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zdy po týdnech" sheetId="1" r:id="rId5"/>
    <sheet state="visible" name="Seznam" sheetId="2" r:id="rId6"/>
    <sheet state="hidden" name="m3" sheetId="3" r:id="rId7"/>
    <sheet state="hidden" name="m4" sheetId="4" r:id="rId8"/>
    <sheet state="hidden" name="m5" sheetId="5" r:id="rId9"/>
    <sheet state="hidden" name="m6" sheetId="6" r:id="rId10"/>
    <sheet state="hidden" name="m7" sheetId="7" r:id="rId11"/>
    <sheet state="hidden" name="m8" sheetId="8" r:id="rId12"/>
    <sheet state="hidden" name="m9" sheetId="9" r:id="rId13"/>
    <sheet state="hidden" name="m10" sheetId="10" r:id="rId14"/>
    <sheet state="hidden" name="m11" sheetId="11" r:id="rId15"/>
    <sheet state="visible" name="m12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tc={062e47b6-2087-4ae6-a242-44ec8d8fa5d8}</author>
    <author>tc={59d2fca2-bc18-45f3-b4c4-21410e3dc2c9}</author>
    <author>tc={6fa0c1ca-9fd1-4cff-9944-4ddf2778f3a3}</author>
    <author>tc={83bbf961-1068-4ca5-a856-f650c26a161a}</author>
    <author>tc={974559a8-132d-400d-aac9-6ba1029ad95d}</author>
    <author>tc={af2f3228-5127-4dbb-a379-ed0ec873f191}</author>
  </authors>
  <commentList>
    <comment authorId="0" xr:uid="{062e47b6-2087-4ae6-a242-44ec8d8fa5d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Link
</t>
      </text>
    </comment>
    <comment authorId="1" xr:uid="{59d2fca2-bc18-45f3-b4c4-21410e3dc2c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Link
</t>
      </text>
    </comment>
    <comment authorId="2" xr:uid="{6fa0c1ca-9fd1-4cff-9944-4ddf2778f3a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Link
</t>
      </text>
    </comment>
    <comment authorId="3" xr:uid="{83bbf961-1068-4ca5-a856-f650c26a161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Link
</t>
      </text>
    </comment>
    <comment authorId="4" xr:uid="{974559a8-132d-400d-aac9-6ba1029ad95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Link
</t>
      </text>
    </comment>
    <comment authorId="5" xr:uid="{af2f3228-5127-4dbb-a379-ed0ec873f19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Link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tc={71406a9c-017f-4a39-b09d-c5feb67bdb6b}</author>
    <author>tc={9ef496da-5397-461b-8960-60ea7fe0011d}</author>
  </authors>
  <commentList>
    <comment authorId="0" xr:uid="{71406a9c-017f-4a39-b09d-c5feb67bdb6b}" ref="BN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Link souhrn mzdy - pouzito pro všechny pobočky
Beru z toho jména
</t>
      </text>
    </comment>
    <comment authorId="1" xr:uid="{9ef496da-5397-461b-8960-60ea7fe0011d}" ref="BN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Link na Petrovice daný měsíc
</t>
      </text>
    </comment>
  </commentList>
</comments>
</file>

<file path=xl/sharedStrings.xml><?xml version="1.0" encoding="utf-8"?>
<sst xmlns="http://schemas.openxmlformats.org/spreadsheetml/2006/main" count="2139" uniqueCount="150">
  <si>
    <t>Týden spadá do různých měsíců, pozor na výpočet !</t>
  </si>
  <si>
    <t xml:space="preserve">týden </t>
  </si>
  <si>
    <t>hodin</t>
  </si>
  <si>
    <t>mzda</t>
  </si>
  <si>
    <t>záloha</t>
  </si>
  <si>
    <t>doplaceno</t>
  </si>
  <si>
    <t>rozdíl</t>
  </si>
  <si>
    <t>Jako vždy je myšleno, že pro zápis slouží MODRÉ buňky. Tedy záloha je to co již bylo vyplaceno v hotovosti. Zálohu vkládá ten kdo vyplatil, většinou vedoucí směny. Sloupec doplaceno, tam se zapisují mzdy odeslané na účet :-)</t>
  </si>
  <si>
    <t>Mzdy po týdnech 2020</t>
  </si>
  <si>
    <t>https://docs.google.com/spreadsheets/d/1yayEb3fNnfQoipQz1Iwmz8XpKmGHEYXoKoJUhDdF_DA</t>
  </si>
  <si>
    <t>Finance po týdnech 2020</t>
  </si>
  <si>
    <t>https://docs.google.com/spreadsheets/d/1s6tJBTsthK7zn05ipclXAUV3mZK1jnKMOTsC3TsUuF0</t>
  </si>
  <si>
    <t>březen 2020</t>
  </si>
  <si>
    <t>3-2020 Souhrn</t>
  </si>
  <si>
    <t>https://docs.google.com/spreadsheets/d/10XKjMp3ipXrP4qWZ8UcqYNKQUDKvV3yJJNYsqZ2J4uU</t>
  </si>
  <si>
    <t>Popisky použité na jiných listech</t>
  </si>
  <si>
    <t>3-2020 Petrovice</t>
  </si>
  <si>
    <t>https://docs.google.com/spreadsheets/d/1WLfibvJCYzxodroaG2yQYZl9to7voNFT_uxm-IDB-VI</t>
  </si>
  <si>
    <t xml:space="preserve">Kdo otevíral ? </t>
  </si>
  <si>
    <t>3-2020 Malešice</t>
  </si>
  <si>
    <t>https://docs.google.com/spreadsheets/d/1cKRQsW_P6JRo_BvJZ5fN4GRxzYkZhpzlAK5nH14xTG8</t>
  </si>
  <si>
    <t xml:space="preserve">Kdo zavíral ? </t>
  </si>
  <si>
    <t>Otevíral/a:</t>
  </si>
  <si>
    <t>duben 2020</t>
  </si>
  <si>
    <t>4-2020 Souhrn</t>
  </si>
  <si>
    <t>https://docs.google.com/spreadsheets/d/1_VR4l2o9docdH4BpmZ6xVL9eFirbKl95Qel6RJTY-Qw</t>
  </si>
  <si>
    <t>Zavíral/a:</t>
  </si>
  <si>
    <t>4-2020 Petrovice</t>
  </si>
  <si>
    <t>https://docs.google.com/spreadsheets/d/1KrsHKAJtdLJ3VXyrOqNK2tHML33p1glN8UTwIh36Xt0</t>
  </si>
  <si>
    <t>Mzdové náklady, max je 30 %</t>
  </si>
  <si>
    <t>4-2020 Malešice</t>
  </si>
  <si>
    <t>https://docs.google.com/spreadsheets/d/10YXAOMSpkcTMLByn-VWOoSTLim2yScH5sOHrFGs5ztQ</t>
  </si>
  <si>
    <t>KDO otevíral/a, jméno ?</t>
  </si>
  <si>
    <t>květen 2020</t>
  </si>
  <si>
    <t>5-2020 Souhrn mzdy</t>
  </si>
  <si>
    <t>https://docs.google.com/spreadsheets/d/1VRfz8ELmM5lZo00qm9MdMXMmDFEsCvB5AkS7pSVYxcY</t>
  </si>
  <si>
    <t>Poznámka k průběhu směny:</t>
  </si>
  <si>
    <t>5-2020 Petrovice</t>
  </si>
  <si>
    <t>https://docs.google.com/spreadsheets/d/11OgsluqS5hcxfnOwz5jwlBjol4a52-Gkq0O3JBdGSPg</t>
  </si>
  <si>
    <t>5-2020 Malešice</t>
  </si>
  <si>
    <t>https://docs.google.com/spreadsheets/d/11nJRQYoCzJaX-Xg7PQJcbonXcB3p-F3986mGget6qGM</t>
  </si>
  <si>
    <t>Nezapomeň !!</t>
  </si>
  <si>
    <t>5-2020 Stodůlky</t>
  </si>
  <si>
    <t>https://docs.google.com/spreadsheets/d/15sN58HQl22w-KgWouuwmxnQIzFfvr6b5h5hwduqfqAY</t>
  </si>
  <si>
    <t>Kniha jízd se používá od pondělí do neděle, každé pondělí se použije nový list.</t>
  </si>
  <si>
    <t>Při nejasnostech a dotazech volejte 773 187 364, ale po 23. hod. spím :-)</t>
  </si>
  <si>
    <t>červen 2020</t>
  </si>
  <si>
    <t>6-2020 Souhrn mzdy</t>
  </si>
  <si>
    <t>https://docs.google.com/spreadsheets/d/1W52vv31RNiRHjJvdvg-OqpTOxqq1YbezHKqfjfxsc5c</t>
  </si>
  <si>
    <t>6-2020 Petrovice</t>
  </si>
  <si>
    <t>https://docs.google.com/spreadsheets/d/17ORfGGp67uwJE57Yzxz-x0C3IQV88UgiNK9mFEsdoJM</t>
  </si>
  <si>
    <t>6-2020 Malešice</t>
  </si>
  <si>
    <t>https://docs.google.com/spreadsheets/d/1COo4iRiOGQnM4impOmABK-JzRg8aU5zNXXkFQ0ki0eE</t>
  </si>
  <si>
    <t>6-2020 Stodůlky</t>
  </si>
  <si>
    <t>https://docs.google.com/spreadsheets/d/15PfJtqvj3NYnCX7Kh6eKidJ7A-1z_vpL1MC5oIuf48U</t>
  </si>
  <si>
    <t>Zadej počet objednávek</t>
  </si>
  <si>
    <t>Celkový počet obj.</t>
  </si>
  <si>
    <t>červenec 2020</t>
  </si>
  <si>
    <t>7-2020 Souhrn mzdy</t>
  </si>
  <si>
    <t>https://docs.google.com/spreadsheets/d/1UzIlczFUSO9uu2jGaWa2JqlpRtAp2dN5CrNFI637zGY</t>
  </si>
  <si>
    <t>Zadej zpožděné obj. 10+</t>
  </si>
  <si>
    <t>7-2020 Petrovice</t>
  </si>
  <si>
    <t>https://docs.google.com/spreadsheets/d/117XsMwF9c9MTHWeN7D7WzlyrufGi8JWp50P8lgXikRs</t>
  </si>
  <si>
    <t>Zpožděné objednávky 10+</t>
  </si>
  <si>
    <t>7-2020 Malešice</t>
  </si>
  <si>
    <t>https://docs.google.com/spreadsheets/d/1uJ6E2cANBh09JI7L0W3GlIInQ6JMAhmQEWie31AUhn0</t>
  </si>
  <si>
    <t>Zadej osobní odběry</t>
  </si>
  <si>
    <t>7-2020 Stodůlky</t>
  </si>
  <si>
    <t>https://docs.google.com/spreadsheets/d/15wwXIcKlVb5R0fExA6n10rmj5klE6q3SqcK15dy0yRA</t>
  </si>
  <si>
    <t>Osobní odběr</t>
  </si>
  <si>
    <t>Hotovost ??</t>
  </si>
  <si>
    <t>srpen 2020</t>
  </si>
  <si>
    <t>8-2020 Souhrn mzdy</t>
  </si>
  <si>
    <t>https://docs.google.com/spreadsheets/d/1Pi_khZoUmlY4AyzfPAAxXep1gqFMFz9ALGi86Hk5APk</t>
  </si>
  <si>
    <t>Hotovost</t>
  </si>
  <si>
    <t>8-2020 Petrovice</t>
  </si>
  <si>
    <t>https://docs.google.com/spreadsheets/d/1Al6izoL1U6UoqeKyyi298pjEHmt2Yddg9B_8ybGzX9I</t>
  </si>
  <si>
    <t>Karty ??</t>
  </si>
  <si>
    <t>8-2020 Malešice</t>
  </si>
  <si>
    <t>https://docs.google.com/spreadsheets/d/1fuGM-hsUmezZD6j0GNLT2K55ABH6RCzt4ruGTpK42zw</t>
  </si>
  <si>
    <t>Karty</t>
  </si>
  <si>
    <t>8-2020 Stodůlky</t>
  </si>
  <si>
    <t>https://docs.google.com/spreadsheets/d/1sCLy9opQ748Pth-K06dLDxbwSAJNXi87wJ1K3A9tpCw</t>
  </si>
  <si>
    <t>Stravenky ??</t>
  </si>
  <si>
    <t>Stravenky</t>
  </si>
  <si>
    <t>9-2020 Souhrn mzdy</t>
  </si>
  <si>
    <t>https://docs.google.com/spreadsheets/d/13CSRejyoXdd2n4TXeaZfqj1qM-tilVcnlMypc0x1xe0</t>
  </si>
  <si>
    <t>Online ??</t>
  </si>
  <si>
    <t>9-2020 Petrovice</t>
  </si>
  <si>
    <t>https://docs.google.com/spreadsheets/d/1g0HAxexiWTLUjGG1OpcIuYfdNh_-2iuMpqIxcpeqfIU</t>
  </si>
  <si>
    <t>Online</t>
  </si>
  <si>
    <t>9-2020 Malešice</t>
  </si>
  <si>
    <t>https://docs.google.com/spreadsheets/d/1SaydGjl5XPlnJK4VA7VSzilF6DGpQzSDYc4qkXx4-Ho</t>
  </si>
  <si>
    <t>Již zaplaceno ??</t>
  </si>
  <si>
    <t>9-2020 Stodůlky</t>
  </si>
  <si>
    <t>https://docs.google.com/spreadsheets/d/1UhW6hDFQ0VBvuxhmKU3e-r11hM8qpNdUvwE9O8eRvdE</t>
  </si>
  <si>
    <t>Již zaplaceno</t>
  </si>
  <si>
    <t>Zadej celkovou tržbu</t>
  </si>
  <si>
    <t>10-2020 Souhrn mzdy</t>
  </si>
  <si>
    <t>https://docs.google.com/spreadsheets/d/1A1C7ak5N3IfdH-gvOToPTjrHDYjQVuOSKk3nI04CPnk</t>
  </si>
  <si>
    <t>Tržba celkem</t>
  </si>
  <si>
    <t>10-2020 Petrovice</t>
  </si>
  <si>
    <t>https://docs.google.com/spreadsheets/d/1Njl3bOuzY8rELz-b1KjBVVn-Ynm64wsyjSUp5jqOCUo</t>
  </si>
  <si>
    <t>Zadej tržbu</t>
  </si>
  <si>
    <t>10-2020 Malešice</t>
  </si>
  <si>
    <t>https://docs.google.com/spreadsheets/d/1PDtx4xbbW1zGE-d0eoFuZZkJoXl4i-ZtvXSnllGXFAA</t>
  </si>
  <si>
    <t>10-2020 Stodůlky</t>
  </si>
  <si>
    <t>https://docs.google.com/spreadsheets/d/10dpj9dyO-Yx_vBL6KLud8cLKV95o6fHdHCLuzDT304s</t>
  </si>
  <si>
    <t>Výdaje</t>
  </si>
  <si>
    <t>11-2020 Souhrn mzdy</t>
  </si>
  <si>
    <t>https://docs.google.com/spreadsheets/d/1A5HjH_1G7_z7bigkYfrx94YbCMtZ4uHBlf5FdHqej6U</t>
  </si>
  <si>
    <t>Výčetka</t>
  </si>
  <si>
    <t>11-2020 Petrovice</t>
  </si>
  <si>
    <t>https://docs.google.com/spreadsheets/d/1nI0O8roQC6LDle7HeReo6AcBKVcrmJDEWcG72jkdJ4w</t>
  </si>
  <si>
    <t>Dodavatel</t>
  </si>
  <si>
    <t>11-2020 Malešice</t>
  </si>
  <si>
    <t>https://docs.google.com/spreadsheets/d/1T8qifqQ00VIa7FkE3L5E6k-FNJQR38qQCnenyEvbJuw</t>
  </si>
  <si>
    <t>Tankování - benzín</t>
  </si>
  <si>
    <t>11-2020 Stodůlky</t>
  </si>
  <si>
    <t>https://docs.google.com/spreadsheets/d/1TxSv85wLKAVDhIhl9jn0MSHWD9tMWj8nnj4uOFQvMBQ</t>
  </si>
  <si>
    <t>Údržba vozidel - mytí</t>
  </si>
  <si>
    <t>PHM - soukr. vozidlo</t>
  </si>
  <si>
    <t>12-2020 Souhrn mzdy</t>
  </si>
  <si>
    <t>https://docs.google.com/spreadsheets/d/1shMrdlE-v4TgmShGJEX5IrXyolj8bVkHdxPh0z_Owww</t>
  </si>
  <si>
    <t>Suroviny</t>
  </si>
  <si>
    <t>12-2020 Petrovice</t>
  </si>
  <si>
    <t>https://docs.google.com/spreadsheets/d/1mC1xwZ9_mbrc-Du_YS3LuXIbz5iTevkePQQ470WnSgk</t>
  </si>
  <si>
    <t>12-2020 Malešice</t>
  </si>
  <si>
    <t>https://docs.google.com/spreadsheets/d/11IrvyGLEv6LLa8Enx4lR2ywrqauvc79kRB1B7hRLZ1A</t>
  </si>
  <si>
    <t>12-2020 Stodůlky</t>
  </si>
  <si>
    <t>https://docs.google.com/spreadsheets/d/1oiAqvLgPlujUreUZh8I04-BWnNmb35Sj55UuOQY5Okk</t>
  </si>
  <si>
    <t>Hodin</t>
  </si>
  <si>
    <t>K výplatě</t>
  </si>
  <si>
    <t>Záloha</t>
  </si>
  <si>
    <t>Inf.</t>
  </si>
  <si>
    <t>Instor:</t>
  </si>
  <si>
    <t>Kurýr:</t>
  </si>
  <si>
    <t>Zadej počet termoboxů</t>
  </si>
  <si>
    <t>Termoboxy</t>
  </si>
  <si>
    <t>Placatý</t>
  </si>
  <si>
    <t>Střední 32</t>
  </si>
  <si>
    <t>Velký 40</t>
  </si>
  <si>
    <t>Velký černý</t>
  </si>
  <si>
    <t>Petrovice</t>
  </si>
  <si>
    <t>Malešice</t>
  </si>
  <si>
    <t>Stodůlky</t>
  </si>
  <si>
    <t>Součet všech poboček</t>
  </si>
  <si>
    <t>Braník</t>
  </si>
  <si>
    <t>hod.</t>
  </si>
  <si>
    <t>vypl.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</si>
</sst>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[$Kč]"/>
    <numFmt numFmtId="165" formatCode="d.m."/>
    <numFmt numFmtId="166" formatCode="ddd&quot; - &quot;d&quot;.&quot;m&quot;.&quot;"/>
    <numFmt numFmtId="167" formatCode="#,##0\ [$Kč-405]"/>
    <numFmt numFmtId="168" formatCode="0.0 &quot;h&quot;"/>
    <numFmt numFmtId="169" formatCode="0.0"/>
    <numFmt numFmtId="170" formatCode="#,##0[$ Kč]"/>
    <numFmt numFmtId="171" formatCode="mmmm yyyy"/>
    <numFmt numFmtId="172" formatCode="d&quot;.&quot;m&quot;.&quot;"/>
  </numFmts>
  <fonts count="38">
    <font>
      <sz val="10.0"/>
      <color rgb="FF000000"/>
      <name val="Arial"/>
      <scheme val="minor"/>
    </font>
    <font>
      <color rgb="FF000000"/>
      <name val="Arial"/>
    </font>
    <font>
      <sz val="11.0"/>
      <color rgb="FF65B045"/>
      <name val="Inconsolata"/>
    </font>
    <font>
      <color rgb="FFFF0000"/>
      <name val="Arial"/>
    </font>
    <font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sz val="11.0"/>
      <color rgb="FF000000"/>
      <name val="Inconsolata"/>
    </font>
    <font>
      <color theme="1"/>
      <name val="Arial"/>
      <scheme val="minor"/>
    </font>
    <font>
      <b/>
      <sz val="12.0"/>
      <color rgb="FF000000"/>
      <name val="Inconsolata"/>
    </font>
    <font>
      <b/>
      <u/>
      <color rgb="FF000000"/>
      <name val="Arial"/>
    </font>
    <font>
      <u/>
      <color rgb="FF000000"/>
      <name val="Arial"/>
    </font>
    <font>
      <u/>
      <color rgb="FF000000"/>
      <name val="Arial"/>
    </font>
    <font>
      <u/>
      <color rgb="FF0000FF"/>
      <name val="Arial"/>
    </font>
    <font>
      <b/>
      <sz val="11.0"/>
      <color rgb="FF000000"/>
      <name val="Arial"/>
    </font>
    <font>
      <b/>
      <sz val="11.0"/>
      <color rgb="FF000000"/>
      <name val="Inconsolata"/>
    </font>
    <font>
      <color rgb="FFFFFFFF"/>
      <name val="Arial"/>
    </font>
    <font>
      <sz val="11.0"/>
      <color rgb="FF11A9CC"/>
      <name val="Inconsolata"/>
    </font>
    <font>
      <sz val="9.0"/>
      <color rgb="FF000000"/>
      <name val="Arial"/>
    </font>
    <font>
      <sz val="9.0"/>
      <color theme="1"/>
      <name val="Arial"/>
    </font>
    <font>
      <sz val="10.0"/>
      <color rgb="FF000000"/>
      <name val="Arial"/>
    </font>
    <font>
      <b/>
      <sz val="12.0"/>
      <color rgb="FF93C47D"/>
      <name val="Arial"/>
    </font>
    <font>
      <sz val="8.0"/>
      <color rgb="FF000000"/>
      <name val="Arial"/>
    </font>
    <font>
      <sz val="8.0"/>
      <color theme="1"/>
      <name val="Arial"/>
    </font>
    <font>
      <b/>
      <sz val="18.0"/>
      <color theme="4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u/>
      <color rgb="FF000000"/>
    </font>
    <font>
      <u/>
      <color rgb="FF0000FF"/>
    </font>
    <font>
      <u/>
      <sz val="10.0"/>
      <color rgb="FF000000"/>
      <name val="Arial"/>
    </font>
    <font>
      <u/>
      <sz val="10.0"/>
      <color rgb="FF000000"/>
      <name val="Arial"/>
    </font>
    <font/>
    <font>
      <u/>
      <color rgb="FF000000"/>
    </font>
    <font>
      <sz val="11.0"/>
      <color rgb="FF000000"/>
      <name val="Arial"/>
    </font>
    <font>
      <u/>
      <color rgb="FF1155CC"/>
    </font>
    <font>
      <b/>
      <color theme="1"/>
      <name val="Arial"/>
    </font>
    <font>
      <u/>
      <color rgb="FF0000FF"/>
      <name val="Arial"/>
    </font>
    <font>
      <u/>
      <sz val="11.0"/>
      <color rgb="FF000000"/>
      <name val="Inconsolata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D966"/>
        <bgColor rgb="FFFFD966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2" fontId="2" numFmtId="0" xfId="0" applyFont="1"/>
    <xf borderId="0" fillId="2" fontId="1" numFmtId="0" xfId="0" applyAlignment="1" applyFont="1">
      <alignment horizontal="center" readingOrder="0" vertical="bottom"/>
    </xf>
    <xf borderId="0" fillId="2" fontId="1" numFmtId="164" xfId="0" applyAlignment="1" applyFont="1" applyNumberFormat="1">
      <alignment vertical="bottom"/>
    </xf>
    <xf borderId="0" fillId="2" fontId="3" numFmtId="0" xfId="0" applyAlignment="1" applyFont="1">
      <alignment horizontal="center" readingOrder="0" vertical="bottom"/>
    </xf>
    <xf borderId="0" fillId="2" fontId="4" numFmtId="0" xfId="0" applyAlignment="1" applyFont="1">
      <alignment vertical="bottom"/>
    </xf>
    <xf borderId="0" fillId="2" fontId="5" numFmtId="165" xfId="0" applyAlignment="1" applyFont="1" applyNumberFormat="1">
      <alignment horizontal="center" readingOrder="0" vertical="bottom"/>
    </xf>
    <xf borderId="0" fillId="2" fontId="6" numFmtId="165" xfId="0" applyAlignment="1" applyFont="1" applyNumberFormat="1">
      <alignment horizontal="center" readingOrder="0" vertical="bottom"/>
    </xf>
    <xf borderId="0" fillId="2" fontId="7" numFmtId="0" xfId="0" applyFont="1"/>
    <xf borderId="0" fillId="0" fontId="8" numFmtId="164" xfId="0" applyFont="1" applyNumberFormat="1"/>
    <xf borderId="0" fillId="2" fontId="4" numFmtId="165" xfId="0" applyAlignment="1" applyFont="1" applyNumberFormat="1">
      <alignment vertical="bottom"/>
    </xf>
    <xf borderId="1" fillId="0" fontId="4" numFmtId="165" xfId="0" applyAlignment="1" applyBorder="1" applyFont="1" applyNumberFormat="1">
      <alignment vertical="bottom"/>
    </xf>
    <xf borderId="1" fillId="2" fontId="4" numFmtId="165" xfId="0" applyAlignment="1" applyBorder="1" applyFont="1" applyNumberFormat="1">
      <alignment horizontal="right" vertical="bottom"/>
    </xf>
    <xf borderId="1" fillId="2" fontId="4" numFmtId="165" xfId="0" applyAlignment="1" applyBorder="1" applyFont="1" applyNumberFormat="1">
      <alignment vertical="bottom"/>
    </xf>
    <xf borderId="2" fillId="3" fontId="6" numFmtId="166" xfId="0" applyAlignment="1" applyBorder="1" applyFill="1" applyFont="1" applyNumberFormat="1">
      <alignment horizontal="center" vertical="bottom"/>
    </xf>
    <xf borderId="2" fillId="4" fontId="6" numFmtId="166" xfId="0" applyAlignment="1" applyBorder="1" applyFill="1" applyFont="1" applyNumberFormat="1">
      <alignment horizontal="center" vertical="bottom"/>
    </xf>
    <xf borderId="2" fillId="3" fontId="6" numFmtId="0" xfId="0" applyAlignment="1" applyBorder="1" applyFont="1">
      <alignment horizontal="right" vertical="bottom"/>
    </xf>
    <xf borderId="2" fillId="3" fontId="9" numFmtId="0" xfId="0" applyAlignment="1" applyBorder="1" applyFont="1">
      <alignment vertical="bottom"/>
    </xf>
    <xf borderId="0" fillId="2" fontId="10" numFmtId="165" xfId="0" applyAlignment="1" applyFont="1" applyNumberFormat="1">
      <alignment horizontal="left" readingOrder="0" vertical="bottom"/>
    </xf>
    <xf borderId="2" fillId="4" fontId="6" numFmtId="164" xfId="0" applyAlignment="1" applyBorder="1" applyFont="1" applyNumberFormat="1">
      <alignment horizontal="center" vertical="bottom"/>
    </xf>
    <xf borderId="0" fillId="2" fontId="11" numFmtId="0" xfId="0" applyAlignment="1" applyFont="1">
      <alignment readingOrder="0" vertical="bottom"/>
    </xf>
    <xf borderId="0" fillId="5" fontId="12" numFmtId="0" xfId="0" applyAlignment="1" applyFill="1" applyFont="1">
      <alignment readingOrder="0" vertical="bottom"/>
    </xf>
    <xf borderId="3" fillId="2" fontId="4" numFmtId="0" xfId="0" applyAlignment="1" applyBorder="1" applyFont="1">
      <alignment vertical="bottom"/>
    </xf>
    <xf borderId="4" fillId="3" fontId="6" numFmtId="166" xfId="0" applyAlignment="1" applyBorder="1" applyFont="1" applyNumberFormat="1">
      <alignment horizontal="center" vertical="bottom"/>
    </xf>
    <xf borderId="4" fillId="4" fontId="4" numFmtId="166" xfId="0" applyAlignment="1" applyBorder="1" applyFont="1" applyNumberFormat="1">
      <alignment vertical="bottom"/>
    </xf>
    <xf borderId="4" fillId="3" fontId="6" numFmtId="166" xfId="0" applyAlignment="1" applyBorder="1" applyFont="1" applyNumberFormat="1">
      <alignment horizontal="right" vertical="bottom"/>
    </xf>
    <xf borderId="4" fillId="3" fontId="6" numFmtId="0" xfId="0" applyAlignment="1" applyBorder="1" applyFont="1">
      <alignment horizontal="right" vertical="bottom"/>
    </xf>
    <xf borderId="4" fillId="3" fontId="9" numFmtId="0" xfId="0" applyAlignment="1" applyBorder="1" applyFont="1">
      <alignment horizontal="right" vertical="bottom"/>
    </xf>
    <xf borderId="3" fillId="2" fontId="13" numFmtId="0" xfId="0" applyAlignment="1" applyBorder="1" applyFont="1">
      <alignment vertical="bottom"/>
    </xf>
    <xf borderId="0" fillId="5" fontId="14" numFmtId="165" xfId="0" applyFont="1" applyNumberFormat="1"/>
    <xf borderId="0" fillId="5" fontId="15" numFmtId="167" xfId="0" applyAlignment="1" applyFont="1" applyNumberFormat="1">
      <alignment horizontal="right"/>
    </xf>
    <xf borderId="2" fillId="0" fontId="4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2" fillId="0" fontId="4" numFmtId="49" xfId="0" applyAlignment="1" applyBorder="1" applyFont="1" applyNumberFormat="1">
      <alignment horizontal="center" vertical="bottom"/>
    </xf>
    <xf borderId="2" fillId="2" fontId="1" numFmtId="164" xfId="0" applyAlignment="1" applyBorder="1" applyFont="1" applyNumberFormat="1">
      <alignment horizontal="center" vertical="bottom"/>
    </xf>
    <xf borderId="0" fillId="5" fontId="7" numFmtId="167" xfId="0" applyFont="1" applyNumberFormat="1"/>
    <xf borderId="0" fillId="5" fontId="1" numFmtId="167" xfId="0" applyAlignment="1" applyFont="1" applyNumberFormat="1">
      <alignment vertical="bottom"/>
    </xf>
    <xf borderId="3" fillId="2" fontId="4" numFmtId="0" xfId="0" applyAlignment="1" applyBorder="1" applyFont="1">
      <alignment vertical="bottom"/>
    </xf>
    <xf borderId="4" fillId="0" fontId="4" numFmtId="49" xfId="0" applyAlignment="1" applyBorder="1" applyFont="1" applyNumberFormat="1">
      <alignment horizontal="center" vertical="bottom"/>
    </xf>
    <xf borderId="4" fillId="2" fontId="1" numFmtId="0" xfId="0" applyAlignment="1" applyBorder="1" applyFont="1">
      <alignment horizontal="center" vertical="bottom"/>
    </xf>
    <xf borderId="4" fillId="2" fontId="1" numFmtId="0" xfId="0" applyAlignment="1" applyBorder="1" applyFont="1">
      <alignment horizontal="right" vertical="bottom"/>
    </xf>
    <xf borderId="3" fillId="5" fontId="4" numFmtId="167" xfId="0" applyAlignment="1" applyBorder="1" applyFont="1" applyNumberFormat="1">
      <alignment vertical="bottom"/>
    </xf>
    <xf borderId="0" fillId="2" fontId="1" numFmtId="167" xfId="0" applyAlignment="1" applyFont="1" applyNumberFormat="1">
      <alignment vertical="bottom"/>
    </xf>
    <xf borderId="2" fillId="2" fontId="1" numFmtId="168" xfId="0" applyAlignment="1" applyBorder="1" applyFont="1" applyNumberFormat="1">
      <alignment vertical="bottom"/>
    </xf>
    <xf borderId="2" fillId="2" fontId="1" numFmtId="164" xfId="0" applyAlignment="1" applyBorder="1" applyFont="1" applyNumberFormat="1">
      <alignment vertical="bottom"/>
    </xf>
    <xf borderId="2" fillId="6" fontId="1" numFmtId="164" xfId="0" applyAlignment="1" applyBorder="1" applyFill="1" applyFont="1" applyNumberFormat="1">
      <alignment vertical="bottom"/>
    </xf>
    <xf borderId="2" fillId="2" fontId="1" numFmtId="1" xfId="0" applyAlignment="1" applyBorder="1" applyFont="1" applyNumberFormat="1">
      <alignment vertical="bottom"/>
    </xf>
    <xf borderId="2" fillId="6" fontId="4" numFmtId="164" xfId="0" applyAlignment="1" applyBorder="1" applyFont="1" applyNumberFormat="1">
      <alignment vertical="bottom"/>
    </xf>
    <xf borderId="2" fillId="2" fontId="16" numFmtId="164" xfId="0" applyAlignment="1" applyBorder="1" applyFont="1" applyNumberFormat="1">
      <alignment vertical="bottom"/>
    </xf>
    <xf borderId="0" fillId="6" fontId="4" numFmtId="164" xfId="0" applyAlignment="1" applyFont="1" applyNumberFormat="1">
      <alignment vertical="bottom"/>
    </xf>
    <xf borderId="2" fillId="2" fontId="2" numFmtId="164" xfId="0" applyBorder="1" applyFont="1" applyNumberFormat="1"/>
    <xf borderId="0" fillId="2" fontId="1" numFmtId="4" xfId="0" applyAlignment="1" applyFont="1" applyNumberFormat="1">
      <alignment vertical="bottom"/>
    </xf>
    <xf borderId="2" fillId="2" fontId="1" numFmtId="164" xfId="0" applyAlignment="1" applyBorder="1" applyFont="1" applyNumberFormat="1">
      <alignment vertical="bottom"/>
    </xf>
    <xf borderId="4" fillId="2" fontId="1" numFmtId="168" xfId="0" applyAlignment="1" applyBorder="1" applyFont="1" applyNumberFormat="1">
      <alignment horizontal="right" vertical="bottom"/>
    </xf>
    <xf borderId="4" fillId="2" fontId="4" numFmtId="164" xfId="0" applyAlignment="1" applyBorder="1" applyFont="1" applyNumberFormat="1">
      <alignment vertical="bottom"/>
    </xf>
    <xf borderId="4" fillId="2" fontId="1" numFmtId="164" xfId="0" applyAlignment="1" applyBorder="1" applyFont="1" applyNumberFormat="1">
      <alignment horizontal="right" vertical="bottom"/>
    </xf>
    <xf borderId="4" fillId="6" fontId="4" numFmtId="164" xfId="0" applyAlignment="1" applyBorder="1" applyFont="1" applyNumberFormat="1">
      <alignment vertical="bottom"/>
    </xf>
    <xf borderId="4" fillId="2" fontId="1" numFmtId="164" xfId="0" applyAlignment="1" applyBorder="1" applyFont="1" applyNumberFormat="1">
      <alignment horizontal="center" vertical="bottom"/>
    </xf>
    <xf borderId="3" fillId="2" fontId="4" numFmtId="167" xfId="0" applyAlignment="1" applyBorder="1" applyFont="1" applyNumberFormat="1">
      <alignment vertical="bottom"/>
    </xf>
    <xf borderId="3" fillId="2" fontId="4" numFmtId="164" xfId="0" applyAlignment="1" applyBorder="1" applyFont="1" applyNumberFormat="1">
      <alignment vertical="bottom"/>
    </xf>
    <xf borderId="2" fillId="2" fontId="17" numFmtId="164" xfId="0" applyBorder="1" applyFont="1" applyNumberFormat="1"/>
    <xf borderId="2" fillId="2" fontId="1" numFmtId="164" xfId="0" applyAlignment="1" applyBorder="1" applyFont="1" applyNumberFormat="1">
      <alignment horizontal="right" vertical="bottom"/>
    </xf>
    <xf borderId="2" fillId="6" fontId="1" numFmtId="164" xfId="0" applyAlignment="1" applyBorder="1" applyFont="1" applyNumberFormat="1">
      <alignment horizontal="right" vertical="bottom"/>
    </xf>
    <xf borderId="0" fillId="2" fontId="1" numFmtId="167" xfId="0" applyAlignment="1" applyFont="1" applyNumberFormat="1">
      <alignment horizontal="right" vertical="bottom"/>
    </xf>
    <xf borderId="0" fillId="2" fontId="1" numFmtId="0" xfId="0" applyAlignment="1" applyFont="1">
      <alignment horizontal="right" vertical="bottom"/>
    </xf>
    <xf borderId="3" fillId="2" fontId="4" numFmtId="0" xfId="0" applyAlignment="1" applyBorder="1" applyFont="1">
      <alignment horizontal="right" vertical="bottom"/>
    </xf>
    <xf borderId="4" fillId="6" fontId="4" numFmtId="164" xfId="0" applyAlignment="1" applyBorder="1" applyFont="1" applyNumberFormat="1">
      <alignment horizontal="right" vertical="bottom"/>
    </xf>
    <xf borderId="3" fillId="2" fontId="4" numFmtId="167" xfId="0" applyAlignment="1" applyBorder="1" applyFont="1" applyNumberFormat="1">
      <alignment horizontal="right" vertical="bottom"/>
    </xf>
    <xf borderId="2" fillId="6" fontId="1" numFmtId="164" xfId="0" applyAlignment="1" applyBorder="1" applyFont="1" applyNumberFormat="1">
      <alignment readingOrder="0" vertical="bottom"/>
    </xf>
    <xf borderId="2" fillId="6" fontId="4" numFmtId="164" xfId="0" applyAlignment="1" applyBorder="1" applyFont="1" applyNumberFormat="1">
      <alignment readingOrder="0" vertical="bottom"/>
    </xf>
    <xf borderId="0" fillId="2" fontId="1" numFmtId="169" xfId="0" applyAlignment="1" applyFont="1" applyNumberFormat="1">
      <alignment vertical="bottom"/>
    </xf>
    <xf borderId="0" fillId="2" fontId="1" numFmtId="164" xfId="0" applyAlignment="1" applyFont="1" applyNumberFormat="1">
      <alignment vertical="bottom"/>
    </xf>
    <xf borderId="0" fillId="2" fontId="4" numFmtId="164" xfId="0" applyAlignment="1" applyFont="1" applyNumberFormat="1">
      <alignment vertical="bottom"/>
    </xf>
    <xf borderId="0" fillId="2" fontId="17" numFmtId="164" xfId="0" applyFont="1" applyNumberFormat="1"/>
    <xf borderId="0" fillId="2" fontId="1" numFmtId="169" xfId="0" applyAlignment="1" applyFont="1" applyNumberFormat="1">
      <alignment horizontal="right" vertical="bottom"/>
    </xf>
    <xf borderId="0" fillId="2" fontId="4" numFmtId="164" xfId="0" applyAlignment="1" applyFont="1" applyNumberFormat="1">
      <alignment horizontal="right" vertical="bottom"/>
    </xf>
    <xf borderId="0" fillId="2" fontId="18" numFmtId="169" xfId="0" applyAlignment="1" applyFont="1" applyNumberFormat="1">
      <alignment horizontal="right" vertical="bottom"/>
    </xf>
    <xf borderId="0" fillId="2" fontId="18" numFmtId="170" xfId="0" applyAlignment="1" applyFont="1" applyNumberFormat="1">
      <alignment horizontal="right" vertical="bottom"/>
    </xf>
    <xf borderId="0" fillId="2" fontId="19" numFmtId="0" xfId="0" applyAlignment="1" applyFont="1">
      <alignment vertical="bottom"/>
    </xf>
    <xf borderId="0" fillId="2" fontId="19" numFmtId="164" xfId="0" applyAlignment="1" applyFont="1" applyNumberFormat="1">
      <alignment vertical="bottom"/>
    </xf>
    <xf borderId="0" fillId="2" fontId="14" numFmtId="0" xfId="0" applyAlignment="1" applyFont="1">
      <alignment readingOrder="0"/>
    </xf>
    <xf borderId="0" fillId="2" fontId="15" numFmtId="0" xfId="0" applyAlignment="1" applyFont="1">
      <alignment horizontal="right"/>
    </xf>
    <xf borderId="0" fillId="0" fontId="4" numFmtId="0" xfId="0" applyAlignment="1" applyFont="1">
      <alignment horizontal="center" vertical="bottom"/>
    </xf>
    <xf borderId="0" fillId="2" fontId="1" numFmtId="0" xfId="0" applyAlignment="1" applyFont="1">
      <alignment horizontal="center" vertical="bottom"/>
    </xf>
    <xf borderId="0" fillId="2" fontId="1" numFmtId="164" xfId="0" applyAlignment="1" applyFont="1" applyNumberFormat="1">
      <alignment horizontal="center" vertical="bottom"/>
    </xf>
    <xf borderId="0" fillId="0" fontId="4" numFmtId="0" xfId="0" applyAlignment="1" applyFont="1">
      <alignment vertical="bottom"/>
    </xf>
    <xf borderId="0" fillId="2" fontId="4" numFmtId="0" xfId="0" applyAlignment="1" applyFont="1">
      <alignment horizontal="right" vertical="bottom"/>
    </xf>
    <xf borderId="0" fillId="5" fontId="14" numFmtId="0" xfId="0" applyFont="1"/>
    <xf borderId="4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right" vertical="bottom"/>
    </xf>
    <xf borderId="2" fillId="2" fontId="1" numFmtId="168" xfId="0" applyAlignment="1" applyBorder="1" applyFont="1" applyNumberFormat="1">
      <alignment vertical="bottom"/>
    </xf>
    <xf borderId="0" fillId="6" fontId="1" numFmtId="164" xfId="0" applyAlignment="1" applyFont="1" applyNumberFormat="1">
      <alignment horizontal="right" vertical="bottom"/>
    </xf>
    <xf borderId="2" fillId="6" fontId="1" numFmtId="164" xfId="0" applyAlignment="1" applyBorder="1" applyFont="1" applyNumberFormat="1">
      <alignment horizontal="right" readingOrder="0" vertical="bottom"/>
    </xf>
    <xf borderId="2" fillId="2" fontId="1" numFmtId="168" xfId="0" applyAlignment="1" applyBorder="1" applyFont="1" applyNumberFormat="1">
      <alignment horizontal="right" vertical="bottom"/>
    </xf>
    <xf borderId="2" fillId="2" fontId="1" numFmtId="169" xfId="0" applyAlignment="1" applyBorder="1" applyFont="1" applyNumberFormat="1">
      <alignment vertical="bottom"/>
    </xf>
    <xf borderId="3" fillId="2" fontId="20" numFmtId="164" xfId="0" applyAlignment="1" applyBorder="1" applyFont="1" applyNumberFormat="1">
      <alignment vertical="bottom"/>
    </xf>
    <xf borderId="3" fillId="2" fontId="21" numFmtId="164" xfId="0" applyAlignment="1" applyBorder="1" applyFont="1" applyNumberFormat="1">
      <alignment readingOrder="0" vertical="bottom"/>
    </xf>
    <xf borderId="3" fillId="2" fontId="20" numFmtId="164" xfId="0" applyAlignment="1" applyBorder="1" applyFont="1" applyNumberFormat="1">
      <alignment readingOrder="0" vertical="bottom"/>
    </xf>
    <xf borderId="3" fillId="2" fontId="21" numFmtId="167" xfId="0" applyAlignment="1" applyBorder="1" applyFont="1" applyNumberFormat="1">
      <alignment vertical="bottom"/>
    </xf>
    <xf borderId="0" fillId="2" fontId="5" numFmtId="0" xfId="0" applyAlignment="1" applyFont="1">
      <alignment readingOrder="0" vertical="bottom"/>
    </xf>
    <xf borderId="0" fillId="2" fontId="1" numFmtId="168" xfId="0" applyAlignment="1" applyFont="1" applyNumberFormat="1">
      <alignment vertical="bottom"/>
    </xf>
    <xf borderId="0" fillId="2" fontId="1" numFmtId="168" xfId="0" applyAlignment="1" applyFont="1" applyNumberFormat="1">
      <alignment vertical="bottom"/>
    </xf>
    <xf borderId="0" fillId="2" fontId="1" numFmtId="168" xfId="0" applyAlignment="1" applyFont="1" applyNumberFormat="1">
      <alignment horizontal="right" vertical="bottom"/>
    </xf>
    <xf borderId="0" fillId="2" fontId="1" numFmtId="164" xfId="0" applyAlignment="1" applyFont="1" applyNumberFormat="1">
      <alignment horizontal="right" vertical="bottom"/>
    </xf>
    <xf borderId="0" fillId="2" fontId="22" numFmtId="168" xfId="0" applyAlignment="1" applyFont="1" applyNumberFormat="1">
      <alignment horizontal="right" vertical="bottom"/>
    </xf>
    <xf borderId="0" fillId="2" fontId="22" numFmtId="170" xfId="0" applyAlignment="1" applyFont="1" applyNumberFormat="1">
      <alignment horizontal="right" vertical="bottom"/>
    </xf>
    <xf borderId="0" fillId="2" fontId="23" numFmtId="0" xfId="0" applyAlignment="1" applyFont="1">
      <alignment vertical="bottom"/>
    </xf>
    <xf borderId="0" fillId="2" fontId="1" numFmtId="164" xfId="0" applyAlignment="1" applyFont="1" applyNumberFormat="1">
      <alignment readingOrder="0" vertical="bottom"/>
    </xf>
    <xf borderId="0" fillId="2" fontId="24" numFmtId="0" xfId="0" applyAlignment="1" applyFont="1">
      <alignment horizontal="center" readingOrder="0" vertical="bottom"/>
    </xf>
    <xf borderId="0" fillId="2" fontId="25" numFmtId="0" xfId="0" applyFont="1"/>
    <xf borderId="0" fillId="2" fontId="25" numFmtId="164" xfId="0" applyFont="1" applyNumberFormat="1"/>
    <xf borderId="0" fillId="0" fontId="8" numFmtId="0" xfId="0" applyAlignment="1" applyFont="1">
      <alignment horizontal="left"/>
    </xf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28" numFmtId="0" xfId="0" applyAlignment="1" applyFont="1">
      <alignment readingOrder="0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2" fontId="29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30" numFmtId="0" xfId="0" applyAlignment="1" applyFont="1">
      <alignment readingOrder="0"/>
    </xf>
    <xf borderId="0" fillId="0" fontId="20" numFmtId="0" xfId="0" applyFont="1"/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20" numFmtId="0" xfId="0" applyAlignment="1" applyFont="1">
      <alignment readingOrder="0"/>
    </xf>
    <xf borderId="0" fillId="2" fontId="5" numFmtId="0" xfId="0" applyAlignment="1" applyFont="1">
      <alignment vertical="bottom"/>
    </xf>
    <xf borderId="5" fillId="7" fontId="5" numFmtId="0" xfId="0" applyAlignment="1" applyBorder="1" applyFill="1" applyFont="1">
      <alignment readingOrder="0" vertical="bottom"/>
    </xf>
    <xf borderId="1" fillId="0" fontId="31" numFmtId="0" xfId="0" applyBorder="1" applyFont="1"/>
    <xf borderId="4" fillId="0" fontId="31" numFmtId="0" xfId="0" applyBorder="1" applyFont="1"/>
    <xf borderId="6" fillId="0" fontId="1" numFmtId="0" xfId="0" applyAlignment="1" applyBorder="1" applyFont="1">
      <alignment readingOrder="0" vertical="bottom"/>
    </xf>
    <xf borderId="7" fillId="0" fontId="31" numFmtId="0" xfId="0" applyBorder="1" applyFont="1"/>
    <xf borderId="8" fillId="0" fontId="31" numFmtId="0" xfId="0" applyBorder="1" applyFont="1"/>
    <xf borderId="6" fillId="2" fontId="1" numFmtId="0" xfId="0" applyAlignment="1" applyBorder="1" applyFont="1">
      <alignment readingOrder="0" vertical="bottom"/>
    </xf>
    <xf borderId="6" fillId="0" fontId="1" numFmtId="0" xfId="0" applyAlignment="1" applyBorder="1" applyFont="1">
      <alignment vertical="bottom"/>
    </xf>
    <xf borderId="0" fillId="0" fontId="32" numFmtId="0" xfId="0" applyAlignment="1" applyFont="1">
      <alignment readingOrder="0"/>
    </xf>
    <xf borderId="0" fillId="0" fontId="1" numFmtId="0" xfId="0" applyFont="1"/>
    <xf borderId="0" fillId="2" fontId="33" numFmtId="0" xfId="0" applyAlignment="1" applyFont="1">
      <alignment readingOrder="0"/>
    </xf>
    <xf borderId="0" fillId="0" fontId="25" numFmtId="0" xfId="0" applyFont="1"/>
    <xf borderId="0" fillId="0" fontId="34" numFmtId="0" xfId="0" applyAlignment="1" applyFont="1">
      <alignment readingOrder="0"/>
    </xf>
    <xf borderId="0" fillId="0" fontId="8" numFmtId="171" xfId="0" applyAlignment="1" applyFont="1" applyNumberFormat="1">
      <alignment horizontal="left" readingOrder="0"/>
    </xf>
    <xf borderId="0" fillId="0" fontId="1" numFmtId="0" xfId="0" applyAlignment="1" applyFont="1">
      <alignment readingOrder="0"/>
    </xf>
    <xf borderId="0" fillId="0" fontId="14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0" fontId="8" numFmtId="0" xfId="0" applyAlignment="1" applyFont="1">
      <alignment horizontal="right"/>
    </xf>
    <xf borderId="0" fillId="0" fontId="26" numFmtId="0" xfId="0" applyAlignment="1" applyFont="1">
      <alignment horizontal="center" readingOrder="0"/>
    </xf>
    <xf borderId="0" fillId="8" fontId="8" numFmtId="0" xfId="0" applyFill="1" applyFont="1"/>
    <xf borderId="0" fillId="9" fontId="26" numFmtId="0" xfId="0" applyAlignment="1" applyFill="1" applyFont="1">
      <alignment horizontal="center" readingOrder="0"/>
    </xf>
    <xf borderId="0" fillId="9" fontId="8" numFmtId="0" xfId="0" applyFont="1"/>
    <xf borderId="0" fillId="10" fontId="26" numFmtId="0" xfId="0" applyAlignment="1" applyFill="1" applyFont="1">
      <alignment horizontal="center" readingOrder="0"/>
    </xf>
    <xf borderId="0" fillId="10" fontId="8" numFmtId="0" xfId="0" applyFont="1"/>
    <xf borderId="0" fillId="0" fontId="4" numFmtId="0" xfId="0" applyAlignment="1" applyFont="1">
      <alignment horizontal="right" vertical="bottom"/>
    </xf>
    <xf borderId="6" fillId="11" fontId="5" numFmtId="0" xfId="0" applyAlignment="1" applyBorder="1" applyFill="1" applyFont="1">
      <alignment horizontal="center" vertical="bottom"/>
    </xf>
    <xf borderId="0" fillId="8" fontId="4" numFmtId="0" xfId="0" applyAlignment="1" applyFont="1">
      <alignment vertical="bottom"/>
    </xf>
    <xf borderId="2" fillId="0" fontId="4" numFmtId="0" xfId="0" applyAlignment="1" applyBorder="1" applyFont="1">
      <alignment vertical="bottom"/>
    </xf>
    <xf borderId="1" fillId="5" fontId="15" numFmtId="172" xfId="0" applyAlignment="1" applyBorder="1" applyFont="1" applyNumberFormat="1">
      <alignment horizontal="center"/>
    </xf>
    <xf borderId="6" fillId="11" fontId="5" numFmtId="172" xfId="0" applyAlignment="1" applyBorder="1" applyFont="1" applyNumberFormat="1">
      <alignment horizontal="center" vertical="bottom"/>
    </xf>
    <xf borderId="6" fillId="11" fontId="35" numFmtId="172" xfId="0" applyAlignment="1" applyBorder="1" applyFont="1" applyNumberFormat="1">
      <alignment horizontal="center" vertical="bottom"/>
    </xf>
    <xf borderId="0" fillId="8" fontId="35" numFmtId="0" xfId="0" applyAlignment="1" applyFont="1">
      <alignment horizontal="center" vertical="bottom"/>
    </xf>
    <xf borderId="2" fillId="2" fontId="14" numFmtId="0" xfId="0" applyAlignment="1" applyBorder="1" applyFont="1">
      <alignment vertical="bottom"/>
    </xf>
    <xf borderId="2" fillId="5" fontId="14" numFmtId="0" xfId="0" applyAlignment="1" applyBorder="1" applyFont="1">
      <alignment vertical="bottom"/>
    </xf>
    <xf borderId="2" fillId="11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0" fillId="8" fontId="1" numFmtId="0" xfId="0" applyAlignment="1" applyFont="1">
      <alignment vertical="bottom"/>
    </xf>
    <xf borderId="2" fillId="11" fontId="1" numFmtId="169" xfId="0" applyAlignment="1" applyBorder="1" applyFont="1" applyNumberFormat="1">
      <alignment vertical="bottom"/>
    </xf>
    <xf borderId="2" fillId="0" fontId="1" numFmtId="169" xfId="0" applyAlignment="1" applyBorder="1" applyFont="1" applyNumberFormat="1">
      <alignment vertical="bottom"/>
    </xf>
    <xf borderId="0" fillId="12" fontId="4" numFmtId="167" xfId="0" applyAlignment="1" applyFill="1" applyFont="1" applyNumberFormat="1">
      <alignment horizontal="right" vertical="bottom"/>
    </xf>
    <xf borderId="2" fillId="12" fontId="4" numFmtId="0" xfId="0" applyAlignment="1" applyBorder="1" applyFont="1">
      <alignment vertical="bottom"/>
    </xf>
    <xf borderId="2" fillId="2" fontId="4" numFmtId="169" xfId="0" applyAlignment="1" applyBorder="1" applyFont="1" applyNumberFormat="1">
      <alignment vertical="bottom"/>
    </xf>
    <xf borderId="2" fillId="11" fontId="4" numFmtId="169" xfId="0" applyAlignment="1" applyBorder="1" applyFont="1" applyNumberFormat="1">
      <alignment vertical="bottom"/>
    </xf>
    <xf borderId="2" fillId="0" fontId="4" numFmtId="169" xfId="0" applyAlignment="1" applyBorder="1" applyFont="1" applyNumberFormat="1">
      <alignment vertical="bottom"/>
    </xf>
    <xf borderId="2" fillId="11" fontId="1" numFmtId="169" xfId="0" applyAlignment="1" applyBorder="1" applyFont="1" applyNumberFormat="1">
      <alignment horizontal="right" vertical="bottom"/>
    </xf>
    <xf borderId="2" fillId="11" fontId="4" numFmtId="4" xfId="0" applyAlignment="1" applyBorder="1" applyFont="1" applyNumberFormat="1">
      <alignment vertical="bottom"/>
    </xf>
    <xf borderId="2" fillId="0" fontId="4" numFmtId="4" xfId="0" applyAlignment="1" applyBorder="1" applyFont="1" applyNumberFormat="1">
      <alignment vertical="bottom"/>
    </xf>
    <xf borderId="2" fillId="11" fontId="1" numFmtId="4" xfId="0" applyAlignment="1" applyBorder="1" applyFont="1" applyNumberFormat="1">
      <alignment horizontal="right" vertical="bottom"/>
    </xf>
    <xf borderId="2" fillId="2" fontId="4" numFmtId="4" xfId="0" applyAlignment="1" applyBorder="1" applyFont="1" applyNumberFormat="1">
      <alignment vertical="bottom"/>
    </xf>
    <xf borderId="2" fillId="0" fontId="1" numFmtId="169" xfId="0" applyAlignment="1" applyBorder="1" applyFont="1" applyNumberFormat="1">
      <alignment horizontal="right" vertical="bottom"/>
    </xf>
    <xf borderId="2" fillId="2" fontId="7" numFmtId="169" xfId="0" applyAlignment="1" applyBorder="1" applyFont="1" applyNumberFormat="1">
      <alignment horizontal="right" vertical="bottom"/>
    </xf>
    <xf borderId="2" fillId="0" fontId="1" numFmtId="4" xfId="0" applyAlignment="1" applyBorder="1" applyFont="1" applyNumberFormat="1">
      <alignment horizontal="right" vertical="bottom"/>
    </xf>
    <xf borderId="2" fillId="2" fontId="7" numFmtId="4" xfId="0" applyAlignment="1" applyBorder="1" applyFont="1" applyNumberFormat="1">
      <alignment horizontal="right" vertical="bottom"/>
    </xf>
    <xf borderId="0" fillId="12" fontId="4" numFmtId="0" xfId="0" applyAlignment="1" applyFont="1">
      <alignment horizontal="right" vertical="bottom"/>
    </xf>
    <xf borderId="2" fillId="12" fontId="4" numFmtId="169" xfId="0" applyAlignment="1" applyBorder="1" applyFont="1" applyNumberFormat="1">
      <alignment vertical="bottom"/>
    </xf>
    <xf borderId="0" fillId="0" fontId="35" numFmtId="0" xfId="0" applyAlignment="1" applyFont="1">
      <alignment vertical="bottom"/>
    </xf>
    <xf borderId="2" fillId="12" fontId="4" numFmtId="4" xfId="0" applyAlignment="1" applyBorder="1" applyFont="1" applyNumberFormat="1">
      <alignment vertical="bottom"/>
    </xf>
    <xf borderId="0" fillId="12" fontId="35" numFmtId="0" xfId="0" applyAlignment="1" applyFont="1">
      <alignment horizontal="right" vertical="bottom"/>
    </xf>
    <xf borderId="2" fillId="12" fontId="35" numFmtId="0" xfId="0" applyAlignment="1" applyBorder="1" applyFont="1">
      <alignment vertical="bottom"/>
    </xf>
    <xf borderId="2" fillId="2" fontId="4" numFmtId="0" xfId="0" applyAlignment="1" applyBorder="1" applyFont="1">
      <alignment vertical="bottom"/>
    </xf>
    <xf borderId="2" fillId="11" fontId="4" numFmtId="0" xfId="0" applyAlignment="1" applyBorder="1" applyFont="1">
      <alignment vertical="bottom"/>
    </xf>
    <xf borderId="2" fillId="11" fontId="1" numFmtId="0" xfId="0" applyAlignment="1" applyBorder="1" applyFont="1">
      <alignment horizontal="right" vertical="bottom"/>
    </xf>
    <xf borderId="2" fillId="2" fontId="7" numFmtId="0" xfId="0" applyAlignment="1" applyBorder="1" applyFont="1">
      <alignment horizontal="right" vertical="bottom"/>
    </xf>
    <xf borderId="2" fillId="11" fontId="4" numFmtId="172" xfId="0" applyAlignment="1" applyBorder="1" applyFont="1" applyNumberFormat="1">
      <alignment vertical="bottom"/>
    </xf>
    <xf borderId="2" fillId="0" fontId="1" numFmtId="0" xfId="0" applyAlignment="1" applyBorder="1" applyFont="1">
      <alignment horizontal="right" vertical="bottom"/>
    </xf>
    <xf borderId="0" fillId="5" fontId="7" numFmtId="0" xfId="0" applyFont="1"/>
    <xf borderId="0" fillId="0" fontId="4" numFmtId="167" xfId="0" applyAlignment="1" applyFont="1" applyNumberFormat="1">
      <alignment horizontal="right" vertical="bottom"/>
    </xf>
    <xf borderId="2" fillId="2" fontId="4" numFmtId="169" xfId="0" applyAlignment="1" applyBorder="1" applyFont="1" applyNumberFormat="1">
      <alignment vertical="bottom"/>
    </xf>
    <xf borderId="1" fillId="5" fontId="15" numFmtId="169" xfId="0" applyAlignment="1" applyBorder="1" applyFont="1" applyNumberFormat="1">
      <alignment horizontal="center"/>
    </xf>
    <xf borderId="4" fillId="5" fontId="15" numFmtId="169" xfId="0" applyAlignment="1" applyBorder="1" applyFont="1" applyNumberFormat="1">
      <alignment horizontal="center"/>
    </xf>
    <xf borderId="2" fillId="11" fontId="4" numFmtId="169" xfId="0" applyAlignment="1" applyBorder="1" applyFont="1" applyNumberFormat="1">
      <alignment vertical="bottom"/>
    </xf>
    <xf borderId="2" fillId="0" fontId="4" numFmtId="169" xfId="0" applyAlignment="1" applyBorder="1" applyFont="1" applyNumberFormat="1">
      <alignment vertical="bottom"/>
    </xf>
    <xf borderId="2" fillId="11" fontId="1" numFmtId="169" xfId="0" applyAlignment="1" applyBorder="1" applyFont="1" applyNumberFormat="1">
      <alignment horizontal="right" vertical="bottom"/>
    </xf>
    <xf borderId="2" fillId="0" fontId="1" numFmtId="169" xfId="0" applyAlignment="1" applyBorder="1" applyFont="1" applyNumberFormat="1">
      <alignment horizontal="right" vertical="bottom"/>
    </xf>
    <xf borderId="2" fillId="2" fontId="7" numFmtId="169" xfId="0" applyAlignment="1" applyBorder="1" applyFont="1" applyNumberFormat="1">
      <alignment horizontal="right" vertical="bottom"/>
    </xf>
    <xf borderId="0" fillId="11" fontId="4" numFmtId="0" xfId="0" applyAlignment="1" applyFont="1">
      <alignment vertical="bottom"/>
    </xf>
    <xf borderId="0" fillId="12" fontId="4" numFmtId="167" xfId="0" applyAlignment="1" applyFont="1" applyNumberFormat="1">
      <alignment vertical="bottom"/>
    </xf>
    <xf borderId="0" fillId="12" fontId="4" numFmtId="0" xfId="0" applyAlignment="1" applyFont="1">
      <alignment vertical="bottom"/>
    </xf>
    <xf borderId="2" fillId="0" fontId="35" numFmtId="0" xfId="0" applyAlignment="1" applyBorder="1" applyFont="1">
      <alignment vertical="bottom"/>
    </xf>
    <xf borderId="2" fillId="12" fontId="4" numFmtId="169" xfId="0" applyAlignment="1" applyBorder="1" applyFont="1" applyNumberFormat="1">
      <alignment vertical="bottom"/>
    </xf>
    <xf borderId="0" fillId="12" fontId="35" numFmtId="0" xfId="0" applyAlignment="1" applyFont="1">
      <alignment vertical="bottom"/>
    </xf>
    <xf borderId="0" fillId="5" fontId="33" numFmtId="0" xfId="0" applyFont="1"/>
    <xf borderId="0" fillId="0" fontId="4" numFmtId="167" xfId="0" applyAlignment="1" applyFont="1" applyNumberFormat="1">
      <alignment vertical="bottom"/>
    </xf>
    <xf borderId="0" fillId="0" fontId="8" numFmtId="0" xfId="0" applyFont="1"/>
    <xf borderId="0" fillId="0" fontId="8" numFmtId="169" xfId="0" applyFont="1" applyNumberFormat="1"/>
    <xf borderId="0" fillId="13" fontId="26" numFmtId="0" xfId="0" applyAlignment="1" applyFill="1" applyFont="1">
      <alignment horizontal="center" readingOrder="0"/>
    </xf>
    <xf borderId="0" fillId="13" fontId="8" numFmtId="0" xfId="0" applyFont="1"/>
    <xf borderId="2" fillId="5" fontId="15" numFmtId="169" xfId="0" applyAlignment="1" applyBorder="1" applyFont="1" applyNumberFormat="1">
      <alignment horizontal="center"/>
    </xf>
    <xf borderId="4" fillId="2" fontId="15" numFmtId="169" xfId="0" applyAlignment="1" applyBorder="1" applyFont="1" applyNumberFormat="1">
      <alignment horizontal="center"/>
    </xf>
    <xf borderId="2" fillId="2" fontId="4" numFmtId="1" xfId="0" applyAlignment="1" applyBorder="1" applyFont="1" applyNumberFormat="1">
      <alignment vertical="bottom"/>
    </xf>
    <xf borderId="0" fillId="11" fontId="4" numFmtId="1" xfId="0" applyAlignment="1" applyFont="1" applyNumberFormat="1">
      <alignment vertical="bottom"/>
    </xf>
    <xf borderId="0" fillId="11" fontId="4" numFmtId="169" xfId="0" applyAlignment="1" applyFont="1" applyNumberFormat="1">
      <alignment vertical="bottom"/>
    </xf>
    <xf borderId="0" fillId="0" fontId="4" numFmtId="169" xfId="0" applyAlignment="1" applyFont="1" applyNumberFormat="1">
      <alignment vertical="bottom"/>
    </xf>
    <xf borderId="0" fillId="0" fontId="8" numFmtId="167" xfId="0" applyFont="1" applyNumberFormat="1"/>
    <xf borderId="0" fillId="2" fontId="7" numFmtId="169" xfId="0" applyFont="1" applyNumberFormat="1"/>
    <xf borderId="0" fillId="0" fontId="36" numFmtId="0" xfId="0" applyAlignment="1" applyFont="1">
      <alignment vertical="bottom"/>
    </xf>
    <xf borderId="0" fillId="2" fontId="37" numFmtId="0" xfId="0" applyFont="1"/>
    <xf borderId="1" fillId="11" fontId="14" numFmtId="172" xfId="0" applyAlignment="1" applyBorder="1" applyFont="1" applyNumberFormat="1">
      <alignment horizontal="center"/>
    </xf>
    <xf borderId="2" fillId="11" fontId="14" numFmtId="0" xfId="0" applyAlignment="1" applyBorder="1" applyFont="1">
      <alignment vertical="bottom"/>
    </xf>
    <xf borderId="2" fillId="11" fontId="33" numFmtId="0" xfId="0" applyAlignment="1" applyBorder="1" applyFont="1">
      <alignment vertical="bottom"/>
    </xf>
    <xf borderId="2" fillId="11" fontId="4" numFmtId="1" xfId="0" applyAlignment="1" applyBorder="1" applyFont="1" applyNumberFormat="1">
      <alignment vertical="bottom"/>
    </xf>
    <xf borderId="1" fillId="11" fontId="15" numFmtId="172" xfId="0" applyAlignment="1" applyBorder="1" applyFont="1" applyNumberFormat="1">
      <alignment horizontal="center"/>
    </xf>
    <xf borderId="0" fillId="11" fontId="14" numFmtId="0" xfId="0" applyFont="1"/>
    <xf borderId="0" fillId="2" fontId="14" numFmtId="0" xfId="0" applyFont="1"/>
    <xf borderId="2" fillId="5" fontId="15" numFmtId="169" xfId="0" applyAlignment="1" applyBorder="1" applyFont="1" applyNumberFormat="1">
      <alignment horizontal="center"/>
    </xf>
    <xf borderId="4" fillId="2" fontId="15" numFmtId="169" xfId="0" applyAlignment="1" applyBorder="1" applyFont="1" applyNumberFormat="1">
      <alignment horizontal="center"/>
    </xf>
    <xf borderId="2" fillId="8" fontId="4" numFmtId="0" xfId="0" applyAlignment="1" applyBorder="1" applyFont="1">
      <alignment vertical="bottom"/>
    </xf>
    <xf borderId="2" fillId="0" fontId="8" numFmtId="0" xfId="0" applyBorder="1" applyFont="1"/>
    <xf borderId="2" fillId="8" fontId="8" numFmtId="0" xfId="0" applyBorder="1" applyFont="1"/>
    <xf borderId="0" fillId="0" fontId="8" numFmtId="1" xfId="0" applyFont="1" applyNumberFormat="1"/>
    <xf borderId="0" fillId="12" fontId="35" numFmtId="167" xfId="0" applyAlignment="1" applyFont="1" applyNumberFormat="1">
      <alignment vertical="bottom"/>
    </xf>
    <xf borderId="2" fillId="11" fontId="4" numFmtId="169" xfId="0" applyAlignment="1" applyBorder="1" applyFont="1" applyNumberFormat="1">
      <alignment readingOrder="0" vertical="bottom"/>
    </xf>
    <xf borderId="0" fillId="0" fontId="8" numFmtId="169" xfId="0" applyFont="1" applyNumberFormat="1"/>
  </cellXfs>
  <cellStyles count="1">
    <cellStyle xfId="0" name="Normal" builtinId="0"/>
  </cellStyles>
  <dxfs count="3">
    <dxf>
      <font>
        <b/>
        <color rgb="FFFF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tanislav Roth" id="{799de5a1-5479-4fde-8455-526c1035d0a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0-04-08T07:25:57.00" personId="{799de5a1-5479-4fde-8455-526c1035d0a0}" id="{af2f3228-5127-4dbb-a379-ed0ec873f191}" done="0">
    <x18tc:text xml:space="preserve">Link</x18tc:text>
  </x18tc:threadedComment>
  <x18tc:threadedComment ref="A1" dT="2020-04-08T07:27:32.00" personId="{799de5a1-5479-4fde-8455-526c1035d0a0}" id="{59d2fca2-bc18-45f3-b4c4-21410e3dc2c9}" done="0">
    <x18tc:text xml:space="preserve">Link</x18tc:text>
  </x18tc:threadedComment>
  <x18tc:threadedComment ref="A1" dT="2020-04-08T07:26:33.00" personId="{799de5a1-5479-4fde-8455-526c1035d0a0}" id="{974559a8-132d-400d-aac9-6ba1029ad95d}" done="0">
    <x18tc:text xml:space="preserve">Link</x18tc:text>
  </x18tc:threadedComment>
  <x18tc:threadedComment ref="A1" dT="2020-04-08T07:26:16.00" personId="{799de5a1-5479-4fde-8455-526c1035d0a0}" id="{062e47b6-2087-4ae6-a242-44ec8d8fa5d8}" done="0">
    <x18tc:text xml:space="preserve">Link</x18tc:text>
  </x18tc:threadedComment>
  <x18tc:threadedComment ref="A1" dT="2020-04-08T07:27:57.00" personId="{799de5a1-5479-4fde-8455-526c1035d0a0}" id="{6fa0c1ca-9fd1-4cff-9944-4ddf2778f3a3}" done="0">
    <x18tc:text xml:space="preserve">Link</x18tc:text>
  </x18tc:threadedComment>
  <x18tc:threadedComment ref="A1" dT="2020-04-08T07:27:44.00" personId="{799de5a1-5479-4fde-8455-526c1035d0a0}" id="{83bbf961-1068-4ca5-a856-f650c26a161a}" done="0">
    <x18tc:text xml:space="preserve">Link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N2" dT="2020-05-31T10:17:08.00" personId="{799de5a1-5479-4fde-8455-526c1035d0a0}" id="{9ef496da-5397-461b-8960-60ea7fe0011d}" done="0">
    <x18tc:text xml:space="preserve">Link na Petrovice daný měsíc</x18tc:text>
  </x18tc:threadedComment>
  <x18tc:threadedComment ref="BN1" dT="2020-05-31T10:18:11.00" personId="{799de5a1-5479-4fde-8455-526c1035d0a0}" id="{71406a9c-017f-4a39-b09d-c5feb67bdb6b}" done="0">
    <x18tc:text xml:space="preserve">Link souhrn mzdy - pouzito pro všechny pobočky
Beru z toho jména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oiAqvLgPlujUreUZh8I04-BWnNmb35Sj55UuOQY5Okk" TargetMode="External"/><Relationship Id="rId20" Type="http://schemas.openxmlformats.org/officeDocument/2006/relationships/hyperlink" Target="https://docs.google.com/spreadsheets/d/15wwXIcKlVb5R0fExA6n10rmj5klE6q3SqcK15dy0yRA" TargetMode="External"/><Relationship Id="rId41" Type="http://schemas.openxmlformats.org/officeDocument/2006/relationships/drawing" Target="../drawings/drawing2.xml"/><Relationship Id="rId22" Type="http://schemas.openxmlformats.org/officeDocument/2006/relationships/hyperlink" Target="https://docs.google.com/spreadsheets/d/1Al6izoL1U6UoqeKyyi298pjEHmt2Yddg9B_8ybGzX9I" TargetMode="External"/><Relationship Id="rId21" Type="http://schemas.openxmlformats.org/officeDocument/2006/relationships/hyperlink" Target="https://docs.google.com/spreadsheets/d/1Pi_khZoUmlY4AyzfPAAxXep1gqFMFz9ALGi86Hk5APk" TargetMode="External"/><Relationship Id="rId24" Type="http://schemas.openxmlformats.org/officeDocument/2006/relationships/hyperlink" Target="https://docs.google.com/spreadsheets/d/1sCLy9opQ748Pth-K06dLDxbwSAJNXi87wJ1K3A9tpCw" TargetMode="External"/><Relationship Id="rId23" Type="http://schemas.openxmlformats.org/officeDocument/2006/relationships/hyperlink" Target="https://docs.google.com/spreadsheets/d/1fuGM-hsUmezZD6j0GNLT2K55ABH6RCzt4ruGTpK42zw" TargetMode="External"/><Relationship Id="rId1" Type="http://schemas.openxmlformats.org/officeDocument/2006/relationships/hyperlink" Target="https://docs.google.com/spreadsheets/d/1yayEb3fNnfQoipQz1Iwmz8XpKmGHEYXoKoJUhDdF_DA" TargetMode="External"/><Relationship Id="rId2" Type="http://schemas.openxmlformats.org/officeDocument/2006/relationships/hyperlink" Target="https://docs.google.com/spreadsheets/d/1s6tJBTsthK7zn05ipclXAUV3mZK1jnKMOTsC3TsUuF0" TargetMode="External"/><Relationship Id="rId3" Type="http://schemas.openxmlformats.org/officeDocument/2006/relationships/hyperlink" Target="https://docs.google.com/spreadsheets/d/10XKjMp3ipXrP4qWZ8UcqYNKQUDKvV3yJJNYsqZ2J4uU" TargetMode="External"/><Relationship Id="rId4" Type="http://schemas.openxmlformats.org/officeDocument/2006/relationships/hyperlink" Target="https://docs.google.com/spreadsheets/d/1WLfibvJCYzxodroaG2yQYZl9to7voNFT_uxm-IDB-VI" TargetMode="External"/><Relationship Id="rId9" Type="http://schemas.openxmlformats.org/officeDocument/2006/relationships/hyperlink" Target="https://docs.google.com/spreadsheets/d/1VRfz8ELmM5lZo00qm9MdMXMmDFEsCvB5AkS7pSVYxcY" TargetMode="External"/><Relationship Id="rId26" Type="http://schemas.openxmlformats.org/officeDocument/2006/relationships/hyperlink" Target="https://docs.google.com/spreadsheets/d/1g0HAxexiWTLUjGG1OpcIuYfdNh_-2iuMpqIxcpeqfIU" TargetMode="External"/><Relationship Id="rId25" Type="http://schemas.openxmlformats.org/officeDocument/2006/relationships/hyperlink" Target="https://docs.google.com/spreadsheets/d/13CSRejyoXdd2n4TXeaZfqj1qM-tilVcnlMypc0x1xe0" TargetMode="External"/><Relationship Id="rId28" Type="http://schemas.openxmlformats.org/officeDocument/2006/relationships/hyperlink" Target="https://docs.google.com/spreadsheets/d/1UhW6hDFQ0VBvuxhmKU3e-r11hM8qpNdUvwE9O8eRvdE" TargetMode="External"/><Relationship Id="rId27" Type="http://schemas.openxmlformats.org/officeDocument/2006/relationships/hyperlink" Target="https://docs.google.com/spreadsheets/d/1SaydGjl5XPlnJK4VA7VSzilF6DGpQzSDYc4qkXx4-Ho" TargetMode="External"/><Relationship Id="rId5" Type="http://schemas.openxmlformats.org/officeDocument/2006/relationships/hyperlink" Target="https://docs.google.com/spreadsheets/d/1cKRQsW_P6JRo_BvJZ5fN4GRxzYkZhpzlAK5nH14xTG8" TargetMode="External"/><Relationship Id="rId6" Type="http://schemas.openxmlformats.org/officeDocument/2006/relationships/hyperlink" Target="https://docs.google.com/spreadsheets/d/1_VR4l2o9docdH4BpmZ6xVL9eFirbKl95Qel6RJTY-Qw" TargetMode="External"/><Relationship Id="rId29" Type="http://schemas.openxmlformats.org/officeDocument/2006/relationships/hyperlink" Target="https://docs.google.com/spreadsheets/d/1A1C7ak5N3IfdH-gvOToPTjrHDYjQVuOSKk3nI04CPnk" TargetMode="External"/><Relationship Id="rId7" Type="http://schemas.openxmlformats.org/officeDocument/2006/relationships/hyperlink" Target="https://docs.google.com/spreadsheets/d/1KrsHKAJtdLJ3VXyrOqNK2tHML33p1glN8UTwIh36Xt0" TargetMode="External"/><Relationship Id="rId8" Type="http://schemas.openxmlformats.org/officeDocument/2006/relationships/hyperlink" Target="https://docs.google.com/spreadsheets/d/10YXAOMSpkcTMLByn-VWOoSTLim2yScH5sOHrFGs5ztQ" TargetMode="External"/><Relationship Id="rId31" Type="http://schemas.openxmlformats.org/officeDocument/2006/relationships/hyperlink" Target="https://docs.google.com/spreadsheets/d/1PDtx4xbbW1zGE-d0eoFuZZkJoXl4i-ZtvXSnllGXFAA" TargetMode="External"/><Relationship Id="rId30" Type="http://schemas.openxmlformats.org/officeDocument/2006/relationships/hyperlink" Target="https://docs.google.com/spreadsheets/d/1Njl3bOuzY8rELz-b1KjBVVn-Ynm64wsyjSUp5jqOCUo" TargetMode="External"/><Relationship Id="rId11" Type="http://schemas.openxmlformats.org/officeDocument/2006/relationships/hyperlink" Target="https://docs.google.com/spreadsheets/d/11nJRQYoCzJaX-Xg7PQJcbonXcB3p-F3986mGget6qGM" TargetMode="External"/><Relationship Id="rId33" Type="http://schemas.openxmlformats.org/officeDocument/2006/relationships/hyperlink" Target="https://docs.google.com/spreadsheets/d/1A5HjH_1G7_z7bigkYfrx94YbCMtZ4uHBlf5FdHqej6U" TargetMode="External"/><Relationship Id="rId10" Type="http://schemas.openxmlformats.org/officeDocument/2006/relationships/hyperlink" Target="https://docs.google.com/spreadsheets/d/11OgsluqS5hcxfnOwz5jwlBjol4a52-Gkq0O3JBdGSPg" TargetMode="External"/><Relationship Id="rId32" Type="http://schemas.openxmlformats.org/officeDocument/2006/relationships/hyperlink" Target="https://docs.google.com/spreadsheets/d/10dpj9dyO-Yx_vBL6KLud8cLKV95o6fHdHCLuzDT304s" TargetMode="External"/><Relationship Id="rId13" Type="http://schemas.openxmlformats.org/officeDocument/2006/relationships/hyperlink" Target="https://docs.google.com/spreadsheets/d/1W52vv31RNiRHjJvdvg-OqpTOxqq1YbezHKqfjfxsc5c" TargetMode="External"/><Relationship Id="rId35" Type="http://schemas.openxmlformats.org/officeDocument/2006/relationships/hyperlink" Target="https://docs.google.com/spreadsheets/d/1T8qifqQ00VIa7FkE3L5E6k-FNJQR38qQCnenyEvbJuw" TargetMode="External"/><Relationship Id="rId12" Type="http://schemas.openxmlformats.org/officeDocument/2006/relationships/hyperlink" Target="https://docs.google.com/spreadsheets/d/15sN58HQl22w-KgWouuwmxnQIzFfvr6b5h5hwduqfqAY" TargetMode="External"/><Relationship Id="rId34" Type="http://schemas.openxmlformats.org/officeDocument/2006/relationships/hyperlink" Target="https://docs.google.com/spreadsheets/d/1nI0O8roQC6LDle7HeReo6AcBKVcrmJDEWcG72jkdJ4w" TargetMode="External"/><Relationship Id="rId15" Type="http://schemas.openxmlformats.org/officeDocument/2006/relationships/hyperlink" Target="https://docs.google.com/spreadsheets/d/1COo4iRiOGQnM4impOmABK-JzRg8aU5zNXXkFQ0ki0eE" TargetMode="External"/><Relationship Id="rId37" Type="http://schemas.openxmlformats.org/officeDocument/2006/relationships/hyperlink" Target="https://docs.google.com/spreadsheets/d/1shMrdlE-v4TgmShGJEX5IrXyolj8bVkHdxPh0z_Owww" TargetMode="External"/><Relationship Id="rId14" Type="http://schemas.openxmlformats.org/officeDocument/2006/relationships/hyperlink" Target="https://docs.google.com/spreadsheets/d/17ORfGGp67uwJE57Yzxz-x0C3IQV88UgiNK9mFEsdoJM" TargetMode="External"/><Relationship Id="rId36" Type="http://schemas.openxmlformats.org/officeDocument/2006/relationships/hyperlink" Target="https://docs.google.com/spreadsheets/d/1TxSv85wLKAVDhIhl9jn0MSHWD9tMWj8nnj4uOFQvMBQ" TargetMode="External"/><Relationship Id="rId17" Type="http://schemas.openxmlformats.org/officeDocument/2006/relationships/hyperlink" Target="https://docs.google.com/spreadsheets/d/1UzIlczFUSO9uu2jGaWa2JqlpRtAp2dN5CrNFI637zGY" TargetMode="External"/><Relationship Id="rId39" Type="http://schemas.openxmlformats.org/officeDocument/2006/relationships/hyperlink" Target="https://docs.google.com/spreadsheets/d/11IrvyGLEv6LLa8Enx4lR2ywrqauvc79kRB1B7hRLZ1A" TargetMode="External"/><Relationship Id="rId16" Type="http://schemas.openxmlformats.org/officeDocument/2006/relationships/hyperlink" Target="https://docs.google.com/spreadsheets/d/15PfJtqvj3NYnCX7Kh6eKidJ7A-1z_vpL1MC5oIuf48U" TargetMode="External"/><Relationship Id="rId38" Type="http://schemas.openxmlformats.org/officeDocument/2006/relationships/hyperlink" Target="https://docs.google.com/spreadsheets/d/1mC1xwZ9_mbrc-Du_YS3LuXIbz5iTevkePQQ470WnSgk" TargetMode="External"/><Relationship Id="rId19" Type="http://schemas.openxmlformats.org/officeDocument/2006/relationships/hyperlink" Target="https://docs.google.com/spreadsheets/d/1uJ6E2cANBh09JI7L0W3GlIInQ6JMAhmQEWie31AUhn0" TargetMode="External"/><Relationship Id="rId18" Type="http://schemas.openxmlformats.org/officeDocument/2006/relationships/hyperlink" Target="https://docs.google.com/spreadsheets/d/117XsMwF9c9MTHWeN7D7WzlyrufGi8JWp50P8lgXikRs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ocs.google.com/spreadsheets/d/1W52vv31RNiRHjJvdvg-OqpTOxqq1YbezHKqfjfxsc5c" TargetMode="External"/><Relationship Id="rId5" Type="http://schemas.openxmlformats.org/officeDocument/2006/relationships/drawing" Target="../drawings/drawing6.xml"/><Relationship Id="rId6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21.25"/>
    <col customWidth="1" min="2" max="2" width="7.63"/>
    <col customWidth="1" min="3" max="3" width="9.5"/>
    <col customWidth="1" min="4" max="4" width="8.88"/>
    <col customWidth="1" min="5" max="5" width="9.5"/>
    <col customWidth="1" min="6" max="7" width="8.88"/>
    <col customWidth="1" min="8" max="8" width="7.63"/>
    <col customWidth="1" min="9" max="9" width="9.5"/>
    <col customWidth="1" min="10" max="10" width="8.88"/>
    <col customWidth="1" min="11" max="11" width="9.5"/>
    <col customWidth="1" min="12" max="13" width="8.88"/>
    <col customWidth="1" min="14" max="14" width="7.63"/>
    <col customWidth="1" min="15" max="15" width="9.5"/>
    <col customWidth="1" min="16" max="16" width="8.88"/>
    <col customWidth="1" min="17" max="17" width="9.5"/>
    <col customWidth="1" min="18" max="19" width="8.88"/>
    <col customWidth="1" min="20" max="20" width="7.63"/>
    <col customWidth="1" min="21" max="21" width="9.5"/>
    <col customWidth="1" min="22" max="22" width="8.88"/>
    <col customWidth="1" min="23" max="23" width="9.5"/>
    <col customWidth="1" min="24" max="25" width="8.88"/>
    <col customWidth="1" min="26" max="26" width="7.63"/>
    <col customWidth="1" min="27" max="27" width="9.5"/>
    <col customWidth="1" min="28" max="28" width="8.88"/>
    <col customWidth="1" min="29" max="29" width="9.5"/>
    <col customWidth="1" min="30" max="31" width="8.88"/>
    <col customWidth="1" min="32" max="32" width="7.63"/>
    <col customWidth="1" min="33" max="33" width="9.5"/>
    <col customWidth="1" min="34" max="34" width="8.88"/>
    <col customWidth="1" min="35" max="35" width="9.5"/>
    <col customWidth="1" min="36" max="37" width="8.88"/>
    <col customWidth="1" min="38" max="38" width="7.63"/>
    <col customWidth="1" min="39" max="39" width="9.5"/>
    <col customWidth="1" min="40" max="40" width="8.88"/>
    <col customWidth="1" min="41" max="41" width="9.5"/>
    <col customWidth="1" min="42" max="43" width="8.88"/>
    <col customWidth="1" min="44" max="44" width="7.63"/>
    <col customWidth="1" min="45" max="45" width="9.5"/>
    <col customWidth="1" min="46" max="46" width="8.88"/>
    <col customWidth="1" min="47" max="47" width="9.5"/>
    <col customWidth="1" min="48" max="49" width="8.88"/>
    <col customWidth="1" min="50" max="50" width="7.63"/>
    <col customWidth="1" min="51" max="51" width="9.5"/>
    <col customWidth="1" min="52" max="52" width="8.88"/>
    <col customWidth="1" min="53" max="53" width="9.5"/>
    <col customWidth="1" min="54" max="55" width="8.88"/>
    <col customWidth="1" min="56" max="56" width="7.63"/>
    <col customWidth="1" min="57" max="57" width="9.5"/>
    <col customWidth="1" min="58" max="58" width="8.13"/>
    <col customWidth="1" min="59" max="59" width="9.5"/>
    <col customWidth="1" min="60" max="61" width="8.13"/>
    <col customWidth="1" min="62" max="62" width="7.63"/>
    <col customWidth="1" min="63" max="63" width="9.5"/>
    <col customWidth="1" min="64" max="64" width="8.13"/>
    <col customWidth="1" min="65" max="65" width="9.5"/>
    <col customWidth="1" min="66" max="67" width="8.13"/>
    <col customWidth="1" min="68" max="68" width="7.63"/>
    <col customWidth="1" min="69" max="69" width="9.5"/>
    <col customWidth="1" min="70" max="70" width="8.13"/>
    <col customWidth="1" min="71" max="71" width="9.5"/>
    <col customWidth="1" min="72" max="73" width="8.13"/>
    <col customWidth="1" min="74" max="74" width="7.63"/>
    <col customWidth="1" min="75" max="75" width="9.5"/>
    <col customWidth="1" min="76" max="76" width="8.13"/>
    <col customWidth="1" min="77" max="77" width="9.5"/>
    <col customWidth="1" min="78" max="87" width="8.13"/>
    <col customWidth="1" min="88" max="88" width="8.63"/>
    <col customWidth="1" min="89" max="152" width="8.13"/>
    <col customWidth="1" min="153" max="153" width="10.5"/>
    <col customWidth="1" min="154" max="154" width="8.13"/>
    <col customWidth="1" min="155" max="155" width="10.5"/>
    <col customWidth="1" min="156" max="158" width="8.13"/>
    <col customWidth="1" min="159" max="159" width="10.5"/>
    <col customWidth="1" min="160" max="160" width="8.13"/>
    <col customWidth="1" min="161" max="161" width="10.5"/>
    <col customWidth="1" min="162" max="164" width="8.13"/>
    <col customWidth="1" min="165" max="165" width="10.5"/>
    <col customWidth="1" min="166" max="166" width="8.13"/>
    <col customWidth="1" min="167" max="167" width="10.5"/>
    <col customWidth="1" min="168" max="170" width="8.13"/>
    <col customWidth="1" min="171" max="171" width="10.5"/>
    <col customWidth="1" min="172" max="172" width="8.13"/>
    <col customWidth="1" min="173" max="173" width="10.5"/>
    <col customWidth="1" min="174" max="176" width="8.13"/>
    <col customWidth="1" min="177" max="177" width="10.5"/>
    <col customWidth="1" min="178" max="178" width="8.13"/>
    <col customWidth="1" min="179" max="179" width="10.5"/>
    <col customWidth="1" min="180" max="182" width="8.13"/>
    <col customWidth="1" min="183" max="183" width="10.5"/>
    <col customWidth="1" min="184" max="184" width="8.13"/>
    <col customWidth="1" min="185" max="185" width="10.5"/>
    <col customWidth="1" min="186" max="188" width="8.13"/>
    <col customWidth="1" min="189" max="189" width="10.5"/>
    <col customWidth="1" min="190" max="190" width="8.13"/>
    <col customWidth="1" min="191" max="191" width="10.5"/>
    <col customWidth="1" min="192" max="194" width="8.13"/>
    <col customWidth="1" min="195" max="195" width="10.5"/>
    <col customWidth="1" min="196" max="196" width="8.13"/>
    <col customWidth="1" min="197" max="197" width="10.5"/>
    <col customWidth="1" min="198" max="199" width="8.13"/>
    <col customWidth="1" min="200" max="201" width="10.5"/>
    <col customWidth="1" min="202" max="202" width="8.13"/>
    <col customWidth="1" min="203" max="203" width="10.5"/>
    <col customWidth="1" min="204" max="206" width="8.13"/>
    <col customWidth="1" min="207" max="207" width="10.5"/>
    <col customWidth="1" min="208" max="208" width="8.13"/>
    <col customWidth="1" min="209" max="209" width="10.5"/>
    <col customWidth="1" min="210" max="212" width="8.13"/>
    <col customWidth="1" min="213" max="213" width="10.5"/>
    <col customWidth="1" min="214" max="214" width="8.13"/>
    <col customWidth="1" min="215" max="215" width="10.5"/>
    <col customWidth="1" min="216" max="218" width="8.13"/>
    <col customWidth="1" min="219" max="219" width="10.5"/>
    <col customWidth="1" min="220" max="220" width="8.13"/>
    <col customWidth="1" min="221" max="221" width="10.5"/>
    <col customWidth="1" min="222" max="223" width="8.13"/>
    <col customWidth="1" min="224" max="225" width="10.5"/>
    <col customWidth="1" min="226" max="226" width="8.13"/>
    <col customWidth="1" min="227" max="227" width="10.5"/>
    <col customWidth="1" min="228" max="230" width="8.13"/>
    <col customWidth="1" min="231" max="231" width="10.5"/>
    <col customWidth="1" min="232" max="232" width="8.13"/>
    <col customWidth="1" min="233" max="233" width="10.5"/>
    <col customWidth="1" min="234" max="236" width="8.13"/>
    <col customWidth="1" min="237" max="237" width="10.5"/>
    <col customWidth="1" min="238" max="238" width="8.13"/>
    <col customWidth="1" min="239" max="239" width="10.5"/>
    <col customWidth="1" min="240" max="242" width="8.13"/>
    <col customWidth="1" min="243" max="243" width="10.5"/>
    <col customWidth="1" min="244" max="244" width="8.13"/>
    <col customWidth="1" min="245" max="245" width="10.5"/>
    <col customWidth="1" min="246" max="248" width="8.13"/>
    <col customWidth="1" min="249" max="249" width="10.5"/>
    <col customWidth="1" min="250" max="250" width="8.13"/>
    <col customWidth="1" min="251" max="251" width="10.5"/>
    <col customWidth="1" min="252" max="254" width="8.13"/>
    <col customWidth="1" min="255" max="255" width="10.5"/>
    <col customWidth="1" min="256" max="256" width="8.13"/>
    <col customWidth="1" min="257" max="257" width="10.5"/>
    <col customWidth="1" min="258" max="260" width="8.13"/>
    <col customWidth="1" min="261" max="261" width="10.5"/>
    <col customWidth="1" min="262" max="262" width="8.13"/>
    <col customWidth="1" min="263" max="263" width="10.5"/>
    <col customWidth="1" min="264" max="265" width="8.1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2"/>
      <c r="AA1" s="4" t="s">
        <v>0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4" t="s">
        <v>0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5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6" t="s">
        <v>0</v>
      </c>
      <c r="DF1" s="2"/>
      <c r="DG1" s="6"/>
      <c r="DL1" s="2"/>
      <c r="DM1" s="6"/>
      <c r="DR1" s="2"/>
      <c r="DS1" s="6"/>
      <c r="DX1" s="2"/>
      <c r="DY1" s="6" t="s">
        <v>0</v>
      </c>
      <c r="ED1" s="2"/>
      <c r="EE1" s="6"/>
      <c r="EJ1" s="2"/>
      <c r="EK1" s="6"/>
      <c r="EP1" s="7"/>
      <c r="EQ1" s="2"/>
      <c r="EV1" s="7"/>
      <c r="EW1" s="7"/>
      <c r="FB1" s="7"/>
      <c r="FC1" s="7"/>
      <c r="FH1" s="2"/>
      <c r="FI1" s="6"/>
      <c r="FN1" s="7"/>
      <c r="FO1" s="2"/>
      <c r="FT1" s="7"/>
      <c r="FU1" s="7"/>
      <c r="FZ1" s="7"/>
      <c r="GA1" s="7"/>
      <c r="GF1" s="7"/>
      <c r="GG1" s="7"/>
      <c r="GL1" s="7"/>
      <c r="GM1" s="7"/>
      <c r="GR1" s="7"/>
      <c r="GS1" s="7"/>
      <c r="GX1" s="7"/>
      <c r="GY1" s="7"/>
      <c r="HD1" s="7"/>
      <c r="HE1" s="7"/>
      <c r="HJ1" s="7"/>
      <c r="HK1" s="7"/>
      <c r="HP1" s="7"/>
      <c r="HQ1" s="7"/>
      <c r="HV1" s="7"/>
      <c r="HW1" s="7"/>
      <c r="IB1" s="7"/>
      <c r="IC1" s="7"/>
      <c r="IH1" s="7"/>
      <c r="II1" s="7"/>
      <c r="IN1" s="7"/>
      <c r="IO1" s="7"/>
      <c r="IT1" s="7"/>
      <c r="IU1" s="7"/>
      <c r="IZ1" s="7"/>
      <c r="JA1" s="7"/>
    </row>
    <row r="2">
      <c r="B2" s="8"/>
      <c r="H2" s="9"/>
      <c r="Z2" s="9"/>
      <c r="AA2" s="10"/>
      <c r="BG2" s="8"/>
      <c r="BH2" s="8"/>
      <c r="BI2" s="8"/>
      <c r="BM2" s="8"/>
      <c r="BN2" s="8"/>
      <c r="BO2" s="8"/>
      <c r="BS2" s="8"/>
      <c r="BT2" s="8"/>
      <c r="BU2" s="8"/>
      <c r="BY2" s="8"/>
      <c r="BZ2" s="8"/>
      <c r="CA2" s="8"/>
      <c r="CE2" s="8"/>
      <c r="CF2" s="8"/>
      <c r="CG2" s="8"/>
      <c r="CH2" s="8"/>
      <c r="CJ2" s="11"/>
      <c r="CK2" s="8"/>
      <c r="CL2" s="8"/>
      <c r="CM2" s="8"/>
      <c r="CN2" s="8"/>
      <c r="CQ2" s="8"/>
      <c r="CR2" s="8"/>
      <c r="CS2" s="8"/>
      <c r="CT2" s="8"/>
      <c r="CW2" s="8"/>
      <c r="CX2" s="8"/>
      <c r="CY2" s="8"/>
      <c r="CZ2" s="8"/>
      <c r="DC2" s="8"/>
      <c r="DD2" s="8"/>
      <c r="DE2" s="8"/>
      <c r="DF2" s="8"/>
      <c r="DI2" s="8"/>
      <c r="DJ2" s="8"/>
      <c r="DK2" s="8"/>
      <c r="DL2" s="8"/>
      <c r="DO2" s="8"/>
      <c r="DP2" s="8"/>
      <c r="DQ2" s="8"/>
      <c r="DR2" s="8"/>
      <c r="DU2" s="8"/>
      <c r="DV2" s="8"/>
      <c r="DW2" s="8"/>
      <c r="DX2" s="8"/>
      <c r="EA2" s="8"/>
      <c r="EB2" s="8"/>
      <c r="EC2" s="8"/>
      <c r="ED2" s="8"/>
      <c r="EG2" s="8"/>
      <c r="EH2" s="8"/>
      <c r="EI2" s="8"/>
      <c r="EJ2" s="8"/>
      <c r="EM2" s="8"/>
      <c r="EN2" s="8"/>
      <c r="EO2" s="8"/>
      <c r="EP2" s="12"/>
      <c r="EQ2" s="13"/>
      <c r="ER2" s="13"/>
      <c r="ES2" s="14"/>
      <c r="ET2" s="15"/>
      <c r="EU2" s="15"/>
      <c r="EV2" s="12"/>
      <c r="EW2" s="13"/>
      <c r="EX2" s="13"/>
      <c r="EY2" s="15"/>
      <c r="EZ2" s="15"/>
      <c r="FA2" s="15"/>
      <c r="FB2" s="12"/>
      <c r="FC2" s="13"/>
      <c r="FD2" s="13"/>
      <c r="FE2" s="15"/>
      <c r="FF2" s="15"/>
      <c r="FG2" s="15"/>
      <c r="FH2" s="8"/>
      <c r="FK2" s="8"/>
      <c r="FL2" s="8"/>
      <c r="FM2" s="8"/>
      <c r="FN2" s="12"/>
      <c r="FO2" s="13"/>
      <c r="FP2" s="13"/>
      <c r="FQ2" s="14"/>
      <c r="FR2" s="15"/>
      <c r="FS2" s="15"/>
      <c r="FT2" s="12"/>
      <c r="FU2" s="13"/>
      <c r="FV2" s="13"/>
      <c r="FW2" s="15"/>
      <c r="FX2" s="15"/>
      <c r="FY2" s="15"/>
      <c r="FZ2" s="12"/>
      <c r="GA2" s="13"/>
      <c r="GB2" s="13"/>
      <c r="GC2" s="15"/>
      <c r="GD2" s="15"/>
      <c r="GE2" s="15"/>
      <c r="GF2" s="12"/>
      <c r="GG2" s="13"/>
      <c r="GH2" s="13"/>
      <c r="GI2" s="15"/>
      <c r="GJ2" s="15"/>
      <c r="GK2" s="15"/>
      <c r="GL2" s="12"/>
      <c r="GM2" s="13"/>
      <c r="GN2" s="13"/>
      <c r="GO2" s="15"/>
      <c r="GP2" s="15"/>
      <c r="GQ2" s="15"/>
      <c r="GR2" s="12"/>
      <c r="GS2" s="13"/>
      <c r="GT2" s="13"/>
      <c r="GU2" s="15"/>
      <c r="GV2" s="15"/>
      <c r="GW2" s="15"/>
      <c r="GX2" s="12"/>
      <c r="GY2" s="13"/>
      <c r="GZ2" s="13"/>
      <c r="HA2" s="15"/>
      <c r="HB2" s="15"/>
      <c r="HC2" s="15"/>
      <c r="HD2" s="12"/>
      <c r="HE2" s="13"/>
      <c r="HF2" s="13"/>
      <c r="HG2" s="15"/>
      <c r="HH2" s="15"/>
      <c r="HI2" s="15"/>
      <c r="HJ2" s="12"/>
      <c r="HK2" s="13"/>
      <c r="HL2" s="13"/>
      <c r="HM2" s="15"/>
      <c r="HN2" s="15"/>
      <c r="HO2" s="15"/>
      <c r="HP2" s="12"/>
      <c r="HQ2" s="13"/>
      <c r="HR2" s="13"/>
      <c r="HS2" s="15"/>
      <c r="HT2" s="15"/>
      <c r="HU2" s="15"/>
      <c r="HV2" s="12"/>
      <c r="HW2" s="13"/>
      <c r="HX2" s="13"/>
      <c r="HY2" s="15"/>
      <c r="HZ2" s="15"/>
      <c r="IA2" s="15"/>
      <c r="IB2" s="12"/>
      <c r="IC2" s="13"/>
      <c r="ID2" s="13"/>
      <c r="IE2" s="15"/>
      <c r="IF2" s="15"/>
      <c r="IG2" s="15"/>
      <c r="IH2" s="12"/>
      <c r="II2" s="13"/>
      <c r="IJ2" s="13"/>
      <c r="IK2" s="15"/>
      <c r="IL2" s="15"/>
      <c r="IM2" s="15"/>
      <c r="IN2" s="12"/>
      <c r="IO2" s="13"/>
      <c r="IP2" s="13"/>
      <c r="IQ2" s="15"/>
      <c r="IR2" s="15"/>
      <c r="IS2" s="15"/>
      <c r="IT2" s="12"/>
      <c r="IU2" s="13"/>
      <c r="IV2" s="13"/>
      <c r="IW2" s="15"/>
      <c r="IX2" s="15"/>
      <c r="IY2" s="15"/>
      <c r="IZ2" s="12"/>
      <c r="JA2" s="13"/>
      <c r="JB2" s="13"/>
      <c r="JC2" s="15"/>
      <c r="JD2" s="15"/>
      <c r="JE2" s="15"/>
    </row>
    <row r="3">
      <c r="B3" s="1"/>
      <c r="C3" s="16">
        <f>'m3'!E3</f>
        <v>43892</v>
      </c>
      <c r="D3" s="17"/>
      <c r="E3" s="16">
        <f>C3+6</f>
        <v>43898</v>
      </c>
      <c r="F3" s="18" t="s">
        <v>1</v>
      </c>
      <c r="G3" s="19">
        <f>WEEKNUM(C3, 2)</f>
        <v>10</v>
      </c>
      <c r="H3" s="1"/>
      <c r="I3" s="16">
        <f>'m3'!S3</f>
        <v>43899</v>
      </c>
      <c r="J3" s="17"/>
      <c r="K3" s="16">
        <f>I3+6</f>
        <v>43905</v>
      </c>
      <c r="L3" s="18" t="s">
        <v>1</v>
      </c>
      <c r="M3" s="19">
        <f>WEEKNUM(I3, 2)</f>
        <v>11</v>
      </c>
      <c r="N3" s="9"/>
      <c r="O3" s="16">
        <f>'m3'!AG3</f>
        <v>43906</v>
      </c>
      <c r="P3" s="17"/>
      <c r="Q3" s="16">
        <f>O3+6</f>
        <v>43912</v>
      </c>
      <c r="R3" s="18" t="s">
        <v>1</v>
      </c>
      <c r="S3" s="19">
        <f>WEEKNUM(O3, 2)</f>
        <v>12</v>
      </c>
      <c r="T3" s="9"/>
      <c r="U3" s="16">
        <f>'m3'!AU3</f>
        <v>43913</v>
      </c>
      <c r="V3" s="17"/>
      <c r="W3" s="16">
        <f>U3+6</f>
        <v>43919</v>
      </c>
      <c r="X3" s="18" t="s">
        <v>1</v>
      </c>
      <c r="Y3" s="19">
        <f>WEEKNUM(U3, 2)</f>
        <v>13</v>
      </c>
      <c r="Z3" s="1"/>
      <c r="AA3" s="16">
        <f>'m3'!BI3</f>
        <v>43920</v>
      </c>
      <c r="AB3" s="17"/>
      <c r="AC3" s="16">
        <f>AA3+6</f>
        <v>43926</v>
      </c>
      <c r="AD3" s="18" t="s">
        <v>1</v>
      </c>
      <c r="AE3" s="19">
        <f>WEEKNUM(AA3, 2)</f>
        <v>14</v>
      </c>
      <c r="AF3" s="9"/>
      <c r="AG3" s="16">
        <f>'m4'!M3</f>
        <v>43927</v>
      </c>
      <c r="AH3" s="17"/>
      <c r="AI3" s="16">
        <f>AG3+6</f>
        <v>43933</v>
      </c>
      <c r="AJ3" s="18" t="s">
        <v>1</v>
      </c>
      <c r="AK3" s="19">
        <f>WEEKNUM(AG3, 2)</f>
        <v>15</v>
      </c>
      <c r="AL3" s="8"/>
      <c r="AM3" s="16">
        <f>'m4'!AA3</f>
        <v>43934</v>
      </c>
      <c r="AN3" s="17"/>
      <c r="AO3" s="16">
        <f>AM3+6</f>
        <v>43940</v>
      </c>
      <c r="AP3" s="18" t="s">
        <v>1</v>
      </c>
      <c r="AQ3" s="19">
        <f>WEEKNUM(AM3, 2)</f>
        <v>16</v>
      </c>
      <c r="AR3" s="8"/>
      <c r="AS3" s="16">
        <f>'m4'!AO3</f>
        <v>43941</v>
      </c>
      <c r="AT3" s="17"/>
      <c r="AU3" s="16">
        <f>AS3+6</f>
        <v>43947</v>
      </c>
      <c r="AV3" s="18" t="s">
        <v>1</v>
      </c>
      <c r="AW3" s="19">
        <f>WEEKNUM(AS3, 2)</f>
        <v>17</v>
      </c>
      <c r="AX3" s="8"/>
      <c r="AY3" s="16">
        <f>'m4'!BC3</f>
        <v>43948</v>
      </c>
      <c r="AZ3" s="17"/>
      <c r="BA3" s="16">
        <f>AY3+6</f>
        <v>43954</v>
      </c>
      <c r="BB3" s="18" t="s">
        <v>1</v>
      </c>
      <c r="BC3" s="19">
        <f>WEEKNUM(AY3, 2)</f>
        <v>18</v>
      </c>
      <c r="BD3" s="8"/>
      <c r="BE3" s="16">
        <f>'m5'!GS3</f>
        <v>43955</v>
      </c>
      <c r="BF3" s="17"/>
      <c r="BG3" s="16">
        <f>BE3+6</f>
        <v>43961</v>
      </c>
      <c r="BH3" s="18" t="s">
        <v>1</v>
      </c>
      <c r="BI3" s="19">
        <f>WEEKNUM(BE3, 2)</f>
        <v>19</v>
      </c>
      <c r="BJ3" s="8"/>
      <c r="BK3" s="16">
        <f>'m5'!W3</f>
        <v>43962</v>
      </c>
      <c r="BL3" s="17"/>
      <c r="BM3" s="16">
        <f>BK3+6</f>
        <v>43968</v>
      </c>
      <c r="BN3" s="18" t="s">
        <v>1</v>
      </c>
      <c r="BO3" s="19">
        <f>WEEKNUM(BK3, 2)</f>
        <v>20</v>
      </c>
      <c r="BP3" s="8"/>
      <c r="BQ3" s="16">
        <f>'m5'!AK3</f>
        <v>43969</v>
      </c>
      <c r="BR3" s="17"/>
      <c r="BS3" s="16">
        <f>BQ3+6</f>
        <v>43975</v>
      </c>
      <c r="BT3" s="18" t="s">
        <v>1</v>
      </c>
      <c r="BU3" s="19">
        <f>WEEKNUM(BQ3, 2)</f>
        <v>21</v>
      </c>
      <c r="BV3" s="8"/>
      <c r="BW3" s="16">
        <f>'m5'!AY3</f>
        <v>43976</v>
      </c>
      <c r="BX3" s="17"/>
      <c r="BY3" s="16">
        <f>BW3+6</f>
        <v>43982</v>
      </c>
      <c r="BZ3" s="18" t="s">
        <v>1</v>
      </c>
      <c r="CA3" s="19">
        <f>WEEKNUM(BW3, 2)</f>
        <v>22</v>
      </c>
      <c r="CB3" s="20" t="str">
        <f>Seznam!C17</f>
        <v>https://docs.google.com/spreadsheets/d/1W52vv31RNiRHjJvdvg-OqpTOxqq1YbezHKqfjfxsc5c</v>
      </c>
      <c r="CC3" s="16">
        <f>'m6'!C3</f>
        <v>43983</v>
      </c>
      <c r="CD3" s="17"/>
      <c r="CE3" s="16">
        <f>CC3+6</f>
        <v>43989</v>
      </c>
      <c r="CF3" s="18" t="s">
        <v>1</v>
      </c>
      <c r="CG3" s="19">
        <f>WEEKNUM(CC3, 2)</f>
        <v>23</v>
      </c>
      <c r="CH3" s="1"/>
      <c r="CI3" s="16">
        <f>'m6'!Q3</f>
        <v>43990</v>
      </c>
      <c r="CJ3" s="21"/>
      <c r="CK3" s="16">
        <f>CI3+6</f>
        <v>43996</v>
      </c>
      <c r="CL3" s="18" t="s">
        <v>1</v>
      </c>
      <c r="CM3" s="19">
        <f>WEEKNUM(CI3, 2)</f>
        <v>24</v>
      </c>
      <c r="CN3" s="1"/>
      <c r="CO3" s="16">
        <f>'m6'!AE3</f>
        <v>43997</v>
      </c>
      <c r="CP3" s="17"/>
      <c r="CQ3" s="16">
        <f>CO3+6</f>
        <v>44003</v>
      </c>
      <c r="CR3" s="18" t="s">
        <v>1</v>
      </c>
      <c r="CS3" s="19">
        <f>WEEKNUM(CO3, 2)</f>
        <v>25</v>
      </c>
      <c r="CT3" s="1"/>
      <c r="CU3" s="16">
        <f>'m6'!AS3</f>
        <v>44004</v>
      </c>
      <c r="CV3" s="17"/>
      <c r="CW3" s="16">
        <f>CU3+6</f>
        <v>44010</v>
      </c>
      <c r="CX3" s="18" t="s">
        <v>1</v>
      </c>
      <c r="CY3" s="19">
        <f>WEEKNUM(CU3, 2)</f>
        <v>26</v>
      </c>
      <c r="CZ3" s="1"/>
      <c r="DA3" s="16">
        <f>'m6'!BG3</f>
        <v>44011</v>
      </c>
      <c r="DB3" s="17"/>
      <c r="DC3" s="16">
        <f>DA3+6</f>
        <v>44017</v>
      </c>
      <c r="DD3" s="18" t="s">
        <v>1</v>
      </c>
      <c r="DE3" s="19">
        <f>WEEKNUM(DA3, 2)</f>
        <v>27</v>
      </c>
      <c r="DF3" s="22" t="str">
        <f>Seznam!C22</f>
        <v>https://docs.google.com/spreadsheets/d/1UzIlczFUSO9uu2jGaWa2JqlpRtAp2dN5CrNFI637zGY</v>
      </c>
      <c r="DG3" s="16">
        <f>'m7'!M3</f>
        <v>44018</v>
      </c>
      <c r="DH3" s="17"/>
      <c r="DI3" s="16">
        <f>DG3+6</f>
        <v>44024</v>
      </c>
      <c r="DJ3" s="18" t="s">
        <v>1</v>
      </c>
      <c r="DK3" s="19">
        <f>WEEKNUM(DG3, 2)</f>
        <v>28</v>
      </c>
      <c r="DL3" s="1"/>
      <c r="DM3" s="16">
        <f>'m7'!AA3</f>
        <v>44025</v>
      </c>
      <c r="DN3" s="17"/>
      <c r="DO3" s="16">
        <f>DM3+6</f>
        <v>44031</v>
      </c>
      <c r="DP3" s="18" t="s">
        <v>1</v>
      </c>
      <c r="DQ3" s="19">
        <f>WEEKNUM(DM3, 2)</f>
        <v>29</v>
      </c>
      <c r="DR3" s="1"/>
      <c r="DS3" s="16">
        <f>'m7'!AO3</f>
        <v>44032</v>
      </c>
      <c r="DT3" s="17"/>
      <c r="DU3" s="16">
        <f>DS3+6</f>
        <v>44038</v>
      </c>
      <c r="DV3" s="18" t="s">
        <v>1</v>
      </c>
      <c r="DW3" s="19">
        <f>WEEKNUM(DS3, 2)</f>
        <v>30</v>
      </c>
      <c r="DX3" s="1"/>
      <c r="DY3" s="16">
        <f>'m7'!BC3</f>
        <v>44039</v>
      </c>
      <c r="DZ3" s="17"/>
      <c r="EA3" s="16">
        <f>DY3+6</f>
        <v>44045</v>
      </c>
      <c r="EB3" s="18" t="s">
        <v>1</v>
      </c>
      <c r="EC3" s="19">
        <f>WEEKNUM(DY3, 2)</f>
        <v>31</v>
      </c>
      <c r="ED3" s="23" t="str">
        <f>Seznam!C27</f>
        <v>https://docs.google.com/spreadsheets/d/1Pi_khZoUmlY4AyzfPAAxXep1gqFMFz9ALGi86Hk5APk</v>
      </c>
      <c r="EE3" s="16">
        <f>'m8'!G3</f>
        <v>44046</v>
      </c>
      <c r="EF3" s="17"/>
      <c r="EG3" s="16">
        <f>EE3+6</f>
        <v>44052</v>
      </c>
      <c r="EH3" s="18" t="s">
        <v>1</v>
      </c>
      <c r="EI3" s="19">
        <f>WEEKNUM(EE3, 2)</f>
        <v>32</v>
      </c>
      <c r="EJ3" s="1"/>
      <c r="EK3" s="16">
        <f>'m8'!U3</f>
        <v>44053</v>
      </c>
      <c r="EL3" s="17"/>
      <c r="EM3" s="16">
        <f>EK3+6</f>
        <v>44059</v>
      </c>
      <c r="EN3" s="18" t="s">
        <v>1</v>
      </c>
      <c r="EO3" s="19">
        <f>WEEKNUM(EK3, 2)</f>
        <v>33</v>
      </c>
      <c r="EP3" s="24"/>
      <c r="EQ3" s="25">
        <f>'m8'!AI3</f>
        <v>44060</v>
      </c>
      <c r="ER3" s="26"/>
      <c r="ES3" s="27">
        <f>EQ3+6</f>
        <v>44066</v>
      </c>
      <c r="ET3" s="28" t="s">
        <v>1</v>
      </c>
      <c r="EU3" s="29">
        <f>WEEKNUM(EQ3, 2)</f>
        <v>34</v>
      </c>
      <c r="EV3" s="24"/>
      <c r="EW3" s="25">
        <f>'m8'!AW3</f>
        <v>44067</v>
      </c>
      <c r="EX3" s="26"/>
      <c r="EY3" s="25">
        <f>EW3+6</f>
        <v>44073</v>
      </c>
      <c r="EZ3" s="28" t="s">
        <v>1</v>
      </c>
      <c r="FA3" s="29">
        <f>WEEKNUM(EW3, 2)</f>
        <v>35</v>
      </c>
      <c r="FB3" s="24"/>
      <c r="FC3" s="25">
        <f>'m8'!BK3</f>
        <v>44074</v>
      </c>
      <c r="FD3" s="26"/>
      <c r="FE3" s="25">
        <f>FC3+6</f>
        <v>44080</v>
      </c>
      <c r="FF3" s="28" t="s">
        <v>1</v>
      </c>
      <c r="FG3" s="29">
        <f>WEEKNUM(FC3, 2)</f>
        <v>36</v>
      </c>
      <c r="FH3" s="23" t="str">
        <f>Seznam!C32</f>
        <v>https://docs.google.com/spreadsheets/d/13CSRejyoXdd2n4TXeaZfqj1qM-tilVcnlMypc0x1xe0</v>
      </c>
      <c r="FI3" s="16">
        <f>'m9'!O3</f>
        <v>44081</v>
      </c>
      <c r="FJ3" s="17"/>
      <c r="FK3" s="16">
        <f>FI3+6</f>
        <v>44087</v>
      </c>
      <c r="FL3" s="18" t="s">
        <v>1</v>
      </c>
      <c r="FM3" s="19">
        <f>WEEKNUM(FI3, 2)</f>
        <v>37</v>
      </c>
      <c r="FN3" s="24"/>
      <c r="FO3" s="25">
        <f>'m9'!AC3</f>
        <v>44088</v>
      </c>
      <c r="FP3" s="26"/>
      <c r="FQ3" s="27">
        <f>FO3+6</f>
        <v>44094</v>
      </c>
      <c r="FR3" s="28" t="s">
        <v>1</v>
      </c>
      <c r="FS3" s="29">
        <f>WEEKNUM(FO3, 2)</f>
        <v>38</v>
      </c>
      <c r="FT3" s="24"/>
      <c r="FU3" s="25">
        <f>'m9'!AQ3</f>
        <v>44095</v>
      </c>
      <c r="FV3" s="26"/>
      <c r="FW3" s="25">
        <f>FU3+6</f>
        <v>44101</v>
      </c>
      <c r="FX3" s="28" t="s">
        <v>1</v>
      </c>
      <c r="FY3" s="29">
        <f>WEEKNUM(FU3, 2)</f>
        <v>39</v>
      </c>
      <c r="FZ3" s="24"/>
      <c r="GA3" s="25">
        <f>'m9'!BE3</f>
        <v>44102</v>
      </c>
      <c r="GB3" s="26"/>
      <c r="GC3" s="25">
        <f>GA3+6</f>
        <v>44108</v>
      </c>
      <c r="GD3" s="28" t="s">
        <v>1</v>
      </c>
      <c r="GE3" s="29">
        <f>WEEKNUM(GA3, 2)</f>
        <v>40</v>
      </c>
      <c r="GF3" s="30" t="str">
        <f>Seznam!C37</f>
        <v>https://docs.google.com/spreadsheets/d/1A1C7ak5N3IfdH-gvOToPTjrHDYjQVuOSKk3nI04CPnk</v>
      </c>
      <c r="GG3" s="25">
        <f>'m10'!K3</f>
        <v>44109</v>
      </c>
      <c r="GH3" s="26"/>
      <c r="GI3" s="25">
        <f>GG3+6</f>
        <v>44115</v>
      </c>
      <c r="GJ3" s="28" t="s">
        <v>1</v>
      </c>
      <c r="GK3" s="29">
        <f>WEEKNUM(GG3, 2)</f>
        <v>41</v>
      </c>
      <c r="GL3" s="24"/>
      <c r="GM3" s="25">
        <f>'m10'!Y3</f>
        <v>44116</v>
      </c>
      <c r="GN3" s="26"/>
      <c r="GO3" s="25">
        <f>GM3+6</f>
        <v>44122</v>
      </c>
      <c r="GP3" s="28" t="s">
        <v>1</v>
      </c>
      <c r="GQ3" s="29">
        <f>WEEKNUM(GM3, 2)</f>
        <v>42</v>
      </c>
      <c r="GR3" s="24"/>
      <c r="GS3" s="25">
        <f>'m10'!AM3</f>
        <v>44123</v>
      </c>
      <c r="GT3" s="26"/>
      <c r="GU3" s="25">
        <f>GS3+6</f>
        <v>44129</v>
      </c>
      <c r="GV3" s="28" t="s">
        <v>1</v>
      </c>
      <c r="GW3" s="29">
        <f>WEEKNUM(GS3, 2)</f>
        <v>43</v>
      </c>
      <c r="GX3" s="24"/>
      <c r="GY3" s="25">
        <f>'m10'!BA3</f>
        <v>44130</v>
      </c>
      <c r="GZ3" s="26"/>
      <c r="HA3" s="25">
        <f>GY3+6</f>
        <v>44136</v>
      </c>
      <c r="HB3" s="28" t="s">
        <v>1</v>
      </c>
      <c r="HC3" s="29">
        <f>WEEKNUM(GY3, 2)</f>
        <v>44</v>
      </c>
      <c r="HD3" s="30" t="str">
        <f>Seznam!C42</f>
        <v>https://docs.google.com/spreadsheets/d/1A5HjH_1G7_z7bigkYfrx94YbCMtZ4uHBlf5FdHqej6U</v>
      </c>
      <c r="HE3" s="25">
        <f>'m11'!E3</f>
        <v>44137</v>
      </c>
      <c r="HF3" s="26"/>
      <c r="HG3" s="25">
        <f>HE3+6</f>
        <v>44143</v>
      </c>
      <c r="HH3" s="28" t="s">
        <v>1</v>
      </c>
      <c r="HI3" s="29">
        <f>WEEKNUM(HE3, 2)</f>
        <v>45</v>
      </c>
      <c r="HJ3" s="24"/>
      <c r="HK3" s="25">
        <f>'m11'!S3</f>
        <v>44144</v>
      </c>
      <c r="HL3" s="26"/>
      <c r="HM3" s="25">
        <f>HK3+6</f>
        <v>44150</v>
      </c>
      <c r="HN3" s="28" t="s">
        <v>1</v>
      </c>
      <c r="HO3" s="29">
        <f>WEEKNUM(HK3, 2)</f>
        <v>46</v>
      </c>
      <c r="HP3" s="24"/>
      <c r="HQ3" s="25">
        <f>'m11'!AG3</f>
        <v>44151</v>
      </c>
      <c r="HR3" s="26"/>
      <c r="HS3" s="25">
        <f>HQ3+6</f>
        <v>44157</v>
      </c>
      <c r="HT3" s="28" t="s">
        <v>1</v>
      </c>
      <c r="HU3" s="29">
        <f>WEEKNUM(HQ3, 2)</f>
        <v>47</v>
      </c>
      <c r="HV3" s="24"/>
      <c r="HW3" s="25">
        <f>'m11'!AU3</f>
        <v>44158</v>
      </c>
      <c r="HX3" s="26"/>
      <c r="HY3" s="25">
        <f>HW3+6</f>
        <v>44164</v>
      </c>
      <c r="HZ3" s="28" t="s">
        <v>1</v>
      </c>
      <c r="IA3" s="29">
        <f>WEEKNUM(HW3, 2)</f>
        <v>48</v>
      </c>
      <c r="IB3" s="30" t="str">
        <f>Seznam!C47</f>
        <v>https://docs.google.com/spreadsheets/d/1shMrdlE-v4TgmShGJEX5IrXyolj8bVkHdxPh0z_Owww</v>
      </c>
      <c r="IC3" s="25">
        <f>'m11'!BI3</f>
        <v>44165</v>
      </c>
      <c r="ID3" s="26"/>
      <c r="IE3" s="25">
        <f>IC3+6</f>
        <v>44171</v>
      </c>
      <c r="IF3" s="28" t="s">
        <v>1</v>
      </c>
      <c r="IG3" s="29">
        <f>WEEKNUM(IC3, 2)</f>
        <v>49</v>
      </c>
      <c r="IH3" s="24"/>
      <c r="II3" s="25">
        <f>'m12'!O3</f>
        <v>44172</v>
      </c>
      <c r="IJ3" s="26"/>
      <c r="IK3" s="25">
        <f>II3+6</f>
        <v>44178</v>
      </c>
      <c r="IL3" s="28" t="s">
        <v>1</v>
      </c>
      <c r="IM3" s="29">
        <f>WEEKNUM(II3, 2)</f>
        <v>50</v>
      </c>
      <c r="IN3" s="24"/>
      <c r="IO3" s="25">
        <f>'m12'!AC3</f>
        <v>44179</v>
      </c>
      <c r="IP3" s="26"/>
      <c r="IQ3" s="25">
        <f>IO3+6</f>
        <v>44185</v>
      </c>
      <c r="IR3" s="28" t="s">
        <v>1</v>
      </c>
      <c r="IS3" s="29">
        <f>WEEKNUM(IO3, 2)</f>
        <v>51</v>
      </c>
      <c r="IT3" s="24"/>
      <c r="IU3" s="25">
        <f>'m12'!AQ3</f>
        <v>44186</v>
      </c>
      <c r="IV3" s="26"/>
      <c r="IW3" s="25">
        <f>IU3+6</f>
        <v>44192</v>
      </c>
      <c r="IX3" s="28" t="s">
        <v>1</v>
      </c>
      <c r="IY3" s="29">
        <f>WEEKNUM(IU3, 2)</f>
        <v>52</v>
      </c>
      <c r="IZ3" s="24"/>
      <c r="JA3" s="25">
        <f>'m12'!BE3</f>
        <v>44193</v>
      </c>
      <c r="JB3" s="26"/>
      <c r="JC3" s="25">
        <f>JA3+6</f>
        <v>44199</v>
      </c>
      <c r="JD3" s="28" t="s">
        <v>1</v>
      </c>
      <c r="JE3" s="29">
        <f>WEEKNUM(JA3, 2)</f>
        <v>53</v>
      </c>
    </row>
    <row r="4">
      <c r="A4" s="31" t="str">
        <f>IFERROR(__xludf.DUMMYFUNCTION("IMPORTRANGE(Seznam!C47, ""Mzdy!A3:A43"")"),"Instore")</f>
        <v>Instore</v>
      </c>
      <c r="B4" s="32" t="str">
        <f>IFERROR(__xludf.DUMMYFUNCTION("IMPORTRANGE(""https://docs.google.com/spreadsheets/d/10XKjMp3ipXrP4qWZ8UcqYNKQUDKvV3yJJNYsqZ2J4uU"", ""Mzdy!M3:M20"")"),"Mzda/h")</f>
        <v>Mzda/h</v>
      </c>
      <c r="C4" s="33" t="s">
        <v>2</v>
      </c>
      <c r="D4" s="34" t="s">
        <v>3</v>
      </c>
      <c r="E4" s="34" t="s">
        <v>4</v>
      </c>
      <c r="F4" s="34" t="s">
        <v>5</v>
      </c>
      <c r="G4" s="34" t="s">
        <v>6</v>
      </c>
      <c r="H4" s="2"/>
      <c r="I4" s="33" t="s">
        <v>2</v>
      </c>
      <c r="J4" s="34" t="s">
        <v>3</v>
      </c>
      <c r="K4" s="34" t="s">
        <v>4</v>
      </c>
      <c r="L4" s="34" t="s">
        <v>5</v>
      </c>
      <c r="M4" s="34" t="s">
        <v>6</v>
      </c>
      <c r="N4" s="1"/>
      <c r="O4" s="33" t="s">
        <v>2</v>
      </c>
      <c r="P4" s="34" t="s">
        <v>3</v>
      </c>
      <c r="Q4" s="34" t="s">
        <v>4</v>
      </c>
      <c r="R4" s="34" t="s">
        <v>5</v>
      </c>
      <c r="S4" s="34" t="s">
        <v>6</v>
      </c>
      <c r="T4" s="1"/>
      <c r="U4" s="33" t="s">
        <v>2</v>
      </c>
      <c r="V4" s="34" t="s">
        <v>3</v>
      </c>
      <c r="W4" s="34" t="s">
        <v>4</v>
      </c>
      <c r="X4" s="34" t="s">
        <v>5</v>
      </c>
      <c r="Y4" s="34" t="s">
        <v>6</v>
      </c>
      <c r="Z4" s="2"/>
      <c r="AA4" s="33" t="s">
        <v>2</v>
      </c>
      <c r="AB4" s="34" t="s">
        <v>3</v>
      </c>
      <c r="AC4" s="34" t="s">
        <v>4</v>
      </c>
      <c r="AD4" s="34" t="s">
        <v>5</v>
      </c>
      <c r="AE4" s="34" t="s">
        <v>6</v>
      </c>
      <c r="AF4" s="32" t="str">
        <f>IFERROR(__xludf.DUMMYFUNCTION("IMPORTRANGE(""https://docs.google.com/spreadsheets/d/1_VR4l2o9docdH4BpmZ6xVL9eFirbKl95Qel6RJTY-Qw"", ""Mzdy!M3:M17"")"),"Mzda/h")</f>
        <v>Mzda/h</v>
      </c>
      <c r="AG4" s="33" t="s">
        <v>2</v>
      </c>
      <c r="AH4" s="34" t="s">
        <v>3</v>
      </c>
      <c r="AI4" s="34" t="s">
        <v>4</v>
      </c>
      <c r="AJ4" s="34" t="s">
        <v>5</v>
      </c>
      <c r="AK4" s="34" t="s">
        <v>6</v>
      </c>
      <c r="AL4" s="1"/>
      <c r="AM4" s="33" t="s">
        <v>2</v>
      </c>
      <c r="AN4" s="34" t="s">
        <v>3</v>
      </c>
      <c r="AO4" s="34" t="s">
        <v>4</v>
      </c>
      <c r="AP4" s="34" t="s">
        <v>5</v>
      </c>
      <c r="AQ4" s="34" t="s">
        <v>6</v>
      </c>
      <c r="AR4" s="1"/>
      <c r="AS4" s="33" t="s">
        <v>2</v>
      </c>
      <c r="AT4" s="34" t="s">
        <v>3</v>
      </c>
      <c r="AU4" s="34" t="s">
        <v>4</v>
      </c>
      <c r="AV4" s="34" t="s">
        <v>5</v>
      </c>
      <c r="AW4" s="34" t="s">
        <v>6</v>
      </c>
      <c r="AX4" s="1"/>
      <c r="AY4" s="33" t="s">
        <v>2</v>
      </c>
      <c r="AZ4" s="34" t="s">
        <v>3</v>
      </c>
      <c r="BA4" s="34" t="s">
        <v>4</v>
      </c>
      <c r="BB4" s="34" t="s">
        <v>5</v>
      </c>
      <c r="BC4" s="34" t="s">
        <v>6</v>
      </c>
      <c r="BD4" s="32" t="str">
        <f>IFERROR(__xludf.DUMMYFUNCTION("IMPORTRANGE(""https://docs.google.com/spreadsheets/d/1VRfz8ELmM5lZo00qm9MdMXMmDFEsCvB5AkS7pSVYxcY"", ""Mzdy!AE3:AE25"")"),"Mzda/h")</f>
        <v>Mzda/h</v>
      </c>
      <c r="BE4" s="33" t="s">
        <v>2</v>
      </c>
      <c r="BF4" s="34" t="s">
        <v>3</v>
      </c>
      <c r="BG4" s="34" t="s">
        <v>4</v>
      </c>
      <c r="BH4" s="34" t="s">
        <v>5</v>
      </c>
      <c r="BI4" s="34" t="s">
        <v>6</v>
      </c>
      <c r="BJ4" s="1"/>
      <c r="BK4" s="33" t="s">
        <v>2</v>
      </c>
      <c r="BL4" s="34" t="s">
        <v>3</v>
      </c>
      <c r="BM4" s="34" t="s">
        <v>4</v>
      </c>
      <c r="BN4" s="34" t="s">
        <v>5</v>
      </c>
      <c r="BO4" s="34" t="s">
        <v>6</v>
      </c>
      <c r="BP4" s="1"/>
      <c r="BQ4" s="33" t="s">
        <v>2</v>
      </c>
      <c r="BR4" s="34" t="s">
        <v>3</v>
      </c>
      <c r="BS4" s="34" t="s">
        <v>4</v>
      </c>
      <c r="BT4" s="34" t="s">
        <v>5</v>
      </c>
      <c r="BU4" s="34" t="s">
        <v>6</v>
      </c>
      <c r="BV4" s="1"/>
      <c r="BW4" s="35" t="s">
        <v>2</v>
      </c>
      <c r="BX4" s="34" t="s">
        <v>3</v>
      </c>
      <c r="BY4" s="34" t="s">
        <v>4</v>
      </c>
      <c r="BZ4" s="34" t="s">
        <v>5</v>
      </c>
      <c r="CA4" s="34" t="s">
        <v>6</v>
      </c>
      <c r="CB4" s="32" t="str">
        <f>IFERROR(__xludf.DUMMYFUNCTION("IMPORTRANGE(CB3, ""Mzdy!AE3:AE33"")"),"Mzda/h")</f>
        <v>Mzda/h</v>
      </c>
      <c r="CC4" s="35" t="s">
        <v>2</v>
      </c>
      <c r="CD4" s="34" t="s">
        <v>3</v>
      </c>
      <c r="CE4" s="34" t="s">
        <v>4</v>
      </c>
      <c r="CF4" s="34" t="s">
        <v>5</v>
      </c>
      <c r="CG4" s="34" t="s">
        <v>6</v>
      </c>
      <c r="CH4" s="2"/>
      <c r="CI4" s="35" t="s">
        <v>2</v>
      </c>
      <c r="CJ4" s="36" t="s">
        <v>3</v>
      </c>
      <c r="CK4" s="34" t="s">
        <v>4</v>
      </c>
      <c r="CL4" s="34" t="s">
        <v>5</v>
      </c>
      <c r="CM4" s="34" t="s">
        <v>6</v>
      </c>
      <c r="CN4" s="2"/>
      <c r="CO4" s="35" t="s">
        <v>2</v>
      </c>
      <c r="CP4" s="34" t="s">
        <v>3</v>
      </c>
      <c r="CQ4" s="34" t="s">
        <v>4</v>
      </c>
      <c r="CR4" s="34" t="s">
        <v>5</v>
      </c>
      <c r="CS4" s="34" t="s">
        <v>6</v>
      </c>
      <c r="CT4" s="2"/>
      <c r="CU4" s="35" t="s">
        <v>2</v>
      </c>
      <c r="CV4" s="34" t="s">
        <v>3</v>
      </c>
      <c r="CW4" s="34" t="s">
        <v>4</v>
      </c>
      <c r="CX4" s="34" t="s">
        <v>5</v>
      </c>
      <c r="CY4" s="34" t="s">
        <v>6</v>
      </c>
      <c r="CZ4" s="2"/>
      <c r="DA4" s="35" t="s">
        <v>2</v>
      </c>
      <c r="DB4" s="34" t="s">
        <v>3</v>
      </c>
      <c r="DC4" s="34" t="s">
        <v>4</v>
      </c>
      <c r="DD4" s="34" t="s">
        <v>5</v>
      </c>
      <c r="DE4" s="34" t="s">
        <v>6</v>
      </c>
      <c r="DF4" s="37" t="str">
        <f>IFERROR(__xludf.DUMMYFUNCTION("IMPORTRANGE(DF3, ""Mzdy!AE3:AE33"")"),"Mzda/h")</f>
        <v>Mzda/h</v>
      </c>
      <c r="DG4" s="35" t="s">
        <v>2</v>
      </c>
      <c r="DH4" s="34" t="s">
        <v>3</v>
      </c>
      <c r="DI4" s="34" t="s">
        <v>4</v>
      </c>
      <c r="DJ4" s="34" t="s">
        <v>5</v>
      </c>
      <c r="DK4" s="34" t="s">
        <v>6</v>
      </c>
      <c r="DL4" s="2"/>
      <c r="DM4" s="35" t="s">
        <v>2</v>
      </c>
      <c r="DN4" s="34" t="s">
        <v>3</v>
      </c>
      <c r="DO4" s="34" t="s">
        <v>4</v>
      </c>
      <c r="DP4" s="34" t="s">
        <v>5</v>
      </c>
      <c r="DQ4" s="34" t="s">
        <v>6</v>
      </c>
      <c r="DR4" s="2"/>
      <c r="DS4" s="35" t="s">
        <v>2</v>
      </c>
      <c r="DT4" s="34" t="s">
        <v>3</v>
      </c>
      <c r="DU4" s="34" t="s">
        <v>4</v>
      </c>
      <c r="DV4" s="34" t="s">
        <v>5</v>
      </c>
      <c r="DW4" s="34" t="s">
        <v>6</v>
      </c>
      <c r="DX4" s="2"/>
      <c r="DY4" s="35" t="s">
        <v>2</v>
      </c>
      <c r="DZ4" s="34" t="s">
        <v>3</v>
      </c>
      <c r="EA4" s="34" t="s">
        <v>4</v>
      </c>
      <c r="EB4" s="34" t="s">
        <v>5</v>
      </c>
      <c r="EC4" s="34" t="s">
        <v>6</v>
      </c>
      <c r="ED4" s="38" t="str">
        <f>IFERROR(__xludf.DUMMYFUNCTION("IMPORTRANGE(ED3, ""Mzdy!AE3:AE33"")"),"Mzda/h")</f>
        <v>Mzda/h</v>
      </c>
      <c r="EE4" s="35" t="s">
        <v>2</v>
      </c>
      <c r="EF4" s="34" t="s">
        <v>3</v>
      </c>
      <c r="EG4" s="34" t="s">
        <v>4</v>
      </c>
      <c r="EH4" s="34" t="s">
        <v>5</v>
      </c>
      <c r="EI4" s="34" t="s">
        <v>6</v>
      </c>
      <c r="EJ4" s="2"/>
      <c r="EK4" s="35" t="s">
        <v>2</v>
      </c>
      <c r="EL4" s="34" t="s">
        <v>3</v>
      </c>
      <c r="EM4" s="34" t="s">
        <v>4</v>
      </c>
      <c r="EN4" s="34" t="s">
        <v>5</v>
      </c>
      <c r="EO4" s="34" t="s">
        <v>6</v>
      </c>
      <c r="EP4" s="39"/>
      <c r="EQ4" s="40" t="s">
        <v>2</v>
      </c>
      <c r="ER4" s="41" t="s">
        <v>3</v>
      </c>
      <c r="ES4" s="42" t="s">
        <v>4</v>
      </c>
      <c r="ET4" s="41" t="s">
        <v>5</v>
      </c>
      <c r="EU4" s="41" t="s">
        <v>6</v>
      </c>
      <c r="EV4" s="39"/>
      <c r="EW4" s="40" t="s">
        <v>2</v>
      </c>
      <c r="EX4" s="41" t="s">
        <v>3</v>
      </c>
      <c r="EY4" s="41" t="s">
        <v>4</v>
      </c>
      <c r="EZ4" s="41" t="s">
        <v>5</v>
      </c>
      <c r="FA4" s="41" t="s">
        <v>6</v>
      </c>
      <c r="FB4" s="39"/>
      <c r="FC4" s="40" t="s">
        <v>2</v>
      </c>
      <c r="FD4" s="41" t="s">
        <v>3</v>
      </c>
      <c r="FE4" s="41" t="s">
        <v>4</v>
      </c>
      <c r="FF4" s="41" t="s">
        <v>5</v>
      </c>
      <c r="FG4" s="41" t="s">
        <v>6</v>
      </c>
      <c r="FH4" s="38" t="str">
        <f>IFERROR(__xludf.DUMMYFUNCTION("IMPORTRANGE(FH3, ""Mzdy!AE3:AE33"")"),"Mzda/h")</f>
        <v>Mzda/h</v>
      </c>
      <c r="FI4" s="35" t="s">
        <v>2</v>
      </c>
      <c r="FJ4" s="34" t="s">
        <v>3</v>
      </c>
      <c r="FK4" s="34" t="s">
        <v>4</v>
      </c>
      <c r="FL4" s="34" t="s">
        <v>5</v>
      </c>
      <c r="FM4" s="34" t="s">
        <v>6</v>
      </c>
      <c r="FN4" s="39"/>
      <c r="FO4" s="40" t="s">
        <v>2</v>
      </c>
      <c r="FP4" s="41" t="s">
        <v>3</v>
      </c>
      <c r="FQ4" s="42" t="s">
        <v>4</v>
      </c>
      <c r="FR4" s="41" t="s">
        <v>5</v>
      </c>
      <c r="FS4" s="41" t="s">
        <v>6</v>
      </c>
      <c r="FT4" s="39"/>
      <c r="FU4" s="40" t="s">
        <v>2</v>
      </c>
      <c r="FV4" s="41" t="s">
        <v>3</v>
      </c>
      <c r="FW4" s="41" t="s">
        <v>4</v>
      </c>
      <c r="FX4" s="41" t="s">
        <v>5</v>
      </c>
      <c r="FY4" s="41" t="s">
        <v>6</v>
      </c>
      <c r="FZ4" s="39"/>
      <c r="GA4" s="40" t="s">
        <v>2</v>
      </c>
      <c r="GB4" s="41" t="s">
        <v>3</v>
      </c>
      <c r="GC4" s="41" t="s">
        <v>4</v>
      </c>
      <c r="GD4" s="41" t="s">
        <v>5</v>
      </c>
      <c r="GE4" s="41" t="s">
        <v>6</v>
      </c>
      <c r="GF4" s="43" t="str">
        <f>IFERROR(__xludf.DUMMYFUNCTION("IMPORTRANGE(GF3, ""Mzdy!AE3:AE43"")"),"Mzda/h")</f>
        <v>Mzda/h</v>
      </c>
      <c r="GG4" s="40" t="s">
        <v>2</v>
      </c>
      <c r="GH4" s="41" t="s">
        <v>3</v>
      </c>
      <c r="GI4" s="41" t="s">
        <v>4</v>
      </c>
      <c r="GJ4" s="41" t="s">
        <v>5</v>
      </c>
      <c r="GK4" s="41" t="s">
        <v>6</v>
      </c>
      <c r="GL4" s="39"/>
      <c r="GM4" s="40" t="s">
        <v>2</v>
      </c>
      <c r="GN4" s="41" t="s">
        <v>3</v>
      </c>
      <c r="GO4" s="41" t="s">
        <v>4</v>
      </c>
      <c r="GP4" s="41" t="s">
        <v>5</v>
      </c>
      <c r="GQ4" s="41" t="s">
        <v>6</v>
      </c>
      <c r="GR4" s="39"/>
      <c r="GS4" s="40" t="s">
        <v>2</v>
      </c>
      <c r="GT4" s="41" t="s">
        <v>3</v>
      </c>
      <c r="GU4" s="41" t="s">
        <v>4</v>
      </c>
      <c r="GV4" s="41" t="s">
        <v>5</v>
      </c>
      <c r="GW4" s="41" t="s">
        <v>6</v>
      </c>
      <c r="GX4" s="39"/>
      <c r="GY4" s="40" t="s">
        <v>2</v>
      </c>
      <c r="GZ4" s="41" t="s">
        <v>3</v>
      </c>
      <c r="HA4" s="41" t="s">
        <v>4</v>
      </c>
      <c r="HB4" s="41" t="s">
        <v>5</v>
      </c>
      <c r="HC4" s="41" t="s">
        <v>6</v>
      </c>
      <c r="HD4" s="43" t="str">
        <f>IFERROR(__xludf.DUMMYFUNCTION("IMPORTRANGE(HD3, ""Mzdy!AE3:AE43"")"),"Mzda/h")</f>
        <v>Mzda/h</v>
      </c>
      <c r="HE4" s="40" t="s">
        <v>2</v>
      </c>
      <c r="HF4" s="41" t="s">
        <v>3</v>
      </c>
      <c r="HG4" s="41" t="s">
        <v>4</v>
      </c>
      <c r="HH4" s="41" t="s">
        <v>5</v>
      </c>
      <c r="HI4" s="41" t="s">
        <v>6</v>
      </c>
      <c r="HJ4" s="39"/>
      <c r="HK4" s="40" t="s">
        <v>2</v>
      </c>
      <c r="HL4" s="41" t="s">
        <v>3</v>
      </c>
      <c r="HM4" s="41" t="s">
        <v>4</v>
      </c>
      <c r="HN4" s="41" t="s">
        <v>5</v>
      </c>
      <c r="HO4" s="41" t="s">
        <v>6</v>
      </c>
      <c r="HP4" s="39"/>
      <c r="HQ4" s="40" t="s">
        <v>2</v>
      </c>
      <c r="HR4" s="41" t="s">
        <v>3</v>
      </c>
      <c r="HS4" s="41" t="s">
        <v>4</v>
      </c>
      <c r="HT4" s="41" t="s">
        <v>5</v>
      </c>
      <c r="HU4" s="41" t="s">
        <v>6</v>
      </c>
      <c r="HV4" s="39"/>
      <c r="HW4" s="40" t="s">
        <v>2</v>
      </c>
      <c r="HX4" s="41" t="s">
        <v>3</v>
      </c>
      <c r="HY4" s="41" t="s">
        <v>4</v>
      </c>
      <c r="HZ4" s="41" t="s">
        <v>5</v>
      </c>
      <c r="IA4" s="41" t="s">
        <v>6</v>
      </c>
      <c r="IB4" s="37" t="str">
        <f>IFERROR(__xludf.DUMMYFUNCTION("IMPORTRANGE(IB3, ""Mzdy!AE3:AE43"")"),"Mzda/h")</f>
        <v>Mzda/h</v>
      </c>
      <c r="IC4" s="40" t="s">
        <v>2</v>
      </c>
      <c r="ID4" s="41" t="s">
        <v>3</v>
      </c>
      <c r="IE4" s="41" t="s">
        <v>4</v>
      </c>
      <c r="IF4" s="41" t="s">
        <v>5</v>
      </c>
      <c r="IG4" s="41" t="s">
        <v>6</v>
      </c>
      <c r="IH4" s="39"/>
      <c r="II4" s="40" t="s">
        <v>2</v>
      </c>
      <c r="IJ4" s="41" t="s">
        <v>3</v>
      </c>
      <c r="IK4" s="41" t="s">
        <v>4</v>
      </c>
      <c r="IL4" s="41" t="s">
        <v>5</v>
      </c>
      <c r="IM4" s="41" t="s">
        <v>6</v>
      </c>
      <c r="IN4" s="39"/>
      <c r="IO4" s="40" t="s">
        <v>2</v>
      </c>
      <c r="IP4" s="41" t="s">
        <v>3</v>
      </c>
      <c r="IQ4" s="41" t="s">
        <v>4</v>
      </c>
      <c r="IR4" s="41" t="s">
        <v>5</v>
      </c>
      <c r="IS4" s="41" t="s">
        <v>6</v>
      </c>
      <c r="IT4" s="39"/>
      <c r="IU4" s="40" t="s">
        <v>2</v>
      </c>
      <c r="IV4" s="41" t="s">
        <v>3</v>
      </c>
      <c r="IW4" s="41" t="s">
        <v>4</v>
      </c>
      <c r="IX4" s="41" t="s">
        <v>5</v>
      </c>
      <c r="IY4" s="41" t="s">
        <v>6</v>
      </c>
      <c r="IZ4" s="39"/>
      <c r="JA4" s="40" t="s">
        <v>2</v>
      </c>
      <c r="JB4" s="41" t="s">
        <v>3</v>
      </c>
      <c r="JC4" s="41" t="s">
        <v>4</v>
      </c>
      <c r="JD4" s="41" t="s">
        <v>5</v>
      </c>
      <c r="JE4" s="41" t="s">
        <v>6</v>
      </c>
    </row>
    <row r="5">
      <c r="A5" s="2" t="str">
        <f>IFERROR(__xludf.DUMMYFUNCTION("""COMPUTED_VALUE"""),"Stanislav Roth")</f>
        <v>Stanislav Roth</v>
      </c>
      <c r="B5" s="44">
        <f>IFERROR(__xludf.DUMMYFUNCTION("""COMPUTED_VALUE"""),1290.3225806451612)</f>
        <v>1290.322581</v>
      </c>
      <c r="C5" s="45">
        <f>'m3'!E5+'m3'!G5+'m3'!I5+'m3'!K5+'m3'!M5+'m3'!O5+'m3'!Q5</f>
        <v>29</v>
      </c>
      <c r="D5" s="46"/>
      <c r="E5" s="46">
        <f>'m3'!F5+'m3'!H5+'m3'!J5+'m3'!L5+'m3'!N5+'m3'!P5+'m3'!R5</f>
        <v>7500</v>
      </c>
      <c r="F5" s="47"/>
      <c r="G5" s="46"/>
      <c r="H5" s="2"/>
      <c r="I5" s="45">
        <f>'m3'!S5+'m3'!U5+'m3'!W5+'m3'!Y5+'m3'!AA5+'m3'!AC5+'m3'!AE5</f>
        <v>31</v>
      </c>
      <c r="J5" s="46"/>
      <c r="K5" s="46">
        <f>'m3'!T5+'m3'!V5+'m3'!X5+'m3'!Z5+'m3'!AB5+'m3'!AD5+'m3'!AF5</f>
        <v>4000</v>
      </c>
      <c r="L5" s="47"/>
      <c r="M5" s="46"/>
      <c r="N5" s="2"/>
      <c r="O5" s="45">
        <f>'m3'!AG5+'m3'!AI5+'m3'!AK5+'m3'!AM5+'m3'!AO5+'m3'!AQ5+'m3'!AS5</f>
        <v>13</v>
      </c>
      <c r="P5" s="46"/>
      <c r="Q5" s="46">
        <f>'m3'!AH5+'m3'!AJ5+'m3'!AL5+'m3'!AN5+'m3'!AP5+'m3'!AR5+'m3'!AT5</f>
        <v>0</v>
      </c>
      <c r="R5" s="47"/>
      <c r="S5" s="46"/>
      <c r="T5" s="2"/>
      <c r="U5" s="45">
        <f>'m3'!DF5+'m3'!DH5+'m3'!DJ5+'m3'!DL5+'m3'!DN5+'m3'!DP5+'m3'!DR5</f>
        <v>18</v>
      </c>
      <c r="V5" s="48"/>
      <c r="W5" s="46">
        <f>'m3'!DG5+'m3'!DI5+'m3'!DK5+'m3'!DM5+'m3'!DO5+'m3'!DQ5+'m3'!DS5</f>
        <v>15000</v>
      </c>
      <c r="X5" s="47"/>
      <c r="Y5" s="46"/>
      <c r="Z5" s="2"/>
      <c r="AA5" s="45">
        <f>'m3'!BI5+'m3'!BK5+'m4'!C5+'m4'!E5+'m4'!G5+'m4'!I5+'m4'!K5</f>
        <v>18</v>
      </c>
      <c r="AB5" s="46"/>
      <c r="AC5" s="46">
        <f>'m3'!BJ5+'m3'!BL5+'m4'!D5+'m4'!F5+'m4'!H5+'m4'!J5+'m4'!L5</f>
        <v>0</v>
      </c>
      <c r="AD5" s="49"/>
      <c r="AE5" s="50"/>
      <c r="AF5" s="44">
        <f>IFERROR(__xludf.DUMMYFUNCTION("""COMPUTED_VALUE"""),1333.3333333333333)</f>
        <v>1333.333333</v>
      </c>
      <c r="AG5" s="45">
        <f>'m4'!M5+'m4'!O5+'m4'!Q5+'m4'!S5+'m4'!U5+'m4'!W5+'m4'!Y5</f>
        <v>18</v>
      </c>
      <c r="AH5" s="46">
        <f>'m3'!M5*AG5</f>
        <v>0</v>
      </c>
      <c r="AI5" s="46">
        <f>'m4'!N5+'m4'!P5+'m4'!R5+'m4'!T5+'m4'!V5+'m4'!X5+'m4'!Z5</f>
        <v>0</v>
      </c>
      <c r="AJ5" s="51"/>
      <c r="AK5" s="46"/>
      <c r="AL5" s="2"/>
      <c r="AM5" s="45">
        <f>'m4'!AA5+'m4'!AC5+'m4'!AE5+'m4'!AG5+'m4'!AI5+'m4'!AK5+'m4'!AM5</f>
        <v>19</v>
      </c>
      <c r="AN5" s="46"/>
      <c r="AO5" s="52">
        <f>'m4'!AB5+'m4'!AD5+'m4'!AF5+'m4'!AH5+'m4'!AJ5+'m4'!AL5+'m4'!AN5</f>
        <v>0</v>
      </c>
      <c r="AP5" s="47"/>
      <c r="AQ5" s="46"/>
      <c r="AR5" s="2"/>
      <c r="AS5" s="45">
        <f>'m4'!AO5+'m4'!AQ5+'m4'!AS5+'m4'!AU5+'m4'!AW5+'m4'!AY5+'m4'!BA5</f>
        <v>14</v>
      </c>
      <c r="AT5" s="46"/>
      <c r="AU5" s="46">
        <f>'m4'!AP5+'m4'!AR5+'m4'!AT5+'m4'!AV5+'m4'!AX5+'m4'!AZ5+'m4'!BB5</f>
        <v>0</v>
      </c>
      <c r="AV5" s="47"/>
      <c r="AW5" s="46"/>
      <c r="AX5" s="2"/>
      <c r="AY5" s="45">
        <f>'m4'!BC5+'m4'!BE5+'m4'!BG5+'m4'!BI5+'m5'!C5+'m5'!E5+'m5'!G5</f>
        <v>0</v>
      </c>
      <c r="AZ5" s="46"/>
      <c r="BA5" s="46">
        <f>'m4'!BD5+'m4'!BF5+'m4'!BH5+'m4'!BJ5+'m5'!D5+'m5'!F5+'m5'!H5</f>
        <v>0</v>
      </c>
      <c r="BB5" s="47"/>
      <c r="BC5" s="46"/>
      <c r="BD5" s="44">
        <f>IFERROR(__xludf.DUMMYFUNCTION("""COMPUTED_VALUE"""),1290.3225806451612)</f>
        <v>1290.322581</v>
      </c>
      <c r="BE5" s="45">
        <f>'m5'!I5+'m5'!K5+'m5'!M5+'m5'!O5+'m5'!Q5+'m5'!S5+'m5'!U5</f>
        <v>8</v>
      </c>
      <c r="BF5" s="46"/>
      <c r="BG5" s="46">
        <f>'m5'!J5+'m5'!L5+'m5'!N5+'m5'!P5+'m5'!R5+'m5'!T5+'m5'!V5</f>
        <v>0</v>
      </c>
      <c r="BH5" s="47"/>
      <c r="BI5" s="46"/>
      <c r="BJ5" s="2"/>
      <c r="BK5" s="45">
        <f>'m5'!W5+'m5'!Y5+'m5'!AA5+'m5'!AC5+'m5'!AE5+'m5'!AG5+'m5'!AI5</f>
        <v>35</v>
      </c>
      <c r="BL5" s="46"/>
      <c r="BM5" s="46">
        <f>'m5'!X5+'m5'!Z5+'m5'!AB5+'m5'!AD5+'m5'!AF5+'m5'!AH5+'m5'!AJ5</f>
        <v>0</v>
      </c>
      <c r="BN5" s="47"/>
      <c r="BO5" s="46"/>
      <c r="BP5" s="2"/>
      <c r="BQ5" s="45">
        <f>'m5'!AK5+'m5'!AM5+'m5'!AO5+'m5'!AQ5+'m5'!AS5+'m5'!AU5+'m5'!AW5</f>
        <v>3</v>
      </c>
      <c r="BR5" s="46"/>
      <c r="BS5" s="46">
        <f>'m5'!AL5+'m5'!AN5+'m5'!AP5+'m5'!AR5+'m5'!AT5+'m5'!AV5+'m5'!AX5</f>
        <v>1000</v>
      </c>
      <c r="BT5" s="47"/>
      <c r="BU5" s="46"/>
      <c r="BV5" s="2"/>
      <c r="BW5" s="45">
        <f>'m5'!AY5+'m5'!BA5+'m5'!BC5+'m5'!BE5+'m5'!BG5+'m5'!BI5+'m5'!BK5</f>
        <v>58</v>
      </c>
      <c r="BX5" s="46"/>
      <c r="BY5" s="46">
        <f>'m5'!AZ5+'m5'!BB5+'m5'!BD5+'m5'!BF5+'m5'!BH5+'m5'!BJ5+'m5'!BL5</f>
        <v>0</v>
      </c>
      <c r="BZ5" s="47"/>
      <c r="CA5" s="46"/>
      <c r="CB5" s="53">
        <f>IFERROR(__xludf.DUMMYFUNCTION("""COMPUTED_VALUE"""),1333.3333333333333)</f>
        <v>1333.333333</v>
      </c>
      <c r="CC5" s="45">
        <f>'m6'!C5+'m6'!E5+'m6'!G5+'m6'!I5+'m6'!K5+'m6'!M5+'m6'!O5</f>
        <v>26</v>
      </c>
      <c r="CD5" s="46"/>
      <c r="CE5" s="46">
        <f>'m6'!D5+'m6'!F5+'m6'!H5+'m6'!J5+'m6'!L5+'m6'!N5+'m6'!P5</f>
        <v>200</v>
      </c>
      <c r="CF5" s="47"/>
      <c r="CG5" s="46"/>
      <c r="CH5" s="2"/>
      <c r="CI5" s="45">
        <f>'m6'!Q5+'m6'!S5+'m6'!U5+'m6'!W5+'m6'!Y5+'m6'!AA5+'m6'!AC5</f>
        <v>36</v>
      </c>
      <c r="CJ5" s="54"/>
      <c r="CK5" s="46">
        <f>'m6'!R5+'m6'!T5+'m6'!V5+'m6'!X5+'m6'!Z5+'m6'!AB5+'m6'!AD5</f>
        <v>0</v>
      </c>
      <c r="CL5" s="47"/>
      <c r="CM5" s="46"/>
      <c r="CN5" s="2"/>
      <c r="CO5" s="45">
        <f>'m6'!AE5+'m6'!AG5+'m6'!AI5+'m6'!AK5+'m6'!AM5+'m6'!AO5+'m6'!AQ5</f>
        <v>50.5</v>
      </c>
      <c r="CP5" s="46"/>
      <c r="CQ5" s="46">
        <f>'m6'!AF5+'m6'!AH5+'m6'!AJ5+'m6'!AL5+'m6'!AN5+'m6'!AP5+'m6'!AR5</f>
        <v>0</v>
      </c>
      <c r="CR5" s="47"/>
      <c r="CS5" s="46"/>
      <c r="CT5" s="2"/>
      <c r="CU5" s="45">
        <f>'m6'!AS5+'m6'!AU5+'m6'!AW5+'m6'!AY5+'m6'!BA5+'m6'!BC5+'m6'!BE5</f>
        <v>37</v>
      </c>
      <c r="CV5" s="46"/>
      <c r="CW5" s="46">
        <f>'m6'!AT5+'m6'!AV5+'m6'!AX5+'m6'!AZ5+'m6'!BB5+'m6'!BD5+'m6'!BF5</f>
        <v>780</v>
      </c>
      <c r="CX5" s="47"/>
      <c r="CY5" s="46"/>
      <c r="CZ5" s="2"/>
      <c r="DA5" s="45">
        <f>'m6'!BG5+'m6'!BI5+'m7'!C5+'m7'!E5+'m7'!G5+'m7'!I5+'m7'!K5</f>
        <v>45.5</v>
      </c>
      <c r="DB5" s="46"/>
      <c r="DC5" s="46">
        <f>'m6'!BH5+'m6'!BJ5+'m7'!D5+'m7'!F5+'m7'!H5+'m7'!J5+'m7'!L5</f>
        <v>2000</v>
      </c>
      <c r="DD5" s="47"/>
      <c r="DE5" s="46"/>
      <c r="DF5" s="44">
        <f>IFERROR(__xludf.DUMMYFUNCTION("""COMPUTED_VALUE"""),1290.3225806451612)</f>
        <v>1290.322581</v>
      </c>
      <c r="DG5" s="45">
        <f>'m7'!M5+'m7'!O5+'m7'!Q5+'m7'!S5+'m7'!U5+'m7'!W5+'m7'!Y5</f>
        <v>51.5</v>
      </c>
      <c r="DH5" s="46"/>
      <c r="DI5" s="46">
        <f>'m7'!N5+'m7'!P5+'m7'!R5+'m7'!T5+'m7'!V5+'m7'!X5+'m7'!Z5</f>
        <v>2500</v>
      </c>
      <c r="DJ5" s="47"/>
      <c r="DK5" s="46"/>
      <c r="DL5" s="2"/>
      <c r="DM5" s="45">
        <f>'m7'!AA5+'m7'!AC5+'m7'!AE5+'m7'!AG5+'m7'!AI5+'m7'!AK5+'m7'!AM5</f>
        <v>39.5</v>
      </c>
      <c r="DN5" s="46"/>
      <c r="DO5" s="46">
        <f>'m7'!AB5+'m7'!AD5+'m7'!AF5+'m7'!AH5+'m7'!AJ5+'m7'!AL5+'m7'!AN5</f>
        <v>2000</v>
      </c>
      <c r="DP5" s="47"/>
      <c r="DQ5" s="46"/>
      <c r="DR5" s="2"/>
      <c r="DS5" s="45">
        <f>'m7'!AO5+'m7'!AQ5+'m7'!AS5+'m7'!AU5+'m7'!AW5+'m7'!AY5+'m7'!BA5</f>
        <v>24</v>
      </c>
      <c r="DT5" s="46"/>
      <c r="DU5" s="46">
        <f>'m7'!AP5+'m7'!AR5+'m7'!AT5+'m7'!AV5+'m7'!AX5+'m7'!AZ5+'m7'!BB5</f>
        <v>0</v>
      </c>
      <c r="DV5" s="47"/>
      <c r="DW5" s="46"/>
      <c r="DX5" s="2"/>
      <c r="DY5" s="45">
        <f>'m7'!BC5+'m7'!BE5+'m7'!BG5+'m7'!BI5+'m7'!BK5+'m8'!C5+'m8'!E5</f>
        <v>32</v>
      </c>
      <c r="DZ5" s="46"/>
      <c r="EA5" s="46">
        <f>'m7'!BD5+'m7'!BF5+'m7'!BH5+'m7'!BJ5+'m7'!BL5+'m8'!D5+'m8'!F5</f>
        <v>0</v>
      </c>
      <c r="EB5" s="47"/>
      <c r="EC5" s="46"/>
      <c r="ED5" s="44">
        <f>IFERROR(__xludf.DUMMYFUNCTION("""COMPUTED_VALUE"""),1290.3225806451612)</f>
        <v>1290.322581</v>
      </c>
      <c r="EE5" s="45">
        <f>'m8'!G5+'m8'!I5+'m8'!K5+'m8'!M5+'m8'!O5+'m8'!Q5+'m8'!S5</f>
        <v>47</v>
      </c>
      <c r="EF5" s="46"/>
      <c r="EG5" s="46">
        <f>'m8'!H5+'m8'!J5+'m8'!L5+'m8'!N5+'m8'!P5+'m8'!R5+'m8'!T5</f>
        <v>2000</v>
      </c>
      <c r="EH5" s="47"/>
      <c r="EI5" s="46"/>
      <c r="EJ5" s="2"/>
      <c r="EK5" s="45">
        <f>'m8'!U5+'m8'!W5+'m8'!Y5+'m8'!AA5+'m8'!AC5+'m8'!AE5+'m8'!AG5</f>
        <v>43</v>
      </c>
      <c r="EL5" s="46"/>
      <c r="EM5" s="46">
        <f>'m8'!V5+'m8'!X5+'m8'!Z5+'m8'!AB5+'m8'!AD5+'m8'!AF5+'m8'!AH5</f>
        <v>2393</v>
      </c>
      <c r="EN5" s="47"/>
      <c r="EO5" s="46"/>
      <c r="EP5" s="39"/>
      <c r="EQ5" s="55">
        <f>'m8'!AI5+'m8'!AK5+'m8'!AM5+'m8'!AO5+'m8'!AQ5+'m8'!AS5+'m8'!AU5</f>
        <v>39</v>
      </c>
      <c r="ER5" s="56"/>
      <c r="ES5" s="57">
        <f>'m8'!AJ5+'m8'!AL5+'m8'!AN5+'m8'!AP5+'m8'!AR5+'m8'!AT5+'m8'!AV5</f>
        <v>0</v>
      </c>
      <c r="ET5" s="58"/>
      <c r="EU5" s="56"/>
      <c r="EV5" s="39"/>
      <c r="EW5" s="55">
        <f>'m8'!AW5+'m8'!AY5+'m8'!BA5+'m8'!BC5+'m8'!BE5+'m8'!BG5+'m8'!BI5</f>
        <v>0</v>
      </c>
      <c r="EX5" s="56"/>
      <c r="EY5" s="57">
        <f>'m8'!AX5+'m8'!AZ5+'m8'!BB5+'m8'!BD5+'m8'!BF5+'m8'!BH5+'m8'!BJ5</f>
        <v>0</v>
      </c>
      <c r="EZ5" s="58"/>
      <c r="FA5" s="56"/>
      <c r="FB5" s="39"/>
      <c r="FC5" s="55">
        <f>'m8'!BK5+'m9'!C5+'m9'!E5+'m9'!G5+'m9'!I5+'m9'!K5+'m9'!M5</f>
        <v>5.5</v>
      </c>
      <c r="FD5" s="56"/>
      <c r="FE5" s="59">
        <f>'m8'!BL5+'m9'!D5+'m9'!F5+'m9'!H5+'m9'!J5+'m9'!L5+'m9'!N5</f>
        <v>0</v>
      </c>
      <c r="FF5" s="58"/>
      <c r="FG5" s="56"/>
      <c r="FH5" s="44">
        <f>IFERROR(__xludf.DUMMYFUNCTION("""COMPUTED_VALUE"""),1333.3333333333333)</f>
        <v>1333.333333</v>
      </c>
      <c r="FI5" s="45">
        <f>'m9'!O5+'m9'!Q5+'m9'!S5+'m9'!U5+'m9'!W5+'m9'!Y5+'m9'!AA5</f>
        <v>44.5</v>
      </c>
      <c r="FJ5" s="46"/>
      <c r="FK5" s="46">
        <f>'m9'!P5+'m9'!R5+'m9'!T5+'m9'!V5+'m9'!X5+'m9'!Z5+'m9'!AB5</f>
        <v>1500</v>
      </c>
      <c r="FL5" s="47"/>
      <c r="FM5" s="46"/>
      <c r="FN5" s="39"/>
      <c r="FO5" s="55">
        <f>'m9'!AC5+'m9'!AE5+'m9'!AG5+'m9'!AI5+'m9'!AK5+'m9'!AM5+'m9'!AO5</f>
        <v>52</v>
      </c>
      <c r="FP5" s="56"/>
      <c r="FQ5" s="57">
        <f>'m9'!AD5+'m9'!AF5+'m9'!AH5+'m9'!AJ5+'m9'!AL5+'m9'!AN5+'m9'!AP5</f>
        <v>324</v>
      </c>
      <c r="FR5" s="58"/>
      <c r="FS5" s="56"/>
      <c r="FT5" s="39"/>
      <c r="FU5" s="55">
        <f>'m9'!AQ5+'m9'!AS5+'m9'!AU5+'m9'!AW5+'m9'!AY5+'m9'!BA5+'m9'!BC5</f>
        <v>53</v>
      </c>
      <c r="FV5" s="56"/>
      <c r="FW5" s="57">
        <f>'m9'!AR5+'m9'!AT5+'m9'!AV5+'m9'!AX5+'m9'!AZ5+'m9'!BB5+'m9'!BD5</f>
        <v>0</v>
      </c>
      <c r="FX5" s="58"/>
      <c r="FY5" s="56"/>
      <c r="FZ5" s="39"/>
      <c r="GA5" s="55">
        <f>'m9'!BE5+'m9'!BG5+'m9'!BI5+'m10'!C5+'m10'!E5+'m10'!G5+'m10'!I5</f>
        <v>50</v>
      </c>
      <c r="GB5" s="56"/>
      <c r="GC5" s="57">
        <f>'m9'!BF5+'m9'!BH5+'m9'!BJ5+'m10'!D5+'m10'!F5+'m10'!H5+'m10'!J5</f>
        <v>1200</v>
      </c>
      <c r="GD5" s="58"/>
      <c r="GE5" s="56"/>
      <c r="GF5" s="60">
        <f>IFERROR(__xludf.DUMMYFUNCTION("""COMPUTED_VALUE"""),1290.3225806451612)</f>
        <v>1290.322581</v>
      </c>
      <c r="GG5" s="55">
        <f>'m10'!K5+'m10'!M5+'m10'!O5+'m10'!Q5+'m10'!S5+'m10'!U5+'m10'!W5</f>
        <v>48</v>
      </c>
      <c r="GH5" s="56"/>
      <c r="GI5" s="57">
        <f>'m10'!L5+'m10'!N5+'m10'!P5+'m10'!R5+'m10'!T5+'m10'!V5+'m10'!X5</f>
        <v>3200</v>
      </c>
      <c r="GJ5" s="58"/>
      <c r="GK5" s="56"/>
      <c r="GL5" s="39"/>
      <c r="GM5" s="55">
        <f>'m10'!Y5+'m10'!AA5+'m10'!AC5+'m10'!AE5+'m10'!AG5+'m10'!AI5+'m10'!AK5</f>
        <v>66</v>
      </c>
      <c r="GN5" s="56"/>
      <c r="GO5" s="57">
        <f>'m10'!Z5+'m10'!AB5+'m10'!AD5+'m10'!AF5+'m10'!AH5+'m10'!AJ5+'m10'!AL5</f>
        <v>0</v>
      </c>
      <c r="GP5" s="58"/>
      <c r="GQ5" s="56"/>
      <c r="GR5" s="61"/>
      <c r="GS5" s="55">
        <f>'m10'!AM5+'m10'!AO5+'m10'!AQ5+'m10'!AS5+'m10'!AU5+'m10'!AW5+'m10'!AY5</f>
        <v>68</v>
      </c>
      <c r="GT5" s="56"/>
      <c r="GU5" s="57">
        <f>'m10'!AN5+'m10'!AP5+'m10'!AR5+'m10'!AT5+'m10'!AV5+'m10'!AX5+'m10'!AZ5</f>
        <v>0</v>
      </c>
      <c r="GV5" s="58"/>
      <c r="GW5" s="56"/>
      <c r="GX5" s="61"/>
      <c r="GY5" s="55">
        <f>'m10'!BA5+'m10'!BC5+'m10'!BE5+'m10'!BG5+'m10'!BI5+'m10'!BK5+'m11'!C5</f>
        <v>50</v>
      </c>
      <c r="GZ5" s="56"/>
      <c r="HA5" s="57">
        <f>'m10'!BB5+'m10'!BD5+'m10'!BF5+'m10'!BH5+'m10'!BJ5+'m10'!BL5+'m11'!D5</f>
        <v>0</v>
      </c>
      <c r="HB5" s="58"/>
      <c r="HC5" s="56"/>
      <c r="HD5" s="60">
        <f>IFERROR(__xludf.DUMMYFUNCTION("""COMPUTED_VALUE"""),1333.3333333333333)</f>
        <v>1333.333333</v>
      </c>
      <c r="HE5" s="55">
        <f>'m11'!E5+'m11'!G5+'m11'!I5+'m11'!K5+'m11'!M5+'m11'!O5+'m11'!Q5</f>
        <v>37</v>
      </c>
      <c r="HF5" s="56"/>
      <c r="HG5" s="57">
        <f>'m11'!F5+'m11'!H5+'m11'!J5+'m11'!L5+'m11'!N5+'m11'!P5+'m11'!R5</f>
        <v>427</v>
      </c>
      <c r="HH5" s="58"/>
      <c r="HI5" s="56"/>
      <c r="HJ5" s="39"/>
      <c r="HK5" s="55">
        <f>'m11'!S5+'m11'!U5+'m11'!W5+'m11'!Y5+'m11'!AA5+'m11'!AC5+'m11'!AE5</f>
        <v>26</v>
      </c>
      <c r="HL5" s="56"/>
      <c r="HM5" s="57">
        <f>'m11'!T5+'m11'!V5+'m11'!X5+'m11'!Z5+'m11'!AB5+'m11'!AD5+'m11'!AF5</f>
        <v>0</v>
      </c>
      <c r="HN5" s="58"/>
      <c r="HO5" s="56"/>
      <c r="HP5" s="61"/>
      <c r="HQ5" s="55">
        <f>'m11'!AG5+'m11'!AI5+'m11'!AK5+'m11'!AM5+'m11'!AO5+'m11'!AQ5+'m11'!AS5</f>
        <v>31.5</v>
      </c>
      <c r="HR5" s="56"/>
      <c r="HS5" s="57">
        <f>'m11'!AH5+'m11'!AJ5+'m11'!AL5+'m11'!AN5+'m11'!AP5+'m11'!AR5+'m11'!AT5</f>
        <v>0</v>
      </c>
      <c r="HT5" s="58"/>
      <c r="HU5" s="56"/>
      <c r="HV5" s="61"/>
      <c r="HW5" s="55">
        <f>'m11'!AU5+'m11'!AW5+'m11'!AY5+'m11'!BA5+'m11'!BC5+'m11'!BE5+'m11'!BG5</f>
        <v>34.5</v>
      </c>
      <c r="HX5" s="56"/>
      <c r="HY5" s="57">
        <f>'m11'!AV5+'m11'!AX5+'m11'!AZ5+'m11'!BB5+'m11'!BD5+'m11'!BF5+'m11'!BH5</f>
        <v>0</v>
      </c>
      <c r="HZ5" s="58"/>
      <c r="IA5" s="56"/>
      <c r="IB5" s="61">
        <f>IFERROR(__xludf.DUMMYFUNCTION("""COMPUTED_VALUE"""),1290.3225806451612)</f>
        <v>1290.322581</v>
      </c>
      <c r="IC5" s="55">
        <f>'m11'!BI5+'m12'!C5+'m12'!E5+'m12'!G5+'m12'!I5+'m12'!K5+'m12'!M5</f>
        <v>38.5</v>
      </c>
      <c r="ID5" s="56"/>
      <c r="IE5" s="57">
        <f>'m11'!BJ5+'m12'!D5+'m12'!F5+'m12'!H5+'m12'!J5+'m12'!L5+'m12'!N5</f>
        <v>0</v>
      </c>
      <c r="IF5" s="58"/>
      <c r="IG5" s="56"/>
      <c r="IH5" s="61"/>
      <c r="II5" s="55">
        <f>'m12'!O5+'m12'!Q5+'m12'!S5+'m12'!U5+'m12'!W5+'m12'!Y5+'m12'!AA5</f>
        <v>32</v>
      </c>
      <c r="IJ5" s="56"/>
      <c r="IK5" s="57">
        <f>'m12'!P5+'m12'!R5+'m12'!T5+'m12'!V5+'m12'!X5+'m12'!Z5+'m12'!AB5</f>
        <v>0</v>
      </c>
      <c r="IL5" s="58"/>
      <c r="IM5" s="56"/>
      <c r="IN5" s="61"/>
      <c r="IO5" s="55">
        <f>'m12'!AC5+'m12'!AE5+'m12'!AG5+'m12'!AI5+'m12'!AK5+'m12'!AM5+'m12'!AO5</f>
        <v>43</v>
      </c>
      <c r="IP5" s="56"/>
      <c r="IQ5" s="57">
        <f>'m12'!AD5+'m12'!AF5+'m12'!AH5+'m12'!AJ5+'m12'!AL5+'m12'!AN5+'m12'!AP5</f>
        <v>0</v>
      </c>
      <c r="IR5" s="58"/>
      <c r="IS5" s="56"/>
      <c r="IT5" s="61"/>
      <c r="IU5" s="55">
        <f>'m12'!AQ5+'m12'!AS5+'m12'!AU5+'m12'!AW5+'m12'!AY5+'m12'!BA5+'m12'!BC5</f>
        <v>33</v>
      </c>
      <c r="IV5" s="56"/>
      <c r="IW5" s="57">
        <f>'m12'!AR5+'m12'!AT5+'m12'!AV5+'m12'!AX5+'m12'!AZ5+'m12'!BB5+'m12'!BD5</f>
        <v>0</v>
      </c>
      <c r="IX5" s="58"/>
      <c r="IY5" s="56"/>
      <c r="IZ5" s="61"/>
      <c r="JA5" s="55">
        <f>'m12'!BE5+'m12'!BG5+'m12'!BI5+'m12'!BK5</f>
        <v>26</v>
      </c>
      <c r="JB5" s="56"/>
      <c r="JC5" s="57">
        <f>'m12'!BF5+'m12'!BH5+'m12'!BJ5+'m12'!BL5</f>
        <v>0</v>
      </c>
      <c r="JD5" s="58"/>
      <c r="JE5" s="56"/>
    </row>
    <row r="6">
      <c r="A6" s="2" t="str">
        <f>IFERROR(__xludf.DUMMYFUNCTION("""COMPUTED_VALUE"""),"Anastasia Rothová")</f>
        <v>Anastasia Rothová</v>
      </c>
      <c r="B6" s="44">
        <f>IFERROR(__xludf.DUMMYFUNCTION("""COMPUTED_VALUE"""),150.0)</f>
        <v>150</v>
      </c>
      <c r="C6" s="45">
        <f>'m3'!E6+'m3'!G6+'m3'!I6+'m3'!K6+'m3'!M6+'m3'!O6+'m3'!Q6</f>
        <v>29</v>
      </c>
      <c r="D6" s="46">
        <f>'m3'!A6*C6</f>
        <v>4350</v>
      </c>
      <c r="E6" s="46">
        <f>'m3'!F6+'m3'!H6+'m3'!J6+'m3'!L6+'m3'!N6+'m3'!P6+'m3'!R6</f>
        <v>0</v>
      </c>
      <c r="F6" s="47"/>
      <c r="G6" s="46">
        <f t="shared" ref="G6:G19" si="1">E6+F6-D6</f>
        <v>-4350</v>
      </c>
      <c r="H6" s="2"/>
      <c r="I6" s="45">
        <f>'m3'!S6+'m3'!U6+'m3'!W6+'m3'!Y6+'m3'!AA6+'m3'!AC6+'m3'!AE6</f>
        <v>23</v>
      </c>
      <c r="J6" s="46">
        <f>'m3'!A6*I6</f>
        <v>3450</v>
      </c>
      <c r="K6" s="46">
        <f>'m3'!T6+'m3'!V6+'m3'!X6+'m3'!Z6+'m3'!AB6+'m3'!AD6+'m3'!AF6</f>
        <v>0</v>
      </c>
      <c r="L6" s="47"/>
      <c r="M6" s="46">
        <f t="shared" ref="M6:M23" si="2">K6+L6-J6</f>
        <v>-3450</v>
      </c>
      <c r="N6" s="2"/>
      <c r="O6" s="45">
        <f>'m3'!AG6+'m3'!AI6+'m3'!AK6+'m3'!AM6+'m3'!AO6+'m3'!AQ6+'m3'!AS6</f>
        <v>36</v>
      </c>
      <c r="P6" s="46">
        <f>'m3'!A6*O6</f>
        <v>5400</v>
      </c>
      <c r="Q6" s="46">
        <f>'m3'!AH6+'m3'!AJ6+'m3'!AL6+'m3'!AN6+'m3'!AP6+'m3'!AR6+'m3'!AT6</f>
        <v>0</v>
      </c>
      <c r="R6" s="47"/>
      <c r="S6" s="46">
        <f t="shared" ref="S6:S20" si="3">Q6+R6-P6</f>
        <v>-5400</v>
      </c>
      <c r="T6" s="2"/>
      <c r="U6" s="45">
        <f>'m3'!AU6+'m3'!AW6+'m3'!AY6+'m3'!BA6+'m3'!BC6+'m3'!BE6+'m3'!BG6</f>
        <v>10</v>
      </c>
      <c r="V6" s="46">
        <f>'m3'!A6*U6</f>
        <v>1500</v>
      </c>
      <c r="W6" s="46">
        <f>'m3'!DG6+'m3'!DI6+'m3'!DK6+'m3'!DM6+'m3'!DO6+'m3'!DQ6+'m3'!DS6</f>
        <v>0</v>
      </c>
      <c r="X6" s="47"/>
      <c r="Y6" s="46">
        <f t="shared" ref="Y6:Y19" si="4">W6+X6-V6</f>
        <v>-1500</v>
      </c>
      <c r="Z6" s="2"/>
      <c r="AA6" s="45">
        <f>'m3'!BI6+'m3'!BK6+'m4'!C6+'m4'!E6+'m4'!G6+'m4'!I6+'m4'!K6</f>
        <v>0</v>
      </c>
      <c r="AB6" s="46">
        <f>('m3'!BI6+'m3'!BK6)*'m3'!A6+('m4'!C6+'m4'!E6+'m4'!G6+'m4'!I6+'m4'!K6)*'m4'!A6</f>
        <v>0</v>
      </c>
      <c r="AC6" s="46">
        <f>'m3'!BJ6+'m3'!BL6+'m4'!D6+'m4'!F6+'m4'!H6+'m4'!J6+'m4'!L6</f>
        <v>0</v>
      </c>
      <c r="AD6" s="49"/>
      <c r="AE6" s="46">
        <f t="shared" ref="AE6:AE21" si="5">AC6+AD6-AB6</f>
        <v>0</v>
      </c>
      <c r="AF6" s="44">
        <f>IFERROR(__xludf.DUMMYFUNCTION("""COMPUTED_VALUE"""),150.0)</f>
        <v>150</v>
      </c>
      <c r="AG6" s="45">
        <f>'m4'!M6+'m4'!O6+'m4'!Q6+'m4'!S6+'m4'!U6+'m4'!W6+'m4'!Y6</f>
        <v>0</v>
      </c>
      <c r="AH6" s="46">
        <f>'m4'!A6*AG6</f>
        <v>0</v>
      </c>
      <c r="AI6" s="46">
        <f>'m4'!N6+'m4'!P6+'m4'!R6+'m4'!T6+'m4'!V6+'m4'!X6+'m4'!Z6</f>
        <v>0</v>
      </c>
      <c r="AJ6" s="49"/>
      <c r="AK6" s="46">
        <f t="shared" ref="AK6:AK21" si="6">AI6+AJ6-AH6</f>
        <v>0</v>
      </c>
      <c r="AL6" s="2"/>
      <c r="AM6" s="45">
        <f>'m4'!AA6+'m4'!AC6+'m4'!AE6+'m4'!AG6+'m4'!AI6+'m4'!AK6+'m4'!AM6</f>
        <v>8</v>
      </c>
      <c r="AN6" s="46">
        <f>'m4'!A6*AM6</f>
        <v>1200</v>
      </c>
      <c r="AO6" s="52">
        <f>'m4'!AB6+'m4'!AD6+'m4'!AF6+'m4'!AH6+'m4'!AJ6+'m4'!AL6+'m4'!AN6</f>
        <v>0</v>
      </c>
      <c r="AP6" s="47"/>
      <c r="AQ6" s="46">
        <f t="shared" ref="AQ6:AQ21" si="7">AO6+AP6-AN6</f>
        <v>-1200</v>
      </c>
      <c r="AR6" s="2"/>
      <c r="AS6" s="45">
        <f>'m4'!AO6+'m4'!AQ6+'m4'!AS6+'m4'!AU6+'m4'!AW6+'m4'!AY6+'m4'!BA6</f>
        <v>0</v>
      </c>
      <c r="AT6" s="46">
        <f>'m4'!A6*AS6</f>
        <v>0</v>
      </c>
      <c r="AU6" s="46">
        <f>'m4'!AP6+'m4'!AR6+'m4'!AT6+'m4'!AV6+'m4'!AX6+'m4'!AZ6+'m4'!BB6</f>
        <v>0</v>
      </c>
      <c r="AV6" s="47"/>
      <c r="AW6" s="62">
        <f t="shared" ref="AW6:AW21" si="8">AV6+AU6-AT6</f>
        <v>0</v>
      </c>
      <c r="AX6" s="2"/>
      <c r="AY6" s="45">
        <f>'m4'!BC6+'m4'!BE6+'m4'!BG6+'m4'!BI6+'m5'!C6+'m5'!E6+'m5'!G6</f>
        <v>0</v>
      </c>
      <c r="AZ6" s="46">
        <f>('m4'!BC6+'m4'!BE6+'m4'!BG6+'m4'!BI6)*'m4'!A6+('m5'!C6+'m5'!E6+'m5'!G6)*'m5'!A6</f>
        <v>0</v>
      </c>
      <c r="BA6" s="46">
        <f>'m4'!BD6+'m4'!BF6+'m4'!BH6+'m4'!BJ6+'m5'!D6+'m5'!F6+'m5'!H6</f>
        <v>0</v>
      </c>
      <c r="BB6" s="47"/>
      <c r="BC6" s="46">
        <f t="shared" ref="BC6:BC21" si="9">BB6+BA6-AZ6</f>
        <v>0</v>
      </c>
      <c r="BD6" s="44">
        <f>IFERROR(__xludf.DUMMYFUNCTION("""COMPUTED_VALUE"""),150.0)</f>
        <v>150</v>
      </c>
      <c r="BE6" s="45">
        <f>'m5'!I6+'m5'!K6+'m5'!M6+'m5'!O6+'m5'!Q6+'m5'!S6+'m5'!U6</f>
        <v>0</v>
      </c>
      <c r="BF6" s="46">
        <f>'m5'!A6*BE6</f>
        <v>0</v>
      </c>
      <c r="BG6" s="46">
        <f>'m5'!J6+'m5'!L6+'m5'!N6+'m5'!P6+'m5'!R6+'m5'!T6+'m5'!V6</f>
        <v>0</v>
      </c>
      <c r="BH6" s="47"/>
      <c r="BI6" s="46">
        <f t="shared" ref="BI6:BI21" si="10">BH6+BG6-BF6</f>
        <v>0</v>
      </c>
      <c r="BJ6" s="2"/>
      <c r="BK6" s="45">
        <f>'m5'!W6+'m5'!Y6+'m5'!AA6+'m5'!AC6+'m5'!AE6+'m5'!AG6+'m5'!AI6</f>
        <v>0</v>
      </c>
      <c r="BL6" s="46">
        <f>'m5'!A6*BK6</f>
        <v>0</v>
      </c>
      <c r="BM6" s="46">
        <f>'m5'!X6+'m5'!Z6+'m5'!AB6+'m5'!AD6+'m5'!AF6+'m5'!AH6+'m5'!AJ6</f>
        <v>0</v>
      </c>
      <c r="BN6" s="47"/>
      <c r="BO6" s="46">
        <f t="shared" ref="BO6:BO21" si="11">BN6+BM6-BL6</f>
        <v>0</v>
      </c>
      <c r="BP6" s="2"/>
      <c r="BQ6" s="45">
        <f>'m5'!AK6+'m5'!AM6+'m5'!AO6+'m5'!AQ6+'m5'!AS6+'m5'!AU6+'m5'!AW6</f>
        <v>67</v>
      </c>
      <c r="BR6" s="46">
        <f>'m5'!A6*BQ6</f>
        <v>10050</v>
      </c>
      <c r="BS6" s="46">
        <f>'m5'!AL6+'m5'!AN6+'m5'!AP6+'m5'!AR6+'m5'!AT6+'m5'!AV6+'m5'!AX6</f>
        <v>0</v>
      </c>
      <c r="BT6" s="47"/>
      <c r="BU6" s="46">
        <f t="shared" ref="BU6:BU21" si="12">BT6+BS6-BR6</f>
        <v>-10050</v>
      </c>
      <c r="BV6" s="2"/>
      <c r="BW6" s="45">
        <f>'m5'!AY6+'m5'!BA6+'m5'!BC6+'m5'!BE6+'m5'!BG6+'m5'!BI6+'m5'!BK6</f>
        <v>45</v>
      </c>
      <c r="BX6" s="46">
        <f>'m5'!A6*BW6</f>
        <v>6750</v>
      </c>
      <c r="BY6" s="46">
        <f>'m5'!AZ6+'m5'!BB6+'m5'!BD6+'m5'!BF6+'m5'!BH6+'m5'!BJ6+'m5'!BL6</f>
        <v>0</v>
      </c>
      <c r="BZ6" s="47"/>
      <c r="CA6" s="46">
        <f t="shared" ref="CA6:CA21" si="13">BZ6+BY6-BX6</f>
        <v>-6750</v>
      </c>
      <c r="CB6" s="44">
        <f>IFERROR(__xludf.DUMMYFUNCTION("""COMPUTED_VALUE"""),150.0)</f>
        <v>150</v>
      </c>
      <c r="CC6" s="45">
        <f>'m6'!C6+'m6'!E6+'m6'!G6+'m6'!I6+'m6'!K6+'m6'!M6+'m6'!O6</f>
        <v>47</v>
      </c>
      <c r="CD6" s="46">
        <f t="shared" ref="CD6:CD36" si="14">CC6*CB6</f>
        <v>7050</v>
      </c>
      <c r="CE6" s="46">
        <f>'m6'!D6+'m6'!F6+'m6'!H6+'m6'!J6+'m6'!L6+'m6'!N6+'m6'!P6</f>
        <v>0</v>
      </c>
      <c r="CF6" s="47"/>
      <c r="CG6" s="46">
        <f t="shared" ref="CG6:CG36" si="15">CF6+CE6-CD6</f>
        <v>-7050</v>
      </c>
      <c r="CH6" s="2"/>
      <c r="CI6" s="45">
        <f>'m6'!Q6+'m6'!S6+'m6'!U6+'m6'!W6+'m6'!Y6+'m6'!AA6+'m6'!AC6</f>
        <v>33</v>
      </c>
      <c r="CJ6" s="54">
        <f t="shared" ref="CJ6:CJ36" si="16">CI6*CB6</f>
        <v>4950</v>
      </c>
      <c r="CK6" s="46">
        <f>'m6'!R6+'m6'!T6+'m6'!V6+'m6'!X6+'m6'!Z6+'m6'!AB6+'m6'!AD6</f>
        <v>0</v>
      </c>
      <c r="CL6" s="47"/>
      <c r="CM6" s="46">
        <f t="shared" ref="CM6:CM36" si="17">CL6+CK6-CJ6</f>
        <v>-4950</v>
      </c>
      <c r="CN6" s="2"/>
      <c r="CO6" s="45">
        <f>'m6'!AE6+'m6'!AG6+'m6'!AI6+'m6'!AK6+'m6'!AM6+'m6'!AO6+'m6'!AQ6</f>
        <v>23</v>
      </c>
      <c r="CP6" s="46">
        <f t="shared" ref="CP6:CP25" si="18">CO6*CB6</f>
        <v>3450</v>
      </c>
      <c r="CQ6" s="46">
        <f>'m6'!AF6+'m6'!AH6+'m6'!AJ6+'m6'!AL6+'m6'!AN6+'m6'!AP6+'m6'!AR6</f>
        <v>0</v>
      </c>
      <c r="CR6" s="47"/>
      <c r="CS6" s="46">
        <f t="shared" ref="CS6:CS36" si="19">CR6+CQ6-CP6</f>
        <v>-3450</v>
      </c>
      <c r="CT6" s="2"/>
      <c r="CU6" s="45">
        <f>'m6'!AS6+'m6'!AU6+'m6'!AW6+'m6'!AY6+'m6'!BA6+'m6'!BC6+'m6'!BE6</f>
        <v>7</v>
      </c>
      <c r="CV6" s="46">
        <f t="shared" ref="CV6:CV36" si="20">CU6*CB6</f>
        <v>1050</v>
      </c>
      <c r="CW6" s="46">
        <f>'m6'!AT6+'m6'!AV6+'m6'!AX6+'m6'!AZ6+'m6'!BB6+'m6'!BD6+'m6'!BF6</f>
        <v>1000</v>
      </c>
      <c r="CX6" s="47"/>
      <c r="CY6" s="46">
        <f t="shared" ref="CY6:CY36" si="21">CX6+CW6-CV6</f>
        <v>-50</v>
      </c>
      <c r="CZ6" s="2"/>
      <c r="DA6" s="45">
        <f>'m6'!BG6+'m6'!BI6+'m7'!C6+'m7'!E6+'m7'!G6+'m7'!I6+'m7'!K6</f>
        <v>22</v>
      </c>
      <c r="DB6" s="46">
        <f>('m6'!BG6+'m6'!BI6)*'m6'!A6+('m7'!C6+'m7'!E6+'m7'!G6+'m7'!I6+'m7'!K6)*'m7'!A6</f>
        <v>3300</v>
      </c>
      <c r="DC6" s="46">
        <f>'m6'!BH6+'m6'!BJ6+'m7'!D6+'m7'!F6+'m7'!H6+'m7'!J6+'m7'!L6</f>
        <v>0</v>
      </c>
      <c r="DD6" s="47"/>
      <c r="DE6" s="46">
        <f t="shared" ref="DE6:DE36" si="22">DD6+DC6-DB6</f>
        <v>-3300</v>
      </c>
      <c r="DF6" s="44">
        <f>IFERROR(__xludf.DUMMYFUNCTION("""COMPUTED_VALUE"""),150.0)</f>
        <v>150</v>
      </c>
      <c r="DG6" s="45">
        <f>'m7'!M6+'m7'!O6+'m7'!Q6+'m7'!S6+'m7'!U6+'m7'!W6+'m7'!Y6</f>
        <v>36</v>
      </c>
      <c r="DH6" s="46">
        <f t="shared" ref="DH6:DH36" si="23">DG6*DF6</f>
        <v>5400</v>
      </c>
      <c r="DI6" s="46">
        <f>'m7'!N6+'m7'!P6+'m7'!R6+'m7'!T6+'m7'!V6+'m7'!X6+'m7'!Z6</f>
        <v>1000</v>
      </c>
      <c r="DJ6" s="47"/>
      <c r="DK6" s="46">
        <f t="shared" ref="DK6:DK36" si="24">DJ6+DI6-DH6</f>
        <v>-4400</v>
      </c>
      <c r="DL6" s="2"/>
      <c r="DM6" s="45">
        <f>'m7'!AA6+'m7'!AC6+'m7'!AE6+'m7'!AG6+'m7'!AI6+'m7'!AK6+'m7'!AM6</f>
        <v>48</v>
      </c>
      <c r="DN6" s="46">
        <f t="shared" ref="DN6:DN36" si="25">DM6*DF6</f>
        <v>7200</v>
      </c>
      <c r="DO6" s="46">
        <f>'m7'!AB6+'m7'!AD6+'m7'!AF6+'m7'!AH6+'m7'!AJ6+'m7'!AL6+'m7'!AN6</f>
        <v>0</v>
      </c>
      <c r="DP6" s="47"/>
      <c r="DQ6" s="46">
        <f t="shared" ref="DQ6:DQ36" si="26">DP6+DO6-DN6</f>
        <v>-7200</v>
      </c>
      <c r="DR6" s="2"/>
      <c r="DS6" s="45">
        <f>'m7'!AO6+'m7'!AQ6+'m7'!AS6+'m7'!AU6+'m7'!AW6+'m7'!AY6+'m7'!BA6</f>
        <v>36</v>
      </c>
      <c r="DT6" s="46">
        <f t="shared" ref="DT6:DT36" si="27">DS6*DF6</f>
        <v>5400</v>
      </c>
      <c r="DU6" s="46">
        <f>'m7'!AP6+'m7'!AR6+'m7'!AT6+'m7'!AV6+'m7'!AX6+'m7'!AZ6+'m7'!BB6</f>
        <v>0</v>
      </c>
      <c r="DV6" s="47"/>
      <c r="DW6" s="46">
        <f t="shared" ref="DW6:DW36" si="28">DV6+DU6-DT6</f>
        <v>-5400</v>
      </c>
      <c r="DX6" s="2"/>
      <c r="DY6" s="45">
        <f>'m7'!BC6+'m7'!BE6+'m7'!BG6+'m7'!BI6+'m7'!BK6+'m8'!C6+'m8'!E6</f>
        <v>42</v>
      </c>
      <c r="DZ6" s="63">
        <f>('m7'!BC6+'m7'!BE6+'m7'!BG6+'m7'!BI6+'m7'!BK6)*DF6+('m8'!C6+'m8'!E6)*ED6</f>
        <v>6300</v>
      </c>
      <c r="EA6" s="46">
        <f>'m7'!BD6+'m7'!BF6+'m7'!BH6+'m7'!BJ6+'m7'!BL6+'m8'!D6+'m8'!F6</f>
        <v>1000</v>
      </c>
      <c r="EB6" s="64"/>
      <c r="EC6" s="63">
        <f t="shared" ref="EC6:EC36" si="29">EB6+EA6-DZ6</f>
        <v>-5300</v>
      </c>
      <c r="ED6" s="65">
        <f>IFERROR(__xludf.DUMMYFUNCTION("""COMPUTED_VALUE"""),150.0)</f>
        <v>150</v>
      </c>
      <c r="EE6" s="45">
        <f>'m8'!G6+'m8'!I6+'m8'!K6+'m8'!M6+'m8'!O6+'m8'!Q6+'m8'!S6</f>
        <v>46</v>
      </c>
      <c r="EF6" s="63">
        <f t="shared" ref="EF6:EF36" si="30">EE6*ED6</f>
        <v>6900</v>
      </c>
      <c r="EG6" s="46">
        <f>'m8'!H6+'m8'!J6+'m8'!L6+'m8'!N6+'m8'!P6+'m8'!R6+'m8'!T6</f>
        <v>1000</v>
      </c>
      <c r="EH6" s="64"/>
      <c r="EI6" s="63">
        <f t="shared" ref="EI6:EI36" si="31">EH6+EG6-EF6</f>
        <v>-5900</v>
      </c>
      <c r="EJ6" s="66"/>
      <c r="EK6" s="45">
        <f>'m8'!U6+'m8'!W6+'m8'!Y6+'m8'!AA6+'m8'!AC6+'m8'!AE6+'m8'!AG6</f>
        <v>49</v>
      </c>
      <c r="EL6" s="63">
        <f t="shared" ref="EL6:EL36" si="32">EK6*ED6</f>
        <v>7350</v>
      </c>
      <c r="EM6" s="46">
        <f>'m8'!V6+'m8'!X6+'m8'!Z6+'m8'!AB6+'m8'!AD6+'m8'!AF6+'m8'!AH6</f>
        <v>0</v>
      </c>
      <c r="EN6" s="64"/>
      <c r="EO6" s="63">
        <f t="shared" ref="EO6:EO36" si="33">EN6+EM6-EL6</f>
        <v>-7350</v>
      </c>
      <c r="EP6" s="67"/>
      <c r="EQ6" s="55">
        <f>'m8'!AI6+'m8'!AK6+'m8'!AM6+'m8'!AO6+'m8'!AQ6+'m8'!AS6+'m8'!AU6</f>
        <v>26</v>
      </c>
      <c r="ER6" s="57">
        <f t="shared" ref="ER6:ER36" si="34">EQ6*ED6</f>
        <v>3900</v>
      </c>
      <c r="ES6" s="57">
        <f>'m8'!AJ6+'m8'!AL6+'m8'!AN6+'m8'!AP6+'m8'!AR6+'m8'!AT6+'m8'!AV6</f>
        <v>0</v>
      </c>
      <c r="ET6" s="68"/>
      <c r="EU6" s="57">
        <f t="shared" ref="EU6:EU36" si="35">ET6+ES6-ER6</f>
        <v>-3900</v>
      </c>
      <c r="EV6" s="67"/>
      <c r="EW6" s="55">
        <f>'m8'!AW6+'m8'!AY6+'m8'!BA6+'m8'!BC6+'m8'!BE6+'m8'!BG6+'m8'!BI6</f>
        <v>0</v>
      </c>
      <c r="EX6" s="57">
        <f t="shared" ref="EX6:EX36" si="36">EW6*ED6</f>
        <v>0</v>
      </c>
      <c r="EY6" s="57">
        <f>'m8'!AX6+'m8'!AZ6+'m8'!BB6+'m8'!BD6+'m8'!BF6+'m8'!BH6+'m8'!BJ6</f>
        <v>0</v>
      </c>
      <c r="EZ6" s="68"/>
      <c r="FA6" s="57">
        <f t="shared" ref="FA6:FA36" si="37">EZ6+EY6-EX6</f>
        <v>0</v>
      </c>
      <c r="FB6" s="67"/>
      <c r="FC6" s="55">
        <f>'m8'!BK6+'m9'!C6+'m9'!E6+'m9'!G6+'m9'!I6+'m9'!K6+'m9'!M6</f>
        <v>0</v>
      </c>
      <c r="FD6" s="57">
        <f>'m8'!BK6*ED6+'m9'!C6*FH6+'m9'!E6*FH6+'m9'!G6*FH6+'m9'!I6*FH6+'m9'!K6*FH6+'m9'!M6*FH6</f>
        <v>0</v>
      </c>
      <c r="FE6" s="59">
        <f>'m8'!BL6+'m9'!D6+'m9'!F6+'m9'!H6+'m9'!J6+'m9'!L6+'m9'!N6</f>
        <v>0</v>
      </c>
      <c r="FF6" s="68"/>
      <c r="FG6" s="57">
        <f t="shared" ref="FG6:FG36" si="38">FF6+FE6-FD6</f>
        <v>0</v>
      </c>
      <c r="FH6" s="65">
        <f>IFERROR(__xludf.DUMMYFUNCTION("""COMPUTED_VALUE"""),150.0)</f>
        <v>150</v>
      </c>
      <c r="FI6" s="45">
        <f>'m9'!O6+'m9'!Q6+'m9'!S6+'m9'!U6+'m9'!W6+'m9'!Y6+'m9'!AA6</f>
        <v>38</v>
      </c>
      <c r="FJ6" s="63">
        <f t="shared" ref="FJ6:FJ36" si="39">FI6*FH6</f>
        <v>5700</v>
      </c>
      <c r="FK6" s="46">
        <f>'m9'!P6+'m9'!R6+'m9'!T6+'m9'!V6+'m9'!X6+'m9'!Z6+'m9'!AB6</f>
        <v>0</v>
      </c>
      <c r="FL6" s="64"/>
      <c r="FM6" s="63">
        <f t="shared" ref="FM6:FM36" si="40">FL6+FK6-FJ6</f>
        <v>-5700</v>
      </c>
      <c r="FN6" s="67"/>
      <c r="FO6" s="55">
        <f>'m9'!AC6+'m9'!AE6+'m9'!AG6+'m9'!AI6+'m9'!AK6+'m9'!AM6+'m9'!AO6</f>
        <v>40</v>
      </c>
      <c r="FP6" s="57">
        <f t="shared" ref="FP6:FP36" si="41">FO6*FH6</f>
        <v>6000</v>
      </c>
      <c r="FQ6" s="57">
        <f>'m9'!AD6+'m9'!AF6+'m9'!AH6+'m9'!AJ6+'m9'!AL6+'m9'!AN6+'m9'!AP6</f>
        <v>0</v>
      </c>
      <c r="FR6" s="68"/>
      <c r="FS6" s="57">
        <f t="shared" ref="FS6:FS36" si="42">FR6+FQ6-FP6</f>
        <v>-6000</v>
      </c>
      <c r="FT6" s="67"/>
      <c r="FU6" s="55">
        <f>'m9'!AQ6+'m9'!AS6+'m9'!AU6+'m9'!AW6+'m9'!AY6+'m9'!BA6+'m9'!BC6</f>
        <v>32</v>
      </c>
      <c r="FV6" s="57">
        <f t="shared" ref="FV6:FV36" si="43">FU6*FH6</f>
        <v>4800</v>
      </c>
      <c r="FW6" s="57">
        <f>'m9'!AR6+'m9'!AT6+'m9'!AV6+'m9'!AX6+'m9'!AZ6+'m9'!BB6+'m9'!BD6</f>
        <v>0</v>
      </c>
      <c r="FX6" s="68"/>
      <c r="FY6" s="57">
        <f t="shared" ref="FY6:FY36" si="44">FX6+FW6-FV6</f>
        <v>-4800</v>
      </c>
      <c r="FZ6" s="67"/>
      <c r="GA6" s="55">
        <f>'m9'!BE6+'m9'!BG6+'m9'!BI6</f>
        <v>16</v>
      </c>
      <c r="GB6" s="57">
        <f t="shared" ref="GB6:GB36" si="45">GA6*FH6</f>
        <v>2400</v>
      </c>
      <c r="GC6" s="57">
        <f>'m9'!BF6+'m9'!BH6+'m9'!BJ6+'m10'!D6+'m10'!F6+'m10'!H6+'m10'!J6</f>
        <v>2000</v>
      </c>
      <c r="GD6" s="68"/>
      <c r="GE6" s="57">
        <f t="shared" ref="GE6:GE36" si="46">GD6+GC6-GB6</f>
        <v>-400</v>
      </c>
      <c r="GF6" s="69">
        <f>IFERROR(__xludf.DUMMYFUNCTION("""COMPUTED_VALUE"""),1290.3225806451612)</f>
        <v>1290.322581</v>
      </c>
      <c r="GG6" s="55">
        <f>'m10'!K6+'m10'!M6+'m10'!O6+'m10'!Q6+'m10'!S6+'m10'!U6+'m10'!W6</f>
        <v>53</v>
      </c>
      <c r="GH6" s="57"/>
      <c r="GI6" s="57">
        <f>'m10'!L6+'m10'!N6+'m10'!P6+'m10'!R6+'m10'!T6+'m10'!V6+'m10'!X6</f>
        <v>0</v>
      </c>
      <c r="GJ6" s="68"/>
      <c r="GK6" s="57"/>
      <c r="GL6" s="67"/>
      <c r="GM6" s="55">
        <f>'m10'!Y6+'m10'!AA6+'m10'!AC6+'m10'!AE6+'m10'!AG6+'m10'!AI6+'m10'!AK6</f>
        <v>31</v>
      </c>
      <c r="GN6" s="57"/>
      <c r="GO6" s="57">
        <f>'m10'!Z6+'m10'!AB6+'m10'!AD6+'m10'!AF6+'m10'!AH6+'m10'!AJ6+'m10'!AL6</f>
        <v>0</v>
      </c>
      <c r="GP6" s="68"/>
      <c r="GQ6" s="57"/>
      <c r="GR6" s="61"/>
      <c r="GS6" s="55">
        <f>'m10'!AM6+'m10'!AO6+'m10'!AQ6+'m10'!AS6+'m10'!AU6+'m10'!AW6+'m10'!AY6</f>
        <v>46</v>
      </c>
      <c r="GT6" s="57"/>
      <c r="GU6" s="57">
        <f>'m10'!AN6+'m10'!AP6+'m10'!AR6+'m10'!AT6+'m10'!AV6+'m10'!AX6+'m10'!AZ6</f>
        <v>0</v>
      </c>
      <c r="GV6" s="58"/>
      <c r="GW6" s="57"/>
      <c r="GX6" s="61"/>
      <c r="GY6" s="55">
        <f>'m10'!BA6+'m10'!BC6+'m10'!BE6+'m10'!BG6+'m10'!BI6+'m10'!BK6+'m11'!C6</f>
        <v>34</v>
      </c>
      <c r="GZ6" s="57"/>
      <c r="HA6" s="57">
        <f>'m10'!BB6+'m10'!BD6+'m10'!BF6+'m10'!BH6+'m10'!BJ6+'m10'!BL6+'m11'!D6</f>
        <v>1500</v>
      </c>
      <c r="HB6" s="58"/>
      <c r="HC6" s="57"/>
      <c r="HD6" s="69">
        <f>IFERROR(__xludf.DUMMYFUNCTION("""COMPUTED_VALUE"""),1333.3333333333333)</f>
        <v>1333.333333</v>
      </c>
      <c r="HE6" s="55">
        <f>'m11'!E6+'m11'!G6+'m11'!I6+'m11'!K6+'m11'!M6+'m11'!O6+'m11'!Q6</f>
        <v>50</v>
      </c>
      <c r="HF6" s="57"/>
      <c r="HG6" s="57">
        <f>'m11'!F6+'m11'!H6+'m11'!J6+'m11'!L6+'m11'!N6+'m11'!P6+'m11'!R6</f>
        <v>0</v>
      </c>
      <c r="HH6" s="68"/>
      <c r="HI6" s="57"/>
      <c r="HJ6" s="67"/>
      <c r="HK6" s="55">
        <f>'m11'!S6+'m11'!U6+'m11'!W6+'m11'!Y6+'m11'!AA6+'m11'!AC6+'m11'!AE6</f>
        <v>55</v>
      </c>
      <c r="HL6" s="57"/>
      <c r="HM6" s="57">
        <f>'m11'!T6+'m11'!V6+'m11'!X6+'m11'!Z6+'m11'!AB6+'m11'!AD6+'m11'!AF6</f>
        <v>0</v>
      </c>
      <c r="HN6" s="68"/>
      <c r="HO6" s="57"/>
      <c r="HP6" s="61"/>
      <c r="HQ6" s="55">
        <f>'m11'!AG6+'m11'!AI6+'m11'!AK6+'m11'!AM6+'m11'!AO6+'m11'!AQ6+'m11'!AS6</f>
        <v>36</v>
      </c>
      <c r="HR6" s="57"/>
      <c r="HS6" s="57">
        <f>'m11'!AH6+'m11'!AJ6+'m11'!AL6+'m11'!AN6+'m11'!AP6+'m11'!AR6+'m11'!AT6</f>
        <v>0</v>
      </c>
      <c r="HT6" s="58"/>
      <c r="HU6" s="57"/>
      <c r="HV6" s="61"/>
      <c r="HW6" s="55">
        <f>'m11'!AU6+'m11'!AW6+'m11'!AY6+'m11'!BA6+'m11'!BC6+'m11'!BE6+'m11'!BG6</f>
        <v>56</v>
      </c>
      <c r="HX6" s="57"/>
      <c r="HY6" s="57">
        <f>'m11'!AV6+'m11'!AX6+'m11'!AZ6+'m11'!BB6+'m11'!BD6+'m11'!BF6+'m11'!BH6</f>
        <v>0</v>
      </c>
      <c r="HZ6" s="58"/>
      <c r="IA6" s="57"/>
      <c r="IB6" s="61">
        <f>IFERROR(__xludf.DUMMYFUNCTION("""COMPUTED_VALUE"""),1290.3225806451612)</f>
        <v>1290.322581</v>
      </c>
      <c r="IC6" s="55">
        <f>'m11'!BI6+'m12'!C6+'m12'!E6+'m12'!G6+'m12'!I6+'m12'!K6+'m12'!M6</f>
        <v>48</v>
      </c>
      <c r="ID6" s="57"/>
      <c r="IE6" s="57">
        <f>'m11'!BJ6+'m12'!D6+'m12'!F6+'m12'!H6+'m12'!J6+'m12'!L6+'m12'!N6</f>
        <v>0</v>
      </c>
      <c r="IF6" s="58"/>
      <c r="IG6" s="57"/>
      <c r="IH6" s="61"/>
      <c r="II6" s="55">
        <f>'m12'!O6+'m12'!Q6+'m12'!S6+'m12'!U6+'m12'!W6+'m12'!Y6+'m12'!AA6</f>
        <v>0</v>
      </c>
      <c r="IJ6" s="57"/>
      <c r="IK6" s="57">
        <f>'m12'!P6+'m12'!R6+'m12'!T6+'m12'!V6+'m12'!X6+'m12'!Z6+'m12'!AB6</f>
        <v>0</v>
      </c>
      <c r="IL6" s="58"/>
      <c r="IM6" s="57"/>
      <c r="IN6" s="61"/>
      <c r="IO6" s="55">
        <f>'m12'!AC6+'m12'!AE6+'m12'!AG6+'m12'!AI6+'m12'!AK6+'m12'!AM6+'m12'!AO6</f>
        <v>42</v>
      </c>
      <c r="IP6" s="57"/>
      <c r="IQ6" s="57">
        <f>'m12'!AD6+'m12'!AF6+'m12'!AH6+'m12'!AJ6+'m12'!AL6+'m12'!AN6+'m12'!AP6</f>
        <v>0</v>
      </c>
      <c r="IR6" s="58"/>
      <c r="IS6" s="57"/>
      <c r="IT6" s="61"/>
      <c r="IU6" s="55">
        <f>'m12'!AQ6+'m12'!AS6+'m12'!AU6+'m12'!AW6+'m12'!AY6+'m12'!BA6+'m12'!BC6</f>
        <v>38</v>
      </c>
      <c r="IV6" s="57"/>
      <c r="IW6" s="57">
        <f>'m12'!AR6+'m12'!AT6+'m12'!AV6+'m12'!AX6+'m12'!AZ6+'m12'!BB6+'m12'!BD6</f>
        <v>0</v>
      </c>
      <c r="IX6" s="58"/>
      <c r="IY6" s="57"/>
      <c r="IZ6" s="61"/>
      <c r="JA6" s="55">
        <f>'m12'!BE6+'m12'!BG6+'m12'!BI6+'m12'!BK6</f>
        <v>20</v>
      </c>
      <c r="JB6" s="57"/>
      <c r="JC6" s="57">
        <f>'m12'!BF6+'m12'!BH6+'m12'!BJ6+'m12'!BL6</f>
        <v>0</v>
      </c>
      <c r="JD6" s="58"/>
      <c r="JE6" s="57"/>
    </row>
    <row r="7">
      <c r="A7" s="2" t="str">
        <f>IFERROR(__xludf.DUMMYFUNCTION("""COMPUTED_VALUE"""),"Petr Wolf")</f>
        <v>Petr Wolf</v>
      </c>
      <c r="B7" s="44">
        <f>IFERROR(__xludf.DUMMYFUNCTION("""COMPUTED_VALUE"""),150.0)</f>
        <v>150</v>
      </c>
      <c r="C7" s="45">
        <f>'m3'!E7+'m3'!G7+'m3'!I7+'m3'!K7+'m3'!M7+'m3'!O7+'m3'!Q7</f>
        <v>41</v>
      </c>
      <c r="D7" s="46">
        <f>'m3'!A7*C7</f>
        <v>6150</v>
      </c>
      <c r="E7" s="46">
        <f>'m3'!F7+'m3'!H7+'m3'!J7+'m3'!L7+'m3'!N7+'m3'!P7+'m3'!R7</f>
        <v>6150</v>
      </c>
      <c r="F7" s="47"/>
      <c r="G7" s="46">
        <f t="shared" si="1"/>
        <v>0</v>
      </c>
      <c r="H7" s="2"/>
      <c r="I7" s="45">
        <f>'m3'!S7+'m3'!U7+'m3'!W7+'m3'!Y7+'m3'!AA7+'m3'!AC7+'m3'!AE7</f>
        <v>0</v>
      </c>
      <c r="J7" s="46">
        <f>'m3'!A7*I7</f>
        <v>0</v>
      </c>
      <c r="K7" s="46">
        <f>'m3'!T7+'m3'!V7+'m3'!X7+'m3'!Z7+'m3'!AB7+'m3'!AD7+'m3'!AF7</f>
        <v>0</v>
      </c>
      <c r="L7" s="47"/>
      <c r="M7" s="46">
        <f t="shared" si="2"/>
        <v>0</v>
      </c>
      <c r="N7" s="2"/>
      <c r="O7" s="45">
        <f>'m3'!AG7+'m3'!AI7+'m3'!AK7+'m3'!AM7+'m3'!AO7+'m3'!AQ7+'m3'!AS7</f>
        <v>0</v>
      </c>
      <c r="P7" s="46">
        <f>'m3'!A7*O7</f>
        <v>0</v>
      </c>
      <c r="Q7" s="46">
        <f>'m3'!AH7+'m3'!AJ7+'m3'!AL7+'m3'!AN7+'m3'!AP7+'m3'!AR7+'m3'!AT7</f>
        <v>0</v>
      </c>
      <c r="R7" s="47"/>
      <c r="S7" s="46">
        <f t="shared" si="3"/>
        <v>0</v>
      </c>
      <c r="T7" s="2"/>
      <c r="U7" s="45">
        <f>'m3'!AU7+'m3'!AW7+'m3'!AY7+'m3'!BA7+'m3'!BC7+'m3'!BE7+'m3'!BG7</f>
        <v>51.5</v>
      </c>
      <c r="V7" s="46">
        <f>'m3'!A7*U7</f>
        <v>7725</v>
      </c>
      <c r="W7" s="46">
        <f>'m3'!DG7+'m3'!DI7+'m3'!DK7+'m3'!DM7+'m3'!DO7+'m3'!DQ7+'m3'!DS7</f>
        <v>0</v>
      </c>
      <c r="X7" s="70">
        <v>7725.0</v>
      </c>
      <c r="Y7" s="46">
        <f t="shared" si="4"/>
        <v>0</v>
      </c>
      <c r="Z7" s="2"/>
      <c r="AA7" s="45">
        <f>'m3'!BI7+'m3'!BK7+'m4'!C7+'m4'!E7+'m4'!G7+'m4'!I7+'m4'!K7</f>
        <v>51.5</v>
      </c>
      <c r="AB7" s="46">
        <f>('m3'!BI7+'m3'!BK7)*'m3'!A7+('m4'!C7+'m4'!E7+'m4'!G7+'m4'!I7+'m4'!K7)*'m4'!A7</f>
        <v>7725</v>
      </c>
      <c r="AC7" s="46">
        <f>'m3'!BJ7+'m3'!BL7+'m4'!D7+'m4'!F7+'m4'!H7+'m4'!J7+'m4'!L7</f>
        <v>0</v>
      </c>
      <c r="AD7" s="64">
        <v>7725.0</v>
      </c>
      <c r="AE7" s="46">
        <f t="shared" si="5"/>
        <v>0</v>
      </c>
      <c r="AF7" s="44">
        <f>IFERROR(__xludf.DUMMYFUNCTION("""COMPUTED_VALUE"""),150.0)</f>
        <v>150</v>
      </c>
      <c r="AG7" s="45">
        <f>'m4'!M7+'m4'!O7+'m4'!Q7+'m4'!S7+'m4'!U7+'m4'!W7+'m4'!Y7</f>
        <v>44.5</v>
      </c>
      <c r="AH7" s="46">
        <f>'m4'!A7*AG7</f>
        <v>6675</v>
      </c>
      <c r="AI7" s="46">
        <f>'m4'!N7+'m4'!P7+'m4'!R7+'m4'!T7+'m4'!V7+'m4'!X7+'m4'!Z7</f>
        <v>0</v>
      </c>
      <c r="AJ7" s="64">
        <v>6675.0</v>
      </c>
      <c r="AK7" s="46">
        <f t="shared" si="6"/>
        <v>0</v>
      </c>
      <c r="AL7" s="2"/>
      <c r="AM7" s="45">
        <f>'m4'!AA7+'m4'!AC7+'m4'!AE7+'m4'!AG7+'m4'!AI7+'m4'!AK7+'m4'!AM7</f>
        <v>45.5</v>
      </c>
      <c r="AN7" s="46">
        <f>'m4'!A7*AM7</f>
        <v>6825</v>
      </c>
      <c r="AO7" s="52">
        <f>'m4'!AB7+'m4'!AD7+'m4'!AF7+'m4'!AH7+'m4'!AJ7+'m4'!AL7+'m4'!AN7</f>
        <v>0</v>
      </c>
      <c r="AP7" s="70">
        <v>6825.0</v>
      </c>
      <c r="AQ7" s="46">
        <f t="shared" si="7"/>
        <v>0</v>
      </c>
      <c r="AR7" s="2"/>
      <c r="AS7" s="45">
        <f>'m4'!AO7+'m4'!AQ7+'m4'!AS7+'m4'!AU7+'m4'!AW7+'m4'!AY7+'m4'!BA7</f>
        <v>36</v>
      </c>
      <c r="AT7" s="46">
        <f>'m4'!A7*AS7</f>
        <v>5400</v>
      </c>
      <c r="AU7" s="46">
        <f>'m4'!AP7+'m4'!AR7+'m4'!AT7+'m4'!AV7+'m4'!AX7+'m4'!AZ7+'m4'!BB7</f>
        <v>0</v>
      </c>
      <c r="AV7" s="70">
        <v>5400.0</v>
      </c>
      <c r="AW7" s="62">
        <f t="shared" si="8"/>
        <v>0</v>
      </c>
      <c r="AX7" s="2"/>
      <c r="AY7" s="45">
        <f>'m4'!BC7+'m4'!BE7+'m4'!BG7+'m4'!BI7+'m5'!C7+'m5'!E7+'m5'!G7</f>
        <v>42.5</v>
      </c>
      <c r="AZ7" s="46">
        <f>('m4'!BC7+'m4'!BE7+'m4'!BG7+'m4'!BI7)*'m4'!A7+('m5'!C7+'m5'!E7+'m5'!G7)*'m5'!A7</f>
        <v>6375</v>
      </c>
      <c r="BA7" s="46">
        <f>'m4'!BD7+'m4'!BF7+'m4'!BH7+'m4'!BJ7+'m5'!D7+'m5'!F7+'m5'!H7</f>
        <v>0</v>
      </c>
      <c r="BB7" s="70">
        <v>6375.0</v>
      </c>
      <c r="BC7" s="46">
        <f t="shared" si="9"/>
        <v>0</v>
      </c>
      <c r="BD7" s="44">
        <f>IFERROR(__xludf.DUMMYFUNCTION("""COMPUTED_VALUE"""),150.0)</f>
        <v>150</v>
      </c>
      <c r="BE7" s="45">
        <f>'m5'!I7+'m5'!K7+'m5'!M7+'m5'!O7+'m5'!Q7+'m5'!S7+'m5'!U7</f>
        <v>39</v>
      </c>
      <c r="BF7" s="46">
        <f>'m5'!A7*BE7</f>
        <v>5850</v>
      </c>
      <c r="BG7" s="46">
        <f>'m5'!J7+'m5'!L7+'m5'!N7+'m5'!P7+'m5'!R7+'m5'!T7+'m5'!V7</f>
        <v>0</v>
      </c>
      <c r="BH7" s="70">
        <v>5850.0</v>
      </c>
      <c r="BI7" s="46">
        <f t="shared" si="10"/>
        <v>0</v>
      </c>
      <c r="BJ7" s="2"/>
      <c r="BK7" s="45">
        <f>'m5'!W7+'m5'!Y7+'m5'!AA7+'m5'!AC7+'m5'!AE7+'m5'!AG7+'m5'!AI7</f>
        <v>42.5</v>
      </c>
      <c r="BL7" s="46">
        <f>'m5'!A7*BK7</f>
        <v>6375</v>
      </c>
      <c r="BM7" s="46">
        <f>'m5'!X7+'m5'!Z7+'m5'!AB7+'m5'!AD7+'m5'!AF7+'m5'!AH7+'m5'!AJ7</f>
        <v>0</v>
      </c>
      <c r="BN7" s="47"/>
      <c r="BO7" s="46">
        <f t="shared" si="11"/>
        <v>-6375</v>
      </c>
      <c r="BP7" s="2"/>
      <c r="BQ7" s="45">
        <f>'m5'!AK7+'m5'!AM7+'m5'!AO7+'m5'!AQ7+'m5'!AS7+'m5'!AU7+'m5'!AW7</f>
        <v>34</v>
      </c>
      <c r="BR7" s="46">
        <f>'m5'!A7*BQ7</f>
        <v>5100</v>
      </c>
      <c r="BS7" s="46">
        <f>'m5'!AL7+'m5'!AN7+'m5'!AP7+'m5'!AR7+'m5'!AT7+'m5'!AV7+'m5'!AX7</f>
        <v>0</v>
      </c>
      <c r="BT7" s="47"/>
      <c r="BU7" s="46">
        <f t="shared" si="12"/>
        <v>-5100</v>
      </c>
      <c r="BV7" s="2"/>
      <c r="BW7" s="45">
        <f>'m5'!AY7+'m5'!BA7+'m5'!BC7+'m5'!BE7+'m5'!BG7+'m5'!BI7+'m5'!BK7</f>
        <v>40.5</v>
      </c>
      <c r="BX7" s="46">
        <f>'m5'!A7*BW7</f>
        <v>6075</v>
      </c>
      <c r="BY7" s="46">
        <f>'m5'!AZ7+'m5'!BB7+'m5'!BD7+'m5'!BF7+'m5'!BH7+'m5'!BJ7+'m5'!BL7</f>
        <v>0</v>
      </c>
      <c r="BZ7" s="47"/>
      <c r="CA7" s="46">
        <f t="shared" si="13"/>
        <v>-6075</v>
      </c>
      <c r="CB7" s="44">
        <f>IFERROR(__xludf.DUMMYFUNCTION("""COMPUTED_VALUE"""),150.0)</f>
        <v>150</v>
      </c>
      <c r="CC7" s="45">
        <f>'m6'!C7+'m6'!E7+'m6'!G7+'m6'!I7+'m6'!K7+'m6'!M7+'m6'!O7</f>
        <v>57</v>
      </c>
      <c r="CD7" s="46">
        <f t="shared" si="14"/>
        <v>8550</v>
      </c>
      <c r="CE7" s="46">
        <f>'m6'!D7+'m6'!F7+'m6'!H7+'m6'!J7+'m6'!L7+'m6'!N7+'m6'!P7</f>
        <v>0</v>
      </c>
      <c r="CF7" s="47"/>
      <c r="CG7" s="46">
        <f t="shared" si="15"/>
        <v>-8550</v>
      </c>
      <c r="CH7" s="2"/>
      <c r="CI7" s="45">
        <f>'m6'!Q7+'m6'!S7+'m6'!U7+'m6'!W7+'m6'!Y7+'m6'!AA7+'m6'!AC7</f>
        <v>49</v>
      </c>
      <c r="CJ7" s="54">
        <f t="shared" si="16"/>
        <v>7350</v>
      </c>
      <c r="CK7" s="46">
        <f>'m6'!R7+'m6'!T7+'m6'!V7+'m6'!X7+'m6'!Z7+'m6'!AB7+'m6'!AD7</f>
        <v>0</v>
      </c>
      <c r="CL7" s="47"/>
      <c r="CM7" s="46">
        <f t="shared" si="17"/>
        <v>-7350</v>
      </c>
      <c r="CN7" s="2"/>
      <c r="CO7" s="45">
        <f>'m6'!AE7+'m6'!AG7+'m6'!AI7+'m6'!AK7+'m6'!AM7+'m6'!AO7+'m6'!AQ7</f>
        <v>59.5</v>
      </c>
      <c r="CP7" s="46">
        <f t="shared" si="18"/>
        <v>8925</v>
      </c>
      <c r="CQ7" s="46">
        <f>'m6'!AF7+'m6'!AH7+'m6'!AJ7+'m6'!AL7+'m6'!AN7+'m6'!AP7+'m6'!AR7</f>
        <v>0</v>
      </c>
      <c r="CR7" s="47"/>
      <c r="CS7" s="46">
        <f t="shared" si="19"/>
        <v>-8925</v>
      </c>
      <c r="CT7" s="2"/>
      <c r="CU7" s="45">
        <f>'m6'!AS7+'m6'!AU7+'m6'!AW7+'m6'!AY7+'m6'!BA7+'m6'!BC7+'m6'!BE7</f>
        <v>57</v>
      </c>
      <c r="CV7" s="46">
        <f t="shared" si="20"/>
        <v>8550</v>
      </c>
      <c r="CW7" s="46">
        <f>'m6'!AT7+'m6'!AV7+'m6'!AX7+'m6'!AZ7+'m6'!BB7+'m6'!BD7+'m6'!BF7</f>
        <v>600</v>
      </c>
      <c r="CX7" s="47"/>
      <c r="CY7" s="46">
        <f t="shared" si="21"/>
        <v>-7950</v>
      </c>
      <c r="CZ7" s="2"/>
      <c r="DA7" s="45">
        <f>'m6'!BG7+'m6'!BI7+'m7'!C7+'m7'!E7+'m7'!G7+'m7'!I7+'m7'!K7</f>
        <v>62.5</v>
      </c>
      <c r="DB7" s="46">
        <f>('m6'!BG7+'m6'!BI7)*'m6'!A7+('m7'!C7+'m7'!E7+'m7'!G7+'m7'!I7+'m7'!K7)*'m7'!A7</f>
        <v>9375</v>
      </c>
      <c r="DC7" s="46">
        <f>'m6'!BH7+'m6'!BJ7+'m7'!D7+'m7'!F7+'m7'!H7+'m7'!J7+'m7'!L7</f>
        <v>585</v>
      </c>
      <c r="DD7" s="47"/>
      <c r="DE7" s="46">
        <f t="shared" si="22"/>
        <v>-8790</v>
      </c>
      <c r="DF7" s="44">
        <f>IFERROR(__xludf.DUMMYFUNCTION("""COMPUTED_VALUE"""),150.0)</f>
        <v>150</v>
      </c>
      <c r="DG7" s="45">
        <f>'m7'!M7+'m7'!O7+'m7'!Q7+'m7'!S7+'m7'!U7+'m7'!W7+'m7'!Y7</f>
        <v>48.5</v>
      </c>
      <c r="DH7" s="46">
        <f t="shared" si="23"/>
        <v>7275</v>
      </c>
      <c r="DI7" s="46">
        <f>'m7'!N7+'m7'!P7+'m7'!R7+'m7'!T7+'m7'!V7+'m7'!X7+'m7'!Z7</f>
        <v>0</v>
      </c>
      <c r="DJ7" s="47"/>
      <c r="DK7" s="46">
        <f t="shared" si="24"/>
        <v>-7275</v>
      </c>
      <c r="DL7" s="2"/>
      <c r="DM7" s="45">
        <f>'m7'!AA7+'m7'!AC7+'m7'!AE7+'m7'!AG7+'m7'!AI7+'m7'!AK7+'m7'!AM7</f>
        <v>62.5</v>
      </c>
      <c r="DN7" s="46">
        <f t="shared" si="25"/>
        <v>9375</v>
      </c>
      <c r="DO7" s="46">
        <f>'m7'!AB7+'m7'!AD7+'m7'!AF7+'m7'!AH7+'m7'!AJ7+'m7'!AL7+'m7'!AN7</f>
        <v>0</v>
      </c>
      <c r="DP7" s="47"/>
      <c r="DQ7" s="46">
        <f t="shared" si="26"/>
        <v>-9375</v>
      </c>
      <c r="DR7" s="2"/>
      <c r="DS7" s="45">
        <f>'m7'!AO7+'m7'!AQ7+'m7'!AS7+'m7'!AU7+'m7'!AW7+'m7'!AY7+'m7'!BA7</f>
        <v>49</v>
      </c>
      <c r="DT7" s="46">
        <f t="shared" si="27"/>
        <v>7350</v>
      </c>
      <c r="DU7" s="46">
        <f>'m7'!AP7+'m7'!AR7+'m7'!AT7+'m7'!AV7+'m7'!AX7+'m7'!AZ7+'m7'!BB7</f>
        <v>0</v>
      </c>
      <c r="DV7" s="47"/>
      <c r="DW7" s="46">
        <f t="shared" si="28"/>
        <v>-7350</v>
      </c>
      <c r="DX7" s="2"/>
      <c r="DY7" s="45">
        <f>'m7'!BC7+'m7'!BE7+'m7'!BG7+'m7'!BI7+'m7'!BK7+'m8'!C7+'m8'!E7</f>
        <v>49</v>
      </c>
      <c r="DZ7" s="63">
        <f>('m7'!BC7+'m7'!BE7+'m7'!BG7+'m7'!BI7+'m7'!BK7)*DF7+('m8'!C7+'m8'!E7)*ED7</f>
        <v>7350</v>
      </c>
      <c r="EA7" s="46">
        <f>'m7'!BD7+'m7'!BF7+'m7'!BH7+'m7'!BJ7+'m7'!BL7+'m8'!D7+'m8'!F7</f>
        <v>0</v>
      </c>
      <c r="EB7" s="64"/>
      <c r="EC7" s="63">
        <f t="shared" si="29"/>
        <v>-7350</v>
      </c>
      <c r="ED7" s="65">
        <f>IFERROR(__xludf.DUMMYFUNCTION("""COMPUTED_VALUE"""),150.0)</f>
        <v>150</v>
      </c>
      <c r="EE7" s="45">
        <f>'m8'!G7+'m8'!I7+'m8'!K7+'m8'!M7+'m8'!O7+'m8'!Q7+'m8'!S7</f>
        <v>0</v>
      </c>
      <c r="EF7" s="63">
        <f t="shared" si="30"/>
        <v>0</v>
      </c>
      <c r="EG7" s="46">
        <f>'m8'!H7+'m8'!J7+'m8'!L7+'m8'!N7+'m8'!P7+'m8'!R7+'m8'!T7</f>
        <v>0</v>
      </c>
      <c r="EH7" s="64"/>
      <c r="EI7" s="63">
        <f t="shared" si="31"/>
        <v>0</v>
      </c>
      <c r="EJ7" s="66"/>
      <c r="EK7" s="45">
        <f>'m8'!U7+'m8'!W7+'m8'!Y7+'m8'!AA7+'m8'!AC7+'m8'!AE7+'m8'!AG7</f>
        <v>66.5</v>
      </c>
      <c r="EL7" s="63">
        <f t="shared" si="32"/>
        <v>9975</v>
      </c>
      <c r="EM7" s="46">
        <f>'m8'!V7+'m8'!X7+'m8'!Z7+'m8'!AB7+'m8'!AD7+'m8'!AF7+'m8'!AH7</f>
        <v>0</v>
      </c>
      <c r="EN7" s="64"/>
      <c r="EO7" s="63">
        <f t="shared" si="33"/>
        <v>-9975</v>
      </c>
      <c r="EP7" s="67"/>
      <c r="EQ7" s="55">
        <f>'m8'!AI7+'m8'!AK7+'m8'!AM7+'m8'!AO7+'m8'!AQ7+'m8'!AS7+'m8'!AU7</f>
        <v>35</v>
      </c>
      <c r="ER7" s="57">
        <f t="shared" si="34"/>
        <v>5250</v>
      </c>
      <c r="ES7" s="57">
        <f>'m8'!AJ7+'m8'!AL7+'m8'!AN7+'m8'!AP7+'m8'!AR7+'m8'!AT7+'m8'!AV7</f>
        <v>500</v>
      </c>
      <c r="ET7" s="68"/>
      <c r="EU7" s="57">
        <f t="shared" si="35"/>
        <v>-4750</v>
      </c>
      <c r="EV7" s="67"/>
      <c r="EW7" s="55">
        <f>'m8'!AW7+'m8'!AY7+'m8'!BA7+'m8'!BC7+'m8'!BE7+'m8'!BG7+'m8'!BI7</f>
        <v>62.5</v>
      </c>
      <c r="EX7" s="57">
        <f t="shared" si="36"/>
        <v>9375</v>
      </c>
      <c r="EY7" s="57">
        <f>'m8'!AX7+'m8'!AZ7+'m8'!BB7+'m8'!BD7+'m8'!BF7+'m8'!BH7+'m8'!BJ7</f>
        <v>0</v>
      </c>
      <c r="EZ7" s="68"/>
      <c r="FA7" s="57">
        <f t="shared" si="37"/>
        <v>-9375</v>
      </c>
      <c r="FB7" s="67"/>
      <c r="FC7" s="55">
        <f>'m8'!BK7+'m9'!C7+'m9'!E7+'m9'!G7+'m9'!I7+'m9'!K7+'m9'!M7</f>
        <v>37</v>
      </c>
      <c r="FD7" s="57">
        <f>'m8'!BK7*ED7+'m9'!C7*FH7+'m9'!E7*FH7+'m9'!G7*FH7+'m9'!I7*FH7+'m9'!K7*FH7+'m9'!M7*FH7</f>
        <v>5550</v>
      </c>
      <c r="FE7" s="59">
        <f>'m8'!BL7+'m9'!D7+'m9'!F7+'m9'!H7+'m9'!J7+'m9'!L7+'m9'!N7</f>
        <v>0</v>
      </c>
      <c r="FF7" s="68"/>
      <c r="FG7" s="57">
        <f t="shared" si="38"/>
        <v>-5550</v>
      </c>
      <c r="FH7" s="65">
        <f>IFERROR(__xludf.DUMMYFUNCTION("""COMPUTED_VALUE"""),150.0)</f>
        <v>150</v>
      </c>
      <c r="FI7" s="45">
        <f>'m9'!O7+'m9'!Q7+'m9'!S7+'m9'!U7+'m9'!W7+'m9'!Y7+'m9'!AA7</f>
        <v>63</v>
      </c>
      <c r="FJ7" s="63">
        <f t="shared" si="39"/>
        <v>9450</v>
      </c>
      <c r="FK7" s="46">
        <f>'m9'!P7+'m9'!R7+'m9'!T7+'m9'!V7+'m9'!X7+'m9'!Z7+'m9'!AB7</f>
        <v>0</v>
      </c>
      <c r="FL7" s="64"/>
      <c r="FM7" s="63">
        <f t="shared" si="40"/>
        <v>-9450</v>
      </c>
      <c r="FN7" s="67"/>
      <c r="FO7" s="55">
        <f>'m9'!AC7+'m9'!AE7+'m9'!AG7+'m9'!AI7+'m9'!AK7+'m9'!AM7+'m9'!AO7</f>
        <v>67</v>
      </c>
      <c r="FP7" s="57">
        <f t="shared" si="41"/>
        <v>10050</v>
      </c>
      <c r="FQ7" s="57">
        <f>'m9'!AD7+'m9'!AF7+'m9'!AH7+'m9'!AJ7+'m9'!AL7+'m9'!AN7+'m9'!AP7</f>
        <v>0</v>
      </c>
      <c r="FR7" s="68"/>
      <c r="FS7" s="57">
        <f t="shared" si="42"/>
        <v>-10050</v>
      </c>
      <c r="FT7" s="67"/>
      <c r="FU7" s="55">
        <f>'m9'!AQ7+'m9'!AS7+'m9'!AU7+'m9'!AW7+'m9'!AY7+'m9'!BA7+'m9'!BC7</f>
        <v>53.5</v>
      </c>
      <c r="FV7" s="57">
        <f t="shared" si="43"/>
        <v>8025</v>
      </c>
      <c r="FW7" s="57">
        <f>'m9'!AR7+'m9'!AT7+'m9'!AV7+'m9'!AX7+'m9'!AZ7+'m9'!BB7+'m9'!BD7</f>
        <v>0</v>
      </c>
      <c r="FX7" s="68"/>
      <c r="FY7" s="57">
        <f t="shared" si="44"/>
        <v>-8025</v>
      </c>
      <c r="FZ7" s="67"/>
      <c r="GA7" s="55">
        <f>'m9'!BE7+'m9'!BG7+'m9'!BI7+'m10'!C7+'m10'!E7+'m10'!G7+'m10'!I7</f>
        <v>70.5</v>
      </c>
      <c r="GB7" s="57">
        <f t="shared" si="45"/>
        <v>10575</v>
      </c>
      <c r="GC7" s="57">
        <f>'m9'!BF7+'m9'!BH7+'m9'!BJ7+'m10'!D7+'m10'!F7+'m10'!H7+'m10'!J7</f>
        <v>0</v>
      </c>
      <c r="GD7" s="68"/>
      <c r="GE7" s="57">
        <f t="shared" si="46"/>
        <v>-10575</v>
      </c>
      <c r="GF7" s="69">
        <f>IFERROR(__xludf.DUMMYFUNCTION("""COMPUTED_VALUE"""),150.0)</f>
        <v>150</v>
      </c>
      <c r="GG7" s="55">
        <f>'m10'!K7+'m10'!M7+'m10'!O7+'m10'!Q7+'m10'!S7+'m10'!U7+'m10'!W7</f>
        <v>60</v>
      </c>
      <c r="GH7" s="57">
        <f t="shared" ref="GH7:GH36" si="47">GG7*GF7</f>
        <v>9000</v>
      </c>
      <c r="GI7" s="57">
        <f>'m10'!L7+'m10'!N7+'m10'!P7+'m10'!R7+'m10'!T7+'m10'!V7+'m10'!X7</f>
        <v>0</v>
      </c>
      <c r="GJ7" s="68"/>
      <c r="GK7" s="57">
        <f t="shared" ref="GK7:GK36" si="48">GJ7+GI7-GH7</f>
        <v>-9000</v>
      </c>
      <c r="GL7" s="67"/>
      <c r="GM7" s="55">
        <f>'m10'!Y7+'m10'!AA7+'m10'!AC7+'m10'!AE7+'m10'!AG7+'m10'!AI7+'m10'!AK7</f>
        <v>44.5</v>
      </c>
      <c r="GN7" s="57">
        <f t="shared" ref="GN7:GN36" si="49">GM7*GF7</f>
        <v>6675</v>
      </c>
      <c r="GO7" s="57">
        <f>'m10'!Z7+'m10'!AB7+'m10'!AD7+'m10'!AF7+'m10'!AH7+'m10'!AJ7+'m10'!AL7</f>
        <v>0</v>
      </c>
      <c r="GP7" s="68"/>
      <c r="GQ7" s="57">
        <f t="shared" ref="GQ7:GQ36" si="50">GP7+GO7-GN7</f>
        <v>-6675</v>
      </c>
      <c r="GR7" s="61"/>
      <c r="GS7" s="55">
        <f>'m10'!AM7+'m10'!AO7+'m10'!AQ7+'m10'!AS7+'m10'!AU7+'m10'!AW7+'m10'!AY7</f>
        <v>41</v>
      </c>
      <c r="GT7" s="57">
        <f t="shared" ref="GT7:GT36" si="51">GS7*GF7</f>
        <v>6150</v>
      </c>
      <c r="GU7" s="57">
        <f>'m10'!AN7+'m10'!AP7+'m10'!AR7+'m10'!AT7+'m10'!AV7+'m10'!AX7+'m10'!AZ7</f>
        <v>0</v>
      </c>
      <c r="GV7" s="58"/>
      <c r="GW7" s="57">
        <f t="shared" ref="GW7:GW36" si="52">GV7+GU7-GT7</f>
        <v>-6150</v>
      </c>
      <c r="GX7" s="61"/>
      <c r="GY7" s="55">
        <f>'m10'!BA7+'m10'!BC7+'m10'!BE7+'m10'!BG7+'m10'!BI7+'m10'!BK7+'m11'!C7</f>
        <v>30</v>
      </c>
      <c r="GZ7" s="57">
        <f t="shared" ref="GZ7:GZ36" si="53">GY7*GF7</f>
        <v>4500</v>
      </c>
      <c r="HA7" s="57">
        <f>'m10'!BB7+'m10'!BD7+'m10'!BF7+'m10'!BH7+'m10'!BJ7+'m10'!BL7+'m11'!D7</f>
        <v>0</v>
      </c>
      <c r="HB7" s="58"/>
      <c r="HC7" s="57">
        <f t="shared" ref="HC7:HC36" si="54">HB7+HA7-GZ7</f>
        <v>-4500</v>
      </c>
      <c r="HD7" s="69">
        <f>IFERROR(__xludf.DUMMYFUNCTION("""COMPUTED_VALUE"""),150.0)</f>
        <v>150</v>
      </c>
      <c r="HE7" s="55">
        <f>'m11'!E7+'m11'!G7+'m11'!I7+'m11'!K7+'m11'!M7+'m11'!O7+'m11'!Q7</f>
        <v>47</v>
      </c>
      <c r="HF7" s="57">
        <f t="shared" ref="HF7:HF36" si="55">HE7*HD7</f>
        <v>7050</v>
      </c>
      <c r="HG7" s="57">
        <f>'m11'!F7+'m11'!H7+'m11'!J7+'m11'!L7+'m11'!N7+'m11'!P7+'m11'!R7</f>
        <v>0</v>
      </c>
      <c r="HH7" s="68"/>
      <c r="HI7" s="57">
        <f t="shared" ref="HI7:HI36" si="56">HH7+HG7-HF7</f>
        <v>-7050</v>
      </c>
      <c r="HJ7" s="67"/>
      <c r="HK7" s="55">
        <f>'m11'!S7+'m11'!U7+'m11'!W7+'m11'!Y7+'m11'!AA7+'m11'!AC7+'m11'!AE7</f>
        <v>48</v>
      </c>
      <c r="HL7" s="57">
        <f t="shared" ref="HL7:HL36" si="57">HK7*HD7</f>
        <v>7200</v>
      </c>
      <c r="HM7" s="57">
        <f>'m11'!T7+'m11'!V7+'m11'!X7+'m11'!Z7+'m11'!AB7+'m11'!AD7+'m11'!AF7</f>
        <v>400</v>
      </c>
      <c r="HN7" s="68"/>
      <c r="HO7" s="57">
        <f t="shared" ref="HO7:HO36" si="58">HN7+HM7-HL7</f>
        <v>-6800</v>
      </c>
      <c r="HP7" s="61"/>
      <c r="HQ7" s="55">
        <f>'m11'!AG7+'m11'!AI7+'m11'!AK7+'m11'!AM7+'m11'!AO7+'m11'!AQ7+'m11'!AS7</f>
        <v>60</v>
      </c>
      <c r="HR7" s="57">
        <f t="shared" ref="HR7:HR36" si="59">HQ7*HD7</f>
        <v>9000</v>
      </c>
      <c r="HS7" s="57">
        <f>'m11'!AH7+'m11'!AJ7+'m11'!AL7+'m11'!AN7+'m11'!AP7+'m11'!AR7+'m11'!AT7</f>
        <v>0</v>
      </c>
      <c r="HT7" s="58"/>
      <c r="HU7" s="57">
        <f t="shared" ref="HU7:HU36" si="60">HT7+HS7-HR7</f>
        <v>-9000</v>
      </c>
      <c r="HV7" s="61"/>
      <c r="HW7" s="55">
        <f>'m11'!AU7+'m11'!AW7+'m11'!AY7+'m11'!BA7+'m11'!BC7+'m11'!BE7+'m11'!BG7</f>
        <v>47</v>
      </c>
      <c r="HX7" s="57">
        <f t="shared" ref="HX7:HX36" si="61">HW7*HD7</f>
        <v>7050</v>
      </c>
      <c r="HY7" s="57">
        <f>'m11'!AV7+'m11'!AX7+'m11'!AZ7+'m11'!BB7+'m11'!BD7+'m11'!BF7+'m11'!BH7</f>
        <v>0</v>
      </c>
      <c r="HZ7" s="58"/>
      <c r="IA7" s="57">
        <f t="shared" ref="IA7:IA36" si="62">HZ7+HY7-HX7</f>
        <v>-7050</v>
      </c>
      <c r="IB7" s="61">
        <f>IFERROR(__xludf.DUMMYFUNCTION("""COMPUTED_VALUE"""),150.0)</f>
        <v>150</v>
      </c>
      <c r="IC7" s="55">
        <f>'m11'!BI7+'m12'!C7+'m12'!E7+'m12'!G7+'m12'!I7+'m12'!K7+'m12'!M7</f>
        <v>60</v>
      </c>
      <c r="ID7" s="57">
        <f t="shared" ref="ID7:ID36" si="63">IC7*IB7</f>
        <v>9000</v>
      </c>
      <c r="IE7" s="57">
        <f>'m11'!BJ7+'m12'!D7+'m12'!F7+'m12'!H7+'m12'!J7+'m12'!L7+'m12'!N7</f>
        <v>0</v>
      </c>
      <c r="IF7" s="58"/>
      <c r="IG7" s="57">
        <f t="shared" ref="IG7:IG36" si="64">IF7+IE7-ID7</f>
        <v>-9000</v>
      </c>
      <c r="IH7" s="61"/>
      <c r="II7" s="55">
        <f>'m12'!O7+'m12'!Q7+'m12'!S7+'m12'!U7+'m12'!W7+'m12'!Y7+'m12'!AA7</f>
        <v>47</v>
      </c>
      <c r="IJ7" s="57">
        <f t="shared" ref="IJ7:IJ36" si="65">II7*IB7</f>
        <v>7050</v>
      </c>
      <c r="IK7" s="57">
        <f>'m12'!P7+'m12'!R7+'m12'!T7+'m12'!V7+'m12'!X7+'m12'!Z7+'m12'!AB7</f>
        <v>0</v>
      </c>
      <c r="IL7" s="58"/>
      <c r="IM7" s="57">
        <f t="shared" ref="IM7:IM36" si="66">IL7+IK7-IJ7</f>
        <v>-7050</v>
      </c>
      <c r="IN7" s="61"/>
      <c r="IO7" s="55">
        <f>'m12'!AC7+'m12'!AE7+'m12'!AG7+'m12'!AI7+'m12'!AK7+'m12'!AM7+'m12'!AO7</f>
        <v>60</v>
      </c>
      <c r="IP7" s="57">
        <f t="shared" ref="IP7:IP36" si="67">IO7*IB7</f>
        <v>9000</v>
      </c>
      <c r="IQ7" s="57">
        <f>'m12'!AD7+'m12'!AF7+'m12'!AH7+'m12'!AJ7+'m12'!AL7+'m12'!AN7+'m12'!AP7</f>
        <v>0</v>
      </c>
      <c r="IR7" s="58"/>
      <c r="IS7" s="57">
        <f t="shared" ref="IS7:IS36" si="68">IR7+IQ7-IP7</f>
        <v>-9000</v>
      </c>
      <c r="IT7" s="61"/>
      <c r="IU7" s="55">
        <f>'m12'!AQ7+'m12'!AS7+'m12'!AU7+'m12'!AW7+'m12'!AY7+'m12'!BA7+'m12'!BC7</f>
        <v>0</v>
      </c>
      <c r="IV7" s="57">
        <f t="shared" ref="IV7:IV36" si="69">IU7*IB7</f>
        <v>0</v>
      </c>
      <c r="IW7" s="57">
        <f>'m12'!AR7+'m12'!AT7+'m12'!AV7+'m12'!AX7+'m12'!AZ7+'m12'!BB7+'m12'!BD7</f>
        <v>0</v>
      </c>
      <c r="IX7" s="58"/>
      <c r="IY7" s="57">
        <f t="shared" ref="IY7:IY36" si="70">IX7+IW7-IV7</f>
        <v>0</v>
      </c>
      <c r="IZ7" s="61"/>
      <c r="JA7" s="55">
        <f>'m12'!BE7+'m12'!BG7+'m12'!BI7+'m12'!BK7</f>
        <v>30</v>
      </c>
      <c r="JB7" s="57">
        <f t="shared" ref="JB7:JB36" si="71">JA7*IB7</f>
        <v>4500</v>
      </c>
      <c r="JC7" s="57">
        <f>'m12'!BF7+'m12'!BH7+'m12'!BJ7+'m12'!BL7</f>
        <v>0</v>
      </c>
      <c r="JD7" s="58"/>
      <c r="JE7" s="57">
        <f t="shared" ref="JE7:JE36" si="72">JD7+JC7-JB7</f>
        <v>-4500</v>
      </c>
    </row>
    <row r="8">
      <c r="A8" s="2" t="str">
        <f>IFERROR(__xludf.DUMMYFUNCTION("""COMPUTED_VALUE"""),"David Kropáč")</f>
        <v>David Kropáč</v>
      </c>
      <c r="B8" s="44">
        <f>IFERROR(__xludf.DUMMYFUNCTION("""COMPUTED_VALUE"""),150.0)</f>
        <v>150</v>
      </c>
      <c r="C8" s="45">
        <f>'m3'!E8+'m3'!G8+'m3'!I8+'m3'!K8+'m3'!M8+'m3'!O8+'m3'!Q8</f>
        <v>52.5</v>
      </c>
      <c r="D8" s="46">
        <f>'m3'!A8*C8</f>
        <v>7875</v>
      </c>
      <c r="E8" s="46">
        <f>'m3'!F8+'m3'!H8+'m3'!J8+'m3'!L8+'m3'!N8+'m3'!P8+'m3'!R8</f>
        <v>7875</v>
      </c>
      <c r="F8" s="47"/>
      <c r="G8" s="46">
        <f t="shared" si="1"/>
        <v>0</v>
      </c>
      <c r="H8" s="2"/>
      <c r="I8" s="45">
        <f>'m3'!S8+'m3'!U8+'m3'!W8+'m3'!Y8+'m3'!AA8+'m3'!AC8+'m3'!AE8</f>
        <v>39</v>
      </c>
      <c r="J8" s="46">
        <f>'m3'!A8*I8</f>
        <v>5850</v>
      </c>
      <c r="K8" s="46">
        <f>'m3'!T8+'m3'!V8+'m3'!X8+'m3'!Z8+'m3'!AB8+'m3'!AD8+'m3'!AF8</f>
        <v>5850</v>
      </c>
      <c r="L8" s="47"/>
      <c r="M8" s="46">
        <f t="shared" si="2"/>
        <v>0</v>
      </c>
      <c r="N8" s="2"/>
      <c r="O8" s="45">
        <f>'m3'!AG8+'m3'!AI8+'m3'!AK8+'m3'!AM8+'m3'!AO8+'m3'!AQ8+'m3'!AS8</f>
        <v>51</v>
      </c>
      <c r="P8" s="46">
        <f>'m3'!A8*O8</f>
        <v>7650</v>
      </c>
      <c r="Q8" s="46">
        <f>'m3'!AH8+'m3'!AJ8+'m3'!AL8+'m3'!AN8+'m3'!AP8+'m3'!AR8+'m3'!AT8</f>
        <v>1200</v>
      </c>
      <c r="R8" s="70">
        <v>6450.0</v>
      </c>
      <c r="S8" s="46">
        <f t="shared" si="3"/>
        <v>0</v>
      </c>
      <c r="T8" s="2"/>
      <c r="U8" s="45">
        <f>'m3'!AU8+'m3'!AW8+'m3'!AY8+'m3'!BA8+'m3'!BC8+'m3'!BE8+'m3'!BG8</f>
        <v>42</v>
      </c>
      <c r="V8" s="46">
        <f>'m3'!A8*U8</f>
        <v>6300</v>
      </c>
      <c r="W8" s="46">
        <f>'m3'!DG8+'m3'!DI8+'m3'!DK8+'m3'!DM8+'m3'!DO8+'m3'!DQ8+'m3'!DS8</f>
        <v>0</v>
      </c>
      <c r="X8" s="70">
        <v>6300.0</v>
      </c>
      <c r="Y8" s="46">
        <f t="shared" si="4"/>
        <v>0</v>
      </c>
      <c r="Z8" s="2"/>
      <c r="AA8" s="45">
        <f>'m3'!BI8+'m3'!BK8+'m4'!C8+'m4'!E8+'m4'!G8+'m4'!I8+'m4'!K8</f>
        <v>51</v>
      </c>
      <c r="AB8" s="46">
        <f>('m3'!BI8+'m3'!BK8)*'m3'!A8+('m4'!C8+'m4'!E8+'m4'!G8+'m4'!I8+'m4'!K8)*'m4'!A8</f>
        <v>7650</v>
      </c>
      <c r="AC8" s="46">
        <f>'m3'!BJ8+'m3'!BL8+'m4'!D8+'m4'!F8+'m4'!H8+'m4'!J8+'m4'!L8</f>
        <v>0</v>
      </c>
      <c r="AD8" s="64">
        <v>7650.0</v>
      </c>
      <c r="AE8" s="46">
        <f t="shared" si="5"/>
        <v>0</v>
      </c>
      <c r="AF8" s="44">
        <f>IFERROR(__xludf.DUMMYFUNCTION("""COMPUTED_VALUE"""),150.0)</f>
        <v>150</v>
      </c>
      <c r="AG8" s="45">
        <f>'m4'!M8+'m4'!O8+'m4'!Q8+'m4'!S8+'m4'!U8+'m4'!W8+'m4'!Y8</f>
        <v>45</v>
      </c>
      <c r="AH8" s="46">
        <f>'m4'!A8*AG8</f>
        <v>6750</v>
      </c>
      <c r="AI8" s="46">
        <f>'m4'!N8+'m4'!P8+'m4'!R8+'m4'!T8+'m4'!V8+'m4'!X8+'m4'!Z8</f>
        <v>0</v>
      </c>
      <c r="AJ8" s="64">
        <v>6750.0</v>
      </c>
      <c r="AK8" s="46">
        <f t="shared" si="6"/>
        <v>0</v>
      </c>
      <c r="AL8" s="2"/>
      <c r="AM8" s="45">
        <f>'m4'!AA8+'m4'!AC8+'m4'!AE8+'m4'!AG8+'m4'!AI8+'m4'!AK8+'m4'!AM8</f>
        <v>41</v>
      </c>
      <c r="AN8" s="46">
        <f>'m4'!A8*AM8</f>
        <v>6150</v>
      </c>
      <c r="AO8" s="52">
        <f>'m4'!AB8+'m4'!AD8+'m4'!AF8+'m4'!AH8+'m4'!AJ8+'m4'!AL8+'m4'!AN8</f>
        <v>0</v>
      </c>
      <c r="AP8" s="70">
        <v>6150.0</v>
      </c>
      <c r="AQ8" s="46">
        <f t="shared" si="7"/>
        <v>0</v>
      </c>
      <c r="AR8" s="2"/>
      <c r="AS8" s="45">
        <f>'m4'!AO8+'m4'!AQ8+'m4'!AS8+'m4'!AU8+'m4'!AW8+'m4'!AY8+'m4'!BA8</f>
        <v>58.5</v>
      </c>
      <c r="AT8" s="46">
        <f>'m4'!A8*AS8</f>
        <v>8775</v>
      </c>
      <c r="AU8" s="46">
        <f>'m4'!AP8+'m4'!AR8+'m4'!AT8+'m4'!AV8+'m4'!AX8+'m4'!AZ8+'m4'!BB8</f>
        <v>0</v>
      </c>
      <c r="AV8" s="70">
        <v>8775.0</v>
      </c>
      <c r="AW8" s="62">
        <f t="shared" si="8"/>
        <v>0</v>
      </c>
      <c r="AX8" s="2"/>
      <c r="AY8" s="45">
        <f>'m4'!BC8+'m4'!BE8+'m4'!BG8+'m4'!BI8+'m5'!C8+'m5'!E8+'m5'!G8</f>
        <v>41.5</v>
      </c>
      <c r="AZ8" s="46">
        <f>('m4'!BC8+'m4'!BE8+'m4'!BG8+'m4'!BI8)*'m4'!A8+('m5'!C8+'m5'!E8+'m5'!G8)*'m5'!A8</f>
        <v>6225</v>
      </c>
      <c r="BA8" s="46">
        <f>'m4'!BD8+'m4'!BF8+'m4'!BH8+'m4'!BJ8+'m5'!D8+'m5'!F8+'m5'!H8</f>
        <v>0</v>
      </c>
      <c r="BB8" s="70">
        <v>6225.0</v>
      </c>
      <c r="BC8" s="46">
        <f t="shared" si="9"/>
        <v>0</v>
      </c>
      <c r="BD8" s="44">
        <f>IFERROR(__xludf.DUMMYFUNCTION("""COMPUTED_VALUE"""),150.0)</f>
        <v>150</v>
      </c>
      <c r="BE8" s="45">
        <f>'m5'!I8+'m5'!K8+'m5'!M8+'m5'!O8+'m5'!Q8+'m5'!S8+'m5'!U8</f>
        <v>32</v>
      </c>
      <c r="BF8" s="46">
        <f>'m5'!A8*BE8</f>
        <v>4800</v>
      </c>
      <c r="BG8" s="46">
        <f>'m5'!J8+'m5'!L8+'m5'!N8+'m5'!P8+'m5'!R8+'m5'!T8+'m5'!V8</f>
        <v>0</v>
      </c>
      <c r="BH8" s="70">
        <v>4800.0</v>
      </c>
      <c r="BI8" s="46">
        <f t="shared" si="10"/>
        <v>0</v>
      </c>
      <c r="BJ8" s="2"/>
      <c r="BK8" s="45">
        <f>'m5'!W8+'m5'!Y8+'m5'!AA8+'m5'!AC8+'m5'!AE8+'m5'!AG8+'m5'!AI8</f>
        <v>48</v>
      </c>
      <c r="BL8" s="46">
        <f>'m5'!A8*BK8</f>
        <v>7200</v>
      </c>
      <c r="BM8" s="46">
        <f>'m5'!X8+'m5'!Z8+'m5'!AB8+'m5'!AD8+'m5'!AF8+'m5'!AH8+'m5'!AJ8</f>
        <v>0</v>
      </c>
      <c r="BN8" s="47"/>
      <c r="BO8" s="46">
        <f t="shared" si="11"/>
        <v>-7200</v>
      </c>
      <c r="BP8" s="2"/>
      <c r="BQ8" s="45">
        <f>'m5'!AK8+'m5'!AM8+'m5'!AO8+'m5'!AQ8+'m5'!AS8+'m5'!AU8+'m5'!AW8</f>
        <v>43.5</v>
      </c>
      <c r="BR8" s="46">
        <f>'m5'!A8*BQ8</f>
        <v>6525</v>
      </c>
      <c r="BS8" s="46">
        <f>'m5'!AL8+'m5'!AN8+'m5'!AP8+'m5'!AR8+'m5'!AT8+'m5'!AV8+'m5'!AX8</f>
        <v>0</v>
      </c>
      <c r="BT8" s="70"/>
      <c r="BU8" s="46">
        <f t="shared" si="12"/>
        <v>-6525</v>
      </c>
      <c r="BV8" s="2"/>
      <c r="BW8" s="45">
        <f>'m5'!AY8+'m5'!BA8+'m5'!BC8+'m5'!BE8+'m5'!BG8+'m5'!BI8+'m5'!BK8</f>
        <v>45</v>
      </c>
      <c r="BX8" s="46">
        <f>'m5'!A8*BW8</f>
        <v>6750</v>
      </c>
      <c r="BY8" s="46">
        <f>'m5'!AZ8+'m5'!BB8+'m5'!BD8+'m5'!BF8+'m5'!BH8+'m5'!BJ8+'m5'!BL8</f>
        <v>1000</v>
      </c>
      <c r="BZ8" s="70"/>
      <c r="CA8" s="46">
        <f t="shared" si="13"/>
        <v>-5750</v>
      </c>
      <c r="CB8" s="44">
        <f>IFERROR(__xludf.DUMMYFUNCTION("""COMPUTED_VALUE"""),150.0)</f>
        <v>150</v>
      </c>
      <c r="CC8" s="45">
        <f>'m6'!C8+'m6'!E8+'m6'!G8+'m6'!I8+'m6'!K8+'m6'!M8+'m6'!O8</f>
        <v>51</v>
      </c>
      <c r="CD8" s="46">
        <f t="shared" si="14"/>
        <v>7650</v>
      </c>
      <c r="CE8" s="46">
        <f>'m6'!D8+'m6'!F8+'m6'!H8+'m6'!J8+'m6'!L8+'m6'!N8+'m6'!P8</f>
        <v>0</v>
      </c>
      <c r="CF8" s="70"/>
      <c r="CG8" s="46">
        <f t="shared" si="15"/>
        <v>-7650</v>
      </c>
      <c r="CH8" s="2"/>
      <c r="CI8" s="45">
        <f>'m6'!Q8+'m6'!S8+'m6'!U8+'m6'!W8+'m6'!Y8+'m6'!AA8+'m6'!AC8</f>
        <v>43</v>
      </c>
      <c r="CJ8" s="54">
        <f t="shared" si="16"/>
        <v>6450</v>
      </c>
      <c r="CK8" s="46">
        <f>'m6'!R8+'m6'!T8+'m6'!V8+'m6'!X8+'m6'!Z8+'m6'!AB8+'m6'!AD8</f>
        <v>600</v>
      </c>
      <c r="CL8" s="70"/>
      <c r="CM8" s="46">
        <f t="shared" si="17"/>
        <v>-5850</v>
      </c>
      <c r="CN8" s="2"/>
      <c r="CO8" s="45">
        <f>'m6'!AE8+'m6'!AG8+'m6'!AI8+'m6'!AK8+'m6'!AM8+'m6'!AO8+'m6'!AQ8</f>
        <v>52</v>
      </c>
      <c r="CP8" s="46">
        <f t="shared" si="18"/>
        <v>7800</v>
      </c>
      <c r="CQ8" s="46">
        <f>'m6'!AF8+'m6'!AH8+'m6'!AJ8+'m6'!AL8+'m6'!AN8+'m6'!AP8+'m6'!AR8</f>
        <v>500</v>
      </c>
      <c r="CR8" s="70"/>
      <c r="CS8" s="46">
        <f t="shared" si="19"/>
        <v>-7300</v>
      </c>
      <c r="CT8" s="2"/>
      <c r="CU8" s="45">
        <f>'m6'!AS8+'m6'!AU8+'m6'!AW8+'m6'!AY8+'m6'!BA8+'m6'!BC8+'m6'!BE8</f>
        <v>50</v>
      </c>
      <c r="CV8" s="46">
        <f t="shared" si="20"/>
        <v>7500</v>
      </c>
      <c r="CW8" s="46">
        <f>'m6'!AT8+'m6'!AV8+'m6'!AX8+'m6'!AZ8+'m6'!BB8+'m6'!BD8+'m6'!BF8</f>
        <v>1000</v>
      </c>
      <c r="CX8" s="70"/>
      <c r="CY8" s="46">
        <f t="shared" si="21"/>
        <v>-6500</v>
      </c>
      <c r="CZ8" s="2"/>
      <c r="DA8" s="45">
        <f>'m6'!BG8+'m6'!BI8+'m7'!C8+'m7'!E8+'m7'!G8+'m7'!I8+'m7'!K8</f>
        <v>53</v>
      </c>
      <c r="DB8" s="46">
        <f>('m6'!BG8+'m6'!BI8)*'m6'!A8+('m7'!C8+'m7'!E8+'m7'!G8+'m7'!I8+'m7'!K8)*'m7'!A8</f>
        <v>7950</v>
      </c>
      <c r="DC8" s="46">
        <f>'m6'!BH8+'m6'!BJ8+'m7'!D8+'m7'!F8+'m7'!H8+'m7'!J8+'m7'!L8</f>
        <v>1000</v>
      </c>
      <c r="DD8" s="47"/>
      <c r="DE8" s="46">
        <f t="shared" si="22"/>
        <v>-6950</v>
      </c>
      <c r="DF8" s="44">
        <f>IFERROR(__xludf.DUMMYFUNCTION("""COMPUTED_VALUE"""),150.0)</f>
        <v>150</v>
      </c>
      <c r="DG8" s="45">
        <f>'m7'!M8+'m7'!O8+'m7'!Q8+'m7'!S8+'m7'!U8+'m7'!W8+'m7'!Y8</f>
        <v>79</v>
      </c>
      <c r="DH8" s="46">
        <f t="shared" si="23"/>
        <v>11850</v>
      </c>
      <c r="DI8" s="46">
        <f>'m7'!N8+'m7'!P8+'m7'!R8+'m7'!T8+'m7'!V8+'m7'!X8+'m7'!Z8</f>
        <v>19800</v>
      </c>
      <c r="DJ8" s="47"/>
      <c r="DK8" s="46">
        <f t="shared" si="24"/>
        <v>7950</v>
      </c>
      <c r="DL8" s="2"/>
      <c r="DM8" s="45">
        <f>'m7'!AA8+'m7'!AC8+'m7'!AE8+'m7'!AG8+'m7'!AI8+'m7'!AK8+'m7'!AM8</f>
        <v>62</v>
      </c>
      <c r="DN8" s="46">
        <f t="shared" si="25"/>
        <v>9300</v>
      </c>
      <c r="DO8" s="46">
        <f>'m7'!AB8+'m7'!AD8+'m7'!AF8+'m7'!AH8+'m7'!AJ8+'m7'!AL8+'m7'!AN8</f>
        <v>0</v>
      </c>
      <c r="DP8" s="47"/>
      <c r="DQ8" s="46">
        <f t="shared" si="26"/>
        <v>-9300</v>
      </c>
      <c r="DR8" s="2"/>
      <c r="DS8" s="45">
        <f>'m7'!AO8+'m7'!AQ8+'m7'!AS8+'m7'!AU8+'m7'!AW8+'m7'!AY8+'m7'!BA8</f>
        <v>77</v>
      </c>
      <c r="DT8" s="46">
        <f t="shared" si="27"/>
        <v>11550</v>
      </c>
      <c r="DU8" s="46">
        <f>'m7'!AP8+'m7'!AR8+'m7'!AT8+'m7'!AV8+'m7'!AX8+'m7'!AZ8+'m7'!BB8</f>
        <v>20000</v>
      </c>
      <c r="DV8" s="47"/>
      <c r="DW8" s="46">
        <f t="shared" si="28"/>
        <v>8450</v>
      </c>
      <c r="DX8" s="2"/>
      <c r="DY8" s="45">
        <f>'m7'!BC8+'m7'!BE8+'m7'!BG8+'m7'!BI8+'m7'!BK8+'m8'!C8+'m8'!E8</f>
        <v>68</v>
      </c>
      <c r="DZ8" s="63">
        <f>('m7'!BC8+'m7'!BE8+'m7'!BG8+'m7'!BI8+'m7'!BK8)*DF8+('m8'!C8+'m8'!E8)*ED8</f>
        <v>10200</v>
      </c>
      <c r="EA8" s="46">
        <f>'m7'!BD8+'m7'!BF8+'m7'!BH8+'m7'!BJ8+'m7'!BL8+'m8'!D8+'m8'!F8</f>
        <v>0</v>
      </c>
      <c r="EB8" s="64"/>
      <c r="EC8" s="63">
        <f t="shared" si="29"/>
        <v>-10200</v>
      </c>
      <c r="ED8" s="65">
        <f>IFERROR(__xludf.DUMMYFUNCTION("""COMPUTED_VALUE"""),150.0)</f>
        <v>150</v>
      </c>
      <c r="EE8" s="45">
        <f>'m8'!G8+'m8'!I8+'m8'!K8+'m8'!M8+'m8'!O8+'m8'!Q8+'m8'!S8</f>
        <v>67</v>
      </c>
      <c r="EF8" s="63">
        <f t="shared" si="30"/>
        <v>10050</v>
      </c>
      <c r="EG8" s="46">
        <f>'m8'!H8+'m8'!J8+'m8'!L8+'m8'!N8+'m8'!P8+'m8'!R8+'m8'!T8</f>
        <v>4000</v>
      </c>
      <c r="EH8" s="64"/>
      <c r="EI8" s="63">
        <f t="shared" si="31"/>
        <v>-6050</v>
      </c>
      <c r="EJ8" s="66"/>
      <c r="EK8" s="45">
        <f>'m8'!U8+'m8'!W8+'m8'!Y8+'m8'!AA8+'m8'!AC8+'m8'!AE8+'m8'!AG8</f>
        <v>54</v>
      </c>
      <c r="EL8" s="63">
        <f t="shared" si="32"/>
        <v>8100</v>
      </c>
      <c r="EM8" s="46">
        <f>'m8'!V8+'m8'!X8+'m8'!Z8+'m8'!AB8+'m8'!AD8+'m8'!AF8+'m8'!AH8</f>
        <v>0</v>
      </c>
      <c r="EN8" s="64"/>
      <c r="EO8" s="63">
        <f t="shared" si="33"/>
        <v>-8100</v>
      </c>
      <c r="EP8" s="67"/>
      <c r="EQ8" s="55">
        <f>'m8'!AI8+'m8'!AK8+'m8'!AM8+'m8'!AO8+'m8'!AQ8+'m8'!AS8+'m8'!AU8</f>
        <v>52</v>
      </c>
      <c r="ER8" s="57">
        <f t="shared" si="34"/>
        <v>7800</v>
      </c>
      <c r="ES8" s="57">
        <f>'m8'!AJ8+'m8'!AL8+'m8'!AN8+'m8'!AP8+'m8'!AR8+'m8'!AT8+'m8'!AV8</f>
        <v>0</v>
      </c>
      <c r="ET8" s="68"/>
      <c r="EU8" s="57">
        <f t="shared" si="35"/>
        <v>-7800</v>
      </c>
      <c r="EV8" s="67"/>
      <c r="EW8" s="55">
        <f>'m8'!AW8+'m8'!AY8+'m8'!BA8+'m8'!BC8+'m8'!BE8+'m8'!BG8+'m8'!BI8</f>
        <v>55</v>
      </c>
      <c r="EX8" s="57">
        <f t="shared" si="36"/>
        <v>8250</v>
      </c>
      <c r="EY8" s="57">
        <f>'m8'!AX8+'m8'!AZ8+'m8'!BB8+'m8'!BD8+'m8'!BF8+'m8'!BH8+'m8'!BJ8</f>
        <v>1000</v>
      </c>
      <c r="EZ8" s="68"/>
      <c r="FA8" s="57">
        <f t="shared" si="37"/>
        <v>-7250</v>
      </c>
      <c r="FB8" s="67"/>
      <c r="FC8" s="55">
        <f>'m8'!BK8+'m9'!C8+'m9'!E8+'m9'!G8+'m9'!I8+'m9'!K8+'m9'!M8</f>
        <v>59</v>
      </c>
      <c r="FD8" s="57">
        <f>'m8'!BK8*ED8+'m9'!C8*FH8+'m9'!E8*FH8+'m9'!G8*FH8+'m9'!I8*FH8+'m9'!K8*FH8+'m9'!M8*FH8</f>
        <v>8850</v>
      </c>
      <c r="FE8" s="59">
        <f>'m8'!BL8+'m9'!D8+'m9'!F8+'m9'!H8+'m9'!J8+'m9'!L8+'m9'!N8</f>
        <v>170</v>
      </c>
      <c r="FF8" s="68"/>
      <c r="FG8" s="57">
        <f t="shared" si="38"/>
        <v>-8680</v>
      </c>
      <c r="FH8" s="65">
        <f>IFERROR(__xludf.DUMMYFUNCTION("""COMPUTED_VALUE"""),150.0)</f>
        <v>150</v>
      </c>
      <c r="FI8" s="45">
        <f>'m9'!O8+'m9'!Q8+'m9'!S8+'m9'!U8+'m9'!W8+'m9'!Y8+'m9'!AA8</f>
        <v>46</v>
      </c>
      <c r="FJ8" s="63">
        <f t="shared" si="39"/>
        <v>6900</v>
      </c>
      <c r="FK8" s="46">
        <f>'m9'!P8+'m9'!R8+'m9'!T8+'m9'!V8+'m9'!X8+'m9'!Z8+'m9'!AB8</f>
        <v>0</v>
      </c>
      <c r="FL8" s="64"/>
      <c r="FM8" s="63">
        <f t="shared" si="40"/>
        <v>-6900</v>
      </c>
      <c r="FN8" s="67"/>
      <c r="FO8" s="55">
        <f>'m9'!AC8+'m9'!AE8+'m9'!AG8+'m9'!AI8+'m9'!AK8+'m9'!AM8+'m9'!AO8</f>
        <v>55</v>
      </c>
      <c r="FP8" s="57">
        <f t="shared" si="41"/>
        <v>8250</v>
      </c>
      <c r="FQ8" s="57">
        <f>'m9'!AD8+'m9'!AF8+'m9'!AH8+'m9'!AJ8+'m9'!AL8+'m9'!AN8+'m9'!AP8</f>
        <v>0</v>
      </c>
      <c r="FR8" s="68"/>
      <c r="FS8" s="57">
        <f t="shared" si="42"/>
        <v>-8250</v>
      </c>
      <c r="FT8" s="67"/>
      <c r="FU8" s="55">
        <f>'m9'!AQ8+'m9'!AS8+'m9'!AU8+'m9'!AW8+'m9'!AY8+'m9'!BA8+'m9'!BC8</f>
        <v>55</v>
      </c>
      <c r="FV8" s="57">
        <f t="shared" si="43"/>
        <v>8250</v>
      </c>
      <c r="FW8" s="57">
        <f>'m9'!AR8+'m9'!AT8+'m9'!AV8+'m9'!AX8+'m9'!AZ8+'m9'!BB8+'m9'!BD8</f>
        <v>0</v>
      </c>
      <c r="FX8" s="68"/>
      <c r="FY8" s="57">
        <f t="shared" si="44"/>
        <v>-8250</v>
      </c>
      <c r="FZ8" s="67"/>
      <c r="GA8" s="55">
        <f>'m9'!BE8+'m9'!BG8+'m9'!BI8+'m10'!C8+'m10'!E8+'m10'!G8+'m10'!I8</f>
        <v>50</v>
      </c>
      <c r="GB8" s="57">
        <f t="shared" si="45"/>
        <v>7500</v>
      </c>
      <c r="GC8" s="57">
        <f>'m9'!BF8+'m9'!BH8+'m9'!BJ8+'m10'!D8+'m10'!F8+'m10'!H8+'m10'!J8</f>
        <v>0</v>
      </c>
      <c r="GD8" s="68"/>
      <c r="GE8" s="57">
        <f t="shared" si="46"/>
        <v>-7500</v>
      </c>
      <c r="GF8" s="69">
        <f>IFERROR(__xludf.DUMMYFUNCTION("""COMPUTED_VALUE"""),150.0)</f>
        <v>150</v>
      </c>
      <c r="GG8" s="55">
        <f>'m10'!K8+'m10'!M8+'m10'!O8+'m10'!Q8+'m10'!S8+'m10'!U8+'m10'!W8</f>
        <v>35.5</v>
      </c>
      <c r="GH8" s="57">
        <f t="shared" si="47"/>
        <v>5325</v>
      </c>
      <c r="GI8" s="57">
        <f>'m10'!L8+'m10'!N8+'m10'!P8+'m10'!R8+'m10'!T8+'m10'!V8+'m10'!X8</f>
        <v>0</v>
      </c>
      <c r="GJ8" s="68"/>
      <c r="GK8" s="57">
        <f t="shared" si="48"/>
        <v>-5325</v>
      </c>
      <c r="GL8" s="67"/>
      <c r="GM8" s="55">
        <f>'m10'!Y8+'m10'!AA8+'m10'!AC8+'m10'!AE8+'m10'!AG8+'m10'!AI8+'m10'!AK8</f>
        <v>53.5</v>
      </c>
      <c r="GN8" s="57">
        <f t="shared" si="49"/>
        <v>8025</v>
      </c>
      <c r="GO8" s="57">
        <f>'m10'!Z8+'m10'!AB8+'m10'!AD8+'m10'!AF8+'m10'!AH8+'m10'!AJ8+'m10'!AL8</f>
        <v>0</v>
      </c>
      <c r="GP8" s="68"/>
      <c r="GQ8" s="57">
        <f t="shared" si="50"/>
        <v>-8025</v>
      </c>
      <c r="GR8" s="61"/>
      <c r="GS8" s="55">
        <f>'m10'!AM8+'m10'!AO8+'m10'!AQ8+'m10'!AS8+'m10'!AU8+'m10'!AW8+'m10'!AY8</f>
        <v>36</v>
      </c>
      <c r="GT8" s="57">
        <f t="shared" si="51"/>
        <v>5400</v>
      </c>
      <c r="GU8" s="57">
        <f>'m10'!AN8+'m10'!AP8+'m10'!AR8+'m10'!AT8+'m10'!AV8+'m10'!AX8+'m10'!AZ8</f>
        <v>0</v>
      </c>
      <c r="GV8" s="58"/>
      <c r="GW8" s="57">
        <f t="shared" si="52"/>
        <v>-5400</v>
      </c>
      <c r="GX8" s="61"/>
      <c r="GY8" s="55">
        <f>'m10'!BA8+'m10'!BC8+'m10'!BE8+'m10'!BG8+'m10'!BI8+'m10'!BK8+'m11'!C8</f>
        <v>41.5</v>
      </c>
      <c r="GZ8" s="57">
        <f t="shared" si="53"/>
        <v>6225</v>
      </c>
      <c r="HA8" s="57">
        <f>'m10'!BB8+'m10'!BD8+'m10'!BF8+'m10'!BH8+'m10'!BJ8+'m10'!BL8+'m11'!D8</f>
        <v>0</v>
      </c>
      <c r="HB8" s="58"/>
      <c r="HC8" s="57">
        <f t="shared" si="54"/>
        <v>-6225</v>
      </c>
      <c r="HD8" s="69">
        <f>IFERROR(__xludf.DUMMYFUNCTION("""COMPUTED_VALUE"""),150.0)</f>
        <v>150</v>
      </c>
      <c r="HE8" s="55">
        <f>'m11'!E8+'m11'!G8+'m11'!I8+'m11'!K8+'m11'!M8+'m11'!O8+'m11'!Q8</f>
        <v>49</v>
      </c>
      <c r="HF8" s="57">
        <f t="shared" si="55"/>
        <v>7350</v>
      </c>
      <c r="HG8" s="57">
        <f>'m11'!F8+'m11'!H8+'m11'!J8+'m11'!L8+'m11'!N8+'m11'!P8+'m11'!R8</f>
        <v>0</v>
      </c>
      <c r="HH8" s="68"/>
      <c r="HI8" s="57">
        <f t="shared" si="56"/>
        <v>-7350</v>
      </c>
      <c r="HJ8" s="67"/>
      <c r="HK8" s="55">
        <f>'m11'!S8+'m11'!U8+'m11'!W8+'m11'!Y8+'m11'!AA8+'m11'!AC8+'m11'!AE8</f>
        <v>53</v>
      </c>
      <c r="HL8" s="57">
        <f t="shared" si="57"/>
        <v>7950</v>
      </c>
      <c r="HM8" s="57">
        <f>'m11'!T8+'m11'!V8+'m11'!X8+'m11'!Z8+'m11'!AB8+'m11'!AD8+'m11'!AF8</f>
        <v>0</v>
      </c>
      <c r="HN8" s="68"/>
      <c r="HO8" s="57">
        <f t="shared" si="58"/>
        <v>-7950</v>
      </c>
      <c r="HP8" s="61"/>
      <c r="HQ8" s="55">
        <f>'m11'!AG8+'m11'!AI8+'m11'!AK8+'m11'!AM8+'m11'!AO8+'m11'!AQ8+'m11'!AS8</f>
        <v>57</v>
      </c>
      <c r="HR8" s="57">
        <f t="shared" si="59"/>
        <v>8550</v>
      </c>
      <c r="HS8" s="57">
        <f>'m11'!AH8+'m11'!AJ8+'m11'!AL8+'m11'!AN8+'m11'!AP8+'m11'!AR8+'m11'!AT8</f>
        <v>1000</v>
      </c>
      <c r="HT8" s="58"/>
      <c r="HU8" s="57">
        <f t="shared" si="60"/>
        <v>-7550</v>
      </c>
      <c r="HV8" s="61"/>
      <c r="HW8" s="55">
        <f>'m11'!AU8+'m11'!AW8+'m11'!AY8+'m11'!BA8+'m11'!BC8+'m11'!BE8+'m11'!BG8</f>
        <v>42</v>
      </c>
      <c r="HX8" s="57">
        <f t="shared" si="61"/>
        <v>6300</v>
      </c>
      <c r="HY8" s="57">
        <f>'m11'!AV8+'m11'!AX8+'m11'!AZ8+'m11'!BB8+'m11'!BD8+'m11'!BF8+'m11'!BH8</f>
        <v>0</v>
      </c>
      <c r="HZ8" s="58"/>
      <c r="IA8" s="57">
        <f t="shared" si="62"/>
        <v>-6300</v>
      </c>
      <c r="IB8" s="61">
        <f>IFERROR(__xludf.DUMMYFUNCTION("""COMPUTED_VALUE"""),150.0)</f>
        <v>150</v>
      </c>
      <c r="IC8" s="55">
        <f>'m11'!BI8+'m12'!C8+'m12'!E8+'m12'!G8+'m12'!I8+'m12'!K8+'m12'!M8</f>
        <v>32</v>
      </c>
      <c r="ID8" s="57">
        <f t="shared" si="63"/>
        <v>4800</v>
      </c>
      <c r="IE8" s="57">
        <f>'m11'!BJ8+'m12'!D8+'m12'!F8+'m12'!H8+'m12'!J8+'m12'!L8+'m12'!N8</f>
        <v>0</v>
      </c>
      <c r="IF8" s="58"/>
      <c r="IG8" s="57">
        <f t="shared" si="64"/>
        <v>-4800</v>
      </c>
      <c r="IH8" s="61"/>
      <c r="II8" s="55">
        <f>'m12'!O8+'m12'!Q8+'m12'!S8+'m12'!U8+'m12'!W8+'m12'!Y8+'m12'!AA8</f>
        <v>40</v>
      </c>
      <c r="IJ8" s="57">
        <f t="shared" si="65"/>
        <v>6000</v>
      </c>
      <c r="IK8" s="57">
        <f>'m12'!P8+'m12'!R8+'m12'!T8+'m12'!V8+'m12'!X8+'m12'!Z8+'m12'!AB8</f>
        <v>0</v>
      </c>
      <c r="IL8" s="58"/>
      <c r="IM8" s="57">
        <f t="shared" si="66"/>
        <v>-6000</v>
      </c>
      <c r="IN8" s="61"/>
      <c r="IO8" s="55">
        <f>'m12'!AC8+'m12'!AE8+'m12'!AG8+'m12'!AI8+'m12'!AK8+'m12'!AM8+'m12'!AO8</f>
        <v>40</v>
      </c>
      <c r="IP8" s="57">
        <f t="shared" si="67"/>
        <v>6000</v>
      </c>
      <c r="IQ8" s="57">
        <f>'m12'!AD8+'m12'!AF8+'m12'!AH8+'m12'!AJ8+'m12'!AL8+'m12'!AN8+'m12'!AP8</f>
        <v>1000</v>
      </c>
      <c r="IR8" s="58"/>
      <c r="IS8" s="57">
        <f t="shared" si="68"/>
        <v>-5000</v>
      </c>
      <c r="IT8" s="61"/>
      <c r="IU8" s="55">
        <f>'m12'!AQ8+'m12'!AS8+'m12'!AU8+'m12'!AW8+'m12'!AY8+'m12'!BA8+'m12'!BC8</f>
        <v>8</v>
      </c>
      <c r="IV8" s="57">
        <f t="shared" si="69"/>
        <v>1200</v>
      </c>
      <c r="IW8" s="57">
        <f>'m12'!AR8+'m12'!AT8+'m12'!AV8+'m12'!AX8+'m12'!AZ8+'m12'!BB8+'m12'!BD8</f>
        <v>0</v>
      </c>
      <c r="IX8" s="58"/>
      <c r="IY8" s="57">
        <f t="shared" si="70"/>
        <v>-1200</v>
      </c>
      <c r="IZ8" s="61"/>
      <c r="JA8" s="55">
        <f>'m12'!BE8+'m12'!BG8+'m12'!BI8+'m12'!BK8</f>
        <v>0</v>
      </c>
      <c r="JB8" s="57">
        <f t="shared" si="71"/>
        <v>0</v>
      </c>
      <c r="JC8" s="57">
        <f>'m12'!BF8+'m12'!BH8+'m12'!BJ8+'m12'!BL8</f>
        <v>0</v>
      </c>
      <c r="JD8" s="58"/>
      <c r="JE8" s="57">
        <f t="shared" si="72"/>
        <v>0</v>
      </c>
    </row>
    <row r="9">
      <c r="A9" s="2" t="str">
        <f>IFERROR(__xludf.DUMMYFUNCTION("""COMPUTED_VALUE"""),"Oksana Dynysenko")</f>
        <v>Oksana Dynysenko</v>
      </c>
      <c r="B9" s="44">
        <f>IFERROR(__xludf.DUMMYFUNCTION("""COMPUTED_VALUE"""),130.0)</f>
        <v>130</v>
      </c>
      <c r="C9" s="45">
        <f>'m3'!E9+'m3'!G9+'m3'!I9+'m3'!K9+'m3'!M9+'m3'!O9+'m3'!Q9</f>
        <v>77.5</v>
      </c>
      <c r="D9" s="46">
        <f>'m3'!A9*C9</f>
        <v>10075</v>
      </c>
      <c r="E9" s="46">
        <f>'m3'!F9+'m3'!H9+'m3'!J9+'m3'!L9+'m3'!N9+'m3'!P9+'m3'!R9</f>
        <v>0</v>
      </c>
      <c r="F9" s="47"/>
      <c r="G9" s="46">
        <f t="shared" si="1"/>
        <v>-10075</v>
      </c>
      <c r="H9" s="2"/>
      <c r="I9" s="45">
        <f>'m3'!S9+'m3'!U9+'m3'!W9+'m3'!Y9+'m3'!AA9+'m3'!AC9+'m3'!AE9</f>
        <v>72</v>
      </c>
      <c r="J9" s="46">
        <f>'m3'!A9*I9</f>
        <v>9360</v>
      </c>
      <c r="K9" s="46">
        <f>'m3'!T9+'m3'!V9+'m3'!X9+'m3'!Z9+'m3'!AB9+'m3'!AD9+'m3'!AF9</f>
        <v>0</v>
      </c>
      <c r="L9" s="47"/>
      <c r="M9" s="46">
        <f t="shared" si="2"/>
        <v>-9360</v>
      </c>
      <c r="N9" s="2"/>
      <c r="O9" s="45">
        <f>'m3'!AG9+'m3'!AI9+'m3'!AK9+'m3'!AM9+'m3'!AO9+'m3'!AQ9+'m3'!AS9</f>
        <v>52</v>
      </c>
      <c r="P9" s="46">
        <f>'m3'!A9*O9</f>
        <v>6760</v>
      </c>
      <c r="Q9" s="46">
        <f>'m3'!AH9+'m3'!AJ9+'m3'!AL9+'m3'!AN9+'m3'!AP9+'m3'!AR9+'m3'!AT9</f>
        <v>0</v>
      </c>
      <c r="R9" s="47"/>
      <c r="S9" s="46">
        <f t="shared" si="3"/>
        <v>-6760</v>
      </c>
      <c r="T9" s="2"/>
      <c r="U9" s="45">
        <f>'m3'!AU9+'m3'!AW9+'m3'!AY9+'m3'!BA9+'m3'!BC9+'m3'!BE9+'m3'!BG9</f>
        <v>52</v>
      </c>
      <c r="V9" s="46">
        <f>'m3'!A9*U9</f>
        <v>6760</v>
      </c>
      <c r="W9" s="46">
        <f>'m3'!DG9+'m3'!DI9+'m3'!DK9+'m3'!DM9+'m3'!DO9+'m3'!DQ9+'m3'!DS9</f>
        <v>0</v>
      </c>
      <c r="X9" s="47"/>
      <c r="Y9" s="46">
        <f t="shared" si="4"/>
        <v>-6760</v>
      </c>
      <c r="Z9" s="2"/>
      <c r="AA9" s="45">
        <f>'m3'!BI9+'m3'!BK9+'m4'!C9+'m4'!E9+'m4'!G9+'m4'!I9+'m4'!K9</f>
        <v>73.5</v>
      </c>
      <c r="AB9" s="46">
        <f>('m3'!BI9+'m3'!BK9)*'m3'!A9+('m4'!C9+'m4'!E9+'m4'!G9+'m4'!I9+'m4'!K9)*'m4'!A9</f>
        <v>9555</v>
      </c>
      <c r="AC9" s="46">
        <f>'m3'!BJ9+'m3'!BL9+'m4'!D9+'m4'!F9+'m4'!H9+'m4'!J9+'m4'!L9</f>
        <v>0</v>
      </c>
      <c r="AD9" s="49"/>
      <c r="AE9" s="46">
        <f t="shared" si="5"/>
        <v>-9555</v>
      </c>
      <c r="AF9" s="44">
        <f>IFERROR(__xludf.DUMMYFUNCTION("""COMPUTED_VALUE"""),130.0)</f>
        <v>130</v>
      </c>
      <c r="AG9" s="45">
        <f>'m4'!M9+'m4'!O9+'m4'!Q9+'m4'!S9+'m4'!U9+'m4'!W9+'m4'!Y9</f>
        <v>62</v>
      </c>
      <c r="AH9" s="46">
        <f>'m4'!A9*AG9</f>
        <v>8060</v>
      </c>
      <c r="AI9" s="46">
        <f>'m4'!N9+'m4'!P9+'m4'!R9+'m4'!T9+'m4'!V9+'m4'!X9+'m4'!Z9</f>
        <v>0</v>
      </c>
      <c r="AJ9" s="49"/>
      <c r="AK9" s="46">
        <f t="shared" si="6"/>
        <v>-8060</v>
      </c>
      <c r="AL9" s="2"/>
      <c r="AM9" s="45">
        <f>'m4'!AA9+'m4'!AC9+'m4'!AE9+'m4'!AG9+'m4'!AI9+'m4'!AK9+'m4'!AM9</f>
        <v>72</v>
      </c>
      <c r="AN9" s="46">
        <f>'m4'!A9*AM9</f>
        <v>9360</v>
      </c>
      <c r="AO9" s="52">
        <f>'m4'!AB9+'m4'!AD9+'m4'!AF9+'m4'!AH9+'m4'!AJ9+'m4'!AL9+'m4'!AN9</f>
        <v>0</v>
      </c>
      <c r="AP9" s="47"/>
      <c r="AQ9" s="46">
        <f t="shared" si="7"/>
        <v>-9360</v>
      </c>
      <c r="AR9" s="2"/>
      <c r="AS9" s="45">
        <f>'m4'!AO9+'m4'!AQ9+'m4'!AS9+'m4'!AU9+'m4'!AW9+'m4'!AY9+'m4'!BA9</f>
        <v>75</v>
      </c>
      <c r="AT9" s="46">
        <f>'m4'!A9*AS9</f>
        <v>9750</v>
      </c>
      <c r="AU9" s="46">
        <f>'m4'!AP9+'m4'!AR9+'m4'!AT9+'m4'!AV9+'m4'!AX9+'m4'!AZ9+'m4'!BB9</f>
        <v>0</v>
      </c>
      <c r="AV9" s="47"/>
      <c r="AW9" s="62">
        <f t="shared" si="8"/>
        <v>-9750</v>
      </c>
      <c r="AX9" s="2"/>
      <c r="AY9" s="45">
        <f>'m4'!BC9+'m4'!BE9+'m4'!BG9+'m4'!BI9+'m5'!C9+'m5'!E9+'m5'!G9</f>
        <v>59</v>
      </c>
      <c r="AZ9" s="46">
        <f>('m4'!BC9+'m4'!BE9+'m4'!BG9+'m4'!BI9)*'m4'!A9+('m5'!C9+'m5'!E9+'m5'!G9)*'m5'!A9</f>
        <v>7670</v>
      </c>
      <c r="BA9" s="46">
        <f>'m4'!BD9+'m4'!BF9+'m4'!BH9+'m4'!BJ9+'m5'!D9+'m5'!F9+'m5'!H9</f>
        <v>0</v>
      </c>
      <c r="BB9" s="47"/>
      <c r="BC9" s="46">
        <f t="shared" si="9"/>
        <v>-7670</v>
      </c>
      <c r="BD9" s="44">
        <f>IFERROR(__xludf.DUMMYFUNCTION("""COMPUTED_VALUE"""),130.0)</f>
        <v>130</v>
      </c>
      <c r="BE9" s="45">
        <f>'m5'!I9+'m5'!K9+'m5'!M9+'m5'!O9+'m5'!Q9+'m5'!S9+'m5'!U9</f>
        <v>57</v>
      </c>
      <c r="BF9" s="46">
        <f>'m5'!A9*BE9</f>
        <v>7410</v>
      </c>
      <c r="BG9" s="46">
        <f>'m5'!J9+'m5'!L9+'m5'!N9+'m5'!P9+'m5'!R9+'m5'!T9+'m5'!V9</f>
        <v>0</v>
      </c>
      <c r="BH9" s="70"/>
      <c r="BI9" s="46">
        <f t="shared" si="10"/>
        <v>-7410</v>
      </c>
      <c r="BJ9" s="2"/>
      <c r="BK9" s="45">
        <f>'m5'!W9+'m5'!Y9+'m5'!AA9+'m5'!AC9+'m5'!AE9+'m5'!AG9+'m5'!AI9</f>
        <v>56</v>
      </c>
      <c r="BL9" s="46">
        <f>'m5'!A9*BK9</f>
        <v>7280</v>
      </c>
      <c r="BM9" s="46">
        <f>'m5'!X9+'m5'!Z9+'m5'!AB9+'m5'!AD9+'m5'!AF9+'m5'!AH9+'m5'!AJ9</f>
        <v>0</v>
      </c>
      <c r="BN9" s="47"/>
      <c r="BO9" s="46">
        <f t="shared" si="11"/>
        <v>-7280</v>
      </c>
      <c r="BP9" s="2"/>
      <c r="BQ9" s="45">
        <f>'m5'!AK9+'m5'!AM9+'m5'!AO9+'m5'!AQ9+'m5'!AS9+'m5'!AU9+'m5'!AW9</f>
        <v>54</v>
      </c>
      <c r="BR9" s="46">
        <f>'m5'!A9*BQ9</f>
        <v>7020</v>
      </c>
      <c r="BS9" s="46">
        <f>'m5'!AL9+'m5'!AN9+'m5'!AP9+'m5'!AR9+'m5'!AT9+'m5'!AV9+'m5'!AX9</f>
        <v>0</v>
      </c>
      <c r="BT9" s="47"/>
      <c r="BU9" s="46">
        <f t="shared" si="12"/>
        <v>-7020</v>
      </c>
      <c r="BV9" s="2"/>
      <c r="BW9" s="45">
        <f>'m5'!AY9+'m5'!BA9+'m5'!BC9+'m5'!BE9+'m5'!BG9+'m5'!BI9+'m5'!BK9</f>
        <v>44</v>
      </c>
      <c r="BX9" s="46">
        <f>'m5'!A9*BW9</f>
        <v>5720</v>
      </c>
      <c r="BY9" s="46">
        <f>'m5'!AZ9+'m5'!BB9+'m5'!BD9+'m5'!BF9+'m5'!BH9+'m5'!BJ9+'m5'!BL9</f>
        <v>0</v>
      </c>
      <c r="BZ9" s="47"/>
      <c r="CA9" s="46">
        <f t="shared" si="13"/>
        <v>-5720</v>
      </c>
      <c r="CB9" s="44">
        <f>IFERROR(__xludf.DUMMYFUNCTION("""COMPUTED_VALUE"""),130.0)</f>
        <v>130</v>
      </c>
      <c r="CC9" s="45">
        <f>'m6'!C9+'m6'!E9+'m6'!G9+'m6'!I9+'m6'!K9+'m6'!M9+'m6'!O9</f>
        <v>64</v>
      </c>
      <c r="CD9" s="46">
        <f t="shared" si="14"/>
        <v>8320</v>
      </c>
      <c r="CE9" s="46">
        <f>'m6'!D9+'m6'!F9+'m6'!H9+'m6'!J9+'m6'!L9+'m6'!N9+'m6'!P9</f>
        <v>0</v>
      </c>
      <c r="CF9" s="47"/>
      <c r="CG9" s="46">
        <f t="shared" si="15"/>
        <v>-8320</v>
      </c>
      <c r="CH9" s="2"/>
      <c r="CI9" s="45">
        <f>'m6'!Q9+'m6'!S9+'m6'!U9+'m6'!W9+'m6'!Y9+'m6'!AA9+'m6'!AC9</f>
        <v>62</v>
      </c>
      <c r="CJ9" s="54">
        <f t="shared" si="16"/>
        <v>8060</v>
      </c>
      <c r="CK9" s="46">
        <f>'m6'!R9+'m6'!T9+'m6'!V9+'m6'!X9+'m6'!Z9+'m6'!AB9+'m6'!AD9</f>
        <v>0</v>
      </c>
      <c r="CL9" s="47"/>
      <c r="CM9" s="46">
        <f t="shared" si="17"/>
        <v>-8060</v>
      </c>
      <c r="CN9" s="2"/>
      <c r="CO9" s="45">
        <f>'m6'!AE9+'m6'!AG9+'m6'!AI9+'m6'!AK9+'m6'!AM9+'m6'!AO9+'m6'!AQ9</f>
        <v>61</v>
      </c>
      <c r="CP9" s="46">
        <f t="shared" si="18"/>
        <v>7930</v>
      </c>
      <c r="CQ9" s="46">
        <f>'m6'!AF9+'m6'!AH9+'m6'!AJ9+'m6'!AL9+'m6'!AN9+'m6'!AP9+'m6'!AR9</f>
        <v>0</v>
      </c>
      <c r="CR9" s="47"/>
      <c r="CS9" s="46">
        <f t="shared" si="19"/>
        <v>-7930</v>
      </c>
      <c r="CT9" s="2"/>
      <c r="CU9" s="45">
        <f>'m6'!AS9+'m6'!AU9+'m6'!AW9+'m6'!AY9+'m6'!BA9+'m6'!BC9+'m6'!BE9</f>
        <v>73</v>
      </c>
      <c r="CV9" s="46">
        <f t="shared" si="20"/>
        <v>9490</v>
      </c>
      <c r="CW9" s="46">
        <f>'m6'!AT9+'m6'!AV9+'m6'!AX9+'m6'!AZ9+'m6'!BB9+'m6'!BD9+'m6'!BF9</f>
        <v>0</v>
      </c>
      <c r="CX9" s="47"/>
      <c r="CY9" s="46">
        <f t="shared" si="21"/>
        <v>-9490</v>
      </c>
      <c r="CZ9" s="2"/>
      <c r="DA9" s="45">
        <f>'m6'!BG9+'m6'!BI9+'m7'!C9+'m7'!E9+'m7'!G9+'m7'!I9+'m7'!K9</f>
        <v>15</v>
      </c>
      <c r="DB9" s="46">
        <f>('m6'!BG9+'m6'!BI9)*'m6'!A9+('m7'!C9+'m7'!E9+'m7'!G9+'m7'!I9+'m7'!K9)*'m7'!A9</f>
        <v>1950</v>
      </c>
      <c r="DC9" s="46">
        <f>'m6'!BH9+'m6'!BJ9+'m7'!D9+'m7'!F9+'m7'!H9+'m7'!J9+'m7'!L9</f>
        <v>0</v>
      </c>
      <c r="DD9" s="47"/>
      <c r="DE9" s="46">
        <f t="shared" si="22"/>
        <v>-1950</v>
      </c>
      <c r="DF9" s="44">
        <f>IFERROR(__xludf.DUMMYFUNCTION("""COMPUTED_VALUE"""),130.0)</f>
        <v>130</v>
      </c>
      <c r="DG9" s="45">
        <f>'m7'!M9+'m7'!O9+'m7'!Q9+'m7'!S9+'m7'!U9+'m7'!W9+'m7'!Y9</f>
        <v>0</v>
      </c>
      <c r="DH9" s="46">
        <f t="shared" si="23"/>
        <v>0</v>
      </c>
      <c r="DI9" s="46">
        <f>'m7'!N9+'m7'!P9+'m7'!R9+'m7'!T9+'m7'!V9+'m7'!X9+'m7'!Z9</f>
        <v>0</v>
      </c>
      <c r="DJ9" s="47"/>
      <c r="DK9" s="46">
        <f t="shared" si="24"/>
        <v>0</v>
      </c>
      <c r="DL9" s="2"/>
      <c r="DM9" s="45">
        <f>'m7'!AA9+'m7'!AC9+'m7'!AE9+'m7'!AG9+'m7'!AI9+'m7'!AK9+'m7'!AM9</f>
        <v>0</v>
      </c>
      <c r="DN9" s="46">
        <f t="shared" si="25"/>
        <v>0</v>
      </c>
      <c r="DO9" s="46">
        <f>'m7'!AB9+'m7'!AD9+'m7'!AF9+'m7'!AH9+'m7'!AJ9+'m7'!AL9+'m7'!AN9</f>
        <v>0</v>
      </c>
      <c r="DP9" s="47"/>
      <c r="DQ9" s="46">
        <f t="shared" si="26"/>
        <v>0</v>
      </c>
      <c r="DR9" s="2"/>
      <c r="DS9" s="45">
        <f>'m7'!AO9+'m7'!AQ9+'m7'!AS9+'m7'!AU9+'m7'!AW9+'m7'!AY9+'m7'!BA9</f>
        <v>0</v>
      </c>
      <c r="DT9" s="46">
        <f t="shared" si="27"/>
        <v>0</v>
      </c>
      <c r="DU9" s="46">
        <f>'m7'!AP9+'m7'!AR9+'m7'!AT9+'m7'!AV9+'m7'!AX9+'m7'!AZ9+'m7'!BB9</f>
        <v>0</v>
      </c>
      <c r="DV9" s="47"/>
      <c r="DW9" s="46">
        <f t="shared" si="28"/>
        <v>0</v>
      </c>
      <c r="DX9" s="2"/>
      <c r="DY9" s="45">
        <f>'m7'!BC9+'m7'!BE9+'m7'!BG9+'m7'!BI9+'m7'!BK9+'m8'!C9+'m8'!E9</f>
        <v>0</v>
      </c>
      <c r="DZ9" s="63">
        <f>('m7'!BC9+'m7'!BE9+'m7'!BG9+'m7'!BI9+'m7'!BK9)*DF9+('m8'!C9+'m8'!E9)*ED9</f>
        <v>0</v>
      </c>
      <c r="EA9" s="46">
        <f>'m7'!BD9+'m7'!BF9+'m7'!BH9+'m7'!BJ9+'m7'!BL9+'m8'!D9+'m8'!F9</f>
        <v>0</v>
      </c>
      <c r="EB9" s="64"/>
      <c r="EC9" s="63">
        <f t="shared" si="29"/>
        <v>0</v>
      </c>
      <c r="ED9" s="65">
        <f>IFERROR(__xludf.DUMMYFUNCTION("""COMPUTED_VALUE"""),130.0)</f>
        <v>130</v>
      </c>
      <c r="EE9" s="45">
        <f>'m8'!G9+'m8'!I9+'m8'!K9+'m8'!M9+'m8'!O9+'m8'!Q9+'m8'!S9</f>
        <v>0</v>
      </c>
      <c r="EF9" s="63">
        <f t="shared" si="30"/>
        <v>0</v>
      </c>
      <c r="EG9" s="46">
        <f>'m8'!H9+'m8'!J9+'m8'!L9+'m8'!N9+'m8'!P9+'m8'!R9+'m8'!T9</f>
        <v>0</v>
      </c>
      <c r="EH9" s="64"/>
      <c r="EI9" s="63">
        <f t="shared" si="31"/>
        <v>0</v>
      </c>
      <c r="EJ9" s="66"/>
      <c r="EK9" s="45">
        <f>'m8'!U9+'m8'!W9+'m8'!Y9+'m8'!AA9+'m8'!AC9+'m8'!AE9+'m8'!AG9</f>
        <v>41</v>
      </c>
      <c r="EL9" s="63">
        <f t="shared" si="32"/>
        <v>5330</v>
      </c>
      <c r="EM9" s="46">
        <f>'m8'!V9+'m8'!X9+'m8'!Z9+'m8'!AB9+'m8'!AD9+'m8'!AF9+'m8'!AH9</f>
        <v>0</v>
      </c>
      <c r="EN9" s="64"/>
      <c r="EO9" s="63">
        <f t="shared" si="33"/>
        <v>-5330</v>
      </c>
      <c r="EP9" s="67"/>
      <c r="EQ9" s="55">
        <f>'m8'!AI9+'m8'!AK9+'m8'!AM9+'m8'!AO9+'m8'!AQ9+'m8'!AS9+'m8'!AU9</f>
        <v>53</v>
      </c>
      <c r="ER9" s="57">
        <f t="shared" si="34"/>
        <v>6890</v>
      </c>
      <c r="ES9" s="57">
        <f>'m8'!AJ9+'m8'!AL9+'m8'!AN9+'m8'!AP9+'m8'!AR9+'m8'!AT9+'m8'!AV9</f>
        <v>0</v>
      </c>
      <c r="ET9" s="68"/>
      <c r="EU9" s="57">
        <f t="shared" si="35"/>
        <v>-6890</v>
      </c>
      <c r="EV9" s="67"/>
      <c r="EW9" s="55">
        <f>'m8'!AW9+'m8'!AY9+'m8'!BA9+'m8'!BC9+'m8'!BE9+'m8'!BG9+'m8'!BI9</f>
        <v>64</v>
      </c>
      <c r="EX9" s="57">
        <f t="shared" si="36"/>
        <v>8320</v>
      </c>
      <c r="EY9" s="57">
        <f>'m8'!AX9+'m8'!AZ9+'m8'!BB9+'m8'!BD9+'m8'!BF9+'m8'!BH9+'m8'!BJ9</f>
        <v>0</v>
      </c>
      <c r="EZ9" s="68"/>
      <c r="FA9" s="57">
        <f t="shared" si="37"/>
        <v>-8320</v>
      </c>
      <c r="FB9" s="67"/>
      <c r="FC9" s="55">
        <f>'m8'!BK9+'m9'!C9+'m9'!E9+'m9'!G9+'m9'!I9+'m9'!K9+'m9'!M9</f>
        <v>84</v>
      </c>
      <c r="FD9" s="57">
        <f>'m8'!BK9*ED9+'m9'!C9*FH9+'m9'!E9*FH9+'m9'!G9*FH9+'m9'!I9*FH9+'m9'!K9*FH9+'m9'!M9*FH9</f>
        <v>10920</v>
      </c>
      <c r="FE9" s="59">
        <f>'m8'!BL9+'m9'!D9+'m9'!F9+'m9'!H9+'m9'!J9+'m9'!L9+'m9'!N9</f>
        <v>170</v>
      </c>
      <c r="FF9" s="68"/>
      <c r="FG9" s="57">
        <f t="shared" si="38"/>
        <v>-10750</v>
      </c>
      <c r="FH9" s="65">
        <f>IFERROR(__xludf.DUMMYFUNCTION("""COMPUTED_VALUE"""),130.0)</f>
        <v>130</v>
      </c>
      <c r="FI9" s="45">
        <f>'m9'!O9+'m9'!Q9+'m9'!S9+'m9'!U9+'m9'!W9+'m9'!Y9+'m9'!AA9</f>
        <v>53</v>
      </c>
      <c r="FJ9" s="63">
        <f t="shared" si="39"/>
        <v>6890</v>
      </c>
      <c r="FK9" s="46">
        <f>'m9'!P9+'m9'!R9+'m9'!T9+'m9'!V9+'m9'!X9+'m9'!Z9+'m9'!AB9</f>
        <v>200</v>
      </c>
      <c r="FL9" s="64"/>
      <c r="FM9" s="63">
        <f t="shared" si="40"/>
        <v>-6690</v>
      </c>
      <c r="FN9" s="67"/>
      <c r="FO9" s="55">
        <f>'m9'!AC9+'m9'!AE9+'m9'!AG9+'m9'!AI9+'m9'!AK9+'m9'!AM9+'m9'!AO9</f>
        <v>62</v>
      </c>
      <c r="FP9" s="57">
        <f t="shared" si="41"/>
        <v>8060</v>
      </c>
      <c r="FQ9" s="57">
        <f>'m9'!AD9+'m9'!AF9+'m9'!AH9+'m9'!AJ9+'m9'!AL9+'m9'!AN9+'m9'!AP9</f>
        <v>0</v>
      </c>
      <c r="FR9" s="68"/>
      <c r="FS9" s="57">
        <f t="shared" si="42"/>
        <v>-8060</v>
      </c>
      <c r="FT9" s="67"/>
      <c r="FU9" s="55">
        <f>'m9'!AQ9+'m9'!AS9+'m9'!AU9+'m9'!AW9+'m9'!AY9+'m9'!BA9+'m9'!BC9</f>
        <v>59</v>
      </c>
      <c r="FV9" s="57">
        <f t="shared" si="43"/>
        <v>7670</v>
      </c>
      <c r="FW9" s="57">
        <f>'m9'!AR9+'m9'!AT9+'m9'!AV9+'m9'!AX9+'m9'!AZ9+'m9'!BB9+'m9'!BD9</f>
        <v>0</v>
      </c>
      <c r="FX9" s="68"/>
      <c r="FY9" s="57">
        <f t="shared" si="44"/>
        <v>-7670</v>
      </c>
      <c r="FZ9" s="67"/>
      <c r="GA9" s="55">
        <f>'m9'!BE9+'m9'!BG9+'m9'!BI9+'m10'!C9+'m10'!E9+'m10'!G9+'m10'!I9</f>
        <v>52</v>
      </c>
      <c r="GB9" s="57">
        <f t="shared" si="45"/>
        <v>6760</v>
      </c>
      <c r="GC9" s="57">
        <f>'m9'!BF9+'m9'!BH9+'m9'!BJ9+'m10'!D9+'m10'!F9+'m10'!H9+'m10'!J9</f>
        <v>0</v>
      </c>
      <c r="GD9" s="68"/>
      <c r="GE9" s="57">
        <f t="shared" si="46"/>
        <v>-6760</v>
      </c>
      <c r="GF9" s="69">
        <f>IFERROR(__xludf.DUMMYFUNCTION("""COMPUTED_VALUE"""),150.0)</f>
        <v>150</v>
      </c>
      <c r="GG9" s="55">
        <f>'m10'!K9+'m10'!M9+'m10'!O9+'m10'!Q9+'m10'!S9+'m10'!U9+'m10'!W9</f>
        <v>40</v>
      </c>
      <c r="GH9" s="57">
        <f t="shared" si="47"/>
        <v>6000</v>
      </c>
      <c r="GI9" s="57">
        <f>'m10'!L9+'m10'!N9+'m10'!P9+'m10'!R9+'m10'!T9+'m10'!V9+'m10'!X9</f>
        <v>0</v>
      </c>
      <c r="GJ9" s="68"/>
      <c r="GK9" s="57">
        <f t="shared" si="48"/>
        <v>-6000</v>
      </c>
      <c r="GL9" s="67"/>
      <c r="GM9" s="55">
        <f>'m10'!Y9+'m10'!AA9+'m10'!AC9+'m10'!AE9+'m10'!AG9+'m10'!AI9+'m10'!AK9</f>
        <v>62</v>
      </c>
      <c r="GN9" s="57">
        <f t="shared" si="49"/>
        <v>9300</v>
      </c>
      <c r="GO9" s="57">
        <f>'m10'!Z9+'m10'!AB9+'m10'!AD9+'m10'!AF9+'m10'!AH9+'m10'!AJ9+'m10'!AL9</f>
        <v>0</v>
      </c>
      <c r="GP9" s="68"/>
      <c r="GQ9" s="57">
        <f t="shared" si="50"/>
        <v>-9300</v>
      </c>
      <c r="GR9" s="61"/>
      <c r="GS9" s="55">
        <f>'m10'!AM9+'m10'!AO9+'m10'!AQ9+'m10'!AS9+'m10'!AU9+'m10'!AW9+'m10'!AY9</f>
        <v>60.5</v>
      </c>
      <c r="GT9" s="57">
        <f t="shared" si="51"/>
        <v>9075</v>
      </c>
      <c r="GU9" s="57">
        <f>'m10'!AN9+'m10'!AP9+'m10'!AR9+'m10'!AT9+'m10'!AV9+'m10'!AX9+'m10'!AZ9</f>
        <v>0</v>
      </c>
      <c r="GV9" s="58"/>
      <c r="GW9" s="57">
        <f t="shared" si="52"/>
        <v>-9075</v>
      </c>
      <c r="GX9" s="61"/>
      <c r="GY9" s="55">
        <f>'m10'!BA9+'m10'!BC9+'m10'!BE9+'m10'!BG9+'m10'!BI9+'m10'!BK9+'m11'!C9</f>
        <v>53</v>
      </c>
      <c r="GZ9" s="57">
        <f t="shared" si="53"/>
        <v>7950</v>
      </c>
      <c r="HA9" s="57">
        <f>'m10'!BB9+'m10'!BD9+'m10'!BF9+'m10'!BH9+'m10'!BJ9+'m10'!BL9+'m11'!D9</f>
        <v>0</v>
      </c>
      <c r="HB9" s="58"/>
      <c r="HC9" s="57">
        <f t="shared" si="54"/>
        <v>-7950</v>
      </c>
      <c r="HD9" s="69">
        <f>IFERROR(__xludf.DUMMYFUNCTION("""COMPUTED_VALUE"""),150.0)</f>
        <v>150</v>
      </c>
      <c r="HE9" s="55">
        <f>'m11'!E9+'m11'!G9+'m11'!I9+'m11'!K9+'m11'!M9+'m11'!O9+'m11'!Q9</f>
        <v>11</v>
      </c>
      <c r="HF9" s="57">
        <f t="shared" si="55"/>
        <v>1650</v>
      </c>
      <c r="HG9" s="57">
        <f>'m11'!F9+'m11'!H9+'m11'!J9+'m11'!L9+'m11'!N9+'m11'!P9+'m11'!R9</f>
        <v>0</v>
      </c>
      <c r="HH9" s="68"/>
      <c r="HI9" s="57">
        <f t="shared" si="56"/>
        <v>-1650</v>
      </c>
      <c r="HJ9" s="67"/>
      <c r="HK9" s="55">
        <f>'m11'!S9+'m11'!U9+'m11'!W9+'m11'!Y9+'m11'!AA9+'m11'!AC9+'m11'!AE9</f>
        <v>0</v>
      </c>
      <c r="HL9" s="57">
        <f t="shared" si="57"/>
        <v>0</v>
      </c>
      <c r="HM9" s="57">
        <f>'m11'!T9+'m11'!V9+'m11'!X9+'m11'!Z9+'m11'!AB9+'m11'!AD9+'m11'!AF9</f>
        <v>0</v>
      </c>
      <c r="HN9" s="68"/>
      <c r="HO9" s="57">
        <f t="shared" si="58"/>
        <v>0</v>
      </c>
      <c r="HP9" s="61"/>
      <c r="HQ9" s="55">
        <f>'m11'!AG9+'m11'!AI9+'m11'!AK9+'m11'!AM9+'m11'!AO9+'m11'!AQ9+'m11'!AS9</f>
        <v>0</v>
      </c>
      <c r="HR9" s="57">
        <f t="shared" si="59"/>
        <v>0</v>
      </c>
      <c r="HS9" s="57">
        <f>'m11'!AH9+'m11'!AJ9+'m11'!AL9+'m11'!AN9+'m11'!AP9+'m11'!AR9+'m11'!AT9</f>
        <v>0</v>
      </c>
      <c r="HT9" s="58"/>
      <c r="HU9" s="57">
        <f t="shared" si="60"/>
        <v>0</v>
      </c>
      <c r="HV9" s="61"/>
      <c r="HW9" s="55">
        <f>'m11'!AU9+'m11'!AW9+'m11'!AY9+'m11'!BA9+'m11'!BC9+'m11'!BE9+'m11'!BG9</f>
        <v>0</v>
      </c>
      <c r="HX9" s="57">
        <f t="shared" si="61"/>
        <v>0</v>
      </c>
      <c r="HY9" s="57">
        <f>'m11'!AV9+'m11'!AX9+'m11'!AZ9+'m11'!BB9+'m11'!BD9+'m11'!BF9+'m11'!BH9</f>
        <v>0</v>
      </c>
      <c r="HZ9" s="58"/>
      <c r="IA9" s="57">
        <f t="shared" si="62"/>
        <v>0</v>
      </c>
      <c r="IB9" s="61">
        <f>IFERROR(__xludf.DUMMYFUNCTION("""COMPUTED_VALUE"""),150.0)</f>
        <v>150</v>
      </c>
      <c r="IC9" s="55">
        <f>'m11'!BI9+'m12'!C9+'m12'!E9+'m12'!G9+'m12'!I9+'m12'!K9+'m12'!M9</f>
        <v>10</v>
      </c>
      <c r="ID9" s="57">
        <f t="shared" si="63"/>
        <v>1500</v>
      </c>
      <c r="IE9" s="57">
        <f>'m11'!BJ9+'m12'!D9+'m12'!F9+'m12'!H9+'m12'!J9+'m12'!L9+'m12'!N9</f>
        <v>0</v>
      </c>
      <c r="IF9" s="58"/>
      <c r="IG9" s="57">
        <f t="shared" si="64"/>
        <v>-1500</v>
      </c>
      <c r="IH9" s="61"/>
      <c r="II9" s="55">
        <f>'m12'!O9+'m12'!Q9+'m12'!S9+'m12'!U9+'m12'!W9+'m12'!Y9+'m12'!AA9</f>
        <v>70.5</v>
      </c>
      <c r="IJ9" s="57">
        <f t="shared" si="65"/>
        <v>10575</v>
      </c>
      <c r="IK9" s="57">
        <f>'m12'!P9+'m12'!R9+'m12'!T9+'m12'!V9+'m12'!X9+'m12'!Z9+'m12'!AB9</f>
        <v>0</v>
      </c>
      <c r="IL9" s="58"/>
      <c r="IM9" s="57">
        <f t="shared" si="66"/>
        <v>-10575</v>
      </c>
      <c r="IN9" s="61"/>
      <c r="IO9" s="55">
        <f>'m12'!AC9+'m12'!AE9+'m12'!AG9+'m12'!AI9+'m12'!AK9+'m12'!AM9+'m12'!AO9</f>
        <v>40</v>
      </c>
      <c r="IP9" s="57">
        <f t="shared" si="67"/>
        <v>6000</v>
      </c>
      <c r="IQ9" s="57">
        <f>'m12'!AD9+'m12'!AF9+'m12'!AH9+'m12'!AJ9+'m12'!AL9+'m12'!AN9+'m12'!AP9</f>
        <v>0</v>
      </c>
      <c r="IR9" s="58"/>
      <c r="IS9" s="57">
        <f t="shared" si="68"/>
        <v>-6000</v>
      </c>
      <c r="IT9" s="61"/>
      <c r="IU9" s="55">
        <f>'m12'!AQ9+'m12'!AS9+'m12'!AU9+'m12'!AW9+'m12'!AY9+'m12'!BA9+'m12'!BC9</f>
        <v>48</v>
      </c>
      <c r="IV9" s="57">
        <f t="shared" si="69"/>
        <v>7200</v>
      </c>
      <c r="IW9" s="57">
        <f>'m12'!AR9+'m12'!AT9+'m12'!AV9+'m12'!AX9+'m12'!AZ9+'m12'!BB9+'m12'!BD9</f>
        <v>0</v>
      </c>
      <c r="IX9" s="58"/>
      <c r="IY9" s="57">
        <f t="shared" si="70"/>
        <v>-7200</v>
      </c>
      <c r="IZ9" s="61"/>
      <c r="JA9" s="55">
        <f>'m12'!BE9+'m12'!BG9+'m12'!BI9+'m12'!BK9</f>
        <v>47</v>
      </c>
      <c r="JB9" s="57">
        <f t="shared" si="71"/>
        <v>7050</v>
      </c>
      <c r="JC9" s="57">
        <f>'m12'!BF9+'m12'!BH9+'m12'!BJ9+'m12'!BL9</f>
        <v>0</v>
      </c>
      <c r="JD9" s="58"/>
      <c r="JE9" s="57">
        <f t="shared" si="72"/>
        <v>-7050</v>
      </c>
    </row>
    <row r="10">
      <c r="A10" s="2" t="str">
        <f>IFERROR(__xludf.DUMMYFUNCTION("""COMPUTED_VALUE"""),"Filip Štěrba")</f>
        <v>Filip Štěrba</v>
      </c>
      <c r="B10" s="44">
        <f>IFERROR(__xludf.DUMMYFUNCTION("""COMPUTED_VALUE"""),120.0)</f>
        <v>120</v>
      </c>
      <c r="C10" s="45">
        <f>'m3'!E10+'m3'!G10+'m3'!I10+'m3'!K10+'m3'!M10+'m3'!O10+'m3'!Q10</f>
        <v>23</v>
      </c>
      <c r="D10" s="46">
        <f>'m3'!A10*C10</f>
        <v>2760</v>
      </c>
      <c r="E10" s="46">
        <f>'m3'!F10+'m3'!H10+'m3'!J10+'m3'!L10+'m3'!N10+'m3'!P10+'m3'!R10</f>
        <v>2300</v>
      </c>
      <c r="F10" s="70">
        <v>460.0</v>
      </c>
      <c r="G10" s="46">
        <f t="shared" si="1"/>
        <v>0</v>
      </c>
      <c r="H10" s="2"/>
      <c r="I10" s="45">
        <f>'m3'!S10+'m3'!U10+'m3'!W10+'m3'!Y10+'m3'!AA10+'m3'!AC10+'m3'!AE10</f>
        <v>43</v>
      </c>
      <c r="J10" s="46">
        <f>'m3'!A10*I10</f>
        <v>5160</v>
      </c>
      <c r="K10" s="46">
        <f>'m3'!T10+'m3'!V10+'m3'!X10+'m3'!Z10+'m3'!AB10+'m3'!AD10+'m3'!AF10</f>
        <v>4300</v>
      </c>
      <c r="L10" s="70">
        <v>860.0</v>
      </c>
      <c r="M10" s="46">
        <f t="shared" si="2"/>
        <v>0</v>
      </c>
      <c r="N10" s="2"/>
      <c r="O10" s="45">
        <f>'m3'!AG10+'m3'!AI10+'m3'!AK10+'m3'!AM10+'m3'!AO10+'m3'!AQ10+'m3'!AS10</f>
        <v>35</v>
      </c>
      <c r="P10" s="46">
        <f>'m3'!A10*O10</f>
        <v>4200</v>
      </c>
      <c r="Q10" s="46">
        <f>'m3'!AH10+'m3'!AJ10+'m3'!AL10+'m3'!AN10+'m3'!AP10+'m3'!AR10+'m3'!AT10</f>
        <v>800</v>
      </c>
      <c r="R10" s="70">
        <v>3400.0</v>
      </c>
      <c r="S10" s="46">
        <f t="shared" si="3"/>
        <v>0</v>
      </c>
      <c r="T10" s="2"/>
      <c r="U10" s="45">
        <f>'m3'!AU10+'m3'!AW10+'m3'!AY10+'m3'!BA10+'m3'!BC10+'m3'!BE10+'m3'!BG10</f>
        <v>32</v>
      </c>
      <c r="V10" s="46">
        <f>'m3'!A10*U10</f>
        <v>3840</v>
      </c>
      <c r="W10" s="46">
        <f>'m3'!DG10+'m3'!DI10+'m3'!DK10+'m3'!DM10+'m3'!DO10+'m3'!DQ10+'m3'!DS10</f>
        <v>0</v>
      </c>
      <c r="X10" s="70">
        <v>3840.0</v>
      </c>
      <c r="Y10" s="46">
        <f t="shared" si="4"/>
        <v>0</v>
      </c>
      <c r="Z10" s="2"/>
      <c r="AA10" s="45">
        <f>'m3'!BI10+'m3'!BK10+'m4'!C10+'m4'!E10+'m4'!G10+'m4'!I10+'m4'!K10</f>
        <v>34.5</v>
      </c>
      <c r="AB10" s="46">
        <f>('m3'!BI10+'m3'!BK10)*'m3'!A10+('m4'!C10+'m4'!E10+'m4'!G10+'m4'!I10+'m4'!K10)*'m4'!A10</f>
        <v>4345</v>
      </c>
      <c r="AC10" s="46">
        <f>'m3'!BJ10+'m3'!BL10+'m4'!D10+'m4'!F10+'m4'!H10+'m4'!J10+'m4'!L10</f>
        <v>0</v>
      </c>
      <c r="AD10" s="64">
        <v>4140.0</v>
      </c>
      <c r="AE10" s="46">
        <f t="shared" si="5"/>
        <v>-205</v>
      </c>
      <c r="AF10" s="44">
        <f>IFERROR(__xludf.DUMMYFUNCTION("""COMPUTED_VALUE"""),130.0)</f>
        <v>130</v>
      </c>
      <c r="AG10" s="45">
        <f>'m4'!M10+'m4'!O10+'m4'!Q10+'m4'!S10+'m4'!U10+'m4'!W10+'m4'!Y10</f>
        <v>40</v>
      </c>
      <c r="AH10" s="46">
        <f>'m4'!A10*AG10</f>
        <v>5200</v>
      </c>
      <c r="AI10" s="46">
        <f>'m4'!N10+'m4'!P10+'m4'!R10+'m4'!T10+'m4'!V10+'m4'!X10+'m4'!Z10</f>
        <v>0</v>
      </c>
      <c r="AJ10" s="64">
        <v>5200.0</v>
      </c>
      <c r="AK10" s="46">
        <f t="shared" si="6"/>
        <v>0</v>
      </c>
      <c r="AL10" s="2"/>
      <c r="AM10" s="45">
        <f>'m4'!AA10+'m4'!AC10+'m4'!AE10+'m4'!AG10+'m4'!AI10+'m4'!AK10+'m4'!AM10</f>
        <v>37</v>
      </c>
      <c r="AN10" s="46">
        <f>'m4'!A10*AM10</f>
        <v>4810</v>
      </c>
      <c r="AO10" s="52">
        <f>'m4'!AB10+'m4'!AD10+'m4'!AF10+'m4'!AH10+'m4'!AJ10+'m4'!AL10+'m4'!AN10</f>
        <v>0</v>
      </c>
      <c r="AP10" s="70">
        <v>4810.0</v>
      </c>
      <c r="AQ10" s="46">
        <f t="shared" si="7"/>
        <v>0</v>
      </c>
      <c r="AR10" s="2"/>
      <c r="AS10" s="45">
        <f>'m4'!AO10+'m4'!AQ10+'m4'!AS10+'m4'!AU10+'m4'!AW10+'m4'!AY10+'m4'!BA10</f>
        <v>48</v>
      </c>
      <c r="AT10" s="46">
        <f>'m4'!A10*AS10</f>
        <v>6240</v>
      </c>
      <c r="AU10" s="46">
        <f>'m4'!AP10+'m4'!AR10+'m4'!AT10+'m4'!AV10+'m4'!AX10+'m4'!AZ10+'m4'!BB10</f>
        <v>0</v>
      </c>
      <c r="AV10" s="70">
        <v>6240.0</v>
      </c>
      <c r="AW10" s="62">
        <f t="shared" si="8"/>
        <v>0</v>
      </c>
      <c r="AX10" s="2"/>
      <c r="AY10" s="45">
        <f>'m4'!BC10+'m4'!BE10+'m4'!BG10+'m4'!BI10+'m5'!C10+'m5'!E10+'m5'!G10</f>
        <v>56</v>
      </c>
      <c r="AZ10" s="46">
        <f>('m4'!BC10+'m4'!BE10+'m4'!BG10+'m4'!BI10)*'m4'!A10+('m5'!C10+'m5'!E10+'m5'!G10)*'m5'!A10</f>
        <v>7280</v>
      </c>
      <c r="BA10" s="46">
        <f>'m4'!BD10+'m4'!BF10+'m4'!BH10+'m4'!BJ10+'m5'!D10+'m5'!F10+'m5'!H10</f>
        <v>0</v>
      </c>
      <c r="BB10" s="70">
        <v>7280.0</v>
      </c>
      <c r="BC10" s="46">
        <f t="shared" si="9"/>
        <v>0</v>
      </c>
      <c r="BD10" s="44">
        <f>IFERROR(__xludf.DUMMYFUNCTION("""COMPUTED_VALUE"""),130.0)</f>
        <v>130</v>
      </c>
      <c r="BE10" s="45">
        <f>'m5'!I10+'m5'!K10+'m5'!M10+'m5'!O10+'m5'!Q10+'m5'!S10+'m5'!U10</f>
        <v>48.5</v>
      </c>
      <c r="BF10" s="46">
        <f>'m5'!A10*BE10</f>
        <v>6305</v>
      </c>
      <c r="BG10" s="46">
        <f>'m5'!J10+'m5'!L10+'m5'!N10+'m5'!P10+'m5'!R10+'m5'!T10+'m5'!V10</f>
        <v>0</v>
      </c>
      <c r="BH10" s="70">
        <v>6305.0</v>
      </c>
      <c r="BI10" s="46">
        <f t="shared" si="10"/>
        <v>0</v>
      </c>
      <c r="BJ10" s="2"/>
      <c r="BK10" s="45">
        <f>'m5'!W10+'m5'!Y10+'m5'!AA10+'m5'!AC10+'m5'!AE10+'m5'!AG10+'m5'!AI10</f>
        <v>47</v>
      </c>
      <c r="BL10" s="46">
        <f>'m5'!A10*BK10</f>
        <v>6110</v>
      </c>
      <c r="BM10" s="46">
        <f>'m5'!X10+'m5'!Z10+'m5'!AB10+'m5'!AD10+'m5'!AF10+'m5'!AH10+'m5'!AJ10</f>
        <v>0</v>
      </c>
      <c r="BN10" s="47"/>
      <c r="BO10" s="46">
        <f t="shared" si="11"/>
        <v>-6110</v>
      </c>
      <c r="BP10" s="2"/>
      <c r="BQ10" s="45">
        <f>'m5'!AK10+'m5'!AM10+'m5'!AO10+'m5'!AQ10+'m5'!AS10+'m5'!AU10+'m5'!AW10</f>
        <v>32</v>
      </c>
      <c r="BR10" s="46">
        <f>'m5'!A10*BQ10</f>
        <v>4160</v>
      </c>
      <c r="BS10" s="46">
        <f>'m5'!AL10+'m5'!AN10+'m5'!AP10+'m5'!AR10+'m5'!AT10+'m5'!AV10+'m5'!AX10</f>
        <v>0</v>
      </c>
      <c r="BT10" s="70"/>
      <c r="BU10" s="46">
        <f t="shared" si="12"/>
        <v>-4160</v>
      </c>
      <c r="BV10" s="2"/>
      <c r="BW10" s="45">
        <f>'m5'!AY10+'m5'!BA10+'m5'!BC10+'m5'!BE10+'m5'!BG10+'m5'!BI10+'m5'!BK10</f>
        <v>59.5</v>
      </c>
      <c r="BX10" s="46">
        <f>'m5'!A10*BW10</f>
        <v>7735</v>
      </c>
      <c r="BY10" s="46">
        <f>'m5'!AZ10+'m5'!BB10+'m5'!BD10+'m5'!BF10+'m5'!BH10+'m5'!BJ10+'m5'!BL10</f>
        <v>0</v>
      </c>
      <c r="BZ10" s="70"/>
      <c r="CA10" s="46">
        <f t="shared" si="13"/>
        <v>-7735</v>
      </c>
      <c r="CB10" s="44">
        <f>IFERROR(__xludf.DUMMYFUNCTION("""COMPUTED_VALUE"""),150.0)</f>
        <v>150</v>
      </c>
      <c r="CC10" s="45">
        <f>'m6'!C10+'m6'!E10+'m6'!G10+'m6'!I10+'m6'!K10+'m6'!M10+'m6'!O10</f>
        <v>48</v>
      </c>
      <c r="CD10" s="46">
        <f t="shared" si="14"/>
        <v>7200</v>
      </c>
      <c r="CE10" s="46">
        <f>'m6'!D10+'m6'!F10+'m6'!H10+'m6'!J10+'m6'!L10+'m6'!N10+'m6'!P10</f>
        <v>0</v>
      </c>
      <c r="CF10" s="70"/>
      <c r="CG10" s="46">
        <f t="shared" si="15"/>
        <v>-7200</v>
      </c>
      <c r="CH10" s="2"/>
      <c r="CI10" s="45">
        <f>'m6'!Q10+'m6'!S10+'m6'!U10+'m6'!W10+'m6'!Y10+'m6'!AA10+'m6'!AC10</f>
        <v>49.5</v>
      </c>
      <c r="CJ10" s="54">
        <f t="shared" si="16"/>
        <v>7425</v>
      </c>
      <c r="CK10" s="46">
        <f>'m6'!R10+'m6'!T10+'m6'!V10+'m6'!X10+'m6'!Z10+'m6'!AB10+'m6'!AD10</f>
        <v>0</v>
      </c>
      <c r="CL10" s="70"/>
      <c r="CM10" s="46">
        <f t="shared" si="17"/>
        <v>-7425</v>
      </c>
      <c r="CN10" s="2"/>
      <c r="CO10" s="45">
        <f>'m6'!AE10+'m6'!AG10+'m6'!AI10+'m6'!AK10+'m6'!AM10+'m6'!AO10+'m6'!AQ10</f>
        <v>49.5</v>
      </c>
      <c r="CP10" s="46">
        <f t="shared" si="18"/>
        <v>7425</v>
      </c>
      <c r="CQ10" s="46">
        <f>'m6'!AF10+'m6'!AH10+'m6'!AJ10+'m6'!AL10+'m6'!AN10+'m6'!AP10+'m6'!AR10</f>
        <v>0</v>
      </c>
      <c r="CR10" s="70"/>
      <c r="CS10" s="46">
        <f t="shared" si="19"/>
        <v>-7425</v>
      </c>
      <c r="CT10" s="2"/>
      <c r="CU10" s="45">
        <f>'m6'!AS10+'m6'!AU10+'m6'!AW10+'m6'!AY10+'m6'!BA10+'m6'!BC10+'m6'!BE10</f>
        <v>62</v>
      </c>
      <c r="CV10" s="46">
        <f t="shared" si="20"/>
        <v>9300</v>
      </c>
      <c r="CW10" s="46">
        <f>'m6'!AT10+'m6'!AV10+'m6'!AX10+'m6'!AZ10+'m6'!BB10+'m6'!BD10+'m6'!BF10</f>
        <v>600</v>
      </c>
      <c r="CX10" s="70"/>
      <c r="CY10" s="46">
        <f t="shared" si="21"/>
        <v>-8700</v>
      </c>
      <c r="CZ10" s="2"/>
      <c r="DA10" s="45">
        <f>'m6'!BG10+'m6'!BI10+'m7'!C10+'m7'!E10+'m7'!G10+'m7'!I10+'m7'!K10</f>
        <v>48</v>
      </c>
      <c r="DB10" s="46">
        <f>('m6'!BG10+'m6'!BI10)*'m6'!A10+('m7'!C10+'m7'!E10+'m7'!G10+'m7'!I10+'m7'!K10)*'m7'!A10</f>
        <v>7200</v>
      </c>
      <c r="DC10" s="46">
        <f>'m6'!BH10+'m6'!BJ10+'m7'!D10+'m7'!F10+'m7'!H10+'m7'!J10+'m7'!L10</f>
        <v>585</v>
      </c>
      <c r="DD10" s="47"/>
      <c r="DE10" s="46">
        <f t="shared" si="22"/>
        <v>-6615</v>
      </c>
      <c r="DF10" s="44">
        <f>IFERROR(__xludf.DUMMYFUNCTION("""COMPUTED_VALUE"""),150.0)</f>
        <v>150</v>
      </c>
      <c r="DG10" s="45">
        <f>'m7'!M10+'m7'!O10+'m7'!Q10+'m7'!S10+'m7'!U10+'m7'!W10+'m7'!Y10</f>
        <v>62.5</v>
      </c>
      <c r="DH10" s="46">
        <f t="shared" si="23"/>
        <v>9375</v>
      </c>
      <c r="DI10" s="46">
        <f>'m7'!N10+'m7'!P10+'m7'!R10+'m7'!T10+'m7'!V10+'m7'!X10+'m7'!Z10</f>
        <v>0</v>
      </c>
      <c r="DJ10" s="47"/>
      <c r="DK10" s="46">
        <f t="shared" si="24"/>
        <v>-9375</v>
      </c>
      <c r="DL10" s="2"/>
      <c r="DM10" s="45">
        <f>'m7'!AA10+'m7'!AC10+'m7'!AE10+'m7'!AG10+'m7'!AI10+'m7'!AK10+'m7'!AM10</f>
        <v>48.5</v>
      </c>
      <c r="DN10" s="46">
        <f t="shared" si="25"/>
        <v>7275</v>
      </c>
      <c r="DO10" s="46">
        <f>'m7'!AB10+'m7'!AD10+'m7'!AF10+'m7'!AH10+'m7'!AJ10+'m7'!AL10+'m7'!AN10</f>
        <v>0</v>
      </c>
      <c r="DP10" s="47"/>
      <c r="DQ10" s="46">
        <f t="shared" si="26"/>
        <v>-7275</v>
      </c>
      <c r="DR10" s="2"/>
      <c r="DS10" s="45">
        <f>'m7'!AO10+'m7'!AQ10+'m7'!AS10+'m7'!AU10+'m7'!AW10+'m7'!AY10+'m7'!BA10</f>
        <v>62</v>
      </c>
      <c r="DT10" s="46">
        <f t="shared" si="27"/>
        <v>9300</v>
      </c>
      <c r="DU10" s="46">
        <f>'m7'!AP10+'m7'!AR10+'m7'!AT10+'m7'!AV10+'m7'!AX10+'m7'!AZ10+'m7'!BB10</f>
        <v>100</v>
      </c>
      <c r="DV10" s="47"/>
      <c r="DW10" s="46">
        <f t="shared" si="28"/>
        <v>-9200</v>
      </c>
      <c r="DX10" s="2"/>
      <c r="DY10" s="45">
        <f>'m7'!BC10+'m7'!BE10+'m7'!BG10+'m7'!BI10+'m7'!BK10+'m8'!C10+'m8'!E10</f>
        <v>62</v>
      </c>
      <c r="DZ10" s="63">
        <f>('m7'!BC10+'m7'!BE10+'m7'!BG10+'m7'!BI10+'m7'!BK10)*DF10+('m8'!C10+'m8'!E10)*ED10</f>
        <v>9300</v>
      </c>
      <c r="EA10" s="46">
        <f>'m7'!BD10+'m7'!BF10+'m7'!BH10+'m7'!BJ10+'m7'!BL10+'m8'!D10+'m8'!F10</f>
        <v>0</v>
      </c>
      <c r="EB10" s="64"/>
      <c r="EC10" s="63">
        <f t="shared" si="29"/>
        <v>-9300</v>
      </c>
      <c r="ED10" s="65">
        <f>IFERROR(__xludf.DUMMYFUNCTION("""COMPUTED_VALUE"""),150.0)</f>
        <v>150</v>
      </c>
      <c r="EE10" s="45">
        <f>'m8'!G10+'m8'!I10+'m8'!K10+'m8'!M10+'m8'!O10+'m8'!Q10+'m8'!S10</f>
        <v>61</v>
      </c>
      <c r="EF10" s="63">
        <f t="shared" si="30"/>
        <v>9150</v>
      </c>
      <c r="EG10" s="46">
        <f>'m8'!H10+'m8'!J10+'m8'!L10+'m8'!N10+'m8'!P10+'m8'!R10+'m8'!T10</f>
        <v>0</v>
      </c>
      <c r="EH10" s="64"/>
      <c r="EI10" s="63">
        <f t="shared" si="31"/>
        <v>-9150</v>
      </c>
      <c r="EJ10" s="66"/>
      <c r="EK10" s="45">
        <f>'m8'!U10+'m8'!W10+'m8'!Y10+'m8'!AA10+'m8'!AC10+'m8'!AE10+'m8'!AG10</f>
        <v>8</v>
      </c>
      <c r="EL10" s="63">
        <f t="shared" si="32"/>
        <v>1200</v>
      </c>
      <c r="EM10" s="46">
        <f>'m8'!V10+'m8'!X10+'m8'!Z10+'m8'!AB10+'m8'!AD10+'m8'!AF10+'m8'!AH10</f>
        <v>1200</v>
      </c>
      <c r="EN10" s="64"/>
      <c r="EO10" s="63">
        <f t="shared" si="33"/>
        <v>0</v>
      </c>
      <c r="EP10" s="67"/>
      <c r="EQ10" s="55">
        <f>'m8'!AI10+'m8'!AK10+'m8'!AM10+'m8'!AO10+'m8'!AQ10+'m8'!AS10+'m8'!AU10</f>
        <v>52.5</v>
      </c>
      <c r="ER10" s="57">
        <f t="shared" si="34"/>
        <v>7875</v>
      </c>
      <c r="ES10" s="57">
        <f>'m8'!AJ10+'m8'!AL10+'m8'!AN10+'m8'!AP10+'m8'!AR10+'m8'!AT10+'m8'!AV10</f>
        <v>0</v>
      </c>
      <c r="ET10" s="68"/>
      <c r="EU10" s="57">
        <f t="shared" si="35"/>
        <v>-7875</v>
      </c>
      <c r="EV10" s="67"/>
      <c r="EW10" s="55">
        <f>'m8'!AW10+'m8'!AY10+'m8'!BA10+'m8'!BC10+'m8'!BE10+'m8'!BG10+'m8'!BI10</f>
        <v>48.5</v>
      </c>
      <c r="EX10" s="57">
        <f t="shared" si="36"/>
        <v>7275</v>
      </c>
      <c r="EY10" s="57">
        <f>'m8'!AX10+'m8'!AZ10+'m8'!BB10+'m8'!BD10+'m8'!BF10+'m8'!BH10+'m8'!BJ10</f>
        <v>0</v>
      </c>
      <c r="EZ10" s="68"/>
      <c r="FA10" s="57">
        <f t="shared" si="37"/>
        <v>-7275</v>
      </c>
      <c r="FB10" s="67"/>
      <c r="FC10" s="55">
        <f>'m8'!BK10+'m9'!C10+'m9'!E10+'m9'!G10+'m9'!I10+'m9'!K10+'m9'!M10</f>
        <v>79.5</v>
      </c>
      <c r="FD10" s="57">
        <f>'m8'!BK10*ED10+'m9'!C10*FH10+'m9'!E10*FH10+'m9'!G10*FH10+'m9'!I10*FH10+'m9'!K10*FH10+'m9'!M10*FH10</f>
        <v>11925</v>
      </c>
      <c r="FE10" s="59">
        <f>'m8'!BL10+'m9'!D10+'m9'!F10+'m9'!H10+'m9'!J10+'m9'!L10+'m9'!N10</f>
        <v>0</v>
      </c>
      <c r="FF10" s="68"/>
      <c r="FG10" s="57">
        <f t="shared" si="38"/>
        <v>-11925</v>
      </c>
      <c r="FH10" s="65">
        <f>IFERROR(__xludf.DUMMYFUNCTION("""COMPUTED_VALUE"""),150.0)</f>
        <v>150</v>
      </c>
      <c r="FI10" s="45">
        <f>'m9'!O10+'m9'!Q10+'m9'!S10+'m9'!U10+'m9'!W10+'m9'!Y10+'m9'!AA10</f>
        <v>48.5</v>
      </c>
      <c r="FJ10" s="63">
        <f t="shared" si="39"/>
        <v>7275</v>
      </c>
      <c r="FK10" s="46">
        <f>'m9'!P10+'m9'!R10+'m9'!T10+'m9'!V10+'m9'!X10+'m9'!Z10+'m9'!AB10</f>
        <v>0</v>
      </c>
      <c r="FL10" s="64"/>
      <c r="FM10" s="63">
        <f t="shared" si="40"/>
        <v>-7275</v>
      </c>
      <c r="FN10" s="67"/>
      <c r="FO10" s="55">
        <f>'m9'!AC10+'m9'!AE10+'m9'!AG10+'m9'!AI10+'m9'!AK10+'m9'!AM10+'m9'!AO10</f>
        <v>48.5</v>
      </c>
      <c r="FP10" s="57">
        <f t="shared" si="41"/>
        <v>7275</v>
      </c>
      <c r="FQ10" s="57">
        <f>'m9'!AD10+'m9'!AF10+'m9'!AH10+'m9'!AJ10+'m9'!AL10+'m9'!AN10+'m9'!AP10</f>
        <v>0</v>
      </c>
      <c r="FR10" s="68"/>
      <c r="FS10" s="57">
        <f t="shared" si="42"/>
        <v>-7275</v>
      </c>
      <c r="FT10" s="67"/>
      <c r="FU10" s="55">
        <f>'m9'!AQ10+'m9'!AS10+'m9'!AU10+'m9'!AW10+'m9'!AY10+'m9'!BA10+'m9'!BC10</f>
        <v>31</v>
      </c>
      <c r="FV10" s="57">
        <f t="shared" si="43"/>
        <v>4650</v>
      </c>
      <c r="FW10" s="57">
        <f>'m9'!AR10+'m9'!AT10+'m9'!AV10+'m9'!AX10+'m9'!AZ10+'m9'!BB10+'m9'!BD10</f>
        <v>0</v>
      </c>
      <c r="FX10" s="68"/>
      <c r="FY10" s="57">
        <f t="shared" si="44"/>
        <v>-4650</v>
      </c>
      <c r="FZ10" s="67"/>
      <c r="GA10" s="55">
        <f>'m9'!BE10+'m9'!BG10+'m9'!BI10+'m10'!C10+'m10'!E10+'m10'!G10+'m10'!I10</f>
        <v>48</v>
      </c>
      <c r="GB10" s="57">
        <f t="shared" si="45"/>
        <v>7200</v>
      </c>
      <c r="GC10" s="57">
        <f>'m9'!BF10+'m9'!BH10+'m9'!BJ10+'m10'!D10+'m10'!F10+'m10'!H10+'m10'!J10</f>
        <v>0</v>
      </c>
      <c r="GD10" s="68"/>
      <c r="GE10" s="57">
        <f t="shared" si="46"/>
        <v>-7200</v>
      </c>
      <c r="GF10" s="69">
        <f>IFERROR(__xludf.DUMMYFUNCTION("""COMPUTED_VALUE"""),150.0)</f>
        <v>150</v>
      </c>
      <c r="GG10" s="55">
        <f>'m10'!K10+'m10'!M10+'m10'!O10+'m10'!Q10+'m10'!S10+'m10'!U10+'m10'!W10</f>
        <v>50.5</v>
      </c>
      <c r="GH10" s="57">
        <f t="shared" si="47"/>
        <v>7575</v>
      </c>
      <c r="GI10" s="57">
        <f>'m10'!L10+'m10'!N10+'m10'!P10+'m10'!R10+'m10'!T10+'m10'!V10+'m10'!X10</f>
        <v>0</v>
      </c>
      <c r="GJ10" s="68"/>
      <c r="GK10" s="57">
        <f t="shared" si="48"/>
        <v>-7575</v>
      </c>
      <c r="GL10" s="67"/>
      <c r="GM10" s="55">
        <f>'m10'!Y10+'m10'!AA10+'m10'!AC10+'m10'!AE10+'m10'!AG10+'m10'!AI10+'m10'!AK10</f>
        <v>55</v>
      </c>
      <c r="GN10" s="57">
        <f t="shared" si="49"/>
        <v>8250</v>
      </c>
      <c r="GO10" s="57">
        <f>'m10'!Z10+'m10'!AB10+'m10'!AD10+'m10'!AF10+'m10'!AH10+'m10'!AJ10+'m10'!AL10</f>
        <v>1000</v>
      </c>
      <c r="GP10" s="68"/>
      <c r="GQ10" s="57">
        <f t="shared" si="50"/>
        <v>-7250</v>
      </c>
      <c r="GR10" s="61"/>
      <c r="GS10" s="55">
        <f>'m10'!AM10+'m10'!AO10+'m10'!AQ10+'m10'!AS10+'m10'!AU10+'m10'!AW10+'m10'!AY10</f>
        <v>50.5</v>
      </c>
      <c r="GT10" s="57">
        <f t="shared" si="51"/>
        <v>7575</v>
      </c>
      <c r="GU10" s="57">
        <f>'m10'!AN10+'m10'!AP10+'m10'!AR10+'m10'!AT10+'m10'!AV10+'m10'!AX10+'m10'!AZ10</f>
        <v>0</v>
      </c>
      <c r="GV10" s="58"/>
      <c r="GW10" s="57">
        <f t="shared" si="52"/>
        <v>-7575</v>
      </c>
      <c r="GX10" s="61"/>
      <c r="GY10" s="55">
        <f>'m10'!BA10+'m10'!BC10+'m10'!BE10+'m10'!BG10+'m10'!BI10+'m10'!BK10+'m11'!C10</f>
        <v>47</v>
      </c>
      <c r="GZ10" s="57">
        <f t="shared" si="53"/>
        <v>7050</v>
      </c>
      <c r="HA10" s="57">
        <f>'m10'!BB10+'m10'!BD10+'m10'!BF10+'m10'!BH10+'m10'!BJ10+'m10'!BL10+'m11'!D10</f>
        <v>0</v>
      </c>
      <c r="HB10" s="58"/>
      <c r="HC10" s="57">
        <f t="shared" si="54"/>
        <v>-7050</v>
      </c>
      <c r="HD10" s="69">
        <f>IFERROR(__xludf.DUMMYFUNCTION("""COMPUTED_VALUE"""),150.0)</f>
        <v>150</v>
      </c>
      <c r="HE10" s="55">
        <f>'m11'!E10+'m11'!G10+'m11'!I10+'m11'!K10+'m11'!M10+'m11'!O10+'m11'!Q10</f>
        <v>45.5</v>
      </c>
      <c r="HF10" s="57">
        <f t="shared" si="55"/>
        <v>6825</v>
      </c>
      <c r="HG10" s="57">
        <f>'m11'!F10+'m11'!H10+'m11'!J10+'m11'!L10+'m11'!N10+'m11'!P10+'m11'!R10</f>
        <v>0</v>
      </c>
      <c r="HH10" s="68"/>
      <c r="HI10" s="57">
        <f t="shared" si="56"/>
        <v>-6825</v>
      </c>
      <c r="HJ10" s="67"/>
      <c r="HK10" s="55">
        <f>'m11'!S10+'m11'!U10+'m11'!W10+'m11'!Y10+'m11'!AA10+'m11'!AC10+'m11'!AE10</f>
        <v>44.5</v>
      </c>
      <c r="HL10" s="57">
        <f t="shared" si="57"/>
        <v>6675</v>
      </c>
      <c r="HM10" s="57">
        <f>'m11'!T10+'m11'!V10+'m11'!X10+'m11'!Z10+'m11'!AB10+'m11'!AD10+'m11'!AF10</f>
        <v>0</v>
      </c>
      <c r="HN10" s="68"/>
      <c r="HO10" s="57">
        <f t="shared" si="58"/>
        <v>-6675</v>
      </c>
      <c r="HP10" s="61"/>
      <c r="HQ10" s="55">
        <f>'m11'!AG10+'m11'!AI10+'m11'!AK10+'m11'!AM10+'m11'!AO10+'m11'!AQ10+'m11'!AS10</f>
        <v>40</v>
      </c>
      <c r="HR10" s="57">
        <f t="shared" si="59"/>
        <v>6000</v>
      </c>
      <c r="HS10" s="57">
        <f>'m11'!AH10+'m11'!AJ10+'m11'!AL10+'m11'!AN10+'m11'!AP10+'m11'!AR10+'m11'!AT10</f>
        <v>0</v>
      </c>
      <c r="HT10" s="58"/>
      <c r="HU10" s="57">
        <f t="shared" si="60"/>
        <v>-6000</v>
      </c>
      <c r="HV10" s="61"/>
      <c r="HW10" s="55">
        <f>'m11'!AU10+'m11'!AW10+'m11'!AY10+'m11'!BA10+'m11'!BC10+'m11'!BE10+'m11'!BG10</f>
        <v>60.5</v>
      </c>
      <c r="HX10" s="57">
        <f t="shared" si="61"/>
        <v>9075</v>
      </c>
      <c r="HY10" s="57">
        <f>'m11'!AV10+'m11'!AX10+'m11'!AZ10+'m11'!BB10+'m11'!BD10+'m11'!BF10+'m11'!BH10</f>
        <v>0</v>
      </c>
      <c r="HZ10" s="58"/>
      <c r="IA10" s="57">
        <f t="shared" si="62"/>
        <v>-9075</v>
      </c>
      <c r="IB10" s="61">
        <f>IFERROR(__xludf.DUMMYFUNCTION("""COMPUTED_VALUE"""),150.0)</f>
        <v>150</v>
      </c>
      <c r="IC10" s="55">
        <f>'m11'!BI10+'m12'!C10+'m12'!E10+'m12'!G10+'m12'!I10+'m12'!K10+'m12'!M10</f>
        <v>47.5</v>
      </c>
      <c r="ID10" s="57">
        <f t="shared" si="63"/>
        <v>7125</v>
      </c>
      <c r="IE10" s="57">
        <f>'m11'!BJ10+'m12'!D10+'m12'!F10+'m12'!H10+'m12'!J10+'m12'!L10+'m12'!N10</f>
        <v>0</v>
      </c>
      <c r="IF10" s="58"/>
      <c r="IG10" s="57">
        <f t="shared" si="64"/>
        <v>-7125</v>
      </c>
      <c r="IH10" s="61"/>
      <c r="II10" s="55">
        <f>'m12'!O10+'m12'!Q10+'m12'!S10+'m12'!U10+'m12'!W10+'m12'!Y10+'m12'!AA10</f>
        <v>60</v>
      </c>
      <c r="IJ10" s="57">
        <f t="shared" si="65"/>
        <v>9000</v>
      </c>
      <c r="IK10" s="57">
        <f>'m12'!P10+'m12'!R10+'m12'!T10+'m12'!V10+'m12'!X10+'m12'!Z10+'m12'!AB10</f>
        <v>0</v>
      </c>
      <c r="IL10" s="58"/>
      <c r="IM10" s="57">
        <f t="shared" si="66"/>
        <v>-9000</v>
      </c>
      <c r="IN10" s="61"/>
      <c r="IO10" s="55">
        <f>'m12'!AC10+'m12'!AE10+'m12'!AG10+'m12'!AI10+'m12'!AK10+'m12'!AM10+'m12'!AO10</f>
        <v>47</v>
      </c>
      <c r="IP10" s="57">
        <f t="shared" si="67"/>
        <v>7050</v>
      </c>
      <c r="IQ10" s="57">
        <f>'m12'!AD10+'m12'!AF10+'m12'!AH10+'m12'!AJ10+'m12'!AL10+'m12'!AN10+'m12'!AP10</f>
        <v>0</v>
      </c>
      <c r="IR10" s="58"/>
      <c r="IS10" s="57">
        <f t="shared" si="68"/>
        <v>-7050</v>
      </c>
      <c r="IT10" s="61"/>
      <c r="IU10" s="55">
        <f>'m12'!AQ10+'m12'!AS10+'m12'!AU10+'m12'!AW10+'m12'!AY10+'m12'!BA10+'m12'!BC10</f>
        <v>31</v>
      </c>
      <c r="IV10" s="57">
        <f t="shared" si="69"/>
        <v>4650</v>
      </c>
      <c r="IW10" s="57">
        <f>'m12'!AR10+'m12'!AT10+'m12'!AV10+'m12'!AX10+'m12'!AZ10+'m12'!BB10+'m12'!BD10</f>
        <v>0</v>
      </c>
      <c r="IX10" s="58"/>
      <c r="IY10" s="57">
        <f t="shared" si="70"/>
        <v>-4650</v>
      </c>
      <c r="IZ10" s="61"/>
      <c r="JA10" s="55">
        <f>'m12'!BE10+'m12'!BG10+'m12'!BI10+'m12'!BK10</f>
        <v>27</v>
      </c>
      <c r="JB10" s="57">
        <f t="shared" si="71"/>
        <v>4050</v>
      </c>
      <c r="JC10" s="57">
        <f>'m12'!BF10+'m12'!BH10+'m12'!BJ10+'m12'!BL10</f>
        <v>0</v>
      </c>
      <c r="JD10" s="58"/>
      <c r="JE10" s="57">
        <f t="shared" si="72"/>
        <v>-4050</v>
      </c>
    </row>
    <row r="11">
      <c r="A11" s="2" t="str">
        <f>IFERROR(__xludf.DUMMYFUNCTION("""COMPUTED_VALUE"""),"Yana Nynyk-x")</f>
        <v>Yana Nynyk-x</v>
      </c>
      <c r="B11" s="44">
        <f>IFERROR(__xludf.DUMMYFUNCTION("""COMPUTED_VALUE"""),150.0)</f>
        <v>150</v>
      </c>
      <c r="C11" s="45">
        <f>'m3'!E11+'m3'!G11+'m3'!I11+'m3'!K11+'m3'!M11+'m3'!O11+'m3'!Q11</f>
        <v>46</v>
      </c>
      <c r="D11" s="46">
        <f>'m3'!A11*C11</f>
        <v>6900</v>
      </c>
      <c r="E11" s="46">
        <f>'m3'!F11+'m3'!H11+'m3'!J11+'m3'!L11+'m3'!N11+'m3'!P11+'m3'!R11</f>
        <v>1000</v>
      </c>
      <c r="F11" s="70">
        <v>5900.0</v>
      </c>
      <c r="G11" s="46">
        <f t="shared" si="1"/>
        <v>0</v>
      </c>
      <c r="H11" s="2"/>
      <c r="I11" s="45">
        <f>'m3'!S11+'m3'!U11+'m3'!W11+'m3'!Y11+'m3'!AA11+'m3'!AC11+'m3'!AE11</f>
        <v>68</v>
      </c>
      <c r="J11" s="46">
        <f>'m3'!A11*I11</f>
        <v>10200</v>
      </c>
      <c r="K11" s="46">
        <f>'m3'!T11+'m3'!V11+'m3'!X11+'m3'!Z11+'m3'!AB11+'m3'!AD11+'m3'!AF11</f>
        <v>0</v>
      </c>
      <c r="L11" s="47"/>
      <c r="M11" s="46">
        <f t="shared" si="2"/>
        <v>-10200</v>
      </c>
      <c r="N11" s="2"/>
      <c r="O11" s="45">
        <f>'m3'!AG11+'m3'!AI11+'m3'!AK11+'m3'!AM11+'m3'!AO11+'m3'!AQ11+'m3'!AS11</f>
        <v>29.5</v>
      </c>
      <c r="P11" s="46">
        <f>'m3'!A11*O11</f>
        <v>4425</v>
      </c>
      <c r="Q11" s="46">
        <f>'m3'!AH11+'m3'!AJ11+'m3'!AL11+'m3'!AN11+'m3'!AP11+'m3'!AR11+'m3'!AT11</f>
        <v>0</v>
      </c>
      <c r="R11" s="47"/>
      <c r="S11" s="46">
        <f t="shared" si="3"/>
        <v>-4425</v>
      </c>
      <c r="T11" s="2"/>
      <c r="U11" s="45">
        <f>'m3'!AU11+'m3'!AW11+'m3'!AY11+'m3'!BA11+'m3'!BC11+'m3'!BE11+'m3'!BG11</f>
        <v>0</v>
      </c>
      <c r="V11" s="46">
        <f>'m3'!A11*U11</f>
        <v>0</v>
      </c>
      <c r="W11" s="46">
        <f>'m3'!DG11+'m3'!DI11+'m3'!DK11+'m3'!DM11+'m3'!DO11+'m3'!DQ11+'m3'!DS11</f>
        <v>0</v>
      </c>
      <c r="X11" s="47"/>
      <c r="Y11" s="46">
        <f t="shared" si="4"/>
        <v>0</v>
      </c>
      <c r="Z11" s="2"/>
      <c r="AA11" s="45">
        <f>'m3'!BI11+'m3'!BK11+'m4'!C11+'m4'!E11+'m4'!G11+'m4'!I11+'m4'!K11</f>
        <v>0</v>
      </c>
      <c r="AB11" s="46">
        <f>('m3'!BI11+'m3'!BK11)*'m3'!A11+('m4'!C11+'m4'!E11+'m4'!G11+'m4'!I11+'m4'!K11)*'m4'!A11</f>
        <v>0</v>
      </c>
      <c r="AC11" s="46">
        <f>'m3'!BJ11+'m3'!BL11+'m4'!D11+'m4'!F11+'m4'!H11+'m4'!J11+'m4'!L11</f>
        <v>0</v>
      </c>
      <c r="AD11" s="49"/>
      <c r="AE11" s="46">
        <f t="shared" si="5"/>
        <v>0</v>
      </c>
      <c r="AF11" s="44">
        <f>IFERROR(__xludf.DUMMYFUNCTION("""COMPUTED_VALUE"""),150.0)</f>
        <v>150</v>
      </c>
      <c r="AG11" s="45">
        <f>'m4'!M11+'m4'!O11+'m4'!Q11+'m4'!S11+'m4'!U11+'m4'!W11+'m4'!Y11</f>
        <v>0</v>
      </c>
      <c r="AH11" s="46">
        <f>'m4'!A11*AG11</f>
        <v>0</v>
      </c>
      <c r="AI11" s="46">
        <f>'m4'!N11+'m4'!P11+'m4'!R11+'m4'!T11+'m4'!V11+'m4'!X11+'m4'!Z11</f>
        <v>0</v>
      </c>
      <c r="AJ11" s="49"/>
      <c r="AK11" s="46">
        <f t="shared" si="6"/>
        <v>0</v>
      </c>
      <c r="AL11" s="2"/>
      <c r="AM11" s="45">
        <f>'m4'!AA11+'m4'!AC11+'m4'!AE11+'m4'!AG11+'m4'!AI11+'m4'!AK11+'m4'!AM11</f>
        <v>0</v>
      </c>
      <c r="AN11" s="46">
        <f>'m4'!A11*AM11</f>
        <v>0</v>
      </c>
      <c r="AO11" s="52">
        <f>'m4'!AB11+'m4'!AD11+'m4'!AF11+'m4'!AH11+'m4'!AJ11+'m4'!AL11+'m4'!AN11</f>
        <v>0</v>
      </c>
      <c r="AP11" s="47"/>
      <c r="AQ11" s="46">
        <f t="shared" si="7"/>
        <v>0</v>
      </c>
      <c r="AR11" s="2"/>
      <c r="AS11" s="45">
        <f>'m4'!AO11+'m4'!AQ11+'m4'!AS11+'m4'!AU11+'m4'!AW11+'m4'!AY11+'m4'!BA11</f>
        <v>0</v>
      </c>
      <c r="AT11" s="46">
        <f>'m4'!A11*AS11</f>
        <v>0</v>
      </c>
      <c r="AU11" s="46">
        <f>'m4'!AP11+'m4'!AR11+'m4'!AT11+'m4'!AV11+'m4'!AX11+'m4'!AZ11+'m4'!BB11</f>
        <v>0</v>
      </c>
      <c r="AV11" s="47"/>
      <c r="AW11" s="62">
        <f t="shared" si="8"/>
        <v>0</v>
      </c>
      <c r="AX11" s="2"/>
      <c r="AY11" s="45">
        <f>'m4'!BC11+'m4'!BE11+'m4'!BG11+'m4'!BI11+'m5'!C11+'m5'!E11+'m5'!G11</f>
        <v>0</v>
      </c>
      <c r="AZ11" s="46">
        <f>('m4'!BC11+'m4'!BE11+'m4'!BG11+'m4'!BI11)*'m4'!A11+('m5'!C11+'m5'!E11+'m5'!G11)*'m5'!A11</f>
        <v>0</v>
      </c>
      <c r="BA11" s="46">
        <f>'m4'!BD11+'m4'!BF11+'m4'!BH11+'m4'!BJ11+'m5'!D11+'m5'!F11+'m5'!H11</f>
        <v>0</v>
      </c>
      <c r="BB11" s="47"/>
      <c r="BC11" s="46">
        <f t="shared" si="9"/>
        <v>0</v>
      </c>
      <c r="BD11" s="44">
        <f>IFERROR(__xludf.DUMMYFUNCTION("""COMPUTED_VALUE"""),150.0)</f>
        <v>150</v>
      </c>
      <c r="BE11" s="45">
        <f>'m5'!I11+'m5'!K11+'m5'!M11+'m5'!O11+'m5'!Q11+'m5'!S11+'m5'!U11</f>
        <v>0</v>
      </c>
      <c r="BF11" s="46">
        <f>'m5'!A11*BE11</f>
        <v>0</v>
      </c>
      <c r="BG11" s="46">
        <f>'m5'!J11+'m5'!L11+'m5'!N11+'m5'!P11+'m5'!R11+'m5'!T11+'m5'!V11</f>
        <v>0</v>
      </c>
      <c r="BH11" s="47"/>
      <c r="BI11" s="46">
        <f t="shared" si="10"/>
        <v>0</v>
      </c>
      <c r="BJ11" s="2"/>
      <c r="BK11" s="45">
        <f>'m5'!W11+'m5'!Y11+'m5'!AA11+'m5'!AC11+'m5'!AE11+'m5'!AG11+'m5'!AI11</f>
        <v>0</v>
      </c>
      <c r="BL11" s="46">
        <f>'m5'!A11*BK11</f>
        <v>0</v>
      </c>
      <c r="BM11" s="46">
        <f>'m5'!X11+'m5'!Z11+'m5'!AB11+'m5'!AD11+'m5'!AF11+'m5'!AH11+'m5'!AJ11</f>
        <v>0</v>
      </c>
      <c r="BN11" s="47"/>
      <c r="BO11" s="46">
        <f t="shared" si="11"/>
        <v>0</v>
      </c>
      <c r="BP11" s="2"/>
      <c r="BQ11" s="45">
        <f>'m5'!AK11+'m5'!AM11+'m5'!AO11+'m5'!AQ11+'m5'!AS11+'m5'!AU11+'m5'!AW11</f>
        <v>0</v>
      </c>
      <c r="BR11" s="46">
        <f>'m5'!A11*BQ11</f>
        <v>0</v>
      </c>
      <c r="BS11" s="46">
        <f>'m5'!AL11+'m5'!AN11+'m5'!AP11+'m5'!AR11+'m5'!AT11+'m5'!AV11+'m5'!AX11</f>
        <v>0</v>
      </c>
      <c r="BT11" s="47"/>
      <c r="BU11" s="46">
        <f t="shared" si="12"/>
        <v>0</v>
      </c>
      <c r="BV11" s="2"/>
      <c r="BW11" s="45">
        <f>'m5'!AY11+'m5'!BA11+'m5'!BC11+'m5'!BE11+'m5'!BG11+'m5'!BI11+'m5'!BK11</f>
        <v>0</v>
      </c>
      <c r="BX11" s="46">
        <f>'m5'!A11*BW11</f>
        <v>0</v>
      </c>
      <c r="BY11" s="46">
        <f>'m5'!AZ11+'m5'!BB11+'m5'!BD11+'m5'!BF11+'m5'!BH11+'m5'!BJ11+'m5'!BL11</f>
        <v>0</v>
      </c>
      <c r="BZ11" s="47"/>
      <c r="CA11" s="46">
        <f t="shared" si="13"/>
        <v>0</v>
      </c>
      <c r="CB11" s="44">
        <f>IFERROR(__xludf.DUMMYFUNCTION("""COMPUTED_VALUE"""),150.0)</f>
        <v>150</v>
      </c>
      <c r="CC11" s="45">
        <f>'m6'!C11+'m6'!E11+'m6'!G11+'m6'!I11+'m6'!K11+'m6'!M11+'m6'!O11</f>
        <v>0</v>
      </c>
      <c r="CD11" s="46">
        <f t="shared" si="14"/>
        <v>0</v>
      </c>
      <c r="CE11" s="46">
        <f>'m6'!D11+'m6'!F11+'m6'!H11+'m6'!J11+'m6'!L11+'m6'!N11+'m6'!P11</f>
        <v>0</v>
      </c>
      <c r="CF11" s="47"/>
      <c r="CG11" s="46">
        <f t="shared" si="15"/>
        <v>0</v>
      </c>
      <c r="CH11" s="2"/>
      <c r="CI11" s="45">
        <f>'m6'!Q11+'m6'!S11+'m6'!U11+'m6'!W11+'m6'!Y11+'m6'!AA11+'m6'!AC11</f>
        <v>0</v>
      </c>
      <c r="CJ11" s="54">
        <f t="shared" si="16"/>
        <v>0</v>
      </c>
      <c r="CK11" s="46">
        <f>'m6'!R11+'m6'!T11+'m6'!V11+'m6'!X11+'m6'!Z11+'m6'!AB11+'m6'!AD11</f>
        <v>0</v>
      </c>
      <c r="CL11" s="47"/>
      <c r="CM11" s="46">
        <f t="shared" si="17"/>
        <v>0</v>
      </c>
      <c r="CN11" s="2"/>
      <c r="CO11" s="45">
        <f>'m6'!AE11+'m6'!AG11+'m6'!AI11+'m6'!AK11+'m6'!AM11+'m6'!AO11+'m6'!AQ11</f>
        <v>0</v>
      </c>
      <c r="CP11" s="46">
        <f t="shared" si="18"/>
        <v>0</v>
      </c>
      <c r="CQ11" s="46">
        <f>'m6'!AF11+'m6'!AH11+'m6'!AJ11+'m6'!AL11+'m6'!AN11+'m6'!AP11+'m6'!AR11</f>
        <v>0</v>
      </c>
      <c r="CR11" s="47"/>
      <c r="CS11" s="46">
        <f t="shared" si="19"/>
        <v>0</v>
      </c>
      <c r="CT11" s="2"/>
      <c r="CU11" s="45">
        <f>'m6'!AS11+'m6'!AU11+'m6'!AW11+'m6'!AY11+'m6'!BA11+'m6'!BC11+'m6'!BE11</f>
        <v>0</v>
      </c>
      <c r="CV11" s="46">
        <f t="shared" si="20"/>
        <v>0</v>
      </c>
      <c r="CW11" s="46">
        <f>'m6'!AT11+'m6'!AV11+'m6'!AX11+'m6'!AZ11+'m6'!BB11+'m6'!BD11+'m6'!BF11</f>
        <v>0</v>
      </c>
      <c r="CX11" s="47"/>
      <c r="CY11" s="46">
        <f t="shared" si="21"/>
        <v>0</v>
      </c>
      <c r="CZ11" s="2"/>
      <c r="DA11" s="45">
        <f>'m6'!BG11+'m6'!BI11+'m7'!C11+'m7'!E11+'m7'!G11+'m7'!I11+'m7'!K11</f>
        <v>0</v>
      </c>
      <c r="DB11" s="46">
        <f>('m6'!BG11+'m6'!BI11)*'m6'!A11+('m7'!C11+'m7'!E11+'m7'!G11+'m7'!I11+'m7'!K11)*'m7'!A11</f>
        <v>0</v>
      </c>
      <c r="DC11" s="46">
        <f>'m6'!BH11+'m6'!BJ11+'m7'!D11+'m7'!F11+'m7'!H11+'m7'!J11+'m7'!L11</f>
        <v>0</v>
      </c>
      <c r="DD11" s="47"/>
      <c r="DE11" s="46">
        <f t="shared" si="22"/>
        <v>0</v>
      </c>
      <c r="DF11" s="44">
        <f>IFERROR(__xludf.DUMMYFUNCTION("""COMPUTED_VALUE"""),150.0)</f>
        <v>150</v>
      </c>
      <c r="DG11" s="45">
        <f>'m7'!M11+'m7'!O11+'m7'!Q11+'m7'!S11+'m7'!U11+'m7'!W11+'m7'!Y11</f>
        <v>0</v>
      </c>
      <c r="DH11" s="46">
        <f t="shared" si="23"/>
        <v>0</v>
      </c>
      <c r="DI11" s="46">
        <f>'m7'!N11+'m7'!P11+'m7'!R11+'m7'!T11+'m7'!V11+'m7'!X11+'m7'!Z11</f>
        <v>0</v>
      </c>
      <c r="DJ11" s="47"/>
      <c r="DK11" s="46">
        <f t="shared" si="24"/>
        <v>0</v>
      </c>
      <c r="DL11" s="2"/>
      <c r="DM11" s="45">
        <f>'m7'!AA11+'m7'!AC11+'m7'!AE11+'m7'!AG11+'m7'!AI11+'m7'!AK11+'m7'!AM11</f>
        <v>0</v>
      </c>
      <c r="DN11" s="46">
        <f t="shared" si="25"/>
        <v>0</v>
      </c>
      <c r="DO11" s="46">
        <f>'m7'!AB11+'m7'!AD11+'m7'!AF11+'m7'!AH11+'m7'!AJ11+'m7'!AL11+'m7'!AN11</f>
        <v>0</v>
      </c>
      <c r="DP11" s="47"/>
      <c r="DQ11" s="46">
        <f t="shared" si="26"/>
        <v>0</v>
      </c>
      <c r="DR11" s="2"/>
      <c r="DS11" s="45">
        <f>'m7'!AO11+'m7'!AQ11+'m7'!AS11+'m7'!AU11+'m7'!AW11+'m7'!AY11+'m7'!BA11</f>
        <v>0</v>
      </c>
      <c r="DT11" s="46">
        <f t="shared" si="27"/>
        <v>0</v>
      </c>
      <c r="DU11" s="46">
        <f>'m7'!AP11+'m7'!AR11+'m7'!AT11+'m7'!AV11+'m7'!AX11+'m7'!AZ11+'m7'!BB11</f>
        <v>0</v>
      </c>
      <c r="DV11" s="47"/>
      <c r="DW11" s="46">
        <f t="shared" si="28"/>
        <v>0</v>
      </c>
      <c r="DX11" s="2"/>
      <c r="DY11" s="45">
        <f>'m7'!BC11+'m7'!BE11+'m7'!BG11+'m7'!BI11+'m7'!BK11+'m8'!C11+'m8'!E11</f>
        <v>0</v>
      </c>
      <c r="DZ11" s="63">
        <f>('m7'!BC11+'m7'!BE11+'m7'!BG11+'m7'!BI11+'m7'!BK11)*DF11+('m8'!C11+'m8'!E11)*ED11</f>
        <v>0</v>
      </c>
      <c r="EA11" s="46">
        <f>'m7'!BD11+'m7'!BF11+'m7'!BH11+'m7'!BJ11+'m7'!BL11+'m8'!D11+'m8'!F11</f>
        <v>0</v>
      </c>
      <c r="EB11" s="64"/>
      <c r="EC11" s="63">
        <f t="shared" si="29"/>
        <v>0</v>
      </c>
      <c r="ED11" s="65">
        <f>IFERROR(__xludf.DUMMYFUNCTION("""COMPUTED_VALUE"""),150.0)</f>
        <v>150</v>
      </c>
      <c r="EE11" s="45">
        <f>'m8'!G11+'m8'!I11+'m8'!K11+'m8'!M11+'m8'!O11+'m8'!Q11+'m8'!S11</f>
        <v>0</v>
      </c>
      <c r="EF11" s="63">
        <f t="shared" si="30"/>
        <v>0</v>
      </c>
      <c r="EG11" s="46">
        <f>'m8'!H11+'m8'!J11+'m8'!L11+'m8'!N11+'m8'!P11+'m8'!R11+'m8'!T11</f>
        <v>0</v>
      </c>
      <c r="EH11" s="64"/>
      <c r="EI11" s="63">
        <f t="shared" si="31"/>
        <v>0</v>
      </c>
      <c r="EJ11" s="66"/>
      <c r="EK11" s="45">
        <f>'m8'!U11+'m8'!W11+'m8'!Y11+'m8'!AA11+'m8'!AC11+'m8'!AE11+'m8'!AG11</f>
        <v>0</v>
      </c>
      <c r="EL11" s="63">
        <f t="shared" si="32"/>
        <v>0</v>
      </c>
      <c r="EM11" s="46">
        <f>'m8'!V11+'m8'!X11+'m8'!Z11+'m8'!AB11+'m8'!AD11+'m8'!AF11+'m8'!AH11</f>
        <v>0</v>
      </c>
      <c r="EN11" s="64"/>
      <c r="EO11" s="63">
        <f t="shared" si="33"/>
        <v>0</v>
      </c>
      <c r="EP11" s="67"/>
      <c r="EQ11" s="55">
        <f>'m8'!AI11+'m8'!AK11+'m8'!AM11+'m8'!AO11+'m8'!AQ11+'m8'!AS11+'m8'!AU11</f>
        <v>0</v>
      </c>
      <c r="ER11" s="57">
        <f t="shared" si="34"/>
        <v>0</v>
      </c>
      <c r="ES11" s="57">
        <f>'m8'!AJ11+'m8'!AL11+'m8'!AN11+'m8'!AP11+'m8'!AR11+'m8'!AT11+'m8'!AV11</f>
        <v>0</v>
      </c>
      <c r="ET11" s="68"/>
      <c r="EU11" s="57">
        <f t="shared" si="35"/>
        <v>0</v>
      </c>
      <c r="EV11" s="67"/>
      <c r="EW11" s="55">
        <f>'m8'!AW11+'m8'!AY11+'m8'!BA11+'m8'!BC11+'m8'!BE11+'m8'!BG11+'m8'!BI11</f>
        <v>0</v>
      </c>
      <c r="EX11" s="57">
        <f t="shared" si="36"/>
        <v>0</v>
      </c>
      <c r="EY11" s="57">
        <f>'m8'!AX11+'m8'!AZ11+'m8'!BB11+'m8'!BD11+'m8'!BF11+'m8'!BH11+'m8'!BJ11</f>
        <v>0</v>
      </c>
      <c r="EZ11" s="68"/>
      <c r="FA11" s="57">
        <f t="shared" si="37"/>
        <v>0</v>
      </c>
      <c r="FB11" s="67"/>
      <c r="FC11" s="55">
        <f>'m8'!BK11+'m9'!C11+'m9'!E11+'m9'!G11+'m9'!I11+'m9'!K11+'m9'!M11</f>
        <v>0</v>
      </c>
      <c r="FD11" s="57">
        <f>'m8'!BK11*ED11+'m9'!C11*FH11+'m9'!E11*FH11+'m9'!G11*FH11+'m9'!I11*FH11+'m9'!K11*FH11+'m9'!M11*FH11</f>
        <v>0</v>
      </c>
      <c r="FE11" s="59">
        <f>'m8'!BL11+'m9'!D11+'m9'!F11+'m9'!H11+'m9'!J11+'m9'!L11+'m9'!N11</f>
        <v>0</v>
      </c>
      <c r="FF11" s="68"/>
      <c r="FG11" s="57">
        <f t="shared" si="38"/>
        <v>0</v>
      </c>
      <c r="FH11" s="65">
        <f>IFERROR(__xludf.DUMMYFUNCTION("""COMPUTED_VALUE"""),150.0)</f>
        <v>150</v>
      </c>
      <c r="FI11" s="45">
        <f>'m9'!O11+'m9'!Q11+'m9'!S11+'m9'!U11+'m9'!W11+'m9'!Y11+'m9'!AA11</f>
        <v>0</v>
      </c>
      <c r="FJ11" s="63">
        <f t="shared" si="39"/>
        <v>0</v>
      </c>
      <c r="FK11" s="46">
        <f>'m9'!P11+'m9'!R11+'m9'!T11+'m9'!V11+'m9'!X11+'m9'!Z11+'m9'!AB11</f>
        <v>0</v>
      </c>
      <c r="FL11" s="64"/>
      <c r="FM11" s="63">
        <f t="shared" si="40"/>
        <v>0</v>
      </c>
      <c r="FN11" s="67"/>
      <c r="FO11" s="55">
        <f>'m9'!AC11+'m9'!AE11+'m9'!AG11+'m9'!AI11+'m9'!AK11+'m9'!AM11+'m9'!AO11</f>
        <v>0</v>
      </c>
      <c r="FP11" s="57">
        <f t="shared" si="41"/>
        <v>0</v>
      </c>
      <c r="FQ11" s="57">
        <f>'m9'!AD11+'m9'!AF11+'m9'!AH11+'m9'!AJ11+'m9'!AL11+'m9'!AN11+'m9'!AP11</f>
        <v>0</v>
      </c>
      <c r="FR11" s="68"/>
      <c r="FS11" s="57">
        <f t="shared" si="42"/>
        <v>0</v>
      </c>
      <c r="FT11" s="67"/>
      <c r="FU11" s="55">
        <f>'m9'!AQ11+'m9'!AS11+'m9'!AU11+'m9'!AW11+'m9'!AY11+'m9'!BA11+'m9'!BC11</f>
        <v>0</v>
      </c>
      <c r="FV11" s="57">
        <f t="shared" si="43"/>
        <v>0</v>
      </c>
      <c r="FW11" s="57">
        <f>'m9'!AR11+'m9'!AT11+'m9'!AV11+'m9'!AX11+'m9'!AZ11+'m9'!BB11+'m9'!BD11</f>
        <v>0</v>
      </c>
      <c r="FX11" s="68"/>
      <c r="FY11" s="57">
        <f t="shared" si="44"/>
        <v>0</v>
      </c>
      <c r="FZ11" s="67"/>
      <c r="GA11" s="55">
        <f>'m9'!BE11+'m9'!BG11+'m9'!BI11+'m10'!C11+'m10'!E11+'m10'!G11+'m10'!I11</f>
        <v>0</v>
      </c>
      <c r="GB11" s="57">
        <f t="shared" si="45"/>
        <v>0</v>
      </c>
      <c r="GC11" s="57">
        <f>'m9'!BF11+'m9'!BH11+'m9'!BJ11+'m10'!D11+'m10'!F11+'m10'!H11+'m10'!J11</f>
        <v>0</v>
      </c>
      <c r="GD11" s="68"/>
      <c r="GE11" s="57">
        <f t="shared" si="46"/>
        <v>0</v>
      </c>
      <c r="GF11" s="69">
        <f>IFERROR(__xludf.DUMMYFUNCTION("""COMPUTED_VALUE"""),150.0)</f>
        <v>150</v>
      </c>
      <c r="GG11" s="55">
        <f>'m10'!K11+'m10'!M11+'m10'!O11+'m10'!Q11+'m10'!S11+'m10'!U11+'m10'!W11</f>
        <v>0</v>
      </c>
      <c r="GH11" s="57">
        <f t="shared" si="47"/>
        <v>0</v>
      </c>
      <c r="GI11" s="57">
        <f>'m10'!L11+'m10'!N11+'m10'!P11+'m10'!R11+'m10'!T11+'m10'!V11+'m10'!X11</f>
        <v>0</v>
      </c>
      <c r="GJ11" s="68"/>
      <c r="GK11" s="57">
        <f t="shared" si="48"/>
        <v>0</v>
      </c>
      <c r="GL11" s="67"/>
      <c r="GM11" s="55">
        <f>'m10'!Y11+'m10'!AA11+'m10'!AC11+'m10'!AE11+'m10'!AG11+'m10'!AI11+'m10'!AK11</f>
        <v>0</v>
      </c>
      <c r="GN11" s="57">
        <f t="shared" si="49"/>
        <v>0</v>
      </c>
      <c r="GO11" s="57">
        <f>'m10'!Z11+'m10'!AB11+'m10'!AD11+'m10'!AF11+'m10'!AH11+'m10'!AJ11+'m10'!AL11</f>
        <v>0</v>
      </c>
      <c r="GP11" s="68"/>
      <c r="GQ11" s="57">
        <f t="shared" si="50"/>
        <v>0</v>
      </c>
      <c r="GR11" s="61"/>
      <c r="GS11" s="55">
        <f>'m10'!AM11+'m10'!AO11+'m10'!AQ11+'m10'!AS11+'m10'!AU11+'m10'!AW11+'m10'!AY11</f>
        <v>0</v>
      </c>
      <c r="GT11" s="57">
        <f t="shared" si="51"/>
        <v>0</v>
      </c>
      <c r="GU11" s="57">
        <f>'m10'!AN11+'m10'!AP11+'m10'!AR11+'m10'!AT11+'m10'!AV11+'m10'!AX11+'m10'!AZ11</f>
        <v>0</v>
      </c>
      <c r="GV11" s="58"/>
      <c r="GW11" s="57">
        <f t="shared" si="52"/>
        <v>0</v>
      </c>
      <c r="GX11" s="61"/>
      <c r="GY11" s="55">
        <f>'m10'!BA11+'m10'!BC11+'m10'!BE11+'m10'!BG11+'m10'!BI11+'m10'!BK11+'m11'!C11</f>
        <v>0</v>
      </c>
      <c r="GZ11" s="57">
        <f t="shared" si="53"/>
        <v>0</v>
      </c>
      <c r="HA11" s="57">
        <f>'m10'!BB11+'m10'!BD11+'m10'!BF11+'m10'!BH11+'m10'!BJ11+'m10'!BL11+'m11'!D11</f>
        <v>0</v>
      </c>
      <c r="HB11" s="58"/>
      <c r="HC11" s="57">
        <f t="shared" si="54"/>
        <v>0</v>
      </c>
      <c r="HD11" s="69">
        <f>IFERROR(__xludf.DUMMYFUNCTION("""COMPUTED_VALUE"""),150.0)</f>
        <v>150</v>
      </c>
      <c r="HE11" s="55">
        <f>'m11'!E11+'m11'!G11+'m11'!I11+'m11'!K11+'m11'!M11+'m11'!O11+'m11'!Q11</f>
        <v>0</v>
      </c>
      <c r="HF11" s="57">
        <f t="shared" si="55"/>
        <v>0</v>
      </c>
      <c r="HG11" s="57">
        <f>'m11'!F11+'m11'!H11+'m11'!J11+'m11'!L11+'m11'!N11+'m11'!P11+'m11'!R11</f>
        <v>0</v>
      </c>
      <c r="HH11" s="68"/>
      <c r="HI11" s="57">
        <f t="shared" si="56"/>
        <v>0</v>
      </c>
      <c r="HJ11" s="67"/>
      <c r="HK11" s="55">
        <f>'m11'!S11+'m11'!U11+'m11'!W11+'m11'!Y11+'m11'!AA11+'m11'!AC11+'m11'!AE11</f>
        <v>0</v>
      </c>
      <c r="HL11" s="57">
        <f t="shared" si="57"/>
        <v>0</v>
      </c>
      <c r="HM11" s="57">
        <f>'m11'!T11+'m11'!V11+'m11'!X11+'m11'!Z11+'m11'!AB11+'m11'!AD11+'m11'!AF11</f>
        <v>0</v>
      </c>
      <c r="HN11" s="68"/>
      <c r="HO11" s="57">
        <f t="shared" si="58"/>
        <v>0</v>
      </c>
      <c r="HP11" s="61"/>
      <c r="HQ11" s="55">
        <f>'m11'!AG11+'m11'!AI11+'m11'!AK11+'m11'!AM11+'m11'!AO11+'m11'!AQ11+'m11'!AS11</f>
        <v>0</v>
      </c>
      <c r="HR11" s="57">
        <f t="shared" si="59"/>
        <v>0</v>
      </c>
      <c r="HS11" s="57">
        <f>'m11'!AH11+'m11'!AJ11+'m11'!AL11+'m11'!AN11+'m11'!AP11+'m11'!AR11+'m11'!AT11</f>
        <v>0</v>
      </c>
      <c r="HT11" s="58"/>
      <c r="HU11" s="57">
        <f t="shared" si="60"/>
        <v>0</v>
      </c>
      <c r="HV11" s="61"/>
      <c r="HW11" s="55">
        <f>'m11'!AU11+'m11'!AW11+'m11'!AY11+'m11'!BA11+'m11'!BC11+'m11'!BE11+'m11'!BG11</f>
        <v>0</v>
      </c>
      <c r="HX11" s="57">
        <f t="shared" si="61"/>
        <v>0</v>
      </c>
      <c r="HY11" s="57">
        <f>'m11'!AV11+'m11'!AX11+'m11'!AZ11+'m11'!BB11+'m11'!BD11+'m11'!BF11+'m11'!BH11</f>
        <v>0</v>
      </c>
      <c r="HZ11" s="58"/>
      <c r="IA11" s="57">
        <f t="shared" si="62"/>
        <v>0</v>
      </c>
      <c r="IB11" s="61">
        <f>IFERROR(__xludf.DUMMYFUNCTION("""COMPUTED_VALUE"""),150.0)</f>
        <v>150</v>
      </c>
      <c r="IC11" s="55">
        <f>'m11'!BI11+'m12'!C11+'m12'!E11+'m12'!G11+'m12'!I11+'m12'!K11+'m12'!M11</f>
        <v>0</v>
      </c>
      <c r="ID11" s="57">
        <f t="shared" si="63"/>
        <v>0</v>
      </c>
      <c r="IE11" s="57">
        <f>'m11'!BJ11+'m12'!D11+'m12'!F11+'m12'!H11+'m12'!J11+'m12'!L11+'m12'!N11</f>
        <v>0</v>
      </c>
      <c r="IF11" s="58"/>
      <c r="IG11" s="57">
        <f t="shared" si="64"/>
        <v>0</v>
      </c>
      <c r="IH11" s="61"/>
      <c r="II11" s="55">
        <f>'m12'!O11+'m12'!Q11+'m12'!S11+'m12'!U11+'m12'!W11+'m12'!Y11+'m12'!AA11</f>
        <v>0</v>
      </c>
      <c r="IJ11" s="57">
        <f t="shared" si="65"/>
        <v>0</v>
      </c>
      <c r="IK11" s="57">
        <f>'m12'!P11+'m12'!R11+'m12'!T11+'m12'!V11+'m12'!X11+'m12'!Z11+'m12'!AB11</f>
        <v>0</v>
      </c>
      <c r="IL11" s="58"/>
      <c r="IM11" s="57">
        <f t="shared" si="66"/>
        <v>0</v>
      </c>
      <c r="IN11" s="61"/>
      <c r="IO11" s="55">
        <f>'m12'!AC11+'m12'!AE11+'m12'!AG11+'m12'!AI11+'m12'!AK11+'m12'!AM11+'m12'!AO11</f>
        <v>0</v>
      </c>
      <c r="IP11" s="57">
        <f t="shared" si="67"/>
        <v>0</v>
      </c>
      <c r="IQ11" s="57">
        <f>'m12'!AD11+'m12'!AF11+'m12'!AH11+'m12'!AJ11+'m12'!AL11+'m12'!AN11+'m12'!AP11</f>
        <v>0</v>
      </c>
      <c r="IR11" s="58"/>
      <c r="IS11" s="57">
        <f t="shared" si="68"/>
        <v>0</v>
      </c>
      <c r="IT11" s="61"/>
      <c r="IU11" s="55">
        <f>'m12'!AQ11+'m12'!AS11+'m12'!AU11+'m12'!AW11+'m12'!AY11+'m12'!BA11+'m12'!BC11</f>
        <v>0</v>
      </c>
      <c r="IV11" s="57">
        <f t="shared" si="69"/>
        <v>0</v>
      </c>
      <c r="IW11" s="57">
        <f>'m12'!AR11+'m12'!AT11+'m12'!AV11+'m12'!AX11+'m12'!AZ11+'m12'!BB11+'m12'!BD11</f>
        <v>0</v>
      </c>
      <c r="IX11" s="58"/>
      <c r="IY11" s="57">
        <f t="shared" si="70"/>
        <v>0</v>
      </c>
      <c r="IZ11" s="61"/>
      <c r="JA11" s="55">
        <f>'m12'!BE11+'m12'!BG11+'m12'!BI11+'m12'!BK11</f>
        <v>0</v>
      </c>
      <c r="JB11" s="57">
        <f t="shared" si="71"/>
        <v>0</v>
      </c>
      <c r="JC11" s="57">
        <f>'m12'!BF11+'m12'!BH11+'m12'!BJ11+'m12'!BL11</f>
        <v>0</v>
      </c>
      <c r="JD11" s="58"/>
      <c r="JE11" s="57">
        <f t="shared" si="72"/>
        <v>0</v>
      </c>
    </row>
    <row r="12">
      <c r="A12" s="2" t="str">
        <f>IFERROR(__xludf.DUMMYFUNCTION("""COMPUTED_VALUE"""),"Vojtěch Fux")</f>
        <v>Vojtěch Fux</v>
      </c>
      <c r="B12" s="44">
        <f>IFERROR(__xludf.DUMMYFUNCTION("""COMPUTED_VALUE"""),150.0)</f>
        <v>150</v>
      </c>
      <c r="C12" s="45">
        <f>'m3'!E12+'m3'!G12+'m3'!I12+'m3'!K12+'m3'!M12+'m3'!O12+'m3'!Q12</f>
        <v>33.5</v>
      </c>
      <c r="D12" s="46">
        <f>'m3'!A12*C12</f>
        <v>5025</v>
      </c>
      <c r="E12" s="46">
        <f>'m3'!F12+'m3'!H12+'m3'!J12+'m3'!L12+'m3'!N12+'m3'!P12+'m3'!R12</f>
        <v>3350</v>
      </c>
      <c r="F12" s="70">
        <v>1675.0</v>
      </c>
      <c r="G12" s="46">
        <f t="shared" si="1"/>
        <v>0</v>
      </c>
      <c r="H12" s="2"/>
      <c r="I12" s="45">
        <f>'m3'!S12+'m3'!U12+'m3'!W12+'m3'!Y12+'m3'!AA12+'m3'!AC12+'m3'!AE12</f>
        <v>51</v>
      </c>
      <c r="J12" s="46">
        <f>'m3'!A12*I12</f>
        <v>7650</v>
      </c>
      <c r="K12" s="46">
        <f>'m3'!T12+'m3'!V12+'m3'!X12+'m3'!Z12+'m3'!AB12+'m3'!AD12+'m3'!AF12</f>
        <v>7650</v>
      </c>
      <c r="L12" s="47"/>
      <c r="M12" s="46">
        <f t="shared" si="2"/>
        <v>0</v>
      </c>
      <c r="N12" s="2"/>
      <c r="O12" s="45">
        <f>'m3'!AG12+'m3'!AI12+'m3'!AK12+'m3'!AM12+'m3'!AO12+'m3'!AQ12+'m3'!AS12</f>
        <v>51</v>
      </c>
      <c r="P12" s="46">
        <f>'m3'!A12*O12</f>
        <v>7650</v>
      </c>
      <c r="Q12" s="46">
        <f>'m3'!AH12+'m3'!AJ12+'m3'!AL12+'m3'!AN12+'m3'!AP12+'m3'!AR12+'m3'!AT12</f>
        <v>1050</v>
      </c>
      <c r="R12" s="70">
        <v>6600.0</v>
      </c>
      <c r="S12" s="46">
        <f t="shared" si="3"/>
        <v>0</v>
      </c>
      <c r="T12" s="2"/>
      <c r="U12" s="45">
        <f>'m3'!AU12+'m3'!AW12+'m3'!AY12+'m3'!BA12+'m3'!BC12+'m3'!BE12+'m3'!BG12</f>
        <v>59.5</v>
      </c>
      <c r="V12" s="46">
        <f>'m3'!A12*U12</f>
        <v>8925</v>
      </c>
      <c r="W12" s="46">
        <f>'m3'!DG12+'m3'!DI12+'m3'!DK12+'m3'!DM12+'m3'!DO12+'m3'!DQ12+'m3'!DS12</f>
        <v>0</v>
      </c>
      <c r="X12" s="70">
        <v>8925.0</v>
      </c>
      <c r="Y12" s="46">
        <f t="shared" si="4"/>
        <v>0</v>
      </c>
      <c r="Z12" s="2"/>
      <c r="AA12" s="45">
        <f>'m3'!BI12+'m3'!BK12+'m4'!C12+'m4'!E12+'m4'!G12+'m4'!I12+'m4'!K12</f>
        <v>53</v>
      </c>
      <c r="AB12" s="46">
        <f>('m3'!BI12+'m3'!BK12)*'m3'!A12+('m4'!C12+'m4'!E12+'m4'!G12+'m4'!I12+'m4'!K12)*'m4'!A12</f>
        <v>7950</v>
      </c>
      <c r="AC12" s="46">
        <f>'m3'!BJ12+'m3'!BL12+'m4'!D12+'m4'!F12+'m4'!H12+'m4'!J12+'m4'!L12</f>
        <v>0</v>
      </c>
      <c r="AD12" s="70">
        <v>7950.0</v>
      </c>
      <c r="AE12" s="46">
        <f t="shared" si="5"/>
        <v>0</v>
      </c>
      <c r="AF12" s="44">
        <f>IFERROR(__xludf.DUMMYFUNCTION("""COMPUTED_VALUE"""),150.0)</f>
        <v>150</v>
      </c>
      <c r="AG12" s="45">
        <f>'m4'!M12+'m4'!O12+'m4'!Q12+'m4'!S12+'m4'!U12+'m4'!W12+'m4'!Y12</f>
        <v>59</v>
      </c>
      <c r="AH12" s="46">
        <f>'m4'!A12*AG12</f>
        <v>8850</v>
      </c>
      <c r="AI12" s="46">
        <f>'m4'!N12+'m4'!P12+'m4'!R12+'m4'!T12+'m4'!V12+'m4'!X12+'m4'!Z12</f>
        <v>0</v>
      </c>
      <c r="AJ12" s="71">
        <v>8850.0</v>
      </c>
      <c r="AK12" s="46">
        <f t="shared" si="6"/>
        <v>0</v>
      </c>
      <c r="AL12" s="2"/>
      <c r="AM12" s="45">
        <f>'m4'!AA12+'m4'!AC12+'m4'!AE12+'m4'!AG12+'m4'!AI12+'m4'!AK12+'m4'!AM12</f>
        <v>69.5</v>
      </c>
      <c r="AN12" s="46">
        <f>'m4'!A12*AM12</f>
        <v>10425</v>
      </c>
      <c r="AO12" s="52">
        <f>'m4'!AB12+'m4'!AD12+'m4'!AF12+'m4'!AH12+'m4'!AJ12+'m4'!AL12+'m4'!AN12</f>
        <v>0</v>
      </c>
      <c r="AP12" s="70">
        <v>10425.0</v>
      </c>
      <c r="AQ12" s="46">
        <f t="shared" si="7"/>
        <v>0</v>
      </c>
      <c r="AR12" s="2"/>
      <c r="AS12" s="45">
        <f>'m4'!AO12+'m4'!AQ12+'m4'!AS12+'m4'!AU12+'m4'!AW12+'m4'!AY12+'m4'!BA12</f>
        <v>36</v>
      </c>
      <c r="AT12" s="46">
        <f>'m4'!A12*AS12</f>
        <v>5400</v>
      </c>
      <c r="AU12" s="46">
        <f>'m4'!AP12+'m4'!AR12+'m4'!AT12+'m4'!AV12+'m4'!AX12+'m4'!AZ12+'m4'!BB12</f>
        <v>0</v>
      </c>
      <c r="AV12" s="70">
        <v>5400.0</v>
      </c>
      <c r="AW12" s="62">
        <f t="shared" si="8"/>
        <v>0</v>
      </c>
      <c r="AX12" s="2"/>
      <c r="AY12" s="45">
        <f>'m4'!BC12+'m4'!BE12+'m4'!BG12+'m4'!BI12+'m5'!C12+'m5'!E12+'m5'!G12</f>
        <v>29.5</v>
      </c>
      <c r="AZ12" s="46">
        <f>('m4'!BC12+'m4'!BE12+'m4'!BG12+'m4'!BI12)*'m4'!A12+('m5'!C12+'m5'!E12+'m5'!G12)*'m5'!A12</f>
        <v>4425</v>
      </c>
      <c r="BA12" s="46">
        <f>'m4'!BD12+'m4'!BF12+'m4'!BH12+'m4'!BJ12+'m5'!D12+'m5'!F12+'m5'!H12</f>
        <v>0</v>
      </c>
      <c r="BB12" s="70">
        <v>4425.0</v>
      </c>
      <c r="BC12" s="46">
        <f t="shared" si="9"/>
        <v>0</v>
      </c>
      <c r="BD12" s="44">
        <f>IFERROR(__xludf.DUMMYFUNCTION("""COMPUTED_VALUE"""),150.0)</f>
        <v>150</v>
      </c>
      <c r="BE12" s="45">
        <f>'m5'!I12+'m5'!K12+'m5'!M12+'m5'!O12+'m5'!Q12+'m5'!S12+'m5'!U12</f>
        <v>38.5</v>
      </c>
      <c r="BF12" s="46">
        <f>'m5'!A12*BE12</f>
        <v>5775</v>
      </c>
      <c r="BG12" s="46">
        <f>'m5'!J12+'m5'!L12+'m5'!N12+'m5'!P12+'m5'!R12+'m5'!T12+'m5'!V12</f>
        <v>2400</v>
      </c>
      <c r="BH12" s="70"/>
      <c r="BI12" s="46">
        <f t="shared" si="10"/>
        <v>-3375</v>
      </c>
      <c r="BJ12" s="2"/>
      <c r="BK12" s="45">
        <f>'m5'!W12+'m5'!Y12+'m5'!AA12+'m5'!AC12+'m5'!AE12+'m5'!AG12+'m5'!AI12</f>
        <v>18</v>
      </c>
      <c r="BL12" s="46">
        <f>'m5'!A12*BK12</f>
        <v>2700</v>
      </c>
      <c r="BM12" s="46">
        <f>'m5'!X12+'m5'!Z12+'m5'!AB12+'m5'!AD12+'m5'!AF12+'m5'!AH12+'m5'!AJ12</f>
        <v>0</v>
      </c>
      <c r="BN12" s="47"/>
      <c r="BO12" s="46">
        <f t="shared" si="11"/>
        <v>-2700</v>
      </c>
      <c r="BP12" s="2"/>
      <c r="BQ12" s="45">
        <f>'m5'!AK12+'m5'!AM12+'m5'!AO12+'m5'!AQ12+'m5'!AS12+'m5'!AU12+'m5'!AW12</f>
        <v>44</v>
      </c>
      <c r="BR12" s="46">
        <f>'m5'!A12*BQ12</f>
        <v>6600</v>
      </c>
      <c r="BS12" s="46">
        <f>'m5'!AL12+'m5'!AN12+'m5'!AP12+'m5'!AR12+'m5'!AT12+'m5'!AV12+'m5'!AX12</f>
        <v>2550</v>
      </c>
      <c r="BT12" s="70"/>
      <c r="BU12" s="46">
        <f t="shared" si="12"/>
        <v>-4050</v>
      </c>
      <c r="BV12" s="2"/>
      <c r="BW12" s="45">
        <f>'m5'!AY12+'m5'!BA12+'m5'!BC12+'m5'!BE12+'m5'!BG12+'m5'!BI12+'m5'!BK12</f>
        <v>42.5</v>
      </c>
      <c r="BX12" s="46">
        <f>'m5'!A12*BW12</f>
        <v>6375</v>
      </c>
      <c r="BY12" s="46">
        <f>'m5'!AZ12+'m5'!BB12+'m5'!BD12+'m5'!BF12+'m5'!BH12+'m5'!BJ12+'m5'!BL12</f>
        <v>500</v>
      </c>
      <c r="BZ12" s="70"/>
      <c r="CA12" s="46">
        <f t="shared" si="13"/>
        <v>-5875</v>
      </c>
      <c r="CB12" s="44">
        <f>IFERROR(__xludf.DUMMYFUNCTION("""COMPUTED_VALUE"""),150.0)</f>
        <v>150</v>
      </c>
      <c r="CC12" s="45">
        <f>'m6'!C12+'m6'!E12+'m6'!G12+'m6'!I12+'m6'!K12+'m6'!M12+'m6'!O12</f>
        <v>14.5</v>
      </c>
      <c r="CD12" s="46">
        <f t="shared" si="14"/>
        <v>2175</v>
      </c>
      <c r="CE12" s="46">
        <f>'m6'!D12+'m6'!F12+'m6'!H12+'m6'!J12+'m6'!L12+'m6'!N12+'m6'!P12</f>
        <v>3000</v>
      </c>
      <c r="CF12" s="70"/>
      <c r="CG12" s="46">
        <f t="shared" si="15"/>
        <v>825</v>
      </c>
      <c r="CH12" s="2"/>
      <c r="CI12" s="45">
        <f>'m6'!Q12+'m6'!S12+'m6'!U12+'m6'!W12+'m6'!Y12+'m6'!AA12+'m6'!AC12</f>
        <v>39.5</v>
      </c>
      <c r="CJ12" s="54">
        <f t="shared" si="16"/>
        <v>5925</v>
      </c>
      <c r="CK12" s="46">
        <f>'m6'!R12+'m6'!T12+'m6'!V12+'m6'!X12+'m6'!Z12+'m6'!AB12+'m6'!AD12</f>
        <v>0</v>
      </c>
      <c r="CL12" s="70"/>
      <c r="CM12" s="46">
        <f t="shared" si="17"/>
        <v>-5925</v>
      </c>
      <c r="CN12" s="2"/>
      <c r="CO12" s="45">
        <f>'m6'!AE12+'m6'!AG12+'m6'!AI12+'m6'!AK12+'m6'!AM12+'m6'!AO12+'m6'!AQ12</f>
        <v>19.5</v>
      </c>
      <c r="CP12" s="46">
        <f t="shared" si="18"/>
        <v>2925</v>
      </c>
      <c r="CQ12" s="46">
        <f>'m6'!AF12+'m6'!AH12+'m6'!AJ12+'m6'!AL12+'m6'!AN12+'m6'!AP12+'m6'!AR12</f>
        <v>0</v>
      </c>
      <c r="CR12" s="70"/>
      <c r="CS12" s="46">
        <f t="shared" si="19"/>
        <v>-2925</v>
      </c>
      <c r="CT12" s="2"/>
      <c r="CU12" s="45">
        <f>'m6'!AS12+'m6'!AU12+'m6'!AW12+'m6'!AY12+'m6'!BA12+'m6'!BC12+'m6'!BE12</f>
        <v>48.5</v>
      </c>
      <c r="CV12" s="46">
        <f t="shared" si="20"/>
        <v>7275</v>
      </c>
      <c r="CW12" s="46">
        <f>'m6'!AT12+'m6'!AV12+'m6'!AX12+'m6'!AZ12+'m6'!BB12+'m6'!BD12+'m6'!BF12</f>
        <v>1280</v>
      </c>
      <c r="CX12" s="70"/>
      <c r="CY12" s="46">
        <f t="shared" si="21"/>
        <v>-5995</v>
      </c>
      <c r="CZ12" s="2"/>
      <c r="DA12" s="45">
        <f>'m6'!BG12+'m6'!BI12+'m7'!C12+'m7'!E12+'m7'!G12+'m7'!I12+'m7'!K12</f>
        <v>16</v>
      </c>
      <c r="DB12" s="46">
        <f>('m6'!BG12+'m6'!BI12)*'m6'!A12+('m7'!C12+'m7'!E12+'m7'!G12+'m7'!I12+'m7'!K12)*'m7'!A12</f>
        <v>2400</v>
      </c>
      <c r="DC12" s="46">
        <f>'m6'!BH12+'m6'!BJ12+'m7'!D12+'m7'!F12+'m7'!H12+'m7'!J12+'m7'!L12</f>
        <v>2400</v>
      </c>
      <c r="DD12" s="47"/>
      <c r="DE12" s="46">
        <f t="shared" si="22"/>
        <v>0</v>
      </c>
      <c r="DF12" s="44">
        <f>IFERROR(__xludf.DUMMYFUNCTION("""COMPUTED_VALUE"""),150.0)</f>
        <v>150</v>
      </c>
      <c r="DG12" s="45">
        <f>'m7'!M12+'m7'!O12+'m7'!Q12+'m7'!S12+'m7'!U12+'m7'!W12+'m7'!Y12</f>
        <v>0</v>
      </c>
      <c r="DH12" s="46">
        <f t="shared" si="23"/>
        <v>0</v>
      </c>
      <c r="DI12" s="46">
        <f>'m7'!N12+'m7'!P12+'m7'!R12+'m7'!T12+'m7'!V12+'m7'!X12+'m7'!Z12</f>
        <v>0</v>
      </c>
      <c r="DJ12" s="47"/>
      <c r="DK12" s="46">
        <f t="shared" si="24"/>
        <v>0</v>
      </c>
      <c r="DL12" s="2"/>
      <c r="DM12" s="45">
        <f>'m7'!AA12+'m7'!AC12+'m7'!AE12+'m7'!AG12+'m7'!AI12+'m7'!AK12+'m7'!AM12</f>
        <v>0</v>
      </c>
      <c r="DN12" s="46">
        <f t="shared" si="25"/>
        <v>0</v>
      </c>
      <c r="DO12" s="46">
        <f>'m7'!AB12+'m7'!AD12+'m7'!AF12+'m7'!AH12+'m7'!AJ12+'m7'!AL12+'m7'!AN12</f>
        <v>0</v>
      </c>
      <c r="DP12" s="47"/>
      <c r="DQ12" s="46">
        <f t="shared" si="26"/>
        <v>0</v>
      </c>
      <c r="DR12" s="2"/>
      <c r="DS12" s="45">
        <f>'m7'!AO12+'m7'!AQ12+'m7'!AS12+'m7'!AU12+'m7'!AW12+'m7'!AY12+'m7'!BA12</f>
        <v>20.5</v>
      </c>
      <c r="DT12" s="46">
        <f t="shared" si="27"/>
        <v>3075</v>
      </c>
      <c r="DU12" s="46">
        <f>'m7'!AP12+'m7'!AR12+'m7'!AT12+'m7'!AV12+'m7'!AX12+'m7'!AZ12+'m7'!BB12</f>
        <v>850</v>
      </c>
      <c r="DV12" s="47"/>
      <c r="DW12" s="46">
        <f t="shared" si="28"/>
        <v>-2225</v>
      </c>
      <c r="DX12" s="2"/>
      <c r="DY12" s="45">
        <f>'m7'!BC12+'m7'!BE12+'m7'!BG12+'m7'!BI12+'m7'!BK12+'m8'!C12+'m8'!E12</f>
        <v>23.5</v>
      </c>
      <c r="DZ12" s="63">
        <f>('m7'!BC12+'m7'!BE12+'m7'!BG12+'m7'!BI12+'m7'!BK12)*DF12+('m8'!C12+'m8'!E12)*ED12</f>
        <v>3525</v>
      </c>
      <c r="EA12" s="46">
        <f>'m7'!BD12+'m7'!BF12+'m7'!BH12+'m7'!BJ12+'m7'!BL12+'m8'!D12+'m8'!F12</f>
        <v>500</v>
      </c>
      <c r="EB12" s="64"/>
      <c r="EC12" s="63">
        <f t="shared" si="29"/>
        <v>-3025</v>
      </c>
      <c r="ED12" s="65">
        <f>IFERROR(__xludf.DUMMYFUNCTION("""COMPUTED_VALUE"""),150.0)</f>
        <v>150</v>
      </c>
      <c r="EE12" s="45">
        <f>'m8'!G12+'m8'!I12+'m8'!K12+'m8'!M12+'m8'!O12+'m8'!Q12+'m8'!S12</f>
        <v>48</v>
      </c>
      <c r="EF12" s="63">
        <f t="shared" si="30"/>
        <v>7200</v>
      </c>
      <c r="EG12" s="46">
        <f>'m8'!H12+'m8'!J12+'m8'!L12+'m8'!N12+'m8'!P12+'m8'!R12+'m8'!T12</f>
        <v>700</v>
      </c>
      <c r="EH12" s="64"/>
      <c r="EI12" s="63">
        <f t="shared" si="31"/>
        <v>-6500</v>
      </c>
      <c r="EJ12" s="66"/>
      <c r="EK12" s="45">
        <f>'m8'!U12+'m8'!W12+'m8'!Y12+'m8'!AA12+'m8'!AC12+'m8'!AE12+'m8'!AG12</f>
        <v>28</v>
      </c>
      <c r="EL12" s="63">
        <f t="shared" si="32"/>
        <v>4200</v>
      </c>
      <c r="EM12" s="46">
        <f>'m8'!V12+'m8'!X12+'m8'!Z12+'m8'!AB12+'m8'!AD12+'m8'!AF12+'m8'!AH12</f>
        <v>820</v>
      </c>
      <c r="EN12" s="64"/>
      <c r="EO12" s="63">
        <f t="shared" si="33"/>
        <v>-3380</v>
      </c>
      <c r="EP12" s="67"/>
      <c r="EQ12" s="55">
        <f>'m8'!AI12+'m8'!AK12+'m8'!AM12+'m8'!AO12+'m8'!AQ12+'m8'!AS12+'m8'!AU12</f>
        <v>51.5</v>
      </c>
      <c r="ER12" s="57">
        <f t="shared" si="34"/>
        <v>7725</v>
      </c>
      <c r="ES12" s="57">
        <f>'m8'!AJ12+'m8'!AL12+'m8'!AN12+'m8'!AP12+'m8'!AR12+'m8'!AT12+'m8'!AV12</f>
        <v>7725</v>
      </c>
      <c r="ET12" s="68"/>
      <c r="EU12" s="57">
        <f t="shared" si="35"/>
        <v>0</v>
      </c>
      <c r="EV12" s="67"/>
      <c r="EW12" s="55">
        <f>'m8'!AW12+'m8'!AY12+'m8'!BA12+'m8'!BC12+'m8'!BE12+'m8'!BG12+'m8'!BI12</f>
        <v>32.5</v>
      </c>
      <c r="EX12" s="57">
        <f t="shared" si="36"/>
        <v>4875</v>
      </c>
      <c r="EY12" s="57">
        <f>'m8'!AX12+'m8'!AZ12+'m8'!BB12+'m8'!BD12+'m8'!BF12+'m8'!BH12+'m8'!BJ12</f>
        <v>900</v>
      </c>
      <c r="EZ12" s="68"/>
      <c r="FA12" s="57">
        <f t="shared" si="37"/>
        <v>-3975</v>
      </c>
      <c r="FB12" s="67"/>
      <c r="FC12" s="55">
        <f>'m8'!BK12+'m9'!C12+'m9'!E12+'m9'!G12+'m9'!I12+'m9'!K12+'m9'!M12</f>
        <v>52.5</v>
      </c>
      <c r="FD12" s="57">
        <f>'m8'!BK12*ED12+'m9'!C12*FH12+'m9'!E12*FH12+'m9'!G12*FH12+'m9'!I12*FH12+'m9'!K12*FH12+'m9'!M12*FH12</f>
        <v>7875</v>
      </c>
      <c r="FE12" s="59">
        <f>'m8'!BL12+'m9'!D12+'m9'!F12+'m9'!H12+'m9'!J12+'m9'!L12+'m9'!N12</f>
        <v>354</v>
      </c>
      <c r="FF12" s="68"/>
      <c r="FG12" s="57">
        <f t="shared" si="38"/>
        <v>-7521</v>
      </c>
      <c r="FH12" s="65">
        <f>IFERROR(__xludf.DUMMYFUNCTION("""COMPUTED_VALUE"""),150.0)</f>
        <v>150</v>
      </c>
      <c r="FI12" s="45">
        <f>'m9'!O12+'m9'!Q12+'m9'!S12+'m9'!U12+'m9'!W12+'m9'!Y12+'m9'!AA12</f>
        <v>0</v>
      </c>
      <c r="FJ12" s="63">
        <f t="shared" si="39"/>
        <v>0</v>
      </c>
      <c r="FK12" s="46">
        <f>'m9'!P12+'m9'!R12+'m9'!T12+'m9'!V12+'m9'!X12+'m9'!Z12+'m9'!AB12</f>
        <v>0</v>
      </c>
      <c r="FL12" s="64"/>
      <c r="FM12" s="63">
        <f t="shared" si="40"/>
        <v>0</v>
      </c>
      <c r="FN12" s="67"/>
      <c r="FO12" s="55">
        <f>'m9'!AC12+'m9'!AE12+'m9'!AG12+'m9'!AI12+'m9'!AK12+'m9'!AM12+'m9'!AO12</f>
        <v>0</v>
      </c>
      <c r="FP12" s="57">
        <f t="shared" si="41"/>
        <v>0</v>
      </c>
      <c r="FQ12" s="57">
        <f>'m9'!AD12+'m9'!AF12+'m9'!AH12+'m9'!AJ12+'m9'!AL12+'m9'!AN12+'m9'!AP12</f>
        <v>0</v>
      </c>
      <c r="FR12" s="68"/>
      <c r="FS12" s="57">
        <f t="shared" si="42"/>
        <v>0</v>
      </c>
      <c r="FT12" s="67"/>
      <c r="FU12" s="55">
        <f>'m9'!AQ12+'m9'!AS12+'m9'!AU12+'m9'!AW12+'m9'!AY12+'m9'!BA12+'m9'!BC12</f>
        <v>30</v>
      </c>
      <c r="FV12" s="57">
        <f t="shared" si="43"/>
        <v>4500</v>
      </c>
      <c r="FW12" s="57">
        <f>'m9'!AR12+'m9'!AT12+'m9'!AV12+'m9'!AX12+'m9'!AZ12+'m9'!BB12+'m9'!BD12</f>
        <v>4500</v>
      </c>
      <c r="FX12" s="68"/>
      <c r="FY12" s="57">
        <f t="shared" si="44"/>
        <v>0</v>
      </c>
      <c r="FZ12" s="67"/>
      <c r="GA12" s="55">
        <f>'m9'!BE12+'m9'!BG12+'m9'!BI12+'m10'!C12+'m10'!E12+'m10'!G12+'m10'!I12</f>
        <v>0</v>
      </c>
      <c r="GB12" s="57">
        <f t="shared" si="45"/>
        <v>0</v>
      </c>
      <c r="GC12" s="57">
        <f>'m9'!BF12+'m9'!BH12+'m9'!BJ12+'m10'!D12+'m10'!F12+'m10'!H12+'m10'!J12</f>
        <v>0</v>
      </c>
      <c r="GD12" s="68"/>
      <c r="GE12" s="57">
        <f t="shared" si="46"/>
        <v>0</v>
      </c>
      <c r="GF12" s="69">
        <f>IFERROR(__xludf.DUMMYFUNCTION("""COMPUTED_VALUE"""),150.0)</f>
        <v>150</v>
      </c>
      <c r="GG12" s="55">
        <f>'m10'!K12+'m10'!M12+'m10'!O12+'m10'!Q12+'m10'!S12+'m10'!U12+'m10'!W12</f>
        <v>0</v>
      </c>
      <c r="GH12" s="57">
        <f t="shared" si="47"/>
        <v>0</v>
      </c>
      <c r="GI12" s="57">
        <f>'m10'!L12+'m10'!N12+'m10'!P12+'m10'!R12+'m10'!T12+'m10'!V12+'m10'!X12</f>
        <v>0</v>
      </c>
      <c r="GJ12" s="68"/>
      <c r="GK12" s="57">
        <f t="shared" si="48"/>
        <v>0</v>
      </c>
      <c r="GL12" s="67"/>
      <c r="GM12" s="55">
        <f>'m10'!Y12+'m10'!AA12+'m10'!AC12+'m10'!AE12+'m10'!AG12+'m10'!AI12+'m10'!AK12</f>
        <v>0</v>
      </c>
      <c r="GN12" s="57">
        <f t="shared" si="49"/>
        <v>0</v>
      </c>
      <c r="GO12" s="57">
        <f>'m10'!Z12+'m10'!AB12+'m10'!AD12+'m10'!AF12+'m10'!AH12+'m10'!AJ12+'m10'!AL12</f>
        <v>0</v>
      </c>
      <c r="GP12" s="68"/>
      <c r="GQ12" s="57">
        <f t="shared" si="50"/>
        <v>0</v>
      </c>
      <c r="GR12" s="61"/>
      <c r="GS12" s="55">
        <f>'m10'!AM12+'m10'!AO12+'m10'!AQ12+'m10'!AS12+'m10'!AU12+'m10'!AW12+'m10'!AY12</f>
        <v>0</v>
      </c>
      <c r="GT12" s="57">
        <f t="shared" si="51"/>
        <v>0</v>
      </c>
      <c r="GU12" s="57">
        <f>'m10'!AN12+'m10'!AP12+'m10'!AR12+'m10'!AT12+'m10'!AV12+'m10'!AX12+'m10'!AZ12</f>
        <v>0</v>
      </c>
      <c r="GV12" s="58"/>
      <c r="GW12" s="57">
        <f t="shared" si="52"/>
        <v>0</v>
      </c>
      <c r="GX12" s="61"/>
      <c r="GY12" s="55">
        <f>'m10'!BA12+'m10'!BC12+'m10'!BE12+'m10'!BG12+'m10'!BI12+'m10'!BK12+'m11'!C12</f>
        <v>0</v>
      </c>
      <c r="GZ12" s="57">
        <f t="shared" si="53"/>
        <v>0</v>
      </c>
      <c r="HA12" s="57">
        <f>'m10'!BB12+'m10'!BD12+'m10'!BF12+'m10'!BH12+'m10'!BJ12+'m10'!BL12+'m11'!D12</f>
        <v>0</v>
      </c>
      <c r="HB12" s="58"/>
      <c r="HC12" s="57">
        <f t="shared" si="54"/>
        <v>0</v>
      </c>
      <c r="HD12" s="69">
        <f>IFERROR(__xludf.DUMMYFUNCTION("""COMPUTED_VALUE"""),150.0)</f>
        <v>150</v>
      </c>
      <c r="HE12" s="55">
        <f>'m11'!E12+'m11'!G12+'m11'!I12+'m11'!K12+'m11'!M12+'m11'!O12+'m11'!Q12</f>
        <v>0</v>
      </c>
      <c r="HF12" s="57">
        <f t="shared" si="55"/>
        <v>0</v>
      </c>
      <c r="HG12" s="57">
        <f>'m11'!F12+'m11'!H12+'m11'!J12+'m11'!L12+'m11'!N12+'m11'!P12+'m11'!R12</f>
        <v>0</v>
      </c>
      <c r="HH12" s="68"/>
      <c r="HI12" s="57">
        <f t="shared" si="56"/>
        <v>0</v>
      </c>
      <c r="HJ12" s="67"/>
      <c r="HK12" s="55">
        <f>'m11'!S12+'m11'!U12+'m11'!W12+'m11'!Y12+'m11'!AA12+'m11'!AC12+'m11'!AE12</f>
        <v>0</v>
      </c>
      <c r="HL12" s="57">
        <f t="shared" si="57"/>
        <v>0</v>
      </c>
      <c r="HM12" s="57">
        <f>'m11'!T12+'m11'!V12+'m11'!X12+'m11'!Z12+'m11'!AB12+'m11'!AD12+'m11'!AF12</f>
        <v>0</v>
      </c>
      <c r="HN12" s="68"/>
      <c r="HO12" s="57">
        <f t="shared" si="58"/>
        <v>0</v>
      </c>
      <c r="HP12" s="61"/>
      <c r="HQ12" s="55">
        <f>'m11'!AG12+'m11'!AI12+'m11'!AK12+'m11'!AM12+'m11'!AO12+'m11'!AQ12+'m11'!AS12</f>
        <v>0</v>
      </c>
      <c r="HR12" s="57">
        <f t="shared" si="59"/>
        <v>0</v>
      </c>
      <c r="HS12" s="57">
        <f>'m11'!AH12+'m11'!AJ12+'m11'!AL12+'m11'!AN12+'m11'!AP12+'m11'!AR12+'m11'!AT12</f>
        <v>0</v>
      </c>
      <c r="HT12" s="58"/>
      <c r="HU12" s="57">
        <f t="shared" si="60"/>
        <v>0</v>
      </c>
      <c r="HV12" s="61"/>
      <c r="HW12" s="55">
        <f>'m11'!AU12+'m11'!AW12+'m11'!AY12+'m11'!BA12+'m11'!BC12+'m11'!BE12+'m11'!BG12</f>
        <v>0</v>
      </c>
      <c r="HX12" s="57">
        <f t="shared" si="61"/>
        <v>0</v>
      </c>
      <c r="HY12" s="57">
        <f>'m11'!AV12+'m11'!AX12+'m11'!AZ12+'m11'!BB12+'m11'!BD12+'m11'!BF12+'m11'!BH12</f>
        <v>0</v>
      </c>
      <c r="HZ12" s="58"/>
      <c r="IA12" s="57">
        <f t="shared" si="62"/>
        <v>0</v>
      </c>
      <c r="IB12" s="61">
        <f>IFERROR(__xludf.DUMMYFUNCTION("""COMPUTED_VALUE"""),150.0)</f>
        <v>150</v>
      </c>
      <c r="IC12" s="55">
        <f>'m11'!BI12+'m12'!C12+'m12'!E12+'m12'!G12+'m12'!I12+'m12'!K12+'m12'!M12</f>
        <v>0</v>
      </c>
      <c r="ID12" s="57">
        <f t="shared" si="63"/>
        <v>0</v>
      </c>
      <c r="IE12" s="57">
        <f>'m11'!BJ12+'m12'!D12+'m12'!F12+'m12'!H12+'m12'!J12+'m12'!L12+'m12'!N12</f>
        <v>0</v>
      </c>
      <c r="IF12" s="58"/>
      <c r="IG12" s="57">
        <f t="shared" si="64"/>
        <v>0</v>
      </c>
      <c r="IH12" s="61"/>
      <c r="II12" s="55">
        <f>'m12'!O12+'m12'!Q12+'m12'!S12+'m12'!U12+'m12'!W12+'m12'!Y12+'m12'!AA12</f>
        <v>0</v>
      </c>
      <c r="IJ12" s="57">
        <f t="shared" si="65"/>
        <v>0</v>
      </c>
      <c r="IK12" s="57">
        <f>'m12'!P12+'m12'!R12+'m12'!T12+'m12'!V12+'m12'!X12+'m12'!Z12+'m12'!AB12</f>
        <v>0</v>
      </c>
      <c r="IL12" s="58"/>
      <c r="IM12" s="57">
        <f t="shared" si="66"/>
        <v>0</v>
      </c>
      <c r="IN12" s="61"/>
      <c r="IO12" s="55">
        <f>'m12'!AC12+'m12'!AE12+'m12'!AG12+'m12'!AI12+'m12'!AK12+'m12'!AM12+'m12'!AO12</f>
        <v>0</v>
      </c>
      <c r="IP12" s="57">
        <f t="shared" si="67"/>
        <v>0</v>
      </c>
      <c r="IQ12" s="57">
        <f>'m12'!AD12+'m12'!AF12+'m12'!AH12+'m12'!AJ12+'m12'!AL12+'m12'!AN12+'m12'!AP12</f>
        <v>0</v>
      </c>
      <c r="IR12" s="58"/>
      <c r="IS12" s="57">
        <f t="shared" si="68"/>
        <v>0</v>
      </c>
      <c r="IT12" s="61"/>
      <c r="IU12" s="55">
        <f>'m12'!AQ12+'m12'!AS12+'m12'!AU12+'m12'!AW12+'m12'!AY12+'m12'!BA12+'m12'!BC12</f>
        <v>0</v>
      </c>
      <c r="IV12" s="57">
        <f t="shared" si="69"/>
        <v>0</v>
      </c>
      <c r="IW12" s="57">
        <f>'m12'!AR12+'m12'!AT12+'m12'!AV12+'m12'!AX12+'m12'!AZ12+'m12'!BB12+'m12'!BD12</f>
        <v>0</v>
      </c>
      <c r="IX12" s="58"/>
      <c r="IY12" s="57">
        <f t="shared" si="70"/>
        <v>0</v>
      </c>
      <c r="IZ12" s="61"/>
      <c r="JA12" s="55">
        <f>'m12'!BE12+'m12'!BG12+'m12'!BI12+'m12'!BK12</f>
        <v>0</v>
      </c>
      <c r="JB12" s="57">
        <f t="shared" si="71"/>
        <v>0</v>
      </c>
      <c r="JC12" s="57">
        <f>'m12'!BF12+'m12'!BH12+'m12'!BJ12+'m12'!BL12</f>
        <v>0</v>
      </c>
      <c r="JD12" s="58"/>
      <c r="JE12" s="57">
        <f t="shared" si="72"/>
        <v>0</v>
      </c>
    </row>
    <row r="13">
      <c r="A13" s="2" t="str">
        <f>IFERROR(__xludf.DUMMYFUNCTION("""COMPUTED_VALUE"""),"Daniel Fux")</f>
        <v>Daniel Fux</v>
      </c>
      <c r="B13" s="44">
        <f>IFERROR(__xludf.DUMMYFUNCTION("""COMPUTED_VALUE"""),120.0)</f>
        <v>120</v>
      </c>
      <c r="C13" s="45">
        <f>'m3'!E13+'m3'!G13+'m3'!I13+'m3'!K13+'m3'!M13+'m3'!O13+'m3'!Q13</f>
        <v>18</v>
      </c>
      <c r="D13" s="46">
        <f>'m3'!A13*C13</f>
        <v>2160</v>
      </c>
      <c r="E13" s="46">
        <f>'m3'!F13+'m3'!H13+'m3'!J13+'m3'!L13+'m3'!N13+'m3'!P13+'m3'!R13</f>
        <v>2160</v>
      </c>
      <c r="F13" s="47"/>
      <c r="G13" s="46">
        <f t="shared" si="1"/>
        <v>0</v>
      </c>
      <c r="H13" s="2"/>
      <c r="I13" s="45">
        <f>'m3'!S13+'m3'!U13+'m3'!W13+'m3'!Y13+'m3'!AA13+'m3'!AC13+'m3'!AE13</f>
        <v>27</v>
      </c>
      <c r="J13" s="46">
        <f>'m3'!A13*I13</f>
        <v>3240</v>
      </c>
      <c r="K13" s="46">
        <f>'m3'!T13+'m3'!V13+'m3'!X13+'m3'!Z13+'m3'!AB13+'m3'!AD13+'m3'!AF13</f>
        <v>3240</v>
      </c>
      <c r="L13" s="47"/>
      <c r="M13" s="46">
        <f t="shared" si="2"/>
        <v>0</v>
      </c>
      <c r="N13" s="2"/>
      <c r="O13" s="45">
        <f>'m3'!AG13+'m3'!AI13+'m3'!AK13+'m3'!AM13+'m3'!AO13+'m3'!AQ13+'m3'!AS13</f>
        <v>30</v>
      </c>
      <c r="P13" s="46">
        <f>'m3'!A13*O13</f>
        <v>3600</v>
      </c>
      <c r="Q13" s="46">
        <f>'m3'!AH13+'m3'!AJ13+'m3'!AL13+'m3'!AN13+'m3'!AP13+'m3'!AR13+'m3'!AT13</f>
        <v>600</v>
      </c>
      <c r="R13" s="70">
        <v>3000.0</v>
      </c>
      <c r="S13" s="46">
        <f t="shared" si="3"/>
        <v>0</v>
      </c>
      <c r="T13" s="2"/>
      <c r="U13" s="45">
        <f>'m3'!AU13+'m3'!AW13+'m3'!AY13+'m3'!BA13+'m3'!BC13+'m3'!BE13+'m3'!BG13</f>
        <v>23</v>
      </c>
      <c r="V13" s="46">
        <f>'m3'!A13*U13</f>
        <v>2760</v>
      </c>
      <c r="W13" s="46">
        <f>'m3'!DG13+'m3'!DI13+'m3'!DK13+'m3'!DM13+'m3'!DO13+'m3'!DQ13+'m3'!DS13</f>
        <v>0</v>
      </c>
      <c r="X13" s="70">
        <v>2760.0</v>
      </c>
      <c r="Y13" s="46">
        <f t="shared" si="4"/>
        <v>0</v>
      </c>
      <c r="Z13" s="2"/>
      <c r="AA13" s="45">
        <f>'m3'!BI13+'m3'!BK13+'m4'!C13+'m4'!E13+'m4'!G13+'m4'!I13+'m4'!K13</f>
        <v>15</v>
      </c>
      <c r="AB13" s="46">
        <f>('m3'!BI13+'m3'!BK13)*'m3'!A13+('m4'!C13+'m4'!E13+'m4'!G13+'m4'!I13+'m4'!K13)*'m4'!A13</f>
        <v>1800</v>
      </c>
      <c r="AC13" s="46">
        <f>'m3'!BJ13+'m3'!BL13+'m4'!D13+'m4'!F13+'m4'!H13+'m4'!J13+'m4'!L13</f>
        <v>0</v>
      </c>
      <c r="AD13" s="64">
        <v>1800.0</v>
      </c>
      <c r="AE13" s="46">
        <f t="shared" si="5"/>
        <v>0</v>
      </c>
      <c r="AF13" s="44">
        <f>IFERROR(__xludf.DUMMYFUNCTION("""COMPUTED_VALUE"""),120.0)</f>
        <v>120</v>
      </c>
      <c r="AG13" s="45">
        <f>'m4'!M13+'m4'!O13+'m4'!Q13+'m4'!S13+'m4'!U13+'m4'!W13+'m4'!Y13</f>
        <v>13</v>
      </c>
      <c r="AH13" s="46">
        <f>'m4'!A13*AG13</f>
        <v>1560</v>
      </c>
      <c r="AI13" s="46">
        <f>'m4'!N13+'m4'!P13+'m4'!R13+'m4'!T13+'m4'!V13+'m4'!X13+'m4'!Z13</f>
        <v>0</v>
      </c>
      <c r="AJ13" s="64">
        <v>1560.0</v>
      </c>
      <c r="AK13" s="46">
        <f t="shared" si="6"/>
        <v>0</v>
      </c>
      <c r="AL13" s="2"/>
      <c r="AM13" s="45">
        <f>'m4'!AA13+'m4'!AC13+'m4'!AE13+'m4'!AG13+'m4'!AI13+'m4'!AK13+'m4'!AM13</f>
        <v>52.5</v>
      </c>
      <c r="AN13" s="46">
        <f>'m4'!A13*AM13</f>
        <v>6300</v>
      </c>
      <c r="AO13" s="52">
        <f>'m4'!AB13+'m4'!AD13+'m4'!AF13+'m4'!AH13+'m4'!AJ13+'m4'!AL13+'m4'!AN13</f>
        <v>0</v>
      </c>
      <c r="AP13" s="70">
        <v>6300.0</v>
      </c>
      <c r="AQ13" s="46">
        <f t="shared" si="7"/>
        <v>0</v>
      </c>
      <c r="AR13" s="2"/>
      <c r="AS13" s="45">
        <f>'m4'!AO13+'m4'!AQ13+'m4'!AS13+'m4'!AU13+'m4'!AW13+'m4'!AY13+'m4'!BA13</f>
        <v>16</v>
      </c>
      <c r="AT13" s="46">
        <f>'m4'!A13*AS13</f>
        <v>1920</v>
      </c>
      <c r="AU13" s="46">
        <f>'m4'!AP13+'m4'!AR13+'m4'!AT13+'m4'!AV13+'m4'!AX13+'m4'!AZ13+'m4'!BB13</f>
        <v>0</v>
      </c>
      <c r="AV13" s="70">
        <v>1920.0</v>
      </c>
      <c r="AW13" s="62">
        <f t="shared" si="8"/>
        <v>0</v>
      </c>
      <c r="AX13" s="2"/>
      <c r="AY13" s="45">
        <f>'m4'!BC13+'m4'!BE13+'m4'!BG13+'m4'!BI13+'m5'!C13+'m5'!E13+'m5'!G13</f>
        <v>8.5</v>
      </c>
      <c r="AZ13" s="46">
        <f>('m4'!BC13+'m4'!BE13+'m4'!BG13+'m4'!BI13)*'m4'!A13+('m5'!C13+'m5'!E13+'m5'!G13)*'m5'!A13</f>
        <v>1020</v>
      </c>
      <c r="BA13" s="46">
        <f>'m4'!BD13+'m4'!BF13+'m4'!BH13+'m4'!BJ13+'m5'!D13+'m5'!F13+'m5'!H13</f>
        <v>0</v>
      </c>
      <c r="BB13" s="70">
        <v>1020.0</v>
      </c>
      <c r="BC13" s="46">
        <f t="shared" si="9"/>
        <v>0</v>
      </c>
      <c r="BD13" s="44">
        <f>IFERROR(__xludf.DUMMYFUNCTION("""COMPUTED_VALUE"""),120.0)</f>
        <v>120</v>
      </c>
      <c r="BE13" s="45">
        <f>'m5'!I13+'m5'!K13+'m5'!M13+'m5'!O13+'m5'!Q13+'m5'!S13+'m5'!U13</f>
        <v>32</v>
      </c>
      <c r="BF13" s="46">
        <f>'m5'!A13*BE13</f>
        <v>3840</v>
      </c>
      <c r="BG13" s="46">
        <f>'m5'!J13+'m5'!L13+'m5'!N13+'m5'!P13+'m5'!R13+'m5'!T13+'m5'!V13</f>
        <v>0</v>
      </c>
      <c r="BH13" s="70">
        <v>3840.0</v>
      </c>
      <c r="BI13" s="46">
        <f t="shared" si="10"/>
        <v>0</v>
      </c>
      <c r="BJ13" s="2"/>
      <c r="BK13" s="45">
        <f>'m5'!W13+'m5'!Y13+'m5'!AA13+'m5'!AC13+'m5'!AE13+'m5'!AG13+'m5'!AI13</f>
        <v>5</v>
      </c>
      <c r="BL13" s="46">
        <f>'m5'!A13*BK13</f>
        <v>600</v>
      </c>
      <c r="BM13" s="46">
        <f>'m5'!X13+'m5'!Z13+'m5'!AB13+'m5'!AD13+'m5'!AF13+'m5'!AH13+'m5'!AJ13</f>
        <v>0</v>
      </c>
      <c r="BN13" s="47"/>
      <c r="BO13" s="46">
        <f t="shared" si="11"/>
        <v>-600</v>
      </c>
      <c r="BP13" s="2"/>
      <c r="BQ13" s="45">
        <f>'m5'!AK13+'m5'!AM13+'m5'!AO13+'m5'!AQ13+'m5'!AS13+'m5'!AU13+'m5'!AW13</f>
        <v>32.5</v>
      </c>
      <c r="BR13" s="46">
        <f>'m5'!A13*BQ13</f>
        <v>3900</v>
      </c>
      <c r="BS13" s="46">
        <f>'m5'!AL13+'m5'!AN13+'m5'!AP13+'m5'!AR13+'m5'!AT13+'m5'!AV13+'m5'!AX13</f>
        <v>0</v>
      </c>
      <c r="BT13" s="70"/>
      <c r="BU13" s="46">
        <f t="shared" si="12"/>
        <v>-3900</v>
      </c>
      <c r="BV13" s="2"/>
      <c r="BW13" s="45">
        <f>'m5'!AY13+'m5'!BA13+'m5'!BC13+'m5'!BE13+'m5'!BG13+'m5'!BI13+'m5'!BK13</f>
        <v>43.5</v>
      </c>
      <c r="BX13" s="46">
        <f>'m5'!A13*BW13</f>
        <v>5220</v>
      </c>
      <c r="BY13" s="46">
        <f>'m5'!AZ13+'m5'!BB13+'m5'!BD13+'m5'!BF13+'m5'!BH13+'m5'!BJ13+'m5'!BL13</f>
        <v>0</v>
      </c>
      <c r="BZ13" s="70"/>
      <c r="CA13" s="46">
        <f t="shared" si="13"/>
        <v>-5220</v>
      </c>
      <c r="CB13" s="44">
        <f>IFERROR(__xludf.DUMMYFUNCTION("""COMPUTED_VALUE"""),120.0)</f>
        <v>120</v>
      </c>
      <c r="CC13" s="45">
        <f>'m6'!C13+'m6'!E13+'m6'!G13+'m6'!I13+'m6'!K13+'m6'!M13+'m6'!O13</f>
        <v>33</v>
      </c>
      <c r="CD13" s="46">
        <f t="shared" si="14"/>
        <v>3960</v>
      </c>
      <c r="CE13" s="46">
        <f>'m6'!D13+'m6'!F13+'m6'!H13+'m6'!J13+'m6'!L13+'m6'!N13+'m6'!P13</f>
        <v>0</v>
      </c>
      <c r="CF13" s="70"/>
      <c r="CG13" s="46">
        <f t="shared" si="15"/>
        <v>-3960</v>
      </c>
      <c r="CH13" s="2"/>
      <c r="CI13" s="45">
        <f>'m6'!Q13+'m6'!S13+'m6'!U13+'m6'!W13+'m6'!Y13+'m6'!AA13+'m6'!AC13</f>
        <v>25</v>
      </c>
      <c r="CJ13" s="54">
        <f t="shared" si="16"/>
        <v>3000</v>
      </c>
      <c r="CK13" s="46">
        <f>'m6'!R13+'m6'!T13+'m6'!V13+'m6'!X13+'m6'!Z13+'m6'!AB13+'m6'!AD13</f>
        <v>0</v>
      </c>
      <c r="CL13" s="70"/>
      <c r="CM13" s="46">
        <f t="shared" si="17"/>
        <v>-3000</v>
      </c>
      <c r="CN13" s="2"/>
      <c r="CO13" s="45">
        <f>'m6'!AE13+'m6'!AG13+'m6'!AI13+'m6'!AK13+'m6'!AM13+'m6'!AO13+'m6'!AQ13</f>
        <v>30</v>
      </c>
      <c r="CP13" s="46">
        <f t="shared" si="18"/>
        <v>3600</v>
      </c>
      <c r="CQ13" s="46">
        <f>'m6'!AF13+'m6'!AH13+'m6'!AJ13+'m6'!AL13+'m6'!AN13+'m6'!AP13+'m6'!AR13</f>
        <v>0</v>
      </c>
      <c r="CR13" s="70"/>
      <c r="CS13" s="46">
        <f t="shared" si="19"/>
        <v>-3600</v>
      </c>
      <c r="CT13" s="2"/>
      <c r="CU13" s="45">
        <f>'m6'!AS13+'m6'!AU13+'m6'!AW13+'m6'!AY13+'m6'!BA13+'m6'!BC13+'m6'!BE13</f>
        <v>22.5</v>
      </c>
      <c r="CV13" s="46">
        <f t="shared" si="20"/>
        <v>2700</v>
      </c>
      <c r="CW13" s="46">
        <f>'m6'!AT13+'m6'!AV13+'m6'!AX13+'m6'!AZ13+'m6'!BB13+'m6'!BD13+'m6'!BF13</f>
        <v>0</v>
      </c>
      <c r="CX13" s="70"/>
      <c r="CY13" s="46">
        <f t="shared" si="21"/>
        <v>-2700</v>
      </c>
      <c r="CZ13" s="2"/>
      <c r="DA13" s="45">
        <f>'m6'!BG13+'m6'!BI13+'m7'!C13+'m7'!E13+'m7'!G13+'m7'!I13+'m7'!K13</f>
        <v>13</v>
      </c>
      <c r="DB13" s="46">
        <f>('m6'!BG13+'m6'!BI13)*'m6'!A13+('m7'!C13+'m7'!E13+'m7'!G13+'m7'!I13+'m7'!K13)*'m7'!A13</f>
        <v>1560</v>
      </c>
      <c r="DC13" s="46">
        <f>'m6'!BH13+'m6'!BJ13+'m7'!D13+'m7'!F13+'m7'!H13+'m7'!J13+'m7'!L13</f>
        <v>0</v>
      </c>
      <c r="DD13" s="47"/>
      <c r="DE13" s="46">
        <f t="shared" si="22"/>
        <v>-1560</v>
      </c>
      <c r="DF13" s="44">
        <f>IFERROR(__xludf.DUMMYFUNCTION("""COMPUTED_VALUE"""),120.0)</f>
        <v>120</v>
      </c>
      <c r="DG13" s="45">
        <f>'m7'!M13+'m7'!O13+'m7'!Q13+'m7'!S13+'m7'!U13+'m7'!W13+'m7'!Y13</f>
        <v>12</v>
      </c>
      <c r="DH13" s="46">
        <f t="shared" si="23"/>
        <v>1440</v>
      </c>
      <c r="DI13" s="46">
        <f>'m7'!N13+'m7'!P13+'m7'!R13+'m7'!T13+'m7'!V13+'m7'!X13+'m7'!Z13</f>
        <v>0</v>
      </c>
      <c r="DJ13" s="47"/>
      <c r="DK13" s="46">
        <f t="shared" si="24"/>
        <v>-1440</v>
      </c>
      <c r="DL13" s="2"/>
      <c r="DM13" s="45">
        <f>'m7'!AA13+'m7'!AC13+'m7'!AE13+'m7'!AG13+'m7'!AI13+'m7'!AK13+'m7'!AM13</f>
        <v>22.5</v>
      </c>
      <c r="DN13" s="46">
        <f t="shared" si="25"/>
        <v>2700</v>
      </c>
      <c r="DO13" s="46">
        <f>'m7'!AB13+'m7'!AD13+'m7'!AF13+'m7'!AH13+'m7'!AJ13+'m7'!AL13+'m7'!AN13</f>
        <v>0</v>
      </c>
      <c r="DP13" s="47"/>
      <c r="DQ13" s="46">
        <f t="shared" si="26"/>
        <v>-2700</v>
      </c>
      <c r="DR13" s="2"/>
      <c r="DS13" s="45">
        <f>'m7'!AO13+'m7'!AQ13+'m7'!AS13+'m7'!AU13+'m7'!AW13+'m7'!AY13+'m7'!BA13</f>
        <v>12.5</v>
      </c>
      <c r="DT13" s="46">
        <f t="shared" si="27"/>
        <v>1500</v>
      </c>
      <c r="DU13" s="46">
        <f>'m7'!AP13+'m7'!AR13+'m7'!AT13+'m7'!AV13+'m7'!AX13+'m7'!AZ13+'m7'!BB13</f>
        <v>0</v>
      </c>
      <c r="DV13" s="47"/>
      <c r="DW13" s="46">
        <f t="shared" si="28"/>
        <v>-1500</v>
      </c>
      <c r="DX13" s="2"/>
      <c r="DY13" s="45">
        <f>'m7'!BC13+'m7'!BE13+'m7'!BG13+'m7'!BI13+'m7'!BK13+'m8'!C13+'m8'!E13</f>
        <v>24.5</v>
      </c>
      <c r="DZ13" s="63">
        <f>('m7'!BC13+'m7'!BE13+'m7'!BG13+'m7'!BI13+'m7'!BK13)*DF13+('m8'!C13+'m8'!E13)*ED13</f>
        <v>2940</v>
      </c>
      <c r="EA13" s="46">
        <f>'m7'!BD13+'m7'!BF13+'m7'!BH13+'m7'!BJ13+'m7'!BL13+'m8'!D13+'m8'!F13</f>
        <v>0</v>
      </c>
      <c r="EB13" s="64"/>
      <c r="EC13" s="63">
        <f t="shared" si="29"/>
        <v>-2940</v>
      </c>
      <c r="ED13" s="65">
        <f>IFERROR(__xludf.DUMMYFUNCTION("""COMPUTED_VALUE"""),120.0)</f>
        <v>120</v>
      </c>
      <c r="EE13" s="45">
        <f>'m8'!G13+'m8'!I13+'m8'!K13+'m8'!M13+'m8'!O13+'m8'!Q13+'m8'!S13</f>
        <v>28.5</v>
      </c>
      <c r="EF13" s="63">
        <f t="shared" si="30"/>
        <v>3420</v>
      </c>
      <c r="EG13" s="46">
        <f>'m8'!H13+'m8'!J13+'m8'!L13+'m8'!N13+'m8'!P13+'m8'!R13+'m8'!T13</f>
        <v>0</v>
      </c>
      <c r="EH13" s="64"/>
      <c r="EI13" s="63">
        <f t="shared" si="31"/>
        <v>-3420</v>
      </c>
      <c r="EJ13" s="66"/>
      <c r="EK13" s="45">
        <f>'m8'!U13+'m8'!W13+'m8'!Y13+'m8'!AA13+'m8'!AC13+'m8'!AE13+'m8'!AG13</f>
        <v>32</v>
      </c>
      <c r="EL13" s="63">
        <f t="shared" si="32"/>
        <v>3840</v>
      </c>
      <c r="EM13" s="46">
        <f>'m8'!V13+'m8'!X13+'m8'!Z13+'m8'!AB13+'m8'!AD13+'m8'!AF13+'m8'!AH13</f>
        <v>0</v>
      </c>
      <c r="EN13" s="64"/>
      <c r="EO13" s="63">
        <f t="shared" si="33"/>
        <v>-3840</v>
      </c>
      <c r="EP13" s="67"/>
      <c r="EQ13" s="55">
        <f>'m8'!AI13+'m8'!AK13+'m8'!AM13+'m8'!AO13+'m8'!AQ13+'m8'!AS13+'m8'!AU13</f>
        <v>0</v>
      </c>
      <c r="ER13" s="57">
        <f t="shared" si="34"/>
        <v>0</v>
      </c>
      <c r="ES13" s="57">
        <f>'m8'!AJ13+'m8'!AL13+'m8'!AN13+'m8'!AP13+'m8'!AR13+'m8'!AT13+'m8'!AV13</f>
        <v>0</v>
      </c>
      <c r="ET13" s="68"/>
      <c r="EU13" s="57">
        <f t="shared" si="35"/>
        <v>0</v>
      </c>
      <c r="EV13" s="67"/>
      <c r="EW13" s="55">
        <f>'m8'!AW13+'m8'!AY13+'m8'!BA13+'m8'!BC13+'m8'!BE13+'m8'!BG13+'m8'!BI13</f>
        <v>45</v>
      </c>
      <c r="EX13" s="57">
        <f t="shared" si="36"/>
        <v>5400</v>
      </c>
      <c r="EY13" s="57">
        <f>'m8'!AX13+'m8'!AZ13+'m8'!BB13+'m8'!BD13+'m8'!BF13+'m8'!BH13+'m8'!BJ13</f>
        <v>0</v>
      </c>
      <c r="EZ13" s="68"/>
      <c r="FA13" s="57">
        <f t="shared" si="37"/>
        <v>-5400</v>
      </c>
      <c r="FB13" s="67"/>
      <c r="FC13" s="55">
        <f>'m8'!BK13+'m9'!C13+'m9'!E13+'m9'!G13+'m9'!I13+'m9'!K13+'m9'!M13</f>
        <v>22</v>
      </c>
      <c r="FD13" s="57">
        <f>'m8'!BK13*ED13+'m9'!C13*FH13+'m9'!E13*FH13+'m9'!G13*FH13+'m9'!I13*FH13+'m9'!K13*FH13+'m9'!M13*FH13</f>
        <v>2640</v>
      </c>
      <c r="FE13" s="59">
        <f>'m8'!BL13+'m9'!D13+'m9'!F13+'m9'!H13+'m9'!J13+'m9'!L13+'m9'!N13</f>
        <v>0</v>
      </c>
      <c r="FF13" s="68"/>
      <c r="FG13" s="57">
        <f t="shared" si="38"/>
        <v>-2640</v>
      </c>
      <c r="FH13" s="65">
        <f>IFERROR(__xludf.DUMMYFUNCTION("""COMPUTED_VALUE"""),120.0)</f>
        <v>120</v>
      </c>
      <c r="FI13" s="45">
        <f>'m9'!O13+'m9'!Q13+'m9'!S13+'m9'!U13+'m9'!W13+'m9'!Y13+'m9'!AA13</f>
        <v>6</v>
      </c>
      <c r="FJ13" s="63">
        <f t="shared" si="39"/>
        <v>720</v>
      </c>
      <c r="FK13" s="46">
        <f>'m9'!P13+'m9'!R13+'m9'!T13+'m9'!V13+'m9'!X13+'m9'!Z13+'m9'!AB13</f>
        <v>0</v>
      </c>
      <c r="FL13" s="64"/>
      <c r="FM13" s="63">
        <f t="shared" si="40"/>
        <v>-720</v>
      </c>
      <c r="FN13" s="67"/>
      <c r="FO13" s="55">
        <f>'m9'!AC13+'m9'!AE13+'m9'!AG13+'m9'!AI13+'m9'!AK13+'m9'!AM13+'m9'!AO13</f>
        <v>0</v>
      </c>
      <c r="FP13" s="57">
        <f t="shared" si="41"/>
        <v>0</v>
      </c>
      <c r="FQ13" s="57">
        <f>'m9'!AD13+'m9'!AF13+'m9'!AH13+'m9'!AJ13+'m9'!AL13+'m9'!AN13+'m9'!AP13</f>
        <v>0</v>
      </c>
      <c r="FR13" s="68"/>
      <c r="FS13" s="57">
        <f t="shared" si="42"/>
        <v>0</v>
      </c>
      <c r="FT13" s="67"/>
      <c r="FU13" s="55">
        <f>'m9'!AQ13+'m9'!AS13+'m9'!AU13+'m9'!AW13+'m9'!AY13+'m9'!BA13+'m9'!BC13</f>
        <v>0</v>
      </c>
      <c r="FV13" s="57">
        <f t="shared" si="43"/>
        <v>0</v>
      </c>
      <c r="FW13" s="57">
        <f>'m9'!AR13+'m9'!AT13+'m9'!AV13+'m9'!AX13+'m9'!AZ13+'m9'!BB13+'m9'!BD13</f>
        <v>0</v>
      </c>
      <c r="FX13" s="68"/>
      <c r="FY13" s="57">
        <f t="shared" si="44"/>
        <v>0</v>
      </c>
      <c r="FZ13" s="67"/>
      <c r="GA13" s="55">
        <f>'m9'!BE13+'m9'!BG13+'m9'!BI13+'m10'!C13+'m10'!E13+'m10'!G13+'m10'!I13</f>
        <v>11.5</v>
      </c>
      <c r="GB13" s="57">
        <f t="shared" si="45"/>
        <v>1380</v>
      </c>
      <c r="GC13" s="57">
        <f>'m9'!BF13+'m9'!BH13+'m9'!BJ13+'m10'!D13+'m10'!F13+'m10'!H13+'m10'!J13</f>
        <v>1380</v>
      </c>
      <c r="GD13" s="68"/>
      <c r="GE13" s="57">
        <f t="shared" si="46"/>
        <v>0</v>
      </c>
      <c r="GF13" s="69">
        <f>IFERROR(__xludf.DUMMYFUNCTION("""COMPUTED_VALUE"""),120.0)</f>
        <v>120</v>
      </c>
      <c r="GG13" s="55">
        <f>'m10'!K13+'m10'!M13+'m10'!O13+'m10'!Q13+'m10'!S13+'m10'!U13+'m10'!W13</f>
        <v>0</v>
      </c>
      <c r="GH13" s="57">
        <f t="shared" si="47"/>
        <v>0</v>
      </c>
      <c r="GI13" s="57">
        <f>'m10'!L13+'m10'!N13+'m10'!P13+'m10'!R13+'m10'!T13+'m10'!V13+'m10'!X13</f>
        <v>0</v>
      </c>
      <c r="GJ13" s="68"/>
      <c r="GK13" s="57">
        <f t="shared" si="48"/>
        <v>0</v>
      </c>
      <c r="GL13" s="67"/>
      <c r="GM13" s="55">
        <f>'m10'!Y13+'m10'!AA13+'m10'!AC13+'m10'!AE13+'m10'!AG13+'m10'!AI13+'m10'!AK13</f>
        <v>0</v>
      </c>
      <c r="GN13" s="57">
        <f t="shared" si="49"/>
        <v>0</v>
      </c>
      <c r="GO13" s="57">
        <f>'m10'!Z13+'m10'!AB13+'m10'!AD13+'m10'!AF13+'m10'!AH13+'m10'!AJ13+'m10'!AL13</f>
        <v>0</v>
      </c>
      <c r="GP13" s="68"/>
      <c r="GQ13" s="57">
        <f t="shared" si="50"/>
        <v>0</v>
      </c>
      <c r="GR13" s="61"/>
      <c r="GS13" s="55">
        <f>'m10'!AM13+'m10'!AO13+'m10'!AQ13+'m10'!AS13+'m10'!AU13+'m10'!AW13+'m10'!AY13</f>
        <v>11</v>
      </c>
      <c r="GT13" s="57">
        <f t="shared" si="51"/>
        <v>1320</v>
      </c>
      <c r="GU13" s="57">
        <f>'m10'!AN13+'m10'!AP13+'m10'!AR13+'m10'!AT13+'m10'!AV13+'m10'!AX13+'m10'!AZ13</f>
        <v>1320</v>
      </c>
      <c r="GV13" s="58"/>
      <c r="GW13" s="57">
        <f t="shared" si="52"/>
        <v>0</v>
      </c>
      <c r="GX13" s="61"/>
      <c r="GY13" s="55">
        <f>'m10'!BA13+'m10'!BC13+'m10'!BE13+'m10'!BG13+'m10'!BI13+'m10'!BK13+'m11'!C13</f>
        <v>0</v>
      </c>
      <c r="GZ13" s="57">
        <f t="shared" si="53"/>
        <v>0</v>
      </c>
      <c r="HA13" s="57">
        <f>'m10'!BB13+'m10'!BD13+'m10'!BF13+'m10'!BH13+'m10'!BJ13+'m10'!BL13+'m11'!D13</f>
        <v>0</v>
      </c>
      <c r="HB13" s="58"/>
      <c r="HC13" s="57">
        <f t="shared" si="54"/>
        <v>0</v>
      </c>
      <c r="HD13" s="69">
        <f>IFERROR(__xludf.DUMMYFUNCTION("""COMPUTED_VALUE"""),120.0)</f>
        <v>120</v>
      </c>
      <c r="HE13" s="55">
        <f>'m11'!E13+'m11'!G13+'m11'!I13+'m11'!K13+'m11'!M13+'m11'!O13+'m11'!Q13</f>
        <v>0</v>
      </c>
      <c r="HF13" s="57">
        <f t="shared" si="55"/>
        <v>0</v>
      </c>
      <c r="HG13" s="57">
        <f>'m11'!F13+'m11'!H13+'m11'!J13+'m11'!L13+'m11'!N13+'m11'!P13+'m11'!R13</f>
        <v>0</v>
      </c>
      <c r="HH13" s="68"/>
      <c r="HI13" s="57">
        <f t="shared" si="56"/>
        <v>0</v>
      </c>
      <c r="HJ13" s="67"/>
      <c r="HK13" s="55">
        <f>'m11'!S13+'m11'!U13+'m11'!W13+'m11'!Y13+'m11'!AA13+'m11'!AC13+'m11'!AE13</f>
        <v>0</v>
      </c>
      <c r="HL13" s="57">
        <f t="shared" si="57"/>
        <v>0</v>
      </c>
      <c r="HM13" s="57">
        <f>'m11'!T13+'m11'!V13+'m11'!X13+'m11'!Z13+'m11'!AB13+'m11'!AD13+'m11'!AF13</f>
        <v>0</v>
      </c>
      <c r="HN13" s="68"/>
      <c r="HO13" s="57">
        <f t="shared" si="58"/>
        <v>0</v>
      </c>
      <c r="HP13" s="61"/>
      <c r="HQ13" s="55">
        <f>'m11'!AG13+'m11'!AI13+'m11'!AK13+'m11'!AM13+'m11'!AO13+'m11'!AQ13+'m11'!AS13</f>
        <v>0</v>
      </c>
      <c r="HR13" s="57">
        <f t="shared" si="59"/>
        <v>0</v>
      </c>
      <c r="HS13" s="57">
        <f>'m11'!AH13+'m11'!AJ13+'m11'!AL13+'m11'!AN13+'m11'!AP13+'m11'!AR13+'m11'!AT13</f>
        <v>0</v>
      </c>
      <c r="HT13" s="58"/>
      <c r="HU13" s="57">
        <f t="shared" si="60"/>
        <v>0</v>
      </c>
      <c r="HV13" s="61"/>
      <c r="HW13" s="55">
        <f>'m11'!AU13+'m11'!AW13+'m11'!AY13+'m11'!BA13+'m11'!BC13+'m11'!BE13+'m11'!BG13</f>
        <v>0</v>
      </c>
      <c r="HX13" s="57">
        <f t="shared" si="61"/>
        <v>0</v>
      </c>
      <c r="HY13" s="57">
        <f>'m11'!AV13+'m11'!AX13+'m11'!AZ13+'m11'!BB13+'m11'!BD13+'m11'!BF13+'m11'!BH13</f>
        <v>0</v>
      </c>
      <c r="HZ13" s="58"/>
      <c r="IA13" s="57">
        <f t="shared" si="62"/>
        <v>0</v>
      </c>
      <c r="IB13" s="61">
        <f>IFERROR(__xludf.DUMMYFUNCTION("""COMPUTED_VALUE"""),120.0)</f>
        <v>120</v>
      </c>
      <c r="IC13" s="55">
        <f>'m11'!BI13+'m12'!C13+'m12'!E13+'m12'!G13+'m12'!I13+'m12'!K13+'m12'!M13</f>
        <v>0</v>
      </c>
      <c r="ID13" s="57">
        <f t="shared" si="63"/>
        <v>0</v>
      </c>
      <c r="IE13" s="57">
        <f>'m11'!BJ13+'m12'!D13+'m12'!F13+'m12'!H13+'m12'!J13+'m12'!L13+'m12'!N13</f>
        <v>0</v>
      </c>
      <c r="IF13" s="58"/>
      <c r="IG13" s="57">
        <f t="shared" si="64"/>
        <v>0</v>
      </c>
      <c r="IH13" s="61"/>
      <c r="II13" s="55">
        <f>'m12'!O13+'m12'!Q13+'m12'!S13+'m12'!U13+'m12'!W13+'m12'!Y13+'m12'!AA13</f>
        <v>0</v>
      </c>
      <c r="IJ13" s="57">
        <f t="shared" si="65"/>
        <v>0</v>
      </c>
      <c r="IK13" s="57">
        <f>'m12'!P13+'m12'!R13+'m12'!T13+'m12'!V13+'m12'!X13+'m12'!Z13+'m12'!AB13</f>
        <v>0</v>
      </c>
      <c r="IL13" s="58"/>
      <c r="IM13" s="57">
        <f t="shared" si="66"/>
        <v>0</v>
      </c>
      <c r="IN13" s="61"/>
      <c r="IO13" s="55">
        <f>'m12'!AC13+'m12'!AE13+'m12'!AG13+'m12'!AI13+'m12'!AK13+'m12'!AM13+'m12'!AO13</f>
        <v>0</v>
      </c>
      <c r="IP13" s="57">
        <f t="shared" si="67"/>
        <v>0</v>
      </c>
      <c r="IQ13" s="57">
        <f>'m12'!AD13+'m12'!AF13+'m12'!AH13+'m12'!AJ13+'m12'!AL13+'m12'!AN13+'m12'!AP13</f>
        <v>0</v>
      </c>
      <c r="IR13" s="58"/>
      <c r="IS13" s="57">
        <f t="shared" si="68"/>
        <v>0</v>
      </c>
      <c r="IT13" s="61"/>
      <c r="IU13" s="55">
        <f>'m12'!AQ13+'m12'!AS13+'m12'!AU13+'m12'!AW13+'m12'!AY13+'m12'!BA13+'m12'!BC13</f>
        <v>0</v>
      </c>
      <c r="IV13" s="57">
        <f t="shared" si="69"/>
        <v>0</v>
      </c>
      <c r="IW13" s="57">
        <f>'m12'!AR13+'m12'!AT13+'m12'!AV13+'m12'!AX13+'m12'!AZ13+'m12'!BB13+'m12'!BD13</f>
        <v>0</v>
      </c>
      <c r="IX13" s="58"/>
      <c r="IY13" s="57">
        <f t="shared" si="70"/>
        <v>0</v>
      </c>
      <c r="IZ13" s="61"/>
      <c r="JA13" s="55">
        <f>'m12'!BE13+'m12'!BG13+'m12'!BI13+'m12'!BK13</f>
        <v>0</v>
      </c>
      <c r="JB13" s="57">
        <f t="shared" si="71"/>
        <v>0</v>
      </c>
      <c r="JC13" s="57">
        <f>'m12'!BF13+'m12'!BH13+'m12'!BJ13+'m12'!BL13</f>
        <v>0</v>
      </c>
      <c r="JD13" s="58"/>
      <c r="JE13" s="57">
        <f t="shared" si="72"/>
        <v>0</v>
      </c>
    </row>
    <row r="14">
      <c r="A14" s="2" t="str">
        <f>IFERROR(__xludf.DUMMYFUNCTION("""COMPUTED_VALUE"""),"Radim Dvořák")</f>
        <v>Radim Dvořák</v>
      </c>
      <c r="B14" s="44">
        <f>IFERROR(__xludf.DUMMYFUNCTION("""COMPUTED_VALUE"""),130.0)</f>
        <v>130</v>
      </c>
      <c r="C14" s="45">
        <f>'m3'!E14+'m3'!G14+'m3'!I14+'m3'!K14+'m3'!M14+'m3'!O14+'m3'!Q14</f>
        <v>0</v>
      </c>
      <c r="D14" s="46">
        <f>'m3'!A14*C14</f>
        <v>0</v>
      </c>
      <c r="E14" s="46">
        <f>'m3'!F14+'m3'!H14+'m3'!J14+'m3'!L14+'m3'!N14+'m3'!P14+'m3'!R14</f>
        <v>0</v>
      </c>
      <c r="F14" s="47"/>
      <c r="G14" s="46">
        <f t="shared" si="1"/>
        <v>0</v>
      </c>
      <c r="H14" s="2"/>
      <c r="I14" s="45">
        <f>'m3'!S14+'m3'!U14+'m3'!W14+'m3'!Y14+'m3'!AA14+'m3'!AC14+'m3'!AE14</f>
        <v>7</v>
      </c>
      <c r="J14" s="46">
        <f>'m3'!A14*I14</f>
        <v>910</v>
      </c>
      <c r="K14" s="46">
        <f>'m3'!T14+'m3'!V14+'m3'!X14+'m3'!Z14+'m3'!AB14+'m3'!AD14+'m3'!AF14</f>
        <v>910</v>
      </c>
      <c r="L14" s="47"/>
      <c r="M14" s="46">
        <f t="shared" si="2"/>
        <v>0</v>
      </c>
      <c r="N14" s="2"/>
      <c r="O14" s="45">
        <f>'m3'!AG14+'m3'!AI14+'m3'!AK14+'m3'!AM14+'m3'!AO14+'m3'!AQ14+'m3'!AS14</f>
        <v>0</v>
      </c>
      <c r="P14" s="46">
        <f>'m3'!A14*O14</f>
        <v>0</v>
      </c>
      <c r="Q14" s="46">
        <f>'m3'!AH14+'m3'!AJ14+'m3'!AL14+'m3'!AN14+'m3'!AP14+'m3'!AR14+'m3'!AT14</f>
        <v>0</v>
      </c>
      <c r="R14" s="47"/>
      <c r="S14" s="46">
        <f t="shared" si="3"/>
        <v>0</v>
      </c>
      <c r="T14" s="2"/>
      <c r="U14" s="45">
        <f>'m3'!AU14+'m3'!AW14+'m3'!AY14+'m3'!BA14+'m3'!BC14+'m3'!BE14+'m3'!BG14</f>
        <v>0</v>
      </c>
      <c r="V14" s="46">
        <f>'m3'!A14*U14</f>
        <v>0</v>
      </c>
      <c r="W14" s="46">
        <f>'m3'!DG14+'m3'!DI14+'m3'!DK14+'m3'!DM14+'m3'!DO14+'m3'!DQ14+'m3'!DS14</f>
        <v>0</v>
      </c>
      <c r="X14" s="47"/>
      <c r="Y14" s="46">
        <f t="shared" si="4"/>
        <v>0</v>
      </c>
      <c r="Z14" s="2"/>
      <c r="AA14" s="45">
        <f>'m3'!BI14+'m3'!BK14+'m4'!C14+'m4'!E14+'m4'!G14+'m4'!I14+'m4'!K14</f>
        <v>0</v>
      </c>
      <c r="AB14" s="46">
        <f>('m3'!BI14+'m3'!BK14)*'m3'!A14+('m4'!C14+'m4'!E14+'m4'!G14+'m4'!I14+'m4'!K14)*'m4'!A14</f>
        <v>0</v>
      </c>
      <c r="AC14" s="46">
        <f>'m3'!BJ14+'m3'!BL14+'m4'!D14+'m4'!F14+'m4'!H14+'m4'!J14+'m4'!L14</f>
        <v>0</v>
      </c>
      <c r="AD14" s="49"/>
      <c r="AE14" s="46">
        <f t="shared" si="5"/>
        <v>0</v>
      </c>
      <c r="AF14" s="44">
        <f>IFERROR(__xludf.DUMMYFUNCTION("""COMPUTED_VALUE"""),130.0)</f>
        <v>130</v>
      </c>
      <c r="AG14" s="45">
        <f>'m4'!M14+'m4'!O14+'m4'!Q14+'m4'!S14+'m4'!U14+'m4'!W14+'m4'!Y14</f>
        <v>0</v>
      </c>
      <c r="AH14" s="46">
        <f>'m4'!A14*AG14</f>
        <v>0</v>
      </c>
      <c r="AI14" s="46">
        <f>'m4'!N14+'m4'!P14+'m4'!R14+'m4'!T14+'m4'!V14+'m4'!X14+'m4'!Z14</f>
        <v>0</v>
      </c>
      <c r="AJ14" s="49"/>
      <c r="AK14" s="46">
        <f t="shared" si="6"/>
        <v>0</v>
      </c>
      <c r="AL14" s="2"/>
      <c r="AM14" s="45">
        <f>'m4'!AA14+'m4'!AC14+'m4'!AE14+'m4'!AG14+'m4'!AI14+'m4'!AK14+'m4'!AM14</f>
        <v>0</v>
      </c>
      <c r="AN14" s="46">
        <f>'m4'!A14*AM14</f>
        <v>0</v>
      </c>
      <c r="AO14" s="52">
        <f>'m4'!AB14+'m4'!AD14+'m4'!AF14+'m4'!AH14+'m4'!AJ14+'m4'!AL14+'m4'!AN14</f>
        <v>0</v>
      </c>
      <c r="AP14" s="47"/>
      <c r="AQ14" s="46">
        <f t="shared" si="7"/>
        <v>0</v>
      </c>
      <c r="AR14" s="2"/>
      <c r="AS14" s="45">
        <f>'m4'!AO14+'m4'!AQ14+'m4'!AS14+'m4'!AU14+'m4'!AW14+'m4'!AY14+'m4'!BA14</f>
        <v>0</v>
      </c>
      <c r="AT14" s="46">
        <f>'m4'!A14*AS14</f>
        <v>0</v>
      </c>
      <c r="AU14" s="46">
        <f>'m4'!AP14+'m4'!AR14+'m4'!AT14+'m4'!AV14+'m4'!AX14+'m4'!AZ14+'m4'!BB14</f>
        <v>0</v>
      </c>
      <c r="AV14" s="47"/>
      <c r="AW14" s="62">
        <f t="shared" si="8"/>
        <v>0</v>
      </c>
      <c r="AX14" s="2"/>
      <c r="AY14" s="45">
        <f>'m4'!BC14+'m4'!BE14+'m4'!BG14+'m4'!BI14+'m5'!C14+'m5'!E14+'m5'!G14</f>
        <v>45</v>
      </c>
      <c r="AZ14" s="46">
        <f>('m4'!BC14+'m4'!BE14+'m4'!BG14+'m4'!BI14)*'m4'!A14+('m5'!C14+'m5'!E14+'m5'!G14)*'m5'!A14</f>
        <v>5850</v>
      </c>
      <c r="BA14" s="46">
        <f>'m4'!BD14+'m4'!BF14+'m4'!BH14+'m4'!BJ14+'m5'!D14+'m5'!F14+'m5'!H14</f>
        <v>0</v>
      </c>
      <c r="BB14" s="70">
        <v>5850.0</v>
      </c>
      <c r="BC14" s="46">
        <f t="shared" si="9"/>
        <v>0</v>
      </c>
      <c r="BD14" s="44">
        <f>IFERROR(__xludf.DUMMYFUNCTION("""COMPUTED_VALUE"""),130.0)</f>
        <v>130</v>
      </c>
      <c r="BE14" s="45">
        <f>'m5'!I14+'m5'!K14+'m5'!M14+'m5'!O14+'m5'!Q14+'m5'!S14+'m5'!U14</f>
        <v>48.5</v>
      </c>
      <c r="BF14" s="46">
        <f>'m5'!A14*BE14</f>
        <v>6305</v>
      </c>
      <c r="BG14" s="46">
        <f>'m5'!J14+'m5'!L14+'m5'!N14+'m5'!P14+'m5'!R14+'m5'!T14+'m5'!V14</f>
        <v>0</v>
      </c>
      <c r="BH14" s="70">
        <v>6305.0</v>
      </c>
      <c r="BI14" s="46">
        <f t="shared" si="10"/>
        <v>0</v>
      </c>
      <c r="BJ14" s="2"/>
      <c r="BK14" s="45">
        <f>'m5'!W14+'m5'!Y14+'m5'!AA14+'m5'!AC14+'m5'!AE14+'m5'!AG14+'m5'!AI14</f>
        <v>53</v>
      </c>
      <c r="BL14" s="46">
        <f>'m5'!A14*BK14</f>
        <v>6890</v>
      </c>
      <c r="BM14" s="46">
        <f>'m5'!X14+'m5'!Z14+'m5'!AB14+'m5'!AD14+'m5'!AF14+'m5'!AH14+'m5'!AJ14</f>
        <v>0</v>
      </c>
      <c r="BN14" s="47"/>
      <c r="BO14" s="46">
        <f t="shared" si="11"/>
        <v>-6890</v>
      </c>
      <c r="BP14" s="2"/>
      <c r="BQ14" s="45">
        <f>'m5'!AK14+'m5'!AM14+'m5'!AO14+'m5'!AQ14+'m5'!AS14+'m5'!AU14+'m5'!AW14</f>
        <v>55.5</v>
      </c>
      <c r="BR14" s="46">
        <f>'m5'!A14*BQ14</f>
        <v>7215</v>
      </c>
      <c r="BS14" s="46">
        <f>'m5'!AL14+'m5'!AN14+'m5'!AP14+'m5'!AR14+'m5'!AT14+'m5'!AV14+'m5'!AX14</f>
        <v>0</v>
      </c>
      <c r="BT14" s="47"/>
      <c r="BU14" s="46">
        <f t="shared" si="12"/>
        <v>-7215</v>
      </c>
      <c r="BV14" s="2"/>
      <c r="BW14" s="45">
        <f>'m5'!AY14+'m5'!BA14+'m5'!BC14+'m5'!BE14+'m5'!BG14+'m5'!BI14+'m5'!BK14</f>
        <v>51</v>
      </c>
      <c r="BX14" s="46">
        <f>'m5'!A14*BW14</f>
        <v>6630</v>
      </c>
      <c r="BY14" s="46">
        <f>'m5'!AZ14+'m5'!BB14+'m5'!BD14+'m5'!BF14+'m5'!BH14+'m5'!BJ14+'m5'!BL14</f>
        <v>300</v>
      </c>
      <c r="BZ14" s="47"/>
      <c r="CA14" s="46">
        <f t="shared" si="13"/>
        <v>-6330</v>
      </c>
      <c r="CB14" s="44">
        <f>IFERROR(__xludf.DUMMYFUNCTION("""COMPUTED_VALUE"""),130.0)</f>
        <v>130</v>
      </c>
      <c r="CC14" s="45">
        <f>'m6'!C14+'m6'!E14+'m6'!G14+'m6'!I14+'m6'!K14+'m6'!M14+'m6'!O14</f>
        <v>40</v>
      </c>
      <c r="CD14" s="46">
        <f t="shared" si="14"/>
        <v>5200</v>
      </c>
      <c r="CE14" s="46">
        <f>'m6'!D14+'m6'!F14+'m6'!H14+'m6'!J14+'m6'!L14+'m6'!N14+'m6'!P14</f>
        <v>0</v>
      </c>
      <c r="CF14" s="47"/>
      <c r="CG14" s="46">
        <f t="shared" si="15"/>
        <v>-5200</v>
      </c>
      <c r="CH14" s="2"/>
      <c r="CI14" s="45">
        <f>'m6'!Q14+'m6'!S14+'m6'!U14+'m6'!W14+'m6'!Y14+'m6'!AA14+'m6'!AC14</f>
        <v>47.5</v>
      </c>
      <c r="CJ14" s="54">
        <f t="shared" si="16"/>
        <v>6175</v>
      </c>
      <c r="CK14" s="46">
        <f>'m6'!R14+'m6'!T14+'m6'!V14+'m6'!X14+'m6'!Z14+'m6'!AB14+'m6'!AD14</f>
        <v>0</v>
      </c>
      <c r="CL14" s="47"/>
      <c r="CM14" s="46">
        <f t="shared" si="17"/>
        <v>-6175</v>
      </c>
      <c r="CN14" s="2"/>
      <c r="CO14" s="45">
        <f>'m6'!AE14+'m6'!AG14+'m6'!AI14+'m6'!AK14+'m6'!AM14+'m6'!AO14+'m6'!AQ14</f>
        <v>52</v>
      </c>
      <c r="CP14" s="46">
        <f t="shared" si="18"/>
        <v>6760</v>
      </c>
      <c r="CQ14" s="46">
        <f>'m6'!AF14+'m6'!AH14+'m6'!AJ14+'m6'!AL14+'m6'!AN14+'m6'!AP14+'m6'!AR14</f>
        <v>0</v>
      </c>
      <c r="CR14" s="47"/>
      <c r="CS14" s="46">
        <f t="shared" si="19"/>
        <v>-6760</v>
      </c>
      <c r="CT14" s="2"/>
      <c r="CU14" s="45">
        <f>'m6'!AS14+'m6'!AU14+'m6'!AW14+'m6'!AY14+'m6'!BA14+'m6'!BC14+'m6'!BE14</f>
        <v>58</v>
      </c>
      <c r="CV14" s="46">
        <f t="shared" si="20"/>
        <v>7540</v>
      </c>
      <c r="CW14" s="46">
        <f>'m6'!AT14+'m6'!AV14+'m6'!AX14+'m6'!AZ14+'m6'!BB14+'m6'!BD14+'m6'!BF14</f>
        <v>1280</v>
      </c>
      <c r="CX14" s="47"/>
      <c r="CY14" s="46">
        <f t="shared" si="21"/>
        <v>-6260</v>
      </c>
      <c r="CZ14" s="2"/>
      <c r="DA14" s="45">
        <f>'m6'!BG14+'m6'!BI14+'m7'!C14+'m7'!E14+'m7'!G14+'m7'!I14+'m7'!K14</f>
        <v>52</v>
      </c>
      <c r="DB14" s="46">
        <f>('m6'!BG14+'m6'!BI14)*'m6'!A14+('m7'!C14+'m7'!E14+'m7'!G14+'m7'!I14+'m7'!K14)*'m7'!A14</f>
        <v>7680</v>
      </c>
      <c r="DC14" s="46">
        <f>'m6'!BH14+'m6'!BJ14+'m7'!D14+'m7'!F14+'m7'!H14+'m7'!J14+'m7'!L14</f>
        <v>0</v>
      </c>
      <c r="DD14" s="47"/>
      <c r="DE14" s="46">
        <f t="shared" si="22"/>
        <v>-7680</v>
      </c>
      <c r="DF14" s="44">
        <f>IFERROR(__xludf.DUMMYFUNCTION("""COMPUTED_VALUE"""),150.0)</f>
        <v>150</v>
      </c>
      <c r="DG14" s="45">
        <f>'m7'!M14+'m7'!O14+'m7'!Q14+'m7'!S14+'m7'!U14+'m7'!W14+'m7'!Y14</f>
        <v>51.5</v>
      </c>
      <c r="DH14" s="46">
        <f t="shared" si="23"/>
        <v>7725</v>
      </c>
      <c r="DI14" s="46">
        <f>'m7'!N14+'m7'!P14+'m7'!R14+'m7'!T14+'m7'!V14+'m7'!X14+'m7'!Z14</f>
        <v>500</v>
      </c>
      <c r="DJ14" s="47"/>
      <c r="DK14" s="46">
        <f t="shared" si="24"/>
        <v>-7225</v>
      </c>
      <c r="DL14" s="2"/>
      <c r="DM14" s="45">
        <f>'m7'!AA14+'m7'!AC14+'m7'!AE14+'m7'!AG14+'m7'!AI14+'m7'!AK14+'m7'!AM14</f>
        <v>56.5</v>
      </c>
      <c r="DN14" s="46">
        <f t="shared" si="25"/>
        <v>8475</v>
      </c>
      <c r="DO14" s="46">
        <f>'m7'!AB14+'m7'!AD14+'m7'!AF14+'m7'!AH14+'m7'!AJ14+'m7'!AL14+'m7'!AN14</f>
        <v>0</v>
      </c>
      <c r="DP14" s="47"/>
      <c r="DQ14" s="46">
        <f t="shared" si="26"/>
        <v>-8475</v>
      </c>
      <c r="DR14" s="2"/>
      <c r="DS14" s="45">
        <f>'m7'!AO14+'m7'!AQ14+'m7'!AS14+'m7'!AU14+'m7'!AW14+'m7'!AY14+'m7'!BA14</f>
        <v>51.5</v>
      </c>
      <c r="DT14" s="46">
        <f t="shared" si="27"/>
        <v>7725</v>
      </c>
      <c r="DU14" s="46">
        <f>'m7'!AP14+'m7'!AR14+'m7'!AT14+'m7'!AV14+'m7'!AX14+'m7'!AZ14+'m7'!BB14</f>
        <v>0</v>
      </c>
      <c r="DV14" s="47"/>
      <c r="DW14" s="46">
        <f t="shared" si="28"/>
        <v>-7725</v>
      </c>
      <c r="DX14" s="2"/>
      <c r="DY14" s="45">
        <f>'m7'!BC14+'m7'!BE14+'m7'!BG14+'m7'!BI14+'m7'!BK14+'m8'!C14+'m8'!E14</f>
        <v>45.5</v>
      </c>
      <c r="DZ14" s="63">
        <f>('m7'!BC14+'m7'!BE14+'m7'!BG14+'m7'!BI14+'m7'!BK14)*DF14+('m8'!C14+'m8'!E14)*ED14</f>
        <v>6825</v>
      </c>
      <c r="EA14" s="46">
        <f>'m7'!BD14+'m7'!BF14+'m7'!BH14+'m7'!BJ14+'m7'!BL14+'m8'!D14+'m8'!F14</f>
        <v>1500</v>
      </c>
      <c r="EB14" s="64"/>
      <c r="EC14" s="63">
        <f t="shared" si="29"/>
        <v>-5325</v>
      </c>
      <c r="ED14" s="65">
        <f>IFERROR(__xludf.DUMMYFUNCTION("""COMPUTED_VALUE"""),150.0)</f>
        <v>150</v>
      </c>
      <c r="EE14" s="45">
        <f>'m8'!G14+'m8'!I14+'m8'!K14+'m8'!M14+'m8'!O14+'m8'!Q14+'m8'!S14</f>
        <v>51.5</v>
      </c>
      <c r="EF14" s="63">
        <f t="shared" si="30"/>
        <v>7725</v>
      </c>
      <c r="EG14" s="46">
        <f>'m8'!H14+'m8'!J14+'m8'!L14+'m8'!N14+'m8'!P14+'m8'!R14+'m8'!T14</f>
        <v>800</v>
      </c>
      <c r="EH14" s="64"/>
      <c r="EI14" s="63">
        <f t="shared" si="31"/>
        <v>-6925</v>
      </c>
      <c r="EJ14" s="66"/>
      <c r="EK14" s="45">
        <f>'m8'!U14+'m8'!W14+'m8'!Y14+'m8'!AA14+'m8'!AC14+'m8'!AE14+'m8'!AG14</f>
        <v>36.5</v>
      </c>
      <c r="EL14" s="63">
        <f t="shared" si="32"/>
        <v>5475</v>
      </c>
      <c r="EM14" s="46">
        <f>'m8'!V14+'m8'!X14+'m8'!Z14+'m8'!AB14+'m8'!AD14+'m8'!AF14+'m8'!AH14</f>
        <v>3593</v>
      </c>
      <c r="EN14" s="64"/>
      <c r="EO14" s="63">
        <f t="shared" si="33"/>
        <v>-1882</v>
      </c>
      <c r="EP14" s="67"/>
      <c r="EQ14" s="55">
        <f>'m8'!AI14+'m8'!AK14+'m8'!AM14+'m8'!AO14+'m8'!AQ14+'m8'!AS14+'m8'!AU14</f>
        <v>48.5</v>
      </c>
      <c r="ER14" s="57">
        <f t="shared" si="34"/>
        <v>7275</v>
      </c>
      <c r="ES14" s="57">
        <f>'m8'!AJ14+'m8'!AL14+'m8'!AN14+'m8'!AP14+'m8'!AR14+'m8'!AT14+'m8'!AV14</f>
        <v>4400</v>
      </c>
      <c r="ET14" s="68"/>
      <c r="EU14" s="57">
        <f t="shared" si="35"/>
        <v>-2875</v>
      </c>
      <c r="EV14" s="67"/>
      <c r="EW14" s="55">
        <f>'m8'!AW14+'m8'!AY14+'m8'!BA14+'m8'!BC14+'m8'!BE14+'m8'!BG14+'m8'!BI14</f>
        <v>46</v>
      </c>
      <c r="EX14" s="57">
        <f t="shared" si="36"/>
        <v>6900</v>
      </c>
      <c r="EY14" s="57">
        <f>'m8'!AX14+'m8'!AZ14+'m8'!BB14+'m8'!BD14+'m8'!BF14+'m8'!BH14+'m8'!BJ14</f>
        <v>2000</v>
      </c>
      <c r="EZ14" s="68"/>
      <c r="FA14" s="57">
        <f t="shared" si="37"/>
        <v>-4900</v>
      </c>
      <c r="FB14" s="67"/>
      <c r="FC14" s="55">
        <f>'m8'!BK14+'m9'!C14+'m9'!E14+'m9'!G14+'m9'!I14+'m9'!K14+'m9'!M14</f>
        <v>64</v>
      </c>
      <c r="FD14" s="57">
        <f>'m8'!BK14*ED14+'m9'!C14*FH14+'m9'!E14*FH14+'m9'!G14*FH14+'m9'!I14*FH14+'m9'!K14*FH14+'m9'!M14*FH14</f>
        <v>9600</v>
      </c>
      <c r="FE14" s="59">
        <f>'m8'!BL14+'m9'!D14+'m9'!F14+'m9'!H14+'m9'!J14+'m9'!L14+'m9'!N14</f>
        <v>3354</v>
      </c>
      <c r="FF14" s="68"/>
      <c r="FG14" s="57">
        <f t="shared" si="38"/>
        <v>-6246</v>
      </c>
      <c r="FH14" s="65">
        <f>IFERROR(__xludf.DUMMYFUNCTION("""COMPUTED_VALUE"""),150.0)</f>
        <v>150</v>
      </c>
      <c r="FI14" s="45">
        <f>'m9'!O14+'m9'!Q14+'m9'!S14+'m9'!U14+'m9'!W14+'m9'!Y14+'m9'!AA14</f>
        <v>47.5</v>
      </c>
      <c r="FJ14" s="63">
        <f t="shared" si="39"/>
        <v>7125</v>
      </c>
      <c r="FK14" s="46">
        <f>'m9'!P14+'m9'!R14+'m9'!T14+'m9'!V14+'m9'!X14+'m9'!Z14+'m9'!AB14</f>
        <v>0</v>
      </c>
      <c r="FL14" s="64"/>
      <c r="FM14" s="63">
        <f t="shared" si="40"/>
        <v>-7125</v>
      </c>
      <c r="FN14" s="67"/>
      <c r="FO14" s="55">
        <f>'m9'!AC14+'m9'!AE14+'m9'!AG14+'m9'!AI14+'m9'!AK14+'m9'!AM14+'m9'!AO14</f>
        <v>50.5</v>
      </c>
      <c r="FP14" s="57">
        <f t="shared" si="41"/>
        <v>7575</v>
      </c>
      <c r="FQ14" s="57">
        <f>'m9'!AD14+'m9'!AF14+'m9'!AH14+'m9'!AJ14+'m9'!AL14+'m9'!AN14+'m9'!AP14</f>
        <v>2824</v>
      </c>
      <c r="FR14" s="68"/>
      <c r="FS14" s="57">
        <f t="shared" si="42"/>
        <v>-4751</v>
      </c>
      <c r="FT14" s="67"/>
      <c r="FU14" s="55">
        <f>'m9'!AQ14+'m9'!AS14+'m9'!AU14+'m9'!AW14+'m9'!AY14+'m9'!BA14+'m9'!BC14</f>
        <v>51</v>
      </c>
      <c r="FV14" s="57">
        <f t="shared" si="43"/>
        <v>7650</v>
      </c>
      <c r="FW14" s="57">
        <f>'m9'!AR14+'m9'!AT14+'m9'!AV14+'m9'!AX14+'m9'!AZ14+'m9'!BB14+'m9'!BD14</f>
        <v>2500</v>
      </c>
      <c r="FX14" s="68"/>
      <c r="FY14" s="57">
        <f t="shared" si="44"/>
        <v>-5150</v>
      </c>
      <c r="FZ14" s="67"/>
      <c r="GA14" s="55">
        <f>'m9'!BE14+'m9'!BG14+'m9'!BI14+'m10'!C14+'m10'!E14+'m10'!G14+'m10'!I14</f>
        <v>67</v>
      </c>
      <c r="GB14" s="57">
        <f t="shared" si="45"/>
        <v>10050</v>
      </c>
      <c r="GC14" s="57">
        <f>'m9'!BF14+'m9'!BH14+'m9'!BJ14+'m10'!D14+'m10'!F14+'m10'!H14+'m10'!J14</f>
        <v>2200</v>
      </c>
      <c r="GD14" s="68"/>
      <c r="GE14" s="57">
        <f t="shared" si="46"/>
        <v>-7850</v>
      </c>
      <c r="GF14" s="69">
        <f>IFERROR(__xludf.DUMMYFUNCTION("""COMPUTED_VALUE"""),150.0)</f>
        <v>150</v>
      </c>
      <c r="GG14" s="55">
        <f>'m10'!K14+'m10'!M14+'m10'!O14+'m10'!Q14+'m10'!S14+'m10'!U14+'m10'!W14</f>
        <v>68</v>
      </c>
      <c r="GH14" s="57">
        <f t="shared" si="47"/>
        <v>10200</v>
      </c>
      <c r="GI14" s="57">
        <f>'m10'!L14+'m10'!N14+'m10'!P14+'m10'!R14+'m10'!T14+'m10'!V14+'m10'!X14</f>
        <v>1500</v>
      </c>
      <c r="GJ14" s="68"/>
      <c r="GK14" s="57">
        <f t="shared" si="48"/>
        <v>-8700</v>
      </c>
      <c r="GL14" s="67"/>
      <c r="GM14" s="55">
        <f>'m10'!Y14+'m10'!AA14+'m10'!AC14+'m10'!AE14+'m10'!AG14+'m10'!AI14+'m10'!AK14</f>
        <v>51</v>
      </c>
      <c r="GN14" s="57">
        <f t="shared" si="49"/>
        <v>7650</v>
      </c>
      <c r="GO14" s="57">
        <f>'m10'!Z14+'m10'!AB14+'m10'!AD14+'m10'!AF14+'m10'!AH14+'m10'!AJ14+'m10'!AL14</f>
        <v>1000</v>
      </c>
      <c r="GP14" s="68"/>
      <c r="GQ14" s="57">
        <f t="shared" si="50"/>
        <v>-6650</v>
      </c>
      <c r="GR14" s="61"/>
      <c r="GS14" s="55">
        <f>'m10'!AM14+'m10'!AO14+'m10'!AQ14+'m10'!AS14+'m10'!AU14+'m10'!AW14+'m10'!AY14</f>
        <v>56.5</v>
      </c>
      <c r="GT14" s="57">
        <f t="shared" si="51"/>
        <v>8475</v>
      </c>
      <c r="GU14" s="57">
        <f>'m10'!AN14+'m10'!AP14+'m10'!AR14+'m10'!AT14+'m10'!AV14+'m10'!AX14+'m10'!AZ14</f>
        <v>500</v>
      </c>
      <c r="GV14" s="58"/>
      <c r="GW14" s="57">
        <f t="shared" si="52"/>
        <v>-7975</v>
      </c>
      <c r="GX14" s="61"/>
      <c r="GY14" s="55">
        <f>'m10'!BA14+'m10'!BC14+'m10'!BE14+'m10'!BG14+'m10'!BI14+'m10'!BK14+'m11'!C14</f>
        <v>65</v>
      </c>
      <c r="GZ14" s="57">
        <f t="shared" si="53"/>
        <v>9750</v>
      </c>
      <c r="HA14" s="57">
        <f>'m10'!BB14+'m10'!BD14+'m10'!BF14+'m10'!BH14+'m10'!BJ14+'m10'!BL14+'m11'!D14</f>
        <v>0</v>
      </c>
      <c r="HB14" s="58"/>
      <c r="HC14" s="57">
        <f t="shared" si="54"/>
        <v>-9750</v>
      </c>
      <c r="HD14" s="69">
        <f>IFERROR(__xludf.DUMMYFUNCTION("""COMPUTED_VALUE"""),150.0)</f>
        <v>150</v>
      </c>
      <c r="HE14" s="55">
        <f>'m11'!E14+'m11'!G14+'m11'!I14+'m11'!K14+'m11'!M14+'m11'!O14+'m11'!Q14</f>
        <v>67</v>
      </c>
      <c r="HF14" s="57">
        <f t="shared" si="55"/>
        <v>10050</v>
      </c>
      <c r="HG14" s="57">
        <f>'m11'!F14+'m11'!H14+'m11'!J14+'m11'!L14+'m11'!N14+'m11'!P14+'m11'!R14</f>
        <v>0</v>
      </c>
      <c r="HH14" s="68"/>
      <c r="HI14" s="57">
        <f t="shared" si="56"/>
        <v>-10050</v>
      </c>
      <c r="HJ14" s="67"/>
      <c r="HK14" s="55">
        <f>'m11'!S14+'m11'!U14+'m11'!W14+'m11'!Y14+'m11'!AA14+'m11'!AC14+'m11'!AE14</f>
        <v>67</v>
      </c>
      <c r="HL14" s="57">
        <f t="shared" si="57"/>
        <v>10050</v>
      </c>
      <c r="HM14" s="57">
        <f>'m11'!T14+'m11'!V14+'m11'!X14+'m11'!Z14+'m11'!AB14+'m11'!AD14+'m11'!AF14</f>
        <v>0</v>
      </c>
      <c r="HN14" s="68"/>
      <c r="HO14" s="57">
        <f t="shared" si="58"/>
        <v>-10050</v>
      </c>
      <c r="HP14" s="61"/>
      <c r="HQ14" s="55">
        <f>'m11'!AG14+'m11'!AI14+'m11'!AK14+'m11'!AM14+'m11'!AO14+'m11'!AQ14+'m11'!AS14</f>
        <v>62</v>
      </c>
      <c r="HR14" s="57">
        <f t="shared" si="59"/>
        <v>9300</v>
      </c>
      <c r="HS14" s="57">
        <f>'m11'!AH14+'m11'!AJ14+'m11'!AL14+'m11'!AN14+'m11'!AP14+'m11'!AR14+'m11'!AT14</f>
        <v>0</v>
      </c>
      <c r="HT14" s="58"/>
      <c r="HU14" s="57">
        <f t="shared" si="60"/>
        <v>-9300</v>
      </c>
      <c r="HV14" s="61"/>
      <c r="HW14" s="55">
        <f>'m11'!AU14+'m11'!AW14+'m11'!AY14+'m11'!BA14+'m11'!BC14+'m11'!BE14+'m11'!BG14</f>
        <v>47</v>
      </c>
      <c r="HX14" s="57">
        <f t="shared" si="61"/>
        <v>7050</v>
      </c>
      <c r="HY14" s="57">
        <f>'m11'!AV14+'m11'!AX14+'m11'!AZ14+'m11'!BB14+'m11'!BD14+'m11'!BF14+'m11'!BH14</f>
        <v>0</v>
      </c>
      <c r="HZ14" s="58"/>
      <c r="IA14" s="57">
        <f t="shared" si="62"/>
        <v>-7050</v>
      </c>
      <c r="IB14" s="61">
        <f>IFERROR(__xludf.DUMMYFUNCTION("""COMPUTED_VALUE"""),150.0)</f>
        <v>150</v>
      </c>
      <c r="IC14" s="55">
        <f>'m11'!BI14+'m12'!C14+'m12'!E14+'m12'!G14+'m12'!I14+'m12'!K14+'m12'!M14</f>
        <v>50.5</v>
      </c>
      <c r="ID14" s="57">
        <f t="shared" si="63"/>
        <v>7575</v>
      </c>
      <c r="IE14" s="57">
        <f>'m11'!BJ14+'m12'!D14+'m12'!F14+'m12'!H14+'m12'!J14+'m12'!L14+'m12'!N14</f>
        <v>0</v>
      </c>
      <c r="IF14" s="58"/>
      <c r="IG14" s="57">
        <f t="shared" si="64"/>
        <v>-7575</v>
      </c>
      <c r="IH14" s="61"/>
      <c r="II14" s="55">
        <f>'m12'!O14+'m12'!Q14+'m12'!S14+'m12'!U14+'m12'!W14+'m12'!Y14+'m12'!AA14</f>
        <v>46</v>
      </c>
      <c r="IJ14" s="57">
        <f t="shared" si="65"/>
        <v>6900</v>
      </c>
      <c r="IK14" s="57">
        <f>'m12'!P14+'m12'!R14+'m12'!T14+'m12'!V14+'m12'!X14+'m12'!Z14+'m12'!AB14</f>
        <v>0</v>
      </c>
      <c r="IL14" s="58"/>
      <c r="IM14" s="57">
        <f t="shared" si="66"/>
        <v>-6900</v>
      </c>
      <c r="IN14" s="61"/>
      <c r="IO14" s="55">
        <f>'m12'!AC14+'m12'!AE14+'m12'!AG14+'m12'!AI14+'m12'!AK14+'m12'!AM14+'m12'!AO14</f>
        <v>46</v>
      </c>
      <c r="IP14" s="57">
        <f t="shared" si="67"/>
        <v>6900</v>
      </c>
      <c r="IQ14" s="57">
        <f>'m12'!AD14+'m12'!AF14+'m12'!AH14+'m12'!AJ14+'m12'!AL14+'m12'!AN14+'m12'!AP14</f>
        <v>0</v>
      </c>
      <c r="IR14" s="58"/>
      <c r="IS14" s="57">
        <f t="shared" si="68"/>
        <v>-6900</v>
      </c>
      <c r="IT14" s="61"/>
      <c r="IU14" s="55">
        <f>'m12'!AQ14+'m12'!AS14+'m12'!AU14+'m12'!AW14+'m12'!AY14+'m12'!BA14+'m12'!BC14</f>
        <v>45</v>
      </c>
      <c r="IV14" s="57">
        <f t="shared" si="69"/>
        <v>6750</v>
      </c>
      <c r="IW14" s="57">
        <f>'m12'!AR14+'m12'!AT14+'m12'!AV14+'m12'!AX14+'m12'!AZ14+'m12'!BB14+'m12'!BD14</f>
        <v>0</v>
      </c>
      <c r="IX14" s="58"/>
      <c r="IY14" s="57">
        <f t="shared" si="70"/>
        <v>-6750</v>
      </c>
      <c r="IZ14" s="61"/>
      <c r="JA14" s="55">
        <f>'m12'!BE14+'m12'!BG14+'m12'!BI14+'m12'!BK14</f>
        <v>25.5</v>
      </c>
      <c r="JB14" s="57">
        <f t="shared" si="71"/>
        <v>3825</v>
      </c>
      <c r="JC14" s="57">
        <f>'m12'!BF14+'m12'!BH14+'m12'!BJ14+'m12'!BL14</f>
        <v>0</v>
      </c>
      <c r="JD14" s="58"/>
      <c r="JE14" s="57">
        <f t="shared" si="72"/>
        <v>-3825</v>
      </c>
    </row>
    <row r="15">
      <c r="A15" s="2" t="str">
        <f>IFERROR(__xludf.DUMMYFUNCTION("""COMPUTED_VALUE"""),"Vladimír Dudkin-x")</f>
        <v>Vladimír Dudkin-x</v>
      </c>
      <c r="B15" s="44">
        <f>IFERROR(__xludf.DUMMYFUNCTION("""COMPUTED_VALUE"""),100.0)</f>
        <v>100</v>
      </c>
      <c r="C15" s="45">
        <f>'m3'!E15+'m3'!G15+'m3'!I15+'m3'!K15+'m3'!M15+'m3'!O15+'m3'!Q15</f>
        <v>0</v>
      </c>
      <c r="D15" s="46">
        <f>'m3'!A15*C15</f>
        <v>0</v>
      </c>
      <c r="E15" s="46">
        <f>'m3'!F15+'m3'!H15+'m3'!J15+'m3'!L15+'m3'!N15+'m3'!P15+'m3'!R15</f>
        <v>0</v>
      </c>
      <c r="F15" s="47"/>
      <c r="G15" s="46">
        <f t="shared" si="1"/>
        <v>0</v>
      </c>
      <c r="H15" s="2"/>
      <c r="I15" s="45">
        <f>'m3'!S15+'m3'!U15+'m3'!W15+'m3'!Y15+'m3'!AA15+'m3'!AC15+'m3'!AE15</f>
        <v>0</v>
      </c>
      <c r="J15" s="46">
        <f>'m3'!A15*I15</f>
        <v>0</v>
      </c>
      <c r="K15" s="46">
        <f>'m3'!T15+'m3'!V15+'m3'!X15+'m3'!Z15+'m3'!AB15+'m3'!AD15+'m3'!AF15</f>
        <v>0</v>
      </c>
      <c r="L15" s="47"/>
      <c r="M15" s="46">
        <f t="shared" si="2"/>
        <v>0</v>
      </c>
      <c r="N15" s="2"/>
      <c r="O15" s="45">
        <f>'m3'!AG15+'m3'!AI15+'m3'!AK15+'m3'!AM15+'m3'!AO15+'m3'!AQ15+'m3'!AS15</f>
        <v>33</v>
      </c>
      <c r="P15" s="46">
        <f>'m3'!A15*O15</f>
        <v>3300</v>
      </c>
      <c r="Q15" s="46">
        <f>'m3'!AH15+'m3'!AJ15+'m3'!AL15+'m3'!AN15+'m3'!AP15+'m3'!AR15+'m3'!AT15</f>
        <v>0</v>
      </c>
      <c r="R15" s="47"/>
      <c r="S15" s="46">
        <f t="shared" si="3"/>
        <v>-3300</v>
      </c>
      <c r="T15" s="2"/>
      <c r="U15" s="45">
        <f>'m3'!AU15+'m3'!AW15+'m3'!AY15+'m3'!BA15+'m3'!BC15+'m3'!BE15+'m3'!BG15</f>
        <v>41.5</v>
      </c>
      <c r="V15" s="46">
        <f>'m3'!A15*U15</f>
        <v>4150</v>
      </c>
      <c r="W15" s="46">
        <f>'m3'!DG15+'m3'!DI15+'m3'!DK15+'m3'!DM15+'m3'!DO15+'m3'!DQ15+'m3'!DS15</f>
        <v>0</v>
      </c>
      <c r="X15" s="47"/>
      <c r="Y15" s="46">
        <f t="shared" si="4"/>
        <v>-4150</v>
      </c>
      <c r="Z15" s="2"/>
      <c r="AA15" s="45">
        <f>'m3'!BI15+'m3'!BK15+'m4'!C15+'m4'!E15+'m4'!G15+'m4'!I15+'m4'!K15</f>
        <v>26</v>
      </c>
      <c r="AB15" s="46">
        <f>('m3'!BI15+'m3'!BK15)*'m3'!A15+('m4'!C15+'m4'!E15+'m4'!G15+'m4'!I15+'m4'!K15)*'m4'!A15</f>
        <v>2600</v>
      </c>
      <c r="AC15" s="46">
        <f>'m3'!BJ15+'m3'!BL15+'m4'!D15+'m4'!F15+'m4'!H15+'m4'!J15+'m4'!L15</f>
        <v>0</v>
      </c>
      <c r="AD15" s="49"/>
      <c r="AE15" s="46">
        <f t="shared" si="5"/>
        <v>-2600</v>
      </c>
      <c r="AF15" s="44">
        <f>IFERROR(__xludf.DUMMYFUNCTION("""COMPUTED_VALUE"""),100.0)</f>
        <v>100</v>
      </c>
      <c r="AG15" s="45">
        <f>'m4'!M15+'m4'!O15+'m4'!Q15+'m4'!S15+'m4'!U15+'m4'!W15+'m4'!Y15</f>
        <v>0</v>
      </c>
      <c r="AH15" s="46">
        <f>'m4'!A15*AG15</f>
        <v>0</v>
      </c>
      <c r="AI15" s="46">
        <f>'m4'!N15+'m4'!P15+'m4'!R15+'m4'!T15+'m4'!V15+'m4'!X15+'m4'!Z15</f>
        <v>0</v>
      </c>
      <c r="AJ15" s="49"/>
      <c r="AK15" s="46">
        <f t="shared" si="6"/>
        <v>0</v>
      </c>
      <c r="AL15" s="2"/>
      <c r="AM15" s="45">
        <f>'m4'!AA15+'m4'!AC15+'m4'!AE15+'m4'!AG15+'m4'!AI15+'m4'!AK15+'m4'!AM15</f>
        <v>0</v>
      </c>
      <c r="AN15" s="46">
        <f>'m4'!A15*AM15</f>
        <v>0</v>
      </c>
      <c r="AO15" s="52">
        <f>'m4'!AB15+'m4'!AD15+'m4'!AF15+'m4'!AH15+'m4'!AJ15+'m4'!AL15+'m4'!AN15</f>
        <v>0</v>
      </c>
      <c r="AP15" s="47"/>
      <c r="AQ15" s="46">
        <f t="shared" si="7"/>
        <v>0</v>
      </c>
      <c r="AR15" s="2"/>
      <c r="AS15" s="45">
        <f>'m4'!AO15+'m4'!AQ15+'m4'!AS15+'m4'!AU15+'m4'!AW15+'m4'!AY15+'m4'!BA15</f>
        <v>0</v>
      </c>
      <c r="AT15" s="46">
        <f>'m4'!A15*AS15</f>
        <v>0</v>
      </c>
      <c r="AU15" s="46">
        <f>'m4'!AP15+'m4'!AR15+'m4'!AT15+'m4'!AV15+'m4'!AX15+'m4'!AZ15+'m4'!BB15</f>
        <v>0</v>
      </c>
      <c r="AV15" s="47"/>
      <c r="AW15" s="62">
        <f t="shared" si="8"/>
        <v>0</v>
      </c>
      <c r="AX15" s="2"/>
      <c r="AY15" s="45">
        <f>'m4'!BC15+'m4'!BE15+'m4'!BG15+'m4'!BI15+'m5'!C15+'m5'!E15+'m5'!G15</f>
        <v>0</v>
      </c>
      <c r="AZ15" s="46">
        <f>('m4'!BC15+'m4'!BE15+'m4'!BG15+'m4'!BI15)*'m4'!A15+('m5'!C15+'m5'!E15+'m5'!G15)*'m5'!A15</f>
        <v>0</v>
      </c>
      <c r="BA15" s="46">
        <f>'m4'!BD15+'m4'!BF15+'m4'!BH15+'m4'!BJ15+'m5'!D15+'m5'!F15+'m5'!H15</f>
        <v>0</v>
      </c>
      <c r="BB15" s="47"/>
      <c r="BC15" s="46">
        <f t="shared" si="9"/>
        <v>0</v>
      </c>
      <c r="BD15" s="44">
        <f>IFERROR(__xludf.DUMMYFUNCTION("""COMPUTED_VALUE"""),100.0)</f>
        <v>100</v>
      </c>
      <c r="BE15" s="45">
        <f>'m5'!I15+'m5'!K15+'m5'!M15+'m5'!O15+'m5'!Q15+'m5'!S15+'m5'!U15</f>
        <v>0</v>
      </c>
      <c r="BF15" s="46">
        <f>'m5'!A15*BE15</f>
        <v>0</v>
      </c>
      <c r="BG15" s="46">
        <f>'m5'!J15+'m5'!L15+'m5'!N15+'m5'!P15+'m5'!R15+'m5'!T15+'m5'!V15</f>
        <v>0</v>
      </c>
      <c r="BH15" s="47"/>
      <c r="BI15" s="46">
        <f t="shared" si="10"/>
        <v>0</v>
      </c>
      <c r="BJ15" s="2"/>
      <c r="BK15" s="45">
        <f>'m5'!W15+'m5'!Y15+'m5'!AA15+'m5'!AC15+'m5'!AE15+'m5'!AG15+'m5'!AI15</f>
        <v>0</v>
      </c>
      <c r="BL15" s="46">
        <f>'m5'!A15*BK15</f>
        <v>0</v>
      </c>
      <c r="BM15" s="46">
        <f>'m5'!X15+'m5'!Z15+'m5'!AB15+'m5'!AD15+'m5'!AF15+'m5'!AH15+'m5'!AJ15</f>
        <v>0</v>
      </c>
      <c r="BN15" s="47"/>
      <c r="BO15" s="46">
        <f t="shared" si="11"/>
        <v>0</v>
      </c>
      <c r="BP15" s="2"/>
      <c r="BQ15" s="45">
        <f>'m5'!AK15+'m5'!AM15+'m5'!AO15+'m5'!AQ15+'m5'!AS15+'m5'!AU15+'m5'!AW15</f>
        <v>0</v>
      </c>
      <c r="BR15" s="46">
        <f>'m5'!A15*BQ15</f>
        <v>0</v>
      </c>
      <c r="BS15" s="46">
        <f>'m5'!AL15+'m5'!AN15+'m5'!AP15+'m5'!AR15+'m5'!AT15+'m5'!AV15+'m5'!AX15</f>
        <v>0</v>
      </c>
      <c r="BT15" s="47"/>
      <c r="BU15" s="46">
        <f t="shared" si="12"/>
        <v>0</v>
      </c>
      <c r="BV15" s="2"/>
      <c r="BW15" s="45">
        <f>'m5'!AY15+'m5'!BA15+'m5'!BC15+'m5'!BE15+'m5'!BG15+'m5'!BI15+'m5'!BK15</f>
        <v>0</v>
      </c>
      <c r="BX15" s="46">
        <f>'m5'!A15*BW15</f>
        <v>0</v>
      </c>
      <c r="BY15" s="46">
        <f>'m5'!AZ15+'m5'!BB15+'m5'!BD15+'m5'!BF15+'m5'!BH15+'m5'!BJ15+'m5'!BL15</f>
        <v>0</v>
      </c>
      <c r="BZ15" s="47"/>
      <c r="CA15" s="46">
        <f t="shared" si="13"/>
        <v>0</v>
      </c>
      <c r="CB15" s="44">
        <f>IFERROR(__xludf.DUMMYFUNCTION("""COMPUTED_VALUE"""),100.0)</f>
        <v>100</v>
      </c>
      <c r="CC15" s="45">
        <f>'m6'!C15+'m6'!E15+'m6'!G15+'m6'!I15+'m6'!K15+'m6'!M15+'m6'!O15</f>
        <v>0</v>
      </c>
      <c r="CD15" s="46">
        <f t="shared" si="14"/>
        <v>0</v>
      </c>
      <c r="CE15" s="46">
        <f>'m6'!D15+'m6'!F15+'m6'!H15+'m6'!J15+'m6'!L15+'m6'!N15+'m6'!P15</f>
        <v>0</v>
      </c>
      <c r="CF15" s="47"/>
      <c r="CG15" s="46">
        <f t="shared" si="15"/>
        <v>0</v>
      </c>
      <c r="CH15" s="2"/>
      <c r="CI15" s="45">
        <f>'m6'!Q15+'m6'!S15+'m6'!U15+'m6'!W15+'m6'!Y15+'m6'!AA15+'m6'!AC15</f>
        <v>0</v>
      </c>
      <c r="CJ15" s="54">
        <f t="shared" si="16"/>
        <v>0</v>
      </c>
      <c r="CK15" s="46">
        <f>'m6'!R15+'m6'!T15+'m6'!V15+'m6'!X15+'m6'!Z15+'m6'!AB15+'m6'!AD15</f>
        <v>0</v>
      </c>
      <c r="CL15" s="47"/>
      <c r="CM15" s="46">
        <f t="shared" si="17"/>
        <v>0</v>
      </c>
      <c r="CN15" s="2"/>
      <c r="CO15" s="45">
        <f>'m6'!AE15+'m6'!AG15+'m6'!AI15+'m6'!AK15+'m6'!AM15+'m6'!AO15+'m6'!AQ15</f>
        <v>0</v>
      </c>
      <c r="CP15" s="46">
        <f t="shared" si="18"/>
        <v>0</v>
      </c>
      <c r="CQ15" s="46">
        <f>'m6'!AF15+'m6'!AH15+'m6'!AJ15+'m6'!AL15+'m6'!AN15+'m6'!AP15+'m6'!AR15</f>
        <v>0</v>
      </c>
      <c r="CR15" s="47"/>
      <c r="CS15" s="46">
        <f t="shared" si="19"/>
        <v>0</v>
      </c>
      <c r="CT15" s="2"/>
      <c r="CU15" s="45">
        <f>'m6'!AS15+'m6'!AU15+'m6'!AW15+'m6'!AY15+'m6'!BA15+'m6'!BC15+'m6'!BE15</f>
        <v>0</v>
      </c>
      <c r="CV15" s="46">
        <f t="shared" si="20"/>
        <v>0</v>
      </c>
      <c r="CW15" s="46">
        <f>'m6'!AT15+'m6'!AV15+'m6'!AX15+'m6'!AZ15+'m6'!BB15+'m6'!BD15+'m6'!BF15</f>
        <v>0</v>
      </c>
      <c r="CX15" s="47"/>
      <c r="CY15" s="46">
        <f t="shared" si="21"/>
        <v>0</v>
      </c>
      <c r="CZ15" s="2"/>
      <c r="DA15" s="45">
        <f>'m6'!BG15+'m6'!BI15+'m7'!C15+'m7'!E15+'m7'!G15+'m7'!I15+'m7'!K15</f>
        <v>0</v>
      </c>
      <c r="DB15" s="46">
        <f>('m6'!BG15+'m6'!BI15)*'m6'!A15+('m7'!C15+'m7'!E15+'m7'!G15+'m7'!I15+'m7'!K15)*'m7'!A15</f>
        <v>0</v>
      </c>
      <c r="DC15" s="46">
        <f>'m6'!BH15+'m6'!BJ15+'m7'!D15+'m7'!F15+'m7'!H15+'m7'!J15+'m7'!L15</f>
        <v>0</v>
      </c>
      <c r="DD15" s="47"/>
      <c r="DE15" s="46">
        <f t="shared" si="22"/>
        <v>0</v>
      </c>
      <c r="DF15" s="44">
        <f>IFERROR(__xludf.DUMMYFUNCTION("""COMPUTED_VALUE"""),100.0)</f>
        <v>100</v>
      </c>
      <c r="DG15" s="45">
        <f>'m7'!M15+'m7'!O15+'m7'!Q15+'m7'!S15+'m7'!U15+'m7'!W15+'m7'!Y15</f>
        <v>0</v>
      </c>
      <c r="DH15" s="46">
        <f t="shared" si="23"/>
        <v>0</v>
      </c>
      <c r="DI15" s="46">
        <f>'m7'!N15+'m7'!P15+'m7'!R15+'m7'!T15+'m7'!V15+'m7'!X15+'m7'!Z15</f>
        <v>0</v>
      </c>
      <c r="DJ15" s="47"/>
      <c r="DK15" s="46">
        <f t="shared" si="24"/>
        <v>0</v>
      </c>
      <c r="DL15" s="2"/>
      <c r="DM15" s="45">
        <f>'m7'!AA15+'m7'!AC15+'m7'!AE15+'m7'!AG15+'m7'!AI15+'m7'!AK15+'m7'!AM15</f>
        <v>0</v>
      </c>
      <c r="DN15" s="46">
        <f t="shared" si="25"/>
        <v>0</v>
      </c>
      <c r="DO15" s="46">
        <f>'m7'!AB15+'m7'!AD15+'m7'!AF15+'m7'!AH15+'m7'!AJ15+'m7'!AL15+'m7'!AN15</f>
        <v>0</v>
      </c>
      <c r="DP15" s="47"/>
      <c r="DQ15" s="46">
        <f t="shared" si="26"/>
        <v>0</v>
      </c>
      <c r="DR15" s="2"/>
      <c r="DS15" s="45">
        <f>'m7'!AO15+'m7'!AQ15+'m7'!AS15+'m7'!AU15+'m7'!AW15+'m7'!AY15+'m7'!BA15</f>
        <v>0</v>
      </c>
      <c r="DT15" s="46">
        <f t="shared" si="27"/>
        <v>0</v>
      </c>
      <c r="DU15" s="46">
        <f>'m7'!AP15+'m7'!AR15+'m7'!AT15+'m7'!AV15+'m7'!AX15+'m7'!AZ15+'m7'!BB15</f>
        <v>0</v>
      </c>
      <c r="DV15" s="47"/>
      <c r="DW15" s="46">
        <f t="shared" si="28"/>
        <v>0</v>
      </c>
      <c r="DX15" s="2"/>
      <c r="DY15" s="45">
        <f>'m7'!BC15+'m7'!BE15+'m7'!BG15+'m7'!BI15+'m7'!BK15+'m8'!C15+'m8'!E15</f>
        <v>0</v>
      </c>
      <c r="DZ15" s="63">
        <f>('m7'!BC15+'m7'!BE15+'m7'!BG15+'m7'!BI15+'m7'!BK15)*DF15+('m8'!C15+'m8'!E15)*ED15</f>
        <v>0</v>
      </c>
      <c r="EA15" s="46">
        <f>'m7'!BD15+'m7'!BF15+'m7'!BH15+'m7'!BJ15+'m7'!BL15+'m8'!D15+'m8'!F15</f>
        <v>0</v>
      </c>
      <c r="EB15" s="64"/>
      <c r="EC15" s="63">
        <f t="shared" si="29"/>
        <v>0</v>
      </c>
      <c r="ED15" s="65">
        <f>IFERROR(__xludf.DUMMYFUNCTION("""COMPUTED_VALUE"""),100.0)</f>
        <v>100</v>
      </c>
      <c r="EE15" s="45">
        <f>'m8'!G15+'m8'!I15+'m8'!K15+'m8'!M15+'m8'!O15+'m8'!Q15+'m8'!S15</f>
        <v>0</v>
      </c>
      <c r="EF15" s="63">
        <f t="shared" si="30"/>
        <v>0</v>
      </c>
      <c r="EG15" s="46">
        <f>'m8'!H15+'m8'!J15+'m8'!L15+'m8'!N15+'m8'!P15+'m8'!R15+'m8'!T15</f>
        <v>0</v>
      </c>
      <c r="EH15" s="64"/>
      <c r="EI15" s="63">
        <f t="shared" si="31"/>
        <v>0</v>
      </c>
      <c r="EJ15" s="66"/>
      <c r="EK15" s="45">
        <f>'m8'!U15+'m8'!W15+'m8'!Y15+'m8'!AA15+'m8'!AC15+'m8'!AE15+'m8'!AG15</f>
        <v>0</v>
      </c>
      <c r="EL15" s="63">
        <f t="shared" si="32"/>
        <v>0</v>
      </c>
      <c r="EM15" s="46">
        <f>'m8'!V15+'m8'!X15+'m8'!Z15+'m8'!AB15+'m8'!AD15+'m8'!AF15+'m8'!AH15</f>
        <v>0</v>
      </c>
      <c r="EN15" s="64"/>
      <c r="EO15" s="63">
        <f t="shared" si="33"/>
        <v>0</v>
      </c>
      <c r="EP15" s="67"/>
      <c r="EQ15" s="55">
        <f>'m8'!AI15+'m8'!AK15+'m8'!AM15+'m8'!AO15+'m8'!AQ15+'m8'!AS15+'m8'!AU15</f>
        <v>0</v>
      </c>
      <c r="ER15" s="57">
        <f t="shared" si="34"/>
        <v>0</v>
      </c>
      <c r="ES15" s="57">
        <f>'m8'!AJ15+'m8'!AL15+'m8'!AN15+'m8'!AP15+'m8'!AR15+'m8'!AT15+'m8'!AV15</f>
        <v>0</v>
      </c>
      <c r="ET15" s="68"/>
      <c r="EU15" s="57">
        <f t="shared" si="35"/>
        <v>0</v>
      </c>
      <c r="EV15" s="67"/>
      <c r="EW15" s="55">
        <f>'m8'!AW15+'m8'!AY15+'m8'!BA15+'m8'!BC15+'m8'!BE15+'m8'!BG15+'m8'!BI15</f>
        <v>0</v>
      </c>
      <c r="EX15" s="57">
        <f t="shared" si="36"/>
        <v>0</v>
      </c>
      <c r="EY15" s="57">
        <f>'m8'!AX15+'m8'!AZ15+'m8'!BB15+'m8'!BD15+'m8'!BF15+'m8'!BH15+'m8'!BJ15</f>
        <v>0</v>
      </c>
      <c r="EZ15" s="68"/>
      <c r="FA15" s="57">
        <f t="shared" si="37"/>
        <v>0</v>
      </c>
      <c r="FB15" s="67"/>
      <c r="FC15" s="55">
        <f>'m8'!BK15+'m9'!C15+'m9'!E15+'m9'!G15+'m9'!I15+'m9'!K15+'m9'!M15</f>
        <v>0</v>
      </c>
      <c r="FD15" s="57">
        <f>'m8'!BK15*ED15+'m9'!C15*FH15+'m9'!E15*FH15+'m9'!G15*FH15+'m9'!I15*FH15+'m9'!K15*FH15+'m9'!M15*FH15</f>
        <v>0</v>
      </c>
      <c r="FE15" s="59">
        <f>'m8'!BL15+'m9'!D15+'m9'!F15+'m9'!H15+'m9'!J15+'m9'!L15+'m9'!N15</f>
        <v>0</v>
      </c>
      <c r="FF15" s="68"/>
      <c r="FG15" s="57">
        <f t="shared" si="38"/>
        <v>0</v>
      </c>
      <c r="FH15" s="65">
        <f>IFERROR(__xludf.DUMMYFUNCTION("""COMPUTED_VALUE"""),100.0)</f>
        <v>100</v>
      </c>
      <c r="FI15" s="45">
        <f>'m9'!O15+'m9'!Q15+'m9'!S15+'m9'!U15+'m9'!W15+'m9'!Y15+'m9'!AA15</f>
        <v>0</v>
      </c>
      <c r="FJ15" s="63">
        <f t="shared" si="39"/>
        <v>0</v>
      </c>
      <c r="FK15" s="46">
        <f>'m9'!P15+'m9'!R15+'m9'!T15+'m9'!V15+'m9'!X15+'m9'!Z15+'m9'!AB15</f>
        <v>0</v>
      </c>
      <c r="FL15" s="64"/>
      <c r="FM15" s="63">
        <f t="shared" si="40"/>
        <v>0</v>
      </c>
      <c r="FN15" s="67"/>
      <c r="FO15" s="55">
        <f>'m9'!AC15+'m9'!AE15+'m9'!AG15+'m9'!AI15+'m9'!AK15+'m9'!AM15+'m9'!AO15</f>
        <v>0</v>
      </c>
      <c r="FP15" s="57">
        <f t="shared" si="41"/>
        <v>0</v>
      </c>
      <c r="FQ15" s="57">
        <f>'m9'!AD15+'m9'!AF15+'m9'!AH15+'m9'!AJ15+'m9'!AL15+'m9'!AN15+'m9'!AP15</f>
        <v>0</v>
      </c>
      <c r="FR15" s="68"/>
      <c r="FS15" s="57">
        <f t="shared" si="42"/>
        <v>0</v>
      </c>
      <c r="FT15" s="67"/>
      <c r="FU15" s="55">
        <f>'m9'!AQ15+'m9'!AS15+'m9'!AU15+'m9'!AW15+'m9'!AY15+'m9'!BA15+'m9'!BC15</f>
        <v>0</v>
      </c>
      <c r="FV15" s="57">
        <f t="shared" si="43"/>
        <v>0</v>
      </c>
      <c r="FW15" s="57">
        <f>'m9'!AR15+'m9'!AT15+'m9'!AV15+'m9'!AX15+'m9'!AZ15+'m9'!BB15+'m9'!BD15</f>
        <v>0</v>
      </c>
      <c r="FX15" s="68"/>
      <c r="FY15" s="57">
        <f t="shared" si="44"/>
        <v>0</v>
      </c>
      <c r="FZ15" s="67"/>
      <c r="GA15" s="55">
        <f>'m9'!BE15+'m9'!BG15+'m9'!BI15+'m10'!C15+'m10'!E15+'m10'!G15+'m10'!I15</f>
        <v>0</v>
      </c>
      <c r="GB15" s="57">
        <f t="shared" si="45"/>
        <v>0</v>
      </c>
      <c r="GC15" s="57">
        <f>'m9'!BF15+'m9'!BH15+'m9'!BJ15+'m10'!D15+'m10'!F15+'m10'!H15+'m10'!J15</f>
        <v>0</v>
      </c>
      <c r="GD15" s="68"/>
      <c r="GE15" s="57">
        <f t="shared" si="46"/>
        <v>0</v>
      </c>
      <c r="GF15" s="69">
        <f>IFERROR(__xludf.DUMMYFUNCTION("""COMPUTED_VALUE"""),100.0)</f>
        <v>100</v>
      </c>
      <c r="GG15" s="55">
        <f>'m10'!K15+'m10'!M15+'m10'!O15+'m10'!Q15+'m10'!S15+'m10'!U15+'m10'!W15</f>
        <v>0</v>
      </c>
      <c r="GH15" s="57">
        <f t="shared" si="47"/>
        <v>0</v>
      </c>
      <c r="GI15" s="57">
        <f>'m10'!L15+'m10'!N15+'m10'!P15+'m10'!R15+'m10'!T15+'m10'!V15+'m10'!X15</f>
        <v>0</v>
      </c>
      <c r="GJ15" s="68"/>
      <c r="GK15" s="57">
        <f t="shared" si="48"/>
        <v>0</v>
      </c>
      <c r="GL15" s="67"/>
      <c r="GM15" s="55">
        <f>'m10'!Y15+'m10'!AA15+'m10'!AC15+'m10'!AE15+'m10'!AG15+'m10'!AI15+'m10'!AK15</f>
        <v>0</v>
      </c>
      <c r="GN15" s="57">
        <f t="shared" si="49"/>
        <v>0</v>
      </c>
      <c r="GO15" s="57">
        <f>'m10'!Z15+'m10'!AB15+'m10'!AD15+'m10'!AF15+'m10'!AH15+'m10'!AJ15+'m10'!AL15</f>
        <v>0</v>
      </c>
      <c r="GP15" s="68"/>
      <c r="GQ15" s="57">
        <f t="shared" si="50"/>
        <v>0</v>
      </c>
      <c r="GR15" s="61"/>
      <c r="GS15" s="55">
        <f>'m10'!AM15+'m10'!AO15+'m10'!AQ15+'m10'!AS15+'m10'!AU15+'m10'!AW15+'m10'!AY15</f>
        <v>0</v>
      </c>
      <c r="GT15" s="57">
        <f t="shared" si="51"/>
        <v>0</v>
      </c>
      <c r="GU15" s="57">
        <f>'m10'!AN15+'m10'!AP15+'m10'!AR15+'m10'!AT15+'m10'!AV15+'m10'!AX15+'m10'!AZ15</f>
        <v>0</v>
      </c>
      <c r="GV15" s="58"/>
      <c r="GW15" s="57">
        <f t="shared" si="52"/>
        <v>0</v>
      </c>
      <c r="GX15" s="61"/>
      <c r="GY15" s="55">
        <f>'m10'!BA15+'m10'!BC15+'m10'!BE15+'m10'!BG15+'m10'!BI15+'m10'!BK15+'m11'!C15</f>
        <v>0</v>
      </c>
      <c r="GZ15" s="57">
        <f t="shared" si="53"/>
        <v>0</v>
      </c>
      <c r="HA15" s="57">
        <f>'m10'!BB15+'m10'!BD15+'m10'!BF15+'m10'!BH15+'m10'!BJ15+'m10'!BL15+'m11'!D15</f>
        <v>0</v>
      </c>
      <c r="HB15" s="58"/>
      <c r="HC15" s="57">
        <f t="shared" si="54"/>
        <v>0</v>
      </c>
      <c r="HD15" s="69">
        <f>IFERROR(__xludf.DUMMYFUNCTION("""COMPUTED_VALUE"""),100.0)</f>
        <v>100</v>
      </c>
      <c r="HE15" s="55">
        <f>'m11'!E15+'m11'!G15+'m11'!I15+'m11'!K15+'m11'!M15+'m11'!O15+'m11'!Q15</f>
        <v>0</v>
      </c>
      <c r="HF15" s="57">
        <f t="shared" si="55"/>
        <v>0</v>
      </c>
      <c r="HG15" s="57">
        <f>'m11'!F15+'m11'!H15+'m11'!J15+'m11'!L15+'m11'!N15+'m11'!P15+'m11'!R15</f>
        <v>0</v>
      </c>
      <c r="HH15" s="68"/>
      <c r="HI15" s="57">
        <f t="shared" si="56"/>
        <v>0</v>
      </c>
      <c r="HJ15" s="67"/>
      <c r="HK15" s="55">
        <f>'m11'!S15+'m11'!U15+'m11'!W15+'m11'!Y15+'m11'!AA15+'m11'!AC15+'m11'!AE15</f>
        <v>0</v>
      </c>
      <c r="HL15" s="57">
        <f t="shared" si="57"/>
        <v>0</v>
      </c>
      <c r="HM15" s="57">
        <f>'m11'!T15+'m11'!V15+'m11'!X15+'m11'!Z15+'m11'!AB15+'m11'!AD15+'m11'!AF15</f>
        <v>0</v>
      </c>
      <c r="HN15" s="68"/>
      <c r="HO15" s="57">
        <f t="shared" si="58"/>
        <v>0</v>
      </c>
      <c r="HP15" s="61"/>
      <c r="HQ15" s="55">
        <f>'m11'!AG15+'m11'!AI15+'m11'!AK15+'m11'!AM15+'m11'!AO15+'m11'!AQ15+'m11'!AS15</f>
        <v>0</v>
      </c>
      <c r="HR15" s="57">
        <f t="shared" si="59"/>
        <v>0</v>
      </c>
      <c r="HS15" s="57">
        <f>'m11'!AH15+'m11'!AJ15+'m11'!AL15+'m11'!AN15+'m11'!AP15+'m11'!AR15+'m11'!AT15</f>
        <v>0</v>
      </c>
      <c r="HT15" s="58"/>
      <c r="HU15" s="57">
        <f t="shared" si="60"/>
        <v>0</v>
      </c>
      <c r="HV15" s="61"/>
      <c r="HW15" s="55">
        <f>'m11'!AU15+'m11'!AW15+'m11'!AY15+'m11'!BA15+'m11'!BC15+'m11'!BE15+'m11'!BG15</f>
        <v>0</v>
      </c>
      <c r="HX15" s="57">
        <f t="shared" si="61"/>
        <v>0</v>
      </c>
      <c r="HY15" s="57">
        <f>'m11'!AV15+'m11'!AX15+'m11'!AZ15+'m11'!BB15+'m11'!BD15+'m11'!BF15+'m11'!BH15</f>
        <v>0</v>
      </c>
      <c r="HZ15" s="58"/>
      <c r="IA15" s="57">
        <f t="shared" si="62"/>
        <v>0</v>
      </c>
      <c r="IB15" s="61">
        <f>IFERROR(__xludf.DUMMYFUNCTION("""COMPUTED_VALUE"""),100.0)</f>
        <v>100</v>
      </c>
      <c r="IC15" s="55">
        <f>'m11'!BI15+'m12'!C15+'m12'!E15+'m12'!G15+'m12'!I15+'m12'!K15+'m12'!M15</f>
        <v>0</v>
      </c>
      <c r="ID15" s="57">
        <f t="shared" si="63"/>
        <v>0</v>
      </c>
      <c r="IE15" s="57">
        <f>'m11'!BJ15+'m12'!D15+'m12'!F15+'m12'!H15+'m12'!J15+'m12'!L15+'m12'!N15</f>
        <v>0</v>
      </c>
      <c r="IF15" s="58"/>
      <c r="IG15" s="57">
        <f t="shared" si="64"/>
        <v>0</v>
      </c>
      <c r="IH15" s="61"/>
      <c r="II15" s="55">
        <f>'m12'!O15+'m12'!Q15+'m12'!S15+'m12'!U15+'m12'!W15+'m12'!Y15+'m12'!AA15</f>
        <v>0</v>
      </c>
      <c r="IJ15" s="57">
        <f t="shared" si="65"/>
        <v>0</v>
      </c>
      <c r="IK15" s="57">
        <f>'m12'!P15+'m12'!R15+'m12'!T15+'m12'!V15+'m12'!X15+'m12'!Z15+'m12'!AB15</f>
        <v>0</v>
      </c>
      <c r="IL15" s="58"/>
      <c r="IM15" s="57">
        <f t="shared" si="66"/>
        <v>0</v>
      </c>
      <c r="IN15" s="61"/>
      <c r="IO15" s="55">
        <f>'m12'!AC15+'m12'!AE15+'m12'!AG15+'m12'!AI15+'m12'!AK15+'m12'!AM15+'m12'!AO15</f>
        <v>0</v>
      </c>
      <c r="IP15" s="57">
        <f t="shared" si="67"/>
        <v>0</v>
      </c>
      <c r="IQ15" s="57">
        <f>'m12'!AD15+'m12'!AF15+'m12'!AH15+'m12'!AJ15+'m12'!AL15+'m12'!AN15+'m12'!AP15</f>
        <v>0</v>
      </c>
      <c r="IR15" s="58"/>
      <c r="IS15" s="57">
        <f t="shared" si="68"/>
        <v>0</v>
      </c>
      <c r="IT15" s="61"/>
      <c r="IU15" s="55">
        <f>'m12'!AQ15+'m12'!AS15+'m12'!AU15+'m12'!AW15+'m12'!AY15+'m12'!BA15+'m12'!BC15</f>
        <v>0</v>
      </c>
      <c r="IV15" s="57">
        <f t="shared" si="69"/>
        <v>0</v>
      </c>
      <c r="IW15" s="57">
        <f>'m12'!AR15+'m12'!AT15+'m12'!AV15+'m12'!AX15+'m12'!AZ15+'m12'!BB15+'m12'!BD15</f>
        <v>0</v>
      </c>
      <c r="IX15" s="58"/>
      <c r="IY15" s="57">
        <f t="shared" si="70"/>
        <v>0</v>
      </c>
      <c r="IZ15" s="61"/>
      <c r="JA15" s="55">
        <f>'m12'!BE15+'m12'!BG15+'m12'!BI15+'m12'!BK15</f>
        <v>0</v>
      </c>
      <c r="JB15" s="57">
        <f t="shared" si="71"/>
        <v>0</v>
      </c>
      <c r="JC15" s="57">
        <f>'m12'!BF15+'m12'!BH15+'m12'!BJ15+'m12'!BL15</f>
        <v>0</v>
      </c>
      <c r="JD15" s="58"/>
      <c r="JE15" s="57">
        <f t="shared" si="72"/>
        <v>0</v>
      </c>
    </row>
    <row r="16">
      <c r="A16" s="2" t="str">
        <f>IFERROR(__xludf.DUMMYFUNCTION("""COMPUTED_VALUE"""),"Jakub Kouřimský-x")</f>
        <v>Jakub Kouřimský-x</v>
      </c>
      <c r="B16" s="44">
        <f>IFERROR(__xludf.DUMMYFUNCTION("""COMPUTED_VALUE"""),100.0)</f>
        <v>100</v>
      </c>
      <c r="C16" s="45">
        <f>'m3'!E16+'m3'!G16+'m3'!I16+'m3'!K16+'m3'!M16+'m3'!O16+'m3'!Q16</f>
        <v>0</v>
      </c>
      <c r="D16" s="46">
        <f>'m3'!A16*C16</f>
        <v>0</v>
      </c>
      <c r="E16" s="46">
        <f>'m3'!F16+'m3'!H16+'m3'!J16+'m3'!L16+'m3'!N16+'m3'!P16+'m3'!R16</f>
        <v>0</v>
      </c>
      <c r="F16" s="47"/>
      <c r="G16" s="46">
        <f t="shared" si="1"/>
        <v>0</v>
      </c>
      <c r="H16" s="2"/>
      <c r="I16" s="45">
        <f>'m3'!S16+'m3'!U16+'m3'!W16+'m3'!Y16+'m3'!AA16+'m3'!AC16+'m3'!AE16</f>
        <v>0</v>
      </c>
      <c r="J16" s="46">
        <f>'m3'!A16*I16</f>
        <v>0</v>
      </c>
      <c r="K16" s="46">
        <f>'m3'!T16+'m3'!V16+'m3'!X16+'m3'!Z16+'m3'!AB16+'m3'!AD16+'m3'!AF16</f>
        <v>0</v>
      </c>
      <c r="L16" s="47"/>
      <c r="M16" s="46">
        <f t="shared" si="2"/>
        <v>0</v>
      </c>
      <c r="N16" s="2"/>
      <c r="O16" s="45">
        <f>'m3'!AG16+'m3'!AI16+'m3'!AK16+'m3'!AM16+'m3'!AO16+'m3'!AQ16+'m3'!AS16</f>
        <v>7</v>
      </c>
      <c r="P16" s="46">
        <f>'m3'!A16*O16</f>
        <v>700</v>
      </c>
      <c r="Q16" s="46">
        <f>'m3'!AH16+'m3'!AJ16+'m3'!AL16+'m3'!AN16+'m3'!AP16+'m3'!AR16+'m3'!AT16</f>
        <v>0</v>
      </c>
      <c r="R16" s="70">
        <v>700.0</v>
      </c>
      <c r="S16" s="46">
        <f t="shared" si="3"/>
        <v>0</v>
      </c>
      <c r="T16" s="2"/>
      <c r="U16" s="45">
        <f>'m3'!AU16+'m3'!AW16+'m3'!AY16+'m3'!BA16+'m3'!BC16+'m3'!BE16+'m3'!BG16</f>
        <v>0</v>
      </c>
      <c r="V16" s="46">
        <f>'m3'!A16*U16</f>
        <v>0</v>
      </c>
      <c r="W16" s="46">
        <f>'m3'!DG16+'m3'!DI16+'m3'!DK16+'m3'!DM16+'m3'!DO16+'m3'!DQ16+'m3'!DS16</f>
        <v>0</v>
      </c>
      <c r="X16" s="47"/>
      <c r="Y16" s="46">
        <f t="shared" si="4"/>
        <v>0</v>
      </c>
      <c r="Z16" s="2"/>
      <c r="AA16" s="45">
        <f>'m3'!BI16+'m3'!BK16+'m4'!C16+'m4'!E16+'m4'!G16+'m4'!I16+'m4'!K16</f>
        <v>0</v>
      </c>
      <c r="AB16" s="46">
        <f>('m3'!BI16+'m3'!BK16)*'m3'!A16+('m4'!C16+'m4'!E16+'m4'!G16+'m4'!I16+'m4'!K16)*'m4'!A16</f>
        <v>0</v>
      </c>
      <c r="AC16" s="46">
        <f>'m3'!BJ16+'m3'!BL16+'m4'!D16+'m4'!F16+'m4'!H16+'m4'!J16+'m4'!L16</f>
        <v>0</v>
      </c>
      <c r="AD16" s="49"/>
      <c r="AE16" s="46">
        <f t="shared" si="5"/>
        <v>0</v>
      </c>
      <c r="AF16" s="44">
        <f>IFERROR(__xludf.DUMMYFUNCTION("""COMPUTED_VALUE"""),100.0)</f>
        <v>100</v>
      </c>
      <c r="AG16" s="45">
        <f>'m4'!M16+'m4'!O16+'m4'!Q16+'m4'!S16+'m4'!U16+'m4'!W16+'m4'!Y16</f>
        <v>0</v>
      </c>
      <c r="AH16" s="46">
        <f>'m4'!A16*AG16</f>
        <v>0</v>
      </c>
      <c r="AI16" s="46">
        <f>'m4'!N16+'m4'!P16+'m4'!R16+'m4'!T16+'m4'!V16+'m4'!X16+'m4'!Z16</f>
        <v>0</v>
      </c>
      <c r="AJ16" s="49"/>
      <c r="AK16" s="46">
        <f t="shared" si="6"/>
        <v>0</v>
      </c>
      <c r="AL16" s="2"/>
      <c r="AM16" s="45">
        <f>'m4'!AA16+'m4'!AC16+'m4'!AE16+'m4'!AG16+'m4'!AI16+'m4'!AK16+'m4'!AM16</f>
        <v>0</v>
      </c>
      <c r="AN16" s="46">
        <f>'m4'!A16*AM16</f>
        <v>0</v>
      </c>
      <c r="AO16" s="52">
        <f>'m4'!AB16+'m4'!AD16+'m4'!AF16+'m4'!AH16+'m4'!AJ16+'m4'!AL16+'m4'!AN16</f>
        <v>0</v>
      </c>
      <c r="AP16" s="70"/>
      <c r="AQ16" s="46">
        <f t="shared" si="7"/>
        <v>0</v>
      </c>
      <c r="AR16" s="2"/>
      <c r="AS16" s="45">
        <f>'m4'!AO16+'m4'!AQ16+'m4'!AS16+'m4'!AU16+'m4'!AW16+'m4'!AY16+'m4'!BA16</f>
        <v>0</v>
      </c>
      <c r="AT16" s="46">
        <f>'m4'!A16*AS16</f>
        <v>0</v>
      </c>
      <c r="AU16" s="46">
        <f>'m4'!AP16+'m4'!AR16+'m4'!AT16+'m4'!AV16+'m4'!AX16+'m4'!AZ16+'m4'!BB16</f>
        <v>0</v>
      </c>
      <c r="AV16" s="70"/>
      <c r="AW16" s="62">
        <f t="shared" si="8"/>
        <v>0</v>
      </c>
      <c r="AX16" s="2"/>
      <c r="AY16" s="45">
        <f>'m4'!BC16+'m4'!BE16+'m4'!BG16+'m4'!BI16+'m5'!C16+'m5'!E16+'m5'!G16</f>
        <v>0</v>
      </c>
      <c r="AZ16" s="46">
        <f>('m4'!BC16+'m4'!BE16+'m4'!BG16+'m4'!BI16)*'m4'!A16+('m5'!C16+'m5'!E16+'m5'!G16)*'m5'!A16</f>
        <v>0</v>
      </c>
      <c r="BA16" s="46">
        <f>'m4'!BD16+'m4'!BF16+'m4'!BH16+'m4'!BJ16+'m5'!D16+'m5'!F16+'m5'!H16</f>
        <v>0</v>
      </c>
      <c r="BB16" s="70"/>
      <c r="BC16" s="46">
        <f t="shared" si="9"/>
        <v>0</v>
      </c>
      <c r="BD16" s="44">
        <f>IFERROR(__xludf.DUMMYFUNCTION("""COMPUTED_VALUE"""),100.0)</f>
        <v>100</v>
      </c>
      <c r="BE16" s="45">
        <f>'m5'!I16+'m5'!K16+'m5'!M16+'m5'!O16+'m5'!Q16+'m5'!S16+'m5'!U16</f>
        <v>0</v>
      </c>
      <c r="BF16" s="46">
        <f>'m5'!A16*BE16</f>
        <v>0</v>
      </c>
      <c r="BG16" s="46">
        <f>'m5'!J16+'m5'!L16+'m5'!N16+'m5'!P16+'m5'!R16+'m5'!T16+'m5'!V16</f>
        <v>0</v>
      </c>
      <c r="BH16" s="70"/>
      <c r="BI16" s="46">
        <f t="shared" si="10"/>
        <v>0</v>
      </c>
      <c r="BJ16" s="2"/>
      <c r="BK16" s="45">
        <f>'m5'!W16+'m5'!Y16+'m5'!AA16+'m5'!AC16+'m5'!AE16+'m5'!AG16+'m5'!AI16</f>
        <v>0</v>
      </c>
      <c r="BL16" s="46">
        <f>'m5'!A16*BK16</f>
        <v>0</v>
      </c>
      <c r="BM16" s="46">
        <f>'m5'!X16+'m5'!Z16+'m5'!AB16+'m5'!AD16+'m5'!AF16+'m5'!AH16+'m5'!AJ16</f>
        <v>0</v>
      </c>
      <c r="BN16" s="47"/>
      <c r="BO16" s="46">
        <f t="shared" si="11"/>
        <v>0</v>
      </c>
      <c r="BP16" s="2"/>
      <c r="BQ16" s="45">
        <f>'m5'!AK16+'m5'!AM16+'m5'!AO16+'m5'!AQ16+'m5'!AS16+'m5'!AU16+'m5'!AW16</f>
        <v>0</v>
      </c>
      <c r="BR16" s="46">
        <f>'m5'!A16*BQ16</f>
        <v>0</v>
      </c>
      <c r="BS16" s="46">
        <f>'m5'!AL16+'m5'!AN16+'m5'!AP16+'m5'!AR16+'m5'!AT16+'m5'!AV16+'m5'!AX16</f>
        <v>0</v>
      </c>
      <c r="BT16" s="70"/>
      <c r="BU16" s="46">
        <f t="shared" si="12"/>
        <v>0</v>
      </c>
      <c r="BV16" s="2"/>
      <c r="BW16" s="45">
        <f>'m5'!AY16+'m5'!BA16+'m5'!BC16+'m5'!BE16+'m5'!BG16+'m5'!BI16+'m5'!BK16</f>
        <v>0</v>
      </c>
      <c r="BX16" s="46">
        <f>'m5'!A16*BW16</f>
        <v>0</v>
      </c>
      <c r="BY16" s="46">
        <f>'m5'!AZ16+'m5'!BB16+'m5'!BD16+'m5'!BF16+'m5'!BH16+'m5'!BJ16+'m5'!BL16</f>
        <v>0</v>
      </c>
      <c r="BZ16" s="70"/>
      <c r="CA16" s="46">
        <f t="shared" si="13"/>
        <v>0</v>
      </c>
      <c r="CB16" s="44">
        <f>IFERROR(__xludf.DUMMYFUNCTION("""COMPUTED_VALUE"""),100.0)</f>
        <v>100</v>
      </c>
      <c r="CC16" s="45">
        <f>'m6'!C16+'m6'!E16+'m6'!G16+'m6'!I16+'m6'!K16+'m6'!M16+'m6'!O16</f>
        <v>0</v>
      </c>
      <c r="CD16" s="46">
        <f t="shared" si="14"/>
        <v>0</v>
      </c>
      <c r="CE16" s="46">
        <f>'m6'!D16+'m6'!F16+'m6'!H16+'m6'!J16+'m6'!L16+'m6'!N16+'m6'!P16</f>
        <v>0</v>
      </c>
      <c r="CF16" s="70"/>
      <c r="CG16" s="46">
        <f t="shared" si="15"/>
        <v>0</v>
      </c>
      <c r="CH16" s="2"/>
      <c r="CI16" s="45">
        <f>'m6'!Q16+'m6'!S16+'m6'!U16+'m6'!W16+'m6'!Y16+'m6'!AA16+'m6'!AC16</f>
        <v>0</v>
      </c>
      <c r="CJ16" s="54">
        <f t="shared" si="16"/>
        <v>0</v>
      </c>
      <c r="CK16" s="46">
        <f>'m6'!R16+'m6'!T16+'m6'!V16+'m6'!X16+'m6'!Z16+'m6'!AB16+'m6'!AD16</f>
        <v>0</v>
      </c>
      <c r="CL16" s="70"/>
      <c r="CM16" s="46">
        <f t="shared" si="17"/>
        <v>0</v>
      </c>
      <c r="CN16" s="2"/>
      <c r="CO16" s="45">
        <f>'m6'!AE16+'m6'!AG16+'m6'!AI16+'m6'!AK16+'m6'!AM16+'m6'!AO16+'m6'!AQ16</f>
        <v>0</v>
      </c>
      <c r="CP16" s="46">
        <f t="shared" si="18"/>
        <v>0</v>
      </c>
      <c r="CQ16" s="46">
        <f>'m6'!AF16+'m6'!AH16+'m6'!AJ16+'m6'!AL16+'m6'!AN16+'m6'!AP16+'m6'!AR16</f>
        <v>0</v>
      </c>
      <c r="CR16" s="70"/>
      <c r="CS16" s="46">
        <f t="shared" si="19"/>
        <v>0</v>
      </c>
      <c r="CT16" s="2"/>
      <c r="CU16" s="45">
        <f>'m6'!AS16+'m6'!AU16+'m6'!AW16+'m6'!AY16+'m6'!BA16+'m6'!BC16+'m6'!BE16</f>
        <v>0</v>
      </c>
      <c r="CV16" s="46">
        <f t="shared" si="20"/>
        <v>0</v>
      </c>
      <c r="CW16" s="46">
        <f>'m6'!AT16+'m6'!AV16+'m6'!AX16+'m6'!AZ16+'m6'!BB16+'m6'!BD16+'m6'!BF16</f>
        <v>0</v>
      </c>
      <c r="CX16" s="70"/>
      <c r="CY16" s="46">
        <f t="shared" si="21"/>
        <v>0</v>
      </c>
      <c r="CZ16" s="2"/>
      <c r="DA16" s="45">
        <f>'m6'!BG16+'m6'!BI16+'m7'!C16+'m7'!E16+'m7'!G16+'m7'!I16+'m7'!K16</f>
        <v>0</v>
      </c>
      <c r="DB16" s="46">
        <f>('m6'!BG16+'m6'!BI16)*'m6'!A16+('m7'!C16+'m7'!E16+'m7'!G16+'m7'!I16+'m7'!K16)*'m7'!A16</f>
        <v>0</v>
      </c>
      <c r="DC16" s="46">
        <f>'m6'!BH16+'m6'!BJ16+'m7'!D16+'m7'!F16+'m7'!H16+'m7'!J16+'m7'!L16</f>
        <v>0</v>
      </c>
      <c r="DD16" s="47"/>
      <c r="DE16" s="46">
        <f t="shared" si="22"/>
        <v>0</v>
      </c>
      <c r="DF16" s="44">
        <f>IFERROR(__xludf.DUMMYFUNCTION("""COMPUTED_VALUE"""),100.0)</f>
        <v>100</v>
      </c>
      <c r="DG16" s="45">
        <f>'m7'!M16+'m7'!O16+'m7'!Q16+'m7'!S16+'m7'!U16+'m7'!W16+'m7'!Y16</f>
        <v>0</v>
      </c>
      <c r="DH16" s="46">
        <f t="shared" si="23"/>
        <v>0</v>
      </c>
      <c r="DI16" s="46">
        <f>'m7'!N16+'m7'!P16+'m7'!R16+'m7'!T16+'m7'!V16+'m7'!X16+'m7'!Z16</f>
        <v>0</v>
      </c>
      <c r="DJ16" s="47"/>
      <c r="DK16" s="46">
        <f t="shared" si="24"/>
        <v>0</v>
      </c>
      <c r="DL16" s="2"/>
      <c r="DM16" s="45">
        <f>'m7'!AA16+'m7'!AC16+'m7'!AE16+'m7'!AG16+'m7'!AI16+'m7'!AK16+'m7'!AM16</f>
        <v>0</v>
      </c>
      <c r="DN16" s="46">
        <f t="shared" si="25"/>
        <v>0</v>
      </c>
      <c r="DO16" s="46">
        <f>'m7'!AB16+'m7'!AD16+'m7'!AF16+'m7'!AH16+'m7'!AJ16+'m7'!AL16+'m7'!AN16</f>
        <v>0</v>
      </c>
      <c r="DP16" s="47"/>
      <c r="DQ16" s="46">
        <f t="shared" si="26"/>
        <v>0</v>
      </c>
      <c r="DR16" s="2"/>
      <c r="DS16" s="45">
        <f>'m7'!AO16+'m7'!AQ16+'m7'!AS16+'m7'!AU16+'m7'!AW16+'m7'!AY16+'m7'!BA16</f>
        <v>0</v>
      </c>
      <c r="DT16" s="46">
        <f t="shared" si="27"/>
        <v>0</v>
      </c>
      <c r="DU16" s="46">
        <f>'m7'!AP16+'m7'!AR16+'m7'!AT16+'m7'!AV16+'m7'!AX16+'m7'!AZ16+'m7'!BB16</f>
        <v>0</v>
      </c>
      <c r="DV16" s="47"/>
      <c r="DW16" s="46">
        <f t="shared" si="28"/>
        <v>0</v>
      </c>
      <c r="DX16" s="2"/>
      <c r="DY16" s="45">
        <f>'m7'!BC16+'m7'!BE16+'m7'!BG16+'m7'!BI16+'m7'!BK16+'m8'!C16+'m8'!E16</f>
        <v>0</v>
      </c>
      <c r="DZ16" s="63">
        <f>('m7'!BC16+'m7'!BE16+'m7'!BG16+'m7'!BI16+'m7'!BK16)*DF16+('m8'!C16+'m8'!E16)*ED16</f>
        <v>0</v>
      </c>
      <c r="EA16" s="46">
        <f>'m7'!BD16+'m7'!BF16+'m7'!BH16+'m7'!BJ16+'m7'!BL16+'m8'!D16+'m8'!F16</f>
        <v>0</v>
      </c>
      <c r="EB16" s="64"/>
      <c r="EC16" s="63">
        <f t="shared" si="29"/>
        <v>0</v>
      </c>
      <c r="ED16" s="65">
        <f>IFERROR(__xludf.DUMMYFUNCTION("""COMPUTED_VALUE"""),100.0)</f>
        <v>100</v>
      </c>
      <c r="EE16" s="45">
        <f>'m8'!G16+'m8'!I16+'m8'!K16+'m8'!M16+'m8'!O16+'m8'!Q16+'m8'!S16</f>
        <v>0</v>
      </c>
      <c r="EF16" s="63">
        <f t="shared" si="30"/>
        <v>0</v>
      </c>
      <c r="EG16" s="46">
        <f>'m8'!H16+'m8'!J16+'m8'!L16+'m8'!N16+'m8'!P16+'m8'!R16+'m8'!T16</f>
        <v>0</v>
      </c>
      <c r="EH16" s="64"/>
      <c r="EI16" s="63">
        <f t="shared" si="31"/>
        <v>0</v>
      </c>
      <c r="EJ16" s="66"/>
      <c r="EK16" s="45">
        <f>'m8'!U16+'m8'!W16+'m8'!Y16+'m8'!AA16+'m8'!AC16+'m8'!AE16+'m8'!AG16</f>
        <v>0</v>
      </c>
      <c r="EL16" s="63">
        <f t="shared" si="32"/>
        <v>0</v>
      </c>
      <c r="EM16" s="46">
        <f>'m8'!V16+'m8'!X16+'m8'!Z16+'m8'!AB16+'m8'!AD16+'m8'!AF16+'m8'!AH16</f>
        <v>0</v>
      </c>
      <c r="EN16" s="64"/>
      <c r="EO16" s="63">
        <f t="shared" si="33"/>
        <v>0</v>
      </c>
      <c r="EP16" s="67"/>
      <c r="EQ16" s="55">
        <f>'m8'!AI16+'m8'!AK16+'m8'!AM16+'m8'!AO16+'m8'!AQ16+'m8'!AS16+'m8'!AU16</f>
        <v>0</v>
      </c>
      <c r="ER16" s="57">
        <f t="shared" si="34"/>
        <v>0</v>
      </c>
      <c r="ES16" s="57">
        <f>'m8'!AJ16+'m8'!AL16+'m8'!AN16+'m8'!AP16+'m8'!AR16+'m8'!AT16+'m8'!AV16</f>
        <v>0</v>
      </c>
      <c r="ET16" s="68"/>
      <c r="EU16" s="57">
        <f t="shared" si="35"/>
        <v>0</v>
      </c>
      <c r="EV16" s="67"/>
      <c r="EW16" s="55">
        <f>'m8'!AW16+'m8'!AY16+'m8'!BA16+'m8'!BC16+'m8'!BE16+'m8'!BG16+'m8'!BI16</f>
        <v>0</v>
      </c>
      <c r="EX16" s="57">
        <f t="shared" si="36"/>
        <v>0</v>
      </c>
      <c r="EY16" s="57">
        <f>'m8'!AX16+'m8'!AZ16+'m8'!BB16+'m8'!BD16+'m8'!BF16+'m8'!BH16+'m8'!BJ16</f>
        <v>0</v>
      </c>
      <c r="EZ16" s="68"/>
      <c r="FA16" s="57">
        <f t="shared" si="37"/>
        <v>0</v>
      </c>
      <c r="FB16" s="67"/>
      <c r="FC16" s="55">
        <f>'m8'!BK16+'m9'!C16+'m9'!E16+'m9'!G16+'m9'!I16+'m9'!K16+'m9'!M16</f>
        <v>0</v>
      </c>
      <c r="FD16" s="57">
        <f>'m8'!BK16*ED16+'m9'!C16*FH16+'m9'!E16*FH16+'m9'!G16*FH16+'m9'!I16*FH16+'m9'!K16*FH16+'m9'!M16*FH16</f>
        <v>0</v>
      </c>
      <c r="FE16" s="59">
        <f>'m8'!BL16+'m9'!D16+'m9'!F16+'m9'!H16+'m9'!J16+'m9'!L16+'m9'!N16</f>
        <v>0</v>
      </c>
      <c r="FF16" s="68"/>
      <c r="FG16" s="57">
        <f t="shared" si="38"/>
        <v>0</v>
      </c>
      <c r="FH16" s="65">
        <f>IFERROR(__xludf.DUMMYFUNCTION("""COMPUTED_VALUE"""),100.0)</f>
        <v>100</v>
      </c>
      <c r="FI16" s="45">
        <f>'m9'!O16+'m9'!Q16+'m9'!S16+'m9'!U16+'m9'!W16+'m9'!Y16+'m9'!AA16</f>
        <v>0</v>
      </c>
      <c r="FJ16" s="63">
        <f t="shared" si="39"/>
        <v>0</v>
      </c>
      <c r="FK16" s="46">
        <f>'m9'!P16+'m9'!R16+'m9'!T16+'m9'!V16+'m9'!X16+'m9'!Z16+'m9'!AB16</f>
        <v>0</v>
      </c>
      <c r="FL16" s="64"/>
      <c r="FM16" s="63">
        <f t="shared" si="40"/>
        <v>0</v>
      </c>
      <c r="FN16" s="67"/>
      <c r="FO16" s="55">
        <f>'m9'!AC16+'m9'!AE16+'m9'!AG16+'m9'!AI16+'m9'!AK16+'m9'!AM16+'m9'!AO16</f>
        <v>0</v>
      </c>
      <c r="FP16" s="57">
        <f t="shared" si="41"/>
        <v>0</v>
      </c>
      <c r="FQ16" s="57">
        <f>'m9'!AD16+'m9'!AF16+'m9'!AH16+'m9'!AJ16+'m9'!AL16+'m9'!AN16+'m9'!AP16</f>
        <v>0</v>
      </c>
      <c r="FR16" s="68"/>
      <c r="FS16" s="57">
        <f t="shared" si="42"/>
        <v>0</v>
      </c>
      <c r="FT16" s="67"/>
      <c r="FU16" s="55">
        <f>'m9'!AQ16+'m9'!AS16+'m9'!AU16+'m9'!AW16+'m9'!AY16+'m9'!BA16+'m9'!BC16</f>
        <v>0</v>
      </c>
      <c r="FV16" s="57">
        <f t="shared" si="43"/>
        <v>0</v>
      </c>
      <c r="FW16" s="57">
        <f>'m9'!AR16+'m9'!AT16+'m9'!AV16+'m9'!AX16+'m9'!AZ16+'m9'!BB16+'m9'!BD16</f>
        <v>0</v>
      </c>
      <c r="FX16" s="68"/>
      <c r="FY16" s="57">
        <f t="shared" si="44"/>
        <v>0</v>
      </c>
      <c r="FZ16" s="67"/>
      <c r="GA16" s="55">
        <f>'m9'!BE16+'m9'!BG16+'m9'!BI16+'m10'!C16+'m10'!E16+'m10'!G16+'m10'!I16</f>
        <v>0</v>
      </c>
      <c r="GB16" s="57">
        <f t="shared" si="45"/>
        <v>0</v>
      </c>
      <c r="GC16" s="57">
        <f>'m9'!BF16+'m9'!BH16+'m9'!BJ16+'m10'!D16+'m10'!F16+'m10'!H16+'m10'!J16</f>
        <v>0</v>
      </c>
      <c r="GD16" s="68"/>
      <c r="GE16" s="57">
        <f t="shared" si="46"/>
        <v>0</v>
      </c>
      <c r="GF16" s="69">
        <f>IFERROR(__xludf.DUMMYFUNCTION("""COMPUTED_VALUE"""),100.0)</f>
        <v>100</v>
      </c>
      <c r="GG16" s="55">
        <f>'m10'!K16+'m10'!M16+'m10'!O16+'m10'!Q16+'m10'!S16+'m10'!U16+'m10'!W16</f>
        <v>0</v>
      </c>
      <c r="GH16" s="57">
        <f t="shared" si="47"/>
        <v>0</v>
      </c>
      <c r="GI16" s="57">
        <f>'m10'!L16+'m10'!N16+'m10'!P16+'m10'!R16+'m10'!T16+'m10'!V16+'m10'!X16</f>
        <v>0</v>
      </c>
      <c r="GJ16" s="68"/>
      <c r="GK16" s="57">
        <f t="shared" si="48"/>
        <v>0</v>
      </c>
      <c r="GL16" s="67"/>
      <c r="GM16" s="55">
        <f>'m10'!Y16+'m10'!AA16+'m10'!AC16+'m10'!AE16+'m10'!AG16+'m10'!AI16+'m10'!AK16</f>
        <v>0</v>
      </c>
      <c r="GN16" s="57">
        <f t="shared" si="49"/>
        <v>0</v>
      </c>
      <c r="GO16" s="57">
        <f>'m10'!Z16+'m10'!AB16+'m10'!AD16+'m10'!AF16+'m10'!AH16+'m10'!AJ16+'m10'!AL16</f>
        <v>0</v>
      </c>
      <c r="GP16" s="68"/>
      <c r="GQ16" s="57">
        <f t="shared" si="50"/>
        <v>0</v>
      </c>
      <c r="GR16" s="61"/>
      <c r="GS16" s="55">
        <f>'m10'!AM16+'m10'!AO16+'m10'!AQ16+'m10'!AS16+'m10'!AU16+'m10'!AW16+'m10'!AY16</f>
        <v>0</v>
      </c>
      <c r="GT16" s="57">
        <f t="shared" si="51"/>
        <v>0</v>
      </c>
      <c r="GU16" s="57">
        <f>'m10'!AN16+'m10'!AP16+'m10'!AR16+'m10'!AT16+'m10'!AV16+'m10'!AX16+'m10'!AZ16</f>
        <v>0</v>
      </c>
      <c r="GV16" s="58"/>
      <c r="GW16" s="57">
        <f t="shared" si="52"/>
        <v>0</v>
      </c>
      <c r="GX16" s="61"/>
      <c r="GY16" s="55">
        <f>'m10'!BA16+'m10'!BC16+'m10'!BE16+'m10'!BG16+'m10'!BI16+'m10'!BK16+'m11'!C16</f>
        <v>0</v>
      </c>
      <c r="GZ16" s="57">
        <f t="shared" si="53"/>
        <v>0</v>
      </c>
      <c r="HA16" s="57">
        <f>'m10'!BB16+'m10'!BD16+'m10'!BF16+'m10'!BH16+'m10'!BJ16+'m10'!BL16+'m11'!D16</f>
        <v>0</v>
      </c>
      <c r="HB16" s="58"/>
      <c r="HC16" s="57">
        <f t="shared" si="54"/>
        <v>0</v>
      </c>
      <c r="HD16" s="69">
        <f>IFERROR(__xludf.DUMMYFUNCTION("""COMPUTED_VALUE"""),100.0)</f>
        <v>100</v>
      </c>
      <c r="HE16" s="55">
        <f>'m11'!E16+'m11'!G16+'m11'!I16+'m11'!K16+'m11'!M16+'m11'!O16+'m11'!Q16</f>
        <v>0</v>
      </c>
      <c r="HF16" s="57">
        <f t="shared" si="55"/>
        <v>0</v>
      </c>
      <c r="HG16" s="57">
        <f>'m11'!F16+'m11'!H16+'m11'!J16+'m11'!L16+'m11'!N16+'m11'!P16+'m11'!R16</f>
        <v>0</v>
      </c>
      <c r="HH16" s="68"/>
      <c r="HI16" s="57">
        <f t="shared" si="56"/>
        <v>0</v>
      </c>
      <c r="HJ16" s="67"/>
      <c r="HK16" s="55">
        <f>'m11'!S16+'m11'!U16+'m11'!W16+'m11'!Y16+'m11'!AA16+'m11'!AC16+'m11'!AE16</f>
        <v>0</v>
      </c>
      <c r="HL16" s="57">
        <f t="shared" si="57"/>
        <v>0</v>
      </c>
      <c r="HM16" s="57">
        <f>'m11'!T16+'m11'!V16+'m11'!X16+'m11'!Z16+'m11'!AB16+'m11'!AD16+'m11'!AF16</f>
        <v>0</v>
      </c>
      <c r="HN16" s="68"/>
      <c r="HO16" s="57">
        <f t="shared" si="58"/>
        <v>0</v>
      </c>
      <c r="HP16" s="61"/>
      <c r="HQ16" s="55">
        <f>'m11'!AG16+'m11'!AI16+'m11'!AK16+'m11'!AM16+'m11'!AO16+'m11'!AQ16+'m11'!AS16</f>
        <v>0</v>
      </c>
      <c r="HR16" s="57">
        <f t="shared" si="59"/>
        <v>0</v>
      </c>
      <c r="HS16" s="57">
        <f>'m11'!AH16+'m11'!AJ16+'m11'!AL16+'m11'!AN16+'m11'!AP16+'m11'!AR16+'m11'!AT16</f>
        <v>0</v>
      </c>
      <c r="HT16" s="58"/>
      <c r="HU16" s="57">
        <f t="shared" si="60"/>
        <v>0</v>
      </c>
      <c r="HV16" s="61"/>
      <c r="HW16" s="55">
        <f>'m11'!AU16+'m11'!AW16+'m11'!AY16+'m11'!BA16+'m11'!BC16+'m11'!BE16+'m11'!BG16</f>
        <v>0</v>
      </c>
      <c r="HX16" s="57">
        <f t="shared" si="61"/>
        <v>0</v>
      </c>
      <c r="HY16" s="57">
        <f>'m11'!AV16+'m11'!AX16+'m11'!AZ16+'m11'!BB16+'m11'!BD16+'m11'!BF16+'m11'!BH16</f>
        <v>0</v>
      </c>
      <c r="HZ16" s="58"/>
      <c r="IA16" s="57">
        <f t="shared" si="62"/>
        <v>0</v>
      </c>
      <c r="IB16" s="61">
        <f>IFERROR(__xludf.DUMMYFUNCTION("""COMPUTED_VALUE"""),100.0)</f>
        <v>100</v>
      </c>
      <c r="IC16" s="55">
        <f>'m11'!BI16+'m12'!C16+'m12'!E16+'m12'!G16+'m12'!I16+'m12'!K16+'m12'!M16</f>
        <v>0</v>
      </c>
      <c r="ID16" s="57">
        <f t="shared" si="63"/>
        <v>0</v>
      </c>
      <c r="IE16" s="57">
        <f>'m11'!BJ16+'m12'!D16+'m12'!F16+'m12'!H16+'m12'!J16+'m12'!L16+'m12'!N16</f>
        <v>0</v>
      </c>
      <c r="IF16" s="58"/>
      <c r="IG16" s="57">
        <f t="shared" si="64"/>
        <v>0</v>
      </c>
      <c r="IH16" s="61"/>
      <c r="II16" s="55">
        <f>'m12'!O16+'m12'!Q16+'m12'!S16+'m12'!U16+'m12'!W16+'m12'!Y16+'m12'!AA16</f>
        <v>0</v>
      </c>
      <c r="IJ16" s="57">
        <f t="shared" si="65"/>
        <v>0</v>
      </c>
      <c r="IK16" s="57">
        <f>'m12'!P16+'m12'!R16+'m12'!T16+'m12'!V16+'m12'!X16+'m12'!Z16+'m12'!AB16</f>
        <v>0</v>
      </c>
      <c r="IL16" s="58"/>
      <c r="IM16" s="57">
        <f t="shared" si="66"/>
        <v>0</v>
      </c>
      <c r="IN16" s="61"/>
      <c r="IO16" s="55">
        <f>'m12'!AC16+'m12'!AE16+'m12'!AG16+'m12'!AI16+'m12'!AK16+'m12'!AM16+'m12'!AO16</f>
        <v>0</v>
      </c>
      <c r="IP16" s="57">
        <f t="shared" si="67"/>
        <v>0</v>
      </c>
      <c r="IQ16" s="57">
        <f>'m12'!AD16+'m12'!AF16+'m12'!AH16+'m12'!AJ16+'m12'!AL16+'m12'!AN16+'m12'!AP16</f>
        <v>0</v>
      </c>
      <c r="IR16" s="58"/>
      <c r="IS16" s="57">
        <f t="shared" si="68"/>
        <v>0</v>
      </c>
      <c r="IT16" s="61"/>
      <c r="IU16" s="55">
        <f>'m12'!AQ16+'m12'!AS16+'m12'!AU16+'m12'!AW16+'m12'!AY16+'m12'!BA16+'m12'!BC16</f>
        <v>0</v>
      </c>
      <c r="IV16" s="57">
        <f t="shared" si="69"/>
        <v>0</v>
      </c>
      <c r="IW16" s="57">
        <f>'m12'!AR16+'m12'!AT16+'m12'!AV16+'m12'!AX16+'m12'!AZ16+'m12'!BB16+'m12'!BD16</f>
        <v>0</v>
      </c>
      <c r="IX16" s="58"/>
      <c r="IY16" s="57">
        <f t="shared" si="70"/>
        <v>0</v>
      </c>
      <c r="IZ16" s="61"/>
      <c r="JA16" s="55">
        <f>'m12'!BE16+'m12'!BG16+'m12'!BI16+'m12'!BK16</f>
        <v>0</v>
      </c>
      <c r="JB16" s="57">
        <f t="shared" si="71"/>
        <v>0</v>
      </c>
      <c r="JC16" s="57">
        <f>'m12'!BF16+'m12'!BH16+'m12'!BJ16+'m12'!BL16</f>
        <v>0</v>
      </c>
      <c r="JD16" s="58"/>
      <c r="JE16" s="57">
        <f t="shared" si="72"/>
        <v>0</v>
      </c>
    </row>
    <row r="17">
      <c r="A17" s="2" t="str">
        <f>IFERROR(__xludf.DUMMYFUNCTION("""COMPUTED_VALUE"""),"Filip Fux-x")</f>
        <v>Filip Fux-x</v>
      </c>
      <c r="B17" s="2"/>
      <c r="C17" s="45">
        <f>'m3'!E17+'m3'!G17+'m3'!I17+'m3'!K17+'m3'!M17+'m3'!O17+'m3'!Q17</f>
        <v>0</v>
      </c>
      <c r="D17" s="46">
        <f>'m3'!A17*C17</f>
        <v>0</v>
      </c>
      <c r="E17" s="46">
        <f>'m3'!F17+'m3'!H17+'m3'!J17+'m3'!L17+'m3'!N17+'m3'!P17+'m3'!R17</f>
        <v>0</v>
      </c>
      <c r="F17" s="47"/>
      <c r="G17" s="46">
        <f t="shared" si="1"/>
        <v>0</v>
      </c>
      <c r="H17" s="2"/>
      <c r="I17" s="45">
        <f>'m3'!S17+'m3'!U17+'m3'!W17+'m3'!Y17+'m3'!AA17+'m3'!AC17+'m3'!AE17</f>
        <v>0</v>
      </c>
      <c r="J17" s="46">
        <f>'m3'!A17*I17</f>
        <v>0</v>
      </c>
      <c r="K17" s="46">
        <f>'m3'!T17+'m3'!V17+'m3'!X17+'m3'!Z17+'m3'!AB17+'m3'!AD17+'m3'!AF17</f>
        <v>0</v>
      </c>
      <c r="L17" s="47"/>
      <c r="M17" s="46">
        <f t="shared" si="2"/>
        <v>0</v>
      </c>
      <c r="N17" s="2"/>
      <c r="O17" s="45">
        <f>'m3'!AG17+'m3'!AI17+'m3'!AK17+'m3'!AM17+'m3'!AO17+'m3'!AQ17+'m3'!AS17</f>
        <v>0</v>
      </c>
      <c r="P17" s="46">
        <f>'m3'!A17*O17</f>
        <v>0</v>
      </c>
      <c r="Q17" s="46">
        <f>'m3'!AH17+'m3'!AJ17+'m3'!AL17+'m3'!AN17+'m3'!AP17+'m3'!AR17+'m3'!AT17</f>
        <v>0</v>
      </c>
      <c r="R17" s="47"/>
      <c r="S17" s="46">
        <f t="shared" si="3"/>
        <v>0</v>
      </c>
      <c r="T17" s="2"/>
      <c r="U17" s="45">
        <f>'m3'!AU17+'m3'!AW17+'m3'!AY17+'m3'!BA17+'m3'!BC17+'m3'!BE17+'m3'!BG17</f>
        <v>0</v>
      </c>
      <c r="V17" s="46">
        <f>'m3'!A17*U17</f>
        <v>0</v>
      </c>
      <c r="W17" s="46">
        <f>'m3'!DG17+'m3'!DI17+'m3'!DK17+'m3'!DM17+'m3'!DO17+'m3'!DQ17+'m3'!DS17</f>
        <v>0</v>
      </c>
      <c r="X17" s="47"/>
      <c r="Y17" s="46">
        <f t="shared" si="4"/>
        <v>0</v>
      </c>
      <c r="Z17" s="2"/>
      <c r="AA17" s="45">
        <f>'m3'!BI17+'m3'!BK17+'m4'!C17+'m4'!E17+'m4'!G17+'m4'!I17+'m4'!K17</f>
        <v>4</v>
      </c>
      <c r="AB17" s="46">
        <f>('m3'!BI17+'m3'!BK17)*'m3'!A17+('m4'!C17+'m4'!E17+'m4'!G17+'m4'!I17+'m4'!K17)*'m4'!A17</f>
        <v>400</v>
      </c>
      <c r="AC17" s="46"/>
      <c r="AD17" s="64">
        <v>400.0</v>
      </c>
      <c r="AE17" s="46">
        <f t="shared" si="5"/>
        <v>0</v>
      </c>
      <c r="AF17" s="44">
        <f>IFERROR(__xludf.DUMMYFUNCTION("""COMPUTED_VALUE"""),100.0)</f>
        <v>100</v>
      </c>
      <c r="AG17" s="45">
        <f>'m4'!M17+'m4'!O17+'m4'!Q17+'m4'!S17+'m4'!U17+'m4'!W17+'m4'!Y17</f>
        <v>34</v>
      </c>
      <c r="AH17" s="46">
        <f>'m4'!A17*AG17</f>
        <v>3400</v>
      </c>
      <c r="AI17" s="46">
        <f>'m4'!N17+'m4'!P17+'m4'!R17+'m4'!T17+'m4'!V17+'m4'!X17+'m4'!Z17</f>
        <v>0</v>
      </c>
      <c r="AJ17" s="64">
        <v>3400.0</v>
      </c>
      <c r="AK17" s="46">
        <f t="shared" si="6"/>
        <v>0</v>
      </c>
      <c r="AL17" s="2"/>
      <c r="AM17" s="45">
        <f>'m4'!AA17+'m4'!AC17+'m4'!AE17+'m4'!AG17+'m4'!AI17+'m4'!AK17+'m4'!AM17</f>
        <v>31</v>
      </c>
      <c r="AN17" s="46">
        <f>'m4'!A17*AM17</f>
        <v>3100</v>
      </c>
      <c r="AO17" s="52">
        <f>'m4'!AB17+'m4'!AD17+'m4'!AF17+'m4'!AH17+'m4'!AJ17+'m4'!AL17+'m4'!AN17</f>
        <v>0</v>
      </c>
      <c r="AP17" s="70">
        <v>3100.0</v>
      </c>
      <c r="AQ17" s="46">
        <f t="shared" si="7"/>
        <v>0</v>
      </c>
      <c r="AR17" s="2"/>
      <c r="AS17" s="45">
        <f>'m4'!AO17+'m4'!AQ17+'m4'!AS17+'m4'!AU17+'m4'!AW17+'m4'!AY17+'m4'!BA17</f>
        <v>24.5</v>
      </c>
      <c r="AT17" s="46">
        <f>'m4'!A17*AS17</f>
        <v>2450</v>
      </c>
      <c r="AU17" s="46">
        <f>'m4'!AP17+'m4'!AR17+'m4'!AT17+'m4'!AV17+'m4'!AX17+'m4'!AZ17+'m4'!BB17</f>
        <v>0</v>
      </c>
      <c r="AV17" s="70">
        <v>2450.0</v>
      </c>
      <c r="AW17" s="62">
        <f t="shared" si="8"/>
        <v>0</v>
      </c>
      <c r="AX17" s="2"/>
      <c r="AY17" s="45">
        <f>'m4'!BC17+'m4'!BE17+'m4'!BG17+'m4'!BI17+'m5'!C17+'m5'!E17+'m5'!G17</f>
        <v>23.5</v>
      </c>
      <c r="AZ17" s="46">
        <f>('m4'!BC17+'m4'!BE17+'m4'!BG17+'m4'!BI17)*'m4'!A17+('m5'!C17+'m5'!E17+'m5'!G17)*'m5'!A17</f>
        <v>2350</v>
      </c>
      <c r="BA17" s="46">
        <f>'m4'!BD17+'m4'!BF17+'m4'!BH17+'m4'!BJ17+'m5'!D17+'m5'!F17+'m5'!H17</f>
        <v>0</v>
      </c>
      <c r="BB17" s="70">
        <v>2350.0</v>
      </c>
      <c r="BC17" s="46">
        <f t="shared" si="9"/>
        <v>0</v>
      </c>
      <c r="BD17" s="44">
        <f>IFERROR(__xludf.DUMMYFUNCTION("""COMPUTED_VALUE"""),100.0)</f>
        <v>100</v>
      </c>
      <c r="BE17" s="45">
        <f>'m5'!I17+'m5'!K17+'m5'!M17+'m5'!O17+'m5'!Q17+'m5'!S17+'m5'!U17</f>
        <v>40</v>
      </c>
      <c r="BF17" s="46">
        <f>'m5'!A17*BE17</f>
        <v>4000</v>
      </c>
      <c r="BG17" s="46">
        <f>'m5'!J17+'m5'!L17+'m5'!N17+'m5'!P17+'m5'!R17+'m5'!T17+'m5'!V17</f>
        <v>0</v>
      </c>
      <c r="BH17" s="70">
        <v>4000.0</v>
      </c>
      <c r="BI17" s="46">
        <f t="shared" si="10"/>
        <v>0</v>
      </c>
      <c r="BJ17" s="2"/>
      <c r="BK17" s="45">
        <f>'m5'!W17+'m5'!Y17+'m5'!AA17+'m5'!AC17+'m5'!AE17+'m5'!AG17+'m5'!AI17</f>
        <v>24.5</v>
      </c>
      <c r="BL17" s="46">
        <f>'m5'!A17*BK17</f>
        <v>2450</v>
      </c>
      <c r="BM17" s="46">
        <f>'m5'!X17+'m5'!Z17+'m5'!AB17+'m5'!AD17+'m5'!AF17+'m5'!AH17+'m5'!AJ17</f>
        <v>0</v>
      </c>
      <c r="BN17" s="47"/>
      <c r="BO17" s="46">
        <f t="shared" si="11"/>
        <v>-2450</v>
      </c>
      <c r="BP17" s="2"/>
      <c r="BQ17" s="45">
        <f>'m5'!AK17+'m5'!AM17+'m5'!AO17+'m5'!AQ17+'m5'!AS17+'m5'!AU17+'m5'!AW17</f>
        <v>46.5</v>
      </c>
      <c r="BR17" s="46">
        <f>'m5'!A17*BQ17</f>
        <v>4650</v>
      </c>
      <c r="BS17" s="46">
        <f>'m5'!AL17+'m5'!AN17+'m5'!AP17+'m5'!AR17+'m5'!AT17+'m5'!AV17+'m5'!AX17</f>
        <v>0</v>
      </c>
      <c r="BT17" s="47"/>
      <c r="BU17" s="46">
        <f t="shared" si="12"/>
        <v>-4650</v>
      </c>
      <c r="BV17" s="2"/>
      <c r="BW17" s="45">
        <f>'m5'!AY17+'m5'!BA17+'m5'!BC17+'m5'!BE17+'m5'!BG17+'m5'!BI17+'m5'!BK17</f>
        <v>45.5</v>
      </c>
      <c r="BX17" s="46">
        <f>'m5'!A17*BW17</f>
        <v>4550</v>
      </c>
      <c r="BY17" s="46">
        <f>'m5'!AZ17+'m5'!BB17+'m5'!BD17+'m5'!BF17+'m5'!BH17+'m5'!BJ17+'m5'!BL17</f>
        <v>0</v>
      </c>
      <c r="BZ17" s="47"/>
      <c r="CA17" s="46">
        <f t="shared" si="13"/>
        <v>-4550</v>
      </c>
      <c r="CB17" s="44">
        <f>IFERROR(__xludf.DUMMYFUNCTION("""COMPUTED_VALUE"""),100.0)</f>
        <v>100</v>
      </c>
      <c r="CC17" s="45">
        <f>'m6'!C17+'m6'!E17+'m6'!G17+'m6'!I17+'m6'!K17+'m6'!M17+'m6'!O17</f>
        <v>46</v>
      </c>
      <c r="CD17" s="46">
        <f t="shared" si="14"/>
        <v>4600</v>
      </c>
      <c r="CE17" s="46">
        <f>'m6'!D17+'m6'!F17+'m6'!H17+'m6'!J17+'m6'!L17+'m6'!N17+'m6'!P17</f>
        <v>0</v>
      </c>
      <c r="CF17" s="47"/>
      <c r="CG17" s="46">
        <f t="shared" si="15"/>
        <v>-4600</v>
      </c>
      <c r="CH17" s="2"/>
      <c r="CI17" s="45">
        <f>'m6'!Q17+'m6'!S17+'m6'!U17+'m6'!W17+'m6'!Y17+'m6'!AA17+'m6'!AC17</f>
        <v>31.5</v>
      </c>
      <c r="CJ17" s="54">
        <f t="shared" si="16"/>
        <v>3150</v>
      </c>
      <c r="CK17" s="46">
        <f>'m6'!R17+'m6'!T17+'m6'!V17+'m6'!X17+'m6'!Z17+'m6'!AB17+'m6'!AD17</f>
        <v>0</v>
      </c>
      <c r="CL17" s="47"/>
      <c r="CM17" s="46">
        <f t="shared" si="17"/>
        <v>-3150</v>
      </c>
      <c r="CN17" s="2"/>
      <c r="CO17" s="45">
        <f>'m6'!AE17+'m6'!AG17+'m6'!AI17+'m6'!AK17+'m6'!AM17+'m6'!AO17+'m6'!AQ17</f>
        <v>16.5</v>
      </c>
      <c r="CP17" s="46">
        <f t="shared" si="18"/>
        <v>1650</v>
      </c>
      <c r="CQ17" s="46">
        <f>'m6'!AF17+'m6'!AH17+'m6'!AJ17+'m6'!AL17+'m6'!AN17+'m6'!AP17+'m6'!AR17</f>
        <v>0</v>
      </c>
      <c r="CR17" s="47"/>
      <c r="CS17" s="46">
        <f t="shared" si="19"/>
        <v>-1650</v>
      </c>
      <c r="CT17" s="2"/>
      <c r="CU17" s="45">
        <f>'m6'!AS17+'m6'!AU17+'m6'!AW17+'m6'!AY17+'m6'!BA17+'m6'!BC17+'m6'!BE17</f>
        <v>37.5</v>
      </c>
      <c r="CV17" s="46">
        <f t="shared" si="20"/>
        <v>3750</v>
      </c>
      <c r="CW17" s="46">
        <f>'m6'!AT17+'m6'!AV17+'m6'!AX17+'m6'!AZ17+'m6'!BB17+'m6'!BD17+'m6'!BF17</f>
        <v>0</v>
      </c>
      <c r="CX17" s="47"/>
      <c r="CY17" s="46">
        <f t="shared" si="21"/>
        <v>-3750</v>
      </c>
      <c r="CZ17" s="2"/>
      <c r="DA17" s="45">
        <f>'m6'!BG17+'m6'!BI17+'m7'!C17+'m7'!E17+'m7'!G17+'m7'!I17+'m7'!K17</f>
        <v>17</v>
      </c>
      <c r="DB17" s="46">
        <f>('m6'!BG17+'m6'!BI17)*'m6'!A17+('m7'!C17+'m7'!E17+'m7'!G17+'m7'!I17+'m7'!K17)*'m7'!A17</f>
        <v>1700</v>
      </c>
      <c r="DC17" s="46">
        <f>'m6'!BH17+'m6'!BJ17+'m7'!D17+'m7'!F17+'m7'!H17+'m7'!J17+'m7'!L17</f>
        <v>0</v>
      </c>
      <c r="DD17" s="47"/>
      <c r="DE17" s="46">
        <f t="shared" si="22"/>
        <v>-1700</v>
      </c>
      <c r="DF17" s="44">
        <f>IFERROR(__xludf.DUMMYFUNCTION("""COMPUTED_VALUE"""),100.0)</f>
        <v>100</v>
      </c>
      <c r="DG17" s="45">
        <f>'m7'!M17+'m7'!O17+'m7'!Q17+'m7'!S17+'m7'!U17+'m7'!W17+'m7'!Y17</f>
        <v>19</v>
      </c>
      <c r="DH17" s="46">
        <f t="shared" si="23"/>
        <v>1900</v>
      </c>
      <c r="DI17" s="46">
        <f>'m7'!N17+'m7'!P17+'m7'!R17+'m7'!T17+'m7'!V17+'m7'!X17+'m7'!Z17</f>
        <v>0</v>
      </c>
      <c r="DJ17" s="47"/>
      <c r="DK17" s="46">
        <f t="shared" si="24"/>
        <v>-1900</v>
      </c>
      <c r="DL17" s="2"/>
      <c r="DM17" s="45">
        <f>'m7'!AA17+'m7'!AC17+'m7'!AE17+'m7'!AG17+'m7'!AI17+'m7'!AK17+'m7'!AM17</f>
        <v>29.5</v>
      </c>
      <c r="DN17" s="46">
        <f t="shared" si="25"/>
        <v>2950</v>
      </c>
      <c r="DO17" s="46">
        <f>'m7'!AB17+'m7'!AD17+'m7'!AF17+'m7'!AH17+'m7'!AJ17+'m7'!AL17+'m7'!AN17</f>
        <v>0</v>
      </c>
      <c r="DP17" s="47"/>
      <c r="DQ17" s="46">
        <f t="shared" si="26"/>
        <v>-2950</v>
      </c>
      <c r="DR17" s="2"/>
      <c r="DS17" s="45">
        <f>'m7'!AO17+'m7'!AQ17+'m7'!AS17+'m7'!AU17+'m7'!AW17+'m7'!AY17+'m7'!BA17</f>
        <v>9</v>
      </c>
      <c r="DT17" s="46">
        <f t="shared" si="27"/>
        <v>900</v>
      </c>
      <c r="DU17" s="46">
        <f>'m7'!AP17+'m7'!AR17+'m7'!AT17+'m7'!AV17+'m7'!AX17+'m7'!AZ17+'m7'!BB17</f>
        <v>0</v>
      </c>
      <c r="DV17" s="47"/>
      <c r="DW17" s="46">
        <f t="shared" si="28"/>
        <v>-900</v>
      </c>
      <c r="DX17" s="2"/>
      <c r="DY17" s="45">
        <f>'m7'!BC17+'m7'!BE17+'m7'!BG17+'m7'!BI17+'m7'!BK17+'m8'!C17+'m8'!E17</f>
        <v>0</v>
      </c>
      <c r="DZ17" s="63">
        <f>('m7'!BC17+'m7'!BE17+'m7'!BG17+'m7'!BI17+'m7'!BK17)*DF17+('m8'!C17+'m8'!E17)*ED17</f>
        <v>0</v>
      </c>
      <c r="EA17" s="46">
        <f>'m7'!BD17+'m7'!BF17+'m7'!BH17+'m7'!BJ17+'m7'!BL17+'m8'!D17+'m8'!F17</f>
        <v>0</v>
      </c>
      <c r="EB17" s="64"/>
      <c r="EC17" s="63">
        <f t="shared" si="29"/>
        <v>0</v>
      </c>
      <c r="ED17" s="65">
        <f>IFERROR(__xludf.DUMMYFUNCTION("""COMPUTED_VALUE"""),100.0)</f>
        <v>100</v>
      </c>
      <c r="EE17" s="45">
        <f>'m8'!G17+'m8'!I17+'m8'!K17+'m8'!M17+'m8'!O17+'m8'!Q17+'m8'!S17</f>
        <v>0</v>
      </c>
      <c r="EF17" s="63">
        <f t="shared" si="30"/>
        <v>0</v>
      </c>
      <c r="EG17" s="46">
        <f>'m8'!H17+'m8'!J17+'m8'!L17+'m8'!N17+'m8'!P17+'m8'!R17+'m8'!T17</f>
        <v>0</v>
      </c>
      <c r="EH17" s="64"/>
      <c r="EI17" s="63">
        <f t="shared" si="31"/>
        <v>0</v>
      </c>
      <c r="EJ17" s="66"/>
      <c r="EK17" s="45">
        <f>'m8'!U17+'m8'!W17+'m8'!Y17+'m8'!AA17+'m8'!AC17+'m8'!AE17+'m8'!AG17</f>
        <v>6.5</v>
      </c>
      <c r="EL17" s="63">
        <f t="shared" si="32"/>
        <v>650</v>
      </c>
      <c r="EM17" s="46">
        <f>'m8'!V17+'m8'!X17+'m8'!Z17+'m8'!AB17+'m8'!AD17+'m8'!AF17+'m8'!AH17</f>
        <v>0</v>
      </c>
      <c r="EN17" s="64"/>
      <c r="EO17" s="63">
        <f t="shared" si="33"/>
        <v>-650</v>
      </c>
      <c r="EP17" s="67"/>
      <c r="EQ17" s="55">
        <f>'m8'!AI17+'m8'!AK17+'m8'!AM17+'m8'!AO17+'m8'!AQ17+'m8'!AS17+'m8'!AU17</f>
        <v>0</v>
      </c>
      <c r="ER17" s="57">
        <f t="shared" si="34"/>
        <v>0</v>
      </c>
      <c r="ES17" s="57">
        <f>'m8'!AJ17+'m8'!AL17+'m8'!AN17+'m8'!AP17+'m8'!AR17+'m8'!AT17+'m8'!AV17</f>
        <v>0</v>
      </c>
      <c r="ET17" s="68"/>
      <c r="EU17" s="57">
        <f t="shared" si="35"/>
        <v>0</v>
      </c>
      <c r="EV17" s="67"/>
      <c r="EW17" s="55">
        <f>'m8'!AW17+'m8'!AY17+'m8'!BA17+'m8'!BC17+'m8'!BE17+'m8'!BG17+'m8'!BI17</f>
        <v>0</v>
      </c>
      <c r="EX17" s="57">
        <f t="shared" si="36"/>
        <v>0</v>
      </c>
      <c r="EY17" s="57">
        <f>'m8'!AX17+'m8'!AZ17+'m8'!BB17+'m8'!BD17+'m8'!BF17+'m8'!BH17+'m8'!BJ17</f>
        <v>0</v>
      </c>
      <c r="EZ17" s="68"/>
      <c r="FA17" s="57">
        <f t="shared" si="37"/>
        <v>0</v>
      </c>
      <c r="FB17" s="67"/>
      <c r="FC17" s="55">
        <f>'m8'!BK17+'m9'!C17+'m9'!E17+'m9'!G17+'m9'!I17+'m9'!K17+'m9'!M17</f>
        <v>0</v>
      </c>
      <c r="FD17" s="57">
        <f>'m8'!BK17*ED17+'m9'!C17*FH17+'m9'!E17*FH17+'m9'!G17*FH17+'m9'!I17*FH17+'m9'!K17*FH17+'m9'!M17*FH17</f>
        <v>0</v>
      </c>
      <c r="FE17" s="59">
        <f>'m8'!BL17+'m9'!D17+'m9'!F17+'m9'!H17+'m9'!J17+'m9'!L17+'m9'!N17</f>
        <v>0</v>
      </c>
      <c r="FF17" s="68"/>
      <c r="FG17" s="57">
        <f t="shared" si="38"/>
        <v>0</v>
      </c>
      <c r="FH17" s="65">
        <f>IFERROR(__xludf.DUMMYFUNCTION("""COMPUTED_VALUE"""),100.0)</f>
        <v>100</v>
      </c>
      <c r="FI17" s="45">
        <f>'m9'!O17+'m9'!Q17+'m9'!S17+'m9'!U17+'m9'!W17+'m9'!Y17+'m9'!AA17</f>
        <v>0</v>
      </c>
      <c r="FJ17" s="63">
        <f t="shared" si="39"/>
        <v>0</v>
      </c>
      <c r="FK17" s="46">
        <f>'m9'!P17+'m9'!R17+'m9'!T17+'m9'!V17+'m9'!X17+'m9'!Z17+'m9'!AB17</f>
        <v>0</v>
      </c>
      <c r="FL17" s="64"/>
      <c r="FM17" s="63">
        <f t="shared" si="40"/>
        <v>0</v>
      </c>
      <c r="FN17" s="67"/>
      <c r="FO17" s="55">
        <f>'m9'!AC17+'m9'!AE17+'m9'!AG17+'m9'!AI17+'m9'!AK17+'m9'!AM17+'m9'!AO17</f>
        <v>0</v>
      </c>
      <c r="FP17" s="57">
        <f t="shared" si="41"/>
        <v>0</v>
      </c>
      <c r="FQ17" s="57">
        <f>'m9'!AD17+'m9'!AF17+'m9'!AH17+'m9'!AJ17+'m9'!AL17+'m9'!AN17+'m9'!AP17</f>
        <v>0</v>
      </c>
      <c r="FR17" s="68"/>
      <c r="FS17" s="57">
        <f t="shared" si="42"/>
        <v>0</v>
      </c>
      <c r="FT17" s="67"/>
      <c r="FU17" s="55">
        <f>'m9'!AQ17+'m9'!AS17+'m9'!AU17+'m9'!AW17+'m9'!AY17+'m9'!BA17+'m9'!BC17</f>
        <v>0</v>
      </c>
      <c r="FV17" s="57">
        <f t="shared" si="43"/>
        <v>0</v>
      </c>
      <c r="FW17" s="57">
        <f>'m9'!AR17+'m9'!AT17+'m9'!AV17+'m9'!AX17+'m9'!AZ17+'m9'!BB17+'m9'!BD17</f>
        <v>0</v>
      </c>
      <c r="FX17" s="68"/>
      <c r="FY17" s="57">
        <f t="shared" si="44"/>
        <v>0</v>
      </c>
      <c r="FZ17" s="67"/>
      <c r="GA17" s="55">
        <f>'m9'!BE17+'m9'!BG17+'m9'!BI17+'m10'!C17+'m10'!E17+'m10'!G17+'m10'!I17</f>
        <v>0</v>
      </c>
      <c r="GB17" s="57">
        <f t="shared" si="45"/>
        <v>0</v>
      </c>
      <c r="GC17" s="57">
        <f>'m9'!BF17+'m9'!BH17+'m9'!BJ17+'m10'!D17+'m10'!F17+'m10'!H17+'m10'!J17</f>
        <v>0</v>
      </c>
      <c r="GD17" s="68"/>
      <c r="GE17" s="57">
        <f t="shared" si="46"/>
        <v>0</v>
      </c>
      <c r="GF17" s="69">
        <f>IFERROR(__xludf.DUMMYFUNCTION("""COMPUTED_VALUE"""),100.0)</f>
        <v>100</v>
      </c>
      <c r="GG17" s="55">
        <f>'m10'!K17+'m10'!M17+'m10'!O17+'m10'!Q17+'m10'!S17+'m10'!U17+'m10'!W17</f>
        <v>0</v>
      </c>
      <c r="GH17" s="57">
        <f t="shared" si="47"/>
        <v>0</v>
      </c>
      <c r="GI17" s="57">
        <f>'m10'!L17+'m10'!N17+'m10'!P17+'m10'!R17+'m10'!T17+'m10'!V17+'m10'!X17</f>
        <v>0</v>
      </c>
      <c r="GJ17" s="68"/>
      <c r="GK17" s="57">
        <f t="shared" si="48"/>
        <v>0</v>
      </c>
      <c r="GL17" s="67"/>
      <c r="GM17" s="55">
        <f>'m10'!Y17+'m10'!AA17+'m10'!AC17+'m10'!AE17+'m10'!AG17+'m10'!AI17+'m10'!AK17</f>
        <v>0</v>
      </c>
      <c r="GN17" s="57">
        <f t="shared" si="49"/>
        <v>0</v>
      </c>
      <c r="GO17" s="57">
        <f>'m10'!Z17+'m10'!AB17+'m10'!AD17+'m10'!AF17+'m10'!AH17+'m10'!AJ17+'m10'!AL17</f>
        <v>0</v>
      </c>
      <c r="GP17" s="68"/>
      <c r="GQ17" s="57">
        <f t="shared" si="50"/>
        <v>0</v>
      </c>
      <c r="GR17" s="61"/>
      <c r="GS17" s="55">
        <f>'m10'!AM17+'m10'!AO17+'m10'!AQ17+'m10'!AS17+'m10'!AU17+'m10'!AW17+'m10'!AY17</f>
        <v>0</v>
      </c>
      <c r="GT17" s="57">
        <f t="shared" si="51"/>
        <v>0</v>
      </c>
      <c r="GU17" s="57">
        <f>'m10'!AN17+'m10'!AP17+'m10'!AR17+'m10'!AT17+'m10'!AV17+'m10'!AX17+'m10'!AZ17</f>
        <v>0</v>
      </c>
      <c r="GV17" s="58"/>
      <c r="GW17" s="57">
        <f t="shared" si="52"/>
        <v>0</v>
      </c>
      <c r="GX17" s="61"/>
      <c r="GY17" s="55">
        <f>'m10'!BA17+'m10'!BC17+'m10'!BE17+'m10'!BG17+'m10'!BI17+'m10'!BK17+'m11'!C17</f>
        <v>0</v>
      </c>
      <c r="GZ17" s="57">
        <f t="shared" si="53"/>
        <v>0</v>
      </c>
      <c r="HA17" s="57">
        <f>'m10'!BB17+'m10'!BD17+'m10'!BF17+'m10'!BH17+'m10'!BJ17+'m10'!BL17+'m11'!D17</f>
        <v>0</v>
      </c>
      <c r="HB17" s="58"/>
      <c r="HC17" s="57">
        <f t="shared" si="54"/>
        <v>0</v>
      </c>
      <c r="HD17" s="69">
        <f>IFERROR(__xludf.DUMMYFUNCTION("""COMPUTED_VALUE"""),100.0)</f>
        <v>100</v>
      </c>
      <c r="HE17" s="55">
        <f>'m11'!E17+'m11'!G17+'m11'!I17+'m11'!K17+'m11'!M17+'m11'!O17+'m11'!Q17</f>
        <v>0</v>
      </c>
      <c r="HF17" s="57">
        <f t="shared" si="55"/>
        <v>0</v>
      </c>
      <c r="HG17" s="57">
        <f>'m11'!F17+'m11'!H17+'m11'!J17+'m11'!L17+'m11'!N17+'m11'!P17+'m11'!R17</f>
        <v>0</v>
      </c>
      <c r="HH17" s="68"/>
      <c r="HI17" s="57">
        <f t="shared" si="56"/>
        <v>0</v>
      </c>
      <c r="HJ17" s="67"/>
      <c r="HK17" s="55">
        <f>'m11'!S17+'m11'!U17+'m11'!W17+'m11'!Y17+'m11'!AA17+'m11'!AC17+'m11'!AE17</f>
        <v>0</v>
      </c>
      <c r="HL17" s="57">
        <f t="shared" si="57"/>
        <v>0</v>
      </c>
      <c r="HM17" s="57">
        <f>'m11'!T17+'m11'!V17+'m11'!X17+'m11'!Z17+'m11'!AB17+'m11'!AD17+'m11'!AF17</f>
        <v>0</v>
      </c>
      <c r="HN17" s="68"/>
      <c r="HO17" s="57">
        <f t="shared" si="58"/>
        <v>0</v>
      </c>
      <c r="HP17" s="61"/>
      <c r="HQ17" s="55">
        <f>'m11'!AG17+'m11'!AI17+'m11'!AK17+'m11'!AM17+'m11'!AO17+'m11'!AQ17+'m11'!AS17</f>
        <v>0</v>
      </c>
      <c r="HR17" s="57">
        <f t="shared" si="59"/>
        <v>0</v>
      </c>
      <c r="HS17" s="57">
        <f>'m11'!AH17+'m11'!AJ17+'m11'!AL17+'m11'!AN17+'m11'!AP17+'m11'!AR17+'m11'!AT17</f>
        <v>0</v>
      </c>
      <c r="HT17" s="58"/>
      <c r="HU17" s="57">
        <f t="shared" si="60"/>
        <v>0</v>
      </c>
      <c r="HV17" s="61"/>
      <c r="HW17" s="55">
        <f>'m11'!AU17+'m11'!AW17+'m11'!AY17+'m11'!BA17+'m11'!BC17+'m11'!BE17+'m11'!BG17</f>
        <v>0</v>
      </c>
      <c r="HX17" s="57">
        <f t="shared" si="61"/>
        <v>0</v>
      </c>
      <c r="HY17" s="57">
        <f>'m11'!AV17+'m11'!AX17+'m11'!AZ17+'m11'!BB17+'m11'!BD17+'m11'!BF17+'m11'!BH17</f>
        <v>0</v>
      </c>
      <c r="HZ17" s="58"/>
      <c r="IA17" s="57">
        <f t="shared" si="62"/>
        <v>0</v>
      </c>
      <c r="IB17" s="61">
        <f>IFERROR(__xludf.DUMMYFUNCTION("""COMPUTED_VALUE"""),100.0)</f>
        <v>100</v>
      </c>
      <c r="IC17" s="55">
        <f>'m11'!BI17+'m12'!C17+'m12'!E17+'m12'!G17+'m12'!I17+'m12'!K17+'m12'!M17</f>
        <v>0</v>
      </c>
      <c r="ID17" s="57">
        <f t="shared" si="63"/>
        <v>0</v>
      </c>
      <c r="IE17" s="57">
        <f>'m11'!BJ17+'m12'!D17+'m12'!F17+'m12'!H17+'m12'!J17+'m12'!L17+'m12'!N17</f>
        <v>0</v>
      </c>
      <c r="IF17" s="58"/>
      <c r="IG17" s="57">
        <f t="shared" si="64"/>
        <v>0</v>
      </c>
      <c r="IH17" s="61"/>
      <c r="II17" s="55">
        <f>'m12'!O17+'m12'!Q17+'m12'!S17+'m12'!U17+'m12'!W17+'m12'!Y17+'m12'!AA17</f>
        <v>0</v>
      </c>
      <c r="IJ17" s="57">
        <f t="shared" si="65"/>
        <v>0</v>
      </c>
      <c r="IK17" s="57">
        <f>'m12'!P17+'m12'!R17+'m12'!T17+'m12'!V17+'m12'!X17+'m12'!Z17+'m12'!AB17</f>
        <v>0</v>
      </c>
      <c r="IL17" s="58"/>
      <c r="IM17" s="57">
        <f t="shared" si="66"/>
        <v>0</v>
      </c>
      <c r="IN17" s="61"/>
      <c r="IO17" s="55">
        <f>'m12'!AC17+'m12'!AE17+'m12'!AG17+'m12'!AI17+'m12'!AK17+'m12'!AM17+'m12'!AO17</f>
        <v>0</v>
      </c>
      <c r="IP17" s="57">
        <f t="shared" si="67"/>
        <v>0</v>
      </c>
      <c r="IQ17" s="57">
        <f>'m12'!AD17+'m12'!AF17+'m12'!AH17+'m12'!AJ17+'m12'!AL17+'m12'!AN17+'m12'!AP17</f>
        <v>0</v>
      </c>
      <c r="IR17" s="58"/>
      <c r="IS17" s="57">
        <f t="shared" si="68"/>
        <v>0</v>
      </c>
      <c r="IT17" s="61"/>
      <c r="IU17" s="55">
        <f>'m12'!AQ17+'m12'!AS17+'m12'!AU17+'m12'!AW17+'m12'!AY17+'m12'!BA17+'m12'!BC17</f>
        <v>0</v>
      </c>
      <c r="IV17" s="57">
        <f t="shared" si="69"/>
        <v>0</v>
      </c>
      <c r="IW17" s="57">
        <f>'m12'!AR17+'m12'!AT17+'m12'!AV17+'m12'!AX17+'m12'!AZ17+'m12'!BB17+'m12'!BD17</f>
        <v>0</v>
      </c>
      <c r="IX17" s="58"/>
      <c r="IY17" s="57">
        <f t="shared" si="70"/>
        <v>0</v>
      </c>
      <c r="IZ17" s="61"/>
      <c r="JA17" s="55">
        <f>'m12'!BE17+'m12'!BG17+'m12'!BI17+'m12'!BK17</f>
        <v>0</v>
      </c>
      <c r="JB17" s="57">
        <f t="shared" si="71"/>
        <v>0</v>
      </c>
      <c r="JC17" s="57">
        <f>'m12'!BF17+'m12'!BH17+'m12'!BJ17+'m12'!BL17</f>
        <v>0</v>
      </c>
      <c r="JD17" s="58"/>
      <c r="JE17" s="57">
        <f t="shared" si="72"/>
        <v>0</v>
      </c>
    </row>
    <row r="18">
      <c r="A18" s="2" t="str">
        <f>IFERROR(__xludf.DUMMYFUNCTION("""COMPUTED_VALUE"""),"Martin Štěpánek-x")</f>
        <v>Martin Štěpánek-x</v>
      </c>
      <c r="B18" s="2"/>
      <c r="C18" s="45">
        <f>'m3'!E18+'m3'!G18+'m3'!I18+'m3'!K18+'m3'!M18+'m3'!O18+'m3'!Q18</f>
        <v>0</v>
      </c>
      <c r="D18" s="46">
        <f>'m3'!A18*C18</f>
        <v>0</v>
      </c>
      <c r="E18" s="46">
        <f>'m3'!F18+'m3'!H18+'m3'!J18+'m3'!L18+'m3'!N18+'m3'!P18+'m3'!R18</f>
        <v>0</v>
      </c>
      <c r="F18" s="47"/>
      <c r="G18" s="46">
        <f t="shared" si="1"/>
        <v>0</v>
      </c>
      <c r="H18" s="2"/>
      <c r="I18" s="45">
        <f>'m3'!S18+'m3'!U18+'m3'!W18+'m3'!Y18+'m3'!AA18+'m3'!AC18+'m3'!AE18</f>
        <v>0</v>
      </c>
      <c r="J18" s="46">
        <f>'m3'!A18*I18</f>
        <v>0</v>
      </c>
      <c r="K18" s="46">
        <f>'m3'!T18+'m3'!V18+'m3'!X18+'m3'!Z18+'m3'!AB18+'m3'!AD18+'m3'!AF18</f>
        <v>0</v>
      </c>
      <c r="L18" s="47"/>
      <c r="M18" s="46">
        <f t="shared" si="2"/>
        <v>0</v>
      </c>
      <c r="N18" s="2"/>
      <c r="O18" s="45">
        <f>'m3'!AG18+'m3'!AI18+'m3'!AK18+'m3'!AM18+'m3'!AO18+'m3'!AQ18+'m3'!AS18</f>
        <v>0</v>
      </c>
      <c r="P18" s="46">
        <f>'m3'!A18*O18</f>
        <v>0</v>
      </c>
      <c r="Q18" s="46">
        <f>'m3'!AH18+'m3'!AJ18+'m3'!AL18+'m3'!AN18+'m3'!AP18+'m3'!AR18+'m3'!AT18</f>
        <v>0</v>
      </c>
      <c r="R18" s="47"/>
      <c r="S18" s="46">
        <f t="shared" si="3"/>
        <v>0</v>
      </c>
      <c r="T18" s="2"/>
      <c r="U18" s="45">
        <f>'m3'!AU18+'m3'!AW18+'m3'!AY18+'m3'!BA18+'m3'!BC18+'m3'!BE18+'m3'!BG18</f>
        <v>0</v>
      </c>
      <c r="V18" s="46">
        <f>'m3'!A18*U18</f>
        <v>0</v>
      </c>
      <c r="W18" s="46">
        <f>'m3'!DG18+'m3'!DI18+'m3'!DK18+'m3'!DM18+'m3'!DO18+'m3'!DQ18+'m3'!DS18</f>
        <v>0</v>
      </c>
      <c r="X18" s="47"/>
      <c r="Y18" s="46">
        <f t="shared" si="4"/>
        <v>0</v>
      </c>
      <c r="Z18" s="2"/>
      <c r="AA18" s="45">
        <f>'m3'!BI18+'m3'!BK18+'m4'!C18+'m4'!E18+'m4'!G18+'m4'!I18+'m4'!K18</f>
        <v>0</v>
      </c>
      <c r="AB18" s="46">
        <f>('m3'!BI18+'m3'!BK18)*'m3'!A18+('m4'!C18+'m4'!E18+'m4'!G18+'m4'!I18+'m4'!K18)*'m4'!A18</f>
        <v>0</v>
      </c>
      <c r="AC18" s="46"/>
      <c r="AD18" s="49"/>
      <c r="AE18" s="46">
        <f t="shared" si="5"/>
        <v>0</v>
      </c>
      <c r="AF18" s="44">
        <f>IFERROR(__xludf.DUMMYFUNCTION("""COMPUTED_VALUE"""),100.0)</f>
        <v>100</v>
      </c>
      <c r="AG18" s="45">
        <f>'m4'!M18+'m4'!O18+'m4'!Q18+'m4'!S18+'m4'!U18+'m4'!W18+'m4'!Y18</f>
        <v>0</v>
      </c>
      <c r="AH18" s="46">
        <f>'m4'!A18*AG18</f>
        <v>0</v>
      </c>
      <c r="AI18" s="46">
        <f>'m4'!N18+'m4'!P18+'m4'!R18+'m4'!T18+'m4'!V18+'m4'!X18+'m4'!Z18</f>
        <v>0</v>
      </c>
      <c r="AJ18" s="47"/>
      <c r="AK18" s="46">
        <f t="shared" si="6"/>
        <v>0</v>
      </c>
      <c r="AL18" s="2"/>
      <c r="AM18" s="45">
        <f>'m4'!AA18+'m4'!AC18+'m4'!AE18+'m4'!AG18+'m4'!AI18+'m4'!AK18+'m4'!AM18</f>
        <v>22</v>
      </c>
      <c r="AN18" s="46">
        <f>'m4'!A18*AM18</f>
        <v>2200</v>
      </c>
      <c r="AO18" s="52">
        <f>'m4'!AB18+'m4'!AD18+'m4'!AF18+'m4'!AH18+'m4'!AJ18+'m4'!AL18+'m4'!AN18</f>
        <v>0</v>
      </c>
      <c r="AP18" s="70">
        <v>2200.0</v>
      </c>
      <c r="AQ18" s="46">
        <f t="shared" si="7"/>
        <v>0</v>
      </c>
      <c r="AR18" s="2"/>
      <c r="AS18" s="45">
        <f>'m4'!AO18+'m4'!AQ18+'m4'!AS18+'m4'!AU18+'m4'!AW18+'m4'!AY18+'m4'!BA18</f>
        <v>32.5</v>
      </c>
      <c r="AT18" s="46">
        <f>'m4'!A18*AS18</f>
        <v>3250</v>
      </c>
      <c r="AU18" s="46">
        <f>'m4'!AP18+'m4'!AR18+'m4'!AT18+'m4'!AV18+'m4'!AX18+'m4'!AZ18+'m4'!BB18</f>
        <v>0</v>
      </c>
      <c r="AV18" s="70">
        <v>3250.0</v>
      </c>
      <c r="AW18" s="62">
        <f t="shared" si="8"/>
        <v>0</v>
      </c>
      <c r="AX18" s="2"/>
      <c r="AY18" s="45">
        <f>'m4'!BC18+'m4'!BE18+'m4'!BG18+'m4'!BI18+'m5'!C18+'m5'!E18+'m5'!G18</f>
        <v>36</v>
      </c>
      <c r="AZ18" s="46">
        <f>('m4'!BC18+'m4'!BE18+'m4'!BG18+'m4'!BI18)*'m4'!A18+('m5'!C18+'m5'!E18+'m5'!G18)*'m5'!A18</f>
        <v>3600</v>
      </c>
      <c r="BA18" s="46">
        <f>'m4'!BD18+'m4'!BF18+'m4'!BH18+'m4'!BJ18+'m5'!D18+'m5'!F18+'m5'!H18</f>
        <v>0</v>
      </c>
      <c r="BB18" s="70">
        <v>3600.0</v>
      </c>
      <c r="BC18" s="46">
        <f t="shared" si="9"/>
        <v>0</v>
      </c>
      <c r="BD18" s="44">
        <f>IFERROR(__xludf.DUMMYFUNCTION("""COMPUTED_VALUE"""),100.0)</f>
        <v>100</v>
      </c>
      <c r="BE18" s="45">
        <f>'m5'!I18+'m5'!K18+'m5'!M18+'m5'!O18+'m5'!Q18+'m5'!S18+'m5'!U18</f>
        <v>23</v>
      </c>
      <c r="BF18" s="46">
        <f>'m5'!A18*BE18</f>
        <v>2300</v>
      </c>
      <c r="BG18" s="46">
        <f>'m5'!J18+'m5'!L18+'m5'!N18+'m5'!P18+'m5'!R18+'m5'!T18+'m5'!V18</f>
        <v>0</v>
      </c>
      <c r="BH18" s="70">
        <v>2300.0</v>
      </c>
      <c r="BI18" s="46">
        <f t="shared" si="10"/>
        <v>0</v>
      </c>
      <c r="BJ18" s="2"/>
      <c r="BK18" s="45">
        <f>'m5'!W18+'m5'!Y18+'m5'!AA18+'m5'!AC18+'m5'!AE18+'m5'!AG18+'m5'!AI18</f>
        <v>21</v>
      </c>
      <c r="BL18" s="46">
        <f>'m5'!A18*BK18</f>
        <v>2100</v>
      </c>
      <c r="BM18" s="46">
        <f>'m5'!X18+'m5'!Z18+'m5'!AB18+'m5'!AD18+'m5'!AF18+'m5'!AH18+'m5'!AJ18</f>
        <v>0</v>
      </c>
      <c r="BN18" s="47"/>
      <c r="BO18" s="46">
        <f t="shared" si="11"/>
        <v>-2100</v>
      </c>
      <c r="BP18" s="2"/>
      <c r="BQ18" s="45">
        <f>'m5'!AK18+'m5'!AM18+'m5'!AO18+'m5'!AQ18+'m5'!AS18+'m5'!AU18+'m5'!AW18</f>
        <v>25.5</v>
      </c>
      <c r="BR18" s="46">
        <f>'m5'!A18*BQ18</f>
        <v>2550</v>
      </c>
      <c r="BS18" s="46">
        <f>'m5'!AL18+'m5'!AN18+'m5'!AP18+'m5'!AR18+'m5'!AT18+'m5'!AV18+'m5'!AX18</f>
        <v>0</v>
      </c>
      <c r="BT18" s="47"/>
      <c r="BU18" s="46">
        <f t="shared" si="12"/>
        <v>-2550</v>
      </c>
      <c r="BV18" s="2"/>
      <c r="BW18" s="45">
        <f>'m5'!AY18+'m5'!BA18+'m5'!BC18+'m5'!BE18+'m5'!BG18+'m5'!BI18+'m5'!BK18</f>
        <v>16</v>
      </c>
      <c r="BX18" s="46">
        <f>'m5'!A18*BW18</f>
        <v>1600</v>
      </c>
      <c r="BY18" s="46">
        <f>'m5'!AZ18+'m5'!BB18+'m5'!BD18+'m5'!BF18+'m5'!BH18+'m5'!BJ18+'m5'!BL18</f>
        <v>0</v>
      </c>
      <c r="BZ18" s="47"/>
      <c r="CA18" s="46">
        <f t="shared" si="13"/>
        <v>-1600</v>
      </c>
      <c r="CB18" s="44">
        <f>IFERROR(__xludf.DUMMYFUNCTION("""COMPUTED_VALUE"""),100.0)</f>
        <v>100</v>
      </c>
      <c r="CC18" s="45">
        <f>'m6'!C18+'m6'!E18+'m6'!G18+'m6'!I18+'m6'!K18+'m6'!M18+'m6'!O18</f>
        <v>13.5</v>
      </c>
      <c r="CD18" s="46">
        <f t="shared" si="14"/>
        <v>1350</v>
      </c>
      <c r="CE18" s="46">
        <f>'m6'!D18+'m6'!F18+'m6'!H18+'m6'!J18+'m6'!L18+'m6'!N18+'m6'!P18</f>
        <v>0</v>
      </c>
      <c r="CF18" s="47"/>
      <c r="CG18" s="46">
        <f t="shared" si="15"/>
        <v>-1350</v>
      </c>
      <c r="CH18" s="2"/>
      <c r="CI18" s="45">
        <f>'m6'!Q18+'m6'!S18+'m6'!U18+'m6'!W18+'m6'!Y18+'m6'!AA18+'m6'!AC18</f>
        <v>0</v>
      </c>
      <c r="CJ18" s="54">
        <f t="shared" si="16"/>
        <v>0</v>
      </c>
      <c r="CK18" s="46">
        <f>'m6'!R18+'m6'!T18+'m6'!V18+'m6'!X18+'m6'!Z18+'m6'!AB18+'m6'!AD18</f>
        <v>0</v>
      </c>
      <c r="CL18" s="47"/>
      <c r="CM18" s="46">
        <f t="shared" si="17"/>
        <v>0</v>
      </c>
      <c r="CN18" s="2"/>
      <c r="CO18" s="45">
        <f>'m6'!AE18+'m6'!AG18+'m6'!AI18+'m6'!AK18+'m6'!AM18+'m6'!AO18+'m6'!AQ18</f>
        <v>9</v>
      </c>
      <c r="CP18" s="46">
        <f t="shared" si="18"/>
        <v>900</v>
      </c>
      <c r="CQ18" s="46">
        <f>'m6'!AF18+'m6'!AH18+'m6'!AJ18+'m6'!AL18+'m6'!AN18+'m6'!AP18+'m6'!AR18</f>
        <v>0</v>
      </c>
      <c r="CR18" s="47"/>
      <c r="CS18" s="46">
        <f t="shared" si="19"/>
        <v>-900</v>
      </c>
      <c r="CT18" s="2"/>
      <c r="CU18" s="45">
        <f>'m6'!AS18+'m6'!AU18+'m6'!AW18+'m6'!AY18+'m6'!BA18+'m6'!BC18+'m6'!BE18</f>
        <v>0</v>
      </c>
      <c r="CV18" s="46">
        <f t="shared" si="20"/>
        <v>0</v>
      </c>
      <c r="CW18" s="46">
        <f>'m6'!AT18+'m6'!AV18+'m6'!AX18+'m6'!AZ18+'m6'!BB18+'m6'!BD18+'m6'!BF18</f>
        <v>0</v>
      </c>
      <c r="CX18" s="47"/>
      <c r="CY18" s="46">
        <f t="shared" si="21"/>
        <v>0</v>
      </c>
      <c r="CZ18" s="2"/>
      <c r="DA18" s="45">
        <f>'m6'!BG18+'m6'!BI18+'m7'!C18+'m7'!E18+'m7'!G18+'m7'!I18+'m7'!K18</f>
        <v>0</v>
      </c>
      <c r="DB18" s="46">
        <f>('m6'!BG18+'m6'!BI18)*'m6'!A18+('m7'!C18+'m7'!E18+'m7'!G18+'m7'!I18+'m7'!K18)*'m7'!A18</f>
        <v>0</v>
      </c>
      <c r="DC18" s="46">
        <f>'m6'!BH18+'m6'!BJ18+'m7'!D18+'m7'!F18+'m7'!H18+'m7'!J18+'m7'!L18</f>
        <v>0</v>
      </c>
      <c r="DD18" s="47"/>
      <c r="DE18" s="46">
        <f t="shared" si="22"/>
        <v>0</v>
      </c>
      <c r="DF18" s="44">
        <f>IFERROR(__xludf.DUMMYFUNCTION("""COMPUTED_VALUE"""),100.0)</f>
        <v>100</v>
      </c>
      <c r="DG18" s="45">
        <f>'m7'!M18+'m7'!O18+'m7'!Q18+'m7'!S18+'m7'!U18+'m7'!W18+'m7'!Y18</f>
        <v>0</v>
      </c>
      <c r="DH18" s="46">
        <f t="shared" si="23"/>
        <v>0</v>
      </c>
      <c r="DI18" s="46">
        <f>'m7'!N18+'m7'!P18+'m7'!R18+'m7'!T18+'m7'!V18+'m7'!X18+'m7'!Z18</f>
        <v>0</v>
      </c>
      <c r="DJ18" s="47"/>
      <c r="DK18" s="46">
        <f t="shared" si="24"/>
        <v>0</v>
      </c>
      <c r="DL18" s="2"/>
      <c r="DM18" s="45">
        <f>'m7'!AA18+'m7'!AC18+'m7'!AE18+'m7'!AG18+'m7'!AI18+'m7'!AK18+'m7'!AM18</f>
        <v>0</v>
      </c>
      <c r="DN18" s="46">
        <f t="shared" si="25"/>
        <v>0</v>
      </c>
      <c r="DO18" s="46">
        <f>'m7'!AB18+'m7'!AD18+'m7'!AF18+'m7'!AH18+'m7'!AJ18+'m7'!AL18+'m7'!AN18</f>
        <v>0</v>
      </c>
      <c r="DP18" s="47"/>
      <c r="DQ18" s="46">
        <f t="shared" si="26"/>
        <v>0</v>
      </c>
      <c r="DR18" s="2"/>
      <c r="DS18" s="45">
        <f>'m7'!AO18+'m7'!AQ18+'m7'!AS18+'m7'!AU18+'m7'!AW18+'m7'!AY18+'m7'!BA18</f>
        <v>0</v>
      </c>
      <c r="DT18" s="46">
        <f t="shared" si="27"/>
        <v>0</v>
      </c>
      <c r="DU18" s="46">
        <f>'m7'!AP18+'m7'!AR18+'m7'!AT18+'m7'!AV18+'m7'!AX18+'m7'!AZ18+'m7'!BB18</f>
        <v>0</v>
      </c>
      <c r="DV18" s="47"/>
      <c r="DW18" s="46">
        <f t="shared" si="28"/>
        <v>0</v>
      </c>
      <c r="DX18" s="2"/>
      <c r="DY18" s="45">
        <f>'m7'!BC18+'m7'!BE18+'m7'!BG18+'m7'!BI18+'m7'!BK18+'m8'!C18+'m8'!E18</f>
        <v>0</v>
      </c>
      <c r="DZ18" s="63">
        <f>('m7'!BC18+'m7'!BE18+'m7'!BG18+'m7'!BI18+'m7'!BK18)*DF18+('m8'!C18+'m8'!E18)*ED18</f>
        <v>0</v>
      </c>
      <c r="EA18" s="46">
        <f>'m7'!BD18+'m7'!BF18+'m7'!BH18+'m7'!BJ18+'m7'!BL18+'m8'!D18+'m8'!F18</f>
        <v>0</v>
      </c>
      <c r="EB18" s="64"/>
      <c r="EC18" s="63">
        <f t="shared" si="29"/>
        <v>0</v>
      </c>
      <c r="ED18" s="65">
        <f>IFERROR(__xludf.DUMMYFUNCTION("""COMPUTED_VALUE"""),100.0)</f>
        <v>100</v>
      </c>
      <c r="EE18" s="45">
        <f>'m8'!G18+'m8'!I18+'m8'!K18+'m8'!M18+'m8'!O18+'m8'!Q18+'m8'!S18</f>
        <v>0</v>
      </c>
      <c r="EF18" s="63">
        <f t="shared" si="30"/>
        <v>0</v>
      </c>
      <c r="EG18" s="46">
        <f>'m8'!H18+'m8'!J18+'m8'!L18+'m8'!N18+'m8'!P18+'m8'!R18+'m8'!T18</f>
        <v>0</v>
      </c>
      <c r="EH18" s="64"/>
      <c r="EI18" s="63">
        <f t="shared" si="31"/>
        <v>0</v>
      </c>
      <c r="EJ18" s="66"/>
      <c r="EK18" s="45">
        <f>'m8'!U18+'m8'!W18+'m8'!Y18+'m8'!AA18+'m8'!AC18+'m8'!AE18+'m8'!AG18</f>
        <v>0</v>
      </c>
      <c r="EL18" s="63">
        <f t="shared" si="32"/>
        <v>0</v>
      </c>
      <c r="EM18" s="46">
        <f>'m8'!V18+'m8'!X18+'m8'!Z18+'m8'!AB18+'m8'!AD18+'m8'!AF18+'m8'!AH18</f>
        <v>0</v>
      </c>
      <c r="EN18" s="64"/>
      <c r="EO18" s="63">
        <f t="shared" si="33"/>
        <v>0</v>
      </c>
      <c r="EP18" s="67"/>
      <c r="EQ18" s="55">
        <f>'m8'!AI18+'m8'!AK18+'m8'!AM18+'m8'!AO18+'m8'!AQ18+'m8'!AS18+'m8'!AU18</f>
        <v>0</v>
      </c>
      <c r="ER18" s="57">
        <f t="shared" si="34"/>
        <v>0</v>
      </c>
      <c r="ES18" s="57">
        <f>'m8'!AJ18+'m8'!AL18+'m8'!AN18+'m8'!AP18+'m8'!AR18+'m8'!AT18+'m8'!AV18</f>
        <v>0</v>
      </c>
      <c r="ET18" s="68"/>
      <c r="EU18" s="57">
        <f t="shared" si="35"/>
        <v>0</v>
      </c>
      <c r="EV18" s="67"/>
      <c r="EW18" s="55">
        <f>'m8'!AW18+'m8'!AY18+'m8'!BA18+'m8'!BC18+'m8'!BE18+'m8'!BG18+'m8'!BI18</f>
        <v>0</v>
      </c>
      <c r="EX18" s="57">
        <f t="shared" si="36"/>
        <v>0</v>
      </c>
      <c r="EY18" s="57">
        <f>'m8'!AX18+'m8'!AZ18+'m8'!BB18+'m8'!BD18+'m8'!BF18+'m8'!BH18+'m8'!BJ18</f>
        <v>0</v>
      </c>
      <c r="EZ18" s="68"/>
      <c r="FA18" s="57">
        <f t="shared" si="37"/>
        <v>0</v>
      </c>
      <c r="FB18" s="67"/>
      <c r="FC18" s="55">
        <f>'m8'!BK18+'m9'!C18+'m9'!E18+'m9'!G18+'m9'!I18+'m9'!K18+'m9'!M18</f>
        <v>0</v>
      </c>
      <c r="FD18" s="57">
        <f>'m8'!BK18*ED18+'m9'!C18*FH18+'m9'!E18*FH18+'m9'!G18*FH18+'m9'!I18*FH18+'m9'!K18*FH18+'m9'!M18*FH18</f>
        <v>0</v>
      </c>
      <c r="FE18" s="59">
        <f>'m8'!BL18+'m9'!D18+'m9'!F18+'m9'!H18+'m9'!J18+'m9'!L18+'m9'!N18</f>
        <v>0</v>
      </c>
      <c r="FF18" s="68"/>
      <c r="FG18" s="57">
        <f t="shared" si="38"/>
        <v>0</v>
      </c>
      <c r="FH18" s="65">
        <f>IFERROR(__xludf.DUMMYFUNCTION("""COMPUTED_VALUE"""),100.0)</f>
        <v>100</v>
      </c>
      <c r="FI18" s="45">
        <f>'m9'!O18+'m9'!Q18+'m9'!S18+'m9'!U18+'m9'!W18+'m9'!Y18+'m9'!AA18</f>
        <v>0</v>
      </c>
      <c r="FJ18" s="63">
        <f t="shared" si="39"/>
        <v>0</v>
      </c>
      <c r="FK18" s="46">
        <f>'m9'!P18+'m9'!R18+'m9'!T18+'m9'!V18+'m9'!X18+'m9'!Z18+'m9'!AB18</f>
        <v>0</v>
      </c>
      <c r="FL18" s="64"/>
      <c r="FM18" s="63">
        <f t="shared" si="40"/>
        <v>0</v>
      </c>
      <c r="FN18" s="67"/>
      <c r="FO18" s="55">
        <f>'m9'!AC18+'m9'!AE18+'m9'!AG18+'m9'!AI18+'m9'!AK18+'m9'!AM18+'m9'!AO18</f>
        <v>0</v>
      </c>
      <c r="FP18" s="57">
        <f t="shared" si="41"/>
        <v>0</v>
      </c>
      <c r="FQ18" s="57">
        <f>'m9'!AD18+'m9'!AF18+'m9'!AH18+'m9'!AJ18+'m9'!AL18+'m9'!AN18+'m9'!AP18</f>
        <v>0</v>
      </c>
      <c r="FR18" s="68"/>
      <c r="FS18" s="57">
        <f t="shared" si="42"/>
        <v>0</v>
      </c>
      <c r="FT18" s="67"/>
      <c r="FU18" s="55">
        <f>'m9'!AQ18+'m9'!AS18+'m9'!AU18+'m9'!AW18+'m9'!AY18+'m9'!BA18+'m9'!BC18</f>
        <v>0</v>
      </c>
      <c r="FV18" s="57">
        <f t="shared" si="43"/>
        <v>0</v>
      </c>
      <c r="FW18" s="57">
        <f>'m9'!AR18+'m9'!AT18+'m9'!AV18+'m9'!AX18+'m9'!AZ18+'m9'!BB18+'m9'!BD18</f>
        <v>0</v>
      </c>
      <c r="FX18" s="68"/>
      <c r="FY18" s="57">
        <f t="shared" si="44"/>
        <v>0</v>
      </c>
      <c r="FZ18" s="67"/>
      <c r="GA18" s="55">
        <f>'m9'!BE18+'m9'!BG18+'m9'!BI18+'m10'!C18+'m10'!E18+'m10'!G18+'m10'!I18</f>
        <v>0</v>
      </c>
      <c r="GB18" s="57">
        <f t="shared" si="45"/>
        <v>0</v>
      </c>
      <c r="GC18" s="57">
        <f>'m9'!BF18+'m9'!BH18+'m9'!BJ18+'m10'!D18+'m10'!F18+'m10'!H18+'m10'!J18</f>
        <v>0</v>
      </c>
      <c r="GD18" s="68"/>
      <c r="GE18" s="57">
        <f t="shared" si="46"/>
        <v>0</v>
      </c>
      <c r="GF18" s="69">
        <f>IFERROR(__xludf.DUMMYFUNCTION("""COMPUTED_VALUE"""),100.0)</f>
        <v>100</v>
      </c>
      <c r="GG18" s="55">
        <f>'m10'!K18+'m10'!M18+'m10'!O18+'m10'!Q18+'m10'!S18+'m10'!U18+'m10'!W18</f>
        <v>0</v>
      </c>
      <c r="GH18" s="57">
        <f t="shared" si="47"/>
        <v>0</v>
      </c>
      <c r="GI18" s="57">
        <f>'m10'!L18+'m10'!N18+'m10'!P18+'m10'!R18+'m10'!T18+'m10'!V18+'m10'!X18</f>
        <v>0</v>
      </c>
      <c r="GJ18" s="68"/>
      <c r="GK18" s="57">
        <f t="shared" si="48"/>
        <v>0</v>
      </c>
      <c r="GL18" s="67"/>
      <c r="GM18" s="55">
        <f>'m10'!Y18+'m10'!AA18+'m10'!AC18+'m10'!AE18+'m10'!AG18+'m10'!AI18+'m10'!AK18</f>
        <v>0</v>
      </c>
      <c r="GN18" s="57">
        <f t="shared" si="49"/>
        <v>0</v>
      </c>
      <c r="GO18" s="57">
        <f>'m10'!Z18+'m10'!AB18+'m10'!AD18+'m10'!AF18+'m10'!AH18+'m10'!AJ18+'m10'!AL18</f>
        <v>0</v>
      </c>
      <c r="GP18" s="68"/>
      <c r="GQ18" s="57">
        <f t="shared" si="50"/>
        <v>0</v>
      </c>
      <c r="GR18" s="61"/>
      <c r="GS18" s="55">
        <f>'m10'!AM18+'m10'!AO18+'m10'!AQ18+'m10'!AS18+'m10'!AU18+'m10'!AW18+'m10'!AY18</f>
        <v>0</v>
      </c>
      <c r="GT18" s="57">
        <f t="shared" si="51"/>
        <v>0</v>
      </c>
      <c r="GU18" s="57">
        <f>'m10'!AN18+'m10'!AP18+'m10'!AR18+'m10'!AT18+'m10'!AV18+'m10'!AX18+'m10'!AZ18</f>
        <v>0</v>
      </c>
      <c r="GV18" s="58"/>
      <c r="GW18" s="57">
        <f t="shared" si="52"/>
        <v>0</v>
      </c>
      <c r="GX18" s="61"/>
      <c r="GY18" s="55">
        <f>'m10'!BA18+'m10'!BC18+'m10'!BE18+'m10'!BG18+'m10'!BI18+'m10'!BK18+'m11'!C18</f>
        <v>0</v>
      </c>
      <c r="GZ18" s="57">
        <f t="shared" si="53"/>
        <v>0</v>
      </c>
      <c r="HA18" s="57">
        <f>'m10'!BB18+'m10'!BD18+'m10'!BF18+'m10'!BH18+'m10'!BJ18+'m10'!BL18+'m11'!D18</f>
        <v>0</v>
      </c>
      <c r="HB18" s="58"/>
      <c r="HC18" s="57">
        <f t="shared" si="54"/>
        <v>0</v>
      </c>
      <c r="HD18" s="69">
        <f>IFERROR(__xludf.DUMMYFUNCTION("""COMPUTED_VALUE"""),100.0)</f>
        <v>100</v>
      </c>
      <c r="HE18" s="55">
        <f>'m11'!E18+'m11'!G18+'m11'!I18+'m11'!K18+'m11'!M18+'m11'!O18+'m11'!Q18</f>
        <v>0</v>
      </c>
      <c r="HF18" s="57">
        <f t="shared" si="55"/>
        <v>0</v>
      </c>
      <c r="HG18" s="57">
        <f>'m11'!F18+'m11'!H18+'m11'!J18+'m11'!L18+'m11'!N18+'m11'!P18+'m11'!R18</f>
        <v>0</v>
      </c>
      <c r="HH18" s="68"/>
      <c r="HI18" s="57">
        <f t="shared" si="56"/>
        <v>0</v>
      </c>
      <c r="HJ18" s="67"/>
      <c r="HK18" s="55">
        <f>'m11'!S18+'m11'!U18+'m11'!W18+'m11'!Y18+'m11'!AA18+'m11'!AC18+'m11'!AE18</f>
        <v>0</v>
      </c>
      <c r="HL18" s="57">
        <f t="shared" si="57"/>
        <v>0</v>
      </c>
      <c r="HM18" s="57">
        <f>'m11'!T18+'m11'!V18+'m11'!X18+'m11'!Z18+'m11'!AB18+'m11'!AD18+'m11'!AF18</f>
        <v>0</v>
      </c>
      <c r="HN18" s="68"/>
      <c r="HO18" s="57">
        <f t="shared" si="58"/>
        <v>0</v>
      </c>
      <c r="HP18" s="61"/>
      <c r="HQ18" s="55">
        <f>'m11'!AG18+'m11'!AI18+'m11'!AK18+'m11'!AM18+'m11'!AO18+'m11'!AQ18+'m11'!AS18</f>
        <v>0</v>
      </c>
      <c r="HR18" s="57">
        <f t="shared" si="59"/>
        <v>0</v>
      </c>
      <c r="HS18" s="57">
        <f>'m11'!AH18+'m11'!AJ18+'m11'!AL18+'m11'!AN18+'m11'!AP18+'m11'!AR18+'m11'!AT18</f>
        <v>0</v>
      </c>
      <c r="HT18" s="58"/>
      <c r="HU18" s="57">
        <f t="shared" si="60"/>
        <v>0</v>
      </c>
      <c r="HV18" s="61"/>
      <c r="HW18" s="55">
        <f>'m11'!AU18+'m11'!AW18+'m11'!AY18+'m11'!BA18+'m11'!BC18+'m11'!BE18+'m11'!BG18</f>
        <v>0</v>
      </c>
      <c r="HX18" s="57">
        <f t="shared" si="61"/>
        <v>0</v>
      </c>
      <c r="HY18" s="57">
        <f>'m11'!AV18+'m11'!AX18+'m11'!AZ18+'m11'!BB18+'m11'!BD18+'m11'!BF18+'m11'!BH18</f>
        <v>0</v>
      </c>
      <c r="HZ18" s="58"/>
      <c r="IA18" s="57">
        <f t="shared" si="62"/>
        <v>0</v>
      </c>
      <c r="IB18" s="61">
        <f>IFERROR(__xludf.DUMMYFUNCTION("""COMPUTED_VALUE"""),100.0)</f>
        <v>100</v>
      </c>
      <c r="IC18" s="55">
        <f>'m11'!BI18+'m12'!C18+'m12'!E18+'m12'!G18+'m12'!I18+'m12'!K18+'m12'!M18</f>
        <v>0</v>
      </c>
      <c r="ID18" s="57">
        <f t="shared" si="63"/>
        <v>0</v>
      </c>
      <c r="IE18" s="57">
        <f>'m11'!BJ18+'m12'!D18+'m12'!F18+'m12'!H18+'m12'!J18+'m12'!L18+'m12'!N18</f>
        <v>0</v>
      </c>
      <c r="IF18" s="58"/>
      <c r="IG18" s="57">
        <f t="shared" si="64"/>
        <v>0</v>
      </c>
      <c r="IH18" s="61"/>
      <c r="II18" s="55">
        <f>'m12'!O18+'m12'!Q18+'m12'!S18+'m12'!U18+'m12'!W18+'m12'!Y18+'m12'!AA18</f>
        <v>0</v>
      </c>
      <c r="IJ18" s="57">
        <f t="shared" si="65"/>
        <v>0</v>
      </c>
      <c r="IK18" s="57">
        <f>'m12'!P18+'m12'!R18+'m12'!T18+'m12'!V18+'m12'!X18+'m12'!Z18+'m12'!AB18</f>
        <v>0</v>
      </c>
      <c r="IL18" s="58"/>
      <c r="IM18" s="57">
        <f t="shared" si="66"/>
        <v>0</v>
      </c>
      <c r="IN18" s="61"/>
      <c r="IO18" s="55">
        <f>'m12'!AC18+'m12'!AE18+'m12'!AG18+'m12'!AI18+'m12'!AK18+'m12'!AM18+'m12'!AO18</f>
        <v>0</v>
      </c>
      <c r="IP18" s="57">
        <f t="shared" si="67"/>
        <v>0</v>
      </c>
      <c r="IQ18" s="57">
        <f>'m12'!AD18+'m12'!AF18+'m12'!AH18+'m12'!AJ18+'m12'!AL18+'m12'!AN18+'m12'!AP18</f>
        <v>0</v>
      </c>
      <c r="IR18" s="58"/>
      <c r="IS18" s="57">
        <f t="shared" si="68"/>
        <v>0</v>
      </c>
      <c r="IT18" s="61"/>
      <c r="IU18" s="55">
        <f>'m12'!AQ18+'m12'!AS18+'m12'!AU18+'m12'!AW18+'m12'!AY18+'m12'!BA18+'m12'!BC18</f>
        <v>0</v>
      </c>
      <c r="IV18" s="57">
        <f t="shared" si="69"/>
        <v>0</v>
      </c>
      <c r="IW18" s="57">
        <f>'m12'!AR18+'m12'!AT18+'m12'!AV18+'m12'!AX18+'m12'!AZ18+'m12'!BB18+'m12'!BD18</f>
        <v>0</v>
      </c>
      <c r="IX18" s="58"/>
      <c r="IY18" s="57">
        <f t="shared" si="70"/>
        <v>0</v>
      </c>
      <c r="IZ18" s="61"/>
      <c r="JA18" s="55">
        <f>'m12'!BE18+'m12'!BG18+'m12'!BI18+'m12'!BK18</f>
        <v>0</v>
      </c>
      <c r="JB18" s="57">
        <f t="shared" si="71"/>
        <v>0</v>
      </c>
      <c r="JC18" s="57">
        <f>'m12'!BF18+'m12'!BH18+'m12'!BJ18+'m12'!BL18</f>
        <v>0</v>
      </c>
      <c r="JD18" s="58"/>
      <c r="JE18" s="57">
        <f t="shared" si="72"/>
        <v>0</v>
      </c>
    </row>
    <row r="19">
      <c r="A19" s="2" t="str">
        <f>IFERROR(__xludf.DUMMYFUNCTION("""COMPUTED_VALUE"""),"Jakub Ljuta-x")</f>
        <v>Jakub Ljuta-x</v>
      </c>
      <c r="B19" s="2"/>
      <c r="C19" s="45">
        <f>'m3'!E19+'m3'!G19+'m3'!I19+'m3'!K19+'m3'!M19+'m3'!O19+'m3'!Q19</f>
        <v>0</v>
      </c>
      <c r="D19" s="46">
        <f>'m3'!A19*C19</f>
        <v>0</v>
      </c>
      <c r="E19" s="46">
        <f>'m3'!F19+'m3'!H19+'m3'!J19+'m3'!L19+'m3'!N19+'m3'!P19+'m3'!R19</f>
        <v>0</v>
      </c>
      <c r="F19" s="47"/>
      <c r="G19" s="46">
        <f t="shared" si="1"/>
        <v>0</v>
      </c>
      <c r="H19" s="2"/>
      <c r="I19" s="45">
        <f>'m3'!S19+'m3'!U19+'m3'!W19+'m3'!Y19+'m3'!AA19+'m3'!AC19+'m3'!AE19</f>
        <v>0</v>
      </c>
      <c r="J19" s="46">
        <f>'m3'!A19*I19</f>
        <v>0</v>
      </c>
      <c r="K19" s="46">
        <f>'m3'!T19+'m3'!V19+'m3'!X19+'m3'!Z19+'m3'!AB19+'m3'!AD19+'m3'!AF19</f>
        <v>0</v>
      </c>
      <c r="L19" s="47"/>
      <c r="M19" s="46">
        <f t="shared" si="2"/>
        <v>0</v>
      </c>
      <c r="N19" s="2"/>
      <c r="O19" s="45"/>
      <c r="P19" s="46">
        <f>'m3'!A19*O19</f>
        <v>0</v>
      </c>
      <c r="Q19" s="46">
        <f>'m3'!AH19+'m3'!AJ19+'m3'!AL19+'m3'!AN19+'m3'!AP19+'m3'!AR19+'m3'!AT19</f>
        <v>0</v>
      </c>
      <c r="R19" s="47"/>
      <c r="S19" s="46">
        <f t="shared" si="3"/>
        <v>0</v>
      </c>
      <c r="T19" s="2"/>
      <c r="U19" s="45">
        <f>'m3'!AU19+'m3'!AW19+'m3'!AY19+'m3'!BA19+'m3'!BC19+'m3'!BE19+'m3'!BG19</f>
        <v>0</v>
      </c>
      <c r="V19" s="46">
        <f>'m3'!A19*U19</f>
        <v>0</v>
      </c>
      <c r="W19" s="46">
        <f>'m3'!DG19+'m3'!DI19+'m3'!DK19+'m3'!DM19+'m3'!DO19+'m3'!DQ19+'m3'!DS19</f>
        <v>0</v>
      </c>
      <c r="X19" s="47"/>
      <c r="Y19" s="46">
        <f t="shared" si="4"/>
        <v>0</v>
      </c>
      <c r="Z19" s="2"/>
      <c r="AA19" s="45">
        <f>'m3'!BI19+'m3'!BK19+'m4'!C19+'m4'!E19+'m4'!G19+'m4'!I19+'m4'!K19</f>
        <v>0</v>
      </c>
      <c r="AB19" s="46">
        <f>('m3'!BI19+'m3'!BK19)*'m3'!A19+('m4'!C19+'m4'!E19+'m4'!G19+'m4'!I19+'m4'!K19)*'m4'!A19</f>
        <v>0</v>
      </c>
      <c r="AC19" s="46"/>
      <c r="AD19" s="49"/>
      <c r="AE19" s="46">
        <f t="shared" si="5"/>
        <v>0</v>
      </c>
      <c r="AF19" s="2"/>
      <c r="AG19" s="45">
        <f>'m4'!M19+'m4'!O19+'m4'!Q19+'m4'!S19+'m4'!U19+'m4'!W19+'m4'!Y19</f>
        <v>0</v>
      </c>
      <c r="AH19" s="46">
        <f>'m4'!M19*AG19</f>
        <v>0</v>
      </c>
      <c r="AI19" s="46">
        <f>'m4'!N19+'m4'!P19+'m4'!R19+'m4'!T19+'m4'!V19+'m4'!X19+'m4'!Z19</f>
        <v>0</v>
      </c>
      <c r="AJ19" s="47"/>
      <c r="AK19" s="46">
        <f t="shared" si="6"/>
        <v>0</v>
      </c>
      <c r="AL19" s="2"/>
      <c r="AM19" s="45">
        <f>'m4'!AA19+'m4'!AC19+'m4'!AE19+'m4'!AG19+'m4'!AI19+'m4'!AK19+'m4'!AM19</f>
        <v>0</v>
      </c>
      <c r="AN19" s="46">
        <f>'m4'!A19*AM19</f>
        <v>0</v>
      </c>
      <c r="AO19" s="52">
        <f>'m4'!AB19+'m4'!AD19+'m4'!AF19+'m4'!AH19+'m4'!AJ19+'m4'!AL19+'m4'!AN19</f>
        <v>0</v>
      </c>
      <c r="AP19" s="47"/>
      <c r="AQ19" s="46">
        <f t="shared" si="7"/>
        <v>0</v>
      </c>
      <c r="AR19" s="2"/>
      <c r="AS19" s="45">
        <f>'m4'!AO19+'m4'!AQ19+'m4'!AS19+'m4'!AU19+'m4'!AW19+'m4'!AY19+'m4'!BA19</f>
        <v>0</v>
      </c>
      <c r="AT19" s="46">
        <f>'m4'!A19*AS19</f>
        <v>0</v>
      </c>
      <c r="AU19" s="46">
        <f>'m4'!AP19+'m4'!AR19+'m4'!AT19+'m4'!AV19+'m4'!AX19+'m4'!AZ19+'m4'!BB19</f>
        <v>0</v>
      </c>
      <c r="AV19" s="47"/>
      <c r="AW19" s="62">
        <f t="shared" si="8"/>
        <v>0</v>
      </c>
      <c r="AX19" s="2"/>
      <c r="AY19" s="45">
        <f>'m4'!BC19+'m4'!BE19+'m4'!BG19+'m4'!BI19+'m5'!C19+'m5'!E19+'m5'!G19</f>
        <v>0</v>
      </c>
      <c r="AZ19" s="46">
        <f>('m4'!BC19+'m4'!BE19+'m4'!BG19+'m4'!BI19)*'m4'!A19+('m5'!C19+'m5'!E19+'m5'!G19)*'m5'!A19</f>
        <v>0</v>
      </c>
      <c r="BA19" s="46">
        <f>'m4'!BD19+'m4'!BF19+'m4'!BH19+'m4'!BJ19+'m5'!D19+'m5'!F19+'m5'!H19</f>
        <v>0</v>
      </c>
      <c r="BB19" s="47"/>
      <c r="BC19" s="46">
        <f t="shared" si="9"/>
        <v>0</v>
      </c>
      <c r="BD19" s="44">
        <f>IFERROR(__xludf.DUMMYFUNCTION("""COMPUTED_VALUE"""),100.0)</f>
        <v>100</v>
      </c>
      <c r="BE19" s="45">
        <f>'m5'!I19+'m5'!K19+'m5'!M19+'m5'!O19+'m5'!Q19+'m5'!S19+'m5'!U19</f>
        <v>0</v>
      </c>
      <c r="BF19" s="46">
        <f>'m5'!A19*BE19</f>
        <v>0</v>
      </c>
      <c r="BG19" s="46">
        <f>'m5'!J19+'m5'!L19+'m5'!N19+'m5'!P19+'m5'!R19+'m5'!T19+'m5'!V19</f>
        <v>0</v>
      </c>
      <c r="BH19" s="47"/>
      <c r="BI19" s="46">
        <f t="shared" si="10"/>
        <v>0</v>
      </c>
      <c r="BJ19" s="2"/>
      <c r="BK19" s="45">
        <f>'m5'!W19+'m5'!Y19+'m5'!AA19+'m5'!AC19+'m5'!AE19+'m5'!AG19+'m5'!AI19</f>
        <v>0</v>
      </c>
      <c r="BL19" s="46">
        <f>'m5'!A19*BK19</f>
        <v>0</v>
      </c>
      <c r="BM19" s="46">
        <f>'m5'!X19+'m5'!Z19+'m5'!AB19+'m5'!AD19+'m5'!AF19+'m5'!AH19+'m5'!AJ19</f>
        <v>0</v>
      </c>
      <c r="BN19" s="47"/>
      <c r="BO19" s="46">
        <f t="shared" si="11"/>
        <v>0</v>
      </c>
      <c r="BP19" s="2"/>
      <c r="BQ19" s="45">
        <f>'m5'!AK19+'m5'!AM19+'m5'!AO19+'m5'!AQ19+'m5'!AS19+'m5'!AU19+'m5'!AW19</f>
        <v>0</v>
      </c>
      <c r="BR19" s="46">
        <f>'m5'!A19*BQ19</f>
        <v>0</v>
      </c>
      <c r="BS19" s="46">
        <f>'m5'!AL19+'m5'!AN19+'m5'!AP19+'m5'!AR19+'m5'!AT19+'m5'!AV19+'m5'!AX19</f>
        <v>0</v>
      </c>
      <c r="BT19" s="47"/>
      <c r="BU19" s="46">
        <f t="shared" si="12"/>
        <v>0</v>
      </c>
      <c r="BV19" s="2"/>
      <c r="BW19" s="45">
        <f>'m5'!AY19+'m5'!BA19+'m5'!BC19+'m5'!BE19+'m5'!BG19+'m5'!BI19+'m5'!BK19</f>
        <v>35</v>
      </c>
      <c r="BX19" s="46">
        <f>'m5'!A19*BW19</f>
        <v>3500</v>
      </c>
      <c r="BY19" s="46">
        <f>'m5'!AZ19+'m5'!BB19+'m5'!BD19+'m5'!BF19+'m5'!BH19+'m5'!BJ19+'m5'!BL19</f>
        <v>0</v>
      </c>
      <c r="BZ19" s="47"/>
      <c r="CA19" s="46">
        <f t="shared" si="13"/>
        <v>-3500</v>
      </c>
      <c r="CB19" s="44">
        <f>IFERROR(__xludf.DUMMYFUNCTION("""COMPUTED_VALUE"""),100.0)</f>
        <v>100</v>
      </c>
      <c r="CC19" s="45">
        <f>'m6'!C19+'m6'!E19+'m6'!G19+'m6'!I19+'m6'!K19+'m6'!M19+'m6'!O19</f>
        <v>12</v>
      </c>
      <c r="CD19" s="46">
        <f t="shared" si="14"/>
        <v>1200</v>
      </c>
      <c r="CE19" s="46">
        <f>'m6'!D19+'m6'!F19+'m6'!H19+'m6'!J19+'m6'!L19+'m6'!N19+'m6'!P19</f>
        <v>1200</v>
      </c>
      <c r="CF19" s="47"/>
      <c r="CG19" s="46">
        <f t="shared" si="15"/>
        <v>0</v>
      </c>
      <c r="CH19" s="2"/>
      <c r="CI19" s="45">
        <f>'m6'!Q19+'m6'!S19+'m6'!U19+'m6'!W19+'m6'!Y19+'m6'!AA19+'m6'!AC19</f>
        <v>0</v>
      </c>
      <c r="CJ19" s="54">
        <f t="shared" si="16"/>
        <v>0</v>
      </c>
      <c r="CK19" s="46">
        <f>'m6'!R19+'m6'!T19+'m6'!V19+'m6'!X19+'m6'!Z19+'m6'!AB19+'m6'!AD19</f>
        <v>0</v>
      </c>
      <c r="CL19" s="47"/>
      <c r="CM19" s="46">
        <f t="shared" si="17"/>
        <v>0</v>
      </c>
      <c r="CN19" s="2"/>
      <c r="CO19" s="45">
        <f>'m6'!AE19+'m6'!AG19+'m6'!AI19+'m6'!AK19+'m6'!AM19+'m6'!AO19+'m6'!AQ19</f>
        <v>0</v>
      </c>
      <c r="CP19" s="46">
        <f t="shared" si="18"/>
        <v>0</v>
      </c>
      <c r="CQ19" s="46">
        <f>'m6'!AF19+'m6'!AH19+'m6'!AJ19+'m6'!AL19+'m6'!AN19+'m6'!AP19+'m6'!AR19</f>
        <v>0</v>
      </c>
      <c r="CR19" s="47"/>
      <c r="CS19" s="46">
        <f t="shared" si="19"/>
        <v>0</v>
      </c>
      <c r="CT19" s="2"/>
      <c r="CU19" s="45">
        <f>'m6'!AS19+'m6'!AU19+'m6'!AW19+'m6'!AY19+'m6'!BA19+'m6'!BC19+'m6'!BE19</f>
        <v>0</v>
      </c>
      <c r="CV19" s="46">
        <f t="shared" si="20"/>
        <v>0</v>
      </c>
      <c r="CW19" s="46">
        <f>'m6'!AT19+'m6'!AV19+'m6'!AX19+'m6'!AZ19+'m6'!BB19+'m6'!BD19+'m6'!BF19</f>
        <v>0</v>
      </c>
      <c r="CX19" s="47"/>
      <c r="CY19" s="46">
        <f t="shared" si="21"/>
        <v>0</v>
      </c>
      <c r="CZ19" s="2"/>
      <c r="DA19" s="45">
        <f>'m6'!BG19+'m6'!BI19+'m7'!C19+'m7'!E19+'m7'!G19+'m7'!I19+'m7'!K19</f>
        <v>0</v>
      </c>
      <c r="DB19" s="46">
        <f>('m6'!BG19+'m6'!BI19)*'m6'!A19+('m7'!C19+'m7'!E19+'m7'!G19+'m7'!I19+'m7'!K19)*'m7'!A19</f>
        <v>0</v>
      </c>
      <c r="DC19" s="46">
        <f>'m6'!BH19+'m6'!BJ19+'m7'!D19+'m7'!F19+'m7'!H19+'m7'!J19+'m7'!L19</f>
        <v>0</v>
      </c>
      <c r="DD19" s="47"/>
      <c r="DE19" s="46">
        <f t="shared" si="22"/>
        <v>0</v>
      </c>
      <c r="DF19" s="44">
        <f>IFERROR(__xludf.DUMMYFUNCTION("""COMPUTED_VALUE"""),100.0)</f>
        <v>100</v>
      </c>
      <c r="DG19" s="45">
        <f>'m7'!M19+'m7'!O19+'m7'!Q19+'m7'!S19+'m7'!U19+'m7'!W19+'m7'!Y19</f>
        <v>0</v>
      </c>
      <c r="DH19" s="46">
        <f t="shared" si="23"/>
        <v>0</v>
      </c>
      <c r="DI19" s="46">
        <f>'m7'!N19+'m7'!P19+'m7'!R19+'m7'!T19+'m7'!V19+'m7'!X19+'m7'!Z19</f>
        <v>0</v>
      </c>
      <c r="DJ19" s="47"/>
      <c r="DK19" s="46">
        <f t="shared" si="24"/>
        <v>0</v>
      </c>
      <c r="DL19" s="2"/>
      <c r="DM19" s="45">
        <f>'m7'!AA19+'m7'!AC19+'m7'!AE19+'m7'!AG19+'m7'!AI19+'m7'!AK19+'m7'!AM19</f>
        <v>0</v>
      </c>
      <c r="DN19" s="46">
        <f t="shared" si="25"/>
        <v>0</v>
      </c>
      <c r="DO19" s="46">
        <f>'m7'!AB19+'m7'!AD19+'m7'!AF19+'m7'!AH19+'m7'!AJ19+'m7'!AL19+'m7'!AN19</f>
        <v>0</v>
      </c>
      <c r="DP19" s="47"/>
      <c r="DQ19" s="46">
        <f t="shared" si="26"/>
        <v>0</v>
      </c>
      <c r="DR19" s="2"/>
      <c r="DS19" s="45">
        <f>'m7'!AO19+'m7'!AQ19+'m7'!AS19+'m7'!AU19+'m7'!AW19+'m7'!AY19+'m7'!BA19</f>
        <v>0</v>
      </c>
      <c r="DT19" s="46">
        <f t="shared" si="27"/>
        <v>0</v>
      </c>
      <c r="DU19" s="46">
        <f>'m7'!AP19+'m7'!AR19+'m7'!AT19+'m7'!AV19+'m7'!AX19+'m7'!AZ19+'m7'!BB19</f>
        <v>0</v>
      </c>
      <c r="DV19" s="47"/>
      <c r="DW19" s="46">
        <f t="shared" si="28"/>
        <v>0</v>
      </c>
      <c r="DX19" s="2"/>
      <c r="DY19" s="45">
        <f>'m7'!BC19+'m7'!BE19+'m7'!BG19+'m7'!BI19+'m7'!BK19+'m8'!C19+'m8'!E19</f>
        <v>0</v>
      </c>
      <c r="DZ19" s="63">
        <f>('m7'!BC19+'m7'!BE19+'m7'!BG19+'m7'!BI19+'m7'!BK19)*DF19+('m8'!C19+'m8'!E19)*ED19</f>
        <v>0</v>
      </c>
      <c r="EA19" s="46">
        <f>'m7'!BD19+'m7'!BF19+'m7'!BH19+'m7'!BJ19+'m7'!BL19+'m8'!D19+'m8'!F19</f>
        <v>0</v>
      </c>
      <c r="EB19" s="64"/>
      <c r="EC19" s="63">
        <f t="shared" si="29"/>
        <v>0</v>
      </c>
      <c r="ED19" s="65">
        <f>IFERROR(__xludf.DUMMYFUNCTION("""COMPUTED_VALUE"""),100.0)</f>
        <v>100</v>
      </c>
      <c r="EE19" s="45">
        <f>'m8'!G19+'m8'!I19+'m8'!K19+'m8'!M19+'m8'!O19+'m8'!Q19+'m8'!S19</f>
        <v>0</v>
      </c>
      <c r="EF19" s="63">
        <f t="shared" si="30"/>
        <v>0</v>
      </c>
      <c r="EG19" s="46">
        <f>'m8'!H19+'m8'!J19+'m8'!L19+'m8'!N19+'m8'!P19+'m8'!R19+'m8'!T19</f>
        <v>0</v>
      </c>
      <c r="EH19" s="64"/>
      <c r="EI19" s="63">
        <f t="shared" si="31"/>
        <v>0</v>
      </c>
      <c r="EJ19" s="66"/>
      <c r="EK19" s="45">
        <f>'m8'!U19+'m8'!W19+'m8'!Y19+'m8'!AA19+'m8'!AC19+'m8'!AE19+'m8'!AG19</f>
        <v>0</v>
      </c>
      <c r="EL19" s="63">
        <f t="shared" si="32"/>
        <v>0</v>
      </c>
      <c r="EM19" s="46">
        <f>'m8'!V19+'m8'!X19+'m8'!Z19+'m8'!AB19+'m8'!AD19+'m8'!AF19+'m8'!AH19</f>
        <v>0</v>
      </c>
      <c r="EN19" s="64"/>
      <c r="EO19" s="63">
        <f t="shared" si="33"/>
        <v>0</v>
      </c>
      <c r="EP19" s="67"/>
      <c r="EQ19" s="55">
        <f>'m8'!AI19+'m8'!AK19+'m8'!AM19+'m8'!AO19+'m8'!AQ19+'m8'!AS19+'m8'!AU19</f>
        <v>0</v>
      </c>
      <c r="ER19" s="57">
        <f t="shared" si="34"/>
        <v>0</v>
      </c>
      <c r="ES19" s="57">
        <f>'m8'!AJ19+'m8'!AL19+'m8'!AN19+'m8'!AP19+'m8'!AR19+'m8'!AT19+'m8'!AV19</f>
        <v>0</v>
      </c>
      <c r="ET19" s="68"/>
      <c r="EU19" s="57">
        <f t="shared" si="35"/>
        <v>0</v>
      </c>
      <c r="EV19" s="67"/>
      <c r="EW19" s="55">
        <f>'m8'!AW19+'m8'!AY19+'m8'!BA19+'m8'!BC19+'m8'!BE19+'m8'!BG19+'m8'!BI19</f>
        <v>0</v>
      </c>
      <c r="EX19" s="57">
        <f t="shared" si="36"/>
        <v>0</v>
      </c>
      <c r="EY19" s="57">
        <f>'m8'!AX19+'m8'!AZ19+'m8'!BB19+'m8'!BD19+'m8'!BF19+'m8'!BH19+'m8'!BJ19</f>
        <v>0</v>
      </c>
      <c r="EZ19" s="68"/>
      <c r="FA19" s="57">
        <f t="shared" si="37"/>
        <v>0</v>
      </c>
      <c r="FB19" s="67"/>
      <c r="FC19" s="55">
        <f>'m8'!BK19+'m9'!C19+'m9'!E19+'m9'!G19+'m9'!I19+'m9'!K19+'m9'!M19</f>
        <v>0</v>
      </c>
      <c r="FD19" s="57">
        <f>'m8'!BK19*ED19+'m9'!C19*FH19+'m9'!E19*FH19+'m9'!G19*FH19+'m9'!I19*FH19+'m9'!K19*FH19+'m9'!M19*FH19</f>
        <v>0</v>
      </c>
      <c r="FE19" s="59">
        <f>'m8'!BL19+'m9'!D19+'m9'!F19+'m9'!H19+'m9'!J19+'m9'!L19+'m9'!N19</f>
        <v>0</v>
      </c>
      <c r="FF19" s="68"/>
      <c r="FG19" s="57">
        <f t="shared" si="38"/>
        <v>0</v>
      </c>
      <c r="FH19" s="65">
        <f>IFERROR(__xludf.DUMMYFUNCTION("""COMPUTED_VALUE"""),100.0)</f>
        <v>100</v>
      </c>
      <c r="FI19" s="45">
        <f>'m9'!O19+'m9'!Q19+'m9'!S19+'m9'!U19+'m9'!W19+'m9'!Y19+'m9'!AA19</f>
        <v>0</v>
      </c>
      <c r="FJ19" s="63">
        <f t="shared" si="39"/>
        <v>0</v>
      </c>
      <c r="FK19" s="46">
        <f>'m9'!P19+'m9'!R19+'m9'!T19+'m9'!V19+'m9'!X19+'m9'!Z19+'m9'!AB19</f>
        <v>0</v>
      </c>
      <c r="FL19" s="64"/>
      <c r="FM19" s="63">
        <f t="shared" si="40"/>
        <v>0</v>
      </c>
      <c r="FN19" s="67"/>
      <c r="FO19" s="55">
        <f>'m9'!AC19+'m9'!AE19+'m9'!AG19+'m9'!AI19+'m9'!AK19+'m9'!AM19+'m9'!AO19</f>
        <v>0</v>
      </c>
      <c r="FP19" s="57">
        <f t="shared" si="41"/>
        <v>0</v>
      </c>
      <c r="FQ19" s="57">
        <f>'m9'!AD19+'m9'!AF19+'m9'!AH19+'m9'!AJ19+'m9'!AL19+'m9'!AN19+'m9'!AP19</f>
        <v>0</v>
      </c>
      <c r="FR19" s="68"/>
      <c r="FS19" s="57">
        <f t="shared" si="42"/>
        <v>0</v>
      </c>
      <c r="FT19" s="67"/>
      <c r="FU19" s="55">
        <f>'m9'!AQ19+'m9'!AS19+'m9'!AU19+'m9'!AW19+'m9'!AY19+'m9'!BA19+'m9'!BC19</f>
        <v>0</v>
      </c>
      <c r="FV19" s="57">
        <f t="shared" si="43"/>
        <v>0</v>
      </c>
      <c r="FW19" s="57">
        <f>'m9'!AR19+'m9'!AT19+'m9'!AV19+'m9'!AX19+'m9'!AZ19+'m9'!BB19+'m9'!BD19</f>
        <v>0</v>
      </c>
      <c r="FX19" s="68"/>
      <c r="FY19" s="57">
        <f t="shared" si="44"/>
        <v>0</v>
      </c>
      <c r="FZ19" s="67"/>
      <c r="GA19" s="55">
        <f>'m9'!BE19+'m9'!BG19+'m9'!BI19+'m10'!C19+'m10'!E19+'m10'!G19+'m10'!I19</f>
        <v>0</v>
      </c>
      <c r="GB19" s="57">
        <f t="shared" si="45"/>
        <v>0</v>
      </c>
      <c r="GC19" s="57">
        <f>'m9'!BF19+'m9'!BH19+'m9'!BJ19+'m10'!D19+'m10'!F19+'m10'!H19+'m10'!J19</f>
        <v>0</v>
      </c>
      <c r="GD19" s="68"/>
      <c r="GE19" s="57">
        <f t="shared" si="46"/>
        <v>0</v>
      </c>
      <c r="GF19" s="69">
        <f>IFERROR(__xludf.DUMMYFUNCTION("""COMPUTED_VALUE"""),100.0)</f>
        <v>100</v>
      </c>
      <c r="GG19" s="55">
        <f>'m10'!K19+'m10'!M19+'m10'!O19+'m10'!Q19+'m10'!S19+'m10'!U19+'m10'!W19</f>
        <v>0</v>
      </c>
      <c r="GH19" s="57">
        <f t="shared" si="47"/>
        <v>0</v>
      </c>
      <c r="GI19" s="57">
        <f>'m10'!L19+'m10'!N19+'m10'!P19+'m10'!R19+'m10'!T19+'m10'!V19+'m10'!X19</f>
        <v>0</v>
      </c>
      <c r="GJ19" s="68"/>
      <c r="GK19" s="57">
        <f t="shared" si="48"/>
        <v>0</v>
      </c>
      <c r="GL19" s="67"/>
      <c r="GM19" s="55">
        <f>'m10'!Y19+'m10'!AA19+'m10'!AC19+'m10'!AE19+'m10'!AG19+'m10'!AI19+'m10'!AK19</f>
        <v>0</v>
      </c>
      <c r="GN19" s="57">
        <f t="shared" si="49"/>
        <v>0</v>
      </c>
      <c r="GO19" s="57">
        <f>'m10'!Z19+'m10'!AB19+'m10'!AD19+'m10'!AF19+'m10'!AH19+'m10'!AJ19+'m10'!AL19</f>
        <v>0</v>
      </c>
      <c r="GP19" s="68"/>
      <c r="GQ19" s="57">
        <f t="shared" si="50"/>
        <v>0</v>
      </c>
      <c r="GR19" s="61"/>
      <c r="GS19" s="55">
        <f>'m10'!AM19+'m10'!AO19+'m10'!AQ19+'m10'!AS19+'m10'!AU19+'m10'!AW19+'m10'!AY19</f>
        <v>0</v>
      </c>
      <c r="GT19" s="57">
        <f t="shared" si="51"/>
        <v>0</v>
      </c>
      <c r="GU19" s="57">
        <f>'m10'!AN19+'m10'!AP19+'m10'!AR19+'m10'!AT19+'m10'!AV19+'m10'!AX19+'m10'!AZ19</f>
        <v>0</v>
      </c>
      <c r="GV19" s="58"/>
      <c r="GW19" s="57">
        <f t="shared" si="52"/>
        <v>0</v>
      </c>
      <c r="GX19" s="61"/>
      <c r="GY19" s="55">
        <f>'m10'!BA19+'m10'!BC19+'m10'!BE19+'m10'!BG19+'m10'!BI19+'m10'!BK19+'m11'!C19</f>
        <v>0</v>
      </c>
      <c r="GZ19" s="57">
        <f t="shared" si="53"/>
        <v>0</v>
      </c>
      <c r="HA19" s="57">
        <f>'m10'!BB19+'m10'!BD19+'m10'!BF19+'m10'!BH19+'m10'!BJ19+'m10'!BL19+'m11'!D19</f>
        <v>0</v>
      </c>
      <c r="HB19" s="58"/>
      <c r="HC19" s="57">
        <f t="shared" si="54"/>
        <v>0</v>
      </c>
      <c r="HD19" s="69">
        <f>IFERROR(__xludf.DUMMYFUNCTION("""COMPUTED_VALUE"""),100.0)</f>
        <v>100</v>
      </c>
      <c r="HE19" s="55">
        <f>'m11'!E19+'m11'!G19+'m11'!I19+'m11'!K19+'m11'!M19+'m11'!O19+'m11'!Q19</f>
        <v>0</v>
      </c>
      <c r="HF19" s="57">
        <f t="shared" si="55"/>
        <v>0</v>
      </c>
      <c r="HG19" s="57">
        <f>'m11'!F19+'m11'!H19+'m11'!J19+'m11'!L19+'m11'!N19+'m11'!P19+'m11'!R19</f>
        <v>0</v>
      </c>
      <c r="HH19" s="68"/>
      <c r="HI19" s="57">
        <f t="shared" si="56"/>
        <v>0</v>
      </c>
      <c r="HJ19" s="67"/>
      <c r="HK19" s="55">
        <f>'m11'!S19+'m11'!U19+'m11'!W19+'m11'!Y19+'m11'!AA19+'m11'!AC19+'m11'!AE19</f>
        <v>0</v>
      </c>
      <c r="HL19" s="57">
        <f t="shared" si="57"/>
        <v>0</v>
      </c>
      <c r="HM19" s="57">
        <f>'m11'!T19+'m11'!V19+'m11'!X19+'m11'!Z19+'m11'!AB19+'m11'!AD19+'m11'!AF19</f>
        <v>0</v>
      </c>
      <c r="HN19" s="68"/>
      <c r="HO19" s="57">
        <f t="shared" si="58"/>
        <v>0</v>
      </c>
      <c r="HP19" s="61"/>
      <c r="HQ19" s="55">
        <f>'m11'!AG19+'m11'!AI19+'m11'!AK19+'m11'!AM19+'m11'!AO19+'m11'!AQ19+'m11'!AS19</f>
        <v>0</v>
      </c>
      <c r="HR19" s="57">
        <f t="shared" si="59"/>
        <v>0</v>
      </c>
      <c r="HS19" s="57">
        <f>'m11'!AH19+'m11'!AJ19+'m11'!AL19+'m11'!AN19+'m11'!AP19+'m11'!AR19+'m11'!AT19</f>
        <v>0</v>
      </c>
      <c r="HT19" s="58"/>
      <c r="HU19" s="57">
        <f t="shared" si="60"/>
        <v>0</v>
      </c>
      <c r="HV19" s="61"/>
      <c r="HW19" s="55">
        <f>'m11'!AU19+'m11'!AW19+'m11'!AY19+'m11'!BA19+'m11'!BC19+'m11'!BE19+'m11'!BG19</f>
        <v>0</v>
      </c>
      <c r="HX19" s="57">
        <f t="shared" si="61"/>
        <v>0</v>
      </c>
      <c r="HY19" s="57">
        <f>'m11'!AV19+'m11'!AX19+'m11'!AZ19+'m11'!BB19+'m11'!BD19+'m11'!BF19+'m11'!BH19</f>
        <v>0</v>
      </c>
      <c r="HZ19" s="58"/>
      <c r="IA19" s="57">
        <f t="shared" si="62"/>
        <v>0</v>
      </c>
      <c r="IB19" s="61">
        <f>IFERROR(__xludf.DUMMYFUNCTION("""COMPUTED_VALUE"""),100.0)</f>
        <v>100</v>
      </c>
      <c r="IC19" s="55">
        <f>'m11'!BI19+'m12'!C19+'m12'!E19+'m12'!G19+'m12'!I19+'m12'!K19+'m12'!M19</f>
        <v>0</v>
      </c>
      <c r="ID19" s="57">
        <f t="shared" si="63"/>
        <v>0</v>
      </c>
      <c r="IE19" s="57">
        <f>'m11'!BJ19+'m12'!D19+'m12'!F19+'m12'!H19+'m12'!J19+'m12'!L19+'m12'!N19</f>
        <v>0</v>
      </c>
      <c r="IF19" s="58"/>
      <c r="IG19" s="57">
        <f t="shared" si="64"/>
        <v>0</v>
      </c>
      <c r="IH19" s="61"/>
      <c r="II19" s="55">
        <f>'m12'!O19+'m12'!Q19+'m12'!S19+'m12'!U19+'m12'!W19+'m12'!Y19+'m12'!AA19</f>
        <v>0</v>
      </c>
      <c r="IJ19" s="57">
        <f t="shared" si="65"/>
        <v>0</v>
      </c>
      <c r="IK19" s="57">
        <f>'m12'!P19+'m12'!R19+'m12'!T19+'m12'!V19+'m12'!X19+'m12'!Z19+'m12'!AB19</f>
        <v>0</v>
      </c>
      <c r="IL19" s="58"/>
      <c r="IM19" s="57">
        <f t="shared" si="66"/>
        <v>0</v>
      </c>
      <c r="IN19" s="61"/>
      <c r="IO19" s="55">
        <f>'m12'!AC19+'m12'!AE19+'m12'!AG19+'m12'!AI19+'m12'!AK19+'m12'!AM19+'m12'!AO19</f>
        <v>0</v>
      </c>
      <c r="IP19" s="57">
        <f t="shared" si="67"/>
        <v>0</v>
      </c>
      <c r="IQ19" s="57">
        <f>'m12'!AD19+'m12'!AF19+'m12'!AH19+'m12'!AJ19+'m12'!AL19+'m12'!AN19+'m12'!AP19</f>
        <v>0</v>
      </c>
      <c r="IR19" s="58"/>
      <c r="IS19" s="57">
        <f t="shared" si="68"/>
        <v>0</v>
      </c>
      <c r="IT19" s="61"/>
      <c r="IU19" s="55">
        <f>'m12'!AQ19+'m12'!AS19+'m12'!AU19+'m12'!AW19+'m12'!AY19+'m12'!BA19+'m12'!BC19</f>
        <v>0</v>
      </c>
      <c r="IV19" s="57">
        <f t="shared" si="69"/>
        <v>0</v>
      </c>
      <c r="IW19" s="57">
        <f>'m12'!AR19+'m12'!AT19+'m12'!AV19+'m12'!AX19+'m12'!AZ19+'m12'!BB19+'m12'!BD19</f>
        <v>0</v>
      </c>
      <c r="IX19" s="58"/>
      <c r="IY19" s="57">
        <f t="shared" si="70"/>
        <v>0</v>
      </c>
      <c r="IZ19" s="61"/>
      <c r="JA19" s="55">
        <f>'m12'!BE19+'m12'!BG19+'m12'!BI19+'m12'!BK19</f>
        <v>0</v>
      </c>
      <c r="JB19" s="57">
        <f t="shared" si="71"/>
        <v>0</v>
      </c>
      <c r="JC19" s="57">
        <f>'m12'!BF19+'m12'!BH19+'m12'!BJ19+'m12'!BL19</f>
        <v>0</v>
      </c>
      <c r="JD19" s="58"/>
      <c r="JE19" s="57">
        <f t="shared" si="72"/>
        <v>0</v>
      </c>
    </row>
    <row r="20">
      <c r="A20" s="2" t="str">
        <f>IFERROR(__xludf.DUMMYFUNCTION("""COMPUTED_VALUE"""),"Nadiia Doroshenko")</f>
        <v>Nadiia Doroshenko</v>
      </c>
      <c r="B20" s="2"/>
      <c r="C20" s="45">
        <f>'m3'!E20+'m3'!G20+'m3'!I20+'m3'!K20+'m3'!M20+'m3'!O20+'m3'!Q20</f>
        <v>0</v>
      </c>
      <c r="D20" s="46">
        <f>'m3'!A21*C20</f>
        <v>0</v>
      </c>
      <c r="E20" s="46">
        <f>'m3'!F20+'m3'!H20+'m3'!J20+'m3'!L20+'m3'!N20+'m3'!P20+'m3'!R20</f>
        <v>0</v>
      </c>
      <c r="F20" s="47"/>
      <c r="G20" s="46"/>
      <c r="H20" s="2"/>
      <c r="I20" s="45">
        <f>'m3'!S20+'m3'!U20+'m3'!W20+'m3'!Y20+'m3'!AA20+'m3'!AC20+'m3'!AE20</f>
        <v>0</v>
      </c>
      <c r="J20" s="46">
        <f>'m3'!G21*I20</f>
        <v>0</v>
      </c>
      <c r="K20" s="46">
        <f>'m3'!T20+'m3'!V20+'m3'!X20+'m3'!Z20+'m3'!AB20+'m3'!AD20+'m3'!AF20</f>
        <v>0</v>
      </c>
      <c r="L20" s="47"/>
      <c r="M20" s="46">
        <f t="shared" si="2"/>
        <v>0</v>
      </c>
      <c r="N20" s="2"/>
      <c r="O20" s="45"/>
      <c r="P20" s="46">
        <f>'m3'!M21*O20</f>
        <v>0</v>
      </c>
      <c r="Q20" s="46">
        <f>'m3'!AH20+'m3'!AJ20+'m3'!AL20+'m3'!AN20+'m3'!AP20+'m3'!AR20+'m3'!AT20</f>
        <v>0</v>
      </c>
      <c r="R20" s="47"/>
      <c r="S20" s="46">
        <f t="shared" si="3"/>
        <v>0</v>
      </c>
      <c r="T20" s="2"/>
      <c r="U20" s="45">
        <f>'m3'!DF21+'m3'!DH21+'m3'!DJ21+'m3'!DL21+'m3'!DN21+'m3'!DP21+'m3'!DR21</f>
        <v>0</v>
      </c>
      <c r="V20" s="46"/>
      <c r="W20" s="46">
        <f>'m3'!AV21+'m3'!AX21+'m3'!AZ21+'m3'!BB21+'m3'!BD21+'m3'!BF21+'m3'!BH21</f>
        <v>0</v>
      </c>
      <c r="X20" s="47"/>
      <c r="Y20" s="46"/>
      <c r="Z20" s="2"/>
      <c r="AA20" s="45">
        <f>'m3'!BI20+'m3'!BK20+'m4'!C20+'m4'!E20+'m4'!G20+'m4'!I20+'m4'!K20</f>
        <v>0</v>
      </c>
      <c r="AB20" s="46"/>
      <c r="AC20" s="46"/>
      <c r="AD20" s="49"/>
      <c r="AE20" s="46">
        <f t="shared" si="5"/>
        <v>0</v>
      </c>
      <c r="AF20" s="2"/>
      <c r="AG20" s="45">
        <f>'m4'!M20+'m4'!O20+'m4'!Q20+'m4'!S20+'m4'!U20+'m4'!W20+'m4'!Y20</f>
        <v>0</v>
      </c>
      <c r="AH20" s="46">
        <f>'m3'!M20*AG20</f>
        <v>0</v>
      </c>
      <c r="AI20" s="46">
        <f>'m4'!N20+'m4'!P20+'m4'!R20+'m4'!T20+'m4'!V20+'m4'!X20+'m4'!Z20</f>
        <v>0</v>
      </c>
      <c r="AJ20" s="47"/>
      <c r="AK20" s="46">
        <f t="shared" si="6"/>
        <v>0</v>
      </c>
      <c r="AL20" s="2"/>
      <c r="AM20" s="45">
        <f>'m4'!AA20+'m4'!AC20+'m4'!AE20+'m4'!AG20+'m4'!AI20+'m4'!AK20+'m4'!AM20</f>
        <v>0</v>
      </c>
      <c r="AN20" s="46">
        <f>'m4'!A20*AM20</f>
        <v>0</v>
      </c>
      <c r="AO20" s="52">
        <f>'m4'!AB20+'m4'!AD20+'m4'!AF20+'m4'!AH20+'m4'!AJ20+'m4'!AL20+'m4'!AN20</f>
        <v>0</v>
      </c>
      <c r="AP20" s="47"/>
      <c r="AQ20" s="46">
        <f t="shared" si="7"/>
        <v>0</v>
      </c>
      <c r="AR20" s="2"/>
      <c r="AS20" s="45">
        <f>'m4'!AO20+'m4'!AQ20+'m4'!AS20+'m4'!AU20+'m4'!AW20+'m4'!AY20+'m4'!BA20</f>
        <v>0</v>
      </c>
      <c r="AT20" s="46">
        <f>'m4'!A20*AS20</f>
        <v>0</v>
      </c>
      <c r="AU20" s="46">
        <f>'m4'!AP20+'m4'!AR20+'m4'!AT20+'m4'!AV20+'m4'!AX20+'m4'!AZ20+'m4'!BB20</f>
        <v>0</v>
      </c>
      <c r="AV20" s="47"/>
      <c r="AW20" s="62">
        <f t="shared" si="8"/>
        <v>0</v>
      </c>
      <c r="AX20" s="2"/>
      <c r="AY20" s="45">
        <f>'m4'!BC20+'m4'!BE20+'m4'!BG20+'m4'!BI20+'m5'!C20+'m5'!E20+'m5'!G20</f>
        <v>0</v>
      </c>
      <c r="AZ20" s="46">
        <f>('m4'!BC20+'m4'!BE20+'m4'!BG20+'m4'!BI20)*'m4'!A20+('m5'!C20+'m5'!E20+'m5'!G20)*'m5'!A20</f>
        <v>0</v>
      </c>
      <c r="BA20" s="46">
        <f>'m4'!BD20+'m4'!BF20+'m4'!BH20+'m4'!BJ20+'m5'!D20+'m5'!F20+'m5'!H20</f>
        <v>0</v>
      </c>
      <c r="BB20" s="47"/>
      <c r="BC20" s="46">
        <f t="shared" si="9"/>
        <v>0</v>
      </c>
      <c r="BD20" s="44">
        <f>IFERROR(__xludf.DUMMYFUNCTION("""COMPUTED_VALUE"""),100.0)</f>
        <v>100</v>
      </c>
      <c r="BE20" s="45">
        <f>'m5'!I20+'m5'!K20+'m5'!M20+'m5'!O20+'m5'!Q20+'m5'!S20+'m5'!U20</f>
        <v>0</v>
      </c>
      <c r="BF20" s="46">
        <f>'m5'!A20*BE20</f>
        <v>0</v>
      </c>
      <c r="BG20" s="46">
        <f>'m5'!J20+'m5'!L20+'m5'!N20+'m5'!P20+'m5'!R20+'m5'!T20+'m5'!V20</f>
        <v>0</v>
      </c>
      <c r="BH20" s="47"/>
      <c r="BI20" s="46">
        <f t="shared" si="10"/>
        <v>0</v>
      </c>
      <c r="BJ20" s="2"/>
      <c r="BK20" s="45">
        <f>'m5'!W20+'m5'!Y20+'m5'!AA20+'m5'!AC20+'m5'!AE20+'m5'!AG20+'m5'!AI20</f>
        <v>0</v>
      </c>
      <c r="BL20" s="46">
        <f>'m5'!A20*BK20</f>
        <v>0</v>
      </c>
      <c r="BM20" s="46">
        <f>'m5'!X20+'m5'!Z20+'m5'!AB20+'m5'!AD20+'m5'!AF20+'m5'!AH20+'m5'!AJ20</f>
        <v>0</v>
      </c>
      <c r="BN20" s="47"/>
      <c r="BO20" s="46">
        <f t="shared" si="11"/>
        <v>0</v>
      </c>
      <c r="BP20" s="2"/>
      <c r="BQ20" s="45">
        <f>'m5'!AK20+'m5'!AM20+'m5'!AO20+'m5'!AQ20+'m5'!AS20+'m5'!AU20+'m5'!AW20</f>
        <v>0</v>
      </c>
      <c r="BR20" s="46">
        <f>'m5'!A20*BQ20</f>
        <v>0</v>
      </c>
      <c r="BS20" s="46">
        <f>'m5'!AL20+'m5'!AN20+'m5'!AP20+'m5'!AR20+'m5'!AT20+'m5'!AV20+'m5'!AX20</f>
        <v>0</v>
      </c>
      <c r="BT20" s="47"/>
      <c r="BU20" s="46">
        <f t="shared" si="12"/>
        <v>0</v>
      </c>
      <c r="BV20" s="2"/>
      <c r="BW20" s="45">
        <f>'m5'!AY20+'m5'!BA20+'m5'!BC20+'m5'!BE20+'m5'!BG20+'m5'!BI20+'m5'!BK20</f>
        <v>23.5</v>
      </c>
      <c r="BX20" s="46">
        <f>'m5'!A20*BW20</f>
        <v>2350</v>
      </c>
      <c r="BY20" s="46">
        <f>'m5'!AZ20+'m5'!BB20+'m5'!BD20+'m5'!BF20+'m5'!BH20+'m5'!BJ20+'m5'!BL20</f>
        <v>0</v>
      </c>
      <c r="BZ20" s="47"/>
      <c r="CA20" s="46">
        <f t="shared" si="13"/>
        <v>-2350</v>
      </c>
      <c r="CB20" s="44">
        <f>IFERROR(__xludf.DUMMYFUNCTION("""COMPUTED_VALUE"""),100.0)</f>
        <v>100</v>
      </c>
      <c r="CC20" s="45">
        <f>'m6'!C20+'m6'!E20+'m6'!G20+'m6'!I20+'m6'!K20+'m6'!M20+'m6'!O20</f>
        <v>14</v>
      </c>
      <c r="CD20" s="46">
        <f t="shared" si="14"/>
        <v>1400</v>
      </c>
      <c r="CE20" s="46">
        <f>'m6'!D20+'m6'!F20+'m6'!H20+'m6'!J20+'m6'!L20+'m6'!N20+'m6'!P20</f>
        <v>0</v>
      </c>
      <c r="CF20" s="47"/>
      <c r="CG20" s="46">
        <f t="shared" si="15"/>
        <v>-1400</v>
      </c>
      <c r="CH20" s="2"/>
      <c r="CI20" s="45">
        <f>'m6'!Q20+'m6'!S20+'m6'!U20+'m6'!W20+'m6'!Y20+'m6'!AA20+'m6'!AC20</f>
        <v>44</v>
      </c>
      <c r="CJ20" s="54">
        <f t="shared" si="16"/>
        <v>4400</v>
      </c>
      <c r="CK20" s="46">
        <f>'m6'!R20+'m6'!T20+'m6'!V20+'m6'!X20+'m6'!Z20+'m6'!AB20+'m6'!AD20</f>
        <v>0</v>
      </c>
      <c r="CL20" s="47"/>
      <c r="CM20" s="46">
        <f t="shared" si="17"/>
        <v>-4400</v>
      </c>
      <c r="CN20" s="2"/>
      <c r="CO20" s="45">
        <f>'m6'!AE20+'m6'!AG20+'m6'!AI20+'m6'!AK20+'m6'!AM20+'m6'!AO20+'m6'!AQ20</f>
        <v>34</v>
      </c>
      <c r="CP20" s="46">
        <f t="shared" si="18"/>
        <v>3400</v>
      </c>
      <c r="CQ20" s="46">
        <f>'m6'!AF20+'m6'!AH20+'m6'!AJ20+'m6'!AL20+'m6'!AN20+'m6'!AP20+'m6'!AR20</f>
        <v>0</v>
      </c>
      <c r="CR20" s="47"/>
      <c r="CS20" s="46">
        <f t="shared" si="19"/>
        <v>-3400</v>
      </c>
      <c r="CT20" s="2"/>
      <c r="CU20" s="45">
        <f>'m6'!AS20+'m6'!AU20+'m6'!AW20+'m6'!AY20+'m6'!BA20+'m6'!BC20+'m6'!BE20</f>
        <v>0</v>
      </c>
      <c r="CV20" s="46">
        <f t="shared" si="20"/>
        <v>0</v>
      </c>
      <c r="CW20" s="46">
        <f>'m6'!AT20+'m6'!AV20+'m6'!AX20+'m6'!AZ20+'m6'!BB20+'m6'!BD20+'m6'!BF20</f>
        <v>0</v>
      </c>
      <c r="CX20" s="47"/>
      <c r="CY20" s="46">
        <f t="shared" si="21"/>
        <v>0</v>
      </c>
      <c r="CZ20" s="2"/>
      <c r="DA20" s="45">
        <f>'m6'!BG20+'m6'!BI20+'m7'!C20+'m7'!E20+'m7'!G20+'m7'!I20+'m7'!K20</f>
        <v>0</v>
      </c>
      <c r="DB20" s="46">
        <f>('m6'!BG20+'m6'!BI20)*'m6'!A20+('m7'!C20+'m7'!E20+'m7'!G20+'m7'!I20+'m7'!K20)*'m7'!A20</f>
        <v>0</v>
      </c>
      <c r="DC20" s="46">
        <f>'m6'!BH20+'m6'!BJ20+'m7'!D20+'m7'!F20+'m7'!H20+'m7'!J20+'m7'!L20</f>
        <v>0</v>
      </c>
      <c r="DD20" s="47"/>
      <c r="DE20" s="46">
        <f t="shared" si="22"/>
        <v>0</v>
      </c>
      <c r="DF20" s="44">
        <f>IFERROR(__xludf.DUMMYFUNCTION("""COMPUTED_VALUE"""),100.0)</f>
        <v>100</v>
      </c>
      <c r="DG20" s="45">
        <f>'m7'!M20+'m7'!O20+'m7'!Q20+'m7'!S20+'m7'!U20+'m7'!W20+'m7'!Y20</f>
        <v>0</v>
      </c>
      <c r="DH20" s="46">
        <f t="shared" si="23"/>
        <v>0</v>
      </c>
      <c r="DI20" s="46">
        <f>'m7'!N20+'m7'!P20+'m7'!R20+'m7'!T20+'m7'!V20+'m7'!X20+'m7'!Z20</f>
        <v>0</v>
      </c>
      <c r="DJ20" s="47"/>
      <c r="DK20" s="46">
        <f t="shared" si="24"/>
        <v>0</v>
      </c>
      <c r="DL20" s="2"/>
      <c r="DM20" s="45">
        <f>'m7'!AA20+'m7'!AC20+'m7'!AE20+'m7'!AG20+'m7'!AI20+'m7'!AK20+'m7'!AM20</f>
        <v>0</v>
      </c>
      <c r="DN20" s="46">
        <f t="shared" si="25"/>
        <v>0</v>
      </c>
      <c r="DO20" s="46">
        <f>'m7'!AB20+'m7'!AD20+'m7'!AF20+'m7'!AH20+'m7'!AJ20+'m7'!AL20+'m7'!AN20</f>
        <v>0</v>
      </c>
      <c r="DP20" s="47"/>
      <c r="DQ20" s="46">
        <f t="shared" si="26"/>
        <v>0</v>
      </c>
      <c r="DR20" s="2"/>
      <c r="DS20" s="45">
        <f>'m7'!AO20+'m7'!AQ20+'m7'!AS20+'m7'!AU20+'m7'!AW20+'m7'!AY20+'m7'!BA20</f>
        <v>0</v>
      </c>
      <c r="DT20" s="46">
        <f t="shared" si="27"/>
        <v>0</v>
      </c>
      <c r="DU20" s="46">
        <f>'m7'!AP20+'m7'!AR20+'m7'!AT20+'m7'!AV20+'m7'!AX20+'m7'!AZ20+'m7'!BB20</f>
        <v>0</v>
      </c>
      <c r="DV20" s="47"/>
      <c r="DW20" s="46">
        <f t="shared" si="28"/>
        <v>0</v>
      </c>
      <c r="DX20" s="2"/>
      <c r="DY20" s="45">
        <f>'m7'!BC20+'m7'!BE20+'m7'!BG20+'m7'!BI20+'m7'!BK20+'m8'!C20+'m8'!E20</f>
        <v>0</v>
      </c>
      <c r="DZ20" s="63">
        <f>('m7'!BC20+'m7'!BE20+'m7'!BG20+'m7'!BI20+'m7'!BK20)*DF20+('m8'!C20+'m8'!E20)*ED20</f>
        <v>0</v>
      </c>
      <c r="EA20" s="46">
        <f>'m7'!BD20+'m7'!BF20+'m7'!BH20+'m7'!BJ20+'m7'!BL20+'m8'!D20+'m8'!F20</f>
        <v>0</v>
      </c>
      <c r="EB20" s="64"/>
      <c r="EC20" s="63">
        <f t="shared" si="29"/>
        <v>0</v>
      </c>
      <c r="ED20" s="65">
        <f>IFERROR(__xludf.DUMMYFUNCTION("""COMPUTED_VALUE"""),100.0)</f>
        <v>100</v>
      </c>
      <c r="EE20" s="45">
        <f>'m8'!G20+'m8'!I20+'m8'!K20+'m8'!M20+'m8'!O20+'m8'!Q20+'m8'!S20</f>
        <v>0</v>
      </c>
      <c r="EF20" s="63">
        <f t="shared" si="30"/>
        <v>0</v>
      </c>
      <c r="EG20" s="46">
        <f>'m8'!H20+'m8'!J20+'m8'!L20+'m8'!N20+'m8'!P20+'m8'!R20+'m8'!T20</f>
        <v>0</v>
      </c>
      <c r="EH20" s="64"/>
      <c r="EI20" s="63">
        <f t="shared" si="31"/>
        <v>0</v>
      </c>
      <c r="EJ20" s="66"/>
      <c r="EK20" s="45">
        <f>'m8'!U20+'m8'!W20+'m8'!Y20+'m8'!AA20+'m8'!AC20+'m8'!AE20+'m8'!AG20</f>
        <v>0</v>
      </c>
      <c r="EL20" s="63">
        <f t="shared" si="32"/>
        <v>0</v>
      </c>
      <c r="EM20" s="46">
        <f>'m8'!V20+'m8'!X20+'m8'!Z20+'m8'!AB20+'m8'!AD20+'m8'!AF20+'m8'!AH20</f>
        <v>0</v>
      </c>
      <c r="EN20" s="64"/>
      <c r="EO20" s="63">
        <f t="shared" si="33"/>
        <v>0</v>
      </c>
      <c r="EP20" s="67"/>
      <c r="EQ20" s="55">
        <f>'m8'!AI20+'m8'!AK20+'m8'!AM20+'m8'!AO20+'m8'!AQ20+'m8'!AS20+'m8'!AU20</f>
        <v>0</v>
      </c>
      <c r="ER20" s="57">
        <f t="shared" si="34"/>
        <v>0</v>
      </c>
      <c r="ES20" s="57">
        <f>'m8'!AJ20+'m8'!AL20+'m8'!AN20+'m8'!AP20+'m8'!AR20+'m8'!AT20+'m8'!AV20</f>
        <v>0</v>
      </c>
      <c r="ET20" s="68"/>
      <c r="EU20" s="57">
        <f t="shared" si="35"/>
        <v>0</v>
      </c>
      <c r="EV20" s="67"/>
      <c r="EW20" s="55">
        <f>'m8'!AW20+'m8'!AY20+'m8'!BA20+'m8'!BC20+'m8'!BE20+'m8'!BG20+'m8'!BI20</f>
        <v>0</v>
      </c>
      <c r="EX20" s="57">
        <f t="shared" si="36"/>
        <v>0</v>
      </c>
      <c r="EY20" s="57">
        <f>'m8'!AX20+'m8'!AZ20+'m8'!BB20+'m8'!BD20+'m8'!BF20+'m8'!BH20+'m8'!BJ20</f>
        <v>0</v>
      </c>
      <c r="EZ20" s="68"/>
      <c r="FA20" s="57">
        <f t="shared" si="37"/>
        <v>0</v>
      </c>
      <c r="FB20" s="67"/>
      <c r="FC20" s="55">
        <f>'m8'!BK20+'m9'!C20+'m9'!E20+'m9'!G20+'m9'!I20+'m9'!K20+'m9'!M20</f>
        <v>0</v>
      </c>
      <c r="FD20" s="57">
        <f>'m8'!BK20*ED20+'m9'!C20*FH20+'m9'!E20*FH20+'m9'!G20*FH20+'m9'!I20*FH20+'m9'!K20*FH20+'m9'!M20*FH20</f>
        <v>0</v>
      </c>
      <c r="FE20" s="59">
        <f>'m8'!BL20+'m9'!D20+'m9'!F20+'m9'!H20+'m9'!J20+'m9'!L20+'m9'!N20</f>
        <v>0</v>
      </c>
      <c r="FF20" s="68"/>
      <c r="FG20" s="57">
        <f t="shared" si="38"/>
        <v>0</v>
      </c>
      <c r="FH20" s="65">
        <f>IFERROR(__xludf.DUMMYFUNCTION("""COMPUTED_VALUE"""),100.0)</f>
        <v>100</v>
      </c>
      <c r="FI20" s="45">
        <f>'m9'!O20+'m9'!Q20+'m9'!S20+'m9'!U20+'m9'!W20+'m9'!Y20+'m9'!AA20</f>
        <v>0</v>
      </c>
      <c r="FJ20" s="63">
        <f t="shared" si="39"/>
        <v>0</v>
      </c>
      <c r="FK20" s="46">
        <f>'m9'!P20+'m9'!R20+'m9'!T20+'m9'!V20+'m9'!X20+'m9'!Z20+'m9'!AB20</f>
        <v>0</v>
      </c>
      <c r="FL20" s="64"/>
      <c r="FM20" s="63">
        <f t="shared" si="40"/>
        <v>0</v>
      </c>
      <c r="FN20" s="67"/>
      <c r="FO20" s="55">
        <f>'m9'!AC20+'m9'!AE20+'m9'!AG20+'m9'!AI20+'m9'!AK20+'m9'!AM20+'m9'!AO20</f>
        <v>0</v>
      </c>
      <c r="FP20" s="57">
        <f t="shared" si="41"/>
        <v>0</v>
      </c>
      <c r="FQ20" s="57">
        <f>'m9'!AD20+'m9'!AF20+'m9'!AH20+'m9'!AJ20+'m9'!AL20+'m9'!AN20+'m9'!AP20</f>
        <v>0</v>
      </c>
      <c r="FR20" s="68"/>
      <c r="FS20" s="57">
        <f t="shared" si="42"/>
        <v>0</v>
      </c>
      <c r="FT20" s="67"/>
      <c r="FU20" s="55">
        <f>'m9'!AQ20+'m9'!AS20+'m9'!AU20+'m9'!AW20+'m9'!AY20+'m9'!BA20+'m9'!BC20</f>
        <v>0</v>
      </c>
      <c r="FV20" s="57">
        <f t="shared" si="43"/>
        <v>0</v>
      </c>
      <c r="FW20" s="57">
        <f>'m9'!AR20+'m9'!AT20+'m9'!AV20+'m9'!AX20+'m9'!AZ20+'m9'!BB20+'m9'!BD20</f>
        <v>0</v>
      </c>
      <c r="FX20" s="68"/>
      <c r="FY20" s="57">
        <f t="shared" si="44"/>
        <v>0</v>
      </c>
      <c r="FZ20" s="67"/>
      <c r="GA20" s="55">
        <f>'m9'!BE20+'m9'!BG20+'m9'!BI20+'m10'!C20+'m10'!E20+'m10'!G20+'m10'!I20</f>
        <v>0</v>
      </c>
      <c r="GB20" s="57">
        <f t="shared" si="45"/>
        <v>0</v>
      </c>
      <c r="GC20" s="57">
        <f>'m9'!BF20+'m9'!BH20+'m9'!BJ20+'m10'!D20+'m10'!F20+'m10'!H20+'m10'!J20</f>
        <v>0</v>
      </c>
      <c r="GD20" s="68"/>
      <c r="GE20" s="57">
        <f t="shared" si="46"/>
        <v>0</v>
      </c>
      <c r="GF20" s="69">
        <f>IFERROR(__xludf.DUMMYFUNCTION("""COMPUTED_VALUE"""),100.0)</f>
        <v>100</v>
      </c>
      <c r="GG20" s="55">
        <f>'m10'!K20+'m10'!M20+'m10'!O20+'m10'!Q20+'m10'!S20+'m10'!U20+'m10'!W20</f>
        <v>0</v>
      </c>
      <c r="GH20" s="57">
        <f t="shared" si="47"/>
        <v>0</v>
      </c>
      <c r="GI20" s="57">
        <f>'m10'!L20+'m10'!N20+'m10'!P20+'m10'!R20+'m10'!T20+'m10'!V20+'m10'!X20</f>
        <v>0</v>
      </c>
      <c r="GJ20" s="68"/>
      <c r="GK20" s="57">
        <f t="shared" si="48"/>
        <v>0</v>
      </c>
      <c r="GL20" s="67"/>
      <c r="GM20" s="55">
        <f>'m10'!Y20+'m10'!AA20+'m10'!AC20+'m10'!AE20+'m10'!AG20+'m10'!AI20+'m10'!AK20</f>
        <v>0</v>
      </c>
      <c r="GN20" s="57">
        <f t="shared" si="49"/>
        <v>0</v>
      </c>
      <c r="GO20" s="57">
        <f>'m10'!Z20+'m10'!AB20+'m10'!AD20+'m10'!AF20+'m10'!AH20+'m10'!AJ20+'m10'!AL20</f>
        <v>0</v>
      </c>
      <c r="GP20" s="68"/>
      <c r="GQ20" s="57">
        <f t="shared" si="50"/>
        <v>0</v>
      </c>
      <c r="GR20" s="61"/>
      <c r="GS20" s="55">
        <f>'m10'!AM20+'m10'!AO20+'m10'!AQ20+'m10'!AS20+'m10'!AU20+'m10'!AW20+'m10'!AY20</f>
        <v>0</v>
      </c>
      <c r="GT20" s="57">
        <f t="shared" si="51"/>
        <v>0</v>
      </c>
      <c r="GU20" s="57">
        <f>'m10'!AN20+'m10'!AP20+'m10'!AR20+'m10'!AT20+'m10'!AV20+'m10'!AX20+'m10'!AZ20</f>
        <v>0</v>
      </c>
      <c r="GV20" s="58"/>
      <c r="GW20" s="57">
        <f t="shared" si="52"/>
        <v>0</v>
      </c>
      <c r="GX20" s="61"/>
      <c r="GY20" s="55">
        <f>'m10'!BA20+'m10'!BC20+'m10'!BE20+'m10'!BG20+'m10'!BI20+'m10'!BK20+'m11'!C20</f>
        <v>0</v>
      </c>
      <c r="GZ20" s="57">
        <f t="shared" si="53"/>
        <v>0</v>
      </c>
      <c r="HA20" s="57">
        <f>'m10'!BB20+'m10'!BD20+'m10'!BF20+'m10'!BH20+'m10'!BJ20+'m10'!BL20+'m11'!D20</f>
        <v>0</v>
      </c>
      <c r="HB20" s="58"/>
      <c r="HC20" s="57">
        <f t="shared" si="54"/>
        <v>0</v>
      </c>
      <c r="HD20" s="69">
        <f>IFERROR(__xludf.DUMMYFUNCTION("""COMPUTED_VALUE"""),100.0)</f>
        <v>100</v>
      </c>
      <c r="HE20" s="55">
        <f>'m11'!E20+'m11'!G20+'m11'!I20+'m11'!K20+'m11'!M20+'m11'!O20+'m11'!Q20</f>
        <v>0</v>
      </c>
      <c r="HF20" s="57">
        <f t="shared" si="55"/>
        <v>0</v>
      </c>
      <c r="HG20" s="57">
        <f>'m11'!F20+'m11'!H20+'m11'!J20+'m11'!L20+'m11'!N20+'m11'!P20+'m11'!R20</f>
        <v>0</v>
      </c>
      <c r="HH20" s="68"/>
      <c r="HI20" s="57">
        <f t="shared" si="56"/>
        <v>0</v>
      </c>
      <c r="HJ20" s="67"/>
      <c r="HK20" s="55">
        <f>'m11'!S20+'m11'!U20+'m11'!W20+'m11'!Y20+'m11'!AA20+'m11'!AC20+'m11'!AE20</f>
        <v>0</v>
      </c>
      <c r="HL20" s="57">
        <f t="shared" si="57"/>
        <v>0</v>
      </c>
      <c r="HM20" s="57">
        <f>'m11'!T20+'m11'!V20+'m11'!X20+'m11'!Z20+'m11'!AB20+'m11'!AD20+'m11'!AF20</f>
        <v>0</v>
      </c>
      <c r="HN20" s="68"/>
      <c r="HO20" s="57">
        <f t="shared" si="58"/>
        <v>0</v>
      </c>
      <c r="HP20" s="61"/>
      <c r="HQ20" s="55">
        <f>'m11'!AG20+'m11'!AI20+'m11'!AK20+'m11'!AM20+'m11'!AO20+'m11'!AQ20+'m11'!AS20</f>
        <v>0</v>
      </c>
      <c r="HR20" s="57">
        <f t="shared" si="59"/>
        <v>0</v>
      </c>
      <c r="HS20" s="57">
        <f>'m11'!AH20+'m11'!AJ20+'m11'!AL20+'m11'!AN20+'m11'!AP20+'m11'!AR20+'m11'!AT20</f>
        <v>0</v>
      </c>
      <c r="HT20" s="58"/>
      <c r="HU20" s="57">
        <f t="shared" si="60"/>
        <v>0</v>
      </c>
      <c r="HV20" s="61"/>
      <c r="HW20" s="55">
        <f>'m11'!AU20+'m11'!AW20+'m11'!AY20+'m11'!BA20+'m11'!BC20+'m11'!BE20+'m11'!BG20</f>
        <v>0</v>
      </c>
      <c r="HX20" s="57">
        <f t="shared" si="61"/>
        <v>0</v>
      </c>
      <c r="HY20" s="57">
        <f>'m11'!AV20+'m11'!AX20+'m11'!AZ20+'m11'!BB20+'m11'!BD20+'m11'!BF20+'m11'!BH20</f>
        <v>0</v>
      </c>
      <c r="HZ20" s="58"/>
      <c r="IA20" s="57">
        <f t="shared" si="62"/>
        <v>0</v>
      </c>
      <c r="IB20" s="61">
        <f>IFERROR(__xludf.DUMMYFUNCTION("""COMPUTED_VALUE"""),100.0)</f>
        <v>100</v>
      </c>
      <c r="IC20" s="55">
        <f>'m11'!BI20+'m12'!C20+'m12'!E20+'m12'!G20+'m12'!I20+'m12'!K20+'m12'!M20</f>
        <v>0</v>
      </c>
      <c r="ID20" s="57">
        <f t="shared" si="63"/>
        <v>0</v>
      </c>
      <c r="IE20" s="57">
        <f>'m11'!BJ20+'m12'!D20+'m12'!F20+'m12'!H20+'m12'!J20+'m12'!L20+'m12'!N20</f>
        <v>0</v>
      </c>
      <c r="IF20" s="58"/>
      <c r="IG20" s="57">
        <f t="shared" si="64"/>
        <v>0</v>
      </c>
      <c r="IH20" s="61"/>
      <c r="II20" s="55">
        <f>'m12'!O20+'m12'!Q20+'m12'!S20+'m12'!U20+'m12'!W20+'m12'!Y20+'m12'!AA20</f>
        <v>0</v>
      </c>
      <c r="IJ20" s="57">
        <f t="shared" si="65"/>
        <v>0</v>
      </c>
      <c r="IK20" s="57">
        <f>'m12'!P20+'m12'!R20+'m12'!T20+'m12'!V20+'m12'!X20+'m12'!Z20+'m12'!AB20</f>
        <v>0</v>
      </c>
      <c r="IL20" s="58"/>
      <c r="IM20" s="57">
        <f t="shared" si="66"/>
        <v>0</v>
      </c>
      <c r="IN20" s="61"/>
      <c r="IO20" s="55">
        <f>'m12'!AC20+'m12'!AE20+'m12'!AG20+'m12'!AI20+'m12'!AK20+'m12'!AM20+'m12'!AO20</f>
        <v>0</v>
      </c>
      <c r="IP20" s="57">
        <f t="shared" si="67"/>
        <v>0</v>
      </c>
      <c r="IQ20" s="57">
        <f>'m12'!AD20+'m12'!AF20+'m12'!AH20+'m12'!AJ20+'m12'!AL20+'m12'!AN20+'m12'!AP20</f>
        <v>0</v>
      </c>
      <c r="IR20" s="58"/>
      <c r="IS20" s="57">
        <f t="shared" si="68"/>
        <v>0</v>
      </c>
      <c r="IT20" s="61"/>
      <c r="IU20" s="55">
        <f>'m12'!AQ20+'m12'!AS20+'m12'!AU20+'m12'!AW20+'m12'!AY20+'m12'!BA20+'m12'!BC20</f>
        <v>0</v>
      </c>
      <c r="IV20" s="57">
        <f t="shared" si="69"/>
        <v>0</v>
      </c>
      <c r="IW20" s="57">
        <f>'m12'!AR20+'m12'!AT20+'m12'!AV20+'m12'!AX20+'m12'!AZ20+'m12'!BB20+'m12'!BD20</f>
        <v>0</v>
      </c>
      <c r="IX20" s="58"/>
      <c r="IY20" s="57">
        <f t="shared" si="70"/>
        <v>0</v>
      </c>
      <c r="IZ20" s="61"/>
      <c r="JA20" s="55">
        <f>'m12'!BE20+'m12'!BG20+'m12'!BI20+'m12'!BK20</f>
        <v>0</v>
      </c>
      <c r="JB20" s="57">
        <f t="shared" si="71"/>
        <v>0</v>
      </c>
      <c r="JC20" s="57">
        <f>'m12'!BF20+'m12'!BH20+'m12'!BJ20+'m12'!BL20</f>
        <v>0</v>
      </c>
      <c r="JD20" s="58"/>
      <c r="JE20" s="57">
        <f t="shared" si="72"/>
        <v>0</v>
      </c>
    </row>
    <row r="21">
      <c r="A21" s="2" t="str">
        <f>IFERROR(__xludf.DUMMYFUNCTION("""COMPUTED_VALUE"""),"Lucie Nováková")</f>
        <v>Lucie Nováková</v>
      </c>
      <c r="B21" s="2"/>
      <c r="C21" s="45">
        <f>'m3'!E21+'m3'!G21+'m3'!I21+'m3'!K21+'m3'!M21+'m3'!O21+'m3'!Q21</f>
        <v>0</v>
      </c>
      <c r="D21" s="46">
        <f>'m3'!A22*C21</f>
        <v>0</v>
      </c>
      <c r="E21" s="46">
        <f>'m3'!F21+'m3'!H21+'m3'!J21+'m3'!L21+'m3'!N21+'m3'!P21+'m3'!R21</f>
        <v>0</v>
      </c>
      <c r="F21" s="47"/>
      <c r="G21" s="46"/>
      <c r="H21" s="2"/>
      <c r="I21" s="45">
        <f>'m3'!S21+'m3'!U21+'m3'!W21+'m3'!Y21+'m3'!AA21+'m3'!AC21+'m3'!AE21</f>
        <v>0</v>
      </c>
      <c r="J21" s="46">
        <f>'m3'!G22*I21</f>
        <v>0</v>
      </c>
      <c r="K21" s="46">
        <f>'m3'!T21+'m3'!V21+'m3'!X21+'m3'!Z21+'m3'!AB21+'m3'!AD21+'m3'!AF21</f>
        <v>0</v>
      </c>
      <c r="L21" s="47"/>
      <c r="M21" s="46">
        <f t="shared" si="2"/>
        <v>0</v>
      </c>
      <c r="N21" s="2"/>
      <c r="O21" s="45"/>
      <c r="P21" s="46">
        <f>'m3'!M22*O21</f>
        <v>0</v>
      </c>
      <c r="Q21" s="46"/>
      <c r="R21" s="47"/>
      <c r="S21" s="46"/>
      <c r="T21" s="2"/>
      <c r="U21" s="45"/>
      <c r="V21" s="46"/>
      <c r="W21" s="46"/>
      <c r="X21" s="47"/>
      <c r="Y21" s="46"/>
      <c r="Z21" s="2"/>
      <c r="AA21" s="45">
        <f>'m3'!BI21+'m3'!BK21+'m4'!C21+'m4'!E21+'m4'!G21+'m4'!I21+'m4'!K21</f>
        <v>0</v>
      </c>
      <c r="AB21" s="46"/>
      <c r="AC21" s="46"/>
      <c r="AD21" s="49"/>
      <c r="AE21" s="46">
        <f t="shared" si="5"/>
        <v>0</v>
      </c>
      <c r="AF21" s="2"/>
      <c r="AG21" s="45">
        <f>'m4'!M21+'m4'!O21+'m4'!Q21+'m4'!S21+'m4'!U21+'m4'!W21+'m4'!Y21</f>
        <v>0</v>
      </c>
      <c r="AH21" s="46">
        <f>'m3'!M21*AG21</f>
        <v>0</v>
      </c>
      <c r="AI21" s="46">
        <f>'m4'!N21+'m4'!P21+'m4'!R21+'m4'!T21+'m4'!V21+'m4'!X21+'m4'!Z21</f>
        <v>0</v>
      </c>
      <c r="AJ21" s="47"/>
      <c r="AK21" s="46">
        <f t="shared" si="6"/>
        <v>0</v>
      </c>
      <c r="AL21" s="2"/>
      <c r="AM21" s="45">
        <f>'m4'!AA21+'m4'!AC21+'m4'!AE21+'m4'!AG21+'m4'!AI21+'m4'!AK21+'m4'!AM21</f>
        <v>0</v>
      </c>
      <c r="AN21" s="46">
        <f>'m4'!A21*AM21</f>
        <v>0</v>
      </c>
      <c r="AO21" s="52">
        <f>'m4'!AB21+'m4'!AD21+'m4'!AF21+'m4'!AH21+'m4'!AJ21+'m4'!AL21+'m4'!AN21</f>
        <v>0</v>
      </c>
      <c r="AP21" s="47"/>
      <c r="AQ21" s="46">
        <f t="shared" si="7"/>
        <v>0</v>
      </c>
      <c r="AR21" s="2"/>
      <c r="AS21" s="45">
        <f>'m4'!AO21+'m4'!AQ21+'m4'!AS21+'m4'!AU21+'m4'!AW21+'m4'!AY21+'m4'!BA21</f>
        <v>0</v>
      </c>
      <c r="AT21" s="46">
        <f>'m4'!A21*AS21</f>
        <v>0</v>
      </c>
      <c r="AU21" s="46">
        <f>'m4'!AP21+'m4'!AR21+'m4'!AT21+'m4'!AV21+'m4'!AX21+'m4'!AZ21+'m4'!BB21</f>
        <v>0</v>
      </c>
      <c r="AV21" s="47"/>
      <c r="AW21" s="62">
        <f t="shared" si="8"/>
        <v>0</v>
      </c>
      <c r="AX21" s="2"/>
      <c r="AY21" s="45">
        <f>'m4'!BC21+'m4'!BE21+'m4'!BG21+'m4'!BI21+'m5'!C21+'m5'!E21+'m5'!G21</f>
        <v>0</v>
      </c>
      <c r="AZ21" s="46">
        <f>('m4'!BC21+'m4'!BE21+'m4'!BG21+'m4'!BI21)*'m4'!A21+('m5'!C21+'m5'!E21+'m5'!G21)*'m5'!A21</f>
        <v>0</v>
      </c>
      <c r="BA21" s="46">
        <f>'m4'!BD21+'m4'!BF21+'m4'!BH21+'m4'!BJ21+'m5'!D21+'m5'!F21+'m5'!H21</f>
        <v>0</v>
      </c>
      <c r="BB21" s="47"/>
      <c r="BC21" s="46">
        <f t="shared" si="9"/>
        <v>0</v>
      </c>
      <c r="BD21" s="2"/>
      <c r="BE21" s="45">
        <f>'m5'!I21+'m5'!K21+'m5'!M21+'m5'!O21+'m5'!Q21+'m5'!S21+'m5'!U21</f>
        <v>0</v>
      </c>
      <c r="BF21" s="46">
        <f>'m5'!A21*BE21</f>
        <v>0</v>
      </c>
      <c r="BG21" s="46">
        <f>'m5'!J21+'m5'!L21+'m5'!N21+'m5'!P21+'m5'!R21+'m5'!T21+'m5'!V21</f>
        <v>0</v>
      </c>
      <c r="BH21" s="47"/>
      <c r="BI21" s="46">
        <f t="shared" si="10"/>
        <v>0</v>
      </c>
      <c r="BJ21" s="2"/>
      <c r="BK21" s="45">
        <f>'m5'!W21+'m5'!Y21+'m5'!AA21+'m5'!AC21+'m5'!AE21+'m5'!AG21+'m5'!AI21</f>
        <v>0</v>
      </c>
      <c r="BL21" s="46">
        <f>'m5'!A21*BK21</f>
        <v>0</v>
      </c>
      <c r="BM21" s="46">
        <f>'m5'!X21+'m5'!Z21+'m5'!AB21+'m5'!AD21+'m5'!AF21+'m5'!AH21+'m5'!AJ21</f>
        <v>0</v>
      </c>
      <c r="BN21" s="47"/>
      <c r="BO21" s="46">
        <f t="shared" si="11"/>
        <v>0</v>
      </c>
      <c r="BP21" s="2"/>
      <c r="BQ21" s="45">
        <f>'m5'!AK21+'m5'!AM21+'m5'!AO21+'m5'!AQ21+'m5'!AS21+'m5'!AU21+'m5'!AW21</f>
        <v>0</v>
      </c>
      <c r="BR21" s="46">
        <f>'m5'!A21*BQ21</f>
        <v>0</v>
      </c>
      <c r="BS21" s="46">
        <f>'m5'!AL21+'m5'!AN21+'m5'!AP21+'m5'!AR21+'m5'!AT21+'m5'!AV21+'m5'!AX21</f>
        <v>0</v>
      </c>
      <c r="BT21" s="47"/>
      <c r="BU21" s="46">
        <f t="shared" si="12"/>
        <v>0</v>
      </c>
      <c r="BV21" s="2"/>
      <c r="BW21" s="45">
        <f>'m5'!AY21+'m5'!BA21+'m5'!BC21+'m5'!BE21+'m5'!BG21+'m5'!BI21+'m5'!BK21</f>
        <v>0</v>
      </c>
      <c r="BX21" s="46">
        <f>'m5'!A21*BW21</f>
        <v>0</v>
      </c>
      <c r="BY21" s="46">
        <f>'m5'!AZ21+'m5'!BB21+'m5'!BD21+'m5'!BF21+'m5'!BH21+'m5'!BJ21+'m5'!BL21</f>
        <v>0</v>
      </c>
      <c r="BZ21" s="47"/>
      <c r="CA21" s="46">
        <f t="shared" si="13"/>
        <v>0</v>
      </c>
      <c r="CB21" s="44">
        <f>IFERROR(__xludf.DUMMYFUNCTION("""COMPUTED_VALUE"""),100.0)</f>
        <v>100</v>
      </c>
      <c r="CC21" s="45">
        <f>'m6'!C21+'m6'!E21+'m6'!G21+'m6'!I21+'m6'!K21+'m6'!M21+'m6'!O21</f>
        <v>0</v>
      </c>
      <c r="CD21" s="46">
        <f t="shared" si="14"/>
        <v>0</v>
      </c>
      <c r="CE21" s="46">
        <f>'m6'!D21+'m6'!F21+'m6'!H21+'m6'!J21+'m6'!L21+'m6'!N21+'m6'!P21</f>
        <v>0</v>
      </c>
      <c r="CF21" s="47"/>
      <c r="CG21" s="46">
        <f t="shared" si="15"/>
        <v>0</v>
      </c>
      <c r="CH21" s="2"/>
      <c r="CI21" s="45">
        <f>'m6'!Q21+'m6'!S21+'m6'!U21+'m6'!W21+'m6'!Y21+'m6'!AA21+'m6'!AC21</f>
        <v>0</v>
      </c>
      <c r="CJ21" s="54">
        <f t="shared" si="16"/>
        <v>0</v>
      </c>
      <c r="CK21" s="46">
        <f>'m6'!R21+'m6'!T21+'m6'!V21+'m6'!X21+'m6'!Z21+'m6'!AB21+'m6'!AD21</f>
        <v>0</v>
      </c>
      <c r="CL21" s="47"/>
      <c r="CM21" s="46">
        <f t="shared" si="17"/>
        <v>0</v>
      </c>
      <c r="CN21" s="2"/>
      <c r="CO21" s="45">
        <f>'m6'!AE21+'m6'!AG21+'m6'!AI21+'m6'!AK21+'m6'!AM21+'m6'!AO21+'m6'!AQ21</f>
        <v>15</v>
      </c>
      <c r="CP21" s="46">
        <f t="shared" si="18"/>
        <v>1500</v>
      </c>
      <c r="CQ21" s="46">
        <f>'m6'!AF21+'m6'!AH21+'m6'!AJ21+'m6'!AL21+'m6'!AN21+'m6'!AP21+'m6'!AR21</f>
        <v>0</v>
      </c>
      <c r="CR21" s="47"/>
      <c r="CS21" s="46">
        <f t="shared" si="19"/>
        <v>-1500</v>
      </c>
      <c r="CT21" s="2"/>
      <c r="CU21" s="45">
        <f>'m6'!AS21+'m6'!AU21+'m6'!AW21+'m6'!AY21+'m6'!BA21+'m6'!BC21+'m6'!BE21</f>
        <v>21</v>
      </c>
      <c r="CV21" s="46">
        <f t="shared" si="20"/>
        <v>2100</v>
      </c>
      <c r="CW21" s="46">
        <f>'m6'!AT21+'m6'!AV21+'m6'!AX21+'m6'!AZ21+'m6'!BB21+'m6'!BD21+'m6'!BF21</f>
        <v>1000</v>
      </c>
      <c r="CX21" s="47"/>
      <c r="CY21" s="46">
        <f t="shared" si="21"/>
        <v>-1100</v>
      </c>
      <c r="CZ21" s="2"/>
      <c r="DA21" s="45">
        <f>'m6'!BG21+'m6'!BI21+'m7'!C21+'m7'!E21+'m7'!G21+'m7'!I21+'m7'!K21</f>
        <v>31.5</v>
      </c>
      <c r="DB21" s="46">
        <f>('m6'!BG21+'m6'!BI21)*'m6'!A21+('m7'!C21+'m7'!E21+'m7'!G21+'m7'!I21+'m7'!K21)*'m7'!A21</f>
        <v>3150</v>
      </c>
      <c r="DC21" s="46">
        <f>'m6'!BH21+'m6'!BJ21+'m7'!D21+'m7'!F21+'m7'!H21+'m7'!J21+'m7'!L21</f>
        <v>0</v>
      </c>
      <c r="DD21" s="47"/>
      <c r="DE21" s="46">
        <f t="shared" si="22"/>
        <v>-3150</v>
      </c>
      <c r="DF21" s="44">
        <f>IFERROR(__xludf.DUMMYFUNCTION("""COMPUTED_VALUE"""),100.0)</f>
        <v>100</v>
      </c>
      <c r="DG21" s="45">
        <f>'m7'!M21+'m7'!O21+'m7'!Q21+'m7'!S21+'m7'!U21+'m7'!W21+'m7'!Y21</f>
        <v>39</v>
      </c>
      <c r="DH21" s="46">
        <f t="shared" si="23"/>
        <v>3900</v>
      </c>
      <c r="DI21" s="46">
        <f>'m7'!N21+'m7'!P21+'m7'!R21+'m7'!T21+'m7'!V21+'m7'!X21+'m7'!Z21</f>
        <v>0</v>
      </c>
      <c r="DJ21" s="47"/>
      <c r="DK21" s="46">
        <f t="shared" si="24"/>
        <v>-3900</v>
      </c>
      <c r="DL21" s="2"/>
      <c r="DM21" s="45">
        <f>'m7'!AA21+'m7'!AC21+'m7'!AE21+'m7'!AG21+'m7'!AI21+'m7'!AK21+'m7'!AM21</f>
        <v>46</v>
      </c>
      <c r="DN21" s="46">
        <f t="shared" si="25"/>
        <v>4600</v>
      </c>
      <c r="DO21" s="46">
        <f>'m7'!AB21+'m7'!AD21+'m7'!AF21+'m7'!AH21+'m7'!AJ21+'m7'!AL21+'m7'!AN21</f>
        <v>0</v>
      </c>
      <c r="DP21" s="47"/>
      <c r="DQ21" s="46">
        <f t="shared" si="26"/>
        <v>-4600</v>
      </c>
      <c r="DR21" s="2"/>
      <c r="DS21" s="45">
        <f>'m7'!AO21+'m7'!AQ21+'m7'!AS21+'m7'!AU21+'m7'!AW21+'m7'!AY21+'m7'!BA21</f>
        <v>18.5</v>
      </c>
      <c r="DT21" s="46">
        <f t="shared" si="27"/>
        <v>1850</v>
      </c>
      <c r="DU21" s="46">
        <f>'m7'!AP21+'m7'!AR21+'m7'!AT21+'m7'!AV21+'m7'!AX21+'m7'!AZ21+'m7'!BB21</f>
        <v>1000</v>
      </c>
      <c r="DV21" s="47"/>
      <c r="DW21" s="46">
        <f t="shared" si="28"/>
        <v>-850</v>
      </c>
      <c r="DX21" s="2"/>
      <c r="DY21" s="45">
        <f>'m7'!BC21+'m7'!BE21+'m7'!BG21+'m7'!BI21+'m7'!BK21+'m8'!C21+'m8'!E21</f>
        <v>18.5</v>
      </c>
      <c r="DZ21" s="63">
        <f>('m7'!BC21+'m7'!BE21+'m7'!BG21+'m7'!BI21+'m7'!BK21)*DF21+('m8'!C21+'m8'!E21)*ED21</f>
        <v>1850</v>
      </c>
      <c r="EA21" s="46">
        <f>'m7'!BD21+'m7'!BF21+'m7'!BH21+'m7'!BJ21+'m7'!BL21+'m8'!D21+'m8'!F21</f>
        <v>0</v>
      </c>
      <c r="EB21" s="64"/>
      <c r="EC21" s="63">
        <f t="shared" si="29"/>
        <v>-1850</v>
      </c>
      <c r="ED21" s="65">
        <f>IFERROR(__xludf.DUMMYFUNCTION("""COMPUTED_VALUE"""),100.0)</f>
        <v>100</v>
      </c>
      <c r="EE21" s="45">
        <f>'m8'!G21+'m8'!I21+'m8'!K21+'m8'!M21+'m8'!O21+'m8'!Q21+'m8'!S21</f>
        <v>21</v>
      </c>
      <c r="EF21" s="63">
        <f t="shared" si="30"/>
        <v>2100</v>
      </c>
      <c r="EG21" s="46">
        <f>'m8'!H21+'m8'!J21+'m8'!L21+'m8'!N21+'m8'!P21+'m8'!R21+'m8'!T21</f>
        <v>0</v>
      </c>
      <c r="EH21" s="64"/>
      <c r="EI21" s="63">
        <f t="shared" si="31"/>
        <v>-2100</v>
      </c>
      <c r="EJ21" s="66"/>
      <c r="EK21" s="45">
        <f>'m8'!U21+'m8'!W21+'m8'!Y21+'m8'!AA21+'m8'!AC21+'m8'!AE21+'m8'!AG21</f>
        <v>26.5</v>
      </c>
      <c r="EL21" s="63">
        <f t="shared" si="32"/>
        <v>2650</v>
      </c>
      <c r="EM21" s="46">
        <f>'m8'!V21+'m8'!X21+'m8'!Z21+'m8'!AB21+'m8'!AD21+'m8'!AF21+'m8'!AH21</f>
        <v>0</v>
      </c>
      <c r="EN21" s="64"/>
      <c r="EO21" s="63">
        <f t="shared" si="33"/>
        <v>-2650</v>
      </c>
      <c r="EP21" s="67"/>
      <c r="EQ21" s="55">
        <f>'m8'!AI21+'m8'!AK21+'m8'!AM21+'m8'!AO21+'m8'!AQ21+'m8'!AS21+'m8'!AU21</f>
        <v>35</v>
      </c>
      <c r="ER21" s="57">
        <f t="shared" si="34"/>
        <v>3500</v>
      </c>
      <c r="ES21" s="57">
        <f>'m8'!AJ21+'m8'!AL21+'m8'!AN21+'m8'!AP21+'m8'!AR21+'m8'!AT21+'m8'!AV21</f>
        <v>0</v>
      </c>
      <c r="ET21" s="68"/>
      <c r="EU21" s="57">
        <f t="shared" si="35"/>
        <v>-3500</v>
      </c>
      <c r="EV21" s="67"/>
      <c r="EW21" s="55">
        <f>'m8'!AW21+'m8'!AY21+'m8'!BA21+'m8'!BC21+'m8'!BE21+'m8'!BG21+'m8'!BI21</f>
        <v>27</v>
      </c>
      <c r="EX21" s="57">
        <f t="shared" si="36"/>
        <v>2700</v>
      </c>
      <c r="EY21" s="57">
        <f>'m8'!AX21+'m8'!AZ21+'m8'!BB21+'m8'!BD21+'m8'!BF21+'m8'!BH21+'m8'!BJ21</f>
        <v>0</v>
      </c>
      <c r="EZ21" s="68"/>
      <c r="FA21" s="57">
        <f t="shared" si="37"/>
        <v>-2700</v>
      </c>
      <c r="FB21" s="67"/>
      <c r="FC21" s="55">
        <f>'m8'!BK21+'m9'!C21+'m9'!E21+'m9'!G21+'m9'!I21+'m9'!K21+'m9'!M21</f>
        <v>40.5</v>
      </c>
      <c r="FD21" s="57">
        <f>'m8'!BK21*ED21+'m9'!C21*FH21+'m9'!E21*FH21+'m9'!G21*FH21+'m9'!I21*FH21+'m9'!K21*FH21+'m9'!M21*FH21</f>
        <v>4050</v>
      </c>
      <c r="FE21" s="59">
        <f>'m8'!BL21+'m9'!D21+'m9'!F21+'m9'!H21+'m9'!J21+'m9'!L21+'m9'!N21</f>
        <v>0</v>
      </c>
      <c r="FF21" s="68"/>
      <c r="FG21" s="57">
        <f t="shared" si="38"/>
        <v>-4050</v>
      </c>
      <c r="FH21" s="65">
        <f>IFERROR(__xludf.DUMMYFUNCTION("""COMPUTED_VALUE"""),100.0)</f>
        <v>100</v>
      </c>
      <c r="FI21" s="45">
        <f>'m9'!O21+'m9'!Q21+'m9'!S21+'m9'!U21+'m9'!W21+'m9'!Y21+'m9'!AA21</f>
        <v>34</v>
      </c>
      <c r="FJ21" s="63">
        <f t="shared" si="39"/>
        <v>3400</v>
      </c>
      <c r="FK21" s="46">
        <f>'m9'!P21+'m9'!R21+'m9'!T21+'m9'!V21+'m9'!X21+'m9'!Z21+'m9'!AB21</f>
        <v>0</v>
      </c>
      <c r="FL21" s="64"/>
      <c r="FM21" s="63">
        <f t="shared" si="40"/>
        <v>-3400</v>
      </c>
      <c r="FN21" s="67"/>
      <c r="FO21" s="55">
        <f>'m9'!AC21+'m9'!AE21+'m9'!AG21+'m9'!AI21+'m9'!AK21+'m9'!AM21+'m9'!AO21</f>
        <v>35.5</v>
      </c>
      <c r="FP21" s="57">
        <f t="shared" si="41"/>
        <v>3550</v>
      </c>
      <c r="FQ21" s="57">
        <f>'m9'!AD21+'m9'!AF21+'m9'!AH21+'m9'!AJ21+'m9'!AL21+'m9'!AN21+'m9'!AP21</f>
        <v>0</v>
      </c>
      <c r="FR21" s="68"/>
      <c r="FS21" s="57">
        <f t="shared" si="42"/>
        <v>-3550</v>
      </c>
      <c r="FT21" s="67"/>
      <c r="FU21" s="55">
        <f>'m9'!AQ21+'m9'!AS21+'m9'!AU21+'m9'!AW21+'m9'!AY21+'m9'!BA21+'m9'!BC21</f>
        <v>23</v>
      </c>
      <c r="FV21" s="57">
        <f t="shared" si="43"/>
        <v>2300</v>
      </c>
      <c r="FW21" s="57">
        <f>'m9'!AR21+'m9'!AT21+'m9'!AV21+'m9'!AX21+'m9'!AZ21+'m9'!BB21+'m9'!BD21</f>
        <v>0</v>
      </c>
      <c r="FX21" s="68"/>
      <c r="FY21" s="57">
        <f t="shared" si="44"/>
        <v>-2300</v>
      </c>
      <c r="FZ21" s="67"/>
      <c r="GA21" s="55">
        <f>'m9'!BE21+'m9'!BG21+'m9'!BI21+'m10'!C21+'m10'!E21+'m10'!G21+'m10'!I21</f>
        <v>33</v>
      </c>
      <c r="GB21" s="57">
        <f t="shared" si="45"/>
        <v>3300</v>
      </c>
      <c r="GC21" s="57">
        <f>'m9'!BF21+'m9'!BH21+'m9'!BJ21+'m10'!D21+'m10'!F21+'m10'!H21+'m10'!J21</f>
        <v>0</v>
      </c>
      <c r="GD21" s="68"/>
      <c r="GE21" s="57">
        <f t="shared" si="46"/>
        <v>-3300</v>
      </c>
      <c r="GF21" s="69">
        <f>IFERROR(__xludf.DUMMYFUNCTION("""COMPUTED_VALUE"""),100.0)</f>
        <v>100</v>
      </c>
      <c r="GG21" s="55">
        <f>'m10'!K21+'m10'!M21+'m10'!O21+'m10'!Q21+'m10'!S21+'m10'!U21+'m10'!W21</f>
        <v>20</v>
      </c>
      <c r="GH21" s="57">
        <f t="shared" si="47"/>
        <v>2000</v>
      </c>
      <c r="GI21" s="57">
        <f>'m10'!L21+'m10'!N21+'m10'!P21+'m10'!R21+'m10'!T21+'m10'!V21+'m10'!X21</f>
        <v>0</v>
      </c>
      <c r="GJ21" s="68"/>
      <c r="GK21" s="57">
        <f t="shared" si="48"/>
        <v>-2000</v>
      </c>
      <c r="GL21" s="67"/>
      <c r="GM21" s="55">
        <f>'m10'!Y21+'m10'!AA21+'m10'!AC21+'m10'!AE21+'m10'!AG21+'m10'!AI21+'m10'!AK21</f>
        <v>29</v>
      </c>
      <c r="GN21" s="57">
        <f t="shared" si="49"/>
        <v>2900</v>
      </c>
      <c r="GO21" s="57">
        <f>'m10'!Z21+'m10'!AB21+'m10'!AD21+'m10'!AF21+'m10'!AH21+'m10'!AJ21+'m10'!AL21</f>
        <v>0</v>
      </c>
      <c r="GP21" s="68"/>
      <c r="GQ21" s="57">
        <f t="shared" si="50"/>
        <v>-2900</v>
      </c>
      <c r="GR21" s="61"/>
      <c r="GS21" s="55">
        <f>'m10'!AM21+'m10'!AO21+'m10'!AQ21+'m10'!AS21+'m10'!AU21+'m10'!AW21+'m10'!AY21</f>
        <v>28.5</v>
      </c>
      <c r="GT21" s="57">
        <f t="shared" si="51"/>
        <v>2850</v>
      </c>
      <c r="GU21" s="57">
        <f>'m10'!AN21+'m10'!AP21+'m10'!AR21+'m10'!AT21+'m10'!AV21+'m10'!AX21+'m10'!AZ21</f>
        <v>0</v>
      </c>
      <c r="GV21" s="58"/>
      <c r="GW21" s="57">
        <f t="shared" si="52"/>
        <v>-2850</v>
      </c>
      <c r="GX21" s="61"/>
      <c r="GY21" s="55">
        <f>'m10'!BA21+'m10'!BC21+'m10'!BE21+'m10'!BG21+'m10'!BI21+'m10'!BK21+'m11'!C21</f>
        <v>22</v>
      </c>
      <c r="GZ21" s="57">
        <f t="shared" si="53"/>
        <v>2200</v>
      </c>
      <c r="HA21" s="57">
        <f>'m10'!BB21+'m10'!BD21+'m10'!BF21+'m10'!BH21+'m10'!BJ21+'m10'!BL21+'m11'!D21</f>
        <v>0</v>
      </c>
      <c r="HB21" s="58"/>
      <c r="HC21" s="57">
        <f t="shared" si="54"/>
        <v>-2200</v>
      </c>
      <c r="HD21" s="69">
        <f>IFERROR(__xludf.DUMMYFUNCTION("""COMPUTED_VALUE"""),100.0)</f>
        <v>100</v>
      </c>
      <c r="HE21" s="55">
        <f>'m11'!E21+'m11'!G21+'m11'!I21+'m11'!K21+'m11'!M21+'m11'!O21+'m11'!Q21</f>
        <v>38</v>
      </c>
      <c r="HF21" s="57">
        <f t="shared" si="55"/>
        <v>3800</v>
      </c>
      <c r="HG21" s="57">
        <f>'m11'!F21+'m11'!H21+'m11'!J21+'m11'!L21+'m11'!N21+'m11'!P21+'m11'!R21</f>
        <v>0</v>
      </c>
      <c r="HH21" s="68"/>
      <c r="HI21" s="57">
        <f t="shared" si="56"/>
        <v>-3800</v>
      </c>
      <c r="HJ21" s="67"/>
      <c r="HK21" s="55">
        <f>'m11'!S21+'m11'!U21+'m11'!W21+'m11'!Y21+'m11'!AA21+'m11'!AC21+'m11'!AE21</f>
        <v>40</v>
      </c>
      <c r="HL21" s="57">
        <f t="shared" si="57"/>
        <v>4000</v>
      </c>
      <c r="HM21" s="57">
        <f>'m11'!T21+'m11'!V21+'m11'!X21+'m11'!Z21+'m11'!AB21+'m11'!AD21+'m11'!AF21</f>
        <v>0</v>
      </c>
      <c r="HN21" s="68"/>
      <c r="HO21" s="57">
        <f t="shared" si="58"/>
        <v>-4000</v>
      </c>
      <c r="HP21" s="61"/>
      <c r="HQ21" s="55">
        <f>'m11'!AG21+'m11'!AI21+'m11'!AK21+'m11'!AM21+'m11'!AO21+'m11'!AQ21+'m11'!AS21</f>
        <v>18</v>
      </c>
      <c r="HR21" s="57">
        <f t="shared" si="59"/>
        <v>1800</v>
      </c>
      <c r="HS21" s="57">
        <f>'m11'!AH21+'m11'!AJ21+'m11'!AL21+'m11'!AN21+'m11'!AP21+'m11'!AR21+'m11'!AT21</f>
        <v>0</v>
      </c>
      <c r="HT21" s="58"/>
      <c r="HU21" s="57">
        <f t="shared" si="60"/>
        <v>-1800</v>
      </c>
      <c r="HV21" s="61"/>
      <c r="HW21" s="55">
        <f>'m11'!AU21+'m11'!AW21+'m11'!AY21+'m11'!BA21+'m11'!BC21+'m11'!BE21+'m11'!BG21</f>
        <v>37</v>
      </c>
      <c r="HX21" s="57">
        <f t="shared" si="61"/>
        <v>3700</v>
      </c>
      <c r="HY21" s="57">
        <f>'m11'!AV21+'m11'!AX21+'m11'!AZ21+'m11'!BB21+'m11'!BD21+'m11'!BF21+'m11'!BH21</f>
        <v>0</v>
      </c>
      <c r="HZ21" s="58"/>
      <c r="IA21" s="57">
        <f t="shared" si="62"/>
        <v>-3700</v>
      </c>
      <c r="IB21" s="61">
        <f>IFERROR(__xludf.DUMMYFUNCTION("""COMPUTED_VALUE"""),100.0)</f>
        <v>100</v>
      </c>
      <c r="IC21" s="55">
        <f>'m11'!BI21+'m12'!C21+'m12'!E21+'m12'!G21+'m12'!I21+'m12'!K21+'m12'!M21</f>
        <v>18</v>
      </c>
      <c r="ID21" s="57">
        <f t="shared" si="63"/>
        <v>1800</v>
      </c>
      <c r="IE21" s="57">
        <f>'m11'!BJ21+'m12'!D21+'m12'!F21+'m12'!H21+'m12'!J21+'m12'!L21+'m12'!N21</f>
        <v>0</v>
      </c>
      <c r="IF21" s="58"/>
      <c r="IG21" s="57">
        <f t="shared" si="64"/>
        <v>-1800</v>
      </c>
      <c r="IH21" s="61"/>
      <c r="II21" s="55">
        <f>'m12'!O21+'m12'!Q21+'m12'!S21+'m12'!U21+'m12'!W21+'m12'!Y21+'m12'!AA21</f>
        <v>45</v>
      </c>
      <c r="IJ21" s="57">
        <f t="shared" si="65"/>
        <v>4500</v>
      </c>
      <c r="IK21" s="57">
        <f>'m12'!P21+'m12'!R21+'m12'!T21+'m12'!V21+'m12'!X21+'m12'!Z21+'m12'!AB21</f>
        <v>0</v>
      </c>
      <c r="IL21" s="58"/>
      <c r="IM21" s="57">
        <f t="shared" si="66"/>
        <v>-4500</v>
      </c>
      <c r="IN21" s="61"/>
      <c r="IO21" s="55">
        <f>'m12'!AC21+'m12'!AE21+'m12'!AG21+'m12'!AI21+'m12'!AK21+'m12'!AM21+'m12'!AO21</f>
        <v>38</v>
      </c>
      <c r="IP21" s="57">
        <f t="shared" si="67"/>
        <v>3800</v>
      </c>
      <c r="IQ21" s="57">
        <f>'m12'!AD21+'m12'!AF21+'m12'!AH21+'m12'!AJ21+'m12'!AL21+'m12'!AN21+'m12'!AP21</f>
        <v>0</v>
      </c>
      <c r="IR21" s="58"/>
      <c r="IS21" s="57">
        <f t="shared" si="68"/>
        <v>-3800</v>
      </c>
      <c r="IT21" s="61"/>
      <c r="IU21" s="55">
        <f>'m12'!AQ21+'m12'!AS21+'m12'!AU21+'m12'!AW21+'m12'!AY21+'m12'!BA21+'m12'!BC21</f>
        <v>15</v>
      </c>
      <c r="IV21" s="57">
        <f t="shared" si="69"/>
        <v>1500</v>
      </c>
      <c r="IW21" s="57">
        <f>'m12'!AR21+'m12'!AT21+'m12'!AV21+'m12'!AX21+'m12'!AZ21+'m12'!BB21+'m12'!BD21</f>
        <v>0</v>
      </c>
      <c r="IX21" s="58"/>
      <c r="IY21" s="57">
        <f t="shared" si="70"/>
        <v>-1500</v>
      </c>
      <c r="IZ21" s="61"/>
      <c r="JA21" s="55">
        <f>'m12'!BE21+'m12'!BG21+'m12'!BI21+'m12'!BK21</f>
        <v>17</v>
      </c>
      <c r="JB21" s="57">
        <f t="shared" si="71"/>
        <v>1700</v>
      </c>
      <c r="JC21" s="57">
        <f>'m12'!BF21+'m12'!BH21+'m12'!BJ21+'m12'!BL21</f>
        <v>0</v>
      </c>
      <c r="JD21" s="58"/>
      <c r="JE21" s="57">
        <f t="shared" si="72"/>
        <v>-1700</v>
      </c>
    </row>
    <row r="22">
      <c r="A22" s="2" t="str">
        <f>IFERROR(__xludf.DUMMYFUNCTION("""COMPUTED_VALUE"""),"Michal Nedbal")</f>
        <v>Michal Nedbal</v>
      </c>
      <c r="B22" s="2"/>
      <c r="C22" s="45">
        <f>'m3'!E22+'m3'!G22+'m3'!I22+'m3'!K22+'m3'!M22+'m3'!O22+'m3'!Q22</f>
        <v>0</v>
      </c>
      <c r="D22" s="46">
        <f>'m3'!A23*C22</f>
        <v>0</v>
      </c>
      <c r="E22" s="46">
        <f>'m3'!F22+'m3'!H22+'m3'!J22+'m3'!L22+'m3'!N22+'m3'!P22+'m3'!R22</f>
        <v>0</v>
      </c>
      <c r="F22" s="47"/>
      <c r="G22" s="46"/>
      <c r="H22" s="2"/>
      <c r="I22" s="45">
        <f>'m3'!S22+'m3'!U22+'m3'!W22+'m3'!Y22+'m3'!AA22+'m3'!AC22+'m3'!AE22</f>
        <v>0</v>
      </c>
      <c r="J22" s="46">
        <f>'m3'!G23*I22</f>
        <v>0</v>
      </c>
      <c r="K22" s="46">
        <f>'m3'!T22+'m3'!V22+'m3'!X22+'m3'!Z22+'m3'!AB22+'m3'!AD22+'m3'!AF22</f>
        <v>0</v>
      </c>
      <c r="L22" s="47"/>
      <c r="M22" s="46">
        <f t="shared" si="2"/>
        <v>0</v>
      </c>
      <c r="N22" s="2"/>
      <c r="O22" s="45"/>
      <c r="P22" s="46"/>
      <c r="Q22" s="46"/>
      <c r="R22" s="47"/>
      <c r="S22" s="46"/>
      <c r="T22" s="2"/>
      <c r="U22" s="45"/>
      <c r="V22" s="46"/>
      <c r="W22" s="46"/>
      <c r="X22" s="47"/>
      <c r="Y22" s="46"/>
      <c r="Z22" s="2"/>
      <c r="AA22" s="45"/>
      <c r="AB22" s="46"/>
      <c r="AC22" s="46"/>
      <c r="AD22" s="49"/>
      <c r="AE22" s="46"/>
      <c r="AF22" s="2"/>
      <c r="AG22" s="45"/>
      <c r="AH22" s="46"/>
      <c r="AI22" s="46"/>
      <c r="AJ22" s="47"/>
      <c r="AK22" s="46"/>
      <c r="AL22" s="2"/>
      <c r="AM22" s="45"/>
      <c r="AN22" s="46"/>
      <c r="AO22" s="46"/>
      <c r="AP22" s="47"/>
      <c r="AQ22" s="46"/>
      <c r="AR22" s="2"/>
      <c r="AS22" s="45"/>
      <c r="AT22" s="46"/>
      <c r="AU22" s="46"/>
      <c r="AV22" s="47"/>
      <c r="AW22" s="62"/>
      <c r="AX22" s="2"/>
      <c r="AY22" s="45"/>
      <c r="AZ22" s="46"/>
      <c r="BA22" s="46"/>
      <c r="BB22" s="47"/>
      <c r="BC22" s="46"/>
      <c r="BD22" s="2"/>
      <c r="BE22" s="45"/>
      <c r="BF22" s="46"/>
      <c r="BG22" s="46"/>
      <c r="BH22" s="47"/>
      <c r="BI22" s="46"/>
      <c r="BJ22" s="2"/>
      <c r="BK22" s="45"/>
      <c r="BL22" s="46"/>
      <c r="BM22" s="46"/>
      <c r="BN22" s="47"/>
      <c r="BO22" s="46"/>
      <c r="BP22" s="2"/>
      <c r="BQ22" s="45"/>
      <c r="BR22" s="46"/>
      <c r="BS22" s="46"/>
      <c r="BT22" s="47"/>
      <c r="BU22" s="46"/>
      <c r="BV22" s="2"/>
      <c r="BW22" s="45"/>
      <c r="BX22" s="46"/>
      <c r="BY22" s="46"/>
      <c r="BZ22" s="47"/>
      <c r="CA22" s="46"/>
      <c r="CB22" s="2"/>
      <c r="CC22" s="45">
        <f>'m6'!C22+'m6'!E22+'m6'!G22+'m6'!I22+'m6'!K22+'m6'!M22+'m6'!O22</f>
        <v>0</v>
      </c>
      <c r="CD22" s="46">
        <f t="shared" si="14"/>
        <v>0</v>
      </c>
      <c r="CE22" s="46">
        <f>'m6'!D22+'m6'!F22+'m6'!H22+'m6'!J22+'m6'!L22+'m6'!N22+'m6'!P22</f>
        <v>0</v>
      </c>
      <c r="CF22" s="47"/>
      <c r="CG22" s="46">
        <f t="shared" si="15"/>
        <v>0</v>
      </c>
      <c r="CH22" s="2"/>
      <c r="CI22" s="45">
        <f>'m6'!Q22+'m6'!S22+'m6'!U22+'m6'!W22+'m6'!Y22+'m6'!AA22+'m6'!AC22</f>
        <v>0</v>
      </c>
      <c r="CJ22" s="54">
        <f t="shared" si="16"/>
        <v>0</v>
      </c>
      <c r="CK22" s="46">
        <f>'m6'!R22+'m6'!T22+'m6'!V22+'m6'!X22+'m6'!Z22+'m6'!AB22+'m6'!AD22</f>
        <v>0</v>
      </c>
      <c r="CL22" s="47"/>
      <c r="CM22" s="46">
        <f t="shared" si="17"/>
        <v>0</v>
      </c>
      <c r="CN22" s="2"/>
      <c r="CO22" s="45">
        <f>'m6'!AE22+'m6'!AG22+'m6'!AI22+'m6'!AK22+'m6'!AM22+'m6'!AO22+'m6'!AQ22</f>
        <v>0</v>
      </c>
      <c r="CP22" s="46">
        <f t="shared" si="18"/>
        <v>0</v>
      </c>
      <c r="CQ22" s="46">
        <f>'m6'!AF22+'m6'!AH22+'m6'!AJ22+'m6'!AL22+'m6'!AN22+'m6'!AP22+'m6'!AR22</f>
        <v>0</v>
      </c>
      <c r="CR22" s="47"/>
      <c r="CS22" s="46">
        <f t="shared" si="19"/>
        <v>0</v>
      </c>
      <c r="CT22" s="2"/>
      <c r="CU22" s="45">
        <f>'m6'!AS22+'m6'!AU22+'m6'!AW22+'m6'!AY22+'m6'!BA22+'m6'!BC22+'m6'!BE22</f>
        <v>0</v>
      </c>
      <c r="CV22" s="46">
        <f t="shared" si="20"/>
        <v>0</v>
      </c>
      <c r="CW22" s="46">
        <f>'m6'!AT22+'m6'!AV22+'m6'!AX22+'m6'!AZ22+'m6'!BB22+'m6'!BD22+'m6'!BF22</f>
        <v>0</v>
      </c>
      <c r="CX22" s="47"/>
      <c r="CY22" s="46">
        <f t="shared" si="21"/>
        <v>0</v>
      </c>
      <c r="CZ22" s="2"/>
      <c r="DA22" s="45">
        <f>'m6'!BG22+'m6'!BI22+'m7'!C22+'m7'!E22+'m7'!G22+'m7'!I22+'m7'!K22</f>
        <v>0</v>
      </c>
      <c r="DB22" s="46">
        <f>('m6'!BG22+'m6'!BI22)*'m6'!A22+('m7'!C22+'m7'!E22+'m7'!G22+'m7'!I22+'m7'!K22)*'m7'!A22</f>
        <v>0</v>
      </c>
      <c r="DC22" s="46">
        <f>'m6'!BH22+'m6'!BJ22+'m7'!D22+'m7'!F22+'m7'!H22+'m7'!J22+'m7'!L22</f>
        <v>0</v>
      </c>
      <c r="DD22" s="47"/>
      <c r="DE22" s="46">
        <f t="shared" si="22"/>
        <v>0</v>
      </c>
      <c r="DF22" s="2"/>
      <c r="DG22" s="45">
        <f>'m7'!M22+'m7'!O22+'m7'!Q22+'m7'!S22+'m7'!U22+'m7'!W22+'m7'!Y22</f>
        <v>0</v>
      </c>
      <c r="DH22" s="46">
        <f t="shared" si="23"/>
        <v>0</v>
      </c>
      <c r="DI22" s="46">
        <f>'m7'!N22+'m7'!P22+'m7'!R22+'m7'!T22+'m7'!V22+'m7'!X22+'m7'!Z22</f>
        <v>0</v>
      </c>
      <c r="DJ22" s="47"/>
      <c r="DK22" s="46">
        <f t="shared" si="24"/>
        <v>0</v>
      </c>
      <c r="DL22" s="2"/>
      <c r="DM22" s="45">
        <f>'m7'!AA22+'m7'!AC22+'m7'!AE22+'m7'!AG22+'m7'!AI22+'m7'!AK22+'m7'!AM22</f>
        <v>0</v>
      </c>
      <c r="DN22" s="46">
        <f t="shared" si="25"/>
        <v>0</v>
      </c>
      <c r="DO22" s="46">
        <f>'m7'!AB22+'m7'!AD22+'m7'!AF22+'m7'!AH22+'m7'!AJ22+'m7'!AL22+'m7'!AN22</f>
        <v>0</v>
      </c>
      <c r="DP22" s="47"/>
      <c r="DQ22" s="46">
        <f t="shared" si="26"/>
        <v>0</v>
      </c>
      <c r="DR22" s="2"/>
      <c r="DS22" s="45">
        <f>'m7'!AO22+'m7'!AQ22+'m7'!AS22+'m7'!AU22+'m7'!AW22+'m7'!AY22+'m7'!BA22</f>
        <v>0</v>
      </c>
      <c r="DT22" s="46">
        <f t="shared" si="27"/>
        <v>0</v>
      </c>
      <c r="DU22" s="46">
        <f>'m7'!AP22+'m7'!AR22+'m7'!AT22+'m7'!AV22+'m7'!AX22+'m7'!AZ22+'m7'!BB22</f>
        <v>0</v>
      </c>
      <c r="DV22" s="47"/>
      <c r="DW22" s="46">
        <f t="shared" si="28"/>
        <v>0</v>
      </c>
      <c r="DX22" s="2"/>
      <c r="DY22" s="45">
        <f>'m7'!BC22+'m7'!BE22+'m7'!BG22+'m7'!BI22+'m7'!BK22+'m8'!C22+'m8'!E22</f>
        <v>0</v>
      </c>
      <c r="DZ22" s="63">
        <f>('m7'!BC22+'m7'!BE22+'m7'!BG22+'m7'!BI22+'m7'!BK22)*DF22+('m8'!C22+'m8'!E22)*ED22</f>
        <v>0</v>
      </c>
      <c r="EA22" s="46">
        <f>'m7'!BD22+'m7'!BF22+'m7'!BH22+'m7'!BJ22+'m7'!BL22+'m8'!D22+'m8'!F22</f>
        <v>0</v>
      </c>
      <c r="EB22" s="64"/>
      <c r="EC22" s="63">
        <f t="shared" si="29"/>
        <v>0</v>
      </c>
      <c r="ED22" s="66"/>
      <c r="EE22" s="45">
        <f>'m8'!G22+'m8'!I22+'m8'!K22+'m8'!M22+'m8'!O22+'m8'!Q22+'m8'!S22</f>
        <v>0</v>
      </c>
      <c r="EF22" s="63">
        <f t="shared" si="30"/>
        <v>0</v>
      </c>
      <c r="EG22" s="46">
        <f>'m8'!H22+'m8'!J22+'m8'!L22+'m8'!N22+'m8'!P22+'m8'!R22+'m8'!T22</f>
        <v>0</v>
      </c>
      <c r="EH22" s="64"/>
      <c r="EI22" s="63">
        <f t="shared" si="31"/>
        <v>0</v>
      </c>
      <c r="EJ22" s="66"/>
      <c r="EK22" s="45">
        <f>'m8'!U22+'m8'!W22+'m8'!Y22+'m8'!AA22+'m8'!AC22+'m8'!AE22+'m8'!AG22</f>
        <v>0</v>
      </c>
      <c r="EL22" s="63">
        <f t="shared" si="32"/>
        <v>0</v>
      </c>
      <c r="EM22" s="46">
        <f>'m8'!V22+'m8'!X22+'m8'!Z22+'m8'!AB22+'m8'!AD22+'m8'!AF22+'m8'!AH22</f>
        <v>0</v>
      </c>
      <c r="EN22" s="64"/>
      <c r="EO22" s="63">
        <f t="shared" si="33"/>
        <v>0</v>
      </c>
      <c r="EP22" s="67"/>
      <c r="EQ22" s="55">
        <f>'m8'!AI22+'m8'!AK22+'m8'!AM22+'m8'!AO22+'m8'!AQ22+'m8'!AS22+'m8'!AU22</f>
        <v>0</v>
      </c>
      <c r="ER22" s="57">
        <f t="shared" si="34"/>
        <v>0</v>
      </c>
      <c r="ES22" s="57">
        <f>'m8'!AJ22+'m8'!AL22+'m8'!AN22+'m8'!AP22+'m8'!AR22+'m8'!AT22+'m8'!AV22</f>
        <v>0</v>
      </c>
      <c r="ET22" s="68"/>
      <c r="EU22" s="57">
        <f t="shared" si="35"/>
        <v>0</v>
      </c>
      <c r="EV22" s="67"/>
      <c r="EW22" s="55">
        <f>'m8'!AW22+'m8'!AY22+'m8'!BA22+'m8'!BC22+'m8'!BE22+'m8'!BG22+'m8'!BI22</f>
        <v>0</v>
      </c>
      <c r="EX22" s="57">
        <f t="shared" si="36"/>
        <v>0</v>
      </c>
      <c r="EY22" s="57">
        <f>'m8'!AX22+'m8'!AZ22+'m8'!BB22+'m8'!BD22+'m8'!BF22+'m8'!BH22+'m8'!BJ22</f>
        <v>0</v>
      </c>
      <c r="EZ22" s="68"/>
      <c r="FA22" s="57">
        <f t="shared" si="37"/>
        <v>0</v>
      </c>
      <c r="FB22" s="67"/>
      <c r="FC22" s="55">
        <f>'m8'!BK22+'m9'!C22+'m9'!E22+'m9'!G22+'m9'!I22+'m9'!K22+'m9'!M22</f>
        <v>0</v>
      </c>
      <c r="FD22" s="57">
        <f>'m8'!BK22*ED22+'m9'!C22*FH22+'m9'!E22*FH22+'m9'!G22*FH22+'m9'!I22*FH22+'m9'!K22*FH22+'m9'!M22*FH22</f>
        <v>0</v>
      </c>
      <c r="FE22" s="59">
        <f>'m8'!BL22+'m9'!D22+'m9'!F22+'m9'!H22+'m9'!J22+'m9'!L22+'m9'!N22</f>
        <v>0</v>
      </c>
      <c r="FF22" s="68"/>
      <c r="FG22" s="57">
        <f t="shared" si="38"/>
        <v>0</v>
      </c>
      <c r="FH22" s="65">
        <f>IFERROR(__xludf.DUMMYFUNCTION("""COMPUTED_VALUE"""),130.0)</f>
        <v>130</v>
      </c>
      <c r="FI22" s="45">
        <f>'m9'!O22+'m9'!Q22+'m9'!S22+'m9'!U22+'m9'!W22+'m9'!Y22+'m9'!AA22</f>
        <v>36.5</v>
      </c>
      <c r="FJ22" s="63">
        <f t="shared" si="39"/>
        <v>4745</v>
      </c>
      <c r="FK22" s="46">
        <f>'m9'!P22+'m9'!R22+'m9'!T22+'m9'!V22+'m9'!X22+'m9'!Z22+'m9'!AB22</f>
        <v>1000</v>
      </c>
      <c r="FL22" s="64"/>
      <c r="FM22" s="63">
        <f t="shared" si="40"/>
        <v>-3745</v>
      </c>
      <c r="FN22" s="67"/>
      <c r="FO22" s="55">
        <f>'m9'!AC22+'m9'!AE22+'m9'!AG22+'m9'!AI22+'m9'!AK22+'m9'!AM22+'m9'!AO22</f>
        <v>40</v>
      </c>
      <c r="FP22" s="57">
        <f t="shared" si="41"/>
        <v>5200</v>
      </c>
      <c r="FQ22" s="57">
        <f>'m9'!AD22+'m9'!AF22+'m9'!AH22+'m9'!AJ22+'m9'!AL22+'m9'!AN22+'m9'!AP22</f>
        <v>2000</v>
      </c>
      <c r="FR22" s="68"/>
      <c r="FS22" s="57">
        <f t="shared" si="42"/>
        <v>-3200</v>
      </c>
      <c r="FT22" s="67"/>
      <c r="FU22" s="55">
        <f>'m9'!AQ22+'m9'!AS22+'m9'!AU22+'m9'!AW22+'m9'!AY22+'m9'!BA22+'m9'!BC22</f>
        <v>45</v>
      </c>
      <c r="FV22" s="57">
        <f t="shared" si="43"/>
        <v>5850</v>
      </c>
      <c r="FW22" s="57">
        <f>'m9'!AR22+'m9'!AT22+'m9'!AV22+'m9'!AX22+'m9'!AZ22+'m9'!BB22+'m9'!BD22</f>
        <v>1000</v>
      </c>
      <c r="FX22" s="68"/>
      <c r="FY22" s="57">
        <f t="shared" si="44"/>
        <v>-4850</v>
      </c>
      <c r="FZ22" s="67"/>
      <c r="GA22" s="55">
        <f>'m9'!BE22+'m9'!BG22+'m9'!BI22+'m10'!C22+'m10'!E22+'m10'!G22+'m10'!I22</f>
        <v>50</v>
      </c>
      <c r="GB22" s="57">
        <f t="shared" si="45"/>
        <v>6500</v>
      </c>
      <c r="GC22" s="57">
        <f>'m9'!BF22+'m9'!BH22+'m9'!BJ22+'m10'!D22+'m10'!F22+'m10'!H22+'m10'!J22</f>
        <v>1000</v>
      </c>
      <c r="GD22" s="68"/>
      <c r="GE22" s="57">
        <f t="shared" si="46"/>
        <v>-5500</v>
      </c>
      <c r="GF22" s="69">
        <f>IFERROR(__xludf.DUMMYFUNCTION("""COMPUTED_VALUE"""),130.0)</f>
        <v>130</v>
      </c>
      <c r="GG22" s="55">
        <f>'m10'!K22+'m10'!M22+'m10'!O22+'m10'!Q22+'m10'!S22+'m10'!U22+'m10'!W22</f>
        <v>51</v>
      </c>
      <c r="GH22" s="57">
        <f t="shared" si="47"/>
        <v>6630</v>
      </c>
      <c r="GI22" s="57">
        <f>'m10'!L22+'m10'!N22+'m10'!P22+'m10'!R22+'m10'!T22+'m10'!V22+'m10'!X22</f>
        <v>1000</v>
      </c>
      <c r="GJ22" s="68"/>
      <c r="GK22" s="57">
        <f t="shared" si="48"/>
        <v>-5630</v>
      </c>
      <c r="GL22" s="67"/>
      <c r="GM22" s="55">
        <f>'m10'!Y22+'m10'!AA22+'m10'!AC22+'m10'!AE22+'m10'!AG22+'m10'!AI22+'m10'!AK22</f>
        <v>26</v>
      </c>
      <c r="GN22" s="57">
        <f t="shared" si="49"/>
        <v>3380</v>
      </c>
      <c r="GO22" s="57">
        <f>'m10'!Z22+'m10'!AB22+'m10'!AD22+'m10'!AF22+'m10'!AH22+'m10'!AJ22+'m10'!AL22</f>
        <v>13000</v>
      </c>
      <c r="GP22" s="68"/>
      <c r="GQ22" s="57">
        <f t="shared" si="50"/>
        <v>9620</v>
      </c>
      <c r="GR22" s="61"/>
      <c r="GS22" s="55">
        <f>'m10'!AM22+'m10'!AO22+'m10'!AQ22+'m10'!AS22+'m10'!AU22+'m10'!AW22+'m10'!AY22</f>
        <v>54</v>
      </c>
      <c r="GT22" s="57">
        <f t="shared" si="51"/>
        <v>7020</v>
      </c>
      <c r="GU22" s="57">
        <f>'m10'!AN22+'m10'!AP22+'m10'!AR22+'m10'!AT22+'m10'!AV22+'m10'!AX22+'m10'!AZ22</f>
        <v>2000</v>
      </c>
      <c r="GV22" s="58"/>
      <c r="GW22" s="57">
        <f t="shared" si="52"/>
        <v>-5020</v>
      </c>
      <c r="GX22" s="61"/>
      <c r="GY22" s="55">
        <f>'m10'!BA22+'m10'!BC22+'m10'!BE22+'m10'!BG22+'m10'!BI22+'m10'!BK22+'m11'!C22</f>
        <v>49</v>
      </c>
      <c r="GZ22" s="57">
        <f t="shared" si="53"/>
        <v>6370</v>
      </c>
      <c r="HA22" s="57">
        <f>'m10'!BB22+'m10'!BD22+'m10'!BF22+'m10'!BH22+'m10'!BJ22+'m10'!BL22+'m11'!D22</f>
        <v>1500</v>
      </c>
      <c r="HB22" s="58"/>
      <c r="HC22" s="57">
        <f t="shared" si="54"/>
        <v>-4870</v>
      </c>
      <c r="HD22" s="69">
        <f>IFERROR(__xludf.DUMMYFUNCTION("""COMPUTED_VALUE"""),130.0)</f>
        <v>130</v>
      </c>
      <c r="HE22" s="55">
        <f>'m11'!E22+'m11'!G22+'m11'!I22+'m11'!K22+'m11'!M22+'m11'!O22+'m11'!Q22</f>
        <v>43</v>
      </c>
      <c r="HF22" s="57">
        <f t="shared" si="55"/>
        <v>5590</v>
      </c>
      <c r="HG22" s="57">
        <f>'m11'!F22+'m11'!H22+'m11'!J22+'m11'!L22+'m11'!N22+'m11'!P22+'m11'!R22</f>
        <v>1500</v>
      </c>
      <c r="HH22" s="68"/>
      <c r="HI22" s="57">
        <f t="shared" si="56"/>
        <v>-4090</v>
      </c>
      <c r="HJ22" s="67"/>
      <c r="HK22" s="55">
        <f>'m11'!S22+'m11'!U22+'m11'!W22+'m11'!Y22+'m11'!AA22+'m11'!AC22+'m11'!AE22</f>
        <v>30</v>
      </c>
      <c r="HL22" s="57">
        <f t="shared" si="57"/>
        <v>3900</v>
      </c>
      <c r="HM22" s="57">
        <f>'m11'!T22+'m11'!V22+'m11'!X22+'m11'!Z22+'m11'!AB22+'m11'!AD22+'m11'!AF22</f>
        <v>0</v>
      </c>
      <c r="HN22" s="68"/>
      <c r="HO22" s="57">
        <f t="shared" si="58"/>
        <v>-3900</v>
      </c>
      <c r="HP22" s="61"/>
      <c r="HQ22" s="55">
        <f>'m11'!AG22+'m11'!AI22+'m11'!AK22+'m11'!AM22+'m11'!AO22+'m11'!AQ22+'m11'!AS22</f>
        <v>63</v>
      </c>
      <c r="HR22" s="57">
        <f t="shared" si="59"/>
        <v>8190</v>
      </c>
      <c r="HS22" s="57">
        <f>'m11'!AH22+'m11'!AJ22+'m11'!AL22+'m11'!AN22+'m11'!AP22+'m11'!AR22+'m11'!AT22</f>
        <v>13000</v>
      </c>
      <c r="HT22" s="58"/>
      <c r="HU22" s="57">
        <f t="shared" si="60"/>
        <v>4810</v>
      </c>
      <c r="HV22" s="61"/>
      <c r="HW22" s="55">
        <f>'m11'!AU22+'m11'!AW22+'m11'!AY22+'m11'!BA22+'m11'!BC22+'m11'!BE22+'m11'!BG22</f>
        <v>43</v>
      </c>
      <c r="HX22" s="57">
        <f t="shared" si="61"/>
        <v>5590</v>
      </c>
      <c r="HY22" s="57">
        <f>'m11'!AV22+'m11'!AX22+'m11'!AZ22+'m11'!BB22+'m11'!BD22+'m11'!BF22+'m11'!BH22</f>
        <v>0</v>
      </c>
      <c r="HZ22" s="58"/>
      <c r="IA22" s="57">
        <f t="shared" si="62"/>
        <v>-5590</v>
      </c>
      <c r="IB22" s="61">
        <f>IFERROR(__xludf.DUMMYFUNCTION("""COMPUTED_VALUE"""),150.0)</f>
        <v>150</v>
      </c>
      <c r="IC22" s="55">
        <f>'m11'!BI22+'m12'!C22+'m12'!E22+'m12'!G22+'m12'!I22+'m12'!K22+'m12'!M22</f>
        <v>56</v>
      </c>
      <c r="ID22" s="57">
        <f t="shared" si="63"/>
        <v>8400</v>
      </c>
      <c r="IE22" s="57">
        <f>'m11'!BJ22+'m12'!D22+'m12'!F22+'m12'!H22+'m12'!J22+'m12'!L22+'m12'!N22</f>
        <v>0</v>
      </c>
      <c r="IF22" s="58"/>
      <c r="IG22" s="57">
        <f t="shared" si="64"/>
        <v>-8400</v>
      </c>
      <c r="IH22" s="61"/>
      <c r="II22" s="55">
        <f>'m12'!O22+'m12'!Q22+'m12'!S22+'m12'!U22+'m12'!W22+'m12'!Y22+'m12'!AA22</f>
        <v>64</v>
      </c>
      <c r="IJ22" s="57">
        <f t="shared" si="65"/>
        <v>9600</v>
      </c>
      <c r="IK22" s="57">
        <f>'m12'!P22+'m12'!R22+'m12'!T22+'m12'!V22+'m12'!X22+'m12'!Z22+'m12'!AB22</f>
        <v>1000</v>
      </c>
      <c r="IL22" s="58"/>
      <c r="IM22" s="57">
        <f t="shared" si="66"/>
        <v>-8600</v>
      </c>
      <c r="IN22" s="61"/>
      <c r="IO22" s="55">
        <f>'m12'!AC22+'m12'!AE22+'m12'!AG22+'m12'!AI22+'m12'!AK22+'m12'!AM22+'m12'!AO22</f>
        <v>54</v>
      </c>
      <c r="IP22" s="57">
        <f t="shared" si="67"/>
        <v>8100</v>
      </c>
      <c r="IQ22" s="57">
        <f>'m12'!AD22+'m12'!AF22+'m12'!AH22+'m12'!AJ22+'m12'!AL22+'m12'!AN22+'m12'!AP22</f>
        <v>12000</v>
      </c>
      <c r="IR22" s="58"/>
      <c r="IS22" s="57">
        <f t="shared" si="68"/>
        <v>3900</v>
      </c>
      <c r="IT22" s="61"/>
      <c r="IU22" s="55">
        <f>'m12'!AQ22+'m12'!AS22+'m12'!AU22+'m12'!AW22+'m12'!AY22+'m12'!BA22+'m12'!BC22</f>
        <v>38</v>
      </c>
      <c r="IV22" s="57">
        <f t="shared" si="69"/>
        <v>5700</v>
      </c>
      <c r="IW22" s="57">
        <f>'m12'!AR22+'m12'!AT22+'m12'!AV22+'m12'!AX22+'m12'!AZ22+'m12'!BB22+'m12'!BD22</f>
        <v>4000</v>
      </c>
      <c r="IX22" s="58"/>
      <c r="IY22" s="57">
        <f t="shared" si="70"/>
        <v>-1700</v>
      </c>
      <c r="IZ22" s="61"/>
      <c r="JA22" s="55">
        <f>'m12'!BE22+'m12'!BG22+'m12'!BI22+'m12'!BK22</f>
        <v>29.5</v>
      </c>
      <c r="JB22" s="57">
        <f t="shared" si="71"/>
        <v>4425</v>
      </c>
      <c r="JC22" s="57">
        <f>'m12'!BF22+'m12'!BH22+'m12'!BJ22+'m12'!BL22</f>
        <v>500</v>
      </c>
      <c r="JD22" s="58"/>
      <c r="JE22" s="57">
        <f t="shared" si="72"/>
        <v>-3925</v>
      </c>
    </row>
    <row r="23">
      <c r="A23" s="2" t="str">
        <f>IFERROR(__xludf.DUMMYFUNCTION("""COMPUTED_VALUE"""),"Jan Fialka")</f>
        <v>Jan Fialka</v>
      </c>
      <c r="B23" s="2"/>
      <c r="C23" s="45">
        <f>'m3'!E23+'m3'!G23+'m3'!I23+'m3'!K23+'m3'!M23+'m3'!O23+'m3'!Q23</f>
        <v>0</v>
      </c>
      <c r="D23" s="46">
        <f>'m3'!A24*C23</f>
        <v>0</v>
      </c>
      <c r="E23" s="46">
        <f>'m3'!F23+'m3'!H23+'m3'!J23+'m3'!L23+'m3'!N23+'m3'!P23+'m3'!R23</f>
        <v>0</v>
      </c>
      <c r="F23" s="47"/>
      <c r="G23" s="46"/>
      <c r="H23" s="2"/>
      <c r="I23" s="45">
        <f>'m3'!S23+'m3'!U23+'m3'!W23+'m3'!Y23+'m3'!AA23+'m3'!AC23+'m3'!AE23</f>
        <v>0</v>
      </c>
      <c r="J23" s="46">
        <f>'m3'!G24*I23</f>
        <v>0</v>
      </c>
      <c r="K23" s="46">
        <f>'m3'!T23+'m3'!V23+'m3'!X23+'m3'!Z23+'m3'!AB23+'m3'!AD23+'m3'!AF23</f>
        <v>0</v>
      </c>
      <c r="L23" s="47"/>
      <c r="M23" s="46">
        <f t="shared" si="2"/>
        <v>0</v>
      </c>
      <c r="N23" s="2"/>
      <c r="O23" s="45"/>
      <c r="P23" s="46"/>
      <c r="Q23" s="46"/>
      <c r="R23" s="47"/>
      <c r="S23" s="46"/>
      <c r="T23" s="2"/>
      <c r="U23" s="45"/>
      <c r="V23" s="46"/>
      <c r="W23" s="46"/>
      <c r="X23" s="47"/>
      <c r="Y23" s="46"/>
      <c r="Z23" s="2"/>
      <c r="AA23" s="45"/>
      <c r="AB23" s="46"/>
      <c r="AC23" s="46"/>
      <c r="AD23" s="49"/>
      <c r="AE23" s="46"/>
      <c r="AF23" s="2"/>
      <c r="AG23" s="45"/>
      <c r="AH23" s="46"/>
      <c r="AI23" s="46"/>
      <c r="AJ23" s="47"/>
      <c r="AK23" s="46"/>
      <c r="AL23" s="2"/>
      <c r="AM23" s="45"/>
      <c r="AN23" s="46"/>
      <c r="AO23" s="46"/>
      <c r="AP23" s="47"/>
      <c r="AQ23" s="46"/>
      <c r="AR23" s="2"/>
      <c r="AS23" s="45"/>
      <c r="AT23" s="46"/>
      <c r="AU23" s="46"/>
      <c r="AV23" s="47"/>
      <c r="AW23" s="62"/>
      <c r="AX23" s="2"/>
      <c r="AY23" s="45"/>
      <c r="AZ23" s="46"/>
      <c r="BA23" s="46"/>
      <c r="BB23" s="47"/>
      <c r="BC23" s="46"/>
      <c r="BD23" s="2"/>
      <c r="BE23" s="45"/>
      <c r="BF23" s="46"/>
      <c r="BG23" s="46"/>
      <c r="BH23" s="47"/>
      <c r="BI23" s="46"/>
      <c r="BJ23" s="2"/>
      <c r="BK23" s="45"/>
      <c r="BL23" s="46"/>
      <c r="BM23" s="46"/>
      <c r="BN23" s="47"/>
      <c r="BO23" s="46"/>
      <c r="BP23" s="2"/>
      <c r="BQ23" s="45"/>
      <c r="BR23" s="46"/>
      <c r="BS23" s="46"/>
      <c r="BT23" s="47"/>
      <c r="BU23" s="46"/>
      <c r="BV23" s="2"/>
      <c r="BW23" s="45"/>
      <c r="BX23" s="46"/>
      <c r="BY23" s="46"/>
      <c r="BZ23" s="47"/>
      <c r="CA23" s="46"/>
      <c r="CB23" s="2"/>
      <c r="CC23" s="45">
        <f>'m6'!C23+'m6'!E23+'m6'!G23+'m6'!I23+'m6'!K23+'m6'!M23+'m6'!O23</f>
        <v>0</v>
      </c>
      <c r="CD23" s="46">
        <f t="shared" si="14"/>
        <v>0</v>
      </c>
      <c r="CE23" s="46">
        <f>'m6'!D23+'m6'!F23+'m6'!H23+'m6'!J23+'m6'!L23+'m6'!N23+'m6'!P23</f>
        <v>0</v>
      </c>
      <c r="CF23" s="47"/>
      <c r="CG23" s="46">
        <f t="shared" si="15"/>
        <v>0</v>
      </c>
      <c r="CH23" s="2"/>
      <c r="CI23" s="45">
        <f>'m6'!Q23+'m6'!S23+'m6'!U23+'m6'!W23+'m6'!Y23+'m6'!AA23+'m6'!AC23</f>
        <v>0</v>
      </c>
      <c r="CJ23" s="54">
        <f t="shared" si="16"/>
        <v>0</v>
      </c>
      <c r="CK23" s="46">
        <f>'m6'!R23+'m6'!T23+'m6'!V23+'m6'!X23+'m6'!Z23+'m6'!AB23+'m6'!AD23</f>
        <v>0</v>
      </c>
      <c r="CL23" s="47"/>
      <c r="CM23" s="46">
        <f t="shared" si="17"/>
        <v>0</v>
      </c>
      <c r="CN23" s="2"/>
      <c r="CO23" s="45">
        <f>'m6'!AE23+'m6'!AG23+'m6'!AI23+'m6'!AK23+'m6'!AM23+'m6'!AO23+'m6'!AQ23</f>
        <v>0</v>
      </c>
      <c r="CP23" s="46">
        <f t="shared" si="18"/>
        <v>0</v>
      </c>
      <c r="CQ23" s="46">
        <f>'m6'!AF23+'m6'!AH23+'m6'!AJ23+'m6'!AL23+'m6'!AN23+'m6'!AP23+'m6'!AR23</f>
        <v>0</v>
      </c>
      <c r="CR23" s="47"/>
      <c r="CS23" s="46">
        <f t="shared" si="19"/>
        <v>0</v>
      </c>
      <c r="CT23" s="2"/>
      <c r="CU23" s="45">
        <f>'m6'!AS23+'m6'!AU23+'m6'!AW23+'m6'!AY23+'m6'!BA23+'m6'!BC23+'m6'!BE23</f>
        <v>0</v>
      </c>
      <c r="CV23" s="46">
        <f t="shared" si="20"/>
        <v>0</v>
      </c>
      <c r="CW23" s="46">
        <f>'m6'!AT23+'m6'!AV23+'m6'!AX23+'m6'!AZ23+'m6'!BB23+'m6'!BD23+'m6'!BF23</f>
        <v>0</v>
      </c>
      <c r="CX23" s="47"/>
      <c r="CY23" s="46">
        <f t="shared" si="21"/>
        <v>0</v>
      </c>
      <c r="CZ23" s="2"/>
      <c r="DA23" s="45">
        <f>'m6'!BG23+'m6'!BI23+'m7'!C23+'m7'!E23+'m7'!G23+'m7'!I23+'m7'!K23</f>
        <v>0</v>
      </c>
      <c r="DB23" s="46">
        <f>('m6'!BG23+'m6'!BI23)*'m6'!A23+('m7'!C23+'m7'!E23+'m7'!G23+'m7'!I23+'m7'!K23)*'m7'!A23</f>
        <v>0</v>
      </c>
      <c r="DC23" s="46">
        <f>'m6'!BH23+'m6'!BJ23+'m7'!D23+'m7'!F23+'m7'!H23+'m7'!J23+'m7'!L23</f>
        <v>0</v>
      </c>
      <c r="DD23" s="47"/>
      <c r="DE23" s="46">
        <f t="shared" si="22"/>
        <v>0</v>
      </c>
      <c r="DF23" s="2"/>
      <c r="DG23" s="45">
        <f>'m7'!M23+'m7'!O23+'m7'!Q23+'m7'!S23+'m7'!U23+'m7'!W23+'m7'!Y23</f>
        <v>0</v>
      </c>
      <c r="DH23" s="46">
        <f t="shared" si="23"/>
        <v>0</v>
      </c>
      <c r="DI23" s="46">
        <f>'m7'!N23+'m7'!P23+'m7'!R23+'m7'!T23+'m7'!V23+'m7'!X23+'m7'!Z23</f>
        <v>0</v>
      </c>
      <c r="DJ23" s="47"/>
      <c r="DK23" s="46">
        <f t="shared" si="24"/>
        <v>0</v>
      </c>
      <c r="DL23" s="2"/>
      <c r="DM23" s="45">
        <f>'m7'!AA23+'m7'!AC23+'m7'!AE23+'m7'!AG23+'m7'!AI23+'m7'!AK23+'m7'!AM23</f>
        <v>0</v>
      </c>
      <c r="DN23" s="46">
        <f t="shared" si="25"/>
        <v>0</v>
      </c>
      <c r="DO23" s="46">
        <f>'m7'!AB23+'m7'!AD23+'m7'!AF23+'m7'!AH23+'m7'!AJ23+'m7'!AL23+'m7'!AN23</f>
        <v>0</v>
      </c>
      <c r="DP23" s="47"/>
      <c r="DQ23" s="46">
        <f t="shared" si="26"/>
        <v>0</v>
      </c>
      <c r="DR23" s="2"/>
      <c r="DS23" s="45">
        <f>'m7'!AO23+'m7'!AQ23+'m7'!AS23+'m7'!AU23+'m7'!AW23+'m7'!AY23+'m7'!BA23</f>
        <v>0</v>
      </c>
      <c r="DT23" s="46">
        <f t="shared" si="27"/>
        <v>0</v>
      </c>
      <c r="DU23" s="46">
        <f>'m7'!AP23+'m7'!AR23+'m7'!AT23+'m7'!AV23+'m7'!AX23+'m7'!AZ23+'m7'!BB23</f>
        <v>0</v>
      </c>
      <c r="DV23" s="47"/>
      <c r="DW23" s="46">
        <f t="shared" si="28"/>
        <v>0</v>
      </c>
      <c r="DX23" s="2"/>
      <c r="DY23" s="45">
        <f>'m7'!BC23+'m7'!BE23+'m7'!BG23+'m7'!BI23+'m7'!BK23+'m8'!C23+'m8'!E23</f>
        <v>0</v>
      </c>
      <c r="DZ23" s="63">
        <f>('m7'!BC23+'m7'!BE23+'m7'!BG23+'m7'!BI23+'m7'!BK23)*DF23+('m8'!C23+'m8'!E23)*ED23</f>
        <v>0</v>
      </c>
      <c r="EA23" s="46">
        <f>'m7'!BD23+'m7'!BF23+'m7'!BH23+'m7'!BJ23+'m7'!BL23+'m8'!D23+'m8'!F23</f>
        <v>0</v>
      </c>
      <c r="EB23" s="64"/>
      <c r="EC23" s="63">
        <f t="shared" si="29"/>
        <v>0</v>
      </c>
      <c r="ED23" s="66"/>
      <c r="EE23" s="45">
        <f>'m8'!G23+'m8'!I23+'m8'!K23+'m8'!M23+'m8'!O23+'m8'!Q23+'m8'!S23</f>
        <v>0</v>
      </c>
      <c r="EF23" s="63">
        <f t="shared" si="30"/>
        <v>0</v>
      </c>
      <c r="EG23" s="46">
        <f>'m8'!H23+'m8'!J23+'m8'!L23+'m8'!N23+'m8'!P23+'m8'!R23+'m8'!T23</f>
        <v>0</v>
      </c>
      <c r="EH23" s="64"/>
      <c r="EI23" s="63">
        <f t="shared" si="31"/>
        <v>0</v>
      </c>
      <c r="EJ23" s="66"/>
      <c r="EK23" s="45">
        <f>'m8'!U23+'m8'!W23+'m8'!Y23+'m8'!AA23+'m8'!AC23+'m8'!AE23+'m8'!AG23</f>
        <v>0</v>
      </c>
      <c r="EL23" s="63">
        <f t="shared" si="32"/>
        <v>0</v>
      </c>
      <c r="EM23" s="46">
        <f>'m8'!V23+'m8'!X23+'m8'!Z23+'m8'!AB23+'m8'!AD23+'m8'!AF23+'m8'!AH23</f>
        <v>0</v>
      </c>
      <c r="EN23" s="64"/>
      <c r="EO23" s="63">
        <f t="shared" si="33"/>
        <v>0</v>
      </c>
      <c r="EP23" s="67"/>
      <c r="EQ23" s="55">
        <f>'m8'!AI23+'m8'!AK23+'m8'!AM23+'m8'!AO23+'m8'!AQ23+'m8'!AS23+'m8'!AU23</f>
        <v>0</v>
      </c>
      <c r="ER23" s="57">
        <f t="shared" si="34"/>
        <v>0</v>
      </c>
      <c r="ES23" s="57">
        <f>'m8'!AJ23+'m8'!AL23+'m8'!AN23+'m8'!AP23+'m8'!AR23+'m8'!AT23+'m8'!AV23</f>
        <v>0</v>
      </c>
      <c r="ET23" s="68"/>
      <c r="EU23" s="57">
        <f t="shared" si="35"/>
        <v>0</v>
      </c>
      <c r="EV23" s="67"/>
      <c r="EW23" s="55">
        <f>'m8'!AW23+'m8'!AY23+'m8'!BA23+'m8'!BC23+'m8'!BE23+'m8'!BG23+'m8'!BI23</f>
        <v>0</v>
      </c>
      <c r="EX23" s="57">
        <f t="shared" si="36"/>
        <v>0</v>
      </c>
      <c r="EY23" s="57">
        <f>'m8'!AX23+'m8'!AZ23+'m8'!BB23+'m8'!BD23+'m8'!BF23+'m8'!BH23+'m8'!BJ23</f>
        <v>0</v>
      </c>
      <c r="EZ23" s="68"/>
      <c r="FA23" s="57">
        <f t="shared" si="37"/>
        <v>0</v>
      </c>
      <c r="FB23" s="67"/>
      <c r="FC23" s="55">
        <f>'m8'!BK23+'m9'!C23+'m9'!E23+'m9'!G23+'m9'!I23+'m9'!K23+'m9'!M23</f>
        <v>0</v>
      </c>
      <c r="FD23" s="57">
        <f>'m8'!BK23*ED23+'m9'!C23*FH23+'m9'!E23*FH23+'m9'!G23*FH23+'m9'!I23*FH23+'m9'!K23*FH23+'m9'!M23*FH23</f>
        <v>0</v>
      </c>
      <c r="FE23" s="59">
        <f>'m8'!BL23+'m9'!D23+'m9'!F23+'m9'!H23+'m9'!J23+'m9'!L23+'m9'!N23</f>
        <v>0</v>
      </c>
      <c r="FF23" s="68"/>
      <c r="FG23" s="57">
        <f t="shared" si="38"/>
        <v>0</v>
      </c>
      <c r="FH23" s="66"/>
      <c r="FI23" s="45">
        <f>'m9'!O23+'m9'!Q23+'m9'!S23+'m9'!U23+'m9'!W23+'m9'!Y23+'m9'!AA23</f>
        <v>0</v>
      </c>
      <c r="FJ23" s="63">
        <f t="shared" si="39"/>
        <v>0</v>
      </c>
      <c r="FK23" s="46">
        <f>'m9'!P23+'m9'!R23+'m9'!T23+'m9'!V23+'m9'!X23+'m9'!Z23+'m9'!AB23</f>
        <v>0</v>
      </c>
      <c r="FL23" s="64"/>
      <c r="FM23" s="63">
        <f t="shared" si="40"/>
        <v>0</v>
      </c>
      <c r="FN23" s="67"/>
      <c r="FO23" s="55">
        <f>'m9'!AC23+'m9'!AE23+'m9'!AG23+'m9'!AI23+'m9'!AK23+'m9'!AM23+'m9'!AO23</f>
        <v>0</v>
      </c>
      <c r="FP23" s="57">
        <f t="shared" si="41"/>
        <v>0</v>
      </c>
      <c r="FQ23" s="57">
        <f>'m9'!AD23+'m9'!AF23+'m9'!AH23+'m9'!AJ23+'m9'!AL23+'m9'!AN23+'m9'!AP23</f>
        <v>0</v>
      </c>
      <c r="FR23" s="68"/>
      <c r="FS23" s="57">
        <f t="shared" si="42"/>
        <v>0</v>
      </c>
      <c r="FT23" s="67"/>
      <c r="FU23" s="55">
        <f>'m9'!AQ23+'m9'!AS23+'m9'!AU23+'m9'!AW23+'m9'!AY23+'m9'!BA23+'m9'!BC23</f>
        <v>0</v>
      </c>
      <c r="FV23" s="57">
        <f t="shared" si="43"/>
        <v>0</v>
      </c>
      <c r="FW23" s="57">
        <f>'m9'!AR23+'m9'!AT23+'m9'!AV23+'m9'!AX23+'m9'!AZ23+'m9'!BB23+'m9'!BD23</f>
        <v>0</v>
      </c>
      <c r="FX23" s="68"/>
      <c r="FY23" s="57">
        <f t="shared" si="44"/>
        <v>0</v>
      </c>
      <c r="FZ23" s="67"/>
      <c r="GA23" s="55">
        <f>'m9'!BE23+'m9'!BG23+'m9'!BI23+'m10'!C23+'m10'!E23+'m10'!G23+'m10'!I23</f>
        <v>3</v>
      </c>
      <c r="GB23" s="57">
        <f t="shared" si="45"/>
        <v>0</v>
      </c>
      <c r="GC23" s="57">
        <f>'m9'!BF23+'m9'!BH23+'m9'!BJ23+'m10'!D23+'m10'!F23+'m10'!H23+'m10'!J23</f>
        <v>0</v>
      </c>
      <c r="GD23" s="68"/>
      <c r="GE23" s="57">
        <f t="shared" si="46"/>
        <v>0</v>
      </c>
      <c r="GF23" s="69">
        <f>IFERROR(__xludf.DUMMYFUNCTION("""COMPUTED_VALUE"""),100.0)</f>
        <v>100</v>
      </c>
      <c r="GG23" s="55">
        <f>'m10'!K23+'m10'!M23+'m10'!O23+'m10'!Q23+'m10'!S23+'m10'!U23+'m10'!W23</f>
        <v>49</v>
      </c>
      <c r="GH23" s="57">
        <f t="shared" si="47"/>
        <v>4900</v>
      </c>
      <c r="GI23" s="57">
        <f>'m10'!L23+'m10'!N23+'m10'!P23+'m10'!R23+'m10'!T23+'m10'!V23+'m10'!X23</f>
        <v>0</v>
      </c>
      <c r="GJ23" s="68"/>
      <c r="GK23" s="57">
        <f t="shared" si="48"/>
        <v>-4900</v>
      </c>
      <c r="GL23" s="67"/>
      <c r="GM23" s="55">
        <f>'m10'!Y23+'m10'!AA23+'m10'!AC23+'m10'!AE23+'m10'!AG23+'m10'!AI23+'m10'!AK23</f>
        <v>62</v>
      </c>
      <c r="GN23" s="57">
        <f t="shared" si="49"/>
        <v>6200</v>
      </c>
      <c r="GO23" s="57">
        <f>'m10'!Z23+'m10'!AB23+'m10'!AD23+'m10'!AF23+'m10'!AH23+'m10'!AJ23+'m10'!AL23</f>
        <v>0</v>
      </c>
      <c r="GP23" s="68"/>
      <c r="GQ23" s="57">
        <f t="shared" si="50"/>
        <v>-6200</v>
      </c>
      <c r="GR23" s="61"/>
      <c r="GS23" s="55">
        <f>'m10'!AM23+'m10'!AO23+'m10'!AQ23+'m10'!AS23+'m10'!AU23+'m10'!AW23+'m10'!AY23</f>
        <v>58.5</v>
      </c>
      <c r="GT23" s="57">
        <f t="shared" si="51"/>
        <v>5850</v>
      </c>
      <c r="GU23" s="57">
        <f>'m10'!AN23+'m10'!AP23+'m10'!AR23+'m10'!AT23+'m10'!AV23+'m10'!AX23+'m10'!AZ23</f>
        <v>0</v>
      </c>
      <c r="GV23" s="58"/>
      <c r="GW23" s="57">
        <f t="shared" si="52"/>
        <v>-5850</v>
      </c>
      <c r="GX23" s="61"/>
      <c r="GY23" s="55">
        <f>'m10'!BA23+'m10'!BC23+'m10'!BE23+'m10'!BG23+'m10'!BI23+'m10'!BK23+'m11'!C23</f>
        <v>50.5</v>
      </c>
      <c r="GZ23" s="57">
        <f t="shared" si="53"/>
        <v>5050</v>
      </c>
      <c r="HA23" s="57">
        <f>'m10'!BB23+'m10'!BD23+'m10'!BF23+'m10'!BH23+'m10'!BJ23+'m10'!BL23+'m11'!D23</f>
        <v>0</v>
      </c>
      <c r="HB23" s="58"/>
      <c r="HC23" s="57">
        <f t="shared" si="54"/>
        <v>-5050</v>
      </c>
      <c r="HD23" s="69">
        <f>IFERROR(__xludf.DUMMYFUNCTION("""COMPUTED_VALUE"""),100.0)</f>
        <v>100</v>
      </c>
      <c r="HE23" s="55">
        <f>'m11'!E23+'m11'!G23+'m11'!I23+'m11'!K23+'m11'!M23+'m11'!O23+'m11'!Q23</f>
        <v>43</v>
      </c>
      <c r="HF23" s="57">
        <f t="shared" si="55"/>
        <v>4300</v>
      </c>
      <c r="HG23" s="57">
        <f>'m11'!F23+'m11'!H23+'m11'!J23+'m11'!L23+'m11'!N23+'m11'!P23+'m11'!R23</f>
        <v>0</v>
      </c>
      <c r="HH23" s="68"/>
      <c r="HI23" s="57">
        <f t="shared" si="56"/>
        <v>-4300</v>
      </c>
      <c r="HJ23" s="67"/>
      <c r="HK23" s="55">
        <f>'m11'!S23+'m11'!U23+'m11'!W23+'m11'!Y23+'m11'!AA23+'m11'!AC23+'m11'!AE23</f>
        <v>23</v>
      </c>
      <c r="HL23" s="57">
        <f t="shared" si="57"/>
        <v>2300</v>
      </c>
      <c r="HM23" s="57">
        <f>'m11'!T23+'m11'!V23+'m11'!X23+'m11'!Z23+'m11'!AB23+'m11'!AD23+'m11'!AF23</f>
        <v>0</v>
      </c>
      <c r="HN23" s="68"/>
      <c r="HO23" s="57">
        <f t="shared" si="58"/>
        <v>-2300</v>
      </c>
      <c r="HP23" s="61"/>
      <c r="HQ23" s="55">
        <f>'m11'!AG23+'m11'!AI23+'m11'!AK23+'m11'!AM23+'m11'!AO23+'m11'!AQ23+'m11'!AS23</f>
        <v>39</v>
      </c>
      <c r="HR23" s="57">
        <f t="shared" si="59"/>
        <v>3900</v>
      </c>
      <c r="HS23" s="57">
        <f>'m11'!AH23+'m11'!AJ23+'m11'!AL23+'m11'!AN23+'m11'!AP23+'m11'!AR23+'m11'!AT23</f>
        <v>0</v>
      </c>
      <c r="HT23" s="58"/>
      <c r="HU23" s="57">
        <f t="shared" si="60"/>
        <v>-3900</v>
      </c>
      <c r="HV23" s="61"/>
      <c r="HW23" s="55">
        <f>'m11'!AU23+'m11'!AW23+'m11'!AY23+'m11'!BA23+'m11'!BC23+'m11'!BE23+'m11'!BG23</f>
        <v>22</v>
      </c>
      <c r="HX23" s="57">
        <f t="shared" si="61"/>
        <v>2200</v>
      </c>
      <c r="HY23" s="57">
        <f>'m11'!AV23+'m11'!AX23+'m11'!AZ23+'m11'!BB23+'m11'!BD23+'m11'!BF23+'m11'!BH23</f>
        <v>0</v>
      </c>
      <c r="HZ23" s="58"/>
      <c r="IA23" s="57">
        <f t="shared" si="62"/>
        <v>-2200</v>
      </c>
      <c r="IB23" s="61">
        <f>IFERROR(__xludf.DUMMYFUNCTION("""COMPUTED_VALUE"""),100.0)</f>
        <v>100</v>
      </c>
      <c r="IC23" s="55">
        <f>'m11'!BI23+'m12'!C23+'m12'!E23+'m12'!G23+'m12'!I23+'m12'!K23+'m12'!M23</f>
        <v>33</v>
      </c>
      <c r="ID23" s="57">
        <f t="shared" si="63"/>
        <v>3300</v>
      </c>
      <c r="IE23" s="57">
        <f>'m11'!BJ23+'m12'!D23+'m12'!F23+'m12'!H23+'m12'!J23+'m12'!L23+'m12'!N23</f>
        <v>0</v>
      </c>
      <c r="IF23" s="58"/>
      <c r="IG23" s="57">
        <f t="shared" si="64"/>
        <v>-3300</v>
      </c>
      <c r="IH23" s="61"/>
      <c r="II23" s="55">
        <f>'m12'!O23+'m12'!Q23+'m12'!S23+'m12'!U23+'m12'!W23+'m12'!Y23+'m12'!AA23</f>
        <v>35.5</v>
      </c>
      <c r="IJ23" s="57">
        <f t="shared" si="65"/>
        <v>3550</v>
      </c>
      <c r="IK23" s="57">
        <f>'m12'!P23+'m12'!R23+'m12'!T23+'m12'!V23+'m12'!X23+'m12'!Z23+'m12'!AB23</f>
        <v>0</v>
      </c>
      <c r="IL23" s="58"/>
      <c r="IM23" s="57">
        <f t="shared" si="66"/>
        <v>-3550</v>
      </c>
      <c r="IN23" s="61"/>
      <c r="IO23" s="55">
        <f>'m12'!AC23+'m12'!AE23+'m12'!AG23+'m12'!AI23+'m12'!AK23+'m12'!AM23+'m12'!AO23</f>
        <v>21.5</v>
      </c>
      <c r="IP23" s="57">
        <f t="shared" si="67"/>
        <v>2150</v>
      </c>
      <c r="IQ23" s="57">
        <f>'m12'!AD23+'m12'!AF23+'m12'!AH23+'m12'!AJ23+'m12'!AL23+'m12'!AN23+'m12'!AP23</f>
        <v>0</v>
      </c>
      <c r="IR23" s="58"/>
      <c r="IS23" s="57">
        <f t="shared" si="68"/>
        <v>-2150</v>
      </c>
      <c r="IT23" s="61"/>
      <c r="IU23" s="55">
        <f>'m12'!AQ23+'m12'!AS23+'m12'!AU23+'m12'!AW23+'m12'!AY23+'m12'!BA23+'m12'!BC23</f>
        <v>0</v>
      </c>
      <c r="IV23" s="57">
        <f t="shared" si="69"/>
        <v>0</v>
      </c>
      <c r="IW23" s="57">
        <f>'m12'!AR23+'m12'!AT23+'m12'!AV23+'m12'!AX23+'m12'!AZ23+'m12'!BB23+'m12'!BD23</f>
        <v>0</v>
      </c>
      <c r="IX23" s="58"/>
      <c r="IY23" s="57">
        <f t="shared" si="70"/>
        <v>0</v>
      </c>
      <c r="IZ23" s="61"/>
      <c r="JA23" s="55">
        <f>'m12'!BE23+'m12'!BG23+'m12'!BI23+'m12'!BK23</f>
        <v>0</v>
      </c>
      <c r="JB23" s="57">
        <f t="shared" si="71"/>
        <v>0</v>
      </c>
      <c r="JC23" s="57">
        <f>'m12'!BF23+'m12'!BH23+'m12'!BJ23+'m12'!BL23</f>
        <v>0</v>
      </c>
      <c r="JD23" s="58"/>
      <c r="JE23" s="57">
        <f t="shared" si="72"/>
        <v>0</v>
      </c>
    </row>
    <row r="24">
      <c r="A24" s="2" t="str">
        <f>IFERROR(__xludf.DUMMYFUNCTION("""COMPUTED_VALUE"""),"Filip Rataj")</f>
        <v>Filip Rataj</v>
      </c>
      <c r="B24" s="2"/>
      <c r="C24" s="45"/>
      <c r="D24" s="46"/>
      <c r="E24" s="46"/>
      <c r="F24" s="47"/>
      <c r="G24" s="46"/>
      <c r="H24" s="2"/>
      <c r="I24" s="45"/>
      <c r="J24" s="46"/>
      <c r="K24" s="46"/>
      <c r="L24" s="47"/>
      <c r="M24" s="46"/>
      <c r="N24" s="2"/>
      <c r="O24" s="45"/>
      <c r="P24" s="46"/>
      <c r="Q24" s="46"/>
      <c r="R24" s="47"/>
      <c r="S24" s="46"/>
      <c r="T24" s="2"/>
      <c r="U24" s="45"/>
      <c r="V24" s="46"/>
      <c r="W24" s="46"/>
      <c r="X24" s="47"/>
      <c r="Y24" s="46"/>
      <c r="Z24" s="2"/>
      <c r="AA24" s="45"/>
      <c r="AB24" s="46"/>
      <c r="AC24" s="46"/>
      <c r="AD24" s="49"/>
      <c r="AE24" s="46"/>
      <c r="AF24" s="2"/>
      <c r="AG24" s="45"/>
      <c r="AH24" s="46"/>
      <c r="AI24" s="46"/>
      <c r="AJ24" s="47"/>
      <c r="AK24" s="46"/>
      <c r="AL24" s="2"/>
      <c r="AM24" s="45"/>
      <c r="AN24" s="46"/>
      <c r="AO24" s="46"/>
      <c r="AP24" s="47"/>
      <c r="AQ24" s="46"/>
      <c r="AR24" s="2"/>
      <c r="AS24" s="45"/>
      <c r="AT24" s="46"/>
      <c r="AU24" s="46"/>
      <c r="AV24" s="47"/>
      <c r="AW24" s="62"/>
      <c r="AX24" s="2"/>
      <c r="AY24" s="45"/>
      <c r="AZ24" s="46"/>
      <c r="BA24" s="46"/>
      <c r="BB24" s="47"/>
      <c r="BC24" s="46"/>
      <c r="BD24" s="2"/>
      <c r="BE24" s="45"/>
      <c r="BF24" s="46"/>
      <c r="BG24" s="46"/>
      <c r="BH24" s="47"/>
      <c r="BI24" s="46"/>
      <c r="BJ24" s="2"/>
      <c r="BK24" s="45"/>
      <c r="BL24" s="46"/>
      <c r="BM24" s="46"/>
      <c r="BN24" s="47"/>
      <c r="BO24" s="46"/>
      <c r="BP24" s="2"/>
      <c r="BQ24" s="45"/>
      <c r="BR24" s="46"/>
      <c r="BS24" s="46"/>
      <c r="BT24" s="47"/>
      <c r="BU24" s="46"/>
      <c r="BV24" s="2"/>
      <c r="BW24" s="45"/>
      <c r="BX24" s="46"/>
      <c r="BY24" s="46"/>
      <c r="BZ24" s="47"/>
      <c r="CA24" s="46"/>
      <c r="CB24" s="2"/>
      <c r="CC24" s="45">
        <f>'m6'!C24+'m6'!E24+'m6'!G24+'m6'!I24+'m6'!K24+'m6'!M24+'m6'!O24</f>
        <v>0</v>
      </c>
      <c r="CD24" s="46">
        <f t="shared" si="14"/>
        <v>0</v>
      </c>
      <c r="CE24" s="46">
        <f>'m6'!D24+'m6'!F24+'m6'!H24+'m6'!J24+'m6'!L24+'m6'!N24+'m6'!P24</f>
        <v>0</v>
      </c>
      <c r="CF24" s="47"/>
      <c r="CG24" s="46">
        <f t="shared" si="15"/>
        <v>0</v>
      </c>
      <c r="CH24" s="2"/>
      <c r="CI24" s="45">
        <f>'m6'!Q24+'m6'!S24+'m6'!U24+'m6'!W24+'m6'!Y24+'m6'!AA24+'m6'!AC24</f>
        <v>0</v>
      </c>
      <c r="CJ24" s="54">
        <f t="shared" si="16"/>
        <v>0</v>
      </c>
      <c r="CK24" s="46">
        <f>'m6'!R24+'m6'!T24+'m6'!V24+'m6'!X24+'m6'!Z24+'m6'!AB24+'m6'!AD24</f>
        <v>0</v>
      </c>
      <c r="CL24" s="47"/>
      <c r="CM24" s="46">
        <f t="shared" si="17"/>
        <v>0</v>
      </c>
      <c r="CN24" s="2"/>
      <c r="CO24" s="45">
        <f>'m6'!AE24+'m6'!AG24+'m6'!AI24+'m6'!AK24+'m6'!AM24+'m6'!AO24+'m6'!AQ24</f>
        <v>0</v>
      </c>
      <c r="CP24" s="46">
        <f t="shared" si="18"/>
        <v>0</v>
      </c>
      <c r="CQ24" s="46">
        <f>'m6'!AF24+'m6'!AH24+'m6'!AJ24+'m6'!AL24+'m6'!AN24+'m6'!AP24+'m6'!AR24</f>
        <v>0</v>
      </c>
      <c r="CR24" s="47"/>
      <c r="CS24" s="46">
        <f t="shared" si="19"/>
        <v>0</v>
      </c>
      <c r="CT24" s="2"/>
      <c r="CU24" s="45">
        <f>'m6'!AS24+'m6'!AU24+'m6'!AW24+'m6'!AY24+'m6'!BA24+'m6'!BC24+'m6'!BE24</f>
        <v>0</v>
      </c>
      <c r="CV24" s="46">
        <f t="shared" si="20"/>
        <v>0</v>
      </c>
      <c r="CW24" s="46">
        <f>'m6'!AT24+'m6'!AV24+'m6'!AX24+'m6'!AZ24+'m6'!BB24+'m6'!BD24+'m6'!BF24</f>
        <v>0</v>
      </c>
      <c r="CX24" s="47"/>
      <c r="CY24" s="46">
        <f t="shared" si="21"/>
        <v>0</v>
      </c>
      <c r="CZ24" s="2"/>
      <c r="DA24" s="45">
        <f>'m6'!BG24+'m6'!BI24+'m7'!C24+'m7'!E24+'m7'!G24+'m7'!I24+'m7'!K24</f>
        <v>0</v>
      </c>
      <c r="DB24" s="46">
        <f>('m6'!BG24+'m6'!BI24)*'m6'!A24+('m7'!C24+'m7'!E24+'m7'!G24+'m7'!I24+'m7'!K24)*'m7'!A24</f>
        <v>0</v>
      </c>
      <c r="DC24" s="46">
        <f>'m6'!BH24+'m6'!BJ24+'m7'!D24+'m7'!F24+'m7'!H24+'m7'!J24+'m7'!L24</f>
        <v>0</v>
      </c>
      <c r="DD24" s="47"/>
      <c r="DE24" s="46">
        <f t="shared" si="22"/>
        <v>0</v>
      </c>
      <c r="DF24" s="2"/>
      <c r="DG24" s="45">
        <f>'m7'!M24+'m7'!O24+'m7'!Q24+'m7'!S24+'m7'!U24+'m7'!W24+'m7'!Y24</f>
        <v>0</v>
      </c>
      <c r="DH24" s="46">
        <f t="shared" si="23"/>
        <v>0</v>
      </c>
      <c r="DI24" s="46">
        <f>'m7'!N24+'m7'!P24+'m7'!R24+'m7'!T24+'m7'!V24+'m7'!X24+'m7'!Z24</f>
        <v>0</v>
      </c>
      <c r="DJ24" s="47"/>
      <c r="DK24" s="46">
        <f t="shared" si="24"/>
        <v>0</v>
      </c>
      <c r="DL24" s="2"/>
      <c r="DM24" s="45">
        <f>'m7'!AA24+'m7'!AC24+'m7'!AE24+'m7'!AG24+'m7'!AI24+'m7'!AK24+'m7'!AM24</f>
        <v>0</v>
      </c>
      <c r="DN24" s="46">
        <f t="shared" si="25"/>
        <v>0</v>
      </c>
      <c r="DO24" s="46">
        <f>'m7'!AB24+'m7'!AD24+'m7'!AF24+'m7'!AH24+'m7'!AJ24+'m7'!AL24+'m7'!AN24</f>
        <v>0</v>
      </c>
      <c r="DP24" s="47"/>
      <c r="DQ24" s="46">
        <f t="shared" si="26"/>
        <v>0</v>
      </c>
      <c r="DR24" s="2"/>
      <c r="DS24" s="45">
        <f>'m7'!AO24+'m7'!AQ24+'m7'!AS24+'m7'!AU24+'m7'!AW24+'m7'!AY24+'m7'!BA24</f>
        <v>0</v>
      </c>
      <c r="DT24" s="46">
        <f t="shared" si="27"/>
        <v>0</v>
      </c>
      <c r="DU24" s="46">
        <f>'m7'!AP24+'m7'!AR24+'m7'!AT24+'m7'!AV24+'m7'!AX24+'m7'!AZ24+'m7'!BB24</f>
        <v>0</v>
      </c>
      <c r="DV24" s="47"/>
      <c r="DW24" s="46">
        <f t="shared" si="28"/>
        <v>0</v>
      </c>
      <c r="DX24" s="2"/>
      <c r="DY24" s="45">
        <f>'m7'!BC24+'m7'!BE24+'m7'!BG24+'m7'!BI24+'m7'!BK24+'m8'!C24+'m8'!E24</f>
        <v>0</v>
      </c>
      <c r="DZ24" s="63">
        <f>('m7'!BC24+'m7'!BE24+'m7'!BG24+'m7'!BI24+'m7'!BK24)*DF24+('m8'!C24+'m8'!E24)*ED24</f>
        <v>0</v>
      </c>
      <c r="EA24" s="46">
        <f>'m7'!BD24+'m7'!BF24+'m7'!BH24+'m7'!BJ24+'m7'!BL24+'m8'!D24+'m8'!F24</f>
        <v>0</v>
      </c>
      <c r="EB24" s="64"/>
      <c r="EC24" s="63">
        <f t="shared" si="29"/>
        <v>0</v>
      </c>
      <c r="ED24" s="66"/>
      <c r="EE24" s="45">
        <f>'m8'!G24+'m8'!I24+'m8'!K24+'m8'!M24+'m8'!O24+'m8'!Q24+'m8'!S24</f>
        <v>0</v>
      </c>
      <c r="EF24" s="63">
        <f t="shared" si="30"/>
        <v>0</v>
      </c>
      <c r="EG24" s="46">
        <f>'m8'!H24+'m8'!J24+'m8'!L24+'m8'!N24+'m8'!P24+'m8'!R24+'m8'!T24</f>
        <v>0</v>
      </c>
      <c r="EH24" s="64"/>
      <c r="EI24" s="63">
        <f t="shared" si="31"/>
        <v>0</v>
      </c>
      <c r="EJ24" s="66"/>
      <c r="EK24" s="45">
        <f>'m8'!U24+'m8'!W24+'m8'!Y24+'m8'!AA24+'m8'!AC24+'m8'!AE24+'m8'!AG24</f>
        <v>0</v>
      </c>
      <c r="EL24" s="63">
        <f t="shared" si="32"/>
        <v>0</v>
      </c>
      <c r="EM24" s="46">
        <f>'m8'!V24+'m8'!X24+'m8'!Z24+'m8'!AB24+'m8'!AD24+'m8'!AF24+'m8'!AH24</f>
        <v>0</v>
      </c>
      <c r="EN24" s="64"/>
      <c r="EO24" s="63">
        <f t="shared" si="33"/>
        <v>0</v>
      </c>
      <c r="EP24" s="67"/>
      <c r="EQ24" s="55">
        <f>'m8'!AI24+'m8'!AK24+'m8'!AM24+'m8'!AO24+'m8'!AQ24+'m8'!AS24+'m8'!AU24</f>
        <v>0</v>
      </c>
      <c r="ER24" s="57">
        <f t="shared" si="34"/>
        <v>0</v>
      </c>
      <c r="ES24" s="57">
        <f>'m8'!AJ24+'m8'!AL24+'m8'!AN24+'m8'!AP24+'m8'!AR24+'m8'!AT24+'m8'!AV24</f>
        <v>0</v>
      </c>
      <c r="ET24" s="68"/>
      <c r="EU24" s="57">
        <f t="shared" si="35"/>
        <v>0</v>
      </c>
      <c r="EV24" s="67"/>
      <c r="EW24" s="55">
        <f>'m8'!AW24+'m8'!AY24+'m8'!BA24+'m8'!BC24+'m8'!BE24+'m8'!BG24+'m8'!BI24</f>
        <v>0</v>
      </c>
      <c r="EX24" s="57">
        <f t="shared" si="36"/>
        <v>0</v>
      </c>
      <c r="EY24" s="57">
        <f>'m8'!AX24+'m8'!AZ24+'m8'!BB24+'m8'!BD24+'m8'!BF24+'m8'!BH24+'m8'!BJ24</f>
        <v>0</v>
      </c>
      <c r="EZ24" s="68"/>
      <c r="FA24" s="57">
        <f t="shared" si="37"/>
        <v>0</v>
      </c>
      <c r="FB24" s="67"/>
      <c r="FC24" s="55">
        <f>'m8'!BK24+'m9'!C24+'m9'!E24+'m9'!G24+'m9'!I24+'m9'!K24+'m9'!M24</f>
        <v>0</v>
      </c>
      <c r="FD24" s="57">
        <f>'m8'!BK24*ED24+'m9'!C24*FH24+'m9'!E24*FH24+'m9'!G24*FH24+'m9'!I24*FH24+'m9'!K24*FH24+'m9'!M24*FH24</f>
        <v>0</v>
      </c>
      <c r="FE24" s="59">
        <f>'m8'!BL24+'m9'!D24+'m9'!F24+'m9'!H24+'m9'!J24+'m9'!L24+'m9'!N24</f>
        <v>0</v>
      </c>
      <c r="FF24" s="68"/>
      <c r="FG24" s="57">
        <f t="shared" si="38"/>
        <v>0</v>
      </c>
      <c r="FH24" s="66"/>
      <c r="FI24" s="45">
        <f>'m9'!O24+'m9'!Q24+'m9'!S24+'m9'!U24+'m9'!W24+'m9'!Y24+'m9'!AA24</f>
        <v>0</v>
      </c>
      <c r="FJ24" s="63">
        <f t="shared" si="39"/>
        <v>0</v>
      </c>
      <c r="FK24" s="46">
        <f>'m9'!P24+'m9'!R24+'m9'!T24+'m9'!V24+'m9'!X24+'m9'!Z24+'m9'!AB24</f>
        <v>0</v>
      </c>
      <c r="FL24" s="64"/>
      <c r="FM24" s="63">
        <f t="shared" si="40"/>
        <v>0</v>
      </c>
      <c r="FN24" s="67"/>
      <c r="FO24" s="55">
        <f>'m9'!AC24+'m9'!AE24+'m9'!AG24+'m9'!AI24+'m9'!AK24+'m9'!AM24+'m9'!AO24</f>
        <v>0</v>
      </c>
      <c r="FP24" s="57">
        <f t="shared" si="41"/>
        <v>0</v>
      </c>
      <c r="FQ24" s="57">
        <f>'m9'!AD24+'m9'!AF24+'m9'!AH24+'m9'!AJ24+'m9'!AL24+'m9'!AN24+'m9'!AP24</f>
        <v>0</v>
      </c>
      <c r="FR24" s="68"/>
      <c r="FS24" s="57">
        <f t="shared" si="42"/>
        <v>0</v>
      </c>
      <c r="FT24" s="67"/>
      <c r="FU24" s="55">
        <f>'m9'!AQ24+'m9'!AS24+'m9'!AU24+'m9'!AW24+'m9'!AY24+'m9'!BA24+'m9'!BC24</f>
        <v>0</v>
      </c>
      <c r="FV24" s="57">
        <f t="shared" si="43"/>
        <v>0</v>
      </c>
      <c r="FW24" s="57">
        <f>'m9'!AR24+'m9'!AT24+'m9'!AV24+'m9'!AX24+'m9'!AZ24+'m9'!BB24+'m9'!BD24</f>
        <v>0</v>
      </c>
      <c r="FX24" s="68"/>
      <c r="FY24" s="57">
        <f t="shared" si="44"/>
        <v>0</v>
      </c>
      <c r="FZ24" s="67"/>
      <c r="GA24" s="55">
        <f>'m9'!BE24+'m9'!BG24+'m9'!BI24+'m10'!C34+'m10'!E34+'m10'!G34+'m10'!I34</f>
        <v>0</v>
      </c>
      <c r="GB24" s="57">
        <f t="shared" si="45"/>
        <v>0</v>
      </c>
      <c r="GC24" s="57">
        <f>'m9'!BF24+'m9'!BH24+'m9'!BJ24+'m10'!D34+'m10'!F34+'m10'!H34+'m10'!J34</f>
        <v>0</v>
      </c>
      <c r="GD24" s="68"/>
      <c r="GE24" s="57">
        <f t="shared" si="46"/>
        <v>0</v>
      </c>
      <c r="GF24" s="67"/>
      <c r="GG24" s="55">
        <f>'m10'!K34+'m10'!M34+'m10'!O34+'m10'!Q34+'m10'!S34+'m10'!U34+'m10'!W34</f>
        <v>0</v>
      </c>
      <c r="GH24" s="57">
        <f t="shared" si="47"/>
        <v>0</v>
      </c>
      <c r="GI24" s="57">
        <f>'m10'!L34+'m10'!N34+'m10'!P34+'m10'!R34+'m10'!T34+'m10'!V34+'m10'!X34</f>
        <v>0</v>
      </c>
      <c r="GJ24" s="68"/>
      <c r="GK24" s="57">
        <f t="shared" si="48"/>
        <v>0</v>
      </c>
      <c r="GL24" s="67"/>
      <c r="GM24" s="55">
        <f>'m10'!Y34+'m10'!AA34+'m10'!AC34+'m10'!AE34+'m10'!AG34+'m10'!AI34+'m10'!AK34</f>
        <v>0</v>
      </c>
      <c r="GN24" s="57">
        <f t="shared" si="49"/>
        <v>0</v>
      </c>
      <c r="GO24" s="57">
        <f>'m10'!Z34+'m10'!AB34+'m10'!AD34+'m10'!AF34+'m10'!AH34+'m10'!AJ34+'m10'!AL34</f>
        <v>0</v>
      </c>
      <c r="GP24" s="68"/>
      <c r="GQ24" s="57">
        <f t="shared" si="50"/>
        <v>0</v>
      </c>
      <c r="GR24" s="61"/>
      <c r="GS24" s="55">
        <f>'m10'!AM34+'m10'!AO34+'m10'!AQ34+'m10'!AS34+'m10'!AU34+'m10'!AW34+'m10'!AY34</f>
        <v>0</v>
      </c>
      <c r="GT24" s="57">
        <f t="shared" si="51"/>
        <v>0</v>
      </c>
      <c r="GU24" s="57">
        <f>'m10'!AN34+'m10'!AP34+'m10'!AR34+'m10'!AT34+'m10'!AV34+'m10'!AX34+'m10'!AZ34</f>
        <v>0</v>
      </c>
      <c r="GV24" s="58"/>
      <c r="GW24" s="57">
        <f t="shared" si="52"/>
        <v>0</v>
      </c>
      <c r="GX24" s="61"/>
      <c r="GY24" s="55">
        <f>'m10'!BA24+'m10'!BC24+'m10'!BE24+'m10'!BG24+'m10'!BI24+'m10'!BK24+'m11'!C24</f>
        <v>0</v>
      </c>
      <c r="GZ24" s="57">
        <f t="shared" si="53"/>
        <v>0</v>
      </c>
      <c r="HA24" s="57">
        <f>'m10'!BB24+'m10'!BD24+'m10'!BF24+'m10'!BH24+'m10'!BJ24+'m10'!BL24+'m11'!D24</f>
        <v>0</v>
      </c>
      <c r="HB24" s="58"/>
      <c r="HC24" s="57">
        <f t="shared" si="54"/>
        <v>0</v>
      </c>
      <c r="HD24" s="67"/>
      <c r="HE24" s="55">
        <f>'m11'!E24+'m11'!G24+'m11'!I24+'m11'!K24+'m11'!M24+'m11'!O24+'m11'!Q24</f>
        <v>0</v>
      </c>
      <c r="HF24" s="57">
        <f t="shared" si="55"/>
        <v>0</v>
      </c>
      <c r="HG24" s="57">
        <f>'m11'!F24+'m11'!H24+'m11'!J24+'m11'!L24+'m11'!N24+'m11'!P24+'m11'!R24</f>
        <v>0</v>
      </c>
      <c r="HH24" s="68"/>
      <c r="HI24" s="57">
        <f t="shared" si="56"/>
        <v>0</v>
      </c>
      <c r="HJ24" s="67"/>
      <c r="HK24" s="55">
        <f>'m11'!S24+'m11'!U24+'m11'!W24+'m11'!Y24+'m11'!AA24+'m11'!AC24+'m11'!AE24</f>
        <v>0</v>
      </c>
      <c r="HL24" s="57">
        <f t="shared" si="57"/>
        <v>0</v>
      </c>
      <c r="HM24" s="57">
        <f>'m11'!T24+'m11'!V24+'m11'!X24+'m11'!Z24+'m11'!AB24+'m11'!AD24+'m11'!AF24</f>
        <v>0</v>
      </c>
      <c r="HN24" s="68"/>
      <c r="HO24" s="57">
        <f t="shared" si="58"/>
        <v>0</v>
      </c>
      <c r="HP24" s="61"/>
      <c r="HQ24" s="55">
        <f>'m11'!AG24+'m11'!AI24+'m11'!AK24+'m11'!AM24+'m11'!AO24+'m11'!AQ24+'m11'!AS24</f>
        <v>0</v>
      </c>
      <c r="HR24" s="57">
        <f t="shared" si="59"/>
        <v>0</v>
      </c>
      <c r="HS24" s="57">
        <f>'m11'!AH24+'m11'!AJ24+'m11'!AL24+'m11'!AN24+'m11'!AP24+'m11'!AR24+'m11'!AT24</f>
        <v>0</v>
      </c>
      <c r="HT24" s="58"/>
      <c r="HU24" s="57">
        <f t="shared" si="60"/>
        <v>0</v>
      </c>
      <c r="HV24" s="61"/>
      <c r="HW24" s="55">
        <f>'m11'!AU24+'m11'!AW24+'m11'!AY24+'m11'!BA24+'m11'!BC24+'m11'!BE24+'m11'!BG24</f>
        <v>0</v>
      </c>
      <c r="HX24" s="57">
        <f t="shared" si="61"/>
        <v>0</v>
      </c>
      <c r="HY24" s="57">
        <f>'m11'!AV24+'m11'!AX24+'m11'!AZ24+'m11'!BB24+'m11'!BD24+'m11'!BF24+'m11'!BH24</f>
        <v>0</v>
      </c>
      <c r="HZ24" s="58"/>
      <c r="IA24" s="57">
        <f t="shared" si="62"/>
        <v>0</v>
      </c>
      <c r="IB24" s="61">
        <f>IFERROR(__xludf.DUMMYFUNCTION("""COMPUTED_VALUE"""),100.0)</f>
        <v>100</v>
      </c>
      <c r="IC24" s="55">
        <f>'m11'!BI24+'m12'!C24+'m12'!E24+'m12'!G24+'m12'!I24+'m12'!K24+'m12'!M24</f>
        <v>0</v>
      </c>
      <c r="ID24" s="57">
        <f t="shared" si="63"/>
        <v>0</v>
      </c>
      <c r="IE24" s="57">
        <f>'m11'!BJ24+'m12'!D24+'m12'!F24+'m12'!H24+'m12'!J24+'m12'!L24+'m12'!N24</f>
        <v>0</v>
      </c>
      <c r="IF24" s="58"/>
      <c r="IG24" s="57">
        <f t="shared" si="64"/>
        <v>0</v>
      </c>
      <c r="IH24" s="61"/>
      <c r="II24" s="55">
        <f>'m12'!O24+'m12'!Q24+'m12'!S24+'m12'!U24+'m12'!W24+'m12'!Y24+'m12'!AA24</f>
        <v>0</v>
      </c>
      <c r="IJ24" s="57">
        <f t="shared" si="65"/>
        <v>0</v>
      </c>
      <c r="IK24" s="57">
        <f>'m12'!P24+'m12'!R24+'m12'!T24+'m12'!V24+'m12'!X24+'m12'!Z24+'m12'!AB24</f>
        <v>0</v>
      </c>
      <c r="IL24" s="58"/>
      <c r="IM24" s="57">
        <f t="shared" si="66"/>
        <v>0</v>
      </c>
      <c r="IN24" s="61"/>
      <c r="IO24" s="55">
        <f>'m12'!AC24+'m12'!AE24+'m12'!AG24+'m12'!AI24+'m12'!AK24+'m12'!AM24+'m12'!AO24</f>
        <v>0</v>
      </c>
      <c r="IP24" s="57">
        <f t="shared" si="67"/>
        <v>0</v>
      </c>
      <c r="IQ24" s="57">
        <f>'m12'!AD24+'m12'!AF24+'m12'!AH24+'m12'!AJ24+'m12'!AL24+'m12'!AN24+'m12'!AP24</f>
        <v>0</v>
      </c>
      <c r="IR24" s="58"/>
      <c r="IS24" s="57">
        <f t="shared" si="68"/>
        <v>0</v>
      </c>
      <c r="IT24" s="61"/>
      <c r="IU24" s="55">
        <f>'m12'!AQ24+'m12'!AS24+'m12'!AU24+'m12'!AW24+'m12'!AY24+'m12'!BA24+'m12'!BC24</f>
        <v>0</v>
      </c>
      <c r="IV24" s="57">
        <f t="shared" si="69"/>
        <v>0</v>
      </c>
      <c r="IW24" s="57">
        <f>'m12'!AR24+'m12'!AT24+'m12'!AV24+'m12'!AX24+'m12'!AZ24+'m12'!BB24+'m12'!BD24</f>
        <v>0</v>
      </c>
      <c r="IX24" s="58"/>
      <c r="IY24" s="57">
        <f t="shared" si="70"/>
        <v>0</v>
      </c>
      <c r="IZ24" s="61"/>
      <c r="JA24" s="55">
        <f>'m12'!BE24+'m12'!BG24+'m12'!BI24+'m12'!BK24</f>
        <v>12</v>
      </c>
      <c r="JB24" s="57">
        <f t="shared" si="71"/>
        <v>1200</v>
      </c>
      <c r="JC24" s="57">
        <f>'m12'!BF24+'m12'!BH24+'m12'!BJ24+'m12'!BL24</f>
        <v>1000</v>
      </c>
      <c r="JD24" s="58"/>
      <c r="JE24" s="57">
        <f t="shared" si="72"/>
        <v>-200</v>
      </c>
    </row>
    <row r="25">
      <c r="A25" s="2"/>
      <c r="B25" s="2"/>
      <c r="C25" s="45"/>
      <c r="D25" s="46"/>
      <c r="E25" s="46"/>
      <c r="F25" s="47"/>
      <c r="G25" s="46"/>
      <c r="H25" s="2"/>
      <c r="I25" s="45"/>
      <c r="J25" s="46"/>
      <c r="K25" s="46"/>
      <c r="L25" s="47"/>
      <c r="M25" s="46"/>
      <c r="N25" s="2"/>
      <c r="O25" s="45"/>
      <c r="P25" s="46"/>
      <c r="Q25" s="46"/>
      <c r="R25" s="47"/>
      <c r="S25" s="46"/>
      <c r="T25" s="2"/>
      <c r="U25" s="45"/>
      <c r="V25" s="46"/>
      <c r="W25" s="46"/>
      <c r="X25" s="47"/>
      <c r="Y25" s="46"/>
      <c r="Z25" s="2"/>
      <c r="AA25" s="45"/>
      <c r="AB25" s="46"/>
      <c r="AC25" s="46"/>
      <c r="AD25" s="49"/>
      <c r="AE25" s="46"/>
      <c r="AF25" s="2"/>
      <c r="AG25" s="45"/>
      <c r="AH25" s="46"/>
      <c r="AI25" s="46"/>
      <c r="AJ25" s="47"/>
      <c r="AK25" s="46"/>
      <c r="AL25" s="2"/>
      <c r="AM25" s="45"/>
      <c r="AN25" s="46"/>
      <c r="AO25" s="46"/>
      <c r="AP25" s="47"/>
      <c r="AQ25" s="46"/>
      <c r="AR25" s="2"/>
      <c r="AS25" s="45"/>
      <c r="AT25" s="46"/>
      <c r="AU25" s="46"/>
      <c r="AV25" s="47"/>
      <c r="AW25" s="62"/>
      <c r="AX25" s="2"/>
      <c r="AY25" s="45"/>
      <c r="AZ25" s="46"/>
      <c r="BA25" s="46"/>
      <c r="BB25" s="47"/>
      <c r="BC25" s="46"/>
      <c r="BD25" s="2"/>
      <c r="BE25" s="45"/>
      <c r="BF25" s="46"/>
      <c r="BG25" s="46"/>
      <c r="BH25" s="47"/>
      <c r="BI25" s="46"/>
      <c r="BJ25" s="2"/>
      <c r="BK25" s="45"/>
      <c r="BL25" s="46"/>
      <c r="BM25" s="46"/>
      <c r="BN25" s="47"/>
      <c r="BO25" s="46"/>
      <c r="BP25" s="2"/>
      <c r="BQ25" s="45"/>
      <c r="BR25" s="46"/>
      <c r="BS25" s="46"/>
      <c r="BT25" s="47"/>
      <c r="BU25" s="46"/>
      <c r="BV25" s="2"/>
      <c r="BW25" s="45"/>
      <c r="BX25" s="46"/>
      <c r="BY25" s="46"/>
      <c r="BZ25" s="47"/>
      <c r="CA25" s="46"/>
      <c r="CB25" s="2"/>
      <c r="CC25" s="45">
        <f>'m6'!C25+'m6'!E25+'m6'!G25+'m6'!I25+'m6'!K25+'m6'!M25+'m6'!O25</f>
        <v>0</v>
      </c>
      <c r="CD25" s="46">
        <f t="shared" si="14"/>
        <v>0</v>
      </c>
      <c r="CE25" s="46">
        <f>'m6'!D25+'m6'!F25+'m6'!H25+'m6'!J25+'m6'!L25+'m6'!N25+'m6'!P25</f>
        <v>0</v>
      </c>
      <c r="CF25" s="47"/>
      <c r="CG25" s="46">
        <f t="shared" si="15"/>
        <v>0</v>
      </c>
      <c r="CH25" s="2"/>
      <c r="CI25" s="45">
        <f>'m6'!Q25+'m6'!S25+'m6'!U25+'m6'!W25+'m6'!Y25+'m6'!AA25+'m6'!AC25</f>
        <v>0</v>
      </c>
      <c r="CJ25" s="54">
        <f t="shared" si="16"/>
        <v>0</v>
      </c>
      <c r="CK25" s="46">
        <f>'m6'!R25+'m6'!T25+'m6'!V25+'m6'!X25+'m6'!Z25+'m6'!AB25+'m6'!AD25</f>
        <v>0</v>
      </c>
      <c r="CL25" s="47"/>
      <c r="CM25" s="46">
        <f t="shared" si="17"/>
        <v>0</v>
      </c>
      <c r="CN25" s="2"/>
      <c r="CO25" s="45">
        <f>'m6'!AE25+'m6'!AG25+'m6'!AI25+'m6'!AK25+'m6'!AM25+'m6'!AO25+'m6'!AQ25</f>
        <v>0</v>
      </c>
      <c r="CP25" s="46">
        <f t="shared" si="18"/>
        <v>0</v>
      </c>
      <c r="CQ25" s="46">
        <f>'m6'!AF25+'m6'!AH25+'m6'!AJ25+'m6'!AL25+'m6'!AN25+'m6'!AP25+'m6'!AR25</f>
        <v>0</v>
      </c>
      <c r="CR25" s="47"/>
      <c r="CS25" s="46">
        <f t="shared" si="19"/>
        <v>0</v>
      </c>
      <c r="CT25" s="2"/>
      <c r="CU25" s="45">
        <f>'m6'!AS25+'m6'!AU25+'m6'!AW25+'m6'!AY25+'m6'!BA25+'m6'!BC25+'m6'!BE25</f>
        <v>0</v>
      </c>
      <c r="CV25" s="46">
        <f t="shared" si="20"/>
        <v>0</v>
      </c>
      <c r="CW25" s="46">
        <f>'m6'!AT25+'m6'!AV25+'m6'!AX25+'m6'!AZ25+'m6'!BB25+'m6'!BD25+'m6'!BF25</f>
        <v>0</v>
      </c>
      <c r="CX25" s="47"/>
      <c r="CY25" s="46">
        <f t="shared" si="21"/>
        <v>0</v>
      </c>
      <c r="CZ25" s="2"/>
      <c r="DA25" s="45">
        <f>'m6'!BG25+'m6'!BI25+'m7'!C25+'m7'!E25+'m7'!G25+'m7'!I25+'m7'!K25</f>
        <v>0</v>
      </c>
      <c r="DB25" s="46">
        <f>('m6'!BG25+'m6'!BI25)*'m6'!A25+('m7'!C25+'m7'!E25+'m7'!G25+'m7'!I25+'m7'!K25)*'m7'!A25</f>
        <v>0</v>
      </c>
      <c r="DC25" s="46">
        <f>'m6'!BH25+'m6'!BJ25+'m7'!D25+'m7'!F25+'m7'!H25+'m7'!J25+'m7'!L25</f>
        <v>0</v>
      </c>
      <c r="DD25" s="47"/>
      <c r="DE25" s="46">
        <f t="shared" si="22"/>
        <v>0</v>
      </c>
      <c r="DF25" s="2"/>
      <c r="DG25" s="45">
        <f>'m7'!M25+'m7'!O25+'m7'!Q25+'m7'!S25+'m7'!U25+'m7'!W25+'m7'!Y25</f>
        <v>0</v>
      </c>
      <c r="DH25" s="46">
        <f t="shared" si="23"/>
        <v>0</v>
      </c>
      <c r="DI25" s="46">
        <f>'m7'!N25+'m7'!P25+'m7'!R25+'m7'!T25+'m7'!V25+'m7'!X25+'m7'!Z25</f>
        <v>0</v>
      </c>
      <c r="DJ25" s="47"/>
      <c r="DK25" s="46">
        <f t="shared" si="24"/>
        <v>0</v>
      </c>
      <c r="DL25" s="2"/>
      <c r="DM25" s="45">
        <f>'m7'!AA25+'m7'!AC25+'m7'!AE25+'m7'!AG25+'m7'!AI25+'m7'!AK25+'m7'!AM25</f>
        <v>0</v>
      </c>
      <c r="DN25" s="46">
        <f t="shared" si="25"/>
        <v>0</v>
      </c>
      <c r="DO25" s="46">
        <f>'m7'!AB25+'m7'!AD25+'m7'!AF25+'m7'!AH25+'m7'!AJ25+'m7'!AL25+'m7'!AN25</f>
        <v>0</v>
      </c>
      <c r="DP25" s="47"/>
      <c r="DQ25" s="46">
        <f t="shared" si="26"/>
        <v>0</v>
      </c>
      <c r="DR25" s="2"/>
      <c r="DS25" s="45">
        <f>'m7'!AO25+'m7'!AQ25+'m7'!AS25+'m7'!AU25+'m7'!AW25+'m7'!AY25+'m7'!BA25</f>
        <v>0</v>
      </c>
      <c r="DT25" s="46">
        <f t="shared" si="27"/>
        <v>0</v>
      </c>
      <c r="DU25" s="46">
        <f>'m7'!AP25+'m7'!AR25+'m7'!AT25+'m7'!AV25+'m7'!AX25+'m7'!AZ25+'m7'!BB25</f>
        <v>0</v>
      </c>
      <c r="DV25" s="47"/>
      <c r="DW25" s="46">
        <f t="shared" si="28"/>
        <v>0</v>
      </c>
      <c r="DX25" s="2"/>
      <c r="DY25" s="45">
        <f>'m7'!BC25+'m7'!BE25+'m7'!BG25+'m7'!BI25+'m7'!BK25+'m8'!C25+'m8'!E25</f>
        <v>0</v>
      </c>
      <c r="DZ25" s="63">
        <f>('m7'!BC25+'m7'!BE25+'m7'!BG25+'m7'!BI25+'m7'!BK25)*DF25+('m8'!C25+'m8'!E25)*ED25</f>
        <v>0</v>
      </c>
      <c r="EA25" s="46">
        <f>'m7'!BD25+'m7'!BF25+'m7'!BH25+'m7'!BJ25+'m7'!BL25+'m8'!D25+'m8'!F25</f>
        <v>0</v>
      </c>
      <c r="EB25" s="64"/>
      <c r="EC25" s="63">
        <f t="shared" si="29"/>
        <v>0</v>
      </c>
      <c r="ED25" s="66"/>
      <c r="EE25" s="45">
        <f>'m8'!G25+'m8'!I25+'m8'!K25+'m8'!M25+'m8'!O25+'m8'!Q25+'m8'!S25</f>
        <v>0</v>
      </c>
      <c r="EF25" s="63">
        <f t="shared" si="30"/>
        <v>0</v>
      </c>
      <c r="EG25" s="46">
        <f>'m8'!H25+'m8'!J25+'m8'!L25+'m8'!N25+'m8'!P25+'m8'!R25+'m8'!T25</f>
        <v>0</v>
      </c>
      <c r="EH25" s="64"/>
      <c r="EI25" s="63">
        <f t="shared" si="31"/>
        <v>0</v>
      </c>
      <c r="EJ25" s="66"/>
      <c r="EK25" s="45">
        <f>'m8'!U25+'m8'!W25+'m8'!Y25+'m8'!AA25+'m8'!AC25+'m8'!AE25+'m8'!AG25</f>
        <v>0</v>
      </c>
      <c r="EL25" s="63">
        <f t="shared" si="32"/>
        <v>0</v>
      </c>
      <c r="EM25" s="46">
        <f>'m8'!V25+'m8'!X25+'m8'!Z25+'m8'!AB25+'m8'!AD25+'m8'!AF25+'m8'!AH25</f>
        <v>0</v>
      </c>
      <c r="EN25" s="64"/>
      <c r="EO25" s="63">
        <f t="shared" si="33"/>
        <v>0</v>
      </c>
      <c r="EP25" s="67"/>
      <c r="EQ25" s="55">
        <f>'m8'!AI25+'m8'!AK25+'m8'!AM25+'m8'!AO25+'m8'!AQ25+'m8'!AS25+'m8'!AU25</f>
        <v>0</v>
      </c>
      <c r="ER25" s="57">
        <f t="shared" si="34"/>
        <v>0</v>
      </c>
      <c r="ES25" s="57">
        <f>'m8'!AJ25+'m8'!AL25+'m8'!AN25+'m8'!AP25+'m8'!AR25+'m8'!AT25+'m8'!AV25</f>
        <v>0</v>
      </c>
      <c r="ET25" s="68"/>
      <c r="EU25" s="57">
        <f t="shared" si="35"/>
        <v>0</v>
      </c>
      <c r="EV25" s="67"/>
      <c r="EW25" s="55">
        <f>'m8'!AW25+'m8'!AY25+'m8'!BA25+'m8'!BC25+'m8'!BE25+'m8'!BG25+'m8'!BI25</f>
        <v>0</v>
      </c>
      <c r="EX25" s="57">
        <f t="shared" si="36"/>
        <v>0</v>
      </c>
      <c r="EY25" s="57">
        <f>'m8'!AX25+'m8'!AZ25+'m8'!BB25+'m8'!BD25+'m8'!BF25+'m8'!BH25+'m8'!BJ25</f>
        <v>0</v>
      </c>
      <c r="EZ25" s="68"/>
      <c r="FA25" s="57">
        <f t="shared" si="37"/>
        <v>0</v>
      </c>
      <c r="FB25" s="67"/>
      <c r="FC25" s="55">
        <f>'m8'!BK25+'m9'!C25+'m9'!E25+'m9'!G25+'m9'!I25+'m9'!K25+'m9'!M25</f>
        <v>0</v>
      </c>
      <c r="FD25" s="57">
        <f>'m8'!BK25*ED25+'m9'!C25*FH25+'m9'!E25*FH25+'m9'!G25*FH25+'m9'!I25*FH25+'m9'!K25*FH25+'m9'!M25*FH25</f>
        <v>0</v>
      </c>
      <c r="FE25" s="59">
        <f>'m8'!BL25+'m9'!D25+'m9'!F25+'m9'!H25+'m9'!J25+'m9'!L25+'m9'!N25</f>
        <v>0</v>
      </c>
      <c r="FF25" s="68"/>
      <c r="FG25" s="57">
        <f t="shared" si="38"/>
        <v>0</v>
      </c>
      <c r="FH25" s="66"/>
      <c r="FI25" s="45">
        <f>'m9'!O25+'m9'!Q25+'m9'!S25+'m9'!U25+'m9'!W25+'m9'!Y25+'m9'!AA25</f>
        <v>0</v>
      </c>
      <c r="FJ25" s="63">
        <f t="shared" si="39"/>
        <v>0</v>
      </c>
      <c r="FK25" s="46">
        <f>'m9'!P25+'m9'!R25+'m9'!T25+'m9'!V25+'m9'!X25+'m9'!Z25+'m9'!AB25</f>
        <v>0</v>
      </c>
      <c r="FL25" s="64"/>
      <c r="FM25" s="63">
        <f t="shared" si="40"/>
        <v>0</v>
      </c>
      <c r="FN25" s="67"/>
      <c r="FO25" s="55">
        <f>'m9'!AC25+'m9'!AE25+'m9'!AG25+'m9'!AI25+'m9'!AK25+'m9'!AM25+'m9'!AO25</f>
        <v>0</v>
      </c>
      <c r="FP25" s="57">
        <f t="shared" si="41"/>
        <v>0</v>
      </c>
      <c r="FQ25" s="57">
        <f>'m9'!AD25+'m9'!AF25+'m9'!AH25+'m9'!AJ25+'m9'!AL25+'m9'!AN25+'m9'!AP25</f>
        <v>0</v>
      </c>
      <c r="FR25" s="68"/>
      <c r="FS25" s="57">
        <f t="shared" si="42"/>
        <v>0</v>
      </c>
      <c r="FT25" s="67"/>
      <c r="FU25" s="55">
        <f>'m9'!AQ25+'m9'!AS25+'m9'!AU25+'m9'!AW25+'m9'!AY25+'m9'!BA25+'m9'!BC25</f>
        <v>0</v>
      </c>
      <c r="FV25" s="57">
        <f t="shared" si="43"/>
        <v>0</v>
      </c>
      <c r="FW25" s="57">
        <f>'m9'!AR25+'m9'!AT25+'m9'!AV25+'m9'!AX25+'m9'!AZ25+'m9'!BB25+'m9'!BD25</f>
        <v>0</v>
      </c>
      <c r="FX25" s="68"/>
      <c r="FY25" s="57">
        <f t="shared" si="44"/>
        <v>0</v>
      </c>
      <c r="FZ25" s="67"/>
      <c r="GA25" s="55">
        <f>'m9'!BE25+'m9'!BG25+'m9'!BI25+'m10'!C35+'m10'!E35+'m10'!G35+'m10'!I35</f>
        <v>0</v>
      </c>
      <c r="GB25" s="57">
        <f t="shared" si="45"/>
        <v>0</v>
      </c>
      <c r="GC25" s="57">
        <f>'m9'!BF25+'m9'!BH25+'m9'!BJ25+'m10'!D35+'m10'!F35+'m10'!H35+'m10'!J35</f>
        <v>0</v>
      </c>
      <c r="GD25" s="68"/>
      <c r="GE25" s="57">
        <f t="shared" si="46"/>
        <v>0</v>
      </c>
      <c r="GF25" s="67"/>
      <c r="GG25" s="55">
        <f>'m10'!K35+'m10'!M35+'m10'!O35+'m10'!Q35+'m10'!S35+'m10'!U35+'m10'!W35</f>
        <v>0</v>
      </c>
      <c r="GH25" s="57">
        <f t="shared" si="47"/>
        <v>0</v>
      </c>
      <c r="GI25" s="57">
        <f>'m10'!L35+'m10'!N35+'m10'!P35+'m10'!R35+'m10'!T35+'m10'!V35+'m10'!X35</f>
        <v>0</v>
      </c>
      <c r="GJ25" s="68"/>
      <c r="GK25" s="57">
        <f t="shared" si="48"/>
        <v>0</v>
      </c>
      <c r="GL25" s="67"/>
      <c r="GM25" s="55">
        <f>'m10'!Y35+'m10'!AA35+'m10'!AC35+'m10'!AE35+'m10'!AG35+'m10'!AI35+'m10'!AK35</f>
        <v>0</v>
      </c>
      <c r="GN25" s="57">
        <f t="shared" si="49"/>
        <v>0</v>
      </c>
      <c r="GO25" s="57">
        <f>'m10'!Z35+'m10'!AB35+'m10'!AD35+'m10'!AF35+'m10'!AH35+'m10'!AJ35+'m10'!AL35</f>
        <v>0</v>
      </c>
      <c r="GP25" s="68"/>
      <c r="GQ25" s="57">
        <f t="shared" si="50"/>
        <v>0</v>
      </c>
      <c r="GR25" s="61"/>
      <c r="GS25" s="55">
        <f>'m10'!AM35+'m10'!AO35+'m10'!AQ35+'m10'!AS35+'m10'!AU35+'m10'!AW35+'m10'!AY35</f>
        <v>0</v>
      </c>
      <c r="GT25" s="57">
        <f t="shared" si="51"/>
        <v>0</v>
      </c>
      <c r="GU25" s="57">
        <f>'m10'!AN35+'m10'!AP35+'m10'!AR35+'m10'!AT35+'m10'!AV35+'m10'!AX35+'m10'!AZ35</f>
        <v>0</v>
      </c>
      <c r="GV25" s="58"/>
      <c r="GW25" s="57">
        <f t="shared" si="52"/>
        <v>0</v>
      </c>
      <c r="GX25" s="61"/>
      <c r="GY25" s="55">
        <f>'m10'!BA25+'m10'!BC25+'m10'!BE25+'m10'!BG25+'m10'!BI25+'m10'!BK25+'m11'!C25</f>
        <v>0</v>
      </c>
      <c r="GZ25" s="57">
        <f t="shared" si="53"/>
        <v>0</v>
      </c>
      <c r="HA25" s="57">
        <f>'m10'!BB25+'m10'!BD25+'m10'!BF25+'m10'!BH25+'m10'!BJ25+'m10'!BL25+'m11'!D25</f>
        <v>0</v>
      </c>
      <c r="HB25" s="58"/>
      <c r="HC25" s="57">
        <f t="shared" si="54"/>
        <v>0</v>
      </c>
      <c r="HD25" s="67"/>
      <c r="HE25" s="55">
        <f>'m11'!E25+'m11'!G25+'m11'!I25+'m11'!K25+'m11'!M25+'m11'!O25+'m11'!Q25</f>
        <v>0</v>
      </c>
      <c r="HF25" s="57">
        <f t="shared" si="55"/>
        <v>0</v>
      </c>
      <c r="HG25" s="57">
        <f>'m11'!F25+'m11'!H25+'m11'!J25+'m11'!L25+'m11'!N25+'m11'!P25+'m11'!R25</f>
        <v>0</v>
      </c>
      <c r="HH25" s="68"/>
      <c r="HI25" s="57">
        <f t="shared" si="56"/>
        <v>0</v>
      </c>
      <c r="HJ25" s="67"/>
      <c r="HK25" s="55">
        <f>'m11'!S25+'m11'!U25+'m11'!W25+'m11'!Y25+'m11'!AA25+'m11'!AC25+'m11'!AE25</f>
        <v>0</v>
      </c>
      <c r="HL25" s="57">
        <f t="shared" si="57"/>
        <v>0</v>
      </c>
      <c r="HM25" s="57">
        <f>'m11'!T25+'m11'!V25+'m11'!X25+'m11'!Z25+'m11'!AB25+'m11'!AD25+'m11'!AF25</f>
        <v>0</v>
      </c>
      <c r="HN25" s="68"/>
      <c r="HO25" s="57">
        <f t="shared" si="58"/>
        <v>0</v>
      </c>
      <c r="HP25" s="61"/>
      <c r="HQ25" s="55">
        <f>'m11'!AG25+'m11'!AI25+'m11'!AK25+'m11'!AM25+'m11'!AO25+'m11'!AQ25+'m11'!AS25</f>
        <v>0</v>
      </c>
      <c r="HR25" s="57">
        <f t="shared" si="59"/>
        <v>0</v>
      </c>
      <c r="HS25" s="57">
        <f>'m11'!AH25+'m11'!AJ25+'m11'!AL25+'m11'!AN25+'m11'!AP25+'m11'!AR25+'m11'!AT25</f>
        <v>0</v>
      </c>
      <c r="HT25" s="58"/>
      <c r="HU25" s="57">
        <f t="shared" si="60"/>
        <v>0</v>
      </c>
      <c r="HV25" s="61"/>
      <c r="HW25" s="55">
        <f>'m11'!AU25+'m11'!AW25+'m11'!AY25+'m11'!BA25+'m11'!BC25+'m11'!BE25+'m11'!BG25</f>
        <v>0</v>
      </c>
      <c r="HX25" s="57">
        <f t="shared" si="61"/>
        <v>0</v>
      </c>
      <c r="HY25" s="57">
        <f>'m11'!AV25+'m11'!AX25+'m11'!AZ25+'m11'!BB25+'m11'!BD25+'m11'!BF25+'m11'!BH25</f>
        <v>0</v>
      </c>
      <c r="HZ25" s="58"/>
      <c r="IA25" s="57">
        <f t="shared" si="62"/>
        <v>0</v>
      </c>
      <c r="IB25" s="61"/>
      <c r="IC25" s="55">
        <f>'m11'!BI25+'m12'!C25+'m12'!E25+'m12'!G25+'m12'!I25+'m12'!K25+'m12'!M25</f>
        <v>0</v>
      </c>
      <c r="ID25" s="57">
        <f t="shared" si="63"/>
        <v>0</v>
      </c>
      <c r="IE25" s="57">
        <f>'m11'!BJ25+'m12'!D25+'m12'!F25+'m12'!H25+'m12'!J25+'m12'!L25+'m12'!N25</f>
        <v>0</v>
      </c>
      <c r="IF25" s="58"/>
      <c r="IG25" s="57">
        <f t="shared" si="64"/>
        <v>0</v>
      </c>
      <c r="IH25" s="61"/>
      <c r="II25" s="55">
        <f>'m12'!O25+'m12'!Q25+'m12'!S25+'m12'!U25+'m12'!W25+'m12'!Y25+'m12'!AA25</f>
        <v>0</v>
      </c>
      <c r="IJ25" s="57">
        <f t="shared" si="65"/>
        <v>0</v>
      </c>
      <c r="IK25" s="57">
        <f>'m12'!P25+'m12'!R25+'m12'!T25+'m12'!V25+'m12'!X25+'m12'!Z25+'m12'!AB25</f>
        <v>0</v>
      </c>
      <c r="IL25" s="58"/>
      <c r="IM25" s="57">
        <f t="shared" si="66"/>
        <v>0</v>
      </c>
      <c r="IN25" s="61"/>
      <c r="IO25" s="55">
        <f>'m12'!AC25+'m12'!AE25+'m12'!AG25+'m12'!AI25+'m12'!AK25+'m12'!AM25+'m12'!AO25</f>
        <v>0</v>
      </c>
      <c r="IP25" s="57">
        <f t="shared" si="67"/>
        <v>0</v>
      </c>
      <c r="IQ25" s="57">
        <f>'m12'!AD25+'m12'!AF25+'m12'!AH25+'m12'!AJ25+'m12'!AL25+'m12'!AN25+'m12'!AP25</f>
        <v>0</v>
      </c>
      <c r="IR25" s="58"/>
      <c r="IS25" s="57">
        <f t="shared" si="68"/>
        <v>0</v>
      </c>
      <c r="IT25" s="61"/>
      <c r="IU25" s="55">
        <f>'m12'!AQ25+'m12'!AS25+'m12'!AU25+'m12'!AW25+'m12'!AY25+'m12'!BA25+'m12'!BC25</f>
        <v>0</v>
      </c>
      <c r="IV25" s="57">
        <f t="shared" si="69"/>
        <v>0</v>
      </c>
      <c r="IW25" s="57">
        <f>'m12'!AR25+'m12'!AT25+'m12'!AV25+'m12'!AX25+'m12'!AZ25+'m12'!BB25+'m12'!BD25</f>
        <v>0</v>
      </c>
      <c r="IX25" s="58"/>
      <c r="IY25" s="57">
        <f t="shared" si="70"/>
        <v>0</v>
      </c>
      <c r="IZ25" s="61"/>
      <c r="JA25" s="55">
        <f>'m12'!BE25+'m12'!BG25+'m12'!BI25+'m12'!BK25</f>
        <v>0</v>
      </c>
      <c r="JB25" s="57">
        <f t="shared" si="71"/>
        <v>0</v>
      </c>
      <c r="JC25" s="57">
        <f>'m12'!BF25+'m12'!BH25+'m12'!BJ25+'m12'!BL25</f>
        <v>0</v>
      </c>
      <c r="JD25" s="58"/>
      <c r="JE25" s="57">
        <f t="shared" si="72"/>
        <v>0</v>
      </c>
    </row>
    <row r="26">
      <c r="A26" s="2"/>
      <c r="B26" s="2"/>
      <c r="C26" s="45"/>
      <c r="D26" s="46"/>
      <c r="E26" s="46"/>
      <c r="F26" s="47"/>
      <c r="G26" s="46"/>
      <c r="H26" s="2"/>
      <c r="I26" s="45"/>
      <c r="J26" s="46"/>
      <c r="K26" s="46"/>
      <c r="L26" s="47"/>
      <c r="M26" s="46"/>
      <c r="N26" s="2"/>
      <c r="O26" s="45"/>
      <c r="P26" s="46"/>
      <c r="Q26" s="46"/>
      <c r="R26" s="47"/>
      <c r="S26" s="46"/>
      <c r="T26" s="2"/>
      <c r="U26" s="45"/>
      <c r="V26" s="46"/>
      <c r="W26" s="46"/>
      <c r="X26" s="47"/>
      <c r="Y26" s="46"/>
      <c r="Z26" s="2"/>
      <c r="AA26" s="45"/>
      <c r="AB26" s="46"/>
      <c r="AC26" s="46"/>
      <c r="AD26" s="49"/>
      <c r="AE26" s="46"/>
      <c r="AF26" s="2"/>
      <c r="AG26" s="45"/>
      <c r="AH26" s="46"/>
      <c r="AI26" s="46"/>
      <c r="AJ26" s="47"/>
      <c r="AK26" s="46"/>
      <c r="AL26" s="2"/>
      <c r="AM26" s="45"/>
      <c r="AN26" s="46"/>
      <c r="AO26" s="46"/>
      <c r="AP26" s="47"/>
      <c r="AQ26" s="46"/>
      <c r="AR26" s="2"/>
      <c r="AS26" s="45"/>
      <c r="AT26" s="46"/>
      <c r="AU26" s="46"/>
      <c r="AV26" s="47"/>
      <c r="AW26" s="62"/>
      <c r="AX26" s="2"/>
      <c r="AY26" s="45"/>
      <c r="AZ26" s="46"/>
      <c r="BA26" s="46"/>
      <c r="BB26" s="47"/>
      <c r="BC26" s="46"/>
      <c r="BD26" s="2"/>
      <c r="BE26" s="45"/>
      <c r="BF26" s="46"/>
      <c r="BG26" s="46"/>
      <c r="BH26" s="47"/>
      <c r="BI26" s="46"/>
      <c r="BJ26" s="2"/>
      <c r="BK26" s="45"/>
      <c r="BL26" s="46"/>
      <c r="BM26" s="46"/>
      <c r="BN26" s="47"/>
      <c r="BO26" s="46"/>
      <c r="BP26" s="2"/>
      <c r="BQ26" s="45"/>
      <c r="BR26" s="46"/>
      <c r="BS26" s="46"/>
      <c r="BT26" s="47"/>
      <c r="BU26" s="46"/>
      <c r="BV26" s="2"/>
      <c r="BW26" s="45"/>
      <c r="BX26" s="46"/>
      <c r="BY26" s="46"/>
      <c r="BZ26" s="47"/>
      <c r="CA26" s="46"/>
      <c r="CB26" s="2"/>
      <c r="CC26" s="45">
        <f>'m6'!C26+'m6'!E26+'m6'!G26+'m6'!I26+'m6'!K26+'m6'!M26+'m6'!O26</f>
        <v>0</v>
      </c>
      <c r="CD26" s="46">
        <f t="shared" si="14"/>
        <v>0</v>
      </c>
      <c r="CE26" s="46">
        <f>'m6'!D26+'m6'!F26+'m6'!H26+'m6'!J26+'m6'!L26+'m6'!N26+'m6'!P26</f>
        <v>0</v>
      </c>
      <c r="CF26" s="47"/>
      <c r="CG26" s="46">
        <f t="shared" si="15"/>
        <v>0</v>
      </c>
      <c r="CH26" s="2"/>
      <c r="CI26" s="45">
        <f>'m6'!Q26+'m6'!S26+'m6'!U26+'m6'!W26+'m6'!Y26+'m6'!AA26+'m6'!AC26</f>
        <v>0</v>
      </c>
      <c r="CJ26" s="54">
        <f t="shared" si="16"/>
        <v>0</v>
      </c>
      <c r="CK26" s="46">
        <f>'m6'!R26+'m6'!T26+'m6'!V26+'m6'!X26+'m6'!Z26+'m6'!AB26+'m6'!AD26</f>
        <v>0</v>
      </c>
      <c r="CL26" s="47"/>
      <c r="CM26" s="46">
        <f t="shared" si="17"/>
        <v>0</v>
      </c>
      <c r="CN26" s="2"/>
      <c r="CO26" s="45">
        <f>'m6'!AE26+'m6'!AG26+'m6'!AI26+'m6'!AK26+'m6'!AM26+'m6'!AO26+'m6'!AQ26</f>
        <v>0</v>
      </c>
      <c r="CP26" s="46">
        <f t="shared" ref="CP26:CP36" si="73">CO26*CN26</f>
        <v>0</v>
      </c>
      <c r="CQ26" s="46">
        <f>'m6'!AF26+'m6'!AH26+'m6'!AJ26+'m6'!AL26+'m6'!AN26+'m6'!AP26+'m6'!AR26</f>
        <v>0</v>
      </c>
      <c r="CR26" s="47"/>
      <c r="CS26" s="46">
        <f t="shared" si="19"/>
        <v>0</v>
      </c>
      <c r="CT26" s="2"/>
      <c r="CU26" s="45">
        <f>'m6'!AS26+'m6'!AU26+'m6'!AW26+'m6'!AY26+'m6'!BA26+'m6'!BC26+'m6'!BE26</f>
        <v>0</v>
      </c>
      <c r="CV26" s="46">
        <f t="shared" si="20"/>
        <v>0</v>
      </c>
      <c r="CW26" s="46">
        <f>'m6'!AT26+'m6'!AV26+'m6'!AX26+'m6'!AZ26+'m6'!BB26+'m6'!BD26+'m6'!BF26</f>
        <v>0</v>
      </c>
      <c r="CX26" s="47"/>
      <c r="CY26" s="46">
        <f t="shared" si="21"/>
        <v>0</v>
      </c>
      <c r="CZ26" s="2"/>
      <c r="DA26" s="45">
        <f>'m6'!BG26+'m6'!BI26+'m7'!C26+'m7'!E26+'m7'!G26+'m7'!I26+'m7'!K26</f>
        <v>0</v>
      </c>
      <c r="DB26" s="46">
        <f>('m6'!BG26+'m6'!BI26)*'m6'!A26+('m7'!C26+'m7'!E26+'m7'!G26+'m7'!I26+'m7'!K26)*'m7'!A26</f>
        <v>0</v>
      </c>
      <c r="DC26" s="46">
        <f>'m6'!BH26+'m6'!BJ26+'m7'!D26+'m7'!F26+'m7'!H26+'m7'!J26+'m7'!L26</f>
        <v>0</v>
      </c>
      <c r="DD26" s="47"/>
      <c r="DE26" s="46">
        <f t="shared" si="22"/>
        <v>0</v>
      </c>
      <c r="DF26" s="2"/>
      <c r="DG26" s="45">
        <f>'m7'!M26+'m7'!O26+'m7'!Q26+'m7'!S26+'m7'!U26+'m7'!W26+'m7'!Y26</f>
        <v>0</v>
      </c>
      <c r="DH26" s="46">
        <f t="shared" si="23"/>
        <v>0</v>
      </c>
      <c r="DI26" s="46">
        <f>'m7'!N26+'m7'!P26+'m7'!R26+'m7'!T26+'m7'!V26+'m7'!X26+'m7'!Z26</f>
        <v>0</v>
      </c>
      <c r="DJ26" s="47"/>
      <c r="DK26" s="46">
        <f t="shared" si="24"/>
        <v>0</v>
      </c>
      <c r="DL26" s="2"/>
      <c r="DM26" s="45">
        <f>'m7'!AA26+'m7'!AC26+'m7'!AE26+'m7'!AG26+'m7'!AI26+'m7'!AK26+'m7'!AM26</f>
        <v>0</v>
      </c>
      <c r="DN26" s="46">
        <f t="shared" si="25"/>
        <v>0</v>
      </c>
      <c r="DO26" s="46">
        <f>'m7'!AB26+'m7'!AD26+'m7'!AF26+'m7'!AH26+'m7'!AJ26+'m7'!AL26+'m7'!AN26</f>
        <v>0</v>
      </c>
      <c r="DP26" s="47"/>
      <c r="DQ26" s="46">
        <f t="shared" si="26"/>
        <v>0</v>
      </c>
      <c r="DR26" s="2"/>
      <c r="DS26" s="45">
        <f>'m7'!AO26+'m7'!AQ26+'m7'!AS26+'m7'!AU26+'m7'!AW26+'m7'!AY26+'m7'!BA26</f>
        <v>0</v>
      </c>
      <c r="DT26" s="46">
        <f t="shared" si="27"/>
        <v>0</v>
      </c>
      <c r="DU26" s="46">
        <f>'m7'!AP26+'m7'!AR26+'m7'!AT26+'m7'!AV26+'m7'!AX26+'m7'!AZ26+'m7'!BB26</f>
        <v>0</v>
      </c>
      <c r="DV26" s="47"/>
      <c r="DW26" s="46">
        <f t="shared" si="28"/>
        <v>0</v>
      </c>
      <c r="DX26" s="2"/>
      <c r="DY26" s="45">
        <f>'m7'!BC26+'m7'!BE26+'m7'!BG26+'m7'!BI26+'m7'!BK26+'m8'!C26+'m8'!E26</f>
        <v>0</v>
      </c>
      <c r="DZ26" s="63">
        <f>('m7'!BC26+'m7'!BE26+'m7'!BG26+'m7'!BI26+'m7'!BK26)*DF26+('m8'!C26+'m8'!E26)*ED26</f>
        <v>0</v>
      </c>
      <c r="EA26" s="46">
        <f>'m7'!BD26+'m7'!BF26+'m7'!BH26+'m7'!BJ26+'m7'!BL26+'m8'!D26+'m8'!F26</f>
        <v>0</v>
      </c>
      <c r="EB26" s="64"/>
      <c r="EC26" s="63">
        <f t="shared" si="29"/>
        <v>0</v>
      </c>
      <c r="ED26" s="66"/>
      <c r="EE26" s="45">
        <f>'m8'!G26+'m8'!I26+'m8'!K26+'m8'!M26+'m8'!O26+'m8'!Q26+'m8'!S26</f>
        <v>0</v>
      </c>
      <c r="EF26" s="63">
        <f t="shared" si="30"/>
        <v>0</v>
      </c>
      <c r="EG26" s="46">
        <f>'m8'!H26+'m8'!J26+'m8'!L26+'m8'!N26+'m8'!P26+'m8'!R26+'m8'!T26</f>
        <v>0</v>
      </c>
      <c r="EH26" s="64"/>
      <c r="EI26" s="63">
        <f t="shared" si="31"/>
        <v>0</v>
      </c>
      <c r="EJ26" s="66"/>
      <c r="EK26" s="45">
        <f>'m8'!U26+'m8'!W26+'m8'!Y26+'m8'!AA26+'m8'!AC26+'m8'!AE26+'m8'!AG26</f>
        <v>0</v>
      </c>
      <c r="EL26" s="63">
        <f t="shared" si="32"/>
        <v>0</v>
      </c>
      <c r="EM26" s="46">
        <f>'m8'!V26+'m8'!X26+'m8'!Z26+'m8'!AB26+'m8'!AD26+'m8'!AF26+'m8'!AH26</f>
        <v>0</v>
      </c>
      <c r="EN26" s="64"/>
      <c r="EO26" s="63">
        <f t="shared" si="33"/>
        <v>0</v>
      </c>
      <c r="EP26" s="67"/>
      <c r="EQ26" s="55">
        <f>'m8'!AI26+'m8'!AK26+'m8'!AM26+'m8'!AO26+'m8'!AQ26+'m8'!AS26+'m8'!AU26</f>
        <v>0</v>
      </c>
      <c r="ER26" s="57">
        <f t="shared" si="34"/>
        <v>0</v>
      </c>
      <c r="ES26" s="57">
        <f>'m8'!AJ26+'m8'!AL26+'m8'!AN26+'m8'!AP26+'m8'!AR26+'m8'!AT26+'m8'!AV26</f>
        <v>0</v>
      </c>
      <c r="ET26" s="68"/>
      <c r="EU26" s="57">
        <f t="shared" si="35"/>
        <v>0</v>
      </c>
      <c r="EV26" s="67"/>
      <c r="EW26" s="55">
        <f>'m8'!AW26+'m8'!AY26+'m8'!BA26+'m8'!BC26+'m8'!BE26+'m8'!BG26+'m8'!BI26</f>
        <v>0</v>
      </c>
      <c r="EX26" s="57">
        <f t="shared" si="36"/>
        <v>0</v>
      </c>
      <c r="EY26" s="57">
        <f>'m8'!AX26+'m8'!AZ26+'m8'!BB26+'m8'!BD26+'m8'!BF26+'m8'!BH26+'m8'!BJ26</f>
        <v>0</v>
      </c>
      <c r="EZ26" s="68"/>
      <c r="FA26" s="57">
        <f t="shared" si="37"/>
        <v>0</v>
      </c>
      <c r="FB26" s="67"/>
      <c r="FC26" s="55">
        <f>'m8'!BK26+'m9'!C26+'m9'!E26+'m9'!G26+'m9'!I26+'m9'!K26+'m9'!M26</f>
        <v>0</v>
      </c>
      <c r="FD26" s="57">
        <f>'m8'!BK26*ED26+'m9'!C26*FH26+'m9'!E26*FH26+'m9'!G26*FH26+'m9'!I26*FH26+'m9'!K26*FH26+'m9'!M26*FH26</f>
        <v>0</v>
      </c>
      <c r="FE26" s="59">
        <f>'m8'!BL26+'m9'!D26+'m9'!F26+'m9'!H26+'m9'!J26+'m9'!L26+'m9'!N26</f>
        <v>0</v>
      </c>
      <c r="FF26" s="68"/>
      <c r="FG26" s="57">
        <f t="shared" si="38"/>
        <v>0</v>
      </c>
      <c r="FH26" s="66"/>
      <c r="FI26" s="45">
        <f>'m9'!O26+'m9'!Q26+'m9'!S26+'m9'!U26+'m9'!W26+'m9'!Y26+'m9'!AA26</f>
        <v>0</v>
      </c>
      <c r="FJ26" s="63">
        <f t="shared" si="39"/>
        <v>0</v>
      </c>
      <c r="FK26" s="46">
        <f>'m9'!P26+'m9'!R26+'m9'!T26+'m9'!V26+'m9'!X26+'m9'!Z26+'m9'!AB26</f>
        <v>0</v>
      </c>
      <c r="FL26" s="64"/>
      <c r="FM26" s="63">
        <f t="shared" si="40"/>
        <v>0</v>
      </c>
      <c r="FN26" s="67"/>
      <c r="FO26" s="55">
        <f>'m9'!AC26+'m9'!AE26+'m9'!AG26+'m9'!AI26+'m9'!AK26+'m9'!AM26+'m9'!AO26</f>
        <v>0</v>
      </c>
      <c r="FP26" s="57">
        <f t="shared" si="41"/>
        <v>0</v>
      </c>
      <c r="FQ26" s="57">
        <f>'m9'!AD26+'m9'!AF26+'m9'!AH26+'m9'!AJ26+'m9'!AL26+'m9'!AN26+'m9'!AP26</f>
        <v>0</v>
      </c>
      <c r="FR26" s="68"/>
      <c r="FS26" s="57">
        <f t="shared" si="42"/>
        <v>0</v>
      </c>
      <c r="FT26" s="67"/>
      <c r="FU26" s="55">
        <f>'m9'!AQ26+'m9'!AS26+'m9'!AU26+'m9'!AW26+'m9'!AY26+'m9'!BA26+'m9'!BC26</f>
        <v>0</v>
      </c>
      <c r="FV26" s="57">
        <f t="shared" si="43"/>
        <v>0</v>
      </c>
      <c r="FW26" s="57">
        <f>'m9'!AR26+'m9'!AT26+'m9'!AV26+'m9'!AX26+'m9'!AZ26+'m9'!BB26+'m9'!BD26</f>
        <v>0</v>
      </c>
      <c r="FX26" s="68"/>
      <c r="FY26" s="57">
        <f t="shared" si="44"/>
        <v>0</v>
      </c>
      <c r="FZ26" s="67"/>
      <c r="GA26" s="55">
        <f>'m9'!BE26+'m9'!BG26+'m9'!BI26+'m10'!C36+'m10'!E36+'m10'!G36+'m10'!I36</f>
        <v>0</v>
      </c>
      <c r="GB26" s="57">
        <f t="shared" si="45"/>
        <v>0</v>
      </c>
      <c r="GC26" s="57">
        <f>'m9'!BF26+'m9'!BH26+'m9'!BJ26+'m10'!D36+'m10'!F36+'m10'!H36+'m10'!J36</f>
        <v>0</v>
      </c>
      <c r="GD26" s="68"/>
      <c r="GE26" s="57">
        <f t="shared" si="46"/>
        <v>0</v>
      </c>
      <c r="GF26" s="67"/>
      <c r="GG26" s="55">
        <f>'m10'!K36+'m10'!M36+'m10'!O36+'m10'!Q36+'m10'!S36+'m10'!U36+'m10'!W36</f>
        <v>0</v>
      </c>
      <c r="GH26" s="57">
        <f t="shared" si="47"/>
        <v>0</v>
      </c>
      <c r="GI26" s="57">
        <f>'m10'!L36+'m10'!N36+'m10'!P36+'m10'!R36+'m10'!T36+'m10'!V36+'m10'!X36</f>
        <v>0</v>
      </c>
      <c r="GJ26" s="68"/>
      <c r="GK26" s="57">
        <f t="shared" si="48"/>
        <v>0</v>
      </c>
      <c r="GL26" s="67"/>
      <c r="GM26" s="55">
        <f>'m10'!Y36+'m10'!AA36+'m10'!AC36+'m10'!AE36+'m10'!AG36+'m10'!AI36+'m10'!AK36</f>
        <v>0</v>
      </c>
      <c r="GN26" s="57">
        <f t="shared" si="49"/>
        <v>0</v>
      </c>
      <c r="GO26" s="57">
        <f>'m10'!Z36+'m10'!AB36+'m10'!AD36+'m10'!AF36+'m10'!AH36+'m10'!AJ36+'m10'!AL36</f>
        <v>0</v>
      </c>
      <c r="GP26" s="68"/>
      <c r="GQ26" s="57">
        <f t="shared" si="50"/>
        <v>0</v>
      </c>
      <c r="GR26" s="61"/>
      <c r="GS26" s="55">
        <f>'m10'!AM36+'m10'!AO36+'m10'!AQ36+'m10'!AS36+'m10'!AU36+'m10'!AW36+'m10'!AY36</f>
        <v>0</v>
      </c>
      <c r="GT26" s="57">
        <f t="shared" si="51"/>
        <v>0</v>
      </c>
      <c r="GU26" s="57">
        <f>'m10'!AN36+'m10'!AP36+'m10'!AR36+'m10'!AT36+'m10'!AV36+'m10'!AX36+'m10'!AZ36</f>
        <v>0</v>
      </c>
      <c r="GV26" s="58"/>
      <c r="GW26" s="57">
        <f t="shared" si="52"/>
        <v>0</v>
      </c>
      <c r="GX26" s="61"/>
      <c r="GY26" s="55">
        <f>'m10'!BA26+'m10'!BC26+'m10'!BE26+'m10'!BG26+'m10'!BI26+'m10'!BK26+'m11'!C26</f>
        <v>0</v>
      </c>
      <c r="GZ26" s="57">
        <f t="shared" si="53"/>
        <v>0</v>
      </c>
      <c r="HA26" s="57">
        <f>'m10'!BB26+'m10'!BD26+'m10'!BF26+'m10'!BH26+'m10'!BJ26+'m10'!BL26+'m11'!D26</f>
        <v>0</v>
      </c>
      <c r="HB26" s="58"/>
      <c r="HC26" s="57">
        <f t="shared" si="54"/>
        <v>0</v>
      </c>
      <c r="HD26" s="67"/>
      <c r="HE26" s="55">
        <f>'m11'!E26+'m11'!G26+'m11'!I26+'m11'!K26+'m11'!M26+'m11'!O26+'m11'!Q26</f>
        <v>0</v>
      </c>
      <c r="HF26" s="57">
        <f t="shared" si="55"/>
        <v>0</v>
      </c>
      <c r="HG26" s="57">
        <f>'m11'!F26+'m11'!H26+'m11'!J26+'m11'!L26+'m11'!N26+'m11'!P26+'m11'!R26</f>
        <v>0</v>
      </c>
      <c r="HH26" s="68"/>
      <c r="HI26" s="57">
        <f t="shared" si="56"/>
        <v>0</v>
      </c>
      <c r="HJ26" s="67"/>
      <c r="HK26" s="55">
        <f>'m11'!S26+'m11'!U26+'m11'!W26+'m11'!Y26+'m11'!AA26+'m11'!AC26+'m11'!AE26</f>
        <v>0</v>
      </c>
      <c r="HL26" s="57">
        <f t="shared" si="57"/>
        <v>0</v>
      </c>
      <c r="HM26" s="57">
        <f>'m11'!T26+'m11'!V26+'m11'!X26+'m11'!Z26+'m11'!AB26+'m11'!AD26+'m11'!AF26</f>
        <v>0</v>
      </c>
      <c r="HN26" s="68"/>
      <c r="HO26" s="57">
        <f t="shared" si="58"/>
        <v>0</v>
      </c>
      <c r="HP26" s="61"/>
      <c r="HQ26" s="55">
        <f>'m11'!AG26+'m11'!AI26+'m11'!AK26+'m11'!AM26+'m11'!AO26+'m11'!AQ26+'m11'!AS26</f>
        <v>0</v>
      </c>
      <c r="HR26" s="57">
        <f t="shared" si="59"/>
        <v>0</v>
      </c>
      <c r="HS26" s="57">
        <f>'m11'!AH26+'m11'!AJ26+'m11'!AL26+'m11'!AN26+'m11'!AP26+'m11'!AR26+'m11'!AT26</f>
        <v>0</v>
      </c>
      <c r="HT26" s="58"/>
      <c r="HU26" s="57">
        <f t="shared" si="60"/>
        <v>0</v>
      </c>
      <c r="HV26" s="61"/>
      <c r="HW26" s="55">
        <f>'m11'!AU26+'m11'!AW26+'m11'!AY26+'m11'!BA26+'m11'!BC26+'m11'!BE26+'m11'!BG26</f>
        <v>0</v>
      </c>
      <c r="HX26" s="57">
        <f t="shared" si="61"/>
        <v>0</v>
      </c>
      <c r="HY26" s="57">
        <f>'m11'!AV26+'m11'!AX26+'m11'!AZ26+'m11'!BB26+'m11'!BD26+'m11'!BF26+'m11'!BH26</f>
        <v>0</v>
      </c>
      <c r="HZ26" s="58"/>
      <c r="IA26" s="57">
        <f t="shared" si="62"/>
        <v>0</v>
      </c>
      <c r="IB26" s="61"/>
      <c r="IC26" s="55">
        <f>'m11'!BI26+'m12'!C26+'m12'!E26+'m12'!G26+'m12'!I26+'m12'!K26+'m12'!M26</f>
        <v>0</v>
      </c>
      <c r="ID26" s="57">
        <f t="shared" si="63"/>
        <v>0</v>
      </c>
      <c r="IE26" s="57">
        <f>'m11'!BJ26+'m12'!D26+'m12'!F26+'m12'!H26+'m12'!J26+'m12'!L26+'m12'!N26</f>
        <v>0</v>
      </c>
      <c r="IF26" s="58"/>
      <c r="IG26" s="57">
        <f t="shared" si="64"/>
        <v>0</v>
      </c>
      <c r="IH26" s="61"/>
      <c r="II26" s="55">
        <f>'m12'!O26+'m12'!Q26+'m12'!S26+'m12'!U26+'m12'!W26+'m12'!Y26+'m12'!AA26</f>
        <v>0</v>
      </c>
      <c r="IJ26" s="57">
        <f t="shared" si="65"/>
        <v>0</v>
      </c>
      <c r="IK26" s="57">
        <f>'m12'!P26+'m12'!R26+'m12'!T26+'m12'!V26+'m12'!X26+'m12'!Z26+'m12'!AB26</f>
        <v>0</v>
      </c>
      <c r="IL26" s="58"/>
      <c r="IM26" s="57">
        <f t="shared" si="66"/>
        <v>0</v>
      </c>
      <c r="IN26" s="61"/>
      <c r="IO26" s="55">
        <f>'m12'!AC26+'m12'!AE26+'m12'!AG26+'m12'!AI26+'m12'!AK26+'m12'!AM26+'m12'!AO26</f>
        <v>0</v>
      </c>
      <c r="IP26" s="57">
        <f t="shared" si="67"/>
        <v>0</v>
      </c>
      <c r="IQ26" s="57">
        <f>'m12'!AD26+'m12'!AF26+'m12'!AH26+'m12'!AJ26+'m12'!AL26+'m12'!AN26+'m12'!AP26</f>
        <v>0</v>
      </c>
      <c r="IR26" s="58"/>
      <c r="IS26" s="57">
        <f t="shared" si="68"/>
        <v>0</v>
      </c>
      <c r="IT26" s="61"/>
      <c r="IU26" s="55">
        <f>'m12'!AQ26+'m12'!AS26+'m12'!AU26+'m12'!AW26+'m12'!AY26+'m12'!BA26+'m12'!BC26</f>
        <v>0</v>
      </c>
      <c r="IV26" s="57">
        <f t="shared" si="69"/>
        <v>0</v>
      </c>
      <c r="IW26" s="57">
        <f>'m12'!AR26+'m12'!AT26+'m12'!AV26+'m12'!AX26+'m12'!AZ26+'m12'!BB26+'m12'!BD26</f>
        <v>0</v>
      </c>
      <c r="IX26" s="58"/>
      <c r="IY26" s="57">
        <f t="shared" si="70"/>
        <v>0</v>
      </c>
      <c r="IZ26" s="61"/>
      <c r="JA26" s="55">
        <f>'m12'!BE26+'m12'!BG26+'m12'!BI26+'m12'!BK26</f>
        <v>0</v>
      </c>
      <c r="JB26" s="57">
        <f t="shared" si="71"/>
        <v>0</v>
      </c>
      <c r="JC26" s="57">
        <f>'m12'!BF26+'m12'!BH26+'m12'!BJ26+'m12'!BL26</f>
        <v>0</v>
      </c>
      <c r="JD26" s="58"/>
      <c r="JE26" s="57">
        <f t="shared" si="72"/>
        <v>0</v>
      </c>
    </row>
    <row r="27">
      <c r="A27" s="2"/>
      <c r="B27" s="2"/>
      <c r="C27" s="45"/>
      <c r="D27" s="46"/>
      <c r="E27" s="46"/>
      <c r="F27" s="47"/>
      <c r="G27" s="46"/>
      <c r="H27" s="2"/>
      <c r="I27" s="45"/>
      <c r="J27" s="46"/>
      <c r="K27" s="46"/>
      <c r="L27" s="47"/>
      <c r="M27" s="46"/>
      <c r="N27" s="2"/>
      <c r="O27" s="45"/>
      <c r="P27" s="46"/>
      <c r="Q27" s="46"/>
      <c r="R27" s="47"/>
      <c r="S27" s="46"/>
      <c r="T27" s="2"/>
      <c r="U27" s="45"/>
      <c r="V27" s="46"/>
      <c r="W27" s="46"/>
      <c r="X27" s="47"/>
      <c r="Y27" s="46"/>
      <c r="Z27" s="2"/>
      <c r="AA27" s="45"/>
      <c r="AB27" s="46"/>
      <c r="AC27" s="46"/>
      <c r="AD27" s="49"/>
      <c r="AE27" s="46"/>
      <c r="AF27" s="2"/>
      <c r="AG27" s="45"/>
      <c r="AH27" s="46"/>
      <c r="AI27" s="46"/>
      <c r="AJ27" s="47"/>
      <c r="AK27" s="46"/>
      <c r="AL27" s="2"/>
      <c r="AM27" s="45"/>
      <c r="AN27" s="46"/>
      <c r="AO27" s="46"/>
      <c r="AP27" s="47"/>
      <c r="AQ27" s="46"/>
      <c r="AR27" s="2"/>
      <c r="AS27" s="45"/>
      <c r="AT27" s="46"/>
      <c r="AU27" s="46"/>
      <c r="AV27" s="47"/>
      <c r="AW27" s="62"/>
      <c r="AX27" s="2"/>
      <c r="AY27" s="45"/>
      <c r="AZ27" s="46"/>
      <c r="BA27" s="46"/>
      <c r="BB27" s="47"/>
      <c r="BC27" s="46"/>
      <c r="BD27" s="2"/>
      <c r="BE27" s="45"/>
      <c r="BF27" s="46"/>
      <c r="BG27" s="46"/>
      <c r="BH27" s="47"/>
      <c r="BI27" s="46"/>
      <c r="BJ27" s="2"/>
      <c r="BK27" s="45"/>
      <c r="BL27" s="46"/>
      <c r="BM27" s="46"/>
      <c r="BN27" s="47"/>
      <c r="BO27" s="46"/>
      <c r="BP27" s="2"/>
      <c r="BQ27" s="45"/>
      <c r="BR27" s="46"/>
      <c r="BS27" s="46"/>
      <c r="BT27" s="47"/>
      <c r="BU27" s="46"/>
      <c r="BV27" s="2"/>
      <c r="BW27" s="45"/>
      <c r="BX27" s="46"/>
      <c r="BY27" s="46"/>
      <c r="BZ27" s="47"/>
      <c r="CA27" s="46"/>
      <c r="CB27" s="2"/>
      <c r="CC27" s="45">
        <f>'m6'!C27+'m6'!E27+'m6'!G27+'m6'!I27+'m6'!K27+'m6'!M27+'m6'!O27</f>
        <v>0</v>
      </c>
      <c r="CD27" s="46">
        <f t="shared" si="14"/>
        <v>0</v>
      </c>
      <c r="CE27" s="46">
        <f>'m6'!D27+'m6'!F27+'m6'!H27+'m6'!J27+'m6'!L27+'m6'!N27+'m6'!P27</f>
        <v>0</v>
      </c>
      <c r="CF27" s="47"/>
      <c r="CG27" s="46">
        <f t="shared" si="15"/>
        <v>0</v>
      </c>
      <c r="CH27" s="2"/>
      <c r="CI27" s="45">
        <f>'m6'!Q27+'m6'!S27+'m6'!U27+'m6'!W27+'m6'!Y27+'m6'!AA27+'m6'!AC27</f>
        <v>0</v>
      </c>
      <c r="CJ27" s="54">
        <f t="shared" si="16"/>
        <v>0</v>
      </c>
      <c r="CK27" s="46">
        <f>'m6'!R27+'m6'!T27+'m6'!V27+'m6'!X27+'m6'!Z27+'m6'!AB27+'m6'!AD27</f>
        <v>0</v>
      </c>
      <c r="CL27" s="47"/>
      <c r="CM27" s="46">
        <f t="shared" si="17"/>
        <v>0</v>
      </c>
      <c r="CN27" s="2"/>
      <c r="CO27" s="45">
        <f>'m6'!AE27+'m6'!AG27+'m6'!AI27+'m6'!AK27+'m6'!AM27+'m6'!AO27+'m6'!AQ27</f>
        <v>0</v>
      </c>
      <c r="CP27" s="46">
        <f t="shared" si="73"/>
        <v>0</v>
      </c>
      <c r="CQ27" s="46">
        <f>'m6'!AF27+'m6'!AH27+'m6'!AJ27+'m6'!AL27+'m6'!AN27+'m6'!AP27+'m6'!AR27</f>
        <v>0</v>
      </c>
      <c r="CR27" s="47"/>
      <c r="CS27" s="46">
        <f t="shared" si="19"/>
        <v>0</v>
      </c>
      <c r="CT27" s="2"/>
      <c r="CU27" s="45">
        <f>'m6'!AS27+'m6'!AU27+'m6'!AW27+'m6'!AY27+'m6'!BA27+'m6'!BC27+'m6'!BE27</f>
        <v>0</v>
      </c>
      <c r="CV27" s="46">
        <f t="shared" si="20"/>
        <v>0</v>
      </c>
      <c r="CW27" s="46">
        <f>'m6'!AT27+'m6'!AV27+'m6'!AX27+'m6'!AZ27+'m6'!BB27+'m6'!BD27+'m6'!BF27</f>
        <v>0</v>
      </c>
      <c r="CX27" s="47"/>
      <c r="CY27" s="46">
        <f t="shared" si="21"/>
        <v>0</v>
      </c>
      <c r="CZ27" s="2"/>
      <c r="DA27" s="45">
        <f>'m6'!BG27+'m6'!BI27+'m7'!C27+'m7'!E27+'m7'!G27+'m7'!I27+'m7'!K27</f>
        <v>0</v>
      </c>
      <c r="DB27" s="46">
        <f>('m6'!BG27+'m6'!BI27)*'m6'!A27+('m7'!C27+'m7'!E27+'m7'!G27+'m7'!I27+'m7'!K27)*'m7'!A27</f>
        <v>0</v>
      </c>
      <c r="DC27" s="46">
        <f>'m6'!BH27+'m6'!BJ27+'m7'!D27+'m7'!F27+'m7'!H27+'m7'!J27+'m7'!L27</f>
        <v>0</v>
      </c>
      <c r="DD27" s="47"/>
      <c r="DE27" s="46">
        <f t="shared" si="22"/>
        <v>0</v>
      </c>
      <c r="DF27" s="2"/>
      <c r="DG27" s="45">
        <f>'m7'!M27+'m7'!O27+'m7'!Q27+'m7'!S27+'m7'!U27+'m7'!W27+'m7'!Y27</f>
        <v>0</v>
      </c>
      <c r="DH27" s="46">
        <f t="shared" si="23"/>
        <v>0</v>
      </c>
      <c r="DI27" s="46">
        <f>'m7'!N27+'m7'!P27+'m7'!R27+'m7'!T27+'m7'!V27+'m7'!X27+'m7'!Z27</f>
        <v>0</v>
      </c>
      <c r="DJ27" s="47"/>
      <c r="DK27" s="46">
        <f t="shared" si="24"/>
        <v>0</v>
      </c>
      <c r="DL27" s="2"/>
      <c r="DM27" s="45">
        <f>'m7'!AA27+'m7'!AC27+'m7'!AE27+'m7'!AG27+'m7'!AI27+'m7'!AK27+'m7'!AM27</f>
        <v>0</v>
      </c>
      <c r="DN27" s="46">
        <f t="shared" si="25"/>
        <v>0</v>
      </c>
      <c r="DO27" s="46">
        <f>'m7'!AB27+'m7'!AD27+'m7'!AF27+'m7'!AH27+'m7'!AJ27+'m7'!AL27+'m7'!AN27</f>
        <v>0</v>
      </c>
      <c r="DP27" s="47"/>
      <c r="DQ27" s="46">
        <f t="shared" si="26"/>
        <v>0</v>
      </c>
      <c r="DR27" s="2"/>
      <c r="DS27" s="45">
        <f>'m7'!AO27+'m7'!AQ27+'m7'!AS27+'m7'!AU27+'m7'!AW27+'m7'!AY27+'m7'!BA27</f>
        <v>0</v>
      </c>
      <c r="DT27" s="46">
        <f t="shared" si="27"/>
        <v>0</v>
      </c>
      <c r="DU27" s="46">
        <f>'m7'!AP27+'m7'!AR27+'m7'!AT27+'m7'!AV27+'m7'!AX27+'m7'!AZ27+'m7'!BB27</f>
        <v>0</v>
      </c>
      <c r="DV27" s="47"/>
      <c r="DW27" s="46">
        <f t="shared" si="28"/>
        <v>0</v>
      </c>
      <c r="DX27" s="2"/>
      <c r="DY27" s="45">
        <f>'m7'!BC27+'m7'!BE27+'m7'!BG27+'m7'!BI27+'m7'!BK27+'m8'!C27+'m8'!E27</f>
        <v>0</v>
      </c>
      <c r="DZ27" s="63">
        <f>('m7'!BC27+'m7'!BE27+'m7'!BG27+'m7'!BI27+'m7'!BK27)*DF27+('m8'!C27+'m8'!E27)*ED27</f>
        <v>0</v>
      </c>
      <c r="EA27" s="46">
        <f>'m7'!BD27+'m7'!BF27+'m7'!BH27+'m7'!BJ27+'m7'!BL27+'m8'!D27+'m8'!F27</f>
        <v>0</v>
      </c>
      <c r="EB27" s="64"/>
      <c r="EC27" s="63">
        <f t="shared" si="29"/>
        <v>0</v>
      </c>
      <c r="ED27" s="66"/>
      <c r="EE27" s="45">
        <f>'m8'!G27+'m8'!I27+'m8'!K27+'m8'!M27+'m8'!O27+'m8'!Q27+'m8'!S27</f>
        <v>0</v>
      </c>
      <c r="EF27" s="63">
        <f t="shared" si="30"/>
        <v>0</v>
      </c>
      <c r="EG27" s="46">
        <f>'m8'!H27+'m8'!J27+'m8'!L27+'m8'!N27+'m8'!P27+'m8'!R27+'m8'!T27</f>
        <v>0</v>
      </c>
      <c r="EH27" s="64"/>
      <c r="EI27" s="63">
        <f t="shared" si="31"/>
        <v>0</v>
      </c>
      <c r="EJ27" s="66"/>
      <c r="EK27" s="45">
        <f>'m8'!U27+'m8'!W27+'m8'!Y27+'m8'!AA27+'m8'!AC27+'m8'!AE27+'m8'!AG27</f>
        <v>0</v>
      </c>
      <c r="EL27" s="63">
        <f t="shared" si="32"/>
        <v>0</v>
      </c>
      <c r="EM27" s="46">
        <f>'m8'!V27+'m8'!X27+'m8'!Z27+'m8'!AB27+'m8'!AD27+'m8'!AF27+'m8'!AH27</f>
        <v>0</v>
      </c>
      <c r="EN27" s="64"/>
      <c r="EO27" s="63">
        <f t="shared" si="33"/>
        <v>0</v>
      </c>
      <c r="EP27" s="67"/>
      <c r="EQ27" s="55">
        <f>'m8'!AI27+'m8'!AK27+'m8'!AM27+'m8'!AO27+'m8'!AQ27+'m8'!AS27+'m8'!AU27</f>
        <v>0</v>
      </c>
      <c r="ER27" s="57">
        <f t="shared" si="34"/>
        <v>0</v>
      </c>
      <c r="ES27" s="57">
        <f>'m8'!AJ27+'m8'!AL27+'m8'!AN27+'m8'!AP27+'m8'!AR27+'m8'!AT27+'m8'!AV27</f>
        <v>0</v>
      </c>
      <c r="ET27" s="68"/>
      <c r="EU27" s="57">
        <f t="shared" si="35"/>
        <v>0</v>
      </c>
      <c r="EV27" s="67"/>
      <c r="EW27" s="55">
        <f>'m8'!AW27+'m8'!AY27+'m8'!BA27+'m8'!BC27+'m8'!BE27+'m8'!BG27+'m8'!BI27</f>
        <v>0</v>
      </c>
      <c r="EX27" s="57">
        <f t="shared" si="36"/>
        <v>0</v>
      </c>
      <c r="EY27" s="57">
        <f>'m8'!AX27+'m8'!AZ27+'m8'!BB27+'m8'!BD27+'m8'!BF27+'m8'!BH27+'m8'!BJ27</f>
        <v>0</v>
      </c>
      <c r="EZ27" s="68"/>
      <c r="FA27" s="57">
        <f t="shared" si="37"/>
        <v>0</v>
      </c>
      <c r="FB27" s="67"/>
      <c r="FC27" s="55">
        <f>'m8'!BK27+'m9'!C27+'m9'!E27+'m9'!G27+'m9'!I27+'m9'!K27+'m9'!M27</f>
        <v>0</v>
      </c>
      <c r="FD27" s="57">
        <f>'m8'!BK27*ED27+'m9'!C27*FH27+'m9'!E27*FH27+'m9'!G27*FH27+'m9'!I27*FH27+'m9'!K27*FH27+'m9'!M27*FH27</f>
        <v>0</v>
      </c>
      <c r="FE27" s="59">
        <f>'m8'!BL27+'m9'!D27+'m9'!F27+'m9'!H27+'m9'!J27+'m9'!L27+'m9'!N27</f>
        <v>0</v>
      </c>
      <c r="FF27" s="68"/>
      <c r="FG27" s="57">
        <f t="shared" si="38"/>
        <v>0</v>
      </c>
      <c r="FH27" s="66"/>
      <c r="FI27" s="45">
        <f>'m9'!O27+'m9'!Q27+'m9'!S27+'m9'!U27+'m9'!W27+'m9'!Y27+'m9'!AA27</f>
        <v>0</v>
      </c>
      <c r="FJ27" s="63">
        <f t="shared" si="39"/>
        <v>0</v>
      </c>
      <c r="FK27" s="46">
        <f>'m9'!P27+'m9'!R27+'m9'!T27+'m9'!V27+'m9'!X27+'m9'!Z27+'m9'!AB27</f>
        <v>0</v>
      </c>
      <c r="FL27" s="64"/>
      <c r="FM27" s="63">
        <f t="shared" si="40"/>
        <v>0</v>
      </c>
      <c r="FN27" s="67"/>
      <c r="FO27" s="55">
        <f>'m9'!AC27+'m9'!AE27+'m9'!AG27+'m9'!AI27+'m9'!AK27+'m9'!AM27+'m9'!AO27</f>
        <v>0</v>
      </c>
      <c r="FP27" s="57">
        <f t="shared" si="41"/>
        <v>0</v>
      </c>
      <c r="FQ27" s="57">
        <f>'m9'!AD27+'m9'!AF27+'m9'!AH27+'m9'!AJ27+'m9'!AL27+'m9'!AN27+'m9'!AP27</f>
        <v>0</v>
      </c>
      <c r="FR27" s="68"/>
      <c r="FS27" s="57">
        <f t="shared" si="42"/>
        <v>0</v>
      </c>
      <c r="FT27" s="67"/>
      <c r="FU27" s="55">
        <f>'m9'!AQ27+'m9'!AS27+'m9'!AU27+'m9'!AW27+'m9'!AY27+'m9'!BA27+'m9'!BC27</f>
        <v>0</v>
      </c>
      <c r="FV27" s="57">
        <f t="shared" si="43"/>
        <v>0</v>
      </c>
      <c r="FW27" s="57">
        <f>'m9'!AR27+'m9'!AT27+'m9'!AV27+'m9'!AX27+'m9'!AZ27+'m9'!BB27+'m9'!BD27</f>
        <v>0</v>
      </c>
      <c r="FX27" s="68"/>
      <c r="FY27" s="57">
        <f t="shared" si="44"/>
        <v>0</v>
      </c>
      <c r="FZ27" s="67"/>
      <c r="GA27" s="55">
        <f>'m9'!BE27+'m9'!BG27+'m9'!BI27+'m10'!C37+'m10'!E37+'m10'!G37+'m10'!I37</f>
        <v>0</v>
      </c>
      <c r="GB27" s="57">
        <f t="shared" si="45"/>
        <v>0</v>
      </c>
      <c r="GC27" s="57">
        <f>'m9'!BF27+'m9'!BH27+'m9'!BJ27+'m10'!D37+'m10'!F37+'m10'!H37+'m10'!J37</f>
        <v>0</v>
      </c>
      <c r="GD27" s="68"/>
      <c r="GE27" s="57">
        <f t="shared" si="46"/>
        <v>0</v>
      </c>
      <c r="GF27" s="67"/>
      <c r="GG27" s="55">
        <f>'m10'!K37+'m10'!M37+'m10'!O37+'m10'!Q37+'m10'!S37+'m10'!U37+'m10'!W37</f>
        <v>0</v>
      </c>
      <c r="GH27" s="57">
        <f t="shared" si="47"/>
        <v>0</v>
      </c>
      <c r="GI27" s="57">
        <f>'m10'!L37+'m10'!N37+'m10'!P37+'m10'!R37+'m10'!T37+'m10'!V37+'m10'!X37</f>
        <v>0</v>
      </c>
      <c r="GJ27" s="68"/>
      <c r="GK27" s="57">
        <f t="shared" si="48"/>
        <v>0</v>
      </c>
      <c r="GL27" s="67"/>
      <c r="GM27" s="55">
        <f>'m10'!Y37+'m10'!AA37+'m10'!AC37+'m10'!AE37+'m10'!AG37+'m10'!AI37+'m10'!AK37</f>
        <v>0</v>
      </c>
      <c r="GN27" s="57">
        <f t="shared" si="49"/>
        <v>0</v>
      </c>
      <c r="GO27" s="57">
        <f>'m10'!Z37+'m10'!AB37+'m10'!AD37+'m10'!AF37+'m10'!AH37+'m10'!AJ37+'m10'!AL37</f>
        <v>0</v>
      </c>
      <c r="GP27" s="68"/>
      <c r="GQ27" s="57">
        <f t="shared" si="50"/>
        <v>0</v>
      </c>
      <c r="GR27" s="61"/>
      <c r="GS27" s="55">
        <f>'m10'!AM37+'m10'!AO37+'m10'!AQ37+'m10'!AS37+'m10'!AU37+'m10'!AW37+'m10'!AY37</f>
        <v>0</v>
      </c>
      <c r="GT27" s="57">
        <f t="shared" si="51"/>
        <v>0</v>
      </c>
      <c r="GU27" s="57">
        <f>'m10'!AN37+'m10'!AP37+'m10'!AR37+'m10'!AT37+'m10'!AV37+'m10'!AX37+'m10'!AZ37</f>
        <v>0</v>
      </c>
      <c r="GV27" s="58"/>
      <c r="GW27" s="57">
        <f t="shared" si="52"/>
        <v>0</v>
      </c>
      <c r="GX27" s="61"/>
      <c r="GY27" s="55">
        <f>'m10'!BA27+'m10'!BC27+'m10'!BE27+'m10'!BG27+'m10'!BI27+'m10'!BK27+'m11'!C27</f>
        <v>0</v>
      </c>
      <c r="GZ27" s="57">
        <f t="shared" si="53"/>
        <v>0</v>
      </c>
      <c r="HA27" s="57">
        <f>'m10'!BB27+'m10'!BD27+'m10'!BF27+'m10'!BH27+'m10'!BJ27+'m10'!BL27+'m11'!D27</f>
        <v>0</v>
      </c>
      <c r="HB27" s="58"/>
      <c r="HC27" s="57">
        <f t="shared" si="54"/>
        <v>0</v>
      </c>
      <c r="HD27" s="67"/>
      <c r="HE27" s="55">
        <f>'m11'!E27+'m11'!G27+'m11'!I27+'m11'!K27+'m11'!M27+'m11'!O27+'m11'!Q27</f>
        <v>0</v>
      </c>
      <c r="HF27" s="57">
        <f t="shared" si="55"/>
        <v>0</v>
      </c>
      <c r="HG27" s="57">
        <f>'m11'!F27+'m11'!H27+'m11'!J27+'m11'!L27+'m11'!N27+'m11'!P27+'m11'!R27</f>
        <v>0</v>
      </c>
      <c r="HH27" s="68"/>
      <c r="HI27" s="57">
        <f t="shared" si="56"/>
        <v>0</v>
      </c>
      <c r="HJ27" s="67"/>
      <c r="HK27" s="55">
        <f>'m11'!S27+'m11'!U27+'m11'!W27+'m11'!Y27+'m11'!AA27+'m11'!AC27+'m11'!AE27</f>
        <v>0</v>
      </c>
      <c r="HL27" s="57">
        <f t="shared" si="57"/>
        <v>0</v>
      </c>
      <c r="HM27" s="57">
        <f>'m11'!T27+'m11'!V27+'m11'!X27+'m11'!Z27+'m11'!AB27+'m11'!AD27+'m11'!AF27</f>
        <v>0</v>
      </c>
      <c r="HN27" s="68"/>
      <c r="HO27" s="57">
        <f t="shared" si="58"/>
        <v>0</v>
      </c>
      <c r="HP27" s="61"/>
      <c r="HQ27" s="55">
        <f>'m11'!AG27+'m11'!AI27+'m11'!AK27+'m11'!AM27+'m11'!AO27+'m11'!AQ27+'m11'!AS27</f>
        <v>0</v>
      </c>
      <c r="HR27" s="57">
        <f t="shared" si="59"/>
        <v>0</v>
      </c>
      <c r="HS27" s="57">
        <f>'m11'!AH27+'m11'!AJ27+'m11'!AL27+'m11'!AN27+'m11'!AP27+'m11'!AR27+'m11'!AT27</f>
        <v>0</v>
      </c>
      <c r="HT27" s="58"/>
      <c r="HU27" s="57">
        <f t="shared" si="60"/>
        <v>0</v>
      </c>
      <c r="HV27" s="61"/>
      <c r="HW27" s="55">
        <f>'m11'!AU27+'m11'!AW27+'m11'!AY27+'m11'!BA27+'m11'!BC27+'m11'!BE27+'m11'!BG27</f>
        <v>0</v>
      </c>
      <c r="HX27" s="57">
        <f t="shared" si="61"/>
        <v>0</v>
      </c>
      <c r="HY27" s="57">
        <f>'m11'!AV27+'m11'!AX27+'m11'!AZ27+'m11'!BB27+'m11'!BD27+'m11'!BF27+'m11'!BH27</f>
        <v>0</v>
      </c>
      <c r="HZ27" s="58"/>
      <c r="IA27" s="57">
        <f t="shared" si="62"/>
        <v>0</v>
      </c>
      <c r="IB27" s="61"/>
      <c r="IC27" s="55">
        <f>'m11'!BI27+'m12'!C27+'m12'!E27+'m12'!G27+'m12'!I27+'m12'!K27+'m12'!M27</f>
        <v>0</v>
      </c>
      <c r="ID27" s="57">
        <f t="shared" si="63"/>
        <v>0</v>
      </c>
      <c r="IE27" s="57">
        <f>'m11'!BJ27+'m12'!D27+'m12'!F27+'m12'!H27+'m12'!J27+'m12'!L27+'m12'!N27</f>
        <v>0</v>
      </c>
      <c r="IF27" s="58"/>
      <c r="IG27" s="57">
        <f t="shared" si="64"/>
        <v>0</v>
      </c>
      <c r="IH27" s="61"/>
      <c r="II27" s="55">
        <f>'m12'!O27+'m12'!Q27+'m12'!S27+'m12'!U27+'m12'!W27+'m12'!Y27+'m12'!AA27</f>
        <v>0</v>
      </c>
      <c r="IJ27" s="57">
        <f t="shared" si="65"/>
        <v>0</v>
      </c>
      <c r="IK27" s="57">
        <f>'m12'!P27+'m12'!R27+'m12'!T27+'m12'!V27+'m12'!X27+'m12'!Z27+'m12'!AB27</f>
        <v>0</v>
      </c>
      <c r="IL27" s="58"/>
      <c r="IM27" s="57">
        <f t="shared" si="66"/>
        <v>0</v>
      </c>
      <c r="IN27" s="61"/>
      <c r="IO27" s="55">
        <f>'m12'!AC27+'m12'!AE27+'m12'!AG27+'m12'!AI27+'m12'!AK27+'m12'!AM27+'m12'!AO27</f>
        <v>0</v>
      </c>
      <c r="IP27" s="57">
        <f t="shared" si="67"/>
        <v>0</v>
      </c>
      <c r="IQ27" s="57">
        <f>'m12'!AD27+'m12'!AF27+'m12'!AH27+'m12'!AJ27+'m12'!AL27+'m12'!AN27+'m12'!AP27</f>
        <v>0</v>
      </c>
      <c r="IR27" s="58"/>
      <c r="IS27" s="57">
        <f t="shared" si="68"/>
        <v>0</v>
      </c>
      <c r="IT27" s="61"/>
      <c r="IU27" s="55">
        <f>'m12'!AQ27+'m12'!AS27+'m12'!AU27+'m12'!AW27+'m12'!AY27+'m12'!BA27+'m12'!BC27</f>
        <v>0</v>
      </c>
      <c r="IV27" s="57">
        <f t="shared" si="69"/>
        <v>0</v>
      </c>
      <c r="IW27" s="57">
        <f>'m12'!AR27+'m12'!AT27+'m12'!AV27+'m12'!AX27+'m12'!AZ27+'m12'!BB27+'m12'!BD27</f>
        <v>0</v>
      </c>
      <c r="IX27" s="58"/>
      <c r="IY27" s="57">
        <f t="shared" si="70"/>
        <v>0</v>
      </c>
      <c r="IZ27" s="61"/>
      <c r="JA27" s="55">
        <f>'m12'!BE27+'m12'!BG27+'m12'!BI27+'m12'!BK27</f>
        <v>0</v>
      </c>
      <c r="JB27" s="57">
        <f t="shared" si="71"/>
        <v>0</v>
      </c>
      <c r="JC27" s="57">
        <f>'m12'!BF27+'m12'!BH27+'m12'!BJ27+'m12'!BL27</f>
        <v>0</v>
      </c>
      <c r="JD27" s="58"/>
      <c r="JE27" s="57">
        <f t="shared" si="72"/>
        <v>0</v>
      </c>
    </row>
    <row r="28">
      <c r="A28" s="2"/>
      <c r="B28" s="2"/>
      <c r="C28" s="45"/>
      <c r="D28" s="46"/>
      <c r="E28" s="46"/>
      <c r="F28" s="47"/>
      <c r="G28" s="46"/>
      <c r="H28" s="2"/>
      <c r="I28" s="45"/>
      <c r="J28" s="46"/>
      <c r="K28" s="46"/>
      <c r="L28" s="47"/>
      <c r="M28" s="46"/>
      <c r="N28" s="2"/>
      <c r="O28" s="45"/>
      <c r="P28" s="46"/>
      <c r="Q28" s="46"/>
      <c r="R28" s="47"/>
      <c r="S28" s="46"/>
      <c r="T28" s="2"/>
      <c r="U28" s="45"/>
      <c r="V28" s="46"/>
      <c r="W28" s="46"/>
      <c r="X28" s="47"/>
      <c r="Y28" s="46"/>
      <c r="Z28" s="2"/>
      <c r="AA28" s="45"/>
      <c r="AB28" s="46"/>
      <c r="AC28" s="46"/>
      <c r="AD28" s="49"/>
      <c r="AE28" s="46"/>
      <c r="AF28" s="2"/>
      <c r="AG28" s="45"/>
      <c r="AH28" s="46"/>
      <c r="AI28" s="46"/>
      <c r="AJ28" s="47"/>
      <c r="AK28" s="46"/>
      <c r="AL28" s="2"/>
      <c r="AM28" s="45"/>
      <c r="AN28" s="46"/>
      <c r="AO28" s="46"/>
      <c r="AP28" s="47"/>
      <c r="AQ28" s="46"/>
      <c r="AR28" s="2"/>
      <c r="AS28" s="45"/>
      <c r="AT28" s="46"/>
      <c r="AU28" s="46"/>
      <c r="AV28" s="47"/>
      <c r="AW28" s="62"/>
      <c r="AX28" s="2"/>
      <c r="AY28" s="45"/>
      <c r="AZ28" s="46"/>
      <c r="BA28" s="46"/>
      <c r="BB28" s="47"/>
      <c r="BC28" s="46"/>
      <c r="BD28" s="2"/>
      <c r="BE28" s="45"/>
      <c r="BF28" s="46"/>
      <c r="BG28" s="46"/>
      <c r="BH28" s="47"/>
      <c r="BI28" s="46"/>
      <c r="BJ28" s="2"/>
      <c r="BK28" s="45"/>
      <c r="BL28" s="46"/>
      <c r="BM28" s="46"/>
      <c r="BN28" s="47"/>
      <c r="BO28" s="46"/>
      <c r="BP28" s="2"/>
      <c r="BQ28" s="45"/>
      <c r="BR28" s="46"/>
      <c r="BS28" s="46"/>
      <c r="BT28" s="47"/>
      <c r="BU28" s="46"/>
      <c r="BV28" s="2"/>
      <c r="BW28" s="45"/>
      <c r="BX28" s="46"/>
      <c r="BY28" s="46"/>
      <c r="BZ28" s="47"/>
      <c r="CA28" s="46"/>
      <c r="CB28" s="2"/>
      <c r="CC28" s="45">
        <f>'m6'!C28+'m6'!E28+'m6'!G28+'m6'!I28+'m6'!K28+'m6'!M28+'m6'!O28</f>
        <v>0</v>
      </c>
      <c r="CD28" s="46">
        <f t="shared" si="14"/>
        <v>0</v>
      </c>
      <c r="CE28" s="46">
        <f>'m6'!D28+'m6'!F28+'m6'!H28+'m6'!J28+'m6'!L28+'m6'!N28+'m6'!P28</f>
        <v>0</v>
      </c>
      <c r="CF28" s="47"/>
      <c r="CG28" s="46">
        <f t="shared" si="15"/>
        <v>0</v>
      </c>
      <c r="CH28" s="2"/>
      <c r="CI28" s="45">
        <f>'m6'!Q28+'m6'!S28+'m6'!U28+'m6'!W28+'m6'!Y28+'m6'!AA28+'m6'!AC28</f>
        <v>0</v>
      </c>
      <c r="CJ28" s="54">
        <f t="shared" si="16"/>
        <v>0</v>
      </c>
      <c r="CK28" s="46">
        <f>'m6'!R28+'m6'!T28+'m6'!V28+'m6'!X28+'m6'!Z28+'m6'!AB28+'m6'!AD28</f>
        <v>0</v>
      </c>
      <c r="CL28" s="47"/>
      <c r="CM28" s="46">
        <f t="shared" si="17"/>
        <v>0</v>
      </c>
      <c r="CN28" s="2"/>
      <c r="CO28" s="45">
        <f>'m6'!AE28+'m6'!AG28+'m6'!AI28+'m6'!AK28+'m6'!AM28+'m6'!AO28+'m6'!AQ28</f>
        <v>0</v>
      </c>
      <c r="CP28" s="46">
        <f t="shared" si="73"/>
        <v>0</v>
      </c>
      <c r="CQ28" s="46">
        <f>'m6'!AF28+'m6'!AH28+'m6'!AJ28+'m6'!AL28+'m6'!AN28+'m6'!AP28+'m6'!AR28</f>
        <v>0</v>
      </c>
      <c r="CR28" s="47"/>
      <c r="CS28" s="46">
        <f t="shared" si="19"/>
        <v>0</v>
      </c>
      <c r="CT28" s="2"/>
      <c r="CU28" s="45">
        <f>'m6'!AS28+'m6'!AU28+'m6'!AW28+'m6'!AY28+'m6'!BA28+'m6'!BC28+'m6'!BE28</f>
        <v>0</v>
      </c>
      <c r="CV28" s="46">
        <f t="shared" si="20"/>
        <v>0</v>
      </c>
      <c r="CW28" s="46">
        <f>'m6'!AT28+'m6'!AV28+'m6'!AX28+'m6'!AZ28+'m6'!BB28+'m6'!BD28+'m6'!BF28</f>
        <v>0</v>
      </c>
      <c r="CX28" s="47"/>
      <c r="CY28" s="46">
        <f t="shared" si="21"/>
        <v>0</v>
      </c>
      <c r="CZ28" s="2"/>
      <c r="DA28" s="45">
        <f>'m6'!BG28+'m6'!BI28+'m7'!C28+'m7'!E28+'m7'!G28+'m7'!I28+'m7'!K28</f>
        <v>0</v>
      </c>
      <c r="DB28" s="46">
        <f>('m6'!BG28+'m6'!BI28)*'m6'!A28+('m7'!C28+'m7'!E28+'m7'!G28+'m7'!I28+'m7'!K28)*'m7'!A28</f>
        <v>0</v>
      </c>
      <c r="DC28" s="46">
        <f>'m6'!BH28+'m6'!BJ28+'m7'!D28+'m7'!F28+'m7'!H28+'m7'!J28+'m7'!L28</f>
        <v>0</v>
      </c>
      <c r="DD28" s="47"/>
      <c r="DE28" s="46">
        <f t="shared" si="22"/>
        <v>0</v>
      </c>
      <c r="DF28" s="2"/>
      <c r="DG28" s="45">
        <f>'m7'!M28+'m7'!O28+'m7'!Q28+'m7'!S28+'m7'!U28+'m7'!W28+'m7'!Y28</f>
        <v>0</v>
      </c>
      <c r="DH28" s="46">
        <f t="shared" si="23"/>
        <v>0</v>
      </c>
      <c r="DI28" s="46">
        <f>'m7'!N28+'m7'!P28+'m7'!R28+'m7'!T28+'m7'!V28+'m7'!X28+'m7'!Z28</f>
        <v>0</v>
      </c>
      <c r="DJ28" s="47"/>
      <c r="DK28" s="46">
        <f t="shared" si="24"/>
        <v>0</v>
      </c>
      <c r="DL28" s="2"/>
      <c r="DM28" s="45">
        <f>'m7'!AA28+'m7'!AC28+'m7'!AE28+'m7'!AG28+'m7'!AI28+'m7'!AK28+'m7'!AM28</f>
        <v>0</v>
      </c>
      <c r="DN28" s="46">
        <f t="shared" si="25"/>
        <v>0</v>
      </c>
      <c r="DO28" s="46">
        <f>'m7'!AB28+'m7'!AD28+'m7'!AF28+'m7'!AH28+'m7'!AJ28+'m7'!AL28+'m7'!AN28</f>
        <v>0</v>
      </c>
      <c r="DP28" s="47"/>
      <c r="DQ28" s="46">
        <f t="shared" si="26"/>
        <v>0</v>
      </c>
      <c r="DR28" s="2"/>
      <c r="DS28" s="45">
        <f>'m7'!AO28+'m7'!AQ28+'m7'!AS28+'m7'!AU28+'m7'!AW28+'m7'!AY28+'m7'!BA28</f>
        <v>0</v>
      </c>
      <c r="DT28" s="46">
        <f t="shared" si="27"/>
        <v>0</v>
      </c>
      <c r="DU28" s="46">
        <f>'m7'!AP28+'m7'!AR28+'m7'!AT28+'m7'!AV28+'m7'!AX28+'m7'!AZ28+'m7'!BB28</f>
        <v>0</v>
      </c>
      <c r="DV28" s="47"/>
      <c r="DW28" s="46">
        <f t="shared" si="28"/>
        <v>0</v>
      </c>
      <c r="DX28" s="2"/>
      <c r="DY28" s="45">
        <f>'m7'!BC28+'m7'!BE28+'m7'!BG28+'m7'!BI28+'m7'!BK28+'m8'!C28+'m8'!E28</f>
        <v>0</v>
      </c>
      <c r="DZ28" s="63">
        <f>('m7'!BC28+'m7'!BE28+'m7'!BG28+'m7'!BI28+'m7'!BK28)*DF28+('m8'!C28+'m8'!E28)*ED28</f>
        <v>0</v>
      </c>
      <c r="EA28" s="46">
        <f>'m7'!BD28+'m7'!BF28+'m7'!BH28+'m7'!BJ28+'m7'!BL28+'m8'!D28+'m8'!F28</f>
        <v>0</v>
      </c>
      <c r="EB28" s="64"/>
      <c r="EC28" s="63">
        <f t="shared" si="29"/>
        <v>0</v>
      </c>
      <c r="ED28" s="66"/>
      <c r="EE28" s="45">
        <f>'m8'!G28+'m8'!I28+'m8'!K28+'m8'!M28+'m8'!O28+'m8'!Q28+'m8'!S28</f>
        <v>0</v>
      </c>
      <c r="EF28" s="63">
        <f t="shared" si="30"/>
        <v>0</v>
      </c>
      <c r="EG28" s="46">
        <f>'m8'!H28+'m8'!J28+'m8'!L28+'m8'!N28+'m8'!P28+'m8'!R28+'m8'!T28</f>
        <v>0</v>
      </c>
      <c r="EH28" s="64"/>
      <c r="EI28" s="63">
        <f t="shared" si="31"/>
        <v>0</v>
      </c>
      <c r="EJ28" s="66"/>
      <c r="EK28" s="45">
        <f>'m8'!U28+'m8'!W28+'m8'!Y28+'m8'!AA28+'m8'!AC28+'m8'!AE28+'m8'!AG28</f>
        <v>0</v>
      </c>
      <c r="EL28" s="63">
        <f t="shared" si="32"/>
        <v>0</v>
      </c>
      <c r="EM28" s="46">
        <f>'m8'!V28+'m8'!X28+'m8'!Z28+'m8'!AB28+'m8'!AD28+'m8'!AF28+'m8'!AH28</f>
        <v>0</v>
      </c>
      <c r="EN28" s="64"/>
      <c r="EO28" s="63">
        <f t="shared" si="33"/>
        <v>0</v>
      </c>
      <c r="EP28" s="67"/>
      <c r="EQ28" s="55">
        <f>'m8'!AI28+'m8'!AK28+'m8'!AM28+'m8'!AO28+'m8'!AQ28+'m8'!AS28+'m8'!AU28</f>
        <v>0</v>
      </c>
      <c r="ER28" s="57">
        <f t="shared" si="34"/>
        <v>0</v>
      </c>
      <c r="ES28" s="57">
        <f>'m8'!AJ28+'m8'!AL28+'m8'!AN28+'m8'!AP28+'m8'!AR28+'m8'!AT28+'m8'!AV28</f>
        <v>0</v>
      </c>
      <c r="ET28" s="68"/>
      <c r="EU28" s="57">
        <f t="shared" si="35"/>
        <v>0</v>
      </c>
      <c r="EV28" s="67"/>
      <c r="EW28" s="55">
        <f>'m8'!AW28+'m8'!AY28+'m8'!BA28+'m8'!BC28+'m8'!BE28+'m8'!BG28+'m8'!BI28</f>
        <v>0</v>
      </c>
      <c r="EX28" s="57">
        <f t="shared" si="36"/>
        <v>0</v>
      </c>
      <c r="EY28" s="57">
        <f>'m8'!AX28+'m8'!AZ28+'m8'!BB28+'m8'!BD28+'m8'!BF28+'m8'!BH28+'m8'!BJ28</f>
        <v>0</v>
      </c>
      <c r="EZ28" s="68"/>
      <c r="FA28" s="57">
        <f t="shared" si="37"/>
        <v>0</v>
      </c>
      <c r="FB28" s="67"/>
      <c r="FC28" s="55">
        <f>'m8'!BK28+'m9'!C28+'m9'!E28+'m9'!G28+'m9'!I28+'m9'!K28+'m9'!M28</f>
        <v>0</v>
      </c>
      <c r="FD28" s="57">
        <f>'m8'!BK28*ED28+'m9'!C28*FH28+'m9'!E28*FH28+'m9'!G28*FH28+'m9'!I28*FH28+'m9'!K28*FH28+'m9'!M28*FH28</f>
        <v>0</v>
      </c>
      <c r="FE28" s="59">
        <f>'m8'!BL28+'m9'!D28+'m9'!F28+'m9'!H28+'m9'!J28+'m9'!L28+'m9'!N28</f>
        <v>0</v>
      </c>
      <c r="FF28" s="68"/>
      <c r="FG28" s="57">
        <f t="shared" si="38"/>
        <v>0</v>
      </c>
      <c r="FH28" s="66"/>
      <c r="FI28" s="45">
        <f>'m9'!O28+'m9'!Q28+'m9'!S28+'m9'!U28+'m9'!W28+'m9'!Y28+'m9'!AA28</f>
        <v>0</v>
      </c>
      <c r="FJ28" s="63">
        <f t="shared" si="39"/>
        <v>0</v>
      </c>
      <c r="FK28" s="46">
        <f>'m9'!P28+'m9'!R28+'m9'!T28+'m9'!V28+'m9'!X28+'m9'!Z28+'m9'!AB28</f>
        <v>0</v>
      </c>
      <c r="FL28" s="64"/>
      <c r="FM28" s="63">
        <f t="shared" si="40"/>
        <v>0</v>
      </c>
      <c r="FN28" s="67"/>
      <c r="FO28" s="55">
        <f>'m9'!AC28+'m9'!AE28+'m9'!AG28+'m9'!AI28+'m9'!AK28+'m9'!AM28+'m9'!AO28</f>
        <v>0</v>
      </c>
      <c r="FP28" s="57">
        <f t="shared" si="41"/>
        <v>0</v>
      </c>
      <c r="FQ28" s="57">
        <f>'m9'!AD28+'m9'!AF28+'m9'!AH28+'m9'!AJ28+'m9'!AL28+'m9'!AN28+'m9'!AP28</f>
        <v>0</v>
      </c>
      <c r="FR28" s="68"/>
      <c r="FS28" s="57">
        <f t="shared" si="42"/>
        <v>0</v>
      </c>
      <c r="FT28" s="67"/>
      <c r="FU28" s="55">
        <f>'m9'!AQ28+'m9'!AS28+'m9'!AU28+'m9'!AW28+'m9'!AY28+'m9'!BA28+'m9'!BC28</f>
        <v>0</v>
      </c>
      <c r="FV28" s="57">
        <f t="shared" si="43"/>
        <v>0</v>
      </c>
      <c r="FW28" s="57">
        <f>'m9'!AR28+'m9'!AT28+'m9'!AV28+'m9'!AX28+'m9'!AZ28+'m9'!BB28+'m9'!BD28</f>
        <v>0</v>
      </c>
      <c r="FX28" s="68"/>
      <c r="FY28" s="57">
        <f t="shared" si="44"/>
        <v>0</v>
      </c>
      <c r="FZ28" s="67"/>
      <c r="GA28" s="55">
        <f>'m9'!BE28+'m9'!BG28+'m9'!BI28+'m10'!C38+'m10'!E38+'m10'!G38+'m10'!I38</f>
        <v>0</v>
      </c>
      <c r="GB28" s="57">
        <f t="shared" si="45"/>
        <v>0</v>
      </c>
      <c r="GC28" s="57">
        <f>'m9'!BF28+'m9'!BH28+'m9'!BJ28+'m10'!D38+'m10'!F38+'m10'!H38+'m10'!J38</f>
        <v>0</v>
      </c>
      <c r="GD28" s="68"/>
      <c r="GE28" s="57">
        <f t="shared" si="46"/>
        <v>0</v>
      </c>
      <c r="GF28" s="67"/>
      <c r="GG28" s="55">
        <f>'m10'!K38+'m10'!M38+'m10'!O38+'m10'!Q38+'m10'!S38+'m10'!U38+'m10'!W38</f>
        <v>0</v>
      </c>
      <c r="GH28" s="57">
        <f t="shared" si="47"/>
        <v>0</v>
      </c>
      <c r="GI28" s="57">
        <f>'m10'!L38+'m10'!N38+'m10'!P38+'m10'!R38+'m10'!T38+'m10'!V38+'m10'!X38</f>
        <v>0</v>
      </c>
      <c r="GJ28" s="68"/>
      <c r="GK28" s="57">
        <f t="shared" si="48"/>
        <v>0</v>
      </c>
      <c r="GL28" s="67"/>
      <c r="GM28" s="55">
        <f>'m10'!Y38+'m10'!AA38+'m10'!AC38+'m10'!AE38+'m10'!AG38+'m10'!AI38+'m10'!AK38</f>
        <v>0</v>
      </c>
      <c r="GN28" s="57">
        <f t="shared" si="49"/>
        <v>0</v>
      </c>
      <c r="GO28" s="57">
        <f>'m10'!Z38+'m10'!AB38+'m10'!AD38+'m10'!AF38+'m10'!AH38+'m10'!AJ38+'m10'!AL38</f>
        <v>0</v>
      </c>
      <c r="GP28" s="68"/>
      <c r="GQ28" s="57">
        <f t="shared" si="50"/>
        <v>0</v>
      </c>
      <c r="GR28" s="61"/>
      <c r="GS28" s="55">
        <f>'m10'!AM38+'m10'!AO38+'m10'!AQ38+'m10'!AS38+'m10'!AU38+'m10'!AW38+'m10'!AY38</f>
        <v>0</v>
      </c>
      <c r="GT28" s="57">
        <f t="shared" si="51"/>
        <v>0</v>
      </c>
      <c r="GU28" s="57">
        <f>'m10'!AN38+'m10'!AP38+'m10'!AR38+'m10'!AT38+'m10'!AV38+'m10'!AX38+'m10'!AZ38</f>
        <v>0</v>
      </c>
      <c r="GV28" s="58"/>
      <c r="GW28" s="57">
        <f t="shared" si="52"/>
        <v>0</v>
      </c>
      <c r="GX28" s="61"/>
      <c r="GY28" s="55">
        <f>'m10'!BA28+'m10'!BC28+'m10'!BE28+'m10'!BG28+'m10'!BI28+'m10'!BK28+'m11'!C28</f>
        <v>0</v>
      </c>
      <c r="GZ28" s="57">
        <f t="shared" si="53"/>
        <v>0</v>
      </c>
      <c r="HA28" s="57">
        <f>'m10'!BB28+'m10'!BD28+'m10'!BF28+'m10'!BH28+'m10'!BJ28+'m10'!BL28+'m11'!D28</f>
        <v>0</v>
      </c>
      <c r="HB28" s="58"/>
      <c r="HC28" s="57">
        <f t="shared" si="54"/>
        <v>0</v>
      </c>
      <c r="HD28" s="67"/>
      <c r="HE28" s="55">
        <f>'m11'!E28+'m11'!G28+'m11'!I28+'m11'!K28+'m11'!M28+'m11'!O28+'m11'!Q28</f>
        <v>0</v>
      </c>
      <c r="HF28" s="57">
        <f t="shared" si="55"/>
        <v>0</v>
      </c>
      <c r="HG28" s="57">
        <f>'m11'!F28+'m11'!H28+'m11'!J28+'m11'!L28+'m11'!N28+'m11'!P28+'m11'!R28</f>
        <v>0</v>
      </c>
      <c r="HH28" s="68"/>
      <c r="HI28" s="57">
        <f t="shared" si="56"/>
        <v>0</v>
      </c>
      <c r="HJ28" s="67"/>
      <c r="HK28" s="55">
        <f>'m11'!S28+'m11'!U28+'m11'!W28+'m11'!Y28+'m11'!AA28+'m11'!AC28+'m11'!AE28</f>
        <v>0</v>
      </c>
      <c r="HL28" s="57">
        <f t="shared" si="57"/>
        <v>0</v>
      </c>
      <c r="HM28" s="57">
        <f>'m11'!T28+'m11'!V28+'m11'!X28+'m11'!Z28+'m11'!AB28+'m11'!AD28+'m11'!AF28</f>
        <v>0</v>
      </c>
      <c r="HN28" s="68"/>
      <c r="HO28" s="57">
        <f t="shared" si="58"/>
        <v>0</v>
      </c>
      <c r="HP28" s="61"/>
      <c r="HQ28" s="55">
        <f>'m11'!AG28+'m11'!AI28+'m11'!AK28+'m11'!AM28+'m11'!AO28+'m11'!AQ28+'m11'!AS28</f>
        <v>0</v>
      </c>
      <c r="HR28" s="57">
        <f t="shared" si="59"/>
        <v>0</v>
      </c>
      <c r="HS28" s="57">
        <f>'m11'!AH28+'m11'!AJ28+'m11'!AL28+'m11'!AN28+'m11'!AP28+'m11'!AR28+'m11'!AT28</f>
        <v>0</v>
      </c>
      <c r="HT28" s="58"/>
      <c r="HU28" s="57">
        <f t="shared" si="60"/>
        <v>0</v>
      </c>
      <c r="HV28" s="61"/>
      <c r="HW28" s="55">
        <f>'m11'!AU28+'m11'!AW28+'m11'!AY28+'m11'!BA28+'m11'!BC28+'m11'!BE28+'m11'!BG28</f>
        <v>0</v>
      </c>
      <c r="HX28" s="57">
        <f t="shared" si="61"/>
        <v>0</v>
      </c>
      <c r="HY28" s="57">
        <f>'m11'!AV28+'m11'!AX28+'m11'!AZ28+'m11'!BB28+'m11'!BD28+'m11'!BF28+'m11'!BH28</f>
        <v>0</v>
      </c>
      <c r="HZ28" s="58"/>
      <c r="IA28" s="57">
        <f t="shared" si="62"/>
        <v>0</v>
      </c>
      <c r="IB28" s="61"/>
      <c r="IC28" s="55">
        <f>'m11'!BI28+'m12'!C28+'m12'!E28+'m12'!G28+'m12'!I28+'m12'!K28+'m12'!M28</f>
        <v>0</v>
      </c>
      <c r="ID28" s="57">
        <f t="shared" si="63"/>
        <v>0</v>
      </c>
      <c r="IE28" s="57">
        <f>'m11'!BJ28+'m12'!D28+'m12'!F28+'m12'!H28+'m12'!J28+'m12'!L28+'m12'!N28</f>
        <v>0</v>
      </c>
      <c r="IF28" s="58"/>
      <c r="IG28" s="57">
        <f t="shared" si="64"/>
        <v>0</v>
      </c>
      <c r="IH28" s="61"/>
      <c r="II28" s="55">
        <f>'m12'!O28+'m12'!Q28+'m12'!S28+'m12'!U28+'m12'!W28+'m12'!Y28+'m12'!AA28</f>
        <v>0</v>
      </c>
      <c r="IJ28" s="57">
        <f t="shared" si="65"/>
        <v>0</v>
      </c>
      <c r="IK28" s="57">
        <f>'m12'!P28+'m12'!R28+'m12'!T28+'m12'!V28+'m12'!X28+'m12'!Z28+'m12'!AB28</f>
        <v>0</v>
      </c>
      <c r="IL28" s="58"/>
      <c r="IM28" s="57">
        <f t="shared" si="66"/>
        <v>0</v>
      </c>
      <c r="IN28" s="61"/>
      <c r="IO28" s="55">
        <f>'m12'!AC28+'m12'!AE28+'m12'!AG28+'m12'!AI28+'m12'!AK28+'m12'!AM28+'m12'!AO28</f>
        <v>0</v>
      </c>
      <c r="IP28" s="57">
        <f t="shared" si="67"/>
        <v>0</v>
      </c>
      <c r="IQ28" s="57">
        <f>'m12'!AD28+'m12'!AF28+'m12'!AH28+'m12'!AJ28+'m12'!AL28+'m12'!AN28+'m12'!AP28</f>
        <v>0</v>
      </c>
      <c r="IR28" s="58"/>
      <c r="IS28" s="57">
        <f t="shared" si="68"/>
        <v>0</v>
      </c>
      <c r="IT28" s="61"/>
      <c r="IU28" s="55">
        <f>'m12'!AQ28+'m12'!AS28+'m12'!AU28+'m12'!AW28+'m12'!AY28+'m12'!BA28+'m12'!BC28</f>
        <v>0</v>
      </c>
      <c r="IV28" s="57">
        <f t="shared" si="69"/>
        <v>0</v>
      </c>
      <c r="IW28" s="57">
        <f>'m12'!AR28+'m12'!AT28+'m12'!AV28+'m12'!AX28+'m12'!AZ28+'m12'!BB28+'m12'!BD28</f>
        <v>0</v>
      </c>
      <c r="IX28" s="58"/>
      <c r="IY28" s="57">
        <f t="shared" si="70"/>
        <v>0</v>
      </c>
      <c r="IZ28" s="61"/>
      <c r="JA28" s="55">
        <f>'m12'!BE28+'m12'!BG28+'m12'!BI28+'m12'!BK28</f>
        <v>0</v>
      </c>
      <c r="JB28" s="57">
        <f t="shared" si="71"/>
        <v>0</v>
      </c>
      <c r="JC28" s="57">
        <f>'m12'!BF28+'m12'!BH28+'m12'!BJ28+'m12'!BL28</f>
        <v>0</v>
      </c>
      <c r="JD28" s="58"/>
      <c r="JE28" s="57">
        <f t="shared" si="72"/>
        <v>0</v>
      </c>
    </row>
    <row r="29">
      <c r="A29" s="2"/>
      <c r="B29" s="2"/>
      <c r="C29" s="45"/>
      <c r="D29" s="46"/>
      <c r="E29" s="46"/>
      <c r="F29" s="47"/>
      <c r="G29" s="46"/>
      <c r="H29" s="2"/>
      <c r="I29" s="45"/>
      <c r="J29" s="46"/>
      <c r="K29" s="46"/>
      <c r="L29" s="47"/>
      <c r="M29" s="46"/>
      <c r="N29" s="2"/>
      <c r="O29" s="45"/>
      <c r="P29" s="46"/>
      <c r="Q29" s="46"/>
      <c r="R29" s="47"/>
      <c r="S29" s="46"/>
      <c r="T29" s="2"/>
      <c r="U29" s="45"/>
      <c r="V29" s="46"/>
      <c r="W29" s="46"/>
      <c r="X29" s="47"/>
      <c r="Y29" s="46"/>
      <c r="Z29" s="2"/>
      <c r="AA29" s="45"/>
      <c r="AB29" s="46"/>
      <c r="AC29" s="46"/>
      <c r="AD29" s="49"/>
      <c r="AE29" s="46"/>
      <c r="AF29" s="2"/>
      <c r="AG29" s="45"/>
      <c r="AH29" s="46"/>
      <c r="AI29" s="46"/>
      <c r="AJ29" s="47"/>
      <c r="AK29" s="46"/>
      <c r="AL29" s="2"/>
      <c r="AM29" s="45"/>
      <c r="AN29" s="46"/>
      <c r="AO29" s="46"/>
      <c r="AP29" s="47"/>
      <c r="AQ29" s="46"/>
      <c r="AR29" s="2"/>
      <c r="AS29" s="45"/>
      <c r="AT29" s="46"/>
      <c r="AU29" s="46"/>
      <c r="AV29" s="47"/>
      <c r="AW29" s="62"/>
      <c r="AX29" s="2"/>
      <c r="AY29" s="45"/>
      <c r="AZ29" s="46"/>
      <c r="BA29" s="46"/>
      <c r="BB29" s="47"/>
      <c r="BC29" s="46"/>
      <c r="BD29" s="2"/>
      <c r="BE29" s="45"/>
      <c r="BF29" s="46"/>
      <c r="BG29" s="46"/>
      <c r="BH29" s="47"/>
      <c r="BI29" s="46"/>
      <c r="BJ29" s="2"/>
      <c r="BK29" s="45"/>
      <c r="BL29" s="46"/>
      <c r="BM29" s="46"/>
      <c r="BN29" s="47"/>
      <c r="BO29" s="46"/>
      <c r="BP29" s="2"/>
      <c r="BQ29" s="45"/>
      <c r="BR29" s="46"/>
      <c r="BS29" s="46"/>
      <c r="BT29" s="47"/>
      <c r="BU29" s="46"/>
      <c r="BV29" s="2"/>
      <c r="BW29" s="45"/>
      <c r="BX29" s="46"/>
      <c r="BY29" s="46"/>
      <c r="BZ29" s="47"/>
      <c r="CA29" s="46"/>
      <c r="CB29" s="2"/>
      <c r="CC29" s="45">
        <f>'m6'!C29+'m6'!E29+'m6'!G29+'m6'!I29+'m6'!K29+'m6'!M29+'m6'!O29</f>
        <v>0</v>
      </c>
      <c r="CD29" s="46">
        <f t="shared" si="14"/>
        <v>0</v>
      </c>
      <c r="CE29" s="46">
        <f>'m6'!D29+'m6'!F29+'m6'!H29+'m6'!J29+'m6'!L29+'m6'!N29+'m6'!P29</f>
        <v>0</v>
      </c>
      <c r="CF29" s="47"/>
      <c r="CG29" s="46">
        <f t="shared" si="15"/>
        <v>0</v>
      </c>
      <c r="CH29" s="2"/>
      <c r="CI29" s="45">
        <f>'m6'!Q29+'m6'!S29+'m6'!U29+'m6'!W29+'m6'!Y29+'m6'!AA29+'m6'!AC29</f>
        <v>0</v>
      </c>
      <c r="CJ29" s="54">
        <f t="shared" si="16"/>
        <v>0</v>
      </c>
      <c r="CK29" s="46">
        <f>'m6'!R29+'m6'!T29+'m6'!V29+'m6'!X29+'m6'!Z29+'m6'!AB29+'m6'!AD29</f>
        <v>0</v>
      </c>
      <c r="CL29" s="47"/>
      <c r="CM29" s="46">
        <f t="shared" si="17"/>
        <v>0</v>
      </c>
      <c r="CN29" s="2"/>
      <c r="CO29" s="45">
        <f>'m6'!AE29+'m6'!AG29+'m6'!AI29+'m6'!AK29+'m6'!AM29+'m6'!AO29+'m6'!AQ29</f>
        <v>0</v>
      </c>
      <c r="CP29" s="46">
        <f t="shared" si="73"/>
        <v>0</v>
      </c>
      <c r="CQ29" s="46">
        <f>'m6'!AF29+'m6'!AH29+'m6'!AJ29+'m6'!AL29+'m6'!AN29+'m6'!AP29+'m6'!AR29</f>
        <v>0</v>
      </c>
      <c r="CR29" s="47"/>
      <c r="CS29" s="46">
        <f t="shared" si="19"/>
        <v>0</v>
      </c>
      <c r="CT29" s="2"/>
      <c r="CU29" s="45">
        <f>'m6'!AS29+'m6'!AU29+'m6'!AW29+'m6'!AY29+'m6'!BA29+'m6'!BC29+'m6'!BE29</f>
        <v>0</v>
      </c>
      <c r="CV29" s="46">
        <f t="shared" si="20"/>
        <v>0</v>
      </c>
      <c r="CW29" s="46">
        <f>'m6'!AT29+'m6'!AV29+'m6'!AX29+'m6'!AZ29+'m6'!BB29+'m6'!BD29+'m6'!BF29</f>
        <v>0</v>
      </c>
      <c r="CX29" s="47"/>
      <c r="CY29" s="46">
        <f t="shared" si="21"/>
        <v>0</v>
      </c>
      <c r="CZ29" s="2"/>
      <c r="DA29" s="45">
        <f>'m6'!BG29+'m6'!BI29+'m7'!C29+'m7'!E29+'m7'!G29+'m7'!I29+'m7'!K29</f>
        <v>0</v>
      </c>
      <c r="DB29" s="46">
        <f>('m6'!BG29+'m6'!BI29)*'m6'!A29+('m7'!C29+'m7'!E29+'m7'!G29+'m7'!I29+'m7'!K29)*'m7'!A29</f>
        <v>0</v>
      </c>
      <c r="DC29" s="46">
        <f>'m6'!BH29+'m6'!BJ29+'m7'!D29+'m7'!F29+'m7'!H29+'m7'!J29+'m7'!L29</f>
        <v>0</v>
      </c>
      <c r="DD29" s="47"/>
      <c r="DE29" s="46">
        <f t="shared" si="22"/>
        <v>0</v>
      </c>
      <c r="DF29" s="2"/>
      <c r="DG29" s="45">
        <f>'m7'!M29+'m7'!O29+'m7'!Q29+'m7'!S29+'m7'!U29+'m7'!W29+'m7'!Y29</f>
        <v>0</v>
      </c>
      <c r="DH29" s="46">
        <f t="shared" si="23"/>
        <v>0</v>
      </c>
      <c r="DI29" s="46">
        <f>'m7'!N29+'m7'!P29+'m7'!R29+'m7'!T29+'m7'!V29+'m7'!X29+'m7'!Z29</f>
        <v>0</v>
      </c>
      <c r="DJ29" s="47"/>
      <c r="DK29" s="46">
        <f t="shared" si="24"/>
        <v>0</v>
      </c>
      <c r="DL29" s="2"/>
      <c r="DM29" s="45">
        <f>'m7'!AA29+'m7'!AC29+'m7'!AE29+'m7'!AG29+'m7'!AI29+'m7'!AK29+'m7'!AM29</f>
        <v>0</v>
      </c>
      <c r="DN29" s="46">
        <f t="shared" si="25"/>
        <v>0</v>
      </c>
      <c r="DO29" s="46">
        <f>'m7'!AB29+'m7'!AD29+'m7'!AF29+'m7'!AH29+'m7'!AJ29+'m7'!AL29+'m7'!AN29</f>
        <v>0</v>
      </c>
      <c r="DP29" s="47"/>
      <c r="DQ29" s="46">
        <f t="shared" si="26"/>
        <v>0</v>
      </c>
      <c r="DR29" s="2"/>
      <c r="DS29" s="45">
        <f>'m7'!AO29+'m7'!AQ29+'m7'!AS29+'m7'!AU29+'m7'!AW29+'m7'!AY29+'m7'!BA29</f>
        <v>0</v>
      </c>
      <c r="DT29" s="46">
        <f t="shared" si="27"/>
        <v>0</v>
      </c>
      <c r="DU29" s="46">
        <f>'m7'!AP29+'m7'!AR29+'m7'!AT29+'m7'!AV29+'m7'!AX29+'m7'!AZ29+'m7'!BB29</f>
        <v>0</v>
      </c>
      <c r="DV29" s="47"/>
      <c r="DW29" s="46">
        <f t="shared" si="28"/>
        <v>0</v>
      </c>
      <c r="DX29" s="2"/>
      <c r="DY29" s="45">
        <f>'m7'!BC29+'m7'!BE29+'m7'!BG29+'m7'!BI29+'m7'!BK29+'m8'!C29+'m8'!E29</f>
        <v>0</v>
      </c>
      <c r="DZ29" s="63">
        <f>('m7'!BC29+'m7'!BE29+'m7'!BG29+'m7'!BI29+'m7'!BK29)*DF29+('m8'!C29+'m8'!E29)*ED29</f>
        <v>0</v>
      </c>
      <c r="EA29" s="46">
        <f>'m7'!BD29+'m7'!BF29+'m7'!BH29+'m7'!BJ29+'m7'!BL29+'m8'!D29+'m8'!F29</f>
        <v>0</v>
      </c>
      <c r="EB29" s="64"/>
      <c r="EC29" s="63">
        <f t="shared" si="29"/>
        <v>0</v>
      </c>
      <c r="ED29" s="66"/>
      <c r="EE29" s="45">
        <f>'m8'!G29+'m8'!I29+'m8'!K29+'m8'!M29+'m8'!O29+'m8'!Q29+'m8'!S29</f>
        <v>0</v>
      </c>
      <c r="EF29" s="63">
        <f t="shared" si="30"/>
        <v>0</v>
      </c>
      <c r="EG29" s="46">
        <f>'m8'!H29+'m8'!J29+'m8'!L29+'m8'!N29+'m8'!P29+'m8'!R29+'m8'!T29</f>
        <v>0</v>
      </c>
      <c r="EH29" s="64"/>
      <c r="EI29" s="63">
        <f t="shared" si="31"/>
        <v>0</v>
      </c>
      <c r="EJ29" s="66"/>
      <c r="EK29" s="45">
        <f>'m8'!U29+'m8'!W29+'m8'!Y29+'m8'!AA29+'m8'!AC29+'m8'!AE29+'m8'!AG29</f>
        <v>0</v>
      </c>
      <c r="EL29" s="63">
        <f t="shared" si="32"/>
        <v>0</v>
      </c>
      <c r="EM29" s="46">
        <f>'m8'!V29+'m8'!X29+'m8'!Z29+'m8'!AB29+'m8'!AD29+'m8'!AF29+'m8'!AH29</f>
        <v>0</v>
      </c>
      <c r="EN29" s="64"/>
      <c r="EO29" s="63">
        <f t="shared" si="33"/>
        <v>0</v>
      </c>
      <c r="EP29" s="67"/>
      <c r="EQ29" s="55">
        <f>'m8'!AI29+'m8'!AK29+'m8'!AM29+'m8'!AO29+'m8'!AQ29+'m8'!AS29+'m8'!AU29</f>
        <v>0</v>
      </c>
      <c r="ER29" s="57">
        <f t="shared" si="34"/>
        <v>0</v>
      </c>
      <c r="ES29" s="57">
        <f>'m8'!AJ29+'m8'!AL29+'m8'!AN29+'m8'!AP29+'m8'!AR29+'m8'!AT29+'m8'!AV29</f>
        <v>0</v>
      </c>
      <c r="ET29" s="68"/>
      <c r="EU29" s="57">
        <f t="shared" si="35"/>
        <v>0</v>
      </c>
      <c r="EV29" s="67"/>
      <c r="EW29" s="55">
        <f>'m8'!AW29+'m8'!AY29+'m8'!BA29+'m8'!BC29+'m8'!BE29+'m8'!BG29+'m8'!BI29</f>
        <v>0</v>
      </c>
      <c r="EX29" s="57">
        <f t="shared" si="36"/>
        <v>0</v>
      </c>
      <c r="EY29" s="57">
        <f>'m8'!AX29+'m8'!AZ29+'m8'!BB29+'m8'!BD29+'m8'!BF29+'m8'!BH29+'m8'!BJ29</f>
        <v>0</v>
      </c>
      <c r="EZ29" s="68"/>
      <c r="FA29" s="57">
        <f t="shared" si="37"/>
        <v>0</v>
      </c>
      <c r="FB29" s="67"/>
      <c r="FC29" s="55">
        <f>'m8'!BK29+'m9'!C29+'m9'!E29+'m9'!G29+'m9'!I29+'m9'!K29+'m9'!M29</f>
        <v>0</v>
      </c>
      <c r="FD29" s="57">
        <f>'m8'!BK29*ED29+'m9'!C29*FH29+'m9'!E29*FH29+'m9'!G29*FH29+'m9'!I29*FH29+'m9'!K29*FH29+'m9'!M29*FH29</f>
        <v>0</v>
      </c>
      <c r="FE29" s="59">
        <f>'m8'!BL29+'m9'!D29+'m9'!F29+'m9'!H29+'m9'!J29+'m9'!L29+'m9'!N29</f>
        <v>0</v>
      </c>
      <c r="FF29" s="68"/>
      <c r="FG29" s="57">
        <f t="shared" si="38"/>
        <v>0</v>
      </c>
      <c r="FH29" s="66"/>
      <c r="FI29" s="45">
        <f>'m9'!O29+'m9'!Q29+'m9'!S29+'m9'!U29+'m9'!W29+'m9'!Y29+'m9'!AA29</f>
        <v>0</v>
      </c>
      <c r="FJ29" s="63">
        <f t="shared" si="39"/>
        <v>0</v>
      </c>
      <c r="FK29" s="46">
        <f>'m9'!P29+'m9'!R29+'m9'!T29+'m9'!V29+'m9'!X29+'m9'!Z29+'m9'!AB29</f>
        <v>0</v>
      </c>
      <c r="FL29" s="64"/>
      <c r="FM29" s="63">
        <f t="shared" si="40"/>
        <v>0</v>
      </c>
      <c r="FN29" s="67"/>
      <c r="FO29" s="55">
        <f>'m9'!AC29+'m9'!AE29+'m9'!AG29+'m9'!AI29+'m9'!AK29+'m9'!AM29+'m9'!AO29</f>
        <v>0</v>
      </c>
      <c r="FP29" s="57">
        <f t="shared" si="41"/>
        <v>0</v>
      </c>
      <c r="FQ29" s="57">
        <f>'m9'!AD29+'m9'!AF29+'m9'!AH29+'m9'!AJ29+'m9'!AL29+'m9'!AN29+'m9'!AP29</f>
        <v>0</v>
      </c>
      <c r="FR29" s="68"/>
      <c r="FS29" s="57">
        <f t="shared" si="42"/>
        <v>0</v>
      </c>
      <c r="FT29" s="67"/>
      <c r="FU29" s="55">
        <f>'m9'!AQ29+'m9'!AS29+'m9'!AU29+'m9'!AW29+'m9'!AY29+'m9'!BA29+'m9'!BC29</f>
        <v>0</v>
      </c>
      <c r="FV29" s="57">
        <f t="shared" si="43"/>
        <v>0</v>
      </c>
      <c r="FW29" s="57">
        <f>'m9'!AR29+'m9'!AT29+'m9'!AV29+'m9'!AX29+'m9'!AZ29+'m9'!BB29+'m9'!BD29</f>
        <v>0</v>
      </c>
      <c r="FX29" s="68"/>
      <c r="FY29" s="57">
        <f t="shared" si="44"/>
        <v>0</v>
      </c>
      <c r="FZ29" s="67"/>
      <c r="GA29" s="55">
        <f>'m9'!BE29+'m9'!BG29+'m9'!BI29+'m10'!C39+'m10'!E39+'m10'!G39+'m10'!I39</f>
        <v>0</v>
      </c>
      <c r="GB29" s="57">
        <f t="shared" si="45"/>
        <v>0</v>
      </c>
      <c r="GC29" s="57">
        <f>'m9'!BF29+'m9'!BH29+'m9'!BJ29+'m10'!D39+'m10'!F39+'m10'!H39+'m10'!J39</f>
        <v>0</v>
      </c>
      <c r="GD29" s="68"/>
      <c r="GE29" s="57">
        <f t="shared" si="46"/>
        <v>0</v>
      </c>
      <c r="GF29" s="67"/>
      <c r="GG29" s="55">
        <f>'m10'!K39+'m10'!M39+'m10'!O39+'m10'!Q39+'m10'!S39+'m10'!U39+'m10'!W39</f>
        <v>0</v>
      </c>
      <c r="GH29" s="57">
        <f t="shared" si="47"/>
        <v>0</v>
      </c>
      <c r="GI29" s="57">
        <f>'m10'!L39+'m10'!N39+'m10'!P39+'m10'!R39+'m10'!T39+'m10'!V39+'m10'!X39</f>
        <v>0</v>
      </c>
      <c r="GJ29" s="68"/>
      <c r="GK29" s="57">
        <f t="shared" si="48"/>
        <v>0</v>
      </c>
      <c r="GL29" s="67"/>
      <c r="GM29" s="55">
        <f>'m10'!Y39+'m10'!AA39+'m10'!AC39+'m10'!AE39+'m10'!AG39+'m10'!AI39+'m10'!AK39</f>
        <v>0</v>
      </c>
      <c r="GN29" s="57">
        <f t="shared" si="49"/>
        <v>0</v>
      </c>
      <c r="GO29" s="57">
        <f>'m10'!Z39+'m10'!AB39+'m10'!AD39+'m10'!AF39+'m10'!AH39+'m10'!AJ39+'m10'!AL39</f>
        <v>0</v>
      </c>
      <c r="GP29" s="68"/>
      <c r="GQ29" s="57">
        <f t="shared" si="50"/>
        <v>0</v>
      </c>
      <c r="GR29" s="61"/>
      <c r="GS29" s="55">
        <f>'m10'!AM39+'m10'!AO39+'m10'!AQ39+'m10'!AS39+'m10'!AU39+'m10'!AW39+'m10'!AY39</f>
        <v>0</v>
      </c>
      <c r="GT29" s="57">
        <f t="shared" si="51"/>
        <v>0</v>
      </c>
      <c r="GU29" s="57">
        <f>'m10'!AN39+'m10'!AP39+'m10'!AR39+'m10'!AT39+'m10'!AV39+'m10'!AX39+'m10'!AZ39</f>
        <v>0</v>
      </c>
      <c r="GV29" s="58"/>
      <c r="GW29" s="57">
        <f t="shared" si="52"/>
        <v>0</v>
      </c>
      <c r="GX29" s="61"/>
      <c r="GY29" s="55">
        <f>'m10'!BA29+'m10'!BC29+'m10'!BE29+'m10'!BG29+'m10'!BI29+'m10'!BK29+'m11'!C29</f>
        <v>0</v>
      </c>
      <c r="GZ29" s="57">
        <f t="shared" si="53"/>
        <v>0</v>
      </c>
      <c r="HA29" s="57">
        <f>'m10'!BB29+'m10'!BD29+'m10'!BF29+'m10'!BH29+'m10'!BJ29+'m10'!BL29+'m11'!D29</f>
        <v>0</v>
      </c>
      <c r="HB29" s="58"/>
      <c r="HC29" s="57">
        <f t="shared" si="54"/>
        <v>0</v>
      </c>
      <c r="HD29" s="67"/>
      <c r="HE29" s="55">
        <f>'m11'!E29+'m11'!G29+'m11'!I29+'m11'!K29+'m11'!M29+'m11'!O29+'m11'!Q29</f>
        <v>0</v>
      </c>
      <c r="HF29" s="57">
        <f t="shared" si="55"/>
        <v>0</v>
      </c>
      <c r="HG29" s="57">
        <f>'m11'!F29+'m11'!H29+'m11'!J29+'m11'!L29+'m11'!N29+'m11'!P29+'m11'!R29</f>
        <v>0</v>
      </c>
      <c r="HH29" s="68"/>
      <c r="HI29" s="57">
        <f t="shared" si="56"/>
        <v>0</v>
      </c>
      <c r="HJ29" s="67"/>
      <c r="HK29" s="55">
        <f>'m11'!S29+'m11'!U29+'m11'!W29+'m11'!Y29+'m11'!AA29+'m11'!AC29+'m11'!AE29</f>
        <v>0</v>
      </c>
      <c r="HL29" s="57">
        <f t="shared" si="57"/>
        <v>0</v>
      </c>
      <c r="HM29" s="57">
        <f>'m11'!T29+'m11'!V29+'m11'!X29+'m11'!Z29+'m11'!AB29+'m11'!AD29+'m11'!AF29</f>
        <v>0</v>
      </c>
      <c r="HN29" s="68"/>
      <c r="HO29" s="57">
        <f t="shared" si="58"/>
        <v>0</v>
      </c>
      <c r="HP29" s="61"/>
      <c r="HQ29" s="55">
        <f>'m11'!AG29+'m11'!AI29+'m11'!AK29+'m11'!AM29+'m11'!AO29+'m11'!AQ29+'m11'!AS29</f>
        <v>0</v>
      </c>
      <c r="HR29" s="57">
        <f t="shared" si="59"/>
        <v>0</v>
      </c>
      <c r="HS29" s="57">
        <f>'m11'!AH29+'m11'!AJ29+'m11'!AL29+'m11'!AN29+'m11'!AP29+'m11'!AR29+'m11'!AT29</f>
        <v>0</v>
      </c>
      <c r="HT29" s="58"/>
      <c r="HU29" s="57">
        <f t="shared" si="60"/>
        <v>0</v>
      </c>
      <c r="HV29" s="61"/>
      <c r="HW29" s="55">
        <f>'m11'!AU29+'m11'!AW29+'m11'!AY29+'m11'!BA29+'m11'!BC29+'m11'!BE29+'m11'!BG29</f>
        <v>0</v>
      </c>
      <c r="HX29" s="57">
        <f t="shared" si="61"/>
        <v>0</v>
      </c>
      <c r="HY29" s="57">
        <f>'m11'!AV29+'m11'!AX29+'m11'!AZ29+'m11'!BB29+'m11'!BD29+'m11'!BF29+'m11'!BH29</f>
        <v>0</v>
      </c>
      <c r="HZ29" s="58"/>
      <c r="IA29" s="57">
        <f t="shared" si="62"/>
        <v>0</v>
      </c>
      <c r="IB29" s="61"/>
      <c r="IC29" s="55">
        <f>'m11'!BI29+'m12'!C29+'m12'!E29+'m12'!G29+'m12'!I29+'m12'!K29+'m12'!M29</f>
        <v>0</v>
      </c>
      <c r="ID29" s="57">
        <f t="shared" si="63"/>
        <v>0</v>
      </c>
      <c r="IE29" s="57">
        <f>'m11'!BJ29+'m12'!D29+'m12'!F29+'m12'!H29+'m12'!J29+'m12'!L29+'m12'!N29</f>
        <v>0</v>
      </c>
      <c r="IF29" s="58"/>
      <c r="IG29" s="57">
        <f t="shared" si="64"/>
        <v>0</v>
      </c>
      <c r="IH29" s="61"/>
      <c r="II29" s="55">
        <f>'m12'!O29+'m12'!Q29+'m12'!S29+'m12'!U29+'m12'!W29+'m12'!Y29+'m12'!AA29</f>
        <v>0</v>
      </c>
      <c r="IJ29" s="57">
        <f t="shared" si="65"/>
        <v>0</v>
      </c>
      <c r="IK29" s="57">
        <f>'m12'!P29+'m12'!R29+'m12'!T29+'m12'!V29+'m12'!X29+'m12'!Z29+'m12'!AB29</f>
        <v>0</v>
      </c>
      <c r="IL29" s="58"/>
      <c r="IM29" s="57">
        <f t="shared" si="66"/>
        <v>0</v>
      </c>
      <c r="IN29" s="61"/>
      <c r="IO29" s="55">
        <f>'m12'!AC29+'m12'!AE29+'m12'!AG29+'m12'!AI29+'m12'!AK29+'m12'!AM29+'m12'!AO29</f>
        <v>0</v>
      </c>
      <c r="IP29" s="57">
        <f t="shared" si="67"/>
        <v>0</v>
      </c>
      <c r="IQ29" s="57">
        <f>'m12'!AD29+'m12'!AF29+'m12'!AH29+'m12'!AJ29+'m12'!AL29+'m12'!AN29+'m12'!AP29</f>
        <v>0</v>
      </c>
      <c r="IR29" s="58"/>
      <c r="IS29" s="57">
        <f t="shared" si="68"/>
        <v>0</v>
      </c>
      <c r="IT29" s="61"/>
      <c r="IU29" s="55">
        <f>'m12'!AQ29+'m12'!AS29+'m12'!AU29+'m12'!AW29+'m12'!AY29+'m12'!BA29+'m12'!BC29</f>
        <v>0</v>
      </c>
      <c r="IV29" s="57">
        <f t="shared" si="69"/>
        <v>0</v>
      </c>
      <c r="IW29" s="57">
        <f>'m12'!AR29+'m12'!AT29+'m12'!AV29+'m12'!AX29+'m12'!AZ29+'m12'!BB29+'m12'!BD29</f>
        <v>0</v>
      </c>
      <c r="IX29" s="58"/>
      <c r="IY29" s="57">
        <f t="shared" si="70"/>
        <v>0</v>
      </c>
      <c r="IZ29" s="61"/>
      <c r="JA29" s="55">
        <f>'m12'!BE29+'m12'!BG29+'m12'!BI29+'m12'!BK29</f>
        <v>0</v>
      </c>
      <c r="JB29" s="57">
        <f t="shared" si="71"/>
        <v>0</v>
      </c>
      <c r="JC29" s="57">
        <f>'m12'!BF29+'m12'!BH29+'m12'!BJ29+'m12'!BL29</f>
        <v>0</v>
      </c>
      <c r="JD29" s="58"/>
      <c r="JE29" s="57">
        <f t="shared" si="72"/>
        <v>0</v>
      </c>
    </row>
    <row r="30">
      <c r="A30" s="2"/>
      <c r="B30" s="2"/>
      <c r="C30" s="45"/>
      <c r="D30" s="46"/>
      <c r="E30" s="46"/>
      <c r="F30" s="47"/>
      <c r="G30" s="46"/>
      <c r="H30" s="2"/>
      <c r="I30" s="45"/>
      <c r="J30" s="46"/>
      <c r="K30" s="46"/>
      <c r="L30" s="47"/>
      <c r="M30" s="46"/>
      <c r="N30" s="2"/>
      <c r="O30" s="45"/>
      <c r="P30" s="46"/>
      <c r="Q30" s="46"/>
      <c r="R30" s="47"/>
      <c r="S30" s="46"/>
      <c r="T30" s="2"/>
      <c r="U30" s="45"/>
      <c r="V30" s="46"/>
      <c r="W30" s="46"/>
      <c r="X30" s="47"/>
      <c r="Y30" s="46"/>
      <c r="Z30" s="2"/>
      <c r="AA30" s="45"/>
      <c r="AB30" s="46"/>
      <c r="AC30" s="46"/>
      <c r="AD30" s="49"/>
      <c r="AE30" s="46"/>
      <c r="AF30" s="2"/>
      <c r="AG30" s="45"/>
      <c r="AH30" s="46"/>
      <c r="AI30" s="46"/>
      <c r="AJ30" s="47"/>
      <c r="AK30" s="46"/>
      <c r="AL30" s="2"/>
      <c r="AM30" s="45"/>
      <c r="AN30" s="46"/>
      <c r="AO30" s="46"/>
      <c r="AP30" s="47"/>
      <c r="AQ30" s="46"/>
      <c r="AR30" s="2"/>
      <c r="AS30" s="45"/>
      <c r="AT30" s="46"/>
      <c r="AU30" s="46"/>
      <c r="AV30" s="47"/>
      <c r="AW30" s="62"/>
      <c r="AX30" s="2"/>
      <c r="AY30" s="45"/>
      <c r="AZ30" s="46"/>
      <c r="BA30" s="46"/>
      <c r="BB30" s="47"/>
      <c r="BC30" s="46"/>
      <c r="BD30" s="2"/>
      <c r="BE30" s="45"/>
      <c r="BF30" s="46"/>
      <c r="BG30" s="46"/>
      <c r="BH30" s="47"/>
      <c r="BI30" s="46"/>
      <c r="BJ30" s="2"/>
      <c r="BK30" s="45"/>
      <c r="BL30" s="46"/>
      <c r="BM30" s="46"/>
      <c r="BN30" s="47"/>
      <c r="BO30" s="46"/>
      <c r="BP30" s="2"/>
      <c r="BQ30" s="45"/>
      <c r="BR30" s="46"/>
      <c r="BS30" s="46"/>
      <c r="BT30" s="47"/>
      <c r="BU30" s="46"/>
      <c r="BV30" s="2"/>
      <c r="BW30" s="45"/>
      <c r="BX30" s="46"/>
      <c r="BY30" s="46"/>
      <c r="BZ30" s="47"/>
      <c r="CA30" s="46"/>
      <c r="CB30" s="2"/>
      <c r="CC30" s="45">
        <f>'m6'!C30+'m6'!E30+'m6'!G30+'m6'!I30+'m6'!K30+'m6'!M30+'m6'!O30</f>
        <v>0</v>
      </c>
      <c r="CD30" s="46">
        <f t="shared" si="14"/>
        <v>0</v>
      </c>
      <c r="CE30" s="46">
        <f>'m6'!D30+'m6'!F30+'m6'!H30+'m6'!J30+'m6'!L30+'m6'!N30+'m6'!P30</f>
        <v>0</v>
      </c>
      <c r="CF30" s="47"/>
      <c r="CG30" s="46">
        <f t="shared" si="15"/>
        <v>0</v>
      </c>
      <c r="CH30" s="2"/>
      <c r="CI30" s="45">
        <f>'m6'!Q30+'m6'!S30+'m6'!U30+'m6'!W30+'m6'!Y30+'m6'!AA30+'m6'!AC30</f>
        <v>0</v>
      </c>
      <c r="CJ30" s="54">
        <f t="shared" si="16"/>
        <v>0</v>
      </c>
      <c r="CK30" s="46">
        <f>'m6'!R30+'m6'!T30+'m6'!V30+'m6'!X30+'m6'!Z30+'m6'!AB30+'m6'!AD30</f>
        <v>0</v>
      </c>
      <c r="CL30" s="47"/>
      <c r="CM30" s="46">
        <f t="shared" si="17"/>
        <v>0</v>
      </c>
      <c r="CN30" s="2"/>
      <c r="CO30" s="45">
        <f>'m6'!AE30+'m6'!AG30+'m6'!AI30+'m6'!AK30+'m6'!AM30+'m6'!AO30+'m6'!AQ30</f>
        <v>0</v>
      </c>
      <c r="CP30" s="46">
        <f t="shared" si="73"/>
        <v>0</v>
      </c>
      <c r="CQ30" s="46">
        <f>'m6'!AF30+'m6'!AH30+'m6'!AJ30+'m6'!AL30+'m6'!AN30+'m6'!AP30+'m6'!AR30</f>
        <v>0</v>
      </c>
      <c r="CR30" s="47"/>
      <c r="CS30" s="46">
        <f t="shared" si="19"/>
        <v>0</v>
      </c>
      <c r="CT30" s="2"/>
      <c r="CU30" s="45">
        <f>'m6'!AS30+'m6'!AU30+'m6'!AW30+'m6'!AY30+'m6'!BA30+'m6'!BC30+'m6'!BE30</f>
        <v>0</v>
      </c>
      <c r="CV30" s="46">
        <f t="shared" si="20"/>
        <v>0</v>
      </c>
      <c r="CW30" s="46">
        <f>'m6'!AT30+'m6'!AV30+'m6'!AX30+'m6'!AZ30+'m6'!BB30+'m6'!BD30+'m6'!BF30</f>
        <v>0</v>
      </c>
      <c r="CX30" s="47"/>
      <c r="CY30" s="46">
        <f t="shared" si="21"/>
        <v>0</v>
      </c>
      <c r="CZ30" s="2"/>
      <c r="DA30" s="45">
        <f>'m6'!BG30+'m6'!BI30+'m7'!C30+'m7'!E30+'m7'!G30+'m7'!I30+'m7'!K30</f>
        <v>0</v>
      </c>
      <c r="DB30" s="46">
        <f>('m6'!BG30+'m6'!BI30)*'m6'!A30+('m7'!C30+'m7'!E30+'m7'!G30+'m7'!I30+'m7'!K30)*'m7'!A30</f>
        <v>0</v>
      </c>
      <c r="DC30" s="46">
        <f>'m6'!BH30+'m6'!BJ30+'m7'!D30+'m7'!F30+'m7'!H30+'m7'!J30+'m7'!L30</f>
        <v>0</v>
      </c>
      <c r="DD30" s="47"/>
      <c r="DE30" s="46">
        <f t="shared" si="22"/>
        <v>0</v>
      </c>
      <c r="DF30" s="2"/>
      <c r="DG30" s="45">
        <f>'m7'!M30+'m7'!O30+'m7'!Q30+'m7'!S30+'m7'!U30+'m7'!W30+'m7'!Y30</f>
        <v>0</v>
      </c>
      <c r="DH30" s="46">
        <f t="shared" si="23"/>
        <v>0</v>
      </c>
      <c r="DI30" s="46">
        <f>'m7'!N30+'m7'!P30+'m7'!R30+'m7'!T30+'m7'!V30+'m7'!X30+'m7'!Z30</f>
        <v>0</v>
      </c>
      <c r="DJ30" s="47"/>
      <c r="DK30" s="46">
        <f t="shared" si="24"/>
        <v>0</v>
      </c>
      <c r="DL30" s="2"/>
      <c r="DM30" s="45">
        <f>'m7'!AA30+'m7'!AC30+'m7'!AE30+'m7'!AG30+'m7'!AI30+'m7'!AK30+'m7'!AM30</f>
        <v>0</v>
      </c>
      <c r="DN30" s="46">
        <f t="shared" si="25"/>
        <v>0</v>
      </c>
      <c r="DO30" s="46">
        <f>'m7'!AB30+'m7'!AD30+'m7'!AF30+'m7'!AH30+'m7'!AJ30+'m7'!AL30+'m7'!AN30</f>
        <v>0</v>
      </c>
      <c r="DP30" s="47"/>
      <c r="DQ30" s="46">
        <f t="shared" si="26"/>
        <v>0</v>
      </c>
      <c r="DR30" s="2"/>
      <c r="DS30" s="45">
        <f>'m7'!AO30+'m7'!AQ30+'m7'!AS30+'m7'!AU30+'m7'!AW30+'m7'!AY30+'m7'!BA30</f>
        <v>0</v>
      </c>
      <c r="DT30" s="46">
        <f t="shared" si="27"/>
        <v>0</v>
      </c>
      <c r="DU30" s="46">
        <f>'m7'!AP30+'m7'!AR30+'m7'!AT30+'m7'!AV30+'m7'!AX30+'m7'!AZ30+'m7'!BB30</f>
        <v>0</v>
      </c>
      <c r="DV30" s="47"/>
      <c r="DW30" s="46">
        <f t="shared" si="28"/>
        <v>0</v>
      </c>
      <c r="DX30" s="2"/>
      <c r="DY30" s="45">
        <f>'m7'!BC30+'m7'!BE30+'m7'!BG30+'m7'!BI30+'m7'!BK30+'m8'!C30+'m8'!E30</f>
        <v>0</v>
      </c>
      <c r="DZ30" s="63">
        <f>('m7'!BC30+'m7'!BE30+'m7'!BG30+'m7'!BI30+'m7'!BK30)*DF30+('m8'!C30+'m8'!E30)*ED30</f>
        <v>0</v>
      </c>
      <c r="EA30" s="46">
        <f>'m7'!BD30+'m7'!BF30+'m7'!BH30+'m7'!BJ30+'m7'!BL30+'m8'!D30+'m8'!F30</f>
        <v>0</v>
      </c>
      <c r="EB30" s="64"/>
      <c r="EC30" s="63">
        <f t="shared" si="29"/>
        <v>0</v>
      </c>
      <c r="ED30" s="66"/>
      <c r="EE30" s="45">
        <f>'m8'!G30+'m8'!I30+'m8'!K30+'m8'!M30+'m8'!O30+'m8'!Q30+'m8'!S30</f>
        <v>0</v>
      </c>
      <c r="EF30" s="63">
        <f t="shared" si="30"/>
        <v>0</v>
      </c>
      <c r="EG30" s="46">
        <f>'m8'!H30+'m8'!J30+'m8'!L30+'m8'!N30+'m8'!P30+'m8'!R30+'m8'!T30</f>
        <v>0</v>
      </c>
      <c r="EH30" s="64"/>
      <c r="EI30" s="63">
        <f t="shared" si="31"/>
        <v>0</v>
      </c>
      <c r="EJ30" s="66"/>
      <c r="EK30" s="45">
        <f>'m8'!U30+'m8'!W30+'m8'!Y30+'m8'!AA30+'m8'!AC30+'m8'!AE30+'m8'!AG30</f>
        <v>0</v>
      </c>
      <c r="EL30" s="63">
        <f t="shared" si="32"/>
        <v>0</v>
      </c>
      <c r="EM30" s="46">
        <f>'m8'!V30+'m8'!X30+'m8'!Z30+'m8'!AB30+'m8'!AD30+'m8'!AF30+'m8'!AH30</f>
        <v>0</v>
      </c>
      <c r="EN30" s="64"/>
      <c r="EO30" s="63">
        <f t="shared" si="33"/>
        <v>0</v>
      </c>
      <c r="EP30" s="67"/>
      <c r="EQ30" s="55">
        <f>'m8'!AI30+'m8'!AK30+'m8'!AM30+'m8'!AO30+'m8'!AQ30+'m8'!AS30+'m8'!AU30</f>
        <v>0</v>
      </c>
      <c r="ER30" s="57">
        <f t="shared" si="34"/>
        <v>0</v>
      </c>
      <c r="ES30" s="57">
        <f>'m8'!AJ30+'m8'!AL30+'m8'!AN30+'m8'!AP30+'m8'!AR30+'m8'!AT30+'m8'!AV30</f>
        <v>0</v>
      </c>
      <c r="ET30" s="68"/>
      <c r="EU30" s="57">
        <f t="shared" si="35"/>
        <v>0</v>
      </c>
      <c r="EV30" s="67"/>
      <c r="EW30" s="55">
        <f>'m8'!AW30+'m8'!AY30+'m8'!BA30+'m8'!BC30+'m8'!BE30+'m8'!BG30+'m8'!BI30</f>
        <v>0</v>
      </c>
      <c r="EX30" s="57">
        <f t="shared" si="36"/>
        <v>0</v>
      </c>
      <c r="EY30" s="57">
        <f>'m8'!AX30+'m8'!AZ30+'m8'!BB30+'m8'!BD30+'m8'!BF30+'m8'!BH30+'m8'!BJ30</f>
        <v>0</v>
      </c>
      <c r="EZ30" s="68"/>
      <c r="FA30" s="57">
        <f t="shared" si="37"/>
        <v>0</v>
      </c>
      <c r="FB30" s="67"/>
      <c r="FC30" s="55">
        <f>'m8'!BK30+'m9'!C30+'m9'!E30+'m9'!G30+'m9'!I30+'m9'!K30+'m9'!M30</f>
        <v>0</v>
      </c>
      <c r="FD30" s="57">
        <f>'m8'!BK30*ED30+'m9'!C30*FH30+'m9'!E30*FH30+'m9'!G30*FH30+'m9'!I30*FH30+'m9'!K30*FH30+'m9'!M30*FH30</f>
        <v>0</v>
      </c>
      <c r="FE30" s="59">
        <f>'m8'!BL30+'m9'!D30+'m9'!F30+'m9'!H30+'m9'!J30+'m9'!L30+'m9'!N30</f>
        <v>0</v>
      </c>
      <c r="FF30" s="68"/>
      <c r="FG30" s="57">
        <f t="shared" si="38"/>
        <v>0</v>
      </c>
      <c r="FH30" s="66"/>
      <c r="FI30" s="45">
        <f>'m9'!O30+'m9'!Q30+'m9'!S30+'m9'!U30+'m9'!W30+'m9'!Y30+'m9'!AA30</f>
        <v>0</v>
      </c>
      <c r="FJ30" s="63">
        <f t="shared" si="39"/>
        <v>0</v>
      </c>
      <c r="FK30" s="46">
        <f>'m9'!P30+'m9'!R30+'m9'!T30+'m9'!V30+'m9'!X30+'m9'!Z30+'m9'!AB30</f>
        <v>0</v>
      </c>
      <c r="FL30" s="64"/>
      <c r="FM30" s="63">
        <f t="shared" si="40"/>
        <v>0</v>
      </c>
      <c r="FN30" s="67"/>
      <c r="FO30" s="55">
        <f>'m9'!AC30+'m9'!AE30+'m9'!AG30+'m9'!AI30+'m9'!AK30+'m9'!AM30+'m9'!AO30</f>
        <v>0</v>
      </c>
      <c r="FP30" s="57">
        <f t="shared" si="41"/>
        <v>0</v>
      </c>
      <c r="FQ30" s="57">
        <f>'m9'!AD30+'m9'!AF30+'m9'!AH30+'m9'!AJ30+'m9'!AL30+'m9'!AN30+'m9'!AP30</f>
        <v>0</v>
      </c>
      <c r="FR30" s="68"/>
      <c r="FS30" s="57">
        <f t="shared" si="42"/>
        <v>0</v>
      </c>
      <c r="FT30" s="67"/>
      <c r="FU30" s="55">
        <f>'m9'!AQ30+'m9'!AS30+'m9'!AU30+'m9'!AW30+'m9'!AY30+'m9'!BA30+'m9'!BC30</f>
        <v>0</v>
      </c>
      <c r="FV30" s="57">
        <f t="shared" si="43"/>
        <v>0</v>
      </c>
      <c r="FW30" s="57">
        <f>'m9'!AR30+'m9'!AT30+'m9'!AV30+'m9'!AX30+'m9'!AZ30+'m9'!BB30+'m9'!BD30</f>
        <v>0</v>
      </c>
      <c r="FX30" s="68"/>
      <c r="FY30" s="57">
        <f t="shared" si="44"/>
        <v>0</v>
      </c>
      <c r="FZ30" s="67"/>
      <c r="GA30" s="55">
        <f>'m9'!BE30+'m9'!BG30+'m9'!BI30+'m10'!C40+'m10'!E40+'m10'!G40+'m10'!I40</f>
        <v>0</v>
      </c>
      <c r="GB30" s="57">
        <f t="shared" si="45"/>
        <v>0</v>
      </c>
      <c r="GC30" s="57">
        <f>'m9'!BF30+'m9'!BH30+'m9'!BJ30+'m10'!D40+'m10'!F40+'m10'!H40+'m10'!J40</f>
        <v>0</v>
      </c>
      <c r="GD30" s="68"/>
      <c r="GE30" s="57">
        <f t="shared" si="46"/>
        <v>0</v>
      </c>
      <c r="GF30" s="67"/>
      <c r="GG30" s="55">
        <f>'m10'!K40+'m10'!M40+'m10'!O40+'m10'!Q40+'m10'!S40+'m10'!U40+'m10'!W40</f>
        <v>0</v>
      </c>
      <c r="GH30" s="57">
        <f t="shared" si="47"/>
        <v>0</v>
      </c>
      <c r="GI30" s="57">
        <f>'m10'!L40+'m10'!N40+'m10'!P40+'m10'!R40+'m10'!T40+'m10'!V40+'m10'!X40</f>
        <v>0</v>
      </c>
      <c r="GJ30" s="68"/>
      <c r="GK30" s="57">
        <f t="shared" si="48"/>
        <v>0</v>
      </c>
      <c r="GL30" s="67"/>
      <c r="GM30" s="55">
        <f>'m10'!Y40+'m10'!AA40+'m10'!AC40+'m10'!AE40+'m10'!AG40+'m10'!AI40+'m10'!AK40</f>
        <v>0</v>
      </c>
      <c r="GN30" s="57">
        <f t="shared" si="49"/>
        <v>0</v>
      </c>
      <c r="GO30" s="57">
        <f>'m10'!Z40+'m10'!AB40+'m10'!AD40+'m10'!AF40+'m10'!AH40+'m10'!AJ40+'m10'!AL40</f>
        <v>0</v>
      </c>
      <c r="GP30" s="68"/>
      <c r="GQ30" s="57">
        <f t="shared" si="50"/>
        <v>0</v>
      </c>
      <c r="GR30" s="61"/>
      <c r="GS30" s="55">
        <f>'m10'!AM40+'m10'!AO40+'m10'!AQ40+'m10'!AS40+'m10'!AU40+'m10'!AW40+'m10'!AY40</f>
        <v>0</v>
      </c>
      <c r="GT30" s="57">
        <f t="shared" si="51"/>
        <v>0</v>
      </c>
      <c r="GU30" s="57">
        <f>'m10'!AN40+'m10'!AP40+'m10'!AR40+'m10'!AT40+'m10'!AV40+'m10'!AX40+'m10'!AZ40</f>
        <v>0</v>
      </c>
      <c r="GV30" s="58"/>
      <c r="GW30" s="57">
        <f t="shared" si="52"/>
        <v>0</v>
      </c>
      <c r="GX30" s="61"/>
      <c r="GY30" s="55">
        <f>'m10'!BA30+'m10'!BC30+'m10'!BE30+'m10'!BG30+'m10'!BI30+'m10'!BK30+'m11'!C30</f>
        <v>0</v>
      </c>
      <c r="GZ30" s="57">
        <f t="shared" si="53"/>
        <v>0</v>
      </c>
      <c r="HA30" s="57">
        <f>'m10'!BB30+'m10'!BD30+'m10'!BF30+'m10'!BH30+'m10'!BJ30+'m10'!BL30+'m11'!D30</f>
        <v>0</v>
      </c>
      <c r="HB30" s="58"/>
      <c r="HC30" s="57">
        <f t="shared" si="54"/>
        <v>0</v>
      </c>
      <c r="HD30" s="67"/>
      <c r="HE30" s="55">
        <f>'m11'!E30+'m11'!G30+'m11'!I30+'m11'!K30+'m11'!M30+'m11'!O30+'m11'!Q30</f>
        <v>0</v>
      </c>
      <c r="HF30" s="57">
        <f t="shared" si="55"/>
        <v>0</v>
      </c>
      <c r="HG30" s="57">
        <f>'m11'!F30+'m11'!H30+'m11'!J30+'m11'!L30+'m11'!N30+'m11'!P30+'m11'!R30</f>
        <v>0</v>
      </c>
      <c r="HH30" s="68"/>
      <c r="HI30" s="57">
        <f t="shared" si="56"/>
        <v>0</v>
      </c>
      <c r="HJ30" s="67"/>
      <c r="HK30" s="55">
        <f>'m11'!S30+'m11'!U30+'m11'!W30+'m11'!Y30+'m11'!AA30+'m11'!AC30+'m11'!AE30</f>
        <v>0</v>
      </c>
      <c r="HL30" s="57">
        <f t="shared" si="57"/>
        <v>0</v>
      </c>
      <c r="HM30" s="57">
        <f>'m11'!T30+'m11'!V30+'m11'!X30+'m11'!Z30+'m11'!AB30+'m11'!AD30+'m11'!AF30</f>
        <v>0</v>
      </c>
      <c r="HN30" s="68"/>
      <c r="HO30" s="57">
        <f t="shared" si="58"/>
        <v>0</v>
      </c>
      <c r="HP30" s="61"/>
      <c r="HQ30" s="55">
        <f>'m11'!AG30+'m11'!AI30+'m11'!AK30+'m11'!AM30+'m11'!AO30+'m11'!AQ30+'m11'!AS30</f>
        <v>0</v>
      </c>
      <c r="HR30" s="57">
        <f t="shared" si="59"/>
        <v>0</v>
      </c>
      <c r="HS30" s="57">
        <f>'m11'!AH30+'m11'!AJ30+'m11'!AL30+'m11'!AN30+'m11'!AP30+'m11'!AR30+'m11'!AT30</f>
        <v>0</v>
      </c>
      <c r="HT30" s="58"/>
      <c r="HU30" s="57">
        <f t="shared" si="60"/>
        <v>0</v>
      </c>
      <c r="HV30" s="61"/>
      <c r="HW30" s="55">
        <f>'m11'!AU30+'m11'!AW30+'m11'!AY30+'m11'!BA30+'m11'!BC30+'m11'!BE30+'m11'!BG30</f>
        <v>0</v>
      </c>
      <c r="HX30" s="57">
        <f t="shared" si="61"/>
        <v>0</v>
      </c>
      <c r="HY30" s="57">
        <f>'m11'!AV30+'m11'!AX30+'m11'!AZ30+'m11'!BB30+'m11'!BD30+'m11'!BF30+'m11'!BH30</f>
        <v>0</v>
      </c>
      <c r="HZ30" s="58"/>
      <c r="IA30" s="57">
        <f t="shared" si="62"/>
        <v>0</v>
      </c>
      <c r="IB30" s="61"/>
      <c r="IC30" s="55">
        <f>'m11'!BI30+'m12'!C30+'m12'!E30+'m12'!G30+'m12'!I30+'m12'!K30+'m12'!M30</f>
        <v>0</v>
      </c>
      <c r="ID30" s="57">
        <f t="shared" si="63"/>
        <v>0</v>
      </c>
      <c r="IE30" s="57">
        <f>'m11'!BJ30+'m12'!D30+'m12'!F30+'m12'!H30+'m12'!J30+'m12'!L30+'m12'!N30</f>
        <v>0</v>
      </c>
      <c r="IF30" s="58"/>
      <c r="IG30" s="57">
        <f t="shared" si="64"/>
        <v>0</v>
      </c>
      <c r="IH30" s="61"/>
      <c r="II30" s="55">
        <f>'m12'!O30+'m12'!Q30+'m12'!S30+'m12'!U30+'m12'!W30+'m12'!Y30+'m12'!AA30</f>
        <v>0</v>
      </c>
      <c r="IJ30" s="57">
        <f t="shared" si="65"/>
        <v>0</v>
      </c>
      <c r="IK30" s="57">
        <f>'m12'!P30+'m12'!R30+'m12'!T30+'m12'!V30+'m12'!X30+'m12'!Z30+'m12'!AB30</f>
        <v>0</v>
      </c>
      <c r="IL30" s="58"/>
      <c r="IM30" s="57">
        <f t="shared" si="66"/>
        <v>0</v>
      </c>
      <c r="IN30" s="61"/>
      <c r="IO30" s="55">
        <f>'m12'!AC30+'m12'!AE30+'m12'!AG30+'m12'!AI30+'m12'!AK30+'m12'!AM30+'m12'!AO30</f>
        <v>0</v>
      </c>
      <c r="IP30" s="57">
        <f t="shared" si="67"/>
        <v>0</v>
      </c>
      <c r="IQ30" s="57">
        <f>'m12'!AD30+'m12'!AF30+'m12'!AH30+'m12'!AJ30+'m12'!AL30+'m12'!AN30+'m12'!AP30</f>
        <v>0</v>
      </c>
      <c r="IR30" s="58"/>
      <c r="IS30" s="57">
        <f t="shared" si="68"/>
        <v>0</v>
      </c>
      <c r="IT30" s="61"/>
      <c r="IU30" s="55">
        <f>'m12'!AQ30+'m12'!AS30+'m12'!AU30+'m12'!AW30+'m12'!AY30+'m12'!BA30+'m12'!BC30</f>
        <v>0</v>
      </c>
      <c r="IV30" s="57">
        <f t="shared" si="69"/>
        <v>0</v>
      </c>
      <c r="IW30" s="57">
        <f>'m12'!AR30+'m12'!AT30+'m12'!AV30+'m12'!AX30+'m12'!AZ30+'m12'!BB30+'m12'!BD30</f>
        <v>0</v>
      </c>
      <c r="IX30" s="58"/>
      <c r="IY30" s="57">
        <f t="shared" si="70"/>
        <v>0</v>
      </c>
      <c r="IZ30" s="61"/>
      <c r="JA30" s="55">
        <f>'m12'!BE30+'m12'!BG30+'m12'!BI30+'m12'!BK30</f>
        <v>0</v>
      </c>
      <c r="JB30" s="57">
        <f t="shared" si="71"/>
        <v>0</v>
      </c>
      <c r="JC30" s="57">
        <f>'m12'!BF30+'m12'!BH30+'m12'!BJ30+'m12'!BL30</f>
        <v>0</v>
      </c>
      <c r="JD30" s="58"/>
      <c r="JE30" s="57">
        <f t="shared" si="72"/>
        <v>0</v>
      </c>
    </row>
    <row r="31">
      <c r="A31" s="2"/>
      <c r="B31" s="2"/>
      <c r="C31" s="45"/>
      <c r="D31" s="46"/>
      <c r="E31" s="46"/>
      <c r="F31" s="47"/>
      <c r="G31" s="46"/>
      <c r="H31" s="2"/>
      <c r="I31" s="45"/>
      <c r="J31" s="46"/>
      <c r="K31" s="46"/>
      <c r="L31" s="47"/>
      <c r="M31" s="46"/>
      <c r="N31" s="2"/>
      <c r="O31" s="45"/>
      <c r="P31" s="46"/>
      <c r="Q31" s="46"/>
      <c r="R31" s="47"/>
      <c r="S31" s="46"/>
      <c r="T31" s="2"/>
      <c r="U31" s="45"/>
      <c r="V31" s="46"/>
      <c r="W31" s="46"/>
      <c r="X31" s="47"/>
      <c r="Y31" s="46"/>
      <c r="Z31" s="2"/>
      <c r="AA31" s="45"/>
      <c r="AB31" s="46"/>
      <c r="AC31" s="46"/>
      <c r="AD31" s="49"/>
      <c r="AE31" s="46"/>
      <c r="AF31" s="2"/>
      <c r="AG31" s="45"/>
      <c r="AH31" s="46"/>
      <c r="AI31" s="46"/>
      <c r="AJ31" s="47"/>
      <c r="AK31" s="46"/>
      <c r="AL31" s="2"/>
      <c r="AM31" s="45"/>
      <c r="AN31" s="46"/>
      <c r="AO31" s="46"/>
      <c r="AP31" s="47"/>
      <c r="AQ31" s="46"/>
      <c r="AR31" s="2"/>
      <c r="AS31" s="45"/>
      <c r="AT31" s="46"/>
      <c r="AU31" s="46"/>
      <c r="AV31" s="47"/>
      <c r="AW31" s="62"/>
      <c r="AX31" s="2"/>
      <c r="AY31" s="45"/>
      <c r="AZ31" s="46"/>
      <c r="BA31" s="46"/>
      <c r="BB31" s="47"/>
      <c r="BC31" s="46"/>
      <c r="BD31" s="2"/>
      <c r="BE31" s="45"/>
      <c r="BF31" s="46"/>
      <c r="BG31" s="46"/>
      <c r="BH31" s="47"/>
      <c r="BI31" s="46"/>
      <c r="BJ31" s="2"/>
      <c r="BK31" s="45"/>
      <c r="BL31" s="46"/>
      <c r="BM31" s="46"/>
      <c r="BN31" s="47"/>
      <c r="BO31" s="46"/>
      <c r="BP31" s="2"/>
      <c r="BQ31" s="45"/>
      <c r="BR31" s="46"/>
      <c r="BS31" s="46"/>
      <c r="BT31" s="47"/>
      <c r="BU31" s="46"/>
      <c r="BV31" s="2"/>
      <c r="BW31" s="45"/>
      <c r="BX31" s="46"/>
      <c r="BY31" s="46"/>
      <c r="BZ31" s="47"/>
      <c r="CA31" s="46"/>
      <c r="CB31" s="2"/>
      <c r="CC31" s="45">
        <f>'m6'!C31+'m6'!E31+'m6'!G31+'m6'!I31+'m6'!K31+'m6'!M31+'m6'!O31</f>
        <v>0</v>
      </c>
      <c r="CD31" s="46">
        <f t="shared" si="14"/>
        <v>0</v>
      </c>
      <c r="CE31" s="46">
        <f>'m6'!D31+'m6'!F31+'m6'!H31+'m6'!J31+'m6'!L31+'m6'!N31+'m6'!P31</f>
        <v>0</v>
      </c>
      <c r="CF31" s="47"/>
      <c r="CG31" s="46">
        <f t="shared" si="15"/>
        <v>0</v>
      </c>
      <c r="CH31" s="2"/>
      <c r="CI31" s="45">
        <f>'m6'!Q31+'m6'!S31+'m6'!U31+'m6'!W31+'m6'!Y31+'m6'!AA31+'m6'!AC31</f>
        <v>0</v>
      </c>
      <c r="CJ31" s="54">
        <f t="shared" si="16"/>
        <v>0</v>
      </c>
      <c r="CK31" s="46">
        <f>'m6'!R31+'m6'!T31+'m6'!V31+'m6'!X31+'m6'!Z31+'m6'!AB31+'m6'!AD31</f>
        <v>0</v>
      </c>
      <c r="CL31" s="47"/>
      <c r="CM31" s="46">
        <f t="shared" si="17"/>
        <v>0</v>
      </c>
      <c r="CN31" s="2"/>
      <c r="CO31" s="45">
        <f>'m6'!AE31+'m6'!AG31+'m6'!AI31+'m6'!AK31+'m6'!AM31+'m6'!AO31+'m6'!AQ31</f>
        <v>0</v>
      </c>
      <c r="CP31" s="46">
        <f t="shared" si="73"/>
        <v>0</v>
      </c>
      <c r="CQ31" s="46">
        <f>'m6'!AF31+'m6'!AH31+'m6'!AJ31+'m6'!AL31+'m6'!AN31+'m6'!AP31+'m6'!AR31</f>
        <v>0</v>
      </c>
      <c r="CR31" s="47"/>
      <c r="CS31" s="46">
        <f t="shared" si="19"/>
        <v>0</v>
      </c>
      <c r="CT31" s="2"/>
      <c r="CU31" s="45">
        <f>'m6'!AS31+'m6'!AU31+'m6'!AW31+'m6'!AY31+'m6'!BA31+'m6'!BC31+'m6'!BE31</f>
        <v>0</v>
      </c>
      <c r="CV31" s="46">
        <f t="shared" si="20"/>
        <v>0</v>
      </c>
      <c r="CW31" s="46">
        <f>'m6'!AT31+'m6'!AV31+'m6'!AX31+'m6'!AZ31+'m6'!BB31+'m6'!BD31+'m6'!BF31</f>
        <v>0</v>
      </c>
      <c r="CX31" s="47"/>
      <c r="CY31" s="46">
        <f t="shared" si="21"/>
        <v>0</v>
      </c>
      <c r="CZ31" s="2"/>
      <c r="DA31" s="45">
        <f>'m6'!BG31+'m6'!BI31+'m7'!C31+'m7'!E31+'m7'!G31+'m7'!I31+'m7'!K31</f>
        <v>0</v>
      </c>
      <c r="DB31" s="46">
        <f>('m6'!BG31+'m6'!BI31)*'m6'!A31+('m7'!C31+'m7'!E31+'m7'!G31+'m7'!I31+'m7'!K31)*'m7'!A31</f>
        <v>0</v>
      </c>
      <c r="DC31" s="46">
        <f>'m6'!BH31+'m6'!BJ31+'m7'!D31+'m7'!F31+'m7'!H31+'m7'!J31+'m7'!L31</f>
        <v>0</v>
      </c>
      <c r="DD31" s="47"/>
      <c r="DE31" s="46">
        <f t="shared" si="22"/>
        <v>0</v>
      </c>
      <c r="DF31" s="2"/>
      <c r="DG31" s="45">
        <f>'m7'!M31+'m7'!O31+'m7'!Q31+'m7'!S31+'m7'!U31+'m7'!W31+'m7'!Y31</f>
        <v>0</v>
      </c>
      <c r="DH31" s="46">
        <f t="shared" si="23"/>
        <v>0</v>
      </c>
      <c r="DI31" s="46">
        <f>'m7'!N31+'m7'!P31+'m7'!R31+'m7'!T31+'m7'!V31+'m7'!X31+'m7'!Z31</f>
        <v>0</v>
      </c>
      <c r="DJ31" s="47"/>
      <c r="DK31" s="46">
        <f t="shared" si="24"/>
        <v>0</v>
      </c>
      <c r="DL31" s="2"/>
      <c r="DM31" s="45">
        <f>'m7'!AA31+'m7'!AC31+'m7'!AE31+'m7'!AG31+'m7'!AI31+'m7'!AK31+'m7'!AM31</f>
        <v>0</v>
      </c>
      <c r="DN31" s="46">
        <f t="shared" si="25"/>
        <v>0</v>
      </c>
      <c r="DO31" s="46">
        <f>'m7'!AB31+'m7'!AD31+'m7'!AF31+'m7'!AH31+'m7'!AJ31+'m7'!AL31+'m7'!AN31</f>
        <v>0</v>
      </c>
      <c r="DP31" s="47"/>
      <c r="DQ31" s="46">
        <f t="shared" si="26"/>
        <v>0</v>
      </c>
      <c r="DR31" s="2"/>
      <c r="DS31" s="45">
        <f>'m7'!AO31+'m7'!AQ31+'m7'!AS31+'m7'!AU31+'m7'!AW31+'m7'!AY31+'m7'!BA31</f>
        <v>0</v>
      </c>
      <c r="DT31" s="46">
        <f t="shared" si="27"/>
        <v>0</v>
      </c>
      <c r="DU31" s="46">
        <f>'m7'!AP31+'m7'!AR31+'m7'!AT31+'m7'!AV31+'m7'!AX31+'m7'!AZ31+'m7'!BB31</f>
        <v>0</v>
      </c>
      <c r="DV31" s="47"/>
      <c r="DW31" s="46">
        <f t="shared" si="28"/>
        <v>0</v>
      </c>
      <c r="DX31" s="2"/>
      <c r="DY31" s="45">
        <f>'m7'!BC31+'m7'!BE31+'m7'!BG31+'m7'!BI31+'m7'!BK31+'m8'!C31+'m8'!E31</f>
        <v>0</v>
      </c>
      <c r="DZ31" s="63">
        <f>('m7'!BC31+'m7'!BE31+'m7'!BG31+'m7'!BI31+'m7'!BK31)*DF31+('m8'!C31+'m8'!E31)*ED31</f>
        <v>0</v>
      </c>
      <c r="EA31" s="46">
        <f>'m7'!BD31+'m7'!BF31+'m7'!BH31+'m7'!BJ31+'m7'!BL31+'m8'!D31+'m8'!F31</f>
        <v>0</v>
      </c>
      <c r="EB31" s="64"/>
      <c r="EC31" s="63">
        <f t="shared" si="29"/>
        <v>0</v>
      </c>
      <c r="ED31" s="66"/>
      <c r="EE31" s="45">
        <f>'m8'!G31+'m8'!I31+'m8'!K31+'m8'!M31+'m8'!O31+'m8'!Q31+'m8'!S31</f>
        <v>0</v>
      </c>
      <c r="EF31" s="63">
        <f t="shared" si="30"/>
        <v>0</v>
      </c>
      <c r="EG31" s="46">
        <f>'m8'!H31+'m8'!J31+'m8'!L31+'m8'!N31+'m8'!P31+'m8'!R31+'m8'!T31</f>
        <v>0</v>
      </c>
      <c r="EH31" s="64"/>
      <c r="EI31" s="63">
        <f t="shared" si="31"/>
        <v>0</v>
      </c>
      <c r="EJ31" s="66"/>
      <c r="EK31" s="45">
        <f>'m8'!U31+'m8'!W31+'m8'!Y31+'m8'!AA31+'m8'!AC31+'m8'!AE31+'m8'!AG31</f>
        <v>0</v>
      </c>
      <c r="EL31" s="63">
        <f t="shared" si="32"/>
        <v>0</v>
      </c>
      <c r="EM31" s="46">
        <f>'m8'!V31+'m8'!X31+'m8'!Z31+'m8'!AB31+'m8'!AD31+'m8'!AF31+'m8'!AH31</f>
        <v>0</v>
      </c>
      <c r="EN31" s="64"/>
      <c r="EO31" s="63">
        <f t="shared" si="33"/>
        <v>0</v>
      </c>
      <c r="EP31" s="67"/>
      <c r="EQ31" s="55">
        <f>'m8'!AI31+'m8'!AK31+'m8'!AM31+'m8'!AO31+'m8'!AQ31+'m8'!AS31+'m8'!AU31</f>
        <v>0</v>
      </c>
      <c r="ER31" s="57">
        <f t="shared" si="34"/>
        <v>0</v>
      </c>
      <c r="ES31" s="57">
        <f>'m8'!AJ31+'m8'!AL31+'m8'!AN31+'m8'!AP31+'m8'!AR31+'m8'!AT31+'m8'!AV31</f>
        <v>0</v>
      </c>
      <c r="ET31" s="68"/>
      <c r="EU31" s="57">
        <f t="shared" si="35"/>
        <v>0</v>
      </c>
      <c r="EV31" s="67"/>
      <c r="EW31" s="55">
        <f>'m8'!AW31+'m8'!AY31+'m8'!BA31+'m8'!BC31+'m8'!BE31+'m8'!BG31+'m8'!BI31</f>
        <v>0</v>
      </c>
      <c r="EX31" s="57">
        <f t="shared" si="36"/>
        <v>0</v>
      </c>
      <c r="EY31" s="57">
        <f>'m8'!AX31+'m8'!AZ31+'m8'!BB31+'m8'!BD31+'m8'!BF31+'m8'!BH31+'m8'!BJ31</f>
        <v>0</v>
      </c>
      <c r="EZ31" s="68"/>
      <c r="FA31" s="57">
        <f t="shared" si="37"/>
        <v>0</v>
      </c>
      <c r="FB31" s="67"/>
      <c r="FC31" s="55">
        <f>'m8'!BK31+'m9'!C31+'m9'!E31+'m9'!G31+'m9'!I31+'m9'!K31+'m9'!M31</f>
        <v>0</v>
      </c>
      <c r="FD31" s="57">
        <f>'m8'!BK31*ED31+'m9'!C31*FH31+'m9'!E31*FH31+'m9'!G31*FH31+'m9'!I31*FH31+'m9'!K31*FH31+'m9'!M31*FH31</f>
        <v>0</v>
      </c>
      <c r="FE31" s="59">
        <f>'m8'!BL31+'m9'!D31+'m9'!F31+'m9'!H31+'m9'!J31+'m9'!L31+'m9'!N31</f>
        <v>0</v>
      </c>
      <c r="FF31" s="68"/>
      <c r="FG31" s="57">
        <f t="shared" si="38"/>
        <v>0</v>
      </c>
      <c r="FH31" s="66"/>
      <c r="FI31" s="45">
        <f>'m9'!O31+'m9'!Q31+'m9'!S31+'m9'!U31+'m9'!W31+'m9'!Y31+'m9'!AA31</f>
        <v>0</v>
      </c>
      <c r="FJ31" s="63">
        <f t="shared" si="39"/>
        <v>0</v>
      </c>
      <c r="FK31" s="46">
        <f>'m9'!P31+'m9'!R31+'m9'!T31+'m9'!V31+'m9'!X31+'m9'!Z31+'m9'!AB31</f>
        <v>0</v>
      </c>
      <c r="FL31" s="64"/>
      <c r="FM31" s="63">
        <f t="shared" si="40"/>
        <v>0</v>
      </c>
      <c r="FN31" s="67"/>
      <c r="FO31" s="55">
        <f>'m9'!AC31+'m9'!AE31+'m9'!AG31+'m9'!AI31+'m9'!AK31+'m9'!AM31+'m9'!AO31</f>
        <v>0</v>
      </c>
      <c r="FP31" s="57">
        <f t="shared" si="41"/>
        <v>0</v>
      </c>
      <c r="FQ31" s="57">
        <f>'m9'!AD31+'m9'!AF31+'m9'!AH31+'m9'!AJ31+'m9'!AL31+'m9'!AN31+'m9'!AP31</f>
        <v>0</v>
      </c>
      <c r="FR31" s="68"/>
      <c r="FS31" s="57">
        <f t="shared" si="42"/>
        <v>0</v>
      </c>
      <c r="FT31" s="67"/>
      <c r="FU31" s="55">
        <f>'m9'!AQ31+'m9'!AS31+'m9'!AU31+'m9'!AW31+'m9'!AY31+'m9'!BA31+'m9'!BC31</f>
        <v>0</v>
      </c>
      <c r="FV31" s="57">
        <f t="shared" si="43"/>
        <v>0</v>
      </c>
      <c r="FW31" s="57">
        <f>'m9'!AR31+'m9'!AT31+'m9'!AV31+'m9'!AX31+'m9'!AZ31+'m9'!BB31+'m9'!BD31</f>
        <v>0</v>
      </c>
      <c r="FX31" s="68"/>
      <c r="FY31" s="57">
        <f t="shared" si="44"/>
        <v>0</v>
      </c>
      <c r="FZ31" s="67"/>
      <c r="GA31" s="55">
        <f>'m9'!BE31+'m9'!BG31+'m9'!BI31+'m10'!C41+'m10'!E41+'m10'!G41+'m10'!I41</f>
        <v>0</v>
      </c>
      <c r="GB31" s="57">
        <f t="shared" si="45"/>
        <v>0</v>
      </c>
      <c r="GC31" s="57">
        <f>'m9'!BF31+'m9'!BH31+'m9'!BJ31+'m10'!D41+'m10'!F41+'m10'!H41+'m10'!J41</f>
        <v>0</v>
      </c>
      <c r="GD31" s="68"/>
      <c r="GE31" s="57">
        <f t="shared" si="46"/>
        <v>0</v>
      </c>
      <c r="GF31" s="67"/>
      <c r="GG31" s="55">
        <f>'m10'!K41+'m10'!M41+'m10'!O41+'m10'!Q41+'m10'!S41+'m10'!U41+'m10'!W41</f>
        <v>0</v>
      </c>
      <c r="GH31" s="57">
        <f t="shared" si="47"/>
        <v>0</v>
      </c>
      <c r="GI31" s="57">
        <f>'m10'!L41+'m10'!N41+'m10'!P41+'m10'!R41+'m10'!T41+'m10'!V41+'m10'!X41</f>
        <v>0</v>
      </c>
      <c r="GJ31" s="68"/>
      <c r="GK31" s="57">
        <f t="shared" si="48"/>
        <v>0</v>
      </c>
      <c r="GL31" s="67"/>
      <c r="GM31" s="55">
        <f>'m10'!Y41+'m10'!AA41+'m10'!AC41+'m10'!AE41+'m10'!AG41+'m10'!AI41+'m10'!AK41</f>
        <v>0</v>
      </c>
      <c r="GN31" s="57">
        <f t="shared" si="49"/>
        <v>0</v>
      </c>
      <c r="GO31" s="57">
        <f>'m10'!Z41+'m10'!AB41+'m10'!AD41+'m10'!AF41+'m10'!AH41+'m10'!AJ41+'m10'!AL41</f>
        <v>0</v>
      </c>
      <c r="GP31" s="68"/>
      <c r="GQ31" s="57">
        <f t="shared" si="50"/>
        <v>0</v>
      </c>
      <c r="GR31" s="61"/>
      <c r="GS31" s="55">
        <f>'m10'!AM41+'m10'!AO41+'m10'!AQ41+'m10'!AS41+'m10'!AU41+'m10'!AW41+'m10'!AY41</f>
        <v>0</v>
      </c>
      <c r="GT31" s="57">
        <f t="shared" si="51"/>
        <v>0</v>
      </c>
      <c r="GU31" s="57">
        <f>'m10'!AN41+'m10'!AP41+'m10'!AR41+'m10'!AT41+'m10'!AV41+'m10'!AX41+'m10'!AZ41</f>
        <v>0</v>
      </c>
      <c r="GV31" s="58"/>
      <c r="GW31" s="57">
        <f t="shared" si="52"/>
        <v>0</v>
      </c>
      <c r="GX31" s="61"/>
      <c r="GY31" s="55">
        <f>'m10'!BA31+'m10'!BC31+'m10'!BE31+'m10'!BG31+'m10'!BI31+'m10'!BK31+'m11'!C31</f>
        <v>0</v>
      </c>
      <c r="GZ31" s="57">
        <f t="shared" si="53"/>
        <v>0</v>
      </c>
      <c r="HA31" s="57">
        <f>'m10'!BB31+'m10'!BD31+'m10'!BF31+'m10'!BH31+'m10'!BJ31+'m10'!BL31+'m11'!D31</f>
        <v>0</v>
      </c>
      <c r="HB31" s="58"/>
      <c r="HC31" s="57">
        <f t="shared" si="54"/>
        <v>0</v>
      </c>
      <c r="HD31" s="67"/>
      <c r="HE31" s="55">
        <f>'m11'!E31+'m11'!G31+'m11'!I31+'m11'!K31+'m11'!M31+'m11'!O31+'m11'!Q31</f>
        <v>0</v>
      </c>
      <c r="HF31" s="57">
        <f t="shared" si="55"/>
        <v>0</v>
      </c>
      <c r="HG31" s="57">
        <f>'m11'!F31+'m11'!H31+'m11'!J31+'m11'!L31+'m11'!N31+'m11'!P31+'m11'!R31</f>
        <v>0</v>
      </c>
      <c r="HH31" s="68"/>
      <c r="HI31" s="57">
        <f t="shared" si="56"/>
        <v>0</v>
      </c>
      <c r="HJ31" s="67"/>
      <c r="HK31" s="55">
        <f>'m11'!S31+'m11'!U31+'m11'!W31+'m11'!Y31+'m11'!AA31+'m11'!AC31+'m11'!AE31</f>
        <v>0</v>
      </c>
      <c r="HL31" s="57">
        <f t="shared" si="57"/>
        <v>0</v>
      </c>
      <c r="HM31" s="57">
        <f>'m11'!T31+'m11'!V31+'m11'!X31+'m11'!Z31+'m11'!AB31+'m11'!AD31+'m11'!AF31</f>
        <v>0</v>
      </c>
      <c r="HN31" s="68"/>
      <c r="HO31" s="57">
        <f t="shared" si="58"/>
        <v>0</v>
      </c>
      <c r="HP31" s="61"/>
      <c r="HQ31" s="55">
        <f>'m11'!AG31+'m11'!AI31+'m11'!AK31+'m11'!AM31+'m11'!AO31+'m11'!AQ31+'m11'!AS31</f>
        <v>0</v>
      </c>
      <c r="HR31" s="57">
        <f t="shared" si="59"/>
        <v>0</v>
      </c>
      <c r="HS31" s="57">
        <f>'m11'!AH31+'m11'!AJ31+'m11'!AL31+'m11'!AN31+'m11'!AP31+'m11'!AR31+'m11'!AT31</f>
        <v>0</v>
      </c>
      <c r="HT31" s="58"/>
      <c r="HU31" s="57">
        <f t="shared" si="60"/>
        <v>0</v>
      </c>
      <c r="HV31" s="61"/>
      <c r="HW31" s="55">
        <f>'m11'!AU31+'m11'!AW31+'m11'!AY31+'m11'!BA31+'m11'!BC31+'m11'!BE31+'m11'!BG31</f>
        <v>0</v>
      </c>
      <c r="HX31" s="57">
        <f t="shared" si="61"/>
        <v>0</v>
      </c>
      <c r="HY31" s="57">
        <f>'m11'!AV31+'m11'!AX31+'m11'!AZ31+'m11'!BB31+'m11'!BD31+'m11'!BF31+'m11'!BH31</f>
        <v>0</v>
      </c>
      <c r="HZ31" s="58"/>
      <c r="IA31" s="57">
        <f t="shared" si="62"/>
        <v>0</v>
      </c>
      <c r="IB31" s="61"/>
      <c r="IC31" s="55">
        <f>'m11'!BI31+'m12'!C31+'m12'!E31+'m12'!G31+'m12'!I31+'m12'!K31+'m12'!M31</f>
        <v>0</v>
      </c>
      <c r="ID31" s="57">
        <f t="shared" si="63"/>
        <v>0</v>
      </c>
      <c r="IE31" s="57">
        <f>'m11'!BJ31+'m12'!D31+'m12'!F31+'m12'!H31+'m12'!J31+'m12'!L31+'m12'!N31</f>
        <v>0</v>
      </c>
      <c r="IF31" s="58"/>
      <c r="IG31" s="57">
        <f t="shared" si="64"/>
        <v>0</v>
      </c>
      <c r="IH31" s="61"/>
      <c r="II31" s="55">
        <f>'m12'!O31+'m12'!Q31+'m12'!S31+'m12'!U31+'m12'!W31+'m12'!Y31+'m12'!AA31</f>
        <v>0</v>
      </c>
      <c r="IJ31" s="57">
        <f t="shared" si="65"/>
        <v>0</v>
      </c>
      <c r="IK31" s="57">
        <f>'m12'!P31+'m12'!R31+'m12'!T31+'m12'!V31+'m12'!X31+'m12'!Z31+'m12'!AB31</f>
        <v>0</v>
      </c>
      <c r="IL31" s="58"/>
      <c r="IM31" s="57">
        <f t="shared" si="66"/>
        <v>0</v>
      </c>
      <c r="IN31" s="61"/>
      <c r="IO31" s="55">
        <f>'m12'!AC31+'m12'!AE31+'m12'!AG31+'m12'!AI31+'m12'!AK31+'m12'!AM31+'m12'!AO31</f>
        <v>0</v>
      </c>
      <c r="IP31" s="57">
        <f t="shared" si="67"/>
        <v>0</v>
      </c>
      <c r="IQ31" s="57">
        <f>'m12'!AD31+'m12'!AF31+'m12'!AH31+'m12'!AJ31+'m12'!AL31+'m12'!AN31+'m12'!AP31</f>
        <v>0</v>
      </c>
      <c r="IR31" s="58"/>
      <c r="IS31" s="57">
        <f t="shared" si="68"/>
        <v>0</v>
      </c>
      <c r="IT31" s="61"/>
      <c r="IU31" s="55">
        <f>'m12'!AQ31+'m12'!AS31+'m12'!AU31+'m12'!AW31+'m12'!AY31+'m12'!BA31+'m12'!BC31</f>
        <v>0</v>
      </c>
      <c r="IV31" s="57">
        <f t="shared" si="69"/>
        <v>0</v>
      </c>
      <c r="IW31" s="57">
        <f>'m12'!AR31+'m12'!AT31+'m12'!AV31+'m12'!AX31+'m12'!AZ31+'m12'!BB31+'m12'!BD31</f>
        <v>0</v>
      </c>
      <c r="IX31" s="58"/>
      <c r="IY31" s="57">
        <f t="shared" si="70"/>
        <v>0</v>
      </c>
      <c r="IZ31" s="61"/>
      <c r="JA31" s="55">
        <f>'m12'!BE31+'m12'!BG31+'m12'!BI31+'m12'!BK31</f>
        <v>0</v>
      </c>
      <c r="JB31" s="57">
        <f t="shared" si="71"/>
        <v>0</v>
      </c>
      <c r="JC31" s="57">
        <f>'m12'!BF31+'m12'!BH31+'m12'!BJ31+'m12'!BL31</f>
        <v>0</v>
      </c>
      <c r="JD31" s="58"/>
      <c r="JE31" s="57">
        <f t="shared" si="72"/>
        <v>0</v>
      </c>
    </row>
    <row r="32">
      <c r="A32" s="2"/>
      <c r="B32" s="2"/>
      <c r="C32" s="45"/>
      <c r="D32" s="46"/>
      <c r="E32" s="46"/>
      <c r="F32" s="47"/>
      <c r="G32" s="46"/>
      <c r="H32" s="2"/>
      <c r="I32" s="45"/>
      <c r="J32" s="46"/>
      <c r="K32" s="46"/>
      <c r="L32" s="47"/>
      <c r="M32" s="46"/>
      <c r="N32" s="2"/>
      <c r="O32" s="45"/>
      <c r="P32" s="46"/>
      <c r="Q32" s="46"/>
      <c r="R32" s="47"/>
      <c r="S32" s="46"/>
      <c r="T32" s="2"/>
      <c r="U32" s="45"/>
      <c r="V32" s="46"/>
      <c r="W32" s="46"/>
      <c r="X32" s="47"/>
      <c r="Y32" s="46"/>
      <c r="Z32" s="2"/>
      <c r="AA32" s="45"/>
      <c r="AB32" s="46"/>
      <c r="AC32" s="46"/>
      <c r="AD32" s="49"/>
      <c r="AE32" s="46"/>
      <c r="AF32" s="2"/>
      <c r="AG32" s="45"/>
      <c r="AH32" s="46"/>
      <c r="AI32" s="46"/>
      <c r="AJ32" s="47"/>
      <c r="AK32" s="46"/>
      <c r="AL32" s="2"/>
      <c r="AM32" s="45"/>
      <c r="AN32" s="46"/>
      <c r="AO32" s="46"/>
      <c r="AP32" s="47"/>
      <c r="AQ32" s="46"/>
      <c r="AR32" s="2"/>
      <c r="AS32" s="45"/>
      <c r="AT32" s="46"/>
      <c r="AU32" s="46"/>
      <c r="AV32" s="47"/>
      <c r="AW32" s="62"/>
      <c r="AX32" s="2"/>
      <c r="AY32" s="45"/>
      <c r="AZ32" s="46"/>
      <c r="BA32" s="46"/>
      <c r="BB32" s="47"/>
      <c r="BC32" s="46"/>
      <c r="BD32" s="2"/>
      <c r="BE32" s="45"/>
      <c r="BF32" s="46"/>
      <c r="BG32" s="46"/>
      <c r="BH32" s="47"/>
      <c r="BI32" s="46"/>
      <c r="BJ32" s="2"/>
      <c r="BK32" s="45"/>
      <c r="BL32" s="46"/>
      <c r="BM32" s="46"/>
      <c r="BN32" s="47"/>
      <c r="BO32" s="46"/>
      <c r="BP32" s="2"/>
      <c r="BQ32" s="45"/>
      <c r="BR32" s="46"/>
      <c r="BS32" s="46"/>
      <c r="BT32" s="47"/>
      <c r="BU32" s="46"/>
      <c r="BV32" s="2"/>
      <c r="BW32" s="45"/>
      <c r="BX32" s="46"/>
      <c r="BY32" s="46"/>
      <c r="BZ32" s="47"/>
      <c r="CA32" s="46"/>
      <c r="CB32" s="2"/>
      <c r="CC32" s="45">
        <f>'m6'!C32+'m6'!E32+'m6'!G32+'m6'!I32+'m6'!K32+'m6'!M32+'m6'!O32</f>
        <v>0</v>
      </c>
      <c r="CD32" s="46">
        <f t="shared" si="14"/>
        <v>0</v>
      </c>
      <c r="CE32" s="46">
        <f>'m6'!D32+'m6'!F32+'m6'!H32+'m6'!J32+'m6'!L32+'m6'!N32+'m6'!P32</f>
        <v>0</v>
      </c>
      <c r="CF32" s="47"/>
      <c r="CG32" s="46">
        <f t="shared" si="15"/>
        <v>0</v>
      </c>
      <c r="CH32" s="2"/>
      <c r="CI32" s="45">
        <f>'m6'!Q32+'m6'!S32+'m6'!U32+'m6'!W32+'m6'!Y32+'m6'!AA32+'m6'!AC32</f>
        <v>0</v>
      </c>
      <c r="CJ32" s="54">
        <f t="shared" si="16"/>
        <v>0</v>
      </c>
      <c r="CK32" s="46">
        <f>'m6'!R32+'m6'!T32+'m6'!V32+'m6'!X32+'m6'!Z32+'m6'!AB32+'m6'!AD32</f>
        <v>0</v>
      </c>
      <c r="CL32" s="47"/>
      <c r="CM32" s="46">
        <f t="shared" si="17"/>
        <v>0</v>
      </c>
      <c r="CN32" s="2"/>
      <c r="CO32" s="45">
        <f>'m6'!AE32+'m6'!AG32+'m6'!AI32+'m6'!AK32+'m6'!AM32+'m6'!AO32+'m6'!AQ32</f>
        <v>0</v>
      </c>
      <c r="CP32" s="46">
        <f t="shared" si="73"/>
        <v>0</v>
      </c>
      <c r="CQ32" s="46">
        <f>'m6'!AF32+'m6'!AH32+'m6'!AJ32+'m6'!AL32+'m6'!AN32+'m6'!AP32+'m6'!AR32</f>
        <v>0</v>
      </c>
      <c r="CR32" s="47"/>
      <c r="CS32" s="46">
        <f t="shared" si="19"/>
        <v>0</v>
      </c>
      <c r="CT32" s="2"/>
      <c r="CU32" s="45">
        <f>'m6'!AS32+'m6'!AU32+'m6'!AW32+'m6'!AY32+'m6'!BA32+'m6'!BC32+'m6'!BE32</f>
        <v>0</v>
      </c>
      <c r="CV32" s="46">
        <f t="shared" si="20"/>
        <v>0</v>
      </c>
      <c r="CW32" s="46">
        <f>'m6'!AT32+'m6'!AV32+'m6'!AX32+'m6'!AZ32+'m6'!BB32+'m6'!BD32+'m6'!BF32</f>
        <v>0</v>
      </c>
      <c r="CX32" s="47"/>
      <c r="CY32" s="46">
        <f t="shared" si="21"/>
        <v>0</v>
      </c>
      <c r="CZ32" s="2"/>
      <c r="DA32" s="45">
        <f>'m6'!BG32+'m6'!BI32+'m7'!C32+'m7'!E32+'m7'!G32+'m7'!I32+'m7'!K32</f>
        <v>0</v>
      </c>
      <c r="DB32" s="46">
        <f>('m6'!BG32+'m6'!BI32)*'m6'!A32+('m7'!C32+'m7'!E32+'m7'!G32+'m7'!I32+'m7'!K32)*'m7'!A32</f>
        <v>0</v>
      </c>
      <c r="DC32" s="46">
        <f>'m6'!BH32+'m6'!BJ32+'m7'!D32+'m7'!F32+'m7'!H32+'m7'!J32+'m7'!L32</f>
        <v>0</v>
      </c>
      <c r="DD32" s="47"/>
      <c r="DE32" s="46">
        <f t="shared" si="22"/>
        <v>0</v>
      </c>
      <c r="DF32" s="2"/>
      <c r="DG32" s="45">
        <f>'m7'!M32+'m7'!O32+'m7'!Q32+'m7'!S32+'m7'!U32+'m7'!W32+'m7'!Y32</f>
        <v>0</v>
      </c>
      <c r="DH32" s="46">
        <f t="shared" si="23"/>
        <v>0</v>
      </c>
      <c r="DI32" s="46">
        <f>'m7'!N32+'m7'!P32+'m7'!R32+'m7'!T32+'m7'!V32+'m7'!X32+'m7'!Z32</f>
        <v>0</v>
      </c>
      <c r="DJ32" s="47"/>
      <c r="DK32" s="46">
        <f t="shared" si="24"/>
        <v>0</v>
      </c>
      <c r="DL32" s="2"/>
      <c r="DM32" s="45">
        <f>'m7'!AA32+'m7'!AC32+'m7'!AE32+'m7'!AG32+'m7'!AI32+'m7'!AK32+'m7'!AM32</f>
        <v>0</v>
      </c>
      <c r="DN32" s="46">
        <f t="shared" si="25"/>
        <v>0</v>
      </c>
      <c r="DO32" s="46">
        <f>'m7'!AB32+'m7'!AD32+'m7'!AF32+'m7'!AH32+'m7'!AJ32+'m7'!AL32+'m7'!AN32</f>
        <v>0</v>
      </c>
      <c r="DP32" s="47"/>
      <c r="DQ32" s="46">
        <f t="shared" si="26"/>
        <v>0</v>
      </c>
      <c r="DR32" s="2"/>
      <c r="DS32" s="45">
        <f>'m7'!AO32+'m7'!AQ32+'m7'!AS32+'m7'!AU32+'m7'!AW32+'m7'!AY32+'m7'!BA32</f>
        <v>0</v>
      </c>
      <c r="DT32" s="46">
        <f t="shared" si="27"/>
        <v>0</v>
      </c>
      <c r="DU32" s="46">
        <f>'m7'!AP32+'m7'!AR32+'m7'!AT32+'m7'!AV32+'m7'!AX32+'m7'!AZ32+'m7'!BB32</f>
        <v>0</v>
      </c>
      <c r="DV32" s="47"/>
      <c r="DW32" s="46">
        <f t="shared" si="28"/>
        <v>0</v>
      </c>
      <c r="DX32" s="2"/>
      <c r="DY32" s="45">
        <f>'m7'!BC32+'m7'!BE32+'m7'!BG32+'m7'!BI32+'m7'!BK32+'m8'!C32+'m8'!E32</f>
        <v>0</v>
      </c>
      <c r="DZ32" s="63">
        <f>('m7'!BC32+'m7'!BE32+'m7'!BG32+'m7'!BI32+'m7'!BK32)*DF32+('m8'!C32+'m8'!E32)*ED32</f>
        <v>0</v>
      </c>
      <c r="EA32" s="46">
        <f>'m7'!BD32+'m7'!BF32+'m7'!BH32+'m7'!BJ32+'m7'!BL32+'m8'!D32+'m8'!F32</f>
        <v>0</v>
      </c>
      <c r="EB32" s="64"/>
      <c r="EC32" s="63">
        <f t="shared" si="29"/>
        <v>0</v>
      </c>
      <c r="ED32" s="66"/>
      <c r="EE32" s="45">
        <f>'m8'!G32+'m8'!I32+'m8'!K32+'m8'!M32+'m8'!O32+'m8'!Q32+'m8'!S32</f>
        <v>0</v>
      </c>
      <c r="EF32" s="63">
        <f t="shared" si="30"/>
        <v>0</v>
      </c>
      <c r="EG32" s="46">
        <f>'m8'!H32+'m8'!J32+'m8'!L32+'m8'!N32+'m8'!P32+'m8'!R32+'m8'!T32</f>
        <v>0</v>
      </c>
      <c r="EH32" s="64"/>
      <c r="EI32" s="63">
        <f t="shared" si="31"/>
        <v>0</v>
      </c>
      <c r="EJ32" s="66"/>
      <c r="EK32" s="45">
        <f>'m8'!U32+'m8'!W32+'m8'!Y32+'m8'!AA32+'m8'!AC32+'m8'!AE32+'m8'!AG32</f>
        <v>0</v>
      </c>
      <c r="EL32" s="63">
        <f t="shared" si="32"/>
        <v>0</v>
      </c>
      <c r="EM32" s="46">
        <f>'m8'!V32+'m8'!X32+'m8'!Z32+'m8'!AB32+'m8'!AD32+'m8'!AF32+'m8'!AH32</f>
        <v>0</v>
      </c>
      <c r="EN32" s="64"/>
      <c r="EO32" s="63">
        <f t="shared" si="33"/>
        <v>0</v>
      </c>
      <c r="EP32" s="67"/>
      <c r="EQ32" s="55">
        <f>'m8'!AI32+'m8'!AK32+'m8'!AM32+'m8'!AO32+'m8'!AQ32+'m8'!AS32+'m8'!AU32</f>
        <v>0</v>
      </c>
      <c r="ER32" s="57">
        <f t="shared" si="34"/>
        <v>0</v>
      </c>
      <c r="ES32" s="57">
        <f>'m8'!AJ32+'m8'!AL32+'m8'!AN32+'m8'!AP32+'m8'!AR32+'m8'!AT32+'m8'!AV32</f>
        <v>0</v>
      </c>
      <c r="ET32" s="68"/>
      <c r="EU32" s="57">
        <f t="shared" si="35"/>
        <v>0</v>
      </c>
      <c r="EV32" s="67"/>
      <c r="EW32" s="55">
        <f>'m8'!AW32+'m8'!AY32+'m8'!BA32+'m8'!BC32+'m8'!BE32+'m8'!BG32+'m8'!BI32</f>
        <v>0</v>
      </c>
      <c r="EX32" s="57">
        <f t="shared" si="36"/>
        <v>0</v>
      </c>
      <c r="EY32" s="57">
        <f>'m8'!AX32+'m8'!AZ32+'m8'!BB32+'m8'!BD32+'m8'!BF32+'m8'!BH32+'m8'!BJ32</f>
        <v>0</v>
      </c>
      <c r="EZ32" s="68"/>
      <c r="FA32" s="57">
        <f t="shared" si="37"/>
        <v>0</v>
      </c>
      <c r="FB32" s="67"/>
      <c r="FC32" s="55">
        <f>'m8'!BK32+'m9'!C32+'m9'!E32+'m9'!G32+'m9'!I32+'m9'!K32+'m9'!M32</f>
        <v>0</v>
      </c>
      <c r="FD32" s="57">
        <f>'m8'!BK32*ED32+'m9'!C32*FH32+'m9'!E32*FH32+'m9'!G32*FH32+'m9'!I32*FH32+'m9'!K32*FH32+'m9'!M32*FH32</f>
        <v>0</v>
      </c>
      <c r="FE32" s="59">
        <f>'m8'!BL32+'m9'!D32+'m9'!F32+'m9'!H32+'m9'!J32+'m9'!L32+'m9'!N32</f>
        <v>0</v>
      </c>
      <c r="FF32" s="68"/>
      <c r="FG32" s="57">
        <f t="shared" si="38"/>
        <v>0</v>
      </c>
      <c r="FH32" s="66"/>
      <c r="FI32" s="45">
        <f>'m9'!O32+'m9'!Q32+'m9'!S32+'m9'!U32+'m9'!W32+'m9'!Y32+'m9'!AA32</f>
        <v>0</v>
      </c>
      <c r="FJ32" s="63">
        <f t="shared" si="39"/>
        <v>0</v>
      </c>
      <c r="FK32" s="46">
        <f>'m9'!P32+'m9'!R32+'m9'!T32+'m9'!V32+'m9'!X32+'m9'!Z32+'m9'!AB32</f>
        <v>0</v>
      </c>
      <c r="FL32" s="64"/>
      <c r="FM32" s="63">
        <f t="shared" si="40"/>
        <v>0</v>
      </c>
      <c r="FN32" s="67"/>
      <c r="FO32" s="55">
        <f>'m9'!AC32+'m9'!AE32+'m9'!AG32+'m9'!AI32+'m9'!AK32+'m9'!AM32+'m9'!AO32</f>
        <v>0</v>
      </c>
      <c r="FP32" s="57">
        <f t="shared" si="41"/>
        <v>0</v>
      </c>
      <c r="FQ32" s="57">
        <f>'m9'!AD32+'m9'!AF32+'m9'!AH32+'m9'!AJ32+'m9'!AL32+'m9'!AN32+'m9'!AP32</f>
        <v>0</v>
      </c>
      <c r="FR32" s="68"/>
      <c r="FS32" s="57">
        <f t="shared" si="42"/>
        <v>0</v>
      </c>
      <c r="FT32" s="67"/>
      <c r="FU32" s="55">
        <f>'m9'!AQ32+'m9'!AS32+'m9'!AU32+'m9'!AW32+'m9'!AY32+'m9'!BA32+'m9'!BC32</f>
        <v>0</v>
      </c>
      <c r="FV32" s="57">
        <f t="shared" si="43"/>
        <v>0</v>
      </c>
      <c r="FW32" s="57">
        <f>'m9'!AR32+'m9'!AT32+'m9'!AV32+'m9'!AX32+'m9'!AZ32+'m9'!BB32+'m9'!BD32</f>
        <v>0</v>
      </c>
      <c r="FX32" s="68"/>
      <c r="FY32" s="57">
        <f t="shared" si="44"/>
        <v>0</v>
      </c>
      <c r="FZ32" s="67"/>
      <c r="GA32" s="55">
        <f>'m9'!BE32+'m9'!BG32+'m9'!BI32+'m10'!C42+'m10'!E42+'m10'!G42+'m10'!I42</f>
        <v>0</v>
      </c>
      <c r="GB32" s="57">
        <f t="shared" si="45"/>
        <v>0</v>
      </c>
      <c r="GC32" s="57">
        <f>'m9'!BF32+'m9'!BH32+'m9'!BJ32+'m10'!D42+'m10'!F42+'m10'!H42+'m10'!J42</f>
        <v>0</v>
      </c>
      <c r="GD32" s="68"/>
      <c r="GE32" s="57">
        <f t="shared" si="46"/>
        <v>0</v>
      </c>
      <c r="GF32" s="67"/>
      <c r="GG32" s="55">
        <f>'m10'!K42+'m10'!M42+'m10'!O42+'m10'!Q42+'m10'!S42+'m10'!U42+'m10'!W42</f>
        <v>0</v>
      </c>
      <c r="GH32" s="57">
        <f t="shared" si="47"/>
        <v>0</v>
      </c>
      <c r="GI32" s="57">
        <f>'m10'!L42+'m10'!N42+'m10'!P42+'m10'!R42+'m10'!T42+'m10'!V42+'m10'!X42</f>
        <v>0</v>
      </c>
      <c r="GJ32" s="68"/>
      <c r="GK32" s="57">
        <f t="shared" si="48"/>
        <v>0</v>
      </c>
      <c r="GL32" s="67"/>
      <c r="GM32" s="55">
        <f>'m10'!Y42+'m10'!AA42+'m10'!AC42+'m10'!AE42+'m10'!AG42+'m10'!AI42+'m10'!AK42</f>
        <v>0</v>
      </c>
      <c r="GN32" s="57">
        <f t="shared" si="49"/>
        <v>0</v>
      </c>
      <c r="GO32" s="57">
        <f>'m10'!Z42+'m10'!AB42+'m10'!AD42+'m10'!AF42+'m10'!AH42+'m10'!AJ42+'m10'!AL42</f>
        <v>0</v>
      </c>
      <c r="GP32" s="68"/>
      <c r="GQ32" s="57">
        <f t="shared" si="50"/>
        <v>0</v>
      </c>
      <c r="GR32" s="61"/>
      <c r="GS32" s="55">
        <f>'m10'!AM42+'m10'!AO42+'m10'!AQ42+'m10'!AS42+'m10'!AU42+'m10'!AW42+'m10'!AY42</f>
        <v>0</v>
      </c>
      <c r="GT32" s="57">
        <f t="shared" si="51"/>
        <v>0</v>
      </c>
      <c r="GU32" s="57">
        <f>'m10'!AN42+'m10'!AP42+'m10'!AR42+'m10'!AT42+'m10'!AV42+'m10'!AX42+'m10'!AZ42</f>
        <v>0</v>
      </c>
      <c r="GV32" s="58"/>
      <c r="GW32" s="57">
        <f t="shared" si="52"/>
        <v>0</v>
      </c>
      <c r="GX32" s="61"/>
      <c r="GY32" s="55">
        <f>'m10'!BA32+'m10'!BC32+'m10'!BE32+'m10'!BG32+'m10'!BI32+'m10'!BK32+'m11'!C32</f>
        <v>0</v>
      </c>
      <c r="GZ32" s="57">
        <f t="shared" si="53"/>
        <v>0</v>
      </c>
      <c r="HA32" s="57">
        <f>'m10'!BB32+'m10'!BD32+'m10'!BF32+'m10'!BH32+'m10'!BJ32+'m10'!BL32+'m11'!D32</f>
        <v>0</v>
      </c>
      <c r="HB32" s="58"/>
      <c r="HC32" s="57">
        <f t="shared" si="54"/>
        <v>0</v>
      </c>
      <c r="HD32" s="67"/>
      <c r="HE32" s="55">
        <f>'m11'!E32+'m11'!G32+'m11'!I32+'m11'!K32+'m11'!M32+'m11'!O32+'m11'!Q32</f>
        <v>0</v>
      </c>
      <c r="HF32" s="57">
        <f t="shared" si="55"/>
        <v>0</v>
      </c>
      <c r="HG32" s="57">
        <f>'m11'!F32+'m11'!H32+'m11'!J32+'m11'!L32+'m11'!N32+'m11'!P32+'m11'!R32</f>
        <v>0</v>
      </c>
      <c r="HH32" s="68"/>
      <c r="HI32" s="57">
        <f t="shared" si="56"/>
        <v>0</v>
      </c>
      <c r="HJ32" s="67"/>
      <c r="HK32" s="55">
        <f>'m11'!S32+'m11'!U32+'m11'!W32+'m11'!Y32+'m11'!AA32+'m11'!AC32+'m11'!AE32</f>
        <v>0</v>
      </c>
      <c r="HL32" s="57">
        <f t="shared" si="57"/>
        <v>0</v>
      </c>
      <c r="HM32" s="57">
        <f>'m11'!T32+'m11'!V32+'m11'!X32+'m11'!Z32+'m11'!AB32+'m11'!AD32+'m11'!AF32</f>
        <v>0</v>
      </c>
      <c r="HN32" s="68"/>
      <c r="HO32" s="57">
        <f t="shared" si="58"/>
        <v>0</v>
      </c>
      <c r="HP32" s="61"/>
      <c r="HQ32" s="55">
        <f>'m11'!AG32+'m11'!AI32+'m11'!AK32+'m11'!AM32+'m11'!AO32+'m11'!AQ32+'m11'!AS32</f>
        <v>0</v>
      </c>
      <c r="HR32" s="57">
        <f t="shared" si="59"/>
        <v>0</v>
      </c>
      <c r="HS32" s="57">
        <f>'m11'!AH32+'m11'!AJ32+'m11'!AL32+'m11'!AN32+'m11'!AP32+'m11'!AR32+'m11'!AT32</f>
        <v>0</v>
      </c>
      <c r="HT32" s="58"/>
      <c r="HU32" s="57">
        <f t="shared" si="60"/>
        <v>0</v>
      </c>
      <c r="HV32" s="61"/>
      <c r="HW32" s="55">
        <f>'m11'!AU32+'m11'!AW32+'m11'!AY32+'m11'!BA32+'m11'!BC32+'m11'!BE32+'m11'!BG32</f>
        <v>0</v>
      </c>
      <c r="HX32" s="57">
        <f t="shared" si="61"/>
        <v>0</v>
      </c>
      <c r="HY32" s="57">
        <f>'m11'!AV32+'m11'!AX32+'m11'!AZ32+'m11'!BB32+'m11'!BD32+'m11'!BF32+'m11'!BH32</f>
        <v>0</v>
      </c>
      <c r="HZ32" s="58"/>
      <c r="IA32" s="57">
        <f t="shared" si="62"/>
        <v>0</v>
      </c>
      <c r="IB32" s="61"/>
      <c r="IC32" s="55">
        <f>'m11'!BI32+'m12'!C32+'m12'!E32+'m12'!G32+'m12'!I32+'m12'!K32+'m12'!M32</f>
        <v>0</v>
      </c>
      <c r="ID32" s="57">
        <f t="shared" si="63"/>
        <v>0</v>
      </c>
      <c r="IE32" s="57">
        <f>'m11'!BJ32+'m12'!D32+'m12'!F32+'m12'!H32+'m12'!J32+'m12'!L32+'m12'!N32</f>
        <v>0</v>
      </c>
      <c r="IF32" s="58"/>
      <c r="IG32" s="57">
        <f t="shared" si="64"/>
        <v>0</v>
      </c>
      <c r="IH32" s="61"/>
      <c r="II32" s="55">
        <f>'m12'!O32+'m12'!Q32+'m12'!S32+'m12'!U32+'m12'!W32+'m12'!Y32+'m12'!AA32</f>
        <v>0</v>
      </c>
      <c r="IJ32" s="57">
        <f t="shared" si="65"/>
        <v>0</v>
      </c>
      <c r="IK32" s="57">
        <f>'m12'!P32+'m12'!R32+'m12'!T32+'m12'!V32+'m12'!X32+'m12'!Z32+'m12'!AB32</f>
        <v>0</v>
      </c>
      <c r="IL32" s="58"/>
      <c r="IM32" s="57">
        <f t="shared" si="66"/>
        <v>0</v>
      </c>
      <c r="IN32" s="61"/>
      <c r="IO32" s="55">
        <f>'m12'!AC32+'m12'!AE32+'m12'!AG32+'m12'!AI32+'m12'!AK32+'m12'!AM32+'m12'!AO32</f>
        <v>0</v>
      </c>
      <c r="IP32" s="57">
        <f t="shared" si="67"/>
        <v>0</v>
      </c>
      <c r="IQ32" s="57">
        <f>'m12'!AD32+'m12'!AF32+'m12'!AH32+'m12'!AJ32+'m12'!AL32+'m12'!AN32+'m12'!AP32</f>
        <v>0</v>
      </c>
      <c r="IR32" s="58"/>
      <c r="IS32" s="57">
        <f t="shared" si="68"/>
        <v>0</v>
      </c>
      <c r="IT32" s="61"/>
      <c r="IU32" s="55">
        <f>'m12'!AQ32+'m12'!AS32+'m12'!AU32+'m12'!AW32+'m12'!AY32+'m12'!BA32+'m12'!BC32</f>
        <v>0</v>
      </c>
      <c r="IV32" s="57">
        <f t="shared" si="69"/>
        <v>0</v>
      </c>
      <c r="IW32" s="57">
        <f>'m12'!AR32+'m12'!AT32+'m12'!AV32+'m12'!AX32+'m12'!AZ32+'m12'!BB32+'m12'!BD32</f>
        <v>0</v>
      </c>
      <c r="IX32" s="58"/>
      <c r="IY32" s="57">
        <f t="shared" si="70"/>
        <v>0</v>
      </c>
      <c r="IZ32" s="61"/>
      <c r="JA32" s="55">
        <f>'m12'!BE32+'m12'!BG32+'m12'!BI32+'m12'!BK32</f>
        <v>0</v>
      </c>
      <c r="JB32" s="57">
        <f t="shared" si="71"/>
        <v>0</v>
      </c>
      <c r="JC32" s="57">
        <f>'m12'!BF32+'m12'!BH32+'m12'!BJ32+'m12'!BL32</f>
        <v>0</v>
      </c>
      <c r="JD32" s="58"/>
      <c r="JE32" s="57">
        <f t="shared" si="72"/>
        <v>0</v>
      </c>
    </row>
    <row r="33">
      <c r="A33" s="2"/>
      <c r="B33" s="2"/>
      <c r="C33" s="45"/>
      <c r="D33" s="46"/>
      <c r="E33" s="46"/>
      <c r="F33" s="47"/>
      <c r="G33" s="46"/>
      <c r="H33" s="2"/>
      <c r="I33" s="45"/>
      <c r="J33" s="46"/>
      <c r="K33" s="46"/>
      <c r="L33" s="47"/>
      <c r="M33" s="46"/>
      <c r="N33" s="2"/>
      <c r="O33" s="45"/>
      <c r="P33" s="46"/>
      <c r="Q33" s="46"/>
      <c r="R33" s="47"/>
      <c r="S33" s="46"/>
      <c r="T33" s="2"/>
      <c r="U33" s="45"/>
      <c r="V33" s="46"/>
      <c r="W33" s="46"/>
      <c r="X33" s="47"/>
      <c r="Y33" s="46"/>
      <c r="Z33" s="2"/>
      <c r="AA33" s="45"/>
      <c r="AB33" s="46"/>
      <c r="AC33" s="46"/>
      <c r="AD33" s="49"/>
      <c r="AE33" s="46"/>
      <c r="AF33" s="2"/>
      <c r="AG33" s="45"/>
      <c r="AH33" s="46"/>
      <c r="AI33" s="46"/>
      <c r="AJ33" s="47"/>
      <c r="AK33" s="46"/>
      <c r="AL33" s="2"/>
      <c r="AM33" s="45"/>
      <c r="AN33" s="46"/>
      <c r="AO33" s="46"/>
      <c r="AP33" s="47"/>
      <c r="AQ33" s="46"/>
      <c r="AR33" s="2"/>
      <c r="AS33" s="45"/>
      <c r="AT33" s="46"/>
      <c r="AU33" s="46"/>
      <c r="AV33" s="47"/>
      <c r="AW33" s="62"/>
      <c r="AX33" s="2"/>
      <c r="AY33" s="45"/>
      <c r="AZ33" s="46"/>
      <c r="BA33" s="46"/>
      <c r="BB33" s="47"/>
      <c r="BC33" s="46"/>
      <c r="BD33" s="2"/>
      <c r="BE33" s="45"/>
      <c r="BF33" s="46"/>
      <c r="BG33" s="46"/>
      <c r="BH33" s="47"/>
      <c r="BI33" s="46"/>
      <c r="BJ33" s="2"/>
      <c r="BK33" s="45"/>
      <c r="BL33" s="46"/>
      <c r="BM33" s="46"/>
      <c r="BN33" s="47"/>
      <c r="BO33" s="46"/>
      <c r="BP33" s="2"/>
      <c r="BQ33" s="45"/>
      <c r="BR33" s="46"/>
      <c r="BS33" s="46"/>
      <c r="BT33" s="47"/>
      <c r="BU33" s="46"/>
      <c r="BV33" s="2"/>
      <c r="BW33" s="45"/>
      <c r="BX33" s="46"/>
      <c r="BY33" s="46"/>
      <c r="BZ33" s="47"/>
      <c r="CA33" s="46"/>
      <c r="CB33" s="2"/>
      <c r="CC33" s="45">
        <f>'m6'!C33+'m6'!E33+'m6'!G33+'m6'!I33+'m6'!K33+'m6'!M33+'m6'!O33</f>
        <v>0</v>
      </c>
      <c r="CD33" s="46">
        <f t="shared" si="14"/>
        <v>0</v>
      </c>
      <c r="CE33" s="46">
        <f>'m6'!D33+'m6'!F33+'m6'!H33+'m6'!J33+'m6'!L33+'m6'!N33+'m6'!P33</f>
        <v>0</v>
      </c>
      <c r="CF33" s="47"/>
      <c r="CG33" s="46">
        <f t="shared" si="15"/>
        <v>0</v>
      </c>
      <c r="CH33" s="2"/>
      <c r="CI33" s="45">
        <f>'m6'!Q33+'m6'!S33+'m6'!U33+'m6'!W33+'m6'!Y33+'m6'!AA33+'m6'!AC33</f>
        <v>0</v>
      </c>
      <c r="CJ33" s="54">
        <f t="shared" si="16"/>
        <v>0</v>
      </c>
      <c r="CK33" s="46">
        <f>'m6'!R33+'m6'!T33+'m6'!V33+'m6'!X33+'m6'!Z33+'m6'!AB33+'m6'!AD33</f>
        <v>0</v>
      </c>
      <c r="CL33" s="47"/>
      <c r="CM33" s="46">
        <f t="shared" si="17"/>
        <v>0</v>
      </c>
      <c r="CN33" s="2"/>
      <c r="CO33" s="45">
        <f>'m6'!AE33+'m6'!AG33+'m6'!AI33+'m6'!AK33+'m6'!AM33+'m6'!AO33+'m6'!AQ33</f>
        <v>0</v>
      </c>
      <c r="CP33" s="46">
        <f t="shared" si="73"/>
        <v>0</v>
      </c>
      <c r="CQ33" s="46">
        <f>'m6'!AF33+'m6'!AH33+'m6'!AJ33+'m6'!AL33+'m6'!AN33+'m6'!AP33+'m6'!AR33</f>
        <v>0</v>
      </c>
      <c r="CR33" s="47"/>
      <c r="CS33" s="46">
        <f t="shared" si="19"/>
        <v>0</v>
      </c>
      <c r="CT33" s="2"/>
      <c r="CU33" s="45">
        <f>'m6'!AS33+'m6'!AU33+'m6'!AW33+'m6'!AY33+'m6'!BA33+'m6'!BC33+'m6'!BE33</f>
        <v>0</v>
      </c>
      <c r="CV33" s="46">
        <f t="shared" si="20"/>
        <v>0</v>
      </c>
      <c r="CW33" s="46">
        <f>'m6'!AT33+'m6'!AV33+'m6'!AX33+'m6'!AZ33+'m6'!BB33+'m6'!BD33+'m6'!BF33</f>
        <v>0</v>
      </c>
      <c r="CX33" s="47"/>
      <c r="CY33" s="46">
        <f t="shared" si="21"/>
        <v>0</v>
      </c>
      <c r="CZ33" s="2"/>
      <c r="DA33" s="45">
        <f>'m6'!BG33+'m6'!BI33+'m7'!C33+'m7'!E33+'m7'!G33+'m7'!I33+'m7'!K33</f>
        <v>0</v>
      </c>
      <c r="DB33" s="46">
        <f>('m6'!BG33+'m6'!BI33)*'m6'!A33+('m7'!C33+'m7'!E33+'m7'!G33+'m7'!I33+'m7'!K33)*'m7'!A33</f>
        <v>0</v>
      </c>
      <c r="DC33" s="46">
        <f>'m6'!BH33+'m6'!BJ33+'m7'!D33+'m7'!F33+'m7'!H33+'m7'!J33+'m7'!L33</f>
        <v>0</v>
      </c>
      <c r="DD33" s="47"/>
      <c r="DE33" s="46">
        <f t="shared" si="22"/>
        <v>0</v>
      </c>
      <c r="DF33" s="2"/>
      <c r="DG33" s="45">
        <f>'m7'!M33+'m7'!O33+'m7'!Q33+'m7'!S33+'m7'!U33+'m7'!W33+'m7'!Y33</f>
        <v>0</v>
      </c>
      <c r="DH33" s="46">
        <f t="shared" si="23"/>
        <v>0</v>
      </c>
      <c r="DI33" s="46">
        <f>'m7'!N33+'m7'!P33+'m7'!R33+'m7'!T33+'m7'!V33+'m7'!X33+'m7'!Z33</f>
        <v>0</v>
      </c>
      <c r="DJ33" s="47"/>
      <c r="DK33" s="46">
        <f t="shared" si="24"/>
        <v>0</v>
      </c>
      <c r="DL33" s="2"/>
      <c r="DM33" s="45">
        <f>'m7'!AA33+'m7'!AC33+'m7'!AE33+'m7'!AG33+'m7'!AI33+'m7'!AK33+'m7'!AM33</f>
        <v>0</v>
      </c>
      <c r="DN33" s="46">
        <f t="shared" si="25"/>
        <v>0</v>
      </c>
      <c r="DO33" s="46">
        <f>'m7'!AB33+'m7'!AD33+'m7'!AF33+'m7'!AH33+'m7'!AJ33+'m7'!AL33+'m7'!AN33</f>
        <v>0</v>
      </c>
      <c r="DP33" s="47"/>
      <c r="DQ33" s="46">
        <f t="shared" si="26"/>
        <v>0</v>
      </c>
      <c r="DR33" s="2"/>
      <c r="DS33" s="45">
        <f>'m7'!AO33+'m7'!AQ33+'m7'!AS33+'m7'!AU33+'m7'!AW33+'m7'!AY33+'m7'!BA33</f>
        <v>0</v>
      </c>
      <c r="DT33" s="46">
        <f t="shared" si="27"/>
        <v>0</v>
      </c>
      <c r="DU33" s="46">
        <f>'m7'!AP33+'m7'!AR33+'m7'!AT33+'m7'!AV33+'m7'!AX33+'m7'!AZ33+'m7'!BB33</f>
        <v>0</v>
      </c>
      <c r="DV33" s="47"/>
      <c r="DW33" s="46">
        <f t="shared" si="28"/>
        <v>0</v>
      </c>
      <c r="DX33" s="2"/>
      <c r="DY33" s="45">
        <f>'m7'!BC33+'m7'!BE33+'m7'!BG33+'m7'!BI33+'m7'!BK33+'m8'!C33+'m8'!E33</f>
        <v>0</v>
      </c>
      <c r="DZ33" s="63">
        <f>('m7'!BC33+'m7'!BE33+'m7'!BG33+'m7'!BI33+'m7'!BK33)*DF33+('m8'!C33+'m8'!E33)*ED33</f>
        <v>0</v>
      </c>
      <c r="EA33" s="46">
        <f>'m7'!BD33+'m7'!BF33+'m7'!BH33+'m7'!BJ33+'m7'!BL33+'m8'!D33+'m8'!F33</f>
        <v>0</v>
      </c>
      <c r="EB33" s="64"/>
      <c r="EC33" s="63">
        <f t="shared" si="29"/>
        <v>0</v>
      </c>
      <c r="ED33" s="66"/>
      <c r="EE33" s="45">
        <f>'m8'!G33+'m8'!I33+'m8'!K33+'m8'!M33+'m8'!O33+'m8'!Q33+'m8'!S33</f>
        <v>0</v>
      </c>
      <c r="EF33" s="63">
        <f t="shared" si="30"/>
        <v>0</v>
      </c>
      <c r="EG33" s="46">
        <f>'m8'!H33+'m8'!J33+'m8'!L33+'m8'!N33+'m8'!P33+'m8'!R33+'m8'!T33</f>
        <v>0</v>
      </c>
      <c r="EH33" s="64"/>
      <c r="EI33" s="63">
        <f t="shared" si="31"/>
        <v>0</v>
      </c>
      <c r="EJ33" s="66"/>
      <c r="EK33" s="45">
        <f>'m8'!U33+'m8'!W33+'m8'!Y33+'m8'!AA33+'m8'!AC33+'m8'!AE33+'m8'!AG33</f>
        <v>0</v>
      </c>
      <c r="EL33" s="63">
        <f t="shared" si="32"/>
        <v>0</v>
      </c>
      <c r="EM33" s="46">
        <f>'m8'!V33+'m8'!X33+'m8'!Z33+'m8'!AB33+'m8'!AD33+'m8'!AF33+'m8'!AH33</f>
        <v>0</v>
      </c>
      <c r="EN33" s="64"/>
      <c r="EO33" s="63">
        <f t="shared" si="33"/>
        <v>0</v>
      </c>
      <c r="EP33" s="67"/>
      <c r="EQ33" s="55">
        <f>'m8'!AI33+'m8'!AK33+'m8'!AM33+'m8'!AO33+'m8'!AQ33+'m8'!AS33+'m8'!AU33</f>
        <v>0</v>
      </c>
      <c r="ER33" s="57">
        <f t="shared" si="34"/>
        <v>0</v>
      </c>
      <c r="ES33" s="57">
        <f>'m8'!AJ33+'m8'!AL33+'m8'!AN33+'m8'!AP33+'m8'!AR33+'m8'!AT33+'m8'!AV33</f>
        <v>0</v>
      </c>
      <c r="ET33" s="68"/>
      <c r="EU33" s="57">
        <f t="shared" si="35"/>
        <v>0</v>
      </c>
      <c r="EV33" s="67"/>
      <c r="EW33" s="55">
        <f>'m8'!AW33+'m8'!AY33+'m8'!BA33+'m8'!BC33+'m8'!BE33+'m8'!BG33+'m8'!BI33</f>
        <v>0</v>
      </c>
      <c r="EX33" s="57">
        <f t="shared" si="36"/>
        <v>0</v>
      </c>
      <c r="EY33" s="57">
        <f>'m8'!AX33+'m8'!AZ33+'m8'!BB33+'m8'!BD33+'m8'!BF33+'m8'!BH33+'m8'!BJ33</f>
        <v>0</v>
      </c>
      <c r="EZ33" s="68"/>
      <c r="FA33" s="57">
        <f t="shared" si="37"/>
        <v>0</v>
      </c>
      <c r="FB33" s="67"/>
      <c r="FC33" s="55">
        <f>'m8'!BK33+'m9'!C33+'m9'!E33+'m9'!G33+'m9'!I33+'m9'!K33+'m9'!M33</f>
        <v>0</v>
      </c>
      <c r="FD33" s="57">
        <f>'m8'!BK33*ED33+'m9'!C33*FH33+'m9'!E33*FH33+'m9'!G33*FH33+'m9'!I33*FH33+'m9'!K33*FH33+'m9'!M33*FH33</f>
        <v>0</v>
      </c>
      <c r="FE33" s="59">
        <f>'m8'!BL33+'m9'!D33+'m9'!F33+'m9'!H33+'m9'!J33+'m9'!L33+'m9'!N33</f>
        <v>0</v>
      </c>
      <c r="FF33" s="68"/>
      <c r="FG33" s="57">
        <f t="shared" si="38"/>
        <v>0</v>
      </c>
      <c r="FH33" s="66"/>
      <c r="FI33" s="45">
        <f>'m9'!O33+'m9'!Q33+'m9'!S33+'m9'!U33+'m9'!W33+'m9'!Y33+'m9'!AA33</f>
        <v>0</v>
      </c>
      <c r="FJ33" s="63">
        <f t="shared" si="39"/>
        <v>0</v>
      </c>
      <c r="FK33" s="46">
        <f>'m9'!P33+'m9'!R33+'m9'!T33+'m9'!V33+'m9'!X33+'m9'!Z33+'m9'!AB33</f>
        <v>0</v>
      </c>
      <c r="FL33" s="64"/>
      <c r="FM33" s="63">
        <f t="shared" si="40"/>
        <v>0</v>
      </c>
      <c r="FN33" s="67"/>
      <c r="FO33" s="55">
        <f>'m9'!AC33+'m9'!AE33+'m9'!AG33+'m9'!AI33+'m9'!AK33+'m9'!AM33+'m9'!AO33</f>
        <v>0</v>
      </c>
      <c r="FP33" s="57">
        <f t="shared" si="41"/>
        <v>0</v>
      </c>
      <c r="FQ33" s="57">
        <f>'m9'!AD33+'m9'!AF33+'m9'!AH33+'m9'!AJ33+'m9'!AL33+'m9'!AN33+'m9'!AP33</f>
        <v>0</v>
      </c>
      <c r="FR33" s="68"/>
      <c r="FS33" s="57">
        <f t="shared" si="42"/>
        <v>0</v>
      </c>
      <c r="FT33" s="67"/>
      <c r="FU33" s="55">
        <f>'m9'!AQ33+'m9'!AS33+'m9'!AU33+'m9'!AW33+'m9'!AY33+'m9'!BA33+'m9'!BC33</f>
        <v>0</v>
      </c>
      <c r="FV33" s="57">
        <f t="shared" si="43"/>
        <v>0</v>
      </c>
      <c r="FW33" s="57">
        <f>'m9'!AR33+'m9'!AT33+'m9'!AV33+'m9'!AX33+'m9'!AZ33+'m9'!BB33+'m9'!BD33</f>
        <v>0</v>
      </c>
      <c r="FX33" s="68"/>
      <c r="FY33" s="57">
        <f t="shared" si="44"/>
        <v>0</v>
      </c>
      <c r="FZ33" s="67"/>
      <c r="GA33" s="55">
        <f>'m9'!BE33+'m9'!BG33+'m9'!BI33+'m10'!C43+'m10'!E43+'m10'!G43+'m10'!I43</f>
        <v>0</v>
      </c>
      <c r="GB33" s="57">
        <f t="shared" si="45"/>
        <v>0</v>
      </c>
      <c r="GC33" s="57">
        <f>'m9'!BF33+'m9'!BH33+'m9'!BJ33+'m10'!D43+'m10'!F43+'m10'!H43+'m10'!J43</f>
        <v>0</v>
      </c>
      <c r="GD33" s="68"/>
      <c r="GE33" s="57">
        <f t="shared" si="46"/>
        <v>0</v>
      </c>
      <c r="GF33" s="67"/>
      <c r="GG33" s="55">
        <f>'m10'!K43+'m10'!M43+'m10'!O43+'m10'!Q43+'m10'!S43+'m10'!U43+'m10'!W43</f>
        <v>0</v>
      </c>
      <c r="GH33" s="57">
        <f t="shared" si="47"/>
        <v>0</v>
      </c>
      <c r="GI33" s="57">
        <f>'m10'!L43+'m10'!N43+'m10'!P43+'m10'!R43+'m10'!T43+'m10'!V43+'m10'!X43</f>
        <v>0</v>
      </c>
      <c r="GJ33" s="68"/>
      <c r="GK33" s="57">
        <f t="shared" si="48"/>
        <v>0</v>
      </c>
      <c r="GL33" s="67"/>
      <c r="GM33" s="55">
        <f>'m10'!Y43+'m10'!AA43+'m10'!AC43+'m10'!AE43+'m10'!AG43+'m10'!AI43+'m10'!AK43</f>
        <v>0</v>
      </c>
      <c r="GN33" s="57">
        <f t="shared" si="49"/>
        <v>0</v>
      </c>
      <c r="GO33" s="57">
        <f>'m10'!Z43+'m10'!AB43+'m10'!AD43+'m10'!AF43+'m10'!AH43+'m10'!AJ43+'m10'!AL43</f>
        <v>0</v>
      </c>
      <c r="GP33" s="68"/>
      <c r="GQ33" s="57">
        <f t="shared" si="50"/>
        <v>0</v>
      </c>
      <c r="GR33" s="61"/>
      <c r="GS33" s="55">
        <f>'m10'!AM43+'m10'!AO43+'m10'!AQ43+'m10'!AS43+'m10'!AU43+'m10'!AW43+'m10'!AY43</f>
        <v>0</v>
      </c>
      <c r="GT33" s="57">
        <f t="shared" si="51"/>
        <v>0</v>
      </c>
      <c r="GU33" s="57">
        <f>'m10'!AN43+'m10'!AP43+'m10'!AR43+'m10'!AT43+'m10'!AV43+'m10'!AX43+'m10'!AZ43</f>
        <v>0</v>
      </c>
      <c r="GV33" s="58"/>
      <c r="GW33" s="57">
        <f t="shared" si="52"/>
        <v>0</v>
      </c>
      <c r="GX33" s="61"/>
      <c r="GY33" s="55">
        <f>'m10'!BA33+'m10'!BC33+'m10'!BE33+'m10'!BG33+'m10'!BI33+'m10'!BK33+'m11'!C33</f>
        <v>0</v>
      </c>
      <c r="GZ33" s="57">
        <f t="shared" si="53"/>
        <v>0</v>
      </c>
      <c r="HA33" s="57">
        <f>'m10'!BB33+'m10'!BD33+'m10'!BF33+'m10'!BH33+'m10'!BJ33+'m10'!BL33+'m11'!D33</f>
        <v>0</v>
      </c>
      <c r="HB33" s="58"/>
      <c r="HC33" s="57">
        <f t="shared" si="54"/>
        <v>0</v>
      </c>
      <c r="HD33" s="67"/>
      <c r="HE33" s="55">
        <f>'m11'!E33+'m11'!G33+'m11'!I33+'m11'!K33+'m11'!M33+'m11'!O33+'m11'!Q33</f>
        <v>0</v>
      </c>
      <c r="HF33" s="57">
        <f t="shared" si="55"/>
        <v>0</v>
      </c>
      <c r="HG33" s="57">
        <f>'m11'!F33+'m11'!H33+'m11'!J33+'m11'!L33+'m11'!N33+'m11'!P33+'m11'!R33</f>
        <v>0</v>
      </c>
      <c r="HH33" s="68"/>
      <c r="HI33" s="57">
        <f t="shared" si="56"/>
        <v>0</v>
      </c>
      <c r="HJ33" s="67"/>
      <c r="HK33" s="55">
        <f>'m11'!S33+'m11'!U33+'m11'!W33+'m11'!Y33+'m11'!AA33+'m11'!AC33+'m11'!AE33</f>
        <v>0</v>
      </c>
      <c r="HL33" s="57">
        <f t="shared" si="57"/>
        <v>0</v>
      </c>
      <c r="HM33" s="57">
        <f>'m11'!T33+'m11'!V33+'m11'!X33+'m11'!Z33+'m11'!AB33+'m11'!AD33+'m11'!AF33</f>
        <v>0</v>
      </c>
      <c r="HN33" s="68"/>
      <c r="HO33" s="57">
        <f t="shared" si="58"/>
        <v>0</v>
      </c>
      <c r="HP33" s="61"/>
      <c r="HQ33" s="55">
        <f>'m11'!AG33+'m11'!AI33+'m11'!AK33+'m11'!AM33+'m11'!AO33+'m11'!AQ33+'m11'!AS33</f>
        <v>0</v>
      </c>
      <c r="HR33" s="57">
        <f t="shared" si="59"/>
        <v>0</v>
      </c>
      <c r="HS33" s="57">
        <f>'m11'!AH33+'m11'!AJ33+'m11'!AL33+'m11'!AN33+'m11'!AP33+'m11'!AR33+'m11'!AT33</f>
        <v>0</v>
      </c>
      <c r="HT33" s="58"/>
      <c r="HU33" s="57">
        <f t="shared" si="60"/>
        <v>0</v>
      </c>
      <c r="HV33" s="61"/>
      <c r="HW33" s="55">
        <f>'m11'!AU33+'m11'!AW33+'m11'!AY33+'m11'!BA33+'m11'!BC33+'m11'!BE33+'m11'!BG33</f>
        <v>0</v>
      </c>
      <c r="HX33" s="57">
        <f t="shared" si="61"/>
        <v>0</v>
      </c>
      <c r="HY33" s="57">
        <f>'m11'!AV33+'m11'!AX33+'m11'!AZ33+'m11'!BB33+'m11'!BD33+'m11'!BF33+'m11'!BH33</f>
        <v>0</v>
      </c>
      <c r="HZ33" s="58"/>
      <c r="IA33" s="57">
        <f t="shared" si="62"/>
        <v>0</v>
      </c>
      <c r="IB33" s="61"/>
      <c r="IC33" s="55">
        <f>'m11'!BI33+'m12'!C33+'m12'!E33+'m12'!G33+'m12'!I33+'m12'!K33+'m12'!M33</f>
        <v>0</v>
      </c>
      <c r="ID33" s="57">
        <f t="shared" si="63"/>
        <v>0</v>
      </c>
      <c r="IE33" s="57">
        <f>'m11'!BJ33+'m12'!D33+'m12'!F33+'m12'!H33+'m12'!J33+'m12'!L33+'m12'!N33</f>
        <v>0</v>
      </c>
      <c r="IF33" s="58"/>
      <c r="IG33" s="57">
        <f t="shared" si="64"/>
        <v>0</v>
      </c>
      <c r="IH33" s="61"/>
      <c r="II33" s="55">
        <f>'m12'!O33+'m12'!Q33+'m12'!S33+'m12'!U33+'m12'!W33+'m12'!Y33+'m12'!AA33</f>
        <v>0</v>
      </c>
      <c r="IJ33" s="57">
        <f t="shared" si="65"/>
        <v>0</v>
      </c>
      <c r="IK33" s="57">
        <f>'m12'!P33+'m12'!R33+'m12'!T33+'m12'!V33+'m12'!X33+'m12'!Z33+'m12'!AB33</f>
        <v>0</v>
      </c>
      <c r="IL33" s="58"/>
      <c r="IM33" s="57">
        <f t="shared" si="66"/>
        <v>0</v>
      </c>
      <c r="IN33" s="61"/>
      <c r="IO33" s="55">
        <f>'m12'!AC33+'m12'!AE33+'m12'!AG33+'m12'!AI33+'m12'!AK33+'m12'!AM33+'m12'!AO33</f>
        <v>0</v>
      </c>
      <c r="IP33" s="57">
        <f t="shared" si="67"/>
        <v>0</v>
      </c>
      <c r="IQ33" s="57">
        <f>'m12'!AD33+'m12'!AF33+'m12'!AH33+'m12'!AJ33+'m12'!AL33+'m12'!AN33+'m12'!AP33</f>
        <v>0</v>
      </c>
      <c r="IR33" s="58"/>
      <c r="IS33" s="57">
        <f t="shared" si="68"/>
        <v>0</v>
      </c>
      <c r="IT33" s="61"/>
      <c r="IU33" s="55">
        <f>'m12'!AQ33+'m12'!AS33+'m12'!AU33+'m12'!AW33+'m12'!AY33+'m12'!BA33+'m12'!BC33</f>
        <v>0</v>
      </c>
      <c r="IV33" s="57">
        <f t="shared" si="69"/>
        <v>0</v>
      </c>
      <c r="IW33" s="57">
        <f>'m12'!AR33+'m12'!AT33+'m12'!AV33+'m12'!AX33+'m12'!AZ33+'m12'!BB33+'m12'!BD33</f>
        <v>0</v>
      </c>
      <c r="IX33" s="58"/>
      <c r="IY33" s="57">
        <f t="shared" si="70"/>
        <v>0</v>
      </c>
      <c r="IZ33" s="61"/>
      <c r="JA33" s="55">
        <f>'m12'!BE33+'m12'!BG33+'m12'!BI33+'m12'!BK33</f>
        <v>0</v>
      </c>
      <c r="JB33" s="57">
        <f t="shared" si="71"/>
        <v>0</v>
      </c>
      <c r="JC33" s="57">
        <f>'m12'!BF33+'m12'!BH33+'m12'!BJ33+'m12'!BL33</f>
        <v>0</v>
      </c>
      <c r="JD33" s="58"/>
      <c r="JE33" s="57">
        <f t="shared" si="72"/>
        <v>0</v>
      </c>
    </row>
    <row r="34">
      <c r="A34" s="2"/>
      <c r="B34" s="2"/>
      <c r="C34" s="45"/>
      <c r="D34" s="46"/>
      <c r="E34" s="46"/>
      <c r="F34" s="47"/>
      <c r="G34" s="46"/>
      <c r="H34" s="2"/>
      <c r="I34" s="45"/>
      <c r="J34" s="46"/>
      <c r="K34" s="46"/>
      <c r="L34" s="47"/>
      <c r="M34" s="46"/>
      <c r="N34" s="2"/>
      <c r="O34" s="45"/>
      <c r="P34" s="46"/>
      <c r="Q34" s="46"/>
      <c r="R34" s="47"/>
      <c r="S34" s="46"/>
      <c r="T34" s="2"/>
      <c r="U34" s="45"/>
      <c r="V34" s="46"/>
      <c r="W34" s="46"/>
      <c r="X34" s="47"/>
      <c r="Y34" s="46"/>
      <c r="Z34" s="2"/>
      <c r="AA34" s="45"/>
      <c r="AB34" s="46"/>
      <c r="AC34" s="46"/>
      <c r="AD34" s="49"/>
      <c r="AE34" s="46"/>
      <c r="AF34" s="2"/>
      <c r="AG34" s="45"/>
      <c r="AH34" s="46"/>
      <c r="AI34" s="46"/>
      <c r="AJ34" s="47"/>
      <c r="AK34" s="46"/>
      <c r="AL34" s="2"/>
      <c r="AM34" s="45"/>
      <c r="AN34" s="46"/>
      <c r="AO34" s="46"/>
      <c r="AP34" s="47"/>
      <c r="AQ34" s="46"/>
      <c r="AR34" s="2"/>
      <c r="AS34" s="45"/>
      <c r="AT34" s="46"/>
      <c r="AU34" s="46"/>
      <c r="AV34" s="47"/>
      <c r="AW34" s="62"/>
      <c r="AX34" s="2"/>
      <c r="AY34" s="45"/>
      <c r="AZ34" s="46"/>
      <c r="BA34" s="46"/>
      <c r="BB34" s="47"/>
      <c r="BC34" s="46"/>
      <c r="BD34" s="2"/>
      <c r="BE34" s="45"/>
      <c r="BF34" s="46"/>
      <c r="BG34" s="46"/>
      <c r="BH34" s="47"/>
      <c r="BI34" s="46"/>
      <c r="BJ34" s="2"/>
      <c r="BK34" s="45"/>
      <c r="BL34" s="46"/>
      <c r="BM34" s="46"/>
      <c r="BN34" s="47"/>
      <c r="BO34" s="46"/>
      <c r="BP34" s="2"/>
      <c r="BQ34" s="45"/>
      <c r="BR34" s="46"/>
      <c r="BS34" s="46"/>
      <c r="BT34" s="47"/>
      <c r="BU34" s="46"/>
      <c r="BV34" s="2"/>
      <c r="BW34" s="45"/>
      <c r="BX34" s="46"/>
      <c r="BY34" s="46"/>
      <c r="BZ34" s="47"/>
      <c r="CA34" s="46"/>
      <c r="CB34" s="2"/>
      <c r="CC34" s="45">
        <f>'m6'!C34+'m6'!E34+'m6'!G34+'m6'!I34+'m6'!K34+'m6'!M34+'m6'!O34</f>
        <v>0</v>
      </c>
      <c r="CD34" s="46">
        <f t="shared" si="14"/>
        <v>0</v>
      </c>
      <c r="CE34" s="46">
        <f>'m6'!D34+'m6'!F34+'m6'!H34+'m6'!J34+'m6'!L34+'m6'!N34+'m6'!P34</f>
        <v>0</v>
      </c>
      <c r="CF34" s="47"/>
      <c r="CG34" s="46">
        <f t="shared" si="15"/>
        <v>0</v>
      </c>
      <c r="CH34" s="2"/>
      <c r="CI34" s="45">
        <f>'m6'!Q34+'m6'!S34+'m6'!U34+'m6'!W34+'m6'!Y34+'m6'!AA34+'m6'!AC34</f>
        <v>0</v>
      </c>
      <c r="CJ34" s="54">
        <f t="shared" si="16"/>
        <v>0</v>
      </c>
      <c r="CK34" s="46">
        <f>'m6'!R34+'m6'!T34+'m6'!V34+'m6'!X34+'m6'!Z34+'m6'!AB34+'m6'!AD34</f>
        <v>0</v>
      </c>
      <c r="CL34" s="47"/>
      <c r="CM34" s="46">
        <f t="shared" si="17"/>
        <v>0</v>
      </c>
      <c r="CN34" s="2"/>
      <c r="CO34" s="45">
        <f>'m6'!AE34+'m6'!AG34+'m6'!AI34+'m6'!AK34+'m6'!AM34+'m6'!AO34+'m6'!AQ34</f>
        <v>0</v>
      </c>
      <c r="CP34" s="46">
        <f t="shared" si="73"/>
        <v>0</v>
      </c>
      <c r="CQ34" s="46">
        <f>'m6'!AF34+'m6'!AH34+'m6'!AJ34+'m6'!AL34+'m6'!AN34+'m6'!AP34+'m6'!AR34</f>
        <v>0</v>
      </c>
      <c r="CR34" s="47"/>
      <c r="CS34" s="46">
        <f t="shared" si="19"/>
        <v>0</v>
      </c>
      <c r="CT34" s="2"/>
      <c r="CU34" s="45">
        <f>'m6'!AS34+'m6'!AU34+'m6'!AW34+'m6'!AY34+'m6'!BA34+'m6'!BC34+'m6'!BE34</f>
        <v>0</v>
      </c>
      <c r="CV34" s="46">
        <f t="shared" si="20"/>
        <v>0</v>
      </c>
      <c r="CW34" s="46">
        <f>'m6'!AT34+'m6'!AV34+'m6'!AX34+'m6'!AZ34+'m6'!BB34+'m6'!BD34+'m6'!BF34</f>
        <v>0</v>
      </c>
      <c r="CX34" s="47"/>
      <c r="CY34" s="46">
        <f t="shared" si="21"/>
        <v>0</v>
      </c>
      <c r="CZ34" s="2"/>
      <c r="DA34" s="45">
        <f>'m6'!BG34+'m6'!BI34+'m7'!C34+'m7'!E34+'m7'!G34+'m7'!I34+'m7'!K34</f>
        <v>0</v>
      </c>
      <c r="DB34" s="46">
        <f>('m6'!BG34+'m6'!BI34)*'m6'!A34+('m7'!C34+'m7'!E34+'m7'!G34+'m7'!I34+'m7'!K34)*'m7'!A34</f>
        <v>0</v>
      </c>
      <c r="DC34" s="46">
        <f>'m6'!BH34+'m6'!BJ34+'m7'!D34+'m7'!F34+'m7'!H34+'m7'!J34+'m7'!L34</f>
        <v>0</v>
      </c>
      <c r="DD34" s="47"/>
      <c r="DE34" s="46">
        <f t="shared" si="22"/>
        <v>0</v>
      </c>
      <c r="DF34" s="2"/>
      <c r="DG34" s="45">
        <f>'m7'!M34+'m7'!O34+'m7'!Q34+'m7'!S34+'m7'!U34+'m7'!W34+'m7'!Y34</f>
        <v>0</v>
      </c>
      <c r="DH34" s="46">
        <f t="shared" si="23"/>
        <v>0</v>
      </c>
      <c r="DI34" s="46">
        <f>'m7'!N34+'m7'!P34+'m7'!R34+'m7'!T34+'m7'!V34+'m7'!X34+'m7'!Z34</f>
        <v>0</v>
      </c>
      <c r="DJ34" s="47"/>
      <c r="DK34" s="46">
        <f t="shared" si="24"/>
        <v>0</v>
      </c>
      <c r="DL34" s="2"/>
      <c r="DM34" s="45">
        <f>'m7'!AA34+'m7'!AC34+'m7'!AE34+'m7'!AG34+'m7'!AI34+'m7'!AK34+'m7'!AM34</f>
        <v>0</v>
      </c>
      <c r="DN34" s="46">
        <f t="shared" si="25"/>
        <v>0</v>
      </c>
      <c r="DO34" s="46">
        <f>'m7'!AB34+'m7'!AD34+'m7'!AF34+'m7'!AH34+'m7'!AJ34+'m7'!AL34+'m7'!AN34</f>
        <v>0</v>
      </c>
      <c r="DP34" s="47"/>
      <c r="DQ34" s="46">
        <f t="shared" si="26"/>
        <v>0</v>
      </c>
      <c r="DR34" s="2"/>
      <c r="DS34" s="45">
        <f>'m7'!AO34+'m7'!AQ34+'m7'!AS34+'m7'!AU34+'m7'!AW34+'m7'!AY34+'m7'!BA34</f>
        <v>0</v>
      </c>
      <c r="DT34" s="46">
        <f t="shared" si="27"/>
        <v>0</v>
      </c>
      <c r="DU34" s="46">
        <f>'m7'!AP34+'m7'!AR34+'m7'!AT34+'m7'!AV34+'m7'!AX34+'m7'!AZ34+'m7'!BB34</f>
        <v>0</v>
      </c>
      <c r="DV34" s="47"/>
      <c r="DW34" s="46">
        <f t="shared" si="28"/>
        <v>0</v>
      </c>
      <c r="DX34" s="2"/>
      <c r="DY34" s="45">
        <f>'m7'!BC34+'m7'!BE34+'m7'!BG34+'m7'!BI34+'m7'!BK34+'m8'!C34+'m8'!E34</f>
        <v>0</v>
      </c>
      <c r="DZ34" s="63">
        <f>('m7'!BC34+'m7'!BE34+'m7'!BG34+'m7'!BI34+'m7'!BK34)*DF34+('m8'!C34+'m8'!E34)*ED34</f>
        <v>0</v>
      </c>
      <c r="EA34" s="46">
        <f>'m7'!BD34+'m7'!BF34+'m7'!BH34+'m7'!BJ34+'m7'!BL34+'m8'!D34+'m8'!F34</f>
        <v>0</v>
      </c>
      <c r="EB34" s="64"/>
      <c r="EC34" s="63">
        <f t="shared" si="29"/>
        <v>0</v>
      </c>
      <c r="ED34" s="66"/>
      <c r="EE34" s="45">
        <f>'m8'!G34+'m8'!I34+'m8'!K34+'m8'!M34+'m8'!O34+'m8'!Q34+'m8'!S34</f>
        <v>0</v>
      </c>
      <c r="EF34" s="63">
        <f t="shared" si="30"/>
        <v>0</v>
      </c>
      <c r="EG34" s="46">
        <f>'m8'!H34+'m8'!J34+'m8'!L34+'m8'!N34+'m8'!P34+'m8'!R34+'m8'!T34</f>
        <v>0</v>
      </c>
      <c r="EH34" s="64"/>
      <c r="EI34" s="63">
        <f t="shared" si="31"/>
        <v>0</v>
      </c>
      <c r="EJ34" s="66"/>
      <c r="EK34" s="45">
        <f>'m8'!U34+'m8'!W34+'m8'!Y34+'m8'!AA34+'m8'!AC34+'m8'!AE34+'m8'!AG34</f>
        <v>0</v>
      </c>
      <c r="EL34" s="63">
        <f t="shared" si="32"/>
        <v>0</v>
      </c>
      <c r="EM34" s="46">
        <f>'m8'!V34+'m8'!X34+'m8'!Z34+'m8'!AB34+'m8'!AD34+'m8'!AF34+'m8'!AH34</f>
        <v>0</v>
      </c>
      <c r="EN34" s="64"/>
      <c r="EO34" s="63">
        <f t="shared" si="33"/>
        <v>0</v>
      </c>
      <c r="EP34" s="67"/>
      <c r="EQ34" s="55">
        <f>'m8'!AI34+'m8'!AK34+'m8'!AM34+'m8'!AO34+'m8'!AQ34+'m8'!AS34+'m8'!AU34</f>
        <v>0</v>
      </c>
      <c r="ER34" s="57">
        <f t="shared" si="34"/>
        <v>0</v>
      </c>
      <c r="ES34" s="57">
        <f>'m8'!AJ34+'m8'!AL34+'m8'!AN34+'m8'!AP34+'m8'!AR34+'m8'!AT34+'m8'!AV34</f>
        <v>0</v>
      </c>
      <c r="ET34" s="68"/>
      <c r="EU34" s="57">
        <f t="shared" si="35"/>
        <v>0</v>
      </c>
      <c r="EV34" s="67"/>
      <c r="EW34" s="55">
        <f>'m8'!AW34+'m8'!AY34+'m8'!BA34+'m8'!BC34+'m8'!BE34+'m8'!BG34+'m8'!BI34</f>
        <v>0</v>
      </c>
      <c r="EX34" s="57">
        <f t="shared" si="36"/>
        <v>0</v>
      </c>
      <c r="EY34" s="57">
        <f>'m8'!AX34+'m8'!AZ34+'m8'!BB34+'m8'!BD34+'m8'!BF34+'m8'!BH34+'m8'!BJ34</f>
        <v>0</v>
      </c>
      <c r="EZ34" s="68"/>
      <c r="FA34" s="57">
        <f t="shared" si="37"/>
        <v>0</v>
      </c>
      <c r="FB34" s="67"/>
      <c r="FC34" s="55">
        <f>'m8'!BK34+'m9'!C34+'m9'!E34+'m9'!G34+'m9'!I34+'m9'!K34+'m9'!M34</f>
        <v>0</v>
      </c>
      <c r="FD34" s="57">
        <f>'m8'!BK34*ED34+'m9'!C34*FH34+'m9'!E34*FH34+'m9'!G34*FH34+'m9'!I34*FH34+'m9'!K34*FH34+'m9'!M34*FH34</f>
        <v>0</v>
      </c>
      <c r="FE34" s="59">
        <f>'m8'!BL34+'m9'!D34+'m9'!F34+'m9'!H34+'m9'!J34+'m9'!L34+'m9'!N34</f>
        <v>0</v>
      </c>
      <c r="FF34" s="68"/>
      <c r="FG34" s="57">
        <f t="shared" si="38"/>
        <v>0</v>
      </c>
      <c r="FH34" s="66"/>
      <c r="FI34" s="45">
        <f>'m9'!O34+'m9'!Q34+'m9'!S34+'m9'!U34+'m9'!W34+'m9'!Y34+'m9'!AA34</f>
        <v>0</v>
      </c>
      <c r="FJ34" s="63">
        <f t="shared" si="39"/>
        <v>0</v>
      </c>
      <c r="FK34" s="46">
        <f>'m9'!P34+'m9'!R34+'m9'!T34+'m9'!V34+'m9'!X34+'m9'!Z34+'m9'!AB34</f>
        <v>0</v>
      </c>
      <c r="FL34" s="64"/>
      <c r="FM34" s="63">
        <f t="shared" si="40"/>
        <v>0</v>
      </c>
      <c r="FN34" s="67"/>
      <c r="FO34" s="55">
        <f>'m9'!AC34+'m9'!AE34+'m9'!AG34+'m9'!AI34+'m9'!AK34+'m9'!AM34+'m9'!AO34</f>
        <v>0</v>
      </c>
      <c r="FP34" s="57">
        <f t="shared" si="41"/>
        <v>0</v>
      </c>
      <c r="FQ34" s="57">
        <f>'m9'!AD34+'m9'!AF34+'m9'!AH34+'m9'!AJ34+'m9'!AL34+'m9'!AN34+'m9'!AP34</f>
        <v>0</v>
      </c>
      <c r="FR34" s="68"/>
      <c r="FS34" s="57">
        <f t="shared" si="42"/>
        <v>0</v>
      </c>
      <c r="FT34" s="67"/>
      <c r="FU34" s="55">
        <f>'m9'!AQ34+'m9'!AS34+'m9'!AU34+'m9'!AW34+'m9'!AY34+'m9'!BA34+'m9'!BC34</f>
        <v>0</v>
      </c>
      <c r="FV34" s="57">
        <f t="shared" si="43"/>
        <v>0</v>
      </c>
      <c r="FW34" s="57">
        <f>'m9'!AR34+'m9'!AT34+'m9'!AV34+'m9'!AX34+'m9'!AZ34+'m9'!BB34+'m9'!BD34</f>
        <v>0</v>
      </c>
      <c r="FX34" s="68"/>
      <c r="FY34" s="57">
        <f t="shared" si="44"/>
        <v>0</v>
      </c>
      <c r="FZ34" s="67"/>
      <c r="GA34" s="55">
        <f>'m9'!BE34+'m9'!BG34+'m9'!BI34+'m10'!C44+'m10'!E44+'m10'!G44+'m10'!I44</f>
        <v>0</v>
      </c>
      <c r="GB34" s="57">
        <f t="shared" si="45"/>
        <v>0</v>
      </c>
      <c r="GC34" s="57">
        <f>'m9'!BF34+'m9'!BH34+'m9'!BJ34+'m10'!D44+'m10'!F44+'m10'!H44+'m10'!J44</f>
        <v>0</v>
      </c>
      <c r="GD34" s="68"/>
      <c r="GE34" s="57">
        <f t="shared" si="46"/>
        <v>0</v>
      </c>
      <c r="GF34" s="67"/>
      <c r="GG34" s="55">
        <f>'m10'!K44+'m10'!M44+'m10'!O44+'m10'!Q44+'m10'!S44+'m10'!U44+'m10'!W44</f>
        <v>0</v>
      </c>
      <c r="GH34" s="57">
        <f t="shared" si="47"/>
        <v>0</v>
      </c>
      <c r="GI34" s="57">
        <f>'m10'!L44+'m10'!N44+'m10'!P44+'m10'!R44+'m10'!T44+'m10'!V44+'m10'!X44</f>
        <v>0</v>
      </c>
      <c r="GJ34" s="68"/>
      <c r="GK34" s="57">
        <f t="shared" si="48"/>
        <v>0</v>
      </c>
      <c r="GL34" s="67"/>
      <c r="GM34" s="55">
        <f>'m10'!Y44+'m10'!AA44+'m10'!AC44+'m10'!AE44+'m10'!AG44+'m10'!AI44+'m10'!AK44</f>
        <v>0</v>
      </c>
      <c r="GN34" s="57">
        <f t="shared" si="49"/>
        <v>0</v>
      </c>
      <c r="GO34" s="57">
        <f>'m10'!Z44+'m10'!AB44+'m10'!AD44+'m10'!AF44+'m10'!AH44+'m10'!AJ44+'m10'!AL44</f>
        <v>0</v>
      </c>
      <c r="GP34" s="68"/>
      <c r="GQ34" s="57">
        <f t="shared" si="50"/>
        <v>0</v>
      </c>
      <c r="GR34" s="61"/>
      <c r="GS34" s="55">
        <f>'m10'!AM44+'m10'!AO44+'m10'!AQ44+'m10'!AS44+'m10'!AU44+'m10'!AW44+'m10'!AY44</f>
        <v>0</v>
      </c>
      <c r="GT34" s="57">
        <f t="shared" si="51"/>
        <v>0</v>
      </c>
      <c r="GU34" s="57">
        <f>'m10'!AN44+'m10'!AP44+'m10'!AR44+'m10'!AT44+'m10'!AV44+'m10'!AX44+'m10'!AZ44</f>
        <v>0</v>
      </c>
      <c r="GV34" s="58"/>
      <c r="GW34" s="57">
        <f t="shared" si="52"/>
        <v>0</v>
      </c>
      <c r="GX34" s="61"/>
      <c r="GY34" s="55">
        <f>'m10'!BA34+'m10'!BC34+'m10'!BE34+'m10'!BG34+'m10'!BI34+'m10'!BK34+'m11'!C34</f>
        <v>0</v>
      </c>
      <c r="GZ34" s="57">
        <f t="shared" si="53"/>
        <v>0</v>
      </c>
      <c r="HA34" s="57">
        <f>'m10'!BB34+'m10'!BD34+'m10'!BF34+'m10'!BH34+'m10'!BJ34+'m10'!BL34+'m11'!D34</f>
        <v>0</v>
      </c>
      <c r="HB34" s="58"/>
      <c r="HC34" s="57">
        <f t="shared" si="54"/>
        <v>0</v>
      </c>
      <c r="HD34" s="67"/>
      <c r="HE34" s="55">
        <f>'m11'!E34+'m11'!G34+'m11'!I34+'m11'!K34+'m11'!M34+'m11'!O34+'m11'!Q34</f>
        <v>0</v>
      </c>
      <c r="HF34" s="57">
        <f t="shared" si="55"/>
        <v>0</v>
      </c>
      <c r="HG34" s="57">
        <f>'m11'!F34+'m11'!H34+'m11'!J34+'m11'!L34+'m11'!N34+'m11'!P34+'m11'!R34</f>
        <v>0</v>
      </c>
      <c r="HH34" s="68"/>
      <c r="HI34" s="57">
        <f t="shared" si="56"/>
        <v>0</v>
      </c>
      <c r="HJ34" s="67"/>
      <c r="HK34" s="55">
        <f>'m11'!S34+'m11'!U34+'m11'!W34+'m11'!Y34+'m11'!AA34+'m11'!AC34+'m11'!AE34</f>
        <v>0</v>
      </c>
      <c r="HL34" s="57">
        <f t="shared" si="57"/>
        <v>0</v>
      </c>
      <c r="HM34" s="57">
        <f>'m11'!T34+'m11'!V34+'m11'!X34+'m11'!Z34+'m11'!AB34+'m11'!AD34+'m11'!AF34</f>
        <v>0</v>
      </c>
      <c r="HN34" s="68"/>
      <c r="HO34" s="57">
        <f t="shared" si="58"/>
        <v>0</v>
      </c>
      <c r="HP34" s="61"/>
      <c r="HQ34" s="55">
        <f>'m11'!AG34+'m11'!AI34+'m11'!AK34+'m11'!AM34+'m11'!AO34+'m11'!AQ34+'m11'!AS34</f>
        <v>0</v>
      </c>
      <c r="HR34" s="57">
        <f t="shared" si="59"/>
        <v>0</v>
      </c>
      <c r="HS34" s="57">
        <f>'m11'!AH34+'m11'!AJ34+'m11'!AL34+'m11'!AN34+'m11'!AP34+'m11'!AR34+'m11'!AT34</f>
        <v>0</v>
      </c>
      <c r="HT34" s="58"/>
      <c r="HU34" s="57">
        <f t="shared" si="60"/>
        <v>0</v>
      </c>
      <c r="HV34" s="61"/>
      <c r="HW34" s="55">
        <f>'m11'!AU34+'m11'!AW34+'m11'!AY34+'m11'!BA34+'m11'!BC34+'m11'!BE34+'m11'!BG34</f>
        <v>0</v>
      </c>
      <c r="HX34" s="57">
        <f t="shared" si="61"/>
        <v>0</v>
      </c>
      <c r="HY34" s="57">
        <f>'m11'!AV34+'m11'!AX34+'m11'!AZ34+'m11'!BB34+'m11'!BD34+'m11'!BF34+'m11'!BH34</f>
        <v>0</v>
      </c>
      <c r="HZ34" s="58"/>
      <c r="IA34" s="57">
        <f t="shared" si="62"/>
        <v>0</v>
      </c>
      <c r="IB34" s="61"/>
      <c r="IC34" s="55">
        <f>'m11'!BI34+'m12'!C34+'m12'!E34+'m12'!G34+'m12'!I34+'m12'!K34+'m12'!M34</f>
        <v>0</v>
      </c>
      <c r="ID34" s="57">
        <f t="shared" si="63"/>
        <v>0</v>
      </c>
      <c r="IE34" s="57">
        <f>'m11'!BJ34+'m12'!D34+'m12'!F34+'m12'!H34+'m12'!J34+'m12'!L34+'m12'!N34</f>
        <v>0</v>
      </c>
      <c r="IF34" s="58"/>
      <c r="IG34" s="57">
        <f t="shared" si="64"/>
        <v>0</v>
      </c>
      <c r="IH34" s="61"/>
      <c r="II34" s="55">
        <f>'m12'!O34+'m12'!Q34+'m12'!S34+'m12'!U34+'m12'!W34+'m12'!Y34+'m12'!AA34</f>
        <v>0</v>
      </c>
      <c r="IJ34" s="57">
        <f t="shared" si="65"/>
        <v>0</v>
      </c>
      <c r="IK34" s="57">
        <f>'m12'!P34+'m12'!R34+'m12'!T34+'m12'!V34+'m12'!X34+'m12'!Z34+'m12'!AB34</f>
        <v>0</v>
      </c>
      <c r="IL34" s="58"/>
      <c r="IM34" s="57">
        <f t="shared" si="66"/>
        <v>0</v>
      </c>
      <c r="IN34" s="61"/>
      <c r="IO34" s="55">
        <f>'m12'!AC34+'m12'!AE34+'m12'!AG34+'m12'!AI34+'m12'!AK34+'m12'!AM34+'m12'!AO34</f>
        <v>0</v>
      </c>
      <c r="IP34" s="57">
        <f t="shared" si="67"/>
        <v>0</v>
      </c>
      <c r="IQ34" s="57">
        <f>'m12'!AD34+'m12'!AF34+'m12'!AH34+'m12'!AJ34+'m12'!AL34+'m12'!AN34+'m12'!AP34</f>
        <v>0</v>
      </c>
      <c r="IR34" s="58"/>
      <c r="IS34" s="57">
        <f t="shared" si="68"/>
        <v>0</v>
      </c>
      <c r="IT34" s="61"/>
      <c r="IU34" s="55">
        <f>'m12'!AQ34+'m12'!AS34+'m12'!AU34+'m12'!AW34+'m12'!AY34+'m12'!BA34+'m12'!BC34</f>
        <v>0</v>
      </c>
      <c r="IV34" s="57">
        <f t="shared" si="69"/>
        <v>0</v>
      </c>
      <c r="IW34" s="57">
        <f>'m12'!AR34+'m12'!AT34+'m12'!AV34+'m12'!AX34+'m12'!AZ34+'m12'!BB34+'m12'!BD34</f>
        <v>0</v>
      </c>
      <c r="IX34" s="58"/>
      <c r="IY34" s="57">
        <f t="shared" si="70"/>
        <v>0</v>
      </c>
      <c r="IZ34" s="61"/>
      <c r="JA34" s="55">
        <f>'m12'!BE34+'m12'!BG34+'m12'!BI34+'m12'!BK34</f>
        <v>0</v>
      </c>
      <c r="JB34" s="57">
        <f t="shared" si="71"/>
        <v>0</v>
      </c>
      <c r="JC34" s="57">
        <f>'m12'!BF34+'m12'!BH34+'m12'!BJ34+'m12'!BL34</f>
        <v>0</v>
      </c>
      <c r="JD34" s="58"/>
      <c r="JE34" s="57">
        <f t="shared" si="72"/>
        <v>0</v>
      </c>
    </row>
    <row r="35">
      <c r="A35" s="2"/>
      <c r="B35" s="2"/>
      <c r="C35" s="45"/>
      <c r="D35" s="46"/>
      <c r="E35" s="46"/>
      <c r="F35" s="47"/>
      <c r="G35" s="46"/>
      <c r="H35" s="2"/>
      <c r="I35" s="45"/>
      <c r="J35" s="46"/>
      <c r="K35" s="46"/>
      <c r="L35" s="47"/>
      <c r="M35" s="46"/>
      <c r="N35" s="2"/>
      <c r="O35" s="45"/>
      <c r="P35" s="46"/>
      <c r="Q35" s="46"/>
      <c r="R35" s="47"/>
      <c r="S35" s="46"/>
      <c r="T35" s="2"/>
      <c r="U35" s="45"/>
      <c r="V35" s="46"/>
      <c r="W35" s="46"/>
      <c r="X35" s="47"/>
      <c r="Y35" s="46"/>
      <c r="Z35" s="2"/>
      <c r="AA35" s="45"/>
      <c r="AB35" s="46"/>
      <c r="AC35" s="46"/>
      <c r="AD35" s="49"/>
      <c r="AE35" s="46"/>
      <c r="AF35" s="2"/>
      <c r="AG35" s="45"/>
      <c r="AH35" s="46"/>
      <c r="AI35" s="46"/>
      <c r="AJ35" s="47"/>
      <c r="AK35" s="46"/>
      <c r="AL35" s="2"/>
      <c r="AM35" s="45"/>
      <c r="AN35" s="46"/>
      <c r="AO35" s="46"/>
      <c r="AP35" s="47"/>
      <c r="AQ35" s="46"/>
      <c r="AR35" s="2"/>
      <c r="AS35" s="45"/>
      <c r="AT35" s="46"/>
      <c r="AU35" s="46"/>
      <c r="AV35" s="47"/>
      <c r="AW35" s="62"/>
      <c r="AX35" s="2"/>
      <c r="AY35" s="45"/>
      <c r="AZ35" s="46"/>
      <c r="BA35" s="46"/>
      <c r="BB35" s="47"/>
      <c r="BC35" s="46"/>
      <c r="BD35" s="2"/>
      <c r="BE35" s="45"/>
      <c r="BF35" s="46"/>
      <c r="BG35" s="46"/>
      <c r="BH35" s="47"/>
      <c r="BI35" s="46"/>
      <c r="BJ35" s="2"/>
      <c r="BK35" s="45"/>
      <c r="BL35" s="46"/>
      <c r="BM35" s="46"/>
      <c r="BN35" s="47"/>
      <c r="BO35" s="46"/>
      <c r="BP35" s="2"/>
      <c r="BQ35" s="45"/>
      <c r="BR35" s="46"/>
      <c r="BS35" s="46"/>
      <c r="BT35" s="47"/>
      <c r="BU35" s="46"/>
      <c r="BV35" s="2"/>
      <c r="BW35" s="45"/>
      <c r="BX35" s="46"/>
      <c r="BY35" s="46"/>
      <c r="BZ35" s="47"/>
      <c r="CA35" s="46"/>
      <c r="CB35" s="2"/>
      <c r="CC35" s="45">
        <f>'m6'!C35+'m6'!E35+'m6'!G35+'m6'!I35+'m6'!K35+'m6'!M35+'m6'!O35</f>
        <v>0</v>
      </c>
      <c r="CD35" s="46">
        <f t="shared" si="14"/>
        <v>0</v>
      </c>
      <c r="CE35" s="46">
        <f>'m6'!D35+'m6'!F35+'m6'!H35+'m6'!J35+'m6'!L35+'m6'!N35+'m6'!P35</f>
        <v>0</v>
      </c>
      <c r="CF35" s="47"/>
      <c r="CG35" s="46">
        <f t="shared" si="15"/>
        <v>0</v>
      </c>
      <c r="CH35" s="2"/>
      <c r="CI35" s="45">
        <f>'m6'!Q35+'m6'!S35+'m6'!U35+'m6'!W35+'m6'!Y35+'m6'!AA35+'m6'!AC35</f>
        <v>0</v>
      </c>
      <c r="CJ35" s="54">
        <f t="shared" si="16"/>
        <v>0</v>
      </c>
      <c r="CK35" s="46">
        <f>'m6'!R35+'m6'!T35+'m6'!V35+'m6'!X35+'m6'!Z35+'m6'!AB35+'m6'!AD35</f>
        <v>0</v>
      </c>
      <c r="CL35" s="47"/>
      <c r="CM35" s="46">
        <f t="shared" si="17"/>
        <v>0</v>
      </c>
      <c r="CN35" s="2"/>
      <c r="CO35" s="45">
        <f>'m6'!AE35+'m6'!AG35+'m6'!AI35+'m6'!AK35+'m6'!AM35+'m6'!AO35+'m6'!AQ35</f>
        <v>0</v>
      </c>
      <c r="CP35" s="46">
        <f t="shared" si="73"/>
        <v>0</v>
      </c>
      <c r="CQ35" s="46">
        <f>'m6'!AF35+'m6'!AH35+'m6'!AJ35+'m6'!AL35+'m6'!AN35+'m6'!AP35+'m6'!AR35</f>
        <v>0</v>
      </c>
      <c r="CR35" s="47"/>
      <c r="CS35" s="46">
        <f t="shared" si="19"/>
        <v>0</v>
      </c>
      <c r="CT35" s="2"/>
      <c r="CU35" s="45">
        <f>'m6'!AS35+'m6'!AU35+'m6'!AW35+'m6'!AY35+'m6'!BA35+'m6'!BC35+'m6'!BE35</f>
        <v>0</v>
      </c>
      <c r="CV35" s="46">
        <f t="shared" si="20"/>
        <v>0</v>
      </c>
      <c r="CW35" s="46">
        <f>'m6'!AT35+'m6'!AV35+'m6'!AX35+'m6'!AZ35+'m6'!BB35+'m6'!BD35+'m6'!BF35</f>
        <v>0</v>
      </c>
      <c r="CX35" s="47"/>
      <c r="CY35" s="46">
        <f t="shared" si="21"/>
        <v>0</v>
      </c>
      <c r="CZ35" s="2"/>
      <c r="DA35" s="45">
        <f>'m6'!BG35+'m6'!BI35+'m7'!C35+'m7'!E35+'m7'!G35+'m7'!I35+'m7'!K35</f>
        <v>0</v>
      </c>
      <c r="DB35" s="46">
        <f>('m6'!BG35+'m6'!BI35)*'m6'!A35+('m7'!C35+'m7'!E35+'m7'!G35+'m7'!I35+'m7'!K35)*'m7'!A35</f>
        <v>0</v>
      </c>
      <c r="DC35" s="46">
        <f>'m6'!BH35+'m6'!BJ35+'m7'!D35+'m7'!F35+'m7'!H35+'m7'!J35+'m7'!L35</f>
        <v>0</v>
      </c>
      <c r="DD35" s="47"/>
      <c r="DE35" s="46">
        <f t="shared" si="22"/>
        <v>0</v>
      </c>
      <c r="DF35" s="2"/>
      <c r="DG35" s="45">
        <f>'m7'!M35+'m7'!O35+'m7'!Q35+'m7'!S35+'m7'!U35+'m7'!W35+'m7'!Y35</f>
        <v>0</v>
      </c>
      <c r="DH35" s="46">
        <f t="shared" si="23"/>
        <v>0</v>
      </c>
      <c r="DI35" s="46">
        <f>'m7'!N35+'m7'!P35+'m7'!R35+'m7'!T35+'m7'!V35+'m7'!X35+'m7'!Z35</f>
        <v>0</v>
      </c>
      <c r="DJ35" s="47"/>
      <c r="DK35" s="46">
        <f t="shared" si="24"/>
        <v>0</v>
      </c>
      <c r="DL35" s="2"/>
      <c r="DM35" s="45">
        <f>'m7'!AA35+'m7'!AC35+'m7'!AE35+'m7'!AG35+'m7'!AI35+'m7'!AK35+'m7'!AM35</f>
        <v>0</v>
      </c>
      <c r="DN35" s="46">
        <f t="shared" si="25"/>
        <v>0</v>
      </c>
      <c r="DO35" s="46">
        <f>'m7'!AB35+'m7'!AD35+'m7'!AF35+'m7'!AH35+'m7'!AJ35+'m7'!AL35+'m7'!AN35</f>
        <v>0</v>
      </c>
      <c r="DP35" s="47"/>
      <c r="DQ35" s="46">
        <f t="shared" si="26"/>
        <v>0</v>
      </c>
      <c r="DR35" s="2"/>
      <c r="DS35" s="45">
        <f>'m7'!AO35+'m7'!AQ35+'m7'!AS35+'m7'!AU35+'m7'!AW35+'m7'!AY35+'m7'!BA35</f>
        <v>0</v>
      </c>
      <c r="DT35" s="46">
        <f t="shared" si="27"/>
        <v>0</v>
      </c>
      <c r="DU35" s="46">
        <f>'m7'!AP35+'m7'!AR35+'m7'!AT35+'m7'!AV35+'m7'!AX35+'m7'!AZ35+'m7'!BB35</f>
        <v>0</v>
      </c>
      <c r="DV35" s="47"/>
      <c r="DW35" s="46">
        <f t="shared" si="28"/>
        <v>0</v>
      </c>
      <c r="DX35" s="2"/>
      <c r="DY35" s="45">
        <f>'m7'!BC35+'m7'!BE35+'m7'!BG35+'m7'!BI35+'m7'!BK35+'m8'!C35+'m8'!E35</f>
        <v>0</v>
      </c>
      <c r="DZ35" s="63">
        <f>('m7'!BC35+'m7'!BE35+'m7'!BG35+'m7'!BI35+'m7'!BK35)*DF35+('m8'!C35+'m8'!E35)*ED35</f>
        <v>0</v>
      </c>
      <c r="EA35" s="46">
        <f>'m7'!BD35+'m7'!BF35+'m7'!BH35+'m7'!BJ35+'m7'!BL35+'m8'!D35+'m8'!F35</f>
        <v>0</v>
      </c>
      <c r="EB35" s="64"/>
      <c r="EC35" s="63">
        <f t="shared" si="29"/>
        <v>0</v>
      </c>
      <c r="ED35" s="66"/>
      <c r="EE35" s="45">
        <f>'m8'!G35+'m8'!I35+'m8'!K35+'m8'!M35+'m8'!O35+'m8'!Q35+'m8'!S35</f>
        <v>0</v>
      </c>
      <c r="EF35" s="63">
        <f t="shared" si="30"/>
        <v>0</v>
      </c>
      <c r="EG35" s="46">
        <f>'m8'!H35+'m8'!J35+'m8'!L35+'m8'!N35+'m8'!P35+'m8'!R35+'m8'!T35</f>
        <v>0</v>
      </c>
      <c r="EH35" s="64"/>
      <c r="EI35" s="63">
        <f t="shared" si="31"/>
        <v>0</v>
      </c>
      <c r="EJ35" s="66"/>
      <c r="EK35" s="45">
        <f>'m8'!U35+'m8'!W35+'m8'!Y35+'m8'!AA35+'m8'!AC35+'m8'!AE35+'m8'!AG35</f>
        <v>0</v>
      </c>
      <c r="EL35" s="63">
        <f t="shared" si="32"/>
        <v>0</v>
      </c>
      <c r="EM35" s="46">
        <f>'m8'!V35+'m8'!X35+'m8'!Z35+'m8'!AB35+'m8'!AD35+'m8'!AF35+'m8'!AH35</f>
        <v>0</v>
      </c>
      <c r="EN35" s="64"/>
      <c r="EO35" s="63">
        <f t="shared" si="33"/>
        <v>0</v>
      </c>
      <c r="EP35" s="67"/>
      <c r="EQ35" s="55">
        <f>'m8'!AI35+'m8'!AK35+'m8'!AM35+'m8'!AO35+'m8'!AQ35+'m8'!AS35+'m8'!AU35</f>
        <v>0</v>
      </c>
      <c r="ER35" s="57">
        <f t="shared" si="34"/>
        <v>0</v>
      </c>
      <c r="ES35" s="57">
        <f>'m8'!AJ35+'m8'!AL35+'m8'!AN35+'m8'!AP35+'m8'!AR35+'m8'!AT35+'m8'!AV35</f>
        <v>0</v>
      </c>
      <c r="ET35" s="68"/>
      <c r="EU35" s="57">
        <f t="shared" si="35"/>
        <v>0</v>
      </c>
      <c r="EV35" s="67"/>
      <c r="EW35" s="55">
        <f>'m8'!AW35+'m8'!AY35+'m8'!BA35+'m8'!BC35+'m8'!BE35+'m8'!BG35+'m8'!BI35</f>
        <v>0</v>
      </c>
      <c r="EX35" s="57">
        <f t="shared" si="36"/>
        <v>0</v>
      </c>
      <c r="EY35" s="57">
        <f>'m8'!AX35+'m8'!AZ35+'m8'!BB35+'m8'!BD35+'m8'!BF35+'m8'!BH35+'m8'!BJ35</f>
        <v>0</v>
      </c>
      <c r="EZ35" s="68"/>
      <c r="FA35" s="57">
        <f t="shared" si="37"/>
        <v>0</v>
      </c>
      <c r="FB35" s="67"/>
      <c r="FC35" s="55">
        <f>'m8'!BK35+'m9'!C35+'m9'!E35+'m9'!G35+'m9'!I35+'m9'!K35+'m9'!M35</f>
        <v>0</v>
      </c>
      <c r="FD35" s="57">
        <f>'m8'!BK35*ED35+'m9'!C35*FH35+'m9'!E35*FH35+'m9'!G35*FH35+'m9'!I35*FH35+'m9'!K35*FH35+'m9'!M35*FH35</f>
        <v>0</v>
      </c>
      <c r="FE35" s="59">
        <f>'m8'!BL35+'m9'!D35+'m9'!F35+'m9'!H35+'m9'!J35+'m9'!L35+'m9'!N35</f>
        <v>0</v>
      </c>
      <c r="FF35" s="68"/>
      <c r="FG35" s="57">
        <f t="shared" si="38"/>
        <v>0</v>
      </c>
      <c r="FH35" s="66"/>
      <c r="FI35" s="45">
        <f>'m9'!O35+'m9'!Q35+'m9'!S35+'m9'!U35+'m9'!W35+'m9'!Y35+'m9'!AA35</f>
        <v>0</v>
      </c>
      <c r="FJ35" s="63">
        <f t="shared" si="39"/>
        <v>0</v>
      </c>
      <c r="FK35" s="46">
        <f>'m9'!P35+'m9'!R35+'m9'!T35+'m9'!V35+'m9'!X35+'m9'!Z35+'m9'!AB35</f>
        <v>0</v>
      </c>
      <c r="FL35" s="64"/>
      <c r="FM35" s="63">
        <f t="shared" si="40"/>
        <v>0</v>
      </c>
      <c r="FN35" s="67"/>
      <c r="FO35" s="55">
        <f>'m9'!AC35+'m9'!AE35+'m9'!AG35+'m9'!AI35+'m9'!AK35+'m9'!AM35+'m9'!AO35</f>
        <v>0</v>
      </c>
      <c r="FP35" s="57">
        <f t="shared" si="41"/>
        <v>0</v>
      </c>
      <c r="FQ35" s="57">
        <f>'m9'!AD35+'m9'!AF35+'m9'!AH35+'m9'!AJ35+'m9'!AL35+'m9'!AN35+'m9'!AP35</f>
        <v>0</v>
      </c>
      <c r="FR35" s="68"/>
      <c r="FS35" s="57">
        <f t="shared" si="42"/>
        <v>0</v>
      </c>
      <c r="FT35" s="67"/>
      <c r="FU35" s="55">
        <f>'m9'!AQ35+'m9'!AS35+'m9'!AU35+'m9'!AW35+'m9'!AY35+'m9'!BA35+'m9'!BC35</f>
        <v>0</v>
      </c>
      <c r="FV35" s="57">
        <f t="shared" si="43"/>
        <v>0</v>
      </c>
      <c r="FW35" s="57">
        <f>'m9'!AR35+'m9'!AT35+'m9'!AV35+'m9'!AX35+'m9'!AZ35+'m9'!BB35+'m9'!BD35</f>
        <v>0</v>
      </c>
      <c r="FX35" s="68"/>
      <c r="FY35" s="57">
        <f t="shared" si="44"/>
        <v>0</v>
      </c>
      <c r="FZ35" s="67"/>
      <c r="GA35" s="55">
        <f>'m9'!BE35+'m9'!BG35+'m9'!BI35+'m10'!C45+'m10'!E45+'m10'!G45+'m10'!I45</f>
        <v>0</v>
      </c>
      <c r="GB35" s="57">
        <f t="shared" si="45"/>
        <v>0</v>
      </c>
      <c r="GC35" s="57">
        <f>'m9'!BF35+'m9'!BH35+'m9'!BJ35+'m10'!D45+'m10'!F45+'m10'!H45+'m10'!J45</f>
        <v>0</v>
      </c>
      <c r="GD35" s="68"/>
      <c r="GE35" s="57">
        <f t="shared" si="46"/>
        <v>0</v>
      </c>
      <c r="GF35" s="67"/>
      <c r="GG35" s="55">
        <f>'m10'!K45+'m10'!M45+'m10'!O45+'m10'!Q45+'m10'!S45+'m10'!U45+'m10'!W45</f>
        <v>0</v>
      </c>
      <c r="GH35" s="57">
        <f t="shared" si="47"/>
        <v>0</v>
      </c>
      <c r="GI35" s="57">
        <f>'m10'!L45+'m10'!N45+'m10'!P45+'m10'!R45+'m10'!T45+'m10'!V45+'m10'!X45</f>
        <v>0</v>
      </c>
      <c r="GJ35" s="68"/>
      <c r="GK35" s="57">
        <f t="shared" si="48"/>
        <v>0</v>
      </c>
      <c r="GL35" s="67"/>
      <c r="GM35" s="55">
        <f>'m10'!Y45+'m10'!AA45+'m10'!AC45+'m10'!AE45+'m10'!AG45+'m10'!AI45+'m10'!AK45</f>
        <v>0</v>
      </c>
      <c r="GN35" s="57">
        <f t="shared" si="49"/>
        <v>0</v>
      </c>
      <c r="GO35" s="57">
        <f>'m10'!Z45+'m10'!AB45+'m10'!AD45+'m10'!AF45+'m10'!AH45+'m10'!AJ45+'m10'!AL45</f>
        <v>0</v>
      </c>
      <c r="GP35" s="68"/>
      <c r="GQ35" s="57">
        <f t="shared" si="50"/>
        <v>0</v>
      </c>
      <c r="GR35" s="61"/>
      <c r="GS35" s="55">
        <f>'m10'!AM45+'m10'!AO45+'m10'!AQ45+'m10'!AS45+'m10'!AU45+'m10'!AW45+'m10'!AY45</f>
        <v>0</v>
      </c>
      <c r="GT35" s="57">
        <f t="shared" si="51"/>
        <v>0</v>
      </c>
      <c r="GU35" s="57">
        <f>'m10'!AN45+'m10'!AP45+'m10'!AR45+'m10'!AT45+'m10'!AV45+'m10'!AX45+'m10'!AZ45</f>
        <v>0</v>
      </c>
      <c r="GV35" s="58"/>
      <c r="GW35" s="57">
        <f t="shared" si="52"/>
        <v>0</v>
      </c>
      <c r="GX35" s="61"/>
      <c r="GY35" s="55">
        <f>'m10'!BA35+'m10'!BC35+'m10'!BE35+'m10'!BG35+'m10'!BI35+'m10'!BK35+'m11'!C35</f>
        <v>0</v>
      </c>
      <c r="GZ35" s="57">
        <f t="shared" si="53"/>
        <v>0</v>
      </c>
      <c r="HA35" s="57">
        <f>'m10'!BB35+'m10'!BD35+'m10'!BF35+'m10'!BH35+'m10'!BJ35+'m10'!BL35+'m11'!D35</f>
        <v>0</v>
      </c>
      <c r="HB35" s="58"/>
      <c r="HC35" s="57">
        <f t="shared" si="54"/>
        <v>0</v>
      </c>
      <c r="HD35" s="67"/>
      <c r="HE35" s="55">
        <f>'m11'!E35+'m11'!G35+'m11'!I35+'m11'!K35+'m11'!M35+'m11'!O35+'m11'!Q35</f>
        <v>0</v>
      </c>
      <c r="HF35" s="57">
        <f t="shared" si="55"/>
        <v>0</v>
      </c>
      <c r="HG35" s="57">
        <f>'m11'!F35+'m11'!H35+'m11'!J35+'m11'!L35+'m11'!N35+'m11'!P35+'m11'!R35</f>
        <v>0</v>
      </c>
      <c r="HH35" s="68"/>
      <c r="HI35" s="57">
        <f t="shared" si="56"/>
        <v>0</v>
      </c>
      <c r="HJ35" s="67"/>
      <c r="HK35" s="55">
        <f>'m11'!S35+'m11'!U35+'m11'!W35+'m11'!Y35+'m11'!AA35+'m11'!AC35+'m11'!AE35</f>
        <v>0</v>
      </c>
      <c r="HL35" s="57">
        <f t="shared" si="57"/>
        <v>0</v>
      </c>
      <c r="HM35" s="57">
        <f>'m11'!T35+'m11'!V35+'m11'!X35+'m11'!Z35+'m11'!AB35+'m11'!AD35+'m11'!AF35</f>
        <v>0</v>
      </c>
      <c r="HN35" s="68"/>
      <c r="HO35" s="57">
        <f t="shared" si="58"/>
        <v>0</v>
      </c>
      <c r="HP35" s="61"/>
      <c r="HQ35" s="55">
        <f>'m11'!AG35+'m11'!AI35+'m11'!AK35+'m11'!AM35+'m11'!AO35+'m11'!AQ35+'m11'!AS35</f>
        <v>0</v>
      </c>
      <c r="HR35" s="57">
        <f t="shared" si="59"/>
        <v>0</v>
      </c>
      <c r="HS35" s="57">
        <f>'m11'!AH35+'m11'!AJ35+'m11'!AL35+'m11'!AN35+'m11'!AP35+'m11'!AR35+'m11'!AT35</f>
        <v>0</v>
      </c>
      <c r="HT35" s="58"/>
      <c r="HU35" s="57">
        <f t="shared" si="60"/>
        <v>0</v>
      </c>
      <c r="HV35" s="61"/>
      <c r="HW35" s="55">
        <f>'m11'!AU35+'m11'!AW35+'m11'!AY35+'m11'!BA35+'m11'!BC35+'m11'!BE35+'m11'!BG35</f>
        <v>0</v>
      </c>
      <c r="HX35" s="57">
        <f t="shared" si="61"/>
        <v>0</v>
      </c>
      <c r="HY35" s="57">
        <f>'m11'!AV35+'m11'!AX35+'m11'!AZ35+'m11'!BB35+'m11'!BD35+'m11'!BF35+'m11'!BH35</f>
        <v>0</v>
      </c>
      <c r="HZ35" s="58"/>
      <c r="IA35" s="57">
        <f t="shared" si="62"/>
        <v>0</v>
      </c>
      <c r="IB35" s="61"/>
      <c r="IC35" s="55">
        <f>'m11'!BI35+'m12'!C35+'m12'!E35+'m12'!G35+'m12'!I35+'m12'!K35+'m12'!M35</f>
        <v>0</v>
      </c>
      <c r="ID35" s="57">
        <f t="shared" si="63"/>
        <v>0</v>
      </c>
      <c r="IE35" s="57">
        <f>'m11'!BJ35+'m12'!D35+'m12'!F35+'m12'!H35+'m12'!J35+'m12'!L35+'m12'!N35</f>
        <v>0</v>
      </c>
      <c r="IF35" s="58"/>
      <c r="IG35" s="57">
        <f t="shared" si="64"/>
        <v>0</v>
      </c>
      <c r="IH35" s="61"/>
      <c r="II35" s="55">
        <f>'m12'!O35+'m12'!Q35+'m12'!S35+'m12'!U35+'m12'!W35+'m12'!Y35+'m12'!AA35</f>
        <v>0</v>
      </c>
      <c r="IJ35" s="57">
        <f t="shared" si="65"/>
        <v>0</v>
      </c>
      <c r="IK35" s="57">
        <f>'m12'!P35+'m12'!R35+'m12'!T35+'m12'!V35+'m12'!X35+'m12'!Z35+'m12'!AB35</f>
        <v>0</v>
      </c>
      <c r="IL35" s="58"/>
      <c r="IM35" s="57">
        <f t="shared" si="66"/>
        <v>0</v>
      </c>
      <c r="IN35" s="61"/>
      <c r="IO35" s="55">
        <f>'m12'!AC35+'m12'!AE35+'m12'!AG35+'m12'!AI35+'m12'!AK35+'m12'!AM35+'m12'!AO35</f>
        <v>0</v>
      </c>
      <c r="IP35" s="57">
        <f t="shared" si="67"/>
        <v>0</v>
      </c>
      <c r="IQ35" s="57">
        <f>'m12'!AD35+'m12'!AF35+'m12'!AH35+'m12'!AJ35+'m12'!AL35+'m12'!AN35+'m12'!AP35</f>
        <v>0</v>
      </c>
      <c r="IR35" s="58"/>
      <c r="IS35" s="57">
        <f t="shared" si="68"/>
        <v>0</v>
      </c>
      <c r="IT35" s="61"/>
      <c r="IU35" s="55">
        <f>'m12'!AQ35+'m12'!AS35+'m12'!AU35+'m12'!AW35+'m12'!AY35+'m12'!BA35+'m12'!BC35</f>
        <v>0</v>
      </c>
      <c r="IV35" s="57">
        <f t="shared" si="69"/>
        <v>0</v>
      </c>
      <c r="IW35" s="57">
        <f>'m12'!AR35+'m12'!AT35+'m12'!AV35+'m12'!AX35+'m12'!AZ35+'m12'!BB35+'m12'!BD35</f>
        <v>0</v>
      </c>
      <c r="IX35" s="58"/>
      <c r="IY35" s="57">
        <f t="shared" si="70"/>
        <v>0</v>
      </c>
      <c r="IZ35" s="61"/>
      <c r="JA35" s="55">
        <f>'m12'!BE35+'m12'!BG35+'m12'!BI35+'m12'!BK35</f>
        <v>0</v>
      </c>
      <c r="JB35" s="57">
        <f t="shared" si="71"/>
        <v>0</v>
      </c>
      <c r="JC35" s="57">
        <f>'m12'!BF35+'m12'!BH35+'m12'!BJ35+'m12'!BL35</f>
        <v>0</v>
      </c>
      <c r="JD35" s="58"/>
      <c r="JE35" s="57">
        <f t="shared" si="72"/>
        <v>0</v>
      </c>
    </row>
    <row r="36">
      <c r="A36" s="2"/>
      <c r="B36" s="2"/>
      <c r="C36" s="45"/>
      <c r="D36" s="46"/>
      <c r="E36" s="46"/>
      <c r="F36" s="47"/>
      <c r="G36" s="46"/>
      <c r="H36" s="2"/>
      <c r="I36" s="45"/>
      <c r="J36" s="46"/>
      <c r="K36" s="46"/>
      <c r="L36" s="47"/>
      <c r="M36" s="46"/>
      <c r="N36" s="2"/>
      <c r="O36" s="45"/>
      <c r="P36" s="46"/>
      <c r="Q36" s="46"/>
      <c r="R36" s="47"/>
      <c r="S36" s="46"/>
      <c r="T36" s="2"/>
      <c r="U36" s="45"/>
      <c r="V36" s="46"/>
      <c r="W36" s="46"/>
      <c r="X36" s="47"/>
      <c r="Y36" s="46"/>
      <c r="Z36" s="2"/>
      <c r="AA36" s="45"/>
      <c r="AB36" s="46"/>
      <c r="AC36" s="46"/>
      <c r="AD36" s="49"/>
      <c r="AE36" s="46"/>
      <c r="AF36" s="2"/>
      <c r="AG36" s="45"/>
      <c r="AH36" s="46"/>
      <c r="AI36" s="46"/>
      <c r="AJ36" s="47"/>
      <c r="AK36" s="46"/>
      <c r="AL36" s="2"/>
      <c r="AM36" s="45"/>
      <c r="AN36" s="46"/>
      <c r="AO36" s="46"/>
      <c r="AP36" s="47"/>
      <c r="AQ36" s="46"/>
      <c r="AR36" s="2"/>
      <c r="AS36" s="45"/>
      <c r="AT36" s="46"/>
      <c r="AU36" s="46"/>
      <c r="AV36" s="47"/>
      <c r="AW36" s="62"/>
      <c r="AX36" s="2"/>
      <c r="AY36" s="45"/>
      <c r="AZ36" s="46"/>
      <c r="BA36" s="46"/>
      <c r="BB36" s="47"/>
      <c r="BC36" s="46"/>
      <c r="BD36" s="2"/>
      <c r="BE36" s="45"/>
      <c r="BF36" s="46"/>
      <c r="BG36" s="46"/>
      <c r="BH36" s="47"/>
      <c r="BI36" s="46"/>
      <c r="BJ36" s="2"/>
      <c r="BK36" s="45"/>
      <c r="BL36" s="46"/>
      <c r="BM36" s="46"/>
      <c r="BN36" s="47"/>
      <c r="BO36" s="46"/>
      <c r="BP36" s="2"/>
      <c r="BQ36" s="45"/>
      <c r="BR36" s="46"/>
      <c r="BS36" s="46"/>
      <c r="BT36" s="47"/>
      <c r="BU36" s="46"/>
      <c r="BV36" s="2"/>
      <c r="BW36" s="45"/>
      <c r="BX36" s="46"/>
      <c r="BY36" s="46"/>
      <c r="BZ36" s="47"/>
      <c r="CA36" s="46"/>
      <c r="CB36" s="2"/>
      <c r="CC36" s="45">
        <f>'m6'!C36+'m6'!E36+'m6'!G36+'m6'!I36+'m6'!K36+'m6'!M36+'m6'!O36</f>
        <v>0</v>
      </c>
      <c r="CD36" s="46">
        <f t="shared" si="14"/>
        <v>0</v>
      </c>
      <c r="CE36" s="46">
        <f>'m6'!D36+'m6'!F36+'m6'!H36+'m6'!J36+'m6'!L36+'m6'!N36+'m6'!P36</f>
        <v>0</v>
      </c>
      <c r="CF36" s="47"/>
      <c r="CG36" s="46">
        <f t="shared" si="15"/>
        <v>0</v>
      </c>
      <c r="CH36" s="2"/>
      <c r="CI36" s="45">
        <f>'m6'!Q36+'m6'!S36+'m6'!U36+'m6'!W36+'m6'!Y36+'m6'!AA36+'m6'!AC36</f>
        <v>0</v>
      </c>
      <c r="CJ36" s="54">
        <f t="shared" si="16"/>
        <v>0</v>
      </c>
      <c r="CK36" s="46">
        <f>'m6'!R36+'m6'!T36+'m6'!V36+'m6'!X36+'m6'!Z36+'m6'!AB36+'m6'!AD36</f>
        <v>0</v>
      </c>
      <c r="CL36" s="47"/>
      <c r="CM36" s="46">
        <f t="shared" si="17"/>
        <v>0</v>
      </c>
      <c r="CN36" s="2"/>
      <c r="CO36" s="45">
        <f>'m6'!AE36+'m6'!AG36+'m6'!AI36+'m6'!AK36+'m6'!AM36+'m6'!AO36+'m6'!AQ36</f>
        <v>0</v>
      </c>
      <c r="CP36" s="46">
        <f t="shared" si="73"/>
        <v>0</v>
      </c>
      <c r="CQ36" s="46">
        <f>'m6'!AF36+'m6'!AH36+'m6'!AJ36+'m6'!AL36+'m6'!AN36+'m6'!AP36+'m6'!AR36</f>
        <v>0</v>
      </c>
      <c r="CR36" s="47"/>
      <c r="CS36" s="46">
        <f t="shared" si="19"/>
        <v>0</v>
      </c>
      <c r="CT36" s="2"/>
      <c r="CU36" s="45">
        <f>'m6'!AS36+'m6'!AU36+'m6'!AW36+'m6'!AY36+'m6'!BA36+'m6'!BC36+'m6'!BE36</f>
        <v>0</v>
      </c>
      <c r="CV36" s="46">
        <f t="shared" si="20"/>
        <v>0</v>
      </c>
      <c r="CW36" s="46">
        <f>'m6'!AT36+'m6'!AV36+'m6'!AX36+'m6'!AZ36+'m6'!BB36+'m6'!BD36+'m6'!BF36</f>
        <v>0</v>
      </c>
      <c r="CX36" s="47"/>
      <c r="CY36" s="46">
        <f t="shared" si="21"/>
        <v>0</v>
      </c>
      <c r="CZ36" s="2"/>
      <c r="DA36" s="45">
        <f>'m6'!BG36+'m6'!BI36+'m7'!C36+'m7'!E36+'m7'!G36+'m7'!I36+'m7'!K36</f>
        <v>0</v>
      </c>
      <c r="DB36" s="46">
        <f>('m6'!BG36+'m6'!BI36)*'m6'!A36+('m7'!C36+'m7'!E36+'m7'!G36+'m7'!I36+'m7'!K36)*'m7'!A36</f>
        <v>0</v>
      </c>
      <c r="DC36" s="46">
        <f>'m6'!BH36+'m6'!BJ36+'m7'!D36+'m7'!F36+'m7'!H36+'m7'!J36+'m7'!L36</f>
        <v>0</v>
      </c>
      <c r="DD36" s="47"/>
      <c r="DE36" s="46">
        <f t="shared" si="22"/>
        <v>0</v>
      </c>
      <c r="DF36" s="2"/>
      <c r="DG36" s="45">
        <f>'m7'!M36+'m7'!O36+'m7'!Q36+'m7'!S36+'m7'!U36+'m7'!W36+'m7'!Y36</f>
        <v>0</v>
      </c>
      <c r="DH36" s="46">
        <f t="shared" si="23"/>
        <v>0</v>
      </c>
      <c r="DI36" s="46">
        <f>'m7'!N36+'m7'!P36+'m7'!R36+'m7'!T36+'m7'!V36+'m7'!X36+'m7'!Z36</f>
        <v>0</v>
      </c>
      <c r="DJ36" s="47"/>
      <c r="DK36" s="46">
        <f t="shared" si="24"/>
        <v>0</v>
      </c>
      <c r="DL36" s="2"/>
      <c r="DM36" s="45">
        <f>'m7'!AA36+'m7'!AC36+'m7'!AE36+'m7'!AG36+'m7'!AI36+'m7'!AK36+'m7'!AM36</f>
        <v>0</v>
      </c>
      <c r="DN36" s="46">
        <f t="shared" si="25"/>
        <v>0</v>
      </c>
      <c r="DO36" s="46">
        <f>'m7'!AB36+'m7'!AD36+'m7'!AF36+'m7'!AH36+'m7'!AJ36+'m7'!AL36+'m7'!AN36</f>
        <v>0</v>
      </c>
      <c r="DP36" s="47"/>
      <c r="DQ36" s="46">
        <f t="shared" si="26"/>
        <v>0</v>
      </c>
      <c r="DR36" s="2"/>
      <c r="DS36" s="45">
        <f>'m7'!AO36+'m7'!AQ36+'m7'!AS36+'m7'!AU36+'m7'!AW36+'m7'!AY36+'m7'!BA36</f>
        <v>0</v>
      </c>
      <c r="DT36" s="46">
        <f t="shared" si="27"/>
        <v>0</v>
      </c>
      <c r="DU36" s="46">
        <f>'m7'!AP36+'m7'!AR36+'m7'!AT36+'m7'!AV36+'m7'!AX36+'m7'!AZ36+'m7'!BB36</f>
        <v>0</v>
      </c>
      <c r="DV36" s="47"/>
      <c r="DW36" s="46">
        <f t="shared" si="28"/>
        <v>0</v>
      </c>
      <c r="DX36" s="2"/>
      <c r="DY36" s="45">
        <f>'m7'!BC36+'m7'!BE36+'m7'!BG36+'m7'!BI36+'m7'!BK36+'m8'!C36+'m8'!E36</f>
        <v>0</v>
      </c>
      <c r="DZ36" s="63">
        <f>('m7'!BC36+'m7'!BE36+'m7'!BG36+'m7'!BI36+'m7'!BK36)*DF36+('m8'!C36+'m8'!E36)*ED36</f>
        <v>0</v>
      </c>
      <c r="EA36" s="46">
        <f>'m7'!BD36+'m7'!BF36+'m7'!BH36+'m7'!BJ36+'m7'!BL36+'m8'!D36+'m8'!F36</f>
        <v>0</v>
      </c>
      <c r="EB36" s="64"/>
      <c r="EC36" s="63">
        <f t="shared" si="29"/>
        <v>0</v>
      </c>
      <c r="ED36" s="66"/>
      <c r="EE36" s="45">
        <f>'m8'!G36+'m8'!I36+'m8'!K36+'m8'!M36+'m8'!O36+'m8'!Q36+'m8'!S36</f>
        <v>0</v>
      </c>
      <c r="EF36" s="63">
        <f t="shared" si="30"/>
        <v>0</v>
      </c>
      <c r="EG36" s="46">
        <f>'m8'!H36+'m8'!J36+'m8'!L36+'m8'!N36+'m8'!P36+'m8'!R36+'m8'!T36</f>
        <v>0</v>
      </c>
      <c r="EH36" s="64"/>
      <c r="EI36" s="63">
        <f t="shared" si="31"/>
        <v>0</v>
      </c>
      <c r="EJ36" s="66"/>
      <c r="EK36" s="45">
        <f>'m8'!U36+'m8'!W36+'m8'!Y36+'m8'!AA36+'m8'!AC36+'m8'!AE36+'m8'!AG36</f>
        <v>0</v>
      </c>
      <c r="EL36" s="63">
        <f t="shared" si="32"/>
        <v>0</v>
      </c>
      <c r="EM36" s="46">
        <f>'m8'!V36+'m8'!X36+'m8'!Z36+'m8'!AB36+'m8'!AD36+'m8'!AF36+'m8'!AH36</f>
        <v>0</v>
      </c>
      <c r="EN36" s="64"/>
      <c r="EO36" s="63">
        <f t="shared" si="33"/>
        <v>0</v>
      </c>
      <c r="EP36" s="67"/>
      <c r="EQ36" s="55">
        <f>'m8'!AI36+'m8'!AK36+'m8'!AM36+'m8'!AO36+'m8'!AQ36+'m8'!AS36+'m8'!AU36</f>
        <v>0</v>
      </c>
      <c r="ER36" s="57">
        <f t="shared" si="34"/>
        <v>0</v>
      </c>
      <c r="ES36" s="57">
        <f>'m8'!AJ36+'m8'!AL36+'m8'!AN36+'m8'!AP36+'m8'!AR36+'m8'!AT36+'m8'!AV36</f>
        <v>0</v>
      </c>
      <c r="ET36" s="68"/>
      <c r="EU36" s="57">
        <f t="shared" si="35"/>
        <v>0</v>
      </c>
      <c r="EV36" s="67"/>
      <c r="EW36" s="55">
        <f>'m8'!AW36+'m8'!AY36+'m8'!BA36+'m8'!BC36+'m8'!BE36+'m8'!BG36+'m8'!BI36</f>
        <v>0</v>
      </c>
      <c r="EX36" s="57">
        <f t="shared" si="36"/>
        <v>0</v>
      </c>
      <c r="EY36" s="57">
        <f>'m8'!AX36+'m8'!AZ36+'m8'!BB36+'m8'!BD36+'m8'!BF36+'m8'!BH36+'m8'!BJ36</f>
        <v>0</v>
      </c>
      <c r="EZ36" s="68"/>
      <c r="FA36" s="57">
        <f t="shared" si="37"/>
        <v>0</v>
      </c>
      <c r="FB36" s="67"/>
      <c r="FC36" s="55">
        <f>'m8'!BK36+'m9'!C36+'m9'!E36+'m9'!G36+'m9'!I36+'m9'!K36+'m9'!M36</f>
        <v>0</v>
      </c>
      <c r="FD36" s="57">
        <f>'m8'!BK36*ED36+'m9'!C36*FH36+'m9'!E36*FH36+'m9'!G36*FH36+'m9'!I36*FH36+'m9'!K36*FH36+'m9'!M36*FH36</f>
        <v>0</v>
      </c>
      <c r="FE36" s="59">
        <f>'m8'!BL36+'m9'!D36+'m9'!F36+'m9'!H36+'m9'!J36+'m9'!L36+'m9'!N36</f>
        <v>0</v>
      </c>
      <c r="FF36" s="68"/>
      <c r="FG36" s="57">
        <f t="shared" si="38"/>
        <v>0</v>
      </c>
      <c r="FH36" s="66"/>
      <c r="FI36" s="45">
        <f>'m9'!O36+'m9'!Q36+'m9'!S36+'m9'!U36+'m9'!W36+'m9'!Y36+'m9'!AA36</f>
        <v>0</v>
      </c>
      <c r="FJ36" s="63">
        <f t="shared" si="39"/>
        <v>0</v>
      </c>
      <c r="FK36" s="46">
        <f>'m9'!P36+'m9'!R36+'m9'!T36+'m9'!V36+'m9'!X36+'m9'!Z36+'m9'!AB36</f>
        <v>0</v>
      </c>
      <c r="FL36" s="64"/>
      <c r="FM36" s="63">
        <f t="shared" si="40"/>
        <v>0</v>
      </c>
      <c r="FN36" s="67"/>
      <c r="FO36" s="55">
        <f>'m9'!AC36+'m9'!AE36+'m9'!AG36+'m9'!AI36+'m9'!AK36+'m9'!AM36+'m9'!AO36</f>
        <v>0</v>
      </c>
      <c r="FP36" s="57">
        <f t="shared" si="41"/>
        <v>0</v>
      </c>
      <c r="FQ36" s="57">
        <f>'m9'!AD36+'m9'!AF36+'m9'!AH36+'m9'!AJ36+'m9'!AL36+'m9'!AN36+'m9'!AP36</f>
        <v>0</v>
      </c>
      <c r="FR36" s="68"/>
      <c r="FS36" s="57">
        <f t="shared" si="42"/>
        <v>0</v>
      </c>
      <c r="FT36" s="67"/>
      <c r="FU36" s="55">
        <f>'m9'!AQ36+'m9'!AS36+'m9'!AU36+'m9'!AW36+'m9'!AY36+'m9'!BA36+'m9'!BC36</f>
        <v>0</v>
      </c>
      <c r="FV36" s="57">
        <f t="shared" si="43"/>
        <v>0</v>
      </c>
      <c r="FW36" s="57">
        <f>'m9'!AR36+'m9'!AT36+'m9'!AV36+'m9'!AX36+'m9'!AZ36+'m9'!BB36+'m9'!BD36</f>
        <v>0</v>
      </c>
      <c r="FX36" s="68"/>
      <c r="FY36" s="57">
        <f t="shared" si="44"/>
        <v>0</v>
      </c>
      <c r="FZ36" s="67"/>
      <c r="GA36" s="55">
        <f>'m9'!BE36+'m9'!BG36+'m9'!BI36+'m10'!C46+'m10'!E46+'m10'!G46+'m10'!I46</f>
        <v>0</v>
      </c>
      <c r="GB36" s="57">
        <f t="shared" si="45"/>
        <v>0</v>
      </c>
      <c r="GC36" s="57">
        <f>'m9'!BF36+'m9'!BH36+'m9'!BJ36+'m10'!D46+'m10'!F46+'m10'!H46+'m10'!J46</f>
        <v>0</v>
      </c>
      <c r="GD36" s="68"/>
      <c r="GE36" s="57">
        <f t="shared" si="46"/>
        <v>0</v>
      </c>
      <c r="GF36" s="67"/>
      <c r="GG36" s="55">
        <f>'m10'!K46+'m10'!M46+'m10'!O46+'m10'!Q46+'m10'!S46+'m10'!U46+'m10'!W46</f>
        <v>0</v>
      </c>
      <c r="GH36" s="57">
        <f t="shared" si="47"/>
        <v>0</v>
      </c>
      <c r="GI36" s="57">
        <f>'m10'!L46+'m10'!N46+'m10'!P46+'m10'!R46+'m10'!T46+'m10'!V46+'m10'!X46</f>
        <v>0</v>
      </c>
      <c r="GJ36" s="68"/>
      <c r="GK36" s="57">
        <f t="shared" si="48"/>
        <v>0</v>
      </c>
      <c r="GL36" s="67"/>
      <c r="GM36" s="55">
        <f>'m10'!Y46+'m10'!AA46+'m10'!AC46+'m10'!AE46+'m10'!AG46+'m10'!AI46+'m10'!AK46</f>
        <v>0</v>
      </c>
      <c r="GN36" s="57">
        <f t="shared" si="49"/>
        <v>0</v>
      </c>
      <c r="GO36" s="57">
        <f>'m10'!Z46+'m10'!AB46+'m10'!AD46+'m10'!AF46+'m10'!AH46+'m10'!AJ46+'m10'!AL46</f>
        <v>0</v>
      </c>
      <c r="GP36" s="68"/>
      <c r="GQ36" s="57">
        <f t="shared" si="50"/>
        <v>0</v>
      </c>
      <c r="GR36" s="61"/>
      <c r="GS36" s="55">
        <f>'m10'!AM46+'m10'!AO46+'m10'!AQ46+'m10'!AS46+'m10'!AU46+'m10'!AW46+'m10'!AY46</f>
        <v>0</v>
      </c>
      <c r="GT36" s="57">
        <f t="shared" si="51"/>
        <v>0</v>
      </c>
      <c r="GU36" s="57">
        <f>'m10'!AN46+'m10'!AP46+'m10'!AR46+'m10'!AT46+'m10'!AV46+'m10'!AX46+'m10'!AZ46</f>
        <v>0</v>
      </c>
      <c r="GV36" s="58"/>
      <c r="GW36" s="57">
        <f t="shared" si="52"/>
        <v>0</v>
      </c>
      <c r="GX36" s="61"/>
      <c r="GY36" s="55">
        <f>'m10'!BA36+'m10'!BC36+'m10'!BE36+'m10'!BG36+'m10'!BI36+'m10'!BK36+'m11'!C36</f>
        <v>0</v>
      </c>
      <c r="GZ36" s="57">
        <f t="shared" si="53"/>
        <v>0</v>
      </c>
      <c r="HA36" s="57">
        <f>'m10'!BB36+'m10'!BD36+'m10'!BF36+'m10'!BH36+'m10'!BJ36+'m10'!BL36+'m11'!D36</f>
        <v>0</v>
      </c>
      <c r="HB36" s="58"/>
      <c r="HC36" s="57">
        <f t="shared" si="54"/>
        <v>0</v>
      </c>
      <c r="HD36" s="67"/>
      <c r="HE36" s="55">
        <f>'m11'!E36+'m11'!G36+'m11'!I36+'m11'!K36+'m11'!M36+'m11'!O36+'m11'!Q36</f>
        <v>0</v>
      </c>
      <c r="HF36" s="57">
        <f t="shared" si="55"/>
        <v>0</v>
      </c>
      <c r="HG36" s="57">
        <f>'m11'!F36+'m11'!H36+'m11'!J36+'m11'!L36+'m11'!N36+'m11'!P36+'m11'!R36</f>
        <v>0</v>
      </c>
      <c r="HH36" s="68"/>
      <c r="HI36" s="57">
        <f t="shared" si="56"/>
        <v>0</v>
      </c>
      <c r="HJ36" s="67"/>
      <c r="HK36" s="55">
        <f>'m11'!S36+'m11'!U36+'m11'!W36+'m11'!Y36+'m11'!AA36+'m11'!AC36+'m11'!AE36</f>
        <v>0</v>
      </c>
      <c r="HL36" s="57">
        <f t="shared" si="57"/>
        <v>0</v>
      </c>
      <c r="HM36" s="57">
        <f>'m11'!T36+'m11'!V36+'m11'!X36+'m11'!Z36+'m11'!AB36+'m11'!AD36+'m11'!AF36</f>
        <v>0</v>
      </c>
      <c r="HN36" s="68"/>
      <c r="HO36" s="57">
        <f t="shared" si="58"/>
        <v>0</v>
      </c>
      <c r="HP36" s="61"/>
      <c r="HQ36" s="55">
        <f>'m11'!AG36+'m11'!AI36+'m11'!AK36+'m11'!AM36+'m11'!AO36+'m11'!AQ36+'m11'!AS36</f>
        <v>0</v>
      </c>
      <c r="HR36" s="57">
        <f t="shared" si="59"/>
        <v>0</v>
      </c>
      <c r="HS36" s="57">
        <f>'m11'!AH36+'m11'!AJ36+'m11'!AL36+'m11'!AN36+'m11'!AP36+'m11'!AR36+'m11'!AT36</f>
        <v>0</v>
      </c>
      <c r="HT36" s="58"/>
      <c r="HU36" s="57">
        <f t="shared" si="60"/>
        <v>0</v>
      </c>
      <c r="HV36" s="61"/>
      <c r="HW36" s="55">
        <f>'m11'!AU36+'m11'!AW36+'m11'!AY36+'m11'!BA36+'m11'!BC36+'m11'!BE36+'m11'!BG36</f>
        <v>0</v>
      </c>
      <c r="HX36" s="57">
        <f t="shared" si="61"/>
        <v>0</v>
      </c>
      <c r="HY36" s="57">
        <f>'m11'!AV36+'m11'!AX36+'m11'!AZ36+'m11'!BB36+'m11'!BD36+'m11'!BF36+'m11'!BH36</f>
        <v>0</v>
      </c>
      <c r="HZ36" s="58"/>
      <c r="IA36" s="57">
        <f t="shared" si="62"/>
        <v>0</v>
      </c>
      <c r="IB36" s="61"/>
      <c r="IC36" s="55">
        <f>'m11'!BI36+'m12'!C36+'m12'!E36+'m12'!G36+'m12'!I36+'m12'!K36+'m12'!M36</f>
        <v>0</v>
      </c>
      <c r="ID36" s="57">
        <f t="shared" si="63"/>
        <v>0</v>
      </c>
      <c r="IE36" s="57">
        <f>'m11'!BJ36+'m12'!D36+'m12'!F36+'m12'!H36+'m12'!J36+'m12'!L36+'m12'!N36</f>
        <v>0</v>
      </c>
      <c r="IF36" s="58"/>
      <c r="IG36" s="57">
        <f t="shared" si="64"/>
        <v>0</v>
      </c>
      <c r="IH36" s="61"/>
      <c r="II36" s="55">
        <f>'m12'!O36+'m12'!Q36+'m12'!S36+'m12'!U36+'m12'!W36+'m12'!Y36+'m12'!AA36</f>
        <v>0</v>
      </c>
      <c r="IJ36" s="57">
        <f t="shared" si="65"/>
        <v>0</v>
      </c>
      <c r="IK36" s="57">
        <f>'m12'!P36+'m12'!R36+'m12'!T36+'m12'!V36+'m12'!X36+'m12'!Z36+'m12'!AB36</f>
        <v>0</v>
      </c>
      <c r="IL36" s="58"/>
      <c r="IM36" s="57">
        <f t="shared" si="66"/>
        <v>0</v>
      </c>
      <c r="IN36" s="61"/>
      <c r="IO36" s="55">
        <f>'m12'!AC36+'m12'!AE36+'m12'!AG36+'m12'!AI36+'m12'!AK36+'m12'!AM36+'m12'!AO36</f>
        <v>0</v>
      </c>
      <c r="IP36" s="57">
        <f t="shared" si="67"/>
        <v>0</v>
      </c>
      <c r="IQ36" s="57">
        <f>'m12'!AD36+'m12'!AF36+'m12'!AH36+'m12'!AJ36+'m12'!AL36+'m12'!AN36+'m12'!AP36</f>
        <v>0</v>
      </c>
      <c r="IR36" s="58"/>
      <c r="IS36" s="57">
        <f t="shared" si="68"/>
        <v>0</v>
      </c>
      <c r="IT36" s="61"/>
      <c r="IU36" s="55">
        <f>'m12'!AQ36+'m12'!AS36+'m12'!AU36+'m12'!AW36+'m12'!AY36+'m12'!BA36+'m12'!BC36</f>
        <v>0</v>
      </c>
      <c r="IV36" s="57">
        <f t="shared" si="69"/>
        <v>0</v>
      </c>
      <c r="IW36" s="57">
        <f>'m12'!AR36+'m12'!AT36+'m12'!AV36+'m12'!AX36+'m12'!AZ36+'m12'!BB36+'m12'!BD36</f>
        <v>0</v>
      </c>
      <c r="IX36" s="58"/>
      <c r="IY36" s="57">
        <f t="shared" si="70"/>
        <v>0</v>
      </c>
      <c r="IZ36" s="61"/>
      <c r="JA36" s="55">
        <f>'m12'!BE36+'m12'!BG36+'m12'!BI36+'m12'!BK36</f>
        <v>0</v>
      </c>
      <c r="JB36" s="57">
        <f t="shared" si="71"/>
        <v>0</v>
      </c>
      <c r="JC36" s="57">
        <f>'m12'!BF36+'m12'!BH36+'m12'!BJ36+'m12'!BL36</f>
        <v>0</v>
      </c>
      <c r="JD36" s="58"/>
      <c r="JE36" s="57">
        <f t="shared" si="72"/>
        <v>0</v>
      </c>
    </row>
    <row r="37">
      <c r="A37" s="2"/>
      <c r="B37" s="2"/>
      <c r="C37" s="45"/>
      <c r="D37" s="46"/>
      <c r="E37" s="46"/>
      <c r="F37" s="47"/>
      <c r="G37" s="46"/>
      <c r="H37" s="2"/>
      <c r="I37" s="45"/>
      <c r="J37" s="46"/>
      <c r="K37" s="46"/>
      <c r="L37" s="47"/>
      <c r="M37" s="46"/>
      <c r="N37" s="2"/>
      <c r="O37" s="45"/>
      <c r="P37" s="46"/>
      <c r="Q37" s="46"/>
      <c r="R37" s="47"/>
      <c r="S37" s="46"/>
      <c r="T37" s="2"/>
      <c r="U37" s="45"/>
      <c r="V37" s="46"/>
      <c r="W37" s="46"/>
      <c r="X37" s="47"/>
      <c r="Y37" s="46"/>
      <c r="Z37" s="2"/>
      <c r="AA37" s="45"/>
      <c r="AB37" s="46"/>
      <c r="AC37" s="46"/>
      <c r="AD37" s="49"/>
      <c r="AE37" s="46"/>
      <c r="AF37" s="2"/>
      <c r="AG37" s="45"/>
      <c r="AH37" s="46"/>
      <c r="AI37" s="46"/>
      <c r="AJ37" s="47"/>
      <c r="AK37" s="46"/>
      <c r="AL37" s="2"/>
      <c r="AM37" s="45"/>
      <c r="AN37" s="46"/>
      <c r="AO37" s="46"/>
      <c r="AP37" s="47"/>
      <c r="AQ37" s="46"/>
      <c r="AR37" s="2"/>
      <c r="AS37" s="45"/>
      <c r="AT37" s="46"/>
      <c r="AU37" s="46"/>
      <c r="AV37" s="47"/>
      <c r="AW37" s="62"/>
      <c r="AX37" s="2"/>
      <c r="AY37" s="45"/>
      <c r="AZ37" s="46"/>
      <c r="BA37" s="46"/>
      <c r="BB37" s="47"/>
      <c r="BC37" s="46"/>
      <c r="BD37" s="2"/>
      <c r="BE37" s="45"/>
      <c r="BF37" s="46"/>
      <c r="BG37" s="46"/>
      <c r="BH37" s="47"/>
      <c r="BI37" s="46"/>
      <c r="BJ37" s="2"/>
      <c r="BK37" s="45"/>
      <c r="BL37" s="46"/>
      <c r="BM37" s="46"/>
      <c r="BN37" s="47"/>
      <c r="BO37" s="46"/>
      <c r="BP37" s="2"/>
      <c r="BQ37" s="45"/>
      <c r="BR37" s="46"/>
      <c r="BS37" s="46"/>
      <c r="BT37" s="47"/>
      <c r="BU37" s="46"/>
      <c r="BV37" s="2"/>
      <c r="BW37" s="45"/>
      <c r="BX37" s="46"/>
      <c r="BY37" s="46"/>
      <c r="BZ37" s="47"/>
      <c r="CA37" s="46"/>
      <c r="CB37" s="2"/>
      <c r="CC37" s="45"/>
      <c r="CD37" s="46"/>
      <c r="CE37" s="46"/>
      <c r="CF37" s="47"/>
      <c r="CG37" s="46"/>
      <c r="CH37" s="2"/>
      <c r="CI37" s="45"/>
      <c r="CJ37" s="54"/>
      <c r="CK37" s="46"/>
      <c r="CL37" s="47"/>
      <c r="CM37" s="46"/>
      <c r="CN37" s="2"/>
      <c r="CO37" s="45"/>
      <c r="CP37" s="46"/>
      <c r="CQ37" s="46"/>
      <c r="CR37" s="47"/>
      <c r="CS37" s="46"/>
      <c r="CT37" s="2"/>
      <c r="CU37" s="45"/>
      <c r="CV37" s="46"/>
      <c r="CW37" s="46"/>
      <c r="CX37" s="47"/>
      <c r="CY37" s="46"/>
      <c r="CZ37" s="2"/>
      <c r="DA37" s="45"/>
      <c r="DB37" s="46"/>
      <c r="DC37" s="46"/>
      <c r="DD37" s="47"/>
      <c r="DE37" s="46"/>
      <c r="DF37" s="2"/>
      <c r="DG37" s="45"/>
      <c r="DH37" s="46"/>
      <c r="DI37" s="46"/>
      <c r="DJ37" s="47"/>
      <c r="DK37" s="46"/>
      <c r="DL37" s="2"/>
      <c r="DM37" s="45"/>
      <c r="DN37" s="46"/>
      <c r="DO37" s="46"/>
      <c r="DP37" s="47"/>
      <c r="DQ37" s="46"/>
      <c r="DR37" s="2"/>
      <c r="DS37" s="45"/>
      <c r="DT37" s="46"/>
      <c r="DU37" s="46"/>
      <c r="DV37" s="47"/>
      <c r="DW37" s="46"/>
      <c r="DX37" s="2"/>
      <c r="DY37" s="45"/>
      <c r="DZ37" s="63"/>
      <c r="EA37" s="46"/>
      <c r="EB37" s="64"/>
      <c r="EC37" s="63"/>
      <c r="ED37" s="66"/>
      <c r="EE37" s="45"/>
      <c r="EF37" s="63"/>
      <c r="EG37" s="46"/>
      <c r="EH37" s="64"/>
      <c r="EI37" s="63"/>
      <c r="EJ37" s="66"/>
      <c r="EK37" s="45"/>
      <c r="EL37" s="63"/>
      <c r="EM37" s="46"/>
      <c r="EN37" s="64"/>
      <c r="EO37" s="63"/>
      <c r="EP37" s="67"/>
      <c r="EQ37" s="55"/>
      <c r="ER37" s="57"/>
      <c r="ES37" s="57"/>
      <c r="ET37" s="68"/>
      <c r="EU37" s="57"/>
      <c r="EV37" s="67"/>
      <c r="EW37" s="55"/>
      <c r="EX37" s="57"/>
      <c r="EY37" s="57"/>
      <c r="EZ37" s="68"/>
      <c r="FA37" s="57"/>
      <c r="FB37" s="67"/>
      <c r="FC37" s="55"/>
      <c r="FD37" s="57"/>
      <c r="FE37" s="59"/>
      <c r="FF37" s="68"/>
      <c r="FG37" s="57"/>
      <c r="FH37" s="66"/>
      <c r="FI37" s="45"/>
      <c r="FJ37" s="63"/>
      <c r="FK37" s="46"/>
      <c r="FL37" s="64"/>
      <c r="FM37" s="63"/>
      <c r="FN37" s="67"/>
      <c r="FO37" s="55"/>
      <c r="FP37" s="57"/>
      <c r="FQ37" s="57"/>
      <c r="FR37" s="68"/>
      <c r="FS37" s="57"/>
      <c r="FT37" s="67"/>
      <c r="FU37" s="55"/>
      <c r="FV37" s="57"/>
      <c r="FW37" s="57"/>
      <c r="FX37" s="68"/>
      <c r="FY37" s="57"/>
      <c r="FZ37" s="67"/>
      <c r="GA37" s="55"/>
      <c r="GB37" s="57"/>
      <c r="GC37" s="57"/>
      <c r="GD37" s="68"/>
      <c r="GE37" s="57"/>
      <c r="GF37" s="67"/>
      <c r="GG37" s="55"/>
      <c r="GH37" s="57"/>
      <c r="GI37" s="57"/>
      <c r="GJ37" s="68"/>
      <c r="GK37" s="57"/>
      <c r="GL37" s="67"/>
      <c r="GM37" s="55"/>
      <c r="GN37" s="57"/>
      <c r="GO37" s="57"/>
      <c r="GP37" s="68"/>
      <c r="GQ37" s="57"/>
      <c r="GR37" s="61"/>
      <c r="GS37" s="55"/>
      <c r="GT37" s="57"/>
      <c r="GU37" s="57"/>
      <c r="GV37" s="58"/>
      <c r="GW37" s="57"/>
      <c r="GX37" s="61"/>
      <c r="GY37" s="55"/>
      <c r="GZ37" s="57"/>
      <c r="HA37" s="57"/>
      <c r="HB37" s="58"/>
      <c r="HC37" s="57"/>
      <c r="HD37" s="67"/>
      <c r="HE37" s="55"/>
      <c r="HF37" s="57"/>
      <c r="HG37" s="57"/>
      <c r="HH37" s="68"/>
      <c r="HI37" s="57"/>
      <c r="HJ37" s="67"/>
      <c r="HK37" s="55"/>
      <c r="HL37" s="57"/>
      <c r="HM37" s="57"/>
      <c r="HN37" s="68"/>
      <c r="HO37" s="57"/>
      <c r="HP37" s="61"/>
      <c r="HQ37" s="55"/>
      <c r="HR37" s="57"/>
      <c r="HS37" s="57"/>
      <c r="HT37" s="58"/>
      <c r="HU37" s="57"/>
      <c r="HV37" s="61"/>
      <c r="HW37" s="55"/>
      <c r="HX37" s="57"/>
      <c r="HY37" s="57"/>
      <c r="HZ37" s="58"/>
      <c r="IA37" s="57"/>
      <c r="IB37" s="61"/>
      <c r="IC37" s="55"/>
      <c r="ID37" s="57"/>
      <c r="IE37" s="57"/>
      <c r="IF37" s="58"/>
      <c r="IG37" s="57"/>
      <c r="IH37" s="61"/>
      <c r="II37" s="55"/>
      <c r="IJ37" s="57"/>
      <c r="IK37" s="57"/>
      <c r="IL37" s="58"/>
      <c r="IM37" s="57"/>
      <c r="IN37" s="61"/>
      <c r="IO37" s="55"/>
      <c r="IP37" s="57"/>
      <c r="IQ37" s="57"/>
      <c r="IR37" s="58"/>
      <c r="IS37" s="57"/>
      <c r="IT37" s="61"/>
      <c r="IU37" s="55"/>
      <c r="IV37" s="57"/>
      <c r="IW37" s="57"/>
      <c r="IX37" s="58"/>
      <c r="IY37" s="57"/>
      <c r="IZ37" s="61"/>
      <c r="JA37" s="55"/>
      <c r="JB37" s="57"/>
      <c r="JC37" s="57"/>
      <c r="JD37" s="58"/>
      <c r="JE37" s="57"/>
    </row>
    <row r="38">
      <c r="A38" s="2"/>
      <c r="B38" s="2"/>
      <c r="C38" s="45"/>
      <c r="D38" s="46"/>
      <c r="E38" s="46"/>
      <c r="F38" s="47"/>
      <c r="G38" s="46"/>
      <c r="H38" s="2"/>
      <c r="I38" s="45"/>
      <c r="J38" s="46"/>
      <c r="K38" s="46"/>
      <c r="L38" s="47"/>
      <c r="M38" s="46"/>
      <c r="N38" s="2"/>
      <c r="O38" s="45"/>
      <c r="P38" s="46"/>
      <c r="Q38" s="46"/>
      <c r="R38" s="47"/>
      <c r="S38" s="46"/>
      <c r="T38" s="2"/>
      <c r="U38" s="45"/>
      <c r="V38" s="46"/>
      <c r="W38" s="46"/>
      <c r="X38" s="47"/>
      <c r="Y38" s="46"/>
      <c r="Z38" s="2"/>
      <c r="AA38" s="45"/>
      <c r="AB38" s="46"/>
      <c r="AC38" s="46"/>
      <c r="AD38" s="49"/>
      <c r="AE38" s="46"/>
      <c r="AF38" s="2"/>
      <c r="AG38" s="45"/>
      <c r="AH38" s="46"/>
      <c r="AI38" s="46"/>
      <c r="AJ38" s="47"/>
      <c r="AK38" s="46"/>
      <c r="AL38" s="2"/>
      <c r="AM38" s="45"/>
      <c r="AN38" s="46"/>
      <c r="AO38" s="46"/>
      <c r="AP38" s="47"/>
      <c r="AQ38" s="46"/>
      <c r="AR38" s="2"/>
      <c r="AS38" s="45"/>
      <c r="AT38" s="46"/>
      <c r="AU38" s="46"/>
      <c r="AV38" s="47"/>
      <c r="AW38" s="62"/>
      <c r="AX38" s="2"/>
      <c r="AY38" s="45"/>
      <c r="AZ38" s="46"/>
      <c r="BA38" s="46"/>
      <c r="BB38" s="47"/>
      <c r="BC38" s="46"/>
      <c r="BD38" s="2"/>
      <c r="BE38" s="45"/>
      <c r="BF38" s="46"/>
      <c r="BG38" s="46"/>
      <c r="BH38" s="47"/>
      <c r="BI38" s="46"/>
      <c r="BJ38" s="2"/>
      <c r="BK38" s="45"/>
      <c r="BL38" s="46"/>
      <c r="BM38" s="46"/>
      <c r="BN38" s="47"/>
      <c r="BO38" s="46"/>
      <c r="BP38" s="2"/>
      <c r="BQ38" s="45"/>
      <c r="BR38" s="46"/>
      <c r="BS38" s="46"/>
      <c r="BT38" s="47"/>
      <c r="BU38" s="46"/>
      <c r="BV38" s="2"/>
      <c r="BW38" s="45"/>
      <c r="BX38" s="46"/>
      <c r="BY38" s="46"/>
      <c r="BZ38" s="47"/>
      <c r="CA38" s="46"/>
      <c r="CB38" s="2"/>
      <c r="CC38" s="45"/>
      <c r="CD38" s="46"/>
      <c r="CE38" s="46"/>
      <c r="CF38" s="47"/>
      <c r="CG38" s="46"/>
      <c r="CH38" s="2"/>
      <c r="CI38" s="45"/>
      <c r="CJ38" s="54"/>
      <c r="CK38" s="46"/>
      <c r="CL38" s="47"/>
      <c r="CM38" s="46"/>
      <c r="CN38" s="2"/>
      <c r="CO38" s="45"/>
      <c r="CP38" s="46"/>
      <c r="CQ38" s="46"/>
      <c r="CR38" s="47"/>
      <c r="CS38" s="46"/>
      <c r="CT38" s="2"/>
      <c r="CU38" s="45"/>
      <c r="CV38" s="46"/>
      <c r="CW38" s="46"/>
      <c r="CX38" s="47"/>
      <c r="CY38" s="46"/>
      <c r="CZ38" s="2"/>
      <c r="DA38" s="45"/>
      <c r="DB38" s="46"/>
      <c r="DC38" s="46"/>
      <c r="DD38" s="47"/>
      <c r="DE38" s="46"/>
      <c r="DF38" s="2"/>
      <c r="DG38" s="45"/>
      <c r="DH38" s="46"/>
      <c r="DI38" s="46"/>
      <c r="DJ38" s="47"/>
      <c r="DK38" s="46"/>
      <c r="DL38" s="2"/>
      <c r="DM38" s="45"/>
      <c r="DN38" s="46"/>
      <c r="DO38" s="46"/>
      <c r="DP38" s="47"/>
      <c r="DQ38" s="46"/>
      <c r="DR38" s="2"/>
      <c r="DS38" s="45"/>
      <c r="DT38" s="46"/>
      <c r="DU38" s="46"/>
      <c r="DV38" s="47"/>
      <c r="DW38" s="46"/>
      <c r="DX38" s="2"/>
      <c r="DY38" s="45"/>
      <c r="DZ38" s="63"/>
      <c r="EA38" s="46"/>
      <c r="EB38" s="64"/>
      <c r="EC38" s="63"/>
      <c r="ED38" s="66"/>
      <c r="EE38" s="45"/>
      <c r="EF38" s="63"/>
      <c r="EG38" s="46"/>
      <c r="EH38" s="64"/>
      <c r="EI38" s="63"/>
      <c r="EJ38" s="66"/>
      <c r="EK38" s="45"/>
      <c r="EL38" s="63"/>
      <c r="EM38" s="46"/>
      <c r="EN38" s="64"/>
      <c r="EO38" s="63"/>
      <c r="EP38" s="67"/>
      <c r="EQ38" s="55"/>
      <c r="ER38" s="57"/>
      <c r="ES38" s="57"/>
      <c r="ET38" s="68"/>
      <c r="EU38" s="57"/>
      <c r="EV38" s="67"/>
      <c r="EW38" s="55"/>
      <c r="EX38" s="57"/>
      <c r="EY38" s="57"/>
      <c r="EZ38" s="68"/>
      <c r="FA38" s="57"/>
      <c r="FB38" s="67"/>
      <c r="FC38" s="55"/>
      <c r="FD38" s="57"/>
      <c r="FE38" s="59"/>
      <c r="FF38" s="68"/>
      <c r="FG38" s="57"/>
      <c r="FH38" s="66"/>
      <c r="FI38" s="45"/>
      <c r="FJ38" s="63"/>
      <c r="FK38" s="46"/>
      <c r="FL38" s="64"/>
      <c r="FM38" s="63"/>
      <c r="FN38" s="67"/>
      <c r="FO38" s="55"/>
      <c r="FP38" s="57"/>
      <c r="FQ38" s="57"/>
      <c r="FR38" s="68"/>
      <c r="FS38" s="57"/>
      <c r="FT38" s="67"/>
      <c r="FU38" s="55"/>
      <c r="FV38" s="57"/>
      <c r="FW38" s="57"/>
      <c r="FX38" s="68"/>
      <c r="FY38" s="57"/>
      <c r="FZ38" s="67"/>
      <c r="GA38" s="55"/>
      <c r="GB38" s="57"/>
      <c r="GC38" s="57"/>
      <c r="GD38" s="68"/>
      <c r="GE38" s="57"/>
      <c r="GF38" s="67"/>
      <c r="GG38" s="55"/>
      <c r="GH38" s="57"/>
      <c r="GI38" s="57"/>
      <c r="GJ38" s="68"/>
      <c r="GK38" s="57"/>
      <c r="GL38" s="67"/>
      <c r="GM38" s="55"/>
      <c r="GN38" s="57"/>
      <c r="GO38" s="57"/>
      <c r="GP38" s="68"/>
      <c r="GQ38" s="57"/>
      <c r="GR38" s="61"/>
      <c r="GS38" s="55"/>
      <c r="GT38" s="57"/>
      <c r="GU38" s="57"/>
      <c r="GV38" s="58"/>
      <c r="GW38" s="57"/>
      <c r="GX38" s="61"/>
      <c r="GY38" s="55"/>
      <c r="GZ38" s="57"/>
      <c r="HA38" s="57"/>
      <c r="HB38" s="58"/>
      <c r="HC38" s="57"/>
      <c r="HD38" s="67"/>
      <c r="HE38" s="55"/>
      <c r="HF38" s="57"/>
      <c r="HG38" s="57"/>
      <c r="HH38" s="68"/>
      <c r="HI38" s="57"/>
      <c r="HJ38" s="67"/>
      <c r="HK38" s="55"/>
      <c r="HL38" s="57"/>
      <c r="HM38" s="57"/>
      <c r="HN38" s="68"/>
      <c r="HO38" s="57"/>
      <c r="HP38" s="61"/>
      <c r="HQ38" s="55"/>
      <c r="HR38" s="57"/>
      <c r="HS38" s="57"/>
      <c r="HT38" s="58"/>
      <c r="HU38" s="57"/>
      <c r="HV38" s="61"/>
      <c r="HW38" s="55"/>
      <c r="HX38" s="57"/>
      <c r="HY38" s="57"/>
      <c r="HZ38" s="58"/>
      <c r="IA38" s="57"/>
      <c r="IB38" s="61"/>
      <c r="IC38" s="55"/>
      <c r="ID38" s="57"/>
      <c r="IE38" s="57"/>
      <c r="IF38" s="58"/>
      <c r="IG38" s="57"/>
      <c r="IH38" s="61"/>
      <c r="II38" s="55"/>
      <c r="IJ38" s="57"/>
      <c r="IK38" s="57"/>
      <c r="IL38" s="58"/>
      <c r="IM38" s="57"/>
      <c r="IN38" s="61"/>
      <c r="IO38" s="55"/>
      <c r="IP38" s="57"/>
      <c r="IQ38" s="57"/>
      <c r="IR38" s="58"/>
      <c r="IS38" s="57"/>
      <c r="IT38" s="61"/>
      <c r="IU38" s="55"/>
      <c r="IV38" s="57"/>
      <c r="IW38" s="57"/>
      <c r="IX38" s="58"/>
      <c r="IY38" s="57"/>
      <c r="IZ38" s="61"/>
      <c r="JA38" s="55"/>
      <c r="JB38" s="57"/>
      <c r="JC38" s="57"/>
      <c r="JD38" s="58"/>
      <c r="JE38" s="57"/>
    </row>
    <row r="39">
      <c r="A39" s="1"/>
      <c r="B39" s="2"/>
      <c r="C39" s="45"/>
      <c r="D39" s="46"/>
      <c r="E39" s="46"/>
      <c r="F39" s="47"/>
      <c r="G39" s="46"/>
      <c r="H39" s="2"/>
      <c r="I39" s="45"/>
      <c r="J39" s="46"/>
      <c r="K39" s="46"/>
      <c r="L39" s="47"/>
      <c r="M39" s="46"/>
      <c r="N39" s="2"/>
      <c r="O39" s="45"/>
      <c r="P39" s="46"/>
      <c r="Q39" s="46"/>
      <c r="R39" s="47"/>
      <c r="S39" s="46"/>
      <c r="T39" s="2"/>
      <c r="U39" s="45"/>
      <c r="V39" s="46"/>
      <c r="W39" s="46"/>
      <c r="X39" s="47"/>
      <c r="Y39" s="46"/>
      <c r="Z39" s="2"/>
      <c r="AA39" s="45"/>
      <c r="AB39" s="46"/>
      <c r="AC39" s="46"/>
      <c r="AD39" s="49"/>
      <c r="AE39" s="46"/>
      <c r="AF39" s="2"/>
      <c r="AG39" s="45"/>
      <c r="AH39" s="46"/>
      <c r="AI39" s="46"/>
      <c r="AJ39" s="47"/>
      <c r="AK39" s="46"/>
      <c r="AL39" s="2"/>
      <c r="AM39" s="45"/>
      <c r="AN39" s="46"/>
      <c r="AO39" s="46"/>
      <c r="AP39" s="47"/>
      <c r="AQ39" s="46"/>
      <c r="AR39" s="2"/>
      <c r="AS39" s="45"/>
      <c r="AT39" s="46"/>
      <c r="AU39" s="46"/>
      <c r="AV39" s="47"/>
      <c r="AW39" s="62"/>
      <c r="AX39" s="2"/>
      <c r="AY39" s="45"/>
      <c r="AZ39" s="46"/>
      <c r="BA39" s="46"/>
      <c r="BB39" s="47"/>
      <c r="BC39" s="46"/>
      <c r="BD39" s="2"/>
      <c r="BE39" s="45"/>
      <c r="BF39" s="46"/>
      <c r="BG39" s="46"/>
      <c r="BH39" s="47"/>
      <c r="BI39" s="46"/>
      <c r="BJ39" s="2"/>
      <c r="BK39" s="45"/>
      <c r="BL39" s="46"/>
      <c r="BM39" s="46"/>
      <c r="BN39" s="47"/>
      <c r="BO39" s="46"/>
      <c r="BP39" s="2"/>
      <c r="BQ39" s="45"/>
      <c r="BR39" s="46"/>
      <c r="BS39" s="46"/>
      <c r="BT39" s="47"/>
      <c r="BU39" s="46"/>
      <c r="BV39" s="2"/>
      <c r="BW39" s="45"/>
      <c r="BX39" s="46"/>
      <c r="BY39" s="46"/>
      <c r="BZ39" s="47"/>
      <c r="CA39" s="46"/>
      <c r="CB39" s="2"/>
      <c r="CC39" s="45"/>
      <c r="CD39" s="46"/>
      <c r="CE39" s="46"/>
      <c r="CF39" s="47"/>
      <c r="CG39" s="46"/>
      <c r="CH39" s="2"/>
      <c r="CI39" s="45"/>
      <c r="CJ39" s="54"/>
      <c r="CK39" s="46"/>
      <c r="CL39" s="47"/>
      <c r="CM39" s="46"/>
      <c r="CN39" s="2"/>
      <c r="CO39" s="45"/>
      <c r="CP39" s="46"/>
      <c r="CQ39" s="46"/>
      <c r="CR39" s="47"/>
      <c r="CS39" s="46"/>
      <c r="CT39" s="2"/>
      <c r="CU39" s="45"/>
      <c r="CV39" s="46"/>
      <c r="CW39" s="46"/>
      <c r="CX39" s="47"/>
      <c r="CY39" s="46"/>
      <c r="CZ39" s="2"/>
      <c r="DA39" s="45"/>
      <c r="DB39" s="46"/>
      <c r="DC39" s="46"/>
      <c r="DD39" s="47"/>
      <c r="DE39" s="46"/>
      <c r="DF39" s="2"/>
      <c r="DG39" s="45"/>
      <c r="DH39" s="46"/>
      <c r="DI39" s="46"/>
      <c r="DJ39" s="47"/>
      <c r="DK39" s="46"/>
      <c r="DL39" s="2"/>
      <c r="DM39" s="45"/>
      <c r="DN39" s="46"/>
      <c r="DO39" s="46"/>
      <c r="DP39" s="47"/>
      <c r="DQ39" s="46"/>
      <c r="DR39" s="2"/>
      <c r="DS39" s="45"/>
      <c r="DT39" s="46"/>
      <c r="DU39" s="46"/>
      <c r="DV39" s="47"/>
      <c r="DW39" s="46"/>
      <c r="DX39" s="2"/>
      <c r="DY39" s="45"/>
      <c r="DZ39" s="63"/>
      <c r="EA39" s="46"/>
      <c r="EB39" s="64"/>
      <c r="EC39" s="63"/>
      <c r="ED39" s="66"/>
      <c r="EE39" s="45"/>
      <c r="EF39" s="63"/>
      <c r="EG39" s="46"/>
      <c r="EH39" s="64"/>
      <c r="EI39" s="63"/>
      <c r="EJ39" s="66"/>
      <c r="EK39" s="45"/>
      <c r="EL39" s="63"/>
      <c r="EM39" s="46"/>
      <c r="EN39" s="64"/>
      <c r="EO39" s="63"/>
      <c r="EP39" s="67"/>
      <c r="EQ39" s="55"/>
      <c r="ER39" s="57"/>
      <c r="ES39" s="57"/>
      <c r="ET39" s="68"/>
      <c r="EU39" s="57"/>
      <c r="EV39" s="67"/>
      <c r="EW39" s="55"/>
      <c r="EX39" s="57"/>
      <c r="EY39" s="57"/>
      <c r="EZ39" s="68"/>
      <c r="FA39" s="57"/>
      <c r="FB39" s="67"/>
      <c r="FC39" s="55"/>
      <c r="FD39" s="57"/>
      <c r="FE39" s="59"/>
      <c r="FF39" s="68"/>
      <c r="FG39" s="57"/>
      <c r="FH39" s="66"/>
      <c r="FI39" s="45"/>
      <c r="FJ39" s="63"/>
      <c r="FK39" s="46"/>
      <c r="FL39" s="64"/>
      <c r="FM39" s="63"/>
      <c r="FN39" s="67"/>
      <c r="FO39" s="55"/>
      <c r="FP39" s="57"/>
      <c r="FQ39" s="57"/>
      <c r="FR39" s="68"/>
      <c r="FS39" s="57"/>
      <c r="FT39" s="67"/>
      <c r="FU39" s="55"/>
      <c r="FV39" s="57"/>
      <c r="FW39" s="57"/>
      <c r="FX39" s="68"/>
      <c r="FY39" s="57"/>
      <c r="FZ39" s="67"/>
      <c r="GA39" s="55"/>
      <c r="GB39" s="57"/>
      <c r="GC39" s="57"/>
      <c r="GD39" s="68"/>
      <c r="GE39" s="57"/>
      <c r="GF39" s="67"/>
      <c r="GG39" s="55"/>
      <c r="GH39" s="57"/>
      <c r="GI39" s="57"/>
      <c r="GJ39" s="68"/>
      <c r="GK39" s="57"/>
      <c r="GL39" s="67"/>
      <c r="GM39" s="55"/>
      <c r="GN39" s="57"/>
      <c r="GO39" s="57"/>
      <c r="GP39" s="68"/>
      <c r="GQ39" s="57"/>
      <c r="GR39" s="61"/>
      <c r="GS39" s="55"/>
      <c r="GT39" s="57"/>
      <c r="GU39" s="57"/>
      <c r="GV39" s="58"/>
      <c r="GW39" s="57"/>
      <c r="GX39" s="61"/>
      <c r="GY39" s="55"/>
      <c r="GZ39" s="57"/>
      <c r="HA39" s="57"/>
      <c r="HB39" s="58"/>
      <c r="HC39" s="57"/>
      <c r="HD39" s="67"/>
      <c r="HE39" s="55"/>
      <c r="HF39" s="57"/>
      <c r="HG39" s="57"/>
      <c r="HH39" s="68"/>
      <c r="HI39" s="57"/>
      <c r="HJ39" s="67"/>
      <c r="HK39" s="55"/>
      <c r="HL39" s="57"/>
      <c r="HM39" s="57"/>
      <c r="HN39" s="68"/>
      <c r="HO39" s="57"/>
      <c r="HP39" s="61"/>
      <c r="HQ39" s="55"/>
      <c r="HR39" s="57"/>
      <c r="HS39" s="57"/>
      <c r="HT39" s="58"/>
      <c r="HU39" s="57"/>
      <c r="HV39" s="61"/>
      <c r="HW39" s="55"/>
      <c r="HX39" s="57"/>
      <c r="HY39" s="57"/>
      <c r="HZ39" s="58"/>
      <c r="IA39" s="57"/>
      <c r="IB39" s="61"/>
      <c r="IC39" s="55"/>
      <c r="ID39" s="57"/>
      <c r="IE39" s="57"/>
      <c r="IF39" s="58"/>
      <c r="IG39" s="57"/>
      <c r="IH39" s="61"/>
      <c r="II39" s="55"/>
      <c r="IJ39" s="57"/>
      <c r="IK39" s="57"/>
      <c r="IL39" s="58"/>
      <c r="IM39" s="57"/>
      <c r="IN39" s="61"/>
      <c r="IO39" s="55"/>
      <c r="IP39" s="57"/>
      <c r="IQ39" s="57"/>
      <c r="IR39" s="58"/>
      <c r="IS39" s="57"/>
      <c r="IT39" s="61"/>
      <c r="IU39" s="55"/>
      <c r="IV39" s="57"/>
      <c r="IW39" s="57"/>
      <c r="IX39" s="58"/>
      <c r="IY39" s="57"/>
      <c r="IZ39" s="61"/>
      <c r="JA39" s="55"/>
      <c r="JB39" s="57"/>
      <c r="JC39" s="57"/>
      <c r="JD39" s="58"/>
      <c r="JE39" s="57"/>
    </row>
    <row r="40">
      <c r="A40" s="1"/>
      <c r="B40" s="2"/>
      <c r="C40" s="45"/>
      <c r="D40" s="46"/>
      <c r="E40" s="46"/>
      <c r="F40" s="47"/>
      <c r="G40" s="46"/>
      <c r="H40" s="2"/>
      <c r="I40" s="45"/>
      <c r="J40" s="46"/>
      <c r="K40" s="46"/>
      <c r="L40" s="47"/>
      <c r="M40" s="46"/>
      <c r="N40" s="2"/>
      <c r="O40" s="45"/>
      <c r="P40" s="46"/>
      <c r="Q40" s="46"/>
      <c r="R40" s="47"/>
      <c r="S40" s="46"/>
      <c r="T40" s="2"/>
      <c r="U40" s="45"/>
      <c r="V40" s="46"/>
      <c r="W40" s="46"/>
      <c r="X40" s="47"/>
      <c r="Y40" s="46"/>
      <c r="Z40" s="2"/>
      <c r="AA40" s="45"/>
      <c r="AB40" s="46"/>
      <c r="AC40" s="46"/>
      <c r="AD40" s="49"/>
      <c r="AE40" s="46"/>
      <c r="AF40" s="2"/>
      <c r="AG40" s="45"/>
      <c r="AH40" s="46"/>
      <c r="AI40" s="46"/>
      <c r="AJ40" s="47"/>
      <c r="AK40" s="46"/>
      <c r="AL40" s="2"/>
      <c r="AM40" s="45"/>
      <c r="AN40" s="46"/>
      <c r="AO40" s="46"/>
      <c r="AP40" s="47"/>
      <c r="AQ40" s="46"/>
      <c r="AR40" s="2"/>
      <c r="AS40" s="45"/>
      <c r="AT40" s="46"/>
      <c r="AU40" s="46"/>
      <c r="AV40" s="47"/>
      <c r="AW40" s="62"/>
      <c r="AX40" s="2"/>
      <c r="AY40" s="45"/>
      <c r="AZ40" s="46"/>
      <c r="BA40" s="46"/>
      <c r="BB40" s="47"/>
      <c r="BC40" s="46"/>
      <c r="BD40" s="2"/>
      <c r="BE40" s="45"/>
      <c r="BF40" s="46"/>
      <c r="BG40" s="46"/>
      <c r="BH40" s="47"/>
      <c r="BI40" s="46"/>
      <c r="BJ40" s="2"/>
      <c r="BK40" s="45"/>
      <c r="BL40" s="46"/>
      <c r="BM40" s="46"/>
      <c r="BN40" s="47"/>
      <c r="BO40" s="46"/>
      <c r="BP40" s="2"/>
      <c r="BQ40" s="45"/>
      <c r="BR40" s="46"/>
      <c r="BS40" s="46"/>
      <c r="BT40" s="47"/>
      <c r="BU40" s="46"/>
      <c r="BV40" s="2"/>
      <c r="BW40" s="45"/>
      <c r="BX40" s="46"/>
      <c r="BY40" s="46"/>
      <c r="BZ40" s="47"/>
      <c r="CA40" s="46"/>
      <c r="CB40" s="2"/>
      <c r="CC40" s="45"/>
      <c r="CD40" s="46"/>
      <c r="CE40" s="46"/>
      <c r="CF40" s="47"/>
      <c r="CG40" s="46"/>
      <c r="CH40" s="2"/>
      <c r="CI40" s="45"/>
      <c r="CJ40" s="54"/>
      <c r="CK40" s="46"/>
      <c r="CL40" s="47"/>
      <c r="CM40" s="46"/>
      <c r="CN40" s="2"/>
      <c r="CO40" s="45"/>
      <c r="CP40" s="46"/>
      <c r="CQ40" s="46"/>
      <c r="CR40" s="47"/>
      <c r="CS40" s="46"/>
      <c r="CT40" s="2"/>
      <c r="CU40" s="45"/>
      <c r="CV40" s="46"/>
      <c r="CW40" s="46"/>
      <c r="CX40" s="47"/>
      <c r="CY40" s="46"/>
      <c r="CZ40" s="2"/>
      <c r="DA40" s="45"/>
      <c r="DB40" s="46"/>
      <c r="DC40" s="46"/>
      <c r="DD40" s="47"/>
      <c r="DE40" s="46"/>
      <c r="DF40" s="2"/>
      <c r="DG40" s="45"/>
      <c r="DH40" s="46"/>
      <c r="DI40" s="46"/>
      <c r="DJ40" s="47"/>
      <c r="DK40" s="46"/>
      <c r="DL40" s="2"/>
      <c r="DM40" s="45"/>
      <c r="DN40" s="46"/>
      <c r="DO40" s="46"/>
      <c r="DP40" s="47"/>
      <c r="DQ40" s="46"/>
      <c r="DR40" s="2"/>
      <c r="DS40" s="45"/>
      <c r="DT40" s="46"/>
      <c r="DU40" s="46"/>
      <c r="DV40" s="47"/>
      <c r="DW40" s="46"/>
      <c r="DX40" s="2"/>
      <c r="DY40" s="45"/>
      <c r="DZ40" s="63"/>
      <c r="EA40" s="46"/>
      <c r="EB40" s="64"/>
      <c r="EC40" s="63"/>
      <c r="ED40" s="66"/>
      <c r="EE40" s="45"/>
      <c r="EF40" s="63"/>
      <c r="EG40" s="46"/>
      <c r="EH40" s="64"/>
      <c r="EI40" s="63"/>
      <c r="EJ40" s="66"/>
      <c r="EK40" s="45"/>
      <c r="EL40" s="63"/>
      <c r="EM40" s="46"/>
      <c r="EN40" s="64"/>
      <c r="EO40" s="63"/>
      <c r="EP40" s="67"/>
      <c r="EQ40" s="55"/>
      <c r="ER40" s="57"/>
      <c r="ES40" s="57"/>
      <c r="ET40" s="68"/>
      <c r="EU40" s="57"/>
      <c r="EV40" s="67"/>
      <c r="EW40" s="55"/>
      <c r="EX40" s="57"/>
      <c r="EY40" s="57"/>
      <c r="EZ40" s="68"/>
      <c r="FA40" s="57"/>
      <c r="FB40" s="67"/>
      <c r="FC40" s="55"/>
      <c r="FD40" s="57"/>
      <c r="FE40" s="59"/>
      <c r="FF40" s="68"/>
      <c r="FG40" s="57"/>
      <c r="FH40" s="66"/>
      <c r="FI40" s="45"/>
      <c r="FJ40" s="63"/>
      <c r="FK40" s="46"/>
      <c r="FL40" s="64"/>
      <c r="FM40" s="63"/>
      <c r="FN40" s="67"/>
      <c r="FO40" s="55"/>
      <c r="FP40" s="57"/>
      <c r="FQ40" s="57"/>
      <c r="FR40" s="68"/>
      <c r="FS40" s="57"/>
      <c r="FT40" s="67"/>
      <c r="FU40" s="55"/>
      <c r="FV40" s="57"/>
      <c r="FW40" s="57"/>
      <c r="FX40" s="68"/>
      <c r="FY40" s="57"/>
      <c r="FZ40" s="67"/>
      <c r="GA40" s="55"/>
      <c r="GB40" s="57"/>
      <c r="GC40" s="57"/>
      <c r="GD40" s="68"/>
      <c r="GE40" s="57"/>
      <c r="GF40" s="67"/>
      <c r="GG40" s="55"/>
      <c r="GH40" s="57"/>
      <c r="GI40" s="57"/>
      <c r="GJ40" s="68"/>
      <c r="GK40" s="57"/>
      <c r="GL40" s="67"/>
      <c r="GM40" s="55"/>
      <c r="GN40" s="57"/>
      <c r="GO40" s="57"/>
      <c r="GP40" s="68"/>
      <c r="GQ40" s="57"/>
      <c r="GR40" s="61"/>
      <c r="GS40" s="55"/>
      <c r="GT40" s="57"/>
      <c r="GU40" s="57"/>
      <c r="GV40" s="58"/>
      <c r="GW40" s="57"/>
      <c r="GX40" s="61"/>
      <c r="GY40" s="55"/>
      <c r="GZ40" s="57"/>
      <c r="HA40" s="57"/>
      <c r="HB40" s="58"/>
      <c r="HC40" s="57"/>
      <c r="HD40" s="67"/>
      <c r="HE40" s="55"/>
      <c r="HF40" s="57"/>
      <c r="HG40" s="57"/>
      <c r="HH40" s="68"/>
      <c r="HI40" s="57"/>
      <c r="HJ40" s="67"/>
      <c r="HK40" s="55"/>
      <c r="HL40" s="57"/>
      <c r="HM40" s="57"/>
      <c r="HN40" s="68"/>
      <c r="HO40" s="57"/>
      <c r="HP40" s="61"/>
      <c r="HQ40" s="55"/>
      <c r="HR40" s="57"/>
      <c r="HS40" s="57"/>
      <c r="HT40" s="58"/>
      <c r="HU40" s="57"/>
      <c r="HV40" s="61"/>
      <c r="HW40" s="55"/>
      <c r="HX40" s="57"/>
      <c r="HY40" s="57"/>
      <c r="HZ40" s="58"/>
      <c r="IA40" s="57"/>
      <c r="IB40" s="61"/>
      <c r="IC40" s="55"/>
      <c r="ID40" s="57"/>
      <c r="IE40" s="57"/>
      <c r="IF40" s="58"/>
      <c r="IG40" s="57"/>
      <c r="IH40" s="61"/>
      <c r="II40" s="55"/>
      <c r="IJ40" s="57"/>
      <c r="IK40" s="57"/>
      <c r="IL40" s="58"/>
      <c r="IM40" s="57"/>
      <c r="IN40" s="61"/>
      <c r="IO40" s="55"/>
      <c r="IP40" s="57"/>
      <c r="IQ40" s="57"/>
      <c r="IR40" s="58"/>
      <c r="IS40" s="57"/>
      <c r="IT40" s="61"/>
      <c r="IU40" s="55"/>
      <c r="IV40" s="57"/>
      <c r="IW40" s="57"/>
      <c r="IX40" s="58"/>
      <c r="IY40" s="57"/>
      <c r="IZ40" s="61"/>
      <c r="JA40" s="55"/>
      <c r="JB40" s="57"/>
      <c r="JC40" s="57"/>
      <c r="JD40" s="58"/>
      <c r="JE40" s="57"/>
    </row>
    <row r="41">
      <c r="A41" s="1"/>
      <c r="B41" s="2"/>
      <c r="C41" s="45"/>
      <c r="D41" s="46"/>
      <c r="E41" s="46"/>
      <c r="F41" s="47"/>
      <c r="G41" s="46"/>
      <c r="H41" s="2"/>
      <c r="I41" s="45"/>
      <c r="J41" s="46"/>
      <c r="K41" s="46"/>
      <c r="L41" s="47"/>
      <c r="M41" s="46"/>
      <c r="N41" s="2"/>
      <c r="O41" s="45"/>
      <c r="P41" s="46"/>
      <c r="Q41" s="46"/>
      <c r="R41" s="47"/>
      <c r="S41" s="46"/>
      <c r="T41" s="2"/>
      <c r="U41" s="45"/>
      <c r="V41" s="46"/>
      <c r="W41" s="46"/>
      <c r="X41" s="47"/>
      <c r="Y41" s="46"/>
      <c r="Z41" s="2"/>
      <c r="AA41" s="45"/>
      <c r="AB41" s="46"/>
      <c r="AC41" s="46"/>
      <c r="AD41" s="49"/>
      <c r="AE41" s="46"/>
      <c r="AF41" s="2"/>
      <c r="AG41" s="45"/>
      <c r="AH41" s="46"/>
      <c r="AI41" s="46"/>
      <c r="AJ41" s="47"/>
      <c r="AK41" s="46"/>
      <c r="AL41" s="2"/>
      <c r="AM41" s="45"/>
      <c r="AN41" s="46"/>
      <c r="AO41" s="46"/>
      <c r="AP41" s="47"/>
      <c r="AQ41" s="46"/>
      <c r="AR41" s="2"/>
      <c r="AS41" s="45"/>
      <c r="AT41" s="46"/>
      <c r="AU41" s="46"/>
      <c r="AV41" s="47"/>
      <c r="AW41" s="62"/>
      <c r="AX41" s="2"/>
      <c r="AY41" s="45"/>
      <c r="AZ41" s="46"/>
      <c r="BA41" s="46"/>
      <c r="BB41" s="47"/>
      <c r="BC41" s="46"/>
      <c r="BD41" s="2"/>
      <c r="BE41" s="45"/>
      <c r="BF41" s="46"/>
      <c r="BG41" s="46"/>
      <c r="BH41" s="47"/>
      <c r="BI41" s="46"/>
      <c r="BJ41" s="2"/>
      <c r="BK41" s="45"/>
      <c r="BL41" s="46"/>
      <c r="BM41" s="46"/>
      <c r="BN41" s="47"/>
      <c r="BO41" s="46"/>
      <c r="BP41" s="2"/>
      <c r="BQ41" s="45"/>
      <c r="BR41" s="46"/>
      <c r="BS41" s="46"/>
      <c r="BT41" s="47"/>
      <c r="BU41" s="46"/>
      <c r="BV41" s="2"/>
      <c r="BW41" s="45"/>
      <c r="BX41" s="46"/>
      <c r="BY41" s="46"/>
      <c r="BZ41" s="47"/>
      <c r="CA41" s="46"/>
      <c r="CB41" s="2"/>
      <c r="CC41" s="45"/>
      <c r="CD41" s="46"/>
      <c r="CE41" s="46"/>
      <c r="CF41" s="47"/>
      <c r="CG41" s="46"/>
      <c r="CH41" s="2"/>
      <c r="CI41" s="45"/>
      <c r="CJ41" s="54"/>
      <c r="CK41" s="46"/>
      <c r="CL41" s="47"/>
      <c r="CM41" s="46"/>
      <c r="CN41" s="2"/>
      <c r="CO41" s="45"/>
      <c r="CP41" s="46"/>
      <c r="CQ41" s="46"/>
      <c r="CR41" s="47"/>
      <c r="CS41" s="46"/>
      <c r="CT41" s="2"/>
      <c r="CU41" s="45"/>
      <c r="CV41" s="46"/>
      <c r="CW41" s="46"/>
      <c r="CX41" s="47"/>
      <c r="CY41" s="46"/>
      <c r="CZ41" s="2"/>
      <c r="DA41" s="45"/>
      <c r="DB41" s="46"/>
      <c r="DC41" s="46"/>
      <c r="DD41" s="47"/>
      <c r="DE41" s="46"/>
      <c r="DF41" s="2"/>
      <c r="DG41" s="45"/>
      <c r="DH41" s="46"/>
      <c r="DI41" s="46"/>
      <c r="DJ41" s="47"/>
      <c r="DK41" s="46"/>
      <c r="DL41" s="2"/>
      <c r="DM41" s="45"/>
      <c r="DN41" s="46"/>
      <c r="DO41" s="46"/>
      <c r="DP41" s="47"/>
      <c r="DQ41" s="46"/>
      <c r="DR41" s="2"/>
      <c r="DS41" s="45"/>
      <c r="DT41" s="46"/>
      <c r="DU41" s="46"/>
      <c r="DV41" s="47"/>
      <c r="DW41" s="46"/>
      <c r="DX41" s="2"/>
      <c r="DY41" s="45"/>
      <c r="DZ41" s="63"/>
      <c r="EA41" s="46"/>
      <c r="EB41" s="64"/>
      <c r="EC41" s="63"/>
      <c r="ED41" s="66"/>
      <c r="EE41" s="45"/>
      <c r="EF41" s="63"/>
      <c r="EG41" s="46"/>
      <c r="EH41" s="64"/>
      <c r="EI41" s="63"/>
      <c r="EJ41" s="66"/>
      <c r="EK41" s="45"/>
      <c r="EL41" s="63"/>
      <c r="EM41" s="46"/>
      <c r="EN41" s="64"/>
      <c r="EO41" s="63"/>
      <c r="EP41" s="67"/>
      <c r="EQ41" s="55"/>
      <c r="ER41" s="57"/>
      <c r="ES41" s="57"/>
      <c r="ET41" s="68"/>
      <c r="EU41" s="57"/>
      <c r="EV41" s="67"/>
      <c r="EW41" s="55"/>
      <c r="EX41" s="57"/>
      <c r="EY41" s="57"/>
      <c r="EZ41" s="68"/>
      <c r="FA41" s="57"/>
      <c r="FB41" s="67"/>
      <c r="FC41" s="55"/>
      <c r="FD41" s="57"/>
      <c r="FE41" s="59"/>
      <c r="FF41" s="68"/>
      <c r="FG41" s="57"/>
      <c r="FH41" s="66"/>
      <c r="FI41" s="45"/>
      <c r="FJ41" s="63"/>
      <c r="FK41" s="46"/>
      <c r="FL41" s="64"/>
      <c r="FM41" s="63"/>
      <c r="FN41" s="67"/>
      <c r="FO41" s="55"/>
      <c r="FP41" s="57"/>
      <c r="FQ41" s="57"/>
      <c r="FR41" s="68"/>
      <c r="FS41" s="57"/>
      <c r="FT41" s="67"/>
      <c r="FU41" s="55"/>
      <c r="FV41" s="57"/>
      <c r="FW41" s="57"/>
      <c r="FX41" s="68"/>
      <c r="FY41" s="57"/>
      <c r="FZ41" s="67"/>
      <c r="GA41" s="55"/>
      <c r="GB41" s="57"/>
      <c r="GC41" s="57"/>
      <c r="GD41" s="68"/>
      <c r="GE41" s="57"/>
      <c r="GF41" s="67"/>
      <c r="GG41" s="55"/>
      <c r="GH41" s="57"/>
      <c r="GI41" s="57"/>
      <c r="GJ41" s="68"/>
      <c r="GK41" s="57"/>
      <c r="GL41" s="67"/>
      <c r="GM41" s="55"/>
      <c r="GN41" s="57"/>
      <c r="GO41" s="57"/>
      <c r="GP41" s="68"/>
      <c r="GQ41" s="57"/>
      <c r="GR41" s="61"/>
      <c r="GS41" s="55"/>
      <c r="GT41" s="57"/>
      <c r="GU41" s="57"/>
      <c r="GV41" s="58"/>
      <c r="GW41" s="57"/>
      <c r="GX41" s="61"/>
      <c r="GY41" s="55"/>
      <c r="GZ41" s="57"/>
      <c r="HA41" s="57"/>
      <c r="HB41" s="58"/>
      <c r="HC41" s="57"/>
      <c r="HD41" s="67"/>
      <c r="HE41" s="55"/>
      <c r="HF41" s="57"/>
      <c r="HG41" s="57"/>
      <c r="HH41" s="68"/>
      <c r="HI41" s="57"/>
      <c r="HJ41" s="67"/>
      <c r="HK41" s="55"/>
      <c r="HL41" s="57"/>
      <c r="HM41" s="57"/>
      <c r="HN41" s="68"/>
      <c r="HO41" s="57"/>
      <c r="HP41" s="61"/>
      <c r="HQ41" s="55"/>
      <c r="HR41" s="57"/>
      <c r="HS41" s="57"/>
      <c r="HT41" s="58"/>
      <c r="HU41" s="57"/>
      <c r="HV41" s="61"/>
      <c r="HW41" s="55"/>
      <c r="HX41" s="57"/>
      <c r="HY41" s="57"/>
      <c r="HZ41" s="58"/>
      <c r="IA41" s="57"/>
      <c r="IB41" s="61"/>
      <c r="IC41" s="55"/>
      <c r="ID41" s="57"/>
      <c r="IE41" s="57"/>
      <c r="IF41" s="58"/>
      <c r="IG41" s="57"/>
      <c r="IH41" s="61"/>
      <c r="II41" s="55"/>
      <c r="IJ41" s="57"/>
      <c r="IK41" s="57"/>
      <c r="IL41" s="58"/>
      <c r="IM41" s="57"/>
      <c r="IN41" s="61"/>
      <c r="IO41" s="55"/>
      <c r="IP41" s="57"/>
      <c r="IQ41" s="57"/>
      <c r="IR41" s="58"/>
      <c r="IS41" s="57"/>
      <c r="IT41" s="61"/>
      <c r="IU41" s="55"/>
      <c r="IV41" s="57"/>
      <c r="IW41" s="57"/>
      <c r="IX41" s="58"/>
      <c r="IY41" s="57"/>
      <c r="IZ41" s="61"/>
      <c r="JA41" s="55"/>
      <c r="JB41" s="57"/>
      <c r="JC41" s="57"/>
      <c r="JD41" s="58"/>
      <c r="JE41" s="57"/>
    </row>
    <row r="42">
      <c r="A42" s="1"/>
      <c r="B42" s="2"/>
      <c r="C42" s="45"/>
      <c r="D42" s="46"/>
      <c r="E42" s="46"/>
      <c r="F42" s="47"/>
      <c r="G42" s="46"/>
      <c r="H42" s="2"/>
      <c r="I42" s="45"/>
      <c r="J42" s="46"/>
      <c r="K42" s="46"/>
      <c r="L42" s="47"/>
      <c r="M42" s="46"/>
      <c r="N42" s="2"/>
      <c r="O42" s="45"/>
      <c r="P42" s="46"/>
      <c r="Q42" s="46"/>
      <c r="R42" s="47"/>
      <c r="S42" s="46"/>
      <c r="T42" s="2"/>
      <c r="U42" s="45"/>
      <c r="V42" s="46"/>
      <c r="W42" s="46"/>
      <c r="X42" s="47"/>
      <c r="Y42" s="46"/>
      <c r="Z42" s="2"/>
      <c r="AA42" s="45"/>
      <c r="AB42" s="46"/>
      <c r="AC42" s="46"/>
      <c r="AD42" s="49"/>
      <c r="AE42" s="46"/>
      <c r="AF42" s="2"/>
      <c r="AG42" s="45"/>
      <c r="AH42" s="46"/>
      <c r="AI42" s="46"/>
      <c r="AJ42" s="47"/>
      <c r="AK42" s="46"/>
      <c r="AL42" s="2"/>
      <c r="AM42" s="45"/>
      <c r="AN42" s="46"/>
      <c r="AO42" s="46"/>
      <c r="AP42" s="47"/>
      <c r="AQ42" s="46"/>
      <c r="AR42" s="2"/>
      <c r="AS42" s="45"/>
      <c r="AT42" s="46"/>
      <c r="AU42" s="46"/>
      <c r="AV42" s="47"/>
      <c r="AW42" s="62"/>
      <c r="AX42" s="2"/>
      <c r="AY42" s="45"/>
      <c r="AZ42" s="46"/>
      <c r="BA42" s="46"/>
      <c r="BB42" s="47"/>
      <c r="BC42" s="46"/>
      <c r="BD42" s="2"/>
      <c r="BE42" s="45"/>
      <c r="BF42" s="46"/>
      <c r="BG42" s="46"/>
      <c r="BH42" s="47"/>
      <c r="BI42" s="46"/>
      <c r="BJ42" s="2"/>
      <c r="BK42" s="45"/>
      <c r="BL42" s="46"/>
      <c r="BM42" s="46"/>
      <c r="BN42" s="47"/>
      <c r="BO42" s="46"/>
      <c r="BP42" s="2"/>
      <c r="BQ42" s="45"/>
      <c r="BR42" s="46"/>
      <c r="BS42" s="46"/>
      <c r="BT42" s="47"/>
      <c r="BU42" s="46"/>
      <c r="BV42" s="2"/>
      <c r="BW42" s="45"/>
      <c r="BX42" s="46"/>
      <c r="BY42" s="46"/>
      <c r="BZ42" s="47"/>
      <c r="CA42" s="46"/>
      <c r="CB42" s="2"/>
      <c r="CC42" s="45"/>
      <c r="CD42" s="46"/>
      <c r="CE42" s="46"/>
      <c r="CF42" s="47"/>
      <c r="CG42" s="46"/>
      <c r="CH42" s="2"/>
      <c r="CI42" s="45"/>
      <c r="CJ42" s="54"/>
      <c r="CK42" s="46"/>
      <c r="CL42" s="47"/>
      <c r="CM42" s="46"/>
      <c r="CN42" s="2"/>
      <c r="CO42" s="45"/>
      <c r="CP42" s="46"/>
      <c r="CQ42" s="46"/>
      <c r="CR42" s="47"/>
      <c r="CS42" s="46"/>
      <c r="CT42" s="2"/>
      <c r="CU42" s="45"/>
      <c r="CV42" s="46"/>
      <c r="CW42" s="46"/>
      <c r="CX42" s="47"/>
      <c r="CY42" s="46"/>
      <c r="CZ42" s="2"/>
      <c r="DA42" s="45"/>
      <c r="DB42" s="46"/>
      <c r="DC42" s="46"/>
      <c r="DD42" s="47"/>
      <c r="DE42" s="46"/>
      <c r="DF42" s="2"/>
      <c r="DG42" s="45"/>
      <c r="DH42" s="46"/>
      <c r="DI42" s="46"/>
      <c r="DJ42" s="47"/>
      <c r="DK42" s="46"/>
      <c r="DL42" s="2"/>
      <c r="DM42" s="45"/>
      <c r="DN42" s="46"/>
      <c r="DO42" s="46"/>
      <c r="DP42" s="47"/>
      <c r="DQ42" s="46"/>
      <c r="DR42" s="2"/>
      <c r="DS42" s="45"/>
      <c r="DT42" s="46"/>
      <c r="DU42" s="46"/>
      <c r="DV42" s="47"/>
      <c r="DW42" s="46"/>
      <c r="DX42" s="2"/>
      <c r="DY42" s="45"/>
      <c r="DZ42" s="63"/>
      <c r="EA42" s="46"/>
      <c r="EB42" s="64"/>
      <c r="EC42" s="63"/>
      <c r="ED42" s="66"/>
      <c r="EE42" s="45"/>
      <c r="EF42" s="63"/>
      <c r="EG42" s="46"/>
      <c r="EH42" s="64"/>
      <c r="EI42" s="63"/>
      <c r="EJ42" s="66"/>
      <c r="EK42" s="45"/>
      <c r="EL42" s="63"/>
      <c r="EM42" s="46"/>
      <c r="EN42" s="64"/>
      <c r="EO42" s="63"/>
      <c r="EP42" s="67"/>
      <c r="EQ42" s="55"/>
      <c r="ER42" s="57"/>
      <c r="ES42" s="57"/>
      <c r="ET42" s="68"/>
      <c r="EU42" s="57"/>
      <c r="EV42" s="67"/>
      <c r="EW42" s="55"/>
      <c r="EX42" s="57"/>
      <c r="EY42" s="57"/>
      <c r="EZ42" s="68"/>
      <c r="FA42" s="57"/>
      <c r="FB42" s="67"/>
      <c r="FC42" s="55"/>
      <c r="FD42" s="57"/>
      <c r="FE42" s="59"/>
      <c r="FF42" s="68"/>
      <c r="FG42" s="57"/>
      <c r="FH42" s="66"/>
      <c r="FI42" s="45"/>
      <c r="FJ42" s="63"/>
      <c r="FK42" s="46"/>
      <c r="FL42" s="64"/>
      <c r="FM42" s="63"/>
      <c r="FN42" s="67"/>
      <c r="FO42" s="55"/>
      <c r="FP42" s="57"/>
      <c r="FQ42" s="57"/>
      <c r="FR42" s="68"/>
      <c r="FS42" s="57"/>
      <c r="FT42" s="67"/>
      <c r="FU42" s="55"/>
      <c r="FV42" s="57"/>
      <c r="FW42" s="57"/>
      <c r="FX42" s="68"/>
      <c r="FY42" s="57"/>
      <c r="FZ42" s="67"/>
      <c r="GA42" s="55"/>
      <c r="GB42" s="57"/>
      <c r="GC42" s="57"/>
      <c r="GD42" s="68"/>
      <c r="GE42" s="57"/>
      <c r="GF42" s="67"/>
      <c r="GG42" s="55"/>
      <c r="GH42" s="57"/>
      <c r="GI42" s="57"/>
      <c r="GJ42" s="68"/>
      <c r="GK42" s="57"/>
      <c r="GL42" s="67"/>
      <c r="GM42" s="55"/>
      <c r="GN42" s="57"/>
      <c r="GO42" s="57"/>
      <c r="GP42" s="68"/>
      <c r="GQ42" s="57"/>
      <c r="GR42" s="61"/>
      <c r="GS42" s="55"/>
      <c r="GT42" s="57"/>
      <c r="GU42" s="57"/>
      <c r="GV42" s="58"/>
      <c r="GW42" s="57"/>
      <c r="GX42" s="61"/>
      <c r="GY42" s="55"/>
      <c r="GZ42" s="57"/>
      <c r="HA42" s="57"/>
      <c r="HB42" s="58"/>
      <c r="HC42" s="57"/>
      <c r="HD42" s="67"/>
      <c r="HE42" s="55"/>
      <c r="HF42" s="57"/>
      <c r="HG42" s="57"/>
      <c r="HH42" s="68"/>
      <c r="HI42" s="57"/>
      <c r="HJ42" s="67"/>
      <c r="HK42" s="55"/>
      <c r="HL42" s="57"/>
      <c r="HM42" s="57"/>
      <c r="HN42" s="68"/>
      <c r="HO42" s="57"/>
      <c r="HP42" s="61"/>
      <c r="HQ42" s="55"/>
      <c r="HR42" s="57"/>
      <c r="HS42" s="57"/>
      <c r="HT42" s="58"/>
      <c r="HU42" s="57"/>
      <c r="HV42" s="61"/>
      <c r="HW42" s="55"/>
      <c r="HX42" s="57"/>
      <c r="HY42" s="57"/>
      <c r="HZ42" s="58"/>
      <c r="IA42" s="57"/>
      <c r="IB42" s="61"/>
      <c r="IC42" s="55"/>
      <c r="ID42" s="57"/>
      <c r="IE42" s="57"/>
      <c r="IF42" s="58"/>
      <c r="IG42" s="57"/>
      <c r="IH42" s="61"/>
      <c r="II42" s="55"/>
      <c r="IJ42" s="57"/>
      <c r="IK42" s="57"/>
      <c r="IL42" s="58"/>
      <c r="IM42" s="57"/>
      <c r="IN42" s="61"/>
      <c r="IO42" s="55"/>
      <c r="IP42" s="57"/>
      <c r="IQ42" s="57"/>
      <c r="IR42" s="58"/>
      <c r="IS42" s="57"/>
      <c r="IT42" s="61"/>
      <c r="IU42" s="55"/>
      <c r="IV42" s="57"/>
      <c r="IW42" s="57"/>
      <c r="IX42" s="58"/>
      <c r="IY42" s="57"/>
      <c r="IZ42" s="61"/>
      <c r="JA42" s="55"/>
      <c r="JB42" s="57"/>
      <c r="JC42" s="57"/>
      <c r="JD42" s="58"/>
      <c r="JE42" s="57"/>
    </row>
    <row r="43">
      <c r="A43" s="1"/>
      <c r="B43" s="2"/>
      <c r="C43" s="45"/>
      <c r="D43" s="46">
        <f>'m3'!A23*C43</f>
        <v>0</v>
      </c>
      <c r="E43" s="46"/>
      <c r="F43" s="47"/>
      <c r="G43" s="46"/>
      <c r="H43" s="2"/>
      <c r="I43" s="45"/>
      <c r="J43" s="46">
        <f>'m3'!G23*I43</f>
        <v>0</v>
      </c>
      <c r="K43" s="46"/>
      <c r="L43" s="47"/>
      <c r="M43" s="46"/>
      <c r="N43" s="2"/>
      <c r="O43" s="45"/>
      <c r="P43" s="46">
        <f>'m3'!M23*O43</f>
        <v>0</v>
      </c>
      <c r="Q43" s="46"/>
      <c r="R43" s="47"/>
      <c r="S43" s="46"/>
      <c r="T43" s="2"/>
      <c r="U43" s="45"/>
      <c r="V43" s="46"/>
      <c r="W43" s="46"/>
      <c r="X43" s="47"/>
      <c r="Y43" s="46"/>
      <c r="Z43" s="2"/>
      <c r="AA43" s="45">
        <f>'m3'!BI22+'m3'!BK22+'m4'!C22+'m4'!E22+'m4'!G22+'m4'!I22+'m4'!K22</f>
        <v>0</v>
      </c>
      <c r="AB43" s="46"/>
      <c r="AC43" s="46"/>
      <c r="AD43" s="49"/>
      <c r="AE43" s="46">
        <f t="shared" ref="AE43:AE45" si="74">AC43+AD43-AB43</f>
        <v>0</v>
      </c>
      <c r="AF43" s="2"/>
      <c r="AG43" s="45">
        <f>'m4'!M22+'m4'!O22+'m4'!Q22+'m4'!S22+'m4'!U22+'m4'!W22+'m4'!Y22</f>
        <v>0</v>
      </c>
      <c r="AH43" s="46">
        <f>'m3'!M22*AG43</f>
        <v>0</v>
      </c>
      <c r="AI43" s="46">
        <f>'m4'!N22+'m4'!P22+'m4'!R22+'m4'!T22+'m4'!V22+'m4'!X22+'m4'!Z22</f>
        <v>0</v>
      </c>
      <c r="AJ43" s="47"/>
      <c r="AK43" s="46">
        <f t="shared" ref="AK43:AK45" si="75">AI43+AJ43-AH43</f>
        <v>0</v>
      </c>
      <c r="AL43" s="2"/>
      <c r="AM43" s="45">
        <f>'m4'!AA22+'m4'!AC22+'m4'!AE22+'m4'!AG22+'m4'!AI22+'m4'!AK22+'m4'!AM22</f>
        <v>0</v>
      </c>
      <c r="AN43" s="46"/>
      <c r="AO43" s="46"/>
      <c r="AP43" s="47"/>
      <c r="AQ43" s="46"/>
      <c r="AR43" s="2"/>
      <c r="AS43" s="45">
        <f>'m4'!AO22+'m4'!AQ22+'m4'!AS22+'m4'!AU22+'m4'!AW22+'m4'!AY22+'m4'!BA22</f>
        <v>0</v>
      </c>
      <c r="AT43" s="46">
        <f>'m3'!AQ23*AS43</f>
        <v>0</v>
      </c>
      <c r="AU43" s="46"/>
      <c r="AV43" s="47"/>
      <c r="AW43" s="62">
        <f t="shared" ref="AW43:AW45" si="76">AV43+AU43-AT43</f>
        <v>0</v>
      </c>
      <c r="AX43" s="2"/>
      <c r="AY43" s="45">
        <f>'m4'!BC22+'m4'!BE22+'m4'!BG22+'m4'!BI22+'m5'!C22+'m5'!E22+'m5'!G22</f>
        <v>0</v>
      </c>
      <c r="AZ43" s="46">
        <f>('m4'!BC22+'m4'!BE22+'m4'!BG22+'m4'!BI22)*'m4'!A22+('m5'!C22+'m5'!E22+'m5'!G22)*'m5'!A22</f>
        <v>0</v>
      </c>
      <c r="BA43" s="46">
        <f>'m4'!BD22+'m4'!BF22+'m4'!BH22+'m4'!BJ22+'m5'!D22+'m5'!F22+'m5'!H22</f>
        <v>0</v>
      </c>
      <c r="BB43" s="47"/>
      <c r="BC43" s="46">
        <f t="shared" ref="BC43:BC44" si="77">BB43+BA43-AZ43</f>
        <v>0</v>
      </c>
      <c r="BD43" s="2"/>
      <c r="BE43" s="45">
        <f>'m5'!I22+'m5'!K22+'m5'!M22+'m5'!O22+'m5'!Q22+'m5'!S22+'m5'!U22</f>
        <v>0</v>
      </c>
      <c r="BF43" s="46">
        <f>'m5'!A22*BE43</f>
        <v>0</v>
      </c>
      <c r="BG43" s="46">
        <f>'m5'!J22+'m5'!L22+'m5'!N22+'m5'!P22+'m5'!R22+'m5'!T22+'m5'!V22</f>
        <v>0</v>
      </c>
      <c r="BH43" s="47"/>
      <c r="BI43" s="46">
        <f t="shared" ref="BI43:BI44" si="78">BH43+BG43-BF43</f>
        <v>0</v>
      </c>
      <c r="BJ43" s="2"/>
      <c r="BK43" s="45">
        <f>'m5'!W22+'m5'!Y22+'m5'!AA22+'m5'!AC22+'m5'!AE22+'m5'!AG22+'m5'!AI22</f>
        <v>0</v>
      </c>
      <c r="BL43" s="46">
        <f>'m5'!A22*BK43</f>
        <v>0</v>
      </c>
      <c r="BM43" s="46">
        <f>'m5'!X22+'m5'!Z22+'m5'!AB22+'m5'!AD22+'m5'!AF22+'m5'!AH22+'m5'!AJ22</f>
        <v>0</v>
      </c>
      <c r="BN43" s="47"/>
      <c r="BO43" s="46">
        <f t="shared" ref="BO43:BO44" si="79">BN43+BM43-BL43</f>
        <v>0</v>
      </c>
      <c r="BP43" s="2"/>
      <c r="BQ43" s="45">
        <f>'m5'!AK22+'m5'!AM22+'m5'!AO22+'m5'!AQ22+'m5'!AS22+'m5'!AU22+'m5'!AW22</f>
        <v>0</v>
      </c>
      <c r="BR43" s="46">
        <f>'m5'!A22*BQ43</f>
        <v>0</v>
      </c>
      <c r="BS43" s="46">
        <f>'m5'!AL22+'m5'!AN22+'m5'!AP22+'m5'!AR22+'m5'!AT22+'m5'!AV22+'m5'!AX22</f>
        <v>0</v>
      </c>
      <c r="BT43" s="47"/>
      <c r="BU43" s="46">
        <f t="shared" ref="BU43:BU44" si="80">BT43+BS43-BR43</f>
        <v>0</v>
      </c>
      <c r="BV43" s="2"/>
      <c r="BW43" s="45">
        <f>'m5'!DK22+'m5'!DM22+'m5'!DO22+'m5'!DQ22+'m5'!DS22+'m5'!DU22+'m5'!DW22</f>
        <v>0</v>
      </c>
      <c r="BX43" s="46">
        <f>'m5'!A22*BW43</f>
        <v>0</v>
      </c>
      <c r="BY43" s="46">
        <f>'m5'!DL22+'m5'!DN22+'m5'!DP22+'m5'!DR22+'m5'!DT22+'m5'!DV22+'m5'!DX22</f>
        <v>0</v>
      </c>
      <c r="BZ43" s="47"/>
      <c r="CA43" s="46">
        <f t="shared" ref="CA43:CA44" si="81">BZ43+BY43-BX43</f>
        <v>0</v>
      </c>
      <c r="CB43" s="2"/>
      <c r="CC43" s="45"/>
      <c r="CD43" s="46"/>
      <c r="CE43" s="46"/>
      <c r="CF43" s="47"/>
      <c r="CG43" s="46"/>
      <c r="CH43" s="2"/>
      <c r="CI43" s="45"/>
      <c r="CJ43" s="54"/>
      <c r="CK43" s="46"/>
      <c r="CL43" s="47"/>
      <c r="CM43" s="46"/>
      <c r="CN43" s="2"/>
      <c r="CO43" s="45"/>
      <c r="CP43" s="46"/>
      <c r="CQ43" s="46"/>
      <c r="CR43" s="47"/>
      <c r="CS43" s="46"/>
      <c r="CT43" s="2"/>
      <c r="CU43" s="45"/>
      <c r="CV43" s="46"/>
      <c r="CW43" s="46"/>
      <c r="CX43" s="47"/>
      <c r="CY43" s="46"/>
      <c r="CZ43" s="2"/>
      <c r="DA43" s="45"/>
      <c r="DB43" s="46"/>
      <c r="DC43" s="46"/>
      <c r="DD43" s="47"/>
      <c r="DE43" s="46"/>
      <c r="DF43" s="2"/>
      <c r="DG43" s="45"/>
      <c r="DH43" s="46"/>
      <c r="DI43" s="46"/>
      <c r="DJ43" s="47"/>
      <c r="DK43" s="46"/>
      <c r="DL43" s="2"/>
      <c r="DM43" s="45"/>
      <c r="DN43" s="46"/>
      <c r="DO43" s="46"/>
      <c r="DP43" s="47"/>
      <c r="DQ43" s="46"/>
      <c r="DR43" s="2"/>
      <c r="DS43" s="45"/>
      <c r="DT43" s="46"/>
      <c r="DU43" s="46"/>
      <c r="DV43" s="47"/>
      <c r="DW43" s="46"/>
      <c r="DX43" s="2"/>
      <c r="DY43" s="45"/>
      <c r="DZ43" s="63"/>
      <c r="EA43" s="46"/>
      <c r="EB43" s="64"/>
      <c r="EC43" s="63"/>
      <c r="ED43" s="66"/>
      <c r="EE43" s="45"/>
      <c r="EF43" s="63"/>
      <c r="EG43" s="46"/>
      <c r="EH43" s="64"/>
      <c r="EI43" s="63"/>
      <c r="EJ43" s="66"/>
      <c r="EK43" s="45"/>
      <c r="EL43" s="63"/>
      <c r="EM43" s="46"/>
      <c r="EN43" s="64"/>
      <c r="EO43" s="63"/>
      <c r="EP43" s="67"/>
      <c r="EQ43" s="55"/>
      <c r="ER43" s="57"/>
      <c r="ES43" s="57"/>
      <c r="ET43" s="68"/>
      <c r="EU43" s="57"/>
      <c r="EV43" s="67"/>
      <c r="EW43" s="55"/>
      <c r="EX43" s="57"/>
      <c r="EY43" s="57"/>
      <c r="EZ43" s="68"/>
      <c r="FA43" s="57"/>
      <c r="FB43" s="67"/>
      <c r="FC43" s="55"/>
      <c r="FD43" s="57"/>
      <c r="FE43" s="59"/>
      <c r="FF43" s="68"/>
      <c r="FG43" s="57"/>
      <c r="FH43" s="66"/>
      <c r="FI43" s="45"/>
      <c r="FJ43" s="63"/>
      <c r="FK43" s="46"/>
      <c r="FL43" s="64"/>
      <c r="FM43" s="63"/>
      <c r="FN43" s="67"/>
      <c r="FO43" s="55"/>
      <c r="FP43" s="57"/>
      <c r="FQ43" s="57"/>
      <c r="FR43" s="68"/>
      <c r="FS43" s="57"/>
      <c r="FT43" s="67"/>
      <c r="FU43" s="55"/>
      <c r="FV43" s="57"/>
      <c r="FW43" s="57"/>
      <c r="FX43" s="68"/>
      <c r="FY43" s="57"/>
      <c r="FZ43" s="67"/>
      <c r="GA43" s="55"/>
      <c r="GB43" s="57"/>
      <c r="GC43" s="57"/>
      <c r="GD43" s="68"/>
      <c r="GE43" s="57"/>
      <c r="GF43" s="67"/>
      <c r="GG43" s="55"/>
      <c r="GH43" s="57"/>
      <c r="GI43" s="57"/>
      <c r="GJ43" s="68"/>
      <c r="GK43" s="57"/>
      <c r="GL43" s="67"/>
      <c r="GM43" s="55"/>
      <c r="GN43" s="57"/>
      <c r="GO43" s="57"/>
      <c r="GP43" s="68"/>
      <c r="GQ43" s="57"/>
      <c r="GR43" s="61"/>
      <c r="GS43" s="55"/>
      <c r="GT43" s="57"/>
      <c r="GU43" s="57"/>
      <c r="GV43" s="58"/>
      <c r="GW43" s="57"/>
      <c r="GX43" s="61"/>
      <c r="GY43" s="55"/>
      <c r="GZ43" s="57"/>
      <c r="HA43" s="57"/>
      <c r="HB43" s="58"/>
      <c r="HC43" s="57"/>
      <c r="HD43" s="67"/>
      <c r="HE43" s="55"/>
      <c r="HF43" s="57"/>
      <c r="HG43" s="57"/>
      <c r="HH43" s="68"/>
      <c r="HI43" s="57"/>
      <c r="HJ43" s="67"/>
      <c r="HK43" s="55"/>
      <c r="HL43" s="57"/>
      <c r="HM43" s="57"/>
      <c r="HN43" s="68"/>
      <c r="HO43" s="57"/>
      <c r="HP43" s="61"/>
      <c r="HQ43" s="55"/>
      <c r="HR43" s="57"/>
      <c r="HS43" s="57"/>
      <c r="HT43" s="58"/>
      <c r="HU43" s="57"/>
      <c r="HV43" s="61"/>
      <c r="HW43" s="55"/>
      <c r="HX43" s="57"/>
      <c r="HY43" s="57"/>
      <c r="HZ43" s="58"/>
      <c r="IA43" s="57"/>
      <c r="IB43" s="61"/>
      <c r="IC43" s="55"/>
      <c r="ID43" s="57"/>
      <c r="IE43" s="57"/>
      <c r="IF43" s="58"/>
      <c r="IG43" s="57"/>
      <c r="IH43" s="61"/>
      <c r="II43" s="55"/>
      <c r="IJ43" s="57"/>
      <c r="IK43" s="57"/>
      <c r="IL43" s="58"/>
      <c r="IM43" s="57"/>
      <c r="IN43" s="61"/>
      <c r="IO43" s="55"/>
      <c r="IP43" s="57"/>
      <c r="IQ43" s="57"/>
      <c r="IR43" s="58"/>
      <c r="IS43" s="57"/>
      <c r="IT43" s="61"/>
      <c r="IU43" s="55"/>
      <c r="IV43" s="57"/>
      <c r="IW43" s="57"/>
      <c r="IX43" s="58"/>
      <c r="IY43" s="57"/>
      <c r="IZ43" s="61"/>
      <c r="JA43" s="55"/>
      <c r="JB43" s="57"/>
      <c r="JC43" s="57"/>
      <c r="JD43" s="58"/>
      <c r="JE43" s="57"/>
    </row>
    <row r="44">
      <c r="A44" s="1" t="str">
        <f>IFERROR(__xludf.DUMMYFUNCTION("""COMPUTED_VALUE"""),"End")</f>
        <v>End</v>
      </c>
      <c r="B44" s="2"/>
      <c r="C44" s="45"/>
      <c r="D44" s="46">
        <f>'m3'!A24*C44</f>
        <v>0</v>
      </c>
      <c r="E44" s="46"/>
      <c r="F44" s="47"/>
      <c r="G44" s="46"/>
      <c r="H44" s="2"/>
      <c r="I44" s="45"/>
      <c r="J44" s="46">
        <f>'m3'!G24*I44</f>
        <v>0</v>
      </c>
      <c r="K44" s="46"/>
      <c r="L44" s="47"/>
      <c r="M44" s="46"/>
      <c r="N44" s="2"/>
      <c r="O44" s="45"/>
      <c r="P44" s="46">
        <f>'m3'!M24*O44</f>
        <v>0</v>
      </c>
      <c r="Q44" s="46"/>
      <c r="R44" s="47"/>
      <c r="S44" s="46"/>
      <c r="T44" s="2"/>
      <c r="U44" s="45"/>
      <c r="V44" s="46"/>
      <c r="W44" s="46"/>
      <c r="X44" s="47"/>
      <c r="Y44" s="46"/>
      <c r="Z44" s="2"/>
      <c r="AA44" s="45">
        <f>'m3'!BI23+'m3'!BK23+'m4'!C23+'m4'!E23+'m4'!G23+'m4'!I23+'m4'!K23</f>
        <v>0</v>
      </c>
      <c r="AB44" s="46"/>
      <c r="AC44" s="46"/>
      <c r="AD44" s="64"/>
      <c r="AE44" s="46">
        <f t="shared" si="74"/>
        <v>0</v>
      </c>
      <c r="AF44" s="2"/>
      <c r="AG44" s="45">
        <f>'m4'!M23+'m4'!O23+'m4'!Q23+'m4'!S23+'m4'!U23+'m4'!W23+'m4'!Y23</f>
        <v>0</v>
      </c>
      <c r="AH44" s="46">
        <f>'m3'!M23*AG44</f>
        <v>0</v>
      </c>
      <c r="AI44" s="46">
        <f>'m4'!N23+'m4'!P23+'m4'!R23+'m4'!T23+'m4'!V23+'m4'!X23+'m4'!Z23</f>
        <v>0</v>
      </c>
      <c r="AJ44" s="47"/>
      <c r="AK44" s="46">
        <f t="shared" si="75"/>
        <v>0</v>
      </c>
      <c r="AL44" s="2"/>
      <c r="AM44" s="45"/>
      <c r="AN44" s="46"/>
      <c r="AO44" s="46"/>
      <c r="AP44" s="47"/>
      <c r="AQ44" s="46"/>
      <c r="AR44" s="2"/>
      <c r="AS44" s="45"/>
      <c r="AT44" s="46">
        <f>'m3'!AQ24*AS44</f>
        <v>0</v>
      </c>
      <c r="AU44" s="46"/>
      <c r="AV44" s="47"/>
      <c r="AW44" s="62">
        <f t="shared" si="76"/>
        <v>0</v>
      </c>
      <c r="AX44" s="2"/>
      <c r="AY44" s="45">
        <f>'m4'!BC23+'m4'!BE23+'m4'!BG23+'m4'!BI23+'m5'!C23+'m5'!E23+'m5'!G23</f>
        <v>0</v>
      </c>
      <c r="AZ44" s="46">
        <f>('m4'!BC23+'m4'!BE23+'m4'!BG23+'m4'!BI23)*'m4'!A23+('m5'!C23+'m5'!E23+'m5'!G23)*'m5'!A23</f>
        <v>0</v>
      </c>
      <c r="BA44" s="46">
        <f>'m4'!BD23+'m4'!BF23+'m4'!BH23+'m4'!BJ23+'m5'!D23+'m5'!F23+'m5'!H23</f>
        <v>0</v>
      </c>
      <c r="BB44" s="47"/>
      <c r="BC44" s="46">
        <f t="shared" si="77"/>
        <v>0</v>
      </c>
      <c r="BD44" s="2"/>
      <c r="BE44" s="45">
        <f>'m5'!I23+'m5'!K23+'m5'!M23+'m5'!O23+'m5'!Q23+'m5'!S23+'m5'!U23</f>
        <v>0</v>
      </c>
      <c r="BF44" s="46">
        <f>'m5'!A23*BE44</f>
        <v>0</v>
      </c>
      <c r="BG44" s="46">
        <f>'m5'!J23+'m5'!L23+'m5'!N23+'m5'!P23+'m5'!R23+'m5'!T23+'m5'!V23</f>
        <v>0</v>
      </c>
      <c r="BH44" s="47"/>
      <c r="BI44" s="46">
        <f t="shared" si="78"/>
        <v>0</v>
      </c>
      <c r="BJ44" s="2"/>
      <c r="BK44" s="45">
        <f>'m5'!W23+'m5'!Y23+'m5'!AA23+'m5'!AC23+'m5'!AE23+'m5'!AG23+'m5'!AI23</f>
        <v>0</v>
      </c>
      <c r="BL44" s="46">
        <f>'m5'!A23*BK44</f>
        <v>0</v>
      </c>
      <c r="BM44" s="46">
        <f>'m5'!X23+'m5'!Z23+'m5'!AB23+'m5'!AD23+'m5'!AF23+'m5'!AH23+'m5'!AJ23</f>
        <v>0</v>
      </c>
      <c r="BN44" s="47"/>
      <c r="BO44" s="46">
        <f t="shared" si="79"/>
        <v>0</v>
      </c>
      <c r="BP44" s="2"/>
      <c r="BQ44" s="45">
        <f>'m5'!AK23+'m5'!AM23+'m5'!AO23+'m5'!AQ23+'m5'!AS23+'m5'!AU23+'m5'!AW23</f>
        <v>0</v>
      </c>
      <c r="BR44" s="46">
        <f>'m5'!A23*BQ44</f>
        <v>0</v>
      </c>
      <c r="BS44" s="46">
        <f>'m5'!AL23+'m5'!AN23+'m5'!AP23+'m5'!AR23+'m5'!AT23+'m5'!AV23+'m5'!AX23</f>
        <v>0</v>
      </c>
      <c r="BT44" s="47"/>
      <c r="BU44" s="46">
        <f t="shared" si="80"/>
        <v>0</v>
      </c>
      <c r="BV44" s="2"/>
      <c r="BW44" s="45">
        <f>'m5'!DK23+'m5'!DM23+'m5'!DO23+'m5'!DQ23+'m5'!DS23+'m5'!DU23+'m5'!DW23</f>
        <v>0</v>
      </c>
      <c r="BX44" s="46">
        <f>'m5'!A23*BW44</f>
        <v>0</v>
      </c>
      <c r="BY44" s="46">
        <f>'m5'!DL23+'m5'!DN23+'m5'!DP23+'m5'!DR23+'m5'!DT23+'m5'!DV23+'m5'!DX23</f>
        <v>0</v>
      </c>
      <c r="BZ44" s="47"/>
      <c r="CA44" s="46">
        <f t="shared" si="81"/>
        <v>0</v>
      </c>
      <c r="CB44" s="2"/>
      <c r="CC44" s="45"/>
      <c r="CD44" s="46"/>
      <c r="CE44" s="46"/>
      <c r="CF44" s="47"/>
      <c r="CG44" s="46"/>
      <c r="CH44" s="2"/>
      <c r="CI44" s="45"/>
      <c r="CJ44" s="54"/>
      <c r="CK44" s="46"/>
      <c r="CL44" s="47"/>
      <c r="CM44" s="46"/>
      <c r="CN44" s="2"/>
      <c r="CO44" s="45"/>
      <c r="CP44" s="46"/>
      <c r="CQ44" s="46"/>
      <c r="CR44" s="47"/>
      <c r="CS44" s="46"/>
      <c r="CT44" s="2"/>
      <c r="CU44" s="45"/>
      <c r="CV44" s="46"/>
      <c r="CW44" s="46"/>
      <c r="CX44" s="47"/>
      <c r="CY44" s="46"/>
      <c r="CZ44" s="2"/>
      <c r="DA44" s="45"/>
      <c r="DB44" s="46"/>
      <c r="DC44" s="46"/>
      <c r="DD44" s="47"/>
      <c r="DE44" s="46"/>
      <c r="DF44" s="2"/>
      <c r="DG44" s="45"/>
      <c r="DH44" s="46"/>
      <c r="DI44" s="46"/>
      <c r="DJ44" s="47"/>
      <c r="DK44" s="46"/>
      <c r="DL44" s="2"/>
      <c r="DM44" s="45"/>
      <c r="DN44" s="46"/>
      <c r="DO44" s="46"/>
      <c r="DP44" s="47"/>
      <c r="DQ44" s="46"/>
      <c r="DR44" s="2"/>
      <c r="DS44" s="45"/>
      <c r="DT44" s="46"/>
      <c r="DU44" s="46"/>
      <c r="DV44" s="47"/>
      <c r="DW44" s="46"/>
      <c r="DX44" s="2"/>
      <c r="DY44" s="45"/>
      <c r="DZ44" s="63"/>
      <c r="EA44" s="46"/>
      <c r="EB44" s="64"/>
      <c r="EC44" s="63"/>
      <c r="ED44" s="66"/>
      <c r="EE44" s="45"/>
      <c r="EF44" s="63"/>
      <c r="EG44" s="46"/>
      <c r="EH44" s="64"/>
      <c r="EI44" s="63"/>
      <c r="EJ44" s="66"/>
      <c r="EK44" s="45"/>
      <c r="EL44" s="63"/>
      <c r="EM44" s="46"/>
      <c r="EN44" s="64"/>
      <c r="EO44" s="63"/>
      <c r="EP44" s="67"/>
      <c r="EQ44" s="55"/>
      <c r="ER44" s="57"/>
      <c r="ES44" s="57"/>
      <c r="ET44" s="68"/>
      <c r="EU44" s="57"/>
      <c r="EV44" s="67"/>
      <c r="EW44" s="55"/>
      <c r="EX44" s="57"/>
      <c r="EY44" s="57"/>
      <c r="EZ44" s="68"/>
      <c r="FA44" s="57"/>
      <c r="FB44" s="67"/>
      <c r="FC44" s="55"/>
      <c r="FD44" s="57"/>
      <c r="FE44" s="59"/>
      <c r="FF44" s="68"/>
      <c r="FG44" s="57"/>
      <c r="FH44" s="66"/>
      <c r="FI44" s="45"/>
      <c r="FJ44" s="63"/>
      <c r="FK44" s="46"/>
      <c r="FL44" s="64"/>
      <c r="FM44" s="63"/>
      <c r="FN44" s="67"/>
      <c r="FO44" s="55"/>
      <c r="FP44" s="57"/>
      <c r="FQ44" s="57"/>
      <c r="FR44" s="68"/>
      <c r="FS44" s="57"/>
      <c r="FT44" s="67"/>
      <c r="FU44" s="55"/>
      <c r="FV44" s="57"/>
      <c r="FW44" s="57"/>
      <c r="FX44" s="68"/>
      <c r="FY44" s="57"/>
      <c r="FZ44" s="67"/>
      <c r="GA44" s="55"/>
      <c r="GB44" s="57"/>
      <c r="GC44" s="57"/>
      <c r="GD44" s="68"/>
      <c r="GE44" s="57"/>
      <c r="GF44" s="67"/>
      <c r="GG44" s="55"/>
      <c r="GH44" s="57"/>
      <c r="GI44" s="57"/>
      <c r="GJ44" s="68"/>
      <c r="GK44" s="57"/>
      <c r="GL44" s="67"/>
      <c r="GM44" s="55"/>
      <c r="GN44" s="57"/>
      <c r="GO44" s="57"/>
      <c r="GP44" s="68"/>
      <c r="GQ44" s="57"/>
      <c r="GR44" s="61"/>
      <c r="GS44" s="55"/>
      <c r="GT44" s="57"/>
      <c r="GU44" s="57"/>
      <c r="GV44" s="58"/>
      <c r="GW44" s="57"/>
      <c r="GX44" s="61"/>
      <c r="GY44" s="55"/>
      <c r="GZ44" s="57"/>
      <c r="HA44" s="57"/>
      <c r="HB44" s="58"/>
      <c r="HC44" s="57"/>
      <c r="HD44" s="67"/>
      <c r="HE44" s="55"/>
      <c r="HF44" s="57"/>
      <c r="HG44" s="57"/>
      <c r="HH44" s="68"/>
      <c r="HI44" s="57"/>
      <c r="HJ44" s="67"/>
      <c r="HK44" s="55"/>
      <c r="HL44" s="57"/>
      <c r="HM44" s="57"/>
      <c r="HN44" s="68"/>
      <c r="HO44" s="57"/>
      <c r="HP44" s="61"/>
      <c r="HQ44" s="55"/>
      <c r="HR44" s="57"/>
      <c r="HS44" s="57"/>
      <c r="HT44" s="58"/>
      <c r="HU44" s="57"/>
      <c r="HV44" s="61"/>
      <c r="HW44" s="55"/>
      <c r="HX44" s="57"/>
      <c r="HY44" s="57"/>
      <c r="HZ44" s="58"/>
      <c r="IA44" s="57"/>
      <c r="IB44" s="61"/>
      <c r="IC44" s="55"/>
      <c r="ID44" s="57"/>
      <c r="IE44" s="57"/>
      <c r="IF44" s="58"/>
      <c r="IG44" s="57"/>
      <c r="IH44" s="61"/>
      <c r="II44" s="55"/>
      <c r="IJ44" s="57"/>
      <c r="IK44" s="57"/>
      <c r="IL44" s="58"/>
      <c r="IM44" s="57"/>
      <c r="IN44" s="61"/>
      <c r="IO44" s="55"/>
      <c r="IP44" s="57"/>
      <c r="IQ44" s="57"/>
      <c r="IR44" s="58"/>
      <c r="IS44" s="57"/>
      <c r="IT44" s="61"/>
      <c r="IU44" s="55"/>
      <c r="IV44" s="57"/>
      <c r="IW44" s="57"/>
      <c r="IX44" s="58"/>
      <c r="IY44" s="57"/>
      <c r="IZ44" s="61"/>
      <c r="JA44" s="55"/>
      <c r="JB44" s="57"/>
      <c r="JC44" s="57"/>
      <c r="JD44" s="58"/>
      <c r="JE44" s="57"/>
    </row>
    <row r="45">
      <c r="A45" s="1"/>
      <c r="B45" s="2"/>
      <c r="C45" s="72">
        <f>SUM(C5:C44)</f>
        <v>349.5</v>
      </c>
      <c r="D45" s="73"/>
      <c r="E45" s="73"/>
      <c r="F45" s="73"/>
      <c r="G45" s="73"/>
      <c r="H45" s="2"/>
      <c r="I45" s="72">
        <f>SUM(I5:I44)</f>
        <v>361</v>
      </c>
      <c r="J45" s="73"/>
      <c r="K45" s="73"/>
      <c r="L45" s="73"/>
      <c r="M45" s="73"/>
      <c r="N45" s="2"/>
      <c r="O45" s="72">
        <f>SUM(O5:O44)</f>
        <v>337.5</v>
      </c>
      <c r="P45" s="73"/>
      <c r="Q45" s="73"/>
      <c r="R45" s="73"/>
      <c r="S45" s="73"/>
      <c r="T45" s="2"/>
      <c r="U45" s="72">
        <f>SUM(U5:U44)</f>
        <v>329.5</v>
      </c>
      <c r="V45" s="73"/>
      <c r="W45" s="73"/>
      <c r="X45" s="73"/>
      <c r="Y45" s="73"/>
      <c r="Z45" s="2"/>
      <c r="AA45" s="72">
        <f>SUM(AA5:AA44)</f>
        <v>326.5</v>
      </c>
      <c r="AB45" s="73"/>
      <c r="AC45" s="73"/>
      <c r="AD45" s="74"/>
      <c r="AE45" s="73">
        <f t="shared" si="74"/>
        <v>0</v>
      </c>
      <c r="AF45" s="2"/>
      <c r="AG45" s="72">
        <f>SUM(AG5:AG44)</f>
        <v>315.5</v>
      </c>
      <c r="AH45" s="73"/>
      <c r="AI45" s="73"/>
      <c r="AJ45" s="73"/>
      <c r="AK45" s="73">
        <f t="shared" si="75"/>
        <v>0</v>
      </c>
      <c r="AL45" s="2"/>
      <c r="AM45" s="72">
        <f>SUM(AM5:AM44)</f>
        <v>397.5</v>
      </c>
      <c r="AN45" s="73"/>
      <c r="AO45" s="73"/>
      <c r="AP45" s="73"/>
      <c r="AQ45" s="73"/>
      <c r="AR45" s="2"/>
      <c r="AS45" s="72">
        <f>SUM(AS5:AS44)</f>
        <v>340.5</v>
      </c>
      <c r="AT45" s="73"/>
      <c r="AU45" s="73"/>
      <c r="AV45" s="73"/>
      <c r="AW45" s="75">
        <f t="shared" si="76"/>
        <v>0</v>
      </c>
      <c r="AX45" s="2"/>
      <c r="AY45" s="72">
        <f>SUM(AY5:AY44)</f>
        <v>341.5</v>
      </c>
      <c r="AZ45" s="73"/>
      <c r="BA45" s="73"/>
      <c r="BB45" s="73"/>
      <c r="BC45" s="73"/>
      <c r="BD45" s="2"/>
      <c r="BE45" s="72">
        <f>SUM(BE5:BE44)</f>
        <v>366.5</v>
      </c>
      <c r="BF45" s="73"/>
      <c r="BG45" s="73"/>
      <c r="BH45" s="73"/>
      <c r="BI45" s="73"/>
      <c r="BJ45" s="2"/>
      <c r="BK45" s="72">
        <f>SUM(BK5:BK44)</f>
        <v>350</v>
      </c>
      <c r="BL45" s="73"/>
      <c r="BM45" s="73"/>
      <c r="BN45" s="73"/>
      <c r="BO45" s="73"/>
      <c r="BP45" s="2"/>
      <c r="BQ45" s="72">
        <f>SUM(BQ5:BQ44)</f>
        <v>437.5</v>
      </c>
      <c r="BR45" s="73"/>
      <c r="BS45" s="73"/>
      <c r="BT45" s="73"/>
      <c r="BU45" s="73"/>
      <c r="BV45" s="2"/>
      <c r="BW45" s="72">
        <f>SUM(BW5:BW44)</f>
        <v>549</v>
      </c>
      <c r="BX45" s="73"/>
      <c r="BY45" s="73"/>
      <c r="BZ45" s="73"/>
      <c r="CA45" s="73"/>
      <c r="CB45" s="2"/>
      <c r="CC45" s="72">
        <f t="shared" ref="CC45:CE45" si="82">SUM(CC5:CC44)</f>
        <v>466</v>
      </c>
      <c r="CD45" s="73">
        <f t="shared" si="82"/>
        <v>58655</v>
      </c>
      <c r="CE45" s="73">
        <f t="shared" si="82"/>
        <v>4400</v>
      </c>
      <c r="CF45" s="73"/>
      <c r="CG45" s="73">
        <f>SUM(CG5:CG44)</f>
        <v>-54455</v>
      </c>
      <c r="CH45" s="2"/>
      <c r="CI45" s="72">
        <f t="shared" ref="CI45:CK45" si="83">SUM(CI5:CI44)</f>
        <v>460</v>
      </c>
      <c r="CJ45" s="73">
        <f t="shared" si="83"/>
        <v>56885</v>
      </c>
      <c r="CK45" s="73">
        <f t="shared" si="83"/>
        <v>600</v>
      </c>
      <c r="CL45" s="73"/>
      <c r="CM45" s="73">
        <f>SUM(CM5:CM44)</f>
        <v>-56285</v>
      </c>
      <c r="CN45" s="2"/>
      <c r="CO45" s="72">
        <f t="shared" ref="CO45:CQ45" si="84">SUM(CO5:CO44)</f>
        <v>471.5</v>
      </c>
      <c r="CP45" s="73">
        <f t="shared" si="84"/>
        <v>56265</v>
      </c>
      <c r="CQ45" s="73">
        <f t="shared" si="84"/>
        <v>500</v>
      </c>
      <c r="CR45" s="73"/>
      <c r="CS45" s="73">
        <f>SUM(CS5:CS44)</f>
        <v>-55765</v>
      </c>
      <c r="CT45" s="2"/>
      <c r="CU45" s="72">
        <f t="shared" ref="CU45:CW45" si="85">SUM(CU5:CU44)</f>
        <v>473.5</v>
      </c>
      <c r="CV45" s="73">
        <f t="shared" si="85"/>
        <v>59255</v>
      </c>
      <c r="CW45" s="73">
        <f t="shared" si="85"/>
        <v>7540</v>
      </c>
      <c r="CX45" s="73"/>
      <c r="CY45" s="73">
        <f>SUM(CY5:CY44)</f>
        <v>-52495</v>
      </c>
      <c r="CZ45" s="2"/>
      <c r="DA45" s="72">
        <f>SUM(DA5:DA44)</f>
        <v>375.5</v>
      </c>
      <c r="DB45" s="73"/>
      <c r="DC45" s="73"/>
      <c r="DD45" s="73"/>
      <c r="DE45" s="73"/>
      <c r="DF45" s="2"/>
      <c r="DG45" s="72">
        <f t="shared" ref="DG45:DI45" si="86">SUM(DG5:DG44)</f>
        <v>399</v>
      </c>
      <c r="DH45" s="73">
        <f t="shared" si="86"/>
        <v>48865</v>
      </c>
      <c r="DI45" s="73">
        <f t="shared" si="86"/>
        <v>23800</v>
      </c>
      <c r="DJ45" s="73"/>
      <c r="DK45" s="73">
        <f>SUM(DK5:DK44)</f>
        <v>-27565</v>
      </c>
      <c r="DL45" s="2"/>
      <c r="DM45" s="72">
        <f t="shared" ref="DM45:DO45" si="87">SUM(DM5:DM44)</f>
        <v>415</v>
      </c>
      <c r="DN45" s="73">
        <f t="shared" si="87"/>
        <v>51875</v>
      </c>
      <c r="DO45" s="73">
        <f t="shared" si="87"/>
        <v>2000</v>
      </c>
      <c r="DP45" s="73"/>
      <c r="DQ45" s="73">
        <f>SUM(DQ5:DQ44)</f>
        <v>-51875</v>
      </c>
      <c r="DR45" s="2"/>
      <c r="DS45" s="72">
        <f t="shared" ref="DS45:DU45" si="88">SUM(DS5:DS44)</f>
        <v>360</v>
      </c>
      <c r="DT45" s="73">
        <f t="shared" si="88"/>
        <v>48650</v>
      </c>
      <c r="DU45" s="73">
        <f t="shared" si="88"/>
        <v>21950</v>
      </c>
      <c r="DV45" s="73"/>
      <c r="DW45" s="73">
        <f>SUM(DW5:DW44)</f>
        <v>-26700</v>
      </c>
      <c r="DX45" s="2"/>
      <c r="DY45" s="72">
        <f t="shared" ref="DY45:EA45" si="89">SUM(DY5:DY44)</f>
        <v>365</v>
      </c>
      <c r="DZ45" s="73">
        <f t="shared" si="89"/>
        <v>48290</v>
      </c>
      <c r="EA45" s="73">
        <f t="shared" si="89"/>
        <v>3000</v>
      </c>
      <c r="EB45" s="73"/>
      <c r="EC45" s="73">
        <f>SUM(EC5:EC44)</f>
        <v>-45290</v>
      </c>
      <c r="ED45" s="2"/>
      <c r="EE45" s="72">
        <f>SUM(EE5:EE44)</f>
        <v>370</v>
      </c>
      <c r="EF45" s="73"/>
      <c r="EG45" s="73"/>
      <c r="EH45" s="73"/>
      <c r="EI45" s="73"/>
      <c r="EJ45" s="2"/>
      <c r="EK45" s="72">
        <f>SUM(EK5:EK44)</f>
        <v>391</v>
      </c>
      <c r="EL45" s="73"/>
      <c r="EM45" s="73"/>
      <c r="EN45" s="73"/>
      <c r="EO45" s="73"/>
      <c r="EP45" s="7"/>
      <c r="EQ45" s="76">
        <f>SUM(EQ5:EQ44)</f>
        <v>392.5</v>
      </c>
      <c r="ER45" s="74"/>
      <c r="ES45" s="77"/>
      <c r="ET45" s="74"/>
      <c r="EU45" s="74"/>
      <c r="EV45" s="7"/>
      <c r="EW45" s="76">
        <f>SUM(EW5:EW44)</f>
        <v>380.5</v>
      </c>
      <c r="EX45" s="74"/>
      <c r="EY45" s="74"/>
      <c r="EZ45" s="74"/>
      <c r="FA45" s="74"/>
      <c r="FB45" s="7"/>
      <c r="FC45" s="76">
        <f>SUM(FC5:FC44)</f>
        <v>444</v>
      </c>
      <c r="FD45" s="74"/>
      <c r="FE45" s="74"/>
      <c r="FF45" s="74"/>
      <c r="FG45" s="74"/>
      <c r="FH45" s="2"/>
      <c r="FI45" s="72">
        <f>SUM(FI5:FI44)</f>
        <v>417</v>
      </c>
      <c r="FJ45" s="73"/>
      <c r="FK45" s="73"/>
      <c r="FL45" s="73"/>
      <c r="FM45" s="73"/>
      <c r="FN45" s="7"/>
      <c r="FO45" s="76">
        <f>SUM(FO5:FO44)</f>
        <v>450.5</v>
      </c>
      <c r="FP45" s="74"/>
      <c r="FQ45" s="77"/>
      <c r="FR45" s="74"/>
      <c r="FS45" s="74"/>
      <c r="FT45" s="7"/>
      <c r="FU45" s="76">
        <f>SUM(FU5:FU44)</f>
        <v>432.5</v>
      </c>
      <c r="FV45" s="74"/>
      <c r="FW45" s="74"/>
      <c r="FX45" s="74"/>
      <c r="FY45" s="74"/>
      <c r="FZ45" s="7"/>
      <c r="GA45" s="78">
        <f t="shared" ref="GA45:GE45" si="90">SUM(GA5:GA44)</f>
        <v>451</v>
      </c>
      <c r="GB45" s="79">
        <f t="shared" si="90"/>
        <v>55665</v>
      </c>
      <c r="GC45" s="79">
        <f t="shared" si="90"/>
        <v>7780</v>
      </c>
      <c r="GD45" s="79">
        <f t="shared" si="90"/>
        <v>0</v>
      </c>
      <c r="GE45" s="79">
        <f t="shared" si="90"/>
        <v>-49085</v>
      </c>
      <c r="GF45" s="80"/>
      <c r="GG45" s="78">
        <f t="shared" ref="GG45:GK45" si="91">SUM(GG5:GG44)</f>
        <v>475</v>
      </c>
      <c r="GH45" s="79">
        <f t="shared" si="91"/>
        <v>51630</v>
      </c>
      <c r="GI45" s="79">
        <f t="shared" si="91"/>
        <v>5700</v>
      </c>
      <c r="GJ45" s="79">
        <f t="shared" si="91"/>
        <v>0</v>
      </c>
      <c r="GK45" s="79">
        <f t="shared" si="91"/>
        <v>-49130</v>
      </c>
      <c r="GL45" s="80"/>
      <c r="GM45" s="78">
        <f t="shared" ref="GM45:GQ45" si="92">SUM(GM5:GM44)</f>
        <v>480</v>
      </c>
      <c r="GN45" s="79">
        <f t="shared" si="92"/>
        <v>52380</v>
      </c>
      <c r="GO45" s="79">
        <f t="shared" si="92"/>
        <v>15000</v>
      </c>
      <c r="GP45" s="79">
        <f t="shared" si="92"/>
        <v>0</v>
      </c>
      <c r="GQ45" s="79">
        <f t="shared" si="92"/>
        <v>-37380</v>
      </c>
      <c r="GR45" s="81"/>
      <c r="GS45" s="78">
        <f t="shared" ref="GS45:GW45" si="93">SUM(GS5:GS44)</f>
        <v>510.5</v>
      </c>
      <c r="GT45" s="79">
        <f t="shared" si="93"/>
        <v>53715</v>
      </c>
      <c r="GU45" s="79">
        <f t="shared" si="93"/>
        <v>3820</v>
      </c>
      <c r="GV45" s="79">
        <f t="shared" si="93"/>
        <v>0</v>
      </c>
      <c r="GW45" s="79">
        <f t="shared" si="93"/>
        <v>-49895</v>
      </c>
      <c r="GX45" s="81"/>
      <c r="GY45" s="78">
        <f t="shared" ref="GY45:HC45" si="94">SUM(GY5:GY44)</f>
        <v>442</v>
      </c>
      <c r="GZ45" s="79">
        <f t="shared" si="94"/>
        <v>49095</v>
      </c>
      <c r="HA45" s="79">
        <f t="shared" si="94"/>
        <v>3000</v>
      </c>
      <c r="HB45" s="79">
        <f t="shared" si="94"/>
        <v>0</v>
      </c>
      <c r="HC45" s="79">
        <f t="shared" si="94"/>
        <v>-47595</v>
      </c>
      <c r="HD45" s="80"/>
      <c r="HE45" s="78">
        <f t="shared" ref="HE45:HI45" si="95">SUM(HE5:HE44)</f>
        <v>430.5</v>
      </c>
      <c r="HF45" s="79">
        <f t="shared" si="95"/>
        <v>46615</v>
      </c>
      <c r="HG45" s="79">
        <f t="shared" si="95"/>
        <v>1927</v>
      </c>
      <c r="HH45" s="79">
        <f t="shared" si="95"/>
        <v>0</v>
      </c>
      <c r="HI45" s="79">
        <f t="shared" si="95"/>
        <v>-45115</v>
      </c>
      <c r="HJ45" s="80"/>
      <c r="HK45" s="78">
        <f t="shared" ref="HK45:HO45" si="96">SUM(HK5:HK44)</f>
        <v>386.5</v>
      </c>
      <c r="HL45" s="79">
        <f t="shared" si="96"/>
        <v>42075</v>
      </c>
      <c r="HM45" s="79">
        <f t="shared" si="96"/>
        <v>400</v>
      </c>
      <c r="HN45" s="79">
        <f t="shared" si="96"/>
        <v>0</v>
      </c>
      <c r="HO45" s="79">
        <f t="shared" si="96"/>
        <v>-41675</v>
      </c>
      <c r="HP45" s="81"/>
      <c r="HQ45" s="78">
        <f t="shared" ref="HQ45:HU45" si="97">SUM(HQ5:HQ44)</f>
        <v>406.5</v>
      </c>
      <c r="HR45" s="79">
        <f t="shared" si="97"/>
        <v>46740</v>
      </c>
      <c r="HS45" s="79">
        <f t="shared" si="97"/>
        <v>14000</v>
      </c>
      <c r="HT45" s="79">
        <f t="shared" si="97"/>
        <v>0</v>
      </c>
      <c r="HU45" s="79">
        <f t="shared" si="97"/>
        <v>-32740</v>
      </c>
      <c r="HV45" s="81"/>
      <c r="HW45" s="78">
        <f t="shared" ref="HW45:IA45" si="98">SUM(HW5:HW44)</f>
        <v>389</v>
      </c>
      <c r="HX45" s="79">
        <f t="shared" si="98"/>
        <v>40965</v>
      </c>
      <c r="HY45" s="79">
        <f t="shared" si="98"/>
        <v>0</v>
      </c>
      <c r="HZ45" s="79">
        <f t="shared" si="98"/>
        <v>0</v>
      </c>
      <c r="IA45" s="79">
        <f t="shared" si="98"/>
        <v>-40965</v>
      </c>
      <c r="IB45" s="81"/>
      <c r="IC45" s="78">
        <f t="shared" ref="IC45:IG45" si="99">SUM(IC5:IC44)</f>
        <v>393.5</v>
      </c>
      <c r="ID45" s="79">
        <f t="shared" si="99"/>
        <v>43500</v>
      </c>
      <c r="IE45" s="79">
        <f t="shared" si="99"/>
        <v>0</v>
      </c>
      <c r="IF45" s="79">
        <f t="shared" si="99"/>
        <v>0</v>
      </c>
      <c r="IG45" s="79">
        <f t="shared" si="99"/>
        <v>-43500</v>
      </c>
      <c r="IH45" s="81"/>
      <c r="II45" s="78">
        <f t="shared" ref="II45:IM45" si="100">SUM(II5:II44)</f>
        <v>440</v>
      </c>
      <c r="IJ45" s="79">
        <f t="shared" si="100"/>
        <v>57175</v>
      </c>
      <c r="IK45" s="79">
        <f t="shared" si="100"/>
        <v>1000</v>
      </c>
      <c r="IL45" s="79">
        <f t="shared" si="100"/>
        <v>0</v>
      </c>
      <c r="IM45" s="79">
        <f t="shared" si="100"/>
        <v>-56175</v>
      </c>
      <c r="IN45" s="81"/>
      <c r="IO45" s="78">
        <f t="shared" ref="IO45:IS45" si="101">SUM(IO5:IO44)</f>
        <v>431.5</v>
      </c>
      <c r="IP45" s="79">
        <f t="shared" si="101"/>
        <v>49000</v>
      </c>
      <c r="IQ45" s="79">
        <f t="shared" si="101"/>
        <v>13000</v>
      </c>
      <c r="IR45" s="79">
        <f t="shared" si="101"/>
        <v>0</v>
      </c>
      <c r="IS45" s="79">
        <f t="shared" si="101"/>
        <v>-36000</v>
      </c>
      <c r="IT45" s="81"/>
      <c r="IU45" s="78">
        <f t="shared" ref="IU45:IY45" si="102">SUM(IU5:IU44)</f>
        <v>256</v>
      </c>
      <c r="IV45" s="79">
        <f t="shared" si="102"/>
        <v>27000</v>
      </c>
      <c r="IW45" s="79">
        <f t="shared" si="102"/>
        <v>4000</v>
      </c>
      <c r="IX45" s="79">
        <f t="shared" si="102"/>
        <v>0</v>
      </c>
      <c r="IY45" s="79">
        <f t="shared" si="102"/>
        <v>-23000</v>
      </c>
      <c r="IZ45" s="81"/>
      <c r="JA45" s="78">
        <f t="shared" ref="JA45:JE45" si="103">SUM(JA5:JA44)</f>
        <v>234</v>
      </c>
      <c r="JB45" s="79">
        <f t="shared" si="103"/>
        <v>26750</v>
      </c>
      <c r="JC45" s="79">
        <f t="shared" si="103"/>
        <v>1500</v>
      </c>
      <c r="JD45" s="79">
        <f t="shared" si="103"/>
        <v>0</v>
      </c>
      <c r="JE45" s="79">
        <f t="shared" si="103"/>
        <v>-25250</v>
      </c>
    </row>
    <row r="46">
      <c r="A46" s="82"/>
      <c r="B46" s="83"/>
      <c r="C46" s="84"/>
      <c r="D46" s="85"/>
      <c r="E46" s="85"/>
      <c r="F46" s="85"/>
      <c r="G46" s="85"/>
      <c r="H46" s="2"/>
      <c r="I46" s="84"/>
      <c r="J46" s="85"/>
      <c r="K46" s="85"/>
      <c r="L46" s="85"/>
      <c r="M46" s="85"/>
      <c r="N46" s="2"/>
      <c r="O46" s="84"/>
      <c r="P46" s="85"/>
      <c r="Q46" s="85"/>
      <c r="R46" s="85"/>
      <c r="S46" s="85"/>
      <c r="T46" s="2"/>
      <c r="U46" s="84"/>
      <c r="V46" s="85"/>
      <c r="W46" s="85"/>
      <c r="X46" s="85"/>
      <c r="Y46" s="85"/>
      <c r="Z46" s="2"/>
      <c r="AA46" s="84"/>
      <c r="AB46" s="85"/>
      <c r="AC46" s="85"/>
      <c r="AD46" s="85"/>
      <c r="AE46" s="85"/>
      <c r="AF46" s="83"/>
      <c r="AG46" s="84"/>
      <c r="AH46" s="85"/>
      <c r="AI46" s="85"/>
      <c r="AJ46" s="85"/>
      <c r="AK46" s="85"/>
      <c r="AL46" s="2"/>
      <c r="AM46" s="84"/>
      <c r="AN46" s="85"/>
      <c r="AO46" s="85"/>
      <c r="AP46" s="85"/>
      <c r="AQ46" s="85"/>
      <c r="AR46" s="2"/>
      <c r="AS46" s="84"/>
      <c r="AT46" s="85"/>
      <c r="AU46" s="85"/>
      <c r="AV46" s="85"/>
      <c r="AW46" s="85"/>
      <c r="AX46" s="2"/>
      <c r="AY46" s="84"/>
      <c r="AZ46" s="85"/>
      <c r="BA46" s="85"/>
      <c r="BB46" s="85"/>
      <c r="BC46" s="85"/>
      <c r="BD46" s="83"/>
      <c r="BE46" s="84"/>
      <c r="BF46" s="85"/>
      <c r="BG46" s="85"/>
      <c r="BH46" s="85"/>
      <c r="BI46" s="85"/>
      <c r="BJ46" s="2"/>
      <c r="BK46" s="84"/>
      <c r="BL46" s="85"/>
      <c r="BM46" s="85"/>
      <c r="BN46" s="85"/>
      <c r="BO46" s="85"/>
      <c r="BP46" s="2"/>
      <c r="BQ46" s="84"/>
      <c r="BR46" s="85"/>
      <c r="BS46" s="85"/>
      <c r="BT46" s="85"/>
      <c r="BU46" s="85"/>
      <c r="BV46" s="2"/>
      <c r="BW46" s="84"/>
      <c r="BX46" s="85"/>
      <c r="BY46" s="85"/>
      <c r="BZ46" s="85"/>
      <c r="CA46" s="85"/>
      <c r="CB46" s="83"/>
      <c r="CC46" s="84"/>
      <c r="CD46" s="85"/>
      <c r="CE46" s="85"/>
      <c r="CF46" s="85"/>
      <c r="CG46" s="85"/>
      <c r="CH46" s="2"/>
      <c r="CI46" s="84"/>
      <c r="CJ46" s="86"/>
      <c r="CK46" s="85"/>
      <c r="CL46" s="85"/>
      <c r="CM46" s="85"/>
      <c r="CN46" s="2"/>
      <c r="CO46" s="84"/>
      <c r="CP46" s="85"/>
      <c r="CQ46" s="85"/>
      <c r="CR46" s="85"/>
      <c r="CS46" s="85"/>
      <c r="CT46" s="2"/>
      <c r="CU46" s="84"/>
      <c r="CV46" s="85"/>
      <c r="CW46" s="85"/>
      <c r="CX46" s="85"/>
      <c r="CY46" s="85"/>
      <c r="CZ46" s="2"/>
      <c r="DA46" s="84"/>
      <c r="DB46" s="85"/>
      <c r="DC46" s="85"/>
      <c r="DD46" s="85"/>
      <c r="DE46" s="85"/>
      <c r="DF46" s="2"/>
      <c r="DG46" s="84"/>
      <c r="DH46" s="85"/>
      <c r="DI46" s="85"/>
      <c r="DJ46" s="85"/>
      <c r="DK46" s="85"/>
      <c r="DL46" s="2"/>
      <c r="DM46" s="84"/>
      <c r="DN46" s="85"/>
      <c r="DO46" s="85"/>
      <c r="DP46" s="85"/>
      <c r="DQ46" s="85"/>
      <c r="DR46" s="2"/>
      <c r="DS46" s="84"/>
      <c r="DT46" s="85"/>
      <c r="DU46" s="85"/>
      <c r="DV46" s="85"/>
      <c r="DW46" s="85"/>
      <c r="DX46" s="2"/>
      <c r="DY46" s="84"/>
      <c r="DZ46" s="85"/>
      <c r="EA46" s="85"/>
      <c r="EB46" s="85"/>
      <c r="EC46" s="85"/>
      <c r="ED46" s="2"/>
      <c r="EE46" s="84"/>
      <c r="EF46" s="85"/>
      <c r="EG46" s="85"/>
      <c r="EH46" s="85"/>
      <c r="EI46" s="85"/>
      <c r="EJ46" s="2"/>
      <c r="EK46" s="84"/>
      <c r="EL46" s="85"/>
      <c r="EM46" s="85"/>
      <c r="EN46" s="85"/>
      <c r="EO46" s="85"/>
      <c r="EP46" s="7"/>
      <c r="EQ46" s="87"/>
      <c r="ER46" s="7"/>
      <c r="ES46" s="88"/>
      <c r="ET46" s="7"/>
      <c r="EU46" s="7"/>
      <c r="EV46" s="7"/>
      <c r="EW46" s="87"/>
      <c r="EX46" s="7"/>
      <c r="EY46" s="7"/>
      <c r="EZ46" s="7"/>
      <c r="FA46" s="7"/>
      <c r="FB46" s="7"/>
      <c r="FC46" s="87"/>
      <c r="FD46" s="7"/>
      <c r="FE46" s="7"/>
      <c r="FF46" s="7"/>
      <c r="FG46" s="7"/>
      <c r="FH46" s="2"/>
      <c r="FI46" s="84"/>
      <c r="FJ46" s="85"/>
      <c r="FK46" s="85"/>
      <c r="FL46" s="85"/>
      <c r="FM46" s="85"/>
      <c r="FN46" s="7"/>
      <c r="FO46" s="87"/>
      <c r="FP46" s="7"/>
      <c r="FQ46" s="88"/>
      <c r="FR46" s="7"/>
      <c r="FS46" s="7"/>
      <c r="FT46" s="7"/>
      <c r="FU46" s="87"/>
      <c r="FV46" s="7"/>
      <c r="FW46" s="7"/>
      <c r="FX46" s="7"/>
      <c r="FY46" s="7"/>
      <c r="FZ46" s="7"/>
      <c r="GA46" s="87"/>
      <c r="GB46" s="7"/>
      <c r="GC46" s="7"/>
      <c r="GD46" s="7"/>
      <c r="GE46" s="7"/>
      <c r="GF46" s="7"/>
      <c r="GG46" s="87"/>
      <c r="GH46" s="7"/>
      <c r="GI46" s="7"/>
      <c r="GJ46" s="7"/>
      <c r="GK46" s="7"/>
      <c r="GL46" s="7"/>
      <c r="GM46" s="87"/>
      <c r="GN46" s="7"/>
      <c r="GO46" s="7"/>
      <c r="GP46" s="7"/>
      <c r="GQ46" s="7"/>
      <c r="GR46" s="7"/>
      <c r="GS46" s="87"/>
      <c r="GT46" s="7"/>
      <c r="GU46" s="7"/>
      <c r="GV46" s="7"/>
      <c r="GW46" s="7"/>
      <c r="GX46" s="7"/>
      <c r="GY46" s="87"/>
      <c r="GZ46" s="7"/>
      <c r="HA46" s="7"/>
      <c r="HB46" s="7"/>
      <c r="HC46" s="7"/>
      <c r="HD46" s="7"/>
      <c r="HE46" s="87"/>
      <c r="HF46" s="7"/>
      <c r="HG46" s="7"/>
      <c r="HH46" s="7"/>
      <c r="HI46" s="7"/>
      <c r="HJ46" s="7"/>
      <c r="HK46" s="87"/>
      <c r="HL46" s="7"/>
      <c r="HM46" s="7"/>
      <c r="HN46" s="7"/>
      <c r="HO46" s="7"/>
      <c r="HP46" s="7"/>
      <c r="HQ46" s="87"/>
      <c r="HR46" s="7"/>
      <c r="HS46" s="7"/>
      <c r="HT46" s="7"/>
      <c r="HU46" s="7"/>
      <c r="HV46" s="7"/>
      <c r="HW46" s="87"/>
      <c r="HX46" s="7"/>
      <c r="HY46" s="7"/>
      <c r="HZ46" s="7"/>
      <c r="IA46" s="7"/>
      <c r="IB46" s="7"/>
      <c r="IC46" s="87"/>
      <c r="ID46" s="7"/>
      <c r="IE46" s="7"/>
      <c r="IF46" s="7"/>
      <c r="IG46" s="7"/>
      <c r="IH46" s="7"/>
      <c r="II46" s="87"/>
      <c r="IJ46" s="7"/>
      <c r="IK46" s="7"/>
      <c r="IL46" s="7"/>
      <c r="IM46" s="7"/>
      <c r="IN46" s="7"/>
      <c r="IO46" s="87"/>
      <c r="IP46" s="7"/>
      <c r="IQ46" s="7"/>
      <c r="IR46" s="7"/>
      <c r="IS46" s="7"/>
      <c r="IT46" s="7"/>
      <c r="IU46" s="87"/>
      <c r="IV46" s="7"/>
      <c r="IW46" s="7"/>
      <c r="IX46" s="7"/>
      <c r="IY46" s="7"/>
      <c r="IZ46" s="7"/>
      <c r="JA46" s="87"/>
      <c r="JB46" s="7"/>
      <c r="JC46" s="7"/>
      <c r="JD46" s="7"/>
      <c r="JE46" s="7"/>
    </row>
    <row r="47">
      <c r="A47" s="82"/>
      <c r="B47" s="83"/>
      <c r="C47" s="84"/>
      <c r="D47" s="85"/>
      <c r="E47" s="85"/>
      <c r="F47" s="85"/>
      <c r="G47" s="85"/>
      <c r="H47" s="2"/>
      <c r="I47" s="84"/>
      <c r="J47" s="85"/>
      <c r="K47" s="85"/>
      <c r="L47" s="85"/>
      <c r="M47" s="85"/>
      <c r="N47" s="2"/>
      <c r="O47" s="84"/>
      <c r="P47" s="85"/>
      <c r="Q47" s="85"/>
      <c r="R47" s="85"/>
      <c r="S47" s="85"/>
      <c r="T47" s="2"/>
      <c r="U47" s="84"/>
      <c r="V47" s="85"/>
      <c r="W47" s="85"/>
      <c r="X47" s="85"/>
      <c r="Y47" s="85"/>
      <c r="Z47" s="2"/>
      <c r="AA47" s="84"/>
      <c r="AB47" s="85"/>
      <c r="AC47" s="85"/>
      <c r="AD47" s="85"/>
      <c r="AE47" s="85"/>
      <c r="AF47" s="83"/>
      <c r="AG47" s="84"/>
      <c r="AH47" s="85"/>
      <c r="AI47" s="85"/>
      <c r="AJ47" s="85"/>
      <c r="AK47" s="85"/>
      <c r="AL47" s="2"/>
      <c r="AM47" s="84"/>
      <c r="AN47" s="85"/>
      <c r="AO47" s="85"/>
      <c r="AP47" s="85"/>
      <c r="AQ47" s="85"/>
      <c r="AR47" s="2"/>
      <c r="AS47" s="84"/>
      <c r="AT47" s="85"/>
      <c r="AU47" s="85"/>
      <c r="AV47" s="85"/>
      <c r="AW47" s="85"/>
      <c r="AX47" s="2"/>
      <c r="AY47" s="84"/>
      <c r="AZ47" s="85"/>
      <c r="BA47" s="85"/>
      <c r="BB47" s="85"/>
      <c r="BC47" s="85"/>
      <c r="BD47" s="83"/>
      <c r="BE47" s="84"/>
      <c r="BF47" s="85"/>
      <c r="BG47" s="85"/>
      <c r="BH47" s="85"/>
      <c r="BI47" s="85"/>
      <c r="BJ47" s="2"/>
      <c r="BK47" s="84"/>
      <c r="BL47" s="85"/>
      <c r="BM47" s="85"/>
      <c r="BN47" s="85"/>
      <c r="BO47" s="85"/>
      <c r="BP47" s="2"/>
      <c r="BQ47" s="84"/>
      <c r="BR47" s="85"/>
      <c r="BS47" s="85"/>
      <c r="BT47" s="85"/>
      <c r="BU47" s="85"/>
      <c r="BV47" s="2"/>
      <c r="BW47" s="84"/>
      <c r="BX47" s="85"/>
      <c r="BY47" s="85"/>
      <c r="BZ47" s="85"/>
      <c r="CA47" s="85"/>
      <c r="CB47" s="83"/>
      <c r="CC47" s="84"/>
      <c r="CD47" s="85"/>
      <c r="CE47" s="85"/>
      <c r="CF47" s="85"/>
      <c r="CG47" s="85"/>
      <c r="CH47" s="2"/>
      <c r="CI47" s="84"/>
      <c r="CJ47" s="86"/>
      <c r="CK47" s="85"/>
      <c r="CL47" s="85"/>
      <c r="CM47" s="85"/>
      <c r="CN47" s="2"/>
      <c r="CO47" s="84"/>
      <c r="CP47" s="85"/>
      <c r="CQ47" s="85"/>
      <c r="CR47" s="85"/>
      <c r="CS47" s="85"/>
      <c r="CT47" s="2"/>
      <c r="CU47" s="84"/>
      <c r="CV47" s="85"/>
      <c r="CW47" s="85"/>
      <c r="CX47" s="85"/>
      <c r="CY47" s="85"/>
      <c r="CZ47" s="2"/>
      <c r="DA47" s="84"/>
      <c r="DB47" s="85"/>
      <c r="DC47" s="85"/>
      <c r="DD47" s="85"/>
      <c r="DE47" s="85"/>
      <c r="DF47" s="2"/>
      <c r="DG47" s="84"/>
      <c r="DH47" s="85"/>
      <c r="DI47" s="85"/>
      <c r="DJ47" s="85"/>
      <c r="DK47" s="85"/>
      <c r="DL47" s="2"/>
      <c r="DM47" s="84"/>
      <c r="DN47" s="85"/>
      <c r="DO47" s="85"/>
      <c r="DP47" s="85"/>
      <c r="DQ47" s="85"/>
      <c r="DR47" s="2"/>
      <c r="DS47" s="84"/>
      <c r="DT47" s="85"/>
      <c r="DU47" s="85"/>
      <c r="DV47" s="85"/>
      <c r="DW47" s="85"/>
      <c r="DX47" s="2"/>
      <c r="DY47" s="84"/>
      <c r="DZ47" s="85"/>
      <c r="EA47" s="85"/>
      <c r="EB47" s="85"/>
      <c r="EC47" s="85"/>
      <c r="ED47" s="2"/>
      <c r="EE47" s="84"/>
      <c r="EF47" s="85"/>
      <c r="EG47" s="85"/>
      <c r="EH47" s="85"/>
      <c r="EI47" s="85"/>
      <c r="EJ47" s="2"/>
      <c r="EK47" s="84"/>
      <c r="EL47" s="85"/>
      <c r="EM47" s="85"/>
      <c r="EN47" s="85"/>
      <c r="EO47" s="85"/>
      <c r="EP47" s="7"/>
      <c r="EQ47" s="87"/>
      <c r="ER47" s="7"/>
      <c r="ES47" s="88"/>
      <c r="ET47" s="7"/>
      <c r="EU47" s="7"/>
      <c r="EV47" s="7"/>
      <c r="EW47" s="87"/>
      <c r="EX47" s="7"/>
      <c r="EY47" s="7"/>
      <c r="EZ47" s="7"/>
      <c r="FA47" s="7"/>
      <c r="FB47" s="7"/>
      <c r="FC47" s="87"/>
      <c r="FD47" s="7"/>
      <c r="FE47" s="7"/>
      <c r="FF47" s="7"/>
      <c r="FG47" s="7"/>
      <c r="FH47" s="2"/>
      <c r="FI47" s="84"/>
      <c r="FJ47" s="85"/>
      <c r="FK47" s="85"/>
      <c r="FL47" s="85"/>
      <c r="FM47" s="85"/>
      <c r="FN47" s="7"/>
      <c r="FO47" s="87"/>
      <c r="FP47" s="7"/>
      <c r="FQ47" s="88"/>
      <c r="FR47" s="7"/>
      <c r="FS47" s="7"/>
      <c r="FT47" s="7"/>
      <c r="FU47" s="87"/>
      <c r="FV47" s="7"/>
      <c r="FW47" s="7"/>
      <c r="FX47" s="7"/>
      <c r="FY47" s="7"/>
      <c r="FZ47" s="7"/>
      <c r="GA47" s="87"/>
      <c r="GB47" s="7"/>
      <c r="GC47" s="7"/>
      <c r="GD47" s="7"/>
      <c r="GE47" s="7"/>
      <c r="GF47" s="7"/>
      <c r="GG47" s="87"/>
      <c r="GH47" s="7"/>
      <c r="GI47" s="7"/>
      <c r="GJ47" s="7"/>
      <c r="GK47" s="7"/>
      <c r="GL47" s="7"/>
      <c r="GM47" s="87"/>
      <c r="GN47" s="7"/>
      <c r="GO47" s="7"/>
      <c r="GP47" s="7"/>
      <c r="GQ47" s="7"/>
      <c r="GR47" s="7"/>
      <c r="GS47" s="87"/>
      <c r="GT47" s="7"/>
      <c r="GU47" s="7"/>
      <c r="GV47" s="7"/>
      <c r="GW47" s="7"/>
      <c r="GX47" s="7"/>
      <c r="GY47" s="87"/>
      <c r="GZ47" s="7"/>
      <c r="HA47" s="7"/>
      <c r="HB47" s="7"/>
      <c r="HC47" s="7"/>
      <c r="HD47" s="7"/>
      <c r="HE47" s="87"/>
      <c r="HF47" s="7"/>
      <c r="HG47" s="7"/>
      <c r="HH47" s="7"/>
      <c r="HI47" s="7"/>
      <c r="HJ47" s="7"/>
      <c r="HK47" s="87"/>
      <c r="HL47" s="7"/>
      <c r="HM47" s="7"/>
      <c r="HN47" s="7"/>
      <c r="HO47" s="7"/>
      <c r="HP47" s="7"/>
      <c r="HQ47" s="87"/>
      <c r="HR47" s="7"/>
      <c r="HS47" s="7"/>
      <c r="HT47" s="7"/>
      <c r="HU47" s="7"/>
      <c r="HV47" s="7"/>
      <c r="HW47" s="87"/>
      <c r="HX47" s="7"/>
      <c r="HY47" s="7"/>
      <c r="HZ47" s="7"/>
      <c r="IA47" s="7"/>
      <c r="IB47" s="7"/>
      <c r="IC47" s="87"/>
      <c r="ID47" s="7"/>
      <c r="IE47" s="7"/>
      <c r="IF47" s="7"/>
      <c r="IG47" s="7"/>
      <c r="IH47" s="7"/>
      <c r="II47" s="87"/>
      <c r="IJ47" s="7"/>
      <c r="IK47" s="7"/>
      <c r="IL47" s="7"/>
      <c r="IM47" s="7"/>
      <c r="IN47" s="7"/>
      <c r="IO47" s="87"/>
      <c r="IP47" s="7"/>
      <c r="IQ47" s="7"/>
      <c r="IR47" s="7"/>
      <c r="IS47" s="7"/>
      <c r="IT47" s="7"/>
      <c r="IU47" s="87"/>
      <c r="IV47" s="7"/>
      <c r="IW47" s="7"/>
      <c r="IX47" s="7"/>
      <c r="IY47" s="7"/>
      <c r="IZ47" s="7"/>
      <c r="JA47" s="87"/>
      <c r="JB47" s="7"/>
      <c r="JC47" s="7"/>
      <c r="JD47" s="7"/>
      <c r="JE47" s="7"/>
    </row>
    <row r="48">
      <c r="A48" s="82"/>
      <c r="B48" s="83"/>
      <c r="C48" s="84"/>
      <c r="D48" s="85"/>
      <c r="E48" s="85"/>
      <c r="F48" s="85"/>
      <c r="G48" s="85"/>
      <c r="H48" s="2"/>
      <c r="I48" s="84"/>
      <c r="J48" s="85"/>
      <c r="K48" s="85"/>
      <c r="L48" s="85"/>
      <c r="M48" s="85"/>
      <c r="N48" s="2"/>
      <c r="O48" s="84"/>
      <c r="P48" s="85"/>
      <c r="Q48" s="85"/>
      <c r="R48" s="85"/>
      <c r="S48" s="85"/>
      <c r="T48" s="2"/>
      <c r="U48" s="84"/>
      <c r="V48" s="85"/>
      <c r="W48" s="85"/>
      <c r="X48" s="85"/>
      <c r="Y48" s="85"/>
      <c r="Z48" s="2"/>
      <c r="AA48" s="84"/>
      <c r="AB48" s="85"/>
      <c r="AC48" s="85"/>
      <c r="AD48" s="85"/>
      <c r="AE48" s="85"/>
      <c r="AF48" s="83"/>
      <c r="AG48" s="84"/>
      <c r="AH48" s="85"/>
      <c r="AI48" s="85"/>
      <c r="AJ48" s="85"/>
      <c r="AK48" s="85"/>
      <c r="AL48" s="2"/>
      <c r="AM48" s="84"/>
      <c r="AN48" s="85"/>
      <c r="AO48" s="85"/>
      <c r="AP48" s="85"/>
      <c r="AQ48" s="85"/>
      <c r="AR48" s="2"/>
      <c r="AS48" s="84"/>
      <c r="AT48" s="85"/>
      <c r="AU48" s="85"/>
      <c r="AV48" s="85"/>
      <c r="AW48" s="85"/>
      <c r="AX48" s="2"/>
      <c r="AY48" s="84"/>
      <c r="AZ48" s="85"/>
      <c r="BA48" s="85"/>
      <c r="BB48" s="85"/>
      <c r="BC48" s="85"/>
      <c r="BD48" s="83"/>
      <c r="BE48" s="84"/>
      <c r="BF48" s="85"/>
      <c r="BG48" s="85"/>
      <c r="BH48" s="85"/>
      <c r="BI48" s="85"/>
      <c r="BJ48" s="2"/>
      <c r="BK48" s="84"/>
      <c r="BL48" s="85"/>
      <c r="BM48" s="85"/>
      <c r="BN48" s="85"/>
      <c r="BO48" s="85"/>
      <c r="BP48" s="2"/>
      <c r="BQ48" s="84"/>
      <c r="BR48" s="85"/>
      <c r="BS48" s="85"/>
      <c r="BT48" s="85"/>
      <c r="BU48" s="85"/>
      <c r="BV48" s="2"/>
      <c r="BW48" s="84"/>
      <c r="BX48" s="85"/>
      <c r="BY48" s="85"/>
      <c r="BZ48" s="85"/>
      <c r="CA48" s="85"/>
      <c r="CB48" s="83"/>
      <c r="CC48" s="84"/>
      <c r="CD48" s="85"/>
      <c r="CE48" s="85"/>
      <c r="CF48" s="85"/>
      <c r="CG48" s="85"/>
      <c r="CH48" s="2"/>
      <c r="CI48" s="84"/>
      <c r="CJ48" s="86"/>
      <c r="CK48" s="85"/>
      <c r="CL48" s="85"/>
      <c r="CM48" s="85"/>
      <c r="CN48" s="2"/>
      <c r="CO48" s="84"/>
      <c r="CP48" s="85"/>
      <c r="CQ48" s="85"/>
      <c r="CR48" s="85"/>
      <c r="CS48" s="85"/>
      <c r="CT48" s="2"/>
      <c r="CU48" s="84"/>
      <c r="CV48" s="85"/>
      <c r="CW48" s="85"/>
      <c r="CX48" s="85"/>
      <c r="CY48" s="85"/>
      <c r="CZ48" s="2"/>
      <c r="DA48" s="84"/>
      <c r="DB48" s="85"/>
      <c r="DC48" s="85"/>
      <c r="DD48" s="85"/>
      <c r="DE48" s="85"/>
      <c r="DF48" s="2"/>
      <c r="DG48" s="84"/>
      <c r="DH48" s="85"/>
      <c r="DI48" s="85"/>
      <c r="DJ48" s="85"/>
      <c r="DK48" s="85"/>
      <c r="DL48" s="2"/>
      <c r="DM48" s="84"/>
      <c r="DN48" s="85"/>
      <c r="DO48" s="85"/>
      <c r="DP48" s="85"/>
      <c r="DQ48" s="85"/>
      <c r="DR48" s="2"/>
      <c r="DS48" s="84"/>
      <c r="DT48" s="85"/>
      <c r="DU48" s="85"/>
      <c r="DV48" s="85"/>
      <c r="DW48" s="85"/>
      <c r="DX48" s="2"/>
      <c r="DY48" s="84"/>
      <c r="DZ48" s="85"/>
      <c r="EA48" s="85"/>
      <c r="EB48" s="85"/>
      <c r="EC48" s="85"/>
      <c r="ED48" s="2"/>
      <c r="EE48" s="84"/>
      <c r="EF48" s="85"/>
      <c r="EG48" s="85"/>
      <c r="EH48" s="85"/>
      <c r="EI48" s="85"/>
      <c r="EJ48" s="2"/>
      <c r="EK48" s="84"/>
      <c r="EL48" s="85"/>
      <c r="EM48" s="85"/>
      <c r="EN48" s="85"/>
      <c r="EO48" s="85"/>
      <c r="EP48" s="7"/>
      <c r="EQ48" s="87"/>
      <c r="ER48" s="7"/>
      <c r="ES48" s="88"/>
      <c r="ET48" s="7"/>
      <c r="EU48" s="7"/>
      <c r="EV48" s="7"/>
      <c r="EW48" s="87"/>
      <c r="EX48" s="7"/>
      <c r="EY48" s="7"/>
      <c r="EZ48" s="7"/>
      <c r="FA48" s="7"/>
      <c r="FB48" s="7"/>
      <c r="FC48" s="87"/>
      <c r="FD48" s="7"/>
      <c r="FE48" s="7"/>
      <c r="FF48" s="7"/>
      <c r="FG48" s="7"/>
      <c r="FH48" s="2"/>
      <c r="FI48" s="84"/>
      <c r="FJ48" s="85"/>
      <c r="FK48" s="85"/>
      <c r="FL48" s="85"/>
      <c r="FM48" s="85"/>
      <c r="FN48" s="7"/>
      <c r="FO48" s="87"/>
      <c r="FP48" s="7"/>
      <c r="FQ48" s="88"/>
      <c r="FR48" s="7"/>
      <c r="FS48" s="7"/>
      <c r="FT48" s="7"/>
      <c r="FU48" s="87"/>
      <c r="FV48" s="7"/>
      <c r="FW48" s="7"/>
      <c r="FX48" s="7"/>
      <c r="FY48" s="7"/>
      <c r="FZ48" s="7"/>
      <c r="GA48" s="87"/>
      <c r="GB48" s="7"/>
      <c r="GC48" s="7"/>
      <c r="GD48" s="7"/>
      <c r="GE48" s="7"/>
      <c r="GF48" s="7"/>
      <c r="GG48" s="87"/>
      <c r="GH48" s="7"/>
      <c r="GI48" s="7"/>
      <c r="GJ48" s="7"/>
      <c r="GK48" s="7"/>
      <c r="GL48" s="7"/>
      <c r="GM48" s="87"/>
      <c r="GN48" s="7"/>
      <c r="GO48" s="7"/>
      <c r="GP48" s="7"/>
      <c r="GQ48" s="7"/>
      <c r="GR48" s="7"/>
      <c r="GS48" s="87"/>
      <c r="GT48" s="7"/>
      <c r="GU48" s="7"/>
      <c r="GV48" s="7"/>
      <c r="GW48" s="7"/>
      <c r="GX48" s="7"/>
      <c r="GY48" s="87"/>
      <c r="GZ48" s="7"/>
      <c r="HA48" s="7"/>
      <c r="HB48" s="7"/>
      <c r="HC48" s="7"/>
      <c r="HD48" s="7"/>
      <c r="HE48" s="87"/>
      <c r="HF48" s="7"/>
      <c r="HG48" s="7"/>
      <c r="HH48" s="7"/>
      <c r="HI48" s="7"/>
      <c r="HJ48" s="7"/>
      <c r="HK48" s="87"/>
      <c r="HL48" s="7"/>
      <c r="HM48" s="7"/>
      <c r="HN48" s="7"/>
      <c r="HO48" s="7"/>
      <c r="HP48" s="7"/>
      <c r="HQ48" s="87"/>
      <c r="HR48" s="7"/>
      <c r="HS48" s="7"/>
      <c r="HT48" s="7"/>
      <c r="HU48" s="7"/>
      <c r="HV48" s="7"/>
      <c r="HW48" s="87"/>
      <c r="HX48" s="7"/>
      <c r="HY48" s="7"/>
      <c r="HZ48" s="7"/>
      <c r="IA48" s="7"/>
      <c r="IB48" s="7"/>
      <c r="IC48" s="87"/>
      <c r="ID48" s="7"/>
      <c r="IE48" s="7"/>
      <c r="IF48" s="7"/>
      <c r="IG48" s="7"/>
      <c r="IH48" s="7"/>
      <c r="II48" s="87"/>
      <c r="IJ48" s="7"/>
      <c r="IK48" s="7"/>
      <c r="IL48" s="7"/>
      <c r="IM48" s="7"/>
      <c r="IN48" s="7"/>
      <c r="IO48" s="87"/>
      <c r="IP48" s="7"/>
      <c r="IQ48" s="7"/>
      <c r="IR48" s="7"/>
      <c r="IS48" s="7"/>
      <c r="IT48" s="7"/>
      <c r="IU48" s="87"/>
      <c r="IV48" s="7"/>
      <c r="IW48" s="7"/>
      <c r="IX48" s="7"/>
      <c r="IY48" s="7"/>
      <c r="IZ48" s="7"/>
      <c r="JA48" s="87"/>
      <c r="JB48" s="7"/>
      <c r="JC48" s="7"/>
      <c r="JD48" s="7"/>
      <c r="JE48" s="7"/>
    </row>
    <row r="49">
      <c r="A49" s="89" t="str">
        <f>IFERROR(__xludf.DUMMYFUNCTION("IMPORTRANGE(Seznam!C47, ""Mzdy!A59:A176"")"),"Kurýr")</f>
        <v>Kurýr</v>
      </c>
      <c r="B49" s="32" t="str">
        <f>IFERROR(__xludf.DUMMYFUNCTION("IMPORTRANGE(""https://docs.google.com/spreadsheets/d/10XKjMp3ipXrP4qWZ8UcqYNKQUDKvV3yJJNYsqZ2J4uU"", ""Mzdy!M21:M65"")"),"Mzda/h")</f>
        <v>Mzda/h</v>
      </c>
      <c r="C49" s="33" t="s">
        <v>2</v>
      </c>
      <c r="D49" s="34" t="s">
        <v>3</v>
      </c>
      <c r="E49" s="34" t="s">
        <v>4</v>
      </c>
      <c r="F49" s="34" t="s">
        <v>5</v>
      </c>
      <c r="G49" s="34" t="s">
        <v>6</v>
      </c>
      <c r="H49" s="2"/>
      <c r="I49" s="33" t="s">
        <v>2</v>
      </c>
      <c r="J49" s="34" t="s">
        <v>3</v>
      </c>
      <c r="K49" s="34" t="s">
        <v>4</v>
      </c>
      <c r="L49" s="34" t="s">
        <v>5</v>
      </c>
      <c r="M49" s="34" t="s">
        <v>6</v>
      </c>
      <c r="N49" s="2"/>
      <c r="O49" s="33" t="s">
        <v>2</v>
      </c>
      <c r="P49" s="34" t="s">
        <v>3</v>
      </c>
      <c r="Q49" s="34" t="s">
        <v>4</v>
      </c>
      <c r="R49" s="34" t="s">
        <v>5</v>
      </c>
      <c r="S49" s="34" t="s">
        <v>6</v>
      </c>
      <c r="T49" s="2"/>
      <c r="U49" s="33" t="s">
        <v>2</v>
      </c>
      <c r="V49" s="34" t="s">
        <v>3</v>
      </c>
      <c r="W49" s="34" t="s">
        <v>4</v>
      </c>
      <c r="X49" s="34" t="s">
        <v>5</v>
      </c>
      <c r="Y49" s="34" t="s">
        <v>6</v>
      </c>
      <c r="Z49" s="2"/>
      <c r="AA49" s="33" t="s">
        <v>2</v>
      </c>
      <c r="AB49" s="34" t="s">
        <v>3</v>
      </c>
      <c r="AC49" s="34" t="s">
        <v>4</v>
      </c>
      <c r="AD49" s="34" t="s">
        <v>5</v>
      </c>
      <c r="AE49" s="34" t="s">
        <v>6</v>
      </c>
      <c r="AF49" s="32" t="str">
        <f>IFERROR(__xludf.DUMMYFUNCTION("IMPORTRANGE(""https://docs.google.com/spreadsheets/d/1_VR4l2o9docdH4BpmZ6xVL9eFirbKl95Qel6RJTY-Qw"", ""Mzdy!M21:M60"")"),"Mzda/h")</f>
        <v>Mzda/h</v>
      </c>
      <c r="AG49" s="33" t="s">
        <v>2</v>
      </c>
      <c r="AH49" s="34" t="s">
        <v>3</v>
      </c>
      <c r="AI49" s="34" t="s">
        <v>4</v>
      </c>
      <c r="AJ49" s="34" t="s">
        <v>5</v>
      </c>
      <c r="AK49" s="34" t="s">
        <v>6</v>
      </c>
      <c r="AL49" s="2"/>
      <c r="AM49" s="33" t="s">
        <v>2</v>
      </c>
      <c r="AN49" s="34" t="s">
        <v>3</v>
      </c>
      <c r="AO49" s="34" t="s">
        <v>4</v>
      </c>
      <c r="AP49" s="34" t="s">
        <v>5</v>
      </c>
      <c r="AQ49" s="34" t="s">
        <v>6</v>
      </c>
      <c r="AR49" s="2"/>
      <c r="AS49" s="33" t="s">
        <v>2</v>
      </c>
      <c r="AT49" s="34" t="s">
        <v>3</v>
      </c>
      <c r="AU49" s="34" t="s">
        <v>4</v>
      </c>
      <c r="AV49" s="34" t="s">
        <v>5</v>
      </c>
      <c r="AW49" s="34" t="s">
        <v>6</v>
      </c>
      <c r="AX49" s="2"/>
      <c r="AY49" s="33" t="s">
        <v>2</v>
      </c>
      <c r="AZ49" s="34" t="s">
        <v>3</v>
      </c>
      <c r="BA49" s="34" t="s">
        <v>4</v>
      </c>
      <c r="BB49" s="34" t="s">
        <v>5</v>
      </c>
      <c r="BC49" s="34" t="s">
        <v>6</v>
      </c>
      <c r="BD49" s="32" t="str">
        <f>IFERROR(__xludf.DUMMYFUNCTION("IMPORTRANGE(""https://docs.google.com/spreadsheets/d/1VRfz8ELmM5lZo00qm9MdMXMmDFEsCvB5AkS7pSVYxcY"", ""Mzdy!AE60:AE120"")"),"Mzda/h")</f>
        <v>Mzda/h</v>
      </c>
      <c r="BE49" s="33" t="s">
        <v>2</v>
      </c>
      <c r="BF49" s="34" t="s">
        <v>3</v>
      </c>
      <c r="BG49" s="34" t="s">
        <v>4</v>
      </c>
      <c r="BH49" s="34" t="s">
        <v>5</v>
      </c>
      <c r="BI49" s="34" t="s">
        <v>6</v>
      </c>
      <c r="BJ49" s="2"/>
      <c r="BK49" s="33" t="s">
        <v>2</v>
      </c>
      <c r="BL49" s="34" t="s">
        <v>3</v>
      </c>
      <c r="BM49" s="34" t="s">
        <v>4</v>
      </c>
      <c r="BN49" s="34" t="s">
        <v>5</v>
      </c>
      <c r="BO49" s="34" t="s">
        <v>6</v>
      </c>
      <c r="BP49" s="2"/>
      <c r="BQ49" s="33" t="s">
        <v>2</v>
      </c>
      <c r="BR49" s="34" t="s">
        <v>3</v>
      </c>
      <c r="BS49" s="34" t="s">
        <v>4</v>
      </c>
      <c r="BT49" s="34" t="s">
        <v>5</v>
      </c>
      <c r="BU49" s="34" t="s">
        <v>6</v>
      </c>
      <c r="BV49" s="2"/>
      <c r="BW49" s="33" t="s">
        <v>2</v>
      </c>
      <c r="BX49" s="34" t="s">
        <v>3</v>
      </c>
      <c r="BY49" s="34" t="s">
        <v>4</v>
      </c>
      <c r="BZ49" s="34" t="s">
        <v>5</v>
      </c>
      <c r="CA49" s="34" t="s">
        <v>6</v>
      </c>
      <c r="CB49" s="32" t="str">
        <f>IFERROR(__xludf.DUMMYFUNCTION("IMPORTRANGE(CB3, ""Mzdy!AE62:AE128"")"),"Mzda/h")</f>
        <v>Mzda/h</v>
      </c>
      <c r="CC49" s="33" t="s">
        <v>2</v>
      </c>
      <c r="CD49" s="34" t="s">
        <v>3</v>
      </c>
      <c r="CE49" s="34" t="s">
        <v>4</v>
      </c>
      <c r="CF49" s="34" t="s">
        <v>5</v>
      </c>
      <c r="CG49" s="34" t="s">
        <v>6</v>
      </c>
      <c r="CH49" s="2"/>
      <c r="CI49" s="33" t="s">
        <v>2</v>
      </c>
      <c r="CJ49" s="36" t="s">
        <v>3</v>
      </c>
      <c r="CK49" s="34" t="s">
        <v>4</v>
      </c>
      <c r="CL49" s="34" t="s">
        <v>5</v>
      </c>
      <c r="CM49" s="34" t="s">
        <v>6</v>
      </c>
      <c r="CN49" s="2"/>
      <c r="CO49" s="33" t="s">
        <v>2</v>
      </c>
      <c r="CP49" s="34" t="s">
        <v>3</v>
      </c>
      <c r="CQ49" s="34" t="s">
        <v>4</v>
      </c>
      <c r="CR49" s="34" t="s">
        <v>5</v>
      </c>
      <c r="CS49" s="34" t="s">
        <v>6</v>
      </c>
      <c r="CT49" s="2"/>
      <c r="CU49" s="33" t="s">
        <v>2</v>
      </c>
      <c r="CV49" s="34" t="s">
        <v>3</v>
      </c>
      <c r="CW49" s="34" t="s">
        <v>4</v>
      </c>
      <c r="CX49" s="34" t="s">
        <v>5</v>
      </c>
      <c r="CY49" s="34" t="s">
        <v>6</v>
      </c>
      <c r="CZ49" s="2"/>
      <c r="DA49" s="33" t="s">
        <v>2</v>
      </c>
      <c r="DB49" s="34" t="s">
        <v>3</v>
      </c>
      <c r="DC49" s="34" t="s">
        <v>4</v>
      </c>
      <c r="DD49" s="34" t="s">
        <v>5</v>
      </c>
      <c r="DE49" s="34" t="s">
        <v>6</v>
      </c>
      <c r="DF49" s="37" t="str">
        <f>IFERROR(__xludf.DUMMYFUNCTION("IMPORTRANGE(DF3, ""Mzdy!AE72:AE128"")"),"Mzda/h")</f>
        <v>Mzda/h</v>
      </c>
      <c r="DG49" s="33" t="s">
        <v>2</v>
      </c>
      <c r="DH49" s="34" t="s">
        <v>3</v>
      </c>
      <c r="DI49" s="34" t="s">
        <v>4</v>
      </c>
      <c r="DJ49" s="34" t="s">
        <v>5</v>
      </c>
      <c r="DK49" s="34" t="s">
        <v>6</v>
      </c>
      <c r="DL49" s="2"/>
      <c r="DM49" s="33" t="s">
        <v>2</v>
      </c>
      <c r="DN49" s="34" t="s">
        <v>3</v>
      </c>
      <c r="DO49" s="34" t="s">
        <v>4</v>
      </c>
      <c r="DP49" s="34" t="s">
        <v>5</v>
      </c>
      <c r="DQ49" s="34" t="s">
        <v>6</v>
      </c>
      <c r="DR49" s="2"/>
      <c r="DS49" s="33" t="s">
        <v>2</v>
      </c>
      <c r="DT49" s="34" t="s">
        <v>3</v>
      </c>
      <c r="DU49" s="34" t="s">
        <v>4</v>
      </c>
      <c r="DV49" s="34" t="s">
        <v>5</v>
      </c>
      <c r="DW49" s="34" t="s">
        <v>6</v>
      </c>
      <c r="DX49" s="2"/>
      <c r="DY49" s="33" t="s">
        <v>2</v>
      </c>
      <c r="DZ49" s="34" t="s">
        <v>3</v>
      </c>
      <c r="EA49" s="34" t="s">
        <v>4</v>
      </c>
      <c r="EB49" s="34" t="s">
        <v>5</v>
      </c>
      <c r="EC49" s="34" t="s">
        <v>6</v>
      </c>
      <c r="ED49" s="37" t="str">
        <f>IFERROR(__xludf.DUMMYFUNCTION("IMPORTRANGE(ED3, ""Mzdy!AE72:AE138"")"),"Mzda/h")</f>
        <v>Mzda/h</v>
      </c>
      <c r="EE49" s="33" t="s">
        <v>2</v>
      </c>
      <c r="EF49" s="34" t="s">
        <v>3</v>
      </c>
      <c r="EG49" s="34" t="s">
        <v>4</v>
      </c>
      <c r="EH49" s="34" t="s">
        <v>5</v>
      </c>
      <c r="EI49" s="34" t="s">
        <v>6</v>
      </c>
      <c r="EJ49" s="2"/>
      <c r="EK49" s="33" t="s">
        <v>2</v>
      </c>
      <c r="EL49" s="34" t="s">
        <v>3</v>
      </c>
      <c r="EM49" s="34" t="s">
        <v>4</v>
      </c>
      <c r="EN49" s="34" t="s">
        <v>5</v>
      </c>
      <c r="EO49" s="34" t="s">
        <v>6</v>
      </c>
      <c r="EP49" s="39"/>
      <c r="EQ49" s="90" t="s">
        <v>2</v>
      </c>
      <c r="ER49" s="41" t="s">
        <v>3</v>
      </c>
      <c r="ES49" s="42" t="s">
        <v>4</v>
      </c>
      <c r="ET49" s="41" t="s">
        <v>5</v>
      </c>
      <c r="EU49" s="41" t="s">
        <v>6</v>
      </c>
      <c r="EV49" s="39"/>
      <c r="EW49" s="90" t="s">
        <v>2</v>
      </c>
      <c r="EX49" s="41" t="s">
        <v>3</v>
      </c>
      <c r="EY49" s="41" t="s">
        <v>4</v>
      </c>
      <c r="EZ49" s="41" t="s">
        <v>5</v>
      </c>
      <c r="FA49" s="41" t="s">
        <v>6</v>
      </c>
      <c r="FB49" s="39"/>
      <c r="FC49" s="90" t="s">
        <v>2</v>
      </c>
      <c r="FD49" s="41" t="s">
        <v>3</v>
      </c>
      <c r="FE49" s="41" t="s">
        <v>4</v>
      </c>
      <c r="FF49" s="41" t="s">
        <v>5</v>
      </c>
      <c r="FG49" s="41" t="s">
        <v>6</v>
      </c>
      <c r="FH49" s="38" t="str">
        <f>IFERROR(__xludf.DUMMYFUNCTION("IMPORTRANGE(FH3, ""Mzdy!AE72:AE150"")"),"Mzda/h")</f>
        <v>Mzda/h</v>
      </c>
      <c r="FI49" s="33" t="s">
        <v>2</v>
      </c>
      <c r="FJ49" s="34" t="s">
        <v>3</v>
      </c>
      <c r="FK49" s="34" t="s">
        <v>4</v>
      </c>
      <c r="FL49" s="34" t="s">
        <v>5</v>
      </c>
      <c r="FM49" s="34" t="s">
        <v>6</v>
      </c>
      <c r="FN49" s="39"/>
      <c r="FO49" s="91" t="s">
        <v>2</v>
      </c>
      <c r="FP49" s="92" t="s">
        <v>3</v>
      </c>
      <c r="FQ49" s="93" t="s">
        <v>4</v>
      </c>
      <c r="FR49" s="92" t="s">
        <v>5</v>
      </c>
      <c r="FS49" s="92" t="s">
        <v>6</v>
      </c>
      <c r="FT49" s="39"/>
      <c r="FU49" s="91" t="s">
        <v>2</v>
      </c>
      <c r="FV49" s="92" t="s">
        <v>3</v>
      </c>
      <c r="FW49" s="92" t="s">
        <v>4</v>
      </c>
      <c r="FX49" s="92" t="s">
        <v>5</v>
      </c>
      <c r="FY49" s="92" t="s">
        <v>6</v>
      </c>
      <c r="FZ49" s="39"/>
      <c r="GA49" s="91" t="s">
        <v>2</v>
      </c>
      <c r="GB49" s="92" t="s">
        <v>3</v>
      </c>
      <c r="GC49" s="92" t="s">
        <v>4</v>
      </c>
      <c r="GD49" s="92" t="s">
        <v>5</v>
      </c>
      <c r="GE49" s="92" t="s">
        <v>6</v>
      </c>
      <c r="GF49" s="43" t="str">
        <f>IFERROR(__xludf.DUMMYFUNCTION("IMPORTRANGE(GF3, ""Mzdy!AE72:AE172"")"),"Mzda/h")</f>
        <v>Mzda/h</v>
      </c>
      <c r="GG49" s="91" t="s">
        <v>2</v>
      </c>
      <c r="GH49" s="92" t="s">
        <v>3</v>
      </c>
      <c r="GI49" s="92" t="s">
        <v>4</v>
      </c>
      <c r="GJ49" s="92" t="s">
        <v>5</v>
      </c>
      <c r="GK49" s="92" t="s">
        <v>6</v>
      </c>
      <c r="GL49" s="39"/>
      <c r="GM49" s="91" t="s">
        <v>2</v>
      </c>
      <c r="GN49" s="92" t="s">
        <v>3</v>
      </c>
      <c r="GO49" s="92" t="s">
        <v>4</v>
      </c>
      <c r="GP49" s="92" t="s">
        <v>5</v>
      </c>
      <c r="GQ49" s="92" t="s">
        <v>6</v>
      </c>
      <c r="GR49" s="39"/>
      <c r="GS49" s="91" t="s">
        <v>2</v>
      </c>
      <c r="GT49" s="92" t="s">
        <v>3</v>
      </c>
      <c r="GU49" s="92" t="s">
        <v>4</v>
      </c>
      <c r="GV49" s="92" t="s">
        <v>5</v>
      </c>
      <c r="GW49" s="92" t="s">
        <v>6</v>
      </c>
      <c r="GX49" s="39"/>
      <c r="GY49" s="91" t="s">
        <v>2</v>
      </c>
      <c r="GZ49" s="92" t="s">
        <v>3</v>
      </c>
      <c r="HA49" s="92" t="s">
        <v>4</v>
      </c>
      <c r="HB49" s="92" t="s">
        <v>5</v>
      </c>
      <c r="HC49" s="92" t="s">
        <v>6</v>
      </c>
      <c r="HD49" s="43" t="str">
        <f>IFERROR(__xludf.DUMMYFUNCTION("IMPORTRANGE(HD3, ""Mzdy!AE59:AE176"")"),"Mzda/h")</f>
        <v>Mzda/h</v>
      </c>
      <c r="HE49" s="91" t="s">
        <v>2</v>
      </c>
      <c r="HF49" s="92" t="s">
        <v>3</v>
      </c>
      <c r="HG49" s="92" t="s">
        <v>4</v>
      </c>
      <c r="HH49" s="92" t="s">
        <v>5</v>
      </c>
      <c r="HI49" s="92" t="s">
        <v>6</v>
      </c>
      <c r="HJ49" s="39"/>
      <c r="HK49" s="91" t="s">
        <v>2</v>
      </c>
      <c r="HL49" s="92" t="s">
        <v>3</v>
      </c>
      <c r="HM49" s="92" t="s">
        <v>4</v>
      </c>
      <c r="HN49" s="92" t="s">
        <v>5</v>
      </c>
      <c r="HO49" s="92" t="s">
        <v>6</v>
      </c>
      <c r="HP49" s="39"/>
      <c r="HQ49" s="91" t="s">
        <v>2</v>
      </c>
      <c r="HR49" s="92" t="s">
        <v>3</v>
      </c>
      <c r="HS49" s="92" t="s">
        <v>4</v>
      </c>
      <c r="HT49" s="92" t="s">
        <v>5</v>
      </c>
      <c r="HU49" s="92" t="s">
        <v>6</v>
      </c>
      <c r="HV49" s="39"/>
      <c r="HW49" s="91" t="s">
        <v>2</v>
      </c>
      <c r="HX49" s="92" t="s">
        <v>3</v>
      </c>
      <c r="HY49" s="92" t="s">
        <v>4</v>
      </c>
      <c r="HZ49" s="92" t="s">
        <v>5</v>
      </c>
      <c r="IA49" s="92" t="s">
        <v>6</v>
      </c>
      <c r="IB49" s="37" t="str">
        <f>IFERROR(__xludf.DUMMYFUNCTION("IMPORTRANGE(IB3, ""Mzdy!AE59:AE176"")"),"Mzda/h")</f>
        <v>Mzda/h</v>
      </c>
      <c r="IC49" s="91" t="s">
        <v>2</v>
      </c>
      <c r="ID49" s="92" t="s">
        <v>3</v>
      </c>
      <c r="IE49" s="92" t="s">
        <v>4</v>
      </c>
      <c r="IF49" s="92" t="s">
        <v>5</v>
      </c>
      <c r="IG49" s="92" t="s">
        <v>6</v>
      </c>
      <c r="IH49" s="39"/>
      <c r="II49" s="91" t="s">
        <v>2</v>
      </c>
      <c r="IJ49" s="92" t="s">
        <v>3</v>
      </c>
      <c r="IK49" s="92" t="s">
        <v>4</v>
      </c>
      <c r="IL49" s="92" t="s">
        <v>5</v>
      </c>
      <c r="IM49" s="92" t="s">
        <v>6</v>
      </c>
      <c r="IN49" s="39"/>
      <c r="IO49" s="91" t="s">
        <v>2</v>
      </c>
      <c r="IP49" s="92" t="s">
        <v>3</v>
      </c>
      <c r="IQ49" s="92" t="s">
        <v>4</v>
      </c>
      <c r="IR49" s="92" t="s">
        <v>5</v>
      </c>
      <c r="IS49" s="92" t="s">
        <v>6</v>
      </c>
      <c r="IT49" s="39"/>
      <c r="IU49" s="91" t="s">
        <v>2</v>
      </c>
      <c r="IV49" s="92" t="s">
        <v>3</v>
      </c>
      <c r="IW49" s="92" t="s">
        <v>4</v>
      </c>
      <c r="IX49" s="92" t="s">
        <v>5</v>
      </c>
      <c r="IY49" s="92" t="s">
        <v>6</v>
      </c>
      <c r="IZ49" s="39"/>
      <c r="JA49" s="91" t="s">
        <v>2</v>
      </c>
      <c r="JB49" s="92" t="s">
        <v>3</v>
      </c>
      <c r="JC49" s="92" t="s">
        <v>4</v>
      </c>
      <c r="JD49" s="92" t="s">
        <v>5</v>
      </c>
      <c r="JE49" s="92" t="s">
        <v>6</v>
      </c>
    </row>
    <row r="50">
      <c r="A50" s="2" t="str">
        <f>IFERROR(__xludf.DUMMYFUNCTION("""COMPUTED_VALUE"""),"Daniel Fux")</f>
        <v>Daniel Fux</v>
      </c>
      <c r="B50" s="44">
        <f>IFERROR(__xludf.DUMMYFUNCTION("""COMPUTED_VALUE"""),100.0)</f>
        <v>100</v>
      </c>
      <c r="C50" s="94">
        <f>'m3'!E28+'m3'!G28+'m3'!I28+'m3'!K28+'m3'!M28+'m3'!O28+'m3'!Q28</f>
        <v>25</v>
      </c>
      <c r="D50" s="46">
        <f>'m3'!A28*C50</f>
        <v>2500</v>
      </c>
      <c r="E50" s="46">
        <f>'m3'!F28+'m3'!H28+'m3'!J28+'m3'!L28+'m3'!N28+'m3'!P28+'m3'!R28</f>
        <v>2820</v>
      </c>
      <c r="F50" s="47"/>
      <c r="G50" s="46">
        <f t="shared" ref="G50:G93" si="104">E50+F50-D50</f>
        <v>320</v>
      </c>
      <c r="H50" s="2"/>
      <c r="I50" s="45">
        <f>'m3'!S28+'m3'!U28+'m3'!W28+'m3'!Y28+'m3'!AA28+'m3'!AC28+'m3'!AE28</f>
        <v>28</v>
      </c>
      <c r="J50" s="46">
        <f>'m3'!A28*I50</f>
        <v>2800</v>
      </c>
      <c r="K50" s="46">
        <f>'m3'!T28+'m3'!V28+'m3'!X28+'m3'!Z28+'m3'!AB28+'m3'!AD28+'m3'!AF28</f>
        <v>2800</v>
      </c>
      <c r="L50" s="47"/>
      <c r="M50" s="46">
        <f t="shared" ref="M50:M93" si="105">K50+L50-J50</f>
        <v>0</v>
      </c>
      <c r="N50" s="2"/>
      <c r="O50" s="45">
        <f>'m3'!AG28+'m3'!AI28+'m3'!AK28+'m3'!AM28+'m3'!AO28+'m3'!AQ28+'m3'!AS28</f>
        <v>17</v>
      </c>
      <c r="P50" s="46">
        <f>'m3'!A28*O50</f>
        <v>1700</v>
      </c>
      <c r="Q50" s="46">
        <f>'m3'!AH28+'m3'!AJ28+'m3'!AL28+'m3'!AN28+'m3'!AP28+'m3'!AR28+'m3'!AT28</f>
        <v>300</v>
      </c>
      <c r="R50" s="64">
        <v>1400.0</v>
      </c>
      <c r="S50" s="46">
        <f t="shared" ref="S50:S97" si="106">Q50+R50-P50</f>
        <v>0</v>
      </c>
      <c r="T50" s="2"/>
      <c r="U50" s="45">
        <f>'m3'!AU28+'m3'!AW28+'m3'!AY28+'m3'!BA28+'m3'!BC28+'m3'!BE28+'m3'!BG28</f>
        <v>35.5</v>
      </c>
      <c r="V50" s="46">
        <f>'m3'!A28*U50</f>
        <v>3550</v>
      </c>
      <c r="W50" s="46">
        <f>'m3'!AV28+'m3'!AX28+'m3'!AZ28+'m3'!BB28+'m3'!BD28+'m3'!BF28+'m3'!BH28</f>
        <v>300</v>
      </c>
      <c r="X50" s="64">
        <v>3250.0</v>
      </c>
      <c r="Y50" s="46">
        <f t="shared" ref="Y50:Y97" si="107">W50+X50-V50</f>
        <v>0</v>
      </c>
      <c r="Z50" s="2"/>
      <c r="AA50" s="45">
        <f>'m3'!BI28+'m3'!BK28+'m4'!C28+'m4'!E28+'m4'!G28+'m4'!I28+'m4'!K28</f>
        <v>48.5</v>
      </c>
      <c r="AB50" s="46">
        <f>('m3'!BI28+'m3'!BK28)*'m3'!A28+('m4'!C28+'m4'!E28+'m4'!G28+'m4'!I28+'m4'!K28)*'m4'!A28</f>
        <v>4850</v>
      </c>
      <c r="AC50" s="46">
        <f>'m3'!BJ28+'m3'!BL28+'m4'!D28+'m4'!F28+'m4'!H28+'m4'!J28+'m4'!L28</f>
        <v>0</v>
      </c>
      <c r="AD50" s="64">
        <v>4850.0</v>
      </c>
      <c r="AE50" s="46">
        <f t="shared" ref="AE50:AE97" si="108">AC50+AD50-AB50</f>
        <v>0</v>
      </c>
      <c r="AF50" s="44">
        <f>IFERROR(__xludf.DUMMYFUNCTION("""COMPUTED_VALUE"""),100.0)</f>
        <v>100</v>
      </c>
      <c r="AG50" s="45">
        <f>'m4'!M28+'m4'!O28+'m4'!Q28+'m4'!S28+'m4'!U28+'m4'!W28+'m4'!Y28</f>
        <v>60.5</v>
      </c>
      <c r="AH50" s="46">
        <f>'m4'!A28*AG50</f>
        <v>6050</v>
      </c>
      <c r="AI50" s="46">
        <f>'m4'!N28+'m4'!P28+'m4'!R28+'m4'!T28+'m4'!V28+'m4'!X28+'m4'!Z28</f>
        <v>300</v>
      </c>
      <c r="AJ50" s="95">
        <v>5750.0</v>
      </c>
      <c r="AK50" s="46">
        <f t="shared" ref="AK50:AK97" si="109">AI50+AJ50-AH50</f>
        <v>0</v>
      </c>
      <c r="AL50" s="2"/>
      <c r="AM50" s="45">
        <f>'m4'!AA28+'m4'!AC28+'m4'!AE28+'m4'!AG28+'m4'!AI28+'m4'!AK28+'m4'!AM28</f>
        <v>21</v>
      </c>
      <c r="AN50" s="46">
        <f>'m4'!A28*AM50</f>
        <v>2100</v>
      </c>
      <c r="AO50" s="52">
        <f>'m4'!AB28+'m4'!AD28+'m4'!AF28+'m4'!AH28+'m4'!AJ28+'m4'!AL28+'m4'!AN28</f>
        <v>0</v>
      </c>
      <c r="AP50" s="95">
        <v>2100.0</v>
      </c>
      <c r="AQ50" s="46">
        <f t="shared" ref="AQ50:AQ87" si="110">AO50+AP50-AN50</f>
        <v>0</v>
      </c>
      <c r="AR50" s="2"/>
      <c r="AS50" s="45">
        <f>'m4'!AO28+'m4'!AQ28+'m4'!AS28+'m4'!AU28+'m4'!AW28+'m4'!AY28+'m4'!BA28</f>
        <v>25.5</v>
      </c>
      <c r="AT50" s="46">
        <f>'m4'!A28*AS50</f>
        <v>2550</v>
      </c>
      <c r="AU50" s="46">
        <f>'m4'!AP28+'m4'!AR28+'m4'!AT28+'m4'!AV28+'m4'!AX28+'m4'!AZ28+'m4'!BB28</f>
        <v>0</v>
      </c>
      <c r="AV50" s="96">
        <v>2550.0</v>
      </c>
      <c r="AW50" s="62">
        <f t="shared" ref="AW50:AW97" si="111">AV50+AU50-AT50</f>
        <v>0</v>
      </c>
      <c r="AX50" s="2"/>
      <c r="AY50" s="45">
        <f>'m4'!BC28+'m4'!BE28+'m4'!BG28+'m4'!BI28+'m5'!C28+'m5'!E28+'m5'!G28</f>
        <v>37</v>
      </c>
      <c r="AZ50" s="46">
        <f>('m4'!BC28+'m4'!BE28+'m4'!BG28+'m4'!BI28)*'m4'!A28+('m5'!C28+'m5'!E28+'m5'!G28)*'m5'!A28</f>
        <v>3700</v>
      </c>
      <c r="BA50" s="46">
        <f>'m4'!BD28+'m4'!BF28+'m4'!BH28+'m4'!BJ28+'m5'!D28+'m5'!F28+'m5'!H28</f>
        <v>0</v>
      </c>
      <c r="BB50" s="96">
        <v>3700.0</v>
      </c>
      <c r="BC50" s="46">
        <f t="shared" ref="BC50:BC97" si="112">BB50+BA50-AZ50</f>
        <v>0</v>
      </c>
      <c r="BD50" s="44">
        <f>IFERROR(__xludf.DUMMYFUNCTION("""COMPUTED_VALUE"""),100.0)</f>
        <v>100</v>
      </c>
      <c r="BE50" s="45">
        <f>'m5'!I28+'m5'!K28+'m5'!M28+'m5'!O28+'m5'!Q28+'m5'!S28+'m5'!U28</f>
        <v>25</v>
      </c>
      <c r="BF50" s="46">
        <f>'m5'!A28*BE50</f>
        <v>2500</v>
      </c>
      <c r="BG50" s="46">
        <f>'m5'!J28+'m5'!L28+'m5'!N28+'m5'!P28+'m5'!R28+'m5'!T28+'m5'!V28</f>
        <v>0</v>
      </c>
      <c r="BH50" s="96">
        <v>2500.0</v>
      </c>
      <c r="BI50" s="46">
        <f t="shared" ref="BI50:BI97" si="113">BH50+BG50-BF50</f>
        <v>0</v>
      </c>
      <c r="BJ50" s="2"/>
      <c r="BK50" s="45">
        <f>'m5'!W28+'m5'!Y28+'m5'!AA28+'m5'!AC28+'m5'!AE28+'m5'!AG28+'m5'!AI28</f>
        <v>37.5</v>
      </c>
      <c r="BL50" s="46">
        <f>'m5'!A28*BK50</f>
        <v>3750</v>
      </c>
      <c r="BM50" s="46">
        <f>'m5'!X28+'m5'!Z28+'m5'!AB28+'m5'!AD28+'m5'!AF28+'m5'!AH28+'m5'!AJ28</f>
        <v>0</v>
      </c>
      <c r="BN50" s="47"/>
      <c r="BO50" s="46">
        <f t="shared" ref="BO50:BO97" si="114">BN50+BM50-BL50</f>
        <v>-3750</v>
      </c>
      <c r="BP50" s="2"/>
      <c r="BQ50" s="45">
        <f>'m5'!AK28+'m5'!AM28+'m5'!AO28+'m5'!AQ28+'m5'!AS28+'m5'!AU28+'m5'!AW28</f>
        <v>0</v>
      </c>
      <c r="BR50" s="46">
        <f>'m5'!A28*BQ50</f>
        <v>0</v>
      </c>
      <c r="BS50" s="46">
        <f>'m5'!AL28+'m5'!AN28+'m5'!AP28+'m5'!AR28+'m5'!AT28+'m5'!AV28+'m5'!AX28</f>
        <v>0</v>
      </c>
      <c r="BT50" s="64"/>
      <c r="BU50" s="46">
        <f t="shared" ref="BU50:BU97" si="115">BT50+BS50-BR50</f>
        <v>0</v>
      </c>
      <c r="BV50" s="2"/>
      <c r="BW50" s="45">
        <f>'m5'!AY28+'m5'!BA28+'m5'!BC28+'m5'!BE28+'m5'!BG28+'m5'!BI28+'m5'!BK28</f>
        <v>11</v>
      </c>
      <c r="BX50" s="46">
        <f>'m5'!A28*BW50</f>
        <v>1100</v>
      </c>
      <c r="BY50" s="46">
        <f>'m5'!AZ28+'m5'!BB28+'m5'!BD28+'m5'!BF28+'m5'!BH28+'m5'!BJ28+'m5'!BL28</f>
        <v>0</v>
      </c>
      <c r="BZ50" s="64"/>
      <c r="CA50" s="46">
        <f t="shared" ref="CA50:CA133" si="116">BZ50+BY50-BX50</f>
        <v>-1100</v>
      </c>
      <c r="CB50" s="44">
        <f>IFERROR(__xludf.DUMMYFUNCTION("""COMPUTED_VALUE"""),100.0)</f>
        <v>100</v>
      </c>
      <c r="CC50" s="45">
        <f>'m6'!C40+'m6'!E40+'m6'!G40+'m6'!I40+'m6'!K40+'m6'!M40+'m6'!O40</f>
        <v>6</v>
      </c>
      <c r="CD50" s="46">
        <f t="shared" ref="CD50:CD133" si="117">CC50*CB50</f>
        <v>600</v>
      </c>
      <c r="CE50" s="46">
        <f>'m6'!D40+'m6'!F40+'m6'!H40+'m6'!J40+'m6'!L40+'m6'!N40+'m6'!P40</f>
        <v>0</v>
      </c>
      <c r="CF50" s="64"/>
      <c r="CG50" s="46">
        <f t="shared" ref="CG50:CG133" si="118">CF50+CE50-CD50</f>
        <v>-600</v>
      </c>
      <c r="CH50" s="2"/>
      <c r="CI50" s="45">
        <f>'m6'!Q40+'m6'!S40+'m6'!U40+'m6'!W40+'m6'!Y40+'m6'!AA40+'m6'!AC40</f>
        <v>26</v>
      </c>
      <c r="CJ50" s="54">
        <f t="shared" ref="CJ50:CJ133" si="119">CI50*CB50</f>
        <v>2600</v>
      </c>
      <c r="CK50" s="46">
        <f>'m6'!R40+'m6'!T40+'m6'!V40+'m6'!X40+'m6'!Z40+'m6'!AB40+'m6'!AD40</f>
        <v>0</v>
      </c>
      <c r="CL50" s="64"/>
      <c r="CM50" s="46">
        <f t="shared" ref="CM50:CM133" si="120">CL50+CK50-CJ50</f>
        <v>-2600</v>
      </c>
      <c r="CN50" s="2"/>
      <c r="CO50" s="45">
        <f>'m6'!AE40+'m6'!AG40+'m6'!AI40+'m6'!AK40+'m6'!AM40+'m6'!AO40+'m6'!AQ40</f>
        <v>12</v>
      </c>
      <c r="CP50" s="46">
        <f t="shared" ref="CP50:CP133" si="121">CO50*CB50</f>
        <v>1200</v>
      </c>
      <c r="CQ50" s="46">
        <f>'m6'!AF40+'m6'!AH40+'m6'!AJ40+'m6'!AL40+'m6'!AN40+'m6'!AP40+'m6'!AR40</f>
        <v>0</v>
      </c>
      <c r="CR50" s="64"/>
      <c r="CS50" s="46">
        <f t="shared" ref="CS50:CS133" si="122">CR50+CQ50-CP50</f>
        <v>-1200</v>
      </c>
      <c r="CT50" s="2"/>
      <c r="CU50" s="45">
        <f>'m6'!AS40+'m6'!AU40+'m6'!AW40+'m6'!AY40+'m6'!BA40+'m6'!BC40+'m6'!BE40</f>
        <v>32</v>
      </c>
      <c r="CV50" s="46">
        <f t="shared" ref="CV50:CV133" si="123">CU50*CB50</f>
        <v>3200</v>
      </c>
      <c r="CW50" s="46">
        <f>'m6'!AT40+'m6'!AV40+'m6'!AX40+'m6'!AZ40+'m6'!BB40+'m6'!BD40+'m6'!BF40</f>
        <v>0</v>
      </c>
      <c r="CX50" s="64"/>
      <c r="CY50" s="46">
        <f t="shared" ref="CY50:CY133" si="124">CX50+CW50-CV50</f>
        <v>-3200</v>
      </c>
      <c r="CZ50" s="2"/>
      <c r="DA50" s="45">
        <f>'m6'!BG40+'m6'!BI40+'m7'!C40+'m7'!E40+'m7'!G40+'m7'!I40+'m7'!K40</f>
        <v>0</v>
      </c>
      <c r="DB50" s="46">
        <f>('m6'!BG40+'m6'!BI40)*'m6'!A40+('m7'!C40+'m7'!E40+'m7'!G40+'m7'!I40+'m7'!K40)*'m7'!A40</f>
        <v>0</v>
      </c>
      <c r="DC50" s="46">
        <f>'m6'!BH40+'m6'!BJ40+'m7'!D40+'m7'!F40+'m7'!H40+'m7'!J40+'m7'!L40</f>
        <v>0</v>
      </c>
      <c r="DD50" s="64"/>
      <c r="DE50" s="46">
        <f t="shared" ref="DE50:DE133" si="125">DD50+DC50-DB50</f>
        <v>0</v>
      </c>
      <c r="DF50" s="44">
        <f>IFERROR(__xludf.DUMMYFUNCTION("""COMPUTED_VALUE"""),100.0)</f>
        <v>100</v>
      </c>
      <c r="DG50" s="45">
        <f>'m7'!M40+'m7'!O40+'m7'!Q40+'m7'!S40+'m7'!U40+'m7'!W40+'m7'!Y40</f>
        <v>13</v>
      </c>
      <c r="DH50" s="46">
        <f t="shared" ref="DH50:DH133" si="126">DG50*DF50</f>
        <v>1300</v>
      </c>
      <c r="DI50" s="46">
        <f>'m7'!N40+'m7'!P40+'m7'!R40+'m7'!T40+'m7'!V40+'m7'!X40+'m7'!Z40</f>
        <v>0</v>
      </c>
      <c r="DJ50" s="64"/>
      <c r="DK50" s="46">
        <f t="shared" ref="DK50:DK133" si="127">DJ50+DI50-DH50</f>
        <v>-1300</v>
      </c>
      <c r="DL50" s="2"/>
      <c r="DM50" s="45">
        <f>'m7'!AA40+'m7'!AC40+'m7'!AE40+'m7'!AG40+'m7'!AI40+'m7'!AK40+'m7'!AM40</f>
        <v>27.5</v>
      </c>
      <c r="DN50" s="46">
        <f t="shared" ref="DN50:DN133" si="128">DM50*DF50</f>
        <v>2750</v>
      </c>
      <c r="DO50" s="46">
        <f>'m7'!AB40+'m7'!AD40+'m7'!AF40+'m7'!AH40+'m7'!AJ40+'m7'!AL40+'m7'!AN40</f>
        <v>0</v>
      </c>
      <c r="DP50" s="64"/>
      <c r="DQ50" s="46">
        <f t="shared" ref="DQ50:DQ133" si="129">DP50+DO50-DN50</f>
        <v>-2750</v>
      </c>
      <c r="DR50" s="2"/>
      <c r="DS50" s="45">
        <f>'m7'!AO40+'m7'!AQ40+'m7'!AS40+'m7'!AU40+'m7'!AW40+'m7'!AY40+'m7'!BA40</f>
        <v>8</v>
      </c>
      <c r="DT50" s="46">
        <f t="shared" ref="DT50:DT133" si="130">DS50*DF50</f>
        <v>800</v>
      </c>
      <c r="DU50" s="46">
        <f>'m7'!AP40+'m7'!AR40+'m7'!AT40+'m7'!AV40+'m7'!AX40+'m7'!AZ40+'m7'!BB40</f>
        <v>0</v>
      </c>
      <c r="DV50" s="64"/>
      <c r="DW50" s="46">
        <f t="shared" ref="DW50:DW133" si="131">DV50+DU50-DT50</f>
        <v>-800</v>
      </c>
      <c r="DX50" s="2"/>
      <c r="DY50" s="97">
        <f>'m7'!BC40+'m7'!BE40+'m7'!BG40+'m7'!BI40+'m7'!BK40+'m8'!C40+'m8'!E40</f>
        <v>46.5</v>
      </c>
      <c r="DZ50" s="63">
        <f>('m7'!BC40+'m7'!BE40+'m7'!BG40+'m7'!BI40+'m7'!BK40)*DF50+('m8'!C40+'m8'!E40)*ED50</f>
        <v>4650</v>
      </c>
      <c r="EA50" s="63">
        <f>'m7'!BD40+'m7'!BF40+'m7'!BH40+'m7'!BJ40+'m7'!BL40+'m8'!D40+'m8'!F40</f>
        <v>0</v>
      </c>
      <c r="EB50" s="64"/>
      <c r="EC50" s="63">
        <f t="shared" ref="EC50:EC133" si="132">EB50+EA50-DZ50</f>
        <v>-4650</v>
      </c>
      <c r="ED50" s="65">
        <f>IFERROR(__xludf.DUMMYFUNCTION("""COMPUTED_VALUE"""),100.0)</f>
        <v>100</v>
      </c>
      <c r="EE50" s="97">
        <f>'m8'!G40+'m8'!I40+'m8'!K40+'m8'!M40+'m8'!O40+'m8'!Q40+'m8'!S40</f>
        <v>30.5</v>
      </c>
      <c r="EF50" s="63">
        <f t="shared" ref="EF50:EF133" si="133">EE50*ED50</f>
        <v>3050</v>
      </c>
      <c r="EG50" s="63">
        <f>'m8'!H40+'m8'!J40+'m8'!L40+'m8'!N40+'m8'!P40+'m8'!R40+'m8'!T40</f>
        <v>0</v>
      </c>
      <c r="EH50" s="64"/>
      <c r="EI50" s="63">
        <f t="shared" ref="EI50:EI133" si="134">EH50+EG50-EF50</f>
        <v>-3050</v>
      </c>
      <c r="EJ50" s="66"/>
      <c r="EK50" s="97">
        <f>'m8'!U40+'m8'!W40+'m8'!Y40+'m8'!AA40+'m8'!AC40+'m8'!AE40+'m8'!AG40</f>
        <v>33.5</v>
      </c>
      <c r="EL50" s="63">
        <f t="shared" ref="EL50:EL133" si="135">EK50*ED50</f>
        <v>3350</v>
      </c>
      <c r="EM50" s="63">
        <f>'m8'!V40+'m8'!X40+'m8'!Z40+'m8'!AB40+'m8'!AD40+'m8'!AF40+'m8'!AH40</f>
        <v>0</v>
      </c>
      <c r="EN50" s="64"/>
      <c r="EO50" s="63">
        <f t="shared" ref="EO50:EO133" si="136">EN50+EM50-EL50</f>
        <v>-3350</v>
      </c>
      <c r="EP50" s="67"/>
      <c r="EQ50" s="55">
        <f>'m8'!AI40+'m8'!AK40+'m8'!AM40+'m8'!AO40+'m8'!AQ40+'m8'!AS40+'m8'!AU40</f>
        <v>0</v>
      </c>
      <c r="ER50" s="57">
        <f t="shared" ref="ER50:ER133" si="137">EQ50*ED50</f>
        <v>0</v>
      </c>
      <c r="ES50" s="57">
        <f>'m8'!AJ40+'m8'!AL40+'m8'!AN40+'m8'!AP40+'m8'!AR40+'m8'!AT40+'m8'!AV40</f>
        <v>0</v>
      </c>
      <c r="ET50" s="68"/>
      <c r="EU50" s="57">
        <f t="shared" ref="EU50:EU133" si="138">ET50+ES50-ER50</f>
        <v>0</v>
      </c>
      <c r="EV50" s="67"/>
      <c r="EW50" s="55">
        <f>'m8'!AW40+'m8'!AY40+'m8'!BA40+'m8'!BC40+'m8'!BE40+'m8'!BG40+'m8'!BI40</f>
        <v>23</v>
      </c>
      <c r="EX50" s="57">
        <f t="shared" ref="EX50:EX133" si="139">EW50*ED50</f>
        <v>2300</v>
      </c>
      <c r="EY50" s="57">
        <f>'m8'!AX40+'m8'!AZ40+'m8'!BB40+'m8'!BD40+'m8'!BF40+'m8'!BH40+'m8'!BJ40</f>
        <v>2300</v>
      </c>
      <c r="EZ50" s="68"/>
      <c r="FA50" s="57">
        <f t="shared" ref="FA50:FA133" si="140">EZ50+EY50-EX50</f>
        <v>0</v>
      </c>
      <c r="FB50" s="67"/>
      <c r="FC50" s="55">
        <f>'m8'!BK40+'m9'!C40+'m9'!E40+'m9'!G40+'m9'!I40+'m9'!K40+'m9'!M40</f>
        <v>38</v>
      </c>
      <c r="FD50" s="57">
        <f>'m8'!BK40*ED50+'m9'!C40*FH50+'m9'!E40*FH50+'m9'!G40*FH50+'m9'!I40*FH50+'m9'!K40*FH50+'m9'!M40*FH50</f>
        <v>3800</v>
      </c>
      <c r="FE50" s="57">
        <f>'m8'!BL40+'m9'!D40+'m9'!F40+'m9'!H40+'m9'!J40+'m9'!L40+'m9'!N40</f>
        <v>0</v>
      </c>
      <c r="FF50" s="68"/>
      <c r="FG50" s="57">
        <f t="shared" ref="FG50:FG133" si="141">FF50+FE50-FD50</f>
        <v>-3800</v>
      </c>
      <c r="FH50" s="65">
        <f>IFERROR(__xludf.DUMMYFUNCTION("""COMPUTED_VALUE"""),100.0)</f>
        <v>100</v>
      </c>
      <c r="FI50" s="97">
        <f>'m9'!O40+'m9'!Q40+'m9'!S40+'m9'!U40+'m9'!W40+'m9'!Y40+'m9'!AA40</f>
        <v>23.5</v>
      </c>
      <c r="FJ50" s="63">
        <f t="shared" ref="FJ50:FJ133" si="142">FI50*FH50</f>
        <v>2350</v>
      </c>
      <c r="FK50" s="63">
        <f>'m9'!P40+'m9'!R40+'m9'!T40+'m9'!V40+'m9'!X40+'m9'!Z40+'m9'!AB40</f>
        <v>0</v>
      </c>
      <c r="FL50" s="64"/>
      <c r="FM50" s="63">
        <f t="shared" ref="FM50:FM133" si="143">FL50+FK50-FJ50</f>
        <v>-2350</v>
      </c>
      <c r="FN50" s="67"/>
      <c r="FO50" s="55">
        <f>'m9'!AC40+'m9'!AE40+'m9'!AG40+'m9'!AI40+'m9'!AK40+'m9'!AM40+'m9'!AO40</f>
        <v>0</v>
      </c>
      <c r="FP50" s="57">
        <f t="shared" ref="FP50:FP133" si="144">FO50*FH50</f>
        <v>0</v>
      </c>
      <c r="FQ50" s="57">
        <f>'m9'!AD40+'m9'!AF40+'m9'!AH40+'m9'!AJ40+'m9'!AL40+'m9'!AN40+'m9'!AP40</f>
        <v>0</v>
      </c>
      <c r="FR50" s="68"/>
      <c r="FS50" s="57">
        <f t="shared" ref="FS50:FS133" si="145">FR50+FQ50-FP50</f>
        <v>0</v>
      </c>
      <c r="FT50" s="67"/>
      <c r="FU50" s="55">
        <f>'m9'!AQ40+'m9'!AS40+'m9'!AU40+'m9'!AW40+'m9'!AY40+'m9'!BA40+'m9'!BC40</f>
        <v>21</v>
      </c>
      <c r="FV50" s="57">
        <f t="shared" ref="FV50:FV133" si="146">FU50*FH50</f>
        <v>2100</v>
      </c>
      <c r="FW50" s="57">
        <f>'m9'!AR40+'m9'!AT40+'m9'!AV40+'m9'!AX40+'m9'!AZ40+'m9'!BB40+'m9'!BD40</f>
        <v>2200</v>
      </c>
      <c r="FX50" s="68"/>
      <c r="FY50" s="57">
        <f t="shared" ref="FY50:FY133" si="147">FX50+FW50-FV50</f>
        <v>100</v>
      </c>
      <c r="FZ50" s="67"/>
      <c r="GA50" s="55">
        <f>'m9'!BE40+'m9'!BG40+'m9'!BI40+'m10'!C50+'m10'!E50+'m10'!G50+'m10'!I50</f>
        <v>0</v>
      </c>
      <c r="GB50" s="57">
        <f t="shared" ref="GB50:GB133" si="148">GA50*FH50</f>
        <v>0</v>
      </c>
      <c r="GC50" s="57">
        <f>'m9'!BF40+'m9'!BH40+'m9'!BJ40+'m10'!D50+'m10'!F50+'m10'!H50+'m10'!J50</f>
        <v>0</v>
      </c>
      <c r="GD50" s="68"/>
      <c r="GE50" s="57">
        <f t="shared" ref="GE50:GE133" si="149">GD50+GC50-GB50</f>
        <v>0</v>
      </c>
      <c r="GF50" s="69">
        <f>IFERROR(__xludf.DUMMYFUNCTION("""COMPUTED_VALUE"""),100.0)</f>
        <v>100</v>
      </c>
      <c r="GG50" s="55">
        <f>'m10'!K50+'m10'!M50+'m10'!O50+'m10'!Q50+'m10'!S50+'m10'!U50+'m10'!W50</f>
        <v>5</v>
      </c>
      <c r="GH50" s="57">
        <f t="shared" ref="GH50:GH142" si="150">GG50*GF50</f>
        <v>500</v>
      </c>
      <c r="GI50" s="57">
        <f>'m10'!L50+'m10'!N50+'m10'!P50+'m10'!R50+'m10'!T50+'m10'!V50+'m10'!X50</f>
        <v>500</v>
      </c>
      <c r="GJ50" s="68"/>
      <c r="GK50" s="57">
        <f t="shared" ref="GK50:GK142" si="151">GJ50+GI50-GH50</f>
        <v>0</v>
      </c>
      <c r="GL50" s="67"/>
      <c r="GM50" s="55">
        <f>'m10'!Y50+'m10'!AA50+'m10'!AC50+'m10'!AE50+'m10'!AG50+'m10'!AI50+'m10'!AK50</f>
        <v>0</v>
      </c>
      <c r="GN50" s="57">
        <f t="shared" ref="GN50:GN142" si="152">GM50*GF50</f>
        <v>0</v>
      </c>
      <c r="GO50" s="57">
        <f>'m10'!Z50+'m10'!AB50+'m10'!AD50+'m10'!AF50+'m10'!AH50+'m10'!AJ50+'m10'!AL50</f>
        <v>0</v>
      </c>
      <c r="GP50" s="68"/>
      <c r="GQ50" s="57">
        <f t="shared" ref="GQ50:GQ142" si="153">GP50+GO50-GN50</f>
        <v>0</v>
      </c>
      <c r="GR50" s="61"/>
      <c r="GS50" s="55">
        <f>'m10'!AM50+'m10'!AO50+'m10'!AQ50+'m10'!AS50+'m10'!AU50+'m10'!AW50+'m10'!AY50</f>
        <v>11.5</v>
      </c>
      <c r="GT50" s="57">
        <f t="shared" ref="GT50:GT153" si="154">GS50*GF50</f>
        <v>1150</v>
      </c>
      <c r="GU50" s="57">
        <f>'m10'!AN50+'m10'!AP50+'m10'!AR50+'m10'!AT50+'m10'!AV50+'m10'!AX50+'m10'!AZ50</f>
        <v>1150</v>
      </c>
      <c r="GV50" s="58"/>
      <c r="GW50" s="57">
        <f t="shared" ref="GW50:GW153" si="155">GV50+GU50-GT50</f>
        <v>0</v>
      </c>
      <c r="GX50" s="61"/>
      <c r="GY50" s="55">
        <f>'m10'!BA50+'m10'!BC50+'m10'!BE50+'m10'!BG50+'m10'!BI50+'m10'!BK50+'m11'!C50</f>
        <v>0</v>
      </c>
      <c r="GZ50" s="57">
        <f t="shared" ref="GZ50:GZ163" si="156">GY50*GF50</f>
        <v>0</v>
      </c>
      <c r="HA50" s="57">
        <f>'m10'!BB50+'m10'!BD50+'m10'!BF50+'m10'!BH50+'m10'!BJ50+'m10'!BL50+'m11'!D50</f>
        <v>0</v>
      </c>
      <c r="HB50" s="58"/>
      <c r="HC50" s="57">
        <f t="shared" ref="HC50:HC163" si="157">HB50+HA50-GZ50</f>
        <v>0</v>
      </c>
      <c r="HD50" s="69">
        <f>IFERROR(__xludf.DUMMYFUNCTION("""COMPUTED_VALUE"""),100.0)</f>
        <v>100</v>
      </c>
      <c r="HE50" s="55">
        <f>'m11'!E50+'m11'!G50+'m11'!I50+'m11'!K50+'m11'!M50+'m11'!O50+'m11'!Q50</f>
        <v>4.5</v>
      </c>
      <c r="HF50" s="57">
        <f t="shared" ref="HF50:HF163" si="158">HE50*HD50</f>
        <v>450</v>
      </c>
      <c r="HG50" s="57">
        <f>'m11'!F50+'m11'!H50+'m11'!J50+'m11'!L50+'m11'!N50+'m11'!P50+'m11'!R50</f>
        <v>450</v>
      </c>
      <c r="HH50" s="68"/>
      <c r="HI50" s="57">
        <f t="shared" ref="HI50:HI163" si="159">HH50+HG50-HF50</f>
        <v>0</v>
      </c>
      <c r="HJ50" s="67"/>
      <c r="HK50" s="55">
        <f>'m11'!S50+'m11'!U50+'m11'!W50+'m11'!Y50+'m11'!AA50+'m11'!AC50+'m11'!AE50</f>
        <v>0</v>
      </c>
      <c r="HL50" s="57">
        <f t="shared" ref="HL50:HL163" si="160">HK50*HD50</f>
        <v>0</v>
      </c>
      <c r="HM50" s="57">
        <f>'m11'!T50+'m11'!V50+'m11'!X50+'m11'!Z50+'m11'!AB50+'m11'!AD50+'m11'!AF50</f>
        <v>0</v>
      </c>
      <c r="HN50" s="68"/>
      <c r="HO50" s="57">
        <f t="shared" ref="HO50:HO163" si="161">HN50+HM50-HL50</f>
        <v>0</v>
      </c>
      <c r="HP50" s="61"/>
      <c r="HQ50" s="55">
        <f>'m11'!AG50+'m11'!AI50+'m11'!AK50+'m11'!AM50+'m11'!AO50+'m11'!AQ50+'m11'!AS50</f>
        <v>0</v>
      </c>
      <c r="HR50" s="57">
        <f t="shared" ref="HR50:HR163" si="162">HQ50*HD50</f>
        <v>0</v>
      </c>
      <c r="HS50" s="57">
        <f>'m11'!AH50+'m11'!AJ50+'m11'!AL50+'m11'!AN50+'m11'!AP50+'m11'!AR50+'m11'!AT50</f>
        <v>0</v>
      </c>
      <c r="HT50" s="58"/>
      <c r="HU50" s="57">
        <f t="shared" ref="HU50:HU163" si="163">HT50+HS50-HR50</f>
        <v>0</v>
      </c>
      <c r="HV50" s="61"/>
      <c r="HW50" s="55">
        <f>'m11'!AU50+'m11'!AW50+'m11'!AY50+'m11'!BA50+'m11'!BC50+'m11'!BE50+'m11'!BG50</f>
        <v>0</v>
      </c>
      <c r="HX50" s="57">
        <f t="shared" ref="HX50:HX163" si="164">HW50*HD50</f>
        <v>0</v>
      </c>
      <c r="HY50" s="57">
        <f>'m11'!AV50+'m11'!AX50+'m11'!AZ50+'m11'!BB50+'m11'!BD50+'m11'!BF50+'m11'!BH50</f>
        <v>0</v>
      </c>
      <c r="HZ50" s="58"/>
      <c r="IA50" s="57">
        <f t="shared" ref="IA50:IA163" si="165">HZ50+HY50-HX50</f>
        <v>0</v>
      </c>
      <c r="IB50" s="61">
        <f>IFERROR(__xludf.DUMMYFUNCTION("""COMPUTED_VALUE"""),100.0)</f>
        <v>100</v>
      </c>
      <c r="IC50" s="55">
        <f>'m11'!BI50+'m12'!C50+'m12'!E50+'m12'!G50+'m12'!I50+'m12'!K50+'m12'!M50</f>
        <v>9</v>
      </c>
      <c r="ID50" s="57">
        <f t="shared" ref="ID50:ID163" si="166">IC50*IB50</f>
        <v>900</v>
      </c>
      <c r="IE50" s="57">
        <f>'m11'!BJ50+'m12'!D50+'m12'!F50+'m12'!H50+'m12'!J50+'m12'!L50+'m12'!N50</f>
        <v>900</v>
      </c>
      <c r="IF50" s="58"/>
      <c r="IG50" s="57">
        <f t="shared" ref="IG50:IG163" si="167">IF50+IE50-ID50</f>
        <v>0</v>
      </c>
      <c r="IH50" s="61"/>
      <c r="II50" s="55">
        <f>'m12'!O50+'m12'!Q50+'m12'!S50+'m12'!U50+'m12'!W50+'m12'!Y50+'m12'!AA50</f>
        <v>10</v>
      </c>
      <c r="IJ50" s="57">
        <f t="shared" ref="IJ50:IJ163" si="168">II50*IB50</f>
        <v>1000</v>
      </c>
      <c r="IK50" s="57">
        <f>'m12'!P50+'m12'!R50+'m12'!T50+'m12'!V50+'m12'!X50+'m12'!Z50+'m12'!AB50</f>
        <v>1000</v>
      </c>
      <c r="IL50" s="58"/>
      <c r="IM50" s="57">
        <f t="shared" ref="IM50:IM163" si="169">IL50+IK50-IJ50</f>
        <v>0</v>
      </c>
      <c r="IN50" s="61"/>
      <c r="IO50" s="55">
        <f>'m12'!AC50+'m12'!AE50+'m12'!AG50+'m12'!AI50+'m12'!AK50+'m12'!AM50+'m12'!AO50</f>
        <v>10</v>
      </c>
      <c r="IP50" s="57">
        <f t="shared" ref="IP50:IP163" si="170">IO50*IB50</f>
        <v>1000</v>
      </c>
      <c r="IQ50" s="57">
        <f>'m12'!AD50+'m12'!AF50+'m12'!AH50+'m12'!AJ50+'m12'!AL50+'m12'!AN50+'m12'!AP50</f>
        <v>1000</v>
      </c>
      <c r="IR50" s="58"/>
      <c r="IS50" s="57">
        <f t="shared" ref="IS50:IS163" si="171">IR50+IQ50-IP50</f>
        <v>0</v>
      </c>
      <c r="IT50" s="61"/>
      <c r="IU50" s="55">
        <f>'m12'!AQ50+'m12'!AS50+'m12'!AU50+'m12'!AW50+'m12'!AY50+'m12'!BA50+'m12'!BC50</f>
        <v>0</v>
      </c>
      <c r="IV50" s="57">
        <f t="shared" ref="IV50:IV163" si="172">IU50*IB50</f>
        <v>0</v>
      </c>
      <c r="IW50" s="57">
        <f>'m12'!AR50+'m12'!AT50+'m12'!AV50+'m12'!AX50+'m12'!AZ50+'m12'!BB50+'m12'!BD50</f>
        <v>0</v>
      </c>
      <c r="IX50" s="58"/>
      <c r="IY50" s="57">
        <f t="shared" ref="IY50:IY163" si="173">IX50+IW50-IV50</f>
        <v>0</v>
      </c>
      <c r="IZ50" s="61"/>
      <c r="JA50" s="55">
        <f>'m12'!BE50+'m12'!BG50+'m12'!BI50+'m12'!BK50</f>
        <v>0</v>
      </c>
      <c r="JB50" s="57">
        <f t="shared" ref="JB50:JB163" si="174">JA50*IB50</f>
        <v>0</v>
      </c>
      <c r="JC50" s="57">
        <f>'m12'!BF50+'m12'!BH50+'m12'!BJ50+'m12'!BL50</f>
        <v>0</v>
      </c>
      <c r="JD50" s="58"/>
      <c r="JE50" s="57">
        <f t="shared" ref="JE50:JE163" si="175">JD50+JC50-JB50</f>
        <v>0</v>
      </c>
    </row>
    <row r="51">
      <c r="A51" s="2" t="str">
        <f>IFERROR(__xludf.DUMMYFUNCTION("""COMPUTED_VALUE"""),"Radim Dvořák")</f>
        <v>Radim Dvořák</v>
      </c>
      <c r="B51" s="44">
        <f>IFERROR(__xludf.DUMMYFUNCTION("""COMPUTED_VALUE"""),100.0)</f>
        <v>100</v>
      </c>
      <c r="C51" s="94">
        <f>'m3'!E29+'m3'!G29+'m3'!I29+'m3'!K29+'m3'!M29+'m3'!O29+'m3'!Q29</f>
        <v>46</v>
      </c>
      <c r="D51" s="46">
        <f>'m3'!A29*C51</f>
        <v>4600</v>
      </c>
      <c r="E51" s="46">
        <f>'m3'!F29+'m3'!H29+'m3'!J29+'m3'!L29+'m3'!N29+'m3'!P29+'m3'!R29</f>
        <v>4600</v>
      </c>
      <c r="F51" s="47"/>
      <c r="G51" s="46">
        <f t="shared" si="104"/>
        <v>0</v>
      </c>
      <c r="H51" s="2"/>
      <c r="I51" s="45">
        <f>'m3'!S29+'m3'!U29+'m3'!W29+'m3'!Y29+'m3'!AA29+'m3'!AC29+'m3'!AE29</f>
        <v>56.5</v>
      </c>
      <c r="J51" s="46">
        <f>'m3'!A29*I51</f>
        <v>5650</v>
      </c>
      <c r="K51" s="46">
        <f>'m3'!T29+'m3'!V29+'m3'!X29+'m3'!Z29+'m3'!AB29+'m3'!AD29+'m3'!AF29</f>
        <v>5650</v>
      </c>
      <c r="L51" s="47"/>
      <c r="M51" s="46">
        <f t="shared" si="105"/>
        <v>0</v>
      </c>
      <c r="N51" s="2"/>
      <c r="O51" s="45">
        <f>'m3'!AG29+'m3'!AI29+'m3'!AK29+'m3'!AM29+'m3'!AO29+'m3'!AQ29+'m3'!AS29</f>
        <v>52</v>
      </c>
      <c r="P51" s="46">
        <f>'m3'!A29*O51</f>
        <v>5200</v>
      </c>
      <c r="Q51" s="46">
        <f>'m3'!AH29+'m3'!AJ29+'m3'!AL29+'m3'!AN29+'m3'!AP29+'m3'!AR29+'m3'!AT29</f>
        <v>1200</v>
      </c>
      <c r="R51" s="64">
        <v>4000.0</v>
      </c>
      <c r="S51" s="46">
        <f t="shared" si="106"/>
        <v>0</v>
      </c>
      <c r="T51" s="2"/>
      <c r="U51" s="45">
        <f>'m3'!AU29+'m3'!AW29+'m3'!AY29+'m3'!BA29+'m3'!BC29+'m3'!BE29+'m3'!BG29</f>
        <v>44.5</v>
      </c>
      <c r="V51" s="46">
        <f>'m3'!A29*U51</f>
        <v>4450</v>
      </c>
      <c r="W51" s="46">
        <f>'m3'!AV29+'m3'!AX29+'m3'!AZ29+'m3'!BB29+'m3'!BD29+'m3'!BF29+'m3'!BH29</f>
        <v>0</v>
      </c>
      <c r="X51" s="64">
        <v>4450.0</v>
      </c>
      <c r="Y51" s="46">
        <f t="shared" si="107"/>
        <v>0</v>
      </c>
      <c r="Z51" s="2"/>
      <c r="AA51" s="45">
        <f>'m3'!BI29+'m3'!BK29+'m4'!C29+'m4'!E29+'m4'!G29+'m4'!I29+'m4'!K29</f>
        <v>48</v>
      </c>
      <c r="AB51" s="46">
        <f>('m3'!BI29+'m3'!BK29)*'m3'!A29+('m4'!C29+'m4'!E29+'m4'!G29+'m4'!I29+'m4'!K29)*'m4'!A29</f>
        <v>4800</v>
      </c>
      <c r="AC51" s="46">
        <f>'m3'!BJ29+'m3'!BL29+'m4'!D29+'m4'!F29+'m4'!H29+'m4'!J29+'m4'!L29</f>
        <v>0</v>
      </c>
      <c r="AD51" s="64">
        <v>4800.0</v>
      </c>
      <c r="AE51" s="46">
        <f t="shared" si="108"/>
        <v>0</v>
      </c>
      <c r="AF51" s="44">
        <f>IFERROR(__xludf.DUMMYFUNCTION("""COMPUTED_VALUE"""),100.0)</f>
        <v>100</v>
      </c>
      <c r="AG51" s="45">
        <f>'m4'!M29+'m4'!O29+'m4'!Q29+'m4'!S29+'m4'!U29+'m4'!W29+'m4'!Y29</f>
        <v>46</v>
      </c>
      <c r="AH51" s="46">
        <f>'m4'!A29*AG51</f>
        <v>4600</v>
      </c>
      <c r="AI51" s="46">
        <f>'m4'!N29+'m4'!P29+'m4'!R29+'m4'!T29+'m4'!V29+'m4'!X29+'m4'!Z29</f>
        <v>0</v>
      </c>
      <c r="AJ51" s="64">
        <v>4600.0</v>
      </c>
      <c r="AK51" s="46">
        <f t="shared" si="109"/>
        <v>0</v>
      </c>
      <c r="AL51" s="2"/>
      <c r="AM51" s="45">
        <f>'m4'!AA29+'m4'!AC29+'m4'!AE29+'m4'!AG29+'m4'!AI29+'m4'!AK29+'m4'!AM29</f>
        <v>49.5</v>
      </c>
      <c r="AN51" s="46">
        <f>'m4'!A29*AM51</f>
        <v>4950</v>
      </c>
      <c r="AO51" s="52">
        <f>'m4'!AB29+'m4'!AD29+'m4'!AF29+'m4'!AH29+'m4'!AJ29+'m4'!AL29+'m4'!AN29</f>
        <v>0</v>
      </c>
      <c r="AP51" s="64">
        <v>4950.0</v>
      </c>
      <c r="AQ51" s="46">
        <f t="shared" si="110"/>
        <v>0</v>
      </c>
      <c r="AR51" s="2"/>
      <c r="AS51" s="45">
        <f>'m4'!AO29+'m4'!AQ29+'m4'!AS29+'m4'!AU29+'m4'!AW29+'m4'!AY29+'m4'!BA29</f>
        <v>45.5</v>
      </c>
      <c r="AT51" s="46">
        <f>'m4'!A29*AS51</f>
        <v>4550</v>
      </c>
      <c r="AU51" s="46">
        <f>'m4'!AP29+'m4'!AR29+'m4'!AT29+'m4'!AV29+'m4'!AX29+'m4'!AZ29+'m4'!BB29</f>
        <v>0</v>
      </c>
      <c r="AV51" s="96">
        <v>4550.0</v>
      </c>
      <c r="AW51" s="62">
        <f t="shared" si="111"/>
        <v>0</v>
      </c>
      <c r="AX51" s="2"/>
      <c r="AY51" s="45">
        <f>'m4'!BC29+'m4'!BE29+'m4'!BG29+'m4'!BI29+'m5'!C29+'m5'!E29+'m5'!G29</f>
        <v>0</v>
      </c>
      <c r="AZ51" s="46">
        <f>('m4'!BC29+'m4'!BE29+'m4'!BG29+'m4'!BI29)*'m4'!A29+('m5'!C29+'m5'!E29+'m5'!G29)*'m5'!A29</f>
        <v>0</v>
      </c>
      <c r="BA51" s="46">
        <f>'m4'!BD29+'m4'!BF29+'m4'!BH29+'m4'!BJ29+'m5'!D29+'m5'!F29+'m5'!H29</f>
        <v>0</v>
      </c>
      <c r="BB51" s="64"/>
      <c r="BC51" s="46">
        <f t="shared" si="112"/>
        <v>0</v>
      </c>
      <c r="BD51" s="44">
        <f>IFERROR(__xludf.DUMMYFUNCTION("""COMPUTED_VALUE"""),100.0)</f>
        <v>100</v>
      </c>
      <c r="BE51" s="45">
        <f>'m5'!I29+'m5'!K29+'m5'!M29+'m5'!O29+'m5'!Q29+'m5'!S29+'m5'!U29</f>
        <v>6</v>
      </c>
      <c r="BF51" s="46">
        <f>'m5'!A29*BE51</f>
        <v>600</v>
      </c>
      <c r="BG51" s="46">
        <f>'m5'!J29+'m5'!L29+'m5'!N29+'m5'!P29+'m5'!R29+'m5'!T29+'m5'!V29</f>
        <v>0</v>
      </c>
      <c r="BH51" s="96">
        <v>600.0</v>
      </c>
      <c r="BI51" s="46">
        <f t="shared" si="113"/>
        <v>0</v>
      </c>
      <c r="BJ51" s="2"/>
      <c r="BK51" s="45">
        <f>'m5'!W29+'m5'!Y29+'m5'!AA29+'m5'!AC29+'m5'!AE29+'m5'!AG29+'m5'!AI29</f>
        <v>0</v>
      </c>
      <c r="BL51" s="46">
        <f>'m5'!A29*BK51</f>
        <v>0</v>
      </c>
      <c r="BM51" s="46">
        <f>'m5'!X29+'m5'!Z29+'m5'!AB29+'m5'!AD29+'m5'!AF29+'m5'!AH29+'m5'!AJ29</f>
        <v>0</v>
      </c>
      <c r="BN51" s="47"/>
      <c r="BO51" s="46">
        <f t="shared" si="114"/>
        <v>0</v>
      </c>
      <c r="BP51" s="2"/>
      <c r="BQ51" s="45">
        <f>'m5'!AK29+'m5'!AM29+'m5'!AO29+'m5'!AQ29+'m5'!AS29+'m5'!AU29+'m5'!AW29</f>
        <v>0</v>
      </c>
      <c r="BR51" s="46">
        <f>'m5'!A29*BQ51</f>
        <v>0</v>
      </c>
      <c r="BS51" s="46">
        <f>'m5'!AL29+'m5'!AN29+'m5'!AP29+'m5'!AR29+'m5'!AT29+'m5'!AV29+'m5'!AX29</f>
        <v>0</v>
      </c>
      <c r="BT51" s="64"/>
      <c r="BU51" s="46">
        <f t="shared" si="115"/>
        <v>0</v>
      </c>
      <c r="BV51" s="2"/>
      <c r="BW51" s="45">
        <f>'m5'!AY29+'m5'!BA29+'m5'!BC29+'m5'!BE29+'m5'!BG29+'m5'!BI29+'m5'!BK29</f>
        <v>0</v>
      </c>
      <c r="BX51" s="46">
        <f>'m5'!A29*BW51</f>
        <v>0</v>
      </c>
      <c r="BY51" s="46">
        <f>'m5'!AZ29+'m5'!BB29+'m5'!BD29+'m5'!BF29+'m5'!BH29+'m5'!BJ29+'m5'!BL29</f>
        <v>0</v>
      </c>
      <c r="BZ51" s="64"/>
      <c r="CA51" s="46">
        <f t="shared" si="116"/>
        <v>0</v>
      </c>
      <c r="CB51" s="44">
        <f>IFERROR(__xludf.DUMMYFUNCTION("""COMPUTED_VALUE"""),100.0)</f>
        <v>100</v>
      </c>
      <c r="CC51" s="45">
        <f>'m6'!C41+'m6'!E41+'m6'!G41+'m6'!I41+'m6'!K41+'m6'!M41+'m6'!O41</f>
        <v>5</v>
      </c>
      <c r="CD51" s="46">
        <f t="shared" si="117"/>
        <v>500</v>
      </c>
      <c r="CE51" s="46">
        <f>'m6'!D41+'m6'!F41+'m6'!H41+'m6'!J41+'m6'!L41+'m6'!N41+'m6'!P41</f>
        <v>0</v>
      </c>
      <c r="CF51" s="64"/>
      <c r="CG51" s="46">
        <f t="shared" si="118"/>
        <v>-500</v>
      </c>
      <c r="CH51" s="2"/>
      <c r="CI51" s="45">
        <f>'m6'!Q41+'m6'!S41+'m6'!U41+'m6'!W41+'m6'!Y41+'m6'!AA41+'m6'!AC41</f>
        <v>0</v>
      </c>
      <c r="CJ51" s="54">
        <f t="shared" si="119"/>
        <v>0</v>
      </c>
      <c r="CK51" s="46">
        <f>'m6'!R41+'m6'!T41+'m6'!V41+'m6'!X41+'m6'!Z41+'m6'!AB41+'m6'!AD41</f>
        <v>0</v>
      </c>
      <c r="CL51" s="64"/>
      <c r="CM51" s="46">
        <f t="shared" si="120"/>
        <v>0</v>
      </c>
      <c r="CN51" s="2"/>
      <c r="CO51" s="45">
        <f>'m6'!AE41+'m6'!AG41+'m6'!AI41+'m6'!AK41+'m6'!AM41+'m6'!AO41+'m6'!AQ41</f>
        <v>0</v>
      </c>
      <c r="CP51" s="46">
        <f t="shared" si="121"/>
        <v>0</v>
      </c>
      <c r="CQ51" s="46">
        <f>'m6'!AF41+'m6'!AH41+'m6'!AJ41+'m6'!AL41+'m6'!AN41+'m6'!AP41+'m6'!AR41</f>
        <v>0</v>
      </c>
      <c r="CR51" s="64"/>
      <c r="CS51" s="46">
        <f t="shared" si="122"/>
        <v>0</v>
      </c>
      <c r="CT51" s="2"/>
      <c r="CU51" s="45">
        <f>'m6'!AS41+'m6'!AU41+'m6'!AW41+'m6'!AY41+'m6'!BA41+'m6'!BC41+'m6'!BE41</f>
        <v>0</v>
      </c>
      <c r="CV51" s="46">
        <f t="shared" si="123"/>
        <v>0</v>
      </c>
      <c r="CW51" s="46">
        <f>'m6'!AT41+'m6'!AV41+'m6'!AX41+'m6'!AZ41+'m6'!BB41+'m6'!BD41+'m6'!BF41</f>
        <v>0</v>
      </c>
      <c r="CX51" s="64"/>
      <c r="CY51" s="46">
        <f t="shared" si="124"/>
        <v>0</v>
      </c>
      <c r="CZ51" s="2"/>
      <c r="DA51" s="45">
        <f>'m6'!BG41+'m6'!BI41+'m7'!C41+'m7'!E41+'m7'!G41+'m7'!I41+'m7'!K41</f>
        <v>0</v>
      </c>
      <c r="DB51" s="46">
        <f>('m6'!BG41+'m6'!BI41)*'m6'!A41+('m7'!C41+'m7'!E41+'m7'!G41+'m7'!I41+'m7'!K41)*'m7'!A41</f>
        <v>0</v>
      </c>
      <c r="DC51" s="46">
        <f>'m6'!BH41+'m6'!BJ41+'m7'!D41+'m7'!F41+'m7'!H41+'m7'!J41+'m7'!L41</f>
        <v>0</v>
      </c>
      <c r="DD51" s="64"/>
      <c r="DE51" s="46">
        <f t="shared" si="125"/>
        <v>0</v>
      </c>
      <c r="DF51" s="44">
        <f>IFERROR(__xludf.DUMMYFUNCTION("""COMPUTED_VALUE"""),100.0)</f>
        <v>100</v>
      </c>
      <c r="DG51" s="45">
        <f>'m7'!M41+'m7'!O41+'m7'!Q41+'m7'!S41+'m7'!U41+'m7'!W41+'m7'!Y41</f>
        <v>0</v>
      </c>
      <c r="DH51" s="46">
        <f t="shared" si="126"/>
        <v>0</v>
      </c>
      <c r="DI51" s="46">
        <f>'m7'!N41+'m7'!P41+'m7'!R41+'m7'!T41+'m7'!V41+'m7'!X41+'m7'!Z41</f>
        <v>0</v>
      </c>
      <c r="DJ51" s="64"/>
      <c r="DK51" s="46">
        <f t="shared" si="127"/>
        <v>0</v>
      </c>
      <c r="DL51" s="2"/>
      <c r="DM51" s="45">
        <f>'m7'!AA41+'m7'!AC41+'m7'!AE41+'m7'!AG41+'m7'!AI41+'m7'!AK41+'m7'!AM41</f>
        <v>5.5</v>
      </c>
      <c r="DN51" s="46">
        <f t="shared" si="128"/>
        <v>550</v>
      </c>
      <c r="DO51" s="46">
        <f>'m7'!AB41+'m7'!AD41+'m7'!AF41+'m7'!AH41+'m7'!AJ41+'m7'!AL41+'m7'!AN41</f>
        <v>0</v>
      </c>
      <c r="DP51" s="64"/>
      <c r="DQ51" s="46">
        <f t="shared" si="129"/>
        <v>-550</v>
      </c>
      <c r="DR51" s="2"/>
      <c r="DS51" s="45">
        <f>'m7'!AO41+'m7'!AQ41+'m7'!AS41+'m7'!AU41+'m7'!AW41+'m7'!AY41+'m7'!BA41</f>
        <v>0</v>
      </c>
      <c r="DT51" s="46">
        <f t="shared" si="130"/>
        <v>0</v>
      </c>
      <c r="DU51" s="46">
        <f>'m7'!AP41+'m7'!AR41+'m7'!AT41+'m7'!AV41+'m7'!AX41+'m7'!AZ41+'m7'!BB41</f>
        <v>0</v>
      </c>
      <c r="DV51" s="64"/>
      <c r="DW51" s="46">
        <f t="shared" si="131"/>
        <v>0</v>
      </c>
      <c r="DX51" s="2"/>
      <c r="DY51" s="97">
        <f>'m7'!BC41+'m7'!BE41+'m7'!BG41+'m7'!BI41+'m7'!BK41+'m8'!C41+'m8'!E41</f>
        <v>0</v>
      </c>
      <c r="DZ51" s="63">
        <f>('m7'!BC41+'m7'!BE41+'m7'!BG41+'m7'!BI41+'m7'!BK41)*DF51+('m8'!C41+'m8'!E41)*ED51</f>
        <v>0</v>
      </c>
      <c r="EA51" s="63">
        <f>'m7'!BD41+'m7'!BF41+'m7'!BH41+'m7'!BJ41+'m7'!BL41+'m8'!D41+'m8'!F41</f>
        <v>0</v>
      </c>
      <c r="EB51" s="64"/>
      <c r="EC51" s="63">
        <f t="shared" si="132"/>
        <v>0</v>
      </c>
      <c r="ED51" s="65">
        <f>IFERROR(__xludf.DUMMYFUNCTION("""COMPUTED_VALUE"""),100.0)</f>
        <v>100</v>
      </c>
      <c r="EE51" s="97">
        <f>'m8'!G41+'m8'!I41+'m8'!K41+'m8'!M41+'m8'!O41+'m8'!Q41+'m8'!S41</f>
        <v>2</v>
      </c>
      <c r="EF51" s="63">
        <f t="shared" si="133"/>
        <v>200</v>
      </c>
      <c r="EG51" s="63">
        <f>'m8'!H41+'m8'!J41+'m8'!L41+'m8'!N41+'m8'!P41+'m8'!R41+'m8'!T41</f>
        <v>200</v>
      </c>
      <c r="EH51" s="64"/>
      <c r="EI51" s="63">
        <f t="shared" si="134"/>
        <v>0</v>
      </c>
      <c r="EJ51" s="66"/>
      <c r="EK51" s="97">
        <f>'m8'!U41+'m8'!W41+'m8'!Y41+'m8'!AA41+'m8'!AC41+'m8'!AE41+'m8'!AG41</f>
        <v>0</v>
      </c>
      <c r="EL51" s="63">
        <f t="shared" si="135"/>
        <v>0</v>
      </c>
      <c r="EM51" s="63">
        <f>'m8'!V41+'m8'!X41+'m8'!Z41+'m8'!AB41+'m8'!AD41+'m8'!AF41+'m8'!AH41</f>
        <v>0</v>
      </c>
      <c r="EN51" s="64"/>
      <c r="EO51" s="63">
        <f t="shared" si="136"/>
        <v>0</v>
      </c>
      <c r="EP51" s="67"/>
      <c r="EQ51" s="55">
        <f>'m8'!AI41+'m8'!AK41+'m8'!AM41+'m8'!AO41+'m8'!AQ41+'m8'!AS41+'m8'!AU41</f>
        <v>0</v>
      </c>
      <c r="ER51" s="57">
        <f t="shared" si="137"/>
        <v>0</v>
      </c>
      <c r="ES51" s="57">
        <f>'m8'!AJ41+'m8'!AL41+'m8'!AN41+'m8'!AP41+'m8'!AR41+'m8'!AT41+'m8'!AV41</f>
        <v>0</v>
      </c>
      <c r="ET51" s="68"/>
      <c r="EU51" s="57">
        <f t="shared" si="138"/>
        <v>0</v>
      </c>
      <c r="EV51" s="67"/>
      <c r="EW51" s="55">
        <f>'m8'!AW41+'m8'!AY41+'m8'!BA41+'m8'!BC41+'m8'!BE41+'m8'!BG41+'m8'!BI41</f>
        <v>0</v>
      </c>
      <c r="EX51" s="57">
        <f t="shared" si="139"/>
        <v>0</v>
      </c>
      <c r="EY51" s="57">
        <f>'m8'!AX41+'m8'!AZ41+'m8'!BB41+'m8'!BD41+'m8'!BF41+'m8'!BH41+'m8'!BJ41</f>
        <v>0</v>
      </c>
      <c r="EZ51" s="68"/>
      <c r="FA51" s="57">
        <f t="shared" si="140"/>
        <v>0</v>
      </c>
      <c r="FB51" s="67"/>
      <c r="FC51" s="55">
        <f>'m8'!BK41+'m9'!C41+'m9'!E41+'m9'!G41+'m9'!I41+'m9'!K41+'m9'!M41</f>
        <v>0</v>
      </c>
      <c r="FD51" s="57">
        <f>'m8'!BK41*ED51+'m9'!C41*FH51+'m9'!E41*FH51+'m9'!G41*FH51+'m9'!I41*FH51+'m9'!K41*FH51+'m9'!M41*FH51</f>
        <v>0</v>
      </c>
      <c r="FE51" s="57">
        <f>'m8'!BL41+'m9'!D41+'m9'!F41+'m9'!H41+'m9'!J41+'m9'!L41+'m9'!N41</f>
        <v>0</v>
      </c>
      <c r="FF51" s="68"/>
      <c r="FG51" s="57">
        <f t="shared" si="141"/>
        <v>0</v>
      </c>
      <c r="FH51" s="65">
        <f>IFERROR(__xludf.DUMMYFUNCTION("""COMPUTED_VALUE"""),100.0)</f>
        <v>100</v>
      </c>
      <c r="FI51" s="97">
        <f>'m9'!O41+'m9'!Q41+'m9'!S41+'m9'!U41+'m9'!W41+'m9'!Y41+'m9'!AA41</f>
        <v>0</v>
      </c>
      <c r="FJ51" s="63">
        <f t="shared" si="142"/>
        <v>0</v>
      </c>
      <c r="FK51" s="63">
        <f>'m9'!P41+'m9'!R41+'m9'!T41+'m9'!V41+'m9'!X41+'m9'!Z41+'m9'!AB41</f>
        <v>0</v>
      </c>
      <c r="FL51" s="64"/>
      <c r="FM51" s="63">
        <f t="shared" si="143"/>
        <v>0</v>
      </c>
      <c r="FN51" s="67"/>
      <c r="FO51" s="55">
        <f>'m9'!AC41+'m9'!AE41+'m9'!AG41+'m9'!AI41+'m9'!AK41+'m9'!AM41+'m9'!AO41</f>
        <v>0</v>
      </c>
      <c r="FP51" s="57">
        <f t="shared" si="144"/>
        <v>0</v>
      </c>
      <c r="FQ51" s="57">
        <f>'m9'!AD41+'m9'!AF41+'m9'!AH41+'m9'!AJ41+'m9'!AL41+'m9'!AN41+'m9'!AP41</f>
        <v>0</v>
      </c>
      <c r="FR51" s="68"/>
      <c r="FS51" s="57">
        <f t="shared" si="145"/>
        <v>0</v>
      </c>
      <c r="FT51" s="67"/>
      <c r="FU51" s="55">
        <f>'m9'!AQ41+'m9'!AS41+'m9'!AU41+'m9'!AW41+'m9'!AY41+'m9'!BA41+'m9'!BC41</f>
        <v>0</v>
      </c>
      <c r="FV51" s="57">
        <f t="shared" si="146"/>
        <v>0</v>
      </c>
      <c r="FW51" s="57">
        <f>'m9'!AR41+'m9'!AT41+'m9'!AV41+'m9'!AX41+'m9'!AZ41+'m9'!BB41+'m9'!BD41</f>
        <v>0</v>
      </c>
      <c r="FX51" s="68"/>
      <c r="FY51" s="57">
        <f t="shared" si="147"/>
        <v>0</v>
      </c>
      <c r="FZ51" s="67"/>
      <c r="GA51" s="55">
        <f>'m9'!BE41+'m9'!BG41+'m9'!BI41+'m10'!C51+'m10'!E51+'m10'!G51+'m10'!I51</f>
        <v>0</v>
      </c>
      <c r="GB51" s="57">
        <f t="shared" si="148"/>
        <v>0</v>
      </c>
      <c r="GC51" s="57">
        <f>'m9'!BF41+'m9'!BH41+'m9'!BJ41+'m10'!D51+'m10'!F51+'m10'!H51+'m10'!J51</f>
        <v>0</v>
      </c>
      <c r="GD51" s="68"/>
      <c r="GE51" s="57">
        <f t="shared" si="149"/>
        <v>0</v>
      </c>
      <c r="GF51" s="69">
        <f>IFERROR(__xludf.DUMMYFUNCTION("""COMPUTED_VALUE"""),100.0)</f>
        <v>100</v>
      </c>
      <c r="GG51" s="55">
        <f>'m10'!K51+'m10'!M51+'m10'!O51+'m10'!Q51+'m10'!S51+'m10'!U51+'m10'!W51</f>
        <v>0</v>
      </c>
      <c r="GH51" s="57">
        <f t="shared" si="150"/>
        <v>0</v>
      </c>
      <c r="GI51" s="57">
        <f>'m10'!L51+'m10'!N51+'m10'!P51+'m10'!R51+'m10'!T51+'m10'!V51+'m10'!X51</f>
        <v>0</v>
      </c>
      <c r="GJ51" s="68"/>
      <c r="GK51" s="57">
        <f t="shared" si="151"/>
        <v>0</v>
      </c>
      <c r="GL51" s="67"/>
      <c r="GM51" s="55">
        <f>'m10'!Y51+'m10'!AA51+'m10'!AC51+'m10'!AE51+'m10'!AG51+'m10'!AI51+'m10'!AK51</f>
        <v>0</v>
      </c>
      <c r="GN51" s="57">
        <f t="shared" si="152"/>
        <v>0</v>
      </c>
      <c r="GO51" s="57">
        <f>'m10'!Z51+'m10'!AB51+'m10'!AD51+'m10'!AF51+'m10'!AH51+'m10'!AJ51+'m10'!AL51</f>
        <v>0</v>
      </c>
      <c r="GP51" s="68"/>
      <c r="GQ51" s="57">
        <f t="shared" si="153"/>
        <v>0</v>
      </c>
      <c r="GR51" s="61"/>
      <c r="GS51" s="55">
        <f>'m10'!AM51+'m10'!AO51+'m10'!AQ51+'m10'!AS51+'m10'!AU51+'m10'!AW51+'m10'!AY51</f>
        <v>0</v>
      </c>
      <c r="GT51" s="57">
        <f t="shared" si="154"/>
        <v>0</v>
      </c>
      <c r="GU51" s="57">
        <f>'m10'!AN51+'m10'!AP51+'m10'!AR51+'m10'!AT51+'m10'!AV51+'m10'!AX51+'m10'!AZ51</f>
        <v>0</v>
      </c>
      <c r="GV51" s="58"/>
      <c r="GW51" s="57">
        <f t="shared" si="155"/>
        <v>0</v>
      </c>
      <c r="GX51" s="61"/>
      <c r="GY51" s="55">
        <f>'m10'!BA51+'m10'!BC51+'m10'!BE51+'m10'!BG51+'m10'!BI51+'m10'!BK51+'m11'!C51</f>
        <v>0</v>
      </c>
      <c r="GZ51" s="57">
        <f t="shared" si="156"/>
        <v>0</v>
      </c>
      <c r="HA51" s="57">
        <f>'m10'!BB51+'m10'!BD51+'m10'!BF51+'m10'!BH51+'m10'!BJ51+'m10'!BL51+'m11'!D51</f>
        <v>0</v>
      </c>
      <c r="HB51" s="58"/>
      <c r="HC51" s="57">
        <f t="shared" si="157"/>
        <v>0</v>
      </c>
      <c r="HD51" s="69">
        <f>IFERROR(__xludf.DUMMYFUNCTION("""COMPUTED_VALUE"""),100.0)</f>
        <v>100</v>
      </c>
      <c r="HE51" s="55">
        <f>'m11'!E51+'m11'!G51+'m11'!I51+'m11'!K51+'m11'!M51+'m11'!O51+'m11'!Q51</f>
        <v>0</v>
      </c>
      <c r="HF51" s="57">
        <f t="shared" si="158"/>
        <v>0</v>
      </c>
      <c r="HG51" s="57">
        <f>'m11'!F51+'m11'!H51+'m11'!J51+'m11'!L51+'m11'!N51+'m11'!P51+'m11'!R51</f>
        <v>0</v>
      </c>
      <c r="HH51" s="68"/>
      <c r="HI51" s="57">
        <f t="shared" si="159"/>
        <v>0</v>
      </c>
      <c r="HJ51" s="67"/>
      <c r="HK51" s="55">
        <f>'m11'!S51+'m11'!U51+'m11'!W51+'m11'!Y51+'m11'!AA51+'m11'!AC51+'m11'!AE51</f>
        <v>0</v>
      </c>
      <c r="HL51" s="57">
        <f t="shared" si="160"/>
        <v>0</v>
      </c>
      <c r="HM51" s="57">
        <f>'m11'!T51+'m11'!V51+'m11'!X51+'m11'!Z51+'m11'!AB51+'m11'!AD51+'m11'!AF51</f>
        <v>0</v>
      </c>
      <c r="HN51" s="68"/>
      <c r="HO51" s="57">
        <f t="shared" si="161"/>
        <v>0</v>
      </c>
      <c r="HP51" s="61"/>
      <c r="HQ51" s="55">
        <f>'m11'!AG51+'m11'!AI51+'m11'!AK51+'m11'!AM51+'m11'!AO51+'m11'!AQ51+'m11'!AS51</f>
        <v>0</v>
      </c>
      <c r="HR51" s="57">
        <f t="shared" si="162"/>
        <v>0</v>
      </c>
      <c r="HS51" s="57">
        <f>'m11'!AH51+'m11'!AJ51+'m11'!AL51+'m11'!AN51+'m11'!AP51+'m11'!AR51+'m11'!AT51</f>
        <v>0</v>
      </c>
      <c r="HT51" s="58"/>
      <c r="HU51" s="57">
        <f t="shared" si="163"/>
        <v>0</v>
      </c>
      <c r="HV51" s="61"/>
      <c r="HW51" s="55">
        <f>'m11'!AU51+'m11'!AW51+'m11'!AY51+'m11'!BA51+'m11'!BC51+'m11'!BE51+'m11'!BG51</f>
        <v>0</v>
      </c>
      <c r="HX51" s="57">
        <f t="shared" si="164"/>
        <v>0</v>
      </c>
      <c r="HY51" s="57">
        <f>'m11'!AV51+'m11'!AX51+'m11'!AZ51+'m11'!BB51+'m11'!BD51+'m11'!BF51+'m11'!BH51</f>
        <v>0</v>
      </c>
      <c r="HZ51" s="58"/>
      <c r="IA51" s="57">
        <f t="shared" si="165"/>
        <v>0</v>
      </c>
      <c r="IB51" s="61">
        <f>IFERROR(__xludf.DUMMYFUNCTION("""COMPUTED_VALUE"""),100.0)</f>
        <v>100</v>
      </c>
      <c r="IC51" s="55">
        <f>'m11'!BI51+'m12'!C51+'m12'!E51+'m12'!G51+'m12'!I51+'m12'!K51+'m12'!M51</f>
        <v>0</v>
      </c>
      <c r="ID51" s="57">
        <f t="shared" si="166"/>
        <v>0</v>
      </c>
      <c r="IE51" s="57">
        <f>'m11'!BJ51+'m12'!D51+'m12'!F51+'m12'!H51+'m12'!J51+'m12'!L51+'m12'!N51</f>
        <v>0</v>
      </c>
      <c r="IF51" s="58"/>
      <c r="IG51" s="57">
        <f t="shared" si="167"/>
        <v>0</v>
      </c>
      <c r="IH51" s="61"/>
      <c r="II51" s="55">
        <f>'m12'!O51+'m12'!Q51+'m12'!S51+'m12'!U51+'m12'!W51+'m12'!Y51+'m12'!AA51</f>
        <v>0</v>
      </c>
      <c r="IJ51" s="57">
        <f t="shared" si="168"/>
        <v>0</v>
      </c>
      <c r="IK51" s="57">
        <f>'m12'!P51+'m12'!R51+'m12'!T51+'m12'!V51+'m12'!X51+'m12'!Z51+'m12'!AB51</f>
        <v>0</v>
      </c>
      <c r="IL51" s="58"/>
      <c r="IM51" s="57">
        <f t="shared" si="169"/>
        <v>0</v>
      </c>
      <c r="IN51" s="61"/>
      <c r="IO51" s="55">
        <f>'m12'!AC51+'m12'!AE51+'m12'!AG51+'m12'!AI51+'m12'!AK51+'m12'!AM51+'m12'!AO51</f>
        <v>0</v>
      </c>
      <c r="IP51" s="57">
        <f t="shared" si="170"/>
        <v>0</v>
      </c>
      <c r="IQ51" s="57">
        <f>'m12'!AD51+'m12'!AF51+'m12'!AH51+'m12'!AJ51+'m12'!AL51+'m12'!AN51+'m12'!AP51</f>
        <v>0</v>
      </c>
      <c r="IR51" s="58"/>
      <c r="IS51" s="57">
        <f t="shared" si="171"/>
        <v>0</v>
      </c>
      <c r="IT51" s="61"/>
      <c r="IU51" s="55">
        <f>'m12'!AQ51+'m12'!AS51+'m12'!AU51+'m12'!AW51+'m12'!AY51+'m12'!BA51+'m12'!BC51</f>
        <v>0</v>
      </c>
      <c r="IV51" s="57">
        <f t="shared" si="172"/>
        <v>0</v>
      </c>
      <c r="IW51" s="57">
        <f>'m12'!AR51+'m12'!AT51+'m12'!AV51+'m12'!AX51+'m12'!AZ51+'m12'!BB51+'m12'!BD51</f>
        <v>0</v>
      </c>
      <c r="IX51" s="58"/>
      <c r="IY51" s="57">
        <f t="shared" si="173"/>
        <v>0</v>
      </c>
      <c r="IZ51" s="61"/>
      <c r="JA51" s="55">
        <f>'m12'!BE51+'m12'!BG51+'m12'!BI51+'m12'!BK51</f>
        <v>0</v>
      </c>
      <c r="JB51" s="57">
        <f t="shared" si="174"/>
        <v>0</v>
      </c>
      <c r="JC51" s="57">
        <f>'m12'!BF51+'m12'!BH51+'m12'!BJ51+'m12'!BL51</f>
        <v>0</v>
      </c>
      <c r="JD51" s="58"/>
      <c r="JE51" s="57">
        <f t="shared" si="175"/>
        <v>0</v>
      </c>
    </row>
    <row r="52">
      <c r="A52" s="2" t="str">
        <f>IFERROR(__xludf.DUMMYFUNCTION("""COMPUTED_VALUE"""),"Daniel Dubecký")</f>
        <v>Daniel Dubecký</v>
      </c>
      <c r="B52" s="44">
        <f>IFERROR(__xludf.DUMMYFUNCTION("""COMPUTED_VALUE"""),100.0)</f>
        <v>100</v>
      </c>
      <c r="C52" s="94">
        <f>'m3'!E30+'m3'!G30+'m3'!I30+'m3'!K30+'m3'!M30+'m3'!O30+'m3'!Q30</f>
        <v>25.5</v>
      </c>
      <c r="D52" s="46">
        <f>'m3'!A30*C52</f>
        <v>2550</v>
      </c>
      <c r="E52" s="46">
        <f>'m3'!F30+'m3'!H30+'m3'!J30+'m3'!L30+'m3'!N30+'m3'!P30+'m3'!R30</f>
        <v>2670</v>
      </c>
      <c r="F52" s="47"/>
      <c r="G52" s="46">
        <f t="shared" si="104"/>
        <v>120</v>
      </c>
      <c r="H52" s="2"/>
      <c r="I52" s="45">
        <f>'m3'!S30+'m3'!U30+'m3'!W30+'m3'!Y30+'m3'!AA30+'m3'!AC30+'m3'!AE30</f>
        <v>30</v>
      </c>
      <c r="J52" s="46">
        <f>'m3'!A30*I52</f>
        <v>3000</v>
      </c>
      <c r="K52" s="46">
        <f>'m3'!T30+'m3'!V30+'m3'!X30+'m3'!Z30+'m3'!AB30+'m3'!AD30+'m3'!AF30</f>
        <v>3000</v>
      </c>
      <c r="L52" s="47"/>
      <c r="M52" s="46">
        <f t="shared" si="105"/>
        <v>0</v>
      </c>
      <c r="N52" s="2"/>
      <c r="O52" s="45">
        <f>'m3'!AG30+'m3'!AI30+'m3'!AK30+'m3'!AM30+'m3'!AO30+'m3'!AQ30+'m3'!AS30</f>
        <v>0</v>
      </c>
      <c r="P52" s="46">
        <f>'m3'!A30*O52</f>
        <v>0</v>
      </c>
      <c r="Q52" s="46">
        <f>'m3'!AH30+'m3'!AJ30+'m3'!AL30+'m3'!AN30+'m3'!AP30+'m3'!AR30+'m3'!AT30</f>
        <v>0</v>
      </c>
      <c r="R52" s="49"/>
      <c r="S52" s="46">
        <f t="shared" si="106"/>
        <v>0</v>
      </c>
      <c r="T52" s="2"/>
      <c r="U52" s="45">
        <f>'m3'!AU30+'m3'!AW30+'m3'!AY30+'m3'!BA30+'m3'!BC30+'m3'!BE30+'m3'!BG30</f>
        <v>6</v>
      </c>
      <c r="V52" s="46">
        <f>'m3'!A30*U52</f>
        <v>600</v>
      </c>
      <c r="W52" s="46">
        <f>'m3'!AV30+'m3'!AX30+'m3'!AZ30+'m3'!BB30+'m3'!BD30+'m3'!BF30+'m3'!BH30</f>
        <v>0</v>
      </c>
      <c r="X52" s="64">
        <v>600.0</v>
      </c>
      <c r="Y52" s="46">
        <f t="shared" si="107"/>
        <v>0</v>
      </c>
      <c r="Z52" s="2"/>
      <c r="AA52" s="45">
        <f>'m3'!BI30+'m3'!BK30+'m4'!C30+'m4'!E30+'m4'!G30+'m4'!I30+'m4'!K30</f>
        <v>14</v>
      </c>
      <c r="AB52" s="46">
        <f>('m3'!BI30+'m3'!BK30)*'m3'!A30+('m4'!C30+'m4'!E30+'m4'!G30+'m4'!I30+'m4'!K30)*'m4'!A30</f>
        <v>1400</v>
      </c>
      <c r="AC52" s="46">
        <f>'m3'!BJ30+'m3'!BL30+'m4'!D30+'m4'!F30+'m4'!H30+'m4'!J30+'m4'!L30</f>
        <v>0</v>
      </c>
      <c r="AD52" s="64">
        <v>1400.0</v>
      </c>
      <c r="AE52" s="46">
        <f t="shared" si="108"/>
        <v>0</v>
      </c>
      <c r="AF52" s="44">
        <f>IFERROR(__xludf.DUMMYFUNCTION("""COMPUTED_VALUE"""),100.0)</f>
        <v>100</v>
      </c>
      <c r="AG52" s="45">
        <f>'m4'!M30+'m4'!O30+'m4'!Q30+'m4'!S30+'m4'!U30+'m4'!W30+'m4'!Y30</f>
        <v>8</v>
      </c>
      <c r="AH52" s="46">
        <f>'m4'!A30*AG52</f>
        <v>800</v>
      </c>
      <c r="AI52" s="46">
        <f>'m4'!N30+'m4'!P30+'m4'!R30+'m4'!T30+'m4'!V30+'m4'!X30+'m4'!Z30</f>
        <v>0</v>
      </c>
      <c r="AJ52" s="64">
        <v>800.0</v>
      </c>
      <c r="AK52" s="46">
        <f t="shared" si="109"/>
        <v>0</v>
      </c>
      <c r="AL52" s="2"/>
      <c r="AM52" s="45">
        <f>'m4'!AA30+'m4'!AC30+'m4'!AE30+'m4'!AG30+'m4'!AI30+'m4'!AK30+'m4'!AM30</f>
        <v>0</v>
      </c>
      <c r="AN52" s="46">
        <f>'m4'!A30*AM52</f>
        <v>0</v>
      </c>
      <c r="AO52" s="52">
        <f>'m4'!AB30+'m4'!AD30+'m4'!AF30+'m4'!AH30+'m4'!AJ30+'m4'!AL30+'m4'!AN30</f>
        <v>0</v>
      </c>
      <c r="AP52" s="49"/>
      <c r="AQ52" s="46">
        <f t="shared" si="110"/>
        <v>0</v>
      </c>
      <c r="AR52" s="2"/>
      <c r="AS52" s="45">
        <f>'m4'!AO30+'m4'!AQ30+'m4'!AS30+'m4'!AU30+'m4'!AW30+'m4'!AY30+'m4'!BA30</f>
        <v>7</v>
      </c>
      <c r="AT52" s="46">
        <f>'m4'!A30*AS52</f>
        <v>700</v>
      </c>
      <c r="AU52" s="46">
        <f>'m4'!AP30+'m4'!AR30+'m4'!AT30+'m4'!AV30+'m4'!AX30+'m4'!AZ30+'m4'!BB30</f>
        <v>0</v>
      </c>
      <c r="AV52" s="71">
        <v>700.0</v>
      </c>
      <c r="AW52" s="62">
        <f t="shared" si="111"/>
        <v>0</v>
      </c>
      <c r="AX52" s="2"/>
      <c r="AY52" s="45">
        <f>'m4'!BC30+'m4'!BE30+'m4'!BG30+'m4'!BI30+'m5'!C30+'m5'!E30+'m5'!G30</f>
        <v>28.5</v>
      </c>
      <c r="AZ52" s="46">
        <f>('m4'!BC30+'m4'!BE30+'m4'!BG30+'m4'!BI30)*'m4'!A30+('m5'!C30+'m5'!E30+'m5'!G30)*'m5'!A30</f>
        <v>2850</v>
      </c>
      <c r="BA52" s="46">
        <f>'m4'!BD30+'m4'!BF30+'m4'!BH30+'m4'!BJ30+'m5'!D30+'m5'!F30+'m5'!H30</f>
        <v>0</v>
      </c>
      <c r="BB52" s="71">
        <v>2850.0</v>
      </c>
      <c r="BC52" s="46">
        <f t="shared" si="112"/>
        <v>0</v>
      </c>
      <c r="BD52" s="44">
        <f>IFERROR(__xludf.DUMMYFUNCTION("""COMPUTED_VALUE"""),100.0)</f>
        <v>100</v>
      </c>
      <c r="BE52" s="45">
        <f>'m5'!I30+'m5'!K30+'m5'!M30+'m5'!O30+'m5'!Q30+'m5'!S30+'m5'!U30</f>
        <v>8</v>
      </c>
      <c r="BF52" s="46">
        <f>'m5'!A30*BE52</f>
        <v>800</v>
      </c>
      <c r="BG52" s="46">
        <f>'m5'!J30+'m5'!L30+'m5'!N30+'m5'!P30+'m5'!R30+'m5'!T30+'m5'!V30</f>
        <v>0</v>
      </c>
      <c r="BH52" s="71">
        <v>800.0</v>
      </c>
      <c r="BI52" s="46">
        <f t="shared" si="113"/>
        <v>0</v>
      </c>
      <c r="BJ52" s="2"/>
      <c r="BK52" s="45">
        <f>'m5'!W30+'m5'!Y30+'m5'!AA30+'m5'!AC30+'m5'!AE30+'m5'!AG30+'m5'!AI30</f>
        <v>12.5</v>
      </c>
      <c r="BL52" s="46">
        <f>'m5'!A30*BK52</f>
        <v>1250</v>
      </c>
      <c r="BM52" s="46">
        <f>'m5'!X30+'m5'!Z30+'m5'!AB30+'m5'!AD30+'m5'!AF30+'m5'!AH30+'m5'!AJ30</f>
        <v>0</v>
      </c>
      <c r="BN52" s="47"/>
      <c r="BO52" s="46">
        <f t="shared" si="114"/>
        <v>-1250</v>
      </c>
      <c r="BP52" s="2"/>
      <c r="BQ52" s="45">
        <f>'m5'!AK30+'m5'!AM30+'m5'!AO30+'m5'!AQ30+'m5'!AS30+'m5'!AU30+'m5'!AW30</f>
        <v>13.5</v>
      </c>
      <c r="BR52" s="46">
        <f>'m5'!A30*BQ52</f>
        <v>1350</v>
      </c>
      <c r="BS52" s="46">
        <f>'m5'!AL30+'m5'!AN30+'m5'!AP30+'m5'!AR30+'m5'!AT30+'m5'!AV30+'m5'!AX30</f>
        <v>0</v>
      </c>
      <c r="BT52" s="49"/>
      <c r="BU52" s="46">
        <f t="shared" si="115"/>
        <v>-1350</v>
      </c>
      <c r="BV52" s="2"/>
      <c r="BW52" s="45">
        <f>'m5'!AY30+'m5'!BA30+'m5'!BC30+'m5'!BE30+'m5'!BG30+'m5'!BI30+'m5'!BK30</f>
        <v>0</v>
      </c>
      <c r="BX52" s="46">
        <f>'m5'!A30*BW52</f>
        <v>0</v>
      </c>
      <c r="BY52" s="46">
        <f>'m5'!AZ30+'m5'!BB30+'m5'!BD30+'m5'!BF30+'m5'!BH30+'m5'!BJ30+'m5'!BL30</f>
        <v>0</v>
      </c>
      <c r="BZ52" s="49"/>
      <c r="CA52" s="46">
        <f t="shared" si="116"/>
        <v>0</v>
      </c>
      <c r="CB52" s="44">
        <f>IFERROR(__xludf.DUMMYFUNCTION("""COMPUTED_VALUE"""),100.0)</f>
        <v>100</v>
      </c>
      <c r="CC52" s="45">
        <f>'m6'!C42+'m6'!E42+'m6'!G42+'m6'!I42+'m6'!K42+'m6'!M42+'m6'!O42</f>
        <v>0</v>
      </c>
      <c r="CD52" s="46">
        <f t="shared" si="117"/>
        <v>0</v>
      </c>
      <c r="CE52" s="46">
        <f>'m6'!D42+'m6'!F42+'m6'!H42+'m6'!J42+'m6'!L42+'m6'!N42+'m6'!P42</f>
        <v>0</v>
      </c>
      <c r="CF52" s="64"/>
      <c r="CG52" s="46">
        <f t="shared" si="118"/>
        <v>0</v>
      </c>
      <c r="CH52" s="2"/>
      <c r="CI52" s="45">
        <f>'m6'!Q42+'m6'!S42+'m6'!U42+'m6'!W42+'m6'!Y42+'m6'!AA42+'m6'!AC42</f>
        <v>42.5</v>
      </c>
      <c r="CJ52" s="54">
        <f t="shared" si="119"/>
        <v>4250</v>
      </c>
      <c r="CK52" s="46">
        <f>'m6'!R42+'m6'!T42+'m6'!V42+'m6'!X42+'m6'!Z42+'m6'!AB42+'m6'!AD42</f>
        <v>0</v>
      </c>
      <c r="CL52" s="64"/>
      <c r="CM52" s="46">
        <f t="shared" si="120"/>
        <v>-4250</v>
      </c>
      <c r="CN52" s="2"/>
      <c r="CO52" s="45">
        <f>'m6'!AE42+'m6'!AG42+'m6'!AI42+'m6'!AK42+'m6'!AM42+'m6'!AO42+'m6'!AQ42</f>
        <v>68.5</v>
      </c>
      <c r="CP52" s="46">
        <f t="shared" si="121"/>
        <v>6850</v>
      </c>
      <c r="CQ52" s="46">
        <f>'m6'!AF42+'m6'!AH42+'m6'!AJ42+'m6'!AL42+'m6'!AN42+'m6'!AP42+'m6'!AR42</f>
        <v>0</v>
      </c>
      <c r="CR52" s="64"/>
      <c r="CS52" s="46">
        <f t="shared" si="122"/>
        <v>-6850</v>
      </c>
      <c r="CT52" s="2"/>
      <c r="CU52" s="45">
        <f>'m6'!AS42+'m6'!AU42+'m6'!AW42+'m6'!AY42+'m6'!BA42+'m6'!BC42+'m6'!BE42</f>
        <v>70</v>
      </c>
      <c r="CV52" s="46">
        <f t="shared" si="123"/>
        <v>7000</v>
      </c>
      <c r="CW52" s="46">
        <f>'m6'!AT42+'m6'!AV42+'m6'!AX42+'m6'!AZ42+'m6'!BB42+'m6'!BD42+'m6'!BF42</f>
        <v>331</v>
      </c>
      <c r="CX52" s="64"/>
      <c r="CY52" s="46">
        <f t="shared" si="124"/>
        <v>-6669</v>
      </c>
      <c r="CZ52" s="2"/>
      <c r="DA52" s="45">
        <f>'m6'!BG42+'m6'!BI42+'m7'!C42+'m7'!E42+'m7'!G42+'m7'!I42+'m7'!K42</f>
        <v>25.5</v>
      </c>
      <c r="DB52" s="46">
        <f>('m6'!BG42+'m6'!BI42)*'m6'!A42+('m7'!C42+'m7'!E42+'m7'!G42+'m7'!I42+'m7'!K42)*'m7'!A42</f>
        <v>2550</v>
      </c>
      <c r="DC52" s="46">
        <f>'m6'!BH42+'m6'!BJ42+'m7'!D42+'m7'!F42+'m7'!H42+'m7'!J42+'m7'!L42</f>
        <v>0</v>
      </c>
      <c r="DD52" s="64"/>
      <c r="DE52" s="46">
        <f t="shared" si="125"/>
        <v>-2550</v>
      </c>
      <c r="DF52" s="44">
        <f>IFERROR(__xludf.DUMMYFUNCTION("""COMPUTED_VALUE"""),100.0)</f>
        <v>100</v>
      </c>
      <c r="DG52" s="45">
        <f>'m7'!M42+'m7'!O42+'m7'!Q42+'m7'!S42+'m7'!U42+'m7'!W42+'m7'!Y42</f>
        <v>14</v>
      </c>
      <c r="DH52" s="46">
        <f t="shared" si="126"/>
        <v>1400</v>
      </c>
      <c r="DI52" s="46">
        <f>'m7'!N42+'m7'!P42+'m7'!R42+'m7'!T42+'m7'!V42+'m7'!X42+'m7'!Z42</f>
        <v>0</v>
      </c>
      <c r="DJ52" s="64"/>
      <c r="DK52" s="46">
        <f t="shared" si="127"/>
        <v>-1400</v>
      </c>
      <c r="DL52" s="2"/>
      <c r="DM52" s="45">
        <f>'m7'!AA42+'m7'!AC42+'m7'!AE42+'m7'!AG42+'m7'!AI42+'m7'!AK42+'m7'!AM42</f>
        <v>0</v>
      </c>
      <c r="DN52" s="46">
        <f t="shared" si="128"/>
        <v>0</v>
      </c>
      <c r="DO52" s="46">
        <f>'m7'!AB42+'m7'!AD42+'m7'!AF42+'m7'!AH42+'m7'!AJ42+'m7'!AL42+'m7'!AN42</f>
        <v>0</v>
      </c>
      <c r="DP52" s="64"/>
      <c r="DQ52" s="46">
        <f t="shared" si="129"/>
        <v>0</v>
      </c>
      <c r="DR52" s="2"/>
      <c r="DS52" s="45">
        <f>'m7'!AO42+'m7'!AQ42+'m7'!AS42+'m7'!AU42+'m7'!AW42+'m7'!AY42+'m7'!BA42</f>
        <v>62.5</v>
      </c>
      <c r="DT52" s="46">
        <f t="shared" si="130"/>
        <v>6250</v>
      </c>
      <c r="DU52" s="46">
        <f>'m7'!AP42+'m7'!AR42+'m7'!AT42+'m7'!AV42+'m7'!AX42+'m7'!AZ42+'m7'!BB42</f>
        <v>1700</v>
      </c>
      <c r="DV52" s="64"/>
      <c r="DW52" s="46">
        <f t="shared" si="131"/>
        <v>-4550</v>
      </c>
      <c r="DX52" s="2"/>
      <c r="DY52" s="97">
        <f>'m7'!BC42+'m7'!BE42+'m7'!BG42+'m7'!BI42+'m7'!BK42+'m8'!C42+'m8'!E42</f>
        <v>72</v>
      </c>
      <c r="DZ52" s="63">
        <f>('m7'!BC42+'m7'!BE42+'m7'!BG42+'m7'!BI42+'m7'!BK42)*DF52+('m8'!C42+'m8'!E42)*ED52</f>
        <v>7200</v>
      </c>
      <c r="EA52" s="63">
        <f>'m7'!BD42+'m7'!BF42+'m7'!BH42+'m7'!BJ42+'m7'!BL42+'m8'!D42+'m8'!F42</f>
        <v>0</v>
      </c>
      <c r="EB52" s="64"/>
      <c r="EC52" s="63">
        <f t="shared" si="132"/>
        <v>-7200</v>
      </c>
      <c r="ED52" s="65">
        <f>IFERROR(__xludf.DUMMYFUNCTION("""COMPUTED_VALUE"""),100.0)</f>
        <v>100</v>
      </c>
      <c r="EE52" s="97">
        <f>'m8'!G42+'m8'!I42+'m8'!K42+'m8'!M42+'m8'!O42+'m8'!Q42+'m8'!S42</f>
        <v>19.5</v>
      </c>
      <c r="EF52" s="63">
        <f t="shared" si="133"/>
        <v>1950</v>
      </c>
      <c r="EG52" s="63">
        <f>'m8'!H42+'m8'!J42+'m8'!L42+'m8'!N42+'m8'!P42+'m8'!R42+'m8'!T42</f>
        <v>0</v>
      </c>
      <c r="EH52" s="64"/>
      <c r="EI52" s="63">
        <f t="shared" si="134"/>
        <v>-1950</v>
      </c>
      <c r="EJ52" s="66"/>
      <c r="EK52" s="97">
        <f>'m8'!U42+'m8'!W42+'m8'!Y42+'m8'!AA42+'m8'!AC42+'m8'!AE42+'m8'!AG42</f>
        <v>0</v>
      </c>
      <c r="EL52" s="63">
        <f t="shared" si="135"/>
        <v>0</v>
      </c>
      <c r="EM52" s="63">
        <f>'m8'!V42+'m8'!X42+'m8'!Z42+'m8'!AB42+'m8'!AD42+'m8'!AF42+'m8'!AH42</f>
        <v>0</v>
      </c>
      <c r="EN52" s="64"/>
      <c r="EO52" s="63">
        <f t="shared" si="136"/>
        <v>0</v>
      </c>
      <c r="EP52" s="67"/>
      <c r="EQ52" s="55">
        <f>'m8'!AI42+'m8'!AK42+'m8'!AM42+'m8'!AO42+'m8'!AQ42+'m8'!AS42+'m8'!AU42</f>
        <v>24.5</v>
      </c>
      <c r="ER52" s="57">
        <f t="shared" si="137"/>
        <v>2450</v>
      </c>
      <c r="ES52" s="57">
        <f>'m8'!AJ42+'m8'!AL42+'m8'!AN42+'m8'!AP42+'m8'!AR42+'m8'!AT42+'m8'!AV42</f>
        <v>0</v>
      </c>
      <c r="ET52" s="68"/>
      <c r="EU52" s="57">
        <f t="shared" si="138"/>
        <v>-2450</v>
      </c>
      <c r="EV52" s="67"/>
      <c r="EW52" s="55">
        <f>'m8'!AW42+'m8'!AY42+'m8'!BA42+'m8'!BC42+'m8'!BE42+'m8'!BG42+'m8'!BI42</f>
        <v>17</v>
      </c>
      <c r="EX52" s="57">
        <f t="shared" si="139"/>
        <v>1700</v>
      </c>
      <c r="EY52" s="57">
        <f>'m8'!AX42+'m8'!AZ42+'m8'!BB42+'m8'!BD42+'m8'!BF42+'m8'!BH42+'m8'!BJ42</f>
        <v>0</v>
      </c>
      <c r="EZ52" s="68"/>
      <c r="FA52" s="57">
        <f t="shared" si="140"/>
        <v>-1700</v>
      </c>
      <c r="FB52" s="67"/>
      <c r="FC52" s="55">
        <f>'m8'!BK42+'m9'!C42+'m9'!E42+'m9'!G42+'m9'!I42+'m9'!K42+'m9'!M42</f>
        <v>0</v>
      </c>
      <c r="FD52" s="57">
        <f>'m8'!BK42*ED52+'m9'!C42*FH52+'m9'!E42*FH52+'m9'!G42*FH52+'m9'!I42*FH52+'m9'!K42*FH52+'m9'!M42*FH52</f>
        <v>0</v>
      </c>
      <c r="FE52" s="57">
        <f>'m8'!BL42+'m9'!D42+'m9'!F42+'m9'!H42+'m9'!J42+'m9'!L42+'m9'!N42</f>
        <v>0</v>
      </c>
      <c r="FF52" s="68"/>
      <c r="FG52" s="57">
        <f t="shared" si="141"/>
        <v>0</v>
      </c>
      <c r="FH52" s="65">
        <f>IFERROR(__xludf.DUMMYFUNCTION("""COMPUTED_VALUE"""),100.0)</f>
        <v>100</v>
      </c>
      <c r="FI52" s="97">
        <f>'m9'!O42+'m9'!Q42+'m9'!S42+'m9'!U42+'m9'!W42+'m9'!Y42+'m9'!AA42</f>
        <v>0</v>
      </c>
      <c r="FJ52" s="63">
        <f t="shared" si="142"/>
        <v>0</v>
      </c>
      <c r="FK52" s="63">
        <f>'m9'!P42+'m9'!R42+'m9'!T42+'m9'!V42+'m9'!X42+'m9'!Z42+'m9'!AB42</f>
        <v>0</v>
      </c>
      <c r="FL52" s="64"/>
      <c r="FM52" s="63">
        <f t="shared" si="143"/>
        <v>0</v>
      </c>
      <c r="FN52" s="67"/>
      <c r="FO52" s="55">
        <f>'m9'!AC42+'m9'!AE42+'m9'!AG42+'m9'!AI42+'m9'!AK42+'m9'!AM42+'m9'!AO42</f>
        <v>0</v>
      </c>
      <c r="FP52" s="57">
        <f t="shared" si="144"/>
        <v>0</v>
      </c>
      <c r="FQ52" s="57">
        <f>'m9'!AD42+'m9'!AF42+'m9'!AH42+'m9'!AJ42+'m9'!AL42+'m9'!AN42+'m9'!AP42</f>
        <v>0</v>
      </c>
      <c r="FR52" s="68"/>
      <c r="FS52" s="57">
        <f t="shared" si="145"/>
        <v>0</v>
      </c>
      <c r="FT52" s="67"/>
      <c r="FU52" s="55">
        <f>'m9'!AQ42+'m9'!AS42+'m9'!AU42+'m9'!AW42+'m9'!AY42+'m9'!BA42+'m9'!BC42</f>
        <v>56.5</v>
      </c>
      <c r="FV52" s="57">
        <f t="shared" si="146"/>
        <v>5650</v>
      </c>
      <c r="FW52" s="57">
        <f>'m9'!AR42+'m9'!AT42+'m9'!AV42+'m9'!AX42+'m9'!AZ42+'m9'!BB42+'m9'!BD42</f>
        <v>0</v>
      </c>
      <c r="FX52" s="68"/>
      <c r="FY52" s="57">
        <f t="shared" si="147"/>
        <v>-5650</v>
      </c>
      <c r="FZ52" s="67"/>
      <c r="GA52" s="55">
        <f>'m9'!BE42+'m9'!BG42+'m9'!BI42+'m10'!C52+'m10'!E52+'m10'!G52+'m10'!I52</f>
        <v>19</v>
      </c>
      <c r="GB52" s="57">
        <f t="shared" si="148"/>
        <v>1900</v>
      </c>
      <c r="GC52" s="57">
        <f>'m9'!BF42+'m9'!BH42+'m9'!BJ42+'m10'!D52+'m10'!F52+'m10'!H52+'m10'!J52</f>
        <v>0</v>
      </c>
      <c r="GD52" s="68"/>
      <c r="GE52" s="57">
        <f t="shared" si="149"/>
        <v>-1900</v>
      </c>
      <c r="GF52" s="69">
        <f>IFERROR(__xludf.DUMMYFUNCTION("""COMPUTED_VALUE"""),100.0)</f>
        <v>100</v>
      </c>
      <c r="GG52" s="55">
        <f>'m10'!K52+'m10'!M52+'m10'!O52+'m10'!Q52+'m10'!S52+'m10'!U52+'m10'!W52</f>
        <v>40</v>
      </c>
      <c r="GH52" s="57">
        <f t="shared" si="150"/>
        <v>4000</v>
      </c>
      <c r="GI52" s="57">
        <f>'m10'!L52+'m10'!N52+'m10'!P52+'m10'!R52+'m10'!T52+'m10'!V52+'m10'!X52</f>
        <v>0</v>
      </c>
      <c r="GJ52" s="68"/>
      <c r="GK52" s="57">
        <f t="shared" si="151"/>
        <v>-4000</v>
      </c>
      <c r="GL52" s="67"/>
      <c r="GM52" s="55">
        <f>'m10'!Y52+'m10'!AA52+'m10'!AC52+'m10'!AE52+'m10'!AG52+'m10'!AI52+'m10'!AK52</f>
        <v>14.5</v>
      </c>
      <c r="GN52" s="57">
        <f t="shared" si="152"/>
        <v>1450</v>
      </c>
      <c r="GO52" s="57">
        <f>'m10'!Z52+'m10'!AB52+'m10'!AD52+'m10'!AF52+'m10'!AH52+'m10'!AJ52+'m10'!AL52</f>
        <v>0</v>
      </c>
      <c r="GP52" s="68"/>
      <c r="GQ52" s="57">
        <f t="shared" si="153"/>
        <v>-1450</v>
      </c>
      <c r="GR52" s="61"/>
      <c r="GS52" s="55">
        <f>'m10'!AM52+'m10'!AO52+'m10'!AQ52+'m10'!AS52+'m10'!AU52+'m10'!AW52+'m10'!AY52</f>
        <v>39</v>
      </c>
      <c r="GT52" s="57">
        <f t="shared" si="154"/>
        <v>3900</v>
      </c>
      <c r="GU52" s="57">
        <f>'m10'!AN52+'m10'!AP52+'m10'!AR52+'m10'!AT52+'m10'!AV52+'m10'!AX52+'m10'!AZ52</f>
        <v>0</v>
      </c>
      <c r="GV52" s="58"/>
      <c r="GW52" s="57">
        <f t="shared" si="155"/>
        <v>-3900</v>
      </c>
      <c r="GX52" s="61"/>
      <c r="GY52" s="55">
        <f>'m10'!BA52+'m10'!BC52+'m10'!BE52+'m10'!BG52+'m10'!BI52+'m10'!BK52+'m11'!C52</f>
        <v>21</v>
      </c>
      <c r="GZ52" s="57">
        <f t="shared" si="156"/>
        <v>2100</v>
      </c>
      <c r="HA52" s="57">
        <f>'m10'!BB52+'m10'!BD52+'m10'!BF52+'m10'!BH52+'m10'!BJ52+'m10'!BL52+'m11'!D52</f>
        <v>0</v>
      </c>
      <c r="HB52" s="58"/>
      <c r="HC52" s="57">
        <f t="shared" si="157"/>
        <v>-2100</v>
      </c>
      <c r="HD52" s="69">
        <f>IFERROR(__xludf.DUMMYFUNCTION("""COMPUTED_VALUE"""),100.0)</f>
        <v>100</v>
      </c>
      <c r="HE52" s="55">
        <f>'m11'!E52+'m11'!G52+'m11'!I52+'m11'!K52+'m11'!M52+'m11'!O52+'m11'!Q52</f>
        <v>5.5</v>
      </c>
      <c r="HF52" s="57">
        <f t="shared" si="158"/>
        <v>550</v>
      </c>
      <c r="HG52" s="57">
        <f>'m11'!F52+'m11'!H52+'m11'!J52+'m11'!L52+'m11'!N52+'m11'!P52+'m11'!R52</f>
        <v>0</v>
      </c>
      <c r="HH52" s="68"/>
      <c r="HI52" s="57">
        <f t="shared" si="159"/>
        <v>-550</v>
      </c>
      <c r="HJ52" s="67"/>
      <c r="HK52" s="55">
        <f>'m11'!S52+'m11'!U52+'m11'!W52+'m11'!Y52+'m11'!AA52+'m11'!AC52+'m11'!AE52</f>
        <v>23.5</v>
      </c>
      <c r="HL52" s="57">
        <f t="shared" si="160"/>
        <v>2350</v>
      </c>
      <c r="HM52" s="57">
        <f>'m11'!T52+'m11'!V52+'m11'!X52+'m11'!Z52+'m11'!AB52+'m11'!AD52+'m11'!AF52</f>
        <v>0</v>
      </c>
      <c r="HN52" s="68"/>
      <c r="HO52" s="57">
        <f t="shared" si="161"/>
        <v>-2350</v>
      </c>
      <c r="HP52" s="61"/>
      <c r="HQ52" s="55">
        <f>'m11'!AG52+'m11'!AI52+'m11'!AK52+'m11'!AM52+'m11'!AO52+'m11'!AQ52+'m11'!AS52</f>
        <v>47</v>
      </c>
      <c r="HR52" s="57">
        <f t="shared" si="162"/>
        <v>4700</v>
      </c>
      <c r="HS52" s="57">
        <f>'m11'!AH52+'m11'!AJ52+'m11'!AL52+'m11'!AN52+'m11'!AP52+'m11'!AR52+'m11'!AT52</f>
        <v>0</v>
      </c>
      <c r="HT52" s="58"/>
      <c r="HU52" s="57">
        <f t="shared" si="163"/>
        <v>-4700</v>
      </c>
      <c r="HV52" s="61"/>
      <c r="HW52" s="55">
        <f>'m11'!AU52+'m11'!AW52+'m11'!AY52+'m11'!BA52+'m11'!BC52+'m11'!BE52+'m11'!BG52</f>
        <v>45.5</v>
      </c>
      <c r="HX52" s="57">
        <f t="shared" si="164"/>
        <v>4550</v>
      </c>
      <c r="HY52" s="57">
        <f>'m11'!AV52+'m11'!AX52+'m11'!AZ52+'m11'!BB52+'m11'!BD52+'m11'!BF52+'m11'!BH52</f>
        <v>0</v>
      </c>
      <c r="HZ52" s="58"/>
      <c r="IA52" s="57">
        <f t="shared" si="165"/>
        <v>-4550</v>
      </c>
      <c r="IB52" s="61">
        <f>IFERROR(__xludf.DUMMYFUNCTION("""COMPUTED_VALUE"""),100.0)</f>
        <v>100</v>
      </c>
      <c r="IC52" s="55">
        <f>'m11'!BI52+'m12'!C52+'m12'!E52+'m12'!G52+'m12'!I52+'m12'!K52+'m12'!M52</f>
        <v>41</v>
      </c>
      <c r="ID52" s="57">
        <f t="shared" si="166"/>
        <v>4100</v>
      </c>
      <c r="IE52" s="57">
        <f>'m11'!BJ52+'m12'!D52+'m12'!F52+'m12'!H52+'m12'!J52+'m12'!L52+'m12'!N52</f>
        <v>0</v>
      </c>
      <c r="IF52" s="58"/>
      <c r="IG52" s="57">
        <f t="shared" si="167"/>
        <v>-4100</v>
      </c>
      <c r="IH52" s="61"/>
      <c r="II52" s="55">
        <f>'m12'!O52+'m12'!Q52+'m12'!S52+'m12'!U52+'m12'!W52+'m12'!Y52+'m12'!AA52</f>
        <v>33</v>
      </c>
      <c r="IJ52" s="57">
        <f t="shared" si="168"/>
        <v>3300</v>
      </c>
      <c r="IK52" s="57">
        <f>'m12'!P52+'m12'!R52+'m12'!T52+'m12'!V52+'m12'!X52+'m12'!Z52+'m12'!AB52</f>
        <v>0</v>
      </c>
      <c r="IL52" s="58"/>
      <c r="IM52" s="57">
        <f t="shared" si="169"/>
        <v>-3300</v>
      </c>
      <c r="IN52" s="61"/>
      <c r="IO52" s="55">
        <f>'m12'!AC52+'m12'!AE52+'m12'!AG52+'m12'!AI52+'m12'!AK52+'m12'!AM52+'m12'!AO52</f>
        <v>10</v>
      </c>
      <c r="IP52" s="57">
        <f t="shared" si="170"/>
        <v>1000</v>
      </c>
      <c r="IQ52" s="57">
        <f>'m12'!AD52+'m12'!AF52+'m12'!AH52+'m12'!AJ52+'m12'!AL52+'m12'!AN52+'m12'!AP52</f>
        <v>0</v>
      </c>
      <c r="IR52" s="58"/>
      <c r="IS52" s="57">
        <f t="shared" si="171"/>
        <v>-1000</v>
      </c>
      <c r="IT52" s="61"/>
      <c r="IU52" s="55">
        <f>'m12'!AQ52+'m12'!AS52+'m12'!AU52+'m12'!AW52+'m12'!AY52+'m12'!BA52+'m12'!BC52</f>
        <v>0</v>
      </c>
      <c r="IV52" s="57">
        <f t="shared" si="172"/>
        <v>0</v>
      </c>
      <c r="IW52" s="57">
        <f>'m12'!AR52+'m12'!AT52+'m12'!AV52+'m12'!AX52+'m12'!AZ52+'m12'!BB52+'m12'!BD52</f>
        <v>0</v>
      </c>
      <c r="IX52" s="58"/>
      <c r="IY52" s="57">
        <f t="shared" si="173"/>
        <v>0</v>
      </c>
      <c r="IZ52" s="61"/>
      <c r="JA52" s="55">
        <f>'m12'!BE52+'m12'!BG52+'m12'!BI52+'m12'!BK52</f>
        <v>12</v>
      </c>
      <c r="JB52" s="57">
        <f t="shared" si="174"/>
        <v>1200</v>
      </c>
      <c r="JC52" s="57">
        <f>'m12'!BF52+'m12'!BH52+'m12'!BJ52+'m12'!BL52</f>
        <v>0</v>
      </c>
      <c r="JD52" s="58"/>
      <c r="JE52" s="57">
        <f t="shared" si="175"/>
        <v>-1200</v>
      </c>
    </row>
    <row r="53">
      <c r="A53" s="2" t="str">
        <f>IFERROR(__xludf.DUMMYFUNCTION("""COMPUTED_VALUE"""),"Nikola Adamová-x")</f>
        <v>Nikola Adamová-x</v>
      </c>
      <c r="B53" s="44">
        <f>IFERROR(__xludf.DUMMYFUNCTION("""COMPUTED_VALUE"""),100.0)</f>
        <v>100</v>
      </c>
      <c r="C53" s="94">
        <f>'m3'!E31+'m3'!G31+'m3'!I31+'m3'!K31+'m3'!M31+'m3'!O31+'m3'!Q31</f>
        <v>8</v>
      </c>
      <c r="D53" s="46">
        <f>'m3'!A31*C53</f>
        <v>800</v>
      </c>
      <c r="E53" s="46">
        <f>'m3'!F31+'m3'!H31+'m3'!J31+'m3'!L31+'m3'!N31+'m3'!P31+'m3'!R31</f>
        <v>800</v>
      </c>
      <c r="F53" s="47"/>
      <c r="G53" s="46">
        <f t="shared" si="104"/>
        <v>0</v>
      </c>
      <c r="H53" s="2"/>
      <c r="I53" s="45">
        <f>'m3'!S31+'m3'!U31+'m3'!W31+'m3'!Y31+'m3'!AA31+'m3'!AC31+'m3'!AE31</f>
        <v>0</v>
      </c>
      <c r="J53" s="46">
        <f>'m3'!A31*I53</f>
        <v>0</v>
      </c>
      <c r="K53" s="46">
        <f>'m3'!T31+'m3'!V31+'m3'!X31+'m3'!Z31+'m3'!AB31+'m3'!AD31+'m3'!AF31</f>
        <v>0</v>
      </c>
      <c r="L53" s="47"/>
      <c r="M53" s="46">
        <f t="shared" si="105"/>
        <v>0</v>
      </c>
      <c r="N53" s="2"/>
      <c r="O53" s="45">
        <f>'m3'!AG31+'m3'!AI31+'m3'!AK31+'m3'!AM31+'m3'!AO31+'m3'!AQ31+'m3'!AS31</f>
        <v>0</v>
      </c>
      <c r="P53" s="46">
        <f>'m3'!A31*O53</f>
        <v>0</v>
      </c>
      <c r="Q53" s="46">
        <f>'m3'!AH31+'m3'!AJ31+'m3'!AL31+'m3'!AN31+'m3'!AP31+'m3'!AR31+'m3'!AT31</f>
        <v>0</v>
      </c>
      <c r="R53" s="49"/>
      <c r="S53" s="46">
        <f t="shared" si="106"/>
        <v>0</v>
      </c>
      <c r="T53" s="2"/>
      <c r="U53" s="45">
        <f>'m3'!AU31+'m3'!AW31+'m3'!AY31+'m3'!BA31+'m3'!BC31+'m3'!BE31+'m3'!BG31</f>
        <v>0</v>
      </c>
      <c r="V53" s="46">
        <f>'m3'!A31*U53</f>
        <v>0</v>
      </c>
      <c r="W53" s="46">
        <f>'m3'!AV31+'m3'!AX31+'m3'!AZ31+'m3'!BB31+'m3'!BD31+'m3'!BF31+'m3'!BH31</f>
        <v>0</v>
      </c>
      <c r="X53" s="49"/>
      <c r="Y53" s="46">
        <f t="shared" si="107"/>
        <v>0</v>
      </c>
      <c r="Z53" s="2"/>
      <c r="AA53" s="45">
        <f>'m3'!BI31+'m3'!BK31+'m4'!C31+'m4'!E31+'m4'!G31+'m4'!I31+'m4'!K31</f>
        <v>0</v>
      </c>
      <c r="AB53" s="46">
        <f>('m3'!BI31+'m3'!BK31)*'m3'!A31+('m4'!C31+'m4'!E31+'m4'!G31+'m4'!I31+'m4'!K31)*'m4'!A31</f>
        <v>0</v>
      </c>
      <c r="AC53" s="46">
        <f>'m3'!BJ31+'m3'!BL31+'m4'!D31+'m4'!F31+'m4'!H31+'m4'!J31+'m4'!L31</f>
        <v>0</v>
      </c>
      <c r="AD53" s="49"/>
      <c r="AE53" s="46">
        <f t="shared" si="108"/>
        <v>0</v>
      </c>
      <c r="AF53" s="44">
        <f>IFERROR(__xludf.DUMMYFUNCTION("""COMPUTED_VALUE"""),100.0)</f>
        <v>100</v>
      </c>
      <c r="AG53" s="45">
        <f>'m4'!M31+'m4'!O31+'m4'!Q31+'m4'!S31+'m4'!U31+'m4'!W31+'m4'!Y31</f>
        <v>0</v>
      </c>
      <c r="AH53" s="46">
        <f>'m4'!A31*AG53</f>
        <v>0</v>
      </c>
      <c r="AI53" s="46">
        <f>'m4'!N31+'m4'!P31+'m4'!R31+'m4'!T31+'m4'!V31+'m4'!X31+'m4'!Z31</f>
        <v>0</v>
      </c>
      <c r="AJ53" s="49"/>
      <c r="AK53" s="46">
        <f t="shared" si="109"/>
        <v>0</v>
      </c>
      <c r="AL53" s="2"/>
      <c r="AM53" s="45">
        <f>'m4'!AA31+'m4'!AC31+'m4'!AE31+'m4'!AG31+'m4'!AI31+'m4'!AK31+'m4'!AM31</f>
        <v>0</v>
      </c>
      <c r="AN53" s="46">
        <f>'m4'!A31*AM53</f>
        <v>0</v>
      </c>
      <c r="AO53" s="52">
        <f>'m4'!AB31+'m4'!AD31+'m4'!AF31+'m4'!AH31+'m4'!AJ31+'m4'!AL31+'m4'!AN31</f>
        <v>0</v>
      </c>
      <c r="AP53" s="49"/>
      <c r="AQ53" s="46">
        <f t="shared" si="110"/>
        <v>0</v>
      </c>
      <c r="AR53" s="2"/>
      <c r="AS53" s="45">
        <f>'m4'!AO31+'m4'!AQ31+'m4'!AS31+'m4'!AU31+'m4'!AW31+'m4'!AY31+'m4'!BA31</f>
        <v>0</v>
      </c>
      <c r="AT53" s="46">
        <f>'m4'!A31*AS53</f>
        <v>0</v>
      </c>
      <c r="AU53" s="46">
        <f>'m4'!AP31+'m4'!AR31+'m4'!AT31+'m4'!AV31+'m4'!AX31+'m4'!AZ31+'m4'!BB31</f>
        <v>0</v>
      </c>
      <c r="AV53" s="49"/>
      <c r="AW53" s="62">
        <f t="shared" si="111"/>
        <v>0</v>
      </c>
      <c r="AX53" s="2"/>
      <c r="AY53" s="45">
        <f>'m4'!BC31+'m4'!BE31+'m4'!BG31+'m4'!BI31+'m5'!C31+'m5'!E31+'m5'!G31</f>
        <v>0</v>
      </c>
      <c r="AZ53" s="46">
        <f>('m4'!BC31+'m4'!BE31+'m4'!BG31+'m4'!BI31)*'m4'!A31+('m5'!C31+'m5'!E31+'m5'!G31)*'m5'!A31</f>
        <v>0</v>
      </c>
      <c r="BA53" s="46">
        <f>'m4'!BD31+'m4'!BF31+'m4'!BH31+'m4'!BJ31+'m5'!D31+'m5'!F31+'m5'!H31</f>
        <v>0</v>
      </c>
      <c r="BB53" s="49"/>
      <c r="BC53" s="46">
        <f t="shared" si="112"/>
        <v>0</v>
      </c>
      <c r="BD53" s="44">
        <f>IFERROR(__xludf.DUMMYFUNCTION("""COMPUTED_VALUE"""),100.0)</f>
        <v>100</v>
      </c>
      <c r="BE53" s="45">
        <f>'m5'!I31+'m5'!K31+'m5'!M31+'m5'!O31+'m5'!Q31+'m5'!S31+'m5'!U31</f>
        <v>0</v>
      </c>
      <c r="BF53" s="46">
        <f>'m5'!A31*BE53</f>
        <v>0</v>
      </c>
      <c r="BG53" s="46">
        <f>'m5'!J31+'m5'!L31+'m5'!N31+'m5'!P31+'m5'!R31+'m5'!T31+'m5'!V31</f>
        <v>0</v>
      </c>
      <c r="BH53" s="49"/>
      <c r="BI53" s="46">
        <f t="shared" si="113"/>
        <v>0</v>
      </c>
      <c r="BJ53" s="2"/>
      <c r="BK53" s="45">
        <f>'m5'!W31+'m5'!Y31+'m5'!AA31+'m5'!AC31+'m5'!AE31+'m5'!AG31+'m5'!AI31</f>
        <v>0</v>
      </c>
      <c r="BL53" s="46">
        <f>'m5'!A31*BK53</f>
        <v>0</v>
      </c>
      <c r="BM53" s="46">
        <f>'m5'!X31+'m5'!Z31+'m5'!AB31+'m5'!AD31+'m5'!AF31+'m5'!AH31+'m5'!AJ31</f>
        <v>0</v>
      </c>
      <c r="BN53" s="47"/>
      <c r="BO53" s="46">
        <f t="shared" si="114"/>
        <v>0</v>
      </c>
      <c r="BP53" s="2"/>
      <c r="BQ53" s="45">
        <f>'m5'!AK31+'m5'!AM31+'m5'!AO31+'m5'!AQ31+'m5'!AS31+'m5'!AU31+'m5'!AW31</f>
        <v>0</v>
      </c>
      <c r="BR53" s="46">
        <f>'m5'!A31*BQ53</f>
        <v>0</v>
      </c>
      <c r="BS53" s="46">
        <f>'m5'!AL31+'m5'!AN31+'m5'!AP31+'m5'!AR31+'m5'!AT31+'m5'!AV31+'m5'!AX31</f>
        <v>0</v>
      </c>
      <c r="BT53" s="49"/>
      <c r="BU53" s="46">
        <f t="shared" si="115"/>
        <v>0</v>
      </c>
      <c r="BV53" s="2"/>
      <c r="BW53" s="45">
        <f>'m5'!AY31+'m5'!BA31+'m5'!BC31+'m5'!BE31+'m5'!BG31+'m5'!BI31+'m5'!BK31</f>
        <v>0</v>
      </c>
      <c r="BX53" s="46">
        <f>'m5'!A31*BW53</f>
        <v>0</v>
      </c>
      <c r="BY53" s="46">
        <f>'m5'!AZ31+'m5'!BB31+'m5'!BD31+'m5'!BF31+'m5'!BH31+'m5'!BJ31+'m5'!BL31</f>
        <v>0</v>
      </c>
      <c r="BZ53" s="49"/>
      <c r="CA53" s="46">
        <f t="shared" si="116"/>
        <v>0</v>
      </c>
      <c r="CB53" s="44">
        <f>IFERROR(__xludf.DUMMYFUNCTION("""COMPUTED_VALUE"""),100.0)</f>
        <v>100</v>
      </c>
      <c r="CC53" s="45">
        <f>'m6'!C43+'m6'!E43+'m6'!G43+'m6'!I43+'m6'!K43+'m6'!M43+'m6'!O43</f>
        <v>0</v>
      </c>
      <c r="CD53" s="46">
        <f t="shared" si="117"/>
        <v>0</v>
      </c>
      <c r="CE53" s="46">
        <f>'m6'!D43+'m6'!F43+'m6'!H43+'m6'!J43+'m6'!L43+'m6'!N43+'m6'!P43</f>
        <v>0</v>
      </c>
      <c r="CF53" s="64"/>
      <c r="CG53" s="46">
        <f t="shared" si="118"/>
        <v>0</v>
      </c>
      <c r="CH53" s="2"/>
      <c r="CI53" s="45">
        <f>'m6'!Q43+'m6'!S43+'m6'!U43+'m6'!W43+'m6'!Y43+'m6'!AA43+'m6'!AC43</f>
        <v>0</v>
      </c>
      <c r="CJ53" s="54">
        <f t="shared" si="119"/>
        <v>0</v>
      </c>
      <c r="CK53" s="46">
        <f>'m6'!R43+'m6'!T43+'m6'!V43+'m6'!X43+'m6'!Z43+'m6'!AB43+'m6'!AD43</f>
        <v>0</v>
      </c>
      <c r="CL53" s="64"/>
      <c r="CM53" s="46">
        <f t="shared" si="120"/>
        <v>0</v>
      </c>
      <c r="CN53" s="2"/>
      <c r="CO53" s="45">
        <f>'m6'!AE43+'m6'!AG43+'m6'!AI43+'m6'!AK43+'m6'!AM43+'m6'!AO43+'m6'!AQ43</f>
        <v>0</v>
      </c>
      <c r="CP53" s="46">
        <f t="shared" si="121"/>
        <v>0</v>
      </c>
      <c r="CQ53" s="46">
        <f>'m6'!AF43+'m6'!AH43+'m6'!AJ43+'m6'!AL43+'m6'!AN43+'m6'!AP43+'m6'!AR43</f>
        <v>0</v>
      </c>
      <c r="CR53" s="64"/>
      <c r="CS53" s="46">
        <f t="shared" si="122"/>
        <v>0</v>
      </c>
      <c r="CT53" s="2"/>
      <c r="CU53" s="45">
        <f>'m6'!AS43+'m6'!AU43+'m6'!AW43+'m6'!AY43+'m6'!BA43+'m6'!BC43+'m6'!BE43</f>
        <v>0</v>
      </c>
      <c r="CV53" s="46">
        <f t="shared" si="123"/>
        <v>0</v>
      </c>
      <c r="CW53" s="46">
        <f>'m6'!AT43+'m6'!AV43+'m6'!AX43+'m6'!AZ43+'m6'!BB43+'m6'!BD43+'m6'!BF43</f>
        <v>0</v>
      </c>
      <c r="CX53" s="64"/>
      <c r="CY53" s="46">
        <f t="shared" si="124"/>
        <v>0</v>
      </c>
      <c r="CZ53" s="2"/>
      <c r="DA53" s="45">
        <f>'m6'!BG43+'m6'!BI43+'m7'!C43+'m7'!E43+'m7'!G43+'m7'!I43+'m7'!K43</f>
        <v>0</v>
      </c>
      <c r="DB53" s="46">
        <f>('m6'!BG43+'m6'!BI43)*'m6'!A43+('m7'!C43+'m7'!E43+'m7'!G43+'m7'!I43+'m7'!K43)*'m7'!A43</f>
        <v>0</v>
      </c>
      <c r="DC53" s="46">
        <f>'m6'!BH43+'m6'!BJ43+'m7'!D43+'m7'!F43+'m7'!H43+'m7'!J43+'m7'!L43</f>
        <v>0</v>
      </c>
      <c r="DD53" s="64"/>
      <c r="DE53" s="46">
        <f t="shared" si="125"/>
        <v>0</v>
      </c>
      <c r="DF53" s="44">
        <f>IFERROR(__xludf.DUMMYFUNCTION("""COMPUTED_VALUE"""),100.0)</f>
        <v>100</v>
      </c>
      <c r="DG53" s="45">
        <f>'m7'!M43+'m7'!O43+'m7'!Q43+'m7'!S43+'m7'!U43+'m7'!W43+'m7'!Y43</f>
        <v>0</v>
      </c>
      <c r="DH53" s="46">
        <f t="shared" si="126"/>
        <v>0</v>
      </c>
      <c r="DI53" s="46">
        <f>'m7'!N43+'m7'!P43+'m7'!R43+'m7'!T43+'m7'!V43+'m7'!X43+'m7'!Z43</f>
        <v>0</v>
      </c>
      <c r="DJ53" s="64"/>
      <c r="DK53" s="46">
        <f t="shared" si="127"/>
        <v>0</v>
      </c>
      <c r="DL53" s="2"/>
      <c r="DM53" s="45">
        <f>'m7'!AA43+'m7'!AC43+'m7'!AE43+'m7'!AG43+'m7'!AI43+'m7'!AK43+'m7'!AM43</f>
        <v>0</v>
      </c>
      <c r="DN53" s="46">
        <f t="shared" si="128"/>
        <v>0</v>
      </c>
      <c r="DO53" s="46">
        <f>'m7'!AB43+'m7'!AD43+'m7'!AF43+'m7'!AH43+'m7'!AJ43+'m7'!AL43+'m7'!AN43</f>
        <v>0</v>
      </c>
      <c r="DP53" s="64"/>
      <c r="DQ53" s="46">
        <f t="shared" si="129"/>
        <v>0</v>
      </c>
      <c r="DR53" s="2"/>
      <c r="DS53" s="45">
        <f>'m7'!AO43+'m7'!AQ43+'m7'!AS43+'m7'!AU43+'m7'!AW43+'m7'!AY43+'m7'!BA43</f>
        <v>0</v>
      </c>
      <c r="DT53" s="46">
        <f t="shared" si="130"/>
        <v>0</v>
      </c>
      <c r="DU53" s="46">
        <f>'m7'!AP43+'m7'!AR43+'m7'!AT43+'m7'!AV43+'m7'!AX43+'m7'!AZ43+'m7'!BB43</f>
        <v>0</v>
      </c>
      <c r="DV53" s="64"/>
      <c r="DW53" s="46">
        <f t="shared" si="131"/>
        <v>0</v>
      </c>
      <c r="DX53" s="2"/>
      <c r="DY53" s="97">
        <f>'m7'!BC43+'m7'!BE43+'m7'!BG43+'m7'!BI43+'m7'!BK43+'m8'!C43+'m8'!E43</f>
        <v>0</v>
      </c>
      <c r="DZ53" s="63">
        <f>('m7'!BC43+'m7'!BE43+'m7'!BG43+'m7'!BI43+'m7'!BK43)*DF53+('m8'!C43+'m8'!E43)*ED53</f>
        <v>0</v>
      </c>
      <c r="EA53" s="63">
        <f>'m7'!BD43+'m7'!BF43+'m7'!BH43+'m7'!BJ43+'m7'!BL43+'m8'!D43+'m8'!F43</f>
        <v>0</v>
      </c>
      <c r="EB53" s="64"/>
      <c r="EC53" s="63">
        <f t="shared" si="132"/>
        <v>0</v>
      </c>
      <c r="ED53" s="65">
        <f>IFERROR(__xludf.DUMMYFUNCTION("""COMPUTED_VALUE"""),100.0)</f>
        <v>100</v>
      </c>
      <c r="EE53" s="97">
        <f>'m8'!G43+'m8'!I43+'m8'!K43+'m8'!M43+'m8'!O43+'m8'!Q43+'m8'!S43</f>
        <v>0</v>
      </c>
      <c r="EF53" s="63">
        <f t="shared" si="133"/>
        <v>0</v>
      </c>
      <c r="EG53" s="63">
        <f>'m8'!H43+'m8'!J43+'m8'!L43+'m8'!N43+'m8'!P43+'m8'!R43+'m8'!T43</f>
        <v>0</v>
      </c>
      <c r="EH53" s="64"/>
      <c r="EI53" s="63">
        <f t="shared" si="134"/>
        <v>0</v>
      </c>
      <c r="EJ53" s="66"/>
      <c r="EK53" s="97">
        <f>'m8'!U43+'m8'!W43+'m8'!Y43+'m8'!AA43+'m8'!AC43+'m8'!AE43+'m8'!AG43</f>
        <v>0</v>
      </c>
      <c r="EL53" s="63">
        <f t="shared" si="135"/>
        <v>0</v>
      </c>
      <c r="EM53" s="63">
        <f>'m8'!V43+'m8'!X43+'m8'!Z43+'m8'!AB43+'m8'!AD43+'m8'!AF43+'m8'!AH43</f>
        <v>0</v>
      </c>
      <c r="EN53" s="64"/>
      <c r="EO53" s="63">
        <f t="shared" si="136"/>
        <v>0</v>
      </c>
      <c r="EP53" s="67"/>
      <c r="EQ53" s="55">
        <f>'m8'!AI43+'m8'!AK43+'m8'!AM43+'m8'!AO43+'m8'!AQ43+'m8'!AS43+'m8'!AU43</f>
        <v>0</v>
      </c>
      <c r="ER53" s="57">
        <f t="shared" si="137"/>
        <v>0</v>
      </c>
      <c r="ES53" s="57">
        <f>'m8'!AJ43+'m8'!AL43+'m8'!AN43+'m8'!AP43+'m8'!AR43+'m8'!AT43+'m8'!AV43</f>
        <v>0</v>
      </c>
      <c r="ET53" s="68"/>
      <c r="EU53" s="57">
        <f t="shared" si="138"/>
        <v>0</v>
      </c>
      <c r="EV53" s="67"/>
      <c r="EW53" s="55">
        <f>'m8'!AW43+'m8'!AY43+'m8'!BA43+'m8'!BC43+'m8'!BE43+'m8'!BG43+'m8'!BI43</f>
        <v>0</v>
      </c>
      <c r="EX53" s="57">
        <f t="shared" si="139"/>
        <v>0</v>
      </c>
      <c r="EY53" s="57">
        <f>'m8'!AX43+'m8'!AZ43+'m8'!BB43+'m8'!BD43+'m8'!BF43+'m8'!BH43+'m8'!BJ43</f>
        <v>0</v>
      </c>
      <c r="EZ53" s="68"/>
      <c r="FA53" s="57">
        <f t="shared" si="140"/>
        <v>0</v>
      </c>
      <c r="FB53" s="67"/>
      <c r="FC53" s="55">
        <f>'m8'!BK43+'m9'!C43+'m9'!E43+'m9'!G43+'m9'!I43+'m9'!K43+'m9'!M43</f>
        <v>0</v>
      </c>
      <c r="FD53" s="57">
        <f>'m8'!BK43*ED53+'m9'!C43*FH53+'m9'!E43*FH53+'m9'!G43*FH53+'m9'!I43*FH53+'m9'!K43*FH53+'m9'!M43*FH53</f>
        <v>0</v>
      </c>
      <c r="FE53" s="57">
        <f>'m8'!BL43+'m9'!D43+'m9'!F43+'m9'!H43+'m9'!J43+'m9'!L43+'m9'!N43</f>
        <v>0</v>
      </c>
      <c r="FF53" s="68"/>
      <c r="FG53" s="57">
        <f t="shared" si="141"/>
        <v>0</v>
      </c>
      <c r="FH53" s="65">
        <f>IFERROR(__xludf.DUMMYFUNCTION("""COMPUTED_VALUE"""),100.0)</f>
        <v>100</v>
      </c>
      <c r="FI53" s="97">
        <f>'m9'!O43+'m9'!Q43+'m9'!S43+'m9'!U43+'m9'!W43+'m9'!Y43+'m9'!AA43</f>
        <v>0</v>
      </c>
      <c r="FJ53" s="63">
        <f t="shared" si="142"/>
        <v>0</v>
      </c>
      <c r="FK53" s="63">
        <f>'m9'!P43+'m9'!R43+'m9'!T43+'m9'!V43+'m9'!X43+'m9'!Z43+'m9'!AB43</f>
        <v>0</v>
      </c>
      <c r="FL53" s="64"/>
      <c r="FM53" s="63">
        <f t="shared" si="143"/>
        <v>0</v>
      </c>
      <c r="FN53" s="67"/>
      <c r="FO53" s="55">
        <f>'m9'!AC43+'m9'!AE43+'m9'!AG43+'m9'!AI43+'m9'!AK43+'m9'!AM43+'m9'!AO43</f>
        <v>0</v>
      </c>
      <c r="FP53" s="57">
        <f t="shared" si="144"/>
        <v>0</v>
      </c>
      <c r="FQ53" s="57">
        <f>'m9'!AD43+'m9'!AF43+'m9'!AH43+'m9'!AJ43+'m9'!AL43+'m9'!AN43+'m9'!AP43</f>
        <v>0</v>
      </c>
      <c r="FR53" s="68"/>
      <c r="FS53" s="57">
        <f t="shared" si="145"/>
        <v>0</v>
      </c>
      <c r="FT53" s="67"/>
      <c r="FU53" s="55">
        <f>'m9'!AQ43+'m9'!AS43+'m9'!AU43+'m9'!AW43+'m9'!AY43+'m9'!BA43+'m9'!BC43</f>
        <v>0</v>
      </c>
      <c r="FV53" s="57">
        <f t="shared" si="146"/>
        <v>0</v>
      </c>
      <c r="FW53" s="57">
        <f>'m9'!AR43+'m9'!AT43+'m9'!AV43+'m9'!AX43+'m9'!AZ43+'m9'!BB43+'m9'!BD43</f>
        <v>0</v>
      </c>
      <c r="FX53" s="68"/>
      <c r="FY53" s="57">
        <f t="shared" si="147"/>
        <v>0</v>
      </c>
      <c r="FZ53" s="67"/>
      <c r="GA53" s="55">
        <f>'m9'!BE43+'m9'!BG43+'m9'!BI43+'m10'!C53+'m10'!E53+'m10'!G53+'m10'!I53</f>
        <v>0</v>
      </c>
      <c r="GB53" s="57">
        <f t="shared" si="148"/>
        <v>0</v>
      </c>
      <c r="GC53" s="57">
        <f>'m9'!BF43+'m9'!BH43+'m9'!BJ43+'m10'!D53+'m10'!F53+'m10'!H53+'m10'!J53</f>
        <v>0</v>
      </c>
      <c r="GD53" s="68"/>
      <c r="GE53" s="57">
        <f t="shared" si="149"/>
        <v>0</v>
      </c>
      <c r="GF53" s="69">
        <f>IFERROR(__xludf.DUMMYFUNCTION("""COMPUTED_VALUE"""),100.0)</f>
        <v>100</v>
      </c>
      <c r="GG53" s="55">
        <f>'m10'!K53+'m10'!M53+'m10'!O53+'m10'!Q53+'m10'!S53+'m10'!U53+'m10'!W53</f>
        <v>0</v>
      </c>
      <c r="GH53" s="57">
        <f t="shared" si="150"/>
        <v>0</v>
      </c>
      <c r="GI53" s="57">
        <f>'m10'!L53+'m10'!N53+'m10'!P53+'m10'!R53+'m10'!T53+'m10'!V53+'m10'!X53</f>
        <v>0</v>
      </c>
      <c r="GJ53" s="68"/>
      <c r="GK53" s="57">
        <f t="shared" si="151"/>
        <v>0</v>
      </c>
      <c r="GL53" s="67"/>
      <c r="GM53" s="55">
        <f>'m10'!Y53+'m10'!AA53+'m10'!AC53+'m10'!AE53+'m10'!AG53+'m10'!AI53+'m10'!AK53</f>
        <v>0</v>
      </c>
      <c r="GN53" s="57">
        <f t="shared" si="152"/>
        <v>0</v>
      </c>
      <c r="GO53" s="57">
        <f>'m10'!Z53+'m10'!AB53+'m10'!AD53+'m10'!AF53+'m10'!AH53+'m10'!AJ53+'m10'!AL53</f>
        <v>0</v>
      </c>
      <c r="GP53" s="68"/>
      <c r="GQ53" s="57">
        <f t="shared" si="153"/>
        <v>0</v>
      </c>
      <c r="GR53" s="61"/>
      <c r="GS53" s="55">
        <f>'m10'!AM53+'m10'!AO53+'m10'!AQ53+'m10'!AS53+'m10'!AU53+'m10'!AW53+'m10'!AY53</f>
        <v>0</v>
      </c>
      <c r="GT53" s="57">
        <f t="shared" si="154"/>
        <v>0</v>
      </c>
      <c r="GU53" s="57">
        <f>'m10'!AN53+'m10'!AP53+'m10'!AR53+'m10'!AT53+'m10'!AV53+'m10'!AX53+'m10'!AZ53</f>
        <v>0</v>
      </c>
      <c r="GV53" s="58"/>
      <c r="GW53" s="57">
        <f t="shared" si="155"/>
        <v>0</v>
      </c>
      <c r="GX53" s="61"/>
      <c r="GY53" s="55">
        <f>'m10'!BA53+'m10'!BC53+'m10'!BE53+'m10'!BG53+'m10'!BI53+'m10'!BK53+'m11'!C53</f>
        <v>0</v>
      </c>
      <c r="GZ53" s="57">
        <f t="shared" si="156"/>
        <v>0</v>
      </c>
      <c r="HA53" s="57">
        <f>'m10'!BB53+'m10'!BD53+'m10'!BF53+'m10'!BH53+'m10'!BJ53+'m10'!BL53+'m11'!D53</f>
        <v>0</v>
      </c>
      <c r="HB53" s="58"/>
      <c r="HC53" s="57">
        <f t="shared" si="157"/>
        <v>0</v>
      </c>
      <c r="HD53" s="69">
        <f>IFERROR(__xludf.DUMMYFUNCTION("""COMPUTED_VALUE"""),100.0)</f>
        <v>100</v>
      </c>
      <c r="HE53" s="55">
        <f>'m11'!E53+'m11'!G53+'m11'!I53+'m11'!K53+'m11'!M53+'m11'!O53+'m11'!Q53</f>
        <v>0</v>
      </c>
      <c r="HF53" s="57">
        <f t="shared" si="158"/>
        <v>0</v>
      </c>
      <c r="HG53" s="57">
        <f>'m11'!F53+'m11'!H53+'m11'!J53+'m11'!L53+'m11'!N53+'m11'!P53+'m11'!R53</f>
        <v>0</v>
      </c>
      <c r="HH53" s="68"/>
      <c r="HI53" s="57">
        <f t="shared" si="159"/>
        <v>0</v>
      </c>
      <c r="HJ53" s="67"/>
      <c r="HK53" s="55">
        <f>'m11'!S53+'m11'!U53+'m11'!W53+'m11'!Y53+'m11'!AA53+'m11'!AC53+'m11'!AE53</f>
        <v>0</v>
      </c>
      <c r="HL53" s="57">
        <f t="shared" si="160"/>
        <v>0</v>
      </c>
      <c r="HM53" s="57">
        <f>'m11'!T53+'m11'!V53+'m11'!X53+'m11'!Z53+'m11'!AB53+'m11'!AD53+'m11'!AF53</f>
        <v>0</v>
      </c>
      <c r="HN53" s="68"/>
      <c r="HO53" s="57">
        <f t="shared" si="161"/>
        <v>0</v>
      </c>
      <c r="HP53" s="61"/>
      <c r="HQ53" s="55">
        <f>'m11'!AG53+'m11'!AI53+'m11'!AK53+'m11'!AM53+'m11'!AO53+'m11'!AQ53+'m11'!AS53</f>
        <v>0</v>
      </c>
      <c r="HR53" s="57">
        <f t="shared" si="162"/>
        <v>0</v>
      </c>
      <c r="HS53" s="57">
        <f>'m11'!AH53+'m11'!AJ53+'m11'!AL53+'m11'!AN53+'m11'!AP53+'m11'!AR53+'m11'!AT53</f>
        <v>0</v>
      </c>
      <c r="HT53" s="58"/>
      <c r="HU53" s="57">
        <f t="shared" si="163"/>
        <v>0</v>
      </c>
      <c r="HV53" s="61"/>
      <c r="HW53" s="55">
        <f>'m11'!AU53+'m11'!AW53+'m11'!AY53+'m11'!BA53+'m11'!BC53+'m11'!BE53+'m11'!BG53</f>
        <v>0</v>
      </c>
      <c r="HX53" s="57">
        <f t="shared" si="164"/>
        <v>0</v>
      </c>
      <c r="HY53" s="57">
        <f>'m11'!AV53+'m11'!AX53+'m11'!AZ53+'m11'!BB53+'m11'!BD53+'m11'!BF53+'m11'!BH53</f>
        <v>0</v>
      </c>
      <c r="HZ53" s="58"/>
      <c r="IA53" s="57">
        <f t="shared" si="165"/>
        <v>0</v>
      </c>
      <c r="IB53" s="61">
        <f>IFERROR(__xludf.DUMMYFUNCTION("""COMPUTED_VALUE"""),100.0)</f>
        <v>100</v>
      </c>
      <c r="IC53" s="55">
        <f>'m11'!BI53+'m12'!C53+'m12'!E53+'m12'!G53+'m12'!I53+'m12'!K53+'m12'!M53</f>
        <v>0</v>
      </c>
      <c r="ID53" s="57">
        <f t="shared" si="166"/>
        <v>0</v>
      </c>
      <c r="IE53" s="57">
        <f>'m11'!BJ53+'m12'!D53+'m12'!F53+'m12'!H53+'m12'!J53+'m12'!L53+'m12'!N53</f>
        <v>0</v>
      </c>
      <c r="IF53" s="58"/>
      <c r="IG53" s="57">
        <f t="shared" si="167"/>
        <v>0</v>
      </c>
      <c r="IH53" s="61"/>
      <c r="II53" s="55">
        <f>'m12'!O53+'m12'!Q53+'m12'!S53+'m12'!U53+'m12'!W53+'m12'!Y53+'m12'!AA53</f>
        <v>0</v>
      </c>
      <c r="IJ53" s="57">
        <f t="shared" si="168"/>
        <v>0</v>
      </c>
      <c r="IK53" s="57">
        <f>'m12'!P53+'m12'!R53+'m12'!T53+'m12'!V53+'m12'!X53+'m12'!Z53+'m12'!AB53</f>
        <v>0</v>
      </c>
      <c r="IL53" s="58"/>
      <c r="IM53" s="57">
        <f t="shared" si="169"/>
        <v>0</v>
      </c>
      <c r="IN53" s="61"/>
      <c r="IO53" s="55">
        <f>'m12'!AC53+'m12'!AE53+'m12'!AG53+'m12'!AI53+'m12'!AK53+'m12'!AM53+'m12'!AO53</f>
        <v>0</v>
      </c>
      <c r="IP53" s="57">
        <f t="shared" si="170"/>
        <v>0</v>
      </c>
      <c r="IQ53" s="57">
        <f>'m12'!AD53+'m12'!AF53+'m12'!AH53+'m12'!AJ53+'m12'!AL53+'m12'!AN53+'m12'!AP53</f>
        <v>0</v>
      </c>
      <c r="IR53" s="58"/>
      <c r="IS53" s="57">
        <f t="shared" si="171"/>
        <v>0</v>
      </c>
      <c r="IT53" s="61"/>
      <c r="IU53" s="55">
        <f>'m12'!AQ53+'m12'!AS53+'m12'!AU53+'m12'!AW53+'m12'!AY53+'m12'!BA53+'m12'!BC53</f>
        <v>0</v>
      </c>
      <c r="IV53" s="57">
        <f t="shared" si="172"/>
        <v>0</v>
      </c>
      <c r="IW53" s="57">
        <f>'m12'!AR53+'m12'!AT53+'m12'!AV53+'m12'!AX53+'m12'!AZ53+'m12'!BB53+'m12'!BD53</f>
        <v>0</v>
      </c>
      <c r="IX53" s="58"/>
      <c r="IY53" s="57">
        <f t="shared" si="173"/>
        <v>0</v>
      </c>
      <c r="IZ53" s="61"/>
      <c r="JA53" s="55">
        <f>'m12'!BE53+'m12'!BG53+'m12'!BI53+'m12'!BK53</f>
        <v>0</v>
      </c>
      <c r="JB53" s="57">
        <f t="shared" si="174"/>
        <v>0</v>
      </c>
      <c r="JC53" s="57">
        <f>'m12'!BF53+'m12'!BH53+'m12'!BJ53+'m12'!BL53</f>
        <v>0</v>
      </c>
      <c r="JD53" s="58"/>
      <c r="JE53" s="57">
        <f t="shared" si="175"/>
        <v>0</v>
      </c>
    </row>
    <row r="54">
      <c r="A54" s="2" t="str">
        <f>IFERROR(__xludf.DUMMYFUNCTION("""COMPUTED_VALUE"""),"Václav Černý-x")</f>
        <v>Václav Černý-x</v>
      </c>
      <c r="B54" s="44">
        <f>IFERROR(__xludf.DUMMYFUNCTION("""COMPUTED_VALUE"""),100.0)</f>
        <v>100</v>
      </c>
      <c r="C54" s="94">
        <f>'m3'!E32+'m3'!G32+'m3'!I32+'m3'!K32+'m3'!M32+'m3'!O32+'m3'!Q32</f>
        <v>91.5</v>
      </c>
      <c r="D54" s="46">
        <f>'m3'!A32*C54</f>
        <v>9150</v>
      </c>
      <c r="E54" s="46">
        <f>'m3'!F32+'m3'!H32+'m3'!J32+'m3'!L32+'m3'!N32+'m3'!P32+'m3'!R32</f>
        <v>9150</v>
      </c>
      <c r="F54" s="47"/>
      <c r="G54" s="46">
        <f t="shared" si="104"/>
        <v>0</v>
      </c>
      <c r="H54" s="2"/>
      <c r="I54" s="45">
        <f>'m3'!S32+'m3'!U32+'m3'!W32+'m3'!Y32+'m3'!AA32+'m3'!AC32+'m3'!AE32</f>
        <v>89.5</v>
      </c>
      <c r="J54" s="46">
        <f>'m3'!A32*I54</f>
        <v>8950</v>
      </c>
      <c r="K54" s="46">
        <f>'m3'!T32+'m3'!V32+'m3'!X32+'m3'!Z32+'m3'!AB32+'m3'!AD32+'m3'!AF32</f>
        <v>8950</v>
      </c>
      <c r="L54" s="47"/>
      <c r="M54" s="46">
        <f t="shared" si="105"/>
        <v>0</v>
      </c>
      <c r="N54" s="2"/>
      <c r="O54" s="45">
        <f>'m3'!AG32+'m3'!AI32+'m3'!AK32+'m3'!AM32+'m3'!AO32+'m3'!AQ32+'m3'!AS32</f>
        <v>57.5</v>
      </c>
      <c r="P54" s="46">
        <f>'m3'!A32*O54</f>
        <v>5750</v>
      </c>
      <c r="Q54" s="46">
        <f>'m3'!AH32+'m3'!AJ32+'m3'!AL32+'m3'!AN32+'m3'!AP32+'m3'!AR32+'m3'!AT32</f>
        <v>1400</v>
      </c>
      <c r="R54" s="64">
        <v>4350.0</v>
      </c>
      <c r="S54" s="46">
        <f t="shared" si="106"/>
        <v>0</v>
      </c>
      <c r="T54" s="2"/>
      <c r="U54" s="45">
        <f>'m3'!AU32+'m3'!AW32+'m3'!AY32+'m3'!BA32+'m3'!BC32+'m3'!BE32+'m3'!BG32</f>
        <v>50</v>
      </c>
      <c r="V54" s="46">
        <f>'m3'!A32*U54</f>
        <v>5000</v>
      </c>
      <c r="W54" s="46">
        <f>'m3'!AV32+'m3'!AX32+'m3'!AZ32+'m3'!BB32+'m3'!BD32+'m3'!BF32+'m3'!BH32</f>
        <v>0</v>
      </c>
      <c r="X54" s="64">
        <v>5000.0</v>
      </c>
      <c r="Y54" s="46">
        <f t="shared" si="107"/>
        <v>0</v>
      </c>
      <c r="Z54" s="2"/>
      <c r="AA54" s="45">
        <f>'m3'!BI32+'m3'!BK32+'m4'!C32+'m4'!E32+'m4'!G32+'m4'!I32+'m4'!K32</f>
        <v>69.5</v>
      </c>
      <c r="AB54" s="46">
        <f>('m3'!BI32+'m3'!BK32)*'m3'!A32+('m4'!C32+'m4'!E32+'m4'!G32+'m4'!I32+'m4'!K32)*'m4'!A32</f>
        <v>6950</v>
      </c>
      <c r="AC54" s="46">
        <f>'m3'!BJ32+'m3'!BL32+'m4'!D32+'m4'!F32+'m4'!H32+'m4'!J32+'m4'!L32</f>
        <v>0</v>
      </c>
      <c r="AD54" s="64">
        <v>6950.0</v>
      </c>
      <c r="AE54" s="46">
        <f t="shared" si="108"/>
        <v>0</v>
      </c>
      <c r="AF54" s="44">
        <f>IFERROR(__xludf.DUMMYFUNCTION("""COMPUTED_VALUE"""),100.0)</f>
        <v>100</v>
      </c>
      <c r="AG54" s="45">
        <f>'m4'!M32+'m4'!O32+'m4'!Q32+'m4'!S32+'m4'!U32+'m4'!W32+'m4'!Y32</f>
        <v>63.5</v>
      </c>
      <c r="AH54" s="46">
        <f>'m4'!A32*AG54</f>
        <v>6350</v>
      </c>
      <c r="AI54" s="46">
        <f>'m4'!N32+'m4'!P32+'m4'!R32+'m4'!T32+'m4'!V32+'m4'!X32+'m4'!Z32</f>
        <v>0</v>
      </c>
      <c r="AJ54" s="64">
        <v>6350.0</v>
      </c>
      <c r="AK54" s="46">
        <f t="shared" si="109"/>
        <v>0</v>
      </c>
      <c r="AL54" s="2"/>
      <c r="AM54" s="45">
        <f>'m4'!AA32+'m4'!AC32+'m4'!AE32+'m4'!AG32+'m4'!AI32+'m4'!AK32+'m4'!AM32</f>
        <v>41</v>
      </c>
      <c r="AN54" s="46">
        <f>'m4'!A32*AM54</f>
        <v>4100</v>
      </c>
      <c r="AO54" s="52">
        <f>'m4'!AB32+'m4'!AD32+'m4'!AF32+'m4'!AH32+'m4'!AJ32+'m4'!AL32+'m4'!AN32</f>
        <v>0</v>
      </c>
      <c r="AP54" s="64">
        <v>4100.0</v>
      </c>
      <c r="AQ54" s="46">
        <f t="shared" si="110"/>
        <v>0</v>
      </c>
      <c r="AR54" s="2"/>
      <c r="AS54" s="45">
        <f>'m4'!AO32+'m4'!AQ32+'m4'!AS32+'m4'!AU32+'m4'!AW32+'m4'!AY32+'m4'!BA32</f>
        <v>44</v>
      </c>
      <c r="AT54" s="46">
        <f>'m4'!A32*AS54</f>
        <v>4400</v>
      </c>
      <c r="AU54" s="46">
        <f>'m4'!AP32+'m4'!AR32+'m4'!AT32+'m4'!AV32+'m4'!AX32+'m4'!AZ32+'m4'!BB32</f>
        <v>0</v>
      </c>
      <c r="AV54" s="96">
        <v>4400.0</v>
      </c>
      <c r="AW54" s="62">
        <f t="shared" si="111"/>
        <v>0</v>
      </c>
      <c r="AX54" s="2"/>
      <c r="AY54" s="45">
        <f>'m4'!BC32+'m4'!BE32+'m4'!BG32+'m4'!BI32+'m5'!C32+'m5'!E32+'m5'!G32</f>
        <v>44</v>
      </c>
      <c r="AZ54" s="46">
        <f>('m4'!BC32+'m4'!BE32+'m4'!BG32+'m4'!BI32)*'m4'!A32+('m5'!C32+'m5'!E32+'m5'!G32)*'m5'!A32</f>
        <v>4400</v>
      </c>
      <c r="BA54" s="46">
        <f>'m4'!BD32+'m4'!BF32+'m4'!BH32+'m4'!BJ32+'m5'!D32+'m5'!F32+'m5'!H32</f>
        <v>0</v>
      </c>
      <c r="BB54" s="96">
        <v>4400.0</v>
      </c>
      <c r="BC54" s="46">
        <f t="shared" si="112"/>
        <v>0</v>
      </c>
      <c r="BD54" s="44">
        <f>IFERROR(__xludf.DUMMYFUNCTION("""COMPUTED_VALUE"""),100.0)</f>
        <v>100</v>
      </c>
      <c r="BE54" s="45">
        <f>'m5'!I32+'m5'!K32+'m5'!M32+'m5'!O32+'m5'!Q32+'m5'!S32+'m5'!U32</f>
        <v>61.5</v>
      </c>
      <c r="BF54" s="46">
        <f>'m5'!A32*BE54</f>
        <v>6150</v>
      </c>
      <c r="BG54" s="46">
        <f>'m5'!J32+'m5'!L32+'m5'!N32+'m5'!P32+'m5'!R32+'m5'!T32+'m5'!V32</f>
        <v>0</v>
      </c>
      <c r="BH54" s="96">
        <v>6150.0</v>
      </c>
      <c r="BI54" s="46">
        <f t="shared" si="113"/>
        <v>0</v>
      </c>
      <c r="BJ54" s="2"/>
      <c r="BK54" s="45">
        <f>'m5'!W32+'m5'!Y32+'m5'!AA32+'m5'!AC32+'m5'!AE32+'m5'!AG32+'m5'!AI32</f>
        <v>40.5</v>
      </c>
      <c r="BL54" s="46">
        <f>'m5'!A32*BK54</f>
        <v>4050</v>
      </c>
      <c r="BM54" s="46">
        <f>'m5'!X32+'m5'!Z32+'m5'!AB32+'m5'!AD32+'m5'!AF32+'m5'!AH32+'m5'!AJ32</f>
        <v>0</v>
      </c>
      <c r="BN54" s="47"/>
      <c r="BO54" s="46">
        <f t="shared" si="114"/>
        <v>-4050</v>
      </c>
      <c r="BP54" s="2"/>
      <c r="BQ54" s="45">
        <f>'m5'!AK32+'m5'!AM32+'m5'!AO32+'m5'!AQ32+'m5'!AS32+'m5'!AU32+'m5'!AW32</f>
        <v>60.5</v>
      </c>
      <c r="BR54" s="46">
        <f>'m5'!A32*BQ54</f>
        <v>6050</v>
      </c>
      <c r="BS54" s="46">
        <f>'m5'!AL32+'m5'!AN32+'m5'!AP32+'m5'!AR32+'m5'!AT32+'m5'!AV32+'m5'!AX32</f>
        <v>0</v>
      </c>
      <c r="BT54" s="64"/>
      <c r="BU54" s="46">
        <f t="shared" si="115"/>
        <v>-6050</v>
      </c>
      <c r="BV54" s="2"/>
      <c r="BW54" s="45">
        <f>'m5'!AY32+'m5'!BA32+'m5'!BC32+'m5'!BE32+'m5'!BG32+'m5'!BI32+'m5'!BK32</f>
        <v>72</v>
      </c>
      <c r="BX54" s="46">
        <f>'m5'!A32*BW54</f>
        <v>7200</v>
      </c>
      <c r="BY54" s="46">
        <f>'m5'!AZ32+'m5'!BB32+'m5'!BD32+'m5'!BF32+'m5'!BH32+'m5'!BJ32+'m5'!BL32</f>
        <v>0</v>
      </c>
      <c r="BZ54" s="64"/>
      <c r="CA54" s="46">
        <f t="shared" si="116"/>
        <v>-7200</v>
      </c>
      <c r="CB54" s="44">
        <f>IFERROR(__xludf.DUMMYFUNCTION("""COMPUTED_VALUE"""),100.0)</f>
        <v>100</v>
      </c>
      <c r="CC54" s="45">
        <f>'m6'!C44+'m6'!E44+'m6'!G44+'m6'!I44+'m6'!K44+'m6'!M44+'m6'!O44</f>
        <v>92</v>
      </c>
      <c r="CD54" s="46">
        <f t="shared" si="117"/>
        <v>9200</v>
      </c>
      <c r="CE54" s="46">
        <f>'m6'!D44+'m6'!F44+'m6'!H44+'m6'!J44+'m6'!L44+'m6'!N44+'m6'!P44</f>
        <v>0</v>
      </c>
      <c r="CF54" s="64"/>
      <c r="CG54" s="46">
        <f t="shared" si="118"/>
        <v>-9200</v>
      </c>
      <c r="CH54" s="2"/>
      <c r="CI54" s="45">
        <f>'m6'!Q44+'m6'!S44+'m6'!U44+'m6'!W44+'m6'!Y44+'m6'!AA44+'m6'!AC44</f>
        <v>70.5</v>
      </c>
      <c r="CJ54" s="54">
        <f t="shared" si="119"/>
        <v>7050</v>
      </c>
      <c r="CK54" s="46">
        <f>'m6'!R44+'m6'!T44+'m6'!V44+'m6'!X44+'m6'!Z44+'m6'!AB44+'m6'!AD44</f>
        <v>0</v>
      </c>
      <c r="CL54" s="64"/>
      <c r="CM54" s="46">
        <f t="shared" si="120"/>
        <v>-7050</v>
      </c>
      <c r="CN54" s="2"/>
      <c r="CO54" s="45">
        <f>'m6'!AE44+'m6'!AG44+'m6'!AI44+'m6'!AK44+'m6'!AM44+'m6'!AO44+'m6'!AQ44</f>
        <v>87.5</v>
      </c>
      <c r="CP54" s="46">
        <f t="shared" si="121"/>
        <v>8750</v>
      </c>
      <c r="CQ54" s="46">
        <f>'m6'!AF44+'m6'!AH44+'m6'!AJ44+'m6'!AL44+'m6'!AN44+'m6'!AP44+'m6'!AR44</f>
        <v>0</v>
      </c>
      <c r="CR54" s="64"/>
      <c r="CS54" s="46">
        <f t="shared" si="122"/>
        <v>-8750</v>
      </c>
      <c r="CT54" s="2"/>
      <c r="CU54" s="45">
        <f>'m6'!AS44+'m6'!AU44+'m6'!AW44+'m6'!AY44+'m6'!BA44+'m6'!BC44+'m6'!BE44</f>
        <v>59</v>
      </c>
      <c r="CV54" s="46">
        <f t="shared" si="123"/>
        <v>5900</v>
      </c>
      <c r="CW54" s="46">
        <f>'m6'!AT44+'m6'!AV44+'m6'!AX44+'m6'!AZ44+'m6'!BB44+'m6'!BD44+'m6'!BF44</f>
        <v>0</v>
      </c>
      <c r="CX54" s="64"/>
      <c r="CY54" s="46">
        <f t="shared" si="124"/>
        <v>-5900</v>
      </c>
      <c r="CZ54" s="2"/>
      <c r="DA54" s="45">
        <f>'m6'!BG44+'m6'!BI44+'m7'!C44+'m7'!E44+'m7'!G44+'m7'!I44+'m7'!K44</f>
        <v>64.5</v>
      </c>
      <c r="DB54" s="46">
        <f>('m6'!BG44+'m6'!BI44)*'m6'!A44+('m7'!C44+'m7'!E44+'m7'!G44+'m7'!I44+'m7'!K44)*'m7'!A44</f>
        <v>6450</v>
      </c>
      <c r="DC54" s="46">
        <f>'m6'!BH44+'m6'!BJ44+'m7'!D44+'m7'!F44+'m7'!H44+'m7'!J44+'m7'!L44</f>
        <v>0</v>
      </c>
      <c r="DD54" s="64"/>
      <c r="DE54" s="46">
        <f t="shared" si="125"/>
        <v>-6450</v>
      </c>
      <c r="DF54" s="44">
        <f>IFERROR(__xludf.DUMMYFUNCTION("""COMPUTED_VALUE"""),100.0)</f>
        <v>100</v>
      </c>
      <c r="DG54" s="45">
        <f>'m7'!M44+'m7'!O44+'m7'!Q44+'m7'!S44+'m7'!U44+'m7'!W44+'m7'!Y44</f>
        <v>54.5</v>
      </c>
      <c r="DH54" s="46">
        <f t="shared" si="126"/>
        <v>5450</v>
      </c>
      <c r="DI54" s="46">
        <f>'m7'!N44+'m7'!P44+'m7'!R44+'m7'!T44+'m7'!V44+'m7'!X44+'m7'!Z44</f>
        <v>0</v>
      </c>
      <c r="DJ54" s="64"/>
      <c r="DK54" s="46">
        <f t="shared" si="127"/>
        <v>-5450</v>
      </c>
      <c r="DL54" s="2"/>
      <c r="DM54" s="45">
        <f>'m7'!AA44+'m7'!AC44+'m7'!AE44+'m7'!AG44+'m7'!AI44+'m7'!AK44+'m7'!AM44</f>
        <v>48.5</v>
      </c>
      <c r="DN54" s="46">
        <f t="shared" si="128"/>
        <v>4850</v>
      </c>
      <c r="DO54" s="46">
        <f>'m7'!AB44+'m7'!AD44+'m7'!AF44+'m7'!AH44+'m7'!AJ44+'m7'!AL44+'m7'!AN44</f>
        <v>0</v>
      </c>
      <c r="DP54" s="64"/>
      <c r="DQ54" s="46">
        <f t="shared" si="129"/>
        <v>-4850</v>
      </c>
      <c r="DR54" s="2"/>
      <c r="DS54" s="45">
        <f>'m7'!AO44+'m7'!AQ44+'m7'!AS44+'m7'!AU44+'m7'!AW44+'m7'!AY44+'m7'!BA44</f>
        <v>35.5</v>
      </c>
      <c r="DT54" s="46">
        <f t="shared" si="130"/>
        <v>3550</v>
      </c>
      <c r="DU54" s="46">
        <f>'m7'!AP44+'m7'!AR44+'m7'!AT44+'m7'!AV44+'m7'!AX44+'m7'!AZ44+'m7'!BB44</f>
        <v>600</v>
      </c>
      <c r="DV54" s="64"/>
      <c r="DW54" s="46">
        <f t="shared" si="131"/>
        <v>-2950</v>
      </c>
      <c r="DX54" s="2"/>
      <c r="DY54" s="97">
        <f>'m7'!BC44+'m7'!BE44+'m7'!BG44+'m7'!BI44+'m7'!BK44+'m8'!C44+'m8'!E44</f>
        <v>45</v>
      </c>
      <c r="DZ54" s="63">
        <f>('m7'!BC44+'m7'!BE44+'m7'!BG44+'m7'!BI44+'m7'!BK44)*DF54+('m8'!C44+'m8'!E44)*ED54</f>
        <v>4500</v>
      </c>
      <c r="EA54" s="63">
        <f>'m7'!BD44+'m7'!BF44+'m7'!BH44+'m7'!BJ44+'m7'!BL44+'m8'!D44+'m8'!F44</f>
        <v>2000</v>
      </c>
      <c r="EB54" s="64"/>
      <c r="EC54" s="63">
        <f t="shared" si="132"/>
        <v>-2500</v>
      </c>
      <c r="ED54" s="65">
        <f>IFERROR(__xludf.DUMMYFUNCTION("""COMPUTED_VALUE"""),100.0)</f>
        <v>100</v>
      </c>
      <c r="EE54" s="97">
        <f>'m8'!G44+'m8'!I44+'m8'!K44+'m8'!M44+'m8'!O44+'m8'!Q44+'m8'!S44</f>
        <v>56.5</v>
      </c>
      <c r="EF54" s="63">
        <f t="shared" si="133"/>
        <v>5650</v>
      </c>
      <c r="EG54" s="63">
        <f>'m8'!H44+'m8'!J44+'m8'!L44+'m8'!N44+'m8'!P44+'m8'!R44+'m8'!T44</f>
        <v>2000</v>
      </c>
      <c r="EH54" s="64"/>
      <c r="EI54" s="63">
        <f t="shared" si="134"/>
        <v>-3650</v>
      </c>
      <c r="EJ54" s="66"/>
      <c r="EK54" s="97">
        <f>'m8'!U44+'m8'!W44+'m8'!Y44+'m8'!AA44+'m8'!AC44+'m8'!AE44+'m8'!AG44</f>
        <v>67.5</v>
      </c>
      <c r="EL54" s="63">
        <f t="shared" si="135"/>
        <v>6750</v>
      </c>
      <c r="EM54" s="63">
        <f>'m8'!V44+'m8'!X44+'m8'!Z44+'m8'!AB44+'m8'!AD44+'m8'!AF44+'m8'!AH44</f>
        <v>0</v>
      </c>
      <c r="EN54" s="64"/>
      <c r="EO54" s="63">
        <f t="shared" si="136"/>
        <v>-6750</v>
      </c>
      <c r="EP54" s="67"/>
      <c r="EQ54" s="55">
        <f>'m8'!AI44+'m8'!AK44+'m8'!AM44+'m8'!AO44+'m8'!AQ44+'m8'!AS44+'m8'!AU44</f>
        <v>30.5</v>
      </c>
      <c r="ER54" s="57">
        <f t="shared" si="137"/>
        <v>3050</v>
      </c>
      <c r="ES54" s="57">
        <f>'m8'!AJ44+'m8'!AL44+'m8'!AN44+'m8'!AP44+'m8'!AR44+'m8'!AT44+'m8'!AV44</f>
        <v>2000</v>
      </c>
      <c r="ET54" s="68"/>
      <c r="EU54" s="57">
        <f t="shared" si="138"/>
        <v>-1050</v>
      </c>
      <c r="EV54" s="67"/>
      <c r="EW54" s="55">
        <f>'m8'!AW44+'m8'!AY44+'m8'!BA44+'m8'!BC44+'m8'!BE44+'m8'!BG44+'m8'!BI44</f>
        <v>10.5</v>
      </c>
      <c r="EX54" s="57">
        <f t="shared" si="139"/>
        <v>1050</v>
      </c>
      <c r="EY54" s="57">
        <f>'m8'!AX44+'m8'!AZ44+'m8'!BB44+'m8'!BD44+'m8'!BF44+'m8'!BH44+'m8'!BJ44</f>
        <v>0</v>
      </c>
      <c r="EZ54" s="68"/>
      <c r="FA54" s="57">
        <f t="shared" si="140"/>
        <v>-1050</v>
      </c>
      <c r="FB54" s="67"/>
      <c r="FC54" s="55">
        <f>'m8'!BK44+'m9'!C44+'m9'!E44+'m9'!G44+'m9'!I44+'m9'!K44+'m9'!M44</f>
        <v>14</v>
      </c>
      <c r="FD54" s="57">
        <f>'m8'!BK44*ED54+'m9'!C44*FH54+'m9'!E44*FH54+'m9'!G44*FH54+'m9'!I44*FH54+'m9'!K44*FH54+'m9'!M44*FH54</f>
        <v>1400</v>
      </c>
      <c r="FE54" s="57">
        <f>'m8'!BL44+'m9'!D44+'m9'!F44+'m9'!H44+'m9'!J44+'m9'!L44+'m9'!N44</f>
        <v>0</v>
      </c>
      <c r="FF54" s="68"/>
      <c r="FG54" s="57">
        <f t="shared" si="141"/>
        <v>-1400</v>
      </c>
      <c r="FH54" s="65">
        <f>IFERROR(__xludf.DUMMYFUNCTION("""COMPUTED_VALUE"""),100.0)</f>
        <v>100</v>
      </c>
      <c r="FI54" s="97">
        <f>'m9'!O44+'m9'!Q44+'m9'!S44+'m9'!U44+'m9'!W44+'m9'!Y44+'m9'!AA44</f>
        <v>2</v>
      </c>
      <c r="FJ54" s="63">
        <f t="shared" si="142"/>
        <v>200</v>
      </c>
      <c r="FK54" s="63">
        <f>'m9'!P44+'m9'!R44+'m9'!T44+'m9'!V44+'m9'!X44+'m9'!Z44+'m9'!AB44</f>
        <v>0</v>
      </c>
      <c r="FL54" s="64"/>
      <c r="FM54" s="63">
        <f t="shared" si="143"/>
        <v>-200</v>
      </c>
      <c r="FN54" s="67"/>
      <c r="FO54" s="55">
        <f>'m9'!AC44+'m9'!AE44+'m9'!AG44+'m9'!AI44+'m9'!AK44+'m9'!AM44+'m9'!AO44</f>
        <v>0</v>
      </c>
      <c r="FP54" s="57">
        <f t="shared" si="144"/>
        <v>0</v>
      </c>
      <c r="FQ54" s="57">
        <f>'m9'!AD44+'m9'!AF44+'m9'!AH44+'m9'!AJ44+'m9'!AL44+'m9'!AN44+'m9'!AP44</f>
        <v>0</v>
      </c>
      <c r="FR54" s="68"/>
      <c r="FS54" s="57">
        <f t="shared" si="145"/>
        <v>0</v>
      </c>
      <c r="FT54" s="67"/>
      <c r="FU54" s="55">
        <f>'m9'!AQ44+'m9'!AS44+'m9'!AU44+'m9'!AW44+'m9'!AY44+'m9'!BA44+'m9'!BC44</f>
        <v>0</v>
      </c>
      <c r="FV54" s="57">
        <f t="shared" si="146"/>
        <v>0</v>
      </c>
      <c r="FW54" s="57">
        <f>'m9'!AR44+'m9'!AT44+'m9'!AV44+'m9'!AX44+'m9'!AZ44+'m9'!BB44+'m9'!BD44</f>
        <v>0</v>
      </c>
      <c r="FX54" s="68"/>
      <c r="FY54" s="57">
        <f t="shared" si="147"/>
        <v>0</v>
      </c>
      <c r="FZ54" s="67"/>
      <c r="GA54" s="55">
        <f>'m9'!BE44+'m9'!BG44+'m9'!BI44+'m10'!C54+'m10'!E54+'m10'!G54+'m10'!I54</f>
        <v>0</v>
      </c>
      <c r="GB54" s="57">
        <f t="shared" si="148"/>
        <v>0</v>
      </c>
      <c r="GC54" s="57">
        <f>'m9'!BF44+'m9'!BH44+'m9'!BJ44+'m10'!D54+'m10'!F54+'m10'!H54+'m10'!J54</f>
        <v>0</v>
      </c>
      <c r="GD54" s="68"/>
      <c r="GE54" s="57">
        <f t="shared" si="149"/>
        <v>0</v>
      </c>
      <c r="GF54" s="69">
        <f>IFERROR(__xludf.DUMMYFUNCTION("""COMPUTED_VALUE"""),100.0)</f>
        <v>100</v>
      </c>
      <c r="GG54" s="55">
        <f>'m10'!K54+'m10'!M54+'m10'!O54+'m10'!Q54+'m10'!S54+'m10'!U54+'m10'!W54</f>
        <v>0</v>
      </c>
      <c r="GH54" s="57">
        <f t="shared" si="150"/>
        <v>0</v>
      </c>
      <c r="GI54" s="57">
        <f>'m10'!L54+'m10'!N54+'m10'!P54+'m10'!R54+'m10'!T54+'m10'!V54+'m10'!X54</f>
        <v>0</v>
      </c>
      <c r="GJ54" s="68"/>
      <c r="GK54" s="57">
        <f t="shared" si="151"/>
        <v>0</v>
      </c>
      <c r="GL54" s="67"/>
      <c r="GM54" s="55">
        <f>'m10'!Y54+'m10'!AA54+'m10'!AC54+'m10'!AE54+'m10'!AG54+'m10'!AI54+'m10'!AK54</f>
        <v>0</v>
      </c>
      <c r="GN54" s="57">
        <f t="shared" si="152"/>
        <v>0</v>
      </c>
      <c r="GO54" s="57">
        <f>'m10'!Z54+'m10'!AB54+'m10'!AD54+'m10'!AF54+'m10'!AH54+'m10'!AJ54+'m10'!AL54</f>
        <v>0</v>
      </c>
      <c r="GP54" s="68"/>
      <c r="GQ54" s="57">
        <f t="shared" si="153"/>
        <v>0</v>
      </c>
      <c r="GR54" s="61"/>
      <c r="GS54" s="55">
        <f>'m10'!AM54+'m10'!AO54+'m10'!AQ54+'m10'!AS54+'m10'!AU54+'m10'!AW54+'m10'!AY54</f>
        <v>0</v>
      </c>
      <c r="GT54" s="57">
        <f t="shared" si="154"/>
        <v>0</v>
      </c>
      <c r="GU54" s="57">
        <f>'m10'!AN54+'m10'!AP54+'m10'!AR54+'m10'!AT54+'m10'!AV54+'m10'!AX54+'m10'!AZ54</f>
        <v>0</v>
      </c>
      <c r="GV54" s="58"/>
      <c r="GW54" s="57">
        <f t="shared" si="155"/>
        <v>0</v>
      </c>
      <c r="GX54" s="61"/>
      <c r="GY54" s="55">
        <f>'m10'!BA54+'m10'!BC54+'m10'!BE54+'m10'!BG54+'m10'!BI54+'m10'!BK54+'m11'!C54</f>
        <v>0</v>
      </c>
      <c r="GZ54" s="57">
        <f t="shared" si="156"/>
        <v>0</v>
      </c>
      <c r="HA54" s="57">
        <f>'m10'!BB54+'m10'!BD54+'m10'!BF54+'m10'!BH54+'m10'!BJ54+'m10'!BL54+'m11'!D54</f>
        <v>0</v>
      </c>
      <c r="HB54" s="58"/>
      <c r="HC54" s="57">
        <f t="shared" si="157"/>
        <v>0</v>
      </c>
      <c r="HD54" s="69">
        <f>IFERROR(__xludf.DUMMYFUNCTION("""COMPUTED_VALUE"""),100.0)</f>
        <v>100</v>
      </c>
      <c r="HE54" s="55">
        <f>'m11'!E54+'m11'!G54+'m11'!I54+'m11'!K54+'m11'!M54+'m11'!O54+'m11'!Q54</f>
        <v>0</v>
      </c>
      <c r="HF54" s="57">
        <f t="shared" si="158"/>
        <v>0</v>
      </c>
      <c r="HG54" s="57">
        <f>'m11'!F54+'m11'!H54+'m11'!J54+'m11'!L54+'m11'!N54+'m11'!P54+'m11'!R54</f>
        <v>0</v>
      </c>
      <c r="HH54" s="68"/>
      <c r="HI54" s="57">
        <f t="shared" si="159"/>
        <v>0</v>
      </c>
      <c r="HJ54" s="67"/>
      <c r="HK54" s="55">
        <f>'m11'!S54+'m11'!U54+'m11'!W54+'m11'!Y54+'m11'!AA54+'m11'!AC54+'m11'!AE54</f>
        <v>0</v>
      </c>
      <c r="HL54" s="57">
        <f t="shared" si="160"/>
        <v>0</v>
      </c>
      <c r="HM54" s="57">
        <f>'m11'!T54+'m11'!V54+'m11'!X54+'m11'!Z54+'m11'!AB54+'m11'!AD54+'m11'!AF54</f>
        <v>0</v>
      </c>
      <c r="HN54" s="68"/>
      <c r="HO54" s="57">
        <f t="shared" si="161"/>
        <v>0</v>
      </c>
      <c r="HP54" s="61"/>
      <c r="HQ54" s="55">
        <f>'m11'!AG54+'m11'!AI54+'m11'!AK54+'m11'!AM54+'m11'!AO54+'m11'!AQ54+'m11'!AS54</f>
        <v>0</v>
      </c>
      <c r="HR54" s="57">
        <f t="shared" si="162"/>
        <v>0</v>
      </c>
      <c r="HS54" s="57">
        <f>'m11'!AH54+'m11'!AJ54+'m11'!AL54+'m11'!AN54+'m11'!AP54+'m11'!AR54+'m11'!AT54</f>
        <v>0</v>
      </c>
      <c r="HT54" s="58"/>
      <c r="HU54" s="57">
        <f t="shared" si="163"/>
        <v>0</v>
      </c>
      <c r="HV54" s="61"/>
      <c r="HW54" s="55">
        <f>'m11'!AU54+'m11'!AW54+'m11'!AY54+'m11'!BA54+'m11'!BC54+'m11'!BE54+'m11'!BG54</f>
        <v>0</v>
      </c>
      <c r="HX54" s="57">
        <f t="shared" si="164"/>
        <v>0</v>
      </c>
      <c r="HY54" s="57">
        <f>'m11'!AV54+'m11'!AX54+'m11'!AZ54+'m11'!BB54+'m11'!BD54+'m11'!BF54+'m11'!BH54</f>
        <v>0</v>
      </c>
      <c r="HZ54" s="58"/>
      <c r="IA54" s="57">
        <f t="shared" si="165"/>
        <v>0</v>
      </c>
      <c r="IB54" s="61">
        <f>IFERROR(__xludf.DUMMYFUNCTION("""COMPUTED_VALUE"""),100.0)</f>
        <v>100</v>
      </c>
      <c r="IC54" s="55">
        <f>'m11'!BI54+'m12'!C54+'m12'!E54+'m12'!G54+'m12'!I54+'m12'!K54+'m12'!M54</f>
        <v>0</v>
      </c>
      <c r="ID54" s="57">
        <f t="shared" si="166"/>
        <v>0</v>
      </c>
      <c r="IE54" s="57">
        <f>'m11'!BJ54+'m12'!D54+'m12'!F54+'m12'!H54+'m12'!J54+'m12'!L54+'m12'!N54</f>
        <v>0</v>
      </c>
      <c r="IF54" s="58"/>
      <c r="IG54" s="57">
        <f t="shared" si="167"/>
        <v>0</v>
      </c>
      <c r="IH54" s="61"/>
      <c r="II54" s="55">
        <f>'m12'!O54+'m12'!Q54+'m12'!S54+'m12'!U54+'m12'!W54+'m12'!Y54+'m12'!AA54</f>
        <v>0</v>
      </c>
      <c r="IJ54" s="57">
        <f t="shared" si="168"/>
        <v>0</v>
      </c>
      <c r="IK54" s="57">
        <f>'m12'!P54+'m12'!R54+'m12'!T54+'m12'!V54+'m12'!X54+'m12'!Z54+'m12'!AB54</f>
        <v>0</v>
      </c>
      <c r="IL54" s="58"/>
      <c r="IM54" s="57">
        <f t="shared" si="169"/>
        <v>0</v>
      </c>
      <c r="IN54" s="61"/>
      <c r="IO54" s="55">
        <f>'m12'!AC54+'m12'!AE54+'m12'!AG54+'m12'!AI54+'m12'!AK54+'m12'!AM54+'m12'!AO54</f>
        <v>0</v>
      </c>
      <c r="IP54" s="57">
        <f t="shared" si="170"/>
        <v>0</v>
      </c>
      <c r="IQ54" s="57">
        <f>'m12'!AD54+'m12'!AF54+'m12'!AH54+'m12'!AJ54+'m12'!AL54+'m12'!AN54+'m12'!AP54</f>
        <v>0</v>
      </c>
      <c r="IR54" s="58"/>
      <c r="IS54" s="57">
        <f t="shared" si="171"/>
        <v>0</v>
      </c>
      <c r="IT54" s="61"/>
      <c r="IU54" s="55">
        <f>'m12'!AQ54+'m12'!AS54+'m12'!AU54+'m12'!AW54+'m12'!AY54+'m12'!BA54+'m12'!BC54</f>
        <v>0</v>
      </c>
      <c r="IV54" s="57">
        <f t="shared" si="172"/>
        <v>0</v>
      </c>
      <c r="IW54" s="57">
        <f>'m12'!AR54+'m12'!AT54+'m12'!AV54+'m12'!AX54+'m12'!AZ54+'m12'!BB54+'m12'!BD54</f>
        <v>0</v>
      </c>
      <c r="IX54" s="58"/>
      <c r="IY54" s="57">
        <f t="shared" si="173"/>
        <v>0</v>
      </c>
      <c r="IZ54" s="61"/>
      <c r="JA54" s="55">
        <f>'m12'!BE54+'m12'!BG54+'m12'!BI54+'m12'!BK54</f>
        <v>0</v>
      </c>
      <c r="JB54" s="57">
        <f t="shared" si="174"/>
        <v>0</v>
      </c>
      <c r="JC54" s="57">
        <f>'m12'!BF54+'m12'!BH54+'m12'!BJ54+'m12'!BL54</f>
        <v>0</v>
      </c>
      <c r="JD54" s="58"/>
      <c r="JE54" s="57">
        <f t="shared" si="175"/>
        <v>0</v>
      </c>
    </row>
    <row r="55">
      <c r="A55" s="2" t="str">
        <f>IFERROR(__xludf.DUMMYFUNCTION("""COMPUTED_VALUE"""),"Vojtěch Vrzoň")</f>
        <v>Vojtěch Vrzoň</v>
      </c>
      <c r="B55" s="44">
        <f>IFERROR(__xludf.DUMMYFUNCTION("""COMPUTED_VALUE"""),100.0)</f>
        <v>100</v>
      </c>
      <c r="C55" s="94">
        <f>'m3'!E33+'m3'!G33+'m3'!I33+'m3'!K33+'m3'!M33+'m3'!O33+'m3'!Q33</f>
        <v>8</v>
      </c>
      <c r="D55" s="46">
        <f>'m3'!A33*C55</f>
        <v>800</v>
      </c>
      <c r="E55" s="46">
        <f>'m3'!F33+'m3'!H33+'m3'!J33+'m3'!L33+'m3'!N33+'m3'!P33+'m3'!R33</f>
        <v>800</v>
      </c>
      <c r="F55" s="47"/>
      <c r="G55" s="46">
        <f t="shared" si="104"/>
        <v>0</v>
      </c>
      <c r="H55" s="2"/>
      <c r="I55" s="45">
        <f>'m3'!S33+'m3'!U33+'m3'!W33+'m3'!Y33+'m3'!AA33+'m3'!AC33+'m3'!AE33</f>
        <v>17</v>
      </c>
      <c r="J55" s="46">
        <f>'m3'!A33*I55</f>
        <v>1700</v>
      </c>
      <c r="K55" s="46">
        <f>'m3'!T33+'m3'!V33+'m3'!X33+'m3'!Z33+'m3'!AB33+'m3'!AD33+'m3'!AF33</f>
        <v>1700</v>
      </c>
      <c r="L55" s="47"/>
      <c r="M55" s="46">
        <f t="shared" si="105"/>
        <v>0</v>
      </c>
      <c r="N55" s="2"/>
      <c r="O55" s="45">
        <f>'m3'!AG33+'m3'!AI33+'m3'!AK33+'m3'!AM33+'m3'!AO33+'m3'!AQ33+'m3'!AS33</f>
        <v>10</v>
      </c>
      <c r="P55" s="46">
        <f>'m3'!A33*O55</f>
        <v>1000</v>
      </c>
      <c r="Q55" s="46">
        <f>'m3'!AH33+'m3'!AJ33+'m3'!AL33+'m3'!AN33+'m3'!AP33+'m3'!AR33+'m3'!AT33</f>
        <v>0</v>
      </c>
      <c r="R55" s="64">
        <v>1000.0</v>
      </c>
      <c r="S55" s="46">
        <f t="shared" si="106"/>
        <v>0</v>
      </c>
      <c r="T55" s="2"/>
      <c r="U55" s="45">
        <f>'m3'!AU33+'m3'!AW33+'m3'!AY33+'m3'!BA33+'m3'!BC33+'m3'!BE33+'m3'!BG33</f>
        <v>0</v>
      </c>
      <c r="V55" s="46">
        <f>'m3'!A33*U55</f>
        <v>0</v>
      </c>
      <c r="W55" s="46">
        <f>'m3'!AV33+'m3'!AX33+'m3'!AZ33+'m3'!BB33+'m3'!BD33+'m3'!BF33+'m3'!BH33</f>
        <v>0</v>
      </c>
      <c r="X55" s="49"/>
      <c r="Y55" s="46">
        <f t="shared" si="107"/>
        <v>0</v>
      </c>
      <c r="Z55" s="2"/>
      <c r="AA55" s="45">
        <f>'m3'!BI33+'m3'!BK33+'m4'!C33+'m4'!E33+'m4'!G33+'m4'!I33+'m4'!K33</f>
        <v>13</v>
      </c>
      <c r="AB55" s="46">
        <f>('m3'!BI33+'m3'!BK33)*'m3'!A33+('m4'!C33+'m4'!E33+'m4'!G33+'m4'!I33+'m4'!K33)*'m4'!A33</f>
        <v>1300</v>
      </c>
      <c r="AC55" s="46">
        <f>'m3'!BJ33+'m3'!BL33+'m4'!D33+'m4'!F33+'m4'!H33+'m4'!J33+'m4'!L33</f>
        <v>0</v>
      </c>
      <c r="AD55" s="64">
        <v>1300.0</v>
      </c>
      <c r="AE55" s="46">
        <f t="shared" si="108"/>
        <v>0</v>
      </c>
      <c r="AF55" s="44">
        <f>IFERROR(__xludf.DUMMYFUNCTION("""COMPUTED_VALUE"""),100.0)</f>
        <v>100</v>
      </c>
      <c r="AG55" s="45">
        <f>'m4'!M33+'m4'!O33+'m4'!Q33+'m4'!S33+'m4'!U33+'m4'!W33+'m4'!Y33</f>
        <v>12</v>
      </c>
      <c r="AH55" s="46">
        <f>'m4'!A33*AG55</f>
        <v>1200</v>
      </c>
      <c r="AI55" s="46">
        <f>'m4'!N33+'m4'!P33+'m4'!R33+'m4'!T33+'m4'!V33+'m4'!X33+'m4'!Z33</f>
        <v>0</v>
      </c>
      <c r="AJ55" s="64">
        <v>1200.0</v>
      </c>
      <c r="AK55" s="46">
        <f t="shared" si="109"/>
        <v>0</v>
      </c>
      <c r="AL55" s="2"/>
      <c r="AM55" s="45">
        <f>'m4'!AA33+'m4'!AC33+'m4'!AE33+'m4'!AG33+'m4'!AI33+'m4'!AK33+'m4'!AM33</f>
        <v>21</v>
      </c>
      <c r="AN55" s="46">
        <f>'m4'!A33*AM55</f>
        <v>2100</v>
      </c>
      <c r="AO55" s="52">
        <f>'m4'!AB33+'m4'!AD33+'m4'!AF33+'m4'!AH33+'m4'!AJ33+'m4'!AL33+'m4'!AN33</f>
        <v>0</v>
      </c>
      <c r="AP55" s="64">
        <v>2100.0</v>
      </c>
      <c r="AQ55" s="46">
        <f t="shared" si="110"/>
        <v>0</v>
      </c>
      <c r="AR55" s="2"/>
      <c r="AS55" s="45">
        <f>'m4'!AO33+'m4'!AQ33+'m4'!AS33+'m4'!AU33+'m4'!AW33+'m4'!AY33+'m4'!BA33</f>
        <v>22</v>
      </c>
      <c r="AT55" s="46">
        <f>'m4'!A33*AS55</f>
        <v>2200</v>
      </c>
      <c r="AU55" s="46">
        <f>'m4'!AP33+'m4'!AR33+'m4'!AT33+'m4'!AV33+'m4'!AX33+'m4'!AZ33+'m4'!BB33</f>
        <v>0</v>
      </c>
      <c r="AV55" s="96">
        <v>2200.0</v>
      </c>
      <c r="AW55" s="62">
        <f t="shared" si="111"/>
        <v>0</v>
      </c>
      <c r="AX55" s="2"/>
      <c r="AY55" s="45">
        <f>'m4'!BC33+'m4'!BE33+'m4'!BG33+'m4'!BI33+'m5'!C33+'m5'!E33+'m5'!G33</f>
        <v>12</v>
      </c>
      <c r="AZ55" s="46">
        <f>('m4'!BC33+'m4'!BE33+'m4'!BG33+'m4'!BI33)*'m4'!A33+('m5'!C33+'m5'!E33+'m5'!G33)*'m5'!A33</f>
        <v>1200</v>
      </c>
      <c r="BA55" s="46">
        <f>'m4'!BD33+'m4'!BF33+'m4'!BH33+'m4'!BJ33+'m5'!D33+'m5'!F33+'m5'!H33</f>
        <v>0</v>
      </c>
      <c r="BB55" s="96">
        <v>1200.0</v>
      </c>
      <c r="BC55" s="46">
        <f t="shared" si="112"/>
        <v>0</v>
      </c>
      <c r="BD55" s="44">
        <f>IFERROR(__xludf.DUMMYFUNCTION("""COMPUTED_VALUE"""),100.0)</f>
        <v>100</v>
      </c>
      <c r="BE55" s="45">
        <f>'m5'!I33+'m5'!K33+'m5'!M33+'m5'!O33+'m5'!Q33+'m5'!S33+'m5'!U33</f>
        <v>23</v>
      </c>
      <c r="BF55" s="46">
        <f>'m5'!A33*BE55</f>
        <v>2300</v>
      </c>
      <c r="BG55" s="46">
        <f>'m5'!J33+'m5'!L33+'m5'!N33+'m5'!P33+'m5'!R33+'m5'!T33+'m5'!V33</f>
        <v>0</v>
      </c>
      <c r="BH55" s="96">
        <v>2300.0</v>
      </c>
      <c r="BI55" s="46">
        <f t="shared" si="113"/>
        <v>0</v>
      </c>
      <c r="BJ55" s="2"/>
      <c r="BK55" s="45">
        <f>'m5'!W33+'m5'!Y33+'m5'!AA33+'m5'!AC33+'m5'!AE33+'m5'!AG33+'m5'!AI33</f>
        <v>19</v>
      </c>
      <c r="BL55" s="46">
        <f>'m5'!A33*BK55</f>
        <v>1900</v>
      </c>
      <c r="BM55" s="46">
        <f>'m5'!X33+'m5'!Z33+'m5'!AB33+'m5'!AD33+'m5'!AF33+'m5'!AH33+'m5'!AJ33</f>
        <v>0</v>
      </c>
      <c r="BN55" s="47"/>
      <c r="BO55" s="46">
        <f t="shared" si="114"/>
        <v>-1900</v>
      </c>
      <c r="BP55" s="2"/>
      <c r="BQ55" s="45">
        <f>'m5'!AK33+'m5'!AM33+'m5'!AO33+'m5'!AQ33+'m5'!AS33+'m5'!AU33+'m5'!AW33</f>
        <v>18</v>
      </c>
      <c r="BR55" s="46">
        <f>'m5'!A33*BQ55</f>
        <v>1800</v>
      </c>
      <c r="BS55" s="46">
        <f>'m5'!AL33+'m5'!AN33+'m5'!AP33+'m5'!AR33+'m5'!AT33+'m5'!AV33+'m5'!AX33</f>
        <v>0</v>
      </c>
      <c r="BT55" s="64"/>
      <c r="BU55" s="46">
        <f t="shared" si="115"/>
        <v>-1800</v>
      </c>
      <c r="BV55" s="2"/>
      <c r="BW55" s="45">
        <f>'m5'!AY33+'m5'!BA33+'m5'!BC33+'m5'!BE33+'m5'!BG33+'m5'!BI33+'m5'!BK33</f>
        <v>37</v>
      </c>
      <c r="BX55" s="46">
        <f>'m5'!A33*BW55</f>
        <v>3700</v>
      </c>
      <c r="BY55" s="46">
        <f>'m5'!AZ33+'m5'!BB33+'m5'!BD33+'m5'!BF33+'m5'!BH33+'m5'!BJ33+'m5'!BL33</f>
        <v>0</v>
      </c>
      <c r="BZ55" s="64"/>
      <c r="CA55" s="46">
        <f t="shared" si="116"/>
        <v>-3700</v>
      </c>
      <c r="CB55" s="44">
        <f>IFERROR(__xludf.DUMMYFUNCTION("""COMPUTED_VALUE"""),100.0)</f>
        <v>100</v>
      </c>
      <c r="CC55" s="45">
        <f>'m6'!C45+'m6'!E45+'m6'!G45+'m6'!I45+'m6'!K45+'m6'!M45+'m6'!O45</f>
        <v>13</v>
      </c>
      <c r="CD55" s="46">
        <f t="shared" si="117"/>
        <v>1300</v>
      </c>
      <c r="CE55" s="46">
        <f>'m6'!D45+'m6'!F45+'m6'!H45+'m6'!J45+'m6'!L45+'m6'!N45+'m6'!P45</f>
        <v>0</v>
      </c>
      <c r="CF55" s="64"/>
      <c r="CG55" s="46">
        <f t="shared" si="118"/>
        <v>-1300</v>
      </c>
      <c r="CH55" s="2"/>
      <c r="CI55" s="45">
        <f>'m6'!Q45+'m6'!S45+'m6'!U45+'m6'!W45+'m6'!Y45+'m6'!AA45+'m6'!AC45</f>
        <v>8.5</v>
      </c>
      <c r="CJ55" s="54">
        <f t="shared" si="119"/>
        <v>850</v>
      </c>
      <c r="CK55" s="46">
        <f>'m6'!R45+'m6'!T45+'m6'!V45+'m6'!X45+'m6'!Z45+'m6'!AB45+'m6'!AD45</f>
        <v>0</v>
      </c>
      <c r="CL55" s="64"/>
      <c r="CM55" s="46">
        <f t="shared" si="120"/>
        <v>-850</v>
      </c>
      <c r="CN55" s="2"/>
      <c r="CO55" s="45">
        <f>'m6'!AE45+'m6'!AG45+'m6'!AI45+'m6'!AK45+'m6'!AM45+'m6'!AO45+'m6'!AQ45</f>
        <v>10.5</v>
      </c>
      <c r="CP55" s="46">
        <f t="shared" si="121"/>
        <v>1050</v>
      </c>
      <c r="CQ55" s="46">
        <f>'m6'!AF45+'m6'!AH45+'m6'!AJ45+'m6'!AL45+'m6'!AN45+'m6'!AP45+'m6'!AR45</f>
        <v>0</v>
      </c>
      <c r="CR55" s="64"/>
      <c r="CS55" s="46">
        <f t="shared" si="122"/>
        <v>-1050</v>
      </c>
      <c r="CT55" s="2"/>
      <c r="CU55" s="45">
        <f>'m6'!AS45+'m6'!AU45+'m6'!AW45+'m6'!AY45+'m6'!BA45+'m6'!BC45+'m6'!BE45</f>
        <v>28.5</v>
      </c>
      <c r="CV55" s="46">
        <f t="shared" si="123"/>
        <v>2850</v>
      </c>
      <c r="CW55" s="46">
        <f>'m6'!AT45+'m6'!AV45+'m6'!AX45+'m6'!AZ45+'m6'!BB45+'m6'!BD45+'m6'!BF45</f>
        <v>0</v>
      </c>
      <c r="CX55" s="64"/>
      <c r="CY55" s="46">
        <f t="shared" si="124"/>
        <v>-2850</v>
      </c>
      <c r="CZ55" s="2"/>
      <c r="DA55" s="45">
        <f>'m6'!BG45+'m6'!BI45+'m7'!C45+'m7'!E45+'m7'!G45+'m7'!I45+'m7'!K45</f>
        <v>23.5</v>
      </c>
      <c r="DB55" s="46">
        <f>('m6'!BG45+'m6'!BI45)*'m6'!A45+('m7'!C45+'m7'!E45+'m7'!G45+'m7'!I45+'m7'!K45)*'m7'!A45</f>
        <v>2350</v>
      </c>
      <c r="DC55" s="46">
        <f>'m6'!BH45+'m6'!BJ45+'m7'!D45+'m7'!F45+'m7'!H45+'m7'!J45+'m7'!L45</f>
        <v>0</v>
      </c>
      <c r="DD55" s="64"/>
      <c r="DE55" s="46">
        <f t="shared" si="125"/>
        <v>-2350</v>
      </c>
      <c r="DF55" s="44">
        <f>IFERROR(__xludf.DUMMYFUNCTION("""COMPUTED_VALUE"""),100.0)</f>
        <v>100</v>
      </c>
      <c r="DG55" s="45">
        <f>'m7'!M45+'m7'!O45+'m7'!Q45+'m7'!S45+'m7'!U45+'m7'!W45+'m7'!Y45</f>
        <v>18.5</v>
      </c>
      <c r="DH55" s="46">
        <f t="shared" si="126"/>
        <v>1850</v>
      </c>
      <c r="DI55" s="46">
        <f>'m7'!N45+'m7'!P45+'m7'!R45+'m7'!T45+'m7'!V45+'m7'!X45+'m7'!Z45</f>
        <v>0</v>
      </c>
      <c r="DJ55" s="64"/>
      <c r="DK55" s="46">
        <f t="shared" si="127"/>
        <v>-1850</v>
      </c>
      <c r="DL55" s="2"/>
      <c r="DM55" s="45">
        <f>'m7'!AA45+'m7'!AC45+'m7'!AE45+'m7'!AG45+'m7'!AI45+'m7'!AK45+'m7'!AM45</f>
        <v>19.5</v>
      </c>
      <c r="DN55" s="46">
        <f t="shared" si="128"/>
        <v>1950</v>
      </c>
      <c r="DO55" s="46">
        <f>'m7'!AB45+'m7'!AD45+'m7'!AF45+'m7'!AH45+'m7'!AJ45+'m7'!AL45+'m7'!AN45</f>
        <v>0</v>
      </c>
      <c r="DP55" s="64"/>
      <c r="DQ55" s="46">
        <f t="shared" si="129"/>
        <v>-1950</v>
      </c>
      <c r="DR55" s="2"/>
      <c r="DS55" s="45">
        <f>'m7'!AO45+'m7'!AQ45+'m7'!AS45+'m7'!AU45+'m7'!AW45+'m7'!AY45+'m7'!BA45</f>
        <v>12</v>
      </c>
      <c r="DT55" s="46">
        <f t="shared" si="130"/>
        <v>1200</v>
      </c>
      <c r="DU55" s="46">
        <f>'m7'!AP45+'m7'!AR45+'m7'!AT45+'m7'!AV45+'m7'!AX45+'m7'!AZ45+'m7'!BB45</f>
        <v>0</v>
      </c>
      <c r="DV55" s="64"/>
      <c r="DW55" s="46">
        <f t="shared" si="131"/>
        <v>-1200</v>
      </c>
      <c r="DX55" s="2"/>
      <c r="DY55" s="97">
        <f>'m7'!BC45+'m7'!BE45+'m7'!BG45+'m7'!BI45+'m7'!BK45+'m8'!C45+'m8'!E45</f>
        <v>18.5</v>
      </c>
      <c r="DZ55" s="63">
        <f>('m7'!BC45+'m7'!BE45+'m7'!BG45+'m7'!BI45+'m7'!BK45)*DF55+('m8'!C45+'m8'!E45)*ED55</f>
        <v>1850</v>
      </c>
      <c r="EA55" s="63">
        <f>'m7'!BD45+'m7'!BF45+'m7'!BH45+'m7'!BJ45+'m7'!BL45+'m8'!D45+'m8'!F45</f>
        <v>0</v>
      </c>
      <c r="EB55" s="64"/>
      <c r="EC55" s="63">
        <f t="shared" si="132"/>
        <v>-1850</v>
      </c>
      <c r="ED55" s="65">
        <f>IFERROR(__xludf.DUMMYFUNCTION("""COMPUTED_VALUE"""),100.0)</f>
        <v>100</v>
      </c>
      <c r="EE55" s="97">
        <f>'m8'!G45+'m8'!I45+'m8'!K45+'m8'!M45+'m8'!O45+'m8'!Q45+'m8'!S45</f>
        <v>11</v>
      </c>
      <c r="EF55" s="63">
        <f t="shared" si="133"/>
        <v>1100</v>
      </c>
      <c r="EG55" s="63">
        <f>'m8'!H45+'m8'!J45+'m8'!L45+'m8'!N45+'m8'!P45+'m8'!R45+'m8'!T45</f>
        <v>0</v>
      </c>
      <c r="EH55" s="64"/>
      <c r="EI55" s="63">
        <f t="shared" si="134"/>
        <v>-1100</v>
      </c>
      <c r="EJ55" s="66"/>
      <c r="EK55" s="97">
        <f>'m8'!U45+'m8'!W45+'m8'!Y45+'m8'!AA45+'m8'!AC45+'m8'!AE45+'m8'!AG45</f>
        <v>28.5</v>
      </c>
      <c r="EL55" s="63">
        <f t="shared" si="135"/>
        <v>2850</v>
      </c>
      <c r="EM55" s="63">
        <f>'m8'!V45+'m8'!X45+'m8'!Z45+'m8'!AB45+'m8'!AD45+'m8'!AF45+'m8'!AH45</f>
        <v>0</v>
      </c>
      <c r="EN55" s="64"/>
      <c r="EO55" s="63">
        <f t="shared" si="136"/>
        <v>-2850</v>
      </c>
      <c r="EP55" s="67"/>
      <c r="EQ55" s="55">
        <f>'m8'!AI45+'m8'!AK45+'m8'!AM45+'m8'!AO45+'m8'!AQ45+'m8'!AS45+'m8'!AU45</f>
        <v>0</v>
      </c>
      <c r="ER55" s="57">
        <f t="shared" si="137"/>
        <v>0</v>
      </c>
      <c r="ES55" s="57">
        <f>'m8'!AJ45+'m8'!AL45+'m8'!AN45+'m8'!AP45+'m8'!AR45+'m8'!AT45+'m8'!AV45</f>
        <v>0</v>
      </c>
      <c r="ET55" s="68"/>
      <c r="EU55" s="57">
        <f t="shared" si="138"/>
        <v>0</v>
      </c>
      <c r="EV55" s="67"/>
      <c r="EW55" s="55">
        <f>'m8'!AW45+'m8'!AY45+'m8'!BA45+'m8'!BC45+'m8'!BE45+'m8'!BG45+'m8'!BI45</f>
        <v>12</v>
      </c>
      <c r="EX55" s="57">
        <f t="shared" si="139"/>
        <v>1200</v>
      </c>
      <c r="EY55" s="57">
        <f>'m8'!AX45+'m8'!AZ45+'m8'!BB45+'m8'!BD45+'m8'!BF45+'m8'!BH45+'m8'!BJ45</f>
        <v>0</v>
      </c>
      <c r="EZ55" s="68"/>
      <c r="FA55" s="57">
        <f t="shared" si="140"/>
        <v>-1200</v>
      </c>
      <c r="FB55" s="67"/>
      <c r="FC55" s="55">
        <f>'m8'!BK45+'m9'!C45+'m9'!E45+'m9'!G45+'m9'!I45+'m9'!K45+'m9'!M45</f>
        <v>0</v>
      </c>
      <c r="FD55" s="57">
        <f>'m8'!BK45*ED55+'m9'!C45*FH55+'m9'!E45*FH55+'m9'!G45*FH55+'m9'!I45*FH55+'m9'!K45*FH55+'m9'!M45*FH55</f>
        <v>0</v>
      </c>
      <c r="FE55" s="57">
        <f>'m8'!BL45+'m9'!D45+'m9'!F45+'m9'!H45+'m9'!J45+'m9'!L45+'m9'!N45</f>
        <v>0</v>
      </c>
      <c r="FF55" s="68"/>
      <c r="FG55" s="57">
        <f t="shared" si="141"/>
        <v>0</v>
      </c>
      <c r="FH55" s="65">
        <f>IFERROR(__xludf.DUMMYFUNCTION("""COMPUTED_VALUE"""),100.0)</f>
        <v>100</v>
      </c>
      <c r="FI55" s="97">
        <f>'m9'!O45+'m9'!Q45+'m9'!S45+'m9'!U45+'m9'!W45+'m9'!Y45+'m9'!AA45</f>
        <v>0</v>
      </c>
      <c r="FJ55" s="63">
        <f t="shared" si="142"/>
        <v>0</v>
      </c>
      <c r="FK55" s="63">
        <f>'m9'!P45+'m9'!R45+'m9'!T45+'m9'!V45+'m9'!X45+'m9'!Z45+'m9'!AB45</f>
        <v>0</v>
      </c>
      <c r="FL55" s="64"/>
      <c r="FM55" s="63">
        <f t="shared" si="143"/>
        <v>0</v>
      </c>
      <c r="FN55" s="67"/>
      <c r="FO55" s="55">
        <f>'m9'!AC45+'m9'!AE45+'m9'!AG45+'m9'!AI45+'m9'!AK45+'m9'!AM45+'m9'!AO45</f>
        <v>9</v>
      </c>
      <c r="FP55" s="57">
        <f t="shared" si="144"/>
        <v>900</v>
      </c>
      <c r="FQ55" s="57">
        <f>'m9'!AD45+'m9'!AF45+'m9'!AH45+'m9'!AJ45+'m9'!AL45+'m9'!AN45+'m9'!AP45</f>
        <v>0</v>
      </c>
      <c r="FR55" s="68"/>
      <c r="FS55" s="57">
        <f t="shared" si="145"/>
        <v>-900</v>
      </c>
      <c r="FT55" s="67"/>
      <c r="FU55" s="55">
        <f>'m9'!AQ45+'m9'!AS45+'m9'!AU45+'m9'!AW45+'m9'!AY45+'m9'!BA45+'m9'!BC45</f>
        <v>0</v>
      </c>
      <c r="FV55" s="57">
        <f t="shared" si="146"/>
        <v>0</v>
      </c>
      <c r="FW55" s="57">
        <f>'m9'!AR45+'m9'!AT45+'m9'!AV45+'m9'!AX45+'m9'!AZ45+'m9'!BB45+'m9'!BD45</f>
        <v>0</v>
      </c>
      <c r="FX55" s="68"/>
      <c r="FY55" s="57">
        <f t="shared" si="147"/>
        <v>0</v>
      </c>
      <c r="FZ55" s="67"/>
      <c r="GA55" s="55">
        <f>'m9'!BE45+'m9'!BG45+'m9'!BI45+'m10'!C55+'m10'!E55+'m10'!G55+'m10'!I55</f>
        <v>7</v>
      </c>
      <c r="GB55" s="57">
        <f t="shared" si="148"/>
        <v>700</v>
      </c>
      <c r="GC55" s="57">
        <f>'m9'!BF45+'m9'!BH45+'m9'!BJ45+'m10'!D55+'m10'!F55+'m10'!H55+'m10'!J55</f>
        <v>0</v>
      </c>
      <c r="GD55" s="68"/>
      <c r="GE55" s="57">
        <f t="shared" si="149"/>
        <v>-700</v>
      </c>
      <c r="GF55" s="69">
        <f>IFERROR(__xludf.DUMMYFUNCTION("""COMPUTED_VALUE"""),100.0)</f>
        <v>100</v>
      </c>
      <c r="GG55" s="55">
        <f>'m10'!K55+'m10'!M55+'m10'!O55+'m10'!Q55+'m10'!S55+'m10'!U55+'m10'!W55</f>
        <v>20</v>
      </c>
      <c r="GH55" s="57">
        <f t="shared" si="150"/>
        <v>2000</v>
      </c>
      <c r="GI55" s="57">
        <f>'m10'!L55+'m10'!N55+'m10'!P55+'m10'!R55+'m10'!T55+'m10'!V55+'m10'!X55</f>
        <v>0</v>
      </c>
      <c r="GJ55" s="68"/>
      <c r="GK55" s="57">
        <f t="shared" si="151"/>
        <v>-2000</v>
      </c>
      <c r="GL55" s="67"/>
      <c r="GM55" s="55">
        <f>'m10'!Y55+'m10'!AA55+'m10'!AC55+'m10'!AE55+'m10'!AG55+'m10'!AI55+'m10'!AK55</f>
        <v>6</v>
      </c>
      <c r="GN55" s="57">
        <f t="shared" si="152"/>
        <v>600</v>
      </c>
      <c r="GO55" s="57">
        <f>'m10'!Z55+'m10'!AB55+'m10'!AD55+'m10'!AF55+'m10'!AH55+'m10'!AJ55+'m10'!AL55</f>
        <v>0</v>
      </c>
      <c r="GP55" s="68"/>
      <c r="GQ55" s="57">
        <f t="shared" si="153"/>
        <v>-600</v>
      </c>
      <c r="GR55" s="61"/>
      <c r="GS55" s="55">
        <f>'m10'!AM55+'m10'!AO55+'m10'!AQ55+'m10'!AS55+'m10'!AU55+'m10'!AW55+'m10'!AY55</f>
        <v>6</v>
      </c>
      <c r="GT55" s="57">
        <f t="shared" si="154"/>
        <v>600</v>
      </c>
      <c r="GU55" s="57">
        <f>'m10'!AN55+'m10'!AP55+'m10'!AR55+'m10'!AT55+'m10'!AV55+'m10'!AX55+'m10'!AZ55</f>
        <v>0</v>
      </c>
      <c r="GV55" s="58"/>
      <c r="GW55" s="57">
        <f t="shared" si="155"/>
        <v>-600</v>
      </c>
      <c r="GX55" s="61"/>
      <c r="GY55" s="55">
        <f>'m10'!BA55+'m10'!BC55+'m10'!BE55+'m10'!BG55+'m10'!BI55+'m10'!BK55+'m11'!C55</f>
        <v>7</v>
      </c>
      <c r="GZ55" s="57">
        <f t="shared" si="156"/>
        <v>700</v>
      </c>
      <c r="HA55" s="57">
        <f>'m10'!BB55+'m10'!BD55+'m10'!BF55+'m10'!BH55+'m10'!BJ55+'m10'!BL55+'m11'!D55</f>
        <v>0</v>
      </c>
      <c r="HB55" s="58"/>
      <c r="HC55" s="57">
        <f t="shared" si="157"/>
        <v>-700</v>
      </c>
      <c r="HD55" s="69">
        <f>IFERROR(__xludf.DUMMYFUNCTION("""COMPUTED_VALUE"""),100.0)</f>
        <v>100</v>
      </c>
      <c r="HE55" s="55">
        <f>'m11'!E55+'m11'!G55+'m11'!I55+'m11'!K55+'m11'!M55+'m11'!O55+'m11'!Q55</f>
        <v>7.5</v>
      </c>
      <c r="HF55" s="57">
        <f t="shared" si="158"/>
        <v>750</v>
      </c>
      <c r="HG55" s="57">
        <f>'m11'!F55+'m11'!H55+'m11'!J55+'m11'!L55+'m11'!N55+'m11'!P55+'m11'!R55</f>
        <v>0</v>
      </c>
      <c r="HH55" s="68"/>
      <c r="HI55" s="57">
        <f t="shared" si="159"/>
        <v>-750</v>
      </c>
      <c r="HJ55" s="67"/>
      <c r="HK55" s="55">
        <f>'m11'!S55+'m11'!U55+'m11'!W55+'m11'!Y55+'m11'!AA55+'m11'!AC55+'m11'!AE55</f>
        <v>15</v>
      </c>
      <c r="HL55" s="57">
        <f t="shared" si="160"/>
        <v>1500</v>
      </c>
      <c r="HM55" s="57">
        <f>'m11'!T55+'m11'!V55+'m11'!X55+'m11'!Z55+'m11'!AB55+'m11'!AD55+'m11'!AF55</f>
        <v>0</v>
      </c>
      <c r="HN55" s="68"/>
      <c r="HO55" s="57">
        <f t="shared" si="161"/>
        <v>-1500</v>
      </c>
      <c r="HP55" s="61"/>
      <c r="HQ55" s="55">
        <f>'m11'!AG55+'m11'!AI55+'m11'!AK55+'m11'!AM55+'m11'!AO55+'m11'!AQ55+'m11'!AS55</f>
        <v>7</v>
      </c>
      <c r="HR55" s="57">
        <f t="shared" si="162"/>
        <v>700</v>
      </c>
      <c r="HS55" s="57">
        <f>'m11'!AH55+'m11'!AJ55+'m11'!AL55+'m11'!AN55+'m11'!AP55+'m11'!AR55+'m11'!AT55</f>
        <v>0</v>
      </c>
      <c r="HT55" s="58"/>
      <c r="HU55" s="57">
        <f t="shared" si="163"/>
        <v>-700</v>
      </c>
      <c r="HV55" s="61"/>
      <c r="HW55" s="55">
        <f>'m11'!AU55+'m11'!AW55+'m11'!AY55+'m11'!BA55+'m11'!BC55+'m11'!BE55+'m11'!BG55</f>
        <v>0</v>
      </c>
      <c r="HX55" s="57">
        <f t="shared" si="164"/>
        <v>0</v>
      </c>
      <c r="HY55" s="57">
        <f>'m11'!AV55+'m11'!AX55+'m11'!AZ55+'m11'!BB55+'m11'!BD55+'m11'!BF55+'m11'!BH55</f>
        <v>0</v>
      </c>
      <c r="HZ55" s="58"/>
      <c r="IA55" s="57">
        <f t="shared" si="165"/>
        <v>0</v>
      </c>
      <c r="IB55" s="61">
        <f>IFERROR(__xludf.DUMMYFUNCTION("""COMPUTED_VALUE"""),100.0)</f>
        <v>100</v>
      </c>
      <c r="IC55" s="55">
        <f>'m11'!BI55+'m12'!C55+'m12'!E55+'m12'!G55+'m12'!I55+'m12'!K55+'m12'!M55</f>
        <v>5</v>
      </c>
      <c r="ID55" s="57">
        <f t="shared" si="166"/>
        <v>500</v>
      </c>
      <c r="IE55" s="57">
        <f>'m11'!BJ55+'m12'!D55+'m12'!F55+'m12'!H55+'m12'!J55+'m12'!L55+'m12'!N55</f>
        <v>0</v>
      </c>
      <c r="IF55" s="58"/>
      <c r="IG55" s="57">
        <f t="shared" si="167"/>
        <v>-500</v>
      </c>
      <c r="IH55" s="61"/>
      <c r="II55" s="55">
        <f>'m12'!O55+'m12'!Q55+'m12'!S55+'m12'!U55+'m12'!W55+'m12'!Y55+'m12'!AA55</f>
        <v>14</v>
      </c>
      <c r="IJ55" s="57">
        <f t="shared" si="168"/>
        <v>1400</v>
      </c>
      <c r="IK55" s="57">
        <f>'m12'!P55+'m12'!R55+'m12'!T55+'m12'!V55+'m12'!X55+'m12'!Z55+'m12'!AB55</f>
        <v>0</v>
      </c>
      <c r="IL55" s="58"/>
      <c r="IM55" s="57">
        <f t="shared" si="169"/>
        <v>-1400</v>
      </c>
      <c r="IN55" s="61"/>
      <c r="IO55" s="55">
        <f>'m12'!AC55+'m12'!AE55+'m12'!AG55+'m12'!AI55+'m12'!AK55+'m12'!AM55+'m12'!AO55</f>
        <v>7</v>
      </c>
      <c r="IP55" s="57">
        <f t="shared" si="170"/>
        <v>700</v>
      </c>
      <c r="IQ55" s="57">
        <f>'m12'!AD55+'m12'!AF55+'m12'!AH55+'m12'!AJ55+'m12'!AL55+'m12'!AN55+'m12'!AP55</f>
        <v>0</v>
      </c>
      <c r="IR55" s="58"/>
      <c r="IS55" s="57">
        <f t="shared" si="171"/>
        <v>-700</v>
      </c>
      <c r="IT55" s="61"/>
      <c r="IU55" s="55">
        <f>'m12'!AQ55+'m12'!AS55+'m12'!AU55+'m12'!AW55+'m12'!AY55+'m12'!BA55+'m12'!BC55</f>
        <v>0</v>
      </c>
      <c r="IV55" s="57">
        <f t="shared" si="172"/>
        <v>0</v>
      </c>
      <c r="IW55" s="57">
        <f>'m12'!AR55+'m12'!AT55+'m12'!AV55+'m12'!AX55+'m12'!AZ55+'m12'!BB55+'m12'!BD55</f>
        <v>0</v>
      </c>
      <c r="IX55" s="58"/>
      <c r="IY55" s="57">
        <f t="shared" si="173"/>
        <v>0</v>
      </c>
      <c r="IZ55" s="61"/>
      <c r="JA55" s="55">
        <f>'m12'!BE55+'m12'!BG55+'m12'!BI55+'m12'!BK55</f>
        <v>0</v>
      </c>
      <c r="JB55" s="57">
        <f t="shared" si="174"/>
        <v>0</v>
      </c>
      <c r="JC55" s="57">
        <f>'m12'!BF55+'m12'!BH55+'m12'!BJ55+'m12'!BL55</f>
        <v>0</v>
      </c>
      <c r="JD55" s="58"/>
      <c r="JE55" s="57">
        <f t="shared" si="175"/>
        <v>0</v>
      </c>
    </row>
    <row r="56">
      <c r="A56" s="2" t="str">
        <f>IFERROR(__xludf.DUMMYFUNCTION("""COMPUTED_VALUE"""),"Patrik Vild-x")</f>
        <v>Patrik Vild-x</v>
      </c>
      <c r="B56" s="44">
        <f>IFERROR(__xludf.DUMMYFUNCTION("""COMPUTED_VALUE"""),100.0)</f>
        <v>100</v>
      </c>
      <c r="C56" s="94">
        <f>'m3'!E34+'m3'!G34+'m3'!I34+'m3'!K34+'m3'!M34+'m3'!O34+'m3'!Q34</f>
        <v>8</v>
      </c>
      <c r="D56" s="46">
        <f>'m3'!A34*C56</f>
        <v>800</v>
      </c>
      <c r="E56" s="46">
        <f>'m3'!F34+'m3'!H34+'m3'!J34+'m3'!L34+'m3'!N34+'m3'!P34+'m3'!R34</f>
        <v>800</v>
      </c>
      <c r="F56" s="47"/>
      <c r="G56" s="46">
        <f t="shared" si="104"/>
        <v>0</v>
      </c>
      <c r="H56" s="2"/>
      <c r="I56" s="45">
        <f>'m3'!S34+'m3'!U34+'m3'!W34+'m3'!Y34+'m3'!AA34+'m3'!AC34+'m3'!AE34</f>
        <v>15.5</v>
      </c>
      <c r="J56" s="46">
        <f>'m3'!A34*I56</f>
        <v>1550</v>
      </c>
      <c r="K56" s="46">
        <f>'m3'!T34+'m3'!V34+'m3'!X34+'m3'!Z34+'m3'!AB34+'m3'!AD34+'m3'!AF34</f>
        <v>1550</v>
      </c>
      <c r="L56" s="47"/>
      <c r="M56" s="46">
        <f t="shared" si="105"/>
        <v>0</v>
      </c>
      <c r="N56" s="2"/>
      <c r="O56" s="45">
        <f>'m3'!AG34+'m3'!AI34+'m3'!AK34+'m3'!AM34+'m3'!AO34+'m3'!AQ34+'m3'!AS34</f>
        <v>28.5</v>
      </c>
      <c r="P56" s="46">
        <f>'m3'!A34*O56</f>
        <v>2850</v>
      </c>
      <c r="Q56" s="46">
        <f>'m3'!AH34+'m3'!AJ34+'m3'!AL34+'m3'!AN34+'m3'!AP34+'m3'!AR34+'m3'!AT34</f>
        <v>950</v>
      </c>
      <c r="R56" s="64">
        <v>1900.0</v>
      </c>
      <c r="S56" s="46">
        <f t="shared" si="106"/>
        <v>0</v>
      </c>
      <c r="T56" s="2"/>
      <c r="U56" s="45">
        <f>'m3'!AU34+'m3'!AW34+'m3'!AY34+'m3'!BA34+'m3'!BC34+'m3'!BE34+'m3'!BG34</f>
        <v>18.5</v>
      </c>
      <c r="V56" s="46">
        <f>'m3'!A34*U56</f>
        <v>1850</v>
      </c>
      <c r="W56" s="46">
        <f>'m3'!AV34+'m3'!AX34+'m3'!AZ34+'m3'!BB34+'m3'!BD34+'m3'!BF34+'m3'!BH34</f>
        <v>200</v>
      </c>
      <c r="X56" s="64">
        <v>1650.0</v>
      </c>
      <c r="Y56" s="46">
        <f t="shared" si="107"/>
        <v>0</v>
      </c>
      <c r="Z56" s="2"/>
      <c r="AA56" s="45">
        <f>'m3'!BI34+'m3'!BK34+'m4'!C34+'m4'!E34+'m4'!G34+'m4'!I34+'m4'!K34</f>
        <v>2</v>
      </c>
      <c r="AB56" s="46">
        <f>('m3'!BI34+'m3'!BK34)*'m3'!A34+('m4'!C34+'m4'!E34+'m4'!G34+'m4'!I34+'m4'!K34)*'m4'!A34</f>
        <v>200</v>
      </c>
      <c r="AC56" s="46">
        <f>'m3'!BJ34+'m3'!BL34+'m4'!D34+'m4'!F34+'m4'!H34+'m4'!J34+'m4'!L34</f>
        <v>0</v>
      </c>
      <c r="AD56" s="64">
        <v>200.0</v>
      </c>
      <c r="AE56" s="46">
        <f t="shared" si="108"/>
        <v>0</v>
      </c>
      <c r="AF56" s="44">
        <f>IFERROR(__xludf.DUMMYFUNCTION("""COMPUTED_VALUE"""),100.0)</f>
        <v>100</v>
      </c>
      <c r="AG56" s="45">
        <f>'m4'!M34+'m4'!O34+'m4'!Q34+'m4'!S34+'m4'!U34+'m4'!W34+'m4'!Y34</f>
        <v>21.5</v>
      </c>
      <c r="AH56" s="46">
        <f>'m4'!A34*AG56</f>
        <v>2150</v>
      </c>
      <c r="AI56" s="46">
        <f>'m4'!N34+'m4'!P34+'m4'!R34+'m4'!T34+'m4'!V34+'m4'!X34+'m4'!Z34</f>
        <v>400</v>
      </c>
      <c r="AJ56" s="64">
        <v>1750.0</v>
      </c>
      <c r="AK56" s="46">
        <f t="shared" si="109"/>
        <v>0</v>
      </c>
      <c r="AL56" s="2"/>
      <c r="AM56" s="45">
        <f>'m4'!AA34+'m4'!AC34+'m4'!AE34+'m4'!AG34+'m4'!AI34+'m4'!AK34+'m4'!AM34</f>
        <v>31.5</v>
      </c>
      <c r="AN56" s="46">
        <f>'m4'!A34*AM56</f>
        <v>3150</v>
      </c>
      <c r="AO56" s="52">
        <f>'m4'!AB34+'m4'!AD34+'m4'!AF34+'m4'!AH34+'m4'!AJ34+'m4'!AL34+'m4'!AN34</f>
        <v>500</v>
      </c>
      <c r="AP56" s="49"/>
      <c r="AQ56" s="46">
        <f t="shared" si="110"/>
        <v>-2650</v>
      </c>
      <c r="AR56" s="2"/>
      <c r="AS56" s="45">
        <f>'m4'!AO34+'m4'!AQ34+'m4'!AS34+'m4'!AU34+'m4'!AW34+'m4'!AY34+'m4'!BA34</f>
        <v>24.5</v>
      </c>
      <c r="AT56" s="46">
        <f>'m4'!A34*AS56</f>
        <v>2450</v>
      </c>
      <c r="AU56" s="46">
        <f>'m4'!AP34+'m4'!AR34+'m4'!AT34+'m4'!AV34+'m4'!AX34+'m4'!AZ34+'m4'!BB34</f>
        <v>0</v>
      </c>
      <c r="AV56" s="96">
        <v>2450.0</v>
      </c>
      <c r="AW56" s="62">
        <f t="shared" si="111"/>
        <v>0</v>
      </c>
      <c r="AX56" s="2"/>
      <c r="AY56" s="45">
        <f>'m4'!BC34+'m4'!BE34+'m4'!BG34+'m4'!BI34+'m5'!C34+'m5'!E34+'m5'!G34</f>
        <v>28.5</v>
      </c>
      <c r="AZ56" s="46">
        <f>('m4'!BC34+'m4'!BE34+'m4'!BG34+'m4'!BI34)*'m4'!A34+('m5'!C34+'m5'!E34+'m5'!G34)*'m5'!A34</f>
        <v>2850</v>
      </c>
      <c r="BA56" s="46">
        <f>'m4'!BD34+'m4'!BF34+'m4'!BH34+'m4'!BJ34+'m5'!D34+'m5'!F34+'m5'!H34</f>
        <v>0</v>
      </c>
      <c r="BB56" s="96">
        <v>2850.0</v>
      </c>
      <c r="BC56" s="46">
        <f t="shared" si="112"/>
        <v>0</v>
      </c>
      <c r="BD56" s="44">
        <f>IFERROR(__xludf.DUMMYFUNCTION("""COMPUTED_VALUE"""),100.0)</f>
        <v>100</v>
      </c>
      <c r="BE56" s="45">
        <f>'m5'!I34+'m5'!K34+'m5'!M34+'m5'!O34+'m5'!Q34+'m5'!S34+'m5'!U34</f>
        <v>12</v>
      </c>
      <c r="BF56" s="46">
        <f>'m5'!A34*BE56</f>
        <v>1200</v>
      </c>
      <c r="BG56" s="46">
        <f>'m5'!J34+'m5'!L34+'m5'!N34+'m5'!P34+'m5'!R34+'m5'!T34+'m5'!V34</f>
        <v>0</v>
      </c>
      <c r="BH56" s="96">
        <v>1200.0</v>
      </c>
      <c r="BI56" s="46">
        <f t="shared" si="113"/>
        <v>0</v>
      </c>
      <c r="BJ56" s="2"/>
      <c r="BK56" s="45">
        <f>'m5'!W34+'m5'!Y34+'m5'!AA34+'m5'!AC34+'m5'!AE34+'m5'!AG34+'m5'!AI34</f>
        <v>21</v>
      </c>
      <c r="BL56" s="46">
        <f>'m5'!A34*BK56</f>
        <v>2100</v>
      </c>
      <c r="BM56" s="46">
        <f>'m5'!X34+'m5'!Z34+'m5'!AB34+'m5'!AD34+'m5'!AF34+'m5'!AH34+'m5'!AJ34</f>
        <v>0</v>
      </c>
      <c r="BN56" s="47"/>
      <c r="BO56" s="46">
        <f t="shared" si="114"/>
        <v>-2100</v>
      </c>
      <c r="BP56" s="2"/>
      <c r="BQ56" s="45">
        <f>'m5'!AK34+'m5'!AM34+'m5'!AO34+'m5'!AQ34+'m5'!AS34+'m5'!AU34+'m5'!AW34</f>
        <v>34</v>
      </c>
      <c r="BR56" s="46">
        <f>'m5'!A34*BQ56</f>
        <v>3400</v>
      </c>
      <c r="BS56" s="46">
        <f>'m5'!AL34+'m5'!AN34+'m5'!AP34+'m5'!AR34+'m5'!AT34+'m5'!AV34+'m5'!AX34</f>
        <v>0</v>
      </c>
      <c r="BT56" s="64"/>
      <c r="BU56" s="46">
        <f t="shared" si="115"/>
        <v>-3400</v>
      </c>
      <c r="BV56" s="2"/>
      <c r="BW56" s="45">
        <f>'m5'!AY34+'m5'!BA34+'m5'!BC34+'m5'!BE34+'m5'!BG34+'m5'!BI34+'m5'!BK34</f>
        <v>43.5</v>
      </c>
      <c r="BX56" s="46">
        <f>'m5'!A34*BW56</f>
        <v>4350</v>
      </c>
      <c r="BY56" s="46">
        <f>'m5'!AZ34+'m5'!BB34+'m5'!BD34+'m5'!BF34+'m5'!BH34+'m5'!BJ34+'m5'!BL34</f>
        <v>0</v>
      </c>
      <c r="BZ56" s="64"/>
      <c r="CA56" s="46">
        <f t="shared" si="116"/>
        <v>-4350</v>
      </c>
      <c r="CB56" s="44">
        <f>IFERROR(__xludf.DUMMYFUNCTION("""COMPUTED_VALUE"""),100.0)</f>
        <v>100</v>
      </c>
      <c r="CC56" s="45">
        <f>'m6'!C46+'m6'!E46+'m6'!G46+'m6'!I46+'m6'!K46+'m6'!M46+'m6'!O46</f>
        <v>7</v>
      </c>
      <c r="CD56" s="46">
        <f t="shared" si="117"/>
        <v>700</v>
      </c>
      <c r="CE56" s="46">
        <f>'m6'!D46+'m6'!F46+'m6'!H46+'m6'!J46+'m6'!L46+'m6'!N46+'m6'!P46</f>
        <v>0</v>
      </c>
      <c r="CF56" s="64"/>
      <c r="CG56" s="46">
        <f t="shared" si="118"/>
        <v>-700</v>
      </c>
      <c r="CH56" s="2"/>
      <c r="CI56" s="45">
        <f>'m6'!Q46+'m6'!S46+'m6'!U46+'m6'!W46+'m6'!Y46+'m6'!AA46+'m6'!AC46</f>
        <v>25</v>
      </c>
      <c r="CJ56" s="54">
        <f t="shared" si="119"/>
        <v>2500</v>
      </c>
      <c r="CK56" s="46">
        <f>'m6'!R46+'m6'!T46+'m6'!V46+'m6'!X46+'m6'!Z46+'m6'!AB46+'m6'!AD46</f>
        <v>0</v>
      </c>
      <c r="CL56" s="64"/>
      <c r="CM56" s="46">
        <f t="shared" si="120"/>
        <v>-2500</v>
      </c>
      <c r="CN56" s="2"/>
      <c r="CO56" s="45">
        <f>'m6'!AE46+'m6'!AG46+'m6'!AI46+'m6'!AK46+'m6'!AM46+'m6'!AO46+'m6'!AQ46</f>
        <v>27.5</v>
      </c>
      <c r="CP56" s="46">
        <f t="shared" si="121"/>
        <v>2750</v>
      </c>
      <c r="CQ56" s="46">
        <f>'m6'!AF46+'m6'!AH46+'m6'!AJ46+'m6'!AL46+'m6'!AN46+'m6'!AP46+'m6'!AR46</f>
        <v>0</v>
      </c>
      <c r="CR56" s="64"/>
      <c r="CS56" s="46">
        <f t="shared" si="122"/>
        <v>-2750</v>
      </c>
      <c r="CT56" s="2"/>
      <c r="CU56" s="45">
        <f>'m6'!AS46+'m6'!AU46+'m6'!AW46+'m6'!AY46+'m6'!BA46+'m6'!BC46+'m6'!BE46</f>
        <v>23.5</v>
      </c>
      <c r="CV56" s="46">
        <f t="shared" si="123"/>
        <v>2350</v>
      </c>
      <c r="CW56" s="46">
        <f>'m6'!AT46+'m6'!AV46+'m6'!AX46+'m6'!AZ46+'m6'!BB46+'m6'!BD46+'m6'!BF46</f>
        <v>0</v>
      </c>
      <c r="CX56" s="64"/>
      <c r="CY56" s="46">
        <f t="shared" si="124"/>
        <v>-2350</v>
      </c>
      <c r="CZ56" s="2"/>
      <c r="DA56" s="45">
        <f>'m6'!BG46+'m6'!BI46+'m7'!C46+'m7'!E46+'m7'!G46+'m7'!I46+'m7'!K46</f>
        <v>0</v>
      </c>
      <c r="DB56" s="46">
        <f>('m6'!BG46+'m6'!BI46)*'m6'!A46+('m7'!C46+'m7'!E46+'m7'!G46+'m7'!I46+'m7'!K46)*'m7'!A46</f>
        <v>0</v>
      </c>
      <c r="DC56" s="46">
        <f>'m6'!BH46+'m6'!BJ46+'m7'!D46+'m7'!F46+'m7'!H46+'m7'!J46+'m7'!L46</f>
        <v>0</v>
      </c>
      <c r="DD56" s="64"/>
      <c r="DE56" s="46">
        <f t="shared" si="125"/>
        <v>0</v>
      </c>
      <c r="DF56" s="44">
        <f>IFERROR(__xludf.DUMMYFUNCTION("""COMPUTED_VALUE"""),100.0)</f>
        <v>100</v>
      </c>
      <c r="DG56" s="45">
        <f>'m7'!M46+'m7'!O46+'m7'!Q46+'m7'!S46+'m7'!U46+'m7'!W46+'m7'!Y46</f>
        <v>0</v>
      </c>
      <c r="DH56" s="46">
        <f t="shared" si="126"/>
        <v>0</v>
      </c>
      <c r="DI56" s="46">
        <f>'m7'!N46+'m7'!P46+'m7'!R46+'m7'!T46+'m7'!V46+'m7'!X46+'m7'!Z46</f>
        <v>0</v>
      </c>
      <c r="DJ56" s="64"/>
      <c r="DK56" s="46">
        <f t="shared" si="127"/>
        <v>0</v>
      </c>
      <c r="DL56" s="2"/>
      <c r="DM56" s="45">
        <f>'m7'!AA46+'m7'!AC46+'m7'!AE46+'m7'!AG46+'m7'!AI46+'m7'!AK46+'m7'!AM46</f>
        <v>8.5</v>
      </c>
      <c r="DN56" s="46">
        <f t="shared" si="128"/>
        <v>850</v>
      </c>
      <c r="DO56" s="46">
        <f>'m7'!AB46+'m7'!AD46+'m7'!AF46+'m7'!AH46+'m7'!AJ46+'m7'!AL46+'m7'!AN46</f>
        <v>0</v>
      </c>
      <c r="DP56" s="64"/>
      <c r="DQ56" s="46">
        <f t="shared" si="129"/>
        <v>-850</v>
      </c>
      <c r="DR56" s="2"/>
      <c r="DS56" s="45">
        <f>'m7'!AO46+'m7'!AQ46+'m7'!AS46+'m7'!AU46+'m7'!AW46+'m7'!AY46+'m7'!BA46</f>
        <v>0</v>
      </c>
      <c r="DT56" s="46">
        <f t="shared" si="130"/>
        <v>0</v>
      </c>
      <c r="DU56" s="46">
        <f>'m7'!AP46+'m7'!AR46+'m7'!AT46+'m7'!AV46+'m7'!AX46+'m7'!AZ46+'m7'!BB46</f>
        <v>0</v>
      </c>
      <c r="DV56" s="64"/>
      <c r="DW56" s="46">
        <f t="shared" si="131"/>
        <v>0</v>
      </c>
      <c r="DX56" s="2"/>
      <c r="DY56" s="97">
        <f>'m7'!BC46+'m7'!BE46+'m7'!BG46+'m7'!BI46+'m7'!BK46+'m8'!C46+'m8'!E46</f>
        <v>12.5</v>
      </c>
      <c r="DZ56" s="63">
        <f>('m7'!BC46+'m7'!BE46+'m7'!BG46+'m7'!BI46+'m7'!BK46)*DF56+('m8'!C46+'m8'!E46)*ED56</f>
        <v>1250</v>
      </c>
      <c r="EA56" s="63">
        <f>'m7'!BD46+'m7'!BF46+'m7'!BH46+'m7'!BJ46+'m7'!BL46+'m8'!D46+'m8'!F46</f>
        <v>0</v>
      </c>
      <c r="EB56" s="64"/>
      <c r="EC56" s="63">
        <f t="shared" si="132"/>
        <v>-1250</v>
      </c>
      <c r="ED56" s="65">
        <f>IFERROR(__xludf.DUMMYFUNCTION("""COMPUTED_VALUE"""),100.0)</f>
        <v>100</v>
      </c>
      <c r="EE56" s="97">
        <f>'m8'!G46+'m8'!I46+'m8'!K46+'m8'!M46+'m8'!O46+'m8'!Q46+'m8'!S46</f>
        <v>6</v>
      </c>
      <c r="EF56" s="63">
        <f t="shared" si="133"/>
        <v>600</v>
      </c>
      <c r="EG56" s="63">
        <f>'m8'!H46+'m8'!J46+'m8'!L46+'m8'!N46+'m8'!P46+'m8'!R46+'m8'!T46</f>
        <v>0</v>
      </c>
      <c r="EH56" s="64"/>
      <c r="EI56" s="63">
        <f t="shared" si="134"/>
        <v>-600</v>
      </c>
      <c r="EJ56" s="66"/>
      <c r="EK56" s="97">
        <f>'m8'!U46+'m8'!W46+'m8'!Y46+'m8'!AA46+'m8'!AC46+'m8'!AE46+'m8'!AG46</f>
        <v>0</v>
      </c>
      <c r="EL56" s="63">
        <f t="shared" si="135"/>
        <v>0</v>
      </c>
      <c r="EM56" s="63">
        <f>'m8'!V46+'m8'!X46+'m8'!Z46+'m8'!AB46+'m8'!AD46+'m8'!AF46+'m8'!AH46</f>
        <v>0</v>
      </c>
      <c r="EN56" s="64"/>
      <c r="EO56" s="63">
        <f t="shared" si="136"/>
        <v>0</v>
      </c>
      <c r="EP56" s="67"/>
      <c r="EQ56" s="55">
        <f>'m8'!AI46+'m8'!AK46+'m8'!AM46+'m8'!AO46+'m8'!AQ46+'m8'!AS46+'m8'!AU46</f>
        <v>0</v>
      </c>
      <c r="ER56" s="57">
        <f t="shared" si="137"/>
        <v>0</v>
      </c>
      <c r="ES56" s="57">
        <f>'m8'!AJ46+'m8'!AL46+'m8'!AN46+'m8'!AP46+'m8'!AR46+'m8'!AT46+'m8'!AV46</f>
        <v>0</v>
      </c>
      <c r="ET56" s="68"/>
      <c r="EU56" s="57">
        <f t="shared" si="138"/>
        <v>0</v>
      </c>
      <c r="EV56" s="67"/>
      <c r="EW56" s="55">
        <f>'m8'!AW46+'m8'!AY46+'m8'!BA46+'m8'!BC46+'m8'!BE46+'m8'!BG46+'m8'!BI46</f>
        <v>0</v>
      </c>
      <c r="EX56" s="57">
        <f t="shared" si="139"/>
        <v>0</v>
      </c>
      <c r="EY56" s="57">
        <f>'m8'!AX46+'m8'!AZ46+'m8'!BB46+'m8'!BD46+'m8'!BF46+'m8'!BH46+'m8'!BJ46</f>
        <v>0</v>
      </c>
      <c r="EZ56" s="68"/>
      <c r="FA56" s="57">
        <f t="shared" si="140"/>
        <v>0</v>
      </c>
      <c r="FB56" s="67"/>
      <c r="FC56" s="55">
        <f>'m8'!BK46+'m9'!C46+'m9'!E46+'m9'!G46+'m9'!I46+'m9'!K46+'m9'!M46</f>
        <v>0</v>
      </c>
      <c r="FD56" s="57">
        <f>'m8'!BK46*ED56+'m9'!C46*FH56+'m9'!E46*FH56+'m9'!G46*FH56+'m9'!I46*FH56+'m9'!K46*FH56+'m9'!M46*FH56</f>
        <v>0</v>
      </c>
      <c r="FE56" s="57">
        <f>'m8'!BL46+'m9'!D46+'m9'!F46+'m9'!H46+'m9'!J46+'m9'!L46+'m9'!N46</f>
        <v>0</v>
      </c>
      <c r="FF56" s="68"/>
      <c r="FG56" s="57">
        <f t="shared" si="141"/>
        <v>0</v>
      </c>
      <c r="FH56" s="65">
        <f>IFERROR(__xludf.DUMMYFUNCTION("""COMPUTED_VALUE"""),100.0)</f>
        <v>100</v>
      </c>
      <c r="FI56" s="97">
        <f>'m9'!O46+'m9'!Q46+'m9'!S46+'m9'!U46+'m9'!W46+'m9'!Y46+'m9'!AA46</f>
        <v>0</v>
      </c>
      <c r="FJ56" s="63">
        <f t="shared" si="142"/>
        <v>0</v>
      </c>
      <c r="FK56" s="63">
        <f>'m9'!P46+'m9'!R46+'m9'!T46+'m9'!V46+'m9'!X46+'m9'!Z46+'m9'!AB46</f>
        <v>0</v>
      </c>
      <c r="FL56" s="64"/>
      <c r="FM56" s="63">
        <f t="shared" si="143"/>
        <v>0</v>
      </c>
      <c r="FN56" s="67"/>
      <c r="FO56" s="55">
        <f>'m9'!AC46+'m9'!AE46+'m9'!AG46+'m9'!AI46+'m9'!AK46+'m9'!AM46+'m9'!AO46</f>
        <v>0</v>
      </c>
      <c r="FP56" s="57">
        <f t="shared" si="144"/>
        <v>0</v>
      </c>
      <c r="FQ56" s="57">
        <f>'m9'!AD46+'m9'!AF46+'m9'!AH46+'m9'!AJ46+'m9'!AL46+'m9'!AN46+'m9'!AP46</f>
        <v>0</v>
      </c>
      <c r="FR56" s="68"/>
      <c r="FS56" s="57">
        <f t="shared" si="145"/>
        <v>0</v>
      </c>
      <c r="FT56" s="67"/>
      <c r="FU56" s="55">
        <f>'m9'!AQ46+'m9'!AS46+'m9'!AU46+'m9'!AW46+'m9'!AY46+'m9'!BA46+'m9'!BC46</f>
        <v>50</v>
      </c>
      <c r="FV56" s="57">
        <f t="shared" si="146"/>
        <v>5000</v>
      </c>
      <c r="FW56" s="57">
        <f>'m9'!AR46+'m9'!AT46+'m9'!AV46+'m9'!AX46+'m9'!AZ46+'m9'!BB46+'m9'!BD46</f>
        <v>300</v>
      </c>
      <c r="FX56" s="68"/>
      <c r="FY56" s="57">
        <f t="shared" si="147"/>
        <v>-4700</v>
      </c>
      <c r="FZ56" s="67"/>
      <c r="GA56" s="55">
        <f>'m9'!BE46+'m9'!BG46+'m9'!BI46+'m10'!C56+'m10'!E56+'m10'!G56+'m10'!I56</f>
        <v>22</v>
      </c>
      <c r="GB56" s="57">
        <f t="shared" si="148"/>
        <v>2200</v>
      </c>
      <c r="GC56" s="57">
        <f>'m9'!BF46+'m9'!BH46+'m9'!BJ46+'m10'!D56+'m10'!F56+'m10'!H56+'m10'!J56</f>
        <v>1000</v>
      </c>
      <c r="GD56" s="68"/>
      <c r="GE56" s="57">
        <f t="shared" si="149"/>
        <v>-1200</v>
      </c>
      <c r="GF56" s="69">
        <f>IFERROR(__xludf.DUMMYFUNCTION("""COMPUTED_VALUE"""),100.0)</f>
        <v>100</v>
      </c>
      <c r="GG56" s="55">
        <f>'m10'!K56+'m10'!M56+'m10'!O56+'m10'!Q56+'m10'!S56+'m10'!U56+'m10'!W56</f>
        <v>0</v>
      </c>
      <c r="GH56" s="57">
        <f t="shared" si="150"/>
        <v>0</v>
      </c>
      <c r="GI56" s="57">
        <f>'m10'!L56+'m10'!N56+'m10'!P56+'m10'!R56+'m10'!T56+'m10'!V56+'m10'!X56</f>
        <v>0</v>
      </c>
      <c r="GJ56" s="68"/>
      <c r="GK56" s="57">
        <f t="shared" si="151"/>
        <v>0</v>
      </c>
      <c r="GL56" s="67"/>
      <c r="GM56" s="55">
        <f>'m10'!Y56+'m10'!AA56+'m10'!AC56+'m10'!AE56+'m10'!AG56+'m10'!AI56+'m10'!AK56</f>
        <v>0</v>
      </c>
      <c r="GN56" s="57">
        <f t="shared" si="152"/>
        <v>0</v>
      </c>
      <c r="GO56" s="57">
        <f>'m10'!Z56+'m10'!AB56+'m10'!AD56+'m10'!AF56+'m10'!AH56+'m10'!AJ56+'m10'!AL56</f>
        <v>0</v>
      </c>
      <c r="GP56" s="68"/>
      <c r="GQ56" s="57">
        <f t="shared" si="153"/>
        <v>0</v>
      </c>
      <c r="GR56" s="61"/>
      <c r="GS56" s="55">
        <f>'m10'!AM56+'m10'!AO56+'m10'!AQ56+'m10'!AS56+'m10'!AU56+'m10'!AW56+'m10'!AY56</f>
        <v>0</v>
      </c>
      <c r="GT56" s="57">
        <f t="shared" si="154"/>
        <v>0</v>
      </c>
      <c r="GU56" s="57">
        <f>'m10'!AN56+'m10'!AP56+'m10'!AR56+'m10'!AT56+'m10'!AV56+'m10'!AX56+'m10'!AZ56</f>
        <v>0</v>
      </c>
      <c r="GV56" s="58"/>
      <c r="GW56" s="57">
        <f t="shared" si="155"/>
        <v>0</v>
      </c>
      <c r="GX56" s="61"/>
      <c r="GY56" s="55">
        <f>'m10'!BA56+'m10'!BC56+'m10'!BE56+'m10'!BG56+'m10'!BI56+'m10'!BK56+'m11'!C56</f>
        <v>0</v>
      </c>
      <c r="GZ56" s="57">
        <f t="shared" si="156"/>
        <v>0</v>
      </c>
      <c r="HA56" s="57">
        <f>'m10'!BB56+'m10'!BD56+'m10'!BF56+'m10'!BH56+'m10'!BJ56+'m10'!BL56+'m11'!D56</f>
        <v>0</v>
      </c>
      <c r="HB56" s="58"/>
      <c r="HC56" s="57">
        <f t="shared" si="157"/>
        <v>0</v>
      </c>
      <c r="HD56" s="69">
        <f>IFERROR(__xludf.DUMMYFUNCTION("""COMPUTED_VALUE"""),100.0)</f>
        <v>100</v>
      </c>
      <c r="HE56" s="55">
        <f>'m11'!E56+'m11'!G56+'m11'!I56+'m11'!K56+'m11'!M56+'m11'!O56+'m11'!Q56</f>
        <v>0</v>
      </c>
      <c r="HF56" s="57">
        <f t="shared" si="158"/>
        <v>0</v>
      </c>
      <c r="HG56" s="57">
        <f>'m11'!F56+'m11'!H56+'m11'!J56+'m11'!L56+'m11'!N56+'m11'!P56+'m11'!R56</f>
        <v>0</v>
      </c>
      <c r="HH56" s="68"/>
      <c r="HI56" s="57">
        <f t="shared" si="159"/>
        <v>0</v>
      </c>
      <c r="HJ56" s="67"/>
      <c r="HK56" s="55">
        <f>'m11'!S56+'m11'!U56+'m11'!W56+'m11'!Y56+'m11'!AA56+'m11'!AC56+'m11'!AE56</f>
        <v>0</v>
      </c>
      <c r="HL56" s="57">
        <f t="shared" si="160"/>
        <v>0</v>
      </c>
      <c r="HM56" s="57">
        <f>'m11'!T56+'m11'!V56+'m11'!X56+'m11'!Z56+'m11'!AB56+'m11'!AD56+'m11'!AF56</f>
        <v>0</v>
      </c>
      <c r="HN56" s="68"/>
      <c r="HO56" s="57">
        <f t="shared" si="161"/>
        <v>0</v>
      </c>
      <c r="HP56" s="61"/>
      <c r="HQ56" s="55">
        <f>'m11'!AG56+'m11'!AI56+'m11'!AK56+'m11'!AM56+'m11'!AO56+'m11'!AQ56+'m11'!AS56</f>
        <v>0</v>
      </c>
      <c r="HR56" s="57">
        <f t="shared" si="162"/>
        <v>0</v>
      </c>
      <c r="HS56" s="57">
        <f>'m11'!AH56+'m11'!AJ56+'m11'!AL56+'m11'!AN56+'m11'!AP56+'m11'!AR56+'m11'!AT56</f>
        <v>0</v>
      </c>
      <c r="HT56" s="58"/>
      <c r="HU56" s="57">
        <f t="shared" si="163"/>
        <v>0</v>
      </c>
      <c r="HV56" s="61"/>
      <c r="HW56" s="55">
        <f>'m11'!AU56+'m11'!AW56+'m11'!AY56+'m11'!BA56+'m11'!BC56+'m11'!BE56+'m11'!BG56</f>
        <v>0</v>
      </c>
      <c r="HX56" s="57">
        <f t="shared" si="164"/>
        <v>0</v>
      </c>
      <c r="HY56" s="57">
        <f>'m11'!AV56+'m11'!AX56+'m11'!AZ56+'m11'!BB56+'m11'!BD56+'m11'!BF56+'m11'!BH56</f>
        <v>0</v>
      </c>
      <c r="HZ56" s="58"/>
      <c r="IA56" s="57">
        <f t="shared" si="165"/>
        <v>0</v>
      </c>
      <c r="IB56" s="61">
        <f>IFERROR(__xludf.DUMMYFUNCTION("""COMPUTED_VALUE"""),100.0)</f>
        <v>100</v>
      </c>
      <c r="IC56" s="55">
        <f>'m11'!BI56+'m12'!C56+'m12'!E56+'m12'!G56+'m12'!I56+'m12'!K56+'m12'!M56</f>
        <v>0</v>
      </c>
      <c r="ID56" s="57">
        <f t="shared" si="166"/>
        <v>0</v>
      </c>
      <c r="IE56" s="57">
        <f>'m11'!BJ56+'m12'!D56+'m12'!F56+'m12'!H56+'m12'!J56+'m12'!L56+'m12'!N56</f>
        <v>0</v>
      </c>
      <c r="IF56" s="58"/>
      <c r="IG56" s="57">
        <f t="shared" si="167"/>
        <v>0</v>
      </c>
      <c r="IH56" s="61"/>
      <c r="II56" s="55">
        <f>'m12'!O56+'m12'!Q56+'m12'!S56+'m12'!U56+'m12'!W56+'m12'!Y56+'m12'!AA56</f>
        <v>0</v>
      </c>
      <c r="IJ56" s="57">
        <f t="shared" si="168"/>
        <v>0</v>
      </c>
      <c r="IK56" s="57">
        <f>'m12'!P56+'m12'!R56+'m12'!T56+'m12'!V56+'m12'!X56+'m12'!Z56+'m12'!AB56</f>
        <v>0</v>
      </c>
      <c r="IL56" s="58"/>
      <c r="IM56" s="57">
        <f t="shared" si="169"/>
        <v>0</v>
      </c>
      <c r="IN56" s="61"/>
      <c r="IO56" s="55">
        <f>'m12'!AC56+'m12'!AE56+'m12'!AG56+'m12'!AI56+'m12'!AK56+'m12'!AM56+'m12'!AO56</f>
        <v>0</v>
      </c>
      <c r="IP56" s="57">
        <f t="shared" si="170"/>
        <v>0</v>
      </c>
      <c r="IQ56" s="57">
        <f>'m12'!AD56+'m12'!AF56+'m12'!AH56+'m12'!AJ56+'m12'!AL56+'m12'!AN56+'m12'!AP56</f>
        <v>0</v>
      </c>
      <c r="IR56" s="58"/>
      <c r="IS56" s="57">
        <f t="shared" si="171"/>
        <v>0</v>
      </c>
      <c r="IT56" s="61"/>
      <c r="IU56" s="55">
        <f>'m12'!AQ56+'m12'!AS56+'m12'!AU56+'m12'!AW56+'m12'!AY56+'m12'!BA56+'m12'!BC56</f>
        <v>0</v>
      </c>
      <c r="IV56" s="57">
        <f t="shared" si="172"/>
        <v>0</v>
      </c>
      <c r="IW56" s="57">
        <f>'m12'!AR56+'m12'!AT56+'m12'!AV56+'m12'!AX56+'m12'!AZ56+'m12'!BB56+'m12'!BD56</f>
        <v>0</v>
      </c>
      <c r="IX56" s="58"/>
      <c r="IY56" s="57">
        <f t="shared" si="173"/>
        <v>0</v>
      </c>
      <c r="IZ56" s="61"/>
      <c r="JA56" s="55">
        <f>'m12'!BE56+'m12'!BG56+'m12'!BI56+'m12'!BK56</f>
        <v>0</v>
      </c>
      <c r="JB56" s="57">
        <f t="shared" si="174"/>
        <v>0</v>
      </c>
      <c r="JC56" s="57">
        <f>'m12'!BF56+'m12'!BH56+'m12'!BJ56+'m12'!BL56</f>
        <v>0</v>
      </c>
      <c r="JD56" s="58"/>
      <c r="JE56" s="57">
        <f t="shared" si="175"/>
        <v>0</v>
      </c>
    </row>
    <row r="57">
      <c r="A57" s="2" t="str">
        <f>IFERROR(__xludf.DUMMYFUNCTION("""COMPUTED_VALUE"""),"Jakub Staňo")</f>
        <v>Jakub Staňo</v>
      </c>
      <c r="B57" s="44">
        <f>IFERROR(__xludf.DUMMYFUNCTION("""COMPUTED_VALUE"""),100.0)</f>
        <v>100</v>
      </c>
      <c r="C57" s="94">
        <f>'m3'!E35+'m3'!G35+'m3'!I35+'m3'!K35+'m3'!M35+'m3'!O35+'m3'!Q35</f>
        <v>21</v>
      </c>
      <c r="D57" s="46">
        <f>'m3'!A35*C57</f>
        <v>2100</v>
      </c>
      <c r="E57" s="46">
        <f>'m3'!F35+'m3'!H35+'m3'!J35+'m3'!L35+'m3'!N35+'m3'!P35+'m3'!R35</f>
        <v>2100</v>
      </c>
      <c r="F57" s="47"/>
      <c r="G57" s="46">
        <f t="shared" si="104"/>
        <v>0</v>
      </c>
      <c r="H57" s="2"/>
      <c r="I57" s="45">
        <f>'m3'!S35+'m3'!U35+'m3'!W35+'m3'!Y35+'m3'!AA35+'m3'!AC35+'m3'!AE35</f>
        <v>16.5</v>
      </c>
      <c r="J57" s="46">
        <f>'m3'!A35*I57</f>
        <v>1650</v>
      </c>
      <c r="K57" s="46">
        <f>'m3'!T35+'m3'!V35+'m3'!X35+'m3'!Z35+'m3'!AB35+'m3'!AD35+'m3'!AF35</f>
        <v>1650</v>
      </c>
      <c r="L57" s="47"/>
      <c r="M57" s="46">
        <f t="shared" si="105"/>
        <v>0</v>
      </c>
      <c r="N57" s="2"/>
      <c r="O57" s="45">
        <f>'m3'!AG35+'m3'!AI35+'m3'!AK35+'m3'!AM35+'m3'!AO35+'m3'!AQ35+'m3'!AS35</f>
        <v>20</v>
      </c>
      <c r="P57" s="46">
        <f>'m3'!A35*O57</f>
        <v>2000</v>
      </c>
      <c r="Q57" s="46">
        <f>'m3'!AH35+'m3'!AJ35+'m3'!AL35+'m3'!AN35+'m3'!AP35+'m3'!AR35+'m3'!AT35</f>
        <v>400</v>
      </c>
      <c r="R57" s="64">
        <v>1600.0</v>
      </c>
      <c r="S57" s="46">
        <f t="shared" si="106"/>
        <v>0</v>
      </c>
      <c r="T57" s="2"/>
      <c r="U57" s="45">
        <f>'m3'!AU35+'m3'!AW35+'m3'!AY35+'m3'!BA35+'m3'!BC35+'m3'!BE35+'m3'!BG35</f>
        <v>18</v>
      </c>
      <c r="V57" s="46">
        <f>'m3'!A35*U57</f>
        <v>1800</v>
      </c>
      <c r="W57" s="46">
        <f>'m3'!AV35+'m3'!AX35+'m3'!AZ35+'m3'!BB35+'m3'!BD35+'m3'!BF35+'m3'!BH35</f>
        <v>0</v>
      </c>
      <c r="X57" s="64">
        <v>1800.0</v>
      </c>
      <c r="Y57" s="46">
        <f t="shared" si="107"/>
        <v>0</v>
      </c>
      <c r="Z57" s="2"/>
      <c r="AA57" s="45">
        <f>'m3'!BI35+'m3'!BK35+'m4'!C35+'m4'!E35+'m4'!G35+'m4'!I35+'m4'!K35</f>
        <v>17</v>
      </c>
      <c r="AB57" s="46">
        <f>('m3'!BI35+'m3'!BK35)*'m3'!A35+('m4'!C35+'m4'!E35+'m4'!G35+'m4'!I35+'m4'!K35)*'m4'!A35</f>
        <v>1700</v>
      </c>
      <c r="AC57" s="46">
        <f>'m3'!BJ35+'m3'!BL35+'m4'!D35+'m4'!F35+'m4'!H35+'m4'!J35+'m4'!L35</f>
        <v>0</v>
      </c>
      <c r="AD57" s="64">
        <v>1700.0</v>
      </c>
      <c r="AE57" s="46">
        <f t="shared" si="108"/>
        <v>0</v>
      </c>
      <c r="AF57" s="44">
        <f>IFERROR(__xludf.DUMMYFUNCTION("""COMPUTED_VALUE"""),100.0)</f>
        <v>100</v>
      </c>
      <c r="AG57" s="45">
        <f>'m4'!M35+'m4'!O35+'m4'!Q35+'m4'!S35+'m4'!U35+'m4'!W35+'m4'!Y35</f>
        <v>14</v>
      </c>
      <c r="AH57" s="46">
        <f>'m4'!A35*AG57</f>
        <v>1400</v>
      </c>
      <c r="AI57" s="46">
        <f>'m4'!N35+'m4'!P35+'m4'!R35+'m4'!T35+'m4'!V35+'m4'!X35+'m4'!Z35</f>
        <v>0</v>
      </c>
      <c r="AJ57" s="64">
        <v>1400.0</v>
      </c>
      <c r="AK57" s="46">
        <f t="shared" si="109"/>
        <v>0</v>
      </c>
      <c r="AL57" s="2"/>
      <c r="AM57" s="45">
        <f>'m4'!AA35+'m4'!AC35+'m4'!AE35+'m4'!AG35+'m4'!AI35+'m4'!AK35+'m4'!AM35</f>
        <v>14.5</v>
      </c>
      <c r="AN57" s="46">
        <f>'m4'!A35*AM57</f>
        <v>1450</v>
      </c>
      <c r="AO57" s="52">
        <f>'m4'!AB35+'m4'!AD35+'m4'!AF35+'m4'!AH35+'m4'!AJ35+'m4'!AL35+'m4'!AN35</f>
        <v>0</v>
      </c>
      <c r="AP57" s="64">
        <v>1450.0</v>
      </c>
      <c r="AQ57" s="46">
        <f t="shared" si="110"/>
        <v>0</v>
      </c>
      <c r="AR57" s="2"/>
      <c r="AS57" s="45">
        <f>'m4'!AO35+'m4'!AQ35+'m4'!AS35+'m4'!AU35+'m4'!AW35+'m4'!AY35+'m4'!BA35</f>
        <v>13</v>
      </c>
      <c r="AT57" s="46">
        <f>'m4'!A35*AS57</f>
        <v>1300</v>
      </c>
      <c r="AU57" s="46">
        <f>'m4'!AP35+'m4'!AR35+'m4'!AT35+'m4'!AV35+'m4'!AX35+'m4'!AZ35+'m4'!BB35</f>
        <v>0</v>
      </c>
      <c r="AV57" s="96">
        <v>1300.0</v>
      </c>
      <c r="AW57" s="62">
        <f t="shared" si="111"/>
        <v>0</v>
      </c>
      <c r="AX57" s="2"/>
      <c r="AY57" s="45">
        <f>'m4'!BC35+'m4'!BE35+'m4'!BG35+'m4'!BI35+'m5'!C35+'m5'!E35+'m5'!G35</f>
        <v>19</v>
      </c>
      <c r="AZ57" s="46">
        <f>('m4'!BC35+'m4'!BE35+'m4'!BG35+'m4'!BI35)*'m4'!A35+('m5'!C35+'m5'!E35+'m5'!G35)*'m5'!A35</f>
        <v>1900</v>
      </c>
      <c r="BA57" s="46">
        <f>'m4'!BD35+'m4'!BF35+'m4'!BH35+'m4'!BJ35+'m5'!D35+'m5'!F35+'m5'!H35</f>
        <v>0</v>
      </c>
      <c r="BB57" s="96">
        <v>1900.0</v>
      </c>
      <c r="BC57" s="46">
        <f t="shared" si="112"/>
        <v>0</v>
      </c>
      <c r="BD57" s="44">
        <f>IFERROR(__xludf.DUMMYFUNCTION("""COMPUTED_VALUE"""),100.0)</f>
        <v>100</v>
      </c>
      <c r="BE57" s="45">
        <f>'m5'!I35+'m5'!K35+'m5'!M35+'m5'!O35+'m5'!Q35+'m5'!S35+'m5'!U35</f>
        <v>15.5</v>
      </c>
      <c r="BF57" s="46">
        <f>'m5'!A35*BE57</f>
        <v>1550</v>
      </c>
      <c r="BG57" s="46">
        <f>'m5'!J35+'m5'!L35+'m5'!N35+'m5'!P35+'m5'!R35+'m5'!T35+'m5'!V35</f>
        <v>0</v>
      </c>
      <c r="BH57" s="96">
        <v>1550.0</v>
      </c>
      <c r="BI57" s="46">
        <f t="shared" si="113"/>
        <v>0</v>
      </c>
      <c r="BJ57" s="2"/>
      <c r="BK57" s="45">
        <f>'m5'!W35+'m5'!Y35+'m5'!AA35+'m5'!AC35+'m5'!AE35+'m5'!AG35+'m5'!AI35</f>
        <v>20</v>
      </c>
      <c r="BL57" s="46">
        <f>'m5'!A35*BK57</f>
        <v>2000</v>
      </c>
      <c r="BM57" s="46">
        <f>'m5'!X35+'m5'!Z35+'m5'!AB35+'m5'!AD35+'m5'!AF35+'m5'!AH35+'m5'!AJ35</f>
        <v>0</v>
      </c>
      <c r="BN57" s="47"/>
      <c r="BO57" s="46">
        <f t="shared" si="114"/>
        <v>-2000</v>
      </c>
      <c r="BP57" s="2"/>
      <c r="BQ57" s="45">
        <f>'m5'!AK35+'m5'!AM35+'m5'!AO35+'m5'!AQ35+'m5'!AS35+'m5'!AU35+'m5'!AW35</f>
        <v>25</v>
      </c>
      <c r="BR57" s="46">
        <f>'m5'!A35*BQ57</f>
        <v>2500</v>
      </c>
      <c r="BS57" s="46">
        <f>'m5'!AL35+'m5'!AN35+'m5'!AP35+'m5'!AR35+'m5'!AT35+'m5'!AV35+'m5'!AX35</f>
        <v>0</v>
      </c>
      <c r="BT57" s="64"/>
      <c r="BU57" s="46">
        <f t="shared" si="115"/>
        <v>-2500</v>
      </c>
      <c r="BV57" s="2"/>
      <c r="BW57" s="45">
        <f>'m5'!AY35+'m5'!BA35+'m5'!BC35+'m5'!BE35+'m5'!BG35+'m5'!BI35+'m5'!BK35</f>
        <v>20</v>
      </c>
      <c r="BX57" s="46">
        <f>'m5'!A35*BW57</f>
        <v>2000</v>
      </c>
      <c r="BY57" s="46">
        <f>'m5'!AZ35+'m5'!BB35+'m5'!BD35+'m5'!BF35+'m5'!BH35+'m5'!BJ35+'m5'!BL35</f>
        <v>0</v>
      </c>
      <c r="BZ57" s="64"/>
      <c r="CA57" s="46">
        <f t="shared" si="116"/>
        <v>-2000</v>
      </c>
      <c r="CB57" s="44">
        <f>IFERROR(__xludf.DUMMYFUNCTION("""COMPUTED_VALUE"""),100.0)</f>
        <v>100</v>
      </c>
      <c r="CC57" s="45">
        <f>'m6'!C47+'m6'!E47+'m6'!G47+'m6'!I47+'m6'!K47+'m6'!M47+'m6'!O47</f>
        <v>19.5</v>
      </c>
      <c r="CD57" s="46">
        <f t="shared" si="117"/>
        <v>1950</v>
      </c>
      <c r="CE57" s="46">
        <f>'m6'!D47+'m6'!F47+'m6'!H47+'m6'!J47+'m6'!L47+'m6'!N47+'m6'!P47</f>
        <v>0</v>
      </c>
      <c r="CF57" s="64"/>
      <c r="CG57" s="46">
        <f t="shared" si="118"/>
        <v>-1950</v>
      </c>
      <c r="CH57" s="2"/>
      <c r="CI57" s="45">
        <f>'m6'!Q47+'m6'!S47+'m6'!U47+'m6'!W47+'m6'!Y47+'m6'!AA47+'m6'!AC47</f>
        <v>16.5</v>
      </c>
      <c r="CJ57" s="54">
        <f t="shared" si="119"/>
        <v>1650</v>
      </c>
      <c r="CK57" s="46">
        <f>'m6'!R47+'m6'!T47+'m6'!V47+'m6'!X47+'m6'!Z47+'m6'!AB47+'m6'!AD47</f>
        <v>0</v>
      </c>
      <c r="CL57" s="64"/>
      <c r="CM57" s="46">
        <f t="shared" si="120"/>
        <v>-1650</v>
      </c>
      <c r="CN57" s="2"/>
      <c r="CO57" s="45">
        <f>'m6'!AE47+'m6'!AG47+'m6'!AI47+'m6'!AK47+'m6'!AM47+'m6'!AO47+'m6'!AQ47</f>
        <v>19</v>
      </c>
      <c r="CP57" s="46">
        <f t="shared" si="121"/>
        <v>1900</v>
      </c>
      <c r="CQ57" s="46">
        <f>'m6'!AF47+'m6'!AH47+'m6'!AJ47+'m6'!AL47+'m6'!AN47+'m6'!AP47+'m6'!AR47</f>
        <v>0</v>
      </c>
      <c r="CR57" s="64"/>
      <c r="CS57" s="46">
        <f t="shared" si="122"/>
        <v>-1900</v>
      </c>
      <c r="CT57" s="2"/>
      <c r="CU57" s="45">
        <f>'m6'!AS47+'m6'!AU47+'m6'!AW47+'m6'!AY47+'m6'!BA47+'m6'!BC47+'m6'!BE47</f>
        <v>21</v>
      </c>
      <c r="CV57" s="46">
        <f t="shared" si="123"/>
        <v>2100</v>
      </c>
      <c r="CW57" s="46">
        <f>'m6'!AT47+'m6'!AV47+'m6'!AX47+'m6'!AZ47+'m6'!BB47+'m6'!BD47+'m6'!BF47</f>
        <v>0</v>
      </c>
      <c r="CX57" s="64"/>
      <c r="CY57" s="46">
        <f t="shared" si="124"/>
        <v>-2100</v>
      </c>
      <c r="CZ57" s="2"/>
      <c r="DA57" s="45">
        <f>'m6'!BG47+'m6'!BI47+'m7'!C47+'m7'!E47+'m7'!G47+'m7'!I47+'m7'!K47</f>
        <v>19.5</v>
      </c>
      <c r="DB57" s="46">
        <f>('m6'!BG47+'m6'!BI47)*'m6'!A47+('m7'!C47+'m7'!E47+'m7'!G47+'m7'!I47+'m7'!K47)*'m7'!A47</f>
        <v>1950</v>
      </c>
      <c r="DC57" s="46">
        <f>'m6'!BH47+'m6'!BJ47+'m7'!D47+'m7'!F47+'m7'!H47+'m7'!J47+'m7'!L47</f>
        <v>0</v>
      </c>
      <c r="DD57" s="64"/>
      <c r="DE57" s="46">
        <f t="shared" si="125"/>
        <v>-1950</v>
      </c>
      <c r="DF57" s="44">
        <f>IFERROR(__xludf.DUMMYFUNCTION("""COMPUTED_VALUE"""),100.0)</f>
        <v>100</v>
      </c>
      <c r="DG57" s="45">
        <f>'m7'!M47+'m7'!O47+'m7'!Q47+'m7'!S47+'m7'!U47+'m7'!W47+'m7'!Y47</f>
        <v>13</v>
      </c>
      <c r="DH57" s="46">
        <f t="shared" si="126"/>
        <v>1300</v>
      </c>
      <c r="DI57" s="46">
        <f>'m7'!N47+'m7'!P47+'m7'!R47+'m7'!T47+'m7'!V47+'m7'!X47+'m7'!Z47</f>
        <v>0</v>
      </c>
      <c r="DJ57" s="64"/>
      <c r="DK57" s="46">
        <f t="shared" si="127"/>
        <v>-1300</v>
      </c>
      <c r="DL57" s="2"/>
      <c r="DM57" s="45">
        <f>'m7'!AA47+'m7'!AC47+'m7'!AE47+'m7'!AG47+'m7'!AI47+'m7'!AK47+'m7'!AM47</f>
        <v>19.5</v>
      </c>
      <c r="DN57" s="46">
        <f t="shared" si="128"/>
        <v>1950</v>
      </c>
      <c r="DO57" s="46">
        <f>'m7'!AB47+'m7'!AD47+'m7'!AF47+'m7'!AH47+'m7'!AJ47+'m7'!AL47+'m7'!AN47</f>
        <v>0</v>
      </c>
      <c r="DP57" s="64"/>
      <c r="DQ57" s="46">
        <f t="shared" si="129"/>
        <v>-1950</v>
      </c>
      <c r="DR57" s="2"/>
      <c r="DS57" s="45">
        <f>'m7'!AO47+'m7'!AQ47+'m7'!AS47+'m7'!AU47+'m7'!AW47+'m7'!AY47+'m7'!BA47</f>
        <v>20</v>
      </c>
      <c r="DT57" s="46">
        <f t="shared" si="130"/>
        <v>2000</v>
      </c>
      <c r="DU57" s="46">
        <f>'m7'!AP47+'m7'!AR47+'m7'!AT47+'m7'!AV47+'m7'!AX47+'m7'!AZ47+'m7'!BB47</f>
        <v>0</v>
      </c>
      <c r="DV57" s="64"/>
      <c r="DW57" s="46">
        <f t="shared" si="131"/>
        <v>-2000</v>
      </c>
      <c r="DX57" s="2"/>
      <c r="DY57" s="97">
        <f>'m7'!BC47+'m7'!BE47+'m7'!BG47+'m7'!BI47+'m7'!BK47+'m8'!C47+'m8'!E47</f>
        <v>13</v>
      </c>
      <c r="DZ57" s="63">
        <f>('m7'!BC47+'m7'!BE47+'m7'!BG47+'m7'!BI47+'m7'!BK47)*DF57+('m8'!C47+'m8'!E47)*ED57</f>
        <v>1300</v>
      </c>
      <c r="EA57" s="63">
        <f>'m7'!BD47+'m7'!BF47+'m7'!BH47+'m7'!BJ47+'m7'!BL47+'m8'!D47+'m8'!F47</f>
        <v>0</v>
      </c>
      <c r="EB57" s="64"/>
      <c r="EC57" s="63">
        <f t="shared" si="132"/>
        <v>-1300</v>
      </c>
      <c r="ED57" s="65">
        <f>IFERROR(__xludf.DUMMYFUNCTION("""COMPUTED_VALUE"""),100.0)</f>
        <v>100</v>
      </c>
      <c r="EE57" s="97">
        <f>'m8'!G47+'m8'!I47+'m8'!K47+'m8'!M47+'m8'!O47+'m8'!Q47+'m8'!S47</f>
        <v>18</v>
      </c>
      <c r="EF57" s="63">
        <f t="shared" si="133"/>
        <v>1800</v>
      </c>
      <c r="EG57" s="63">
        <f>'m8'!H47+'m8'!J47+'m8'!L47+'m8'!N47+'m8'!P47+'m8'!R47+'m8'!T47</f>
        <v>0</v>
      </c>
      <c r="EH57" s="64"/>
      <c r="EI57" s="63">
        <f t="shared" si="134"/>
        <v>-1800</v>
      </c>
      <c r="EJ57" s="66"/>
      <c r="EK57" s="97">
        <f>'m8'!U47+'m8'!W47+'m8'!Y47+'m8'!AA47+'m8'!AC47+'m8'!AE47+'m8'!AG47</f>
        <v>23.5</v>
      </c>
      <c r="EL57" s="63">
        <f t="shared" si="135"/>
        <v>2350</v>
      </c>
      <c r="EM57" s="63">
        <f>'m8'!V47+'m8'!X47+'m8'!Z47+'m8'!AB47+'m8'!AD47+'m8'!AF47+'m8'!AH47</f>
        <v>0</v>
      </c>
      <c r="EN57" s="64"/>
      <c r="EO57" s="63">
        <f t="shared" si="136"/>
        <v>-2350</v>
      </c>
      <c r="EP57" s="67"/>
      <c r="EQ57" s="55">
        <f>'m8'!AI47+'m8'!AK47+'m8'!AM47+'m8'!AO47+'m8'!AQ47+'m8'!AS47+'m8'!AU47</f>
        <v>21</v>
      </c>
      <c r="ER57" s="57">
        <f t="shared" si="137"/>
        <v>2100</v>
      </c>
      <c r="ES57" s="57">
        <f>'m8'!AJ47+'m8'!AL47+'m8'!AN47+'m8'!AP47+'m8'!AR47+'m8'!AT47+'m8'!AV47</f>
        <v>0</v>
      </c>
      <c r="ET57" s="68"/>
      <c r="EU57" s="57">
        <f t="shared" si="138"/>
        <v>-2100</v>
      </c>
      <c r="EV57" s="67"/>
      <c r="EW57" s="55">
        <f>'m8'!AW47+'m8'!AY47+'m8'!BA47+'m8'!BC47+'m8'!BE47+'m8'!BG47+'m8'!BI47</f>
        <v>24</v>
      </c>
      <c r="EX57" s="57">
        <f t="shared" si="139"/>
        <v>2400</v>
      </c>
      <c r="EY57" s="57">
        <f>'m8'!AX47+'m8'!AZ47+'m8'!BB47+'m8'!BD47+'m8'!BF47+'m8'!BH47+'m8'!BJ47</f>
        <v>0</v>
      </c>
      <c r="EZ57" s="68"/>
      <c r="FA57" s="57">
        <f t="shared" si="140"/>
        <v>-2400</v>
      </c>
      <c r="FB57" s="67"/>
      <c r="FC57" s="55">
        <f>'m8'!BK47+'m9'!C47+'m9'!E47+'m9'!G47+'m9'!I47+'m9'!K47+'m9'!M47</f>
        <v>34</v>
      </c>
      <c r="FD57" s="57">
        <f>'m8'!BK47*ED57+'m9'!C47*FH57+'m9'!E47*FH57+'m9'!G47*FH57+'m9'!I47*FH57+'m9'!K47*FH57+'m9'!M47*FH57</f>
        <v>3400</v>
      </c>
      <c r="FE57" s="57">
        <f>'m8'!BL47+'m9'!D47+'m9'!F47+'m9'!H47+'m9'!J47+'m9'!L47+'m9'!N47</f>
        <v>0</v>
      </c>
      <c r="FF57" s="68"/>
      <c r="FG57" s="57">
        <f t="shared" si="141"/>
        <v>-3400</v>
      </c>
      <c r="FH57" s="65">
        <f>IFERROR(__xludf.DUMMYFUNCTION("""COMPUTED_VALUE"""),100.0)</f>
        <v>100</v>
      </c>
      <c r="FI57" s="97">
        <f>'m9'!O47+'m9'!Q47+'m9'!S47+'m9'!U47+'m9'!W47+'m9'!Y47+'m9'!AA47</f>
        <v>26.5</v>
      </c>
      <c r="FJ57" s="63">
        <f t="shared" si="142"/>
        <v>2650</v>
      </c>
      <c r="FK57" s="63">
        <f>'m9'!P47+'m9'!R47+'m9'!T47+'m9'!V47+'m9'!X47+'m9'!Z47+'m9'!AB47</f>
        <v>0</v>
      </c>
      <c r="FL57" s="64"/>
      <c r="FM57" s="63">
        <f t="shared" si="143"/>
        <v>-2650</v>
      </c>
      <c r="FN57" s="67"/>
      <c r="FO57" s="55">
        <f>'m9'!AC47+'m9'!AE47+'m9'!AG47+'m9'!AI47+'m9'!AK47+'m9'!AM47+'m9'!AO47</f>
        <v>29</v>
      </c>
      <c r="FP57" s="57">
        <f t="shared" si="144"/>
        <v>2900</v>
      </c>
      <c r="FQ57" s="57">
        <f>'m9'!AD47+'m9'!AF47+'m9'!AH47+'m9'!AJ47+'m9'!AL47+'m9'!AN47+'m9'!AP47</f>
        <v>0</v>
      </c>
      <c r="FR57" s="68"/>
      <c r="FS57" s="57">
        <f t="shared" si="145"/>
        <v>-2900</v>
      </c>
      <c r="FT57" s="67"/>
      <c r="FU57" s="55">
        <f>'m9'!AQ47+'m9'!AS47+'m9'!AU47+'m9'!AW47+'m9'!AY47+'m9'!BA47+'m9'!BC47</f>
        <v>31</v>
      </c>
      <c r="FV57" s="57">
        <f t="shared" si="146"/>
        <v>3100</v>
      </c>
      <c r="FW57" s="57">
        <f>'m9'!AR47+'m9'!AT47+'m9'!AV47+'m9'!AX47+'m9'!AZ47+'m9'!BB47+'m9'!BD47</f>
        <v>0</v>
      </c>
      <c r="FX57" s="68"/>
      <c r="FY57" s="57">
        <f t="shared" si="147"/>
        <v>-3100</v>
      </c>
      <c r="FZ57" s="67"/>
      <c r="GA57" s="55">
        <f>'m9'!BE47+'m9'!BG47+'m9'!BI47+'m10'!C57+'m10'!E57+'m10'!G57+'m10'!I57</f>
        <v>27.5</v>
      </c>
      <c r="GB57" s="57">
        <f t="shared" si="148"/>
        <v>2750</v>
      </c>
      <c r="GC57" s="57">
        <f>'m9'!BF47+'m9'!BH47+'m9'!BJ47+'m10'!D57+'m10'!F57+'m10'!H57+'m10'!J57</f>
        <v>0</v>
      </c>
      <c r="GD57" s="68"/>
      <c r="GE57" s="57">
        <f t="shared" si="149"/>
        <v>-2750</v>
      </c>
      <c r="GF57" s="69">
        <f>IFERROR(__xludf.DUMMYFUNCTION("""COMPUTED_VALUE"""),100.0)</f>
        <v>100</v>
      </c>
      <c r="GG57" s="55">
        <f>'m10'!K57+'m10'!M57+'m10'!O57+'m10'!Q57+'m10'!S57+'m10'!U57+'m10'!W57</f>
        <v>29</v>
      </c>
      <c r="GH57" s="57">
        <f t="shared" si="150"/>
        <v>2900</v>
      </c>
      <c r="GI57" s="57">
        <f>'m10'!L57+'m10'!N57+'m10'!P57+'m10'!R57+'m10'!T57+'m10'!V57+'m10'!X57</f>
        <v>0</v>
      </c>
      <c r="GJ57" s="68"/>
      <c r="GK57" s="57">
        <f t="shared" si="151"/>
        <v>-2900</v>
      </c>
      <c r="GL57" s="67"/>
      <c r="GM57" s="55">
        <f>'m10'!Y57+'m10'!AA57+'m10'!AC57+'m10'!AE57+'m10'!AG57+'m10'!AI57+'m10'!AK57</f>
        <v>31.5</v>
      </c>
      <c r="GN57" s="57">
        <f t="shared" si="152"/>
        <v>3150</v>
      </c>
      <c r="GO57" s="57">
        <f>'m10'!Z57+'m10'!AB57+'m10'!AD57+'m10'!AF57+'m10'!AH57+'m10'!AJ57+'m10'!AL57</f>
        <v>0</v>
      </c>
      <c r="GP57" s="68"/>
      <c r="GQ57" s="57">
        <f t="shared" si="153"/>
        <v>-3150</v>
      </c>
      <c r="GR57" s="61"/>
      <c r="GS57" s="55">
        <f>'m10'!AM57+'m10'!AO57+'m10'!AQ57+'m10'!AS57+'m10'!AU57+'m10'!AW57+'m10'!AY57</f>
        <v>27</v>
      </c>
      <c r="GT57" s="57">
        <f t="shared" si="154"/>
        <v>2700</v>
      </c>
      <c r="GU57" s="57">
        <f>'m10'!AN57+'m10'!AP57+'m10'!AR57+'m10'!AT57+'m10'!AV57+'m10'!AX57+'m10'!AZ57</f>
        <v>0</v>
      </c>
      <c r="GV57" s="58"/>
      <c r="GW57" s="57">
        <f t="shared" si="155"/>
        <v>-2700</v>
      </c>
      <c r="GX57" s="61"/>
      <c r="GY57" s="55">
        <f>'m10'!BA57+'m10'!BC57+'m10'!BE57+'m10'!BG57+'m10'!BI57+'m10'!BK57+'m11'!C57</f>
        <v>12</v>
      </c>
      <c r="GZ57" s="57">
        <f t="shared" si="156"/>
        <v>1200</v>
      </c>
      <c r="HA57" s="57">
        <f>'m10'!BB57+'m10'!BD57+'m10'!BF57+'m10'!BH57+'m10'!BJ57+'m10'!BL57+'m11'!D57</f>
        <v>0</v>
      </c>
      <c r="HB57" s="58"/>
      <c r="HC57" s="57">
        <f t="shared" si="157"/>
        <v>-1200</v>
      </c>
      <c r="HD57" s="69">
        <f>IFERROR(__xludf.DUMMYFUNCTION("""COMPUTED_VALUE"""),100.0)</f>
        <v>100</v>
      </c>
      <c r="HE57" s="55">
        <f>'m11'!E57+'m11'!G57+'m11'!I57+'m11'!K57+'m11'!M57+'m11'!O57+'m11'!Q57</f>
        <v>26</v>
      </c>
      <c r="HF57" s="57">
        <f t="shared" si="158"/>
        <v>2600</v>
      </c>
      <c r="HG57" s="57">
        <f>'m11'!F57+'m11'!H57+'m11'!J57+'m11'!L57+'m11'!N57+'m11'!P57+'m11'!R57</f>
        <v>0</v>
      </c>
      <c r="HH57" s="68"/>
      <c r="HI57" s="57">
        <f t="shared" si="159"/>
        <v>-2600</v>
      </c>
      <c r="HJ57" s="67"/>
      <c r="HK57" s="55">
        <f>'m11'!S57+'m11'!U57+'m11'!W57+'m11'!Y57+'m11'!AA57+'m11'!AC57+'m11'!AE57</f>
        <v>28.5</v>
      </c>
      <c r="HL57" s="57">
        <f t="shared" si="160"/>
        <v>2850</v>
      </c>
      <c r="HM57" s="57">
        <f>'m11'!T57+'m11'!V57+'m11'!X57+'m11'!Z57+'m11'!AB57+'m11'!AD57+'m11'!AF57</f>
        <v>0</v>
      </c>
      <c r="HN57" s="68"/>
      <c r="HO57" s="57">
        <f t="shared" si="161"/>
        <v>-2850</v>
      </c>
      <c r="HP57" s="61"/>
      <c r="HQ57" s="55">
        <f>'m11'!AG57+'m11'!AI57+'m11'!AK57+'m11'!AM57+'m11'!AO57+'m11'!AQ57+'m11'!AS57</f>
        <v>29.5</v>
      </c>
      <c r="HR57" s="57">
        <f t="shared" si="162"/>
        <v>2950</v>
      </c>
      <c r="HS57" s="57">
        <f>'m11'!AH57+'m11'!AJ57+'m11'!AL57+'m11'!AN57+'m11'!AP57+'m11'!AR57+'m11'!AT57</f>
        <v>0</v>
      </c>
      <c r="HT57" s="58"/>
      <c r="HU57" s="57">
        <f t="shared" si="163"/>
        <v>-2950</v>
      </c>
      <c r="HV57" s="61"/>
      <c r="HW57" s="55">
        <f>'m11'!AU57+'m11'!AW57+'m11'!AY57+'m11'!BA57+'m11'!BC57+'m11'!BE57+'m11'!BG57</f>
        <v>35</v>
      </c>
      <c r="HX57" s="57">
        <f t="shared" si="164"/>
        <v>3500</v>
      </c>
      <c r="HY57" s="57">
        <f>'m11'!AV57+'m11'!AX57+'m11'!AZ57+'m11'!BB57+'m11'!BD57+'m11'!BF57+'m11'!BH57</f>
        <v>0</v>
      </c>
      <c r="HZ57" s="58"/>
      <c r="IA57" s="57">
        <f t="shared" si="165"/>
        <v>-3500</v>
      </c>
      <c r="IB57" s="61">
        <f>IFERROR(__xludf.DUMMYFUNCTION("""COMPUTED_VALUE"""),100.0)</f>
        <v>100</v>
      </c>
      <c r="IC57" s="55">
        <f>'m11'!BI57+'m12'!C57+'m12'!E57+'m12'!G57+'m12'!I57+'m12'!K57+'m12'!M57</f>
        <v>25.5</v>
      </c>
      <c r="ID57" s="57">
        <f t="shared" si="166"/>
        <v>2550</v>
      </c>
      <c r="IE57" s="57">
        <f>'m11'!BJ57+'m12'!D57+'m12'!F57+'m12'!H57+'m12'!J57+'m12'!L57+'m12'!N57</f>
        <v>0</v>
      </c>
      <c r="IF57" s="58"/>
      <c r="IG57" s="57">
        <f t="shared" si="167"/>
        <v>-2550</v>
      </c>
      <c r="IH57" s="61"/>
      <c r="II57" s="55">
        <f>'m12'!O57+'m12'!Q57+'m12'!S57+'m12'!U57+'m12'!W57+'m12'!Y57+'m12'!AA57</f>
        <v>26.5</v>
      </c>
      <c r="IJ57" s="57">
        <f t="shared" si="168"/>
        <v>2650</v>
      </c>
      <c r="IK57" s="57">
        <f>'m12'!P57+'m12'!R57+'m12'!T57+'m12'!V57+'m12'!X57+'m12'!Z57+'m12'!AB57</f>
        <v>0</v>
      </c>
      <c r="IL57" s="58"/>
      <c r="IM57" s="57">
        <f t="shared" si="169"/>
        <v>-2650</v>
      </c>
      <c r="IN57" s="61"/>
      <c r="IO57" s="55">
        <f>'m12'!AC57+'m12'!AE57+'m12'!AG57+'m12'!AI57+'m12'!AK57+'m12'!AM57+'m12'!AO57</f>
        <v>28</v>
      </c>
      <c r="IP57" s="57">
        <f t="shared" si="170"/>
        <v>2800</v>
      </c>
      <c r="IQ57" s="57">
        <f>'m12'!AD57+'m12'!AF57+'m12'!AH57+'m12'!AJ57+'m12'!AL57+'m12'!AN57+'m12'!AP57</f>
        <v>0</v>
      </c>
      <c r="IR57" s="58"/>
      <c r="IS57" s="57">
        <f t="shared" si="171"/>
        <v>-2800</v>
      </c>
      <c r="IT57" s="61"/>
      <c r="IU57" s="55">
        <f>'m12'!AQ57+'m12'!AS57+'m12'!AU57+'m12'!AW57+'m12'!AY57+'m12'!BA57+'m12'!BC57</f>
        <v>10.5</v>
      </c>
      <c r="IV57" s="57">
        <f t="shared" si="172"/>
        <v>1050</v>
      </c>
      <c r="IW57" s="57">
        <f>'m12'!AR57+'m12'!AT57+'m12'!AV57+'m12'!AX57+'m12'!AZ57+'m12'!BB57+'m12'!BD57</f>
        <v>0</v>
      </c>
      <c r="IX57" s="58"/>
      <c r="IY57" s="57">
        <f t="shared" si="173"/>
        <v>-1050</v>
      </c>
      <c r="IZ57" s="61"/>
      <c r="JA57" s="55">
        <f>'m12'!BE57+'m12'!BG57+'m12'!BI57+'m12'!BK57</f>
        <v>24</v>
      </c>
      <c r="JB57" s="57">
        <f t="shared" si="174"/>
        <v>2400</v>
      </c>
      <c r="JC57" s="57">
        <f>'m12'!BF57+'m12'!BH57+'m12'!BJ57+'m12'!BL57</f>
        <v>0</v>
      </c>
      <c r="JD57" s="58"/>
      <c r="JE57" s="57">
        <f t="shared" si="175"/>
        <v>-2400</v>
      </c>
    </row>
    <row r="58">
      <c r="A58" s="2" t="str">
        <f>IFERROR(__xludf.DUMMYFUNCTION("""COMPUTED_VALUE"""),"Daniel Fux")</f>
        <v>Daniel Fux</v>
      </c>
      <c r="B58" s="44">
        <f>IFERROR(__xludf.DUMMYFUNCTION("""COMPUTED_VALUE"""),100.0)</f>
        <v>100</v>
      </c>
      <c r="C58" s="94">
        <f>'m3'!E36+'m3'!G36+'m3'!I36+'m3'!K36+'m3'!M36+'m3'!O36+'m3'!Q36</f>
        <v>0</v>
      </c>
      <c r="D58" s="46">
        <f>'m3'!A36*C58</f>
        <v>0</v>
      </c>
      <c r="E58" s="46">
        <f>'m3'!F36+'m3'!H36+'m3'!J36+'m3'!L36+'m3'!N36+'m3'!P36+'m3'!R36</f>
        <v>0</v>
      </c>
      <c r="F58" s="47"/>
      <c r="G58" s="46">
        <f t="shared" si="104"/>
        <v>0</v>
      </c>
      <c r="H58" s="2"/>
      <c r="I58" s="45">
        <f>'m3'!S36+'m3'!U36+'m3'!W36+'m3'!Y36+'m3'!AA36+'m3'!AC36+'m3'!AE36</f>
        <v>0</v>
      </c>
      <c r="J58" s="46">
        <f>'m3'!A36*I58</f>
        <v>0</v>
      </c>
      <c r="K58" s="46">
        <f>'m3'!T36+'m3'!V36+'m3'!X36+'m3'!Z36+'m3'!AB36+'m3'!AD36+'m3'!AF36</f>
        <v>0</v>
      </c>
      <c r="L58" s="47"/>
      <c r="M58" s="46">
        <f t="shared" si="105"/>
        <v>0</v>
      </c>
      <c r="N58" s="2"/>
      <c r="O58" s="45">
        <f>'m3'!AG36+'m3'!AI36+'m3'!AK36+'m3'!AM36+'m3'!AO36+'m3'!AQ36+'m3'!AS36</f>
        <v>0</v>
      </c>
      <c r="P58" s="46">
        <f>'m3'!A36*O58</f>
        <v>0</v>
      </c>
      <c r="Q58" s="46">
        <f>'m3'!AH36+'m3'!AJ36+'m3'!AL36+'m3'!AN36+'m3'!AP36+'m3'!AR36+'m3'!AT36</f>
        <v>0</v>
      </c>
      <c r="R58" s="49"/>
      <c r="S58" s="46">
        <f t="shared" si="106"/>
        <v>0</v>
      </c>
      <c r="T58" s="2"/>
      <c r="U58" s="45">
        <f>'m3'!AU36+'m3'!AW36+'m3'!AY36+'m3'!BA36+'m3'!BC36+'m3'!BE36+'m3'!BG36</f>
        <v>0</v>
      </c>
      <c r="V58" s="46">
        <f>'m3'!A36*U58</f>
        <v>0</v>
      </c>
      <c r="W58" s="46">
        <f>'m3'!AV36+'m3'!AX36+'m3'!AZ36+'m3'!BB36+'m3'!BD36+'m3'!BF36+'m3'!BH36</f>
        <v>0</v>
      </c>
      <c r="X58" s="49"/>
      <c r="Y58" s="46">
        <f t="shared" si="107"/>
        <v>0</v>
      </c>
      <c r="Z58" s="2"/>
      <c r="AA58" s="45">
        <f>'m3'!BI36+'m3'!BK36+'m4'!C36+'m4'!E36+'m4'!G36+'m4'!I36+'m4'!K36</f>
        <v>0</v>
      </c>
      <c r="AB58" s="46">
        <f>('m3'!BI36+'m3'!BK36)*'m3'!A36+('m4'!C36+'m4'!E36+'m4'!G36+'m4'!I36+'m4'!K36)*'m4'!A36</f>
        <v>0</v>
      </c>
      <c r="AC58" s="46">
        <f>'m3'!BJ36+'m3'!BL36+'m4'!D36+'m4'!F36+'m4'!H36+'m4'!J36+'m4'!L36</f>
        <v>0</v>
      </c>
      <c r="AD58" s="49"/>
      <c r="AE58" s="46">
        <f t="shared" si="108"/>
        <v>0</v>
      </c>
      <c r="AF58" s="44">
        <f>IFERROR(__xludf.DUMMYFUNCTION("""COMPUTED_VALUE"""),100.0)</f>
        <v>100</v>
      </c>
      <c r="AG58" s="45">
        <f>'m4'!M36+'m4'!O36+'m4'!Q36+'m4'!S36+'m4'!U36+'m4'!W36+'m4'!Y36</f>
        <v>0</v>
      </c>
      <c r="AH58" s="46">
        <f>'m4'!A36*AG58</f>
        <v>0</v>
      </c>
      <c r="AI58" s="46">
        <f>'m4'!N36+'m4'!P36+'m4'!R36+'m4'!T36+'m4'!V36+'m4'!X36+'m4'!Z36</f>
        <v>0</v>
      </c>
      <c r="AJ58" s="49"/>
      <c r="AK58" s="46">
        <f t="shared" si="109"/>
        <v>0</v>
      </c>
      <c r="AL58" s="2"/>
      <c r="AM58" s="45">
        <f>'m4'!AA36+'m4'!AC36+'m4'!AE36+'m4'!AG36+'m4'!AI36+'m4'!AK36+'m4'!AM36</f>
        <v>0</v>
      </c>
      <c r="AN58" s="46">
        <f>'m4'!A36*AM58</f>
        <v>0</v>
      </c>
      <c r="AO58" s="52">
        <f>'m4'!AB36+'m4'!AD36+'m4'!AF36+'m4'!AH36+'m4'!AJ36+'m4'!AL36+'m4'!AN36</f>
        <v>0</v>
      </c>
      <c r="AP58" s="49"/>
      <c r="AQ58" s="46">
        <f t="shared" si="110"/>
        <v>0</v>
      </c>
      <c r="AR58" s="2"/>
      <c r="AS58" s="45">
        <f>'m4'!AO36+'m4'!AQ36+'m4'!AS36+'m4'!AU36+'m4'!AW36+'m4'!AY36+'m4'!BA36</f>
        <v>0</v>
      </c>
      <c r="AT58" s="46">
        <f>'m4'!A36*AS58</f>
        <v>0</v>
      </c>
      <c r="AU58" s="46">
        <f>'m4'!AP36+'m4'!AR36+'m4'!AT36+'m4'!AV36+'m4'!AX36+'m4'!AZ36+'m4'!BB36</f>
        <v>0</v>
      </c>
      <c r="AV58" s="49"/>
      <c r="AW58" s="62">
        <f t="shared" si="111"/>
        <v>0</v>
      </c>
      <c r="AX58" s="2"/>
      <c r="AY58" s="45">
        <f>'m4'!BC36+'m4'!BE36+'m4'!BG36+'m4'!BI36+'m5'!C36+'m5'!E36+'m5'!G36</f>
        <v>0</v>
      </c>
      <c r="AZ58" s="46">
        <f>('m4'!BC36+'m4'!BE36+'m4'!BG36+'m4'!BI36)*'m4'!A36+('m5'!C36+'m5'!E36+'m5'!G36)*'m5'!A36</f>
        <v>0</v>
      </c>
      <c r="BA58" s="46">
        <f>'m4'!BD36+'m4'!BF36+'m4'!BH36+'m4'!BJ36+'m5'!D36+'m5'!F36+'m5'!H36</f>
        <v>0</v>
      </c>
      <c r="BB58" s="49"/>
      <c r="BC58" s="46">
        <f t="shared" si="112"/>
        <v>0</v>
      </c>
      <c r="BD58" s="44">
        <f>IFERROR(__xludf.DUMMYFUNCTION("""COMPUTED_VALUE"""),100.0)</f>
        <v>100</v>
      </c>
      <c r="BE58" s="45">
        <f>'m5'!I36+'m5'!K36+'m5'!M36+'m5'!O36+'m5'!Q36+'m5'!S36+'m5'!U36</f>
        <v>0</v>
      </c>
      <c r="BF58" s="46">
        <f>'m5'!A36*BE58</f>
        <v>0</v>
      </c>
      <c r="BG58" s="46">
        <f>'m5'!J36+'m5'!L36+'m5'!N36+'m5'!P36+'m5'!R36+'m5'!T36+'m5'!V36</f>
        <v>0</v>
      </c>
      <c r="BH58" s="49"/>
      <c r="BI58" s="46">
        <f t="shared" si="113"/>
        <v>0</v>
      </c>
      <c r="BJ58" s="2"/>
      <c r="BK58" s="45">
        <f>'m5'!W36+'m5'!Y36+'m5'!AA36+'m5'!AC36+'m5'!AE36+'m5'!AG36+'m5'!AI36</f>
        <v>0</v>
      </c>
      <c r="BL58" s="46">
        <f>'m5'!A36*BK58</f>
        <v>0</v>
      </c>
      <c r="BM58" s="46">
        <f>'m5'!X36+'m5'!Z36+'m5'!AB36+'m5'!AD36+'m5'!AF36+'m5'!AH36+'m5'!AJ36</f>
        <v>0</v>
      </c>
      <c r="BN58" s="47"/>
      <c r="BO58" s="46">
        <f t="shared" si="114"/>
        <v>0</v>
      </c>
      <c r="BP58" s="2"/>
      <c r="BQ58" s="45">
        <f>'m5'!AK36+'m5'!AM36+'m5'!AO36+'m5'!AQ36+'m5'!AS36+'m5'!AU36+'m5'!AW36</f>
        <v>0</v>
      </c>
      <c r="BR58" s="46">
        <f>'m5'!A36*BQ58</f>
        <v>0</v>
      </c>
      <c r="BS58" s="46">
        <f>'m5'!AL36+'m5'!AN36+'m5'!AP36+'m5'!AR36+'m5'!AT36+'m5'!AV36+'m5'!AX36</f>
        <v>0</v>
      </c>
      <c r="BT58" s="49"/>
      <c r="BU58" s="46">
        <f t="shared" si="115"/>
        <v>0</v>
      </c>
      <c r="BV58" s="2"/>
      <c r="BW58" s="45">
        <f>'m5'!AY36+'m5'!BA36+'m5'!BC36+'m5'!BE36+'m5'!BG36+'m5'!BI36+'m5'!BK36</f>
        <v>0</v>
      </c>
      <c r="BX58" s="46">
        <f>'m5'!A36*BW58</f>
        <v>0</v>
      </c>
      <c r="BY58" s="46">
        <f>'m5'!AZ36+'m5'!BB36+'m5'!BD36+'m5'!BF36+'m5'!BH36+'m5'!BJ36+'m5'!BL36</f>
        <v>0</v>
      </c>
      <c r="BZ58" s="49"/>
      <c r="CA58" s="46">
        <f t="shared" si="116"/>
        <v>0</v>
      </c>
      <c r="CB58" s="44">
        <f>IFERROR(__xludf.DUMMYFUNCTION("""COMPUTED_VALUE"""),100.0)</f>
        <v>100</v>
      </c>
      <c r="CC58" s="45">
        <f>'m6'!C48+'m6'!E48+'m6'!G48+'m6'!I48+'m6'!K48+'m6'!M48+'m6'!O48</f>
        <v>0</v>
      </c>
      <c r="CD58" s="46">
        <f t="shared" si="117"/>
        <v>0</v>
      </c>
      <c r="CE58" s="46">
        <f>'m6'!D48+'m6'!F48+'m6'!H48+'m6'!J48+'m6'!L48+'m6'!N48+'m6'!P48</f>
        <v>0</v>
      </c>
      <c r="CF58" s="64"/>
      <c r="CG58" s="46">
        <f t="shared" si="118"/>
        <v>0</v>
      </c>
      <c r="CH58" s="2"/>
      <c r="CI58" s="45">
        <f>'m6'!Q48+'m6'!S48+'m6'!U48+'m6'!W48+'m6'!Y48+'m6'!AA48+'m6'!AC48</f>
        <v>0</v>
      </c>
      <c r="CJ58" s="54">
        <f t="shared" si="119"/>
        <v>0</v>
      </c>
      <c r="CK58" s="46">
        <f>'m6'!R48+'m6'!T48+'m6'!V48+'m6'!X48+'m6'!Z48+'m6'!AB48+'m6'!AD48</f>
        <v>0</v>
      </c>
      <c r="CL58" s="64"/>
      <c r="CM58" s="46">
        <f t="shared" si="120"/>
        <v>0</v>
      </c>
      <c r="CN58" s="2"/>
      <c r="CO58" s="45">
        <f>'m6'!AE48+'m6'!AG48+'m6'!AI48+'m6'!AK48+'m6'!AM48+'m6'!AO48+'m6'!AQ48</f>
        <v>0</v>
      </c>
      <c r="CP58" s="46">
        <f t="shared" si="121"/>
        <v>0</v>
      </c>
      <c r="CQ58" s="46">
        <f>'m6'!AF48+'m6'!AH48+'m6'!AJ48+'m6'!AL48+'m6'!AN48+'m6'!AP48+'m6'!AR48</f>
        <v>0</v>
      </c>
      <c r="CR58" s="64"/>
      <c r="CS58" s="46">
        <f t="shared" si="122"/>
        <v>0</v>
      </c>
      <c r="CT58" s="2"/>
      <c r="CU58" s="45">
        <f>'m6'!AS48+'m6'!AU48+'m6'!AW48+'m6'!AY48+'m6'!BA48+'m6'!BC48+'m6'!BE48</f>
        <v>0</v>
      </c>
      <c r="CV58" s="46">
        <f t="shared" si="123"/>
        <v>0</v>
      </c>
      <c r="CW58" s="46">
        <f>'m6'!AT48+'m6'!AV48+'m6'!AX48+'m6'!AZ48+'m6'!BB48+'m6'!BD48+'m6'!BF48</f>
        <v>0</v>
      </c>
      <c r="CX58" s="64"/>
      <c r="CY58" s="46">
        <f t="shared" si="124"/>
        <v>0</v>
      </c>
      <c r="CZ58" s="2"/>
      <c r="DA58" s="45">
        <f>'m6'!BG48+'m6'!BI48+'m7'!C48+'m7'!E48+'m7'!G48+'m7'!I48+'m7'!K48</f>
        <v>0</v>
      </c>
      <c r="DB58" s="46">
        <f>('m6'!BG48+'m6'!BI48)*'m6'!A48+('m7'!C48+'m7'!E48+'m7'!G48+'m7'!I48+'m7'!K48)*'m7'!A48</f>
        <v>0</v>
      </c>
      <c r="DC58" s="46">
        <f>'m6'!BH48+'m6'!BJ48+'m7'!D48+'m7'!F48+'m7'!H48+'m7'!J48+'m7'!L48</f>
        <v>0</v>
      </c>
      <c r="DD58" s="64"/>
      <c r="DE58" s="46">
        <f t="shared" si="125"/>
        <v>0</v>
      </c>
      <c r="DF58" s="44">
        <f>IFERROR(__xludf.DUMMYFUNCTION("""COMPUTED_VALUE"""),100.0)</f>
        <v>100</v>
      </c>
      <c r="DG58" s="45">
        <f>'m7'!M48+'m7'!O48+'m7'!Q48+'m7'!S48+'m7'!U48+'m7'!W48+'m7'!Y48</f>
        <v>0</v>
      </c>
      <c r="DH58" s="46">
        <f t="shared" si="126"/>
        <v>0</v>
      </c>
      <c r="DI58" s="46">
        <f>'m7'!N48+'m7'!P48+'m7'!R48+'m7'!T48+'m7'!V48+'m7'!X48+'m7'!Z48</f>
        <v>0</v>
      </c>
      <c r="DJ58" s="64"/>
      <c r="DK58" s="46">
        <f t="shared" si="127"/>
        <v>0</v>
      </c>
      <c r="DL58" s="2"/>
      <c r="DM58" s="45">
        <f>'m7'!AA48+'m7'!AC48+'m7'!AE48+'m7'!AG48+'m7'!AI48+'m7'!AK48+'m7'!AM48</f>
        <v>34.5</v>
      </c>
      <c r="DN58" s="46">
        <f t="shared" si="128"/>
        <v>3450</v>
      </c>
      <c r="DO58" s="46">
        <f>'m7'!AB48+'m7'!AD48+'m7'!AF48+'m7'!AH48+'m7'!AJ48+'m7'!AL48+'m7'!AN48</f>
        <v>0</v>
      </c>
      <c r="DP58" s="64"/>
      <c r="DQ58" s="46">
        <f t="shared" si="129"/>
        <v>-3450</v>
      </c>
      <c r="DR58" s="2"/>
      <c r="DS58" s="45">
        <f>'m7'!AO48+'m7'!AQ48+'m7'!AS48+'m7'!AU48+'m7'!AW48+'m7'!AY48+'m7'!BA48</f>
        <v>0</v>
      </c>
      <c r="DT58" s="46">
        <f t="shared" si="130"/>
        <v>0</v>
      </c>
      <c r="DU58" s="46">
        <f>'m7'!AP48+'m7'!AR48+'m7'!AT48+'m7'!AV48+'m7'!AX48+'m7'!AZ48+'m7'!BB48</f>
        <v>0</v>
      </c>
      <c r="DV58" s="64"/>
      <c r="DW58" s="46">
        <f t="shared" si="131"/>
        <v>0</v>
      </c>
      <c r="DX58" s="2"/>
      <c r="DY58" s="97">
        <f>'m7'!BC48+'m7'!BE48+'m7'!BG48+'m7'!BI48+'m7'!BK48+'m8'!C48+'m8'!E48</f>
        <v>0</v>
      </c>
      <c r="DZ58" s="63">
        <f>('m7'!BC48+'m7'!BE48+'m7'!BG48+'m7'!BI48+'m7'!BK48)*DF58+('m8'!C48+'m8'!E48)*ED58</f>
        <v>0</v>
      </c>
      <c r="EA58" s="63">
        <f>'m7'!BD48+'m7'!BF48+'m7'!BH48+'m7'!BJ48+'m7'!BL48+'m8'!D48+'m8'!F48</f>
        <v>0</v>
      </c>
      <c r="EB58" s="64"/>
      <c r="EC58" s="63">
        <f t="shared" si="132"/>
        <v>0</v>
      </c>
      <c r="ED58" s="65">
        <f>IFERROR(__xludf.DUMMYFUNCTION("""COMPUTED_VALUE"""),100.0)</f>
        <v>100</v>
      </c>
      <c r="EE58" s="97">
        <f>'m8'!G48+'m8'!I48+'m8'!K48+'m8'!M48+'m8'!O48+'m8'!Q48+'m8'!S48</f>
        <v>0</v>
      </c>
      <c r="EF58" s="63">
        <f t="shared" si="133"/>
        <v>0</v>
      </c>
      <c r="EG58" s="63">
        <f>'m8'!H48+'m8'!J48+'m8'!L48+'m8'!N48+'m8'!P48+'m8'!R48+'m8'!T48</f>
        <v>0</v>
      </c>
      <c r="EH58" s="64"/>
      <c r="EI58" s="63">
        <f t="shared" si="134"/>
        <v>0</v>
      </c>
      <c r="EJ58" s="66"/>
      <c r="EK58" s="97">
        <f>'m8'!U48+'m8'!W48+'m8'!Y48+'m8'!AA48+'m8'!AC48+'m8'!AE48+'m8'!AG48</f>
        <v>0</v>
      </c>
      <c r="EL58" s="63">
        <f t="shared" si="135"/>
        <v>0</v>
      </c>
      <c r="EM58" s="63">
        <f>'m8'!V48+'m8'!X48+'m8'!Z48+'m8'!AB48+'m8'!AD48+'m8'!AF48+'m8'!AH48</f>
        <v>0</v>
      </c>
      <c r="EN58" s="64"/>
      <c r="EO58" s="63">
        <f t="shared" si="136"/>
        <v>0</v>
      </c>
      <c r="EP58" s="67"/>
      <c r="EQ58" s="55">
        <f>'m8'!AI48+'m8'!AK48+'m8'!AM48+'m8'!AO48+'m8'!AQ48+'m8'!AS48+'m8'!AU48</f>
        <v>0</v>
      </c>
      <c r="ER58" s="57">
        <f t="shared" si="137"/>
        <v>0</v>
      </c>
      <c r="ES58" s="57">
        <f>'m8'!AJ48+'m8'!AL48+'m8'!AN48+'m8'!AP48+'m8'!AR48+'m8'!AT48+'m8'!AV48</f>
        <v>0</v>
      </c>
      <c r="ET58" s="68"/>
      <c r="EU58" s="57">
        <f t="shared" si="138"/>
        <v>0</v>
      </c>
      <c r="EV58" s="67"/>
      <c r="EW58" s="55">
        <f>'m8'!AW48+'m8'!AY48+'m8'!BA48+'m8'!BC48+'m8'!BE48+'m8'!BG48+'m8'!BI48</f>
        <v>0</v>
      </c>
      <c r="EX58" s="57">
        <f t="shared" si="139"/>
        <v>0</v>
      </c>
      <c r="EY58" s="57">
        <f>'m8'!AX48+'m8'!AZ48+'m8'!BB48+'m8'!BD48+'m8'!BF48+'m8'!BH48+'m8'!BJ48</f>
        <v>0</v>
      </c>
      <c r="EZ58" s="68"/>
      <c r="FA58" s="57">
        <f t="shared" si="140"/>
        <v>0</v>
      </c>
      <c r="FB58" s="67"/>
      <c r="FC58" s="55">
        <f>'m8'!BK48+'m9'!C48+'m9'!E48+'m9'!G48+'m9'!I48+'m9'!K48+'m9'!M48</f>
        <v>0</v>
      </c>
      <c r="FD58" s="57">
        <f>'m8'!BK48*ED58+'m9'!C48*FH58+'m9'!E48*FH58+'m9'!G48*FH58+'m9'!I48*FH58+'m9'!K48*FH58+'m9'!M48*FH58</f>
        <v>0</v>
      </c>
      <c r="FE58" s="57">
        <f>'m8'!BL48+'m9'!D48+'m9'!F48+'m9'!H48+'m9'!J48+'m9'!L48+'m9'!N48</f>
        <v>0</v>
      </c>
      <c r="FF58" s="68"/>
      <c r="FG58" s="57">
        <f t="shared" si="141"/>
        <v>0</v>
      </c>
      <c r="FH58" s="65">
        <f>IFERROR(__xludf.DUMMYFUNCTION("""COMPUTED_VALUE"""),100.0)</f>
        <v>100</v>
      </c>
      <c r="FI58" s="97">
        <f>'m9'!O48+'m9'!Q48+'m9'!S48+'m9'!U48+'m9'!W48+'m9'!Y48+'m9'!AA48</f>
        <v>0</v>
      </c>
      <c r="FJ58" s="63">
        <f t="shared" si="142"/>
        <v>0</v>
      </c>
      <c r="FK58" s="63">
        <f>'m9'!P48+'m9'!R48+'m9'!T48+'m9'!V48+'m9'!X48+'m9'!Z48+'m9'!AB48</f>
        <v>0</v>
      </c>
      <c r="FL58" s="64"/>
      <c r="FM58" s="63">
        <f t="shared" si="143"/>
        <v>0</v>
      </c>
      <c r="FN58" s="67"/>
      <c r="FO58" s="55">
        <f>'m9'!AC48+'m9'!AE48+'m9'!AG48+'m9'!AI48+'m9'!AK48+'m9'!AM48+'m9'!AO48</f>
        <v>0</v>
      </c>
      <c r="FP58" s="57">
        <f t="shared" si="144"/>
        <v>0</v>
      </c>
      <c r="FQ58" s="57">
        <f>'m9'!AD48+'m9'!AF48+'m9'!AH48+'m9'!AJ48+'m9'!AL48+'m9'!AN48+'m9'!AP48</f>
        <v>0</v>
      </c>
      <c r="FR58" s="68"/>
      <c r="FS58" s="57">
        <f t="shared" si="145"/>
        <v>0</v>
      </c>
      <c r="FT58" s="67"/>
      <c r="FU58" s="55">
        <f>'m9'!AQ48+'m9'!AS48+'m9'!AU48+'m9'!AW48+'m9'!AY48+'m9'!BA48+'m9'!BC48</f>
        <v>0</v>
      </c>
      <c r="FV58" s="57">
        <f t="shared" si="146"/>
        <v>0</v>
      </c>
      <c r="FW58" s="57">
        <f>'m9'!AR48+'m9'!AT48+'m9'!AV48+'m9'!AX48+'m9'!AZ48+'m9'!BB48+'m9'!BD48</f>
        <v>0</v>
      </c>
      <c r="FX58" s="68"/>
      <c r="FY58" s="57">
        <f t="shared" si="147"/>
        <v>0</v>
      </c>
      <c r="FZ58" s="67"/>
      <c r="GA58" s="55">
        <f>'m9'!BE48+'m9'!BG48+'m9'!BI48+'m10'!C58+'m10'!E58+'m10'!G58+'m10'!I58</f>
        <v>0</v>
      </c>
      <c r="GB58" s="57">
        <f t="shared" si="148"/>
        <v>0</v>
      </c>
      <c r="GC58" s="57">
        <f>'m9'!BF48+'m9'!BH48+'m9'!BJ48+'m10'!D58+'m10'!F58+'m10'!H58+'m10'!J58</f>
        <v>0</v>
      </c>
      <c r="GD58" s="68"/>
      <c r="GE58" s="57">
        <f t="shared" si="149"/>
        <v>0</v>
      </c>
      <c r="GF58" s="69">
        <f>IFERROR(__xludf.DUMMYFUNCTION("""COMPUTED_VALUE"""),100.0)</f>
        <v>100</v>
      </c>
      <c r="GG58" s="55">
        <f>'m10'!K58+'m10'!M58+'m10'!O58+'m10'!Q58+'m10'!S58+'m10'!U58+'m10'!W58</f>
        <v>0</v>
      </c>
      <c r="GH58" s="57">
        <f t="shared" si="150"/>
        <v>0</v>
      </c>
      <c r="GI58" s="57">
        <f>'m10'!L58+'m10'!N58+'m10'!P58+'m10'!R58+'m10'!T58+'m10'!V58+'m10'!X58</f>
        <v>0</v>
      </c>
      <c r="GJ58" s="68"/>
      <c r="GK58" s="57">
        <f t="shared" si="151"/>
        <v>0</v>
      </c>
      <c r="GL58" s="67"/>
      <c r="GM58" s="55">
        <f>'m10'!Y58+'m10'!AA58+'m10'!AC58+'m10'!AE58+'m10'!AG58+'m10'!AI58+'m10'!AK58</f>
        <v>0</v>
      </c>
      <c r="GN58" s="57">
        <f t="shared" si="152"/>
        <v>0</v>
      </c>
      <c r="GO58" s="57">
        <f>'m10'!Z58+'m10'!AB58+'m10'!AD58+'m10'!AF58+'m10'!AH58+'m10'!AJ58+'m10'!AL58</f>
        <v>0</v>
      </c>
      <c r="GP58" s="68"/>
      <c r="GQ58" s="57">
        <f t="shared" si="153"/>
        <v>0</v>
      </c>
      <c r="GR58" s="61"/>
      <c r="GS58" s="55">
        <f>'m10'!AM58+'m10'!AO58+'m10'!AQ58+'m10'!AS58+'m10'!AU58+'m10'!AW58+'m10'!AY58</f>
        <v>0</v>
      </c>
      <c r="GT58" s="57">
        <f t="shared" si="154"/>
        <v>0</v>
      </c>
      <c r="GU58" s="57">
        <f>'m10'!AN58+'m10'!AP58+'m10'!AR58+'m10'!AT58+'m10'!AV58+'m10'!AX58+'m10'!AZ58</f>
        <v>0</v>
      </c>
      <c r="GV58" s="58"/>
      <c r="GW58" s="57">
        <f t="shared" si="155"/>
        <v>0</v>
      </c>
      <c r="GX58" s="61"/>
      <c r="GY58" s="55">
        <f>'m10'!BA58+'m10'!BC58+'m10'!BE58+'m10'!BG58+'m10'!BI58+'m10'!BK58+'m11'!C58</f>
        <v>0</v>
      </c>
      <c r="GZ58" s="57">
        <f t="shared" si="156"/>
        <v>0</v>
      </c>
      <c r="HA58" s="57">
        <f>'m10'!BB58+'m10'!BD58+'m10'!BF58+'m10'!BH58+'m10'!BJ58+'m10'!BL58+'m11'!D58</f>
        <v>0</v>
      </c>
      <c r="HB58" s="58"/>
      <c r="HC58" s="57">
        <f t="shared" si="157"/>
        <v>0</v>
      </c>
      <c r="HD58" s="69">
        <f>IFERROR(__xludf.DUMMYFUNCTION("""COMPUTED_VALUE"""),100.0)</f>
        <v>100</v>
      </c>
      <c r="HE58" s="55">
        <f>'m11'!E58+'m11'!G58+'m11'!I58+'m11'!K58+'m11'!M58+'m11'!O58+'m11'!Q58</f>
        <v>0</v>
      </c>
      <c r="HF58" s="57">
        <f t="shared" si="158"/>
        <v>0</v>
      </c>
      <c r="HG58" s="57">
        <f>'m11'!F58+'m11'!H58+'m11'!J58+'m11'!L58+'m11'!N58+'m11'!P58+'m11'!R58</f>
        <v>0</v>
      </c>
      <c r="HH58" s="68"/>
      <c r="HI58" s="57">
        <f t="shared" si="159"/>
        <v>0</v>
      </c>
      <c r="HJ58" s="67"/>
      <c r="HK58" s="55">
        <f>'m11'!S58+'m11'!U58+'m11'!W58+'m11'!Y58+'m11'!AA58+'m11'!AC58+'m11'!AE58</f>
        <v>0</v>
      </c>
      <c r="HL58" s="57">
        <f t="shared" si="160"/>
        <v>0</v>
      </c>
      <c r="HM58" s="57">
        <f>'m11'!T58+'m11'!V58+'m11'!X58+'m11'!Z58+'m11'!AB58+'m11'!AD58+'m11'!AF58</f>
        <v>0</v>
      </c>
      <c r="HN58" s="68"/>
      <c r="HO58" s="57">
        <f t="shared" si="161"/>
        <v>0</v>
      </c>
      <c r="HP58" s="61"/>
      <c r="HQ58" s="55">
        <f>'m11'!AG58+'m11'!AI58+'m11'!AK58+'m11'!AM58+'m11'!AO58+'m11'!AQ58+'m11'!AS58</f>
        <v>0</v>
      </c>
      <c r="HR58" s="57">
        <f t="shared" si="162"/>
        <v>0</v>
      </c>
      <c r="HS58" s="57">
        <f>'m11'!AH58+'m11'!AJ58+'m11'!AL58+'m11'!AN58+'m11'!AP58+'m11'!AR58+'m11'!AT58</f>
        <v>0</v>
      </c>
      <c r="HT58" s="58"/>
      <c r="HU58" s="57">
        <f t="shared" si="163"/>
        <v>0</v>
      </c>
      <c r="HV58" s="61"/>
      <c r="HW58" s="55">
        <f>'m11'!AU58+'m11'!AW58+'m11'!AY58+'m11'!BA58+'m11'!BC58+'m11'!BE58+'m11'!BG58</f>
        <v>0</v>
      </c>
      <c r="HX58" s="57">
        <f t="shared" si="164"/>
        <v>0</v>
      </c>
      <c r="HY58" s="57">
        <f>'m11'!AV58+'m11'!AX58+'m11'!AZ58+'m11'!BB58+'m11'!BD58+'m11'!BF58+'m11'!BH58</f>
        <v>0</v>
      </c>
      <c r="HZ58" s="58"/>
      <c r="IA58" s="57">
        <f t="shared" si="165"/>
        <v>0</v>
      </c>
      <c r="IB58" s="61">
        <f>IFERROR(__xludf.DUMMYFUNCTION("""COMPUTED_VALUE"""),100.0)</f>
        <v>100</v>
      </c>
      <c r="IC58" s="55">
        <f>'m11'!BI58+'m12'!C58+'m12'!E58+'m12'!G58+'m12'!I58+'m12'!K58+'m12'!M58</f>
        <v>0</v>
      </c>
      <c r="ID58" s="57">
        <f t="shared" si="166"/>
        <v>0</v>
      </c>
      <c r="IE58" s="57">
        <f>'m11'!BJ58+'m12'!D58+'m12'!F58+'m12'!H58+'m12'!J58+'m12'!L58+'m12'!N58</f>
        <v>0</v>
      </c>
      <c r="IF58" s="58"/>
      <c r="IG58" s="57">
        <f t="shared" si="167"/>
        <v>0</v>
      </c>
      <c r="IH58" s="61"/>
      <c r="II58" s="55">
        <f>'m12'!O58+'m12'!Q58+'m12'!S58+'m12'!U58+'m12'!W58+'m12'!Y58+'m12'!AA58</f>
        <v>0</v>
      </c>
      <c r="IJ58" s="57">
        <f t="shared" si="168"/>
        <v>0</v>
      </c>
      <c r="IK58" s="57">
        <f>'m12'!P58+'m12'!R58+'m12'!T58+'m12'!V58+'m12'!X58+'m12'!Z58+'m12'!AB58</f>
        <v>0</v>
      </c>
      <c r="IL58" s="58"/>
      <c r="IM58" s="57">
        <f t="shared" si="169"/>
        <v>0</v>
      </c>
      <c r="IN58" s="61"/>
      <c r="IO58" s="55">
        <f>'m12'!AC58+'m12'!AE58+'m12'!AG58+'m12'!AI58+'m12'!AK58+'m12'!AM58+'m12'!AO58</f>
        <v>12</v>
      </c>
      <c r="IP58" s="57">
        <f t="shared" si="170"/>
        <v>1200</v>
      </c>
      <c r="IQ58" s="57">
        <f>'m12'!AD58+'m12'!AF58+'m12'!AH58+'m12'!AJ58+'m12'!AL58+'m12'!AN58+'m12'!AP58</f>
        <v>1200</v>
      </c>
      <c r="IR58" s="58"/>
      <c r="IS58" s="57">
        <f t="shared" si="171"/>
        <v>0</v>
      </c>
      <c r="IT58" s="61"/>
      <c r="IU58" s="55">
        <f>'m12'!AQ58+'m12'!AS58+'m12'!AU58+'m12'!AW58+'m12'!AY58+'m12'!BA58+'m12'!BC58</f>
        <v>0</v>
      </c>
      <c r="IV58" s="57">
        <f t="shared" si="172"/>
        <v>0</v>
      </c>
      <c r="IW58" s="57">
        <f>'m12'!AR58+'m12'!AT58+'m12'!AV58+'m12'!AX58+'m12'!AZ58+'m12'!BB58+'m12'!BD58</f>
        <v>0</v>
      </c>
      <c r="IX58" s="58"/>
      <c r="IY58" s="57">
        <f t="shared" si="173"/>
        <v>0</v>
      </c>
      <c r="IZ58" s="61"/>
      <c r="JA58" s="55">
        <f>'m12'!BE58+'m12'!BG58+'m12'!BI58+'m12'!BK58</f>
        <v>0</v>
      </c>
      <c r="JB58" s="57">
        <f t="shared" si="174"/>
        <v>0</v>
      </c>
      <c r="JC58" s="57">
        <f>'m12'!BF58+'m12'!BH58+'m12'!BJ58+'m12'!BL58</f>
        <v>0</v>
      </c>
      <c r="JD58" s="58"/>
      <c r="JE58" s="57">
        <f t="shared" si="175"/>
        <v>0</v>
      </c>
    </row>
    <row r="59">
      <c r="A59" s="2" t="str">
        <f>IFERROR(__xludf.DUMMYFUNCTION("""COMPUTED_VALUE"""),"Peter Tomko-x")</f>
        <v>Peter Tomko-x</v>
      </c>
      <c r="B59" s="44">
        <f>IFERROR(__xludf.DUMMYFUNCTION("""COMPUTED_VALUE"""),100.0)</f>
        <v>100</v>
      </c>
      <c r="C59" s="94">
        <f>'m3'!E37+'m3'!G37+'m3'!I37+'m3'!K37+'m3'!M37+'m3'!O37+'m3'!Q37</f>
        <v>16</v>
      </c>
      <c r="D59" s="46">
        <f>'m3'!A37*C59</f>
        <v>1600</v>
      </c>
      <c r="E59" s="46">
        <f>'m3'!F37+'m3'!H37+'m3'!J37+'m3'!L37+'m3'!N37+'m3'!P37+'m3'!R37</f>
        <v>1600</v>
      </c>
      <c r="F59" s="47"/>
      <c r="G59" s="46">
        <f t="shared" si="104"/>
        <v>0</v>
      </c>
      <c r="H59" s="2"/>
      <c r="I59" s="45">
        <f>'m3'!S37+'m3'!U37+'m3'!W37+'m3'!Y37+'m3'!AA37+'m3'!AC37+'m3'!AE37</f>
        <v>0</v>
      </c>
      <c r="J59" s="46">
        <f>'m3'!A37*I59</f>
        <v>0</v>
      </c>
      <c r="K59" s="46">
        <f>'m3'!T37+'m3'!V37+'m3'!X37+'m3'!Z37+'m3'!AB37+'m3'!AD37+'m3'!AF37</f>
        <v>0</v>
      </c>
      <c r="L59" s="47"/>
      <c r="M59" s="46">
        <f t="shared" si="105"/>
        <v>0</v>
      </c>
      <c r="N59" s="2"/>
      <c r="O59" s="45">
        <f>'m3'!AG37+'m3'!AI37+'m3'!AK37+'m3'!AM37+'m3'!AO37+'m3'!AQ37+'m3'!AS37</f>
        <v>0</v>
      </c>
      <c r="P59" s="46">
        <f>'m3'!A37*O59</f>
        <v>0</v>
      </c>
      <c r="Q59" s="46">
        <f>'m3'!AH37+'m3'!AJ37+'m3'!AL37+'m3'!AN37+'m3'!AP37+'m3'!AR37+'m3'!AT37</f>
        <v>0</v>
      </c>
      <c r="R59" s="49"/>
      <c r="S59" s="46">
        <f t="shared" si="106"/>
        <v>0</v>
      </c>
      <c r="T59" s="2"/>
      <c r="U59" s="45">
        <f>'m3'!AU37+'m3'!AW37+'m3'!AY37+'m3'!BA37+'m3'!BC37+'m3'!BE37+'m3'!BG37</f>
        <v>0</v>
      </c>
      <c r="V59" s="46">
        <f>'m3'!A37*U59</f>
        <v>0</v>
      </c>
      <c r="W59" s="46">
        <f>'m3'!AV37+'m3'!AX37+'m3'!AZ37+'m3'!BB37+'m3'!BD37+'m3'!BF37+'m3'!BH37</f>
        <v>0</v>
      </c>
      <c r="X59" s="49"/>
      <c r="Y59" s="46">
        <f t="shared" si="107"/>
        <v>0</v>
      </c>
      <c r="Z59" s="2"/>
      <c r="AA59" s="45">
        <f>'m3'!BI37+'m3'!BK37+'m4'!C37+'m4'!E37+'m4'!G37+'m4'!I37+'m4'!K37</f>
        <v>0</v>
      </c>
      <c r="AB59" s="46">
        <f>('m3'!BI37+'m3'!BK37)*'m3'!A37+('m4'!C37+'m4'!E37+'m4'!G37+'m4'!I37+'m4'!K37)*'m4'!A37</f>
        <v>0</v>
      </c>
      <c r="AC59" s="46">
        <f>'m3'!BJ37+'m3'!BL37+'m4'!D37+'m4'!F37+'m4'!H37+'m4'!J37+'m4'!L37</f>
        <v>0</v>
      </c>
      <c r="AD59" s="49"/>
      <c r="AE59" s="46">
        <f t="shared" si="108"/>
        <v>0</v>
      </c>
      <c r="AF59" s="44">
        <f>IFERROR(__xludf.DUMMYFUNCTION("""COMPUTED_VALUE"""),100.0)</f>
        <v>100</v>
      </c>
      <c r="AG59" s="45">
        <f>'m4'!M37+'m4'!O37+'m4'!Q37+'m4'!S37+'m4'!U37+'m4'!W37+'m4'!Y37</f>
        <v>0</v>
      </c>
      <c r="AH59" s="46">
        <f>'m4'!A37*AG59</f>
        <v>0</v>
      </c>
      <c r="AI59" s="46">
        <f>'m4'!N37+'m4'!P37+'m4'!R37+'m4'!T37+'m4'!V37+'m4'!X37+'m4'!Z37</f>
        <v>0</v>
      </c>
      <c r="AJ59" s="49"/>
      <c r="AK59" s="46">
        <f t="shared" si="109"/>
        <v>0</v>
      </c>
      <c r="AL59" s="2"/>
      <c r="AM59" s="45">
        <f>'m4'!AA37+'m4'!AC37+'m4'!AE37+'m4'!AG37+'m4'!AI37+'m4'!AK37+'m4'!AM37</f>
        <v>0</v>
      </c>
      <c r="AN59" s="46">
        <f>'m4'!A37*AM59</f>
        <v>0</v>
      </c>
      <c r="AO59" s="52">
        <f>'m4'!AB37+'m4'!AD37+'m4'!AF37+'m4'!AH37+'m4'!AJ37+'m4'!AL37+'m4'!AN37</f>
        <v>0</v>
      </c>
      <c r="AP59" s="49"/>
      <c r="AQ59" s="46">
        <f t="shared" si="110"/>
        <v>0</v>
      </c>
      <c r="AR59" s="2"/>
      <c r="AS59" s="45">
        <f>'m4'!AO37+'m4'!AQ37+'m4'!AS37+'m4'!AU37+'m4'!AW37+'m4'!AY37+'m4'!BA37</f>
        <v>0</v>
      </c>
      <c r="AT59" s="46">
        <f>'m4'!A37*AS59</f>
        <v>0</v>
      </c>
      <c r="AU59" s="46">
        <f>'m4'!AP37+'m4'!AR37+'m4'!AT37+'m4'!AV37+'m4'!AX37+'m4'!AZ37+'m4'!BB37</f>
        <v>0</v>
      </c>
      <c r="AV59" s="49"/>
      <c r="AW59" s="62">
        <f t="shared" si="111"/>
        <v>0</v>
      </c>
      <c r="AX59" s="2"/>
      <c r="AY59" s="45">
        <f>'m4'!BC37+'m4'!BE37+'m4'!BG37+'m4'!BI37+'m5'!C37+'m5'!E37+'m5'!G37</f>
        <v>0</v>
      </c>
      <c r="AZ59" s="46">
        <f>('m4'!BC37+'m4'!BE37+'m4'!BG37+'m4'!BI37)*'m4'!A37+('m5'!C37+'m5'!E37+'m5'!G37)*'m5'!A37</f>
        <v>0</v>
      </c>
      <c r="BA59" s="46">
        <f>'m4'!BD37+'m4'!BF37+'m4'!BH37+'m4'!BJ37+'m5'!D37+'m5'!F37+'m5'!H37</f>
        <v>0</v>
      </c>
      <c r="BB59" s="49"/>
      <c r="BC59" s="46">
        <f t="shared" si="112"/>
        <v>0</v>
      </c>
      <c r="BD59" s="44">
        <f>IFERROR(__xludf.DUMMYFUNCTION("""COMPUTED_VALUE"""),100.0)</f>
        <v>100</v>
      </c>
      <c r="BE59" s="45">
        <f>'m5'!I37+'m5'!K37+'m5'!M37+'m5'!O37+'m5'!Q37+'m5'!S37+'m5'!U37</f>
        <v>0</v>
      </c>
      <c r="BF59" s="46">
        <f>'m5'!A37*BE59</f>
        <v>0</v>
      </c>
      <c r="BG59" s="46">
        <f>'m5'!J37+'m5'!L37+'m5'!N37+'m5'!P37+'m5'!R37+'m5'!T37+'m5'!V37</f>
        <v>0</v>
      </c>
      <c r="BH59" s="49"/>
      <c r="BI59" s="46">
        <f t="shared" si="113"/>
        <v>0</v>
      </c>
      <c r="BJ59" s="2"/>
      <c r="BK59" s="45">
        <f>'m5'!W37+'m5'!Y37+'m5'!AA37+'m5'!AC37+'m5'!AE37+'m5'!AG37+'m5'!AI37</f>
        <v>0</v>
      </c>
      <c r="BL59" s="46">
        <f>'m5'!A37*BK59</f>
        <v>0</v>
      </c>
      <c r="BM59" s="46">
        <f>'m5'!X37+'m5'!Z37+'m5'!AB37+'m5'!AD37+'m5'!AF37+'m5'!AH37+'m5'!AJ37</f>
        <v>0</v>
      </c>
      <c r="BN59" s="47"/>
      <c r="BO59" s="46">
        <f t="shared" si="114"/>
        <v>0</v>
      </c>
      <c r="BP59" s="2"/>
      <c r="BQ59" s="45">
        <f>'m5'!AK37+'m5'!AM37+'m5'!AO37+'m5'!AQ37+'m5'!AS37+'m5'!AU37+'m5'!AW37</f>
        <v>0</v>
      </c>
      <c r="BR59" s="46">
        <f>'m5'!A37*BQ59</f>
        <v>0</v>
      </c>
      <c r="BS59" s="46">
        <f>'m5'!AL37+'m5'!AN37+'m5'!AP37+'m5'!AR37+'m5'!AT37+'m5'!AV37+'m5'!AX37</f>
        <v>0</v>
      </c>
      <c r="BT59" s="49"/>
      <c r="BU59" s="46">
        <f t="shared" si="115"/>
        <v>0</v>
      </c>
      <c r="BV59" s="2"/>
      <c r="BW59" s="45">
        <f>'m5'!AY37+'m5'!BA37+'m5'!BC37+'m5'!BE37+'m5'!BG37+'m5'!BI37+'m5'!BK37</f>
        <v>0</v>
      </c>
      <c r="BX59" s="46">
        <f>'m5'!A37*BW59</f>
        <v>0</v>
      </c>
      <c r="BY59" s="46">
        <f>'m5'!AZ37+'m5'!BB37+'m5'!BD37+'m5'!BF37+'m5'!BH37+'m5'!BJ37+'m5'!BL37</f>
        <v>0</v>
      </c>
      <c r="BZ59" s="49"/>
      <c r="CA59" s="46">
        <f t="shared" si="116"/>
        <v>0</v>
      </c>
      <c r="CB59" s="44">
        <f>IFERROR(__xludf.DUMMYFUNCTION("""COMPUTED_VALUE"""),100.0)</f>
        <v>100</v>
      </c>
      <c r="CC59" s="45">
        <f>'m6'!C49+'m6'!E49+'m6'!G49+'m6'!I49+'m6'!K49+'m6'!M49+'m6'!O49</f>
        <v>0</v>
      </c>
      <c r="CD59" s="46">
        <f t="shared" si="117"/>
        <v>0</v>
      </c>
      <c r="CE59" s="46">
        <f>'m6'!D49+'m6'!F49+'m6'!H49+'m6'!J49+'m6'!L49+'m6'!N49+'m6'!P49</f>
        <v>0</v>
      </c>
      <c r="CF59" s="64"/>
      <c r="CG59" s="46">
        <f t="shared" si="118"/>
        <v>0</v>
      </c>
      <c r="CH59" s="2"/>
      <c r="CI59" s="45">
        <f>'m6'!Q49+'m6'!S49+'m6'!U49+'m6'!W49+'m6'!Y49+'m6'!AA49+'m6'!AC49</f>
        <v>0</v>
      </c>
      <c r="CJ59" s="54">
        <f t="shared" si="119"/>
        <v>0</v>
      </c>
      <c r="CK59" s="46">
        <f>'m6'!R49+'m6'!T49+'m6'!V49+'m6'!X49+'m6'!Z49+'m6'!AB49+'m6'!AD49</f>
        <v>0</v>
      </c>
      <c r="CL59" s="64"/>
      <c r="CM59" s="46">
        <f t="shared" si="120"/>
        <v>0</v>
      </c>
      <c r="CN59" s="2"/>
      <c r="CO59" s="45">
        <f>'m6'!AE49+'m6'!AG49+'m6'!AI49+'m6'!AK49+'m6'!AM49+'m6'!AO49+'m6'!AQ49</f>
        <v>0</v>
      </c>
      <c r="CP59" s="46">
        <f t="shared" si="121"/>
        <v>0</v>
      </c>
      <c r="CQ59" s="46">
        <f>'m6'!AF49+'m6'!AH49+'m6'!AJ49+'m6'!AL49+'m6'!AN49+'m6'!AP49+'m6'!AR49</f>
        <v>0</v>
      </c>
      <c r="CR59" s="64"/>
      <c r="CS59" s="46">
        <f t="shared" si="122"/>
        <v>0</v>
      </c>
      <c r="CT59" s="2"/>
      <c r="CU59" s="45">
        <f>'m6'!AS49+'m6'!AU49+'m6'!AW49+'m6'!AY49+'m6'!BA49+'m6'!BC49+'m6'!BE49</f>
        <v>0</v>
      </c>
      <c r="CV59" s="46">
        <f t="shared" si="123"/>
        <v>0</v>
      </c>
      <c r="CW59" s="46">
        <f>'m6'!AT49+'m6'!AV49+'m6'!AX49+'m6'!AZ49+'m6'!BB49+'m6'!BD49+'m6'!BF49</f>
        <v>0</v>
      </c>
      <c r="CX59" s="64"/>
      <c r="CY59" s="46">
        <f t="shared" si="124"/>
        <v>0</v>
      </c>
      <c r="CZ59" s="2"/>
      <c r="DA59" s="45">
        <f>'m6'!BG49+'m6'!BI49+'m7'!C49+'m7'!E49+'m7'!G49+'m7'!I49+'m7'!K49</f>
        <v>0</v>
      </c>
      <c r="DB59" s="46">
        <f>('m6'!BG49+'m6'!BI49)*'m6'!A49+('m7'!C49+'m7'!E49+'m7'!G49+'m7'!I49+'m7'!K49)*'m7'!A49</f>
        <v>0</v>
      </c>
      <c r="DC59" s="46">
        <f>'m6'!BH49+'m6'!BJ49+'m7'!D49+'m7'!F49+'m7'!H49+'m7'!J49+'m7'!L49</f>
        <v>0</v>
      </c>
      <c r="DD59" s="64"/>
      <c r="DE59" s="46">
        <f t="shared" si="125"/>
        <v>0</v>
      </c>
      <c r="DF59" s="44">
        <f>IFERROR(__xludf.DUMMYFUNCTION("""COMPUTED_VALUE"""),100.0)</f>
        <v>100</v>
      </c>
      <c r="DG59" s="45">
        <f>'m7'!M49+'m7'!O49+'m7'!Q49+'m7'!S49+'m7'!U49+'m7'!W49+'m7'!Y49</f>
        <v>0</v>
      </c>
      <c r="DH59" s="46">
        <f t="shared" si="126"/>
        <v>0</v>
      </c>
      <c r="DI59" s="46">
        <f>'m7'!N49+'m7'!P49+'m7'!R49+'m7'!T49+'m7'!V49+'m7'!X49+'m7'!Z49</f>
        <v>0</v>
      </c>
      <c r="DJ59" s="64"/>
      <c r="DK59" s="46">
        <f t="shared" si="127"/>
        <v>0</v>
      </c>
      <c r="DL59" s="2"/>
      <c r="DM59" s="45">
        <f>'m7'!AA49+'m7'!AC49+'m7'!AE49+'m7'!AG49+'m7'!AI49+'m7'!AK49+'m7'!AM49</f>
        <v>0</v>
      </c>
      <c r="DN59" s="46">
        <f t="shared" si="128"/>
        <v>0</v>
      </c>
      <c r="DO59" s="46">
        <f>'m7'!AB49+'m7'!AD49+'m7'!AF49+'m7'!AH49+'m7'!AJ49+'m7'!AL49+'m7'!AN49</f>
        <v>0</v>
      </c>
      <c r="DP59" s="64"/>
      <c r="DQ59" s="46">
        <f t="shared" si="129"/>
        <v>0</v>
      </c>
      <c r="DR59" s="2"/>
      <c r="DS59" s="45">
        <f>'m7'!AO49+'m7'!AQ49+'m7'!AS49+'m7'!AU49+'m7'!AW49+'m7'!AY49+'m7'!BA49</f>
        <v>0</v>
      </c>
      <c r="DT59" s="46">
        <f t="shared" si="130"/>
        <v>0</v>
      </c>
      <c r="DU59" s="46">
        <f>'m7'!AP49+'m7'!AR49+'m7'!AT49+'m7'!AV49+'m7'!AX49+'m7'!AZ49+'m7'!BB49</f>
        <v>0</v>
      </c>
      <c r="DV59" s="64"/>
      <c r="DW59" s="46">
        <f t="shared" si="131"/>
        <v>0</v>
      </c>
      <c r="DX59" s="2"/>
      <c r="DY59" s="97">
        <f>'m7'!BC49+'m7'!BE49+'m7'!BG49+'m7'!BI49+'m7'!BK49+'m8'!C49+'m8'!E49</f>
        <v>0</v>
      </c>
      <c r="DZ59" s="63">
        <f>('m7'!BC49+'m7'!BE49+'m7'!BG49+'m7'!BI49+'m7'!BK49)*DF59+('m8'!C49+'m8'!E49)*ED59</f>
        <v>0</v>
      </c>
      <c r="EA59" s="63">
        <f>'m7'!BD49+'m7'!BF49+'m7'!BH49+'m7'!BJ49+'m7'!BL49+'m8'!D49+'m8'!F49</f>
        <v>0</v>
      </c>
      <c r="EB59" s="64"/>
      <c r="EC59" s="63">
        <f t="shared" si="132"/>
        <v>0</v>
      </c>
      <c r="ED59" s="65">
        <f>IFERROR(__xludf.DUMMYFUNCTION("""COMPUTED_VALUE"""),100.0)</f>
        <v>100</v>
      </c>
      <c r="EE59" s="97">
        <f>'m8'!G49+'m8'!I49+'m8'!K49+'m8'!M49+'m8'!O49+'m8'!Q49+'m8'!S49</f>
        <v>0</v>
      </c>
      <c r="EF59" s="63">
        <f t="shared" si="133"/>
        <v>0</v>
      </c>
      <c r="EG59" s="63">
        <f>'m8'!H49+'m8'!J49+'m8'!L49+'m8'!N49+'m8'!P49+'m8'!R49+'m8'!T49</f>
        <v>0</v>
      </c>
      <c r="EH59" s="64"/>
      <c r="EI59" s="63">
        <f t="shared" si="134"/>
        <v>0</v>
      </c>
      <c r="EJ59" s="66"/>
      <c r="EK59" s="97">
        <f>'m8'!U49+'m8'!W49+'m8'!Y49+'m8'!AA49+'m8'!AC49+'m8'!AE49+'m8'!AG49</f>
        <v>0</v>
      </c>
      <c r="EL59" s="63">
        <f t="shared" si="135"/>
        <v>0</v>
      </c>
      <c r="EM59" s="63">
        <f>'m8'!V49+'m8'!X49+'m8'!Z49+'m8'!AB49+'m8'!AD49+'m8'!AF49+'m8'!AH49</f>
        <v>0</v>
      </c>
      <c r="EN59" s="64"/>
      <c r="EO59" s="63">
        <f t="shared" si="136"/>
        <v>0</v>
      </c>
      <c r="EP59" s="67"/>
      <c r="EQ59" s="55">
        <f>'m8'!AI49+'m8'!AK49+'m8'!AM49+'m8'!AO49+'m8'!AQ49+'m8'!AS49+'m8'!AU49</f>
        <v>0</v>
      </c>
      <c r="ER59" s="57">
        <f t="shared" si="137"/>
        <v>0</v>
      </c>
      <c r="ES59" s="57">
        <f>'m8'!AJ49+'m8'!AL49+'m8'!AN49+'m8'!AP49+'m8'!AR49+'m8'!AT49+'m8'!AV49</f>
        <v>0</v>
      </c>
      <c r="ET59" s="68"/>
      <c r="EU59" s="57">
        <f t="shared" si="138"/>
        <v>0</v>
      </c>
      <c r="EV59" s="67"/>
      <c r="EW59" s="55">
        <f>'m8'!AW49+'m8'!AY49+'m8'!BA49+'m8'!BC49+'m8'!BE49+'m8'!BG49+'m8'!BI49</f>
        <v>0</v>
      </c>
      <c r="EX59" s="57">
        <f t="shared" si="139"/>
        <v>0</v>
      </c>
      <c r="EY59" s="57">
        <f>'m8'!AX49+'m8'!AZ49+'m8'!BB49+'m8'!BD49+'m8'!BF49+'m8'!BH49+'m8'!BJ49</f>
        <v>0</v>
      </c>
      <c r="EZ59" s="68"/>
      <c r="FA59" s="57">
        <f t="shared" si="140"/>
        <v>0</v>
      </c>
      <c r="FB59" s="67"/>
      <c r="FC59" s="55">
        <f>'m8'!BK49+'m9'!C49+'m9'!E49+'m9'!G49+'m9'!I49+'m9'!K49+'m9'!M49</f>
        <v>0</v>
      </c>
      <c r="FD59" s="57">
        <f>'m8'!BK49*ED59+'m9'!C49*FH59+'m9'!E49*FH59+'m9'!G49*FH59+'m9'!I49*FH59+'m9'!K49*FH59+'m9'!M49*FH59</f>
        <v>0</v>
      </c>
      <c r="FE59" s="57">
        <f>'m8'!BL49+'m9'!D49+'m9'!F49+'m9'!H49+'m9'!J49+'m9'!L49+'m9'!N49</f>
        <v>0</v>
      </c>
      <c r="FF59" s="68"/>
      <c r="FG59" s="57">
        <f t="shared" si="141"/>
        <v>0</v>
      </c>
      <c r="FH59" s="65">
        <f>IFERROR(__xludf.DUMMYFUNCTION("""COMPUTED_VALUE"""),100.0)</f>
        <v>100</v>
      </c>
      <c r="FI59" s="97">
        <f>'m9'!O49+'m9'!Q49+'m9'!S49+'m9'!U49+'m9'!W49+'m9'!Y49+'m9'!AA49</f>
        <v>0</v>
      </c>
      <c r="FJ59" s="63">
        <f t="shared" si="142"/>
        <v>0</v>
      </c>
      <c r="FK59" s="63">
        <f>'m9'!P49+'m9'!R49+'m9'!T49+'m9'!V49+'m9'!X49+'m9'!Z49+'m9'!AB49</f>
        <v>0</v>
      </c>
      <c r="FL59" s="64"/>
      <c r="FM59" s="63">
        <f t="shared" si="143"/>
        <v>0</v>
      </c>
      <c r="FN59" s="67"/>
      <c r="FO59" s="55">
        <f>'m9'!AC49+'m9'!AE49+'m9'!AG49+'m9'!AI49+'m9'!AK49+'m9'!AM49+'m9'!AO49</f>
        <v>0</v>
      </c>
      <c r="FP59" s="57">
        <f t="shared" si="144"/>
        <v>0</v>
      </c>
      <c r="FQ59" s="57">
        <f>'m9'!AD49+'m9'!AF49+'m9'!AH49+'m9'!AJ49+'m9'!AL49+'m9'!AN49+'m9'!AP49</f>
        <v>0</v>
      </c>
      <c r="FR59" s="68"/>
      <c r="FS59" s="57">
        <f t="shared" si="145"/>
        <v>0</v>
      </c>
      <c r="FT59" s="67"/>
      <c r="FU59" s="55">
        <f>'m9'!AQ49+'m9'!AS49+'m9'!AU49+'m9'!AW49+'m9'!AY49+'m9'!BA49+'m9'!BC49</f>
        <v>0</v>
      </c>
      <c r="FV59" s="57">
        <f t="shared" si="146"/>
        <v>0</v>
      </c>
      <c r="FW59" s="57">
        <f>'m9'!AR49+'m9'!AT49+'m9'!AV49+'m9'!AX49+'m9'!AZ49+'m9'!BB49+'m9'!BD49</f>
        <v>0</v>
      </c>
      <c r="FX59" s="68"/>
      <c r="FY59" s="57">
        <f t="shared" si="147"/>
        <v>0</v>
      </c>
      <c r="FZ59" s="67"/>
      <c r="GA59" s="55">
        <f>'m9'!BE49+'m9'!BG49+'m9'!BI49+'m10'!C59+'m10'!E59+'m10'!G59+'m10'!I59</f>
        <v>0</v>
      </c>
      <c r="GB59" s="57">
        <f t="shared" si="148"/>
        <v>0</v>
      </c>
      <c r="GC59" s="57">
        <f>'m9'!BF49+'m9'!BH49+'m9'!BJ49+'m10'!D59+'m10'!F59+'m10'!H59+'m10'!J59</f>
        <v>0</v>
      </c>
      <c r="GD59" s="68"/>
      <c r="GE59" s="57">
        <f t="shared" si="149"/>
        <v>0</v>
      </c>
      <c r="GF59" s="69">
        <f>IFERROR(__xludf.DUMMYFUNCTION("""COMPUTED_VALUE"""),100.0)</f>
        <v>100</v>
      </c>
      <c r="GG59" s="55">
        <f>'m10'!K59+'m10'!M59+'m10'!O59+'m10'!Q59+'m10'!S59+'m10'!U59+'m10'!W59</f>
        <v>0</v>
      </c>
      <c r="GH59" s="57">
        <f t="shared" si="150"/>
        <v>0</v>
      </c>
      <c r="GI59" s="57">
        <f>'m10'!L59+'m10'!N59+'m10'!P59+'m10'!R59+'m10'!T59+'m10'!V59+'m10'!X59</f>
        <v>0</v>
      </c>
      <c r="GJ59" s="68"/>
      <c r="GK59" s="57">
        <f t="shared" si="151"/>
        <v>0</v>
      </c>
      <c r="GL59" s="67"/>
      <c r="GM59" s="55">
        <f>'m10'!Y59+'m10'!AA59+'m10'!AC59+'m10'!AE59+'m10'!AG59+'m10'!AI59+'m10'!AK59</f>
        <v>0</v>
      </c>
      <c r="GN59" s="57">
        <f t="shared" si="152"/>
        <v>0</v>
      </c>
      <c r="GO59" s="57">
        <f>'m10'!Z59+'m10'!AB59+'m10'!AD59+'m10'!AF59+'m10'!AH59+'m10'!AJ59+'m10'!AL59</f>
        <v>0</v>
      </c>
      <c r="GP59" s="68"/>
      <c r="GQ59" s="57">
        <f t="shared" si="153"/>
        <v>0</v>
      </c>
      <c r="GR59" s="61"/>
      <c r="GS59" s="55">
        <f>'m10'!AM59+'m10'!AO59+'m10'!AQ59+'m10'!AS59+'m10'!AU59+'m10'!AW59+'m10'!AY59</f>
        <v>0</v>
      </c>
      <c r="GT59" s="57">
        <f t="shared" si="154"/>
        <v>0</v>
      </c>
      <c r="GU59" s="57">
        <f>'m10'!AN59+'m10'!AP59+'m10'!AR59+'m10'!AT59+'m10'!AV59+'m10'!AX59+'m10'!AZ59</f>
        <v>0</v>
      </c>
      <c r="GV59" s="58"/>
      <c r="GW59" s="57">
        <f t="shared" si="155"/>
        <v>0</v>
      </c>
      <c r="GX59" s="61"/>
      <c r="GY59" s="55">
        <f>'m10'!BA59+'m10'!BC59+'m10'!BE59+'m10'!BG59+'m10'!BI59+'m10'!BK59+'m11'!C59</f>
        <v>0</v>
      </c>
      <c r="GZ59" s="57">
        <f t="shared" si="156"/>
        <v>0</v>
      </c>
      <c r="HA59" s="57">
        <f>'m10'!BB59+'m10'!BD59+'m10'!BF59+'m10'!BH59+'m10'!BJ59+'m10'!BL59+'m11'!D59</f>
        <v>0</v>
      </c>
      <c r="HB59" s="58"/>
      <c r="HC59" s="57">
        <f t="shared" si="157"/>
        <v>0</v>
      </c>
      <c r="HD59" s="69">
        <f>IFERROR(__xludf.DUMMYFUNCTION("""COMPUTED_VALUE"""),100.0)</f>
        <v>100</v>
      </c>
      <c r="HE59" s="55">
        <f>'m11'!E59+'m11'!G59+'m11'!I59+'m11'!K59+'m11'!M59+'m11'!O59+'m11'!Q59</f>
        <v>0</v>
      </c>
      <c r="HF59" s="57">
        <f t="shared" si="158"/>
        <v>0</v>
      </c>
      <c r="HG59" s="57">
        <f>'m11'!F59+'m11'!H59+'m11'!J59+'m11'!L59+'m11'!N59+'m11'!P59+'m11'!R59</f>
        <v>0</v>
      </c>
      <c r="HH59" s="68"/>
      <c r="HI59" s="57">
        <f t="shared" si="159"/>
        <v>0</v>
      </c>
      <c r="HJ59" s="67"/>
      <c r="HK59" s="55">
        <f>'m11'!S59+'m11'!U59+'m11'!W59+'m11'!Y59+'m11'!AA59+'m11'!AC59+'m11'!AE59</f>
        <v>0</v>
      </c>
      <c r="HL59" s="57">
        <f t="shared" si="160"/>
        <v>0</v>
      </c>
      <c r="HM59" s="57">
        <f>'m11'!T59+'m11'!V59+'m11'!X59+'m11'!Z59+'m11'!AB59+'m11'!AD59+'m11'!AF59</f>
        <v>0</v>
      </c>
      <c r="HN59" s="68"/>
      <c r="HO59" s="57">
        <f t="shared" si="161"/>
        <v>0</v>
      </c>
      <c r="HP59" s="61"/>
      <c r="HQ59" s="55">
        <f>'m11'!AG59+'m11'!AI59+'m11'!AK59+'m11'!AM59+'m11'!AO59+'m11'!AQ59+'m11'!AS59</f>
        <v>0</v>
      </c>
      <c r="HR59" s="57">
        <f t="shared" si="162"/>
        <v>0</v>
      </c>
      <c r="HS59" s="57">
        <f>'m11'!AH59+'m11'!AJ59+'m11'!AL59+'m11'!AN59+'m11'!AP59+'m11'!AR59+'m11'!AT59</f>
        <v>0</v>
      </c>
      <c r="HT59" s="58"/>
      <c r="HU59" s="57">
        <f t="shared" si="163"/>
        <v>0</v>
      </c>
      <c r="HV59" s="61"/>
      <c r="HW59" s="55">
        <f>'m11'!AU59+'m11'!AW59+'m11'!AY59+'m11'!BA59+'m11'!BC59+'m11'!BE59+'m11'!BG59</f>
        <v>0</v>
      </c>
      <c r="HX59" s="57">
        <f t="shared" si="164"/>
        <v>0</v>
      </c>
      <c r="HY59" s="57">
        <f>'m11'!AV59+'m11'!AX59+'m11'!AZ59+'m11'!BB59+'m11'!BD59+'m11'!BF59+'m11'!BH59</f>
        <v>0</v>
      </c>
      <c r="HZ59" s="58"/>
      <c r="IA59" s="57">
        <f t="shared" si="165"/>
        <v>0</v>
      </c>
      <c r="IB59" s="61">
        <f>IFERROR(__xludf.DUMMYFUNCTION("""COMPUTED_VALUE"""),100.0)</f>
        <v>100</v>
      </c>
      <c r="IC59" s="55">
        <f>'m11'!BI59+'m12'!C59+'m12'!E59+'m12'!G59+'m12'!I59+'m12'!K59+'m12'!M59</f>
        <v>0</v>
      </c>
      <c r="ID59" s="57">
        <f t="shared" si="166"/>
        <v>0</v>
      </c>
      <c r="IE59" s="57">
        <f>'m11'!BJ59+'m12'!D59+'m12'!F59+'m12'!H59+'m12'!J59+'m12'!L59+'m12'!N59</f>
        <v>0</v>
      </c>
      <c r="IF59" s="58"/>
      <c r="IG59" s="57">
        <f t="shared" si="167"/>
        <v>0</v>
      </c>
      <c r="IH59" s="61"/>
      <c r="II59" s="55">
        <f>'m12'!O59+'m12'!Q59+'m12'!S59+'m12'!U59+'m12'!W59+'m12'!Y59+'m12'!AA59</f>
        <v>0</v>
      </c>
      <c r="IJ59" s="57">
        <f t="shared" si="168"/>
        <v>0</v>
      </c>
      <c r="IK59" s="57">
        <f>'m12'!P59+'m12'!R59+'m12'!T59+'m12'!V59+'m12'!X59+'m12'!Z59+'m12'!AB59</f>
        <v>0</v>
      </c>
      <c r="IL59" s="58"/>
      <c r="IM59" s="57">
        <f t="shared" si="169"/>
        <v>0</v>
      </c>
      <c r="IN59" s="61"/>
      <c r="IO59" s="55">
        <f>'m12'!AC59+'m12'!AE59+'m12'!AG59+'m12'!AI59+'m12'!AK59+'m12'!AM59+'m12'!AO59</f>
        <v>0</v>
      </c>
      <c r="IP59" s="57">
        <f t="shared" si="170"/>
        <v>0</v>
      </c>
      <c r="IQ59" s="57">
        <f>'m12'!AD59+'m12'!AF59+'m12'!AH59+'m12'!AJ59+'m12'!AL59+'m12'!AN59+'m12'!AP59</f>
        <v>0</v>
      </c>
      <c r="IR59" s="58"/>
      <c r="IS59" s="57">
        <f t="shared" si="171"/>
        <v>0</v>
      </c>
      <c r="IT59" s="61"/>
      <c r="IU59" s="55">
        <f>'m12'!AQ59+'m12'!AS59+'m12'!AU59+'m12'!AW59+'m12'!AY59+'m12'!BA59+'m12'!BC59</f>
        <v>0</v>
      </c>
      <c r="IV59" s="57">
        <f t="shared" si="172"/>
        <v>0</v>
      </c>
      <c r="IW59" s="57">
        <f>'m12'!AR59+'m12'!AT59+'m12'!AV59+'m12'!AX59+'m12'!AZ59+'m12'!BB59+'m12'!BD59</f>
        <v>0</v>
      </c>
      <c r="IX59" s="58"/>
      <c r="IY59" s="57">
        <f t="shared" si="173"/>
        <v>0</v>
      </c>
      <c r="IZ59" s="61"/>
      <c r="JA59" s="55">
        <f>'m12'!BE59+'m12'!BG59+'m12'!BI59+'m12'!BK59</f>
        <v>0</v>
      </c>
      <c r="JB59" s="57">
        <f t="shared" si="174"/>
        <v>0</v>
      </c>
      <c r="JC59" s="57">
        <f>'m12'!BF59+'m12'!BH59+'m12'!BJ59+'m12'!BL59</f>
        <v>0</v>
      </c>
      <c r="JD59" s="58"/>
      <c r="JE59" s="57">
        <f t="shared" si="175"/>
        <v>0</v>
      </c>
    </row>
    <row r="60">
      <c r="A60" s="2" t="str">
        <f>IFERROR(__xludf.DUMMYFUNCTION("""COMPUTED_VALUE"""),"Karolína Schejbalová-x")</f>
        <v>Karolína Schejbalová-x</v>
      </c>
      <c r="B60" s="44">
        <f>IFERROR(__xludf.DUMMYFUNCTION("""COMPUTED_VALUE"""),100.0)</f>
        <v>100</v>
      </c>
      <c r="C60" s="94">
        <f>'m3'!E38+'m3'!G38+'m3'!I38+'m3'!K38+'m3'!M38+'m3'!O38+'m3'!Q38</f>
        <v>0</v>
      </c>
      <c r="D60" s="46">
        <f>'m3'!A38*C60</f>
        <v>0</v>
      </c>
      <c r="E60" s="46">
        <f>'m3'!F38+'m3'!H38+'m3'!J38+'m3'!L38+'m3'!N38+'m3'!P38+'m3'!R38</f>
        <v>0</v>
      </c>
      <c r="F60" s="47"/>
      <c r="G60" s="46">
        <f t="shared" si="104"/>
        <v>0</v>
      </c>
      <c r="H60" s="2"/>
      <c r="I60" s="45">
        <f>'m3'!S38+'m3'!U38+'m3'!W38+'m3'!Y38+'m3'!AA38+'m3'!AC38+'m3'!AE38</f>
        <v>12</v>
      </c>
      <c r="J60" s="46">
        <f>'m3'!A38*I60</f>
        <v>1200</v>
      </c>
      <c r="K60" s="46">
        <f>'m3'!T38+'m3'!V38+'m3'!X38+'m3'!Z38+'m3'!AB38+'m3'!AD38+'m3'!AF38</f>
        <v>1200</v>
      </c>
      <c r="L60" s="47"/>
      <c r="M60" s="46">
        <f t="shared" si="105"/>
        <v>0</v>
      </c>
      <c r="N60" s="2"/>
      <c r="O60" s="45">
        <f>'m3'!AG38+'m3'!AI38+'m3'!AK38+'m3'!AM38+'m3'!AO38+'m3'!AQ38+'m3'!AS38</f>
        <v>10</v>
      </c>
      <c r="P60" s="46">
        <f>'m3'!A38*O60</f>
        <v>1000</v>
      </c>
      <c r="Q60" s="46">
        <f>'m3'!AH38+'m3'!AJ38+'m3'!AL38+'m3'!AN38+'m3'!AP38+'m3'!AR38+'m3'!AT38</f>
        <v>0</v>
      </c>
      <c r="R60" s="64">
        <v>1000.0</v>
      </c>
      <c r="S60" s="46">
        <f t="shared" si="106"/>
        <v>0</v>
      </c>
      <c r="T60" s="2"/>
      <c r="U60" s="45">
        <f>'m3'!AU38+'m3'!AW38+'m3'!AY38+'m3'!BA38+'m3'!BC38+'m3'!BE38+'m3'!BG38</f>
        <v>8</v>
      </c>
      <c r="V60" s="46">
        <f>'m3'!A38*U60</f>
        <v>800</v>
      </c>
      <c r="W60" s="46">
        <f>'m3'!AV38+'m3'!AX38+'m3'!AZ38+'m3'!BB38+'m3'!BD38+'m3'!BF38+'m3'!BH38</f>
        <v>0</v>
      </c>
      <c r="X60" s="64">
        <v>800.0</v>
      </c>
      <c r="Y60" s="46">
        <f t="shared" si="107"/>
        <v>0</v>
      </c>
      <c r="Z60" s="2"/>
      <c r="AA60" s="45">
        <f>'m3'!BI38+'m3'!BK38+'m4'!C38+'m4'!E38+'m4'!G38+'m4'!I38+'m4'!K38</f>
        <v>5</v>
      </c>
      <c r="AB60" s="46">
        <f>('m3'!BI38+'m3'!BK38)*'m3'!A38+('m4'!C38+'m4'!E38+'m4'!G38+'m4'!I38+'m4'!K38)*'m4'!A38</f>
        <v>500</v>
      </c>
      <c r="AC60" s="46">
        <f>'m3'!BJ38+'m3'!BL38+'m4'!D38+'m4'!F38+'m4'!H38+'m4'!J38+'m4'!L38</f>
        <v>0</v>
      </c>
      <c r="AD60" s="64">
        <v>500.0</v>
      </c>
      <c r="AE60" s="46">
        <f t="shared" si="108"/>
        <v>0</v>
      </c>
      <c r="AF60" s="44">
        <f>IFERROR(__xludf.DUMMYFUNCTION("""COMPUTED_VALUE"""),100.0)</f>
        <v>100</v>
      </c>
      <c r="AG60" s="45">
        <f>'m4'!M38+'m4'!O38+'m4'!Q38+'m4'!S38+'m4'!U38+'m4'!W38+'m4'!Y38</f>
        <v>0</v>
      </c>
      <c r="AH60" s="46">
        <f>'m4'!A38*AG60</f>
        <v>0</v>
      </c>
      <c r="AI60" s="46">
        <f>'m4'!N38+'m4'!P38+'m4'!R38+'m4'!T38+'m4'!V38+'m4'!X38+'m4'!Z38</f>
        <v>0</v>
      </c>
      <c r="AJ60" s="49"/>
      <c r="AK60" s="46">
        <f t="shared" si="109"/>
        <v>0</v>
      </c>
      <c r="AL60" s="2"/>
      <c r="AM60" s="45">
        <f>'m4'!AA38+'m4'!AC38+'m4'!AE38+'m4'!AG38+'m4'!AI38+'m4'!AK38+'m4'!AM38</f>
        <v>0</v>
      </c>
      <c r="AN60" s="46">
        <f>'m4'!A38*AM60</f>
        <v>0</v>
      </c>
      <c r="AO60" s="52">
        <f>'m4'!AB38+'m4'!AD38+'m4'!AF38+'m4'!AH38+'m4'!AJ38+'m4'!AL38+'m4'!AN38</f>
        <v>0</v>
      </c>
      <c r="AP60" s="49"/>
      <c r="AQ60" s="46">
        <f t="shared" si="110"/>
        <v>0</v>
      </c>
      <c r="AR60" s="2"/>
      <c r="AS60" s="45">
        <f>'m4'!AO38+'m4'!AQ38+'m4'!AS38+'m4'!AU38+'m4'!AW38+'m4'!AY38+'m4'!BA38</f>
        <v>0</v>
      </c>
      <c r="AT60" s="46">
        <f>'m4'!A38*AS60</f>
        <v>0</v>
      </c>
      <c r="AU60" s="46">
        <f>'m4'!AP38+'m4'!AR38+'m4'!AT38+'m4'!AV38+'m4'!AX38+'m4'!AZ38+'m4'!BB38</f>
        <v>0</v>
      </c>
      <c r="AV60" s="64"/>
      <c r="AW60" s="62">
        <f t="shared" si="111"/>
        <v>0</v>
      </c>
      <c r="AX60" s="2"/>
      <c r="AY60" s="45">
        <f>'m4'!BC38+'m4'!BE38+'m4'!BG38+'m4'!BI38+'m5'!C38+'m5'!E38+'m5'!G38</f>
        <v>0</v>
      </c>
      <c r="AZ60" s="46">
        <f>('m4'!BC38+'m4'!BE38+'m4'!BG38+'m4'!BI38)*'m4'!A38+('m5'!C38+'m5'!E38+'m5'!G38)*'m5'!A38</f>
        <v>0</v>
      </c>
      <c r="BA60" s="46">
        <f>'m4'!BD38+'m4'!BF38+'m4'!BH38+'m4'!BJ38+'m5'!D38+'m5'!F38+'m5'!H38</f>
        <v>0</v>
      </c>
      <c r="BB60" s="64"/>
      <c r="BC60" s="46">
        <f t="shared" si="112"/>
        <v>0</v>
      </c>
      <c r="BD60" s="44">
        <f>IFERROR(__xludf.DUMMYFUNCTION("""COMPUTED_VALUE"""),100.0)</f>
        <v>100</v>
      </c>
      <c r="BE60" s="45">
        <f>'m5'!I38+'m5'!K38+'m5'!M38+'m5'!O38+'m5'!Q38+'m5'!S38+'m5'!U38</f>
        <v>0</v>
      </c>
      <c r="BF60" s="46">
        <f>'m5'!A38*BE60</f>
        <v>0</v>
      </c>
      <c r="BG60" s="46">
        <f>'m5'!J38+'m5'!L38+'m5'!N38+'m5'!P38+'m5'!R38+'m5'!T38+'m5'!V38</f>
        <v>0</v>
      </c>
      <c r="BH60" s="64"/>
      <c r="BI60" s="46">
        <f t="shared" si="113"/>
        <v>0</v>
      </c>
      <c r="BJ60" s="2"/>
      <c r="BK60" s="45">
        <f>'m5'!W38+'m5'!Y38+'m5'!AA38+'m5'!AC38+'m5'!AE38+'m5'!AG38+'m5'!AI38</f>
        <v>0</v>
      </c>
      <c r="BL60" s="46">
        <f>'m5'!A38*BK60</f>
        <v>0</v>
      </c>
      <c r="BM60" s="46">
        <f>'m5'!X38+'m5'!Z38+'m5'!AB38+'m5'!AD38+'m5'!AF38+'m5'!AH38+'m5'!AJ38</f>
        <v>0</v>
      </c>
      <c r="BN60" s="47"/>
      <c r="BO60" s="46">
        <f t="shared" si="114"/>
        <v>0</v>
      </c>
      <c r="BP60" s="2"/>
      <c r="BQ60" s="45">
        <f>'m5'!AK38+'m5'!AM38+'m5'!AO38+'m5'!AQ38+'m5'!AS38+'m5'!AU38+'m5'!AW38</f>
        <v>0</v>
      </c>
      <c r="BR60" s="46">
        <f>'m5'!A38*BQ60</f>
        <v>0</v>
      </c>
      <c r="BS60" s="46">
        <f>'m5'!AL38+'m5'!AN38+'m5'!AP38+'m5'!AR38+'m5'!AT38+'m5'!AV38+'m5'!AX38</f>
        <v>0</v>
      </c>
      <c r="BT60" s="64"/>
      <c r="BU60" s="46">
        <f t="shared" si="115"/>
        <v>0</v>
      </c>
      <c r="BV60" s="2"/>
      <c r="BW60" s="45">
        <f>'m5'!AY38+'m5'!BA38+'m5'!BC38+'m5'!BE38+'m5'!BG38+'m5'!BI38+'m5'!BK38</f>
        <v>0</v>
      </c>
      <c r="BX60" s="46">
        <f>'m5'!A38*BW60</f>
        <v>0</v>
      </c>
      <c r="BY60" s="46">
        <f>'m5'!AZ38+'m5'!BB38+'m5'!BD38+'m5'!BF38+'m5'!BH38+'m5'!BJ38+'m5'!BL38</f>
        <v>0</v>
      </c>
      <c r="BZ60" s="64"/>
      <c r="CA60" s="46">
        <f t="shared" si="116"/>
        <v>0</v>
      </c>
      <c r="CB60" s="44">
        <f>IFERROR(__xludf.DUMMYFUNCTION("""COMPUTED_VALUE"""),100.0)</f>
        <v>100</v>
      </c>
      <c r="CC60" s="45">
        <f>'m6'!C50+'m6'!E50+'m6'!G50+'m6'!I50+'m6'!K50+'m6'!M50+'m6'!O50</f>
        <v>0</v>
      </c>
      <c r="CD60" s="46">
        <f t="shared" si="117"/>
        <v>0</v>
      </c>
      <c r="CE60" s="46">
        <f>'m6'!D50+'m6'!F50+'m6'!H50+'m6'!J50+'m6'!L50+'m6'!N50+'m6'!P50</f>
        <v>0</v>
      </c>
      <c r="CF60" s="64"/>
      <c r="CG60" s="46">
        <f t="shared" si="118"/>
        <v>0</v>
      </c>
      <c r="CH60" s="2"/>
      <c r="CI60" s="45">
        <f>'m6'!Q50+'m6'!S50+'m6'!U50+'m6'!W50+'m6'!Y50+'m6'!AA50+'m6'!AC50</f>
        <v>0</v>
      </c>
      <c r="CJ60" s="54">
        <f t="shared" si="119"/>
        <v>0</v>
      </c>
      <c r="CK60" s="46">
        <f>'m6'!R50+'m6'!T50+'m6'!V50+'m6'!X50+'m6'!Z50+'m6'!AB50+'m6'!AD50</f>
        <v>0</v>
      </c>
      <c r="CL60" s="64"/>
      <c r="CM60" s="46">
        <f t="shared" si="120"/>
        <v>0</v>
      </c>
      <c r="CN60" s="2"/>
      <c r="CO60" s="45">
        <f>'m6'!AE50+'m6'!AG50+'m6'!AI50+'m6'!AK50+'m6'!AM50+'m6'!AO50+'m6'!AQ50</f>
        <v>0</v>
      </c>
      <c r="CP60" s="46">
        <f t="shared" si="121"/>
        <v>0</v>
      </c>
      <c r="CQ60" s="46">
        <f>'m6'!AF50+'m6'!AH50+'m6'!AJ50+'m6'!AL50+'m6'!AN50+'m6'!AP50+'m6'!AR50</f>
        <v>0</v>
      </c>
      <c r="CR60" s="64"/>
      <c r="CS60" s="46">
        <f t="shared" si="122"/>
        <v>0</v>
      </c>
      <c r="CT60" s="2"/>
      <c r="CU60" s="45">
        <f>'m6'!AS50+'m6'!AU50+'m6'!AW50+'m6'!AY50+'m6'!BA50+'m6'!BC50+'m6'!BE50</f>
        <v>10.5</v>
      </c>
      <c r="CV60" s="46">
        <f t="shared" si="123"/>
        <v>1050</v>
      </c>
      <c r="CW60" s="46">
        <f>'m6'!AT50+'m6'!AV50+'m6'!AX50+'m6'!AZ50+'m6'!BB50+'m6'!BD50+'m6'!BF50</f>
        <v>0</v>
      </c>
      <c r="CX60" s="64"/>
      <c r="CY60" s="46">
        <f t="shared" si="124"/>
        <v>-1050</v>
      </c>
      <c r="CZ60" s="2"/>
      <c r="DA60" s="45">
        <f>'m6'!BG50+'m6'!BI50+'m7'!C50+'m7'!E50+'m7'!G50+'m7'!I50+'m7'!K50</f>
        <v>0</v>
      </c>
      <c r="DB60" s="46">
        <f>('m6'!BG50+'m6'!BI50)*'m6'!A50+('m7'!C50+'m7'!E50+'m7'!G50+'m7'!I50+'m7'!K50)*'m7'!A50</f>
        <v>0</v>
      </c>
      <c r="DC60" s="46">
        <f>'m6'!BH50+'m6'!BJ50+'m7'!D50+'m7'!F50+'m7'!H50+'m7'!J50+'m7'!L50</f>
        <v>0</v>
      </c>
      <c r="DD60" s="64"/>
      <c r="DE60" s="46">
        <f t="shared" si="125"/>
        <v>0</v>
      </c>
      <c r="DF60" s="44">
        <f>IFERROR(__xludf.DUMMYFUNCTION("""COMPUTED_VALUE"""),100.0)</f>
        <v>100</v>
      </c>
      <c r="DG60" s="45">
        <f>'m7'!M50+'m7'!O50+'m7'!Q50+'m7'!S50+'m7'!U50+'m7'!W50+'m7'!Y50</f>
        <v>0</v>
      </c>
      <c r="DH60" s="46">
        <f t="shared" si="126"/>
        <v>0</v>
      </c>
      <c r="DI60" s="46">
        <f>'m7'!N50+'m7'!P50+'m7'!R50+'m7'!T50+'m7'!V50+'m7'!X50+'m7'!Z50</f>
        <v>0</v>
      </c>
      <c r="DJ60" s="64"/>
      <c r="DK60" s="46">
        <f t="shared" si="127"/>
        <v>0</v>
      </c>
      <c r="DL60" s="2"/>
      <c r="DM60" s="45">
        <f>'m7'!AA50+'m7'!AC50+'m7'!AE50+'m7'!AG50+'m7'!AI50+'m7'!AK50+'m7'!AM50</f>
        <v>0</v>
      </c>
      <c r="DN60" s="46">
        <f t="shared" si="128"/>
        <v>0</v>
      </c>
      <c r="DO60" s="46">
        <f>'m7'!AB50+'m7'!AD50+'m7'!AF50+'m7'!AH50+'m7'!AJ50+'m7'!AL50+'m7'!AN50</f>
        <v>0</v>
      </c>
      <c r="DP60" s="64"/>
      <c r="DQ60" s="46">
        <f t="shared" si="129"/>
        <v>0</v>
      </c>
      <c r="DR60" s="2"/>
      <c r="DS60" s="45">
        <f>'m7'!AO50+'m7'!AQ50+'m7'!AS50+'m7'!AU50+'m7'!AW50+'m7'!AY50+'m7'!BA50</f>
        <v>0</v>
      </c>
      <c r="DT60" s="46">
        <f t="shared" si="130"/>
        <v>0</v>
      </c>
      <c r="DU60" s="46">
        <f>'m7'!AP50+'m7'!AR50+'m7'!AT50+'m7'!AV50+'m7'!AX50+'m7'!AZ50+'m7'!BB50</f>
        <v>0</v>
      </c>
      <c r="DV60" s="64"/>
      <c r="DW60" s="46">
        <f t="shared" si="131"/>
        <v>0</v>
      </c>
      <c r="DX60" s="2"/>
      <c r="DY60" s="97">
        <f>'m7'!BC50+'m7'!BE50+'m7'!BG50+'m7'!BI50+'m7'!BK50+'m8'!C50+'m8'!E50</f>
        <v>0</v>
      </c>
      <c r="DZ60" s="63">
        <f>('m7'!BC50+'m7'!BE50+'m7'!BG50+'m7'!BI50+'m7'!BK50)*DF60+('m8'!C50+'m8'!E50)*ED60</f>
        <v>0</v>
      </c>
      <c r="EA60" s="63">
        <f>'m7'!BD50+'m7'!BF50+'m7'!BH50+'m7'!BJ50+'m7'!BL50+'m8'!D50+'m8'!F50</f>
        <v>0</v>
      </c>
      <c r="EB60" s="64"/>
      <c r="EC60" s="63">
        <f t="shared" si="132"/>
        <v>0</v>
      </c>
      <c r="ED60" s="65">
        <f>IFERROR(__xludf.DUMMYFUNCTION("""COMPUTED_VALUE"""),100.0)</f>
        <v>100</v>
      </c>
      <c r="EE60" s="97">
        <f>'m8'!G50+'m8'!I50+'m8'!K50+'m8'!M50+'m8'!O50+'m8'!Q50+'m8'!S50</f>
        <v>0</v>
      </c>
      <c r="EF60" s="63">
        <f t="shared" si="133"/>
        <v>0</v>
      </c>
      <c r="EG60" s="63">
        <f>'m8'!H50+'m8'!J50+'m8'!L50+'m8'!N50+'m8'!P50+'m8'!R50+'m8'!T50</f>
        <v>0</v>
      </c>
      <c r="EH60" s="64"/>
      <c r="EI60" s="63">
        <f t="shared" si="134"/>
        <v>0</v>
      </c>
      <c r="EJ60" s="66"/>
      <c r="EK60" s="97">
        <f>'m8'!U50+'m8'!W50+'m8'!Y50+'m8'!AA50+'m8'!AC50+'m8'!AE50+'m8'!AG50</f>
        <v>0</v>
      </c>
      <c r="EL60" s="63">
        <f t="shared" si="135"/>
        <v>0</v>
      </c>
      <c r="EM60" s="63">
        <f>'m8'!V50+'m8'!X50+'m8'!Z50+'m8'!AB50+'m8'!AD50+'m8'!AF50+'m8'!AH50</f>
        <v>0</v>
      </c>
      <c r="EN60" s="64"/>
      <c r="EO60" s="63">
        <f t="shared" si="136"/>
        <v>0</v>
      </c>
      <c r="EP60" s="67"/>
      <c r="EQ60" s="55">
        <f>'m8'!AI50+'m8'!AK50+'m8'!AM50+'m8'!AO50+'m8'!AQ50+'m8'!AS50+'m8'!AU50</f>
        <v>0</v>
      </c>
      <c r="ER60" s="57">
        <f t="shared" si="137"/>
        <v>0</v>
      </c>
      <c r="ES60" s="57">
        <f>'m8'!AJ50+'m8'!AL50+'m8'!AN50+'m8'!AP50+'m8'!AR50+'m8'!AT50+'m8'!AV50</f>
        <v>0</v>
      </c>
      <c r="ET60" s="68"/>
      <c r="EU60" s="57">
        <f t="shared" si="138"/>
        <v>0</v>
      </c>
      <c r="EV60" s="67"/>
      <c r="EW60" s="55">
        <f>'m8'!AW50+'m8'!AY50+'m8'!BA50+'m8'!BC50+'m8'!BE50+'m8'!BG50+'m8'!BI50</f>
        <v>0</v>
      </c>
      <c r="EX60" s="57">
        <f t="shared" si="139"/>
        <v>0</v>
      </c>
      <c r="EY60" s="57">
        <f>'m8'!AX50+'m8'!AZ50+'m8'!BB50+'m8'!BD50+'m8'!BF50+'m8'!BH50+'m8'!BJ50</f>
        <v>0</v>
      </c>
      <c r="EZ60" s="68"/>
      <c r="FA60" s="57">
        <f t="shared" si="140"/>
        <v>0</v>
      </c>
      <c r="FB60" s="67"/>
      <c r="FC60" s="55">
        <f>'m8'!BK50+'m9'!C50+'m9'!E50+'m9'!G50+'m9'!I50+'m9'!K50+'m9'!M50</f>
        <v>0</v>
      </c>
      <c r="FD60" s="57">
        <f>'m8'!BK50*ED60+'m9'!C50*FH60+'m9'!E50*FH60+'m9'!G50*FH60+'m9'!I50*FH60+'m9'!K50*FH60+'m9'!M50*FH60</f>
        <v>0</v>
      </c>
      <c r="FE60" s="57">
        <f>'m8'!BL50+'m9'!D50+'m9'!F50+'m9'!H50+'m9'!J50+'m9'!L50+'m9'!N50</f>
        <v>0</v>
      </c>
      <c r="FF60" s="68"/>
      <c r="FG60" s="57">
        <f t="shared" si="141"/>
        <v>0</v>
      </c>
      <c r="FH60" s="65">
        <f>IFERROR(__xludf.DUMMYFUNCTION("""COMPUTED_VALUE"""),100.0)</f>
        <v>100</v>
      </c>
      <c r="FI60" s="97">
        <f>'m9'!O50+'m9'!Q50+'m9'!S50+'m9'!U50+'m9'!W50+'m9'!Y50+'m9'!AA50</f>
        <v>0</v>
      </c>
      <c r="FJ60" s="63">
        <f t="shared" si="142"/>
        <v>0</v>
      </c>
      <c r="FK60" s="63">
        <f>'m9'!P50+'m9'!R50+'m9'!T50+'m9'!V50+'m9'!X50+'m9'!Z50+'m9'!AB50</f>
        <v>0</v>
      </c>
      <c r="FL60" s="64"/>
      <c r="FM60" s="63">
        <f t="shared" si="143"/>
        <v>0</v>
      </c>
      <c r="FN60" s="67"/>
      <c r="FO60" s="55">
        <f>'m9'!AC50+'m9'!AE50+'m9'!AG50+'m9'!AI50+'m9'!AK50+'m9'!AM50+'m9'!AO50</f>
        <v>0</v>
      </c>
      <c r="FP60" s="57">
        <f t="shared" si="144"/>
        <v>0</v>
      </c>
      <c r="FQ60" s="57">
        <f>'m9'!AD50+'m9'!AF50+'m9'!AH50+'m9'!AJ50+'m9'!AL50+'m9'!AN50+'m9'!AP50</f>
        <v>0</v>
      </c>
      <c r="FR60" s="68"/>
      <c r="FS60" s="57">
        <f t="shared" si="145"/>
        <v>0</v>
      </c>
      <c r="FT60" s="67"/>
      <c r="FU60" s="55">
        <f>'m9'!AQ50+'m9'!AS50+'m9'!AU50+'m9'!AW50+'m9'!AY50+'m9'!BA50+'m9'!BC50</f>
        <v>0</v>
      </c>
      <c r="FV60" s="57">
        <f t="shared" si="146"/>
        <v>0</v>
      </c>
      <c r="FW60" s="57">
        <f>'m9'!AR50+'m9'!AT50+'m9'!AV50+'m9'!AX50+'m9'!AZ50+'m9'!BB50+'m9'!BD50</f>
        <v>0</v>
      </c>
      <c r="FX60" s="68"/>
      <c r="FY60" s="57">
        <f t="shared" si="147"/>
        <v>0</v>
      </c>
      <c r="FZ60" s="67"/>
      <c r="GA60" s="55">
        <f>'m9'!BE50+'m9'!BG50+'m9'!BI50+'m10'!C60+'m10'!E60+'m10'!G60+'m10'!I60</f>
        <v>0</v>
      </c>
      <c r="GB60" s="57">
        <f t="shared" si="148"/>
        <v>0</v>
      </c>
      <c r="GC60" s="57">
        <f>'m9'!BF50+'m9'!BH50+'m9'!BJ50+'m10'!D60+'m10'!F60+'m10'!H60+'m10'!J60</f>
        <v>0</v>
      </c>
      <c r="GD60" s="68"/>
      <c r="GE60" s="57">
        <f t="shared" si="149"/>
        <v>0</v>
      </c>
      <c r="GF60" s="69">
        <f>IFERROR(__xludf.DUMMYFUNCTION("""COMPUTED_VALUE"""),100.0)</f>
        <v>100</v>
      </c>
      <c r="GG60" s="55">
        <f>'m10'!K60+'m10'!M60+'m10'!O60+'m10'!Q60+'m10'!S60+'m10'!U60+'m10'!W60</f>
        <v>0</v>
      </c>
      <c r="GH60" s="57">
        <f t="shared" si="150"/>
        <v>0</v>
      </c>
      <c r="GI60" s="57">
        <f>'m10'!L60+'m10'!N60+'m10'!P60+'m10'!R60+'m10'!T60+'m10'!V60+'m10'!X60</f>
        <v>0</v>
      </c>
      <c r="GJ60" s="68"/>
      <c r="GK60" s="57">
        <f t="shared" si="151"/>
        <v>0</v>
      </c>
      <c r="GL60" s="67"/>
      <c r="GM60" s="55">
        <f>'m10'!Y60+'m10'!AA60+'m10'!AC60+'m10'!AE60+'m10'!AG60+'m10'!AI60+'m10'!AK60</f>
        <v>0</v>
      </c>
      <c r="GN60" s="57">
        <f t="shared" si="152"/>
        <v>0</v>
      </c>
      <c r="GO60" s="57">
        <f>'m10'!Z60+'m10'!AB60+'m10'!AD60+'m10'!AF60+'m10'!AH60+'m10'!AJ60+'m10'!AL60</f>
        <v>0</v>
      </c>
      <c r="GP60" s="68"/>
      <c r="GQ60" s="57">
        <f t="shared" si="153"/>
        <v>0</v>
      </c>
      <c r="GR60" s="61"/>
      <c r="GS60" s="55">
        <f>'m10'!AM60+'m10'!AO60+'m10'!AQ60+'m10'!AS60+'m10'!AU60+'m10'!AW60+'m10'!AY60</f>
        <v>0</v>
      </c>
      <c r="GT60" s="57">
        <f t="shared" si="154"/>
        <v>0</v>
      </c>
      <c r="GU60" s="57">
        <f>'m10'!AN60+'m10'!AP60+'m10'!AR60+'m10'!AT60+'m10'!AV60+'m10'!AX60+'m10'!AZ60</f>
        <v>0</v>
      </c>
      <c r="GV60" s="58"/>
      <c r="GW60" s="57">
        <f t="shared" si="155"/>
        <v>0</v>
      </c>
      <c r="GX60" s="61"/>
      <c r="GY60" s="55">
        <f>'m10'!BA60+'m10'!BC60+'m10'!BE60+'m10'!BG60+'m10'!BI60+'m10'!BK60+'m11'!C60</f>
        <v>0</v>
      </c>
      <c r="GZ60" s="57">
        <f t="shared" si="156"/>
        <v>0</v>
      </c>
      <c r="HA60" s="57">
        <f>'m10'!BB60+'m10'!BD60+'m10'!BF60+'m10'!BH60+'m10'!BJ60+'m10'!BL60+'m11'!D60</f>
        <v>0</v>
      </c>
      <c r="HB60" s="58"/>
      <c r="HC60" s="57">
        <f t="shared" si="157"/>
        <v>0</v>
      </c>
      <c r="HD60" s="69">
        <f>IFERROR(__xludf.DUMMYFUNCTION("""COMPUTED_VALUE"""),100.0)</f>
        <v>100</v>
      </c>
      <c r="HE60" s="55">
        <f>'m11'!E60+'m11'!G60+'m11'!I60+'m11'!K60+'m11'!M60+'m11'!O60+'m11'!Q60</f>
        <v>0</v>
      </c>
      <c r="HF60" s="57">
        <f t="shared" si="158"/>
        <v>0</v>
      </c>
      <c r="HG60" s="57">
        <f>'m11'!F60+'m11'!H60+'m11'!J60+'m11'!L60+'m11'!N60+'m11'!P60+'m11'!R60</f>
        <v>0</v>
      </c>
      <c r="HH60" s="68"/>
      <c r="HI60" s="57">
        <f t="shared" si="159"/>
        <v>0</v>
      </c>
      <c r="HJ60" s="67"/>
      <c r="HK60" s="55">
        <f>'m11'!S60+'m11'!U60+'m11'!W60+'m11'!Y60+'m11'!AA60+'m11'!AC60+'m11'!AE60</f>
        <v>0</v>
      </c>
      <c r="HL60" s="57">
        <f t="shared" si="160"/>
        <v>0</v>
      </c>
      <c r="HM60" s="57">
        <f>'m11'!T60+'m11'!V60+'m11'!X60+'m11'!Z60+'m11'!AB60+'m11'!AD60+'m11'!AF60</f>
        <v>0</v>
      </c>
      <c r="HN60" s="68"/>
      <c r="HO60" s="57">
        <f t="shared" si="161"/>
        <v>0</v>
      </c>
      <c r="HP60" s="61"/>
      <c r="HQ60" s="55">
        <f>'m11'!AG60+'m11'!AI60+'m11'!AK60+'m11'!AM60+'m11'!AO60+'m11'!AQ60+'m11'!AS60</f>
        <v>0</v>
      </c>
      <c r="HR60" s="57">
        <f t="shared" si="162"/>
        <v>0</v>
      </c>
      <c r="HS60" s="57">
        <f>'m11'!AH60+'m11'!AJ60+'m11'!AL60+'m11'!AN60+'m11'!AP60+'m11'!AR60+'m11'!AT60</f>
        <v>0</v>
      </c>
      <c r="HT60" s="58"/>
      <c r="HU60" s="57">
        <f t="shared" si="163"/>
        <v>0</v>
      </c>
      <c r="HV60" s="61"/>
      <c r="HW60" s="55">
        <f>'m11'!AU60+'m11'!AW60+'m11'!AY60+'m11'!BA60+'m11'!BC60+'m11'!BE60+'m11'!BG60</f>
        <v>0</v>
      </c>
      <c r="HX60" s="57">
        <f t="shared" si="164"/>
        <v>0</v>
      </c>
      <c r="HY60" s="57">
        <f>'m11'!AV60+'m11'!AX60+'m11'!AZ60+'m11'!BB60+'m11'!BD60+'m11'!BF60+'m11'!BH60</f>
        <v>0</v>
      </c>
      <c r="HZ60" s="58"/>
      <c r="IA60" s="57">
        <f t="shared" si="165"/>
        <v>0</v>
      </c>
      <c r="IB60" s="61">
        <f>IFERROR(__xludf.DUMMYFUNCTION("""COMPUTED_VALUE"""),100.0)</f>
        <v>100</v>
      </c>
      <c r="IC60" s="55">
        <f>'m11'!BI60+'m12'!C60+'m12'!E60+'m12'!G60+'m12'!I60+'m12'!K60+'m12'!M60</f>
        <v>0</v>
      </c>
      <c r="ID60" s="57">
        <f t="shared" si="166"/>
        <v>0</v>
      </c>
      <c r="IE60" s="57">
        <f>'m11'!BJ60+'m12'!D60+'m12'!F60+'m12'!H60+'m12'!J60+'m12'!L60+'m12'!N60</f>
        <v>0</v>
      </c>
      <c r="IF60" s="58"/>
      <c r="IG60" s="57">
        <f t="shared" si="167"/>
        <v>0</v>
      </c>
      <c r="IH60" s="61"/>
      <c r="II60" s="55">
        <f>'m12'!O60+'m12'!Q60+'m12'!S60+'m12'!U60+'m12'!W60+'m12'!Y60+'m12'!AA60</f>
        <v>0</v>
      </c>
      <c r="IJ60" s="57">
        <f t="shared" si="168"/>
        <v>0</v>
      </c>
      <c r="IK60" s="57">
        <f>'m12'!P60+'m12'!R60+'m12'!T60+'m12'!V60+'m12'!X60+'m12'!Z60+'m12'!AB60</f>
        <v>0</v>
      </c>
      <c r="IL60" s="58"/>
      <c r="IM60" s="57">
        <f t="shared" si="169"/>
        <v>0</v>
      </c>
      <c r="IN60" s="61"/>
      <c r="IO60" s="55">
        <f>'m12'!AC60+'m12'!AE60+'m12'!AG60+'m12'!AI60+'m12'!AK60+'m12'!AM60+'m12'!AO60</f>
        <v>0</v>
      </c>
      <c r="IP60" s="57">
        <f t="shared" si="170"/>
        <v>0</v>
      </c>
      <c r="IQ60" s="57">
        <f>'m12'!AD60+'m12'!AF60+'m12'!AH60+'m12'!AJ60+'m12'!AL60+'m12'!AN60+'m12'!AP60</f>
        <v>0</v>
      </c>
      <c r="IR60" s="58"/>
      <c r="IS60" s="57">
        <f t="shared" si="171"/>
        <v>0</v>
      </c>
      <c r="IT60" s="61"/>
      <c r="IU60" s="55">
        <f>'m12'!AQ60+'m12'!AS60+'m12'!AU60+'m12'!AW60+'m12'!AY60+'m12'!BA60+'m12'!BC60</f>
        <v>0</v>
      </c>
      <c r="IV60" s="57">
        <f t="shared" si="172"/>
        <v>0</v>
      </c>
      <c r="IW60" s="57">
        <f>'m12'!AR60+'m12'!AT60+'m12'!AV60+'m12'!AX60+'m12'!AZ60+'m12'!BB60+'m12'!BD60</f>
        <v>0</v>
      </c>
      <c r="IX60" s="58"/>
      <c r="IY60" s="57">
        <f t="shared" si="173"/>
        <v>0</v>
      </c>
      <c r="IZ60" s="61"/>
      <c r="JA60" s="55">
        <f>'m12'!BE60+'m12'!BG60+'m12'!BI60+'m12'!BK60</f>
        <v>0</v>
      </c>
      <c r="JB60" s="57">
        <f t="shared" si="174"/>
        <v>0</v>
      </c>
      <c r="JC60" s="57">
        <f>'m12'!BF60+'m12'!BH60+'m12'!BJ60+'m12'!BL60</f>
        <v>0</v>
      </c>
      <c r="JD60" s="58"/>
      <c r="JE60" s="57">
        <f t="shared" si="175"/>
        <v>0</v>
      </c>
    </row>
    <row r="61">
      <c r="A61" s="2" t="str">
        <f>IFERROR(__xludf.DUMMYFUNCTION("""COMPUTED_VALUE"""),"Martin Sova")</f>
        <v>Martin Sova</v>
      </c>
      <c r="B61" s="44">
        <f>IFERROR(__xludf.DUMMYFUNCTION("""COMPUTED_VALUE"""),100.0)</f>
        <v>100</v>
      </c>
      <c r="C61" s="94">
        <f>'m3'!E39+'m3'!G39+'m3'!I39+'m3'!K39+'m3'!M39+'m3'!O39+'m3'!Q39</f>
        <v>0</v>
      </c>
      <c r="D61" s="46">
        <f>'m3'!A39*C61</f>
        <v>0</v>
      </c>
      <c r="E61" s="46">
        <f>'m3'!F39+'m3'!H39+'m3'!J39+'m3'!L39+'m3'!N39+'m3'!P39+'m3'!R39</f>
        <v>0</v>
      </c>
      <c r="F61" s="47"/>
      <c r="G61" s="46">
        <f t="shared" si="104"/>
        <v>0</v>
      </c>
      <c r="H61" s="2"/>
      <c r="I61" s="45">
        <f>'m3'!S39+'m3'!U39+'m3'!W39+'m3'!Y39+'m3'!AA39+'m3'!AC39+'m3'!AE39</f>
        <v>16.5</v>
      </c>
      <c r="J61" s="46">
        <f>'m3'!A39*I61</f>
        <v>1650</v>
      </c>
      <c r="K61" s="46">
        <f>'m3'!T39+'m3'!V39+'m3'!X39+'m3'!Z39+'m3'!AB39+'m3'!AD39+'m3'!AF39</f>
        <v>1650</v>
      </c>
      <c r="L61" s="47"/>
      <c r="M61" s="46">
        <f t="shared" si="105"/>
        <v>0</v>
      </c>
      <c r="N61" s="2"/>
      <c r="O61" s="45">
        <f>'m3'!AG39+'m3'!AI39+'m3'!AK39+'m3'!AM39+'m3'!AO39+'m3'!AQ39+'m3'!AS39</f>
        <v>9</v>
      </c>
      <c r="P61" s="46">
        <f>'m3'!A39*O61</f>
        <v>900</v>
      </c>
      <c r="Q61" s="46">
        <f>'m3'!AH39+'m3'!AJ39+'m3'!AL39+'m3'!AN39+'m3'!AP39+'m3'!AR39+'m3'!AT39</f>
        <v>600</v>
      </c>
      <c r="R61" s="64">
        <v>300.0</v>
      </c>
      <c r="S61" s="46">
        <f t="shared" si="106"/>
        <v>0</v>
      </c>
      <c r="T61" s="2"/>
      <c r="U61" s="45">
        <f>'m3'!AU39+'m3'!AW39+'m3'!AY39+'m3'!BA39+'m3'!BC39+'m3'!BE39+'m3'!BG39</f>
        <v>4.5</v>
      </c>
      <c r="V61" s="46">
        <f>'m3'!A39*U61</f>
        <v>450</v>
      </c>
      <c r="W61" s="46">
        <f>'m3'!AV39+'m3'!AX39+'m3'!AZ39+'m3'!BB39+'m3'!BD39+'m3'!BF39+'m3'!BH39</f>
        <v>0</v>
      </c>
      <c r="X61" s="64">
        <v>450.0</v>
      </c>
      <c r="Y61" s="46">
        <f t="shared" si="107"/>
        <v>0</v>
      </c>
      <c r="Z61" s="2"/>
      <c r="AA61" s="45">
        <f>'m3'!BI39+'m3'!BK39+'m4'!C39+'m4'!E39+'m4'!G39+'m4'!I39+'m4'!K39</f>
        <v>0</v>
      </c>
      <c r="AB61" s="46">
        <f>('m3'!BI39+'m3'!BK39)*'m3'!A39+('m4'!C39+'m4'!E39+'m4'!G39+'m4'!I39+'m4'!K39)*'m4'!A39</f>
        <v>0</v>
      </c>
      <c r="AC61" s="46">
        <f>'m3'!BJ39+'m3'!BL39+'m4'!D39+'m4'!F39+'m4'!H39+'m4'!J39+'m4'!L39</f>
        <v>0</v>
      </c>
      <c r="AD61" s="49"/>
      <c r="AE61" s="46">
        <f t="shared" si="108"/>
        <v>0</v>
      </c>
      <c r="AF61" s="44">
        <f>IFERROR(__xludf.DUMMYFUNCTION("""COMPUTED_VALUE"""),100.0)</f>
        <v>100</v>
      </c>
      <c r="AG61" s="45">
        <f>'m4'!M39+'m4'!O39+'m4'!Q39+'m4'!S39+'m4'!U39+'m4'!W39+'m4'!Y39</f>
        <v>22</v>
      </c>
      <c r="AH61" s="46">
        <f>'m4'!A39*AG61</f>
        <v>2200</v>
      </c>
      <c r="AI61" s="46">
        <f>'m4'!N39+'m4'!P39+'m4'!R39+'m4'!T39+'m4'!V39+'m4'!X39+'m4'!Z39</f>
        <v>0</v>
      </c>
      <c r="AJ61" s="64">
        <v>2200.0</v>
      </c>
      <c r="AK61" s="46">
        <f t="shared" si="109"/>
        <v>0</v>
      </c>
      <c r="AL61" s="2"/>
      <c r="AM61" s="45">
        <f>'m4'!AA39+'m4'!AC39+'m4'!AE39+'m4'!AG39+'m4'!AI39+'m4'!AK39+'m4'!AM39</f>
        <v>50</v>
      </c>
      <c r="AN61" s="46">
        <f>'m4'!A39*AM61</f>
        <v>5000</v>
      </c>
      <c r="AO61" s="52">
        <f>'m4'!AB39+'m4'!AD39+'m4'!AF39+'m4'!AH39+'m4'!AJ39+'m4'!AL39+'m4'!AN39</f>
        <v>0</v>
      </c>
      <c r="AP61" s="64">
        <v>5000.0</v>
      </c>
      <c r="AQ61" s="46">
        <f t="shared" si="110"/>
        <v>0</v>
      </c>
      <c r="AR61" s="2"/>
      <c r="AS61" s="45">
        <f>'m4'!AO39+'m4'!AQ39+'m4'!AS39+'m4'!AU39+'m4'!AW39+'m4'!AY39+'m4'!BA39</f>
        <v>24</v>
      </c>
      <c r="AT61" s="46">
        <f>'m4'!A39*AS61</f>
        <v>2400</v>
      </c>
      <c r="AU61" s="46">
        <f>'m4'!AP39+'m4'!AR39+'m4'!AT39+'m4'!AV39+'m4'!AX39+'m4'!AZ39+'m4'!BB39</f>
        <v>0</v>
      </c>
      <c r="AV61" s="96">
        <v>2400.0</v>
      </c>
      <c r="AW61" s="62">
        <f t="shared" si="111"/>
        <v>0</v>
      </c>
      <c r="AX61" s="2"/>
      <c r="AY61" s="45">
        <f>'m4'!BC39+'m4'!BE39+'m4'!BG39+'m4'!BI39+'m5'!C39+'m5'!E39+'m5'!G39</f>
        <v>18</v>
      </c>
      <c r="AZ61" s="46">
        <f>('m4'!BC39+'m4'!BE39+'m4'!BG39+'m4'!BI39)*'m4'!A39+('m5'!C39+'m5'!E39+'m5'!G39)*'m5'!A39</f>
        <v>1800</v>
      </c>
      <c r="BA61" s="46">
        <f>'m4'!BD39+'m4'!BF39+'m4'!BH39+'m4'!BJ39+'m5'!D39+'m5'!F39+'m5'!H39</f>
        <v>0</v>
      </c>
      <c r="BB61" s="96">
        <v>1800.0</v>
      </c>
      <c r="BC61" s="46">
        <f t="shared" si="112"/>
        <v>0</v>
      </c>
      <c r="BD61" s="44">
        <f>IFERROR(__xludf.DUMMYFUNCTION("""COMPUTED_VALUE"""),100.0)</f>
        <v>100</v>
      </c>
      <c r="BE61" s="45">
        <f>'m5'!I39+'m5'!K39+'m5'!M39+'m5'!O39+'m5'!Q39+'m5'!S39+'m5'!U39</f>
        <v>43.5</v>
      </c>
      <c r="BF61" s="46">
        <f>'m5'!A39*BE61</f>
        <v>4350</v>
      </c>
      <c r="BG61" s="46">
        <f>'m5'!J39+'m5'!L39+'m5'!N39+'m5'!P39+'m5'!R39+'m5'!T39+'m5'!V39</f>
        <v>0</v>
      </c>
      <c r="BH61" s="96">
        <v>4350.0</v>
      </c>
      <c r="BI61" s="46">
        <f t="shared" si="113"/>
        <v>0</v>
      </c>
      <c r="BJ61" s="2"/>
      <c r="BK61" s="45">
        <f>'m5'!W39+'m5'!Y39+'m5'!AA39+'m5'!AC39+'m5'!AE39+'m5'!AG39+'m5'!AI39</f>
        <v>24</v>
      </c>
      <c r="BL61" s="46">
        <f>'m5'!A39*BK61</f>
        <v>2400</v>
      </c>
      <c r="BM61" s="46">
        <f>'m5'!X39+'m5'!Z39+'m5'!AB39+'m5'!AD39+'m5'!AF39+'m5'!AH39+'m5'!AJ39</f>
        <v>0</v>
      </c>
      <c r="BN61" s="47"/>
      <c r="BO61" s="46">
        <f t="shared" si="114"/>
        <v>-2400</v>
      </c>
      <c r="BP61" s="2"/>
      <c r="BQ61" s="45">
        <f>'m5'!AK39+'m5'!AM39+'m5'!AO39+'m5'!AQ39+'m5'!AS39+'m5'!AU39+'m5'!AW39</f>
        <v>10</v>
      </c>
      <c r="BR61" s="46">
        <f>'m5'!A39*BQ61</f>
        <v>1000</v>
      </c>
      <c r="BS61" s="46">
        <f>'m5'!AL39+'m5'!AN39+'m5'!AP39+'m5'!AR39+'m5'!AT39+'m5'!AV39+'m5'!AX39</f>
        <v>0</v>
      </c>
      <c r="BT61" s="64"/>
      <c r="BU61" s="46">
        <f t="shared" si="115"/>
        <v>-1000</v>
      </c>
      <c r="BV61" s="2"/>
      <c r="BW61" s="45">
        <f>'m5'!AY39+'m5'!BA39+'m5'!BC39+'m5'!BE39+'m5'!BG39+'m5'!BI39+'m5'!BK39</f>
        <v>16.5</v>
      </c>
      <c r="BX61" s="46">
        <f>'m5'!A39*BW61</f>
        <v>1650</v>
      </c>
      <c r="BY61" s="46">
        <f>'m5'!AZ39+'m5'!BB39+'m5'!BD39+'m5'!BF39+'m5'!BH39+'m5'!BJ39+'m5'!BL39</f>
        <v>0</v>
      </c>
      <c r="BZ61" s="64"/>
      <c r="CA61" s="46">
        <f t="shared" si="116"/>
        <v>-1650</v>
      </c>
      <c r="CB61" s="44">
        <f>IFERROR(__xludf.DUMMYFUNCTION("""COMPUTED_VALUE"""),100.0)</f>
        <v>100</v>
      </c>
      <c r="CC61" s="45">
        <f>'m6'!C51+'m6'!E51+'m6'!G51+'m6'!I51+'m6'!K51+'m6'!M51+'m6'!O51</f>
        <v>15.5</v>
      </c>
      <c r="CD61" s="46">
        <f t="shared" si="117"/>
        <v>1550</v>
      </c>
      <c r="CE61" s="46">
        <f>'m6'!D51+'m6'!F51+'m6'!H51+'m6'!J51+'m6'!L51+'m6'!N51+'m6'!P51</f>
        <v>0</v>
      </c>
      <c r="CF61" s="64"/>
      <c r="CG61" s="46">
        <f t="shared" si="118"/>
        <v>-1550</v>
      </c>
      <c r="CH61" s="2"/>
      <c r="CI61" s="45">
        <f>'m6'!Q51+'m6'!S51+'m6'!U51+'m6'!W51+'m6'!Y51+'m6'!AA51+'m6'!AC51</f>
        <v>21</v>
      </c>
      <c r="CJ61" s="54">
        <f t="shared" si="119"/>
        <v>2100</v>
      </c>
      <c r="CK61" s="46">
        <f>'m6'!R51+'m6'!T51+'m6'!V51+'m6'!X51+'m6'!Z51+'m6'!AB51+'m6'!AD51</f>
        <v>0</v>
      </c>
      <c r="CL61" s="64"/>
      <c r="CM61" s="46">
        <f t="shared" si="120"/>
        <v>-2100</v>
      </c>
      <c r="CN61" s="2"/>
      <c r="CO61" s="45">
        <f>'m6'!AE51+'m6'!AG51+'m6'!AI51+'m6'!AK51+'m6'!AM51+'m6'!AO51+'m6'!AQ51</f>
        <v>44.5</v>
      </c>
      <c r="CP61" s="46">
        <f t="shared" si="121"/>
        <v>4450</v>
      </c>
      <c r="CQ61" s="46">
        <f>'m6'!AF51+'m6'!AH51+'m6'!AJ51+'m6'!AL51+'m6'!AN51+'m6'!AP51+'m6'!AR51</f>
        <v>0</v>
      </c>
      <c r="CR61" s="64"/>
      <c r="CS61" s="46">
        <f t="shared" si="122"/>
        <v>-4450</v>
      </c>
      <c r="CT61" s="2"/>
      <c r="CU61" s="45">
        <f>'m6'!AS51+'m6'!AU51+'m6'!AW51+'m6'!AY51+'m6'!BA51+'m6'!BC51+'m6'!BE51</f>
        <v>9</v>
      </c>
      <c r="CV61" s="46">
        <f t="shared" si="123"/>
        <v>900</v>
      </c>
      <c r="CW61" s="46">
        <f>'m6'!AT51+'m6'!AV51+'m6'!AX51+'m6'!AZ51+'m6'!BB51+'m6'!BD51+'m6'!BF51</f>
        <v>0</v>
      </c>
      <c r="CX61" s="64"/>
      <c r="CY61" s="46">
        <f t="shared" si="124"/>
        <v>-900</v>
      </c>
      <c r="CZ61" s="2"/>
      <c r="DA61" s="45">
        <f>'m6'!BG51+'m6'!BI51+'m7'!C51+'m7'!E51+'m7'!G51+'m7'!I51+'m7'!K51</f>
        <v>28</v>
      </c>
      <c r="DB61" s="46">
        <f>('m6'!BG51+'m6'!BI51)*'m6'!A51+('m7'!C51+'m7'!E51+'m7'!G51+'m7'!I51+'m7'!K51)*'m7'!A51</f>
        <v>2800</v>
      </c>
      <c r="DC61" s="46">
        <f>'m6'!BH51+'m6'!BJ51+'m7'!D51+'m7'!F51+'m7'!H51+'m7'!J51+'m7'!L51</f>
        <v>0</v>
      </c>
      <c r="DD61" s="64"/>
      <c r="DE61" s="46">
        <f t="shared" si="125"/>
        <v>-2800</v>
      </c>
      <c r="DF61" s="44">
        <f>IFERROR(__xludf.DUMMYFUNCTION("""COMPUTED_VALUE"""),100.0)</f>
        <v>100</v>
      </c>
      <c r="DG61" s="45">
        <f>'m7'!M51+'m7'!O51+'m7'!Q51+'m7'!S51+'m7'!U51+'m7'!W51+'m7'!Y51</f>
        <v>42.5</v>
      </c>
      <c r="DH61" s="46">
        <f t="shared" si="126"/>
        <v>4250</v>
      </c>
      <c r="DI61" s="46">
        <f>'m7'!N51+'m7'!P51+'m7'!R51+'m7'!T51+'m7'!V51+'m7'!X51+'m7'!Z51</f>
        <v>0</v>
      </c>
      <c r="DJ61" s="64"/>
      <c r="DK61" s="46">
        <f t="shared" si="127"/>
        <v>-4250</v>
      </c>
      <c r="DL61" s="2"/>
      <c r="DM61" s="45">
        <f>'m7'!AA51+'m7'!AC51+'m7'!AE51+'m7'!AG51+'m7'!AI51+'m7'!AK51+'m7'!AM51</f>
        <v>0</v>
      </c>
      <c r="DN61" s="46">
        <f t="shared" si="128"/>
        <v>0</v>
      </c>
      <c r="DO61" s="46">
        <f>'m7'!AB51+'m7'!AD51+'m7'!AF51+'m7'!AH51+'m7'!AJ51+'m7'!AL51+'m7'!AN51</f>
        <v>0</v>
      </c>
      <c r="DP61" s="64"/>
      <c r="DQ61" s="46">
        <f t="shared" si="129"/>
        <v>0</v>
      </c>
      <c r="DR61" s="2"/>
      <c r="DS61" s="45">
        <f>'m7'!AO51+'m7'!AQ51+'m7'!AS51+'m7'!AU51+'m7'!AW51+'m7'!AY51+'m7'!BA51</f>
        <v>0</v>
      </c>
      <c r="DT61" s="46">
        <f t="shared" si="130"/>
        <v>0</v>
      </c>
      <c r="DU61" s="46">
        <f>'m7'!AP51+'m7'!AR51+'m7'!AT51+'m7'!AV51+'m7'!AX51+'m7'!AZ51+'m7'!BB51</f>
        <v>0</v>
      </c>
      <c r="DV61" s="64"/>
      <c r="DW61" s="46">
        <f t="shared" si="131"/>
        <v>0</v>
      </c>
      <c r="DX61" s="2"/>
      <c r="DY61" s="97">
        <f>'m7'!BC51+'m7'!BE51+'m7'!BG51+'m7'!BI51+'m7'!BK51+'m8'!C51+'m8'!E51</f>
        <v>30</v>
      </c>
      <c r="DZ61" s="63">
        <f>('m7'!BC51+'m7'!BE51+'m7'!BG51+'m7'!BI51+'m7'!BK51)*DF61+('m8'!C51+'m8'!E51)*ED61</f>
        <v>3000</v>
      </c>
      <c r="EA61" s="63">
        <f>'m7'!BD51+'m7'!BF51+'m7'!BH51+'m7'!BJ51+'m7'!BL51+'m8'!D51+'m8'!F51</f>
        <v>0</v>
      </c>
      <c r="EB61" s="64"/>
      <c r="EC61" s="63">
        <f t="shared" si="132"/>
        <v>-3000</v>
      </c>
      <c r="ED61" s="65">
        <f>IFERROR(__xludf.DUMMYFUNCTION("""COMPUTED_VALUE"""),100.0)</f>
        <v>100</v>
      </c>
      <c r="EE61" s="97">
        <f>'m8'!G51+'m8'!I51+'m8'!K51+'m8'!M51+'m8'!O51+'m8'!Q51+'m8'!S51</f>
        <v>19.5</v>
      </c>
      <c r="EF61" s="63">
        <f t="shared" si="133"/>
        <v>1950</v>
      </c>
      <c r="EG61" s="63">
        <f>'m8'!H51+'m8'!J51+'m8'!L51+'m8'!N51+'m8'!P51+'m8'!R51+'m8'!T51</f>
        <v>0</v>
      </c>
      <c r="EH61" s="64"/>
      <c r="EI61" s="63">
        <f t="shared" si="134"/>
        <v>-1950</v>
      </c>
      <c r="EJ61" s="66"/>
      <c r="EK61" s="97">
        <f>'m8'!U51+'m8'!W51+'m8'!Y51+'m8'!AA51+'m8'!AC51+'m8'!AE51+'m8'!AG51</f>
        <v>29.5</v>
      </c>
      <c r="EL61" s="63">
        <f t="shared" si="135"/>
        <v>2950</v>
      </c>
      <c r="EM61" s="63">
        <f>'m8'!V51+'m8'!X51+'m8'!Z51+'m8'!AB51+'m8'!AD51+'m8'!AF51+'m8'!AH51</f>
        <v>0</v>
      </c>
      <c r="EN61" s="64"/>
      <c r="EO61" s="63">
        <f t="shared" si="136"/>
        <v>-2950</v>
      </c>
      <c r="EP61" s="67"/>
      <c r="EQ61" s="55">
        <f>'m8'!AI51+'m8'!AK51+'m8'!AM51+'m8'!AO51+'m8'!AQ51+'m8'!AS51+'m8'!AU51</f>
        <v>22.5</v>
      </c>
      <c r="ER61" s="57">
        <f t="shared" si="137"/>
        <v>2250</v>
      </c>
      <c r="ES61" s="57">
        <f>'m8'!AJ51+'m8'!AL51+'m8'!AN51+'m8'!AP51+'m8'!AR51+'m8'!AT51+'m8'!AV51</f>
        <v>0</v>
      </c>
      <c r="ET61" s="68"/>
      <c r="EU61" s="57">
        <f t="shared" si="138"/>
        <v>-2250</v>
      </c>
      <c r="EV61" s="67"/>
      <c r="EW61" s="55">
        <f>'m8'!AW51+'m8'!AY51+'m8'!BA51+'m8'!BC51+'m8'!BE51+'m8'!BG51+'m8'!BI51</f>
        <v>12</v>
      </c>
      <c r="EX61" s="57">
        <f t="shared" si="139"/>
        <v>1200</v>
      </c>
      <c r="EY61" s="57">
        <f>'m8'!AX51+'m8'!AZ51+'m8'!BB51+'m8'!BD51+'m8'!BF51+'m8'!BH51+'m8'!BJ51</f>
        <v>0</v>
      </c>
      <c r="EZ61" s="68"/>
      <c r="FA61" s="57">
        <f t="shared" si="140"/>
        <v>-1200</v>
      </c>
      <c r="FB61" s="67"/>
      <c r="FC61" s="55">
        <f>'m8'!BK51+'m9'!C51+'m9'!E51+'m9'!G51+'m9'!I51+'m9'!K51+'m9'!M51</f>
        <v>20</v>
      </c>
      <c r="FD61" s="57">
        <f>'m8'!BK51*ED61+'m9'!C51*FH61+'m9'!E51*FH61+'m9'!G51*FH61+'m9'!I51*FH61+'m9'!K51*FH61+'m9'!M51*FH61</f>
        <v>2000</v>
      </c>
      <c r="FE61" s="57">
        <f>'m8'!BL51+'m9'!D51+'m9'!F51+'m9'!H51+'m9'!J51+'m9'!L51+'m9'!N51</f>
        <v>0</v>
      </c>
      <c r="FF61" s="68"/>
      <c r="FG61" s="57">
        <f t="shared" si="141"/>
        <v>-2000</v>
      </c>
      <c r="FH61" s="65">
        <f>IFERROR(__xludf.DUMMYFUNCTION("""COMPUTED_VALUE"""),100.0)</f>
        <v>100</v>
      </c>
      <c r="FI61" s="97">
        <f>'m9'!O51+'m9'!Q51+'m9'!S51+'m9'!U51+'m9'!W51+'m9'!Y51+'m9'!AA51</f>
        <v>47</v>
      </c>
      <c r="FJ61" s="63">
        <f t="shared" si="142"/>
        <v>4700</v>
      </c>
      <c r="FK61" s="63">
        <f>'m9'!P51+'m9'!R51+'m9'!T51+'m9'!V51+'m9'!X51+'m9'!Z51+'m9'!AB51</f>
        <v>0</v>
      </c>
      <c r="FL61" s="64"/>
      <c r="FM61" s="63">
        <f t="shared" si="143"/>
        <v>-4700</v>
      </c>
      <c r="FN61" s="67"/>
      <c r="FO61" s="55">
        <f>'m9'!AC51+'m9'!AE51+'m9'!AG51+'m9'!AI51+'m9'!AK51+'m9'!AM51+'m9'!AO51</f>
        <v>33</v>
      </c>
      <c r="FP61" s="57">
        <f t="shared" si="144"/>
        <v>3300</v>
      </c>
      <c r="FQ61" s="57">
        <f>'m9'!AD51+'m9'!AF51+'m9'!AH51+'m9'!AJ51+'m9'!AL51+'m9'!AN51+'m9'!AP51</f>
        <v>0</v>
      </c>
      <c r="FR61" s="68"/>
      <c r="FS61" s="57">
        <f t="shared" si="145"/>
        <v>-3300</v>
      </c>
      <c r="FT61" s="67"/>
      <c r="FU61" s="55">
        <f>'m9'!AQ51+'m9'!AS51+'m9'!AU51+'m9'!AW51+'m9'!AY51+'m9'!BA51+'m9'!BC51</f>
        <v>11</v>
      </c>
      <c r="FV61" s="57">
        <f t="shared" si="146"/>
        <v>1100</v>
      </c>
      <c r="FW61" s="57">
        <f>'m9'!AR51+'m9'!AT51+'m9'!AV51+'m9'!AX51+'m9'!AZ51+'m9'!BB51+'m9'!BD51</f>
        <v>0</v>
      </c>
      <c r="FX61" s="68"/>
      <c r="FY61" s="57">
        <f t="shared" si="147"/>
        <v>-1100</v>
      </c>
      <c r="FZ61" s="67"/>
      <c r="GA61" s="55">
        <f>'m9'!BE51+'m9'!BG51+'m9'!BI51+'m10'!C61+'m10'!E61+'m10'!G61+'m10'!I61</f>
        <v>45</v>
      </c>
      <c r="GB61" s="57">
        <f t="shared" si="148"/>
        <v>4500</v>
      </c>
      <c r="GC61" s="57">
        <f>'m9'!BF51+'m9'!BH51+'m9'!BJ51+'m10'!D61+'m10'!F61+'m10'!H61+'m10'!J61</f>
        <v>0</v>
      </c>
      <c r="GD61" s="68"/>
      <c r="GE61" s="57">
        <f t="shared" si="149"/>
        <v>-4500</v>
      </c>
      <c r="GF61" s="69">
        <f>IFERROR(__xludf.DUMMYFUNCTION("""COMPUTED_VALUE"""),100.0)</f>
        <v>100</v>
      </c>
      <c r="GG61" s="55">
        <f>'m10'!K61+'m10'!M61+'m10'!O61+'m10'!Q61+'m10'!S61+'m10'!U61+'m10'!W61</f>
        <v>33</v>
      </c>
      <c r="GH61" s="57">
        <f t="shared" si="150"/>
        <v>3300</v>
      </c>
      <c r="GI61" s="57">
        <f>'m10'!L61+'m10'!N61+'m10'!P61+'m10'!R61+'m10'!T61+'m10'!V61+'m10'!X61</f>
        <v>0</v>
      </c>
      <c r="GJ61" s="68"/>
      <c r="GK61" s="57">
        <f t="shared" si="151"/>
        <v>-3300</v>
      </c>
      <c r="GL61" s="67"/>
      <c r="GM61" s="55">
        <f>'m10'!Y61+'m10'!AA61+'m10'!AC61+'m10'!AE61+'m10'!AG61+'m10'!AI61+'m10'!AK61</f>
        <v>47.5</v>
      </c>
      <c r="GN61" s="57">
        <f t="shared" si="152"/>
        <v>4750</v>
      </c>
      <c r="GO61" s="57">
        <f>'m10'!Z61+'m10'!AB61+'m10'!AD61+'m10'!AF61+'m10'!AH61+'m10'!AJ61+'m10'!AL61</f>
        <v>0</v>
      </c>
      <c r="GP61" s="68"/>
      <c r="GQ61" s="57">
        <f t="shared" si="153"/>
        <v>-4750</v>
      </c>
      <c r="GR61" s="61"/>
      <c r="GS61" s="55">
        <f>'m10'!AM61+'m10'!AO61+'m10'!AQ61+'m10'!AS61+'m10'!AU61+'m10'!AW61+'m10'!AY61</f>
        <v>33</v>
      </c>
      <c r="GT61" s="57">
        <f t="shared" si="154"/>
        <v>3300</v>
      </c>
      <c r="GU61" s="57">
        <f>'m10'!AN61+'m10'!AP61+'m10'!AR61+'m10'!AT61+'m10'!AV61+'m10'!AX61+'m10'!AZ61</f>
        <v>0</v>
      </c>
      <c r="GV61" s="58"/>
      <c r="GW61" s="57">
        <f t="shared" si="155"/>
        <v>-3300</v>
      </c>
      <c r="GX61" s="61"/>
      <c r="GY61" s="55">
        <f>'m10'!BA61+'m10'!BC61+'m10'!BE61+'m10'!BG61+'m10'!BI61+'m10'!BK61+'m11'!C61</f>
        <v>26.5</v>
      </c>
      <c r="GZ61" s="57">
        <f t="shared" si="156"/>
        <v>2650</v>
      </c>
      <c r="HA61" s="57">
        <f>'m10'!BB61+'m10'!BD61+'m10'!BF61+'m10'!BH61+'m10'!BJ61+'m10'!BL61+'m11'!D61</f>
        <v>0</v>
      </c>
      <c r="HB61" s="58"/>
      <c r="HC61" s="57">
        <f t="shared" si="157"/>
        <v>-2650</v>
      </c>
      <c r="HD61" s="69">
        <f>IFERROR(__xludf.DUMMYFUNCTION("""COMPUTED_VALUE"""),100.0)</f>
        <v>100</v>
      </c>
      <c r="HE61" s="55">
        <f>'m11'!E61+'m11'!G61+'m11'!I61+'m11'!K61+'m11'!M61+'m11'!O61+'m11'!Q61</f>
        <v>51.5</v>
      </c>
      <c r="HF61" s="57">
        <f t="shared" si="158"/>
        <v>5150</v>
      </c>
      <c r="HG61" s="57">
        <f>'m11'!F61+'m11'!H61+'m11'!J61+'m11'!L61+'m11'!N61+'m11'!P61+'m11'!R61</f>
        <v>0</v>
      </c>
      <c r="HH61" s="68"/>
      <c r="HI61" s="57">
        <f t="shared" si="159"/>
        <v>-5150</v>
      </c>
      <c r="HJ61" s="67"/>
      <c r="HK61" s="55">
        <f>'m11'!S61+'m11'!U61+'m11'!W61+'m11'!Y61+'m11'!AA61+'m11'!AC61+'m11'!AE61</f>
        <v>61</v>
      </c>
      <c r="HL61" s="57">
        <f t="shared" si="160"/>
        <v>6100</v>
      </c>
      <c r="HM61" s="57">
        <f>'m11'!T61+'m11'!V61+'m11'!X61+'m11'!Z61+'m11'!AB61+'m11'!AD61+'m11'!AF61</f>
        <v>0</v>
      </c>
      <c r="HN61" s="68"/>
      <c r="HO61" s="57">
        <f t="shared" si="161"/>
        <v>-6100</v>
      </c>
      <c r="HP61" s="61"/>
      <c r="HQ61" s="55">
        <f>'m11'!AG61+'m11'!AI61+'m11'!AK61+'m11'!AM61+'m11'!AO61+'m11'!AQ61+'m11'!AS61</f>
        <v>33</v>
      </c>
      <c r="HR61" s="57">
        <f t="shared" si="162"/>
        <v>3300</v>
      </c>
      <c r="HS61" s="57">
        <f>'m11'!AH61+'m11'!AJ61+'m11'!AL61+'m11'!AN61+'m11'!AP61+'m11'!AR61+'m11'!AT61</f>
        <v>0</v>
      </c>
      <c r="HT61" s="58"/>
      <c r="HU61" s="57">
        <f t="shared" si="163"/>
        <v>-3300</v>
      </c>
      <c r="HV61" s="61"/>
      <c r="HW61" s="55">
        <f>'m11'!AU61+'m11'!AW61+'m11'!AY61+'m11'!BA61+'m11'!BC61+'m11'!BE61+'m11'!BG61</f>
        <v>30</v>
      </c>
      <c r="HX61" s="57">
        <f t="shared" si="164"/>
        <v>3000</v>
      </c>
      <c r="HY61" s="57">
        <f>'m11'!AV61+'m11'!AX61+'m11'!AZ61+'m11'!BB61+'m11'!BD61+'m11'!BF61+'m11'!BH61</f>
        <v>0</v>
      </c>
      <c r="HZ61" s="58"/>
      <c r="IA61" s="57">
        <f t="shared" si="165"/>
        <v>-3000</v>
      </c>
      <c r="IB61" s="61">
        <f>IFERROR(__xludf.DUMMYFUNCTION("""COMPUTED_VALUE"""),100.0)</f>
        <v>100</v>
      </c>
      <c r="IC61" s="55">
        <f>'m11'!BI61+'m12'!C61+'m12'!E61+'m12'!G61+'m12'!I61+'m12'!K61+'m12'!M61</f>
        <v>29.5</v>
      </c>
      <c r="ID61" s="57">
        <f t="shared" si="166"/>
        <v>2950</v>
      </c>
      <c r="IE61" s="57">
        <f>'m11'!BJ61+'m12'!D61+'m12'!F61+'m12'!H61+'m12'!J61+'m12'!L61+'m12'!N61</f>
        <v>0</v>
      </c>
      <c r="IF61" s="58"/>
      <c r="IG61" s="57">
        <f t="shared" si="167"/>
        <v>-2950</v>
      </c>
      <c r="IH61" s="61"/>
      <c r="II61" s="55">
        <f>'m12'!O61+'m12'!Q61+'m12'!S61+'m12'!U61+'m12'!W61+'m12'!Y61+'m12'!AA61</f>
        <v>51.5</v>
      </c>
      <c r="IJ61" s="57">
        <f t="shared" si="168"/>
        <v>5150</v>
      </c>
      <c r="IK61" s="57">
        <f>'m12'!P61+'m12'!R61+'m12'!T61+'m12'!V61+'m12'!X61+'m12'!Z61+'m12'!AB61</f>
        <v>0</v>
      </c>
      <c r="IL61" s="58"/>
      <c r="IM61" s="57">
        <f t="shared" si="169"/>
        <v>-5150</v>
      </c>
      <c r="IN61" s="61"/>
      <c r="IO61" s="55">
        <f>'m12'!AC61+'m12'!AE61+'m12'!AG61+'m12'!AI61+'m12'!AK61+'m12'!AM61+'m12'!AO61</f>
        <v>40</v>
      </c>
      <c r="IP61" s="57">
        <f t="shared" si="170"/>
        <v>4000</v>
      </c>
      <c r="IQ61" s="57">
        <f>'m12'!AD61+'m12'!AF61+'m12'!AH61+'m12'!AJ61+'m12'!AL61+'m12'!AN61+'m12'!AP61</f>
        <v>0</v>
      </c>
      <c r="IR61" s="58"/>
      <c r="IS61" s="57">
        <f t="shared" si="171"/>
        <v>-4000</v>
      </c>
      <c r="IT61" s="61"/>
      <c r="IU61" s="55">
        <f>'m12'!AQ61+'m12'!AS61+'m12'!AU61+'m12'!AW61+'m12'!AY61+'m12'!BA61+'m12'!BC61</f>
        <v>0</v>
      </c>
      <c r="IV61" s="57">
        <f t="shared" si="172"/>
        <v>0</v>
      </c>
      <c r="IW61" s="57">
        <f>'m12'!AR61+'m12'!AT61+'m12'!AV61+'m12'!AX61+'m12'!AZ61+'m12'!BB61+'m12'!BD61</f>
        <v>0</v>
      </c>
      <c r="IX61" s="58"/>
      <c r="IY61" s="57">
        <f t="shared" si="173"/>
        <v>0</v>
      </c>
      <c r="IZ61" s="61"/>
      <c r="JA61" s="55">
        <f>'m12'!BE61+'m12'!BG61+'m12'!BI61+'m12'!BK61</f>
        <v>0</v>
      </c>
      <c r="JB61" s="57">
        <f t="shared" si="174"/>
        <v>0</v>
      </c>
      <c r="JC61" s="57">
        <f>'m12'!BF61+'m12'!BH61+'m12'!BJ61+'m12'!BL61</f>
        <v>0</v>
      </c>
      <c r="JD61" s="58"/>
      <c r="JE61" s="57">
        <f t="shared" si="175"/>
        <v>0</v>
      </c>
    </row>
    <row r="62">
      <c r="A62" s="2" t="str">
        <f>IFERROR(__xludf.DUMMYFUNCTION("""COMPUTED_VALUE"""),"Bogdan - Mihai Strajescu-x")</f>
        <v>Bogdan - Mihai Strajescu-x</v>
      </c>
      <c r="B62" s="44">
        <f>IFERROR(__xludf.DUMMYFUNCTION("""COMPUTED_VALUE"""),100.0)</f>
        <v>100</v>
      </c>
      <c r="C62" s="94">
        <f>'m3'!E40+'m3'!G40+'m3'!I40+'m3'!K40+'m3'!M40+'m3'!O40+'m3'!Q40</f>
        <v>0</v>
      </c>
      <c r="D62" s="46">
        <f>'m3'!A40*C62</f>
        <v>0</v>
      </c>
      <c r="E62" s="46">
        <f>'m3'!F40+'m3'!H40+'m3'!J40+'m3'!L40+'m3'!N40+'m3'!P40+'m3'!R40</f>
        <v>0</v>
      </c>
      <c r="F62" s="47"/>
      <c r="G62" s="46">
        <f t="shared" si="104"/>
        <v>0</v>
      </c>
      <c r="H62" s="2"/>
      <c r="I62" s="45">
        <f>'m3'!S40+'m3'!U40+'m3'!W40+'m3'!Y40+'m3'!AA40+'m3'!AC40+'m3'!AE40</f>
        <v>0</v>
      </c>
      <c r="J62" s="46">
        <f>'m3'!A40*I62</f>
        <v>0</v>
      </c>
      <c r="K62" s="46">
        <f>'m3'!T40+'m3'!V40+'m3'!X40+'m3'!Z40+'m3'!AB40+'m3'!AD40+'m3'!AF40</f>
        <v>0</v>
      </c>
      <c r="L62" s="47"/>
      <c r="M62" s="46">
        <f t="shared" si="105"/>
        <v>0</v>
      </c>
      <c r="N62" s="2"/>
      <c r="O62" s="45">
        <f>'m3'!AG40+'m3'!AI40+'m3'!AK40+'m3'!AM40+'m3'!AO40+'m3'!AQ40+'m3'!AS40</f>
        <v>0</v>
      </c>
      <c r="P62" s="46">
        <f>'m3'!A40*O62</f>
        <v>0</v>
      </c>
      <c r="Q62" s="46">
        <f>'m3'!AH40+'m3'!AJ40+'m3'!AL40+'m3'!AN40+'m3'!AP40+'m3'!AR40+'m3'!AT40</f>
        <v>0</v>
      </c>
      <c r="R62" s="49"/>
      <c r="S62" s="46">
        <f t="shared" si="106"/>
        <v>0</v>
      </c>
      <c r="T62" s="2"/>
      <c r="U62" s="45">
        <f>'m3'!AU40+'m3'!AW40+'m3'!AY40+'m3'!BA40+'m3'!BC40+'m3'!BE40+'m3'!BG40</f>
        <v>0</v>
      </c>
      <c r="V62" s="46">
        <f>'m3'!A40*U62</f>
        <v>0</v>
      </c>
      <c r="W62" s="46">
        <f>'m3'!AV40+'m3'!AX40+'m3'!AZ40+'m3'!BB40+'m3'!BD40+'m3'!BF40+'m3'!BH40</f>
        <v>0</v>
      </c>
      <c r="X62" s="49"/>
      <c r="Y62" s="46">
        <f t="shared" si="107"/>
        <v>0</v>
      </c>
      <c r="Z62" s="2"/>
      <c r="AA62" s="45">
        <f>'m3'!BI40+'m3'!BK40+'m4'!C40+'m4'!E40+'m4'!G40+'m4'!I40+'m4'!K40</f>
        <v>0</v>
      </c>
      <c r="AB62" s="46">
        <f>('m3'!BI40+'m3'!BK40)*'m3'!A40+('m4'!C40+'m4'!E40+'m4'!G40+'m4'!I40+'m4'!K40)*'m4'!A40</f>
        <v>0</v>
      </c>
      <c r="AC62" s="46">
        <f>'m3'!BJ40+'m3'!BL40+'m4'!D40+'m4'!F40+'m4'!H40+'m4'!J40+'m4'!L40</f>
        <v>0</v>
      </c>
      <c r="AD62" s="49"/>
      <c r="AE62" s="46">
        <f t="shared" si="108"/>
        <v>0</v>
      </c>
      <c r="AF62" s="44">
        <f>IFERROR(__xludf.DUMMYFUNCTION("""COMPUTED_VALUE"""),100.0)</f>
        <v>100</v>
      </c>
      <c r="AG62" s="45">
        <f>'m4'!M40+'m4'!O40+'m4'!Q40+'m4'!S40+'m4'!U40+'m4'!W40+'m4'!Y40</f>
        <v>0</v>
      </c>
      <c r="AH62" s="46">
        <f>'m4'!A40*AG62</f>
        <v>0</v>
      </c>
      <c r="AI62" s="46">
        <f>'m4'!N40+'m4'!P40+'m4'!R40+'m4'!T40+'m4'!V40+'m4'!X40+'m4'!Z40</f>
        <v>0</v>
      </c>
      <c r="AJ62" s="49"/>
      <c r="AK62" s="46">
        <f t="shared" si="109"/>
        <v>0</v>
      </c>
      <c r="AL62" s="2"/>
      <c r="AM62" s="45">
        <f>'m4'!AA40+'m4'!AC40+'m4'!AE40+'m4'!AG40+'m4'!AI40+'m4'!AK40+'m4'!AM40</f>
        <v>0</v>
      </c>
      <c r="AN62" s="46">
        <f>'m4'!A40*AM62</f>
        <v>0</v>
      </c>
      <c r="AO62" s="52">
        <f>'m4'!AB40+'m4'!AD40+'m4'!AF40+'m4'!AH40+'m4'!AJ40+'m4'!AL40+'m4'!AN40</f>
        <v>0</v>
      </c>
      <c r="AP62" s="49"/>
      <c r="AQ62" s="46">
        <f t="shared" si="110"/>
        <v>0</v>
      </c>
      <c r="AR62" s="2"/>
      <c r="AS62" s="45">
        <f>'m4'!AO40+'m4'!AQ40+'m4'!AS40+'m4'!AU40+'m4'!AW40+'m4'!AY40+'m4'!BA40</f>
        <v>0</v>
      </c>
      <c r="AT62" s="46">
        <f>'m4'!A40*AS62</f>
        <v>0</v>
      </c>
      <c r="AU62" s="46">
        <f>'m4'!AP40+'m4'!AR40+'m4'!AT40+'m4'!AV40+'m4'!AX40+'m4'!AZ40+'m4'!BB40</f>
        <v>0</v>
      </c>
      <c r="AV62" s="49"/>
      <c r="AW62" s="62">
        <f t="shared" si="111"/>
        <v>0</v>
      </c>
      <c r="AX62" s="2"/>
      <c r="AY62" s="45">
        <f>'m4'!BC40+'m4'!BE40+'m4'!BG40+'m4'!BI40+'m5'!C40+'m5'!E40+'m5'!G40</f>
        <v>0</v>
      </c>
      <c r="AZ62" s="46">
        <f>('m4'!BC40+'m4'!BE40+'m4'!BG40+'m4'!BI40)*'m4'!A40+('m5'!C40+'m5'!E40+'m5'!G40)*'m5'!A40</f>
        <v>0</v>
      </c>
      <c r="BA62" s="46">
        <f>'m4'!BD40+'m4'!BF40+'m4'!BH40+'m4'!BJ40+'m5'!D40+'m5'!F40+'m5'!H40</f>
        <v>0</v>
      </c>
      <c r="BB62" s="49"/>
      <c r="BC62" s="46">
        <f t="shared" si="112"/>
        <v>0</v>
      </c>
      <c r="BD62" s="44">
        <f>IFERROR(__xludf.DUMMYFUNCTION("""COMPUTED_VALUE"""),100.0)</f>
        <v>100</v>
      </c>
      <c r="BE62" s="45">
        <f>'m5'!I40+'m5'!K40+'m5'!M40+'m5'!O40+'m5'!Q40+'m5'!S40+'m5'!U40</f>
        <v>0</v>
      </c>
      <c r="BF62" s="46">
        <f>'m5'!A40*BE62</f>
        <v>0</v>
      </c>
      <c r="BG62" s="46">
        <f>'m5'!J40+'m5'!L40+'m5'!N40+'m5'!P40+'m5'!R40+'m5'!T40+'m5'!V40</f>
        <v>0</v>
      </c>
      <c r="BH62" s="49"/>
      <c r="BI62" s="46">
        <f t="shared" si="113"/>
        <v>0</v>
      </c>
      <c r="BJ62" s="2"/>
      <c r="BK62" s="45">
        <f>'m5'!W40+'m5'!Y40+'m5'!AA40+'m5'!AC40+'m5'!AE40+'m5'!AG40+'m5'!AI40</f>
        <v>0</v>
      </c>
      <c r="BL62" s="46">
        <f>'m5'!A40*BK62</f>
        <v>0</v>
      </c>
      <c r="BM62" s="46">
        <f>'m5'!X40+'m5'!Z40+'m5'!AB40+'m5'!AD40+'m5'!AF40+'m5'!AH40+'m5'!AJ40</f>
        <v>0</v>
      </c>
      <c r="BN62" s="47"/>
      <c r="BO62" s="46">
        <f t="shared" si="114"/>
        <v>0</v>
      </c>
      <c r="BP62" s="2"/>
      <c r="BQ62" s="45">
        <f>'m5'!AK40+'m5'!AM40+'m5'!AO40+'m5'!AQ40+'m5'!AS40+'m5'!AU40+'m5'!AW40</f>
        <v>0</v>
      </c>
      <c r="BR62" s="46">
        <f>'m5'!A40*BQ62</f>
        <v>0</v>
      </c>
      <c r="BS62" s="46">
        <f>'m5'!AL40+'m5'!AN40+'m5'!AP40+'m5'!AR40+'m5'!AT40+'m5'!AV40+'m5'!AX40</f>
        <v>0</v>
      </c>
      <c r="BT62" s="49"/>
      <c r="BU62" s="46">
        <f t="shared" si="115"/>
        <v>0</v>
      </c>
      <c r="BV62" s="2"/>
      <c r="BW62" s="45">
        <f>'m5'!AY40+'m5'!BA40+'m5'!BC40+'m5'!BE40+'m5'!BG40+'m5'!BI40+'m5'!BK40</f>
        <v>0</v>
      </c>
      <c r="BX62" s="46">
        <f>'m5'!A40*BW62</f>
        <v>0</v>
      </c>
      <c r="BY62" s="46">
        <f>'m5'!AZ40+'m5'!BB40+'m5'!BD40+'m5'!BF40+'m5'!BH40+'m5'!BJ40+'m5'!BL40</f>
        <v>0</v>
      </c>
      <c r="BZ62" s="49"/>
      <c r="CA62" s="46">
        <f t="shared" si="116"/>
        <v>0</v>
      </c>
      <c r="CB62" s="44">
        <f>IFERROR(__xludf.DUMMYFUNCTION("""COMPUTED_VALUE"""),100.0)</f>
        <v>100</v>
      </c>
      <c r="CC62" s="45">
        <f>'m6'!C52+'m6'!E52+'m6'!G52+'m6'!I52+'m6'!K52+'m6'!M52+'m6'!O52</f>
        <v>0</v>
      </c>
      <c r="CD62" s="46">
        <f t="shared" si="117"/>
        <v>0</v>
      </c>
      <c r="CE62" s="46">
        <f>'m6'!D52+'m6'!F52+'m6'!H52+'m6'!J52+'m6'!L52+'m6'!N52+'m6'!P52</f>
        <v>0</v>
      </c>
      <c r="CF62" s="64"/>
      <c r="CG62" s="46">
        <f t="shared" si="118"/>
        <v>0</v>
      </c>
      <c r="CH62" s="2"/>
      <c r="CI62" s="45">
        <f>'m6'!Q52+'m6'!S52+'m6'!U52+'m6'!W52+'m6'!Y52+'m6'!AA52+'m6'!AC52</f>
        <v>0</v>
      </c>
      <c r="CJ62" s="54">
        <f t="shared" si="119"/>
        <v>0</v>
      </c>
      <c r="CK62" s="46">
        <f>'m6'!R52+'m6'!T52+'m6'!V52+'m6'!X52+'m6'!Z52+'m6'!AB52+'m6'!AD52</f>
        <v>0</v>
      </c>
      <c r="CL62" s="64"/>
      <c r="CM62" s="46">
        <f t="shared" si="120"/>
        <v>0</v>
      </c>
      <c r="CN62" s="2"/>
      <c r="CO62" s="45">
        <f>'m6'!AE52+'m6'!AG52+'m6'!AI52+'m6'!AK52+'m6'!AM52+'m6'!AO52+'m6'!AQ52</f>
        <v>0</v>
      </c>
      <c r="CP62" s="46">
        <f t="shared" si="121"/>
        <v>0</v>
      </c>
      <c r="CQ62" s="46">
        <f>'m6'!AF52+'m6'!AH52+'m6'!AJ52+'m6'!AL52+'m6'!AN52+'m6'!AP52+'m6'!AR52</f>
        <v>0</v>
      </c>
      <c r="CR62" s="64"/>
      <c r="CS62" s="46">
        <f t="shared" si="122"/>
        <v>0</v>
      </c>
      <c r="CT62" s="2"/>
      <c r="CU62" s="45">
        <f>'m6'!AS52+'m6'!AU52+'m6'!AW52+'m6'!AY52+'m6'!BA52+'m6'!BC52+'m6'!BE52</f>
        <v>0</v>
      </c>
      <c r="CV62" s="46">
        <f t="shared" si="123"/>
        <v>0</v>
      </c>
      <c r="CW62" s="46">
        <f>'m6'!AT52+'m6'!AV52+'m6'!AX52+'m6'!AZ52+'m6'!BB52+'m6'!BD52+'m6'!BF52</f>
        <v>0</v>
      </c>
      <c r="CX62" s="64"/>
      <c r="CY62" s="46">
        <f t="shared" si="124"/>
        <v>0</v>
      </c>
      <c r="CZ62" s="2"/>
      <c r="DA62" s="45">
        <f>'m6'!BG52+'m6'!BI52+'m7'!C52+'m7'!E52+'m7'!G52+'m7'!I52+'m7'!K52</f>
        <v>0</v>
      </c>
      <c r="DB62" s="46">
        <f>('m6'!BG52+'m6'!BI52)*'m6'!A52+('m7'!C52+'m7'!E52+'m7'!G52+'m7'!I52+'m7'!K52)*'m7'!A52</f>
        <v>0</v>
      </c>
      <c r="DC62" s="46">
        <f>'m6'!BH52+'m6'!BJ52+'m7'!D52+'m7'!F52+'m7'!H52+'m7'!J52+'m7'!L52</f>
        <v>0</v>
      </c>
      <c r="DD62" s="64"/>
      <c r="DE62" s="46">
        <f t="shared" si="125"/>
        <v>0</v>
      </c>
      <c r="DF62" s="44">
        <f>IFERROR(__xludf.DUMMYFUNCTION("""COMPUTED_VALUE"""),100.0)</f>
        <v>100</v>
      </c>
      <c r="DG62" s="45">
        <f>'m7'!M52+'m7'!O52+'m7'!Q52+'m7'!S52+'m7'!U52+'m7'!W52+'m7'!Y52</f>
        <v>0</v>
      </c>
      <c r="DH62" s="46">
        <f t="shared" si="126"/>
        <v>0</v>
      </c>
      <c r="DI62" s="46">
        <f>'m7'!N52+'m7'!P52+'m7'!R52+'m7'!T52+'m7'!V52+'m7'!X52+'m7'!Z52</f>
        <v>0</v>
      </c>
      <c r="DJ62" s="64"/>
      <c r="DK62" s="46">
        <f t="shared" si="127"/>
        <v>0</v>
      </c>
      <c r="DL62" s="2"/>
      <c r="DM62" s="45">
        <f>'m7'!AA52+'m7'!AC52+'m7'!AE52+'m7'!AG52+'m7'!AI52+'m7'!AK52+'m7'!AM52</f>
        <v>0</v>
      </c>
      <c r="DN62" s="46">
        <f t="shared" si="128"/>
        <v>0</v>
      </c>
      <c r="DO62" s="46">
        <f>'m7'!AB52+'m7'!AD52+'m7'!AF52+'m7'!AH52+'m7'!AJ52+'m7'!AL52+'m7'!AN52</f>
        <v>0</v>
      </c>
      <c r="DP62" s="64"/>
      <c r="DQ62" s="46">
        <f t="shared" si="129"/>
        <v>0</v>
      </c>
      <c r="DR62" s="2"/>
      <c r="DS62" s="45">
        <f>'m7'!AO52+'m7'!AQ52+'m7'!AS52+'m7'!AU52+'m7'!AW52+'m7'!AY52+'m7'!BA52</f>
        <v>0</v>
      </c>
      <c r="DT62" s="46">
        <f t="shared" si="130"/>
        <v>0</v>
      </c>
      <c r="DU62" s="46">
        <f>'m7'!AP52+'m7'!AR52+'m7'!AT52+'m7'!AV52+'m7'!AX52+'m7'!AZ52+'m7'!BB52</f>
        <v>0</v>
      </c>
      <c r="DV62" s="64"/>
      <c r="DW62" s="46">
        <f t="shared" si="131"/>
        <v>0</v>
      </c>
      <c r="DX62" s="2"/>
      <c r="DY62" s="97">
        <f>'m7'!BC52+'m7'!BE52+'m7'!BG52+'m7'!BI52+'m7'!BK52+'m8'!C52+'m8'!E52</f>
        <v>0</v>
      </c>
      <c r="DZ62" s="63">
        <f>('m7'!BC52+'m7'!BE52+'m7'!BG52+'m7'!BI52+'m7'!BK52)*DF62+('m8'!C52+'m8'!E52)*ED62</f>
        <v>0</v>
      </c>
      <c r="EA62" s="63">
        <f>'m7'!BD52+'m7'!BF52+'m7'!BH52+'m7'!BJ52+'m7'!BL52+'m8'!D52+'m8'!F52</f>
        <v>0</v>
      </c>
      <c r="EB62" s="64"/>
      <c r="EC62" s="63">
        <f t="shared" si="132"/>
        <v>0</v>
      </c>
      <c r="ED62" s="65">
        <f>IFERROR(__xludf.DUMMYFUNCTION("""COMPUTED_VALUE"""),100.0)</f>
        <v>100</v>
      </c>
      <c r="EE62" s="97">
        <f>'m8'!G52+'m8'!I52+'m8'!K52+'m8'!M52+'m8'!O52+'m8'!Q52+'m8'!S52</f>
        <v>0</v>
      </c>
      <c r="EF62" s="63">
        <f t="shared" si="133"/>
        <v>0</v>
      </c>
      <c r="EG62" s="63">
        <f>'m8'!H52+'m8'!J52+'m8'!L52+'m8'!N52+'m8'!P52+'m8'!R52+'m8'!T52</f>
        <v>0</v>
      </c>
      <c r="EH62" s="64"/>
      <c r="EI62" s="63">
        <f t="shared" si="134"/>
        <v>0</v>
      </c>
      <c r="EJ62" s="66"/>
      <c r="EK62" s="97">
        <f>'m8'!U52+'m8'!W52+'m8'!Y52+'m8'!AA52+'m8'!AC52+'m8'!AE52+'m8'!AG52</f>
        <v>0</v>
      </c>
      <c r="EL62" s="63">
        <f t="shared" si="135"/>
        <v>0</v>
      </c>
      <c r="EM62" s="63">
        <f>'m8'!V52+'m8'!X52+'m8'!Z52+'m8'!AB52+'m8'!AD52+'m8'!AF52+'m8'!AH52</f>
        <v>0</v>
      </c>
      <c r="EN62" s="64"/>
      <c r="EO62" s="63">
        <f t="shared" si="136"/>
        <v>0</v>
      </c>
      <c r="EP62" s="67"/>
      <c r="EQ62" s="55">
        <f>'m8'!AI52+'m8'!AK52+'m8'!AM52+'m8'!AO52+'m8'!AQ52+'m8'!AS52+'m8'!AU52</f>
        <v>0</v>
      </c>
      <c r="ER62" s="57">
        <f t="shared" si="137"/>
        <v>0</v>
      </c>
      <c r="ES62" s="57">
        <f>'m8'!AJ52+'m8'!AL52+'m8'!AN52+'m8'!AP52+'m8'!AR52+'m8'!AT52+'m8'!AV52</f>
        <v>0</v>
      </c>
      <c r="ET62" s="68"/>
      <c r="EU62" s="57">
        <f t="shared" si="138"/>
        <v>0</v>
      </c>
      <c r="EV62" s="67"/>
      <c r="EW62" s="55">
        <f>'m8'!AW52+'m8'!AY52+'m8'!BA52+'m8'!BC52+'m8'!BE52+'m8'!BG52+'m8'!BI52</f>
        <v>0</v>
      </c>
      <c r="EX62" s="57">
        <f t="shared" si="139"/>
        <v>0</v>
      </c>
      <c r="EY62" s="57">
        <f>'m8'!AX52+'m8'!AZ52+'m8'!BB52+'m8'!BD52+'m8'!BF52+'m8'!BH52+'m8'!BJ52</f>
        <v>0</v>
      </c>
      <c r="EZ62" s="68"/>
      <c r="FA62" s="57">
        <f t="shared" si="140"/>
        <v>0</v>
      </c>
      <c r="FB62" s="67"/>
      <c r="FC62" s="55">
        <f>'m8'!BK52+'m9'!C52+'m9'!E52+'m9'!G52+'m9'!I52+'m9'!K52+'m9'!M52</f>
        <v>0</v>
      </c>
      <c r="FD62" s="57">
        <f>'m8'!BK52*ED62+'m9'!C52*FH62+'m9'!E52*FH62+'m9'!G52*FH62+'m9'!I52*FH62+'m9'!K52*FH62+'m9'!M52*FH62</f>
        <v>0</v>
      </c>
      <c r="FE62" s="57">
        <f>'m8'!BL52+'m9'!D52+'m9'!F52+'m9'!H52+'m9'!J52+'m9'!L52+'m9'!N52</f>
        <v>0</v>
      </c>
      <c r="FF62" s="68"/>
      <c r="FG62" s="57">
        <f t="shared" si="141"/>
        <v>0</v>
      </c>
      <c r="FH62" s="65">
        <f>IFERROR(__xludf.DUMMYFUNCTION("""COMPUTED_VALUE"""),100.0)</f>
        <v>100</v>
      </c>
      <c r="FI62" s="97">
        <f>'m9'!O52+'m9'!Q52+'m9'!S52+'m9'!U52+'m9'!W52+'m9'!Y52+'m9'!AA52</f>
        <v>0</v>
      </c>
      <c r="FJ62" s="63">
        <f t="shared" si="142"/>
        <v>0</v>
      </c>
      <c r="FK62" s="63">
        <f>'m9'!P52+'m9'!R52+'m9'!T52+'m9'!V52+'m9'!X52+'m9'!Z52+'m9'!AB52</f>
        <v>0</v>
      </c>
      <c r="FL62" s="64"/>
      <c r="FM62" s="63">
        <f t="shared" si="143"/>
        <v>0</v>
      </c>
      <c r="FN62" s="67"/>
      <c r="FO62" s="55">
        <f>'m9'!AC52+'m9'!AE52+'m9'!AG52+'m9'!AI52+'m9'!AK52+'m9'!AM52+'m9'!AO52</f>
        <v>0</v>
      </c>
      <c r="FP62" s="57">
        <f t="shared" si="144"/>
        <v>0</v>
      </c>
      <c r="FQ62" s="57">
        <f>'m9'!AD52+'m9'!AF52+'m9'!AH52+'m9'!AJ52+'m9'!AL52+'m9'!AN52+'m9'!AP52</f>
        <v>0</v>
      </c>
      <c r="FR62" s="68"/>
      <c r="FS62" s="57">
        <f t="shared" si="145"/>
        <v>0</v>
      </c>
      <c r="FT62" s="67"/>
      <c r="FU62" s="55">
        <f>'m9'!AQ52+'m9'!AS52+'m9'!AU52+'m9'!AW52+'m9'!AY52+'m9'!BA52+'m9'!BC52</f>
        <v>0</v>
      </c>
      <c r="FV62" s="57">
        <f t="shared" si="146"/>
        <v>0</v>
      </c>
      <c r="FW62" s="57">
        <f>'m9'!AR52+'m9'!AT52+'m9'!AV52+'m9'!AX52+'m9'!AZ52+'m9'!BB52+'m9'!BD52</f>
        <v>0</v>
      </c>
      <c r="FX62" s="68"/>
      <c r="FY62" s="57">
        <f t="shared" si="147"/>
        <v>0</v>
      </c>
      <c r="FZ62" s="67"/>
      <c r="GA62" s="55">
        <f>'m9'!BE52+'m9'!BG52+'m9'!BI52+'m10'!C62+'m10'!E62+'m10'!G62+'m10'!I62</f>
        <v>0</v>
      </c>
      <c r="GB62" s="57">
        <f t="shared" si="148"/>
        <v>0</v>
      </c>
      <c r="GC62" s="57">
        <f>'m9'!BF52+'m9'!BH52+'m9'!BJ52+'m10'!D62+'m10'!F62+'m10'!H62+'m10'!J62</f>
        <v>0</v>
      </c>
      <c r="GD62" s="68"/>
      <c r="GE62" s="57">
        <f t="shared" si="149"/>
        <v>0</v>
      </c>
      <c r="GF62" s="69">
        <f>IFERROR(__xludf.DUMMYFUNCTION("""COMPUTED_VALUE"""),100.0)</f>
        <v>100</v>
      </c>
      <c r="GG62" s="55">
        <f>'m10'!K62+'m10'!M62+'m10'!O62+'m10'!Q62+'m10'!S62+'m10'!U62+'m10'!W62</f>
        <v>0</v>
      </c>
      <c r="GH62" s="57">
        <f t="shared" si="150"/>
        <v>0</v>
      </c>
      <c r="GI62" s="57">
        <f>'m10'!L62+'m10'!N62+'m10'!P62+'m10'!R62+'m10'!T62+'m10'!V62+'m10'!X62</f>
        <v>0</v>
      </c>
      <c r="GJ62" s="68"/>
      <c r="GK62" s="57">
        <f t="shared" si="151"/>
        <v>0</v>
      </c>
      <c r="GL62" s="67"/>
      <c r="GM62" s="55">
        <f>'m10'!Y62+'m10'!AA62+'m10'!AC62+'m10'!AE62+'m10'!AG62+'m10'!AI62+'m10'!AK62</f>
        <v>0</v>
      </c>
      <c r="GN62" s="57">
        <f t="shared" si="152"/>
        <v>0</v>
      </c>
      <c r="GO62" s="57">
        <f>'m10'!Z62+'m10'!AB62+'m10'!AD62+'m10'!AF62+'m10'!AH62+'m10'!AJ62+'m10'!AL62</f>
        <v>0</v>
      </c>
      <c r="GP62" s="68"/>
      <c r="GQ62" s="57">
        <f t="shared" si="153"/>
        <v>0</v>
      </c>
      <c r="GR62" s="61"/>
      <c r="GS62" s="55">
        <f>'m10'!AM62+'m10'!AO62+'m10'!AQ62+'m10'!AS62+'m10'!AU62+'m10'!AW62+'m10'!AY62</f>
        <v>0</v>
      </c>
      <c r="GT62" s="57">
        <f t="shared" si="154"/>
        <v>0</v>
      </c>
      <c r="GU62" s="57">
        <f>'m10'!AN62+'m10'!AP62+'m10'!AR62+'m10'!AT62+'m10'!AV62+'m10'!AX62+'m10'!AZ62</f>
        <v>0</v>
      </c>
      <c r="GV62" s="58"/>
      <c r="GW62" s="57">
        <f t="shared" si="155"/>
        <v>0</v>
      </c>
      <c r="GX62" s="61"/>
      <c r="GY62" s="55">
        <f>'m10'!BA62+'m10'!BC62+'m10'!BE62+'m10'!BG62+'m10'!BI62+'m10'!BK62+'m11'!C62</f>
        <v>0</v>
      </c>
      <c r="GZ62" s="57">
        <f t="shared" si="156"/>
        <v>0</v>
      </c>
      <c r="HA62" s="57">
        <f>'m10'!BB62+'m10'!BD62+'m10'!BF62+'m10'!BH62+'m10'!BJ62+'m10'!BL62+'m11'!D62</f>
        <v>0</v>
      </c>
      <c r="HB62" s="58"/>
      <c r="HC62" s="57">
        <f t="shared" si="157"/>
        <v>0</v>
      </c>
      <c r="HD62" s="69">
        <f>IFERROR(__xludf.DUMMYFUNCTION("""COMPUTED_VALUE"""),100.0)</f>
        <v>100</v>
      </c>
      <c r="HE62" s="55">
        <f>'m11'!E62+'m11'!G62+'m11'!I62+'m11'!K62+'m11'!M62+'m11'!O62+'m11'!Q62</f>
        <v>0</v>
      </c>
      <c r="HF62" s="57">
        <f t="shared" si="158"/>
        <v>0</v>
      </c>
      <c r="HG62" s="57">
        <f>'m11'!F62+'m11'!H62+'m11'!J62+'m11'!L62+'m11'!N62+'m11'!P62+'m11'!R62</f>
        <v>0</v>
      </c>
      <c r="HH62" s="68"/>
      <c r="HI62" s="57">
        <f t="shared" si="159"/>
        <v>0</v>
      </c>
      <c r="HJ62" s="67"/>
      <c r="HK62" s="55">
        <f>'m11'!S62+'m11'!U62+'m11'!W62+'m11'!Y62+'m11'!AA62+'m11'!AC62+'m11'!AE62</f>
        <v>0</v>
      </c>
      <c r="HL62" s="57">
        <f t="shared" si="160"/>
        <v>0</v>
      </c>
      <c r="HM62" s="57">
        <f>'m11'!T62+'m11'!V62+'m11'!X62+'m11'!Z62+'m11'!AB62+'m11'!AD62+'m11'!AF62</f>
        <v>0</v>
      </c>
      <c r="HN62" s="68"/>
      <c r="HO62" s="57">
        <f t="shared" si="161"/>
        <v>0</v>
      </c>
      <c r="HP62" s="61"/>
      <c r="HQ62" s="55">
        <f>'m11'!AG62+'m11'!AI62+'m11'!AK62+'m11'!AM62+'m11'!AO62+'m11'!AQ62+'m11'!AS62</f>
        <v>0</v>
      </c>
      <c r="HR62" s="57">
        <f t="shared" si="162"/>
        <v>0</v>
      </c>
      <c r="HS62" s="57">
        <f>'m11'!AH62+'m11'!AJ62+'m11'!AL62+'m11'!AN62+'m11'!AP62+'m11'!AR62+'m11'!AT62</f>
        <v>0</v>
      </c>
      <c r="HT62" s="58"/>
      <c r="HU62" s="57">
        <f t="shared" si="163"/>
        <v>0</v>
      </c>
      <c r="HV62" s="61"/>
      <c r="HW62" s="55">
        <f>'m11'!AU62+'m11'!AW62+'m11'!AY62+'m11'!BA62+'m11'!BC62+'m11'!BE62+'m11'!BG62</f>
        <v>0</v>
      </c>
      <c r="HX62" s="57">
        <f t="shared" si="164"/>
        <v>0</v>
      </c>
      <c r="HY62" s="57">
        <f>'m11'!AV62+'m11'!AX62+'m11'!AZ62+'m11'!BB62+'m11'!BD62+'m11'!BF62+'m11'!BH62</f>
        <v>0</v>
      </c>
      <c r="HZ62" s="58"/>
      <c r="IA62" s="57">
        <f t="shared" si="165"/>
        <v>0</v>
      </c>
      <c r="IB62" s="61">
        <f>IFERROR(__xludf.DUMMYFUNCTION("""COMPUTED_VALUE"""),100.0)</f>
        <v>100</v>
      </c>
      <c r="IC62" s="55">
        <f>'m11'!BI62+'m12'!C62+'m12'!E62+'m12'!G62+'m12'!I62+'m12'!K62+'m12'!M62</f>
        <v>0</v>
      </c>
      <c r="ID62" s="57">
        <f t="shared" si="166"/>
        <v>0</v>
      </c>
      <c r="IE62" s="57">
        <f>'m11'!BJ62+'m12'!D62+'m12'!F62+'m12'!H62+'m12'!J62+'m12'!L62+'m12'!N62</f>
        <v>0</v>
      </c>
      <c r="IF62" s="58"/>
      <c r="IG62" s="57">
        <f t="shared" si="167"/>
        <v>0</v>
      </c>
      <c r="IH62" s="61"/>
      <c r="II62" s="55">
        <f>'m12'!O62+'m12'!Q62+'m12'!S62+'m12'!U62+'m12'!W62+'m12'!Y62+'m12'!AA62</f>
        <v>0</v>
      </c>
      <c r="IJ62" s="57">
        <f t="shared" si="168"/>
        <v>0</v>
      </c>
      <c r="IK62" s="57">
        <f>'m12'!P62+'m12'!R62+'m12'!T62+'m12'!V62+'m12'!X62+'m12'!Z62+'m12'!AB62</f>
        <v>0</v>
      </c>
      <c r="IL62" s="58"/>
      <c r="IM62" s="57">
        <f t="shared" si="169"/>
        <v>0</v>
      </c>
      <c r="IN62" s="61"/>
      <c r="IO62" s="55">
        <f>'m12'!AC62+'m12'!AE62+'m12'!AG62+'m12'!AI62+'m12'!AK62+'m12'!AM62+'m12'!AO62</f>
        <v>0</v>
      </c>
      <c r="IP62" s="57">
        <f t="shared" si="170"/>
        <v>0</v>
      </c>
      <c r="IQ62" s="57">
        <f>'m12'!AD62+'m12'!AF62+'m12'!AH62+'m12'!AJ62+'m12'!AL62+'m12'!AN62+'m12'!AP62</f>
        <v>0</v>
      </c>
      <c r="IR62" s="58"/>
      <c r="IS62" s="57">
        <f t="shared" si="171"/>
        <v>0</v>
      </c>
      <c r="IT62" s="61"/>
      <c r="IU62" s="55">
        <f>'m12'!AQ62+'m12'!AS62+'m12'!AU62+'m12'!AW62+'m12'!AY62+'m12'!BA62+'m12'!BC62</f>
        <v>0</v>
      </c>
      <c r="IV62" s="57">
        <f t="shared" si="172"/>
        <v>0</v>
      </c>
      <c r="IW62" s="57">
        <f>'m12'!AR62+'m12'!AT62+'m12'!AV62+'m12'!AX62+'m12'!AZ62+'m12'!BB62+'m12'!BD62</f>
        <v>0</v>
      </c>
      <c r="IX62" s="58"/>
      <c r="IY62" s="57">
        <f t="shared" si="173"/>
        <v>0</v>
      </c>
      <c r="IZ62" s="61"/>
      <c r="JA62" s="55">
        <f>'m12'!BE62+'m12'!BG62+'m12'!BI62+'m12'!BK62</f>
        <v>0</v>
      </c>
      <c r="JB62" s="57">
        <f t="shared" si="174"/>
        <v>0</v>
      </c>
      <c r="JC62" s="57">
        <f>'m12'!BF62+'m12'!BH62+'m12'!BJ62+'m12'!BL62</f>
        <v>0</v>
      </c>
      <c r="JD62" s="58"/>
      <c r="JE62" s="57">
        <f t="shared" si="175"/>
        <v>0</v>
      </c>
    </row>
    <row r="63">
      <c r="A63" s="2" t="str">
        <f>IFERROR(__xludf.DUMMYFUNCTION("""COMPUTED_VALUE"""),"William Simba-x")</f>
        <v>William Simba-x</v>
      </c>
      <c r="B63" s="44">
        <f>IFERROR(__xludf.DUMMYFUNCTION("""COMPUTED_VALUE"""),100.0)</f>
        <v>100</v>
      </c>
      <c r="C63" s="94">
        <f>'m3'!E41+'m3'!G41+'m3'!I41+'m3'!K41+'m3'!M41+'m3'!O41+'m3'!Q41</f>
        <v>46.5</v>
      </c>
      <c r="D63" s="46">
        <f>'m3'!A41*C63</f>
        <v>4650</v>
      </c>
      <c r="E63" s="46">
        <f>'m3'!F41+'m3'!H41+'m3'!J41+'m3'!L41+'m3'!N41+'m3'!P41+'m3'!R41</f>
        <v>4650</v>
      </c>
      <c r="F63" s="47"/>
      <c r="G63" s="46">
        <f t="shared" si="104"/>
        <v>0</v>
      </c>
      <c r="H63" s="2"/>
      <c r="I63" s="45">
        <f>'m3'!S41+'m3'!U41+'m3'!W41+'m3'!Y41+'m3'!AA41+'m3'!AC41+'m3'!AE41</f>
        <v>57.5</v>
      </c>
      <c r="J63" s="46">
        <f>'m3'!A41*I63</f>
        <v>5750</v>
      </c>
      <c r="K63" s="46">
        <f>'m3'!T41+'m3'!V41+'m3'!X41+'m3'!Z41+'m3'!AB41+'m3'!AD41+'m3'!AF41</f>
        <v>5750</v>
      </c>
      <c r="L63" s="47"/>
      <c r="M63" s="46">
        <f t="shared" si="105"/>
        <v>0</v>
      </c>
      <c r="N63" s="2"/>
      <c r="O63" s="45">
        <f>'m3'!AG41+'m3'!AI41+'m3'!AK41+'m3'!AM41+'m3'!AO41+'m3'!AQ41+'m3'!AS41</f>
        <v>38.5</v>
      </c>
      <c r="P63" s="46">
        <f>'m3'!A41*O63</f>
        <v>3850</v>
      </c>
      <c r="Q63" s="46">
        <f>'m3'!AH41+'m3'!AJ41+'m3'!AL41+'m3'!AN41+'m3'!AP41+'m3'!AR41+'m3'!AT41</f>
        <v>0</v>
      </c>
      <c r="R63" s="64">
        <v>3850.0</v>
      </c>
      <c r="S63" s="46">
        <f t="shared" si="106"/>
        <v>0</v>
      </c>
      <c r="T63" s="2"/>
      <c r="U63" s="45">
        <f>'m3'!AU41+'m3'!AW41+'m3'!AY41+'m3'!BA41+'m3'!BC41+'m3'!BE41+'m3'!BG41</f>
        <v>47</v>
      </c>
      <c r="V63" s="46">
        <f>'m3'!A41*U63</f>
        <v>4700</v>
      </c>
      <c r="W63" s="46">
        <f>'m3'!AV41+'m3'!AX41+'m3'!AZ41+'m3'!BB41+'m3'!BD41+'m3'!BF41+'m3'!BH41</f>
        <v>0</v>
      </c>
      <c r="X63" s="64">
        <v>4700.0</v>
      </c>
      <c r="Y63" s="46">
        <f t="shared" si="107"/>
        <v>0</v>
      </c>
      <c r="Z63" s="2"/>
      <c r="AA63" s="45">
        <f>'m3'!BI41+'m3'!BK41+'m4'!C41+'m4'!E41+'m4'!G41+'m4'!I41+'m4'!K41</f>
        <v>53</v>
      </c>
      <c r="AB63" s="46">
        <f>('m3'!BI41+'m3'!BK41)*'m3'!A41+('m4'!C41+'m4'!E41+'m4'!G41+'m4'!I41+'m4'!K41)*'m4'!A41</f>
        <v>5300</v>
      </c>
      <c r="AC63" s="46">
        <f>'m3'!BJ41+'m3'!BL41+'m4'!D41+'m4'!F41+'m4'!H41+'m4'!J41+'m4'!L41</f>
        <v>0</v>
      </c>
      <c r="AD63" s="64">
        <v>5300.0</v>
      </c>
      <c r="AE63" s="46">
        <f t="shared" si="108"/>
        <v>0</v>
      </c>
      <c r="AF63" s="44">
        <f>IFERROR(__xludf.DUMMYFUNCTION("""COMPUTED_VALUE"""),100.0)</f>
        <v>100</v>
      </c>
      <c r="AG63" s="45">
        <f>'m4'!M41+'m4'!O41+'m4'!Q41+'m4'!S41+'m4'!U41+'m4'!W41+'m4'!Y41</f>
        <v>49.5</v>
      </c>
      <c r="AH63" s="46">
        <f>'m4'!A41*AG63</f>
        <v>4950</v>
      </c>
      <c r="AI63" s="46">
        <f>'m4'!N41+'m4'!P41+'m4'!R41+'m4'!T41+'m4'!V41+'m4'!X41+'m4'!Z41</f>
        <v>0</v>
      </c>
      <c r="AJ63" s="64">
        <v>4950.0</v>
      </c>
      <c r="AK63" s="46">
        <f t="shared" si="109"/>
        <v>0</v>
      </c>
      <c r="AL63" s="2"/>
      <c r="AM63" s="45">
        <f>'m4'!AA41+'m4'!AC41+'m4'!AE41+'m4'!AG41+'m4'!AI41+'m4'!AK41+'m4'!AM41</f>
        <v>26</v>
      </c>
      <c r="AN63" s="46">
        <f>'m4'!A41*AM63</f>
        <v>2600</v>
      </c>
      <c r="AO63" s="52">
        <f>'m4'!AB41+'m4'!AD41+'m4'!AF41+'m4'!AH41+'m4'!AJ41+'m4'!AL41+'m4'!AN41</f>
        <v>0</v>
      </c>
      <c r="AP63" s="64">
        <v>2600.0</v>
      </c>
      <c r="AQ63" s="46">
        <f t="shared" si="110"/>
        <v>0</v>
      </c>
      <c r="AR63" s="2"/>
      <c r="AS63" s="45">
        <f>'m4'!AO41+'m4'!AQ41+'m4'!AS41+'m4'!AU41+'m4'!AW41+'m4'!AY41+'m4'!BA41</f>
        <v>45</v>
      </c>
      <c r="AT63" s="46">
        <f>'m4'!A41*AS63</f>
        <v>4500</v>
      </c>
      <c r="AU63" s="46">
        <f>'m4'!AP41+'m4'!AR41+'m4'!AT41+'m4'!AV41+'m4'!AX41+'m4'!AZ41+'m4'!BB41</f>
        <v>0</v>
      </c>
      <c r="AV63" s="96">
        <v>4500.0</v>
      </c>
      <c r="AW63" s="62">
        <f t="shared" si="111"/>
        <v>0</v>
      </c>
      <c r="AX63" s="2"/>
      <c r="AY63" s="45">
        <f>'m4'!BC41+'m4'!BE41+'m4'!BG41+'m4'!BI41+'m5'!C41+'m5'!E41+'m5'!G41</f>
        <v>52</v>
      </c>
      <c r="AZ63" s="46">
        <f>('m4'!BC41+'m4'!BE41+'m4'!BG41+'m4'!BI41)*'m4'!A41+('m5'!C41+'m5'!E41+'m5'!G41)*'m5'!A41</f>
        <v>5200</v>
      </c>
      <c r="BA63" s="46">
        <f>'m4'!BD41+'m4'!BF41+'m4'!BH41+'m4'!BJ41+'m5'!D41+'m5'!F41+'m5'!H41</f>
        <v>0</v>
      </c>
      <c r="BB63" s="96">
        <v>5200.0</v>
      </c>
      <c r="BC63" s="46">
        <f t="shared" si="112"/>
        <v>0</v>
      </c>
      <c r="BD63" s="44">
        <f>IFERROR(__xludf.DUMMYFUNCTION("""COMPUTED_VALUE"""),100.0)</f>
        <v>100</v>
      </c>
      <c r="BE63" s="45">
        <f>'m5'!I41+'m5'!K41+'m5'!M41+'m5'!O41+'m5'!Q41+'m5'!S41+'m5'!U41</f>
        <v>44</v>
      </c>
      <c r="BF63" s="46">
        <f>'m5'!A41*BE63</f>
        <v>4400</v>
      </c>
      <c r="BG63" s="46">
        <f>'m5'!J41+'m5'!L41+'m5'!N41+'m5'!P41+'m5'!R41+'m5'!T41+'m5'!V41</f>
        <v>0</v>
      </c>
      <c r="BH63" s="96">
        <v>4400.0</v>
      </c>
      <c r="BI63" s="46">
        <f t="shared" si="113"/>
        <v>0</v>
      </c>
      <c r="BJ63" s="2"/>
      <c r="BK63" s="45">
        <f>'m5'!W41+'m5'!Y41+'m5'!AA41+'m5'!AC41+'m5'!AE41+'m5'!AG41+'m5'!AI41</f>
        <v>37</v>
      </c>
      <c r="BL63" s="46">
        <f>'m5'!A41*BK63</f>
        <v>3700</v>
      </c>
      <c r="BM63" s="46">
        <f>'m5'!X41+'m5'!Z41+'m5'!AB41+'m5'!AD41+'m5'!AF41+'m5'!AH41+'m5'!AJ41</f>
        <v>0</v>
      </c>
      <c r="BN63" s="47"/>
      <c r="BO63" s="46">
        <f t="shared" si="114"/>
        <v>-3700</v>
      </c>
      <c r="BP63" s="2"/>
      <c r="BQ63" s="45">
        <f>'m5'!AK41+'m5'!AM41+'m5'!AO41+'m5'!AQ41+'m5'!AS41+'m5'!AU41+'m5'!AW41</f>
        <v>46</v>
      </c>
      <c r="BR63" s="46">
        <f>'m5'!A41*BQ63</f>
        <v>4600</v>
      </c>
      <c r="BS63" s="46">
        <f>'m5'!AL41+'m5'!AN41+'m5'!AP41+'m5'!AR41+'m5'!AT41+'m5'!AV41+'m5'!AX41</f>
        <v>0</v>
      </c>
      <c r="BT63" s="64"/>
      <c r="BU63" s="46">
        <f t="shared" si="115"/>
        <v>-4600</v>
      </c>
      <c r="BV63" s="2"/>
      <c r="BW63" s="45">
        <f>'m5'!AY41+'m5'!BA41+'m5'!BC41+'m5'!BE41+'m5'!BG41+'m5'!BI41+'m5'!BK41</f>
        <v>37.5</v>
      </c>
      <c r="BX63" s="46">
        <f>'m5'!A41*BW63</f>
        <v>3750</v>
      </c>
      <c r="BY63" s="46">
        <f>'m5'!AZ41+'m5'!BB41+'m5'!BD41+'m5'!BF41+'m5'!BH41+'m5'!BJ41+'m5'!BL41</f>
        <v>0</v>
      </c>
      <c r="BZ63" s="64"/>
      <c r="CA63" s="46">
        <f t="shared" si="116"/>
        <v>-3750</v>
      </c>
      <c r="CB63" s="44">
        <f>IFERROR(__xludf.DUMMYFUNCTION("""COMPUTED_VALUE"""),100.0)</f>
        <v>100</v>
      </c>
      <c r="CC63" s="45">
        <f>'m6'!C53+'m6'!E53+'m6'!G53+'m6'!I53+'m6'!K53+'m6'!M53+'m6'!O53</f>
        <v>61.5</v>
      </c>
      <c r="CD63" s="46">
        <f t="shared" si="117"/>
        <v>6150</v>
      </c>
      <c r="CE63" s="46">
        <f>'m6'!D53+'m6'!F53+'m6'!H53+'m6'!J53+'m6'!L53+'m6'!N53+'m6'!P53</f>
        <v>0</v>
      </c>
      <c r="CF63" s="64"/>
      <c r="CG63" s="46">
        <f t="shared" si="118"/>
        <v>-6150</v>
      </c>
      <c r="CH63" s="2"/>
      <c r="CI63" s="45">
        <f>'m6'!Q53+'m6'!S53+'m6'!U53+'m6'!W53+'m6'!Y53+'m6'!AA53+'m6'!AC53</f>
        <v>47.5</v>
      </c>
      <c r="CJ63" s="54">
        <f t="shared" si="119"/>
        <v>4750</v>
      </c>
      <c r="CK63" s="46">
        <f>'m6'!R53+'m6'!T53+'m6'!V53+'m6'!X53+'m6'!Z53+'m6'!AB53+'m6'!AD53</f>
        <v>0</v>
      </c>
      <c r="CL63" s="64"/>
      <c r="CM63" s="46">
        <f t="shared" si="120"/>
        <v>-4750</v>
      </c>
      <c r="CN63" s="2"/>
      <c r="CO63" s="45">
        <f>'m6'!AE53+'m6'!AG53+'m6'!AI53+'m6'!AK53+'m6'!AM53+'m6'!AO53+'m6'!AQ53</f>
        <v>51</v>
      </c>
      <c r="CP63" s="46">
        <f t="shared" si="121"/>
        <v>5100</v>
      </c>
      <c r="CQ63" s="46">
        <f>'m6'!AF53+'m6'!AH53+'m6'!AJ53+'m6'!AL53+'m6'!AN53+'m6'!AP53+'m6'!AR53</f>
        <v>0</v>
      </c>
      <c r="CR63" s="64"/>
      <c r="CS63" s="46">
        <f t="shared" si="122"/>
        <v>-5100</v>
      </c>
      <c r="CT63" s="2"/>
      <c r="CU63" s="45">
        <f>'m6'!AS53+'m6'!AU53+'m6'!AW53+'m6'!AY53+'m6'!BA53+'m6'!BC53+'m6'!BE53</f>
        <v>49</v>
      </c>
      <c r="CV63" s="46">
        <f t="shared" si="123"/>
        <v>4900</v>
      </c>
      <c r="CW63" s="46">
        <f>'m6'!AT53+'m6'!AV53+'m6'!AX53+'m6'!AZ53+'m6'!BB53+'m6'!BD53+'m6'!BF53</f>
        <v>0</v>
      </c>
      <c r="CX63" s="64"/>
      <c r="CY63" s="46">
        <f t="shared" si="124"/>
        <v>-4900</v>
      </c>
      <c r="CZ63" s="2"/>
      <c r="DA63" s="45">
        <f>'m6'!BG53+'m6'!BI53+'m7'!C53+'m7'!E53+'m7'!G53+'m7'!I53+'m7'!K53</f>
        <v>47.5</v>
      </c>
      <c r="DB63" s="46">
        <f>('m6'!BG53+'m6'!BI53)*'m6'!A53+('m7'!C53+'m7'!E53+'m7'!G53+'m7'!I53+'m7'!K53)*'m7'!A53</f>
        <v>4750</v>
      </c>
      <c r="DC63" s="46">
        <f>'m6'!BH53+'m6'!BJ53+'m7'!D53+'m7'!F53+'m7'!H53+'m7'!J53+'m7'!L53</f>
        <v>0</v>
      </c>
      <c r="DD63" s="64"/>
      <c r="DE63" s="46">
        <f t="shared" si="125"/>
        <v>-4750</v>
      </c>
      <c r="DF63" s="44">
        <f>IFERROR(__xludf.DUMMYFUNCTION("""COMPUTED_VALUE"""),100.0)</f>
        <v>100</v>
      </c>
      <c r="DG63" s="45">
        <f>'m7'!M53+'m7'!O53+'m7'!Q53+'m7'!S53+'m7'!U53+'m7'!W53+'m7'!Y53</f>
        <v>43</v>
      </c>
      <c r="DH63" s="46">
        <f t="shared" si="126"/>
        <v>4300</v>
      </c>
      <c r="DI63" s="46">
        <f>'m7'!N53+'m7'!P53+'m7'!R53+'m7'!T53+'m7'!V53+'m7'!X53+'m7'!Z53</f>
        <v>0</v>
      </c>
      <c r="DJ63" s="64"/>
      <c r="DK63" s="46">
        <f t="shared" si="127"/>
        <v>-4300</v>
      </c>
      <c r="DL63" s="2"/>
      <c r="DM63" s="45">
        <f>'m7'!AA53+'m7'!AC53+'m7'!AE53+'m7'!AG53+'m7'!AI53+'m7'!AK53+'m7'!AM53</f>
        <v>38</v>
      </c>
      <c r="DN63" s="46">
        <f t="shared" si="128"/>
        <v>3800</v>
      </c>
      <c r="DO63" s="46">
        <f>'m7'!AB53+'m7'!AD53+'m7'!AF53+'m7'!AH53+'m7'!AJ53+'m7'!AL53+'m7'!AN53</f>
        <v>1000</v>
      </c>
      <c r="DP63" s="64"/>
      <c r="DQ63" s="46">
        <f t="shared" si="129"/>
        <v>-2800</v>
      </c>
      <c r="DR63" s="2"/>
      <c r="DS63" s="45">
        <f>'m7'!AO53+'m7'!AQ53+'m7'!AS53+'m7'!AU53+'m7'!AW53+'m7'!AY53+'m7'!BA53</f>
        <v>47</v>
      </c>
      <c r="DT63" s="46">
        <f t="shared" si="130"/>
        <v>4700</v>
      </c>
      <c r="DU63" s="46">
        <f>'m7'!AP53+'m7'!AR53+'m7'!AT53+'m7'!AV53+'m7'!AX53+'m7'!AZ53+'m7'!BB53</f>
        <v>0</v>
      </c>
      <c r="DV63" s="64"/>
      <c r="DW63" s="46">
        <f t="shared" si="131"/>
        <v>-4700</v>
      </c>
      <c r="DX63" s="2"/>
      <c r="DY63" s="97">
        <f>'m7'!BC53+'m7'!BE53+'m7'!BG53+'m7'!BI53+'m7'!BK53+'m8'!C53+'m8'!E53</f>
        <v>53</v>
      </c>
      <c r="DZ63" s="63">
        <f>('m7'!BC53+'m7'!BE53+'m7'!BG53+'m7'!BI53+'m7'!BK53)*DF63+('m8'!C53+'m8'!E53)*ED63</f>
        <v>5300</v>
      </c>
      <c r="EA63" s="63">
        <f>'m7'!BD53+'m7'!BF53+'m7'!BH53+'m7'!BJ53+'m7'!BL53+'m8'!D53+'m8'!F53</f>
        <v>0</v>
      </c>
      <c r="EB63" s="64"/>
      <c r="EC63" s="63">
        <f t="shared" si="132"/>
        <v>-5300</v>
      </c>
      <c r="ED63" s="65">
        <f>IFERROR(__xludf.DUMMYFUNCTION("""COMPUTED_VALUE"""),100.0)</f>
        <v>100</v>
      </c>
      <c r="EE63" s="97">
        <f>'m8'!G53+'m8'!I53+'m8'!K53+'m8'!M53+'m8'!O53+'m8'!Q53+'m8'!S53</f>
        <v>46</v>
      </c>
      <c r="EF63" s="63">
        <f t="shared" si="133"/>
        <v>4600</v>
      </c>
      <c r="EG63" s="63">
        <f>'m8'!H53+'m8'!J53+'m8'!L53+'m8'!N53+'m8'!P53+'m8'!R53+'m8'!T53</f>
        <v>1000</v>
      </c>
      <c r="EH63" s="64"/>
      <c r="EI63" s="63">
        <f t="shared" si="134"/>
        <v>-3600</v>
      </c>
      <c r="EJ63" s="66"/>
      <c r="EK63" s="97">
        <f>'m8'!U53+'m8'!W53+'m8'!Y53+'m8'!AA53+'m8'!AC53+'m8'!AE53+'m8'!AG53</f>
        <v>44</v>
      </c>
      <c r="EL63" s="63">
        <f t="shared" si="135"/>
        <v>4400</v>
      </c>
      <c r="EM63" s="63">
        <f>'m8'!V53+'m8'!X53+'m8'!Z53+'m8'!AB53+'m8'!AD53+'m8'!AF53+'m8'!AH53</f>
        <v>1000</v>
      </c>
      <c r="EN63" s="64"/>
      <c r="EO63" s="63">
        <f t="shared" si="136"/>
        <v>-3400</v>
      </c>
      <c r="EP63" s="67"/>
      <c r="EQ63" s="55">
        <f>'m8'!AI53+'m8'!AK53+'m8'!AM53+'m8'!AO53+'m8'!AQ53+'m8'!AS53+'m8'!AU53</f>
        <v>0</v>
      </c>
      <c r="ER63" s="57">
        <f t="shared" si="137"/>
        <v>0</v>
      </c>
      <c r="ES63" s="57">
        <f>'m8'!AJ53+'m8'!AL53+'m8'!AN53+'m8'!AP53+'m8'!AR53+'m8'!AT53+'m8'!AV53</f>
        <v>0</v>
      </c>
      <c r="ET63" s="68"/>
      <c r="EU63" s="57">
        <f t="shared" si="138"/>
        <v>0</v>
      </c>
      <c r="EV63" s="67"/>
      <c r="EW63" s="55">
        <f>'m8'!AW53+'m8'!AY53+'m8'!BA53+'m8'!BC53+'m8'!BE53+'m8'!BG53+'m8'!BI53</f>
        <v>0</v>
      </c>
      <c r="EX63" s="57">
        <f t="shared" si="139"/>
        <v>0</v>
      </c>
      <c r="EY63" s="57">
        <f>'m8'!AX53+'m8'!AZ53+'m8'!BB53+'m8'!BD53+'m8'!BF53+'m8'!BH53+'m8'!BJ53</f>
        <v>0</v>
      </c>
      <c r="EZ63" s="68"/>
      <c r="FA63" s="57">
        <f t="shared" si="140"/>
        <v>0</v>
      </c>
      <c r="FB63" s="67"/>
      <c r="FC63" s="55">
        <f>'m8'!BK53+'m9'!C53+'m9'!E53+'m9'!G53+'m9'!I53+'m9'!K53+'m9'!M53</f>
        <v>5</v>
      </c>
      <c r="FD63" s="57">
        <f>'m8'!BK53*ED63+'m9'!C53*FH63+'m9'!E53*FH63+'m9'!G53*FH63+'m9'!I53*FH63+'m9'!K53*FH63+'m9'!M53*FH63</f>
        <v>500</v>
      </c>
      <c r="FE63" s="57">
        <f>'m8'!BL53+'m9'!D53+'m9'!F53+'m9'!H53+'m9'!J53+'m9'!L53+'m9'!N53</f>
        <v>500</v>
      </c>
      <c r="FF63" s="68"/>
      <c r="FG63" s="57">
        <f t="shared" si="141"/>
        <v>0</v>
      </c>
      <c r="FH63" s="65">
        <f>IFERROR(__xludf.DUMMYFUNCTION("""COMPUTED_VALUE"""),100.0)</f>
        <v>100</v>
      </c>
      <c r="FI63" s="97">
        <f>'m9'!O53+'m9'!Q53+'m9'!S53+'m9'!U53+'m9'!W53+'m9'!Y53+'m9'!AA53</f>
        <v>0</v>
      </c>
      <c r="FJ63" s="63">
        <f t="shared" si="142"/>
        <v>0</v>
      </c>
      <c r="FK63" s="63">
        <f>'m9'!P53+'m9'!R53+'m9'!T53+'m9'!V53+'m9'!X53+'m9'!Z53+'m9'!AB53</f>
        <v>0</v>
      </c>
      <c r="FL63" s="64"/>
      <c r="FM63" s="63">
        <f t="shared" si="143"/>
        <v>0</v>
      </c>
      <c r="FN63" s="67"/>
      <c r="FO63" s="55">
        <f>'m9'!AC53+'m9'!AE53+'m9'!AG53+'m9'!AI53+'m9'!AK53+'m9'!AM53+'m9'!AO53</f>
        <v>0</v>
      </c>
      <c r="FP63" s="57">
        <f t="shared" si="144"/>
        <v>0</v>
      </c>
      <c r="FQ63" s="57">
        <f>'m9'!AD53+'m9'!AF53+'m9'!AH53+'m9'!AJ53+'m9'!AL53+'m9'!AN53+'m9'!AP53</f>
        <v>0</v>
      </c>
      <c r="FR63" s="68"/>
      <c r="FS63" s="57">
        <f t="shared" si="145"/>
        <v>0</v>
      </c>
      <c r="FT63" s="67"/>
      <c r="FU63" s="55">
        <f>'m9'!AQ53+'m9'!AS53+'m9'!AU53+'m9'!AW53+'m9'!AY53+'m9'!BA53+'m9'!BC53</f>
        <v>0</v>
      </c>
      <c r="FV63" s="57">
        <f t="shared" si="146"/>
        <v>0</v>
      </c>
      <c r="FW63" s="57">
        <f>'m9'!AR53+'m9'!AT53+'m9'!AV53+'m9'!AX53+'m9'!AZ53+'m9'!BB53+'m9'!BD53</f>
        <v>0</v>
      </c>
      <c r="FX63" s="68"/>
      <c r="FY63" s="57">
        <f t="shared" si="147"/>
        <v>0</v>
      </c>
      <c r="FZ63" s="67"/>
      <c r="GA63" s="55">
        <f>'m9'!BE53+'m9'!BG53+'m9'!BI53+'m10'!C63+'m10'!E63+'m10'!G63+'m10'!I63</f>
        <v>0</v>
      </c>
      <c r="GB63" s="57">
        <f t="shared" si="148"/>
        <v>0</v>
      </c>
      <c r="GC63" s="57">
        <f>'m9'!BF53+'m9'!BH53+'m9'!BJ53+'m10'!D63+'m10'!F63+'m10'!H63+'m10'!J63</f>
        <v>0</v>
      </c>
      <c r="GD63" s="68"/>
      <c r="GE63" s="57">
        <f t="shared" si="149"/>
        <v>0</v>
      </c>
      <c r="GF63" s="69">
        <f>IFERROR(__xludf.DUMMYFUNCTION("""COMPUTED_VALUE"""),100.0)</f>
        <v>100</v>
      </c>
      <c r="GG63" s="55">
        <f>'m10'!K63+'m10'!M63+'m10'!O63+'m10'!Q63+'m10'!S63+'m10'!U63+'m10'!W63</f>
        <v>9</v>
      </c>
      <c r="GH63" s="57">
        <f t="shared" si="150"/>
        <v>900</v>
      </c>
      <c r="GI63" s="57">
        <f>'m10'!L63+'m10'!N63+'m10'!P63+'m10'!R63+'m10'!T63+'m10'!V63+'m10'!X63</f>
        <v>900</v>
      </c>
      <c r="GJ63" s="68"/>
      <c r="GK63" s="57">
        <f t="shared" si="151"/>
        <v>0</v>
      </c>
      <c r="GL63" s="67"/>
      <c r="GM63" s="55">
        <f>'m10'!Y63+'m10'!AA63+'m10'!AC63+'m10'!AE63+'m10'!AG63+'m10'!AI63+'m10'!AK63</f>
        <v>0</v>
      </c>
      <c r="GN63" s="57">
        <f t="shared" si="152"/>
        <v>0</v>
      </c>
      <c r="GO63" s="57">
        <f>'m10'!Z63+'m10'!AB63+'m10'!AD63+'m10'!AF63+'m10'!AH63+'m10'!AJ63+'m10'!AL63</f>
        <v>0</v>
      </c>
      <c r="GP63" s="68"/>
      <c r="GQ63" s="57">
        <f t="shared" si="153"/>
        <v>0</v>
      </c>
      <c r="GR63" s="61"/>
      <c r="GS63" s="55">
        <f>'m10'!AM63+'m10'!AO63+'m10'!AQ63+'m10'!AS63+'m10'!AU63+'m10'!AW63+'m10'!AY63</f>
        <v>0</v>
      </c>
      <c r="GT63" s="57">
        <f t="shared" si="154"/>
        <v>0</v>
      </c>
      <c r="GU63" s="57">
        <f>'m10'!AN63+'m10'!AP63+'m10'!AR63+'m10'!AT63+'m10'!AV63+'m10'!AX63+'m10'!AZ63</f>
        <v>0</v>
      </c>
      <c r="GV63" s="58"/>
      <c r="GW63" s="57">
        <f t="shared" si="155"/>
        <v>0</v>
      </c>
      <c r="GX63" s="61"/>
      <c r="GY63" s="55">
        <f>'m10'!BA63+'m10'!BC63+'m10'!BE63+'m10'!BG63+'m10'!BI63+'m10'!BK63+'m11'!C63</f>
        <v>0</v>
      </c>
      <c r="GZ63" s="57">
        <f t="shared" si="156"/>
        <v>0</v>
      </c>
      <c r="HA63" s="57">
        <f>'m10'!BB63+'m10'!BD63+'m10'!BF63+'m10'!BH63+'m10'!BJ63+'m10'!BL63+'m11'!D63</f>
        <v>0</v>
      </c>
      <c r="HB63" s="58"/>
      <c r="HC63" s="57">
        <f t="shared" si="157"/>
        <v>0</v>
      </c>
      <c r="HD63" s="69">
        <f>IFERROR(__xludf.DUMMYFUNCTION("""COMPUTED_VALUE"""),100.0)</f>
        <v>100</v>
      </c>
      <c r="HE63" s="55">
        <f>'m11'!E63+'m11'!G63+'m11'!I63+'m11'!K63+'m11'!M63+'m11'!O63+'m11'!Q63</f>
        <v>0</v>
      </c>
      <c r="HF63" s="57">
        <f t="shared" si="158"/>
        <v>0</v>
      </c>
      <c r="HG63" s="57">
        <f>'m11'!F63+'m11'!H63+'m11'!J63+'m11'!L63+'m11'!N63+'m11'!P63+'m11'!R63</f>
        <v>0</v>
      </c>
      <c r="HH63" s="68"/>
      <c r="HI63" s="57">
        <f t="shared" si="159"/>
        <v>0</v>
      </c>
      <c r="HJ63" s="67"/>
      <c r="HK63" s="55">
        <f>'m11'!S63+'m11'!U63+'m11'!W63+'m11'!Y63+'m11'!AA63+'m11'!AC63+'m11'!AE63</f>
        <v>0</v>
      </c>
      <c r="HL63" s="57">
        <f t="shared" si="160"/>
        <v>0</v>
      </c>
      <c r="HM63" s="57">
        <f>'m11'!T63+'m11'!V63+'m11'!X63+'m11'!Z63+'m11'!AB63+'m11'!AD63+'m11'!AF63</f>
        <v>0</v>
      </c>
      <c r="HN63" s="68"/>
      <c r="HO63" s="57">
        <f t="shared" si="161"/>
        <v>0</v>
      </c>
      <c r="HP63" s="61"/>
      <c r="HQ63" s="55">
        <f>'m11'!AG63+'m11'!AI63+'m11'!AK63+'m11'!AM63+'m11'!AO63+'m11'!AQ63+'m11'!AS63</f>
        <v>0</v>
      </c>
      <c r="HR63" s="57">
        <f t="shared" si="162"/>
        <v>0</v>
      </c>
      <c r="HS63" s="57">
        <f>'m11'!AH63+'m11'!AJ63+'m11'!AL63+'m11'!AN63+'m11'!AP63+'m11'!AR63+'m11'!AT63</f>
        <v>0</v>
      </c>
      <c r="HT63" s="58"/>
      <c r="HU63" s="57">
        <f t="shared" si="163"/>
        <v>0</v>
      </c>
      <c r="HV63" s="61"/>
      <c r="HW63" s="55">
        <f>'m11'!AU63+'m11'!AW63+'m11'!AY63+'m11'!BA63+'m11'!BC63+'m11'!BE63+'m11'!BG63</f>
        <v>0</v>
      </c>
      <c r="HX63" s="57">
        <f t="shared" si="164"/>
        <v>0</v>
      </c>
      <c r="HY63" s="57">
        <f>'m11'!AV63+'m11'!AX63+'m11'!AZ63+'m11'!BB63+'m11'!BD63+'m11'!BF63+'m11'!BH63</f>
        <v>0</v>
      </c>
      <c r="HZ63" s="58"/>
      <c r="IA63" s="57">
        <f t="shared" si="165"/>
        <v>0</v>
      </c>
      <c r="IB63" s="61">
        <f>IFERROR(__xludf.DUMMYFUNCTION("""COMPUTED_VALUE"""),100.0)</f>
        <v>100</v>
      </c>
      <c r="IC63" s="55">
        <f>'m11'!BI63+'m12'!C63+'m12'!E63+'m12'!G63+'m12'!I63+'m12'!K63+'m12'!M63</f>
        <v>0</v>
      </c>
      <c r="ID63" s="57">
        <f t="shared" si="166"/>
        <v>0</v>
      </c>
      <c r="IE63" s="57">
        <f>'m11'!BJ63+'m12'!D63+'m12'!F63+'m12'!H63+'m12'!J63+'m12'!L63+'m12'!N63</f>
        <v>0</v>
      </c>
      <c r="IF63" s="58"/>
      <c r="IG63" s="57">
        <f t="shared" si="167"/>
        <v>0</v>
      </c>
      <c r="IH63" s="61"/>
      <c r="II63" s="55">
        <f>'m12'!O63+'m12'!Q63+'m12'!S63+'m12'!U63+'m12'!W63+'m12'!Y63+'m12'!AA63</f>
        <v>0</v>
      </c>
      <c r="IJ63" s="57">
        <f t="shared" si="168"/>
        <v>0</v>
      </c>
      <c r="IK63" s="57">
        <f>'m12'!P63+'m12'!R63+'m12'!T63+'m12'!V63+'m12'!X63+'m12'!Z63+'m12'!AB63</f>
        <v>0</v>
      </c>
      <c r="IL63" s="58"/>
      <c r="IM63" s="57">
        <f t="shared" si="169"/>
        <v>0</v>
      </c>
      <c r="IN63" s="61"/>
      <c r="IO63" s="55">
        <f>'m12'!AC63+'m12'!AE63+'m12'!AG63+'m12'!AI63+'m12'!AK63+'m12'!AM63+'m12'!AO63</f>
        <v>0</v>
      </c>
      <c r="IP63" s="57">
        <f t="shared" si="170"/>
        <v>0</v>
      </c>
      <c r="IQ63" s="57">
        <f>'m12'!AD63+'m12'!AF63+'m12'!AH63+'m12'!AJ63+'m12'!AL63+'m12'!AN63+'m12'!AP63</f>
        <v>0</v>
      </c>
      <c r="IR63" s="58"/>
      <c r="IS63" s="57">
        <f t="shared" si="171"/>
        <v>0</v>
      </c>
      <c r="IT63" s="61"/>
      <c r="IU63" s="55">
        <f>'m12'!AQ63+'m12'!AS63+'m12'!AU63+'m12'!AW63+'m12'!AY63+'m12'!BA63+'m12'!BC63</f>
        <v>0</v>
      </c>
      <c r="IV63" s="57">
        <f t="shared" si="172"/>
        <v>0</v>
      </c>
      <c r="IW63" s="57">
        <f>'m12'!AR63+'m12'!AT63+'m12'!AV63+'m12'!AX63+'m12'!AZ63+'m12'!BB63+'m12'!BD63</f>
        <v>0</v>
      </c>
      <c r="IX63" s="58"/>
      <c r="IY63" s="57">
        <f t="shared" si="173"/>
        <v>0</v>
      </c>
      <c r="IZ63" s="61"/>
      <c r="JA63" s="55">
        <f>'m12'!BE63+'m12'!BG63+'m12'!BI63+'m12'!BK63</f>
        <v>0</v>
      </c>
      <c r="JB63" s="57">
        <f t="shared" si="174"/>
        <v>0</v>
      </c>
      <c r="JC63" s="57">
        <f>'m12'!BF63+'m12'!BH63+'m12'!BJ63+'m12'!BL63</f>
        <v>0</v>
      </c>
      <c r="JD63" s="58"/>
      <c r="JE63" s="57">
        <f t="shared" si="175"/>
        <v>0</v>
      </c>
    </row>
    <row r="64">
      <c r="A64" s="2" t="str">
        <f>IFERROR(__xludf.DUMMYFUNCTION("""COMPUTED_VALUE"""),"Jan Pelikán")</f>
        <v>Jan Pelikán</v>
      </c>
      <c r="B64" s="44">
        <f>IFERROR(__xludf.DUMMYFUNCTION("""COMPUTED_VALUE"""),100.0)</f>
        <v>100</v>
      </c>
      <c r="C64" s="94">
        <f>'m3'!E42+'m3'!G42+'m3'!I42+'m3'!K42+'m3'!M42+'m3'!O42+'m3'!Q42</f>
        <v>28</v>
      </c>
      <c r="D64" s="46">
        <f>'m3'!A42*C64</f>
        <v>2800</v>
      </c>
      <c r="E64" s="46">
        <f>'m3'!F42+'m3'!H42+'m3'!J42+'m3'!L42+'m3'!N42+'m3'!P42+'m3'!R42</f>
        <v>2800</v>
      </c>
      <c r="F64" s="47"/>
      <c r="G64" s="46">
        <f t="shared" si="104"/>
        <v>0</v>
      </c>
      <c r="H64" s="2"/>
      <c r="I64" s="45">
        <f>'m3'!S42+'m3'!U42+'m3'!W42+'m3'!Y42+'m3'!AA42+'m3'!AC42+'m3'!AE42</f>
        <v>10</v>
      </c>
      <c r="J64" s="46">
        <f>'m3'!A42*I64</f>
        <v>1000</v>
      </c>
      <c r="K64" s="46">
        <f>'m3'!T42+'m3'!V42+'m3'!X42+'m3'!Z42+'m3'!AB42+'m3'!AD42+'m3'!AF42</f>
        <v>1000</v>
      </c>
      <c r="L64" s="47"/>
      <c r="M64" s="46">
        <f t="shared" si="105"/>
        <v>0</v>
      </c>
      <c r="N64" s="2"/>
      <c r="O64" s="45">
        <f>'m3'!AG42+'m3'!AI42+'m3'!AK42+'m3'!AM42+'m3'!AO42+'m3'!AQ42+'m3'!AS42</f>
        <v>0</v>
      </c>
      <c r="P64" s="46">
        <f>'m3'!A42*O64</f>
        <v>0</v>
      </c>
      <c r="Q64" s="46">
        <f>'m3'!AH42+'m3'!AJ42+'m3'!AL42+'m3'!AN42+'m3'!AP42+'m3'!AR42+'m3'!AT42</f>
        <v>0</v>
      </c>
      <c r="R64" s="49"/>
      <c r="S64" s="46">
        <f t="shared" si="106"/>
        <v>0</v>
      </c>
      <c r="T64" s="2"/>
      <c r="U64" s="45">
        <f>'m3'!AU42+'m3'!AW42+'m3'!AY42+'m3'!BA42+'m3'!BC42+'m3'!BE42+'m3'!BG42</f>
        <v>0</v>
      </c>
      <c r="V64" s="46">
        <f>'m3'!A42*U64</f>
        <v>0</v>
      </c>
      <c r="W64" s="46">
        <f>'m3'!AV42+'m3'!AX42+'m3'!AZ42+'m3'!BB42+'m3'!BD42+'m3'!BF42+'m3'!BH42</f>
        <v>0</v>
      </c>
      <c r="X64" s="49"/>
      <c r="Y64" s="46">
        <f t="shared" si="107"/>
        <v>0</v>
      </c>
      <c r="Z64" s="2"/>
      <c r="AA64" s="45">
        <f>'m3'!BI42+'m3'!BK42+'m4'!C42+'m4'!E42+'m4'!G42+'m4'!I42+'m4'!K42</f>
        <v>6</v>
      </c>
      <c r="AB64" s="46">
        <f>('m3'!BI42+'m3'!BK42)*'m3'!A42+('m4'!C42+'m4'!E42+'m4'!G42+'m4'!I42+'m4'!K42)*'m4'!A42</f>
        <v>600</v>
      </c>
      <c r="AC64" s="46">
        <f>'m3'!BJ42+'m3'!BL42+'m4'!D42+'m4'!F42+'m4'!H42+'m4'!J42+'m4'!L42</f>
        <v>0</v>
      </c>
      <c r="AD64" s="64">
        <v>600.0</v>
      </c>
      <c r="AE64" s="46">
        <f t="shared" si="108"/>
        <v>0</v>
      </c>
      <c r="AF64" s="44">
        <f>IFERROR(__xludf.DUMMYFUNCTION("""COMPUTED_VALUE"""),100.0)</f>
        <v>100</v>
      </c>
      <c r="AG64" s="45">
        <f>'m4'!M42+'m4'!O42+'m4'!Q42+'m4'!S42+'m4'!U42+'m4'!W42+'m4'!Y42</f>
        <v>12</v>
      </c>
      <c r="AH64" s="46">
        <f>'m4'!A42*AG64</f>
        <v>1200</v>
      </c>
      <c r="AI64" s="46">
        <f>'m4'!N42+'m4'!P42+'m4'!R42+'m4'!T42+'m4'!V42+'m4'!X42+'m4'!Z42</f>
        <v>0</v>
      </c>
      <c r="AJ64" s="64">
        <v>1200.0</v>
      </c>
      <c r="AK64" s="46">
        <f t="shared" si="109"/>
        <v>0</v>
      </c>
      <c r="AL64" s="2"/>
      <c r="AM64" s="45">
        <f>'m4'!AA42+'m4'!AC42+'m4'!AE42+'m4'!AG42+'m4'!AI42+'m4'!AK42+'m4'!AM42</f>
        <v>5</v>
      </c>
      <c r="AN64" s="46">
        <f>'m4'!A42*AM64</f>
        <v>500</v>
      </c>
      <c r="AO64" s="52">
        <f>'m4'!AB42+'m4'!AD42+'m4'!AF42+'m4'!AH42+'m4'!AJ42+'m4'!AL42+'m4'!AN42</f>
        <v>0</v>
      </c>
      <c r="AP64" s="64">
        <v>500.0</v>
      </c>
      <c r="AQ64" s="46">
        <f t="shared" si="110"/>
        <v>0</v>
      </c>
      <c r="AR64" s="2"/>
      <c r="AS64" s="45">
        <f>'m4'!AO42+'m4'!AQ42+'m4'!AS42+'m4'!AU42+'m4'!AW42+'m4'!AY42+'m4'!BA42</f>
        <v>22</v>
      </c>
      <c r="AT64" s="46">
        <f>'m4'!A42*AS64</f>
        <v>2200</v>
      </c>
      <c r="AU64" s="46">
        <f>'m4'!AP42+'m4'!AR42+'m4'!AT42+'m4'!AV42+'m4'!AX42+'m4'!AZ42+'m4'!BB42</f>
        <v>0</v>
      </c>
      <c r="AV64" s="71">
        <v>2200.0</v>
      </c>
      <c r="AW64" s="62">
        <f t="shared" si="111"/>
        <v>0</v>
      </c>
      <c r="AX64" s="2"/>
      <c r="AY64" s="45">
        <f>'m4'!BC42+'m4'!BE42+'m4'!BG42+'m4'!BI42+'m5'!C42+'m5'!E42+'m5'!G42</f>
        <v>19.5</v>
      </c>
      <c r="AZ64" s="46">
        <f>('m4'!BC42+'m4'!BE42+'m4'!BG42+'m4'!BI42)*'m4'!A42+('m5'!C42+'m5'!E42+'m5'!G42)*'m5'!A42</f>
        <v>1950</v>
      </c>
      <c r="BA64" s="46">
        <f>'m4'!BD42+'m4'!BF42+'m4'!BH42+'m4'!BJ42+'m5'!D42+'m5'!F42+'m5'!H42</f>
        <v>0</v>
      </c>
      <c r="BB64" s="71">
        <v>1950.0</v>
      </c>
      <c r="BC64" s="46">
        <f t="shared" si="112"/>
        <v>0</v>
      </c>
      <c r="BD64" s="44">
        <f>IFERROR(__xludf.DUMMYFUNCTION("""COMPUTED_VALUE"""),100.0)</f>
        <v>100</v>
      </c>
      <c r="BE64" s="45">
        <f>'m5'!I42+'m5'!K42+'m5'!M42+'m5'!O42+'m5'!Q42+'m5'!S42+'m5'!U42</f>
        <v>6.5</v>
      </c>
      <c r="BF64" s="46">
        <f>'m5'!A42*BE64</f>
        <v>650</v>
      </c>
      <c r="BG64" s="46">
        <f>'m5'!J42+'m5'!L42+'m5'!N42+'m5'!P42+'m5'!R42+'m5'!T42+'m5'!V42</f>
        <v>0</v>
      </c>
      <c r="BH64" s="71">
        <v>650.0</v>
      </c>
      <c r="BI64" s="46">
        <f t="shared" si="113"/>
        <v>0</v>
      </c>
      <c r="BJ64" s="2"/>
      <c r="BK64" s="45">
        <f>'m5'!W42+'m5'!Y42+'m5'!AA42+'m5'!AC42+'m5'!AE42+'m5'!AG42+'m5'!AI42</f>
        <v>6</v>
      </c>
      <c r="BL64" s="46">
        <f>'m5'!A42*BK64</f>
        <v>600</v>
      </c>
      <c r="BM64" s="46">
        <f>'m5'!X42+'m5'!Z42+'m5'!AB42+'m5'!AD42+'m5'!AF42+'m5'!AH42+'m5'!AJ42</f>
        <v>0</v>
      </c>
      <c r="BN64" s="47"/>
      <c r="BO64" s="46">
        <f t="shared" si="114"/>
        <v>-600</v>
      </c>
      <c r="BP64" s="2"/>
      <c r="BQ64" s="45">
        <f>'m5'!AK42+'m5'!AM42+'m5'!AO42+'m5'!AQ42+'m5'!AS42+'m5'!AU42+'m5'!AW42</f>
        <v>12</v>
      </c>
      <c r="BR64" s="46">
        <f>'m5'!A42*BQ64</f>
        <v>1200</v>
      </c>
      <c r="BS64" s="46">
        <f>'m5'!AL42+'m5'!AN42+'m5'!AP42+'m5'!AR42+'m5'!AT42+'m5'!AV42+'m5'!AX42</f>
        <v>0</v>
      </c>
      <c r="BT64" s="49"/>
      <c r="BU64" s="46">
        <f t="shared" si="115"/>
        <v>-1200</v>
      </c>
      <c r="BV64" s="2"/>
      <c r="BW64" s="45">
        <f>'m5'!AY42+'m5'!BA42+'m5'!BC42+'m5'!BE42+'m5'!BG42+'m5'!BI42+'m5'!BK42</f>
        <v>25.5</v>
      </c>
      <c r="BX64" s="46">
        <f>'m5'!A42*BW64</f>
        <v>2550</v>
      </c>
      <c r="BY64" s="46">
        <f>'m5'!AZ42+'m5'!BB42+'m5'!BD42+'m5'!BF42+'m5'!BH42+'m5'!BJ42+'m5'!BL42</f>
        <v>0</v>
      </c>
      <c r="BZ64" s="49"/>
      <c r="CA64" s="46">
        <f t="shared" si="116"/>
        <v>-2550</v>
      </c>
      <c r="CB64" s="44">
        <f>IFERROR(__xludf.DUMMYFUNCTION("""COMPUTED_VALUE"""),100.0)</f>
        <v>100</v>
      </c>
      <c r="CC64" s="45">
        <f>'m6'!C54+'m6'!E54+'m6'!G54+'m6'!I54+'m6'!K54+'m6'!M54+'m6'!O54</f>
        <v>11</v>
      </c>
      <c r="CD64" s="46">
        <f t="shared" si="117"/>
        <v>1100</v>
      </c>
      <c r="CE64" s="46">
        <f>'m6'!D54+'m6'!F54+'m6'!H54+'m6'!J54+'m6'!L54+'m6'!N54+'m6'!P54</f>
        <v>0</v>
      </c>
      <c r="CF64" s="64"/>
      <c r="CG64" s="46">
        <f t="shared" si="118"/>
        <v>-1100</v>
      </c>
      <c r="CH64" s="2"/>
      <c r="CI64" s="45">
        <f>'m6'!Q54+'m6'!S54+'m6'!U54+'m6'!W54+'m6'!Y54+'m6'!AA54+'m6'!AC54</f>
        <v>17.5</v>
      </c>
      <c r="CJ64" s="54">
        <f t="shared" si="119"/>
        <v>1750</v>
      </c>
      <c r="CK64" s="46">
        <f>'m6'!R54+'m6'!T54+'m6'!V54+'m6'!X54+'m6'!Z54+'m6'!AB54+'m6'!AD54</f>
        <v>0</v>
      </c>
      <c r="CL64" s="64"/>
      <c r="CM64" s="46">
        <f t="shared" si="120"/>
        <v>-1750</v>
      </c>
      <c r="CN64" s="2"/>
      <c r="CO64" s="45">
        <f>'m6'!AE54+'m6'!AG54+'m6'!AI54+'m6'!AK54+'m6'!AM54+'m6'!AO54+'m6'!AQ54</f>
        <v>23.5</v>
      </c>
      <c r="CP64" s="46">
        <f t="shared" si="121"/>
        <v>2350</v>
      </c>
      <c r="CQ64" s="46">
        <f>'m6'!AF54+'m6'!AH54+'m6'!AJ54+'m6'!AL54+'m6'!AN54+'m6'!AP54+'m6'!AR54</f>
        <v>0</v>
      </c>
      <c r="CR64" s="64"/>
      <c r="CS64" s="46">
        <f t="shared" si="122"/>
        <v>-2350</v>
      </c>
      <c r="CT64" s="2"/>
      <c r="CU64" s="45">
        <f>'m6'!AS54+'m6'!AU54+'m6'!AW54+'m6'!AY54+'m6'!BA54+'m6'!BC54+'m6'!BE54</f>
        <v>12</v>
      </c>
      <c r="CV64" s="46">
        <f t="shared" si="123"/>
        <v>1200</v>
      </c>
      <c r="CW64" s="46">
        <f>'m6'!AT54+'m6'!AV54+'m6'!AX54+'m6'!AZ54+'m6'!BB54+'m6'!BD54+'m6'!BF54</f>
        <v>0</v>
      </c>
      <c r="CX64" s="64"/>
      <c r="CY64" s="46">
        <f t="shared" si="124"/>
        <v>-1200</v>
      </c>
      <c r="CZ64" s="2"/>
      <c r="DA64" s="45">
        <f>'m6'!BG54+'m6'!BI54+'m7'!C54+'m7'!E54+'m7'!G54+'m7'!I54+'m7'!K54</f>
        <v>10</v>
      </c>
      <c r="DB64" s="46">
        <f>('m6'!BG54+'m6'!BI54)*'m6'!A54+('m7'!C54+'m7'!E54+'m7'!G54+'m7'!I54+'m7'!K54)*'m7'!A54</f>
        <v>1000</v>
      </c>
      <c r="DC64" s="46">
        <f>'m6'!BH54+'m6'!BJ54+'m7'!D54+'m7'!F54+'m7'!H54+'m7'!J54+'m7'!L54</f>
        <v>0</v>
      </c>
      <c r="DD64" s="64"/>
      <c r="DE64" s="46">
        <f t="shared" si="125"/>
        <v>-1000</v>
      </c>
      <c r="DF64" s="44">
        <f>IFERROR(__xludf.DUMMYFUNCTION("""COMPUTED_VALUE"""),100.0)</f>
        <v>100</v>
      </c>
      <c r="DG64" s="45">
        <f>'m7'!M54+'m7'!O54+'m7'!Q54+'m7'!S54+'m7'!U54+'m7'!W54+'m7'!Y54</f>
        <v>16</v>
      </c>
      <c r="DH64" s="46">
        <f t="shared" si="126"/>
        <v>1600</v>
      </c>
      <c r="DI64" s="46">
        <f>'m7'!N54+'m7'!P54+'m7'!R54+'m7'!T54+'m7'!V54+'m7'!X54+'m7'!Z54</f>
        <v>77</v>
      </c>
      <c r="DJ64" s="64"/>
      <c r="DK64" s="46">
        <f t="shared" si="127"/>
        <v>-1523</v>
      </c>
      <c r="DL64" s="2"/>
      <c r="DM64" s="45">
        <f>'m7'!AA54+'m7'!AC54+'m7'!AE54+'m7'!AG54+'m7'!AI54+'m7'!AK54+'m7'!AM54</f>
        <v>12.5</v>
      </c>
      <c r="DN64" s="46">
        <f t="shared" si="128"/>
        <v>1250</v>
      </c>
      <c r="DO64" s="46">
        <f>'m7'!AB54+'m7'!AD54+'m7'!AF54+'m7'!AH54+'m7'!AJ54+'m7'!AL54+'m7'!AN54</f>
        <v>0</v>
      </c>
      <c r="DP64" s="64"/>
      <c r="DQ64" s="46">
        <f t="shared" si="129"/>
        <v>-1250</v>
      </c>
      <c r="DR64" s="2"/>
      <c r="DS64" s="45">
        <f>'m7'!AO54+'m7'!AQ54+'m7'!AS54+'m7'!AU54+'m7'!AW54+'m7'!AY54+'m7'!BA54</f>
        <v>4.5</v>
      </c>
      <c r="DT64" s="46">
        <f t="shared" si="130"/>
        <v>450</v>
      </c>
      <c r="DU64" s="46">
        <f>'m7'!AP54+'m7'!AR54+'m7'!AT54+'m7'!AV54+'m7'!AX54+'m7'!AZ54+'m7'!BB54</f>
        <v>0</v>
      </c>
      <c r="DV64" s="64"/>
      <c r="DW64" s="46">
        <f t="shared" si="131"/>
        <v>-450</v>
      </c>
      <c r="DX64" s="2"/>
      <c r="DY64" s="97">
        <f>'m7'!BC54+'m7'!BE54+'m7'!BG54+'m7'!BI54+'m7'!BK54+'m8'!C54+'m8'!E54</f>
        <v>16.5</v>
      </c>
      <c r="DZ64" s="63">
        <f>('m7'!BC54+'m7'!BE54+'m7'!BG54+'m7'!BI54+'m7'!BK54)*DF64+('m8'!C54+'m8'!E54)*ED64</f>
        <v>1650</v>
      </c>
      <c r="EA64" s="63">
        <f>'m7'!BD54+'m7'!BF54+'m7'!BH54+'m7'!BJ54+'m7'!BL54+'m8'!D54+'m8'!F54</f>
        <v>0</v>
      </c>
      <c r="EB64" s="64"/>
      <c r="EC64" s="63">
        <f t="shared" si="132"/>
        <v>-1650</v>
      </c>
      <c r="ED64" s="65">
        <f>IFERROR(__xludf.DUMMYFUNCTION("""COMPUTED_VALUE"""),100.0)</f>
        <v>100</v>
      </c>
      <c r="EE64" s="97">
        <f>'m8'!G54+'m8'!I54+'m8'!K54+'m8'!M54+'m8'!O54+'m8'!Q54+'m8'!S54</f>
        <v>15</v>
      </c>
      <c r="EF64" s="63">
        <f t="shared" si="133"/>
        <v>1500</v>
      </c>
      <c r="EG64" s="63">
        <f>'m8'!H54+'m8'!J54+'m8'!L54+'m8'!N54+'m8'!P54+'m8'!R54+'m8'!T54</f>
        <v>0</v>
      </c>
      <c r="EH64" s="64"/>
      <c r="EI64" s="63">
        <f t="shared" si="134"/>
        <v>-1500</v>
      </c>
      <c r="EJ64" s="66"/>
      <c r="EK64" s="97">
        <f>'m8'!U54+'m8'!W54+'m8'!Y54+'m8'!AA54+'m8'!AC54+'m8'!AE54+'m8'!AG54</f>
        <v>7</v>
      </c>
      <c r="EL64" s="63">
        <f t="shared" si="135"/>
        <v>700</v>
      </c>
      <c r="EM64" s="63">
        <f>'m8'!V54+'m8'!X54+'m8'!Z54+'m8'!AB54+'m8'!AD54+'m8'!AF54+'m8'!AH54</f>
        <v>0</v>
      </c>
      <c r="EN64" s="64"/>
      <c r="EO64" s="63">
        <f t="shared" si="136"/>
        <v>-700</v>
      </c>
      <c r="EP64" s="67"/>
      <c r="EQ64" s="55">
        <f>'m8'!AI54+'m8'!AK54+'m8'!AM54+'m8'!AO54+'m8'!AQ54+'m8'!AS54+'m8'!AU54</f>
        <v>10</v>
      </c>
      <c r="ER64" s="57">
        <f t="shared" si="137"/>
        <v>1000</v>
      </c>
      <c r="ES64" s="57">
        <f>'m8'!AJ54+'m8'!AL54+'m8'!AN54+'m8'!AP54+'m8'!AR54+'m8'!AT54+'m8'!AV54</f>
        <v>0</v>
      </c>
      <c r="ET64" s="68"/>
      <c r="EU64" s="57">
        <f t="shared" si="138"/>
        <v>-1000</v>
      </c>
      <c r="EV64" s="67"/>
      <c r="EW64" s="55">
        <f>'m8'!AW54+'m8'!AY54+'m8'!BA54+'m8'!BC54+'m8'!BE54+'m8'!BG54+'m8'!BI54</f>
        <v>5.5</v>
      </c>
      <c r="EX64" s="57">
        <f t="shared" si="139"/>
        <v>550</v>
      </c>
      <c r="EY64" s="57">
        <f>'m8'!AX54+'m8'!AZ54+'m8'!BB54+'m8'!BD54+'m8'!BF54+'m8'!BH54+'m8'!BJ54</f>
        <v>0</v>
      </c>
      <c r="EZ64" s="68"/>
      <c r="FA64" s="57">
        <f t="shared" si="140"/>
        <v>-550</v>
      </c>
      <c r="FB64" s="67"/>
      <c r="FC64" s="55">
        <f>'m8'!BK54+'m9'!C54+'m9'!E54+'m9'!G54+'m9'!I54+'m9'!K54+'m9'!M54</f>
        <v>14</v>
      </c>
      <c r="FD64" s="57">
        <f>'m8'!BK54*ED64+'m9'!C54*FH64+'m9'!E54*FH64+'m9'!G54*FH64+'m9'!I54*FH64+'m9'!K54*FH64+'m9'!M54*FH64</f>
        <v>1400</v>
      </c>
      <c r="FE64" s="57">
        <f>'m8'!BL54+'m9'!D54+'m9'!F54+'m9'!H54+'m9'!J54+'m9'!L54+'m9'!N54</f>
        <v>0</v>
      </c>
      <c r="FF64" s="68"/>
      <c r="FG64" s="57">
        <f t="shared" si="141"/>
        <v>-1400</v>
      </c>
      <c r="FH64" s="65">
        <f>IFERROR(__xludf.DUMMYFUNCTION("""COMPUTED_VALUE"""),100.0)</f>
        <v>100</v>
      </c>
      <c r="FI64" s="97">
        <f>'m9'!O54+'m9'!Q54+'m9'!S54+'m9'!U54+'m9'!W54+'m9'!Y54+'m9'!AA54</f>
        <v>0</v>
      </c>
      <c r="FJ64" s="63">
        <f t="shared" si="142"/>
        <v>0</v>
      </c>
      <c r="FK64" s="63">
        <f>'m9'!P54+'m9'!R54+'m9'!T54+'m9'!V54+'m9'!X54+'m9'!Z54+'m9'!AB54</f>
        <v>0</v>
      </c>
      <c r="FL64" s="64"/>
      <c r="FM64" s="63">
        <f t="shared" si="143"/>
        <v>0</v>
      </c>
      <c r="FN64" s="67"/>
      <c r="FO64" s="55">
        <f>'m9'!AC54+'m9'!AE54+'m9'!AG54+'m9'!AI54+'m9'!AK54+'m9'!AM54+'m9'!AO54</f>
        <v>0</v>
      </c>
      <c r="FP64" s="57">
        <f t="shared" si="144"/>
        <v>0</v>
      </c>
      <c r="FQ64" s="57">
        <f>'m9'!AD54+'m9'!AF54+'m9'!AH54+'m9'!AJ54+'m9'!AL54+'m9'!AN54+'m9'!AP54</f>
        <v>0</v>
      </c>
      <c r="FR64" s="68"/>
      <c r="FS64" s="57">
        <f t="shared" si="145"/>
        <v>0</v>
      </c>
      <c r="FT64" s="67"/>
      <c r="FU64" s="55">
        <f>'m9'!AQ54+'m9'!AS54+'m9'!AU54+'m9'!AW54+'m9'!AY54+'m9'!BA54+'m9'!BC54</f>
        <v>12.5</v>
      </c>
      <c r="FV64" s="57">
        <f t="shared" si="146"/>
        <v>1250</v>
      </c>
      <c r="FW64" s="57">
        <f>'m9'!AR54+'m9'!AT54+'m9'!AV54+'m9'!AX54+'m9'!AZ54+'m9'!BB54+'m9'!BD54</f>
        <v>0</v>
      </c>
      <c r="FX64" s="68"/>
      <c r="FY64" s="57">
        <f t="shared" si="147"/>
        <v>-1250</v>
      </c>
      <c r="FZ64" s="67"/>
      <c r="GA64" s="55">
        <f>'m9'!BE54+'m9'!BG54+'m9'!BI54+'m10'!C64+'m10'!E64+'m10'!G64+'m10'!I64</f>
        <v>9.5</v>
      </c>
      <c r="GB64" s="57">
        <f t="shared" si="148"/>
        <v>950</v>
      </c>
      <c r="GC64" s="57">
        <f>'m9'!BF54+'m9'!BH54+'m9'!BJ54+'m10'!D64+'m10'!F64+'m10'!H64+'m10'!J64</f>
        <v>0</v>
      </c>
      <c r="GD64" s="68"/>
      <c r="GE64" s="57">
        <f t="shared" si="149"/>
        <v>-950</v>
      </c>
      <c r="GF64" s="69">
        <f>IFERROR(__xludf.DUMMYFUNCTION("""COMPUTED_VALUE"""),100.0)</f>
        <v>100</v>
      </c>
      <c r="GG64" s="55">
        <f>'m10'!K64+'m10'!M64+'m10'!O64+'m10'!Q64+'m10'!S64+'m10'!U64+'m10'!W64</f>
        <v>16.5</v>
      </c>
      <c r="GH64" s="57">
        <f t="shared" si="150"/>
        <v>1650</v>
      </c>
      <c r="GI64" s="57">
        <f>'m10'!L64+'m10'!N64+'m10'!P64+'m10'!R64+'m10'!T64+'m10'!V64+'m10'!X64</f>
        <v>0</v>
      </c>
      <c r="GJ64" s="68"/>
      <c r="GK64" s="57">
        <f t="shared" si="151"/>
        <v>-1650</v>
      </c>
      <c r="GL64" s="67"/>
      <c r="GM64" s="55">
        <f>'m10'!Y64+'m10'!AA64+'m10'!AC64+'m10'!AE64+'m10'!AG64+'m10'!AI64+'m10'!AK64</f>
        <v>7.5</v>
      </c>
      <c r="GN64" s="57">
        <f t="shared" si="152"/>
        <v>750</v>
      </c>
      <c r="GO64" s="57">
        <f>'m10'!Z64+'m10'!AB64+'m10'!AD64+'m10'!AF64+'m10'!AH64+'m10'!AJ64+'m10'!AL64</f>
        <v>0</v>
      </c>
      <c r="GP64" s="68"/>
      <c r="GQ64" s="57">
        <f t="shared" si="153"/>
        <v>-750</v>
      </c>
      <c r="GR64" s="61"/>
      <c r="GS64" s="55">
        <f>'m10'!AM64+'m10'!AO64+'m10'!AQ64+'m10'!AS64+'m10'!AU64+'m10'!AW64+'m10'!AY64</f>
        <v>5</v>
      </c>
      <c r="GT64" s="57">
        <f t="shared" si="154"/>
        <v>500</v>
      </c>
      <c r="GU64" s="57">
        <f>'m10'!AN64+'m10'!AP64+'m10'!AR64+'m10'!AT64+'m10'!AV64+'m10'!AX64+'m10'!AZ64</f>
        <v>0</v>
      </c>
      <c r="GV64" s="58"/>
      <c r="GW64" s="57">
        <f t="shared" si="155"/>
        <v>-500</v>
      </c>
      <c r="GX64" s="61"/>
      <c r="GY64" s="55">
        <f>'m10'!BA64+'m10'!BC64+'m10'!BE64+'m10'!BG64+'m10'!BI64+'m10'!BK64+'m11'!C64</f>
        <v>13</v>
      </c>
      <c r="GZ64" s="57">
        <f t="shared" si="156"/>
        <v>1300</v>
      </c>
      <c r="HA64" s="57">
        <f>'m10'!BB64+'m10'!BD64+'m10'!BF64+'m10'!BH64+'m10'!BJ64+'m10'!BL64+'m11'!D64</f>
        <v>0</v>
      </c>
      <c r="HB64" s="58"/>
      <c r="HC64" s="57">
        <f t="shared" si="157"/>
        <v>-1300</v>
      </c>
      <c r="HD64" s="69">
        <f>IFERROR(__xludf.DUMMYFUNCTION("""COMPUTED_VALUE"""),100.0)</f>
        <v>100</v>
      </c>
      <c r="HE64" s="55">
        <f>'m11'!E64+'m11'!G64+'m11'!I64+'m11'!K64+'m11'!M64+'m11'!O64+'m11'!Q64</f>
        <v>13</v>
      </c>
      <c r="HF64" s="57">
        <f t="shared" si="158"/>
        <v>1300</v>
      </c>
      <c r="HG64" s="57">
        <f>'m11'!F64+'m11'!H64+'m11'!J64+'m11'!L64+'m11'!N64+'m11'!P64+'m11'!R64</f>
        <v>0</v>
      </c>
      <c r="HH64" s="68"/>
      <c r="HI64" s="57">
        <f t="shared" si="159"/>
        <v>-1300</v>
      </c>
      <c r="HJ64" s="67"/>
      <c r="HK64" s="55">
        <f>'m11'!S64+'m11'!U64+'m11'!W64+'m11'!Y64+'m11'!AA64+'m11'!AC64+'m11'!AE64</f>
        <v>9.5</v>
      </c>
      <c r="HL64" s="57">
        <f t="shared" si="160"/>
        <v>950</v>
      </c>
      <c r="HM64" s="57">
        <f>'m11'!T64+'m11'!V64+'m11'!X64+'m11'!Z64+'m11'!AB64+'m11'!AD64+'m11'!AF64</f>
        <v>0</v>
      </c>
      <c r="HN64" s="68"/>
      <c r="HO64" s="57">
        <f t="shared" si="161"/>
        <v>-950</v>
      </c>
      <c r="HP64" s="61"/>
      <c r="HQ64" s="55">
        <f>'m11'!AG64+'m11'!AI64+'m11'!AK64+'m11'!AM64+'m11'!AO64+'m11'!AQ64+'m11'!AS64</f>
        <v>15</v>
      </c>
      <c r="HR64" s="57">
        <f t="shared" si="162"/>
        <v>1500</v>
      </c>
      <c r="HS64" s="57">
        <f>'m11'!AH64+'m11'!AJ64+'m11'!AL64+'m11'!AN64+'m11'!AP64+'m11'!AR64+'m11'!AT64</f>
        <v>0</v>
      </c>
      <c r="HT64" s="58"/>
      <c r="HU64" s="57">
        <f t="shared" si="163"/>
        <v>-1500</v>
      </c>
      <c r="HV64" s="61"/>
      <c r="HW64" s="55">
        <f>'m11'!AU64+'m11'!AW64+'m11'!AY64+'m11'!BA64+'m11'!BC64+'m11'!BE64+'m11'!BG64</f>
        <v>9.5</v>
      </c>
      <c r="HX64" s="57">
        <f t="shared" si="164"/>
        <v>950</v>
      </c>
      <c r="HY64" s="57">
        <f>'m11'!AV64+'m11'!AX64+'m11'!AZ64+'m11'!BB64+'m11'!BD64+'m11'!BF64+'m11'!BH64</f>
        <v>0</v>
      </c>
      <c r="HZ64" s="58"/>
      <c r="IA64" s="57">
        <f t="shared" si="165"/>
        <v>-950</v>
      </c>
      <c r="IB64" s="61">
        <f>IFERROR(__xludf.DUMMYFUNCTION("""COMPUTED_VALUE"""),100.0)</f>
        <v>100</v>
      </c>
      <c r="IC64" s="55">
        <f>'m11'!BI64+'m12'!C64+'m12'!E64+'m12'!G64+'m12'!I64+'m12'!K64+'m12'!M64</f>
        <v>25.5</v>
      </c>
      <c r="ID64" s="57">
        <f t="shared" si="166"/>
        <v>2550</v>
      </c>
      <c r="IE64" s="57">
        <f>'m11'!BJ64+'m12'!D64+'m12'!F64+'m12'!H64+'m12'!J64+'m12'!L64+'m12'!N64</f>
        <v>0</v>
      </c>
      <c r="IF64" s="58"/>
      <c r="IG64" s="57">
        <f t="shared" si="167"/>
        <v>-2550</v>
      </c>
      <c r="IH64" s="61"/>
      <c r="II64" s="55">
        <f>'m12'!O64+'m12'!Q64+'m12'!S64+'m12'!U64+'m12'!W64+'m12'!Y64+'m12'!AA64</f>
        <v>13.5</v>
      </c>
      <c r="IJ64" s="57">
        <f t="shared" si="168"/>
        <v>1350</v>
      </c>
      <c r="IK64" s="57">
        <f>'m12'!P64+'m12'!R64+'m12'!T64+'m12'!V64+'m12'!X64+'m12'!Z64+'m12'!AB64</f>
        <v>0</v>
      </c>
      <c r="IL64" s="58"/>
      <c r="IM64" s="57">
        <f t="shared" si="169"/>
        <v>-1350</v>
      </c>
      <c r="IN64" s="61"/>
      <c r="IO64" s="55">
        <f>'m12'!AC64+'m12'!AE64+'m12'!AG64+'m12'!AI64+'m12'!AK64+'m12'!AM64+'m12'!AO64</f>
        <v>8</v>
      </c>
      <c r="IP64" s="57">
        <f t="shared" si="170"/>
        <v>800</v>
      </c>
      <c r="IQ64" s="57">
        <f>'m12'!AD64+'m12'!AF64+'m12'!AH64+'m12'!AJ64+'m12'!AL64+'m12'!AN64+'m12'!AP64</f>
        <v>0</v>
      </c>
      <c r="IR64" s="58"/>
      <c r="IS64" s="57">
        <f t="shared" si="171"/>
        <v>-800</v>
      </c>
      <c r="IT64" s="61"/>
      <c r="IU64" s="55">
        <f>'m12'!AQ64+'m12'!AS64+'m12'!AU64+'m12'!AW64+'m12'!AY64+'m12'!BA64+'m12'!BC64</f>
        <v>5</v>
      </c>
      <c r="IV64" s="57">
        <f t="shared" si="172"/>
        <v>500</v>
      </c>
      <c r="IW64" s="57">
        <f>'m12'!AR64+'m12'!AT64+'m12'!AV64+'m12'!AX64+'m12'!AZ64+'m12'!BB64+'m12'!BD64</f>
        <v>0</v>
      </c>
      <c r="IX64" s="58"/>
      <c r="IY64" s="57">
        <f t="shared" si="173"/>
        <v>-500</v>
      </c>
      <c r="IZ64" s="61"/>
      <c r="JA64" s="55">
        <f>'m12'!BE64+'m12'!BG64+'m12'!BI64+'m12'!BK64</f>
        <v>0</v>
      </c>
      <c r="JB64" s="57">
        <f t="shared" si="174"/>
        <v>0</v>
      </c>
      <c r="JC64" s="57">
        <f>'m12'!BF64+'m12'!BH64+'m12'!BJ64+'m12'!BL64</f>
        <v>0</v>
      </c>
      <c r="JD64" s="58"/>
      <c r="JE64" s="57">
        <f t="shared" si="175"/>
        <v>0</v>
      </c>
    </row>
    <row r="65">
      <c r="A65" s="2" t="str">
        <f>IFERROR(__xludf.DUMMYFUNCTION("""COMPUTED_VALUE"""),"Martin Danč-x")</f>
        <v>Martin Danč-x</v>
      </c>
      <c r="B65" s="44">
        <f>IFERROR(__xludf.DUMMYFUNCTION("""COMPUTED_VALUE"""),100.0)</f>
        <v>100</v>
      </c>
      <c r="C65" s="94">
        <f>'m3'!E43+'m3'!G43+'m3'!I43+'m3'!K43+'m3'!M43+'m3'!O43+'m3'!Q43</f>
        <v>3.5</v>
      </c>
      <c r="D65" s="46">
        <f>'m3'!A43*C65</f>
        <v>350</v>
      </c>
      <c r="E65" s="46">
        <f>'m3'!F43+'m3'!H43+'m3'!J43+'m3'!L43+'m3'!N43+'m3'!P43+'m3'!R43</f>
        <v>350</v>
      </c>
      <c r="F65" s="47"/>
      <c r="G65" s="46">
        <f t="shared" si="104"/>
        <v>0</v>
      </c>
      <c r="H65" s="2"/>
      <c r="I65" s="45">
        <f>'m3'!S43+'m3'!U43+'m3'!W43+'m3'!Y43+'m3'!AA43+'m3'!AC43+'m3'!AE43</f>
        <v>12</v>
      </c>
      <c r="J65" s="46">
        <f>'m3'!A43*I65</f>
        <v>1200</v>
      </c>
      <c r="K65" s="46">
        <f>'m3'!T43+'m3'!V43+'m3'!X43+'m3'!Z43+'m3'!AB43+'m3'!AD43+'m3'!AF43</f>
        <v>1200</v>
      </c>
      <c r="L65" s="47"/>
      <c r="M65" s="46">
        <f t="shared" si="105"/>
        <v>0</v>
      </c>
      <c r="N65" s="2"/>
      <c r="O65" s="45">
        <f>'m3'!AG43+'m3'!AI43+'m3'!AK43+'m3'!AM43+'m3'!AO43+'m3'!AQ43+'m3'!AS43</f>
        <v>1</v>
      </c>
      <c r="P65" s="46">
        <f>'m3'!A43*O65</f>
        <v>100</v>
      </c>
      <c r="Q65" s="46">
        <f>'m3'!AH43+'m3'!AJ43+'m3'!AL43+'m3'!AN43+'m3'!AP43+'m3'!AR43+'m3'!AT43</f>
        <v>0</v>
      </c>
      <c r="R65" s="64">
        <v>100.0</v>
      </c>
      <c r="S65" s="46">
        <f t="shared" si="106"/>
        <v>0</v>
      </c>
      <c r="T65" s="2"/>
      <c r="U65" s="45">
        <f>'m3'!AU43+'m3'!AW43+'m3'!AY43+'m3'!BA43+'m3'!BC43+'m3'!BE43+'m3'!BG43</f>
        <v>0</v>
      </c>
      <c r="V65" s="46">
        <f>'m3'!A43*U65</f>
        <v>0</v>
      </c>
      <c r="W65" s="46">
        <f>'m3'!AV43+'m3'!AX43+'m3'!AZ43+'m3'!BB43+'m3'!BD43+'m3'!BF43+'m3'!BH43</f>
        <v>0</v>
      </c>
      <c r="X65" s="49"/>
      <c r="Y65" s="46">
        <f t="shared" si="107"/>
        <v>0</v>
      </c>
      <c r="Z65" s="2"/>
      <c r="AA65" s="45">
        <f>'m3'!BI43+'m3'!BK43+'m4'!C43+'m4'!E43+'m4'!G43+'m4'!I43+'m4'!K43</f>
        <v>0</v>
      </c>
      <c r="AB65" s="46">
        <f>('m3'!BI43+'m3'!BK43)*'m3'!A43+('m4'!C43+'m4'!E43+'m4'!G43+'m4'!I43+'m4'!K43)*'m4'!A43</f>
        <v>0</v>
      </c>
      <c r="AC65" s="46">
        <f>'m3'!BJ43+'m3'!BL43+'m4'!D43+'m4'!F43+'m4'!H43+'m4'!J43+'m4'!L43</f>
        <v>0</v>
      </c>
      <c r="AD65" s="49"/>
      <c r="AE65" s="46">
        <f t="shared" si="108"/>
        <v>0</v>
      </c>
      <c r="AF65" s="44">
        <f>IFERROR(__xludf.DUMMYFUNCTION("""COMPUTED_VALUE"""),100.0)</f>
        <v>100</v>
      </c>
      <c r="AG65" s="45">
        <f>'m4'!M43+'m4'!O43+'m4'!Q43+'m4'!S43+'m4'!U43+'m4'!W43+'m4'!Y43</f>
        <v>0</v>
      </c>
      <c r="AH65" s="46">
        <f>'m4'!A43*AG65</f>
        <v>0</v>
      </c>
      <c r="AI65" s="46">
        <f>'m4'!N43+'m4'!P43+'m4'!R43+'m4'!T43+'m4'!V43+'m4'!X43+'m4'!Z43</f>
        <v>0</v>
      </c>
      <c r="AJ65" s="49"/>
      <c r="AK65" s="46">
        <f t="shared" si="109"/>
        <v>0</v>
      </c>
      <c r="AL65" s="2"/>
      <c r="AM65" s="45">
        <f>'m4'!AA43+'m4'!AC43+'m4'!AE43+'m4'!AG43+'m4'!AI43+'m4'!AK43+'m4'!AM43</f>
        <v>0</v>
      </c>
      <c r="AN65" s="46">
        <f>'m4'!A43*AM65</f>
        <v>0</v>
      </c>
      <c r="AO65" s="52">
        <f>'m4'!AB43+'m4'!AD43+'m4'!AF43+'m4'!AH43+'m4'!AJ43+'m4'!AL43+'m4'!AN43</f>
        <v>0</v>
      </c>
      <c r="AP65" s="49"/>
      <c r="AQ65" s="46">
        <f t="shared" si="110"/>
        <v>0</v>
      </c>
      <c r="AR65" s="2"/>
      <c r="AS65" s="45">
        <f>'m4'!AO43+'m4'!AQ43+'m4'!AS43+'m4'!AU43+'m4'!AW43+'m4'!AY43+'m4'!BA43</f>
        <v>0</v>
      </c>
      <c r="AT65" s="46">
        <f>'m4'!A43*AS65</f>
        <v>0</v>
      </c>
      <c r="AU65" s="46">
        <f>'m4'!AP43+'m4'!AR43+'m4'!AT43+'m4'!AV43+'m4'!AX43+'m4'!AZ43+'m4'!BB43</f>
        <v>0</v>
      </c>
      <c r="AV65" s="64"/>
      <c r="AW65" s="62">
        <f t="shared" si="111"/>
        <v>0</v>
      </c>
      <c r="AX65" s="2"/>
      <c r="AY65" s="45">
        <f>'m4'!BC43+'m4'!BE43+'m4'!BG43+'m4'!BI43+'m5'!C43+'m5'!E43+'m5'!G43</f>
        <v>0</v>
      </c>
      <c r="AZ65" s="46">
        <f>('m4'!BC43+'m4'!BE43+'m4'!BG43+'m4'!BI43)*'m4'!A43+('m5'!C43+'m5'!E43+'m5'!G43)*'m5'!A43</f>
        <v>0</v>
      </c>
      <c r="BA65" s="46">
        <f>'m4'!BD43+'m4'!BF43+'m4'!BH43+'m4'!BJ43+'m5'!D43+'m5'!F43+'m5'!H43</f>
        <v>0</v>
      </c>
      <c r="BB65" s="64"/>
      <c r="BC65" s="46">
        <f t="shared" si="112"/>
        <v>0</v>
      </c>
      <c r="BD65" s="44">
        <f>IFERROR(__xludf.DUMMYFUNCTION("""COMPUTED_VALUE"""),100.0)</f>
        <v>100</v>
      </c>
      <c r="BE65" s="45">
        <f>'m5'!I43+'m5'!K43+'m5'!M43+'m5'!O43+'m5'!Q43+'m5'!S43+'m5'!U43</f>
        <v>0</v>
      </c>
      <c r="BF65" s="46">
        <f>'m5'!A43*BE65</f>
        <v>0</v>
      </c>
      <c r="BG65" s="46">
        <f>'m5'!J43+'m5'!L43+'m5'!N43+'m5'!P43+'m5'!R43+'m5'!T43+'m5'!V43</f>
        <v>0</v>
      </c>
      <c r="BH65" s="64"/>
      <c r="BI65" s="46">
        <f t="shared" si="113"/>
        <v>0</v>
      </c>
      <c r="BJ65" s="2"/>
      <c r="BK65" s="45">
        <f>'m5'!W43+'m5'!Y43+'m5'!AA43+'m5'!AC43+'m5'!AE43+'m5'!AG43+'m5'!AI43</f>
        <v>0</v>
      </c>
      <c r="BL65" s="46">
        <f>'m5'!A43*BK65</f>
        <v>0</v>
      </c>
      <c r="BM65" s="46">
        <f>'m5'!X43+'m5'!Z43+'m5'!AB43+'m5'!AD43+'m5'!AF43+'m5'!AH43+'m5'!AJ43</f>
        <v>0</v>
      </c>
      <c r="BN65" s="47"/>
      <c r="BO65" s="46">
        <f t="shared" si="114"/>
        <v>0</v>
      </c>
      <c r="BP65" s="2"/>
      <c r="BQ65" s="45">
        <f>'m5'!AK43+'m5'!AM43+'m5'!AO43+'m5'!AQ43+'m5'!AS43+'m5'!AU43+'m5'!AW43</f>
        <v>21</v>
      </c>
      <c r="BR65" s="46">
        <f>'m5'!A43*BQ65</f>
        <v>2100</v>
      </c>
      <c r="BS65" s="46">
        <f>'m5'!AL43+'m5'!AN43+'m5'!AP43+'m5'!AR43+'m5'!AT43+'m5'!AV43+'m5'!AX43</f>
        <v>0</v>
      </c>
      <c r="BT65" s="64"/>
      <c r="BU65" s="46">
        <f t="shared" si="115"/>
        <v>-2100</v>
      </c>
      <c r="BV65" s="2"/>
      <c r="BW65" s="45">
        <f>'m5'!AY43+'m5'!BA43+'m5'!BC43+'m5'!BE43+'m5'!BG43+'m5'!BI43+'m5'!BK43</f>
        <v>11</v>
      </c>
      <c r="BX65" s="46">
        <f>'m5'!A43*BW65</f>
        <v>1100</v>
      </c>
      <c r="BY65" s="46">
        <f>'m5'!AZ43+'m5'!BB43+'m5'!BD43+'m5'!BF43+'m5'!BH43+'m5'!BJ43+'m5'!BL43</f>
        <v>0</v>
      </c>
      <c r="BZ65" s="64"/>
      <c r="CA65" s="46">
        <f t="shared" si="116"/>
        <v>-1100</v>
      </c>
      <c r="CB65" s="44">
        <f>IFERROR(__xludf.DUMMYFUNCTION("""COMPUTED_VALUE"""),100.0)</f>
        <v>100</v>
      </c>
      <c r="CC65" s="45">
        <f>'m6'!C55+'m6'!E55+'m6'!G55+'m6'!I55+'m6'!K55+'m6'!M55+'m6'!O55</f>
        <v>0</v>
      </c>
      <c r="CD65" s="46">
        <f t="shared" si="117"/>
        <v>0</v>
      </c>
      <c r="CE65" s="46">
        <f>'m6'!D55+'m6'!F55+'m6'!H55+'m6'!J55+'m6'!L55+'m6'!N55+'m6'!P55</f>
        <v>0</v>
      </c>
      <c r="CF65" s="64"/>
      <c r="CG65" s="46">
        <f t="shared" si="118"/>
        <v>0</v>
      </c>
      <c r="CH65" s="2"/>
      <c r="CI65" s="45">
        <f>'m6'!Q55+'m6'!S55+'m6'!U55+'m6'!W55+'m6'!Y55+'m6'!AA55+'m6'!AC55</f>
        <v>0</v>
      </c>
      <c r="CJ65" s="54">
        <f t="shared" si="119"/>
        <v>0</v>
      </c>
      <c r="CK65" s="46">
        <f>'m6'!R55+'m6'!T55+'m6'!V55+'m6'!X55+'m6'!Z55+'m6'!AB55+'m6'!AD55</f>
        <v>0</v>
      </c>
      <c r="CL65" s="64"/>
      <c r="CM65" s="46">
        <f t="shared" si="120"/>
        <v>0</v>
      </c>
      <c r="CN65" s="2"/>
      <c r="CO65" s="45">
        <f>'m6'!AE55+'m6'!AG55+'m6'!AI55+'m6'!AK55+'m6'!AM55+'m6'!AO55+'m6'!AQ55</f>
        <v>0</v>
      </c>
      <c r="CP65" s="46">
        <f t="shared" si="121"/>
        <v>0</v>
      </c>
      <c r="CQ65" s="46">
        <f>'m6'!AF55+'m6'!AH55+'m6'!AJ55+'m6'!AL55+'m6'!AN55+'m6'!AP55+'m6'!AR55</f>
        <v>0</v>
      </c>
      <c r="CR65" s="64"/>
      <c r="CS65" s="46">
        <f t="shared" si="122"/>
        <v>0</v>
      </c>
      <c r="CT65" s="2"/>
      <c r="CU65" s="45">
        <f>'m6'!AS55+'m6'!AU55+'m6'!AW55+'m6'!AY55+'m6'!BA55+'m6'!BC55+'m6'!BE55</f>
        <v>0</v>
      </c>
      <c r="CV65" s="46">
        <f t="shared" si="123"/>
        <v>0</v>
      </c>
      <c r="CW65" s="46">
        <f>'m6'!AT55+'m6'!AV55+'m6'!AX55+'m6'!AZ55+'m6'!BB55+'m6'!BD55+'m6'!BF55</f>
        <v>0</v>
      </c>
      <c r="CX65" s="64"/>
      <c r="CY65" s="46">
        <f t="shared" si="124"/>
        <v>0</v>
      </c>
      <c r="CZ65" s="2"/>
      <c r="DA65" s="45">
        <f>'m6'!BG55+'m6'!BI55+'m7'!C55+'m7'!E55+'m7'!G55+'m7'!I55+'m7'!K55</f>
        <v>0</v>
      </c>
      <c r="DB65" s="46">
        <f>('m6'!BG55+'m6'!BI55)*'m6'!A55+('m7'!C55+'m7'!E55+'m7'!G55+'m7'!I55+'m7'!K55)*'m7'!A55</f>
        <v>0</v>
      </c>
      <c r="DC65" s="46">
        <f>'m6'!BH55+'m6'!BJ55+'m7'!D55+'m7'!F55+'m7'!H55+'m7'!J55+'m7'!L55</f>
        <v>0</v>
      </c>
      <c r="DD65" s="64"/>
      <c r="DE65" s="46">
        <f t="shared" si="125"/>
        <v>0</v>
      </c>
      <c r="DF65" s="44">
        <f>IFERROR(__xludf.DUMMYFUNCTION("""COMPUTED_VALUE"""),100.0)</f>
        <v>100</v>
      </c>
      <c r="DG65" s="45">
        <f>'m7'!M55+'m7'!O55+'m7'!Q55+'m7'!S55+'m7'!U55+'m7'!W55+'m7'!Y55</f>
        <v>0</v>
      </c>
      <c r="DH65" s="46">
        <f t="shared" si="126"/>
        <v>0</v>
      </c>
      <c r="DI65" s="46">
        <f>'m7'!N55+'m7'!P55+'m7'!R55+'m7'!T55+'m7'!V55+'m7'!X55+'m7'!Z55</f>
        <v>0</v>
      </c>
      <c r="DJ65" s="64"/>
      <c r="DK65" s="46">
        <f t="shared" si="127"/>
        <v>0</v>
      </c>
      <c r="DL65" s="2"/>
      <c r="DM65" s="45">
        <f>'m7'!AA55+'m7'!AC55+'m7'!AE55+'m7'!AG55+'m7'!AI55+'m7'!AK55+'m7'!AM55</f>
        <v>0</v>
      </c>
      <c r="DN65" s="46">
        <f t="shared" si="128"/>
        <v>0</v>
      </c>
      <c r="DO65" s="46">
        <f>'m7'!AB55+'m7'!AD55+'m7'!AF55+'m7'!AH55+'m7'!AJ55+'m7'!AL55+'m7'!AN55</f>
        <v>0</v>
      </c>
      <c r="DP65" s="64"/>
      <c r="DQ65" s="46">
        <f t="shared" si="129"/>
        <v>0</v>
      </c>
      <c r="DR65" s="2"/>
      <c r="DS65" s="45">
        <f>'m7'!AO55+'m7'!AQ55+'m7'!AS55+'m7'!AU55+'m7'!AW55+'m7'!AY55+'m7'!BA55</f>
        <v>0</v>
      </c>
      <c r="DT65" s="46">
        <f t="shared" si="130"/>
        <v>0</v>
      </c>
      <c r="DU65" s="46">
        <f>'m7'!AP55+'m7'!AR55+'m7'!AT55+'m7'!AV55+'m7'!AX55+'m7'!AZ55+'m7'!BB55</f>
        <v>0</v>
      </c>
      <c r="DV65" s="64"/>
      <c r="DW65" s="46">
        <f t="shared" si="131"/>
        <v>0</v>
      </c>
      <c r="DX65" s="2"/>
      <c r="DY65" s="97">
        <f>'m7'!BC55+'m7'!BE55+'m7'!BG55+'m7'!BI55+'m7'!BK55+'m8'!C55+'m8'!E55</f>
        <v>0</v>
      </c>
      <c r="DZ65" s="63">
        <f>('m7'!BC55+'m7'!BE55+'m7'!BG55+'m7'!BI55+'m7'!BK55)*DF65+('m8'!C55+'m8'!E55)*ED65</f>
        <v>0</v>
      </c>
      <c r="EA65" s="63">
        <f>'m7'!BD55+'m7'!BF55+'m7'!BH55+'m7'!BJ55+'m7'!BL55+'m8'!D55+'m8'!F55</f>
        <v>0</v>
      </c>
      <c r="EB65" s="64"/>
      <c r="EC65" s="63">
        <f t="shared" si="132"/>
        <v>0</v>
      </c>
      <c r="ED65" s="65">
        <f>IFERROR(__xludf.DUMMYFUNCTION("""COMPUTED_VALUE"""),100.0)</f>
        <v>100</v>
      </c>
      <c r="EE65" s="97">
        <f>'m8'!G55+'m8'!I55+'m8'!K55+'m8'!M55+'m8'!O55+'m8'!Q55+'m8'!S55</f>
        <v>0</v>
      </c>
      <c r="EF65" s="63">
        <f t="shared" si="133"/>
        <v>0</v>
      </c>
      <c r="EG65" s="63">
        <f>'m8'!H55+'m8'!J55+'m8'!L55+'m8'!N55+'m8'!P55+'m8'!R55+'m8'!T55</f>
        <v>0</v>
      </c>
      <c r="EH65" s="64"/>
      <c r="EI65" s="63">
        <f t="shared" si="134"/>
        <v>0</v>
      </c>
      <c r="EJ65" s="66"/>
      <c r="EK65" s="97">
        <f>'m8'!U55+'m8'!W55+'m8'!Y55+'m8'!AA55+'m8'!AC55+'m8'!AE55+'m8'!AG55</f>
        <v>0</v>
      </c>
      <c r="EL65" s="63">
        <f t="shared" si="135"/>
        <v>0</v>
      </c>
      <c r="EM65" s="63">
        <f>'m8'!V55+'m8'!X55+'m8'!Z55+'m8'!AB55+'m8'!AD55+'m8'!AF55+'m8'!AH55</f>
        <v>0</v>
      </c>
      <c r="EN65" s="64"/>
      <c r="EO65" s="63">
        <f t="shared" si="136"/>
        <v>0</v>
      </c>
      <c r="EP65" s="67"/>
      <c r="EQ65" s="55">
        <f>'m8'!AI55+'m8'!AK55+'m8'!AM55+'m8'!AO55+'m8'!AQ55+'m8'!AS55+'m8'!AU55</f>
        <v>0</v>
      </c>
      <c r="ER65" s="57">
        <f t="shared" si="137"/>
        <v>0</v>
      </c>
      <c r="ES65" s="57">
        <f>'m8'!AJ55+'m8'!AL55+'m8'!AN55+'m8'!AP55+'m8'!AR55+'m8'!AT55+'m8'!AV55</f>
        <v>0</v>
      </c>
      <c r="ET65" s="68"/>
      <c r="EU65" s="57">
        <f t="shared" si="138"/>
        <v>0</v>
      </c>
      <c r="EV65" s="67"/>
      <c r="EW65" s="55">
        <f>'m8'!AW55+'m8'!AY55+'m8'!BA55+'m8'!BC55+'m8'!BE55+'m8'!BG55+'m8'!BI55</f>
        <v>0</v>
      </c>
      <c r="EX65" s="57">
        <f t="shared" si="139"/>
        <v>0</v>
      </c>
      <c r="EY65" s="57">
        <f>'m8'!AX55+'m8'!AZ55+'m8'!BB55+'m8'!BD55+'m8'!BF55+'m8'!BH55+'m8'!BJ55</f>
        <v>0</v>
      </c>
      <c r="EZ65" s="68"/>
      <c r="FA65" s="57">
        <f t="shared" si="140"/>
        <v>0</v>
      </c>
      <c r="FB65" s="67"/>
      <c r="FC65" s="55">
        <f>'m8'!BK55+'m9'!C55+'m9'!E55+'m9'!G55+'m9'!I55+'m9'!K55+'m9'!M55</f>
        <v>0</v>
      </c>
      <c r="FD65" s="57">
        <f>'m8'!BK55*ED65+'m9'!C55*FH65+'m9'!E55*FH65+'m9'!G55*FH65+'m9'!I55*FH65+'m9'!K55*FH65+'m9'!M55*FH65</f>
        <v>0</v>
      </c>
      <c r="FE65" s="57">
        <f>'m8'!BL55+'m9'!D55+'m9'!F55+'m9'!H55+'m9'!J55+'m9'!L55+'m9'!N55</f>
        <v>0</v>
      </c>
      <c r="FF65" s="68"/>
      <c r="FG65" s="57">
        <f t="shared" si="141"/>
        <v>0</v>
      </c>
      <c r="FH65" s="65">
        <f>IFERROR(__xludf.DUMMYFUNCTION("""COMPUTED_VALUE"""),100.0)</f>
        <v>100</v>
      </c>
      <c r="FI65" s="97">
        <f>'m9'!O55+'m9'!Q55+'m9'!S55+'m9'!U55+'m9'!W55+'m9'!Y55+'m9'!AA55</f>
        <v>0</v>
      </c>
      <c r="FJ65" s="63">
        <f t="shared" si="142"/>
        <v>0</v>
      </c>
      <c r="FK65" s="63">
        <f>'m9'!P55+'m9'!R55+'m9'!T55+'m9'!V55+'m9'!X55+'m9'!Z55+'m9'!AB55</f>
        <v>0</v>
      </c>
      <c r="FL65" s="64"/>
      <c r="FM65" s="63">
        <f t="shared" si="143"/>
        <v>0</v>
      </c>
      <c r="FN65" s="67"/>
      <c r="FO65" s="55">
        <f>'m9'!AC55+'m9'!AE55+'m9'!AG55+'m9'!AI55+'m9'!AK55+'m9'!AM55+'m9'!AO55</f>
        <v>23.5</v>
      </c>
      <c r="FP65" s="57">
        <f t="shared" si="144"/>
        <v>2350</v>
      </c>
      <c r="FQ65" s="57">
        <f>'m9'!AD55+'m9'!AF55+'m9'!AH55+'m9'!AJ55+'m9'!AL55+'m9'!AN55+'m9'!AP55</f>
        <v>0</v>
      </c>
      <c r="FR65" s="68"/>
      <c r="FS65" s="57">
        <f t="shared" si="145"/>
        <v>-2350</v>
      </c>
      <c r="FT65" s="67"/>
      <c r="FU65" s="55">
        <f>'m9'!AQ55+'m9'!AS55+'m9'!AU55+'m9'!AW55+'m9'!AY55+'m9'!BA55+'m9'!BC55</f>
        <v>22</v>
      </c>
      <c r="FV65" s="57">
        <f t="shared" si="146"/>
        <v>2200</v>
      </c>
      <c r="FW65" s="57">
        <f>'m9'!AR55+'m9'!AT55+'m9'!AV55+'m9'!AX55+'m9'!AZ55+'m9'!BB55+'m9'!BD55</f>
        <v>0</v>
      </c>
      <c r="FX65" s="68"/>
      <c r="FY65" s="57">
        <f t="shared" si="147"/>
        <v>-2200</v>
      </c>
      <c r="FZ65" s="67"/>
      <c r="GA65" s="55">
        <f>'m9'!BE55+'m9'!BG55+'m9'!BI55+'m10'!C65+'m10'!E65+'m10'!G65+'m10'!I65</f>
        <v>8.5</v>
      </c>
      <c r="GB65" s="57">
        <f t="shared" si="148"/>
        <v>850</v>
      </c>
      <c r="GC65" s="57">
        <f>'m9'!BF55+'m9'!BH55+'m9'!BJ55+'m10'!D65+'m10'!F65+'m10'!H65+'m10'!J65</f>
        <v>0</v>
      </c>
      <c r="GD65" s="68"/>
      <c r="GE65" s="57">
        <f t="shared" si="149"/>
        <v>-850</v>
      </c>
      <c r="GF65" s="69">
        <f>IFERROR(__xludf.DUMMYFUNCTION("""COMPUTED_VALUE"""),100.0)</f>
        <v>100</v>
      </c>
      <c r="GG65" s="55">
        <f>'m10'!K65+'m10'!M65+'m10'!O65+'m10'!Q65+'m10'!S65+'m10'!U65+'m10'!W65</f>
        <v>0</v>
      </c>
      <c r="GH65" s="57">
        <f t="shared" si="150"/>
        <v>0</v>
      </c>
      <c r="GI65" s="57">
        <f>'m10'!L65+'m10'!N65+'m10'!P65+'m10'!R65+'m10'!T65+'m10'!V65+'m10'!X65</f>
        <v>0</v>
      </c>
      <c r="GJ65" s="68"/>
      <c r="GK65" s="57">
        <f t="shared" si="151"/>
        <v>0</v>
      </c>
      <c r="GL65" s="67"/>
      <c r="GM65" s="55">
        <f>'m10'!Y65+'m10'!AA65+'m10'!AC65+'m10'!AE65+'m10'!AG65+'m10'!AI65+'m10'!AK65</f>
        <v>0</v>
      </c>
      <c r="GN65" s="57">
        <f t="shared" si="152"/>
        <v>0</v>
      </c>
      <c r="GO65" s="57">
        <f>'m10'!Z65+'m10'!AB65+'m10'!AD65+'m10'!AF65+'m10'!AH65+'m10'!AJ65+'m10'!AL65</f>
        <v>0</v>
      </c>
      <c r="GP65" s="68"/>
      <c r="GQ65" s="57">
        <f t="shared" si="153"/>
        <v>0</v>
      </c>
      <c r="GR65" s="61"/>
      <c r="GS65" s="55">
        <f>'m10'!AM65+'m10'!AO65+'m10'!AQ65+'m10'!AS65+'m10'!AU65+'m10'!AW65+'m10'!AY65</f>
        <v>0</v>
      </c>
      <c r="GT65" s="57">
        <f t="shared" si="154"/>
        <v>0</v>
      </c>
      <c r="GU65" s="57">
        <f>'m10'!AN65+'m10'!AP65+'m10'!AR65+'m10'!AT65+'m10'!AV65+'m10'!AX65+'m10'!AZ65</f>
        <v>0</v>
      </c>
      <c r="GV65" s="58"/>
      <c r="GW65" s="57">
        <f t="shared" si="155"/>
        <v>0</v>
      </c>
      <c r="GX65" s="61"/>
      <c r="GY65" s="55">
        <f>'m10'!BA65+'m10'!BC65+'m10'!BE65+'m10'!BG65+'m10'!BI65+'m10'!BK65+'m11'!C65</f>
        <v>0</v>
      </c>
      <c r="GZ65" s="57">
        <f t="shared" si="156"/>
        <v>0</v>
      </c>
      <c r="HA65" s="57">
        <f>'m10'!BB65+'m10'!BD65+'m10'!BF65+'m10'!BH65+'m10'!BJ65+'m10'!BL65+'m11'!D65</f>
        <v>0</v>
      </c>
      <c r="HB65" s="58"/>
      <c r="HC65" s="57">
        <f t="shared" si="157"/>
        <v>0</v>
      </c>
      <c r="HD65" s="69">
        <f>IFERROR(__xludf.DUMMYFUNCTION("""COMPUTED_VALUE"""),100.0)</f>
        <v>100</v>
      </c>
      <c r="HE65" s="55">
        <f>'m11'!E65+'m11'!G65+'m11'!I65+'m11'!K65+'m11'!M65+'m11'!O65+'m11'!Q65</f>
        <v>0</v>
      </c>
      <c r="HF65" s="57">
        <f t="shared" si="158"/>
        <v>0</v>
      </c>
      <c r="HG65" s="57">
        <f>'m11'!F65+'m11'!H65+'m11'!J65+'m11'!L65+'m11'!N65+'m11'!P65+'m11'!R65</f>
        <v>0</v>
      </c>
      <c r="HH65" s="68"/>
      <c r="HI65" s="57">
        <f t="shared" si="159"/>
        <v>0</v>
      </c>
      <c r="HJ65" s="67"/>
      <c r="HK65" s="55">
        <f>'m11'!S65+'m11'!U65+'m11'!W65+'m11'!Y65+'m11'!AA65+'m11'!AC65+'m11'!AE65</f>
        <v>0</v>
      </c>
      <c r="HL65" s="57">
        <f t="shared" si="160"/>
        <v>0</v>
      </c>
      <c r="HM65" s="57">
        <f>'m11'!T65+'m11'!V65+'m11'!X65+'m11'!Z65+'m11'!AB65+'m11'!AD65+'m11'!AF65</f>
        <v>0</v>
      </c>
      <c r="HN65" s="68"/>
      <c r="HO65" s="57">
        <f t="shared" si="161"/>
        <v>0</v>
      </c>
      <c r="HP65" s="61"/>
      <c r="HQ65" s="55">
        <f>'m11'!AG65+'m11'!AI65+'m11'!AK65+'m11'!AM65+'m11'!AO65+'m11'!AQ65+'m11'!AS65</f>
        <v>0</v>
      </c>
      <c r="HR65" s="57">
        <f t="shared" si="162"/>
        <v>0</v>
      </c>
      <c r="HS65" s="57">
        <f>'m11'!AH65+'m11'!AJ65+'m11'!AL65+'m11'!AN65+'m11'!AP65+'m11'!AR65+'m11'!AT65</f>
        <v>0</v>
      </c>
      <c r="HT65" s="58"/>
      <c r="HU65" s="57">
        <f t="shared" si="163"/>
        <v>0</v>
      </c>
      <c r="HV65" s="61"/>
      <c r="HW65" s="55">
        <f>'m11'!AU65+'m11'!AW65+'m11'!AY65+'m11'!BA65+'m11'!BC65+'m11'!BE65+'m11'!BG65</f>
        <v>0</v>
      </c>
      <c r="HX65" s="57">
        <f t="shared" si="164"/>
        <v>0</v>
      </c>
      <c r="HY65" s="57">
        <f>'m11'!AV65+'m11'!AX65+'m11'!AZ65+'m11'!BB65+'m11'!BD65+'m11'!BF65+'m11'!BH65</f>
        <v>0</v>
      </c>
      <c r="HZ65" s="58"/>
      <c r="IA65" s="57">
        <f t="shared" si="165"/>
        <v>0</v>
      </c>
      <c r="IB65" s="61">
        <f>IFERROR(__xludf.DUMMYFUNCTION("""COMPUTED_VALUE"""),100.0)</f>
        <v>100</v>
      </c>
      <c r="IC65" s="55">
        <f>'m11'!BI65+'m12'!C65+'m12'!E65+'m12'!G65+'m12'!I65+'m12'!K65+'m12'!M65</f>
        <v>0</v>
      </c>
      <c r="ID65" s="57">
        <f t="shared" si="166"/>
        <v>0</v>
      </c>
      <c r="IE65" s="57">
        <f>'m11'!BJ65+'m12'!D65+'m12'!F65+'m12'!H65+'m12'!J65+'m12'!L65+'m12'!N65</f>
        <v>0</v>
      </c>
      <c r="IF65" s="58"/>
      <c r="IG65" s="57">
        <f t="shared" si="167"/>
        <v>0</v>
      </c>
      <c r="IH65" s="61"/>
      <c r="II65" s="55">
        <f>'m12'!O65+'m12'!Q65+'m12'!S65+'m12'!U65+'m12'!W65+'m12'!Y65+'m12'!AA65</f>
        <v>0</v>
      </c>
      <c r="IJ65" s="57">
        <f t="shared" si="168"/>
        <v>0</v>
      </c>
      <c r="IK65" s="57">
        <f>'m12'!P65+'m12'!R65+'m12'!T65+'m12'!V65+'m12'!X65+'m12'!Z65+'m12'!AB65</f>
        <v>0</v>
      </c>
      <c r="IL65" s="58"/>
      <c r="IM65" s="57">
        <f t="shared" si="169"/>
        <v>0</v>
      </c>
      <c r="IN65" s="61"/>
      <c r="IO65" s="55">
        <f>'m12'!AC65+'m12'!AE65+'m12'!AG65+'m12'!AI65+'m12'!AK65+'m12'!AM65+'m12'!AO65</f>
        <v>0</v>
      </c>
      <c r="IP65" s="57">
        <f t="shared" si="170"/>
        <v>0</v>
      </c>
      <c r="IQ65" s="57">
        <f>'m12'!AD65+'m12'!AF65+'m12'!AH65+'m12'!AJ65+'m12'!AL65+'m12'!AN65+'m12'!AP65</f>
        <v>0</v>
      </c>
      <c r="IR65" s="58"/>
      <c r="IS65" s="57">
        <f t="shared" si="171"/>
        <v>0</v>
      </c>
      <c r="IT65" s="61"/>
      <c r="IU65" s="55">
        <f>'m12'!AQ65+'m12'!AS65+'m12'!AU65+'m12'!AW65+'m12'!AY65+'m12'!BA65+'m12'!BC65</f>
        <v>0</v>
      </c>
      <c r="IV65" s="57">
        <f t="shared" si="172"/>
        <v>0</v>
      </c>
      <c r="IW65" s="57">
        <f>'m12'!AR65+'m12'!AT65+'m12'!AV65+'m12'!AX65+'m12'!AZ65+'m12'!BB65+'m12'!BD65</f>
        <v>0</v>
      </c>
      <c r="IX65" s="58"/>
      <c r="IY65" s="57">
        <f t="shared" si="173"/>
        <v>0</v>
      </c>
      <c r="IZ65" s="61"/>
      <c r="JA65" s="55">
        <f>'m12'!BE65+'m12'!BG65+'m12'!BI65+'m12'!BK65</f>
        <v>0</v>
      </c>
      <c r="JB65" s="57">
        <f t="shared" si="174"/>
        <v>0</v>
      </c>
      <c r="JC65" s="57">
        <f>'m12'!BF65+'m12'!BH65+'m12'!BJ65+'m12'!BL65</f>
        <v>0</v>
      </c>
      <c r="JD65" s="58"/>
      <c r="JE65" s="57">
        <f t="shared" si="175"/>
        <v>0</v>
      </c>
    </row>
    <row r="66">
      <c r="A66" s="2" t="str">
        <f>IFERROR(__xludf.DUMMYFUNCTION("""COMPUTED_VALUE"""),"Pavel Hochman-x")</f>
        <v>Pavel Hochman-x</v>
      </c>
      <c r="B66" s="44">
        <f>IFERROR(__xludf.DUMMYFUNCTION("""COMPUTED_VALUE"""),100.0)</f>
        <v>100</v>
      </c>
      <c r="C66" s="94">
        <f>'m3'!E44+'m3'!G44+'m3'!I44+'m3'!K44+'m3'!M44+'m3'!O44+'m3'!Q44</f>
        <v>50.5</v>
      </c>
      <c r="D66" s="46">
        <f>'m3'!A44*C66</f>
        <v>5050</v>
      </c>
      <c r="E66" s="46">
        <f>'m3'!F44+'m3'!H44+'m3'!J44+'m3'!L44+'m3'!N44+'m3'!P44+'m3'!R44</f>
        <v>5050</v>
      </c>
      <c r="F66" s="47"/>
      <c r="G66" s="46">
        <f t="shared" si="104"/>
        <v>0</v>
      </c>
      <c r="H66" s="2"/>
      <c r="I66" s="45">
        <f>'m3'!S44+'m3'!U44+'m3'!W44+'m3'!Y44+'m3'!AA44+'m3'!AC44+'m3'!AE44</f>
        <v>0</v>
      </c>
      <c r="J66" s="46">
        <f>'m3'!A44*I66</f>
        <v>0</v>
      </c>
      <c r="K66" s="46">
        <f>'m3'!T44+'m3'!V44+'m3'!X44+'m3'!Z44+'m3'!AB44+'m3'!AD44+'m3'!AF44</f>
        <v>0</v>
      </c>
      <c r="L66" s="47"/>
      <c r="M66" s="46">
        <f t="shared" si="105"/>
        <v>0</v>
      </c>
      <c r="N66" s="2"/>
      <c r="O66" s="45">
        <f>'m3'!AG44+'m3'!AI44+'m3'!AK44+'m3'!AM44+'m3'!AO44+'m3'!AQ44+'m3'!AS44</f>
        <v>32</v>
      </c>
      <c r="P66" s="46">
        <f>'m3'!A44*O66</f>
        <v>3200</v>
      </c>
      <c r="Q66" s="46">
        <f>'m3'!AH44+'m3'!AJ44+'m3'!AL44+'m3'!AN44+'m3'!AP44+'m3'!AR44+'m3'!AT44</f>
        <v>800</v>
      </c>
      <c r="R66" s="64">
        <v>2400.0</v>
      </c>
      <c r="S66" s="46">
        <f t="shared" si="106"/>
        <v>0</v>
      </c>
      <c r="T66" s="2"/>
      <c r="U66" s="45">
        <f>'m3'!AU44+'m3'!AW44+'m3'!AY44+'m3'!BA44+'m3'!BC44+'m3'!BE44+'m3'!BG44</f>
        <v>12</v>
      </c>
      <c r="V66" s="46">
        <f>'m3'!A44*U66</f>
        <v>1200</v>
      </c>
      <c r="W66" s="46">
        <f>'m3'!AV44+'m3'!AX44+'m3'!AZ44+'m3'!BB44+'m3'!BD44+'m3'!BF44+'m3'!BH44</f>
        <v>0</v>
      </c>
      <c r="X66" s="64">
        <v>1200.0</v>
      </c>
      <c r="Y66" s="46">
        <f t="shared" si="107"/>
        <v>0</v>
      </c>
      <c r="Z66" s="2"/>
      <c r="AA66" s="45">
        <f>'m3'!BI44+'m3'!BK44+'m4'!C44+'m4'!E44+'m4'!G44+'m4'!I44+'m4'!K44</f>
        <v>0</v>
      </c>
      <c r="AB66" s="46">
        <f>('m3'!BI44+'m3'!BK44)*'m3'!A44+('m4'!C44+'m4'!E44+'m4'!G44+'m4'!I44+'m4'!K44)*'m4'!A44</f>
        <v>0</v>
      </c>
      <c r="AC66" s="46">
        <f>'m3'!BJ44+'m3'!BL44+'m4'!D44+'m4'!F44+'m4'!H44+'m4'!J44+'m4'!L44</f>
        <v>0</v>
      </c>
      <c r="AD66" s="49"/>
      <c r="AE66" s="46">
        <f t="shared" si="108"/>
        <v>0</v>
      </c>
      <c r="AF66" s="44">
        <f>IFERROR(__xludf.DUMMYFUNCTION("""COMPUTED_VALUE"""),100.0)</f>
        <v>100</v>
      </c>
      <c r="AG66" s="45">
        <f>'m4'!M44+'m4'!O44+'m4'!Q44+'m4'!S44+'m4'!U44+'m4'!W44+'m4'!Y44</f>
        <v>0</v>
      </c>
      <c r="AH66" s="46">
        <f>'m4'!A44*AG66</f>
        <v>0</v>
      </c>
      <c r="AI66" s="46">
        <f>'m4'!N44+'m4'!P44+'m4'!R44+'m4'!T44+'m4'!V44+'m4'!X44+'m4'!Z44</f>
        <v>0</v>
      </c>
      <c r="AJ66" s="49"/>
      <c r="AK66" s="46">
        <f t="shared" si="109"/>
        <v>0</v>
      </c>
      <c r="AL66" s="2"/>
      <c r="AM66" s="45">
        <f>'m4'!AA44+'m4'!AC44+'m4'!AE44+'m4'!AG44+'m4'!AI44+'m4'!AK44+'m4'!AM44</f>
        <v>0</v>
      </c>
      <c r="AN66" s="46">
        <f>'m4'!A44*AM66</f>
        <v>0</v>
      </c>
      <c r="AO66" s="52">
        <f>'m4'!AB44+'m4'!AD44+'m4'!AF44+'m4'!AH44+'m4'!AJ44+'m4'!AL44+'m4'!AN44</f>
        <v>0</v>
      </c>
      <c r="AP66" s="49"/>
      <c r="AQ66" s="46">
        <f t="shared" si="110"/>
        <v>0</v>
      </c>
      <c r="AR66" s="2"/>
      <c r="AS66" s="45">
        <f>'m4'!AO44+'m4'!AQ44+'m4'!AS44+'m4'!AU44+'m4'!AW44+'m4'!AY44+'m4'!BA44</f>
        <v>0</v>
      </c>
      <c r="AT66" s="46">
        <f>'m4'!A44*AS66</f>
        <v>0</v>
      </c>
      <c r="AU66" s="46">
        <f>'m4'!AP44+'m4'!AR44+'m4'!AT44+'m4'!AV44+'m4'!AX44+'m4'!AZ44+'m4'!BB44</f>
        <v>0</v>
      </c>
      <c r="AV66" s="64"/>
      <c r="AW66" s="62">
        <f t="shared" si="111"/>
        <v>0</v>
      </c>
      <c r="AX66" s="2"/>
      <c r="AY66" s="45">
        <f>'m4'!BC44+'m4'!BE44+'m4'!BG44+'m4'!BI44+'m5'!C44+'m5'!E44+'m5'!G44</f>
        <v>0</v>
      </c>
      <c r="AZ66" s="46">
        <f>('m4'!BC44+'m4'!BE44+'m4'!BG44+'m4'!BI44)*'m4'!A44+('m5'!C44+'m5'!E44+'m5'!G44)*'m5'!A44</f>
        <v>0</v>
      </c>
      <c r="BA66" s="46">
        <f>'m4'!BD44+'m4'!BF44+'m4'!BH44+'m4'!BJ44+'m5'!D44+'m5'!F44+'m5'!H44</f>
        <v>0</v>
      </c>
      <c r="BB66" s="64"/>
      <c r="BC66" s="46">
        <f t="shared" si="112"/>
        <v>0</v>
      </c>
      <c r="BD66" s="44">
        <f>IFERROR(__xludf.DUMMYFUNCTION("""COMPUTED_VALUE"""),100.0)</f>
        <v>100</v>
      </c>
      <c r="BE66" s="45">
        <f>'m5'!I44+'m5'!K44+'m5'!M44+'m5'!O44+'m5'!Q44+'m5'!S44+'m5'!U44</f>
        <v>0</v>
      </c>
      <c r="BF66" s="46">
        <f>'m5'!A44*BE66</f>
        <v>0</v>
      </c>
      <c r="BG66" s="46">
        <f>'m5'!J44+'m5'!L44+'m5'!N44+'m5'!P44+'m5'!R44+'m5'!T44+'m5'!V44</f>
        <v>0</v>
      </c>
      <c r="BH66" s="64"/>
      <c r="BI66" s="46">
        <f t="shared" si="113"/>
        <v>0</v>
      </c>
      <c r="BJ66" s="2"/>
      <c r="BK66" s="45">
        <f>'m5'!W44+'m5'!Y44+'m5'!AA44+'m5'!AC44+'m5'!AE44+'m5'!AG44+'m5'!AI44</f>
        <v>0</v>
      </c>
      <c r="BL66" s="46">
        <f>'m5'!A44*BK66</f>
        <v>0</v>
      </c>
      <c r="BM66" s="46">
        <f>'m5'!X44+'m5'!Z44+'m5'!AB44+'m5'!AD44+'m5'!AF44+'m5'!AH44+'m5'!AJ44</f>
        <v>0</v>
      </c>
      <c r="BN66" s="47"/>
      <c r="BO66" s="46">
        <f t="shared" si="114"/>
        <v>0</v>
      </c>
      <c r="BP66" s="2"/>
      <c r="BQ66" s="45">
        <f>'m5'!AK44+'m5'!AM44+'m5'!AO44+'m5'!AQ44+'m5'!AS44+'m5'!AU44+'m5'!AW44</f>
        <v>0</v>
      </c>
      <c r="BR66" s="46">
        <f>'m5'!A44*BQ66</f>
        <v>0</v>
      </c>
      <c r="BS66" s="46">
        <f>'m5'!AL44+'m5'!AN44+'m5'!AP44+'m5'!AR44+'m5'!AT44+'m5'!AV44+'m5'!AX44</f>
        <v>0</v>
      </c>
      <c r="BT66" s="64"/>
      <c r="BU66" s="46">
        <f t="shared" si="115"/>
        <v>0</v>
      </c>
      <c r="BV66" s="2"/>
      <c r="BW66" s="45">
        <f>'m5'!AY44+'m5'!BA44+'m5'!BC44+'m5'!BE44+'m5'!BG44+'m5'!BI44+'m5'!BK44</f>
        <v>0</v>
      </c>
      <c r="BX66" s="46">
        <f>'m5'!A44*BW66</f>
        <v>0</v>
      </c>
      <c r="BY66" s="46">
        <f>'m5'!AZ44+'m5'!BB44+'m5'!BD44+'m5'!BF44+'m5'!BH44+'m5'!BJ44+'m5'!BL44</f>
        <v>0</v>
      </c>
      <c r="BZ66" s="64"/>
      <c r="CA66" s="46">
        <f t="shared" si="116"/>
        <v>0</v>
      </c>
      <c r="CB66" s="44">
        <f>IFERROR(__xludf.DUMMYFUNCTION("""COMPUTED_VALUE"""),100.0)</f>
        <v>100</v>
      </c>
      <c r="CC66" s="45">
        <f>'m6'!C56+'m6'!E56+'m6'!G56+'m6'!I56+'m6'!K56+'m6'!M56+'m6'!O56</f>
        <v>0</v>
      </c>
      <c r="CD66" s="46">
        <f t="shared" si="117"/>
        <v>0</v>
      </c>
      <c r="CE66" s="46">
        <f>'m6'!D56+'m6'!F56+'m6'!H56+'m6'!J56+'m6'!L56+'m6'!N56+'m6'!P56</f>
        <v>0</v>
      </c>
      <c r="CF66" s="64"/>
      <c r="CG66" s="46">
        <f t="shared" si="118"/>
        <v>0</v>
      </c>
      <c r="CH66" s="2"/>
      <c r="CI66" s="45">
        <f>'m6'!Q56+'m6'!S56+'m6'!U56+'m6'!W56+'m6'!Y56+'m6'!AA56+'m6'!AC56</f>
        <v>0</v>
      </c>
      <c r="CJ66" s="54">
        <f t="shared" si="119"/>
        <v>0</v>
      </c>
      <c r="CK66" s="46">
        <f>'m6'!R56+'m6'!T56+'m6'!V56+'m6'!X56+'m6'!Z56+'m6'!AB56+'m6'!AD56</f>
        <v>0</v>
      </c>
      <c r="CL66" s="64"/>
      <c r="CM66" s="46">
        <f t="shared" si="120"/>
        <v>0</v>
      </c>
      <c r="CN66" s="2"/>
      <c r="CO66" s="45">
        <f>'m6'!AE56+'m6'!AG56+'m6'!AI56+'m6'!AK56+'m6'!AM56+'m6'!AO56+'m6'!AQ56</f>
        <v>0</v>
      </c>
      <c r="CP66" s="46">
        <f t="shared" si="121"/>
        <v>0</v>
      </c>
      <c r="CQ66" s="46">
        <f>'m6'!AF56+'m6'!AH56+'m6'!AJ56+'m6'!AL56+'m6'!AN56+'m6'!AP56+'m6'!AR56</f>
        <v>0</v>
      </c>
      <c r="CR66" s="64"/>
      <c r="CS66" s="46">
        <f t="shared" si="122"/>
        <v>0</v>
      </c>
      <c r="CT66" s="2"/>
      <c r="CU66" s="45">
        <f>'m6'!AS56+'m6'!AU56+'m6'!AW56+'m6'!AY56+'m6'!BA56+'m6'!BC56+'m6'!BE56</f>
        <v>0</v>
      </c>
      <c r="CV66" s="46">
        <f t="shared" si="123"/>
        <v>0</v>
      </c>
      <c r="CW66" s="46">
        <f>'m6'!AT56+'m6'!AV56+'m6'!AX56+'m6'!AZ56+'m6'!BB56+'m6'!BD56+'m6'!BF56</f>
        <v>0</v>
      </c>
      <c r="CX66" s="64"/>
      <c r="CY66" s="46">
        <f t="shared" si="124"/>
        <v>0</v>
      </c>
      <c r="CZ66" s="2"/>
      <c r="DA66" s="45">
        <f>'m6'!BG56+'m6'!BI56+'m7'!C56+'m7'!E56+'m7'!G56+'m7'!I56+'m7'!K56</f>
        <v>0</v>
      </c>
      <c r="DB66" s="46">
        <f>('m6'!BG56+'m6'!BI56)*'m6'!A56+('m7'!C56+'m7'!E56+'m7'!G56+'m7'!I56+'m7'!K56)*'m7'!A56</f>
        <v>0</v>
      </c>
      <c r="DC66" s="46">
        <f>'m6'!BH56+'m6'!BJ56+'m7'!D56+'m7'!F56+'m7'!H56+'m7'!J56+'m7'!L56</f>
        <v>0</v>
      </c>
      <c r="DD66" s="64"/>
      <c r="DE66" s="46">
        <f t="shared" si="125"/>
        <v>0</v>
      </c>
      <c r="DF66" s="44">
        <f>IFERROR(__xludf.DUMMYFUNCTION("""COMPUTED_VALUE"""),100.0)</f>
        <v>100</v>
      </c>
      <c r="DG66" s="45">
        <f>'m7'!M56+'m7'!O56+'m7'!Q56+'m7'!S56+'m7'!U56+'m7'!W56+'m7'!Y56</f>
        <v>0</v>
      </c>
      <c r="DH66" s="46">
        <f t="shared" si="126"/>
        <v>0</v>
      </c>
      <c r="DI66" s="46">
        <f>'m7'!N56+'m7'!P56+'m7'!R56+'m7'!T56+'m7'!V56+'m7'!X56+'m7'!Z56</f>
        <v>0</v>
      </c>
      <c r="DJ66" s="64"/>
      <c r="DK66" s="46">
        <f t="shared" si="127"/>
        <v>0</v>
      </c>
      <c r="DL66" s="2"/>
      <c r="DM66" s="45">
        <f>'m7'!AA56+'m7'!AC56+'m7'!AE56+'m7'!AG56+'m7'!AI56+'m7'!AK56+'m7'!AM56</f>
        <v>0</v>
      </c>
      <c r="DN66" s="46">
        <f t="shared" si="128"/>
        <v>0</v>
      </c>
      <c r="DO66" s="46">
        <f>'m7'!AB56+'m7'!AD56+'m7'!AF56+'m7'!AH56+'m7'!AJ56+'m7'!AL56+'m7'!AN56</f>
        <v>0</v>
      </c>
      <c r="DP66" s="64"/>
      <c r="DQ66" s="46">
        <f t="shared" si="129"/>
        <v>0</v>
      </c>
      <c r="DR66" s="2"/>
      <c r="DS66" s="45">
        <f>'m7'!AO56+'m7'!AQ56+'m7'!AS56+'m7'!AU56+'m7'!AW56+'m7'!AY56+'m7'!BA56</f>
        <v>0</v>
      </c>
      <c r="DT66" s="46">
        <f t="shared" si="130"/>
        <v>0</v>
      </c>
      <c r="DU66" s="46">
        <f>'m7'!AP56+'m7'!AR56+'m7'!AT56+'m7'!AV56+'m7'!AX56+'m7'!AZ56+'m7'!BB56</f>
        <v>0</v>
      </c>
      <c r="DV66" s="64"/>
      <c r="DW66" s="46">
        <f t="shared" si="131"/>
        <v>0</v>
      </c>
      <c r="DX66" s="2"/>
      <c r="DY66" s="97">
        <f>'m7'!BC56+'m7'!BE56+'m7'!BG56+'m7'!BI56+'m7'!BK56+'m8'!C56+'m8'!E56</f>
        <v>0</v>
      </c>
      <c r="DZ66" s="63">
        <f>('m7'!BC56+'m7'!BE56+'m7'!BG56+'m7'!BI56+'m7'!BK56)*DF66+('m8'!C56+'m8'!E56)*ED66</f>
        <v>0</v>
      </c>
      <c r="EA66" s="63">
        <f>'m7'!BD56+'m7'!BF56+'m7'!BH56+'m7'!BJ56+'m7'!BL56+'m8'!D56+'m8'!F56</f>
        <v>0</v>
      </c>
      <c r="EB66" s="64"/>
      <c r="EC66" s="63">
        <f t="shared" si="132"/>
        <v>0</v>
      </c>
      <c r="ED66" s="65">
        <f>IFERROR(__xludf.DUMMYFUNCTION("""COMPUTED_VALUE"""),100.0)</f>
        <v>100</v>
      </c>
      <c r="EE66" s="97">
        <f>'m8'!G56+'m8'!I56+'m8'!K56+'m8'!M56+'m8'!O56+'m8'!Q56+'m8'!S56</f>
        <v>0</v>
      </c>
      <c r="EF66" s="63">
        <f t="shared" si="133"/>
        <v>0</v>
      </c>
      <c r="EG66" s="63">
        <f>'m8'!H56+'m8'!J56+'m8'!L56+'m8'!N56+'m8'!P56+'m8'!R56+'m8'!T56</f>
        <v>0</v>
      </c>
      <c r="EH66" s="64"/>
      <c r="EI66" s="63">
        <f t="shared" si="134"/>
        <v>0</v>
      </c>
      <c r="EJ66" s="66"/>
      <c r="EK66" s="97">
        <f>'m8'!U56+'m8'!W56+'m8'!Y56+'m8'!AA56+'m8'!AC56+'m8'!AE56+'m8'!AG56</f>
        <v>0</v>
      </c>
      <c r="EL66" s="63">
        <f t="shared" si="135"/>
        <v>0</v>
      </c>
      <c r="EM66" s="63">
        <f>'m8'!V56+'m8'!X56+'m8'!Z56+'m8'!AB56+'m8'!AD56+'m8'!AF56+'m8'!AH56</f>
        <v>0</v>
      </c>
      <c r="EN66" s="64"/>
      <c r="EO66" s="63">
        <f t="shared" si="136"/>
        <v>0</v>
      </c>
      <c r="EP66" s="67"/>
      <c r="EQ66" s="55">
        <f>'m8'!AI56+'m8'!AK56+'m8'!AM56+'m8'!AO56+'m8'!AQ56+'m8'!AS56+'m8'!AU56</f>
        <v>0</v>
      </c>
      <c r="ER66" s="57">
        <f t="shared" si="137"/>
        <v>0</v>
      </c>
      <c r="ES66" s="57">
        <f>'m8'!AJ56+'m8'!AL56+'m8'!AN56+'m8'!AP56+'m8'!AR56+'m8'!AT56+'m8'!AV56</f>
        <v>0</v>
      </c>
      <c r="ET66" s="68"/>
      <c r="EU66" s="57">
        <f t="shared" si="138"/>
        <v>0</v>
      </c>
      <c r="EV66" s="67"/>
      <c r="EW66" s="55">
        <f>'m8'!AW56+'m8'!AY56+'m8'!BA56+'m8'!BC56+'m8'!BE56+'m8'!BG56+'m8'!BI56</f>
        <v>0</v>
      </c>
      <c r="EX66" s="57">
        <f t="shared" si="139"/>
        <v>0</v>
      </c>
      <c r="EY66" s="57">
        <f>'m8'!AX56+'m8'!AZ56+'m8'!BB56+'m8'!BD56+'m8'!BF56+'m8'!BH56+'m8'!BJ56</f>
        <v>0</v>
      </c>
      <c r="EZ66" s="68"/>
      <c r="FA66" s="57">
        <f t="shared" si="140"/>
        <v>0</v>
      </c>
      <c r="FB66" s="67"/>
      <c r="FC66" s="55">
        <f>'m8'!BK56+'m9'!C56+'m9'!E56+'m9'!G56+'m9'!I56+'m9'!K56+'m9'!M56</f>
        <v>0</v>
      </c>
      <c r="FD66" s="57">
        <f>'m8'!BK56*ED66+'m9'!C56*FH66+'m9'!E56*FH66+'m9'!G56*FH66+'m9'!I56*FH66+'m9'!K56*FH66+'m9'!M56*FH66</f>
        <v>0</v>
      </c>
      <c r="FE66" s="57">
        <f>'m8'!BL56+'m9'!D56+'m9'!F56+'m9'!H56+'m9'!J56+'m9'!L56+'m9'!N56</f>
        <v>0</v>
      </c>
      <c r="FF66" s="68"/>
      <c r="FG66" s="57">
        <f t="shared" si="141"/>
        <v>0</v>
      </c>
      <c r="FH66" s="65">
        <f>IFERROR(__xludf.DUMMYFUNCTION("""COMPUTED_VALUE"""),100.0)</f>
        <v>100</v>
      </c>
      <c r="FI66" s="97">
        <f>'m9'!O56+'m9'!Q56+'m9'!S56+'m9'!U56+'m9'!W56+'m9'!Y56+'m9'!AA56</f>
        <v>0</v>
      </c>
      <c r="FJ66" s="63">
        <f t="shared" si="142"/>
        <v>0</v>
      </c>
      <c r="FK66" s="63">
        <f>'m9'!P56+'m9'!R56+'m9'!T56+'m9'!V56+'m9'!X56+'m9'!Z56+'m9'!AB56</f>
        <v>0</v>
      </c>
      <c r="FL66" s="64"/>
      <c r="FM66" s="63">
        <f t="shared" si="143"/>
        <v>0</v>
      </c>
      <c r="FN66" s="67"/>
      <c r="FO66" s="55">
        <f>'m9'!AC56+'m9'!AE56+'m9'!AG56+'m9'!AI56+'m9'!AK56+'m9'!AM56+'m9'!AO56</f>
        <v>0</v>
      </c>
      <c r="FP66" s="57">
        <f t="shared" si="144"/>
        <v>0</v>
      </c>
      <c r="FQ66" s="57">
        <f>'m9'!AD56+'m9'!AF56+'m9'!AH56+'m9'!AJ56+'m9'!AL56+'m9'!AN56+'m9'!AP56</f>
        <v>0</v>
      </c>
      <c r="FR66" s="68"/>
      <c r="FS66" s="57">
        <f t="shared" si="145"/>
        <v>0</v>
      </c>
      <c r="FT66" s="67"/>
      <c r="FU66" s="55">
        <f>'m9'!AQ56+'m9'!AS56+'m9'!AU56+'m9'!AW56+'m9'!AY56+'m9'!BA56+'m9'!BC56</f>
        <v>0</v>
      </c>
      <c r="FV66" s="57">
        <f t="shared" si="146"/>
        <v>0</v>
      </c>
      <c r="FW66" s="57">
        <f>'m9'!AR56+'m9'!AT56+'m9'!AV56+'m9'!AX56+'m9'!AZ56+'m9'!BB56+'m9'!BD56</f>
        <v>0</v>
      </c>
      <c r="FX66" s="68"/>
      <c r="FY66" s="57">
        <f t="shared" si="147"/>
        <v>0</v>
      </c>
      <c r="FZ66" s="67"/>
      <c r="GA66" s="55">
        <f>'m9'!BE56+'m9'!BG56+'m9'!BI56+'m10'!C66+'m10'!E66+'m10'!G66+'m10'!I66</f>
        <v>0</v>
      </c>
      <c r="GB66" s="57">
        <f t="shared" si="148"/>
        <v>0</v>
      </c>
      <c r="GC66" s="57">
        <f>'m9'!BF56+'m9'!BH56+'m9'!BJ56+'m10'!D66+'m10'!F66+'m10'!H66+'m10'!J66</f>
        <v>0</v>
      </c>
      <c r="GD66" s="68"/>
      <c r="GE66" s="57">
        <f t="shared" si="149"/>
        <v>0</v>
      </c>
      <c r="GF66" s="69">
        <f>IFERROR(__xludf.DUMMYFUNCTION("""COMPUTED_VALUE"""),100.0)</f>
        <v>100</v>
      </c>
      <c r="GG66" s="55">
        <f>'m10'!K66+'m10'!M66+'m10'!O66+'m10'!Q66+'m10'!S66+'m10'!U66+'m10'!W66</f>
        <v>0</v>
      </c>
      <c r="GH66" s="57">
        <f t="shared" si="150"/>
        <v>0</v>
      </c>
      <c r="GI66" s="57">
        <f>'m10'!L66+'m10'!N66+'m10'!P66+'m10'!R66+'m10'!T66+'m10'!V66+'m10'!X66</f>
        <v>0</v>
      </c>
      <c r="GJ66" s="68"/>
      <c r="GK66" s="57">
        <f t="shared" si="151"/>
        <v>0</v>
      </c>
      <c r="GL66" s="67"/>
      <c r="GM66" s="55">
        <f>'m10'!Y66+'m10'!AA66+'m10'!AC66+'m10'!AE66+'m10'!AG66+'m10'!AI66+'m10'!AK66</f>
        <v>0</v>
      </c>
      <c r="GN66" s="57">
        <f t="shared" si="152"/>
        <v>0</v>
      </c>
      <c r="GO66" s="57">
        <f>'m10'!Z66+'m10'!AB66+'m10'!AD66+'m10'!AF66+'m10'!AH66+'m10'!AJ66+'m10'!AL66</f>
        <v>0</v>
      </c>
      <c r="GP66" s="68"/>
      <c r="GQ66" s="57">
        <f t="shared" si="153"/>
        <v>0</v>
      </c>
      <c r="GR66" s="61"/>
      <c r="GS66" s="55">
        <f>'m10'!AM66+'m10'!AO66+'m10'!AQ66+'m10'!AS66+'m10'!AU66+'m10'!AW66+'m10'!AY66</f>
        <v>0</v>
      </c>
      <c r="GT66" s="57">
        <f t="shared" si="154"/>
        <v>0</v>
      </c>
      <c r="GU66" s="57">
        <f>'m10'!AN66+'m10'!AP66+'m10'!AR66+'m10'!AT66+'m10'!AV66+'m10'!AX66+'m10'!AZ66</f>
        <v>0</v>
      </c>
      <c r="GV66" s="58"/>
      <c r="GW66" s="57">
        <f t="shared" si="155"/>
        <v>0</v>
      </c>
      <c r="GX66" s="61"/>
      <c r="GY66" s="55">
        <f>'m10'!BA66+'m10'!BC66+'m10'!BE66+'m10'!BG66+'m10'!BI66+'m10'!BK66+'m11'!C66</f>
        <v>0</v>
      </c>
      <c r="GZ66" s="57">
        <f t="shared" si="156"/>
        <v>0</v>
      </c>
      <c r="HA66" s="57">
        <f>'m10'!BB66+'m10'!BD66+'m10'!BF66+'m10'!BH66+'m10'!BJ66+'m10'!BL66+'m11'!D66</f>
        <v>0</v>
      </c>
      <c r="HB66" s="58"/>
      <c r="HC66" s="57">
        <f t="shared" si="157"/>
        <v>0</v>
      </c>
      <c r="HD66" s="69">
        <f>IFERROR(__xludf.DUMMYFUNCTION("""COMPUTED_VALUE"""),100.0)</f>
        <v>100</v>
      </c>
      <c r="HE66" s="55">
        <f>'m11'!E66+'m11'!G66+'m11'!I66+'m11'!K66+'m11'!M66+'m11'!O66+'m11'!Q66</f>
        <v>0</v>
      </c>
      <c r="HF66" s="57">
        <f t="shared" si="158"/>
        <v>0</v>
      </c>
      <c r="HG66" s="57">
        <f>'m11'!F66+'m11'!H66+'m11'!J66+'m11'!L66+'m11'!N66+'m11'!P66+'m11'!R66</f>
        <v>0</v>
      </c>
      <c r="HH66" s="68"/>
      <c r="HI66" s="57">
        <f t="shared" si="159"/>
        <v>0</v>
      </c>
      <c r="HJ66" s="67"/>
      <c r="HK66" s="55">
        <f>'m11'!S66+'m11'!U66+'m11'!W66+'m11'!Y66+'m11'!AA66+'m11'!AC66+'m11'!AE66</f>
        <v>0</v>
      </c>
      <c r="HL66" s="57">
        <f t="shared" si="160"/>
        <v>0</v>
      </c>
      <c r="HM66" s="57">
        <f>'m11'!T66+'m11'!V66+'m11'!X66+'m11'!Z66+'m11'!AB66+'m11'!AD66+'m11'!AF66</f>
        <v>0</v>
      </c>
      <c r="HN66" s="68"/>
      <c r="HO66" s="57">
        <f t="shared" si="161"/>
        <v>0</v>
      </c>
      <c r="HP66" s="61"/>
      <c r="HQ66" s="55">
        <f>'m11'!AG66+'m11'!AI66+'m11'!AK66+'m11'!AM66+'m11'!AO66+'m11'!AQ66+'m11'!AS66</f>
        <v>0</v>
      </c>
      <c r="HR66" s="57">
        <f t="shared" si="162"/>
        <v>0</v>
      </c>
      <c r="HS66" s="57">
        <f>'m11'!AH66+'m11'!AJ66+'m11'!AL66+'m11'!AN66+'m11'!AP66+'m11'!AR66+'m11'!AT66</f>
        <v>0</v>
      </c>
      <c r="HT66" s="58"/>
      <c r="HU66" s="57">
        <f t="shared" si="163"/>
        <v>0</v>
      </c>
      <c r="HV66" s="61"/>
      <c r="HW66" s="55">
        <f>'m11'!AU66+'m11'!AW66+'m11'!AY66+'m11'!BA66+'m11'!BC66+'m11'!BE66+'m11'!BG66</f>
        <v>0</v>
      </c>
      <c r="HX66" s="57">
        <f t="shared" si="164"/>
        <v>0</v>
      </c>
      <c r="HY66" s="57">
        <f>'m11'!AV66+'m11'!AX66+'m11'!AZ66+'m11'!BB66+'m11'!BD66+'m11'!BF66+'m11'!BH66</f>
        <v>0</v>
      </c>
      <c r="HZ66" s="58"/>
      <c r="IA66" s="57">
        <f t="shared" si="165"/>
        <v>0</v>
      </c>
      <c r="IB66" s="61">
        <f>IFERROR(__xludf.DUMMYFUNCTION("""COMPUTED_VALUE"""),100.0)</f>
        <v>100</v>
      </c>
      <c r="IC66" s="55">
        <f>'m11'!BI66+'m12'!C66+'m12'!E66+'m12'!G66+'m12'!I66+'m12'!K66+'m12'!M66</f>
        <v>0</v>
      </c>
      <c r="ID66" s="57">
        <f t="shared" si="166"/>
        <v>0</v>
      </c>
      <c r="IE66" s="57">
        <f>'m11'!BJ66+'m12'!D66+'m12'!F66+'m12'!H66+'m12'!J66+'m12'!L66+'m12'!N66</f>
        <v>0</v>
      </c>
      <c r="IF66" s="58"/>
      <c r="IG66" s="57">
        <f t="shared" si="167"/>
        <v>0</v>
      </c>
      <c r="IH66" s="61"/>
      <c r="II66" s="55">
        <f>'m12'!O66+'m12'!Q66+'m12'!S66+'m12'!U66+'m12'!W66+'m12'!Y66+'m12'!AA66</f>
        <v>0</v>
      </c>
      <c r="IJ66" s="57">
        <f t="shared" si="168"/>
        <v>0</v>
      </c>
      <c r="IK66" s="57">
        <f>'m12'!P66+'m12'!R66+'m12'!T66+'m12'!V66+'m12'!X66+'m12'!Z66+'m12'!AB66</f>
        <v>0</v>
      </c>
      <c r="IL66" s="58"/>
      <c r="IM66" s="57">
        <f t="shared" si="169"/>
        <v>0</v>
      </c>
      <c r="IN66" s="61"/>
      <c r="IO66" s="55">
        <f>'m12'!AC66+'m12'!AE66+'m12'!AG66+'m12'!AI66+'m12'!AK66+'m12'!AM66+'m12'!AO66</f>
        <v>0</v>
      </c>
      <c r="IP66" s="57">
        <f t="shared" si="170"/>
        <v>0</v>
      </c>
      <c r="IQ66" s="57">
        <f>'m12'!AD66+'m12'!AF66+'m12'!AH66+'m12'!AJ66+'m12'!AL66+'m12'!AN66+'m12'!AP66</f>
        <v>0</v>
      </c>
      <c r="IR66" s="58"/>
      <c r="IS66" s="57">
        <f t="shared" si="171"/>
        <v>0</v>
      </c>
      <c r="IT66" s="61"/>
      <c r="IU66" s="55">
        <f>'m12'!AQ66+'m12'!AS66+'m12'!AU66+'m12'!AW66+'m12'!AY66+'m12'!BA66+'m12'!BC66</f>
        <v>0</v>
      </c>
      <c r="IV66" s="57">
        <f t="shared" si="172"/>
        <v>0</v>
      </c>
      <c r="IW66" s="57">
        <f>'m12'!AR66+'m12'!AT66+'m12'!AV66+'m12'!AX66+'m12'!AZ66+'m12'!BB66+'m12'!BD66</f>
        <v>0</v>
      </c>
      <c r="IX66" s="58"/>
      <c r="IY66" s="57">
        <f t="shared" si="173"/>
        <v>0</v>
      </c>
      <c r="IZ66" s="61"/>
      <c r="JA66" s="55">
        <f>'m12'!BE66+'m12'!BG66+'m12'!BI66+'m12'!BK66</f>
        <v>0</v>
      </c>
      <c r="JB66" s="57">
        <f t="shared" si="174"/>
        <v>0</v>
      </c>
      <c r="JC66" s="57">
        <f>'m12'!BF66+'m12'!BH66+'m12'!BJ66+'m12'!BL66</f>
        <v>0</v>
      </c>
      <c r="JD66" s="58"/>
      <c r="JE66" s="57">
        <f t="shared" si="175"/>
        <v>0</v>
      </c>
    </row>
    <row r="67">
      <c r="A67" s="2" t="str">
        <f>IFERROR(__xludf.DUMMYFUNCTION("""COMPUTED_VALUE"""),"Marek Šos")</f>
        <v>Marek Šos</v>
      </c>
      <c r="B67" s="44">
        <f>IFERROR(__xludf.DUMMYFUNCTION("""COMPUTED_VALUE"""),100.0)</f>
        <v>100</v>
      </c>
      <c r="C67" s="94">
        <f>'m3'!E45+'m3'!G45+'m3'!I45+'m3'!K45+'m3'!M45+'m3'!O45+'m3'!Q45</f>
        <v>22.5</v>
      </c>
      <c r="D67" s="46">
        <f>'m3'!A45*C67</f>
        <v>2250</v>
      </c>
      <c r="E67" s="46">
        <f>'m3'!F45+'m3'!H45+'m3'!J45+'m3'!L45+'m3'!N45+'m3'!P45+'m3'!R45</f>
        <v>2250</v>
      </c>
      <c r="F67" s="47"/>
      <c r="G67" s="46">
        <f t="shared" si="104"/>
        <v>0</v>
      </c>
      <c r="H67" s="2"/>
      <c r="I67" s="45">
        <f>'m3'!S45+'m3'!U45+'m3'!W45+'m3'!Y45+'m3'!AA45+'m3'!AC45+'m3'!AE45</f>
        <v>34.5</v>
      </c>
      <c r="J67" s="46">
        <f>'m3'!A45*I67</f>
        <v>3450</v>
      </c>
      <c r="K67" s="46">
        <f>'m3'!T45+'m3'!V45+'m3'!X45+'m3'!Z45+'m3'!AB45+'m3'!AD45+'m3'!AF45</f>
        <v>3450</v>
      </c>
      <c r="L67" s="47"/>
      <c r="M67" s="46">
        <f t="shared" si="105"/>
        <v>0</v>
      </c>
      <c r="N67" s="2"/>
      <c r="O67" s="45">
        <f>'m3'!AG45+'m3'!AI45+'m3'!AK45+'m3'!AM45+'m3'!AO45+'m3'!AQ45+'m3'!AS45</f>
        <v>16</v>
      </c>
      <c r="P67" s="46">
        <f>'m3'!A45*O67</f>
        <v>1600</v>
      </c>
      <c r="Q67" s="46">
        <f>'m3'!AH45+'m3'!AJ45+'m3'!AL45+'m3'!AN45+'m3'!AP45+'m3'!AR45+'m3'!AT45</f>
        <v>0</v>
      </c>
      <c r="R67" s="64">
        <v>1600.0</v>
      </c>
      <c r="S67" s="46">
        <f t="shared" si="106"/>
        <v>0</v>
      </c>
      <c r="T67" s="2"/>
      <c r="U67" s="45">
        <f>'m3'!AU45+'m3'!AW45+'m3'!AY45+'m3'!BA45+'m3'!BC45+'m3'!BE45+'m3'!BG45</f>
        <v>12</v>
      </c>
      <c r="V67" s="46">
        <f>'m3'!A45*U67</f>
        <v>1200</v>
      </c>
      <c r="W67" s="46">
        <f>'m3'!AV45+'m3'!AX45+'m3'!AZ45+'m3'!BB45+'m3'!BD45+'m3'!BF45+'m3'!BH45</f>
        <v>0</v>
      </c>
      <c r="X67" s="64">
        <v>1200.0</v>
      </c>
      <c r="Y67" s="46">
        <f t="shared" si="107"/>
        <v>0</v>
      </c>
      <c r="Z67" s="2"/>
      <c r="AA67" s="45">
        <f>'m3'!BI45+'m3'!BK45+'m4'!C45+'m4'!E45+'m4'!G45+'m4'!I45+'m4'!K45</f>
        <v>16.5</v>
      </c>
      <c r="AB67" s="46">
        <f>('m3'!BI45+'m3'!BK45)*'m3'!A45+('m4'!C45+'m4'!E45+'m4'!G45+'m4'!I45+'m4'!K45)*'m4'!A45</f>
        <v>1650</v>
      </c>
      <c r="AC67" s="46">
        <f>'m3'!BJ45+'m3'!BL45+'m4'!D45+'m4'!F45+'m4'!H45+'m4'!J45+'m4'!L45</f>
        <v>0</v>
      </c>
      <c r="AD67" s="64">
        <v>1650.0</v>
      </c>
      <c r="AE67" s="46">
        <f t="shared" si="108"/>
        <v>0</v>
      </c>
      <c r="AF67" s="44">
        <f>IFERROR(__xludf.DUMMYFUNCTION("""COMPUTED_VALUE"""),100.0)</f>
        <v>100</v>
      </c>
      <c r="AG67" s="45">
        <f>'m4'!M45+'m4'!O45+'m4'!Q45+'m4'!S45+'m4'!U45+'m4'!W45+'m4'!Y45</f>
        <v>30</v>
      </c>
      <c r="AH67" s="46">
        <f>'m4'!A45*AG67</f>
        <v>3000</v>
      </c>
      <c r="AI67" s="46">
        <f>'m4'!N45+'m4'!P45+'m4'!R45+'m4'!T45+'m4'!V45+'m4'!X45+'m4'!Z45</f>
        <v>0</v>
      </c>
      <c r="AJ67" s="64">
        <v>3000.0</v>
      </c>
      <c r="AK67" s="46">
        <f t="shared" si="109"/>
        <v>0</v>
      </c>
      <c r="AL67" s="2"/>
      <c r="AM67" s="45">
        <f>'m4'!AA45+'m4'!AC45+'m4'!AE45+'m4'!AG45+'m4'!AI45+'m4'!AK45+'m4'!AM45</f>
        <v>17</v>
      </c>
      <c r="AN67" s="46">
        <f>'m4'!A45*AM67</f>
        <v>1700</v>
      </c>
      <c r="AO67" s="52">
        <f>'m4'!AB45+'m4'!AD45+'m4'!AF45+'m4'!AH45+'m4'!AJ45+'m4'!AL45+'m4'!AN45</f>
        <v>0</v>
      </c>
      <c r="AP67" s="64">
        <v>1700.0</v>
      </c>
      <c r="AQ67" s="46">
        <f t="shared" si="110"/>
        <v>0</v>
      </c>
      <c r="AR67" s="2"/>
      <c r="AS67" s="45">
        <f>'m4'!AO45+'m4'!AQ45+'m4'!AS45+'m4'!AU45+'m4'!AW45+'m4'!AY45+'m4'!BA45</f>
        <v>7</v>
      </c>
      <c r="AT67" s="46">
        <f>'m4'!A45*AS67</f>
        <v>700</v>
      </c>
      <c r="AU67" s="46">
        <f>'m4'!AP45+'m4'!AR45+'m4'!AT45+'m4'!AV45+'m4'!AX45+'m4'!AZ45+'m4'!BB45</f>
        <v>0</v>
      </c>
      <c r="AV67" s="96">
        <v>700.0</v>
      </c>
      <c r="AW67" s="62">
        <f t="shared" si="111"/>
        <v>0</v>
      </c>
      <c r="AX67" s="2"/>
      <c r="AY67" s="45">
        <f>'m4'!BC45+'m4'!BE45+'m4'!BG45+'m4'!BI45+'m5'!C45+'m5'!E45+'m5'!G45</f>
        <v>13.5</v>
      </c>
      <c r="AZ67" s="46">
        <f>('m4'!BC45+'m4'!BE45+'m4'!BG45+'m4'!BI45)*'m4'!A45+('m5'!C45+'m5'!E45+'m5'!G45)*'m5'!A45</f>
        <v>1350</v>
      </c>
      <c r="BA67" s="46">
        <f>'m4'!BD45+'m4'!BF45+'m4'!BH45+'m4'!BJ45+'m5'!D45+'m5'!F45+'m5'!H45</f>
        <v>0</v>
      </c>
      <c r="BB67" s="96">
        <v>1350.0</v>
      </c>
      <c r="BC67" s="46">
        <f t="shared" si="112"/>
        <v>0</v>
      </c>
      <c r="BD67" s="44">
        <f>IFERROR(__xludf.DUMMYFUNCTION("""COMPUTED_VALUE"""),100.0)</f>
        <v>100</v>
      </c>
      <c r="BE67" s="45">
        <f>'m5'!I45+'m5'!K45+'m5'!M45+'m5'!O45+'m5'!Q45+'m5'!S45+'m5'!U45</f>
        <v>24</v>
      </c>
      <c r="BF67" s="46">
        <f>'m5'!A45*BE67</f>
        <v>2400</v>
      </c>
      <c r="BG67" s="46">
        <f>'m5'!J45+'m5'!L45+'m5'!N45+'m5'!P45+'m5'!R45+'m5'!T45+'m5'!V45</f>
        <v>0</v>
      </c>
      <c r="BH67" s="96">
        <v>2400.0</v>
      </c>
      <c r="BI67" s="46">
        <f t="shared" si="113"/>
        <v>0</v>
      </c>
      <c r="BJ67" s="2"/>
      <c r="BK67" s="45">
        <f>'m5'!W45+'m5'!Y45+'m5'!AA45+'m5'!AC45+'m5'!AE45+'m5'!AG45+'m5'!AI45</f>
        <v>41</v>
      </c>
      <c r="BL67" s="46">
        <f>'m5'!A45*BK67</f>
        <v>4100</v>
      </c>
      <c r="BM67" s="46">
        <f>'m5'!X45+'m5'!Z45+'m5'!AB45+'m5'!AD45+'m5'!AF45+'m5'!AH45+'m5'!AJ45</f>
        <v>0</v>
      </c>
      <c r="BN67" s="47"/>
      <c r="BO67" s="46">
        <f t="shared" si="114"/>
        <v>-4100</v>
      </c>
      <c r="BP67" s="2"/>
      <c r="BQ67" s="45">
        <f>'m5'!AK45+'m5'!AM45+'m5'!AO45+'m5'!AQ45+'m5'!AS45+'m5'!AU45+'m5'!AW45</f>
        <v>53</v>
      </c>
      <c r="BR67" s="46">
        <f>'m5'!A45*BQ67</f>
        <v>5300</v>
      </c>
      <c r="BS67" s="46">
        <f>'m5'!AL45+'m5'!AN45+'m5'!AP45+'m5'!AR45+'m5'!AT45+'m5'!AV45+'m5'!AX45</f>
        <v>0</v>
      </c>
      <c r="BT67" s="64"/>
      <c r="BU67" s="46">
        <f t="shared" si="115"/>
        <v>-5300</v>
      </c>
      <c r="BV67" s="2"/>
      <c r="BW67" s="45">
        <f>'m5'!AY45+'m5'!BA45+'m5'!BC45+'m5'!BE45+'m5'!BG45+'m5'!BI45+'m5'!BK45</f>
        <v>32</v>
      </c>
      <c r="BX67" s="46">
        <f>'m5'!A45*BW67</f>
        <v>3200</v>
      </c>
      <c r="BY67" s="46">
        <f>'m5'!AZ45+'m5'!BB45+'m5'!BD45+'m5'!BF45+'m5'!BH45+'m5'!BJ45+'m5'!BL45</f>
        <v>0</v>
      </c>
      <c r="BZ67" s="64"/>
      <c r="CA67" s="46">
        <f t="shared" si="116"/>
        <v>-3200</v>
      </c>
      <c r="CB67" s="44">
        <f>IFERROR(__xludf.DUMMYFUNCTION("""COMPUTED_VALUE"""),100.0)</f>
        <v>100</v>
      </c>
      <c r="CC67" s="45">
        <f>'m6'!C57+'m6'!E57+'m6'!G57+'m6'!I57+'m6'!K57+'m6'!M57+'m6'!O57</f>
        <v>65</v>
      </c>
      <c r="CD67" s="46">
        <f t="shared" si="117"/>
        <v>6500</v>
      </c>
      <c r="CE67" s="46">
        <f>'m6'!D57+'m6'!F57+'m6'!H57+'m6'!J57+'m6'!L57+'m6'!N57+'m6'!P57</f>
        <v>0</v>
      </c>
      <c r="CF67" s="64"/>
      <c r="CG67" s="46">
        <f t="shared" si="118"/>
        <v>-6500</v>
      </c>
      <c r="CH67" s="2"/>
      <c r="CI67" s="45">
        <f>'m6'!Q57+'m6'!S57+'m6'!U57+'m6'!W57+'m6'!Y57+'m6'!AA57+'m6'!AC57</f>
        <v>55.5</v>
      </c>
      <c r="CJ67" s="54">
        <f t="shared" si="119"/>
        <v>5550</v>
      </c>
      <c r="CK67" s="46">
        <f>'m6'!R57+'m6'!T57+'m6'!V57+'m6'!X57+'m6'!Z57+'m6'!AB57+'m6'!AD57</f>
        <v>0</v>
      </c>
      <c r="CL67" s="64"/>
      <c r="CM67" s="46">
        <f t="shared" si="120"/>
        <v>-5550</v>
      </c>
      <c r="CN67" s="2"/>
      <c r="CO67" s="45">
        <f>'m6'!AE57+'m6'!AG57+'m6'!AI57+'m6'!AK57+'m6'!AM57+'m6'!AO57+'m6'!AQ57</f>
        <v>50</v>
      </c>
      <c r="CP67" s="46">
        <f t="shared" si="121"/>
        <v>5000</v>
      </c>
      <c r="CQ67" s="46">
        <f>'m6'!AF57+'m6'!AH57+'m6'!AJ57+'m6'!AL57+'m6'!AN57+'m6'!AP57+'m6'!AR57</f>
        <v>0</v>
      </c>
      <c r="CR67" s="64"/>
      <c r="CS67" s="46">
        <f t="shared" si="122"/>
        <v>-5000</v>
      </c>
      <c r="CT67" s="2"/>
      <c r="CU67" s="45">
        <f>'m6'!AS57+'m6'!AU57+'m6'!AW57+'m6'!AY57+'m6'!BA57+'m6'!BC57+'m6'!BE57</f>
        <v>53.5</v>
      </c>
      <c r="CV67" s="46">
        <f t="shared" si="123"/>
        <v>5350</v>
      </c>
      <c r="CW67" s="46">
        <f>'m6'!AT57+'m6'!AV57+'m6'!AX57+'m6'!AZ57+'m6'!BB57+'m6'!BD57+'m6'!BF57</f>
        <v>0</v>
      </c>
      <c r="CX67" s="64"/>
      <c r="CY67" s="46">
        <f t="shared" si="124"/>
        <v>-5350</v>
      </c>
      <c r="CZ67" s="2"/>
      <c r="DA67" s="45">
        <f>'m6'!BG57+'m6'!BI57+'m7'!C57+'m7'!E57+'m7'!G57+'m7'!I57+'m7'!K57</f>
        <v>72</v>
      </c>
      <c r="DB67" s="46">
        <f>('m6'!BG57+'m6'!BI57)*'m6'!A57+('m7'!C57+'m7'!E57+'m7'!G57+'m7'!I57+'m7'!K57)*'m7'!A57</f>
        <v>7200</v>
      </c>
      <c r="DC67" s="46">
        <f>'m6'!BH57+'m6'!BJ57+'m7'!D57+'m7'!F57+'m7'!H57+'m7'!J57+'m7'!L57</f>
        <v>0</v>
      </c>
      <c r="DD67" s="64"/>
      <c r="DE67" s="46">
        <f t="shared" si="125"/>
        <v>-7200</v>
      </c>
      <c r="DF67" s="44">
        <f>IFERROR(__xludf.DUMMYFUNCTION("""COMPUTED_VALUE"""),100.0)</f>
        <v>100</v>
      </c>
      <c r="DG67" s="45">
        <f>'m7'!M57+'m7'!O57+'m7'!Q57+'m7'!S57+'m7'!U57+'m7'!W57+'m7'!Y57</f>
        <v>56</v>
      </c>
      <c r="DH67" s="46">
        <f t="shared" si="126"/>
        <v>5600</v>
      </c>
      <c r="DI67" s="46">
        <f>'m7'!N57+'m7'!P57+'m7'!R57+'m7'!T57+'m7'!V57+'m7'!X57+'m7'!Z57</f>
        <v>0</v>
      </c>
      <c r="DJ67" s="64"/>
      <c r="DK67" s="46">
        <f t="shared" si="127"/>
        <v>-5600</v>
      </c>
      <c r="DL67" s="2"/>
      <c r="DM67" s="45">
        <f>'m7'!AA57+'m7'!AC57+'m7'!AE57+'m7'!AG57+'m7'!AI57+'m7'!AK57+'m7'!AM57</f>
        <v>36.5</v>
      </c>
      <c r="DN67" s="46">
        <f t="shared" si="128"/>
        <v>3650</v>
      </c>
      <c r="DO67" s="46">
        <f>'m7'!AB57+'m7'!AD57+'m7'!AF57+'m7'!AH57+'m7'!AJ57+'m7'!AL57+'m7'!AN57</f>
        <v>0</v>
      </c>
      <c r="DP67" s="64"/>
      <c r="DQ67" s="46">
        <f t="shared" si="129"/>
        <v>-3650</v>
      </c>
      <c r="DR67" s="2"/>
      <c r="DS67" s="45">
        <f>'m7'!AO57+'m7'!AQ57+'m7'!AS57+'m7'!AU57+'m7'!AW57+'m7'!AY57+'m7'!BA57</f>
        <v>0</v>
      </c>
      <c r="DT67" s="46">
        <f t="shared" si="130"/>
        <v>0</v>
      </c>
      <c r="DU67" s="46">
        <f>'m7'!AP57+'m7'!AR57+'m7'!AT57+'m7'!AV57+'m7'!AX57+'m7'!AZ57+'m7'!BB57</f>
        <v>0</v>
      </c>
      <c r="DV67" s="64"/>
      <c r="DW67" s="46">
        <f t="shared" si="131"/>
        <v>0</v>
      </c>
      <c r="DX67" s="2"/>
      <c r="DY67" s="97">
        <f>'m7'!BC57+'m7'!BE57+'m7'!BG57+'m7'!BI57+'m7'!BK57+'m8'!C57+'m8'!E57</f>
        <v>0</v>
      </c>
      <c r="DZ67" s="63">
        <f>('m7'!BC57+'m7'!BE57+'m7'!BG57+'m7'!BI57+'m7'!BK57)*DF67+('m8'!C57+'m8'!E57)*ED67</f>
        <v>0</v>
      </c>
      <c r="EA67" s="63">
        <f>'m7'!BD57+'m7'!BF57+'m7'!BH57+'m7'!BJ57+'m7'!BL57+'m8'!D57+'m8'!F57</f>
        <v>0</v>
      </c>
      <c r="EB67" s="64"/>
      <c r="EC67" s="63">
        <f t="shared" si="132"/>
        <v>0</v>
      </c>
      <c r="ED67" s="65">
        <f>IFERROR(__xludf.DUMMYFUNCTION("""COMPUTED_VALUE"""),100.0)</f>
        <v>100</v>
      </c>
      <c r="EE67" s="97">
        <f>'m8'!G57+'m8'!I57+'m8'!K57+'m8'!M57+'m8'!O57+'m8'!Q57+'m8'!S57</f>
        <v>77</v>
      </c>
      <c r="EF67" s="63">
        <f t="shared" si="133"/>
        <v>7700</v>
      </c>
      <c r="EG67" s="63">
        <f>'m8'!H57+'m8'!J57+'m8'!L57+'m8'!N57+'m8'!P57+'m8'!R57+'m8'!T57</f>
        <v>0</v>
      </c>
      <c r="EH67" s="64"/>
      <c r="EI67" s="63">
        <f t="shared" si="134"/>
        <v>-7700</v>
      </c>
      <c r="EJ67" s="66"/>
      <c r="EK67" s="97">
        <f>'m8'!U57+'m8'!W57+'m8'!Y57+'m8'!AA57+'m8'!AC57+'m8'!AE57+'m8'!AG57</f>
        <v>70</v>
      </c>
      <c r="EL67" s="63">
        <f t="shared" si="135"/>
        <v>7000</v>
      </c>
      <c r="EM67" s="63">
        <f>'m8'!V57+'m8'!X57+'m8'!Z57+'m8'!AB57+'m8'!AD57+'m8'!AF57+'m8'!AH57</f>
        <v>0</v>
      </c>
      <c r="EN67" s="64"/>
      <c r="EO67" s="63">
        <f t="shared" si="136"/>
        <v>-7000</v>
      </c>
      <c r="EP67" s="67"/>
      <c r="EQ67" s="55">
        <f>'m8'!AI57+'m8'!AK57+'m8'!AM57+'m8'!AO57+'m8'!AQ57+'m8'!AS57+'m8'!AU57</f>
        <v>31</v>
      </c>
      <c r="ER67" s="57">
        <f t="shared" si="137"/>
        <v>3100</v>
      </c>
      <c r="ES67" s="57">
        <f>'m8'!AJ57+'m8'!AL57+'m8'!AN57+'m8'!AP57+'m8'!AR57+'m8'!AT57+'m8'!AV57</f>
        <v>0</v>
      </c>
      <c r="ET67" s="68"/>
      <c r="EU67" s="57">
        <f t="shared" si="138"/>
        <v>-3100</v>
      </c>
      <c r="EV67" s="67"/>
      <c r="EW67" s="55">
        <f>'m8'!AW57+'m8'!AY57+'m8'!BA57+'m8'!BC57+'m8'!BE57+'m8'!BG57+'m8'!BI57</f>
        <v>36.5</v>
      </c>
      <c r="EX67" s="57">
        <f t="shared" si="139"/>
        <v>3650</v>
      </c>
      <c r="EY67" s="57">
        <f>'m8'!AX57+'m8'!AZ57+'m8'!BB57+'m8'!BD57+'m8'!BF57+'m8'!BH57+'m8'!BJ57</f>
        <v>0</v>
      </c>
      <c r="EZ67" s="68"/>
      <c r="FA67" s="57">
        <f t="shared" si="140"/>
        <v>-3650</v>
      </c>
      <c r="FB67" s="67"/>
      <c r="FC67" s="55">
        <f>'m8'!BK57+'m9'!C57+'m9'!E57+'m9'!G57+'m9'!I57+'m9'!K57+'m9'!M57</f>
        <v>25.5</v>
      </c>
      <c r="FD67" s="57">
        <f>'m8'!BK57*ED67+'m9'!C57*FH67+'m9'!E57*FH67+'m9'!G57*FH67+'m9'!I57*FH67+'m9'!K57*FH67+'m9'!M57*FH67</f>
        <v>2550</v>
      </c>
      <c r="FE67" s="57">
        <f>'m8'!BL57+'m9'!D57+'m9'!F57+'m9'!H57+'m9'!J57+'m9'!L57+'m9'!N57</f>
        <v>0</v>
      </c>
      <c r="FF67" s="68"/>
      <c r="FG67" s="57">
        <f t="shared" si="141"/>
        <v>-2550</v>
      </c>
      <c r="FH67" s="65">
        <f>IFERROR(__xludf.DUMMYFUNCTION("""COMPUTED_VALUE"""),100.0)</f>
        <v>100</v>
      </c>
      <c r="FI67" s="97">
        <f>'m9'!O57+'m9'!Q57+'m9'!S57+'m9'!U57+'m9'!W57+'m9'!Y57+'m9'!AA57</f>
        <v>47</v>
      </c>
      <c r="FJ67" s="63">
        <f t="shared" si="142"/>
        <v>4700</v>
      </c>
      <c r="FK67" s="63">
        <f>'m9'!P57+'m9'!R57+'m9'!T57+'m9'!V57+'m9'!X57+'m9'!Z57+'m9'!AB57</f>
        <v>0</v>
      </c>
      <c r="FL67" s="64"/>
      <c r="FM67" s="63">
        <f t="shared" si="143"/>
        <v>-4700</v>
      </c>
      <c r="FN67" s="67"/>
      <c r="FO67" s="55">
        <f>'m9'!AC57+'m9'!AE57+'m9'!AG57+'m9'!AI57+'m9'!AK57+'m9'!AM57+'m9'!AO57</f>
        <v>61</v>
      </c>
      <c r="FP67" s="57">
        <f t="shared" si="144"/>
        <v>6100</v>
      </c>
      <c r="FQ67" s="57">
        <f>'m9'!AD57+'m9'!AF57+'m9'!AH57+'m9'!AJ57+'m9'!AL57+'m9'!AN57+'m9'!AP57</f>
        <v>900</v>
      </c>
      <c r="FR67" s="68"/>
      <c r="FS67" s="57">
        <f t="shared" si="145"/>
        <v>-5200</v>
      </c>
      <c r="FT67" s="67"/>
      <c r="FU67" s="55">
        <f>'m9'!AQ57+'m9'!AS57+'m9'!AU57+'m9'!AW57+'m9'!AY57+'m9'!BA57+'m9'!BC57</f>
        <v>53</v>
      </c>
      <c r="FV67" s="57">
        <f t="shared" si="146"/>
        <v>5300</v>
      </c>
      <c r="FW67" s="57">
        <f>'m9'!AR57+'m9'!AT57+'m9'!AV57+'m9'!AX57+'m9'!AZ57+'m9'!BB57+'m9'!BD57</f>
        <v>0</v>
      </c>
      <c r="FX67" s="68"/>
      <c r="FY67" s="57">
        <f t="shared" si="147"/>
        <v>-5300</v>
      </c>
      <c r="FZ67" s="67"/>
      <c r="GA67" s="55">
        <f>'m9'!BE57+'m9'!BG57+'m9'!BI57+'m10'!C67+'m10'!E67+'m10'!G67+'m10'!I67</f>
        <v>38.5</v>
      </c>
      <c r="GB67" s="57">
        <f t="shared" si="148"/>
        <v>3850</v>
      </c>
      <c r="GC67" s="57">
        <f>'m9'!BF57+'m9'!BH57+'m9'!BJ57+'m10'!D67+'m10'!F67+'m10'!H67+'m10'!J67</f>
        <v>1000</v>
      </c>
      <c r="GD67" s="68"/>
      <c r="GE67" s="57">
        <f t="shared" si="149"/>
        <v>-2850</v>
      </c>
      <c r="GF67" s="69">
        <f>IFERROR(__xludf.DUMMYFUNCTION("""COMPUTED_VALUE"""),100.0)</f>
        <v>100</v>
      </c>
      <c r="GG67" s="55">
        <f>'m10'!K67+'m10'!M67+'m10'!O67+'m10'!Q67+'m10'!S67+'m10'!U67+'m10'!W67</f>
        <v>51.5</v>
      </c>
      <c r="GH67" s="57">
        <f t="shared" si="150"/>
        <v>5150</v>
      </c>
      <c r="GI67" s="57">
        <f>'m10'!L67+'m10'!N67+'m10'!P67+'m10'!R67+'m10'!T67+'m10'!V67+'m10'!X67</f>
        <v>450</v>
      </c>
      <c r="GJ67" s="68"/>
      <c r="GK67" s="57">
        <f t="shared" si="151"/>
        <v>-4700</v>
      </c>
      <c r="GL67" s="67"/>
      <c r="GM67" s="55">
        <f>'m10'!Y67+'m10'!AA67+'m10'!AC67+'m10'!AE67+'m10'!AG67+'m10'!AI67+'m10'!AK67</f>
        <v>21</v>
      </c>
      <c r="GN67" s="57">
        <f t="shared" si="152"/>
        <v>2100</v>
      </c>
      <c r="GO67" s="57">
        <f>'m10'!Z67+'m10'!AB67+'m10'!AD67+'m10'!AF67+'m10'!AH67+'m10'!AJ67+'m10'!AL67</f>
        <v>0</v>
      </c>
      <c r="GP67" s="68"/>
      <c r="GQ67" s="57">
        <f t="shared" si="153"/>
        <v>-2100</v>
      </c>
      <c r="GR67" s="61"/>
      <c r="GS67" s="55">
        <f>'m10'!AM67+'m10'!AO67+'m10'!AQ67+'m10'!AS67+'m10'!AU67+'m10'!AW67+'m10'!AY67</f>
        <v>48</v>
      </c>
      <c r="GT67" s="57">
        <f t="shared" si="154"/>
        <v>4800</v>
      </c>
      <c r="GU67" s="57">
        <f>'m10'!AN67+'m10'!AP67+'m10'!AR67+'m10'!AT67+'m10'!AV67+'m10'!AX67+'m10'!AZ67</f>
        <v>800</v>
      </c>
      <c r="GV67" s="58"/>
      <c r="GW67" s="57">
        <f t="shared" si="155"/>
        <v>-4000</v>
      </c>
      <c r="GX67" s="61"/>
      <c r="GY67" s="55">
        <f>'m10'!BA67+'m10'!BC67+'m10'!BE67+'m10'!BG67+'m10'!BI67+'m10'!BK67+'m11'!C67</f>
        <v>36.5</v>
      </c>
      <c r="GZ67" s="57">
        <f t="shared" si="156"/>
        <v>3650</v>
      </c>
      <c r="HA67" s="57">
        <f>'m10'!BB67+'m10'!BD67+'m10'!BF67+'m10'!BH67+'m10'!BJ67+'m10'!BL67+'m11'!D67</f>
        <v>0</v>
      </c>
      <c r="HB67" s="58"/>
      <c r="HC67" s="57">
        <f t="shared" si="157"/>
        <v>-3650</v>
      </c>
      <c r="HD67" s="69">
        <f>IFERROR(__xludf.DUMMYFUNCTION("""COMPUTED_VALUE"""),100.0)</f>
        <v>100</v>
      </c>
      <c r="HE67" s="55">
        <f>'m11'!E67+'m11'!G67+'m11'!I67+'m11'!K67+'m11'!M67+'m11'!O67+'m11'!Q67</f>
        <v>42.5</v>
      </c>
      <c r="HF67" s="57">
        <f t="shared" si="158"/>
        <v>4250</v>
      </c>
      <c r="HG67" s="57">
        <f>'m11'!F67+'m11'!H67+'m11'!J67+'m11'!L67+'m11'!N67+'m11'!P67+'m11'!R67</f>
        <v>0</v>
      </c>
      <c r="HH67" s="68"/>
      <c r="HI67" s="57">
        <f t="shared" si="159"/>
        <v>-4250</v>
      </c>
      <c r="HJ67" s="67"/>
      <c r="HK67" s="55">
        <f>'m11'!S67+'m11'!U67+'m11'!W67+'m11'!Y67+'m11'!AA67+'m11'!AC67+'m11'!AE67</f>
        <v>21.5</v>
      </c>
      <c r="HL67" s="57">
        <f t="shared" si="160"/>
        <v>2150</v>
      </c>
      <c r="HM67" s="57">
        <f>'m11'!T67+'m11'!V67+'m11'!X67+'m11'!Z67+'m11'!AB67+'m11'!AD67+'m11'!AF67</f>
        <v>0</v>
      </c>
      <c r="HN67" s="68"/>
      <c r="HO67" s="57">
        <f t="shared" si="161"/>
        <v>-2150</v>
      </c>
      <c r="HP67" s="61"/>
      <c r="HQ67" s="55">
        <f>'m11'!AG67+'m11'!AI67+'m11'!AK67+'m11'!AM67+'m11'!AO67+'m11'!AQ67+'m11'!AS67</f>
        <v>26.5</v>
      </c>
      <c r="HR67" s="57">
        <f t="shared" si="162"/>
        <v>2650</v>
      </c>
      <c r="HS67" s="57">
        <f>'m11'!AH67+'m11'!AJ67+'m11'!AL67+'m11'!AN67+'m11'!AP67+'m11'!AR67+'m11'!AT67</f>
        <v>0</v>
      </c>
      <c r="HT67" s="58"/>
      <c r="HU67" s="57">
        <f t="shared" si="163"/>
        <v>-2650</v>
      </c>
      <c r="HV67" s="61"/>
      <c r="HW67" s="55">
        <f>'m11'!AU67+'m11'!AW67+'m11'!AY67+'m11'!BA67+'m11'!BC67+'m11'!BE67+'m11'!BG67</f>
        <v>18.5</v>
      </c>
      <c r="HX67" s="57">
        <f t="shared" si="164"/>
        <v>1850</v>
      </c>
      <c r="HY67" s="57">
        <f>'m11'!AV67+'m11'!AX67+'m11'!AZ67+'m11'!BB67+'m11'!BD67+'m11'!BF67+'m11'!BH67</f>
        <v>0</v>
      </c>
      <c r="HZ67" s="58"/>
      <c r="IA67" s="57">
        <f t="shared" si="165"/>
        <v>-1850</v>
      </c>
      <c r="IB67" s="61">
        <f>IFERROR(__xludf.DUMMYFUNCTION("""COMPUTED_VALUE"""),100.0)</f>
        <v>100</v>
      </c>
      <c r="IC67" s="55">
        <f>'m11'!BI67+'m12'!C67+'m12'!E67+'m12'!G67+'m12'!I67+'m12'!K67+'m12'!M67</f>
        <v>15.5</v>
      </c>
      <c r="ID67" s="57">
        <f t="shared" si="166"/>
        <v>1550</v>
      </c>
      <c r="IE67" s="57">
        <f>'m11'!BJ67+'m12'!D67+'m12'!F67+'m12'!H67+'m12'!J67+'m12'!L67+'m12'!N67</f>
        <v>0</v>
      </c>
      <c r="IF67" s="58"/>
      <c r="IG67" s="57">
        <f t="shared" si="167"/>
        <v>-1550</v>
      </c>
      <c r="IH67" s="61"/>
      <c r="II67" s="55">
        <f>'m12'!O67+'m12'!Q67+'m12'!S67+'m12'!U67+'m12'!W67+'m12'!Y67+'m12'!AA67</f>
        <v>52</v>
      </c>
      <c r="IJ67" s="57">
        <f t="shared" si="168"/>
        <v>5200</v>
      </c>
      <c r="IK67" s="57">
        <f>'m12'!P67+'m12'!R67+'m12'!T67+'m12'!V67+'m12'!X67+'m12'!Z67+'m12'!AB67</f>
        <v>2800</v>
      </c>
      <c r="IL67" s="58"/>
      <c r="IM67" s="57">
        <f t="shared" si="169"/>
        <v>-2400</v>
      </c>
      <c r="IN67" s="61"/>
      <c r="IO67" s="55">
        <f>'m12'!AC67+'m12'!AE67+'m12'!AG67+'m12'!AI67+'m12'!AK67+'m12'!AM67+'m12'!AO67</f>
        <v>45.5</v>
      </c>
      <c r="IP67" s="57">
        <f t="shared" si="170"/>
        <v>4550</v>
      </c>
      <c r="IQ67" s="57">
        <f>'m12'!AD67+'m12'!AF67+'m12'!AH67+'m12'!AJ67+'m12'!AL67+'m12'!AN67+'m12'!AP67</f>
        <v>0</v>
      </c>
      <c r="IR67" s="58"/>
      <c r="IS67" s="57">
        <f t="shared" si="171"/>
        <v>-4550</v>
      </c>
      <c r="IT67" s="61"/>
      <c r="IU67" s="55">
        <f>'m12'!AQ67+'m12'!AS67+'m12'!AU67+'m12'!AW67+'m12'!AY67+'m12'!BA67+'m12'!BC67</f>
        <v>0</v>
      </c>
      <c r="IV67" s="57">
        <f t="shared" si="172"/>
        <v>0</v>
      </c>
      <c r="IW67" s="57">
        <f>'m12'!AR67+'m12'!AT67+'m12'!AV67+'m12'!AX67+'m12'!AZ67+'m12'!BB67+'m12'!BD67</f>
        <v>0</v>
      </c>
      <c r="IX67" s="58"/>
      <c r="IY67" s="57">
        <f t="shared" si="173"/>
        <v>0</v>
      </c>
      <c r="IZ67" s="61"/>
      <c r="JA67" s="55">
        <f>'m12'!BE67+'m12'!BG67+'m12'!BI67+'m12'!BK67</f>
        <v>0</v>
      </c>
      <c r="JB67" s="57">
        <f t="shared" si="174"/>
        <v>0</v>
      </c>
      <c r="JC67" s="57">
        <f>'m12'!BF67+'m12'!BH67+'m12'!BJ67+'m12'!BL67</f>
        <v>0</v>
      </c>
      <c r="JD67" s="58"/>
      <c r="JE67" s="57">
        <f t="shared" si="175"/>
        <v>0</v>
      </c>
    </row>
    <row r="68">
      <c r="A68" s="2" t="str">
        <f>IFERROR(__xludf.DUMMYFUNCTION("""COMPUTED_VALUE"""),"Martin Jurkovič")</f>
        <v>Martin Jurkovič</v>
      </c>
      <c r="B68" s="44">
        <f>IFERROR(__xludf.DUMMYFUNCTION("""COMPUTED_VALUE"""),100.0)</f>
        <v>100</v>
      </c>
      <c r="C68" s="94">
        <f>'m3'!E46+'m3'!G46+'m3'!I46+'m3'!K46+'m3'!M46+'m3'!O46+'m3'!Q46</f>
        <v>21</v>
      </c>
      <c r="D68" s="46">
        <f>'m3'!A46*C68</f>
        <v>2100</v>
      </c>
      <c r="E68" s="46">
        <f>'m3'!F46+'m3'!H46+'m3'!J46+'m3'!L46+'m3'!N46+'m3'!P46+'m3'!R46</f>
        <v>2100</v>
      </c>
      <c r="F68" s="47"/>
      <c r="G68" s="46">
        <f t="shared" si="104"/>
        <v>0</v>
      </c>
      <c r="H68" s="2"/>
      <c r="I68" s="45">
        <f>'m3'!S46+'m3'!U46+'m3'!W46+'m3'!Y46+'m3'!AA46+'m3'!AC46+'m3'!AE46</f>
        <v>0</v>
      </c>
      <c r="J68" s="46">
        <f>'m3'!A46*I68</f>
        <v>0</v>
      </c>
      <c r="K68" s="46">
        <f>'m3'!T46+'m3'!V46+'m3'!X46+'m3'!Z46+'m3'!AB46+'m3'!AD46+'m3'!AF46</f>
        <v>0</v>
      </c>
      <c r="L68" s="47"/>
      <c r="M68" s="46">
        <f t="shared" si="105"/>
        <v>0</v>
      </c>
      <c r="N68" s="2"/>
      <c r="O68" s="45">
        <f>'m3'!AG46+'m3'!AI46+'m3'!AK46+'m3'!AM46+'m3'!AO46+'m3'!AQ46+'m3'!AS46</f>
        <v>0</v>
      </c>
      <c r="P68" s="46">
        <f>'m3'!A46*O68</f>
        <v>0</v>
      </c>
      <c r="Q68" s="46">
        <f>'m3'!AH46+'m3'!AJ46+'m3'!AL46+'m3'!AN46+'m3'!AP46+'m3'!AR46+'m3'!AT46</f>
        <v>0</v>
      </c>
      <c r="R68" s="49"/>
      <c r="S68" s="46">
        <f t="shared" si="106"/>
        <v>0</v>
      </c>
      <c r="T68" s="2"/>
      <c r="U68" s="45">
        <f>'m3'!AU46+'m3'!AW46+'m3'!AY46+'m3'!BA46+'m3'!BC46+'m3'!BE46+'m3'!BG46</f>
        <v>0</v>
      </c>
      <c r="V68" s="46">
        <f>'m3'!A46*U68</f>
        <v>0</v>
      </c>
      <c r="W68" s="46">
        <f>'m3'!AV46+'m3'!AX46+'m3'!AZ46+'m3'!BB46+'m3'!BD46+'m3'!BF46+'m3'!BH46</f>
        <v>0</v>
      </c>
      <c r="X68" s="49"/>
      <c r="Y68" s="46">
        <f t="shared" si="107"/>
        <v>0</v>
      </c>
      <c r="Z68" s="2"/>
      <c r="AA68" s="45">
        <f>'m3'!BI46+'m3'!BK46+'m4'!C46+'m4'!E46+'m4'!G46+'m4'!I46+'m4'!K46</f>
        <v>0</v>
      </c>
      <c r="AB68" s="46">
        <f>('m3'!BI46+'m3'!BK46)*'m3'!A46+('m4'!C46+'m4'!E46+'m4'!G46+'m4'!I46+'m4'!K46)*'m4'!A46</f>
        <v>0</v>
      </c>
      <c r="AC68" s="46">
        <f>'m3'!BJ46+'m3'!BL46+'m4'!D46+'m4'!F46+'m4'!H46+'m4'!J46+'m4'!L46</f>
        <v>0</v>
      </c>
      <c r="AD68" s="49"/>
      <c r="AE68" s="46">
        <f t="shared" si="108"/>
        <v>0</v>
      </c>
      <c r="AF68" s="44">
        <f>IFERROR(__xludf.DUMMYFUNCTION("""COMPUTED_VALUE"""),100.0)</f>
        <v>100</v>
      </c>
      <c r="AG68" s="45">
        <f>'m4'!M46+'m4'!O46+'m4'!Q46+'m4'!S46+'m4'!U46+'m4'!W46+'m4'!Y46</f>
        <v>0</v>
      </c>
      <c r="AH68" s="46">
        <f>'m4'!A46*AG68</f>
        <v>0</v>
      </c>
      <c r="AI68" s="46">
        <f>'m4'!N46+'m4'!P46+'m4'!R46+'m4'!T46+'m4'!V46+'m4'!X46+'m4'!Z46</f>
        <v>0</v>
      </c>
      <c r="AJ68" s="49"/>
      <c r="AK68" s="46">
        <f t="shared" si="109"/>
        <v>0</v>
      </c>
      <c r="AL68" s="2"/>
      <c r="AM68" s="45">
        <f>'m4'!AA46+'m4'!AC46+'m4'!AE46+'m4'!AG46+'m4'!AI46+'m4'!AK46+'m4'!AM46</f>
        <v>0</v>
      </c>
      <c r="AN68" s="46">
        <f>'m4'!A46*AM68</f>
        <v>0</v>
      </c>
      <c r="AO68" s="52">
        <f>'m4'!AB46+'m4'!AD46+'m4'!AF46+'m4'!AH46+'m4'!AJ46+'m4'!AL46+'m4'!AN46</f>
        <v>0</v>
      </c>
      <c r="AP68" s="49"/>
      <c r="AQ68" s="46">
        <f t="shared" si="110"/>
        <v>0</v>
      </c>
      <c r="AR68" s="2"/>
      <c r="AS68" s="45">
        <f>'m4'!AO46+'m4'!AQ46+'m4'!AS46+'m4'!AU46+'m4'!AW46+'m4'!AY46+'m4'!BA46</f>
        <v>0</v>
      </c>
      <c r="AT68" s="46">
        <f>'m4'!A46*AS68</f>
        <v>0</v>
      </c>
      <c r="AU68" s="46">
        <f>'m4'!AP46+'m4'!AR46+'m4'!AT46+'m4'!AV46+'m4'!AX46+'m4'!AZ46+'m4'!BB46</f>
        <v>0</v>
      </c>
      <c r="AV68" s="49"/>
      <c r="AW68" s="62">
        <f t="shared" si="111"/>
        <v>0</v>
      </c>
      <c r="AX68" s="2"/>
      <c r="AY68" s="45">
        <f>'m4'!BC46+'m4'!BE46+'m4'!BG46+'m4'!BI46+'m5'!C46+'m5'!E46+'m5'!G46</f>
        <v>0</v>
      </c>
      <c r="AZ68" s="46">
        <f>('m4'!BC46+'m4'!BE46+'m4'!BG46+'m4'!BI46)*'m4'!A46+('m5'!C46+'m5'!E46+'m5'!G46)*'m5'!A46</f>
        <v>0</v>
      </c>
      <c r="BA68" s="46">
        <f>'m4'!BD46+'m4'!BF46+'m4'!BH46+'m4'!BJ46+'m5'!D46+'m5'!F46+'m5'!H46</f>
        <v>0</v>
      </c>
      <c r="BB68" s="49"/>
      <c r="BC68" s="46">
        <f t="shared" si="112"/>
        <v>0</v>
      </c>
      <c r="BD68" s="44">
        <f>IFERROR(__xludf.DUMMYFUNCTION("""COMPUTED_VALUE"""),100.0)</f>
        <v>100</v>
      </c>
      <c r="BE68" s="45">
        <f>'m5'!I46+'m5'!K46+'m5'!M46+'m5'!O46+'m5'!Q46+'m5'!S46+'m5'!U46</f>
        <v>15.5</v>
      </c>
      <c r="BF68" s="46">
        <f>'m5'!A46*BE68</f>
        <v>1550</v>
      </c>
      <c r="BG68" s="46">
        <f>'m5'!J46+'m5'!L46+'m5'!N46+'m5'!P46+'m5'!R46+'m5'!T46+'m5'!V46</f>
        <v>0</v>
      </c>
      <c r="BH68" s="71">
        <v>1550.0</v>
      </c>
      <c r="BI68" s="46">
        <f t="shared" si="113"/>
        <v>0</v>
      </c>
      <c r="BJ68" s="2"/>
      <c r="BK68" s="45">
        <f>'m5'!W46+'m5'!Y46+'m5'!AA46+'m5'!AC46+'m5'!AE46+'m5'!AG46+'m5'!AI46</f>
        <v>28.5</v>
      </c>
      <c r="BL68" s="46">
        <f>'m5'!A46*BK68</f>
        <v>2850</v>
      </c>
      <c r="BM68" s="46">
        <f>'m5'!X46+'m5'!Z46+'m5'!AB46+'m5'!AD46+'m5'!AF46+'m5'!AH46+'m5'!AJ46</f>
        <v>0</v>
      </c>
      <c r="BN68" s="47"/>
      <c r="BO68" s="46">
        <f t="shared" si="114"/>
        <v>-2850</v>
      </c>
      <c r="BP68" s="2"/>
      <c r="BQ68" s="45">
        <f>'m5'!AK46+'m5'!AM46+'m5'!AO46+'m5'!AQ46+'m5'!AS46+'m5'!AU46+'m5'!AW46</f>
        <v>22</v>
      </c>
      <c r="BR68" s="46">
        <f>'m5'!A46*BQ68</f>
        <v>2200</v>
      </c>
      <c r="BS68" s="46">
        <f>'m5'!AL46+'m5'!AN46+'m5'!AP46+'m5'!AR46+'m5'!AT46+'m5'!AV46+'m5'!AX46</f>
        <v>0</v>
      </c>
      <c r="BT68" s="49"/>
      <c r="BU68" s="46">
        <f t="shared" si="115"/>
        <v>-2200</v>
      </c>
      <c r="BV68" s="2"/>
      <c r="BW68" s="45">
        <f>'m5'!AY46+'m5'!BA46+'m5'!BC46+'m5'!BE46+'m5'!BG46+'m5'!BI46+'m5'!BK46</f>
        <v>23.5</v>
      </c>
      <c r="BX68" s="46">
        <f>'m5'!A46*BW68</f>
        <v>2350</v>
      </c>
      <c r="BY68" s="46">
        <f>'m5'!AZ46+'m5'!BB46+'m5'!BD46+'m5'!BF46+'m5'!BH46+'m5'!BJ46+'m5'!BL46</f>
        <v>0</v>
      </c>
      <c r="BZ68" s="49"/>
      <c r="CA68" s="46">
        <f t="shared" si="116"/>
        <v>-2350</v>
      </c>
      <c r="CB68" s="44">
        <f>IFERROR(__xludf.DUMMYFUNCTION("""COMPUTED_VALUE"""),100.0)</f>
        <v>100</v>
      </c>
      <c r="CC68" s="45">
        <f>'m6'!C58+'m6'!E58+'m6'!G58+'m6'!I58+'m6'!K58+'m6'!M58+'m6'!O58</f>
        <v>16.5</v>
      </c>
      <c r="CD68" s="46">
        <f t="shared" si="117"/>
        <v>1650</v>
      </c>
      <c r="CE68" s="46">
        <f>'m6'!D58+'m6'!F58+'m6'!H58+'m6'!J58+'m6'!L58+'m6'!N58+'m6'!P58</f>
        <v>0</v>
      </c>
      <c r="CF68" s="64"/>
      <c r="CG68" s="46">
        <f t="shared" si="118"/>
        <v>-1650</v>
      </c>
      <c r="CH68" s="2"/>
      <c r="CI68" s="45">
        <f>'m6'!Q58+'m6'!S58+'m6'!U58+'m6'!W58+'m6'!Y58+'m6'!AA58+'m6'!AC58</f>
        <v>25.5</v>
      </c>
      <c r="CJ68" s="54">
        <f t="shared" si="119"/>
        <v>2550</v>
      </c>
      <c r="CK68" s="46">
        <f>'m6'!R58+'m6'!T58+'m6'!V58+'m6'!X58+'m6'!Z58+'m6'!AB58+'m6'!AD58</f>
        <v>0</v>
      </c>
      <c r="CL68" s="64"/>
      <c r="CM68" s="46">
        <f t="shared" si="120"/>
        <v>-2550</v>
      </c>
      <c r="CN68" s="2"/>
      <c r="CO68" s="45">
        <f>'m6'!AE58+'m6'!AG58+'m6'!AI58+'m6'!AK58+'m6'!AM58+'m6'!AO58+'m6'!AQ58</f>
        <v>9.5</v>
      </c>
      <c r="CP68" s="46">
        <f t="shared" si="121"/>
        <v>950</v>
      </c>
      <c r="CQ68" s="46">
        <f>'m6'!AF58+'m6'!AH58+'m6'!AJ58+'m6'!AL58+'m6'!AN58+'m6'!AP58+'m6'!AR58</f>
        <v>0</v>
      </c>
      <c r="CR68" s="64"/>
      <c r="CS68" s="46">
        <f t="shared" si="122"/>
        <v>-950</v>
      </c>
      <c r="CT68" s="2"/>
      <c r="CU68" s="45">
        <f>'m6'!AS58+'m6'!AU58+'m6'!AW58+'m6'!AY58+'m6'!BA58+'m6'!BC58+'m6'!BE58</f>
        <v>13.5</v>
      </c>
      <c r="CV68" s="46">
        <f t="shared" si="123"/>
        <v>1350</v>
      </c>
      <c r="CW68" s="46">
        <f>'m6'!AT58+'m6'!AV58+'m6'!AX58+'m6'!AZ58+'m6'!BB58+'m6'!BD58+'m6'!BF58</f>
        <v>0</v>
      </c>
      <c r="CX68" s="64"/>
      <c r="CY68" s="46">
        <f t="shared" si="124"/>
        <v>-1350</v>
      </c>
      <c r="CZ68" s="2"/>
      <c r="DA68" s="45">
        <f>'m6'!BG58+'m6'!BI58+'m7'!C58+'m7'!E58+'m7'!G58+'m7'!I58+'m7'!K58</f>
        <v>5.5</v>
      </c>
      <c r="DB68" s="46">
        <f>('m6'!BG58+'m6'!BI58)*'m6'!A58+('m7'!C58+'m7'!E58+'m7'!G58+'m7'!I58+'m7'!K58)*'m7'!A58</f>
        <v>550</v>
      </c>
      <c r="DC68" s="46">
        <f>'m6'!BH58+'m6'!BJ58+'m7'!D58+'m7'!F58+'m7'!H58+'m7'!J58+'m7'!L58</f>
        <v>0</v>
      </c>
      <c r="DD68" s="64"/>
      <c r="DE68" s="46">
        <f t="shared" si="125"/>
        <v>-550</v>
      </c>
      <c r="DF68" s="44">
        <f>IFERROR(__xludf.DUMMYFUNCTION("""COMPUTED_VALUE"""),100.0)</f>
        <v>100</v>
      </c>
      <c r="DG68" s="45">
        <f>'m7'!M58+'m7'!O58+'m7'!Q58+'m7'!S58+'m7'!U58+'m7'!W58+'m7'!Y58</f>
        <v>15.5</v>
      </c>
      <c r="DH68" s="46">
        <f t="shared" si="126"/>
        <v>1550</v>
      </c>
      <c r="DI68" s="46">
        <f>'m7'!N58+'m7'!P58+'m7'!R58+'m7'!T58+'m7'!V58+'m7'!X58+'m7'!Z58</f>
        <v>0</v>
      </c>
      <c r="DJ68" s="64"/>
      <c r="DK68" s="46">
        <f t="shared" si="127"/>
        <v>-1550</v>
      </c>
      <c r="DL68" s="2"/>
      <c r="DM68" s="45">
        <f>'m7'!AA58+'m7'!AC58+'m7'!AE58+'m7'!AG58+'m7'!AI58+'m7'!AK58+'m7'!AM58</f>
        <v>18.5</v>
      </c>
      <c r="DN68" s="46">
        <f t="shared" si="128"/>
        <v>1850</v>
      </c>
      <c r="DO68" s="46">
        <f>'m7'!AB58+'m7'!AD58+'m7'!AF58+'m7'!AH58+'m7'!AJ58+'m7'!AL58+'m7'!AN58</f>
        <v>0</v>
      </c>
      <c r="DP68" s="64"/>
      <c r="DQ68" s="46">
        <f t="shared" si="129"/>
        <v>-1850</v>
      </c>
      <c r="DR68" s="2"/>
      <c r="DS68" s="45">
        <f>'m7'!AO58+'m7'!AQ58+'m7'!AS58+'m7'!AU58+'m7'!AW58+'m7'!AY58+'m7'!BA58</f>
        <v>19.5</v>
      </c>
      <c r="DT68" s="46">
        <f t="shared" si="130"/>
        <v>1950</v>
      </c>
      <c r="DU68" s="46">
        <f>'m7'!AP58+'m7'!AR58+'m7'!AT58+'m7'!AV58+'m7'!AX58+'m7'!AZ58+'m7'!BB58</f>
        <v>0</v>
      </c>
      <c r="DV68" s="64"/>
      <c r="DW68" s="46">
        <f t="shared" si="131"/>
        <v>-1950</v>
      </c>
      <c r="DX68" s="2"/>
      <c r="DY68" s="97">
        <f>'m7'!BC58+'m7'!BE58+'m7'!BG58+'m7'!BI58+'m7'!BK58+'m8'!C58+'m8'!E58</f>
        <v>3.5</v>
      </c>
      <c r="DZ68" s="63">
        <f>('m7'!BC58+'m7'!BE58+'m7'!BG58+'m7'!BI58+'m7'!BK58)*DF68+('m8'!C58+'m8'!E58)*ED68</f>
        <v>350</v>
      </c>
      <c r="EA68" s="63">
        <f>'m7'!BD58+'m7'!BF58+'m7'!BH58+'m7'!BJ58+'m7'!BL58+'m8'!D58+'m8'!F58</f>
        <v>0</v>
      </c>
      <c r="EB68" s="64"/>
      <c r="EC68" s="63">
        <f t="shared" si="132"/>
        <v>-350</v>
      </c>
      <c r="ED68" s="65">
        <f>IFERROR(__xludf.DUMMYFUNCTION("""COMPUTED_VALUE"""),100.0)</f>
        <v>100</v>
      </c>
      <c r="EE68" s="97">
        <f>'m8'!G58+'m8'!I58+'m8'!K58+'m8'!M58+'m8'!O58+'m8'!Q58+'m8'!S58</f>
        <v>18</v>
      </c>
      <c r="EF68" s="63">
        <f t="shared" si="133"/>
        <v>1800</v>
      </c>
      <c r="EG68" s="63">
        <f>'m8'!H58+'m8'!J58+'m8'!L58+'m8'!N58+'m8'!P58+'m8'!R58+'m8'!T58</f>
        <v>0</v>
      </c>
      <c r="EH68" s="64"/>
      <c r="EI68" s="63">
        <f t="shared" si="134"/>
        <v>-1800</v>
      </c>
      <c r="EJ68" s="66"/>
      <c r="EK68" s="97">
        <f>'m8'!U58+'m8'!W58+'m8'!Y58+'m8'!AA58+'m8'!AC58+'m8'!AE58+'m8'!AG58</f>
        <v>29.5</v>
      </c>
      <c r="EL68" s="63">
        <f t="shared" si="135"/>
        <v>2950</v>
      </c>
      <c r="EM68" s="63">
        <f>'m8'!V58+'m8'!X58+'m8'!Z58+'m8'!AB58+'m8'!AD58+'m8'!AF58+'m8'!AH58</f>
        <v>0</v>
      </c>
      <c r="EN68" s="64"/>
      <c r="EO68" s="63">
        <f t="shared" si="136"/>
        <v>-2950</v>
      </c>
      <c r="EP68" s="67"/>
      <c r="EQ68" s="55">
        <f>'m8'!AI58+'m8'!AK58+'m8'!AM58+'m8'!AO58+'m8'!AQ58+'m8'!AS58+'m8'!AU58</f>
        <v>30</v>
      </c>
      <c r="ER68" s="57">
        <f t="shared" si="137"/>
        <v>3000</v>
      </c>
      <c r="ES68" s="57">
        <f>'m8'!AJ58+'m8'!AL58+'m8'!AN58+'m8'!AP58+'m8'!AR58+'m8'!AT58+'m8'!AV58</f>
        <v>0</v>
      </c>
      <c r="ET68" s="68"/>
      <c r="EU68" s="57">
        <f t="shared" si="138"/>
        <v>-3000</v>
      </c>
      <c r="EV68" s="67"/>
      <c r="EW68" s="55">
        <f>'m8'!AW58+'m8'!AY58+'m8'!BA58+'m8'!BC58+'m8'!BE58+'m8'!BG58+'m8'!BI58</f>
        <v>11.5</v>
      </c>
      <c r="EX68" s="57">
        <f t="shared" si="139"/>
        <v>1150</v>
      </c>
      <c r="EY68" s="57">
        <f>'m8'!AX58+'m8'!AZ58+'m8'!BB58+'m8'!BD58+'m8'!BF58+'m8'!BH58+'m8'!BJ58</f>
        <v>0</v>
      </c>
      <c r="EZ68" s="68"/>
      <c r="FA68" s="57">
        <f t="shared" si="140"/>
        <v>-1150</v>
      </c>
      <c r="FB68" s="67"/>
      <c r="FC68" s="55">
        <f>'m8'!BK58+'m9'!C58+'m9'!E58+'m9'!G58+'m9'!I58+'m9'!K58+'m9'!M58</f>
        <v>0</v>
      </c>
      <c r="FD68" s="57">
        <f>'m8'!BK58*ED68+'m9'!C58*FH68+'m9'!E58*FH68+'m9'!G58*FH68+'m9'!I58*FH68+'m9'!K58*FH68+'m9'!M58*FH68</f>
        <v>0</v>
      </c>
      <c r="FE68" s="57">
        <f>'m8'!BL58+'m9'!D58+'m9'!F58+'m9'!H58+'m9'!J58+'m9'!L58+'m9'!N58</f>
        <v>0</v>
      </c>
      <c r="FF68" s="68"/>
      <c r="FG68" s="57">
        <f t="shared" si="141"/>
        <v>0</v>
      </c>
      <c r="FH68" s="65">
        <f>IFERROR(__xludf.DUMMYFUNCTION("""COMPUTED_VALUE"""),100.0)</f>
        <v>100</v>
      </c>
      <c r="FI68" s="97">
        <f>'m9'!O58+'m9'!Q58+'m9'!S58+'m9'!U58+'m9'!W58+'m9'!Y58+'m9'!AA58</f>
        <v>10</v>
      </c>
      <c r="FJ68" s="63">
        <f t="shared" si="142"/>
        <v>1000</v>
      </c>
      <c r="FK68" s="63">
        <f>'m9'!P58+'m9'!R58+'m9'!T58+'m9'!V58+'m9'!X58+'m9'!Z58+'m9'!AB58</f>
        <v>0</v>
      </c>
      <c r="FL68" s="64"/>
      <c r="FM68" s="63">
        <f t="shared" si="143"/>
        <v>-1000</v>
      </c>
      <c r="FN68" s="67"/>
      <c r="FO68" s="55">
        <f>'m9'!AC58+'m9'!AE58+'m9'!AG58+'m9'!AI58+'m9'!AK58+'m9'!AM58+'m9'!AO58</f>
        <v>7.5</v>
      </c>
      <c r="FP68" s="57">
        <f t="shared" si="144"/>
        <v>750</v>
      </c>
      <c r="FQ68" s="57">
        <f>'m9'!AD58+'m9'!AF58+'m9'!AH58+'m9'!AJ58+'m9'!AL58+'m9'!AN58+'m9'!AP58</f>
        <v>0</v>
      </c>
      <c r="FR68" s="68"/>
      <c r="FS68" s="57">
        <f t="shared" si="145"/>
        <v>-750</v>
      </c>
      <c r="FT68" s="67"/>
      <c r="FU68" s="55">
        <f>'m9'!AQ58+'m9'!AS58+'m9'!AU58+'m9'!AW58+'m9'!AY58+'m9'!BA58+'m9'!BC58</f>
        <v>14</v>
      </c>
      <c r="FV68" s="57">
        <f t="shared" si="146"/>
        <v>1400</v>
      </c>
      <c r="FW68" s="57">
        <f>'m9'!AR58+'m9'!AT58+'m9'!AV58+'m9'!AX58+'m9'!AZ58+'m9'!BB58+'m9'!BD58</f>
        <v>0</v>
      </c>
      <c r="FX68" s="68"/>
      <c r="FY68" s="57">
        <f t="shared" si="147"/>
        <v>-1400</v>
      </c>
      <c r="FZ68" s="67"/>
      <c r="GA68" s="55">
        <f>'m9'!BE58+'m9'!BG58+'m9'!BI58+'m10'!C68+'m10'!E68+'m10'!G68+'m10'!I68</f>
        <v>9.5</v>
      </c>
      <c r="GB68" s="57">
        <f t="shared" si="148"/>
        <v>950</v>
      </c>
      <c r="GC68" s="57">
        <f>'m9'!BF58+'m9'!BH58+'m9'!BJ58+'m10'!D68+'m10'!F68+'m10'!H68+'m10'!J68</f>
        <v>0</v>
      </c>
      <c r="GD68" s="68"/>
      <c r="GE68" s="57">
        <f t="shared" si="149"/>
        <v>-950</v>
      </c>
      <c r="GF68" s="69">
        <f>IFERROR(__xludf.DUMMYFUNCTION("""COMPUTED_VALUE"""),100.0)</f>
        <v>100</v>
      </c>
      <c r="GG68" s="55">
        <f>'m10'!K68+'m10'!M68+'m10'!O68+'m10'!Q68+'m10'!S68+'m10'!U68+'m10'!W68</f>
        <v>0</v>
      </c>
      <c r="GH68" s="57">
        <f t="shared" si="150"/>
        <v>0</v>
      </c>
      <c r="GI68" s="57">
        <f>'m10'!L68+'m10'!N68+'m10'!P68+'m10'!R68+'m10'!T68+'m10'!V68+'m10'!X68</f>
        <v>0</v>
      </c>
      <c r="GJ68" s="68"/>
      <c r="GK68" s="57">
        <f t="shared" si="151"/>
        <v>0</v>
      </c>
      <c r="GL68" s="67"/>
      <c r="GM68" s="55">
        <f>'m10'!Y68+'m10'!AA68+'m10'!AC68+'m10'!AE68+'m10'!AG68+'m10'!AI68+'m10'!AK68</f>
        <v>0</v>
      </c>
      <c r="GN68" s="57">
        <f t="shared" si="152"/>
        <v>0</v>
      </c>
      <c r="GO68" s="57">
        <f>'m10'!Z68+'m10'!AB68+'m10'!AD68+'m10'!AF68+'m10'!AH68+'m10'!AJ68+'m10'!AL68</f>
        <v>0</v>
      </c>
      <c r="GP68" s="68"/>
      <c r="GQ68" s="57">
        <f t="shared" si="153"/>
        <v>0</v>
      </c>
      <c r="GR68" s="61"/>
      <c r="GS68" s="55">
        <f>'m10'!AM68+'m10'!AO68+'m10'!AQ68+'m10'!AS68+'m10'!AU68+'m10'!AW68+'m10'!AY68</f>
        <v>19</v>
      </c>
      <c r="GT68" s="57">
        <f t="shared" si="154"/>
        <v>1900</v>
      </c>
      <c r="GU68" s="57">
        <f>'m10'!AN68+'m10'!AP68+'m10'!AR68+'m10'!AT68+'m10'!AV68+'m10'!AX68+'m10'!AZ68</f>
        <v>0</v>
      </c>
      <c r="GV68" s="58"/>
      <c r="GW68" s="57">
        <f t="shared" si="155"/>
        <v>-1900</v>
      </c>
      <c r="GX68" s="61"/>
      <c r="GY68" s="55">
        <f>'m10'!BA68+'m10'!BC68+'m10'!BE68+'m10'!BG68+'m10'!BI68+'m10'!BK68+'m11'!C68</f>
        <v>25.5</v>
      </c>
      <c r="GZ68" s="57">
        <f t="shared" si="156"/>
        <v>2550</v>
      </c>
      <c r="HA68" s="57">
        <f>'m10'!BB68+'m10'!BD68+'m10'!BF68+'m10'!BH68+'m10'!BJ68+'m10'!BL68+'m11'!D68</f>
        <v>0</v>
      </c>
      <c r="HB68" s="58"/>
      <c r="HC68" s="57">
        <f t="shared" si="157"/>
        <v>-2550</v>
      </c>
      <c r="HD68" s="69">
        <f>IFERROR(__xludf.DUMMYFUNCTION("""COMPUTED_VALUE"""),100.0)</f>
        <v>100</v>
      </c>
      <c r="HE68" s="55">
        <f>'m11'!E68+'m11'!G68+'m11'!I68+'m11'!K68+'m11'!M68+'m11'!O68+'m11'!Q68</f>
        <v>16.5</v>
      </c>
      <c r="HF68" s="57">
        <f t="shared" si="158"/>
        <v>1650</v>
      </c>
      <c r="HG68" s="57">
        <f>'m11'!F68+'m11'!H68+'m11'!J68+'m11'!L68+'m11'!N68+'m11'!P68+'m11'!R68</f>
        <v>0</v>
      </c>
      <c r="HH68" s="68"/>
      <c r="HI68" s="57">
        <f t="shared" si="159"/>
        <v>-1650</v>
      </c>
      <c r="HJ68" s="67"/>
      <c r="HK68" s="55">
        <f>'m11'!S68+'m11'!U68+'m11'!W68+'m11'!Y68+'m11'!AA68+'m11'!AC68+'m11'!AE68</f>
        <v>34.5</v>
      </c>
      <c r="HL68" s="57">
        <f t="shared" si="160"/>
        <v>3450</v>
      </c>
      <c r="HM68" s="57">
        <f>'m11'!T68+'m11'!V68+'m11'!X68+'m11'!Z68+'m11'!AB68+'m11'!AD68+'m11'!AF68</f>
        <v>0</v>
      </c>
      <c r="HN68" s="68"/>
      <c r="HO68" s="57">
        <f t="shared" si="161"/>
        <v>-3450</v>
      </c>
      <c r="HP68" s="61"/>
      <c r="HQ68" s="55">
        <f>'m11'!AG68+'m11'!AI68+'m11'!AK68+'m11'!AM68+'m11'!AO68+'m11'!AQ68+'m11'!AS68</f>
        <v>26.5</v>
      </c>
      <c r="HR68" s="57">
        <f t="shared" si="162"/>
        <v>2650</v>
      </c>
      <c r="HS68" s="57">
        <f>'m11'!AH68+'m11'!AJ68+'m11'!AL68+'m11'!AN68+'m11'!AP68+'m11'!AR68+'m11'!AT68</f>
        <v>0</v>
      </c>
      <c r="HT68" s="58"/>
      <c r="HU68" s="57">
        <f t="shared" si="163"/>
        <v>-2650</v>
      </c>
      <c r="HV68" s="61"/>
      <c r="HW68" s="55">
        <f>'m11'!AU68+'m11'!AW68+'m11'!AY68+'m11'!BA68+'m11'!BC68+'m11'!BE68+'m11'!BG68</f>
        <v>25.5</v>
      </c>
      <c r="HX68" s="57">
        <f t="shared" si="164"/>
        <v>2550</v>
      </c>
      <c r="HY68" s="57">
        <f>'m11'!AV68+'m11'!AX68+'m11'!AZ68+'m11'!BB68+'m11'!BD68+'m11'!BF68+'m11'!BH68</f>
        <v>0</v>
      </c>
      <c r="HZ68" s="58"/>
      <c r="IA68" s="57">
        <f t="shared" si="165"/>
        <v>-2550</v>
      </c>
      <c r="IB68" s="61">
        <f>IFERROR(__xludf.DUMMYFUNCTION("""COMPUTED_VALUE"""),100.0)</f>
        <v>100</v>
      </c>
      <c r="IC68" s="55">
        <f>'m11'!BI68+'m12'!C68+'m12'!E68+'m12'!G68+'m12'!I68+'m12'!K68+'m12'!M68</f>
        <v>15.5</v>
      </c>
      <c r="ID68" s="57">
        <f t="shared" si="166"/>
        <v>1550</v>
      </c>
      <c r="IE68" s="57">
        <f>'m11'!BJ68+'m12'!D68+'m12'!F68+'m12'!H68+'m12'!J68+'m12'!L68+'m12'!N68</f>
        <v>0</v>
      </c>
      <c r="IF68" s="58"/>
      <c r="IG68" s="57">
        <f t="shared" si="167"/>
        <v>-1550</v>
      </c>
      <c r="IH68" s="61"/>
      <c r="II68" s="55">
        <f>'m12'!O68+'m12'!Q68+'m12'!S68+'m12'!U68+'m12'!W68+'m12'!Y68+'m12'!AA68</f>
        <v>13.5</v>
      </c>
      <c r="IJ68" s="57">
        <f t="shared" si="168"/>
        <v>1350</v>
      </c>
      <c r="IK68" s="57">
        <f>'m12'!P68+'m12'!R68+'m12'!T68+'m12'!V68+'m12'!X68+'m12'!Z68+'m12'!AB68</f>
        <v>0</v>
      </c>
      <c r="IL68" s="58"/>
      <c r="IM68" s="57">
        <f t="shared" si="169"/>
        <v>-1350</v>
      </c>
      <c r="IN68" s="61"/>
      <c r="IO68" s="55">
        <f>'m12'!AC68+'m12'!AE68+'m12'!AG68+'m12'!AI68+'m12'!AK68+'m12'!AM68+'m12'!AO68</f>
        <v>22.5</v>
      </c>
      <c r="IP68" s="57">
        <f t="shared" si="170"/>
        <v>2250</v>
      </c>
      <c r="IQ68" s="57">
        <f>'m12'!AD68+'m12'!AF68+'m12'!AH68+'m12'!AJ68+'m12'!AL68+'m12'!AN68+'m12'!AP68</f>
        <v>0</v>
      </c>
      <c r="IR68" s="58"/>
      <c r="IS68" s="57">
        <f t="shared" si="171"/>
        <v>-2250</v>
      </c>
      <c r="IT68" s="61"/>
      <c r="IU68" s="55">
        <f>'m12'!AQ68+'m12'!AS68+'m12'!AU68+'m12'!AW68+'m12'!AY68+'m12'!BA68+'m12'!BC68</f>
        <v>8.5</v>
      </c>
      <c r="IV68" s="57">
        <f t="shared" si="172"/>
        <v>850</v>
      </c>
      <c r="IW68" s="57">
        <f>'m12'!AR68+'m12'!AT68+'m12'!AV68+'m12'!AX68+'m12'!AZ68+'m12'!BB68+'m12'!BD68</f>
        <v>0</v>
      </c>
      <c r="IX68" s="58"/>
      <c r="IY68" s="57">
        <f t="shared" si="173"/>
        <v>-850</v>
      </c>
      <c r="IZ68" s="61"/>
      <c r="JA68" s="55">
        <f>'m12'!BE68+'m12'!BG68+'m12'!BI68+'m12'!BK68</f>
        <v>14.5</v>
      </c>
      <c r="JB68" s="57">
        <f t="shared" si="174"/>
        <v>1450</v>
      </c>
      <c r="JC68" s="57">
        <f>'m12'!BF68+'m12'!BH68+'m12'!BJ68+'m12'!BL68</f>
        <v>0</v>
      </c>
      <c r="JD68" s="58"/>
      <c r="JE68" s="57">
        <f t="shared" si="175"/>
        <v>-1450</v>
      </c>
    </row>
    <row r="69">
      <c r="A69" s="2" t="str">
        <f>IFERROR(__xludf.DUMMYFUNCTION("""COMPUTED_VALUE"""),"Václav Schejbal")</f>
        <v>Václav Schejbal</v>
      </c>
      <c r="B69" s="44">
        <f>IFERROR(__xludf.DUMMYFUNCTION("""COMPUTED_VALUE"""),100.0)</f>
        <v>100</v>
      </c>
      <c r="C69" s="94">
        <f>'m3'!E47+'m3'!G47+'m3'!I47+'m3'!K47+'m3'!M47+'m3'!O47+'m3'!Q47</f>
        <v>22</v>
      </c>
      <c r="D69" s="46">
        <f>'m3'!A47*C69</f>
        <v>2200</v>
      </c>
      <c r="E69" s="46">
        <f>'m3'!F47+'m3'!H47+'m3'!J47+'m3'!L47+'m3'!N47+'m3'!P47+'m3'!R47</f>
        <v>2200</v>
      </c>
      <c r="F69" s="47"/>
      <c r="G69" s="46">
        <f t="shared" si="104"/>
        <v>0</v>
      </c>
      <c r="H69" s="2"/>
      <c r="I69" s="45">
        <f>'m3'!S47+'m3'!U47+'m3'!W47+'m3'!Y47+'m3'!AA47+'m3'!AC47+'m3'!AE47</f>
        <v>0</v>
      </c>
      <c r="J69" s="46">
        <f>'m3'!A47*I69</f>
        <v>0</v>
      </c>
      <c r="K69" s="46">
        <f>'m3'!T47+'m3'!V47+'m3'!X47+'m3'!Z47+'m3'!AB47+'m3'!AD47+'m3'!AF47</f>
        <v>0</v>
      </c>
      <c r="L69" s="47"/>
      <c r="M69" s="46">
        <f t="shared" si="105"/>
        <v>0</v>
      </c>
      <c r="N69" s="2"/>
      <c r="O69" s="45">
        <f>'m3'!AG47+'m3'!AI47+'m3'!AK47+'m3'!AM47+'m3'!AO47+'m3'!AQ47+'m3'!AS47</f>
        <v>0</v>
      </c>
      <c r="P69" s="46">
        <f>'m3'!A47*O69</f>
        <v>0</v>
      </c>
      <c r="Q69" s="46">
        <f>'m3'!AH47+'m3'!AJ47+'m3'!AL47+'m3'!AN47+'m3'!AP47+'m3'!AR47+'m3'!AT47</f>
        <v>0</v>
      </c>
      <c r="R69" s="49"/>
      <c r="S69" s="46">
        <f t="shared" si="106"/>
        <v>0</v>
      </c>
      <c r="T69" s="2"/>
      <c r="U69" s="45">
        <f>'m3'!AU47+'m3'!AW47+'m3'!AY47+'m3'!BA47+'m3'!BC47+'m3'!BE47+'m3'!BG47</f>
        <v>0</v>
      </c>
      <c r="V69" s="46">
        <f>'m3'!A47*U69</f>
        <v>0</v>
      </c>
      <c r="W69" s="46">
        <f>'m3'!AV47+'m3'!AX47+'m3'!AZ47+'m3'!BB47+'m3'!BD47+'m3'!BF47+'m3'!BH47</f>
        <v>0</v>
      </c>
      <c r="X69" s="49"/>
      <c r="Y69" s="46">
        <f t="shared" si="107"/>
        <v>0</v>
      </c>
      <c r="Z69" s="2"/>
      <c r="AA69" s="45">
        <f>'m3'!BI47+'m3'!BK47+'m4'!C47+'m4'!E47+'m4'!G47+'m4'!I47+'m4'!K47</f>
        <v>0</v>
      </c>
      <c r="AB69" s="46">
        <f>('m3'!BI47+'m3'!BK47)*'m3'!A47+('m4'!C47+'m4'!E47+'m4'!G47+'m4'!I47+'m4'!K47)*'m4'!A47</f>
        <v>0</v>
      </c>
      <c r="AC69" s="46">
        <f>'m3'!BJ47+'m3'!BL47+'m4'!D47+'m4'!F47+'m4'!H47+'m4'!J47+'m4'!L47</f>
        <v>0</v>
      </c>
      <c r="AD69" s="49"/>
      <c r="AE69" s="46">
        <f t="shared" si="108"/>
        <v>0</v>
      </c>
      <c r="AF69" s="44">
        <f>IFERROR(__xludf.DUMMYFUNCTION("""COMPUTED_VALUE"""),100.0)</f>
        <v>100</v>
      </c>
      <c r="AG69" s="45">
        <f>'m4'!M47+'m4'!O47+'m4'!Q47+'m4'!S47+'m4'!U47+'m4'!W47+'m4'!Y47</f>
        <v>0</v>
      </c>
      <c r="AH69" s="46">
        <f>'m4'!A47*AG69</f>
        <v>0</v>
      </c>
      <c r="AI69" s="46">
        <f>'m4'!N47+'m4'!P47+'m4'!R47+'m4'!T47+'m4'!V47+'m4'!X47+'m4'!Z47</f>
        <v>0</v>
      </c>
      <c r="AJ69" s="49"/>
      <c r="AK69" s="46">
        <f t="shared" si="109"/>
        <v>0</v>
      </c>
      <c r="AL69" s="2"/>
      <c r="AM69" s="45">
        <f>'m4'!AA47+'m4'!AC47+'m4'!AE47+'m4'!AG47+'m4'!AI47+'m4'!AK47+'m4'!AM47</f>
        <v>0</v>
      </c>
      <c r="AN69" s="46">
        <f>'m4'!A47*AM69</f>
        <v>0</v>
      </c>
      <c r="AO69" s="52">
        <f>'m4'!AB47+'m4'!AD47+'m4'!AF47+'m4'!AH47+'m4'!AJ47+'m4'!AL47+'m4'!AN47</f>
        <v>0</v>
      </c>
      <c r="AP69" s="49"/>
      <c r="AQ69" s="46">
        <f t="shared" si="110"/>
        <v>0</v>
      </c>
      <c r="AR69" s="2"/>
      <c r="AS69" s="45">
        <f>'m4'!AO47+'m4'!AQ47+'m4'!AS47+'m4'!AU47+'m4'!AW47+'m4'!AY47+'m4'!BA47</f>
        <v>0</v>
      </c>
      <c r="AT69" s="46">
        <f>'m4'!A47*AS69</f>
        <v>0</v>
      </c>
      <c r="AU69" s="46">
        <f>'m4'!AP47+'m4'!AR47+'m4'!AT47+'m4'!AV47+'m4'!AX47+'m4'!AZ47+'m4'!BB47</f>
        <v>0</v>
      </c>
      <c r="AV69" s="49"/>
      <c r="AW69" s="62">
        <f t="shared" si="111"/>
        <v>0</v>
      </c>
      <c r="AX69" s="2"/>
      <c r="AY69" s="45">
        <f>'m4'!BC47+'m4'!BE47+'m4'!BG47+'m4'!BI47+'m5'!C47+'m5'!E47+'m5'!G47</f>
        <v>0</v>
      </c>
      <c r="AZ69" s="46">
        <f>('m4'!BC47+'m4'!BE47+'m4'!BG47+'m4'!BI47)*'m4'!A47+('m5'!C47+'m5'!E47+'m5'!G47)*'m5'!A47</f>
        <v>0</v>
      </c>
      <c r="BA69" s="46">
        <f>'m4'!BD47+'m4'!BF47+'m4'!BH47+'m4'!BJ47+'m5'!D47+'m5'!F47+'m5'!H47</f>
        <v>0</v>
      </c>
      <c r="BB69" s="49"/>
      <c r="BC69" s="46">
        <f t="shared" si="112"/>
        <v>0</v>
      </c>
      <c r="BD69" s="44">
        <f>IFERROR(__xludf.DUMMYFUNCTION("""COMPUTED_VALUE"""),100.0)</f>
        <v>100</v>
      </c>
      <c r="BE69" s="45">
        <f>'m5'!I47+'m5'!K47+'m5'!M47+'m5'!O47+'m5'!Q47+'m5'!S47+'m5'!U47</f>
        <v>0</v>
      </c>
      <c r="BF69" s="46">
        <f>'m5'!A47*BE69</f>
        <v>0</v>
      </c>
      <c r="BG69" s="46">
        <f>'m5'!J47+'m5'!L47+'m5'!N47+'m5'!P47+'m5'!R47+'m5'!T47+'m5'!V47</f>
        <v>0</v>
      </c>
      <c r="BH69" s="49"/>
      <c r="BI69" s="46">
        <f t="shared" si="113"/>
        <v>0</v>
      </c>
      <c r="BJ69" s="2"/>
      <c r="BK69" s="45">
        <f>'m5'!W47+'m5'!Y47+'m5'!AA47+'m5'!AC47+'m5'!AE47+'m5'!AG47+'m5'!AI47</f>
        <v>0</v>
      </c>
      <c r="BL69" s="46">
        <f>'m5'!A47*BK69</f>
        <v>0</v>
      </c>
      <c r="BM69" s="46">
        <f>'m5'!X47+'m5'!Z47+'m5'!AB47+'m5'!AD47+'m5'!AF47+'m5'!AH47+'m5'!AJ47</f>
        <v>0</v>
      </c>
      <c r="BN69" s="47"/>
      <c r="BO69" s="46">
        <f t="shared" si="114"/>
        <v>0</v>
      </c>
      <c r="BP69" s="2"/>
      <c r="BQ69" s="45">
        <f>'m5'!AK47+'m5'!AM47+'m5'!AO47+'m5'!AQ47+'m5'!AS47+'m5'!AU47+'m5'!AW47</f>
        <v>0</v>
      </c>
      <c r="BR69" s="46">
        <f>'m5'!A47*BQ69</f>
        <v>0</v>
      </c>
      <c r="BS69" s="46">
        <f>'m5'!AL47+'m5'!AN47+'m5'!AP47+'m5'!AR47+'m5'!AT47+'m5'!AV47+'m5'!AX47</f>
        <v>0</v>
      </c>
      <c r="BT69" s="49"/>
      <c r="BU69" s="46">
        <f t="shared" si="115"/>
        <v>0</v>
      </c>
      <c r="BV69" s="2"/>
      <c r="BW69" s="45">
        <f>'m5'!AY47+'m5'!BA47+'m5'!BC47+'m5'!BE47+'m5'!BG47+'m5'!BI47+'m5'!BK47</f>
        <v>0</v>
      </c>
      <c r="BX69" s="46">
        <f>'m5'!A47*BW69</f>
        <v>0</v>
      </c>
      <c r="BY69" s="46">
        <f>'m5'!AZ47+'m5'!BB47+'m5'!BD47+'m5'!BF47+'m5'!BH47+'m5'!BJ47+'m5'!BL47</f>
        <v>0</v>
      </c>
      <c r="BZ69" s="49"/>
      <c r="CA69" s="46">
        <f t="shared" si="116"/>
        <v>0</v>
      </c>
      <c r="CB69" s="44">
        <f>IFERROR(__xludf.DUMMYFUNCTION("""COMPUTED_VALUE"""),100.0)</f>
        <v>100</v>
      </c>
      <c r="CC69" s="45">
        <f>'m6'!C59+'m6'!E59+'m6'!G59+'m6'!I59+'m6'!K59+'m6'!M59+'m6'!O59</f>
        <v>0</v>
      </c>
      <c r="CD69" s="46">
        <f t="shared" si="117"/>
        <v>0</v>
      </c>
      <c r="CE69" s="46">
        <f>'m6'!D59+'m6'!F59+'m6'!H59+'m6'!J59+'m6'!L59+'m6'!N59+'m6'!P59</f>
        <v>0</v>
      </c>
      <c r="CF69" s="64"/>
      <c r="CG69" s="46">
        <f t="shared" si="118"/>
        <v>0</v>
      </c>
      <c r="CH69" s="2"/>
      <c r="CI69" s="45">
        <f>'m6'!Q59+'m6'!S59+'m6'!U59+'m6'!W59+'m6'!Y59+'m6'!AA59+'m6'!AC59</f>
        <v>0</v>
      </c>
      <c r="CJ69" s="54">
        <f t="shared" si="119"/>
        <v>0</v>
      </c>
      <c r="CK69" s="46">
        <f>'m6'!R59+'m6'!T59+'m6'!V59+'m6'!X59+'m6'!Z59+'m6'!AB59+'m6'!AD59</f>
        <v>0</v>
      </c>
      <c r="CL69" s="64"/>
      <c r="CM69" s="46">
        <f t="shared" si="120"/>
        <v>0</v>
      </c>
      <c r="CN69" s="2"/>
      <c r="CO69" s="45">
        <f>'m6'!AE59+'m6'!AG59+'m6'!AI59+'m6'!AK59+'m6'!AM59+'m6'!AO59+'m6'!AQ59</f>
        <v>0</v>
      </c>
      <c r="CP69" s="46">
        <f t="shared" si="121"/>
        <v>0</v>
      </c>
      <c r="CQ69" s="46">
        <f>'m6'!AF59+'m6'!AH59+'m6'!AJ59+'m6'!AL59+'m6'!AN59+'m6'!AP59+'m6'!AR59</f>
        <v>0</v>
      </c>
      <c r="CR69" s="64"/>
      <c r="CS69" s="46">
        <f t="shared" si="122"/>
        <v>0</v>
      </c>
      <c r="CT69" s="2"/>
      <c r="CU69" s="45">
        <f>'m6'!AS59+'m6'!AU59+'m6'!AW59+'m6'!AY59+'m6'!BA59+'m6'!BC59+'m6'!BE59</f>
        <v>19</v>
      </c>
      <c r="CV69" s="46">
        <f t="shared" si="123"/>
        <v>1900</v>
      </c>
      <c r="CW69" s="46">
        <f>'m6'!AT59+'m6'!AV59+'m6'!AX59+'m6'!AZ59+'m6'!BB59+'m6'!BD59+'m6'!BF59</f>
        <v>0</v>
      </c>
      <c r="CX69" s="64"/>
      <c r="CY69" s="46">
        <f t="shared" si="124"/>
        <v>-1900</v>
      </c>
      <c r="CZ69" s="2"/>
      <c r="DA69" s="45">
        <f>'m6'!BG59+'m6'!BI59+'m7'!C59+'m7'!E59+'m7'!G59+'m7'!I59+'m7'!K59</f>
        <v>23.5</v>
      </c>
      <c r="DB69" s="46">
        <f>('m6'!BG59+'m6'!BI59)*'m6'!A59+('m7'!C59+'m7'!E59+'m7'!G59+'m7'!I59+'m7'!K59)*'m7'!A59</f>
        <v>2350</v>
      </c>
      <c r="DC69" s="46">
        <f>'m6'!BH59+'m6'!BJ59+'m7'!D59+'m7'!F59+'m7'!H59+'m7'!J59+'m7'!L59</f>
        <v>0</v>
      </c>
      <c r="DD69" s="64"/>
      <c r="DE69" s="46">
        <f t="shared" si="125"/>
        <v>-2350</v>
      </c>
      <c r="DF69" s="44">
        <f>IFERROR(__xludf.DUMMYFUNCTION("""COMPUTED_VALUE"""),100.0)</f>
        <v>100</v>
      </c>
      <c r="DG69" s="45">
        <f>'m7'!M59+'m7'!O59+'m7'!Q59+'m7'!S59+'m7'!U59+'m7'!W59+'m7'!Y59</f>
        <v>32.5</v>
      </c>
      <c r="DH69" s="46">
        <f t="shared" si="126"/>
        <v>3250</v>
      </c>
      <c r="DI69" s="46">
        <f>'m7'!N59+'m7'!P59+'m7'!R59+'m7'!T59+'m7'!V59+'m7'!X59+'m7'!Z59</f>
        <v>0</v>
      </c>
      <c r="DJ69" s="64"/>
      <c r="DK69" s="46">
        <f t="shared" si="127"/>
        <v>-3250</v>
      </c>
      <c r="DL69" s="2"/>
      <c r="DM69" s="45">
        <f>'m7'!AA59+'m7'!AC59+'m7'!AE59+'m7'!AG59+'m7'!AI59+'m7'!AK59+'m7'!AM59</f>
        <v>38</v>
      </c>
      <c r="DN69" s="46">
        <f t="shared" si="128"/>
        <v>3800</v>
      </c>
      <c r="DO69" s="46">
        <f>'m7'!AB59+'m7'!AD59+'m7'!AF59+'m7'!AH59+'m7'!AJ59+'m7'!AL59+'m7'!AN59</f>
        <v>0</v>
      </c>
      <c r="DP69" s="64"/>
      <c r="DQ69" s="46">
        <f t="shared" si="129"/>
        <v>-3800</v>
      </c>
      <c r="DR69" s="2"/>
      <c r="DS69" s="45">
        <f>'m7'!AO59+'m7'!AQ59+'m7'!AS59+'m7'!AU59+'m7'!AW59+'m7'!AY59+'m7'!BA59</f>
        <v>34.5</v>
      </c>
      <c r="DT69" s="46">
        <f t="shared" si="130"/>
        <v>3450</v>
      </c>
      <c r="DU69" s="46">
        <f>'m7'!AP59+'m7'!AR59+'m7'!AT59+'m7'!AV59+'m7'!AX59+'m7'!AZ59+'m7'!BB59</f>
        <v>0</v>
      </c>
      <c r="DV69" s="64"/>
      <c r="DW69" s="46">
        <f t="shared" si="131"/>
        <v>-3450</v>
      </c>
      <c r="DX69" s="2"/>
      <c r="DY69" s="97">
        <f>'m7'!BC59+'m7'!BE59+'m7'!BG59+'m7'!BI59+'m7'!BK59+'m8'!C59+'m8'!E59</f>
        <v>11.5</v>
      </c>
      <c r="DZ69" s="63">
        <f>('m7'!BC59+'m7'!BE59+'m7'!BG59+'m7'!BI59+'m7'!BK59)*DF69+('m8'!C59+'m8'!E59)*ED69</f>
        <v>1150</v>
      </c>
      <c r="EA69" s="63">
        <f>'m7'!BD59+'m7'!BF59+'m7'!BH59+'m7'!BJ59+'m7'!BL59+'m8'!D59+'m8'!F59</f>
        <v>0</v>
      </c>
      <c r="EB69" s="64"/>
      <c r="EC69" s="63">
        <f t="shared" si="132"/>
        <v>-1150</v>
      </c>
      <c r="ED69" s="65">
        <f>IFERROR(__xludf.DUMMYFUNCTION("""COMPUTED_VALUE"""),100.0)</f>
        <v>100</v>
      </c>
      <c r="EE69" s="97">
        <f>'m8'!G59+'m8'!I59+'m8'!K59+'m8'!M59+'m8'!O59+'m8'!Q59+'m8'!S59</f>
        <v>32.5</v>
      </c>
      <c r="EF69" s="63">
        <f t="shared" si="133"/>
        <v>3250</v>
      </c>
      <c r="EG69" s="63">
        <f>'m8'!H59+'m8'!J59+'m8'!L59+'m8'!N59+'m8'!P59+'m8'!R59+'m8'!T59</f>
        <v>0</v>
      </c>
      <c r="EH69" s="64"/>
      <c r="EI69" s="63">
        <f t="shared" si="134"/>
        <v>-3250</v>
      </c>
      <c r="EJ69" s="66"/>
      <c r="EK69" s="97">
        <f>'m8'!U59+'m8'!W59+'m8'!Y59+'m8'!AA59+'m8'!AC59+'m8'!AE59+'m8'!AG59</f>
        <v>60</v>
      </c>
      <c r="EL69" s="63">
        <f t="shared" si="135"/>
        <v>6000</v>
      </c>
      <c r="EM69" s="63">
        <f>'m8'!V59+'m8'!X59+'m8'!Z59+'m8'!AB59+'m8'!AD59+'m8'!AF59+'m8'!AH59</f>
        <v>0</v>
      </c>
      <c r="EN69" s="64"/>
      <c r="EO69" s="63">
        <f t="shared" si="136"/>
        <v>-6000</v>
      </c>
      <c r="EP69" s="67"/>
      <c r="EQ69" s="55">
        <f>'m8'!AI59+'m8'!AK59+'m8'!AM59+'m8'!AO59+'m8'!AQ59+'m8'!AS59+'m8'!AU59</f>
        <v>40.5</v>
      </c>
      <c r="ER69" s="57">
        <f t="shared" si="137"/>
        <v>4050</v>
      </c>
      <c r="ES69" s="57">
        <f>'m8'!AJ59+'m8'!AL59+'m8'!AN59+'m8'!AP59+'m8'!AR59+'m8'!AT59+'m8'!AV59</f>
        <v>0</v>
      </c>
      <c r="ET69" s="68"/>
      <c r="EU69" s="57">
        <f t="shared" si="138"/>
        <v>-4050</v>
      </c>
      <c r="EV69" s="67"/>
      <c r="EW69" s="55">
        <f>'m8'!AW59+'m8'!AY59+'m8'!BA59+'m8'!BC59+'m8'!BE59+'m8'!BG59+'m8'!BI59</f>
        <v>23.5</v>
      </c>
      <c r="EX69" s="57">
        <f t="shared" si="139"/>
        <v>2350</v>
      </c>
      <c r="EY69" s="57">
        <f>'m8'!AX59+'m8'!AZ59+'m8'!BB59+'m8'!BD59+'m8'!BF59+'m8'!BH59+'m8'!BJ59</f>
        <v>0</v>
      </c>
      <c r="EZ69" s="68"/>
      <c r="FA69" s="57">
        <f t="shared" si="140"/>
        <v>-2350</v>
      </c>
      <c r="FB69" s="67"/>
      <c r="FC69" s="55">
        <f>'m8'!BK59+'m9'!C59+'m9'!E59+'m9'!G59+'m9'!I59+'m9'!K59+'m9'!M59</f>
        <v>17.5</v>
      </c>
      <c r="FD69" s="57">
        <f>'m8'!BK59*ED69+'m9'!C59*FH69+'m9'!E59*FH69+'m9'!G59*FH69+'m9'!I59*FH69+'m9'!K59*FH69+'m9'!M59*FH69</f>
        <v>1750</v>
      </c>
      <c r="FE69" s="57">
        <f>'m8'!BL59+'m9'!D59+'m9'!F59+'m9'!H59+'m9'!J59+'m9'!L59+'m9'!N59</f>
        <v>0</v>
      </c>
      <c r="FF69" s="68"/>
      <c r="FG69" s="57">
        <f t="shared" si="141"/>
        <v>-1750</v>
      </c>
      <c r="FH69" s="65">
        <f>IFERROR(__xludf.DUMMYFUNCTION("""COMPUTED_VALUE"""),100.0)</f>
        <v>100</v>
      </c>
      <c r="FI69" s="97">
        <f>'m9'!O59+'m9'!Q59+'m9'!S59+'m9'!U59+'m9'!W59+'m9'!Y59+'m9'!AA59</f>
        <v>39</v>
      </c>
      <c r="FJ69" s="63">
        <f t="shared" si="142"/>
        <v>3900</v>
      </c>
      <c r="FK69" s="63">
        <f>'m9'!P59+'m9'!R59+'m9'!T59+'m9'!V59+'m9'!X59+'m9'!Z59+'m9'!AB59</f>
        <v>0</v>
      </c>
      <c r="FL69" s="64"/>
      <c r="FM69" s="63">
        <f t="shared" si="143"/>
        <v>-3900</v>
      </c>
      <c r="FN69" s="67"/>
      <c r="FO69" s="55">
        <f>'m9'!AC59+'m9'!AE59+'m9'!AG59+'m9'!AI59+'m9'!AK59+'m9'!AM59+'m9'!AO59</f>
        <v>43</v>
      </c>
      <c r="FP69" s="57">
        <f t="shared" si="144"/>
        <v>4300</v>
      </c>
      <c r="FQ69" s="57">
        <f>'m9'!AD59+'m9'!AF59+'m9'!AH59+'m9'!AJ59+'m9'!AL59+'m9'!AN59+'m9'!AP59</f>
        <v>0</v>
      </c>
      <c r="FR69" s="68"/>
      <c r="FS69" s="57">
        <f t="shared" si="145"/>
        <v>-4300</v>
      </c>
      <c r="FT69" s="67"/>
      <c r="FU69" s="55">
        <f>'m9'!AQ59+'m9'!AS59+'m9'!AU59+'m9'!AW59+'m9'!AY59+'m9'!BA59+'m9'!BC59</f>
        <v>30</v>
      </c>
      <c r="FV69" s="57">
        <f t="shared" si="146"/>
        <v>3000</v>
      </c>
      <c r="FW69" s="57">
        <f>'m9'!AR59+'m9'!AT59+'m9'!AV59+'m9'!AX59+'m9'!AZ59+'m9'!BB59+'m9'!BD59</f>
        <v>0</v>
      </c>
      <c r="FX69" s="68"/>
      <c r="FY69" s="57">
        <f t="shared" si="147"/>
        <v>-3000</v>
      </c>
      <c r="FZ69" s="67"/>
      <c r="GA69" s="55">
        <f>'m9'!BE59+'m9'!BG59+'m9'!BI59+'m10'!C69+'m10'!E69+'m10'!G69+'m10'!I69</f>
        <v>28</v>
      </c>
      <c r="GB69" s="57">
        <f t="shared" si="148"/>
        <v>2800</v>
      </c>
      <c r="GC69" s="57">
        <f>'m9'!BF59+'m9'!BH59+'m9'!BJ59+'m10'!D69+'m10'!F69+'m10'!H69+'m10'!J69</f>
        <v>0</v>
      </c>
      <c r="GD69" s="68"/>
      <c r="GE69" s="57">
        <f t="shared" si="149"/>
        <v>-2800</v>
      </c>
      <c r="GF69" s="69">
        <f>IFERROR(__xludf.DUMMYFUNCTION("""COMPUTED_VALUE"""),100.0)</f>
        <v>100</v>
      </c>
      <c r="GG69" s="55">
        <f>'m10'!K69+'m10'!M69+'m10'!O69+'m10'!Q69+'m10'!S69+'m10'!U69+'m10'!W69</f>
        <v>28.5</v>
      </c>
      <c r="GH69" s="57">
        <f t="shared" si="150"/>
        <v>2850</v>
      </c>
      <c r="GI69" s="57">
        <f>'m10'!L69+'m10'!N69+'m10'!P69+'m10'!R69+'m10'!T69+'m10'!V69+'m10'!X69</f>
        <v>0</v>
      </c>
      <c r="GJ69" s="68"/>
      <c r="GK69" s="57">
        <f t="shared" si="151"/>
        <v>-2850</v>
      </c>
      <c r="GL69" s="67"/>
      <c r="GM69" s="55">
        <f>'m10'!Y69+'m10'!AA69+'m10'!AC69+'m10'!AE69+'m10'!AG69+'m10'!AI69+'m10'!AK69</f>
        <v>27.5</v>
      </c>
      <c r="GN69" s="57">
        <f t="shared" si="152"/>
        <v>2750</v>
      </c>
      <c r="GO69" s="57">
        <f>'m10'!Z69+'m10'!AB69+'m10'!AD69+'m10'!AF69+'m10'!AH69+'m10'!AJ69+'m10'!AL69</f>
        <v>0</v>
      </c>
      <c r="GP69" s="68"/>
      <c r="GQ69" s="57">
        <f t="shared" si="153"/>
        <v>-2750</v>
      </c>
      <c r="GR69" s="61"/>
      <c r="GS69" s="55">
        <f>'m10'!AM69+'m10'!AO69+'m10'!AQ69+'m10'!AS69+'m10'!AU69+'m10'!AW69+'m10'!AY69</f>
        <v>0</v>
      </c>
      <c r="GT69" s="57">
        <f t="shared" si="154"/>
        <v>0</v>
      </c>
      <c r="GU69" s="57">
        <f>'m10'!AN69+'m10'!AP69+'m10'!AR69+'m10'!AT69+'m10'!AV69+'m10'!AX69+'m10'!AZ69</f>
        <v>0</v>
      </c>
      <c r="GV69" s="58"/>
      <c r="GW69" s="57">
        <f t="shared" si="155"/>
        <v>0</v>
      </c>
      <c r="GX69" s="61"/>
      <c r="GY69" s="55">
        <f>'m10'!BA69+'m10'!BC69+'m10'!BE69+'m10'!BG69+'m10'!BI69+'m10'!BK69+'m11'!C69</f>
        <v>5.5</v>
      </c>
      <c r="GZ69" s="57">
        <f t="shared" si="156"/>
        <v>550</v>
      </c>
      <c r="HA69" s="57">
        <f>'m10'!BB69+'m10'!BD69+'m10'!BF69+'m10'!BH69+'m10'!BJ69+'m10'!BL69+'m11'!D69</f>
        <v>0</v>
      </c>
      <c r="HB69" s="58"/>
      <c r="HC69" s="57">
        <f t="shared" si="157"/>
        <v>-550</v>
      </c>
      <c r="HD69" s="69">
        <f>IFERROR(__xludf.DUMMYFUNCTION("""COMPUTED_VALUE"""),100.0)</f>
        <v>100</v>
      </c>
      <c r="HE69" s="55">
        <f>'m11'!E69+'m11'!G69+'m11'!I69+'m11'!K69+'m11'!M69+'m11'!O69+'m11'!Q69</f>
        <v>17</v>
      </c>
      <c r="HF69" s="57">
        <f t="shared" si="158"/>
        <v>1700</v>
      </c>
      <c r="HG69" s="57">
        <f>'m11'!F69+'m11'!H69+'m11'!J69+'m11'!L69+'m11'!N69+'m11'!P69+'m11'!R69</f>
        <v>0</v>
      </c>
      <c r="HH69" s="68"/>
      <c r="HI69" s="57">
        <f t="shared" si="159"/>
        <v>-1700</v>
      </c>
      <c r="HJ69" s="67"/>
      <c r="HK69" s="55">
        <f>'m11'!S69+'m11'!U69+'m11'!W69+'m11'!Y69+'m11'!AA69+'m11'!AC69+'m11'!AE69</f>
        <v>12</v>
      </c>
      <c r="HL69" s="57">
        <f t="shared" si="160"/>
        <v>1200</v>
      </c>
      <c r="HM69" s="57">
        <f>'m11'!T69+'m11'!V69+'m11'!X69+'m11'!Z69+'m11'!AB69+'m11'!AD69+'m11'!AF69</f>
        <v>0</v>
      </c>
      <c r="HN69" s="68"/>
      <c r="HO69" s="57">
        <f t="shared" si="161"/>
        <v>-1200</v>
      </c>
      <c r="HP69" s="61"/>
      <c r="HQ69" s="55">
        <f>'m11'!AG69+'m11'!AI69+'m11'!AK69+'m11'!AM69+'m11'!AO69+'m11'!AQ69+'m11'!AS69</f>
        <v>15</v>
      </c>
      <c r="HR69" s="57">
        <f t="shared" si="162"/>
        <v>1500</v>
      </c>
      <c r="HS69" s="57">
        <f>'m11'!AH69+'m11'!AJ69+'m11'!AL69+'m11'!AN69+'m11'!AP69+'m11'!AR69+'m11'!AT69</f>
        <v>0</v>
      </c>
      <c r="HT69" s="58"/>
      <c r="HU69" s="57">
        <f t="shared" si="163"/>
        <v>-1500</v>
      </c>
      <c r="HV69" s="61"/>
      <c r="HW69" s="55">
        <f>'m11'!AU69+'m11'!AW69+'m11'!AY69+'m11'!BA69+'m11'!BC69+'m11'!BE69+'m11'!BG69</f>
        <v>11.5</v>
      </c>
      <c r="HX69" s="57">
        <f t="shared" si="164"/>
        <v>1150</v>
      </c>
      <c r="HY69" s="57">
        <f>'m11'!AV69+'m11'!AX69+'m11'!AZ69+'m11'!BB69+'m11'!BD69+'m11'!BF69+'m11'!BH69</f>
        <v>0</v>
      </c>
      <c r="HZ69" s="58"/>
      <c r="IA69" s="57">
        <f t="shared" si="165"/>
        <v>-1150</v>
      </c>
      <c r="IB69" s="61">
        <f>IFERROR(__xludf.DUMMYFUNCTION("""COMPUTED_VALUE"""),100.0)</f>
        <v>100</v>
      </c>
      <c r="IC69" s="55">
        <f>'m11'!BI69+'m12'!C69+'m12'!E69+'m12'!G69+'m12'!I69+'m12'!K69+'m12'!M69</f>
        <v>11.5</v>
      </c>
      <c r="ID69" s="57">
        <f t="shared" si="166"/>
        <v>1150</v>
      </c>
      <c r="IE69" s="57">
        <f>'m11'!BJ69+'m12'!D69+'m12'!F69+'m12'!H69+'m12'!J69+'m12'!L69+'m12'!N69</f>
        <v>0</v>
      </c>
      <c r="IF69" s="58"/>
      <c r="IG69" s="57">
        <f t="shared" si="167"/>
        <v>-1150</v>
      </c>
      <c r="IH69" s="61"/>
      <c r="II69" s="55">
        <f>'m12'!O69+'m12'!Q69+'m12'!S69+'m12'!U69+'m12'!W69+'m12'!Y69+'m12'!AA69</f>
        <v>0</v>
      </c>
      <c r="IJ69" s="57">
        <f t="shared" si="168"/>
        <v>0</v>
      </c>
      <c r="IK69" s="57">
        <f>'m12'!P69+'m12'!R69+'m12'!T69+'m12'!V69+'m12'!X69+'m12'!Z69+'m12'!AB69</f>
        <v>0</v>
      </c>
      <c r="IL69" s="58"/>
      <c r="IM69" s="57">
        <f t="shared" si="169"/>
        <v>0</v>
      </c>
      <c r="IN69" s="61"/>
      <c r="IO69" s="55">
        <f>'m12'!AC69+'m12'!AE69+'m12'!AG69+'m12'!AI69+'m12'!AK69+'m12'!AM69+'m12'!AO69</f>
        <v>14.5</v>
      </c>
      <c r="IP69" s="57">
        <f t="shared" si="170"/>
        <v>1450</v>
      </c>
      <c r="IQ69" s="57">
        <f>'m12'!AD69+'m12'!AF69+'m12'!AH69+'m12'!AJ69+'m12'!AL69+'m12'!AN69+'m12'!AP69</f>
        <v>0</v>
      </c>
      <c r="IR69" s="58"/>
      <c r="IS69" s="57">
        <f t="shared" si="171"/>
        <v>-1450</v>
      </c>
      <c r="IT69" s="61"/>
      <c r="IU69" s="55">
        <f>'m12'!AQ69+'m12'!AS69+'m12'!AU69+'m12'!AW69+'m12'!AY69+'m12'!BA69+'m12'!BC69</f>
        <v>0</v>
      </c>
      <c r="IV69" s="57">
        <f t="shared" si="172"/>
        <v>0</v>
      </c>
      <c r="IW69" s="57">
        <f>'m12'!AR69+'m12'!AT69+'m12'!AV69+'m12'!AX69+'m12'!AZ69+'m12'!BB69+'m12'!BD69</f>
        <v>0</v>
      </c>
      <c r="IX69" s="58"/>
      <c r="IY69" s="57">
        <f t="shared" si="173"/>
        <v>0</v>
      </c>
      <c r="IZ69" s="61"/>
      <c r="JA69" s="55">
        <f>'m12'!BE69+'m12'!BG69+'m12'!BI69+'m12'!BK69</f>
        <v>11.5</v>
      </c>
      <c r="JB69" s="57">
        <f t="shared" si="174"/>
        <v>1150</v>
      </c>
      <c r="JC69" s="57">
        <f>'m12'!BF69+'m12'!BH69+'m12'!BJ69+'m12'!BL69</f>
        <v>0</v>
      </c>
      <c r="JD69" s="58"/>
      <c r="JE69" s="57">
        <f t="shared" si="175"/>
        <v>-1150</v>
      </c>
    </row>
    <row r="70">
      <c r="A70" s="2" t="str">
        <f>IFERROR(__xludf.DUMMYFUNCTION("""COMPUTED_VALUE"""),"Zbyněk Hyský")</f>
        <v>Zbyněk Hyský</v>
      </c>
      <c r="B70" s="44">
        <f>IFERROR(__xludf.DUMMYFUNCTION("""COMPUTED_VALUE"""),100.0)</f>
        <v>100</v>
      </c>
      <c r="C70" s="94">
        <f>'m3'!E48+'m3'!G48+'m3'!I48+'m3'!K48+'m3'!M48+'m3'!O48+'m3'!Q48</f>
        <v>62</v>
      </c>
      <c r="D70" s="46">
        <f>'m3'!A48*C70</f>
        <v>6200</v>
      </c>
      <c r="E70" s="46">
        <f>'m3'!F48+'m3'!H48+'m3'!J48+'m3'!L48+'m3'!N48+'m3'!P48+'m3'!R48</f>
        <v>6200</v>
      </c>
      <c r="F70" s="47"/>
      <c r="G70" s="46">
        <f t="shared" si="104"/>
        <v>0</v>
      </c>
      <c r="H70" s="2"/>
      <c r="I70" s="45">
        <f>'m3'!S48+'m3'!U48+'m3'!W48+'m3'!Y48+'m3'!AA48+'m3'!AC48+'m3'!AE48</f>
        <v>56</v>
      </c>
      <c r="J70" s="46">
        <f>'m3'!A48*I70</f>
        <v>5600</v>
      </c>
      <c r="K70" s="46">
        <f>'m3'!T48+'m3'!V48+'m3'!X48+'m3'!Z48+'m3'!AB48+'m3'!AD48+'m3'!AF48</f>
        <v>5600</v>
      </c>
      <c r="L70" s="47"/>
      <c r="M70" s="46">
        <f t="shared" si="105"/>
        <v>0</v>
      </c>
      <c r="N70" s="2"/>
      <c r="O70" s="45">
        <f>'m3'!AG48+'m3'!AI48+'m3'!AK48+'m3'!AM48+'m3'!AO48+'m3'!AQ48+'m3'!AS48</f>
        <v>45.5</v>
      </c>
      <c r="P70" s="46">
        <f>'m3'!A48*O70</f>
        <v>4550</v>
      </c>
      <c r="Q70" s="46">
        <f>'m3'!AH48+'m3'!AJ48+'m3'!AL48+'m3'!AN48+'m3'!AP48+'m3'!AR48+'m3'!AT48</f>
        <v>800</v>
      </c>
      <c r="R70" s="64">
        <v>3750.0</v>
      </c>
      <c r="S70" s="46">
        <f t="shared" si="106"/>
        <v>0</v>
      </c>
      <c r="T70" s="2"/>
      <c r="U70" s="45">
        <f>'m3'!AU48+'m3'!AW48+'m3'!AY48+'m3'!BA48+'m3'!BC48+'m3'!BE48+'m3'!BG48</f>
        <v>32</v>
      </c>
      <c r="V70" s="46">
        <f>'m3'!A48*U70</f>
        <v>3200</v>
      </c>
      <c r="W70" s="46">
        <f>'m3'!AV48+'m3'!AX48+'m3'!AZ48+'m3'!BB48+'m3'!BD48+'m3'!BF48+'m3'!BH48</f>
        <v>0</v>
      </c>
      <c r="X70" s="64">
        <v>3200.0</v>
      </c>
      <c r="Y70" s="46">
        <f t="shared" si="107"/>
        <v>0</v>
      </c>
      <c r="Z70" s="2"/>
      <c r="AA70" s="45">
        <f>'m3'!BI48+'m3'!BK48+'m4'!C48+'m4'!E48+'m4'!G48+'m4'!I48+'m4'!K48</f>
        <v>40.5</v>
      </c>
      <c r="AB70" s="46">
        <f>('m3'!BI48+'m3'!BK48)*'m3'!A48+('m4'!C48+'m4'!E48+'m4'!G48+'m4'!I48+'m4'!K48)*'m4'!A48</f>
        <v>4050</v>
      </c>
      <c r="AC70" s="46">
        <f>'m3'!BJ48+'m3'!BL48+'m4'!D48+'m4'!F48+'m4'!H48+'m4'!J48+'m4'!L48</f>
        <v>0</v>
      </c>
      <c r="AD70" s="64">
        <v>4050.0</v>
      </c>
      <c r="AE70" s="46">
        <f t="shared" si="108"/>
        <v>0</v>
      </c>
      <c r="AF70" s="44">
        <f>IFERROR(__xludf.DUMMYFUNCTION("""COMPUTED_VALUE"""),100.0)</f>
        <v>100</v>
      </c>
      <c r="AG70" s="45">
        <f>'m4'!M48+'m4'!O48+'m4'!Q48+'m4'!S48+'m4'!U48+'m4'!W48+'m4'!Y48</f>
        <v>24</v>
      </c>
      <c r="AH70" s="46">
        <f>'m4'!A48*AG70</f>
        <v>2400</v>
      </c>
      <c r="AI70" s="46">
        <f>'m4'!N48+'m4'!P48+'m4'!R48+'m4'!T48+'m4'!V48+'m4'!X48+'m4'!Z48</f>
        <v>0</v>
      </c>
      <c r="AJ70" s="64">
        <v>2400.0</v>
      </c>
      <c r="AK70" s="46">
        <f t="shared" si="109"/>
        <v>0</v>
      </c>
      <c r="AL70" s="2"/>
      <c r="AM70" s="45">
        <f>'m4'!AA48+'m4'!AC48+'m4'!AE48+'m4'!AG48+'m4'!AI48+'m4'!AK48+'m4'!AM48</f>
        <v>37.5</v>
      </c>
      <c r="AN70" s="46">
        <f>'m4'!A48*AM70</f>
        <v>3750</v>
      </c>
      <c r="AO70" s="52">
        <f>'m4'!AB48+'m4'!AD48+'m4'!AF48+'m4'!AH48+'m4'!AJ48+'m4'!AL48+'m4'!AN48</f>
        <v>0</v>
      </c>
      <c r="AP70" s="64">
        <v>3750.0</v>
      </c>
      <c r="AQ70" s="46">
        <f t="shared" si="110"/>
        <v>0</v>
      </c>
      <c r="AR70" s="2"/>
      <c r="AS70" s="45">
        <f>'m4'!AO48+'m4'!AQ48+'m4'!AS48+'m4'!AU48+'m4'!AW48+'m4'!AY48+'m4'!BA48</f>
        <v>39.5</v>
      </c>
      <c r="AT70" s="46">
        <f>'m4'!A48*AS70</f>
        <v>3950</v>
      </c>
      <c r="AU70" s="46">
        <f>'m4'!AP48+'m4'!AR48+'m4'!AT48+'m4'!AV48+'m4'!AX48+'m4'!AZ48+'m4'!BB48</f>
        <v>0</v>
      </c>
      <c r="AV70" s="96">
        <v>3950.0</v>
      </c>
      <c r="AW70" s="62">
        <f t="shared" si="111"/>
        <v>0</v>
      </c>
      <c r="AX70" s="2"/>
      <c r="AY70" s="45">
        <f>'m4'!BC48+'m4'!BE48+'m4'!BG48+'m4'!BI48+'m5'!C48+'m5'!E48+'m5'!G48</f>
        <v>51.5</v>
      </c>
      <c r="AZ70" s="46">
        <f>('m4'!BC48+'m4'!BE48+'m4'!BG48+'m4'!BI48)*'m4'!A48+('m5'!C48+'m5'!E48+'m5'!G48)*'m5'!A48</f>
        <v>5150</v>
      </c>
      <c r="BA70" s="46">
        <f>'m4'!BD48+'m4'!BF48+'m4'!BH48+'m4'!BJ48+'m5'!D48+'m5'!F48+'m5'!H48</f>
        <v>0</v>
      </c>
      <c r="BB70" s="96">
        <v>5150.0</v>
      </c>
      <c r="BC70" s="46">
        <f t="shared" si="112"/>
        <v>0</v>
      </c>
      <c r="BD70" s="44">
        <f>IFERROR(__xludf.DUMMYFUNCTION("""COMPUTED_VALUE"""),100.0)</f>
        <v>100</v>
      </c>
      <c r="BE70" s="45">
        <f>'m5'!I48+'m5'!K48+'m5'!M48+'m5'!O48+'m5'!Q48+'m5'!S48+'m5'!U48</f>
        <v>60.5</v>
      </c>
      <c r="BF70" s="46">
        <f>'m5'!A48*BE70</f>
        <v>6050</v>
      </c>
      <c r="BG70" s="46">
        <f>'m5'!J48+'m5'!L48+'m5'!N48+'m5'!P48+'m5'!R48+'m5'!T48+'m5'!V48</f>
        <v>0</v>
      </c>
      <c r="BH70" s="96">
        <v>6050.0</v>
      </c>
      <c r="BI70" s="46">
        <f t="shared" si="113"/>
        <v>0</v>
      </c>
      <c r="BJ70" s="2"/>
      <c r="BK70" s="45">
        <f>'m5'!W48+'m5'!Y48+'m5'!AA48+'m5'!AC48+'m5'!AE48+'m5'!AG48+'m5'!AI48</f>
        <v>40</v>
      </c>
      <c r="BL70" s="46">
        <f>'m5'!A48*BK70</f>
        <v>4000</v>
      </c>
      <c r="BM70" s="46">
        <f>'m5'!X48+'m5'!Z48+'m5'!AB48+'m5'!AD48+'m5'!AF48+'m5'!AH48+'m5'!AJ48</f>
        <v>0</v>
      </c>
      <c r="BN70" s="47"/>
      <c r="BO70" s="46">
        <f t="shared" si="114"/>
        <v>-4000</v>
      </c>
      <c r="BP70" s="2"/>
      <c r="BQ70" s="45">
        <f>'m5'!AK48+'m5'!AM48+'m5'!AO48+'m5'!AQ48+'m5'!AS48+'m5'!AU48+'m5'!AW48</f>
        <v>43</v>
      </c>
      <c r="BR70" s="46">
        <f>'m5'!A48*BQ70</f>
        <v>4300</v>
      </c>
      <c r="BS70" s="46">
        <f>'m5'!AL48+'m5'!AN48+'m5'!AP48+'m5'!AR48+'m5'!AT48+'m5'!AV48+'m5'!AX48</f>
        <v>0</v>
      </c>
      <c r="BT70" s="64"/>
      <c r="BU70" s="46">
        <f t="shared" si="115"/>
        <v>-4300</v>
      </c>
      <c r="BV70" s="2"/>
      <c r="BW70" s="45">
        <f>'m5'!AY48+'m5'!BA48+'m5'!BC48+'m5'!BE48+'m5'!BG48+'m5'!BI48+'m5'!BK48</f>
        <v>41</v>
      </c>
      <c r="BX70" s="46">
        <f>'m5'!A48*BW70</f>
        <v>4100</v>
      </c>
      <c r="BY70" s="46">
        <f>'m5'!AZ48+'m5'!BB48+'m5'!BD48+'m5'!BF48+'m5'!BH48+'m5'!BJ48+'m5'!BL48</f>
        <v>0</v>
      </c>
      <c r="BZ70" s="64"/>
      <c r="CA70" s="46">
        <f t="shared" si="116"/>
        <v>-4100</v>
      </c>
      <c r="CB70" s="44">
        <f>IFERROR(__xludf.DUMMYFUNCTION("""COMPUTED_VALUE"""),100.0)</f>
        <v>100</v>
      </c>
      <c r="CC70" s="45">
        <f>'m6'!C60+'m6'!E60+'m6'!G60+'m6'!I60+'m6'!K60+'m6'!M60+'m6'!O60</f>
        <v>55.5</v>
      </c>
      <c r="CD70" s="46">
        <f t="shared" si="117"/>
        <v>5550</v>
      </c>
      <c r="CE70" s="46">
        <f>'m6'!D60+'m6'!F60+'m6'!H60+'m6'!J60+'m6'!L60+'m6'!N60+'m6'!P60</f>
        <v>0</v>
      </c>
      <c r="CF70" s="64"/>
      <c r="CG70" s="46">
        <f t="shared" si="118"/>
        <v>-5550</v>
      </c>
      <c r="CH70" s="2"/>
      <c r="CI70" s="45">
        <f>'m6'!Q60+'m6'!S60+'m6'!U60+'m6'!W60+'m6'!Y60+'m6'!AA60+'m6'!AC60</f>
        <v>14</v>
      </c>
      <c r="CJ70" s="54">
        <f t="shared" si="119"/>
        <v>1400</v>
      </c>
      <c r="CK70" s="46">
        <f>'m6'!R60+'m6'!T60+'m6'!V60+'m6'!X60+'m6'!Z60+'m6'!AB60+'m6'!AD60</f>
        <v>0</v>
      </c>
      <c r="CL70" s="64"/>
      <c r="CM70" s="46">
        <f t="shared" si="120"/>
        <v>-1400</v>
      </c>
      <c r="CN70" s="2"/>
      <c r="CO70" s="45">
        <f>'m6'!AE60+'m6'!AG60+'m6'!AI60+'m6'!AK60+'m6'!AM60+'m6'!AO60+'m6'!AQ60</f>
        <v>26</v>
      </c>
      <c r="CP70" s="46">
        <f t="shared" si="121"/>
        <v>2600</v>
      </c>
      <c r="CQ70" s="46">
        <f>'m6'!AF60+'m6'!AH60+'m6'!AJ60+'m6'!AL60+'m6'!AN60+'m6'!AP60+'m6'!AR60</f>
        <v>0</v>
      </c>
      <c r="CR70" s="64"/>
      <c r="CS70" s="46">
        <f t="shared" si="122"/>
        <v>-2600</v>
      </c>
      <c r="CT70" s="2"/>
      <c r="CU70" s="45">
        <f>'m6'!AS60+'m6'!AU60+'m6'!AW60+'m6'!AY60+'m6'!BA60+'m6'!BC60+'m6'!BE60</f>
        <v>27.5</v>
      </c>
      <c r="CV70" s="46">
        <f t="shared" si="123"/>
        <v>2750</v>
      </c>
      <c r="CW70" s="46">
        <f>'m6'!AT60+'m6'!AV60+'m6'!AX60+'m6'!AZ60+'m6'!BB60+'m6'!BD60+'m6'!BF60</f>
        <v>0</v>
      </c>
      <c r="CX70" s="64"/>
      <c r="CY70" s="46">
        <f t="shared" si="124"/>
        <v>-2750</v>
      </c>
      <c r="CZ70" s="2"/>
      <c r="DA70" s="45">
        <f>'m6'!BG60+'m6'!BI60+'m7'!C60+'m7'!E60+'m7'!G60+'m7'!I60+'m7'!K60</f>
        <v>46</v>
      </c>
      <c r="DB70" s="46">
        <f>('m6'!BG60+'m6'!BI60)*'m6'!A60+('m7'!C60+'m7'!E60+'m7'!G60+'m7'!I60+'m7'!K60)*'m7'!A60</f>
        <v>4600</v>
      </c>
      <c r="DC70" s="46">
        <f>'m6'!BH60+'m6'!BJ60+'m7'!D60+'m7'!F60+'m7'!H60+'m7'!J60+'m7'!L60</f>
        <v>0</v>
      </c>
      <c r="DD70" s="64"/>
      <c r="DE70" s="46">
        <f t="shared" si="125"/>
        <v>-4600</v>
      </c>
      <c r="DF70" s="44">
        <f>IFERROR(__xludf.DUMMYFUNCTION("""COMPUTED_VALUE"""),100.0)</f>
        <v>100</v>
      </c>
      <c r="DG70" s="45">
        <f>'m7'!M60+'m7'!O60+'m7'!Q60+'m7'!S60+'m7'!U60+'m7'!W60+'m7'!Y60</f>
        <v>47</v>
      </c>
      <c r="DH70" s="46">
        <f t="shared" si="126"/>
        <v>4700</v>
      </c>
      <c r="DI70" s="46">
        <f>'m7'!N60+'m7'!P60+'m7'!R60+'m7'!T60+'m7'!V60+'m7'!X60+'m7'!Z60</f>
        <v>0</v>
      </c>
      <c r="DJ70" s="64"/>
      <c r="DK70" s="46">
        <f t="shared" si="127"/>
        <v>-4700</v>
      </c>
      <c r="DL70" s="2"/>
      <c r="DM70" s="45">
        <f>'m7'!AA60+'m7'!AC60+'m7'!AE60+'m7'!AG60+'m7'!AI60+'m7'!AK60+'m7'!AM60</f>
        <v>22</v>
      </c>
      <c r="DN70" s="46">
        <f t="shared" si="128"/>
        <v>2200</v>
      </c>
      <c r="DO70" s="46">
        <f>'m7'!AB60+'m7'!AD60+'m7'!AF60+'m7'!AH60+'m7'!AJ60+'m7'!AL60+'m7'!AN60</f>
        <v>0</v>
      </c>
      <c r="DP70" s="64"/>
      <c r="DQ70" s="46">
        <f t="shared" si="129"/>
        <v>-2200</v>
      </c>
      <c r="DR70" s="2"/>
      <c r="DS70" s="45">
        <f>'m7'!AO60+'m7'!AQ60+'m7'!AS60+'m7'!AU60+'m7'!AW60+'m7'!AY60+'m7'!BA60</f>
        <v>66</v>
      </c>
      <c r="DT70" s="46">
        <f t="shared" si="130"/>
        <v>6600</v>
      </c>
      <c r="DU70" s="46">
        <f>'m7'!AP60+'m7'!AR60+'m7'!AT60+'m7'!AV60+'m7'!AX60+'m7'!AZ60+'m7'!BB60</f>
        <v>0</v>
      </c>
      <c r="DV70" s="64"/>
      <c r="DW70" s="46">
        <f t="shared" si="131"/>
        <v>-6600</v>
      </c>
      <c r="DX70" s="2"/>
      <c r="DY70" s="97">
        <f>'m7'!BC60+'m7'!BE60+'m7'!BG60+'m7'!BI60+'m7'!BK60+'m8'!C60+'m8'!E60</f>
        <v>13.5</v>
      </c>
      <c r="DZ70" s="63">
        <f>('m7'!BC60+'m7'!BE60+'m7'!BG60+'m7'!BI60+'m7'!BK60)*DF70+('m8'!C60+'m8'!E60)*ED70</f>
        <v>1350</v>
      </c>
      <c r="EA70" s="63">
        <f>'m7'!BD60+'m7'!BF60+'m7'!BH60+'m7'!BJ60+'m7'!BL60+'m8'!D60+'m8'!F60</f>
        <v>0</v>
      </c>
      <c r="EB70" s="64"/>
      <c r="EC70" s="63">
        <f t="shared" si="132"/>
        <v>-1350</v>
      </c>
      <c r="ED70" s="65">
        <f>IFERROR(__xludf.DUMMYFUNCTION("""COMPUTED_VALUE"""),100.0)</f>
        <v>100</v>
      </c>
      <c r="EE70" s="97">
        <f>'m8'!G60+'m8'!I60+'m8'!K60+'m8'!M60+'m8'!O60+'m8'!Q60+'m8'!S60</f>
        <v>47.5</v>
      </c>
      <c r="EF70" s="63">
        <f t="shared" si="133"/>
        <v>4750</v>
      </c>
      <c r="EG70" s="63">
        <f>'m8'!H60+'m8'!J60+'m8'!L60+'m8'!N60+'m8'!P60+'m8'!R60+'m8'!T60</f>
        <v>1000</v>
      </c>
      <c r="EH70" s="64"/>
      <c r="EI70" s="63">
        <f t="shared" si="134"/>
        <v>-3750</v>
      </c>
      <c r="EJ70" s="66"/>
      <c r="EK70" s="97">
        <f>'m8'!U60+'m8'!W60+'m8'!Y60+'m8'!AA60+'m8'!AC60+'m8'!AE60+'m8'!AG60</f>
        <v>36.5</v>
      </c>
      <c r="EL70" s="63">
        <f t="shared" si="135"/>
        <v>3650</v>
      </c>
      <c r="EM70" s="63">
        <f>'m8'!V60+'m8'!X60+'m8'!Z60+'m8'!AB60+'m8'!AD60+'m8'!AF60+'m8'!AH60</f>
        <v>1250</v>
      </c>
      <c r="EN70" s="64"/>
      <c r="EO70" s="63">
        <f t="shared" si="136"/>
        <v>-2400</v>
      </c>
      <c r="EP70" s="67"/>
      <c r="EQ70" s="55">
        <f>'m8'!AI60+'m8'!AK60+'m8'!AM60+'m8'!AO60+'m8'!AQ60+'m8'!AS60+'m8'!AU60</f>
        <v>28</v>
      </c>
      <c r="ER70" s="57">
        <f t="shared" si="137"/>
        <v>2800</v>
      </c>
      <c r="ES70" s="57">
        <f>'m8'!AJ60+'m8'!AL60+'m8'!AN60+'m8'!AP60+'m8'!AR60+'m8'!AT60+'m8'!AV60</f>
        <v>0</v>
      </c>
      <c r="ET70" s="68"/>
      <c r="EU70" s="57">
        <f t="shared" si="138"/>
        <v>-2800</v>
      </c>
      <c r="EV70" s="67"/>
      <c r="EW70" s="55">
        <f>'m8'!AW60+'m8'!AY60+'m8'!BA60+'m8'!BC60+'m8'!BE60+'m8'!BG60+'m8'!BI60</f>
        <v>25.5</v>
      </c>
      <c r="EX70" s="57">
        <f t="shared" si="139"/>
        <v>2550</v>
      </c>
      <c r="EY70" s="57">
        <f>'m8'!AX60+'m8'!AZ60+'m8'!BB60+'m8'!BD60+'m8'!BF60+'m8'!BH60+'m8'!BJ60</f>
        <v>0</v>
      </c>
      <c r="EZ70" s="68"/>
      <c r="FA70" s="57">
        <f t="shared" si="140"/>
        <v>-2550</v>
      </c>
      <c r="FB70" s="67"/>
      <c r="FC70" s="55">
        <f>'m8'!BK60+'m9'!C60+'m9'!E60+'m9'!G60+'m9'!I60+'m9'!K60+'m9'!M60</f>
        <v>34.5</v>
      </c>
      <c r="FD70" s="57">
        <f>'m8'!BK60*ED70+'m9'!C60*FH70+'m9'!E60*FH70+'m9'!G60*FH70+'m9'!I60*FH70+'m9'!K60*FH70+'m9'!M60*FH70</f>
        <v>3450</v>
      </c>
      <c r="FE70" s="57">
        <f>'m8'!BL60+'m9'!D60+'m9'!F60+'m9'!H60+'m9'!J60+'m9'!L60+'m9'!N60</f>
        <v>1600</v>
      </c>
      <c r="FF70" s="68"/>
      <c r="FG70" s="57">
        <f t="shared" si="141"/>
        <v>-1850</v>
      </c>
      <c r="FH70" s="65">
        <f>IFERROR(__xludf.DUMMYFUNCTION("""COMPUTED_VALUE"""),100.0)</f>
        <v>100</v>
      </c>
      <c r="FI70" s="97">
        <f>'m9'!O60+'m9'!Q60+'m9'!S60+'m9'!U60+'m9'!W60+'m9'!Y60+'m9'!AA60</f>
        <v>38.5</v>
      </c>
      <c r="FJ70" s="63">
        <f t="shared" si="142"/>
        <v>3850</v>
      </c>
      <c r="FK70" s="63">
        <f>'m9'!P60+'m9'!R60+'m9'!T60+'m9'!V60+'m9'!X60+'m9'!Z60+'m9'!AB60</f>
        <v>0</v>
      </c>
      <c r="FL70" s="64"/>
      <c r="FM70" s="63">
        <f t="shared" si="143"/>
        <v>-3850</v>
      </c>
      <c r="FN70" s="67"/>
      <c r="FO70" s="55">
        <f>'m9'!AC60+'m9'!AE60+'m9'!AG60+'m9'!AI60+'m9'!AK60+'m9'!AM60+'m9'!AO60</f>
        <v>33.5</v>
      </c>
      <c r="FP70" s="57">
        <f t="shared" si="144"/>
        <v>3350</v>
      </c>
      <c r="FQ70" s="57">
        <f>'m9'!AD60+'m9'!AF60+'m9'!AH60+'m9'!AJ60+'m9'!AL60+'m9'!AN60+'m9'!AP60</f>
        <v>450</v>
      </c>
      <c r="FR70" s="68"/>
      <c r="FS70" s="57">
        <f t="shared" si="145"/>
        <v>-2900</v>
      </c>
      <c r="FT70" s="67"/>
      <c r="FU70" s="55">
        <f>'m9'!AQ60+'m9'!AS60+'m9'!AU60+'m9'!AW60+'m9'!AY60+'m9'!BA60+'m9'!BC60</f>
        <v>35.5</v>
      </c>
      <c r="FV70" s="57">
        <f t="shared" si="146"/>
        <v>3550</v>
      </c>
      <c r="FW70" s="57">
        <f>'m9'!AR60+'m9'!AT60+'m9'!AV60+'m9'!AX60+'m9'!AZ60+'m9'!BB60+'m9'!BD60</f>
        <v>0</v>
      </c>
      <c r="FX70" s="68"/>
      <c r="FY70" s="57">
        <f t="shared" si="147"/>
        <v>-3550</v>
      </c>
      <c r="FZ70" s="67"/>
      <c r="GA70" s="55">
        <f>'m9'!BE60+'m9'!BG60+'m9'!BI60+'m10'!C70+'m10'!E70+'m10'!G70+'m10'!I70</f>
        <v>45</v>
      </c>
      <c r="GB70" s="57">
        <f t="shared" si="148"/>
        <v>4500</v>
      </c>
      <c r="GC70" s="57">
        <f>'m9'!BF60+'m9'!BH60+'m9'!BJ60+'m10'!D70+'m10'!F70+'m10'!H70+'m10'!J70</f>
        <v>0</v>
      </c>
      <c r="GD70" s="68"/>
      <c r="GE70" s="57">
        <f t="shared" si="149"/>
        <v>-4500</v>
      </c>
      <c r="GF70" s="69">
        <f>IFERROR(__xludf.DUMMYFUNCTION("""COMPUTED_VALUE"""),100.0)</f>
        <v>100</v>
      </c>
      <c r="GG70" s="55">
        <f>'m10'!K70+'m10'!M70+'m10'!O70+'m10'!Q70+'m10'!S70+'m10'!U70+'m10'!W70</f>
        <v>34.5</v>
      </c>
      <c r="GH70" s="57">
        <f t="shared" si="150"/>
        <v>3450</v>
      </c>
      <c r="GI70" s="57">
        <f>'m10'!L70+'m10'!N70+'m10'!P70+'m10'!R70+'m10'!T70+'m10'!V70+'m10'!X70</f>
        <v>1200</v>
      </c>
      <c r="GJ70" s="68"/>
      <c r="GK70" s="57">
        <f t="shared" si="151"/>
        <v>-2250</v>
      </c>
      <c r="GL70" s="67"/>
      <c r="GM70" s="55">
        <f>'m10'!Y70+'m10'!AA70+'m10'!AC70+'m10'!AE70+'m10'!AG70+'m10'!AI70+'m10'!AK70</f>
        <v>34</v>
      </c>
      <c r="GN70" s="57">
        <f t="shared" si="152"/>
        <v>3400</v>
      </c>
      <c r="GO70" s="57">
        <f>'m10'!Z70+'m10'!AB70+'m10'!AD70+'m10'!AF70+'m10'!AH70+'m10'!AJ70+'m10'!AL70</f>
        <v>750</v>
      </c>
      <c r="GP70" s="68"/>
      <c r="GQ70" s="57">
        <f t="shared" si="153"/>
        <v>-2650</v>
      </c>
      <c r="GR70" s="61"/>
      <c r="GS70" s="55">
        <f>'m10'!AM70+'m10'!AO70+'m10'!AQ70+'m10'!AS70+'m10'!AU70+'m10'!AW70+'m10'!AY70</f>
        <v>34</v>
      </c>
      <c r="GT70" s="57">
        <f t="shared" si="154"/>
        <v>3400</v>
      </c>
      <c r="GU70" s="57">
        <f>'m10'!AN70+'m10'!AP70+'m10'!AR70+'m10'!AT70+'m10'!AV70+'m10'!AX70+'m10'!AZ70</f>
        <v>0</v>
      </c>
      <c r="GV70" s="58"/>
      <c r="GW70" s="57">
        <f t="shared" si="155"/>
        <v>-3400</v>
      </c>
      <c r="GX70" s="61"/>
      <c r="GY70" s="55">
        <f>'m10'!BA70+'m10'!BC70+'m10'!BE70+'m10'!BG70+'m10'!BI70+'m10'!BK70+'m11'!C70</f>
        <v>58</v>
      </c>
      <c r="GZ70" s="57">
        <f t="shared" si="156"/>
        <v>5800</v>
      </c>
      <c r="HA70" s="57">
        <f>'m10'!BB70+'m10'!BD70+'m10'!BF70+'m10'!BH70+'m10'!BJ70+'m10'!BL70+'m11'!D70</f>
        <v>0</v>
      </c>
      <c r="HB70" s="58"/>
      <c r="HC70" s="57">
        <f t="shared" si="157"/>
        <v>-5800</v>
      </c>
      <c r="HD70" s="69">
        <f>IFERROR(__xludf.DUMMYFUNCTION("""COMPUTED_VALUE"""),100.0)</f>
        <v>100</v>
      </c>
      <c r="HE70" s="55">
        <f>'m11'!E70+'m11'!G70+'m11'!I70+'m11'!K70+'m11'!M70+'m11'!O70+'m11'!Q70</f>
        <v>24.5</v>
      </c>
      <c r="HF70" s="57">
        <f t="shared" si="158"/>
        <v>2450</v>
      </c>
      <c r="HG70" s="57">
        <f>'m11'!F70+'m11'!H70+'m11'!J70+'m11'!L70+'m11'!N70+'m11'!P70+'m11'!R70</f>
        <v>0</v>
      </c>
      <c r="HH70" s="68"/>
      <c r="HI70" s="57">
        <f t="shared" si="159"/>
        <v>-2450</v>
      </c>
      <c r="HJ70" s="67"/>
      <c r="HK70" s="55">
        <f>'m11'!S70+'m11'!U70+'m11'!W70+'m11'!Y70+'m11'!AA70+'m11'!AC70+'m11'!AE70</f>
        <v>22</v>
      </c>
      <c r="HL70" s="57">
        <f t="shared" si="160"/>
        <v>2200</v>
      </c>
      <c r="HM70" s="57">
        <f>'m11'!T70+'m11'!V70+'m11'!X70+'m11'!Z70+'m11'!AB70+'m11'!AD70+'m11'!AF70</f>
        <v>0</v>
      </c>
      <c r="HN70" s="68"/>
      <c r="HO70" s="57">
        <f t="shared" si="161"/>
        <v>-2200</v>
      </c>
      <c r="HP70" s="61"/>
      <c r="HQ70" s="55">
        <f>'m11'!AG70+'m11'!AI70+'m11'!AK70+'m11'!AM70+'m11'!AO70+'m11'!AQ70+'m11'!AS70</f>
        <v>28</v>
      </c>
      <c r="HR70" s="57">
        <f t="shared" si="162"/>
        <v>2800</v>
      </c>
      <c r="HS70" s="57">
        <f>'m11'!AH70+'m11'!AJ70+'m11'!AL70+'m11'!AN70+'m11'!AP70+'m11'!AR70+'m11'!AT70</f>
        <v>0</v>
      </c>
      <c r="HT70" s="58"/>
      <c r="HU70" s="57">
        <f t="shared" si="163"/>
        <v>-2800</v>
      </c>
      <c r="HV70" s="61"/>
      <c r="HW70" s="55">
        <f>'m11'!AU70+'m11'!AW70+'m11'!AY70+'m11'!BA70+'m11'!BC70+'m11'!BE70+'m11'!BG70</f>
        <v>25</v>
      </c>
      <c r="HX70" s="57">
        <f t="shared" si="164"/>
        <v>2500</v>
      </c>
      <c r="HY70" s="57">
        <f>'m11'!AV70+'m11'!AX70+'m11'!AZ70+'m11'!BB70+'m11'!BD70+'m11'!BF70+'m11'!BH70</f>
        <v>0</v>
      </c>
      <c r="HZ70" s="58"/>
      <c r="IA70" s="57">
        <f t="shared" si="165"/>
        <v>-2500</v>
      </c>
      <c r="IB70" s="61">
        <f>IFERROR(__xludf.DUMMYFUNCTION("""COMPUTED_VALUE"""),100.0)</f>
        <v>100</v>
      </c>
      <c r="IC70" s="55">
        <f>'m11'!BI70+'m12'!C70+'m12'!E70+'m12'!G70+'m12'!I70+'m12'!K70+'m12'!M70</f>
        <v>42.5</v>
      </c>
      <c r="ID70" s="57">
        <f t="shared" si="166"/>
        <v>4250</v>
      </c>
      <c r="IE70" s="57">
        <f>'m11'!BJ70+'m12'!D70+'m12'!F70+'m12'!H70+'m12'!J70+'m12'!L70+'m12'!N70</f>
        <v>0</v>
      </c>
      <c r="IF70" s="58"/>
      <c r="IG70" s="57">
        <f t="shared" si="167"/>
        <v>-4250</v>
      </c>
      <c r="IH70" s="61"/>
      <c r="II70" s="55">
        <f>'m12'!O70+'m12'!Q70+'m12'!S70+'m12'!U70+'m12'!W70+'m12'!Y70+'m12'!AA70</f>
        <v>39.5</v>
      </c>
      <c r="IJ70" s="57">
        <f t="shared" si="168"/>
        <v>3950</v>
      </c>
      <c r="IK70" s="57">
        <f>'m12'!P70+'m12'!R70+'m12'!T70+'m12'!V70+'m12'!X70+'m12'!Z70+'m12'!AB70</f>
        <v>0</v>
      </c>
      <c r="IL70" s="58"/>
      <c r="IM70" s="57">
        <f t="shared" si="169"/>
        <v>-3950</v>
      </c>
      <c r="IN70" s="61"/>
      <c r="IO70" s="55">
        <f>'m12'!AC70+'m12'!AE70+'m12'!AG70+'m12'!AI70+'m12'!AK70+'m12'!AM70+'m12'!AO70</f>
        <v>32</v>
      </c>
      <c r="IP70" s="57">
        <f t="shared" si="170"/>
        <v>3200</v>
      </c>
      <c r="IQ70" s="57">
        <f>'m12'!AD70+'m12'!AF70+'m12'!AH70+'m12'!AJ70+'m12'!AL70+'m12'!AN70+'m12'!AP70</f>
        <v>0</v>
      </c>
      <c r="IR70" s="58"/>
      <c r="IS70" s="57">
        <f t="shared" si="171"/>
        <v>-3200</v>
      </c>
      <c r="IT70" s="61"/>
      <c r="IU70" s="55">
        <f>'m12'!AQ70+'m12'!AS70+'m12'!AU70+'m12'!AW70+'m12'!AY70+'m12'!BA70+'m12'!BC70</f>
        <v>13</v>
      </c>
      <c r="IV70" s="57">
        <f t="shared" si="172"/>
        <v>1300</v>
      </c>
      <c r="IW70" s="57">
        <f>'m12'!AR70+'m12'!AT70+'m12'!AV70+'m12'!AX70+'m12'!AZ70+'m12'!BB70+'m12'!BD70</f>
        <v>0</v>
      </c>
      <c r="IX70" s="58"/>
      <c r="IY70" s="57">
        <f t="shared" si="173"/>
        <v>-1300</v>
      </c>
      <c r="IZ70" s="61"/>
      <c r="JA70" s="55">
        <f>'m12'!BE70+'m12'!BG70+'m12'!BI70+'m12'!BK70</f>
        <v>18.5</v>
      </c>
      <c r="JB70" s="57">
        <f t="shared" si="174"/>
        <v>1850</v>
      </c>
      <c r="JC70" s="57">
        <f>'m12'!BF70+'m12'!BH70+'m12'!BJ70+'m12'!BL70</f>
        <v>0</v>
      </c>
      <c r="JD70" s="58"/>
      <c r="JE70" s="57">
        <f t="shared" si="175"/>
        <v>-1850</v>
      </c>
    </row>
    <row r="71">
      <c r="A71" s="2" t="str">
        <f>IFERROR(__xludf.DUMMYFUNCTION("""COMPUTED_VALUE"""),"Stanislav Roth st.")</f>
        <v>Stanislav Roth st.</v>
      </c>
      <c r="B71" s="44">
        <f>IFERROR(__xludf.DUMMYFUNCTION("""COMPUTED_VALUE"""),100.0)</f>
        <v>100</v>
      </c>
      <c r="C71" s="94">
        <f>'m3'!E49+'m3'!G49+'m3'!I49+'m3'!K49+'m3'!M49+'m3'!O49+'m3'!Q49</f>
        <v>26</v>
      </c>
      <c r="D71" s="46">
        <f>'m3'!A49*C71</f>
        <v>2600</v>
      </c>
      <c r="E71" s="46">
        <f>'m3'!F49+'m3'!H49+'m3'!J49+'m3'!L49+'m3'!N49+'m3'!P49+'m3'!R49</f>
        <v>2600</v>
      </c>
      <c r="F71" s="47"/>
      <c r="G71" s="46">
        <f t="shared" si="104"/>
        <v>0</v>
      </c>
      <c r="H71" s="2"/>
      <c r="I71" s="45">
        <f>'m3'!S49+'m3'!U49+'m3'!W49+'m3'!Y49+'m3'!AA49+'m3'!AC49+'m3'!AE49</f>
        <v>28</v>
      </c>
      <c r="J71" s="46">
        <f>'m3'!A49*I71</f>
        <v>2800</v>
      </c>
      <c r="K71" s="46">
        <f>'m3'!T49+'m3'!V49+'m3'!X49+'m3'!Z49+'m3'!AB49+'m3'!AD49+'m3'!AF49</f>
        <v>2800</v>
      </c>
      <c r="L71" s="47"/>
      <c r="M71" s="46">
        <f t="shared" si="105"/>
        <v>0</v>
      </c>
      <c r="N71" s="2"/>
      <c r="O71" s="45">
        <f>'m3'!AG49+'m3'!AI49+'m3'!AK49+'m3'!AM49+'m3'!AO49+'m3'!AQ49+'m3'!AS49</f>
        <v>22</v>
      </c>
      <c r="P71" s="46">
        <f>'m3'!A49*O71</f>
        <v>2200</v>
      </c>
      <c r="Q71" s="46">
        <f>'m3'!AH49+'m3'!AJ49+'m3'!AL49+'m3'!AN49+'m3'!AP49+'m3'!AR49+'m3'!AT49</f>
        <v>600</v>
      </c>
      <c r="R71" s="64">
        <v>1600.0</v>
      </c>
      <c r="S71" s="46">
        <f t="shared" si="106"/>
        <v>0</v>
      </c>
      <c r="T71" s="2"/>
      <c r="U71" s="45">
        <f>'m3'!AU49+'m3'!AW49+'m3'!AY49+'m3'!BA49+'m3'!BC49+'m3'!BE49+'m3'!BG49</f>
        <v>0</v>
      </c>
      <c r="V71" s="46">
        <f>'m3'!A49*U71</f>
        <v>0</v>
      </c>
      <c r="W71" s="46">
        <f>'m3'!AV49+'m3'!AX49+'m3'!AZ49+'m3'!BB49+'m3'!BD49+'m3'!BF49+'m3'!BH49</f>
        <v>0</v>
      </c>
      <c r="X71" s="49"/>
      <c r="Y71" s="46">
        <f t="shared" si="107"/>
        <v>0</v>
      </c>
      <c r="Z71" s="2"/>
      <c r="AA71" s="45">
        <f>'m3'!BI49+'m3'!BK49+'m4'!C49+'m4'!E49+'m4'!G49+'m4'!I49+'m4'!K49</f>
        <v>12</v>
      </c>
      <c r="AB71" s="46">
        <f>('m3'!BI49+'m3'!BK49)*'m3'!A49+('m4'!C49+'m4'!E49+'m4'!G49+'m4'!I49+'m4'!K49)*'m4'!A49</f>
        <v>1200</v>
      </c>
      <c r="AC71" s="46">
        <f>'m3'!BJ49+'m3'!BL49+'m4'!D49+'m4'!F49+'m4'!H49+'m4'!J49+'m4'!L49</f>
        <v>0</v>
      </c>
      <c r="AD71" s="64">
        <v>1200.0</v>
      </c>
      <c r="AE71" s="46">
        <f t="shared" si="108"/>
        <v>0</v>
      </c>
      <c r="AF71" s="44">
        <f>IFERROR(__xludf.DUMMYFUNCTION("""COMPUTED_VALUE"""),100.0)</f>
        <v>100</v>
      </c>
      <c r="AG71" s="45">
        <f>'m4'!M49+'m4'!O49+'m4'!Q49+'m4'!S49+'m4'!U49+'m4'!W49+'m4'!Y49</f>
        <v>13.5</v>
      </c>
      <c r="AH71" s="46">
        <f>'m4'!A49*AG71</f>
        <v>1350</v>
      </c>
      <c r="AI71" s="46">
        <f>'m4'!N49+'m4'!P49+'m4'!R49+'m4'!T49+'m4'!V49+'m4'!X49+'m4'!Z49</f>
        <v>0</v>
      </c>
      <c r="AJ71" s="64">
        <v>1350.0</v>
      </c>
      <c r="AK71" s="46">
        <f t="shared" si="109"/>
        <v>0</v>
      </c>
      <c r="AL71" s="2"/>
      <c r="AM71" s="45">
        <f>'m4'!AA49+'m4'!AC49+'m4'!AE49+'m4'!AG49+'m4'!AI49+'m4'!AK49+'m4'!AM49</f>
        <v>8</v>
      </c>
      <c r="AN71" s="46">
        <f>'m4'!A49*AM71</f>
        <v>800</v>
      </c>
      <c r="AO71" s="52">
        <f>'m4'!AB49+'m4'!AD49+'m4'!AF49+'m4'!AH49+'m4'!AJ49+'m4'!AL49+'m4'!AN49</f>
        <v>0</v>
      </c>
      <c r="AP71" s="64">
        <v>800.0</v>
      </c>
      <c r="AQ71" s="46">
        <f t="shared" si="110"/>
        <v>0</v>
      </c>
      <c r="AR71" s="2"/>
      <c r="AS71" s="45">
        <f>'m4'!AO49+'m4'!AQ49+'m4'!AS49+'m4'!AU49+'m4'!AW49+'m4'!AY49+'m4'!BA49</f>
        <v>19.5</v>
      </c>
      <c r="AT71" s="46">
        <f>'m4'!A49*AS71</f>
        <v>1950</v>
      </c>
      <c r="AU71" s="46">
        <f>'m4'!AP49+'m4'!AR49+'m4'!AT49+'m4'!AV49+'m4'!AX49+'m4'!AZ49+'m4'!BB49</f>
        <v>0</v>
      </c>
      <c r="AV71" s="96">
        <v>1950.0</v>
      </c>
      <c r="AW71" s="62">
        <f t="shared" si="111"/>
        <v>0</v>
      </c>
      <c r="AX71" s="2"/>
      <c r="AY71" s="45">
        <f>'m4'!BC49+'m4'!BE49+'m4'!BG49+'m4'!BI49+'m5'!C49+'m5'!E49+'m5'!G49</f>
        <v>26.5</v>
      </c>
      <c r="AZ71" s="46">
        <f>('m4'!BC49+'m4'!BE49+'m4'!BG49+'m4'!BI49)*'m4'!A49+('m5'!C49+'m5'!E49+'m5'!G49)*'m5'!A49</f>
        <v>2650</v>
      </c>
      <c r="BA71" s="46">
        <f>'m4'!BD49+'m4'!BF49+'m4'!BH49+'m4'!BJ49+'m5'!D49+'m5'!F49+'m5'!H49</f>
        <v>0</v>
      </c>
      <c r="BB71" s="96">
        <v>2650.0</v>
      </c>
      <c r="BC71" s="46">
        <f t="shared" si="112"/>
        <v>0</v>
      </c>
      <c r="BD71" s="44">
        <f>IFERROR(__xludf.DUMMYFUNCTION("""COMPUTED_VALUE"""),100.0)</f>
        <v>100</v>
      </c>
      <c r="BE71" s="45">
        <f>'m5'!I49+'m5'!K49+'m5'!M49+'m5'!O49+'m5'!Q49+'m5'!S49+'m5'!U49</f>
        <v>12</v>
      </c>
      <c r="BF71" s="46">
        <f>'m5'!A49*BE71</f>
        <v>1200</v>
      </c>
      <c r="BG71" s="46">
        <f>'m5'!J49+'m5'!L49+'m5'!N49+'m5'!P49+'m5'!R49+'m5'!T49+'m5'!V49</f>
        <v>0</v>
      </c>
      <c r="BH71" s="96">
        <v>1200.0</v>
      </c>
      <c r="BI71" s="46">
        <f t="shared" si="113"/>
        <v>0</v>
      </c>
      <c r="BJ71" s="2"/>
      <c r="BK71" s="45">
        <f>'m5'!W49+'m5'!Y49+'m5'!AA49+'m5'!AC49+'m5'!AE49+'m5'!AG49+'m5'!AI49</f>
        <v>12.5</v>
      </c>
      <c r="BL71" s="46">
        <f>'m5'!A49*BK71</f>
        <v>1250</v>
      </c>
      <c r="BM71" s="46">
        <f>'m5'!X49+'m5'!Z49+'m5'!AB49+'m5'!AD49+'m5'!AF49+'m5'!AH49+'m5'!AJ49</f>
        <v>0</v>
      </c>
      <c r="BN71" s="47"/>
      <c r="BO71" s="46">
        <f t="shared" si="114"/>
        <v>-1250</v>
      </c>
      <c r="BP71" s="2"/>
      <c r="BQ71" s="45">
        <f>'m5'!AK49+'m5'!AM49+'m5'!AO49+'m5'!AQ49+'m5'!AS49+'m5'!AU49+'m5'!AW49</f>
        <v>14.5</v>
      </c>
      <c r="BR71" s="46">
        <f>'m5'!A49*BQ71</f>
        <v>1450</v>
      </c>
      <c r="BS71" s="46">
        <f>'m5'!AL49+'m5'!AN49+'m5'!AP49+'m5'!AR49+'m5'!AT49+'m5'!AV49+'m5'!AX49</f>
        <v>0</v>
      </c>
      <c r="BT71" s="64"/>
      <c r="BU71" s="46">
        <f t="shared" si="115"/>
        <v>-1450</v>
      </c>
      <c r="BV71" s="2"/>
      <c r="BW71" s="45">
        <f>'m5'!AY49+'m5'!BA49+'m5'!BC49+'m5'!BE49+'m5'!BG49+'m5'!BI49+'m5'!BK49</f>
        <v>33</v>
      </c>
      <c r="BX71" s="46">
        <f>'m5'!A49*BW71</f>
        <v>3300</v>
      </c>
      <c r="BY71" s="46">
        <f>'m5'!AZ49+'m5'!BB49+'m5'!BD49+'m5'!BF49+'m5'!BH49+'m5'!BJ49+'m5'!BL49</f>
        <v>0</v>
      </c>
      <c r="BZ71" s="64"/>
      <c r="CA71" s="46">
        <f t="shared" si="116"/>
        <v>-3300</v>
      </c>
      <c r="CB71" s="44">
        <f>IFERROR(__xludf.DUMMYFUNCTION("""COMPUTED_VALUE"""),100.0)</f>
        <v>100</v>
      </c>
      <c r="CC71" s="45">
        <f>'m6'!C61+'m6'!E61+'m6'!G61+'m6'!I61+'m6'!K61+'m6'!M61+'m6'!O61</f>
        <v>31</v>
      </c>
      <c r="CD71" s="46">
        <f t="shared" si="117"/>
        <v>3100</v>
      </c>
      <c r="CE71" s="46">
        <f>'m6'!D61+'m6'!F61+'m6'!H61+'m6'!J61+'m6'!L61+'m6'!N61+'m6'!P61</f>
        <v>0</v>
      </c>
      <c r="CF71" s="64"/>
      <c r="CG71" s="46">
        <f t="shared" si="118"/>
        <v>-3100</v>
      </c>
      <c r="CH71" s="2"/>
      <c r="CI71" s="45">
        <f>'m6'!Q61+'m6'!S61+'m6'!U61+'m6'!W61+'m6'!Y61+'m6'!AA61+'m6'!AC61</f>
        <v>25</v>
      </c>
      <c r="CJ71" s="54">
        <f t="shared" si="119"/>
        <v>2500</v>
      </c>
      <c r="CK71" s="46">
        <f>'m6'!R61+'m6'!T61+'m6'!V61+'m6'!X61+'m6'!Z61+'m6'!AB61+'m6'!AD61</f>
        <v>0</v>
      </c>
      <c r="CL71" s="64"/>
      <c r="CM71" s="46">
        <f t="shared" si="120"/>
        <v>-2500</v>
      </c>
      <c r="CN71" s="2"/>
      <c r="CO71" s="45">
        <f>'m6'!AE61+'m6'!AG61+'m6'!AI61+'m6'!AK61+'m6'!AM61+'m6'!AO61+'m6'!AQ61</f>
        <v>17</v>
      </c>
      <c r="CP71" s="46">
        <f t="shared" si="121"/>
        <v>1700</v>
      </c>
      <c r="CQ71" s="46">
        <f>'m6'!AF61+'m6'!AH61+'m6'!AJ61+'m6'!AL61+'m6'!AN61+'m6'!AP61+'m6'!AR61</f>
        <v>0</v>
      </c>
      <c r="CR71" s="64"/>
      <c r="CS71" s="46">
        <f t="shared" si="122"/>
        <v>-1700</v>
      </c>
      <c r="CT71" s="2"/>
      <c r="CU71" s="45">
        <f>'m6'!AS61+'m6'!AU61+'m6'!AW61+'m6'!AY61+'m6'!BA61+'m6'!BC61+'m6'!BE61</f>
        <v>15.5</v>
      </c>
      <c r="CV71" s="46">
        <f t="shared" si="123"/>
        <v>1550</v>
      </c>
      <c r="CW71" s="46">
        <f>'m6'!AT61+'m6'!AV61+'m6'!AX61+'m6'!AZ61+'m6'!BB61+'m6'!BD61+'m6'!BF61</f>
        <v>0</v>
      </c>
      <c r="CX71" s="64"/>
      <c r="CY71" s="46">
        <f t="shared" si="124"/>
        <v>-1550</v>
      </c>
      <c r="CZ71" s="2"/>
      <c r="DA71" s="45">
        <f>'m6'!BG61+'m6'!BI61+'m7'!C61+'m7'!E61+'m7'!G61+'m7'!I61+'m7'!K61</f>
        <v>20</v>
      </c>
      <c r="DB71" s="46">
        <f>('m6'!BG61+'m6'!BI61)*'m6'!A61+('m7'!C61+'m7'!E61+'m7'!G61+'m7'!I61+'m7'!K61)*'m7'!A61</f>
        <v>2000</v>
      </c>
      <c r="DC71" s="46">
        <f>'m6'!BH61+'m6'!BJ61+'m7'!D61+'m7'!F61+'m7'!H61+'m7'!J61+'m7'!L61</f>
        <v>0</v>
      </c>
      <c r="DD71" s="64"/>
      <c r="DE71" s="46">
        <f t="shared" si="125"/>
        <v>-2000</v>
      </c>
      <c r="DF71" s="44">
        <f>IFERROR(__xludf.DUMMYFUNCTION("""COMPUTED_VALUE"""),100.0)</f>
        <v>100</v>
      </c>
      <c r="DG71" s="45">
        <f>'m7'!M61+'m7'!O61+'m7'!Q61+'m7'!S61+'m7'!U61+'m7'!W61+'m7'!Y61</f>
        <v>17</v>
      </c>
      <c r="DH71" s="46">
        <f t="shared" si="126"/>
        <v>1700</v>
      </c>
      <c r="DI71" s="46">
        <f>'m7'!N61+'m7'!P61+'m7'!R61+'m7'!T61+'m7'!V61+'m7'!X61+'m7'!Z61</f>
        <v>600</v>
      </c>
      <c r="DJ71" s="64"/>
      <c r="DK71" s="46">
        <f t="shared" si="127"/>
        <v>-1100</v>
      </c>
      <c r="DL71" s="2"/>
      <c r="DM71" s="45">
        <f>'m7'!AA61+'m7'!AC61+'m7'!AE61+'m7'!AG61+'m7'!AI61+'m7'!AK61+'m7'!AM61</f>
        <v>29</v>
      </c>
      <c r="DN71" s="46">
        <f t="shared" si="128"/>
        <v>2900</v>
      </c>
      <c r="DO71" s="46">
        <f>'m7'!AB61+'m7'!AD61+'m7'!AF61+'m7'!AH61+'m7'!AJ61+'m7'!AL61+'m7'!AN61</f>
        <v>0</v>
      </c>
      <c r="DP71" s="64"/>
      <c r="DQ71" s="46">
        <f t="shared" si="129"/>
        <v>-2900</v>
      </c>
      <c r="DR71" s="2"/>
      <c r="DS71" s="45">
        <f>'m7'!AO61+'m7'!AQ61+'m7'!AS61+'m7'!AU61+'m7'!AW61+'m7'!AY61+'m7'!BA61</f>
        <v>14.5</v>
      </c>
      <c r="DT71" s="46">
        <f t="shared" si="130"/>
        <v>1450</v>
      </c>
      <c r="DU71" s="46">
        <f>'m7'!AP61+'m7'!AR61+'m7'!AT61+'m7'!AV61+'m7'!AX61+'m7'!AZ61+'m7'!BB61</f>
        <v>0</v>
      </c>
      <c r="DV71" s="64"/>
      <c r="DW71" s="46">
        <f t="shared" si="131"/>
        <v>-1450</v>
      </c>
      <c r="DX71" s="2"/>
      <c r="DY71" s="97">
        <f>'m7'!BC61+'m7'!BE61+'m7'!BG61+'m7'!BI61+'m7'!BK61+'m8'!C61+'m8'!E61</f>
        <v>21.5</v>
      </c>
      <c r="DZ71" s="63">
        <f>('m7'!BC61+'m7'!BE61+'m7'!BG61+'m7'!BI61+'m7'!BK61)*DF71+('m8'!C61+'m8'!E61)*ED71</f>
        <v>2150</v>
      </c>
      <c r="EA71" s="63">
        <f>'m7'!BD61+'m7'!BF61+'m7'!BH61+'m7'!BJ61+'m7'!BL61+'m8'!D61+'m8'!F61</f>
        <v>0</v>
      </c>
      <c r="EB71" s="64"/>
      <c r="EC71" s="63">
        <f t="shared" si="132"/>
        <v>-2150</v>
      </c>
      <c r="ED71" s="65">
        <f>IFERROR(__xludf.DUMMYFUNCTION("""COMPUTED_VALUE"""),100.0)</f>
        <v>100</v>
      </c>
      <c r="EE71" s="97">
        <f>'m8'!G61+'m8'!I61+'m8'!K61+'m8'!M61+'m8'!O61+'m8'!Q61+'m8'!S61</f>
        <v>11</v>
      </c>
      <c r="EF71" s="63">
        <f t="shared" si="133"/>
        <v>1100</v>
      </c>
      <c r="EG71" s="63">
        <f>'m8'!H61+'m8'!J61+'m8'!L61+'m8'!N61+'m8'!P61+'m8'!R61+'m8'!T61</f>
        <v>0</v>
      </c>
      <c r="EH71" s="64"/>
      <c r="EI71" s="63">
        <f t="shared" si="134"/>
        <v>-1100</v>
      </c>
      <c r="EJ71" s="66"/>
      <c r="EK71" s="97">
        <f>'m8'!U61+'m8'!W61+'m8'!Y61+'m8'!AA61+'m8'!AC61+'m8'!AE61+'m8'!AG61</f>
        <v>17</v>
      </c>
      <c r="EL71" s="63">
        <f t="shared" si="135"/>
        <v>1700</v>
      </c>
      <c r="EM71" s="63">
        <f>'m8'!V61+'m8'!X61+'m8'!Z61+'m8'!AB61+'m8'!AD61+'m8'!AF61+'m8'!AH61</f>
        <v>100</v>
      </c>
      <c r="EN71" s="64"/>
      <c r="EO71" s="63">
        <f t="shared" si="136"/>
        <v>-1600</v>
      </c>
      <c r="EP71" s="67"/>
      <c r="EQ71" s="55">
        <f>'m8'!AI61+'m8'!AK61+'m8'!AM61+'m8'!AO61+'m8'!AQ61+'m8'!AS61+'m8'!AU61</f>
        <v>7</v>
      </c>
      <c r="ER71" s="57">
        <f t="shared" si="137"/>
        <v>700</v>
      </c>
      <c r="ES71" s="57">
        <f>'m8'!AJ61+'m8'!AL61+'m8'!AN61+'m8'!AP61+'m8'!AR61+'m8'!AT61+'m8'!AV61</f>
        <v>0</v>
      </c>
      <c r="ET71" s="68"/>
      <c r="EU71" s="57">
        <f t="shared" si="138"/>
        <v>-700</v>
      </c>
      <c r="EV71" s="67"/>
      <c r="EW71" s="55">
        <f>'m8'!AW61+'m8'!AY61+'m8'!BA61+'m8'!BC61+'m8'!BE61+'m8'!BG61+'m8'!BI61</f>
        <v>17.5</v>
      </c>
      <c r="EX71" s="57">
        <f t="shared" si="139"/>
        <v>1750</v>
      </c>
      <c r="EY71" s="57">
        <f>'m8'!AX61+'m8'!AZ61+'m8'!BB61+'m8'!BD61+'m8'!BF61+'m8'!BH61+'m8'!BJ61</f>
        <v>0</v>
      </c>
      <c r="EZ71" s="68"/>
      <c r="FA71" s="57">
        <f t="shared" si="140"/>
        <v>-1750</v>
      </c>
      <c r="FB71" s="67"/>
      <c r="FC71" s="55">
        <f>'m8'!BK61+'m9'!C61+'m9'!E61+'m9'!G61+'m9'!I61+'m9'!K61+'m9'!M61</f>
        <v>15</v>
      </c>
      <c r="FD71" s="57">
        <f>'m8'!BK61*ED71+'m9'!C61*FH71+'m9'!E61*FH71+'m9'!G61*FH71+'m9'!I61*FH71+'m9'!K61*FH71+'m9'!M61*FH71</f>
        <v>1500</v>
      </c>
      <c r="FE71" s="57">
        <f>'m8'!BL61+'m9'!D61+'m9'!F61+'m9'!H61+'m9'!J61+'m9'!L61+'m9'!N61</f>
        <v>0</v>
      </c>
      <c r="FF71" s="68"/>
      <c r="FG71" s="57">
        <f t="shared" si="141"/>
        <v>-1500</v>
      </c>
      <c r="FH71" s="65">
        <f>IFERROR(__xludf.DUMMYFUNCTION("""COMPUTED_VALUE"""),100.0)</f>
        <v>100</v>
      </c>
      <c r="FI71" s="97">
        <f>'m9'!O61+'m9'!Q61+'m9'!S61+'m9'!U61+'m9'!W61+'m9'!Y61+'m9'!AA61</f>
        <v>24.5</v>
      </c>
      <c r="FJ71" s="63">
        <f t="shared" si="142"/>
        <v>2450</v>
      </c>
      <c r="FK71" s="63">
        <f>'m9'!P61+'m9'!R61+'m9'!T61+'m9'!V61+'m9'!X61+'m9'!Z61+'m9'!AB61</f>
        <v>0</v>
      </c>
      <c r="FL71" s="64"/>
      <c r="FM71" s="63">
        <f t="shared" si="143"/>
        <v>-2450</v>
      </c>
      <c r="FN71" s="67"/>
      <c r="FO71" s="55">
        <f>'m9'!AC61+'m9'!AE61+'m9'!AG61+'m9'!AI61+'m9'!AK61+'m9'!AM61+'m9'!AO61</f>
        <v>17</v>
      </c>
      <c r="FP71" s="57">
        <f t="shared" si="144"/>
        <v>1700</v>
      </c>
      <c r="FQ71" s="57">
        <f>'m9'!AD61+'m9'!AF61+'m9'!AH61+'m9'!AJ61+'m9'!AL61+'m9'!AN61+'m9'!AP61</f>
        <v>0</v>
      </c>
      <c r="FR71" s="68"/>
      <c r="FS71" s="57">
        <f t="shared" si="145"/>
        <v>-1700</v>
      </c>
      <c r="FT71" s="67"/>
      <c r="FU71" s="55">
        <f>'m9'!AQ61+'m9'!AS61+'m9'!AU61+'m9'!AW61+'m9'!AY61+'m9'!BA61+'m9'!BC61</f>
        <v>19.5</v>
      </c>
      <c r="FV71" s="57">
        <f t="shared" si="146"/>
        <v>1950</v>
      </c>
      <c r="FW71" s="57">
        <f>'m9'!AR61+'m9'!AT61+'m9'!AV61+'m9'!AX61+'m9'!AZ61+'m9'!BB61+'m9'!BD61</f>
        <v>0</v>
      </c>
      <c r="FX71" s="68"/>
      <c r="FY71" s="57">
        <f t="shared" si="147"/>
        <v>-1950</v>
      </c>
      <c r="FZ71" s="67"/>
      <c r="GA71" s="55">
        <f>'m9'!BE61+'m9'!BG61+'m9'!BI61+'m10'!C71+'m10'!E71+'m10'!G71+'m10'!I71</f>
        <v>7</v>
      </c>
      <c r="GB71" s="57">
        <f t="shared" si="148"/>
        <v>700</v>
      </c>
      <c r="GC71" s="57">
        <f>'m9'!BF61+'m9'!BH61+'m9'!BJ61+'m10'!D71+'m10'!F71+'m10'!H71+'m10'!J71</f>
        <v>0</v>
      </c>
      <c r="GD71" s="68"/>
      <c r="GE71" s="57">
        <f t="shared" si="149"/>
        <v>-700</v>
      </c>
      <c r="GF71" s="69">
        <f>IFERROR(__xludf.DUMMYFUNCTION("""COMPUTED_VALUE"""),100.0)</f>
        <v>100</v>
      </c>
      <c r="GG71" s="55">
        <f>'m10'!K71+'m10'!M71+'m10'!O71+'m10'!Q71+'m10'!S71+'m10'!U71+'m10'!W71</f>
        <v>3</v>
      </c>
      <c r="GH71" s="57">
        <f t="shared" si="150"/>
        <v>300</v>
      </c>
      <c r="GI71" s="57">
        <f>'m10'!L71+'m10'!N71+'m10'!P71+'m10'!R71+'m10'!T71+'m10'!V71+'m10'!X71</f>
        <v>0</v>
      </c>
      <c r="GJ71" s="68"/>
      <c r="GK71" s="57">
        <f t="shared" si="151"/>
        <v>-300</v>
      </c>
      <c r="GL71" s="67"/>
      <c r="GM71" s="55">
        <f>'m10'!Y71+'m10'!AA71+'m10'!AC71+'m10'!AE71+'m10'!AG71+'m10'!AI71+'m10'!AK71</f>
        <v>0</v>
      </c>
      <c r="GN71" s="57">
        <f t="shared" si="152"/>
        <v>0</v>
      </c>
      <c r="GO71" s="57">
        <f>'m10'!Z71+'m10'!AB71+'m10'!AD71+'m10'!AF71+'m10'!AH71+'m10'!AJ71+'m10'!AL71</f>
        <v>0</v>
      </c>
      <c r="GP71" s="68"/>
      <c r="GQ71" s="57">
        <f t="shared" si="153"/>
        <v>0</v>
      </c>
      <c r="GR71" s="61"/>
      <c r="GS71" s="55">
        <f>'m10'!AM71+'m10'!AO71+'m10'!AQ71+'m10'!AS71+'m10'!AU71+'m10'!AW71+'m10'!AY71</f>
        <v>0</v>
      </c>
      <c r="GT71" s="57">
        <f t="shared" si="154"/>
        <v>0</v>
      </c>
      <c r="GU71" s="57">
        <f>'m10'!AN71+'m10'!AP71+'m10'!AR71+'m10'!AT71+'m10'!AV71+'m10'!AX71+'m10'!AZ71</f>
        <v>0</v>
      </c>
      <c r="GV71" s="58"/>
      <c r="GW71" s="57">
        <f t="shared" si="155"/>
        <v>0</v>
      </c>
      <c r="GX71" s="61"/>
      <c r="GY71" s="55">
        <f>'m10'!BA71+'m10'!BC71+'m10'!BE71+'m10'!BG71+'m10'!BI71+'m10'!BK71+'m11'!C71</f>
        <v>0</v>
      </c>
      <c r="GZ71" s="57">
        <f t="shared" si="156"/>
        <v>0</v>
      </c>
      <c r="HA71" s="57">
        <f>'m10'!BB71+'m10'!BD71+'m10'!BF71+'m10'!BH71+'m10'!BJ71+'m10'!BL71+'m11'!D71</f>
        <v>0</v>
      </c>
      <c r="HB71" s="58"/>
      <c r="HC71" s="57">
        <f t="shared" si="157"/>
        <v>0</v>
      </c>
      <c r="HD71" s="69">
        <f>IFERROR(__xludf.DUMMYFUNCTION("""COMPUTED_VALUE"""),100.0)</f>
        <v>100</v>
      </c>
      <c r="HE71" s="55">
        <f>'m11'!E71+'m11'!G71+'m11'!I71+'m11'!K71+'m11'!M71+'m11'!O71+'m11'!Q71</f>
        <v>0</v>
      </c>
      <c r="HF71" s="57">
        <f t="shared" si="158"/>
        <v>0</v>
      </c>
      <c r="HG71" s="57">
        <f>'m11'!F71+'m11'!H71+'m11'!J71+'m11'!L71+'m11'!N71+'m11'!P71+'m11'!R71</f>
        <v>0</v>
      </c>
      <c r="HH71" s="68"/>
      <c r="HI71" s="57">
        <f t="shared" si="159"/>
        <v>0</v>
      </c>
      <c r="HJ71" s="67"/>
      <c r="HK71" s="55">
        <f>'m11'!S71+'m11'!U71+'m11'!W71+'m11'!Y71+'m11'!AA71+'m11'!AC71+'m11'!AE71</f>
        <v>3</v>
      </c>
      <c r="HL71" s="57">
        <f t="shared" si="160"/>
        <v>300</v>
      </c>
      <c r="HM71" s="57">
        <f>'m11'!T71+'m11'!V71+'m11'!X71+'m11'!Z71+'m11'!AB71+'m11'!AD71+'m11'!AF71</f>
        <v>300</v>
      </c>
      <c r="HN71" s="68"/>
      <c r="HO71" s="57">
        <f t="shared" si="161"/>
        <v>0</v>
      </c>
      <c r="HP71" s="61"/>
      <c r="HQ71" s="55">
        <f>'m11'!AG71+'m11'!AI71+'m11'!AK71+'m11'!AM71+'m11'!AO71+'m11'!AQ71+'m11'!AS71</f>
        <v>0</v>
      </c>
      <c r="HR71" s="57">
        <f t="shared" si="162"/>
        <v>0</v>
      </c>
      <c r="HS71" s="57">
        <f>'m11'!AH71+'m11'!AJ71+'m11'!AL71+'m11'!AN71+'m11'!AP71+'m11'!AR71+'m11'!AT71</f>
        <v>0</v>
      </c>
      <c r="HT71" s="58"/>
      <c r="HU71" s="57">
        <f t="shared" si="163"/>
        <v>0</v>
      </c>
      <c r="HV71" s="61"/>
      <c r="HW71" s="55">
        <f>'m11'!AU71+'m11'!AW71+'m11'!AY71+'m11'!BA71+'m11'!BC71+'m11'!BE71+'m11'!BG71</f>
        <v>3</v>
      </c>
      <c r="HX71" s="57">
        <f t="shared" si="164"/>
        <v>300</v>
      </c>
      <c r="HY71" s="57">
        <f>'m11'!AV71+'m11'!AX71+'m11'!AZ71+'m11'!BB71+'m11'!BD71+'m11'!BF71+'m11'!BH71</f>
        <v>0</v>
      </c>
      <c r="HZ71" s="58"/>
      <c r="IA71" s="57">
        <f t="shared" si="165"/>
        <v>-300</v>
      </c>
      <c r="IB71" s="61">
        <f>IFERROR(__xludf.DUMMYFUNCTION("""COMPUTED_VALUE"""),100.0)</f>
        <v>100</v>
      </c>
      <c r="IC71" s="55">
        <f>'m11'!BI71+'m12'!C71+'m12'!E71+'m12'!G71+'m12'!I71+'m12'!K71+'m12'!M71</f>
        <v>4.5</v>
      </c>
      <c r="ID71" s="57">
        <f t="shared" si="166"/>
        <v>450</v>
      </c>
      <c r="IE71" s="57">
        <f>'m11'!BJ71+'m12'!D71+'m12'!F71+'m12'!H71+'m12'!J71+'m12'!L71+'m12'!N71</f>
        <v>0</v>
      </c>
      <c r="IF71" s="58"/>
      <c r="IG71" s="57">
        <f t="shared" si="167"/>
        <v>-450</v>
      </c>
      <c r="IH71" s="61"/>
      <c r="II71" s="55">
        <f>'m12'!O71+'m12'!Q71+'m12'!S71+'m12'!U71+'m12'!W71+'m12'!Y71+'m12'!AA71</f>
        <v>0</v>
      </c>
      <c r="IJ71" s="57">
        <f t="shared" si="168"/>
        <v>0</v>
      </c>
      <c r="IK71" s="57">
        <f>'m12'!P71+'m12'!R71+'m12'!T71+'m12'!V71+'m12'!X71+'m12'!Z71+'m12'!AB71</f>
        <v>0</v>
      </c>
      <c r="IL71" s="58"/>
      <c r="IM71" s="57">
        <f t="shared" si="169"/>
        <v>0</v>
      </c>
      <c r="IN71" s="61"/>
      <c r="IO71" s="55">
        <f>'m12'!AC71+'m12'!AE71+'m12'!AG71+'m12'!AI71+'m12'!AK71+'m12'!AM71+'m12'!AO71</f>
        <v>3</v>
      </c>
      <c r="IP71" s="57">
        <f t="shared" si="170"/>
        <v>300</v>
      </c>
      <c r="IQ71" s="57">
        <f>'m12'!AD71+'m12'!AF71+'m12'!AH71+'m12'!AJ71+'m12'!AL71+'m12'!AN71+'m12'!AP71</f>
        <v>0</v>
      </c>
      <c r="IR71" s="58"/>
      <c r="IS71" s="57">
        <f t="shared" si="171"/>
        <v>-300</v>
      </c>
      <c r="IT71" s="61"/>
      <c r="IU71" s="55">
        <f>'m12'!AQ71+'m12'!AS71+'m12'!AU71+'m12'!AW71+'m12'!AY71+'m12'!BA71+'m12'!BC71</f>
        <v>0</v>
      </c>
      <c r="IV71" s="57">
        <f t="shared" si="172"/>
        <v>0</v>
      </c>
      <c r="IW71" s="57">
        <f>'m12'!AR71+'m12'!AT71+'m12'!AV71+'m12'!AX71+'m12'!AZ71+'m12'!BB71+'m12'!BD71</f>
        <v>0</v>
      </c>
      <c r="IX71" s="58"/>
      <c r="IY71" s="57">
        <f t="shared" si="173"/>
        <v>0</v>
      </c>
      <c r="IZ71" s="61"/>
      <c r="JA71" s="55">
        <f>'m12'!BE71+'m12'!BG71+'m12'!BI71+'m12'!BK71</f>
        <v>0</v>
      </c>
      <c r="JB71" s="57">
        <f t="shared" si="174"/>
        <v>0</v>
      </c>
      <c r="JC71" s="57">
        <f>'m12'!BF71+'m12'!BH71+'m12'!BJ71+'m12'!BL71</f>
        <v>0</v>
      </c>
      <c r="JD71" s="58"/>
      <c r="JE71" s="57">
        <f t="shared" si="175"/>
        <v>0</v>
      </c>
    </row>
    <row r="72">
      <c r="A72" s="2" t="str">
        <f>IFERROR(__xludf.DUMMYFUNCTION("""COMPUTED_VALUE"""),"Vojtěch Olejník")</f>
        <v>Vojtěch Olejník</v>
      </c>
      <c r="B72" s="44">
        <f>IFERROR(__xludf.DUMMYFUNCTION("""COMPUTED_VALUE"""),100.0)</f>
        <v>100</v>
      </c>
      <c r="C72" s="94">
        <f>'m3'!E50+'m3'!G50+'m3'!I50+'m3'!K50+'m3'!M50+'m3'!O50+'m3'!Q50</f>
        <v>17</v>
      </c>
      <c r="D72" s="46">
        <f>'m3'!A50*C72</f>
        <v>1700</v>
      </c>
      <c r="E72" s="46">
        <f>'m3'!F50+'m3'!H50+'m3'!J50+'m3'!L50+'m3'!N50+'m3'!P50+'m3'!R50</f>
        <v>1700</v>
      </c>
      <c r="F72" s="47"/>
      <c r="G72" s="46">
        <f t="shared" si="104"/>
        <v>0</v>
      </c>
      <c r="H72" s="2"/>
      <c r="I72" s="45">
        <f>'m3'!S50+'m3'!U50+'m3'!W50+'m3'!Y50+'m3'!AA50+'m3'!AC50+'m3'!AE50</f>
        <v>19</v>
      </c>
      <c r="J72" s="46">
        <f>'m3'!A50*I72</f>
        <v>1900</v>
      </c>
      <c r="K72" s="46">
        <f>'m3'!T50+'m3'!V50+'m3'!X50+'m3'!Z50+'m3'!AB50+'m3'!AD50+'m3'!AF50</f>
        <v>1900</v>
      </c>
      <c r="L72" s="47"/>
      <c r="M72" s="46">
        <f t="shared" si="105"/>
        <v>0</v>
      </c>
      <c r="N72" s="2"/>
      <c r="O72" s="45">
        <f>'m3'!AG50+'m3'!AI50+'m3'!AK50+'m3'!AM50+'m3'!AO50+'m3'!AQ50+'m3'!AS50</f>
        <v>0</v>
      </c>
      <c r="P72" s="46">
        <f>'m3'!A50*O72</f>
        <v>0</v>
      </c>
      <c r="Q72" s="46">
        <f>'m3'!AH50+'m3'!AJ50+'m3'!AL50+'m3'!AN50+'m3'!AP50+'m3'!AR50+'m3'!AT50</f>
        <v>0</v>
      </c>
      <c r="R72" s="49"/>
      <c r="S72" s="46">
        <f t="shared" si="106"/>
        <v>0</v>
      </c>
      <c r="T72" s="2"/>
      <c r="U72" s="45">
        <f>'m3'!AU50+'m3'!AW50+'m3'!AY50+'m3'!BA50+'m3'!BC50+'m3'!BE50+'m3'!BG50</f>
        <v>0</v>
      </c>
      <c r="V72" s="46">
        <f>'m3'!A50*U72</f>
        <v>0</v>
      </c>
      <c r="W72" s="46">
        <f>'m3'!AV50+'m3'!AX50+'m3'!AZ50+'m3'!BB50+'m3'!BD50+'m3'!BF50+'m3'!BH50</f>
        <v>0</v>
      </c>
      <c r="X72" s="49"/>
      <c r="Y72" s="46">
        <f t="shared" si="107"/>
        <v>0</v>
      </c>
      <c r="Z72" s="2"/>
      <c r="AA72" s="45">
        <f>'m3'!BI50+'m3'!BK50+'m4'!C50+'m4'!E50+'m4'!G50+'m4'!I50+'m4'!K50</f>
        <v>0</v>
      </c>
      <c r="AB72" s="46">
        <f>('m3'!BI50+'m3'!BK50)*'m3'!A50+('m4'!C50+'m4'!E50+'m4'!G50+'m4'!I50+'m4'!K50)*'m4'!A50</f>
        <v>0</v>
      </c>
      <c r="AC72" s="46">
        <f>'m3'!BJ50+'m3'!BL50+'m4'!D50+'m4'!F50+'m4'!H50+'m4'!J50+'m4'!L50</f>
        <v>0</v>
      </c>
      <c r="AD72" s="49"/>
      <c r="AE72" s="46">
        <f t="shared" si="108"/>
        <v>0</v>
      </c>
      <c r="AF72" s="44">
        <f>IFERROR(__xludf.DUMMYFUNCTION("""COMPUTED_VALUE"""),100.0)</f>
        <v>100</v>
      </c>
      <c r="AG72" s="45">
        <f>'m4'!M50+'m4'!O50+'m4'!Q50+'m4'!S50+'m4'!U50+'m4'!W50+'m4'!Y50</f>
        <v>7</v>
      </c>
      <c r="AH72" s="46">
        <f>'m4'!A50*AG72</f>
        <v>700</v>
      </c>
      <c r="AI72" s="46">
        <f>'m4'!N50+'m4'!P50+'m4'!R50+'m4'!T50+'m4'!V50+'m4'!X50+'m4'!Z50</f>
        <v>0</v>
      </c>
      <c r="AJ72" s="64">
        <v>700.0</v>
      </c>
      <c r="AK72" s="46">
        <f t="shared" si="109"/>
        <v>0</v>
      </c>
      <c r="AL72" s="2"/>
      <c r="AM72" s="45">
        <f>'m4'!AA50+'m4'!AC50+'m4'!AE50+'m4'!AG50+'m4'!AI50+'m4'!AK50+'m4'!AM50</f>
        <v>6</v>
      </c>
      <c r="AN72" s="46">
        <f>'m4'!A50*AM72</f>
        <v>600</v>
      </c>
      <c r="AO72" s="52">
        <f>'m4'!AB50+'m4'!AD50+'m4'!AF50+'m4'!AH50+'m4'!AJ50+'m4'!AL50+'m4'!AN50</f>
        <v>0</v>
      </c>
      <c r="AP72" s="64">
        <v>600.0</v>
      </c>
      <c r="AQ72" s="46">
        <f t="shared" si="110"/>
        <v>0</v>
      </c>
      <c r="AR72" s="2"/>
      <c r="AS72" s="45">
        <f>'m4'!AO50+'m4'!AQ50+'m4'!AS50+'m4'!AU50+'m4'!AW50+'m4'!AY50+'m4'!BA50</f>
        <v>11</v>
      </c>
      <c r="AT72" s="46">
        <f>'m4'!A50*AS72</f>
        <v>1100</v>
      </c>
      <c r="AU72" s="46">
        <f>'m4'!AP50+'m4'!AR50+'m4'!AT50+'m4'!AV50+'m4'!AX50+'m4'!AZ50+'m4'!BB50</f>
        <v>0</v>
      </c>
      <c r="AV72" s="71">
        <v>1100.0</v>
      </c>
      <c r="AW72" s="62">
        <f t="shared" si="111"/>
        <v>0</v>
      </c>
      <c r="AX72" s="2"/>
      <c r="AY72" s="45">
        <f>'m4'!BC50+'m4'!BE50+'m4'!BG50+'m4'!BI50+'m5'!C50+'m5'!E50+'m5'!G50</f>
        <v>12</v>
      </c>
      <c r="AZ72" s="46">
        <f>('m4'!BC50+'m4'!BE50+'m4'!BG50+'m4'!BI50)*'m4'!A50+('m5'!C50+'m5'!E50+'m5'!G50)*'m5'!A50</f>
        <v>1200</v>
      </c>
      <c r="BA72" s="46">
        <f>'m4'!BD50+'m4'!BF50+'m4'!BH50+'m4'!BJ50+'m5'!D50+'m5'!F50+'m5'!H50</f>
        <v>0</v>
      </c>
      <c r="BB72" s="71">
        <v>1200.0</v>
      </c>
      <c r="BC72" s="46">
        <f t="shared" si="112"/>
        <v>0</v>
      </c>
      <c r="BD72" s="44">
        <f>IFERROR(__xludf.DUMMYFUNCTION("""COMPUTED_VALUE"""),100.0)</f>
        <v>100</v>
      </c>
      <c r="BE72" s="45">
        <f>'m5'!I50+'m5'!K50+'m5'!M50+'m5'!O50+'m5'!Q50+'m5'!S50+'m5'!U50</f>
        <v>19.5</v>
      </c>
      <c r="BF72" s="46">
        <f>'m5'!A50*BE72</f>
        <v>1950</v>
      </c>
      <c r="BG72" s="46">
        <f>'m5'!J50+'m5'!L50+'m5'!N50+'m5'!P50+'m5'!R50+'m5'!T50+'m5'!V50</f>
        <v>0</v>
      </c>
      <c r="BH72" s="71">
        <v>1950.0</v>
      </c>
      <c r="BI72" s="46">
        <f t="shared" si="113"/>
        <v>0</v>
      </c>
      <c r="BJ72" s="2"/>
      <c r="BK72" s="45">
        <f>'m5'!W50+'m5'!Y50+'m5'!AA50+'m5'!AC50+'m5'!AE50+'m5'!AG50+'m5'!AI50</f>
        <v>28.5</v>
      </c>
      <c r="BL72" s="46">
        <f>'m5'!A50*BK72</f>
        <v>2850</v>
      </c>
      <c r="BM72" s="46">
        <f>'m5'!X50+'m5'!Z50+'m5'!AB50+'m5'!AD50+'m5'!AF50+'m5'!AH50+'m5'!AJ50</f>
        <v>0</v>
      </c>
      <c r="BN72" s="47"/>
      <c r="BO72" s="46">
        <f t="shared" si="114"/>
        <v>-2850</v>
      </c>
      <c r="BP72" s="2"/>
      <c r="BQ72" s="45">
        <f>'m5'!AK50+'m5'!AM50+'m5'!AO50+'m5'!AQ50+'m5'!AS50+'m5'!AU50+'m5'!AW50</f>
        <v>27</v>
      </c>
      <c r="BR72" s="46">
        <f>'m5'!A50*BQ72</f>
        <v>2700</v>
      </c>
      <c r="BS72" s="46">
        <f>'m5'!AL50+'m5'!AN50+'m5'!AP50+'m5'!AR50+'m5'!AT50+'m5'!AV50+'m5'!AX50</f>
        <v>0</v>
      </c>
      <c r="BT72" s="49"/>
      <c r="BU72" s="46">
        <f t="shared" si="115"/>
        <v>-2700</v>
      </c>
      <c r="BV72" s="2"/>
      <c r="BW72" s="45">
        <f>'m5'!AY50+'m5'!BA50+'m5'!BC50+'m5'!BE50+'m5'!BG50+'m5'!BI50+'m5'!BK50</f>
        <v>18.5</v>
      </c>
      <c r="BX72" s="46">
        <f>'m5'!A50*BW72</f>
        <v>1850</v>
      </c>
      <c r="BY72" s="46">
        <f>'m5'!AZ50+'m5'!BB50+'m5'!BD50+'m5'!BF50+'m5'!BH50+'m5'!BJ50+'m5'!BL50</f>
        <v>0</v>
      </c>
      <c r="BZ72" s="49"/>
      <c r="CA72" s="46">
        <f t="shared" si="116"/>
        <v>-1850</v>
      </c>
      <c r="CB72" s="44">
        <f>IFERROR(__xludf.DUMMYFUNCTION("""COMPUTED_VALUE"""),100.0)</f>
        <v>100</v>
      </c>
      <c r="CC72" s="45">
        <f>'m6'!C62+'m6'!E62+'m6'!G62+'m6'!I62+'m6'!K62+'m6'!M62+'m6'!O62</f>
        <v>8</v>
      </c>
      <c r="CD72" s="46">
        <f t="shared" si="117"/>
        <v>800</v>
      </c>
      <c r="CE72" s="46">
        <f>'m6'!D62+'m6'!F62+'m6'!H62+'m6'!J62+'m6'!L62+'m6'!N62+'m6'!P62</f>
        <v>0</v>
      </c>
      <c r="CF72" s="64"/>
      <c r="CG72" s="46">
        <f t="shared" si="118"/>
        <v>-800</v>
      </c>
      <c r="CH72" s="2"/>
      <c r="CI72" s="45">
        <f>'m6'!Q62+'m6'!S62+'m6'!U62+'m6'!W62+'m6'!Y62+'m6'!AA62+'m6'!AC62</f>
        <v>5.5</v>
      </c>
      <c r="CJ72" s="54">
        <f t="shared" si="119"/>
        <v>550</v>
      </c>
      <c r="CK72" s="46">
        <f>'m6'!R62+'m6'!T62+'m6'!V62+'m6'!X62+'m6'!Z62+'m6'!AB62+'m6'!AD62</f>
        <v>0</v>
      </c>
      <c r="CL72" s="64"/>
      <c r="CM72" s="46">
        <f t="shared" si="120"/>
        <v>-550</v>
      </c>
      <c r="CN72" s="2"/>
      <c r="CO72" s="45">
        <f>'m6'!AE62+'m6'!AG62+'m6'!AI62+'m6'!AK62+'m6'!AM62+'m6'!AO62+'m6'!AQ62</f>
        <v>14.5</v>
      </c>
      <c r="CP72" s="46">
        <f t="shared" si="121"/>
        <v>1450</v>
      </c>
      <c r="CQ72" s="46">
        <f>'m6'!AF62+'m6'!AH62+'m6'!AJ62+'m6'!AL62+'m6'!AN62+'m6'!AP62+'m6'!AR62</f>
        <v>0</v>
      </c>
      <c r="CR72" s="64"/>
      <c r="CS72" s="46">
        <f t="shared" si="122"/>
        <v>-1450</v>
      </c>
      <c r="CT72" s="2"/>
      <c r="CU72" s="45">
        <f>'m6'!AS62+'m6'!AU62+'m6'!AW62+'m6'!AY62+'m6'!BA62+'m6'!BC62+'m6'!BE62</f>
        <v>21</v>
      </c>
      <c r="CV72" s="46">
        <f t="shared" si="123"/>
        <v>2100</v>
      </c>
      <c r="CW72" s="46">
        <f>'m6'!AT62+'m6'!AV62+'m6'!AX62+'m6'!AZ62+'m6'!BB62+'m6'!BD62+'m6'!BF62</f>
        <v>0</v>
      </c>
      <c r="CX72" s="64"/>
      <c r="CY72" s="46">
        <f t="shared" si="124"/>
        <v>-2100</v>
      </c>
      <c r="CZ72" s="2"/>
      <c r="DA72" s="45">
        <f>'m6'!BG62+'m6'!BI62+'m7'!C62+'m7'!E62+'m7'!G62+'m7'!I62+'m7'!K62</f>
        <v>38.5</v>
      </c>
      <c r="DB72" s="46">
        <f>('m6'!BG62+'m6'!BI62)*'m6'!A62+('m7'!C62+'m7'!E62+'m7'!G62+'m7'!I62+'m7'!K62)*'m7'!A62</f>
        <v>3850</v>
      </c>
      <c r="DC72" s="46">
        <f>'m6'!BH62+'m6'!BJ62+'m7'!D62+'m7'!F62+'m7'!H62+'m7'!J62+'m7'!L62</f>
        <v>136</v>
      </c>
      <c r="DD72" s="64"/>
      <c r="DE72" s="46">
        <f t="shared" si="125"/>
        <v>-3714</v>
      </c>
      <c r="DF72" s="44">
        <f>IFERROR(__xludf.DUMMYFUNCTION("""COMPUTED_VALUE"""),100.0)</f>
        <v>100</v>
      </c>
      <c r="DG72" s="45">
        <f>'m7'!M62+'m7'!O62+'m7'!Q62+'m7'!S62+'m7'!U62+'m7'!W62+'m7'!Y62</f>
        <v>0</v>
      </c>
      <c r="DH72" s="46">
        <f t="shared" si="126"/>
        <v>0</v>
      </c>
      <c r="DI72" s="46">
        <f>'m7'!N62+'m7'!P62+'m7'!R62+'m7'!T62+'m7'!V62+'m7'!X62+'m7'!Z62</f>
        <v>0</v>
      </c>
      <c r="DJ72" s="64"/>
      <c r="DK72" s="46">
        <f t="shared" si="127"/>
        <v>0</v>
      </c>
      <c r="DL72" s="2"/>
      <c r="DM72" s="45">
        <f>'m7'!AA62+'m7'!AC62+'m7'!AE62+'m7'!AG62+'m7'!AI62+'m7'!AK62+'m7'!AM62</f>
        <v>28</v>
      </c>
      <c r="DN72" s="46">
        <f t="shared" si="128"/>
        <v>2800</v>
      </c>
      <c r="DO72" s="46">
        <f>'m7'!AB62+'m7'!AD62+'m7'!AF62+'m7'!AH62+'m7'!AJ62+'m7'!AL62+'m7'!AN62</f>
        <v>0</v>
      </c>
      <c r="DP72" s="64"/>
      <c r="DQ72" s="46">
        <f t="shared" si="129"/>
        <v>-2800</v>
      </c>
      <c r="DR72" s="2"/>
      <c r="DS72" s="45">
        <f>'m7'!AO62+'m7'!AQ62+'m7'!AS62+'m7'!AU62+'m7'!AW62+'m7'!AY62+'m7'!BA62</f>
        <v>11.5</v>
      </c>
      <c r="DT72" s="46">
        <f t="shared" si="130"/>
        <v>1150</v>
      </c>
      <c r="DU72" s="46">
        <f>'m7'!AP62+'m7'!AR62+'m7'!AT62+'m7'!AV62+'m7'!AX62+'m7'!AZ62+'m7'!BB62</f>
        <v>0</v>
      </c>
      <c r="DV72" s="64"/>
      <c r="DW72" s="46">
        <f t="shared" si="131"/>
        <v>-1150</v>
      </c>
      <c r="DX72" s="2"/>
      <c r="DY72" s="97">
        <f>'m7'!BC62+'m7'!BE62+'m7'!BG62+'m7'!BI62+'m7'!BK62+'m8'!C62+'m8'!E62</f>
        <v>0</v>
      </c>
      <c r="DZ72" s="63">
        <f>('m7'!BC62+'m7'!BE62+'m7'!BG62+'m7'!BI62+'m7'!BK62)*DF72+('m8'!C62+'m8'!E62)*ED72</f>
        <v>0</v>
      </c>
      <c r="EA72" s="63">
        <f>'m7'!BD62+'m7'!BF62+'m7'!BH62+'m7'!BJ62+'m7'!BL62+'m8'!D62+'m8'!F62</f>
        <v>0</v>
      </c>
      <c r="EB72" s="64"/>
      <c r="EC72" s="63">
        <f t="shared" si="132"/>
        <v>0</v>
      </c>
      <c r="ED72" s="65">
        <f>IFERROR(__xludf.DUMMYFUNCTION("""COMPUTED_VALUE"""),100.0)</f>
        <v>100</v>
      </c>
      <c r="EE72" s="97">
        <f>'m8'!G62+'m8'!I62+'m8'!K62+'m8'!M62+'m8'!O62+'m8'!Q62+'m8'!S62</f>
        <v>4</v>
      </c>
      <c r="EF72" s="63">
        <f t="shared" si="133"/>
        <v>400</v>
      </c>
      <c r="EG72" s="63">
        <f>'m8'!H62+'m8'!J62+'m8'!L62+'m8'!N62+'m8'!P62+'m8'!R62+'m8'!T62</f>
        <v>400</v>
      </c>
      <c r="EH72" s="64"/>
      <c r="EI72" s="63">
        <f t="shared" si="134"/>
        <v>0</v>
      </c>
      <c r="EJ72" s="66"/>
      <c r="EK72" s="97">
        <f>'m8'!U62+'m8'!W62+'m8'!Y62+'m8'!AA62+'m8'!AC62+'m8'!AE62+'m8'!AG62</f>
        <v>23.5</v>
      </c>
      <c r="EL72" s="63">
        <f t="shared" si="135"/>
        <v>2350</v>
      </c>
      <c r="EM72" s="63">
        <f>'m8'!V62+'m8'!X62+'m8'!Z62+'m8'!AB62+'m8'!AD62+'m8'!AF62+'m8'!AH62</f>
        <v>2350</v>
      </c>
      <c r="EN72" s="64"/>
      <c r="EO72" s="63">
        <f t="shared" si="136"/>
        <v>0</v>
      </c>
      <c r="EP72" s="67"/>
      <c r="EQ72" s="55">
        <f>'m8'!AI62+'m8'!AK62+'m8'!AM62+'m8'!AO62+'m8'!AQ62+'m8'!AS62+'m8'!AU62</f>
        <v>23.5</v>
      </c>
      <c r="ER72" s="57">
        <f t="shared" si="137"/>
        <v>2350</v>
      </c>
      <c r="ES72" s="57">
        <f>'m8'!AJ62+'m8'!AL62+'m8'!AN62+'m8'!AP62+'m8'!AR62+'m8'!AT62+'m8'!AV62</f>
        <v>2350</v>
      </c>
      <c r="ET72" s="68"/>
      <c r="EU72" s="57">
        <f t="shared" si="138"/>
        <v>0</v>
      </c>
      <c r="EV72" s="67"/>
      <c r="EW72" s="55">
        <f>'m8'!AW62+'m8'!AY62+'m8'!BA62+'m8'!BC62+'m8'!BE62+'m8'!BG62+'m8'!BI62</f>
        <v>40.5</v>
      </c>
      <c r="EX72" s="57">
        <f t="shared" si="139"/>
        <v>4050</v>
      </c>
      <c r="EY72" s="57">
        <f>'m8'!AX62+'m8'!AZ62+'m8'!BB62+'m8'!BD62+'m8'!BF62+'m8'!BH62+'m8'!BJ62</f>
        <v>4050</v>
      </c>
      <c r="EZ72" s="68"/>
      <c r="FA72" s="57">
        <f t="shared" si="140"/>
        <v>0</v>
      </c>
      <c r="FB72" s="67"/>
      <c r="FC72" s="55">
        <f>'m8'!BK62+'m9'!C62+'m9'!E62+'m9'!G62+'m9'!I62+'m9'!K62+'m9'!M62</f>
        <v>22</v>
      </c>
      <c r="FD72" s="57">
        <f>'m8'!BK62*ED72+'m9'!C62*FH72+'m9'!E62*FH72+'m9'!G62*FH72+'m9'!I62*FH72+'m9'!K62*FH72+'m9'!M62*FH72</f>
        <v>2200</v>
      </c>
      <c r="FE72" s="57">
        <f>'m8'!BL62+'m9'!D62+'m9'!F62+'m9'!H62+'m9'!J62+'m9'!L62+'m9'!N62</f>
        <v>2200</v>
      </c>
      <c r="FF72" s="68"/>
      <c r="FG72" s="57">
        <f t="shared" si="141"/>
        <v>0</v>
      </c>
      <c r="FH72" s="65">
        <f>IFERROR(__xludf.DUMMYFUNCTION("""COMPUTED_VALUE"""),100.0)</f>
        <v>100</v>
      </c>
      <c r="FI72" s="97">
        <f>'m9'!O62+'m9'!Q62+'m9'!S62+'m9'!U62+'m9'!W62+'m9'!Y62+'m9'!AA62</f>
        <v>22</v>
      </c>
      <c r="FJ72" s="63">
        <f t="shared" si="142"/>
        <v>2200</v>
      </c>
      <c r="FK72" s="63">
        <f>'m9'!P62+'m9'!R62+'m9'!T62+'m9'!V62+'m9'!X62+'m9'!Z62+'m9'!AB62</f>
        <v>2200</v>
      </c>
      <c r="FL72" s="64"/>
      <c r="FM72" s="63">
        <f t="shared" si="143"/>
        <v>0</v>
      </c>
      <c r="FN72" s="67"/>
      <c r="FO72" s="55">
        <f>'m9'!AC62+'m9'!AE62+'m9'!AG62+'m9'!AI62+'m9'!AK62+'m9'!AM62+'m9'!AO62</f>
        <v>33.5</v>
      </c>
      <c r="FP72" s="57">
        <f t="shared" si="144"/>
        <v>3350</v>
      </c>
      <c r="FQ72" s="57">
        <f>'m9'!AD62+'m9'!AF62+'m9'!AH62+'m9'!AJ62+'m9'!AL62+'m9'!AN62+'m9'!AP62</f>
        <v>2700</v>
      </c>
      <c r="FR72" s="68"/>
      <c r="FS72" s="57">
        <f t="shared" si="145"/>
        <v>-650</v>
      </c>
      <c r="FT72" s="67"/>
      <c r="FU72" s="55">
        <f>'m9'!AQ62+'m9'!AS62+'m9'!AU62+'m9'!AW62+'m9'!AY62+'m9'!BA62+'m9'!BC62</f>
        <v>39</v>
      </c>
      <c r="FV72" s="57">
        <f t="shared" si="146"/>
        <v>3900</v>
      </c>
      <c r="FW72" s="57">
        <f>'m9'!AR62+'m9'!AT62+'m9'!AV62+'m9'!AX62+'m9'!AZ62+'m9'!BB62+'m9'!BD62</f>
        <v>3900</v>
      </c>
      <c r="FX72" s="68"/>
      <c r="FY72" s="57">
        <f t="shared" si="147"/>
        <v>0</v>
      </c>
      <c r="FZ72" s="67"/>
      <c r="GA72" s="55">
        <f>'m9'!BE62+'m9'!BG62+'m9'!BI62+'m10'!C72+'m10'!E72+'m10'!G72+'m10'!I72</f>
        <v>28</v>
      </c>
      <c r="GB72" s="57">
        <f t="shared" si="148"/>
        <v>2800</v>
      </c>
      <c r="GC72" s="57">
        <f>'m9'!BF62+'m9'!BH62+'m9'!BJ62+'m10'!D72+'m10'!F72+'m10'!H72+'m10'!J72</f>
        <v>2800</v>
      </c>
      <c r="GD72" s="68"/>
      <c r="GE72" s="57">
        <f t="shared" si="149"/>
        <v>0</v>
      </c>
      <c r="GF72" s="69">
        <f>IFERROR(__xludf.DUMMYFUNCTION("""COMPUTED_VALUE"""),100.0)</f>
        <v>100</v>
      </c>
      <c r="GG72" s="55">
        <f>'m10'!K72+'m10'!M72+'m10'!O72+'m10'!Q72+'m10'!S72+'m10'!U72+'m10'!W72</f>
        <v>45.5</v>
      </c>
      <c r="GH72" s="57">
        <f t="shared" si="150"/>
        <v>4550</v>
      </c>
      <c r="GI72" s="57">
        <f>'m10'!L72+'m10'!N72+'m10'!P72+'m10'!R72+'m10'!T72+'m10'!V72+'m10'!X72</f>
        <v>4550</v>
      </c>
      <c r="GJ72" s="68"/>
      <c r="GK72" s="57">
        <f t="shared" si="151"/>
        <v>0</v>
      </c>
      <c r="GL72" s="67"/>
      <c r="GM72" s="55">
        <f>'m10'!Y72+'m10'!AA72+'m10'!AC72+'m10'!AE72+'m10'!AG72+'m10'!AI72+'m10'!AK72</f>
        <v>50.5</v>
      </c>
      <c r="GN72" s="57">
        <f t="shared" si="152"/>
        <v>5050</v>
      </c>
      <c r="GO72" s="57">
        <f>'m10'!Z72+'m10'!AB72+'m10'!AD72+'m10'!AF72+'m10'!AH72+'m10'!AJ72+'m10'!AL72</f>
        <v>5050</v>
      </c>
      <c r="GP72" s="68"/>
      <c r="GQ72" s="57">
        <f t="shared" si="153"/>
        <v>0</v>
      </c>
      <c r="GR72" s="61"/>
      <c r="GS72" s="55">
        <f>'m10'!AM72+'m10'!AO72+'m10'!AQ72+'m10'!AS72+'m10'!AU72+'m10'!AW72+'m10'!AY72</f>
        <v>42</v>
      </c>
      <c r="GT72" s="57">
        <f t="shared" si="154"/>
        <v>4200</v>
      </c>
      <c r="GU72" s="57">
        <f>'m10'!AN72+'m10'!AP72+'m10'!AR72+'m10'!AT72+'m10'!AV72+'m10'!AX72+'m10'!AZ72</f>
        <v>2950</v>
      </c>
      <c r="GV72" s="58"/>
      <c r="GW72" s="57">
        <f t="shared" si="155"/>
        <v>-1250</v>
      </c>
      <c r="GX72" s="61"/>
      <c r="GY72" s="55">
        <f>'m10'!BA72+'m10'!BC72+'m10'!BE72+'m10'!BG72+'m10'!BI72+'m10'!BK72+'m11'!C72</f>
        <v>22.5</v>
      </c>
      <c r="GZ72" s="57">
        <f t="shared" si="156"/>
        <v>2250</v>
      </c>
      <c r="HA72" s="57">
        <f>'m10'!BB72+'m10'!BD72+'m10'!BF72+'m10'!BH72+'m10'!BJ72+'m10'!BL72+'m11'!D72</f>
        <v>2250</v>
      </c>
      <c r="HB72" s="58"/>
      <c r="HC72" s="57">
        <f t="shared" si="157"/>
        <v>0</v>
      </c>
      <c r="HD72" s="69">
        <f>IFERROR(__xludf.DUMMYFUNCTION("""COMPUTED_VALUE"""),100.0)</f>
        <v>100</v>
      </c>
      <c r="HE72" s="55">
        <f>'m11'!E72+'m11'!G72+'m11'!I72+'m11'!K72+'m11'!M72+'m11'!O72+'m11'!Q72</f>
        <v>24.5</v>
      </c>
      <c r="HF72" s="57">
        <f t="shared" si="158"/>
        <v>2450</v>
      </c>
      <c r="HG72" s="57">
        <f>'m11'!F72+'m11'!H72+'m11'!J72+'m11'!L72+'m11'!N72+'m11'!P72+'m11'!R72</f>
        <v>1250</v>
      </c>
      <c r="HH72" s="68"/>
      <c r="HI72" s="57">
        <f t="shared" si="159"/>
        <v>-1200</v>
      </c>
      <c r="HJ72" s="67"/>
      <c r="HK72" s="55">
        <f>'m11'!S72+'m11'!U72+'m11'!W72+'m11'!Y72+'m11'!AA72+'m11'!AC72+'m11'!AE72</f>
        <v>5.5</v>
      </c>
      <c r="HL72" s="57">
        <f t="shared" si="160"/>
        <v>550</v>
      </c>
      <c r="HM72" s="57">
        <f>'m11'!T72+'m11'!V72+'m11'!X72+'m11'!Z72+'m11'!AB72+'m11'!AD72+'m11'!AF72</f>
        <v>0</v>
      </c>
      <c r="HN72" s="68"/>
      <c r="HO72" s="57">
        <f t="shared" si="161"/>
        <v>-550</v>
      </c>
      <c r="HP72" s="61"/>
      <c r="HQ72" s="55">
        <f>'m11'!AG72+'m11'!AI72+'m11'!AK72+'m11'!AM72+'m11'!AO72+'m11'!AQ72+'m11'!AS72</f>
        <v>0</v>
      </c>
      <c r="HR72" s="57">
        <f t="shared" si="162"/>
        <v>0</v>
      </c>
      <c r="HS72" s="57">
        <f>'m11'!AH72+'m11'!AJ72+'m11'!AL72+'m11'!AN72+'m11'!AP72+'m11'!AR72+'m11'!AT72</f>
        <v>0</v>
      </c>
      <c r="HT72" s="58"/>
      <c r="HU72" s="57">
        <f t="shared" si="163"/>
        <v>0</v>
      </c>
      <c r="HV72" s="61"/>
      <c r="HW72" s="55">
        <f>'m11'!AU72+'m11'!AW72+'m11'!AY72+'m11'!BA72+'m11'!BC72+'m11'!BE72+'m11'!BG72</f>
        <v>0</v>
      </c>
      <c r="HX72" s="57">
        <f t="shared" si="164"/>
        <v>0</v>
      </c>
      <c r="HY72" s="57">
        <f>'m11'!AV72+'m11'!AX72+'m11'!AZ72+'m11'!BB72+'m11'!BD72+'m11'!BF72+'m11'!BH72</f>
        <v>0</v>
      </c>
      <c r="HZ72" s="58"/>
      <c r="IA72" s="57">
        <f t="shared" si="165"/>
        <v>0</v>
      </c>
      <c r="IB72" s="61">
        <f>IFERROR(__xludf.DUMMYFUNCTION("""COMPUTED_VALUE"""),100.0)</f>
        <v>100</v>
      </c>
      <c r="IC72" s="55">
        <f>'m11'!BI72+'m12'!C72+'m12'!E72+'m12'!G72+'m12'!I72+'m12'!K72+'m12'!M72</f>
        <v>0</v>
      </c>
      <c r="ID72" s="57">
        <f t="shared" si="166"/>
        <v>0</v>
      </c>
      <c r="IE72" s="57">
        <f>'m11'!BJ72+'m12'!D72+'m12'!F72+'m12'!H72+'m12'!J72+'m12'!L72+'m12'!N72</f>
        <v>0</v>
      </c>
      <c r="IF72" s="58"/>
      <c r="IG72" s="57">
        <f t="shared" si="167"/>
        <v>0</v>
      </c>
      <c r="IH72" s="61"/>
      <c r="II72" s="55">
        <f>'m12'!O72+'m12'!Q72+'m12'!S72+'m12'!U72+'m12'!W72+'m12'!Y72+'m12'!AA72</f>
        <v>0</v>
      </c>
      <c r="IJ72" s="57">
        <f t="shared" si="168"/>
        <v>0</v>
      </c>
      <c r="IK72" s="57">
        <f>'m12'!P72+'m12'!R72+'m12'!T72+'m12'!V72+'m12'!X72+'m12'!Z72+'m12'!AB72</f>
        <v>0</v>
      </c>
      <c r="IL72" s="58"/>
      <c r="IM72" s="57">
        <f t="shared" si="169"/>
        <v>0</v>
      </c>
      <c r="IN72" s="61"/>
      <c r="IO72" s="55">
        <f>'m12'!AC72+'m12'!AE72+'m12'!AG72+'m12'!AI72+'m12'!AK72+'m12'!AM72+'m12'!AO72</f>
        <v>11.5</v>
      </c>
      <c r="IP72" s="57">
        <f t="shared" si="170"/>
        <v>1150</v>
      </c>
      <c r="IQ72" s="57">
        <f>'m12'!AD72+'m12'!AF72+'m12'!AH72+'m12'!AJ72+'m12'!AL72+'m12'!AN72+'m12'!AP72</f>
        <v>1150</v>
      </c>
      <c r="IR72" s="58"/>
      <c r="IS72" s="57">
        <f t="shared" si="171"/>
        <v>0</v>
      </c>
      <c r="IT72" s="61"/>
      <c r="IU72" s="55">
        <f>'m12'!AQ72+'m12'!AS72+'m12'!AU72+'m12'!AW72+'m12'!AY72+'m12'!BA72+'m12'!BC72</f>
        <v>11.5</v>
      </c>
      <c r="IV72" s="57">
        <f t="shared" si="172"/>
        <v>1150</v>
      </c>
      <c r="IW72" s="57">
        <f>'m12'!AR72+'m12'!AT72+'m12'!AV72+'m12'!AX72+'m12'!AZ72+'m12'!BB72+'m12'!BD72</f>
        <v>1150</v>
      </c>
      <c r="IX72" s="58"/>
      <c r="IY72" s="57">
        <f t="shared" si="173"/>
        <v>0</v>
      </c>
      <c r="IZ72" s="61"/>
      <c r="JA72" s="55">
        <f>'m12'!BE72+'m12'!BG72+'m12'!BI72+'m12'!BK72</f>
        <v>0</v>
      </c>
      <c r="JB72" s="57">
        <f t="shared" si="174"/>
        <v>0</v>
      </c>
      <c r="JC72" s="57">
        <f>'m12'!BF72+'m12'!BH72+'m12'!BJ72+'m12'!BL72</f>
        <v>0</v>
      </c>
      <c r="JD72" s="58"/>
      <c r="JE72" s="57">
        <f t="shared" si="175"/>
        <v>0</v>
      </c>
    </row>
    <row r="73">
      <c r="A73" s="2" t="str">
        <f>IFERROR(__xludf.DUMMYFUNCTION("""COMPUTED_VALUE"""),"Jakub Malík")</f>
        <v>Jakub Malík</v>
      </c>
      <c r="B73" s="44">
        <f>IFERROR(__xludf.DUMMYFUNCTION("""COMPUTED_VALUE"""),120.0)</f>
        <v>120</v>
      </c>
      <c r="C73" s="94">
        <f>'m3'!E51+'m3'!G51+'m3'!I51+'m3'!K51+'m3'!M51+'m3'!O51+'m3'!Q51</f>
        <v>55</v>
      </c>
      <c r="D73" s="46">
        <f>'m3'!A51*C73</f>
        <v>6600</v>
      </c>
      <c r="E73" s="46">
        <f>'m3'!F51+'m3'!H51+'m3'!J51+'m3'!L51+'m3'!N51+'m3'!P51+'m3'!R51</f>
        <v>6600</v>
      </c>
      <c r="F73" s="47"/>
      <c r="G73" s="46">
        <f t="shared" si="104"/>
        <v>0</v>
      </c>
      <c r="H73" s="2"/>
      <c r="I73" s="45">
        <f>'m3'!S51+'m3'!U51+'m3'!W51+'m3'!Y51+'m3'!AA51+'m3'!AC51+'m3'!AE51</f>
        <v>47.5</v>
      </c>
      <c r="J73" s="46">
        <f>'m3'!A51*I73</f>
        <v>5700</v>
      </c>
      <c r="K73" s="46">
        <f>'m3'!T51+'m3'!V51+'m3'!X51+'m3'!Z51+'m3'!AB51+'m3'!AD51+'m3'!AF51</f>
        <v>5700</v>
      </c>
      <c r="L73" s="47"/>
      <c r="M73" s="46">
        <f t="shared" si="105"/>
        <v>0</v>
      </c>
      <c r="N73" s="2"/>
      <c r="O73" s="45">
        <f>'m3'!AG51+'m3'!AI51+'m3'!AK51+'m3'!AM51+'m3'!AO51+'m3'!AQ51+'m3'!AS51</f>
        <v>46</v>
      </c>
      <c r="P73" s="46">
        <f>'m3'!A51*O73</f>
        <v>5520</v>
      </c>
      <c r="Q73" s="46">
        <f>'m3'!AH51+'m3'!AJ51+'m3'!AL51+'m3'!AN51+'m3'!AP51+'m3'!AR51+'m3'!AT51</f>
        <v>840</v>
      </c>
      <c r="R73" s="64">
        <v>4680.0</v>
      </c>
      <c r="S73" s="46">
        <f t="shared" si="106"/>
        <v>0</v>
      </c>
      <c r="T73" s="2"/>
      <c r="U73" s="45">
        <f>'m3'!AU51+'m3'!AW51+'m3'!AY51+'m3'!BA51+'m3'!BC51+'m3'!BE51+'m3'!BG51</f>
        <v>49</v>
      </c>
      <c r="V73" s="46">
        <f>'m3'!A51*U73</f>
        <v>5880</v>
      </c>
      <c r="W73" s="46">
        <f>'m3'!AV51+'m3'!AX51+'m3'!AZ51+'m3'!BB51+'m3'!BD51+'m3'!BF51+'m3'!BH51</f>
        <v>0</v>
      </c>
      <c r="X73" s="64">
        <v>5880.0</v>
      </c>
      <c r="Y73" s="46">
        <f t="shared" si="107"/>
        <v>0</v>
      </c>
      <c r="Z73" s="2"/>
      <c r="AA73" s="45">
        <f>'m3'!BI51+'m3'!BK51+'m4'!C51+'m4'!E51+'m4'!G51+'m4'!I51+'m4'!K51</f>
        <v>48</v>
      </c>
      <c r="AB73" s="46">
        <f>('m3'!BI51+'m3'!BK51)*'m3'!A51+('m4'!C51+'m4'!E51+'m4'!G51+'m4'!I51+'m4'!K51)*'m4'!A51</f>
        <v>5760</v>
      </c>
      <c r="AC73" s="46">
        <f>'m3'!BJ51+'m3'!BL51+'m4'!D51+'m4'!F51+'m4'!H51+'m4'!J51+'m4'!L51</f>
        <v>0</v>
      </c>
      <c r="AD73" s="64">
        <v>5760.0</v>
      </c>
      <c r="AE73" s="46">
        <f t="shared" si="108"/>
        <v>0</v>
      </c>
      <c r="AF73" s="44">
        <f>IFERROR(__xludf.DUMMYFUNCTION("""COMPUTED_VALUE"""),120.0)</f>
        <v>120</v>
      </c>
      <c r="AG73" s="45">
        <f>'m4'!M51+'m4'!O51+'m4'!Q51+'m4'!S51+'m4'!U51+'m4'!W51+'m4'!Y51</f>
        <v>38</v>
      </c>
      <c r="AH73" s="46">
        <f>'m4'!A51*AG73</f>
        <v>4560</v>
      </c>
      <c r="AI73" s="46">
        <f>'m4'!N51+'m4'!P51+'m4'!R51+'m4'!T51+'m4'!V51+'m4'!X51+'m4'!Z51</f>
        <v>0</v>
      </c>
      <c r="AJ73" s="64">
        <v>4560.0</v>
      </c>
      <c r="AK73" s="46">
        <f t="shared" si="109"/>
        <v>0</v>
      </c>
      <c r="AL73" s="2"/>
      <c r="AM73" s="45">
        <f>'m4'!AA51+'m4'!AC51+'m4'!AE51+'m4'!AG51+'m4'!AI51+'m4'!AK51+'m4'!AM51</f>
        <v>31.5</v>
      </c>
      <c r="AN73" s="46">
        <f>'m4'!A51*AM73</f>
        <v>3780</v>
      </c>
      <c r="AO73" s="52">
        <f>'m4'!AB51+'m4'!AD51+'m4'!AF51+'m4'!AH51+'m4'!AJ51+'m4'!AL51+'m4'!AN51</f>
        <v>0</v>
      </c>
      <c r="AP73" s="64">
        <v>3780.0</v>
      </c>
      <c r="AQ73" s="46">
        <f t="shared" si="110"/>
        <v>0</v>
      </c>
      <c r="AR73" s="2"/>
      <c r="AS73" s="45">
        <f>'m4'!AO51+'m4'!AQ51+'m4'!AS51+'m4'!AU51+'m4'!AW51+'m4'!AY51+'m4'!BA51</f>
        <v>42</v>
      </c>
      <c r="AT73" s="46">
        <f>'m4'!A51*AS73</f>
        <v>5040</v>
      </c>
      <c r="AU73" s="46">
        <f>'m4'!AP51+'m4'!AR51+'m4'!AT51+'m4'!AV51+'m4'!AX51+'m4'!AZ51+'m4'!BB51</f>
        <v>0</v>
      </c>
      <c r="AV73" s="96">
        <v>5040.0</v>
      </c>
      <c r="AW73" s="62">
        <f t="shared" si="111"/>
        <v>0</v>
      </c>
      <c r="AX73" s="2"/>
      <c r="AY73" s="45">
        <f>'m4'!BC51+'m4'!BE51+'m4'!BG51+'m4'!BI51+'m5'!C51+'m5'!E51+'m5'!G51</f>
        <v>38</v>
      </c>
      <c r="AZ73" s="46">
        <f>('m4'!BC51+'m4'!BE51+'m4'!BG51+'m4'!BI51)*'m4'!A51+('m5'!C51+'m5'!E51+'m5'!G51)*'m5'!A51</f>
        <v>4560</v>
      </c>
      <c r="BA73" s="46">
        <f>'m4'!BD51+'m4'!BF51+'m4'!BH51+'m4'!BJ51+'m5'!D51+'m5'!F51+'m5'!H51</f>
        <v>0</v>
      </c>
      <c r="BB73" s="96">
        <v>4560.0</v>
      </c>
      <c r="BC73" s="46">
        <f t="shared" si="112"/>
        <v>0</v>
      </c>
      <c r="BD73" s="44">
        <f>IFERROR(__xludf.DUMMYFUNCTION("""COMPUTED_VALUE"""),120.0)</f>
        <v>120</v>
      </c>
      <c r="BE73" s="45">
        <f>'m5'!I51+'m5'!K51+'m5'!M51+'m5'!O51+'m5'!Q51+'m5'!S51+'m5'!U51</f>
        <v>34</v>
      </c>
      <c r="BF73" s="46">
        <f>'m5'!A51*BE73</f>
        <v>4080</v>
      </c>
      <c r="BG73" s="46">
        <f>'m5'!J51+'m5'!L51+'m5'!N51+'m5'!P51+'m5'!R51+'m5'!T51+'m5'!V51</f>
        <v>0</v>
      </c>
      <c r="BH73" s="96">
        <v>4080.0</v>
      </c>
      <c r="BI73" s="46">
        <f t="shared" si="113"/>
        <v>0</v>
      </c>
      <c r="BJ73" s="2"/>
      <c r="BK73" s="45">
        <f>'m5'!W51+'m5'!Y51+'m5'!AA51+'m5'!AC51+'m5'!AE51+'m5'!AG51+'m5'!AI51</f>
        <v>58.5</v>
      </c>
      <c r="BL73" s="46">
        <f>'m5'!A51*BK73</f>
        <v>7020</v>
      </c>
      <c r="BM73" s="46">
        <f>'m5'!X51+'m5'!Z51+'m5'!AB51+'m5'!AD51+'m5'!AF51+'m5'!AH51+'m5'!AJ51</f>
        <v>0</v>
      </c>
      <c r="BN73" s="47"/>
      <c r="BO73" s="46">
        <f t="shared" si="114"/>
        <v>-7020</v>
      </c>
      <c r="BP73" s="2"/>
      <c r="BQ73" s="45">
        <f>'m5'!AK51+'m5'!AM51+'m5'!AO51+'m5'!AQ51+'m5'!AS51+'m5'!AU51+'m5'!AW51</f>
        <v>46.5</v>
      </c>
      <c r="BR73" s="46">
        <f>'m5'!A51*BQ73</f>
        <v>5580</v>
      </c>
      <c r="BS73" s="46">
        <f>'m5'!AL51+'m5'!AN51+'m5'!AP51+'m5'!AR51+'m5'!AT51+'m5'!AV51+'m5'!AX51</f>
        <v>0</v>
      </c>
      <c r="BT73" s="64"/>
      <c r="BU73" s="46">
        <f t="shared" si="115"/>
        <v>-5580</v>
      </c>
      <c r="BV73" s="2"/>
      <c r="BW73" s="45">
        <f>'m5'!AY51+'m5'!BA51+'m5'!BC51+'m5'!BE51+'m5'!BG51+'m5'!BI51+'m5'!BK51</f>
        <v>39</v>
      </c>
      <c r="BX73" s="46">
        <f>'m5'!A51*BW73</f>
        <v>4680</v>
      </c>
      <c r="BY73" s="46">
        <f>'m5'!AZ51+'m5'!BB51+'m5'!BD51+'m5'!BF51+'m5'!BH51+'m5'!BJ51+'m5'!BL51</f>
        <v>0</v>
      </c>
      <c r="BZ73" s="64"/>
      <c r="CA73" s="46">
        <f t="shared" si="116"/>
        <v>-4680</v>
      </c>
      <c r="CB73" s="44">
        <f>IFERROR(__xludf.DUMMYFUNCTION("""COMPUTED_VALUE"""),120.0)</f>
        <v>120</v>
      </c>
      <c r="CC73" s="45">
        <f>'m6'!C63+'m6'!E63+'m6'!G63+'m6'!I63+'m6'!K63+'m6'!M63+'m6'!O63</f>
        <v>62.5</v>
      </c>
      <c r="CD73" s="46">
        <f t="shared" si="117"/>
        <v>7500</v>
      </c>
      <c r="CE73" s="46">
        <f>'m6'!D63+'m6'!F63+'m6'!H63+'m6'!J63+'m6'!L63+'m6'!N63+'m6'!P63</f>
        <v>0</v>
      </c>
      <c r="CF73" s="64"/>
      <c r="CG73" s="46">
        <f t="shared" si="118"/>
        <v>-7500</v>
      </c>
      <c r="CH73" s="2"/>
      <c r="CI73" s="45">
        <f>'m6'!Q63+'m6'!S63+'m6'!U63+'m6'!W63+'m6'!Y63+'m6'!AA63+'m6'!AC63</f>
        <v>72</v>
      </c>
      <c r="CJ73" s="54">
        <f t="shared" si="119"/>
        <v>8640</v>
      </c>
      <c r="CK73" s="46">
        <f>'m6'!R63+'m6'!T63+'m6'!V63+'m6'!X63+'m6'!Z63+'m6'!AB63+'m6'!AD63</f>
        <v>0</v>
      </c>
      <c r="CL73" s="64"/>
      <c r="CM73" s="46">
        <f t="shared" si="120"/>
        <v>-8640</v>
      </c>
      <c r="CN73" s="2"/>
      <c r="CO73" s="45">
        <f>'m6'!AE63+'m6'!AG63+'m6'!AI63+'m6'!AK63+'m6'!AM63+'m6'!AO63+'m6'!AQ63</f>
        <v>46.5</v>
      </c>
      <c r="CP73" s="46">
        <f t="shared" si="121"/>
        <v>5580</v>
      </c>
      <c r="CQ73" s="46">
        <f>'m6'!AF63+'m6'!AH63+'m6'!AJ63+'m6'!AL63+'m6'!AN63+'m6'!AP63+'m6'!AR63</f>
        <v>0</v>
      </c>
      <c r="CR73" s="64"/>
      <c r="CS73" s="46">
        <f t="shared" si="122"/>
        <v>-5580</v>
      </c>
      <c r="CT73" s="2"/>
      <c r="CU73" s="45">
        <f>'m6'!AS63+'m6'!AU63+'m6'!AW63+'m6'!AY63+'m6'!BA63+'m6'!BC63+'m6'!BE63</f>
        <v>45</v>
      </c>
      <c r="CV73" s="46">
        <f t="shared" si="123"/>
        <v>5400</v>
      </c>
      <c r="CW73" s="46">
        <f>'m6'!AT63+'m6'!AV63+'m6'!AX63+'m6'!AZ63+'m6'!BB63+'m6'!BD63+'m6'!BF63</f>
        <v>0</v>
      </c>
      <c r="CX73" s="64"/>
      <c r="CY73" s="46">
        <f t="shared" si="124"/>
        <v>-5400</v>
      </c>
      <c r="CZ73" s="2"/>
      <c r="DA73" s="45">
        <f>'m6'!BG63+'m6'!BI63+'m7'!C63+'m7'!E63+'m7'!G63+'m7'!I63+'m7'!K63</f>
        <v>57</v>
      </c>
      <c r="DB73" s="46">
        <f>('m6'!BG63+'m6'!BI63)*'m6'!A63+('m7'!C63+'m7'!E63+'m7'!G63+'m7'!I63+'m7'!K63)*'m7'!A63</f>
        <v>6840</v>
      </c>
      <c r="DC73" s="46">
        <f>'m6'!BH63+'m6'!BJ63+'m7'!D63+'m7'!F63+'m7'!H63+'m7'!J63+'m7'!L63</f>
        <v>0</v>
      </c>
      <c r="DD73" s="64"/>
      <c r="DE73" s="46">
        <f t="shared" si="125"/>
        <v>-6840</v>
      </c>
      <c r="DF73" s="44">
        <f>IFERROR(__xludf.DUMMYFUNCTION("""COMPUTED_VALUE"""),120.0)</f>
        <v>120</v>
      </c>
      <c r="DG73" s="45">
        <f>'m7'!M63+'m7'!O63+'m7'!Q63+'m7'!S63+'m7'!U63+'m7'!W63+'m7'!Y63</f>
        <v>53</v>
      </c>
      <c r="DH73" s="46">
        <f t="shared" si="126"/>
        <v>6360</v>
      </c>
      <c r="DI73" s="46">
        <f>'m7'!N63+'m7'!P63+'m7'!R63+'m7'!T63+'m7'!V63+'m7'!X63+'m7'!Z63</f>
        <v>0</v>
      </c>
      <c r="DJ73" s="64"/>
      <c r="DK73" s="46">
        <f t="shared" si="127"/>
        <v>-6360</v>
      </c>
      <c r="DL73" s="2"/>
      <c r="DM73" s="45">
        <f>'m7'!AA63+'m7'!AC63+'m7'!AE63+'m7'!AG63+'m7'!AI63+'m7'!AK63+'m7'!AM63</f>
        <v>51</v>
      </c>
      <c r="DN73" s="46">
        <f t="shared" si="128"/>
        <v>6120</v>
      </c>
      <c r="DO73" s="46">
        <f>'m7'!AB63+'m7'!AD63+'m7'!AF63+'m7'!AH63+'m7'!AJ63+'m7'!AL63+'m7'!AN63</f>
        <v>0</v>
      </c>
      <c r="DP73" s="64"/>
      <c r="DQ73" s="46">
        <f t="shared" si="129"/>
        <v>-6120</v>
      </c>
      <c r="DR73" s="2"/>
      <c r="DS73" s="45">
        <f>'m7'!AO63+'m7'!AQ63+'m7'!AS63+'m7'!AU63+'m7'!AW63+'m7'!AY63+'m7'!BA63</f>
        <v>54.5</v>
      </c>
      <c r="DT73" s="46">
        <f t="shared" si="130"/>
        <v>6540</v>
      </c>
      <c r="DU73" s="46">
        <f>'m7'!AP63+'m7'!AR63+'m7'!AT63+'m7'!AV63+'m7'!AX63+'m7'!AZ63+'m7'!BB63</f>
        <v>0</v>
      </c>
      <c r="DV73" s="64"/>
      <c r="DW73" s="46">
        <f t="shared" si="131"/>
        <v>-6540</v>
      </c>
      <c r="DX73" s="2"/>
      <c r="DY73" s="97">
        <f>'m7'!BC63+'m7'!BE63+'m7'!BG63+'m7'!BI63+'m7'!BK63+'m8'!C63+'m8'!E63</f>
        <v>54</v>
      </c>
      <c r="DZ73" s="63">
        <f>('m7'!BC63+'m7'!BE63+'m7'!BG63+'m7'!BI63+'m7'!BK63)*DF73+('m8'!C63+'m8'!E63)*ED73</f>
        <v>6480</v>
      </c>
      <c r="EA73" s="63">
        <f>'m7'!BD63+'m7'!BF63+'m7'!BH63+'m7'!BJ63+'m7'!BL63+'m8'!D63+'m8'!F63</f>
        <v>0</v>
      </c>
      <c r="EB73" s="64"/>
      <c r="EC73" s="63">
        <f t="shared" si="132"/>
        <v>-6480</v>
      </c>
      <c r="ED73" s="65">
        <f>IFERROR(__xludf.DUMMYFUNCTION("""COMPUTED_VALUE"""),120.0)</f>
        <v>120</v>
      </c>
      <c r="EE73" s="97">
        <f>'m8'!G63+'m8'!I63+'m8'!K63+'m8'!M63+'m8'!O63+'m8'!Q63+'m8'!S63</f>
        <v>80.5</v>
      </c>
      <c r="EF73" s="63">
        <f t="shared" si="133"/>
        <v>9660</v>
      </c>
      <c r="EG73" s="63">
        <f>'m8'!H63+'m8'!J63+'m8'!L63+'m8'!N63+'m8'!P63+'m8'!R63+'m8'!T63</f>
        <v>0</v>
      </c>
      <c r="EH73" s="64"/>
      <c r="EI73" s="63">
        <f t="shared" si="134"/>
        <v>-9660</v>
      </c>
      <c r="EJ73" s="66"/>
      <c r="EK73" s="97">
        <f>'m8'!U63+'m8'!W63+'m8'!Y63+'m8'!AA63+'m8'!AC63+'m8'!AE63+'m8'!AG63</f>
        <v>45</v>
      </c>
      <c r="EL73" s="63">
        <f t="shared" si="135"/>
        <v>5400</v>
      </c>
      <c r="EM73" s="63">
        <f>'m8'!V63+'m8'!X63+'m8'!Z63+'m8'!AB63+'m8'!AD63+'m8'!AF63+'m8'!AH63</f>
        <v>0</v>
      </c>
      <c r="EN73" s="64"/>
      <c r="EO73" s="63">
        <f t="shared" si="136"/>
        <v>-5400</v>
      </c>
      <c r="EP73" s="67"/>
      <c r="EQ73" s="55">
        <f>'m8'!AI63+'m8'!AK63+'m8'!AM63+'m8'!AO63+'m8'!AQ63+'m8'!AS63+'m8'!AU63</f>
        <v>73.5</v>
      </c>
      <c r="ER73" s="57">
        <f t="shared" si="137"/>
        <v>8820</v>
      </c>
      <c r="ES73" s="57">
        <f>'m8'!AJ63+'m8'!AL63+'m8'!AN63+'m8'!AP63+'m8'!AR63+'m8'!AT63+'m8'!AV63</f>
        <v>0</v>
      </c>
      <c r="ET73" s="68"/>
      <c r="EU73" s="57">
        <f t="shared" si="138"/>
        <v>-8820</v>
      </c>
      <c r="EV73" s="67"/>
      <c r="EW73" s="55">
        <f>'m8'!AW63+'m8'!AY63+'m8'!BA63+'m8'!BC63+'m8'!BE63+'m8'!BG63+'m8'!BI63</f>
        <v>46.5</v>
      </c>
      <c r="EX73" s="57">
        <f t="shared" si="139"/>
        <v>5580</v>
      </c>
      <c r="EY73" s="57">
        <f>'m8'!AX63+'m8'!AZ63+'m8'!BB63+'m8'!BD63+'m8'!BF63+'m8'!BH63+'m8'!BJ63</f>
        <v>500</v>
      </c>
      <c r="EZ73" s="68"/>
      <c r="FA73" s="57">
        <f t="shared" si="140"/>
        <v>-5080</v>
      </c>
      <c r="FB73" s="67"/>
      <c r="FC73" s="55">
        <f>'m8'!BK63+'m9'!C63+'m9'!E63+'m9'!G63+'m9'!I63+'m9'!K63+'m9'!M63</f>
        <v>64</v>
      </c>
      <c r="FD73" s="57">
        <f>'m8'!BK63*ED73+'m9'!C63*FH73+'m9'!E63*FH73+'m9'!G63*FH73+'m9'!I63*FH73+'m9'!K63*FH73+'m9'!M63*FH73</f>
        <v>7680</v>
      </c>
      <c r="FE73" s="57">
        <f>'m8'!BL63+'m9'!D63+'m9'!F63+'m9'!H63+'m9'!J63+'m9'!L63+'m9'!N63</f>
        <v>0</v>
      </c>
      <c r="FF73" s="68"/>
      <c r="FG73" s="57">
        <f t="shared" si="141"/>
        <v>-7680</v>
      </c>
      <c r="FH73" s="65">
        <f>IFERROR(__xludf.DUMMYFUNCTION("""COMPUTED_VALUE"""),120.0)</f>
        <v>120</v>
      </c>
      <c r="FI73" s="97">
        <f>'m9'!O63+'m9'!Q63+'m9'!S63+'m9'!U63+'m9'!W63+'m9'!Y63+'m9'!AA63</f>
        <v>49.5</v>
      </c>
      <c r="FJ73" s="63">
        <f t="shared" si="142"/>
        <v>5940</v>
      </c>
      <c r="FK73" s="63">
        <f>'m9'!P63+'m9'!R63+'m9'!T63+'m9'!V63+'m9'!X63+'m9'!Z63+'m9'!AB63</f>
        <v>0</v>
      </c>
      <c r="FL73" s="64"/>
      <c r="FM73" s="63">
        <f t="shared" si="143"/>
        <v>-5940</v>
      </c>
      <c r="FN73" s="67"/>
      <c r="FO73" s="55">
        <f>'m9'!AC63+'m9'!AE63+'m9'!AG63+'m9'!AI63+'m9'!AK63+'m9'!AM63+'m9'!AO63</f>
        <v>51.5</v>
      </c>
      <c r="FP73" s="57">
        <f t="shared" si="144"/>
        <v>6180</v>
      </c>
      <c r="FQ73" s="57">
        <f>'m9'!AD63+'m9'!AF63+'m9'!AH63+'m9'!AJ63+'m9'!AL63+'m9'!AN63+'m9'!AP63</f>
        <v>2500</v>
      </c>
      <c r="FR73" s="68"/>
      <c r="FS73" s="57">
        <f t="shared" si="145"/>
        <v>-3680</v>
      </c>
      <c r="FT73" s="67"/>
      <c r="FU73" s="55">
        <f>'m9'!AQ63+'m9'!AS63+'m9'!AU63+'m9'!AW63+'m9'!AY63+'m9'!BA63+'m9'!BC63</f>
        <v>52.5</v>
      </c>
      <c r="FV73" s="57">
        <f t="shared" si="146"/>
        <v>6300</v>
      </c>
      <c r="FW73" s="57">
        <f>'m9'!AR63+'m9'!AT63+'m9'!AV63+'m9'!AX63+'m9'!AZ63+'m9'!BB63+'m9'!BD63</f>
        <v>0</v>
      </c>
      <c r="FX73" s="68"/>
      <c r="FY73" s="57">
        <f t="shared" si="147"/>
        <v>-6300</v>
      </c>
      <c r="FZ73" s="67"/>
      <c r="GA73" s="55">
        <f>'m9'!BE63+'m9'!BG63+'m9'!BI63+'m10'!C73+'m10'!E73+'m10'!G73+'m10'!I73</f>
        <v>70.5</v>
      </c>
      <c r="GB73" s="57">
        <f t="shared" si="148"/>
        <v>8460</v>
      </c>
      <c r="GC73" s="57">
        <f>'m9'!BF63+'m9'!BH63+'m9'!BJ63+'m10'!D73+'m10'!F73+'m10'!H73+'m10'!J73</f>
        <v>0</v>
      </c>
      <c r="GD73" s="68"/>
      <c r="GE73" s="57">
        <f t="shared" si="149"/>
        <v>-8460</v>
      </c>
      <c r="GF73" s="69">
        <f>IFERROR(__xludf.DUMMYFUNCTION("""COMPUTED_VALUE"""),120.0)</f>
        <v>120</v>
      </c>
      <c r="GG73" s="55">
        <f>'m10'!K73+'m10'!M73+'m10'!O73+'m10'!Q73+'m10'!S73+'m10'!U73+'m10'!W73</f>
        <v>64</v>
      </c>
      <c r="GH73" s="57">
        <f t="shared" si="150"/>
        <v>7680</v>
      </c>
      <c r="GI73" s="57">
        <f>'m10'!L73+'m10'!N73+'m10'!P73+'m10'!R73+'m10'!T73+'m10'!V73+'m10'!X73</f>
        <v>0</v>
      </c>
      <c r="GJ73" s="68"/>
      <c r="GK73" s="57">
        <f t="shared" si="151"/>
        <v>-7680</v>
      </c>
      <c r="GL73" s="67"/>
      <c r="GM73" s="55">
        <f>'m10'!Y73+'m10'!AA73+'m10'!AC73+'m10'!AE73+'m10'!AG73+'m10'!AI73+'m10'!AK73</f>
        <v>60</v>
      </c>
      <c r="GN73" s="57">
        <f t="shared" si="152"/>
        <v>7200</v>
      </c>
      <c r="GO73" s="57">
        <f>'m10'!Z73+'m10'!AB73+'m10'!AD73+'m10'!AF73+'m10'!AH73+'m10'!AJ73+'m10'!AL73</f>
        <v>3000</v>
      </c>
      <c r="GP73" s="68"/>
      <c r="GQ73" s="57">
        <f t="shared" si="153"/>
        <v>-4200</v>
      </c>
      <c r="GR73" s="61"/>
      <c r="GS73" s="55">
        <f>'m10'!AM73+'m10'!AO73+'m10'!AQ73+'m10'!AS73+'m10'!AU73+'m10'!AW73+'m10'!AY73</f>
        <v>53.5</v>
      </c>
      <c r="GT73" s="57">
        <f t="shared" si="154"/>
        <v>6420</v>
      </c>
      <c r="GU73" s="57">
        <f>'m10'!AN73+'m10'!AP73+'m10'!AR73+'m10'!AT73+'m10'!AV73+'m10'!AX73+'m10'!AZ73</f>
        <v>0</v>
      </c>
      <c r="GV73" s="58"/>
      <c r="GW73" s="57">
        <f t="shared" si="155"/>
        <v>-6420</v>
      </c>
      <c r="GX73" s="61"/>
      <c r="GY73" s="55">
        <f>'m10'!BA73+'m10'!BC73+'m10'!BE73+'m10'!BG73+'m10'!BI73+'m10'!BK73+'m11'!C73</f>
        <v>42</v>
      </c>
      <c r="GZ73" s="57">
        <f t="shared" si="156"/>
        <v>5040</v>
      </c>
      <c r="HA73" s="57">
        <f>'m10'!BB73+'m10'!BD73+'m10'!BF73+'m10'!BH73+'m10'!BJ73+'m10'!BL73+'m11'!D73</f>
        <v>0</v>
      </c>
      <c r="HB73" s="58"/>
      <c r="HC73" s="57">
        <f t="shared" si="157"/>
        <v>-5040</v>
      </c>
      <c r="HD73" s="69">
        <f>IFERROR(__xludf.DUMMYFUNCTION("""COMPUTED_VALUE"""),120.0)</f>
        <v>120</v>
      </c>
      <c r="HE73" s="55">
        <f>'m11'!E73+'m11'!G73+'m11'!I73+'m11'!K73+'m11'!M73+'m11'!O73+'m11'!Q73</f>
        <v>50.5</v>
      </c>
      <c r="HF73" s="57">
        <f t="shared" si="158"/>
        <v>6060</v>
      </c>
      <c r="HG73" s="57">
        <f>'m11'!F73+'m11'!H73+'m11'!J73+'m11'!L73+'m11'!N73+'m11'!P73+'m11'!R73</f>
        <v>0</v>
      </c>
      <c r="HH73" s="68"/>
      <c r="HI73" s="57">
        <f t="shared" si="159"/>
        <v>-6060</v>
      </c>
      <c r="HJ73" s="67"/>
      <c r="HK73" s="55">
        <f>'m11'!S73+'m11'!U73+'m11'!W73+'m11'!Y73+'m11'!AA73+'m11'!AC73+'m11'!AE73</f>
        <v>57.5</v>
      </c>
      <c r="HL73" s="57">
        <f t="shared" si="160"/>
        <v>6900</v>
      </c>
      <c r="HM73" s="57">
        <f>'m11'!T73+'m11'!V73+'m11'!X73+'m11'!Z73+'m11'!AB73+'m11'!AD73+'m11'!AF73</f>
        <v>0</v>
      </c>
      <c r="HN73" s="68"/>
      <c r="HO73" s="57">
        <f t="shared" si="161"/>
        <v>-6900</v>
      </c>
      <c r="HP73" s="61"/>
      <c r="HQ73" s="55">
        <f>'m11'!AG73+'m11'!AI73+'m11'!AK73+'m11'!AM73+'m11'!AO73+'m11'!AQ73+'m11'!AS73</f>
        <v>35</v>
      </c>
      <c r="HR73" s="57">
        <f t="shared" si="162"/>
        <v>4200</v>
      </c>
      <c r="HS73" s="57">
        <f>'m11'!AH73+'m11'!AJ73+'m11'!AL73+'m11'!AN73+'m11'!AP73+'m11'!AR73+'m11'!AT73</f>
        <v>0</v>
      </c>
      <c r="HT73" s="58"/>
      <c r="HU73" s="57">
        <f t="shared" si="163"/>
        <v>-4200</v>
      </c>
      <c r="HV73" s="61"/>
      <c r="HW73" s="55">
        <f>'m11'!AU73+'m11'!AW73+'m11'!AY73+'m11'!BA73+'m11'!BC73+'m11'!BE73+'m11'!BG73</f>
        <v>47</v>
      </c>
      <c r="HX73" s="57">
        <f t="shared" si="164"/>
        <v>5640</v>
      </c>
      <c r="HY73" s="57">
        <f>'m11'!AV73+'m11'!AX73+'m11'!AZ73+'m11'!BB73+'m11'!BD73+'m11'!BF73+'m11'!BH73</f>
        <v>0</v>
      </c>
      <c r="HZ73" s="58"/>
      <c r="IA73" s="57">
        <f t="shared" si="165"/>
        <v>-5640</v>
      </c>
      <c r="IB73" s="61">
        <f>IFERROR(__xludf.DUMMYFUNCTION("""COMPUTED_VALUE"""),120.0)</f>
        <v>120</v>
      </c>
      <c r="IC73" s="55">
        <f>'m11'!BI73+'m12'!C73+'m12'!E73+'m12'!G73+'m12'!I73+'m12'!K73+'m12'!M73</f>
        <v>59.5</v>
      </c>
      <c r="ID73" s="57">
        <f t="shared" si="166"/>
        <v>7140</v>
      </c>
      <c r="IE73" s="57">
        <f>'m11'!BJ73+'m12'!D73+'m12'!F73+'m12'!H73+'m12'!J73+'m12'!L73+'m12'!N73</f>
        <v>0</v>
      </c>
      <c r="IF73" s="58"/>
      <c r="IG73" s="57">
        <f t="shared" si="167"/>
        <v>-7140</v>
      </c>
      <c r="IH73" s="61"/>
      <c r="II73" s="55">
        <f>'m12'!O73+'m12'!Q73+'m12'!S73+'m12'!U73+'m12'!W73+'m12'!Y73+'m12'!AA73</f>
        <v>46.5</v>
      </c>
      <c r="IJ73" s="57">
        <f t="shared" si="168"/>
        <v>5580</v>
      </c>
      <c r="IK73" s="57">
        <f>'m12'!P73+'m12'!R73+'m12'!T73+'m12'!V73+'m12'!X73+'m12'!Z73+'m12'!AB73</f>
        <v>660</v>
      </c>
      <c r="IL73" s="58"/>
      <c r="IM73" s="57">
        <f t="shared" si="169"/>
        <v>-4920</v>
      </c>
      <c r="IN73" s="61"/>
      <c r="IO73" s="55">
        <f>'m12'!AC73+'m12'!AE73+'m12'!AG73+'m12'!AI73+'m12'!AK73+'m12'!AM73+'m12'!AO73</f>
        <v>54</v>
      </c>
      <c r="IP73" s="57">
        <f t="shared" si="170"/>
        <v>6480</v>
      </c>
      <c r="IQ73" s="57">
        <f>'m12'!AD73+'m12'!AF73+'m12'!AH73+'m12'!AJ73+'m12'!AL73+'m12'!AN73+'m12'!AP73</f>
        <v>1540</v>
      </c>
      <c r="IR73" s="58"/>
      <c r="IS73" s="57">
        <f t="shared" si="171"/>
        <v>-4940</v>
      </c>
      <c r="IT73" s="61"/>
      <c r="IU73" s="55">
        <f>'m12'!AQ73+'m12'!AS73+'m12'!AU73+'m12'!AW73+'m12'!AY73+'m12'!BA73+'m12'!BC73</f>
        <v>42</v>
      </c>
      <c r="IV73" s="57">
        <f t="shared" si="172"/>
        <v>5040</v>
      </c>
      <c r="IW73" s="57">
        <f>'m12'!AR73+'m12'!AT73+'m12'!AV73+'m12'!AX73+'m12'!AZ73+'m12'!BB73+'m12'!BD73</f>
        <v>0</v>
      </c>
      <c r="IX73" s="58"/>
      <c r="IY73" s="57">
        <f t="shared" si="173"/>
        <v>-5040</v>
      </c>
      <c r="IZ73" s="61"/>
      <c r="JA73" s="55">
        <f>'m12'!BE73+'m12'!BG73+'m12'!BI73+'m12'!BK73</f>
        <v>40.5</v>
      </c>
      <c r="JB73" s="57">
        <f t="shared" si="174"/>
        <v>4860</v>
      </c>
      <c r="JC73" s="57">
        <f>'m12'!BF73+'m12'!BH73+'m12'!BJ73+'m12'!BL73</f>
        <v>0</v>
      </c>
      <c r="JD73" s="58"/>
      <c r="JE73" s="57">
        <f t="shared" si="175"/>
        <v>-4860</v>
      </c>
    </row>
    <row r="74">
      <c r="A74" s="2" t="str">
        <f>IFERROR(__xludf.DUMMYFUNCTION("""COMPUTED_VALUE"""),"David Chysky-x")</f>
        <v>David Chysky-x</v>
      </c>
      <c r="B74" s="44">
        <f>IFERROR(__xludf.DUMMYFUNCTION("""COMPUTED_VALUE"""),120.0)</f>
        <v>120</v>
      </c>
      <c r="C74" s="94">
        <f>'m3'!E52+'m3'!G52+'m3'!I52+'m3'!K52+'m3'!M52+'m3'!O52+'m3'!Q52</f>
        <v>16.5</v>
      </c>
      <c r="D74" s="46">
        <f>'m3'!A52*C74</f>
        <v>1980</v>
      </c>
      <c r="E74" s="46">
        <f>'m3'!F52+'m3'!H52+'m3'!J52+'m3'!L52+'m3'!N52+'m3'!P52+'m3'!R52</f>
        <v>1980</v>
      </c>
      <c r="F74" s="47"/>
      <c r="G74" s="46">
        <f t="shared" si="104"/>
        <v>0</v>
      </c>
      <c r="H74" s="2"/>
      <c r="I74" s="45">
        <f>'m3'!S52+'m3'!U52+'m3'!W52+'m3'!Y52+'m3'!AA52+'m3'!AC52+'m3'!AE52</f>
        <v>17</v>
      </c>
      <c r="J74" s="46">
        <f>'m3'!A52*I74</f>
        <v>2040</v>
      </c>
      <c r="K74" s="46">
        <f>'m3'!T52+'m3'!V52+'m3'!X52+'m3'!Z52+'m3'!AB52+'m3'!AD52+'m3'!AF52</f>
        <v>2040</v>
      </c>
      <c r="L74" s="47"/>
      <c r="M74" s="46">
        <f t="shared" si="105"/>
        <v>0</v>
      </c>
      <c r="N74" s="2"/>
      <c r="O74" s="45">
        <f>'m3'!AG52+'m3'!AI52+'m3'!AK52+'m3'!AM52+'m3'!AO52+'m3'!AQ52+'m3'!AS52</f>
        <v>0</v>
      </c>
      <c r="P74" s="46">
        <f>'m3'!A52*O74</f>
        <v>0</v>
      </c>
      <c r="Q74" s="46">
        <f>'m3'!AH52+'m3'!AJ52+'m3'!AL52+'m3'!AN52+'m3'!AP52+'m3'!AR52+'m3'!AT52</f>
        <v>0</v>
      </c>
      <c r="R74" s="49"/>
      <c r="S74" s="46">
        <f t="shared" si="106"/>
        <v>0</v>
      </c>
      <c r="T74" s="2"/>
      <c r="U74" s="45">
        <f>'m3'!AU52+'m3'!AW52+'m3'!AY52+'m3'!BA52+'m3'!BC52+'m3'!BE52+'m3'!BG52</f>
        <v>0</v>
      </c>
      <c r="V74" s="46">
        <f>'m3'!A52*U74</f>
        <v>0</v>
      </c>
      <c r="W74" s="46">
        <f>'m3'!AV52+'m3'!AX52+'m3'!AZ52+'m3'!BB52+'m3'!BD52+'m3'!BF52+'m3'!BH52</f>
        <v>0</v>
      </c>
      <c r="X74" s="49"/>
      <c r="Y74" s="46">
        <f t="shared" si="107"/>
        <v>0</v>
      </c>
      <c r="Z74" s="2"/>
      <c r="AA74" s="45">
        <f>'m3'!BI52+'m3'!BK52+'m4'!C52+'m4'!E52+'m4'!G52+'m4'!I52+'m4'!K52</f>
        <v>0</v>
      </c>
      <c r="AB74" s="46">
        <f>('m3'!BI52+'m3'!BK52)*'m3'!A52+('m4'!C52+'m4'!E52+'m4'!G52+'m4'!I52+'m4'!K52)*'m4'!A52</f>
        <v>0</v>
      </c>
      <c r="AC74" s="46">
        <f>'m3'!BJ52+'m3'!BL52+'m4'!D52+'m4'!F52+'m4'!H52+'m4'!J52+'m4'!L52</f>
        <v>0</v>
      </c>
      <c r="AD74" s="49"/>
      <c r="AE74" s="46">
        <f t="shared" si="108"/>
        <v>0</v>
      </c>
      <c r="AF74" s="44">
        <f>IFERROR(__xludf.DUMMYFUNCTION("""COMPUTED_VALUE"""),120.0)</f>
        <v>120</v>
      </c>
      <c r="AG74" s="45">
        <f>'m4'!M52+'m4'!O52+'m4'!Q52+'m4'!S52+'m4'!U52+'m4'!W52+'m4'!Y52</f>
        <v>0</v>
      </c>
      <c r="AH74" s="46">
        <f>'m4'!A52*AG74</f>
        <v>0</v>
      </c>
      <c r="AI74" s="46">
        <f>'m4'!N52+'m4'!P52+'m4'!R52+'m4'!T52+'m4'!V52+'m4'!X52+'m4'!Z52</f>
        <v>0</v>
      </c>
      <c r="AJ74" s="49"/>
      <c r="AK74" s="46">
        <f t="shared" si="109"/>
        <v>0</v>
      </c>
      <c r="AL74" s="2"/>
      <c r="AM74" s="45">
        <f>'m4'!AA52+'m4'!AC52+'m4'!AE52+'m4'!AG52+'m4'!AI52+'m4'!AK52+'m4'!AM52</f>
        <v>0</v>
      </c>
      <c r="AN74" s="46">
        <f>'m4'!A52*AM74</f>
        <v>0</v>
      </c>
      <c r="AO74" s="52">
        <f>'m4'!AB52+'m4'!AD52+'m4'!AF52+'m4'!AH52+'m4'!AJ52+'m4'!AL52+'m4'!AN52</f>
        <v>0</v>
      </c>
      <c r="AP74" s="49"/>
      <c r="AQ74" s="46">
        <f t="shared" si="110"/>
        <v>0</v>
      </c>
      <c r="AR74" s="2"/>
      <c r="AS74" s="45">
        <f>'m4'!AO52+'m4'!AQ52+'m4'!AS52+'m4'!AU52+'m4'!AW52+'m4'!AY52+'m4'!BA52</f>
        <v>23</v>
      </c>
      <c r="AT74" s="46">
        <f>'m4'!A52*AS74</f>
        <v>2760</v>
      </c>
      <c r="AU74" s="46">
        <f>'m4'!AP52+'m4'!AR52+'m4'!AT52+'m4'!AV52+'m4'!AX52+'m4'!AZ52+'m4'!BB52</f>
        <v>960</v>
      </c>
      <c r="AV74" s="71">
        <v>1800.0</v>
      </c>
      <c r="AW74" s="62">
        <f t="shared" si="111"/>
        <v>0</v>
      </c>
      <c r="AX74" s="2"/>
      <c r="AY74" s="45">
        <f>'m4'!BC52+'m4'!BE52+'m4'!BG52+'m4'!BI52+'m5'!C52+'m5'!E52+'m5'!G52</f>
        <v>0</v>
      </c>
      <c r="AZ74" s="46">
        <f>('m4'!BC52+'m4'!BE52+'m4'!BG52+'m4'!BI52)*'m4'!A52+('m5'!C52+'m5'!E52+'m5'!G52)*'m5'!A52</f>
        <v>0</v>
      </c>
      <c r="BA74" s="46">
        <f>'m4'!BD52+'m4'!BF52+'m4'!BH52+'m4'!BJ52+'m5'!D52+'m5'!F52+'m5'!H52</f>
        <v>0</v>
      </c>
      <c r="BB74" s="49"/>
      <c r="BC74" s="46">
        <f t="shared" si="112"/>
        <v>0</v>
      </c>
      <c r="BD74" s="44">
        <f>IFERROR(__xludf.DUMMYFUNCTION("""COMPUTED_VALUE"""),120.0)</f>
        <v>120</v>
      </c>
      <c r="BE74" s="45">
        <f>'m5'!I52+'m5'!K52+'m5'!M52+'m5'!O52+'m5'!Q52+'m5'!S52+'m5'!U52</f>
        <v>5</v>
      </c>
      <c r="BF74" s="46">
        <f>'m5'!A52*BE74</f>
        <v>600</v>
      </c>
      <c r="BG74" s="46">
        <f>'m5'!J52+'m5'!L52+'m5'!N52+'m5'!P52+'m5'!R52+'m5'!T52+'m5'!V52</f>
        <v>600</v>
      </c>
      <c r="BH74" s="71">
        <v>600.0</v>
      </c>
      <c r="BI74" s="46">
        <f t="shared" si="113"/>
        <v>600</v>
      </c>
      <c r="BJ74" s="2"/>
      <c r="BK74" s="45">
        <f>'m5'!W52+'m5'!Y52+'m5'!AA52+'m5'!AC52+'m5'!AE52+'m5'!AG52+'m5'!AI52</f>
        <v>0</v>
      </c>
      <c r="BL74" s="46">
        <f>'m5'!A52*BK74</f>
        <v>0</v>
      </c>
      <c r="BM74" s="46">
        <f>'m5'!X52+'m5'!Z52+'m5'!AB52+'m5'!AD52+'m5'!AF52+'m5'!AH52+'m5'!AJ52</f>
        <v>0</v>
      </c>
      <c r="BN74" s="47"/>
      <c r="BO74" s="46">
        <f t="shared" si="114"/>
        <v>0</v>
      </c>
      <c r="BP74" s="2"/>
      <c r="BQ74" s="45">
        <f>'m5'!AK52+'m5'!AM52+'m5'!AO52+'m5'!AQ52+'m5'!AS52+'m5'!AU52+'m5'!AW52</f>
        <v>0</v>
      </c>
      <c r="BR74" s="46">
        <f>'m5'!A52*BQ74</f>
        <v>0</v>
      </c>
      <c r="BS74" s="46">
        <f>'m5'!AL52+'m5'!AN52+'m5'!AP52+'m5'!AR52+'m5'!AT52+'m5'!AV52+'m5'!AX52</f>
        <v>0</v>
      </c>
      <c r="BT74" s="49"/>
      <c r="BU74" s="46">
        <f t="shared" si="115"/>
        <v>0</v>
      </c>
      <c r="BV74" s="2"/>
      <c r="BW74" s="45">
        <f>'m5'!AY52+'m5'!BA52+'m5'!BC52+'m5'!BE52+'m5'!BG52+'m5'!BI52+'m5'!BK52</f>
        <v>0</v>
      </c>
      <c r="BX74" s="46">
        <f>'m5'!A52*BW74</f>
        <v>0</v>
      </c>
      <c r="BY74" s="46">
        <f>'m5'!AZ52+'m5'!BB52+'m5'!BD52+'m5'!BF52+'m5'!BH52+'m5'!BJ52+'m5'!BL52</f>
        <v>0</v>
      </c>
      <c r="BZ74" s="49"/>
      <c r="CA74" s="46">
        <f t="shared" si="116"/>
        <v>0</v>
      </c>
      <c r="CB74" s="44">
        <f>IFERROR(__xludf.DUMMYFUNCTION("""COMPUTED_VALUE"""),120.0)</f>
        <v>120</v>
      </c>
      <c r="CC74" s="45">
        <f>'m6'!C64+'m6'!E64+'m6'!G64+'m6'!I64+'m6'!K64+'m6'!M64+'m6'!O64</f>
        <v>0</v>
      </c>
      <c r="CD74" s="46">
        <f t="shared" si="117"/>
        <v>0</v>
      </c>
      <c r="CE74" s="46">
        <f>'m6'!D64+'m6'!F64+'m6'!H64+'m6'!J64+'m6'!L64+'m6'!N64+'m6'!P64</f>
        <v>0</v>
      </c>
      <c r="CF74" s="64"/>
      <c r="CG74" s="46">
        <f t="shared" si="118"/>
        <v>0</v>
      </c>
      <c r="CH74" s="2"/>
      <c r="CI74" s="45">
        <f>'m6'!Q64+'m6'!S64+'m6'!U64+'m6'!W64+'m6'!Y64+'m6'!AA64+'m6'!AC64</f>
        <v>0</v>
      </c>
      <c r="CJ74" s="54">
        <f t="shared" si="119"/>
        <v>0</v>
      </c>
      <c r="CK74" s="46">
        <f>'m6'!R64+'m6'!T64+'m6'!V64+'m6'!X64+'m6'!Z64+'m6'!AB64+'m6'!AD64</f>
        <v>0</v>
      </c>
      <c r="CL74" s="64"/>
      <c r="CM74" s="46">
        <f t="shared" si="120"/>
        <v>0</v>
      </c>
      <c r="CN74" s="2"/>
      <c r="CO74" s="45">
        <f>'m6'!AE64+'m6'!AG64+'m6'!AI64+'m6'!AK64+'m6'!AM64+'m6'!AO64+'m6'!AQ64</f>
        <v>0</v>
      </c>
      <c r="CP74" s="46">
        <f t="shared" si="121"/>
        <v>0</v>
      </c>
      <c r="CQ74" s="46">
        <f>'m6'!AF64+'m6'!AH64+'m6'!AJ64+'m6'!AL64+'m6'!AN64+'m6'!AP64+'m6'!AR64</f>
        <v>0</v>
      </c>
      <c r="CR74" s="64"/>
      <c r="CS74" s="46">
        <f t="shared" si="122"/>
        <v>0</v>
      </c>
      <c r="CT74" s="2"/>
      <c r="CU74" s="45">
        <f>'m6'!AS64+'m6'!AU64+'m6'!AW64+'m6'!AY64+'m6'!BA64+'m6'!BC64+'m6'!BE64</f>
        <v>0</v>
      </c>
      <c r="CV74" s="46">
        <f t="shared" si="123"/>
        <v>0</v>
      </c>
      <c r="CW74" s="46">
        <f>'m6'!AT64+'m6'!AV64+'m6'!AX64+'m6'!AZ64+'m6'!BB64+'m6'!BD64+'m6'!BF64</f>
        <v>0</v>
      </c>
      <c r="CX74" s="64"/>
      <c r="CY74" s="46">
        <f t="shared" si="124"/>
        <v>0</v>
      </c>
      <c r="CZ74" s="2"/>
      <c r="DA74" s="45">
        <f>'m6'!BG64+'m6'!BI64+'m7'!C64+'m7'!E64+'m7'!G64+'m7'!I64+'m7'!K64</f>
        <v>0</v>
      </c>
      <c r="DB74" s="46">
        <f>('m6'!BG64+'m6'!BI64)*'m6'!A64+('m7'!C64+'m7'!E64+'m7'!G64+'m7'!I64+'m7'!K64)*'m7'!A64</f>
        <v>0</v>
      </c>
      <c r="DC74" s="46">
        <f>'m6'!BH64+'m6'!BJ64+'m7'!D64+'m7'!F64+'m7'!H64+'m7'!J64+'m7'!L64</f>
        <v>0</v>
      </c>
      <c r="DD74" s="64"/>
      <c r="DE74" s="46">
        <f t="shared" si="125"/>
        <v>0</v>
      </c>
      <c r="DF74" s="44">
        <f>IFERROR(__xludf.DUMMYFUNCTION("""COMPUTED_VALUE"""),120.0)</f>
        <v>120</v>
      </c>
      <c r="DG74" s="45">
        <f>'m7'!M64+'m7'!O64+'m7'!Q64+'m7'!S64+'m7'!U64+'m7'!W64+'m7'!Y64</f>
        <v>0</v>
      </c>
      <c r="DH74" s="46">
        <f t="shared" si="126"/>
        <v>0</v>
      </c>
      <c r="DI74" s="46">
        <f>'m7'!N64+'m7'!P64+'m7'!R64+'m7'!T64+'m7'!V64+'m7'!X64+'m7'!Z64</f>
        <v>0</v>
      </c>
      <c r="DJ74" s="64"/>
      <c r="DK74" s="46">
        <f t="shared" si="127"/>
        <v>0</v>
      </c>
      <c r="DL74" s="2"/>
      <c r="DM74" s="45">
        <f>'m7'!AA64+'m7'!AC64+'m7'!AE64+'m7'!AG64+'m7'!AI64+'m7'!AK64+'m7'!AM64</f>
        <v>0</v>
      </c>
      <c r="DN74" s="46">
        <f t="shared" si="128"/>
        <v>0</v>
      </c>
      <c r="DO74" s="46">
        <f>'m7'!AB64+'m7'!AD64+'m7'!AF64+'m7'!AH64+'m7'!AJ64+'m7'!AL64+'m7'!AN64</f>
        <v>0</v>
      </c>
      <c r="DP74" s="64"/>
      <c r="DQ74" s="46">
        <f t="shared" si="129"/>
        <v>0</v>
      </c>
      <c r="DR74" s="2"/>
      <c r="DS74" s="45">
        <f>'m7'!AO64+'m7'!AQ64+'m7'!AS64+'m7'!AU64+'m7'!AW64+'m7'!AY64+'m7'!BA64</f>
        <v>0</v>
      </c>
      <c r="DT74" s="46">
        <f t="shared" si="130"/>
        <v>0</v>
      </c>
      <c r="DU74" s="46">
        <f>'m7'!AP64+'m7'!AR64+'m7'!AT64+'m7'!AV64+'m7'!AX64+'m7'!AZ64+'m7'!BB64</f>
        <v>0</v>
      </c>
      <c r="DV74" s="64"/>
      <c r="DW74" s="46">
        <f t="shared" si="131"/>
        <v>0</v>
      </c>
      <c r="DX74" s="2"/>
      <c r="DY74" s="97">
        <f>'m7'!BC64+'m7'!BE64+'m7'!BG64+'m7'!BI64+'m7'!BK64+'m8'!C64+'m8'!E64</f>
        <v>0</v>
      </c>
      <c r="DZ74" s="63">
        <f>('m7'!BC64+'m7'!BE64+'m7'!BG64+'m7'!BI64+'m7'!BK64)*DF74+('m8'!C64+'m8'!E64)*ED74</f>
        <v>0</v>
      </c>
      <c r="EA74" s="63">
        <f>'m7'!BD64+'m7'!BF64+'m7'!BH64+'m7'!BJ64+'m7'!BL64+'m8'!D64+'m8'!F64</f>
        <v>0</v>
      </c>
      <c r="EB74" s="64"/>
      <c r="EC74" s="63">
        <f t="shared" si="132"/>
        <v>0</v>
      </c>
      <c r="ED74" s="65">
        <f>IFERROR(__xludf.DUMMYFUNCTION("""COMPUTED_VALUE"""),120.0)</f>
        <v>120</v>
      </c>
      <c r="EE74" s="97">
        <f>'m8'!G64+'m8'!I64+'m8'!K64+'m8'!M64+'m8'!O64+'m8'!Q64+'m8'!S64</f>
        <v>0</v>
      </c>
      <c r="EF74" s="63">
        <f t="shared" si="133"/>
        <v>0</v>
      </c>
      <c r="EG74" s="63">
        <f>'m8'!H64+'m8'!J64+'m8'!L64+'m8'!N64+'m8'!P64+'m8'!R64+'m8'!T64</f>
        <v>0</v>
      </c>
      <c r="EH74" s="64"/>
      <c r="EI74" s="63">
        <f t="shared" si="134"/>
        <v>0</v>
      </c>
      <c r="EJ74" s="66"/>
      <c r="EK74" s="97">
        <f>'m8'!U64+'m8'!W64+'m8'!Y64+'m8'!AA64+'m8'!AC64+'m8'!AE64+'m8'!AG64</f>
        <v>0</v>
      </c>
      <c r="EL74" s="63">
        <f t="shared" si="135"/>
        <v>0</v>
      </c>
      <c r="EM74" s="63">
        <f>'m8'!V64+'m8'!X64+'m8'!Z64+'m8'!AB64+'m8'!AD64+'m8'!AF64+'m8'!AH64</f>
        <v>0</v>
      </c>
      <c r="EN74" s="64"/>
      <c r="EO74" s="63">
        <f t="shared" si="136"/>
        <v>0</v>
      </c>
      <c r="EP74" s="67"/>
      <c r="EQ74" s="55">
        <f>'m8'!AI64+'m8'!AK64+'m8'!AM64+'m8'!AO64+'m8'!AQ64+'m8'!AS64+'m8'!AU64</f>
        <v>0</v>
      </c>
      <c r="ER74" s="57">
        <f t="shared" si="137"/>
        <v>0</v>
      </c>
      <c r="ES74" s="57">
        <f>'m8'!AJ64+'m8'!AL64+'m8'!AN64+'m8'!AP64+'m8'!AR64+'m8'!AT64+'m8'!AV64</f>
        <v>0</v>
      </c>
      <c r="ET74" s="68"/>
      <c r="EU74" s="57">
        <f t="shared" si="138"/>
        <v>0</v>
      </c>
      <c r="EV74" s="67"/>
      <c r="EW74" s="55">
        <f>'m8'!AW64+'m8'!AY64+'m8'!BA64+'m8'!BC64+'m8'!BE64+'m8'!BG64+'m8'!BI64</f>
        <v>0</v>
      </c>
      <c r="EX74" s="57">
        <f t="shared" si="139"/>
        <v>0</v>
      </c>
      <c r="EY74" s="57">
        <f>'m8'!AX64+'m8'!AZ64+'m8'!BB64+'m8'!BD64+'m8'!BF64+'m8'!BH64+'m8'!BJ64</f>
        <v>0</v>
      </c>
      <c r="EZ74" s="68"/>
      <c r="FA74" s="57">
        <f t="shared" si="140"/>
        <v>0</v>
      </c>
      <c r="FB74" s="67"/>
      <c r="FC74" s="55">
        <f>'m8'!BK64+'m9'!C64+'m9'!E64+'m9'!G64+'m9'!I64+'m9'!K64+'m9'!M64</f>
        <v>0</v>
      </c>
      <c r="FD74" s="57">
        <f>'m8'!BK64*ED74+'m9'!C64*FH74+'m9'!E64*FH74+'m9'!G64*FH74+'m9'!I64*FH74+'m9'!K64*FH74+'m9'!M64*FH74</f>
        <v>0</v>
      </c>
      <c r="FE74" s="57">
        <f>'m8'!BL64+'m9'!D64+'m9'!F64+'m9'!H64+'m9'!J64+'m9'!L64+'m9'!N64</f>
        <v>0</v>
      </c>
      <c r="FF74" s="68"/>
      <c r="FG74" s="57">
        <f t="shared" si="141"/>
        <v>0</v>
      </c>
      <c r="FH74" s="65">
        <f>IFERROR(__xludf.DUMMYFUNCTION("""COMPUTED_VALUE"""),120.0)</f>
        <v>120</v>
      </c>
      <c r="FI74" s="97">
        <f>'m9'!O64+'m9'!Q64+'m9'!S64+'m9'!U64+'m9'!W64+'m9'!Y64+'m9'!AA64</f>
        <v>0</v>
      </c>
      <c r="FJ74" s="63">
        <f t="shared" si="142"/>
        <v>0</v>
      </c>
      <c r="FK74" s="63">
        <f>'m9'!P64+'m9'!R64+'m9'!T64+'m9'!V64+'m9'!X64+'m9'!Z64+'m9'!AB64</f>
        <v>0</v>
      </c>
      <c r="FL74" s="64"/>
      <c r="FM74" s="63">
        <f t="shared" si="143"/>
        <v>0</v>
      </c>
      <c r="FN74" s="67"/>
      <c r="FO74" s="55">
        <f>'m9'!AC64+'m9'!AE64+'m9'!AG64+'m9'!AI64+'m9'!AK64+'m9'!AM64+'m9'!AO64</f>
        <v>0</v>
      </c>
      <c r="FP74" s="57">
        <f t="shared" si="144"/>
        <v>0</v>
      </c>
      <c r="FQ74" s="57">
        <f>'m9'!AD64+'m9'!AF64+'m9'!AH64+'m9'!AJ64+'m9'!AL64+'m9'!AN64+'m9'!AP64</f>
        <v>0</v>
      </c>
      <c r="FR74" s="68"/>
      <c r="FS74" s="57">
        <f t="shared" si="145"/>
        <v>0</v>
      </c>
      <c r="FT74" s="67"/>
      <c r="FU74" s="55">
        <f>'m9'!AQ64+'m9'!AS64+'m9'!AU64+'m9'!AW64+'m9'!AY64+'m9'!BA64+'m9'!BC64</f>
        <v>0</v>
      </c>
      <c r="FV74" s="57">
        <f t="shared" si="146"/>
        <v>0</v>
      </c>
      <c r="FW74" s="57">
        <f>'m9'!AR64+'m9'!AT64+'m9'!AV64+'m9'!AX64+'m9'!AZ64+'m9'!BB64+'m9'!BD64</f>
        <v>0</v>
      </c>
      <c r="FX74" s="68"/>
      <c r="FY74" s="57">
        <f t="shared" si="147"/>
        <v>0</v>
      </c>
      <c r="FZ74" s="67"/>
      <c r="GA74" s="55">
        <f>'m9'!BE64+'m9'!BG64+'m9'!BI64+'m10'!C74+'m10'!E74+'m10'!G74+'m10'!I74</f>
        <v>0</v>
      </c>
      <c r="GB74" s="57">
        <f t="shared" si="148"/>
        <v>0</v>
      </c>
      <c r="GC74" s="57">
        <f>'m9'!BF64+'m9'!BH64+'m9'!BJ64+'m10'!D74+'m10'!F74+'m10'!H74+'m10'!J74</f>
        <v>0</v>
      </c>
      <c r="GD74" s="68"/>
      <c r="GE74" s="57">
        <f t="shared" si="149"/>
        <v>0</v>
      </c>
      <c r="GF74" s="69">
        <f>IFERROR(__xludf.DUMMYFUNCTION("""COMPUTED_VALUE"""),120.0)</f>
        <v>120</v>
      </c>
      <c r="GG74" s="55">
        <f>'m10'!K74+'m10'!M74+'m10'!O74+'m10'!Q74+'m10'!S74+'m10'!U74+'m10'!W74</f>
        <v>0</v>
      </c>
      <c r="GH74" s="57">
        <f t="shared" si="150"/>
        <v>0</v>
      </c>
      <c r="GI74" s="57">
        <f>'m10'!L74+'m10'!N74+'m10'!P74+'m10'!R74+'m10'!T74+'m10'!V74+'m10'!X74</f>
        <v>0</v>
      </c>
      <c r="GJ74" s="68"/>
      <c r="GK74" s="57">
        <f t="shared" si="151"/>
        <v>0</v>
      </c>
      <c r="GL74" s="67"/>
      <c r="GM74" s="55">
        <f>'m10'!Y74+'m10'!AA74+'m10'!AC74+'m10'!AE74+'m10'!AG74+'m10'!AI74+'m10'!AK74</f>
        <v>0</v>
      </c>
      <c r="GN74" s="57">
        <f t="shared" si="152"/>
        <v>0</v>
      </c>
      <c r="GO74" s="57">
        <f>'m10'!Z74+'m10'!AB74+'m10'!AD74+'m10'!AF74+'m10'!AH74+'m10'!AJ74+'m10'!AL74</f>
        <v>0</v>
      </c>
      <c r="GP74" s="68"/>
      <c r="GQ74" s="57">
        <f t="shared" si="153"/>
        <v>0</v>
      </c>
      <c r="GR74" s="61"/>
      <c r="GS74" s="55">
        <f>'m10'!AM74+'m10'!AO74+'m10'!AQ74+'m10'!AS74+'m10'!AU74+'m10'!AW74+'m10'!AY74</f>
        <v>0</v>
      </c>
      <c r="GT74" s="57">
        <f t="shared" si="154"/>
        <v>0</v>
      </c>
      <c r="GU74" s="57">
        <f>'m10'!AN74+'m10'!AP74+'m10'!AR74+'m10'!AT74+'m10'!AV74+'m10'!AX74+'m10'!AZ74</f>
        <v>0</v>
      </c>
      <c r="GV74" s="58"/>
      <c r="GW74" s="57">
        <f t="shared" si="155"/>
        <v>0</v>
      </c>
      <c r="GX74" s="61"/>
      <c r="GY74" s="55">
        <f>'m10'!BA74+'m10'!BC74+'m10'!BE74+'m10'!BG74+'m10'!BI74+'m10'!BK74+'m11'!C74</f>
        <v>0</v>
      </c>
      <c r="GZ74" s="57">
        <f t="shared" si="156"/>
        <v>0</v>
      </c>
      <c r="HA74" s="57">
        <f>'m10'!BB74+'m10'!BD74+'m10'!BF74+'m10'!BH74+'m10'!BJ74+'m10'!BL74+'m11'!D74</f>
        <v>0</v>
      </c>
      <c r="HB74" s="58"/>
      <c r="HC74" s="57">
        <f t="shared" si="157"/>
        <v>0</v>
      </c>
      <c r="HD74" s="69">
        <f>IFERROR(__xludf.DUMMYFUNCTION("""COMPUTED_VALUE"""),120.0)</f>
        <v>120</v>
      </c>
      <c r="HE74" s="55">
        <f>'m11'!E74+'m11'!G74+'m11'!I74+'m11'!K74+'m11'!M74+'m11'!O74+'m11'!Q74</f>
        <v>0</v>
      </c>
      <c r="HF74" s="57">
        <f t="shared" si="158"/>
        <v>0</v>
      </c>
      <c r="HG74" s="57">
        <f>'m11'!F74+'m11'!H74+'m11'!J74+'m11'!L74+'m11'!N74+'m11'!P74+'m11'!R74</f>
        <v>0</v>
      </c>
      <c r="HH74" s="68"/>
      <c r="HI74" s="57">
        <f t="shared" si="159"/>
        <v>0</v>
      </c>
      <c r="HJ74" s="67"/>
      <c r="HK74" s="55">
        <f>'m11'!S74+'m11'!U74+'m11'!W74+'m11'!Y74+'m11'!AA74+'m11'!AC74+'m11'!AE74</f>
        <v>0</v>
      </c>
      <c r="HL74" s="57">
        <f t="shared" si="160"/>
        <v>0</v>
      </c>
      <c r="HM74" s="57">
        <f>'m11'!T74+'m11'!V74+'m11'!X74+'m11'!Z74+'m11'!AB74+'m11'!AD74+'m11'!AF74</f>
        <v>0</v>
      </c>
      <c r="HN74" s="68"/>
      <c r="HO74" s="57">
        <f t="shared" si="161"/>
        <v>0</v>
      </c>
      <c r="HP74" s="61"/>
      <c r="HQ74" s="55">
        <f>'m11'!AG74+'m11'!AI74+'m11'!AK74+'m11'!AM74+'m11'!AO74+'m11'!AQ74+'m11'!AS74</f>
        <v>0</v>
      </c>
      <c r="HR74" s="57">
        <f t="shared" si="162"/>
        <v>0</v>
      </c>
      <c r="HS74" s="57">
        <f>'m11'!AH74+'m11'!AJ74+'m11'!AL74+'m11'!AN74+'m11'!AP74+'m11'!AR74+'m11'!AT74</f>
        <v>0</v>
      </c>
      <c r="HT74" s="58"/>
      <c r="HU74" s="57">
        <f t="shared" si="163"/>
        <v>0</v>
      </c>
      <c r="HV74" s="61"/>
      <c r="HW74" s="55">
        <f>'m11'!AU74+'m11'!AW74+'m11'!AY74+'m11'!BA74+'m11'!BC74+'m11'!BE74+'m11'!BG74</f>
        <v>0</v>
      </c>
      <c r="HX74" s="57">
        <f t="shared" si="164"/>
        <v>0</v>
      </c>
      <c r="HY74" s="57">
        <f>'m11'!AV74+'m11'!AX74+'m11'!AZ74+'m11'!BB74+'m11'!BD74+'m11'!BF74+'m11'!BH74</f>
        <v>0</v>
      </c>
      <c r="HZ74" s="58"/>
      <c r="IA74" s="57">
        <f t="shared" si="165"/>
        <v>0</v>
      </c>
      <c r="IB74" s="61">
        <f>IFERROR(__xludf.DUMMYFUNCTION("""COMPUTED_VALUE"""),120.0)</f>
        <v>120</v>
      </c>
      <c r="IC74" s="55">
        <f>'m11'!BI74+'m12'!C74+'m12'!E74+'m12'!G74+'m12'!I74+'m12'!K74+'m12'!M74</f>
        <v>0</v>
      </c>
      <c r="ID74" s="57">
        <f t="shared" si="166"/>
        <v>0</v>
      </c>
      <c r="IE74" s="57">
        <f>'m11'!BJ74+'m12'!D74+'m12'!F74+'m12'!H74+'m12'!J74+'m12'!L74+'m12'!N74</f>
        <v>0</v>
      </c>
      <c r="IF74" s="58"/>
      <c r="IG74" s="57">
        <f t="shared" si="167"/>
        <v>0</v>
      </c>
      <c r="IH74" s="61"/>
      <c r="II74" s="55">
        <f>'m12'!O74+'m12'!Q74+'m12'!S74+'m12'!U74+'m12'!W74+'m12'!Y74+'m12'!AA74</f>
        <v>0</v>
      </c>
      <c r="IJ74" s="57">
        <f t="shared" si="168"/>
        <v>0</v>
      </c>
      <c r="IK74" s="57">
        <f>'m12'!P74+'m12'!R74+'m12'!T74+'m12'!V74+'m12'!X74+'m12'!Z74+'m12'!AB74</f>
        <v>0</v>
      </c>
      <c r="IL74" s="58"/>
      <c r="IM74" s="57">
        <f t="shared" si="169"/>
        <v>0</v>
      </c>
      <c r="IN74" s="61"/>
      <c r="IO74" s="55">
        <f>'m12'!AC74+'m12'!AE74+'m12'!AG74+'m12'!AI74+'m12'!AK74+'m12'!AM74+'m12'!AO74</f>
        <v>0</v>
      </c>
      <c r="IP74" s="57">
        <f t="shared" si="170"/>
        <v>0</v>
      </c>
      <c r="IQ74" s="57">
        <f>'m12'!AD74+'m12'!AF74+'m12'!AH74+'m12'!AJ74+'m12'!AL74+'m12'!AN74+'m12'!AP74</f>
        <v>0</v>
      </c>
      <c r="IR74" s="58"/>
      <c r="IS74" s="57">
        <f t="shared" si="171"/>
        <v>0</v>
      </c>
      <c r="IT74" s="61"/>
      <c r="IU74" s="55">
        <f>'m12'!AQ74+'m12'!AS74+'m12'!AU74+'m12'!AW74+'m12'!AY74+'m12'!BA74+'m12'!BC74</f>
        <v>0</v>
      </c>
      <c r="IV74" s="57">
        <f t="shared" si="172"/>
        <v>0</v>
      </c>
      <c r="IW74" s="57">
        <f>'m12'!AR74+'m12'!AT74+'m12'!AV74+'m12'!AX74+'m12'!AZ74+'m12'!BB74+'m12'!BD74</f>
        <v>0</v>
      </c>
      <c r="IX74" s="58"/>
      <c r="IY74" s="57">
        <f t="shared" si="173"/>
        <v>0</v>
      </c>
      <c r="IZ74" s="61"/>
      <c r="JA74" s="55">
        <f>'m12'!BE74+'m12'!BG74+'m12'!BI74+'m12'!BK74</f>
        <v>0</v>
      </c>
      <c r="JB74" s="57">
        <f t="shared" si="174"/>
        <v>0</v>
      </c>
      <c r="JC74" s="57">
        <f>'m12'!BF74+'m12'!BH74+'m12'!BJ74+'m12'!BL74</f>
        <v>0</v>
      </c>
      <c r="JD74" s="58"/>
      <c r="JE74" s="57">
        <f t="shared" si="175"/>
        <v>0</v>
      </c>
    </row>
    <row r="75">
      <c r="A75" s="2" t="str">
        <f>IFERROR(__xludf.DUMMYFUNCTION("""COMPUTED_VALUE"""),"Dominik Plodek-x")</f>
        <v>Dominik Plodek-x</v>
      </c>
      <c r="B75" s="44">
        <f>IFERROR(__xludf.DUMMYFUNCTION("""COMPUTED_VALUE"""),100.0)</f>
        <v>100</v>
      </c>
      <c r="C75" s="94">
        <f>'m3'!E53+'m3'!G53+'m3'!I53+'m3'!K53+'m3'!M53+'m3'!O53+'m3'!Q53</f>
        <v>0</v>
      </c>
      <c r="D75" s="46">
        <f>'m3'!A53*C75</f>
        <v>0</v>
      </c>
      <c r="E75" s="46">
        <f>'m3'!F53+'m3'!H53+'m3'!J53+'m3'!L53+'m3'!N53+'m3'!P53+'m3'!R53</f>
        <v>0</v>
      </c>
      <c r="F75" s="47"/>
      <c r="G75" s="46">
        <f t="shared" si="104"/>
        <v>0</v>
      </c>
      <c r="H75" s="2"/>
      <c r="I75" s="45">
        <f>'m3'!S53+'m3'!U53+'m3'!W53+'m3'!Y53+'m3'!AA53+'m3'!AC53+'m3'!AE53</f>
        <v>33</v>
      </c>
      <c r="J75" s="46">
        <f>'m3'!A53*I75</f>
        <v>3300</v>
      </c>
      <c r="K75" s="46">
        <f>'m3'!T53+'m3'!V53+'m3'!X53+'m3'!Z53+'m3'!AB53+'m3'!AD53+'m3'!AF53</f>
        <v>3300</v>
      </c>
      <c r="L75" s="47"/>
      <c r="M75" s="46">
        <f t="shared" si="105"/>
        <v>0</v>
      </c>
      <c r="N75" s="2"/>
      <c r="O75" s="45">
        <f>'m3'!AG53+'m3'!AI53+'m3'!AK53+'m3'!AM53+'m3'!AO53+'m3'!AQ53+'m3'!AS53</f>
        <v>46</v>
      </c>
      <c r="P75" s="46">
        <f>'m3'!A53*O75</f>
        <v>4600</v>
      </c>
      <c r="Q75" s="46">
        <f>'m3'!AH53+'m3'!AJ53+'m3'!AL53+'m3'!AN53+'m3'!AP53+'m3'!AR53+'m3'!AT53</f>
        <v>1450</v>
      </c>
      <c r="R75" s="64">
        <v>3150.0</v>
      </c>
      <c r="S75" s="46">
        <f t="shared" si="106"/>
        <v>0</v>
      </c>
      <c r="T75" s="2"/>
      <c r="U75" s="45">
        <f>'m3'!AU53+'m3'!AW53+'m3'!AY53+'m3'!BA53+'m3'!BC53+'m3'!BE53+'m3'!BG53</f>
        <v>17</v>
      </c>
      <c r="V75" s="46">
        <f>'m3'!A53*U75</f>
        <v>1700</v>
      </c>
      <c r="W75" s="46">
        <f>'m3'!AV53+'m3'!AX53+'m3'!AZ53+'m3'!BB53+'m3'!BD53+'m3'!BF53+'m3'!BH53</f>
        <v>0</v>
      </c>
      <c r="X75" s="64">
        <v>1700.0</v>
      </c>
      <c r="Y75" s="46">
        <f t="shared" si="107"/>
        <v>0</v>
      </c>
      <c r="Z75" s="2"/>
      <c r="AA75" s="45">
        <f>'m3'!BI53+'m3'!BK53+'m4'!C53+'m4'!E53+'m4'!G53+'m4'!I53+'m4'!K53</f>
        <v>0</v>
      </c>
      <c r="AB75" s="46">
        <f>('m3'!BI53+'m3'!BK53)*'m3'!A53+('m4'!C53+'m4'!E53+'m4'!G53+'m4'!I53+'m4'!K53)*'m4'!A53</f>
        <v>0</v>
      </c>
      <c r="AC75" s="46">
        <f>'m3'!BJ53+'m3'!BL53+'m4'!D53+'m4'!F53+'m4'!H53+'m4'!J53+'m4'!L53</f>
        <v>0</v>
      </c>
      <c r="AD75" s="49"/>
      <c r="AE75" s="46">
        <f t="shared" si="108"/>
        <v>0</v>
      </c>
      <c r="AF75" s="44">
        <f>IFERROR(__xludf.DUMMYFUNCTION("""COMPUTED_VALUE"""),100.0)</f>
        <v>100</v>
      </c>
      <c r="AG75" s="45">
        <f>'m4'!M53+'m4'!O53+'m4'!Q53+'m4'!S53+'m4'!U53+'m4'!W53+'m4'!Y53</f>
        <v>0</v>
      </c>
      <c r="AH75" s="46">
        <f>'m4'!A53*AG75</f>
        <v>0</v>
      </c>
      <c r="AI75" s="46">
        <f>'m4'!N53+'m4'!P53+'m4'!R53+'m4'!T53+'m4'!V53+'m4'!X53+'m4'!Z53</f>
        <v>0</v>
      </c>
      <c r="AJ75" s="49"/>
      <c r="AK75" s="46">
        <f t="shared" si="109"/>
        <v>0</v>
      </c>
      <c r="AL75" s="2"/>
      <c r="AM75" s="45">
        <f>'m4'!AA53+'m4'!AC53+'m4'!AE53+'m4'!AG53+'m4'!AI53+'m4'!AK53+'m4'!AM53</f>
        <v>0</v>
      </c>
      <c r="AN75" s="46">
        <f>'m4'!A53*AM75</f>
        <v>0</v>
      </c>
      <c r="AO75" s="52">
        <f>'m4'!AB53+'m4'!AD53+'m4'!AF53+'m4'!AH53+'m4'!AJ53+'m4'!AL53+'m4'!AN53</f>
        <v>0</v>
      </c>
      <c r="AP75" s="49"/>
      <c r="AQ75" s="46">
        <f t="shared" si="110"/>
        <v>0</v>
      </c>
      <c r="AR75" s="2"/>
      <c r="AS75" s="45">
        <f>'m4'!AO53+'m4'!AQ53+'m4'!AS53+'m4'!AU53+'m4'!AW53+'m4'!AY53+'m4'!BA53</f>
        <v>0</v>
      </c>
      <c r="AT75" s="46">
        <f>'m4'!A53*AS75</f>
        <v>0</v>
      </c>
      <c r="AU75" s="46">
        <f>'m4'!AP53+'m4'!AR53+'m4'!AT53+'m4'!AV53+'m4'!AX53+'m4'!AZ53+'m4'!BB53</f>
        <v>0</v>
      </c>
      <c r="AV75" s="64"/>
      <c r="AW75" s="62">
        <f t="shared" si="111"/>
        <v>0</v>
      </c>
      <c r="AX75" s="2"/>
      <c r="AY75" s="45">
        <f>'m4'!BC53+'m4'!BE53+'m4'!BG53+'m4'!BI53+'m5'!C53+'m5'!E53+'m5'!G53</f>
        <v>0</v>
      </c>
      <c r="AZ75" s="46">
        <f>('m4'!BC53+'m4'!BE53+'m4'!BG53+'m4'!BI53)*'m4'!A53+('m5'!C53+'m5'!E53+'m5'!G53)*'m5'!A53</f>
        <v>0</v>
      </c>
      <c r="BA75" s="46">
        <f>'m4'!BD53+'m4'!BF53+'m4'!BH53+'m4'!BJ53+'m5'!D53+'m5'!F53+'m5'!H53</f>
        <v>0</v>
      </c>
      <c r="BB75" s="64"/>
      <c r="BC75" s="46">
        <f t="shared" si="112"/>
        <v>0</v>
      </c>
      <c r="BD75" s="44">
        <f>IFERROR(__xludf.DUMMYFUNCTION("""COMPUTED_VALUE"""),100.0)</f>
        <v>100</v>
      </c>
      <c r="BE75" s="45">
        <f>'m5'!I53+'m5'!K53+'m5'!M53+'m5'!O53+'m5'!Q53+'m5'!S53+'m5'!U53</f>
        <v>5</v>
      </c>
      <c r="BF75" s="46">
        <f>'m5'!A53*BE75</f>
        <v>500</v>
      </c>
      <c r="BG75" s="46">
        <f>'m5'!J53+'m5'!L53+'m5'!N53+'m5'!P53+'m5'!R53+'m5'!T53+'m5'!V53</f>
        <v>0</v>
      </c>
      <c r="BH75" s="96">
        <v>500.0</v>
      </c>
      <c r="BI75" s="46">
        <f t="shared" si="113"/>
        <v>0</v>
      </c>
      <c r="BJ75" s="2"/>
      <c r="BK75" s="45">
        <f>'m5'!W53+'m5'!Y53+'m5'!AA53+'m5'!AC53+'m5'!AE53+'m5'!AG53+'m5'!AI53</f>
        <v>0</v>
      </c>
      <c r="BL75" s="46">
        <f>'m5'!A53*BK75</f>
        <v>0</v>
      </c>
      <c r="BM75" s="46">
        <f>'m5'!X53+'m5'!Z53+'m5'!AB53+'m5'!AD53+'m5'!AF53+'m5'!AH53+'m5'!AJ53</f>
        <v>0</v>
      </c>
      <c r="BN75" s="47"/>
      <c r="BO75" s="46">
        <f t="shared" si="114"/>
        <v>0</v>
      </c>
      <c r="BP75" s="2"/>
      <c r="BQ75" s="45">
        <f>'m5'!AK53+'m5'!AM53+'m5'!AO53+'m5'!AQ53+'m5'!AS53+'m5'!AU53+'m5'!AW53</f>
        <v>0</v>
      </c>
      <c r="BR75" s="46">
        <f>'m5'!A53*BQ75</f>
        <v>0</v>
      </c>
      <c r="BS75" s="46">
        <f>'m5'!AL53+'m5'!AN53+'m5'!AP53+'m5'!AR53+'m5'!AT53+'m5'!AV53+'m5'!AX53</f>
        <v>0</v>
      </c>
      <c r="BT75" s="64"/>
      <c r="BU75" s="46">
        <f t="shared" si="115"/>
        <v>0</v>
      </c>
      <c r="BV75" s="2"/>
      <c r="BW75" s="45">
        <f>'m5'!AY53+'m5'!BA53+'m5'!BC53+'m5'!BE53+'m5'!BG53+'m5'!BI53+'m5'!BK53</f>
        <v>0</v>
      </c>
      <c r="BX75" s="46">
        <f>'m5'!A53*BW75</f>
        <v>0</v>
      </c>
      <c r="BY75" s="46">
        <f>'m5'!AZ53+'m5'!BB53+'m5'!BD53+'m5'!BF53+'m5'!BH53+'m5'!BJ53+'m5'!BL53</f>
        <v>0</v>
      </c>
      <c r="BZ75" s="64"/>
      <c r="CA75" s="46">
        <f t="shared" si="116"/>
        <v>0</v>
      </c>
      <c r="CB75" s="44">
        <f>IFERROR(__xludf.DUMMYFUNCTION("""COMPUTED_VALUE"""),100.0)</f>
        <v>100</v>
      </c>
      <c r="CC75" s="45">
        <f>'m6'!C65+'m6'!E65+'m6'!G65+'m6'!I65+'m6'!K65+'m6'!M65+'m6'!O65</f>
        <v>0</v>
      </c>
      <c r="CD75" s="46">
        <f t="shared" si="117"/>
        <v>0</v>
      </c>
      <c r="CE75" s="46">
        <f>'m6'!D65+'m6'!F65+'m6'!H65+'m6'!J65+'m6'!L65+'m6'!N65+'m6'!P65</f>
        <v>0</v>
      </c>
      <c r="CF75" s="64"/>
      <c r="CG75" s="46">
        <f t="shared" si="118"/>
        <v>0</v>
      </c>
      <c r="CH75" s="2"/>
      <c r="CI75" s="45">
        <f>'m6'!Q65+'m6'!S65+'m6'!U65+'m6'!W65+'m6'!Y65+'m6'!AA65+'m6'!AC65</f>
        <v>0</v>
      </c>
      <c r="CJ75" s="54">
        <f t="shared" si="119"/>
        <v>0</v>
      </c>
      <c r="CK75" s="46">
        <f>'m6'!R65+'m6'!T65+'m6'!V65+'m6'!X65+'m6'!Z65+'m6'!AB65+'m6'!AD65</f>
        <v>0</v>
      </c>
      <c r="CL75" s="64"/>
      <c r="CM75" s="46">
        <f t="shared" si="120"/>
        <v>0</v>
      </c>
      <c r="CN75" s="2"/>
      <c r="CO75" s="45">
        <f>'m6'!AE65+'m6'!AG65+'m6'!AI65+'m6'!AK65+'m6'!AM65+'m6'!AO65+'m6'!AQ65</f>
        <v>0</v>
      </c>
      <c r="CP75" s="46">
        <f t="shared" si="121"/>
        <v>0</v>
      </c>
      <c r="CQ75" s="46">
        <f>'m6'!AF65+'m6'!AH65+'m6'!AJ65+'m6'!AL65+'m6'!AN65+'m6'!AP65+'m6'!AR65</f>
        <v>0</v>
      </c>
      <c r="CR75" s="64"/>
      <c r="CS75" s="46">
        <f t="shared" si="122"/>
        <v>0</v>
      </c>
      <c r="CT75" s="2"/>
      <c r="CU75" s="45">
        <f>'m6'!AS65+'m6'!AU65+'m6'!AW65+'m6'!AY65+'m6'!BA65+'m6'!BC65+'m6'!BE65</f>
        <v>0</v>
      </c>
      <c r="CV75" s="46">
        <f t="shared" si="123"/>
        <v>0</v>
      </c>
      <c r="CW75" s="46">
        <f>'m6'!AT65+'m6'!AV65+'m6'!AX65+'m6'!AZ65+'m6'!BB65+'m6'!BD65+'m6'!BF65</f>
        <v>0</v>
      </c>
      <c r="CX75" s="64"/>
      <c r="CY75" s="46">
        <f t="shared" si="124"/>
        <v>0</v>
      </c>
      <c r="CZ75" s="2"/>
      <c r="DA75" s="45">
        <f>'m6'!BG65+'m6'!BI65+'m7'!C65+'m7'!E65+'m7'!G65+'m7'!I65+'m7'!K65</f>
        <v>0</v>
      </c>
      <c r="DB75" s="46">
        <f>('m6'!BG65+'m6'!BI65)*'m6'!A65+('m7'!C65+'m7'!E65+'m7'!G65+'m7'!I65+'m7'!K65)*'m7'!A65</f>
        <v>0</v>
      </c>
      <c r="DC75" s="46">
        <f>'m6'!BH65+'m6'!BJ65+'m7'!D65+'m7'!F65+'m7'!H65+'m7'!J65+'m7'!L65</f>
        <v>0</v>
      </c>
      <c r="DD75" s="64"/>
      <c r="DE75" s="46">
        <f t="shared" si="125"/>
        <v>0</v>
      </c>
      <c r="DF75" s="44">
        <f>IFERROR(__xludf.DUMMYFUNCTION("""COMPUTED_VALUE"""),100.0)</f>
        <v>100</v>
      </c>
      <c r="DG75" s="45">
        <f>'m7'!M65+'m7'!O65+'m7'!Q65+'m7'!S65+'m7'!U65+'m7'!W65+'m7'!Y65</f>
        <v>0</v>
      </c>
      <c r="DH75" s="46">
        <f t="shared" si="126"/>
        <v>0</v>
      </c>
      <c r="DI75" s="46">
        <f>'m7'!N65+'m7'!P65+'m7'!R65+'m7'!T65+'m7'!V65+'m7'!X65+'m7'!Z65</f>
        <v>0</v>
      </c>
      <c r="DJ75" s="64"/>
      <c r="DK75" s="46">
        <f t="shared" si="127"/>
        <v>0</v>
      </c>
      <c r="DL75" s="2"/>
      <c r="DM75" s="45">
        <f>'m7'!AA65+'m7'!AC65+'m7'!AE65+'m7'!AG65+'m7'!AI65+'m7'!AK65+'m7'!AM65</f>
        <v>0</v>
      </c>
      <c r="DN75" s="46">
        <f t="shared" si="128"/>
        <v>0</v>
      </c>
      <c r="DO75" s="46">
        <f>'m7'!AB65+'m7'!AD65+'m7'!AF65+'m7'!AH65+'m7'!AJ65+'m7'!AL65+'m7'!AN65</f>
        <v>0</v>
      </c>
      <c r="DP75" s="64"/>
      <c r="DQ75" s="46">
        <f t="shared" si="129"/>
        <v>0</v>
      </c>
      <c r="DR75" s="2"/>
      <c r="DS75" s="45">
        <f>'m7'!AO65+'m7'!AQ65+'m7'!AS65+'m7'!AU65+'m7'!AW65+'m7'!AY65+'m7'!BA65</f>
        <v>0</v>
      </c>
      <c r="DT75" s="46">
        <f t="shared" si="130"/>
        <v>0</v>
      </c>
      <c r="DU75" s="46">
        <f>'m7'!AP65+'m7'!AR65+'m7'!AT65+'m7'!AV65+'m7'!AX65+'m7'!AZ65+'m7'!BB65</f>
        <v>0</v>
      </c>
      <c r="DV75" s="64"/>
      <c r="DW75" s="46">
        <f t="shared" si="131"/>
        <v>0</v>
      </c>
      <c r="DX75" s="2"/>
      <c r="DY75" s="97">
        <f>'m7'!BC65+'m7'!BE65+'m7'!BG65+'m7'!BI65+'m7'!BK65+'m8'!C65+'m8'!E65</f>
        <v>0</v>
      </c>
      <c r="DZ75" s="63">
        <f>('m7'!BC65+'m7'!BE65+'m7'!BG65+'m7'!BI65+'m7'!BK65)*DF75+('m8'!C65+'m8'!E65)*ED75</f>
        <v>0</v>
      </c>
      <c r="EA75" s="63">
        <f>'m7'!BD65+'m7'!BF65+'m7'!BH65+'m7'!BJ65+'m7'!BL65+'m8'!D65+'m8'!F65</f>
        <v>0</v>
      </c>
      <c r="EB75" s="64"/>
      <c r="EC75" s="63">
        <f t="shared" si="132"/>
        <v>0</v>
      </c>
      <c r="ED75" s="65">
        <f>IFERROR(__xludf.DUMMYFUNCTION("""COMPUTED_VALUE"""),100.0)</f>
        <v>100</v>
      </c>
      <c r="EE75" s="97">
        <f>'m8'!G65+'m8'!I65+'m8'!K65+'m8'!M65+'m8'!O65+'m8'!Q65+'m8'!S65</f>
        <v>0</v>
      </c>
      <c r="EF75" s="63">
        <f t="shared" si="133"/>
        <v>0</v>
      </c>
      <c r="EG75" s="63">
        <f>'m8'!H65+'m8'!J65+'m8'!L65+'m8'!N65+'m8'!P65+'m8'!R65+'m8'!T65</f>
        <v>0</v>
      </c>
      <c r="EH75" s="64"/>
      <c r="EI75" s="63">
        <f t="shared" si="134"/>
        <v>0</v>
      </c>
      <c r="EJ75" s="66"/>
      <c r="EK75" s="97">
        <f>'m8'!U65+'m8'!W65+'m8'!Y65+'m8'!AA65+'m8'!AC65+'m8'!AE65+'m8'!AG65</f>
        <v>0</v>
      </c>
      <c r="EL75" s="63">
        <f t="shared" si="135"/>
        <v>0</v>
      </c>
      <c r="EM75" s="63">
        <f>'m8'!V65+'m8'!X65+'m8'!Z65+'m8'!AB65+'m8'!AD65+'m8'!AF65+'m8'!AH65</f>
        <v>0</v>
      </c>
      <c r="EN75" s="64"/>
      <c r="EO75" s="63">
        <f t="shared" si="136"/>
        <v>0</v>
      </c>
      <c r="EP75" s="67"/>
      <c r="EQ75" s="55">
        <f>'m8'!AI65+'m8'!AK65+'m8'!AM65+'m8'!AO65+'m8'!AQ65+'m8'!AS65+'m8'!AU65</f>
        <v>0</v>
      </c>
      <c r="ER75" s="57">
        <f t="shared" si="137"/>
        <v>0</v>
      </c>
      <c r="ES75" s="57">
        <f>'m8'!AJ65+'m8'!AL65+'m8'!AN65+'m8'!AP65+'m8'!AR65+'m8'!AT65+'m8'!AV65</f>
        <v>0</v>
      </c>
      <c r="ET75" s="68"/>
      <c r="EU75" s="57">
        <f t="shared" si="138"/>
        <v>0</v>
      </c>
      <c r="EV75" s="67"/>
      <c r="EW75" s="55">
        <f>'m8'!AW65+'m8'!AY65+'m8'!BA65+'m8'!BC65+'m8'!BE65+'m8'!BG65+'m8'!BI65</f>
        <v>0</v>
      </c>
      <c r="EX75" s="57">
        <f t="shared" si="139"/>
        <v>0</v>
      </c>
      <c r="EY75" s="57">
        <f>'m8'!AX65+'m8'!AZ65+'m8'!BB65+'m8'!BD65+'m8'!BF65+'m8'!BH65+'m8'!BJ65</f>
        <v>0</v>
      </c>
      <c r="EZ75" s="68"/>
      <c r="FA75" s="57">
        <f t="shared" si="140"/>
        <v>0</v>
      </c>
      <c r="FB75" s="67"/>
      <c r="FC75" s="55">
        <f>'m8'!BK65+'m9'!C65+'m9'!E65+'m9'!G65+'m9'!I65+'m9'!K65+'m9'!M65</f>
        <v>0</v>
      </c>
      <c r="FD75" s="57">
        <f>'m8'!BK65*ED75+'m9'!C65*FH75+'m9'!E65*FH75+'m9'!G65*FH75+'m9'!I65*FH75+'m9'!K65*FH75+'m9'!M65*FH75</f>
        <v>0</v>
      </c>
      <c r="FE75" s="57">
        <f>'m8'!BL65+'m9'!D65+'m9'!F65+'m9'!H65+'m9'!J65+'m9'!L65+'m9'!N65</f>
        <v>0</v>
      </c>
      <c r="FF75" s="68"/>
      <c r="FG75" s="57">
        <f t="shared" si="141"/>
        <v>0</v>
      </c>
      <c r="FH75" s="65">
        <f>IFERROR(__xludf.DUMMYFUNCTION("""COMPUTED_VALUE"""),100.0)</f>
        <v>100</v>
      </c>
      <c r="FI75" s="97">
        <f>'m9'!O65+'m9'!Q65+'m9'!S65+'m9'!U65+'m9'!W65+'m9'!Y65+'m9'!AA65</f>
        <v>0</v>
      </c>
      <c r="FJ75" s="63">
        <f t="shared" si="142"/>
        <v>0</v>
      </c>
      <c r="FK75" s="63">
        <f>'m9'!P65+'m9'!R65+'m9'!T65+'m9'!V65+'m9'!X65+'m9'!Z65+'m9'!AB65</f>
        <v>0</v>
      </c>
      <c r="FL75" s="64"/>
      <c r="FM75" s="63">
        <f t="shared" si="143"/>
        <v>0</v>
      </c>
      <c r="FN75" s="67"/>
      <c r="FO75" s="55">
        <f>'m9'!AC65+'m9'!AE65+'m9'!AG65+'m9'!AI65+'m9'!AK65+'m9'!AM65+'m9'!AO65</f>
        <v>0</v>
      </c>
      <c r="FP75" s="57">
        <f t="shared" si="144"/>
        <v>0</v>
      </c>
      <c r="FQ75" s="57">
        <f>'m9'!AD65+'m9'!AF65+'m9'!AH65+'m9'!AJ65+'m9'!AL65+'m9'!AN65+'m9'!AP65</f>
        <v>0</v>
      </c>
      <c r="FR75" s="68"/>
      <c r="FS75" s="57">
        <f t="shared" si="145"/>
        <v>0</v>
      </c>
      <c r="FT75" s="67"/>
      <c r="FU75" s="55">
        <f>'m9'!AQ65+'m9'!AS65+'m9'!AU65+'m9'!AW65+'m9'!AY65+'m9'!BA65+'m9'!BC65</f>
        <v>0</v>
      </c>
      <c r="FV75" s="57">
        <f t="shared" si="146"/>
        <v>0</v>
      </c>
      <c r="FW75" s="57">
        <f>'m9'!AR65+'m9'!AT65+'m9'!AV65+'m9'!AX65+'m9'!AZ65+'m9'!BB65+'m9'!BD65</f>
        <v>0</v>
      </c>
      <c r="FX75" s="68"/>
      <c r="FY75" s="57">
        <f t="shared" si="147"/>
        <v>0</v>
      </c>
      <c r="FZ75" s="67"/>
      <c r="GA75" s="55">
        <f>'m9'!BE65+'m9'!BG65+'m9'!BI65+'m10'!C75+'m10'!E75+'m10'!G75+'m10'!I75</f>
        <v>0</v>
      </c>
      <c r="GB75" s="57">
        <f t="shared" si="148"/>
        <v>0</v>
      </c>
      <c r="GC75" s="57">
        <f>'m9'!BF65+'m9'!BH65+'m9'!BJ65+'m10'!D75+'m10'!F75+'m10'!H75+'m10'!J75</f>
        <v>0</v>
      </c>
      <c r="GD75" s="68"/>
      <c r="GE75" s="57">
        <f t="shared" si="149"/>
        <v>0</v>
      </c>
      <c r="GF75" s="69">
        <f>IFERROR(__xludf.DUMMYFUNCTION("""COMPUTED_VALUE"""),100.0)</f>
        <v>100</v>
      </c>
      <c r="GG75" s="55">
        <f>'m10'!K75+'m10'!M75+'m10'!O75+'m10'!Q75+'m10'!S75+'m10'!U75+'m10'!W75</f>
        <v>0</v>
      </c>
      <c r="GH75" s="57">
        <f t="shared" si="150"/>
        <v>0</v>
      </c>
      <c r="GI75" s="57">
        <f>'m10'!L75+'m10'!N75+'m10'!P75+'m10'!R75+'m10'!T75+'m10'!V75+'m10'!X75</f>
        <v>0</v>
      </c>
      <c r="GJ75" s="68"/>
      <c r="GK75" s="57">
        <f t="shared" si="151"/>
        <v>0</v>
      </c>
      <c r="GL75" s="67"/>
      <c r="GM75" s="55">
        <f>'m10'!Y75+'m10'!AA75+'m10'!AC75+'m10'!AE75+'m10'!AG75+'m10'!AI75+'m10'!AK75</f>
        <v>0</v>
      </c>
      <c r="GN75" s="57">
        <f t="shared" si="152"/>
        <v>0</v>
      </c>
      <c r="GO75" s="57">
        <f>'m10'!Z75+'m10'!AB75+'m10'!AD75+'m10'!AF75+'m10'!AH75+'m10'!AJ75+'m10'!AL75</f>
        <v>0</v>
      </c>
      <c r="GP75" s="68"/>
      <c r="GQ75" s="57">
        <f t="shared" si="153"/>
        <v>0</v>
      </c>
      <c r="GR75" s="61"/>
      <c r="GS75" s="55">
        <f>'m10'!AM75+'m10'!AO75+'m10'!AQ75+'m10'!AS75+'m10'!AU75+'m10'!AW75+'m10'!AY75</f>
        <v>0</v>
      </c>
      <c r="GT75" s="57">
        <f t="shared" si="154"/>
        <v>0</v>
      </c>
      <c r="GU75" s="57">
        <f>'m10'!AN75+'m10'!AP75+'m10'!AR75+'m10'!AT75+'m10'!AV75+'m10'!AX75+'m10'!AZ75</f>
        <v>0</v>
      </c>
      <c r="GV75" s="58"/>
      <c r="GW75" s="57">
        <f t="shared" si="155"/>
        <v>0</v>
      </c>
      <c r="GX75" s="61"/>
      <c r="GY75" s="55">
        <f>'m10'!BA75+'m10'!BC75+'m10'!BE75+'m10'!BG75+'m10'!BI75+'m10'!BK75+'m11'!C75</f>
        <v>0</v>
      </c>
      <c r="GZ75" s="57">
        <f t="shared" si="156"/>
        <v>0</v>
      </c>
      <c r="HA75" s="57">
        <f>'m10'!BB75+'m10'!BD75+'m10'!BF75+'m10'!BH75+'m10'!BJ75+'m10'!BL75+'m11'!D75</f>
        <v>0</v>
      </c>
      <c r="HB75" s="58"/>
      <c r="HC75" s="57">
        <f t="shared" si="157"/>
        <v>0</v>
      </c>
      <c r="HD75" s="69">
        <f>IFERROR(__xludf.DUMMYFUNCTION("""COMPUTED_VALUE"""),100.0)</f>
        <v>100</v>
      </c>
      <c r="HE75" s="55">
        <f>'m11'!E75+'m11'!G75+'m11'!I75+'m11'!K75+'m11'!M75+'m11'!O75+'m11'!Q75</f>
        <v>0</v>
      </c>
      <c r="HF75" s="57">
        <f t="shared" si="158"/>
        <v>0</v>
      </c>
      <c r="HG75" s="57">
        <f>'m11'!F75+'m11'!H75+'m11'!J75+'m11'!L75+'m11'!N75+'m11'!P75+'m11'!R75</f>
        <v>0</v>
      </c>
      <c r="HH75" s="68"/>
      <c r="HI75" s="57">
        <f t="shared" si="159"/>
        <v>0</v>
      </c>
      <c r="HJ75" s="67"/>
      <c r="HK75" s="55">
        <f>'m11'!S75+'m11'!U75+'m11'!W75+'m11'!Y75+'m11'!AA75+'m11'!AC75+'m11'!AE75</f>
        <v>0</v>
      </c>
      <c r="HL75" s="57">
        <f t="shared" si="160"/>
        <v>0</v>
      </c>
      <c r="HM75" s="57">
        <f>'m11'!T75+'m11'!V75+'m11'!X75+'m11'!Z75+'m11'!AB75+'m11'!AD75+'m11'!AF75</f>
        <v>0</v>
      </c>
      <c r="HN75" s="68"/>
      <c r="HO75" s="57">
        <f t="shared" si="161"/>
        <v>0</v>
      </c>
      <c r="HP75" s="61"/>
      <c r="HQ75" s="55">
        <f>'m11'!AG75+'m11'!AI75+'m11'!AK75+'m11'!AM75+'m11'!AO75+'m11'!AQ75+'m11'!AS75</f>
        <v>0</v>
      </c>
      <c r="HR75" s="57">
        <f t="shared" si="162"/>
        <v>0</v>
      </c>
      <c r="HS75" s="57">
        <f>'m11'!AH75+'m11'!AJ75+'m11'!AL75+'m11'!AN75+'m11'!AP75+'m11'!AR75+'m11'!AT75</f>
        <v>0</v>
      </c>
      <c r="HT75" s="58"/>
      <c r="HU75" s="57">
        <f t="shared" si="163"/>
        <v>0</v>
      </c>
      <c r="HV75" s="61"/>
      <c r="HW75" s="55">
        <f>'m11'!AU75+'m11'!AW75+'m11'!AY75+'m11'!BA75+'m11'!BC75+'m11'!BE75+'m11'!BG75</f>
        <v>0</v>
      </c>
      <c r="HX75" s="57">
        <f t="shared" si="164"/>
        <v>0</v>
      </c>
      <c r="HY75" s="57">
        <f>'m11'!AV75+'m11'!AX75+'m11'!AZ75+'m11'!BB75+'m11'!BD75+'m11'!BF75+'m11'!BH75</f>
        <v>0</v>
      </c>
      <c r="HZ75" s="58"/>
      <c r="IA75" s="57">
        <f t="shared" si="165"/>
        <v>0</v>
      </c>
      <c r="IB75" s="61">
        <f>IFERROR(__xludf.DUMMYFUNCTION("""COMPUTED_VALUE"""),100.0)</f>
        <v>100</v>
      </c>
      <c r="IC75" s="55">
        <f>'m11'!BI75+'m12'!C75+'m12'!E75+'m12'!G75+'m12'!I75+'m12'!K75+'m12'!M75</f>
        <v>0</v>
      </c>
      <c r="ID75" s="57">
        <f t="shared" si="166"/>
        <v>0</v>
      </c>
      <c r="IE75" s="57">
        <f>'m11'!BJ75+'m12'!D75+'m12'!F75+'m12'!H75+'m12'!J75+'m12'!L75+'m12'!N75</f>
        <v>0</v>
      </c>
      <c r="IF75" s="58"/>
      <c r="IG75" s="57">
        <f t="shared" si="167"/>
        <v>0</v>
      </c>
      <c r="IH75" s="61"/>
      <c r="II75" s="55">
        <f>'m12'!O75+'m12'!Q75+'m12'!S75+'m12'!U75+'m12'!W75+'m12'!Y75+'m12'!AA75</f>
        <v>0</v>
      </c>
      <c r="IJ75" s="57">
        <f t="shared" si="168"/>
        <v>0</v>
      </c>
      <c r="IK75" s="57">
        <f>'m12'!P75+'m12'!R75+'m12'!T75+'m12'!V75+'m12'!X75+'m12'!Z75+'m12'!AB75</f>
        <v>0</v>
      </c>
      <c r="IL75" s="58"/>
      <c r="IM75" s="57">
        <f t="shared" si="169"/>
        <v>0</v>
      </c>
      <c r="IN75" s="61"/>
      <c r="IO75" s="55">
        <f>'m12'!AC75+'m12'!AE75+'m12'!AG75+'m12'!AI75+'m12'!AK75+'m12'!AM75+'m12'!AO75</f>
        <v>0</v>
      </c>
      <c r="IP75" s="57">
        <f t="shared" si="170"/>
        <v>0</v>
      </c>
      <c r="IQ75" s="57">
        <f>'m12'!AD75+'m12'!AF75+'m12'!AH75+'m12'!AJ75+'m12'!AL75+'m12'!AN75+'m12'!AP75</f>
        <v>0</v>
      </c>
      <c r="IR75" s="58"/>
      <c r="IS75" s="57">
        <f t="shared" si="171"/>
        <v>0</v>
      </c>
      <c r="IT75" s="61"/>
      <c r="IU75" s="55">
        <f>'m12'!AQ75+'m12'!AS75+'m12'!AU75+'m12'!AW75+'m12'!AY75+'m12'!BA75+'m12'!BC75</f>
        <v>0</v>
      </c>
      <c r="IV75" s="57">
        <f t="shared" si="172"/>
        <v>0</v>
      </c>
      <c r="IW75" s="57">
        <f>'m12'!AR75+'m12'!AT75+'m12'!AV75+'m12'!AX75+'m12'!AZ75+'m12'!BB75+'m12'!BD75</f>
        <v>0</v>
      </c>
      <c r="IX75" s="58"/>
      <c r="IY75" s="57">
        <f t="shared" si="173"/>
        <v>0</v>
      </c>
      <c r="IZ75" s="61"/>
      <c r="JA75" s="55">
        <f>'m12'!BE75+'m12'!BG75+'m12'!BI75+'m12'!BK75</f>
        <v>0</v>
      </c>
      <c r="JB75" s="57">
        <f t="shared" si="174"/>
        <v>0</v>
      </c>
      <c r="JC75" s="57">
        <f>'m12'!BF75+'m12'!BH75+'m12'!BJ75+'m12'!BL75</f>
        <v>0</v>
      </c>
      <c r="JD75" s="58"/>
      <c r="JE75" s="57">
        <f t="shared" si="175"/>
        <v>0</v>
      </c>
    </row>
    <row r="76">
      <c r="A76" s="2" t="str">
        <f>IFERROR(__xludf.DUMMYFUNCTION("""COMPUTED_VALUE"""),"Lukáš Viktora-x")</f>
        <v>Lukáš Viktora-x</v>
      </c>
      <c r="B76" s="44">
        <f>IFERROR(__xludf.DUMMYFUNCTION("""COMPUTED_VALUE"""),100.0)</f>
        <v>100</v>
      </c>
      <c r="C76" s="94">
        <f>'m3'!E54+'m3'!G54+'m3'!I54+'m3'!K54+'m3'!M54+'m3'!O54+'m3'!Q54</f>
        <v>0</v>
      </c>
      <c r="D76" s="46">
        <f>'m3'!A54*C76</f>
        <v>0</v>
      </c>
      <c r="E76" s="46">
        <f>'m3'!F54+'m3'!H54+'m3'!J54+'m3'!L54+'m3'!N54+'m3'!P54+'m3'!R54</f>
        <v>0</v>
      </c>
      <c r="F76" s="47"/>
      <c r="G76" s="46">
        <f t="shared" si="104"/>
        <v>0</v>
      </c>
      <c r="H76" s="2"/>
      <c r="I76" s="45">
        <f>'m3'!S54+'m3'!U54+'m3'!W54+'m3'!Y54+'m3'!AA54+'m3'!AC54+'m3'!AE54</f>
        <v>0</v>
      </c>
      <c r="J76" s="46">
        <f>'m3'!A54*I76</f>
        <v>0</v>
      </c>
      <c r="K76" s="46">
        <f>'m3'!T54+'m3'!V54+'m3'!X54+'m3'!Z54+'m3'!AB54+'m3'!AD54+'m3'!AF54</f>
        <v>0</v>
      </c>
      <c r="L76" s="47"/>
      <c r="M76" s="46">
        <f t="shared" si="105"/>
        <v>0</v>
      </c>
      <c r="N76" s="2"/>
      <c r="O76" s="45">
        <f>'m3'!AG54+'m3'!AI54+'m3'!AK54+'m3'!AM54+'m3'!AO54+'m3'!AQ54+'m3'!AS54</f>
        <v>0</v>
      </c>
      <c r="P76" s="46">
        <f>'m3'!A54*O76</f>
        <v>0</v>
      </c>
      <c r="Q76" s="46">
        <f>'m3'!AH54+'m3'!AJ54+'m3'!AL54+'m3'!AN54+'m3'!AP54+'m3'!AR54+'m3'!AT54</f>
        <v>0</v>
      </c>
      <c r="R76" s="49"/>
      <c r="S76" s="46">
        <f t="shared" si="106"/>
        <v>0</v>
      </c>
      <c r="T76" s="2"/>
      <c r="U76" s="45">
        <f>'m3'!AU54+'m3'!AW54+'m3'!AY54+'m3'!BA54+'m3'!BC54+'m3'!BE54+'m3'!BG54</f>
        <v>0</v>
      </c>
      <c r="V76" s="46">
        <f>'m3'!A54*U76</f>
        <v>0</v>
      </c>
      <c r="W76" s="46">
        <f>'m3'!AV54+'m3'!AX54+'m3'!AZ54+'m3'!BB54+'m3'!BD54+'m3'!BF54+'m3'!BH54</f>
        <v>0</v>
      </c>
      <c r="X76" s="49"/>
      <c r="Y76" s="46">
        <f t="shared" si="107"/>
        <v>0</v>
      </c>
      <c r="Z76" s="2"/>
      <c r="AA76" s="45">
        <f>'m3'!BI54+'m3'!BK54+'m4'!C54+'m4'!E54+'m4'!G54+'m4'!I54+'m4'!K54</f>
        <v>0</v>
      </c>
      <c r="AB76" s="46">
        <f>('m3'!BI54+'m3'!BK54)*'m3'!A54+('m4'!C54+'m4'!E54+'m4'!G54+'m4'!I54+'m4'!K54)*'m4'!A54</f>
        <v>0</v>
      </c>
      <c r="AC76" s="46">
        <f>'m3'!BJ54+'m3'!BL54+'m4'!D54+'m4'!F54+'m4'!H54+'m4'!J54+'m4'!L54</f>
        <v>0</v>
      </c>
      <c r="AD76" s="49"/>
      <c r="AE76" s="46">
        <f t="shared" si="108"/>
        <v>0</v>
      </c>
      <c r="AF76" s="44">
        <f>IFERROR(__xludf.DUMMYFUNCTION("""COMPUTED_VALUE"""),100.0)</f>
        <v>100</v>
      </c>
      <c r="AG76" s="45">
        <f>'m4'!M54+'m4'!O54+'m4'!Q54+'m4'!S54+'m4'!U54+'m4'!W54+'m4'!Y54</f>
        <v>0</v>
      </c>
      <c r="AH76" s="46">
        <f>'m4'!A54*AG76</f>
        <v>0</v>
      </c>
      <c r="AI76" s="46">
        <f>'m4'!N54+'m4'!P54+'m4'!R54+'m4'!T54+'m4'!V54+'m4'!X54+'m4'!Z54</f>
        <v>0</v>
      </c>
      <c r="AJ76" s="49"/>
      <c r="AK76" s="46">
        <f t="shared" si="109"/>
        <v>0</v>
      </c>
      <c r="AL76" s="2"/>
      <c r="AM76" s="45">
        <f>'m4'!AA54+'m4'!AC54+'m4'!AE54+'m4'!AG54+'m4'!AI54+'m4'!AK54+'m4'!AM54</f>
        <v>0</v>
      </c>
      <c r="AN76" s="46">
        <f>'m4'!A54*AM76</f>
        <v>0</v>
      </c>
      <c r="AO76" s="52">
        <f>'m4'!AB54+'m4'!AD54+'m4'!AF54+'m4'!AH54+'m4'!AJ54+'m4'!AL54+'m4'!AN54</f>
        <v>0</v>
      </c>
      <c r="AP76" s="49"/>
      <c r="AQ76" s="46">
        <f t="shared" si="110"/>
        <v>0</v>
      </c>
      <c r="AR76" s="2"/>
      <c r="AS76" s="45">
        <f>'m4'!AO54+'m4'!AQ54+'m4'!AS54+'m4'!AU54+'m4'!AW54+'m4'!AY54+'m4'!BA54</f>
        <v>0</v>
      </c>
      <c r="AT76" s="46">
        <f>'m4'!A54*AS76</f>
        <v>0</v>
      </c>
      <c r="AU76" s="46">
        <f>'m4'!AP54+'m4'!AR54+'m4'!AT54+'m4'!AV54+'m4'!AX54+'m4'!AZ54+'m4'!BB54</f>
        <v>0</v>
      </c>
      <c r="AV76" s="49"/>
      <c r="AW76" s="62">
        <f t="shared" si="111"/>
        <v>0</v>
      </c>
      <c r="AX76" s="2"/>
      <c r="AY76" s="45">
        <f>'m4'!BC54+'m4'!BE54+'m4'!BG54+'m4'!BI54+'m5'!C54+'m5'!E54+'m5'!G54</f>
        <v>0</v>
      </c>
      <c r="AZ76" s="46">
        <f>('m4'!BC54+'m4'!BE54+'m4'!BG54+'m4'!BI54)*'m4'!A54+('m5'!C54+'m5'!E54+'m5'!G54)*'m5'!A54</f>
        <v>0</v>
      </c>
      <c r="BA76" s="46">
        <f>'m4'!BD54+'m4'!BF54+'m4'!BH54+'m4'!BJ54+'m5'!D54+'m5'!F54+'m5'!H54</f>
        <v>0</v>
      </c>
      <c r="BB76" s="49"/>
      <c r="BC76" s="46">
        <f t="shared" si="112"/>
        <v>0</v>
      </c>
      <c r="BD76" s="44">
        <f>IFERROR(__xludf.DUMMYFUNCTION("""COMPUTED_VALUE"""),100.0)</f>
        <v>100</v>
      </c>
      <c r="BE76" s="45">
        <f>'m5'!I54+'m5'!K54+'m5'!M54+'m5'!O54+'m5'!Q54+'m5'!S54+'m5'!U54</f>
        <v>0</v>
      </c>
      <c r="BF76" s="46">
        <f>'m5'!A54*BE76</f>
        <v>0</v>
      </c>
      <c r="BG76" s="46">
        <f>'m5'!J54+'m5'!L54+'m5'!N54+'m5'!P54+'m5'!R54+'m5'!T54+'m5'!V54</f>
        <v>0</v>
      </c>
      <c r="BH76" s="49"/>
      <c r="BI76" s="46">
        <f t="shared" si="113"/>
        <v>0</v>
      </c>
      <c r="BJ76" s="2"/>
      <c r="BK76" s="45">
        <f>'m5'!W54+'m5'!Y54+'m5'!AA54+'m5'!AC54+'m5'!AE54+'m5'!AG54+'m5'!AI54</f>
        <v>0</v>
      </c>
      <c r="BL76" s="46">
        <f>'m5'!A54*BK76</f>
        <v>0</v>
      </c>
      <c r="BM76" s="46">
        <f>'m5'!X54+'m5'!Z54+'m5'!AB54+'m5'!AD54+'m5'!AF54+'m5'!AH54+'m5'!AJ54</f>
        <v>0</v>
      </c>
      <c r="BN76" s="47"/>
      <c r="BO76" s="46">
        <f t="shared" si="114"/>
        <v>0</v>
      </c>
      <c r="BP76" s="2"/>
      <c r="BQ76" s="45">
        <f>'m5'!AK54+'m5'!AM54+'m5'!AO54+'m5'!AQ54+'m5'!AS54+'m5'!AU54+'m5'!AW54</f>
        <v>0</v>
      </c>
      <c r="BR76" s="46">
        <f>'m5'!A54*BQ76</f>
        <v>0</v>
      </c>
      <c r="BS76" s="46">
        <f>'m5'!AL54+'m5'!AN54+'m5'!AP54+'m5'!AR54+'m5'!AT54+'m5'!AV54+'m5'!AX54</f>
        <v>0</v>
      </c>
      <c r="BT76" s="49"/>
      <c r="BU76" s="46">
        <f t="shared" si="115"/>
        <v>0</v>
      </c>
      <c r="BV76" s="2"/>
      <c r="BW76" s="45">
        <f>'m5'!AY54+'m5'!BA54+'m5'!BC54+'m5'!BE54+'m5'!BG54+'m5'!BI54+'m5'!BK54</f>
        <v>0</v>
      </c>
      <c r="BX76" s="46">
        <f>'m5'!A54*BW76</f>
        <v>0</v>
      </c>
      <c r="BY76" s="46">
        <f>'m5'!AZ54+'m5'!BB54+'m5'!BD54+'m5'!BF54+'m5'!BH54+'m5'!BJ54+'m5'!BL54</f>
        <v>0</v>
      </c>
      <c r="BZ76" s="49"/>
      <c r="CA76" s="46">
        <f t="shared" si="116"/>
        <v>0</v>
      </c>
      <c r="CB76" s="44">
        <f>IFERROR(__xludf.DUMMYFUNCTION("""COMPUTED_VALUE"""),100.0)</f>
        <v>100</v>
      </c>
      <c r="CC76" s="45">
        <f>'m6'!C66+'m6'!E66+'m6'!G66+'m6'!I66+'m6'!K66+'m6'!M66+'m6'!O66</f>
        <v>0</v>
      </c>
      <c r="CD76" s="46">
        <f t="shared" si="117"/>
        <v>0</v>
      </c>
      <c r="CE76" s="46">
        <f>'m6'!D66+'m6'!F66+'m6'!H66+'m6'!J66+'m6'!L66+'m6'!N66+'m6'!P66</f>
        <v>0</v>
      </c>
      <c r="CF76" s="64"/>
      <c r="CG76" s="46">
        <f t="shared" si="118"/>
        <v>0</v>
      </c>
      <c r="CH76" s="2"/>
      <c r="CI76" s="45">
        <f>'m6'!Q66+'m6'!S66+'m6'!U66+'m6'!W66+'m6'!Y66+'m6'!AA66+'m6'!AC66</f>
        <v>0</v>
      </c>
      <c r="CJ76" s="54">
        <f t="shared" si="119"/>
        <v>0</v>
      </c>
      <c r="CK76" s="46">
        <f>'m6'!R66+'m6'!T66+'m6'!V66+'m6'!X66+'m6'!Z66+'m6'!AB66+'m6'!AD66</f>
        <v>0</v>
      </c>
      <c r="CL76" s="64"/>
      <c r="CM76" s="46">
        <f t="shared" si="120"/>
        <v>0</v>
      </c>
      <c r="CN76" s="2"/>
      <c r="CO76" s="45">
        <f>'m6'!AE66+'m6'!AG66+'m6'!AI66+'m6'!AK66+'m6'!AM66+'m6'!AO66+'m6'!AQ66</f>
        <v>0</v>
      </c>
      <c r="CP76" s="46">
        <f t="shared" si="121"/>
        <v>0</v>
      </c>
      <c r="CQ76" s="46">
        <f>'m6'!AF66+'m6'!AH66+'m6'!AJ66+'m6'!AL66+'m6'!AN66+'m6'!AP66+'m6'!AR66</f>
        <v>0</v>
      </c>
      <c r="CR76" s="64"/>
      <c r="CS76" s="46">
        <f t="shared" si="122"/>
        <v>0</v>
      </c>
      <c r="CT76" s="2"/>
      <c r="CU76" s="45">
        <f>'m6'!AS66+'m6'!AU66+'m6'!AW66+'m6'!AY66+'m6'!BA66+'m6'!BC66+'m6'!BE66</f>
        <v>0</v>
      </c>
      <c r="CV76" s="46">
        <f t="shared" si="123"/>
        <v>0</v>
      </c>
      <c r="CW76" s="46">
        <f>'m6'!AT66+'m6'!AV66+'m6'!AX66+'m6'!AZ66+'m6'!BB66+'m6'!BD66+'m6'!BF66</f>
        <v>0</v>
      </c>
      <c r="CX76" s="64"/>
      <c r="CY76" s="46">
        <f t="shared" si="124"/>
        <v>0</v>
      </c>
      <c r="CZ76" s="2"/>
      <c r="DA76" s="45">
        <f>'m6'!BG66+'m6'!BI66+'m7'!C66+'m7'!E66+'m7'!G66+'m7'!I66+'m7'!K66</f>
        <v>0</v>
      </c>
      <c r="DB76" s="46">
        <f>('m6'!BG66+'m6'!BI66)*'m6'!A66+('m7'!C66+'m7'!E66+'m7'!G66+'m7'!I66+'m7'!K66)*'m7'!A66</f>
        <v>0</v>
      </c>
      <c r="DC76" s="46">
        <f>'m6'!BH66+'m6'!BJ66+'m7'!D66+'m7'!F66+'m7'!H66+'m7'!J66+'m7'!L66</f>
        <v>0</v>
      </c>
      <c r="DD76" s="64"/>
      <c r="DE76" s="46">
        <f t="shared" si="125"/>
        <v>0</v>
      </c>
      <c r="DF76" s="44">
        <f>IFERROR(__xludf.DUMMYFUNCTION("""COMPUTED_VALUE"""),100.0)</f>
        <v>100</v>
      </c>
      <c r="DG76" s="45">
        <f>'m7'!M66+'m7'!O66+'m7'!Q66+'m7'!S66+'m7'!U66+'m7'!W66+'m7'!Y66</f>
        <v>0</v>
      </c>
      <c r="DH76" s="46">
        <f t="shared" si="126"/>
        <v>0</v>
      </c>
      <c r="DI76" s="46">
        <f>'m7'!N66+'m7'!P66+'m7'!R66+'m7'!T66+'m7'!V66+'m7'!X66+'m7'!Z66</f>
        <v>0</v>
      </c>
      <c r="DJ76" s="64"/>
      <c r="DK76" s="46">
        <f t="shared" si="127"/>
        <v>0</v>
      </c>
      <c r="DL76" s="2"/>
      <c r="DM76" s="45">
        <f>'m7'!AA66+'m7'!AC66+'m7'!AE66+'m7'!AG66+'m7'!AI66+'m7'!AK66+'m7'!AM66</f>
        <v>0</v>
      </c>
      <c r="DN76" s="46">
        <f t="shared" si="128"/>
        <v>0</v>
      </c>
      <c r="DO76" s="46">
        <f>'m7'!AB66+'m7'!AD66+'m7'!AF66+'m7'!AH66+'m7'!AJ66+'m7'!AL66+'m7'!AN66</f>
        <v>0</v>
      </c>
      <c r="DP76" s="64"/>
      <c r="DQ76" s="46">
        <f t="shared" si="129"/>
        <v>0</v>
      </c>
      <c r="DR76" s="2"/>
      <c r="DS76" s="45">
        <f>'m7'!AO66+'m7'!AQ66+'m7'!AS66+'m7'!AU66+'m7'!AW66+'m7'!AY66+'m7'!BA66</f>
        <v>0</v>
      </c>
      <c r="DT76" s="46">
        <f t="shared" si="130"/>
        <v>0</v>
      </c>
      <c r="DU76" s="46">
        <f>'m7'!AP66+'m7'!AR66+'m7'!AT66+'m7'!AV66+'m7'!AX66+'m7'!AZ66+'m7'!BB66</f>
        <v>0</v>
      </c>
      <c r="DV76" s="64"/>
      <c r="DW76" s="46">
        <f t="shared" si="131"/>
        <v>0</v>
      </c>
      <c r="DX76" s="2"/>
      <c r="DY76" s="97">
        <f>'m7'!BC66+'m7'!BE66+'m7'!BG66+'m7'!BI66+'m7'!BK66+'m8'!C66+'m8'!E66</f>
        <v>0</v>
      </c>
      <c r="DZ76" s="63">
        <f>('m7'!BC66+'m7'!BE66+'m7'!BG66+'m7'!BI66+'m7'!BK66)*DF76+('m8'!C66+'m8'!E66)*ED76</f>
        <v>0</v>
      </c>
      <c r="EA76" s="63">
        <f>'m7'!BD66+'m7'!BF66+'m7'!BH66+'m7'!BJ66+'m7'!BL66+'m8'!D66+'m8'!F66</f>
        <v>0</v>
      </c>
      <c r="EB76" s="64"/>
      <c r="EC76" s="63">
        <f t="shared" si="132"/>
        <v>0</v>
      </c>
      <c r="ED76" s="65">
        <f>IFERROR(__xludf.DUMMYFUNCTION("""COMPUTED_VALUE"""),100.0)</f>
        <v>100</v>
      </c>
      <c r="EE76" s="97">
        <f>'m8'!G66+'m8'!I66+'m8'!K66+'m8'!M66+'m8'!O66+'m8'!Q66+'m8'!S66</f>
        <v>0</v>
      </c>
      <c r="EF76" s="63">
        <f t="shared" si="133"/>
        <v>0</v>
      </c>
      <c r="EG76" s="63">
        <f>'m8'!H66+'m8'!J66+'m8'!L66+'m8'!N66+'m8'!P66+'m8'!R66+'m8'!T66</f>
        <v>0</v>
      </c>
      <c r="EH76" s="64"/>
      <c r="EI76" s="63">
        <f t="shared" si="134"/>
        <v>0</v>
      </c>
      <c r="EJ76" s="66"/>
      <c r="EK76" s="97">
        <f>'m8'!U66+'m8'!W66+'m8'!Y66+'m8'!AA66+'m8'!AC66+'m8'!AE66+'m8'!AG66</f>
        <v>0</v>
      </c>
      <c r="EL76" s="63">
        <f t="shared" si="135"/>
        <v>0</v>
      </c>
      <c r="EM76" s="63">
        <f>'m8'!V66+'m8'!X66+'m8'!Z66+'m8'!AB66+'m8'!AD66+'m8'!AF66+'m8'!AH66</f>
        <v>0</v>
      </c>
      <c r="EN76" s="64"/>
      <c r="EO76" s="63">
        <f t="shared" si="136"/>
        <v>0</v>
      </c>
      <c r="EP76" s="67"/>
      <c r="EQ76" s="55">
        <f>'m8'!AI66+'m8'!AK66+'m8'!AM66+'m8'!AO66+'m8'!AQ66+'m8'!AS66+'m8'!AU66</f>
        <v>0</v>
      </c>
      <c r="ER76" s="57">
        <f t="shared" si="137"/>
        <v>0</v>
      </c>
      <c r="ES76" s="57">
        <f>'m8'!AJ66+'m8'!AL66+'m8'!AN66+'m8'!AP66+'m8'!AR66+'m8'!AT66+'m8'!AV66</f>
        <v>0</v>
      </c>
      <c r="ET76" s="68"/>
      <c r="EU76" s="57">
        <f t="shared" si="138"/>
        <v>0</v>
      </c>
      <c r="EV76" s="67"/>
      <c r="EW76" s="55">
        <f>'m8'!AW66+'m8'!AY66+'m8'!BA66+'m8'!BC66+'m8'!BE66+'m8'!BG66+'m8'!BI66</f>
        <v>0</v>
      </c>
      <c r="EX76" s="57">
        <f t="shared" si="139"/>
        <v>0</v>
      </c>
      <c r="EY76" s="57">
        <f>'m8'!AX66+'m8'!AZ66+'m8'!BB66+'m8'!BD66+'m8'!BF66+'m8'!BH66+'m8'!BJ66</f>
        <v>0</v>
      </c>
      <c r="EZ76" s="68"/>
      <c r="FA76" s="57">
        <f t="shared" si="140"/>
        <v>0</v>
      </c>
      <c r="FB76" s="67"/>
      <c r="FC76" s="55">
        <f>'m8'!BK66+'m9'!C66+'m9'!E66+'m9'!G66+'m9'!I66+'m9'!K66+'m9'!M66</f>
        <v>0</v>
      </c>
      <c r="FD76" s="57">
        <f>'m8'!BK66*ED76+'m9'!C66*FH76+'m9'!E66*FH76+'m9'!G66*FH76+'m9'!I66*FH76+'m9'!K66*FH76+'m9'!M66*FH76</f>
        <v>0</v>
      </c>
      <c r="FE76" s="57">
        <f>'m8'!BL66+'m9'!D66+'m9'!F66+'m9'!H66+'m9'!J66+'m9'!L66+'m9'!N66</f>
        <v>0</v>
      </c>
      <c r="FF76" s="68"/>
      <c r="FG76" s="57">
        <f t="shared" si="141"/>
        <v>0</v>
      </c>
      <c r="FH76" s="65">
        <f>IFERROR(__xludf.DUMMYFUNCTION("""COMPUTED_VALUE"""),100.0)</f>
        <v>100</v>
      </c>
      <c r="FI76" s="97">
        <f>'m9'!O66+'m9'!Q66+'m9'!S66+'m9'!U66+'m9'!W66+'m9'!Y66+'m9'!AA66</f>
        <v>0</v>
      </c>
      <c r="FJ76" s="63">
        <f t="shared" si="142"/>
        <v>0</v>
      </c>
      <c r="FK76" s="63">
        <f>'m9'!P66+'m9'!R66+'m9'!T66+'m9'!V66+'m9'!X66+'m9'!Z66+'m9'!AB66</f>
        <v>0</v>
      </c>
      <c r="FL76" s="64"/>
      <c r="FM76" s="63">
        <f t="shared" si="143"/>
        <v>0</v>
      </c>
      <c r="FN76" s="67"/>
      <c r="FO76" s="55">
        <f>'m9'!AC66+'m9'!AE66+'m9'!AG66+'m9'!AI66+'m9'!AK66+'m9'!AM66+'m9'!AO66</f>
        <v>0</v>
      </c>
      <c r="FP76" s="57">
        <f t="shared" si="144"/>
        <v>0</v>
      </c>
      <c r="FQ76" s="57">
        <f>'m9'!AD66+'m9'!AF66+'m9'!AH66+'m9'!AJ66+'m9'!AL66+'m9'!AN66+'m9'!AP66</f>
        <v>0</v>
      </c>
      <c r="FR76" s="68"/>
      <c r="FS76" s="57">
        <f t="shared" si="145"/>
        <v>0</v>
      </c>
      <c r="FT76" s="67"/>
      <c r="FU76" s="55">
        <f>'m9'!AQ66+'m9'!AS66+'m9'!AU66+'m9'!AW66+'m9'!AY66+'m9'!BA66+'m9'!BC66</f>
        <v>0</v>
      </c>
      <c r="FV76" s="57">
        <f t="shared" si="146"/>
        <v>0</v>
      </c>
      <c r="FW76" s="57">
        <f>'m9'!AR66+'m9'!AT66+'m9'!AV66+'m9'!AX66+'m9'!AZ66+'m9'!BB66+'m9'!BD66</f>
        <v>0</v>
      </c>
      <c r="FX76" s="68"/>
      <c r="FY76" s="57">
        <f t="shared" si="147"/>
        <v>0</v>
      </c>
      <c r="FZ76" s="67"/>
      <c r="GA76" s="55">
        <f>'m9'!BE66+'m9'!BG66+'m9'!BI66+'m10'!C76+'m10'!E76+'m10'!G76+'m10'!I76</f>
        <v>0</v>
      </c>
      <c r="GB76" s="57">
        <f t="shared" si="148"/>
        <v>0</v>
      </c>
      <c r="GC76" s="57">
        <f>'m9'!BF66+'m9'!BH66+'m9'!BJ66+'m10'!D76+'m10'!F76+'m10'!H76+'m10'!J76</f>
        <v>0</v>
      </c>
      <c r="GD76" s="68"/>
      <c r="GE76" s="57">
        <f t="shared" si="149"/>
        <v>0</v>
      </c>
      <c r="GF76" s="69">
        <f>IFERROR(__xludf.DUMMYFUNCTION("""COMPUTED_VALUE"""),100.0)</f>
        <v>100</v>
      </c>
      <c r="GG76" s="55">
        <f>'m10'!K76+'m10'!M76+'m10'!O76+'m10'!Q76+'m10'!S76+'m10'!U76+'m10'!W76</f>
        <v>0</v>
      </c>
      <c r="GH76" s="57">
        <f t="shared" si="150"/>
        <v>0</v>
      </c>
      <c r="GI76" s="57">
        <f>'m10'!L76+'m10'!N76+'m10'!P76+'m10'!R76+'m10'!T76+'m10'!V76+'m10'!X76</f>
        <v>0</v>
      </c>
      <c r="GJ76" s="68"/>
      <c r="GK76" s="57">
        <f t="shared" si="151"/>
        <v>0</v>
      </c>
      <c r="GL76" s="67"/>
      <c r="GM76" s="55">
        <f>'m10'!Y76+'m10'!AA76+'m10'!AC76+'m10'!AE76+'m10'!AG76+'m10'!AI76+'m10'!AK76</f>
        <v>0</v>
      </c>
      <c r="GN76" s="57">
        <f t="shared" si="152"/>
        <v>0</v>
      </c>
      <c r="GO76" s="57">
        <f>'m10'!Z76+'m10'!AB76+'m10'!AD76+'m10'!AF76+'m10'!AH76+'m10'!AJ76+'m10'!AL76</f>
        <v>0</v>
      </c>
      <c r="GP76" s="68"/>
      <c r="GQ76" s="57">
        <f t="shared" si="153"/>
        <v>0</v>
      </c>
      <c r="GR76" s="61"/>
      <c r="GS76" s="55">
        <f>'m10'!AM76+'m10'!AO76+'m10'!AQ76+'m10'!AS76+'m10'!AU76+'m10'!AW76+'m10'!AY76</f>
        <v>0</v>
      </c>
      <c r="GT76" s="57">
        <f t="shared" si="154"/>
        <v>0</v>
      </c>
      <c r="GU76" s="57">
        <f>'m10'!AN76+'m10'!AP76+'m10'!AR76+'m10'!AT76+'m10'!AV76+'m10'!AX76+'m10'!AZ76</f>
        <v>0</v>
      </c>
      <c r="GV76" s="58"/>
      <c r="GW76" s="57">
        <f t="shared" si="155"/>
        <v>0</v>
      </c>
      <c r="GX76" s="61"/>
      <c r="GY76" s="55">
        <f>'m10'!BA76+'m10'!BC76+'m10'!BE76+'m10'!BG76+'m10'!BI76+'m10'!BK76+'m11'!C76</f>
        <v>0</v>
      </c>
      <c r="GZ76" s="57">
        <f t="shared" si="156"/>
        <v>0</v>
      </c>
      <c r="HA76" s="57">
        <f>'m10'!BB76+'m10'!BD76+'m10'!BF76+'m10'!BH76+'m10'!BJ76+'m10'!BL76+'m11'!D76</f>
        <v>0</v>
      </c>
      <c r="HB76" s="58"/>
      <c r="HC76" s="57">
        <f t="shared" si="157"/>
        <v>0</v>
      </c>
      <c r="HD76" s="69">
        <f>IFERROR(__xludf.DUMMYFUNCTION("""COMPUTED_VALUE"""),100.0)</f>
        <v>100</v>
      </c>
      <c r="HE76" s="55">
        <f>'m11'!E76+'m11'!G76+'m11'!I76+'m11'!K76+'m11'!M76+'m11'!O76+'m11'!Q76</f>
        <v>0</v>
      </c>
      <c r="HF76" s="57">
        <f t="shared" si="158"/>
        <v>0</v>
      </c>
      <c r="HG76" s="57">
        <f>'m11'!F76+'m11'!H76+'m11'!J76+'m11'!L76+'m11'!N76+'m11'!P76+'m11'!R76</f>
        <v>0</v>
      </c>
      <c r="HH76" s="68"/>
      <c r="HI76" s="57">
        <f t="shared" si="159"/>
        <v>0</v>
      </c>
      <c r="HJ76" s="67"/>
      <c r="HK76" s="55">
        <f>'m11'!S76+'m11'!U76+'m11'!W76+'m11'!Y76+'m11'!AA76+'m11'!AC76+'m11'!AE76</f>
        <v>0</v>
      </c>
      <c r="HL76" s="57">
        <f t="shared" si="160"/>
        <v>0</v>
      </c>
      <c r="HM76" s="57">
        <f>'m11'!T76+'m11'!V76+'m11'!X76+'m11'!Z76+'m11'!AB76+'m11'!AD76+'m11'!AF76</f>
        <v>0</v>
      </c>
      <c r="HN76" s="68"/>
      <c r="HO76" s="57">
        <f t="shared" si="161"/>
        <v>0</v>
      </c>
      <c r="HP76" s="61"/>
      <c r="HQ76" s="55">
        <f>'m11'!AG76+'m11'!AI76+'m11'!AK76+'m11'!AM76+'m11'!AO76+'m11'!AQ76+'m11'!AS76</f>
        <v>0</v>
      </c>
      <c r="HR76" s="57">
        <f t="shared" si="162"/>
        <v>0</v>
      </c>
      <c r="HS76" s="57">
        <f>'m11'!AH76+'m11'!AJ76+'m11'!AL76+'m11'!AN76+'m11'!AP76+'m11'!AR76+'m11'!AT76</f>
        <v>0</v>
      </c>
      <c r="HT76" s="58"/>
      <c r="HU76" s="57">
        <f t="shared" si="163"/>
        <v>0</v>
      </c>
      <c r="HV76" s="61"/>
      <c r="HW76" s="55">
        <f>'m11'!AU76+'m11'!AW76+'m11'!AY76+'m11'!BA76+'m11'!BC76+'m11'!BE76+'m11'!BG76</f>
        <v>0</v>
      </c>
      <c r="HX76" s="57">
        <f t="shared" si="164"/>
        <v>0</v>
      </c>
      <c r="HY76" s="57">
        <f>'m11'!AV76+'m11'!AX76+'m11'!AZ76+'m11'!BB76+'m11'!BD76+'m11'!BF76+'m11'!BH76</f>
        <v>0</v>
      </c>
      <c r="HZ76" s="58"/>
      <c r="IA76" s="57">
        <f t="shared" si="165"/>
        <v>0</v>
      </c>
      <c r="IB76" s="61">
        <f>IFERROR(__xludf.DUMMYFUNCTION("""COMPUTED_VALUE"""),100.0)</f>
        <v>100</v>
      </c>
      <c r="IC76" s="55">
        <f>'m11'!BI76+'m12'!C76+'m12'!E76+'m12'!G76+'m12'!I76+'m12'!K76+'m12'!M76</f>
        <v>0</v>
      </c>
      <c r="ID76" s="57">
        <f t="shared" si="166"/>
        <v>0</v>
      </c>
      <c r="IE76" s="57">
        <f>'m11'!BJ76+'m12'!D76+'m12'!F76+'m12'!H76+'m12'!J76+'m12'!L76+'m12'!N76</f>
        <v>0</v>
      </c>
      <c r="IF76" s="58"/>
      <c r="IG76" s="57">
        <f t="shared" si="167"/>
        <v>0</v>
      </c>
      <c r="IH76" s="61"/>
      <c r="II76" s="55">
        <f>'m12'!O76+'m12'!Q76+'m12'!S76+'m12'!U76+'m12'!W76+'m12'!Y76+'m12'!AA76</f>
        <v>0</v>
      </c>
      <c r="IJ76" s="57">
        <f t="shared" si="168"/>
        <v>0</v>
      </c>
      <c r="IK76" s="57">
        <f>'m12'!P76+'m12'!R76+'m12'!T76+'m12'!V76+'m12'!X76+'m12'!Z76+'m12'!AB76</f>
        <v>0</v>
      </c>
      <c r="IL76" s="58"/>
      <c r="IM76" s="57">
        <f t="shared" si="169"/>
        <v>0</v>
      </c>
      <c r="IN76" s="61"/>
      <c r="IO76" s="55">
        <f>'m12'!AC76+'m12'!AE76+'m12'!AG76+'m12'!AI76+'m12'!AK76+'m12'!AM76+'m12'!AO76</f>
        <v>0</v>
      </c>
      <c r="IP76" s="57">
        <f t="shared" si="170"/>
        <v>0</v>
      </c>
      <c r="IQ76" s="57">
        <f>'m12'!AD76+'m12'!AF76+'m12'!AH76+'m12'!AJ76+'m12'!AL76+'m12'!AN76+'m12'!AP76</f>
        <v>0</v>
      </c>
      <c r="IR76" s="58"/>
      <c r="IS76" s="57">
        <f t="shared" si="171"/>
        <v>0</v>
      </c>
      <c r="IT76" s="61"/>
      <c r="IU76" s="55">
        <f>'m12'!AQ76+'m12'!AS76+'m12'!AU76+'m12'!AW76+'m12'!AY76+'m12'!BA76+'m12'!BC76</f>
        <v>0</v>
      </c>
      <c r="IV76" s="57">
        <f t="shared" si="172"/>
        <v>0</v>
      </c>
      <c r="IW76" s="57">
        <f>'m12'!AR76+'m12'!AT76+'m12'!AV76+'m12'!AX76+'m12'!AZ76+'m12'!BB76+'m12'!BD76</f>
        <v>0</v>
      </c>
      <c r="IX76" s="58"/>
      <c r="IY76" s="57">
        <f t="shared" si="173"/>
        <v>0</v>
      </c>
      <c r="IZ76" s="61"/>
      <c r="JA76" s="55">
        <f>'m12'!BE76+'m12'!BG76+'m12'!BI76+'m12'!BK76</f>
        <v>0</v>
      </c>
      <c r="JB76" s="57">
        <f t="shared" si="174"/>
        <v>0</v>
      </c>
      <c r="JC76" s="57">
        <f>'m12'!BF76+'m12'!BH76+'m12'!BJ76+'m12'!BL76</f>
        <v>0</v>
      </c>
      <c r="JD76" s="58"/>
      <c r="JE76" s="57">
        <f t="shared" si="175"/>
        <v>0</v>
      </c>
    </row>
    <row r="77">
      <c r="A77" s="2" t="str">
        <f>IFERROR(__xludf.DUMMYFUNCTION("""COMPUTED_VALUE"""),"Jan Jakub Šmejkal")</f>
        <v>Jan Jakub Šmejkal</v>
      </c>
      <c r="B77" s="44">
        <f>IFERROR(__xludf.DUMMYFUNCTION("""COMPUTED_VALUE"""),100.0)</f>
        <v>100</v>
      </c>
      <c r="C77" s="94">
        <f>'m3'!E55+'m3'!G55+'m3'!I55+'m3'!K55+'m3'!M55+'m3'!O55+'m3'!Q55</f>
        <v>0</v>
      </c>
      <c r="D77" s="46">
        <f>'m3'!A55*C77</f>
        <v>0</v>
      </c>
      <c r="E77" s="46">
        <f>'m3'!F55+'m3'!H55+'m3'!J55+'m3'!L55+'m3'!N55+'m3'!P55+'m3'!R55</f>
        <v>0</v>
      </c>
      <c r="F77" s="47"/>
      <c r="G77" s="46">
        <f t="shared" si="104"/>
        <v>0</v>
      </c>
      <c r="H77" s="2"/>
      <c r="I77" s="45">
        <f>'m3'!S55+'m3'!U55+'m3'!W55+'m3'!Y55+'m3'!AA55+'m3'!AC55+'m3'!AE55</f>
        <v>12.5</v>
      </c>
      <c r="J77" s="46">
        <f>'m3'!A55*I77</f>
        <v>1250</v>
      </c>
      <c r="K77" s="46">
        <f>'m3'!T55+'m3'!V55+'m3'!X55+'m3'!Z55+'m3'!AB55+'m3'!AD55+'m3'!AF55</f>
        <v>1250</v>
      </c>
      <c r="L77" s="47"/>
      <c r="M77" s="46">
        <f t="shared" si="105"/>
        <v>0</v>
      </c>
      <c r="N77" s="2"/>
      <c r="O77" s="45">
        <f>'m3'!AG55+'m3'!AI55+'m3'!AK55+'m3'!AM55+'m3'!AO55+'m3'!AQ55+'m3'!AS55</f>
        <v>27</v>
      </c>
      <c r="P77" s="46">
        <f>'m3'!A55*O77</f>
        <v>2700</v>
      </c>
      <c r="Q77" s="46">
        <f>'m3'!AH55+'m3'!AJ55+'m3'!AL55+'m3'!AN55+'m3'!AP55+'m3'!AR55+'m3'!AT55</f>
        <v>0</v>
      </c>
      <c r="R77" s="64">
        <v>2700.0</v>
      </c>
      <c r="S77" s="46">
        <f t="shared" si="106"/>
        <v>0</v>
      </c>
      <c r="T77" s="2"/>
      <c r="U77" s="45">
        <f>'m3'!AU55+'m3'!AW55+'m3'!AY55+'m3'!BA55+'m3'!BC55+'m3'!BE55+'m3'!BG55</f>
        <v>12.5</v>
      </c>
      <c r="V77" s="46">
        <f>'m3'!A55*U77</f>
        <v>1250</v>
      </c>
      <c r="W77" s="46">
        <f>'m3'!AV55+'m3'!AX55+'m3'!AZ55+'m3'!BB55+'m3'!BD55+'m3'!BF55+'m3'!BH55</f>
        <v>0</v>
      </c>
      <c r="X77" s="64">
        <v>1250.0</v>
      </c>
      <c r="Y77" s="46">
        <f t="shared" si="107"/>
        <v>0</v>
      </c>
      <c r="Z77" s="2"/>
      <c r="AA77" s="45">
        <f>'m3'!BI55+'m3'!BK55+'m4'!C55+'m4'!E55+'m4'!G55+'m4'!I55+'m4'!K55</f>
        <v>19</v>
      </c>
      <c r="AB77" s="46">
        <f>('m3'!BI55+'m3'!BK55)*'m3'!A55+('m4'!C55+'m4'!E55+'m4'!G55+'m4'!I55+'m4'!K55)*'m4'!A55</f>
        <v>1900</v>
      </c>
      <c r="AC77" s="46">
        <f>'m3'!BJ55+'m3'!BL55+'m4'!D55+'m4'!F55+'m4'!H55+'m4'!J55+'m4'!L55</f>
        <v>0</v>
      </c>
      <c r="AD77" s="64">
        <v>1900.0</v>
      </c>
      <c r="AE77" s="46">
        <f t="shared" si="108"/>
        <v>0</v>
      </c>
      <c r="AF77" s="44">
        <f>IFERROR(__xludf.DUMMYFUNCTION("""COMPUTED_VALUE"""),100.0)</f>
        <v>100</v>
      </c>
      <c r="AG77" s="45">
        <f>'m4'!M55+'m4'!O55+'m4'!Q55+'m4'!S55+'m4'!U55+'m4'!W55+'m4'!Y55</f>
        <v>19.5</v>
      </c>
      <c r="AH77" s="46">
        <f>'m4'!A55*AG77</f>
        <v>1950</v>
      </c>
      <c r="AI77" s="46">
        <f>'m4'!N55+'m4'!P55+'m4'!R55+'m4'!T55+'m4'!V55+'m4'!X55+'m4'!Z55</f>
        <v>0</v>
      </c>
      <c r="AJ77" s="64">
        <v>1950.0</v>
      </c>
      <c r="AK77" s="46">
        <f t="shared" si="109"/>
        <v>0</v>
      </c>
      <c r="AL77" s="2"/>
      <c r="AM77" s="45">
        <f>'m4'!AA55+'m4'!AC55+'m4'!AE55+'m4'!AG55+'m4'!AI55+'m4'!AK55+'m4'!AM55</f>
        <v>12</v>
      </c>
      <c r="AN77" s="46">
        <f>'m4'!A55*AM77</f>
        <v>1200</v>
      </c>
      <c r="AO77" s="52">
        <f>'m4'!AB55+'m4'!AD55+'m4'!AF55+'m4'!AH55+'m4'!AJ55+'m4'!AL55+'m4'!AN55</f>
        <v>0</v>
      </c>
      <c r="AP77" s="64">
        <v>1200.0</v>
      </c>
      <c r="AQ77" s="46">
        <f t="shared" si="110"/>
        <v>0</v>
      </c>
      <c r="AR77" s="2"/>
      <c r="AS77" s="45">
        <f>'m4'!AO55+'m4'!AQ55+'m4'!AS55+'m4'!AU55+'m4'!AW55+'m4'!AY55+'m4'!BA55</f>
        <v>24.5</v>
      </c>
      <c r="AT77" s="46">
        <f>'m4'!A55*AS77</f>
        <v>2450</v>
      </c>
      <c r="AU77" s="46">
        <f>'m4'!AP55+'m4'!AR55+'m4'!AT55+'m4'!AV55+'m4'!AX55+'m4'!AZ55+'m4'!BB55</f>
        <v>0</v>
      </c>
      <c r="AV77" s="96">
        <v>2450.0</v>
      </c>
      <c r="AW77" s="62">
        <f t="shared" si="111"/>
        <v>0</v>
      </c>
      <c r="AX77" s="2"/>
      <c r="AY77" s="45">
        <f>'m4'!BC55+'m4'!BE55+'m4'!BG55+'m4'!BI55+'m5'!C55+'m5'!E55+'m5'!G55</f>
        <v>13.5</v>
      </c>
      <c r="AZ77" s="46">
        <f>('m4'!BC55+'m4'!BE55+'m4'!BG55+'m4'!BI55)*'m4'!A55+('m5'!C55+'m5'!E55+'m5'!G55)*'m5'!A55</f>
        <v>1350</v>
      </c>
      <c r="BA77" s="46">
        <f>'m4'!BD55+'m4'!BF55+'m4'!BH55+'m4'!BJ55+'m5'!D55+'m5'!F55+'m5'!H55</f>
        <v>0</v>
      </c>
      <c r="BB77" s="96">
        <v>1350.0</v>
      </c>
      <c r="BC77" s="46">
        <f t="shared" si="112"/>
        <v>0</v>
      </c>
      <c r="BD77" s="44">
        <f>IFERROR(__xludf.DUMMYFUNCTION("""COMPUTED_VALUE"""),100.0)</f>
        <v>100</v>
      </c>
      <c r="BE77" s="45">
        <f>'m5'!I55+'m5'!K55+'m5'!M55+'m5'!O55+'m5'!Q55+'m5'!S55+'m5'!U55</f>
        <v>8</v>
      </c>
      <c r="BF77" s="46">
        <f>'m5'!A55*BE77</f>
        <v>800</v>
      </c>
      <c r="BG77" s="46">
        <f>'m5'!J55+'m5'!L55+'m5'!N55+'m5'!P55+'m5'!R55+'m5'!T55+'m5'!V55</f>
        <v>0</v>
      </c>
      <c r="BH77" s="64"/>
      <c r="BI77" s="46">
        <f t="shared" si="113"/>
        <v>-800</v>
      </c>
      <c r="BJ77" s="2"/>
      <c r="BK77" s="45">
        <f>'m5'!W55+'m5'!Y55+'m5'!AA55+'m5'!AC55+'m5'!AE55+'m5'!AG55+'m5'!AI55</f>
        <v>24</v>
      </c>
      <c r="BL77" s="46">
        <f>'m5'!A55*BK77</f>
        <v>2400</v>
      </c>
      <c r="BM77" s="46">
        <f>'m5'!X55+'m5'!Z55+'m5'!AB55+'m5'!AD55+'m5'!AF55+'m5'!AH55+'m5'!AJ55</f>
        <v>0</v>
      </c>
      <c r="BN77" s="47"/>
      <c r="BO77" s="46">
        <f t="shared" si="114"/>
        <v>-2400</v>
      </c>
      <c r="BP77" s="2"/>
      <c r="BQ77" s="45">
        <f>'m5'!AK55+'m5'!AM55+'m5'!AO55+'m5'!AQ55+'m5'!AS55+'m5'!AU55+'m5'!AW55</f>
        <v>26</v>
      </c>
      <c r="BR77" s="46">
        <f>'m5'!A55*BQ77</f>
        <v>2600</v>
      </c>
      <c r="BS77" s="46">
        <f>'m5'!AL55+'m5'!AN55+'m5'!AP55+'m5'!AR55+'m5'!AT55+'m5'!AV55+'m5'!AX55</f>
        <v>0</v>
      </c>
      <c r="BT77" s="64"/>
      <c r="BU77" s="46">
        <f t="shared" si="115"/>
        <v>-2600</v>
      </c>
      <c r="BV77" s="2"/>
      <c r="BW77" s="45">
        <f>'m5'!AY55+'m5'!BA55+'m5'!BC55+'m5'!BE55+'m5'!BG55+'m5'!BI55+'m5'!BK55</f>
        <v>30</v>
      </c>
      <c r="BX77" s="46">
        <f>'m5'!A55*BW77</f>
        <v>3000</v>
      </c>
      <c r="BY77" s="46">
        <f>'m5'!AZ55+'m5'!BB55+'m5'!BD55+'m5'!BF55+'m5'!BH55+'m5'!BJ55+'m5'!BL55</f>
        <v>0</v>
      </c>
      <c r="BZ77" s="64"/>
      <c r="CA77" s="46">
        <f t="shared" si="116"/>
        <v>-3000</v>
      </c>
      <c r="CB77" s="44">
        <f>IFERROR(__xludf.DUMMYFUNCTION("""COMPUTED_VALUE"""),100.0)</f>
        <v>100</v>
      </c>
      <c r="CC77" s="45">
        <f>'m6'!C67+'m6'!E67+'m6'!G67+'m6'!I67+'m6'!K67+'m6'!M67+'m6'!O67</f>
        <v>10</v>
      </c>
      <c r="CD77" s="46">
        <f t="shared" si="117"/>
        <v>1000</v>
      </c>
      <c r="CE77" s="46">
        <f>'m6'!D67+'m6'!F67+'m6'!H67+'m6'!J67+'m6'!L67+'m6'!N67+'m6'!P67</f>
        <v>0</v>
      </c>
      <c r="CF77" s="64"/>
      <c r="CG77" s="46">
        <f t="shared" si="118"/>
        <v>-1000</v>
      </c>
      <c r="CH77" s="2"/>
      <c r="CI77" s="45">
        <f>'m6'!Q67+'m6'!S67+'m6'!U67+'m6'!W67+'m6'!Y67+'m6'!AA67+'m6'!AC67</f>
        <v>11.5</v>
      </c>
      <c r="CJ77" s="54">
        <f t="shared" si="119"/>
        <v>1150</v>
      </c>
      <c r="CK77" s="46">
        <f>'m6'!R67+'m6'!T67+'m6'!V67+'m6'!X67+'m6'!Z67+'m6'!AB67+'m6'!AD67</f>
        <v>0</v>
      </c>
      <c r="CL77" s="64"/>
      <c r="CM77" s="46">
        <f t="shared" si="120"/>
        <v>-1150</v>
      </c>
      <c r="CN77" s="2"/>
      <c r="CO77" s="45">
        <f>'m6'!AE67+'m6'!AG67+'m6'!AI67+'m6'!AK67+'m6'!AM67+'m6'!AO67+'m6'!AQ67</f>
        <v>0</v>
      </c>
      <c r="CP77" s="46">
        <f t="shared" si="121"/>
        <v>0</v>
      </c>
      <c r="CQ77" s="46">
        <f>'m6'!AF67+'m6'!AH67+'m6'!AJ67+'m6'!AL67+'m6'!AN67+'m6'!AP67+'m6'!AR67</f>
        <v>0</v>
      </c>
      <c r="CR77" s="64"/>
      <c r="CS77" s="46">
        <f t="shared" si="122"/>
        <v>0</v>
      </c>
      <c r="CT77" s="2"/>
      <c r="CU77" s="45">
        <f>'m6'!AS67+'m6'!AU67+'m6'!AW67+'m6'!AY67+'m6'!BA67+'m6'!BC67+'m6'!BE67</f>
        <v>0</v>
      </c>
      <c r="CV77" s="46">
        <f t="shared" si="123"/>
        <v>0</v>
      </c>
      <c r="CW77" s="46">
        <f>'m6'!AT67+'m6'!AV67+'m6'!AX67+'m6'!AZ67+'m6'!BB67+'m6'!BD67+'m6'!BF67</f>
        <v>0</v>
      </c>
      <c r="CX77" s="64"/>
      <c r="CY77" s="46">
        <f t="shared" si="124"/>
        <v>0</v>
      </c>
      <c r="CZ77" s="2"/>
      <c r="DA77" s="45">
        <f>'m6'!BG67+'m6'!BI67+'m7'!C67+'m7'!E67+'m7'!G67+'m7'!I67+'m7'!K67</f>
        <v>0</v>
      </c>
      <c r="DB77" s="46">
        <f>('m6'!BG67+'m6'!BI67)*'m6'!A67+('m7'!C67+'m7'!E67+'m7'!G67+'m7'!I67+'m7'!K67)*'m7'!A67</f>
        <v>0</v>
      </c>
      <c r="DC77" s="46">
        <f>'m6'!BH67+'m6'!BJ67+'m7'!D67+'m7'!F67+'m7'!H67+'m7'!J67+'m7'!L67</f>
        <v>0</v>
      </c>
      <c r="DD77" s="64"/>
      <c r="DE77" s="46">
        <f t="shared" si="125"/>
        <v>0</v>
      </c>
      <c r="DF77" s="44">
        <f>IFERROR(__xludf.DUMMYFUNCTION("""COMPUTED_VALUE"""),100.0)</f>
        <v>100</v>
      </c>
      <c r="DG77" s="45">
        <f>'m7'!M67+'m7'!O67+'m7'!Q67+'m7'!S67+'m7'!U67+'m7'!W67+'m7'!Y67</f>
        <v>7.5</v>
      </c>
      <c r="DH77" s="46">
        <f t="shared" si="126"/>
        <v>750</v>
      </c>
      <c r="DI77" s="46">
        <f>'m7'!N67+'m7'!P67+'m7'!R67+'m7'!T67+'m7'!V67+'m7'!X67+'m7'!Z67</f>
        <v>0</v>
      </c>
      <c r="DJ77" s="64"/>
      <c r="DK77" s="46">
        <f t="shared" si="127"/>
        <v>-750</v>
      </c>
      <c r="DL77" s="2"/>
      <c r="DM77" s="45">
        <f>'m7'!AA67+'m7'!AC67+'m7'!AE67+'m7'!AG67+'m7'!AI67+'m7'!AK67+'m7'!AM67</f>
        <v>0</v>
      </c>
      <c r="DN77" s="46">
        <f t="shared" si="128"/>
        <v>0</v>
      </c>
      <c r="DO77" s="46">
        <f>'m7'!AB67+'m7'!AD67+'m7'!AF67+'m7'!AH67+'m7'!AJ67+'m7'!AL67+'m7'!AN67</f>
        <v>0</v>
      </c>
      <c r="DP77" s="64"/>
      <c r="DQ77" s="46">
        <f t="shared" si="129"/>
        <v>0</v>
      </c>
      <c r="DR77" s="2"/>
      <c r="DS77" s="45">
        <f>'m7'!AO67+'m7'!AQ67+'m7'!AS67+'m7'!AU67+'m7'!AW67+'m7'!AY67+'m7'!BA67</f>
        <v>5.5</v>
      </c>
      <c r="DT77" s="46">
        <f t="shared" si="130"/>
        <v>550</v>
      </c>
      <c r="DU77" s="46">
        <f>'m7'!AP67+'m7'!AR67+'m7'!AT67+'m7'!AV67+'m7'!AX67+'m7'!AZ67+'m7'!BB67</f>
        <v>0</v>
      </c>
      <c r="DV77" s="64"/>
      <c r="DW77" s="46">
        <f t="shared" si="131"/>
        <v>-550</v>
      </c>
      <c r="DX77" s="2"/>
      <c r="DY77" s="97">
        <f>'m7'!BC67+'m7'!BE67+'m7'!BG67+'m7'!BI67+'m7'!BK67+'m8'!C67+'m8'!E67</f>
        <v>0</v>
      </c>
      <c r="DZ77" s="63">
        <f>('m7'!BC67+'m7'!BE67+'m7'!BG67+'m7'!BI67+'m7'!BK67)*DF77+('m8'!C67+'m8'!E67)*ED77</f>
        <v>0</v>
      </c>
      <c r="EA77" s="63">
        <f>'m7'!BD67+'m7'!BF67+'m7'!BH67+'m7'!BJ67+'m7'!BL67+'m8'!D67+'m8'!F67</f>
        <v>0</v>
      </c>
      <c r="EB77" s="64"/>
      <c r="EC77" s="63">
        <f t="shared" si="132"/>
        <v>0</v>
      </c>
      <c r="ED77" s="65">
        <f>IFERROR(__xludf.DUMMYFUNCTION("""COMPUTED_VALUE"""),100.0)</f>
        <v>100</v>
      </c>
      <c r="EE77" s="97">
        <f>'m8'!G67+'m8'!I67+'m8'!K67+'m8'!M67+'m8'!O67+'m8'!Q67+'m8'!S67</f>
        <v>0</v>
      </c>
      <c r="EF77" s="63">
        <f t="shared" si="133"/>
        <v>0</v>
      </c>
      <c r="EG77" s="63">
        <f>'m8'!H67+'m8'!J67+'m8'!L67+'m8'!N67+'m8'!P67+'m8'!R67+'m8'!T67</f>
        <v>0</v>
      </c>
      <c r="EH77" s="64"/>
      <c r="EI77" s="63">
        <f t="shared" si="134"/>
        <v>0</v>
      </c>
      <c r="EJ77" s="66"/>
      <c r="EK77" s="97">
        <f>'m8'!U67+'m8'!W67+'m8'!Y67+'m8'!AA67+'m8'!AC67+'m8'!AE67+'m8'!AG67</f>
        <v>0</v>
      </c>
      <c r="EL77" s="63">
        <f t="shared" si="135"/>
        <v>0</v>
      </c>
      <c r="EM77" s="63">
        <f>'m8'!V67+'m8'!X67+'m8'!Z67+'m8'!AB67+'m8'!AD67+'m8'!AF67+'m8'!AH67</f>
        <v>0</v>
      </c>
      <c r="EN77" s="64"/>
      <c r="EO77" s="63">
        <f t="shared" si="136"/>
        <v>0</v>
      </c>
      <c r="EP77" s="67"/>
      <c r="EQ77" s="55">
        <f>'m8'!AI67+'m8'!AK67+'m8'!AM67+'m8'!AO67+'m8'!AQ67+'m8'!AS67+'m8'!AU67</f>
        <v>11.5</v>
      </c>
      <c r="ER77" s="57">
        <f t="shared" si="137"/>
        <v>1150</v>
      </c>
      <c r="ES77" s="57">
        <f>'m8'!AJ67+'m8'!AL67+'m8'!AN67+'m8'!AP67+'m8'!AR67+'m8'!AT67+'m8'!AV67</f>
        <v>0</v>
      </c>
      <c r="ET77" s="68"/>
      <c r="EU77" s="57">
        <f t="shared" si="138"/>
        <v>-1150</v>
      </c>
      <c r="EV77" s="67"/>
      <c r="EW77" s="55">
        <f>'m8'!AW67+'m8'!AY67+'m8'!BA67+'m8'!BC67+'m8'!BE67+'m8'!BG67+'m8'!BI67</f>
        <v>0</v>
      </c>
      <c r="EX77" s="57">
        <f t="shared" si="139"/>
        <v>0</v>
      </c>
      <c r="EY77" s="57">
        <f>'m8'!AX67+'m8'!AZ67+'m8'!BB67+'m8'!BD67+'m8'!BF67+'m8'!BH67+'m8'!BJ67</f>
        <v>0</v>
      </c>
      <c r="EZ77" s="68"/>
      <c r="FA77" s="57">
        <f t="shared" si="140"/>
        <v>0</v>
      </c>
      <c r="FB77" s="67"/>
      <c r="FC77" s="55">
        <f>'m8'!BK67+'m9'!C67+'m9'!E67+'m9'!G67+'m9'!I67+'m9'!K67+'m9'!M67</f>
        <v>0</v>
      </c>
      <c r="FD77" s="57">
        <f>'m8'!BK67*ED77+'m9'!C67*FH77+'m9'!E67*FH77+'m9'!G67*FH77+'m9'!I67*FH77+'m9'!K67*FH77+'m9'!M67*FH77</f>
        <v>0</v>
      </c>
      <c r="FE77" s="57">
        <f>'m8'!BL67+'m9'!D67+'m9'!F67+'m9'!H67+'m9'!J67+'m9'!L67+'m9'!N67</f>
        <v>0</v>
      </c>
      <c r="FF77" s="68"/>
      <c r="FG77" s="57">
        <f t="shared" si="141"/>
        <v>0</v>
      </c>
      <c r="FH77" s="65">
        <f>IFERROR(__xludf.DUMMYFUNCTION("""COMPUTED_VALUE"""),100.0)</f>
        <v>100</v>
      </c>
      <c r="FI77" s="97">
        <f>'m9'!O67+'m9'!Q67+'m9'!S67+'m9'!U67+'m9'!W67+'m9'!Y67+'m9'!AA67</f>
        <v>0</v>
      </c>
      <c r="FJ77" s="63">
        <f t="shared" si="142"/>
        <v>0</v>
      </c>
      <c r="FK77" s="63">
        <f>'m9'!P67+'m9'!R67+'m9'!T67+'m9'!V67+'m9'!X67+'m9'!Z67+'m9'!AB67</f>
        <v>0</v>
      </c>
      <c r="FL77" s="64"/>
      <c r="FM77" s="63">
        <f t="shared" si="143"/>
        <v>0</v>
      </c>
      <c r="FN77" s="67"/>
      <c r="FO77" s="55">
        <f>'m9'!AC67+'m9'!AE67+'m9'!AG67+'m9'!AI67+'m9'!AK67+'m9'!AM67+'m9'!AO67</f>
        <v>0</v>
      </c>
      <c r="FP77" s="57">
        <f t="shared" si="144"/>
        <v>0</v>
      </c>
      <c r="FQ77" s="57">
        <f>'m9'!AD67+'m9'!AF67+'m9'!AH67+'m9'!AJ67+'m9'!AL67+'m9'!AN67+'m9'!AP67</f>
        <v>0</v>
      </c>
      <c r="FR77" s="68"/>
      <c r="FS77" s="57">
        <f t="shared" si="145"/>
        <v>0</v>
      </c>
      <c r="FT77" s="67"/>
      <c r="FU77" s="55">
        <f>'m9'!AQ67+'m9'!AS67+'m9'!AU67+'m9'!AW67+'m9'!AY67+'m9'!BA67+'m9'!BC67</f>
        <v>0</v>
      </c>
      <c r="FV77" s="57">
        <f t="shared" si="146"/>
        <v>0</v>
      </c>
      <c r="FW77" s="57">
        <f>'m9'!AR67+'m9'!AT67+'m9'!AV67+'m9'!AX67+'m9'!AZ67+'m9'!BB67+'m9'!BD67</f>
        <v>0</v>
      </c>
      <c r="FX77" s="68"/>
      <c r="FY77" s="57">
        <f t="shared" si="147"/>
        <v>0</v>
      </c>
      <c r="FZ77" s="67"/>
      <c r="GA77" s="55">
        <f>'m9'!BE67+'m9'!BG67+'m9'!BI67+'m10'!C77+'m10'!E77+'m10'!G77+'m10'!I77</f>
        <v>0</v>
      </c>
      <c r="GB77" s="57">
        <f t="shared" si="148"/>
        <v>0</v>
      </c>
      <c r="GC77" s="57">
        <f>'m9'!BF67+'m9'!BH67+'m9'!BJ67+'m10'!D77+'m10'!F77+'m10'!H77+'m10'!J77</f>
        <v>0</v>
      </c>
      <c r="GD77" s="68"/>
      <c r="GE77" s="57">
        <f t="shared" si="149"/>
        <v>0</v>
      </c>
      <c r="GF77" s="69">
        <f>IFERROR(__xludf.DUMMYFUNCTION("""COMPUTED_VALUE"""),100.0)</f>
        <v>100</v>
      </c>
      <c r="GG77" s="55">
        <f>'m10'!K77+'m10'!M77+'m10'!O77+'m10'!Q77+'m10'!S77+'m10'!U77+'m10'!W77</f>
        <v>0</v>
      </c>
      <c r="GH77" s="57">
        <f t="shared" si="150"/>
        <v>0</v>
      </c>
      <c r="GI77" s="57">
        <f>'m10'!L77+'m10'!N77+'m10'!P77+'m10'!R77+'m10'!T77+'m10'!V77+'m10'!X77</f>
        <v>0</v>
      </c>
      <c r="GJ77" s="68"/>
      <c r="GK77" s="57">
        <f t="shared" si="151"/>
        <v>0</v>
      </c>
      <c r="GL77" s="67"/>
      <c r="GM77" s="55">
        <f>'m10'!Y77+'m10'!AA77+'m10'!AC77+'m10'!AE77+'m10'!AG77+'m10'!AI77+'m10'!AK77</f>
        <v>6</v>
      </c>
      <c r="GN77" s="57">
        <f t="shared" si="152"/>
        <v>600</v>
      </c>
      <c r="GO77" s="57">
        <f>'m10'!Z77+'m10'!AB77+'m10'!AD77+'m10'!AF77+'m10'!AH77+'m10'!AJ77+'m10'!AL77</f>
        <v>0</v>
      </c>
      <c r="GP77" s="68"/>
      <c r="GQ77" s="57">
        <f t="shared" si="153"/>
        <v>-600</v>
      </c>
      <c r="GR77" s="61"/>
      <c r="GS77" s="55">
        <f>'m10'!AM77+'m10'!AO77+'m10'!AQ77+'m10'!AS77+'m10'!AU77+'m10'!AW77+'m10'!AY77</f>
        <v>11.5</v>
      </c>
      <c r="GT77" s="57">
        <f t="shared" si="154"/>
        <v>1150</v>
      </c>
      <c r="GU77" s="57">
        <f>'m10'!AN77+'m10'!AP77+'m10'!AR77+'m10'!AT77+'m10'!AV77+'m10'!AX77+'m10'!AZ77</f>
        <v>0</v>
      </c>
      <c r="GV77" s="58"/>
      <c r="GW77" s="57">
        <f t="shared" si="155"/>
        <v>-1150</v>
      </c>
      <c r="GX77" s="61"/>
      <c r="GY77" s="55">
        <f>'m10'!BA77+'m10'!BC77+'m10'!BE77+'m10'!BG77+'m10'!BI77+'m10'!BK77+'m11'!C77</f>
        <v>7.5</v>
      </c>
      <c r="GZ77" s="57">
        <f t="shared" si="156"/>
        <v>750</v>
      </c>
      <c r="HA77" s="57">
        <f>'m10'!BB77+'m10'!BD77+'m10'!BF77+'m10'!BH77+'m10'!BJ77+'m10'!BL77+'m11'!D77</f>
        <v>0</v>
      </c>
      <c r="HB77" s="58"/>
      <c r="HC77" s="57">
        <f t="shared" si="157"/>
        <v>-750</v>
      </c>
      <c r="HD77" s="69">
        <f>IFERROR(__xludf.DUMMYFUNCTION("""COMPUTED_VALUE"""),100.0)</f>
        <v>100</v>
      </c>
      <c r="HE77" s="55">
        <f>'m11'!E77+'m11'!G77+'m11'!I77+'m11'!K77+'m11'!M77+'m11'!O77+'m11'!Q77</f>
        <v>5.5</v>
      </c>
      <c r="HF77" s="57">
        <f t="shared" si="158"/>
        <v>550</v>
      </c>
      <c r="HG77" s="57">
        <f>'m11'!F77+'m11'!H77+'m11'!J77+'m11'!L77+'m11'!N77+'m11'!P77+'m11'!R77</f>
        <v>0</v>
      </c>
      <c r="HH77" s="68"/>
      <c r="HI77" s="57">
        <f t="shared" si="159"/>
        <v>-550</v>
      </c>
      <c r="HJ77" s="67"/>
      <c r="HK77" s="55">
        <f>'m11'!S77+'m11'!U77+'m11'!W77+'m11'!Y77+'m11'!AA77+'m11'!AC77+'m11'!AE77</f>
        <v>0</v>
      </c>
      <c r="HL77" s="57">
        <f t="shared" si="160"/>
        <v>0</v>
      </c>
      <c r="HM77" s="57">
        <f>'m11'!T77+'m11'!V77+'m11'!X77+'m11'!Z77+'m11'!AB77+'m11'!AD77+'m11'!AF77</f>
        <v>0</v>
      </c>
      <c r="HN77" s="68"/>
      <c r="HO77" s="57">
        <f t="shared" si="161"/>
        <v>0</v>
      </c>
      <c r="HP77" s="61"/>
      <c r="HQ77" s="55">
        <f>'m11'!AG77+'m11'!AI77+'m11'!AK77+'m11'!AM77+'m11'!AO77+'m11'!AQ77+'m11'!AS77</f>
        <v>0</v>
      </c>
      <c r="HR77" s="57">
        <f t="shared" si="162"/>
        <v>0</v>
      </c>
      <c r="HS77" s="57">
        <f>'m11'!AH77+'m11'!AJ77+'m11'!AL77+'m11'!AN77+'m11'!AP77+'m11'!AR77+'m11'!AT77</f>
        <v>0</v>
      </c>
      <c r="HT77" s="58"/>
      <c r="HU77" s="57">
        <f t="shared" si="163"/>
        <v>0</v>
      </c>
      <c r="HV77" s="61"/>
      <c r="HW77" s="55">
        <f>'m11'!AU77+'m11'!AW77+'m11'!AY77+'m11'!BA77+'m11'!BC77+'m11'!BE77+'m11'!BG77</f>
        <v>5</v>
      </c>
      <c r="HX77" s="57">
        <f t="shared" si="164"/>
        <v>500</v>
      </c>
      <c r="HY77" s="57">
        <f>'m11'!AV77+'m11'!AX77+'m11'!AZ77+'m11'!BB77+'m11'!BD77+'m11'!BF77+'m11'!BH77</f>
        <v>0</v>
      </c>
      <c r="HZ77" s="58"/>
      <c r="IA77" s="57">
        <f t="shared" si="165"/>
        <v>-500</v>
      </c>
      <c r="IB77" s="61">
        <f>IFERROR(__xludf.DUMMYFUNCTION("""COMPUTED_VALUE"""),100.0)</f>
        <v>100</v>
      </c>
      <c r="IC77" s="55">
        <f>'m11'!BI77+'m12'!C77+'m12'!E77+'m12'!G77+'m12'!I77+'m12'!K77+'m12'!M77</f>
        <v>4</v>
      </c>
      <c r="ID77" s="57">
        <f t="shared" si="166"/>
        <v>400</v>
      </c>
      <c r="IE77" s="57">
        <f>'m11'!BJ77+'m12'!D77+'m12'!F77+'m12'!H77+'m12'!J77+'m12'!L77+'m12'!N77</f>
        <v>0</v>
      </c>
      <c r="IF77" s="58"/>
      <c r="IG77" s="57">
        <f t="shared" si="167"/>
        <v>-400</v>
      </c>
      <c r="IH77" s="61"/>
      <c r="II77" s="55">
        <f>'m12'!O77+'m12'!Q77+'m12'!S77+'m12'!U77+'m12'!W77+'m12'!Y77+'m12'!AA77</f>
        <v>4</v>
      </c>
      <c r="IJ77" s="57">
        <f t="shared" si="168"/>
        <v>400</v>
      </c>
      <c r="IK77" s="57">
        <f>'m12'!P77+'m12'!R77+'m12'!T77+'m12'!V77+'m12'!X77+'m12'!Z77+'m12'!AB77</f>
        <v>0</v>
      </c>
      <c r="IL77" s="58"/>
      <c r="IM77" s="57">
        <f t="shared" si="169"/>
        <v>-400</v>
      </c>
      <c r="IN77" s="61"/>
      <c r="IO77" s="55">
        <f>'m12'!AC77+'m12'!AE77+'m12'!AG77+'m12'!AI77+'m12'!AK77+'m12'!AM77+'m12'!AO77</f>
        <v>0</v>
      </c>
      <c r="IP77" s="57">
        <f t="shared" si="170"/>
        <v>0</v>
      </c>
      <c r="IQ77" s="57">
        <f>'m12'!AD77+'m12'!AF77+'m12'!AH77+'m12'!AJ77+'m12'!AL77+'m12'!AN77+'m12'!AP77</f>
        <v>0</v>
      </c>
      <c r="IR77" s="58"/>
      <c r="IS77" s="57">
        <f t="shared" si="171"/>
        <v>0</v>
      </c>
      <c r="IT77" s="61"/>
      <c r="IU77" s="55">
        <f>'m12'!AQ77+'m12'!AS77+'m12'!AU77+'m12'!AW77+'m12'!AY77+'m12'!BA77+'m12'!BC77</f>
        <v>0</v>
      </c>
      <c r="IV77" s="57">
        <f t="shared" si="172"/>
        <v>0</v>
      </c>
      <c r="IW77" s="57">
        <f>'m12'!AR77+'m12'!AT77+'m12'!AV77+'m12'!AX77+'m12'!AZ77+'m12'!BB77+'m12'!BD77</f>
        <v>0</v>
      </c>
      <c r="IX77" s="58"/>
      <c r="IY77" s="57">
        <f t="shared" si="173"/>
        <v>0</v>
      </c>
      <c r="IZ77" s="61"/>
      <c r="JA77" s="55">
        <f>'m12'!BE77+'m12'!BG77+'m12'!BI77+'m12'!BK77</f>
        <v>0</v>
      </c>
      <c r="JB77" s="57">
        <f t="shared" si="174"/>
        <v>0</v>
      </c>
      <c r="JC77" s="57">
        <f>'m12'!BF77+'m12'!BH77+'m12'!BJ77+'m12'!BL77</f>
        <v>0</v>
      </c>
      <c r="JD77" s="58"/>
      <c r="JE77" s="57">
        <f t="shared" si="175"/>
        <v>0</v>
      </c>
    </row>
    <row r="78">
      <c r="A78" s="2" t="str">
        <f>IFERROR(__xludf.DUMMYFUNCTION("""COMPUTED_VALUE"""),"Miroslav Majtán-x")</f>
        <v>Miroslav Majtán-x</v>
      </c>
      <c r="B78" s="44">
        <f>IFERROR(__xludf.DUMMYFUNCTION("""COMPUTED_VALUE"""),100.0)</f>
        <v>100</v>
      </c>
      <c r="C78" s="94">
        <f>'m3'!E56+'m3'!G56+'m3'!I56+'m3'!K56+'m3'!M56+'m3'!O56+'m3'!Q56</f>
        <v>0</v>
      </c>
      <c r="D78" s="46">
        <f>'m3'!A56*C78</f>
        <v>0</v>
      </c>
      <c r="E78" s="46">
        <f>'m3'!F56+'m3'!H56+'m3'!J56+'m3'!L56+'m3'!N56+'m3'!P56+'m3'!R56</f>
        <v>0</v>
      </c>
      <c r="F78" s="47"/>
      <c r="G78" s="46">
        <f t="shared" si="104"/>
        <v>0</v>
      </c>
      <c r="H78" s="2"/>
      <c r="I78" s="45">
        <f>'m3'!S56+'m3'!U56+'m3'!W56+'m3'!Y56+'m3'!AA56+'m3'!AC56+'m3'!AE56</f>
        <v>8</v>
      </c>
      <c r="J78" s="46">
        <f>'m3'!A56*I78</f>
        <v>800</v>
      </c>
      <c r="K78" s="46">
        <f>'m3'!T56+'m3'!V56+'m3'!X56+'m3'!Z56+'m3'!AB56+'m3'!AD56+'m3'!AF56</f>
        <v>800</v>
      </c>
      <c r="L78" s="47"/>
      <c r="M78" s="46">
        <f t="shared" si="105"/>
        <v>0</v>
      </c>
      <c r="N78" s="2"/>
      <c r="O78" s="45">
        <f>'m3'!AG56+'m3'!AI56+'m3'!AK56+'m3'!AM56+'m3'!AO56+'m3'!AQ56+'m3'!AS56</f>
        <v>0</v>
      </c>
      <c r="P78" s="46">
        <f>'m3'!A56*O78</f>
        <v>0</v>
      </c>
      <c r="Q78" s="46">
        <f>'m3'!AH56+'m3'!AJ56+'m3'!AL56+'m3'!AN56+'m3'!AP56+'m3'!AR56+'m3'!AT56</f>
        <v>0</v>
      </c>
      <c r="R78" s="49"/>
      <c r="S78" s="46">
        <f t="shared" si="106"/>
        <v>0</v>
      </c>
      <c r="T78" s="2"/>
      <c r="U78" s="45">
        <f>'m3'!AU56+'m3'!AW56+'m3'!AY56+'m3'!BA56+'m3'!BC56+'m3'!BE56+'m3'!BG56</f>
        <v>0</v>
      </c>
      <c r="V78" s="46">
        <f>'m3'!A56*U78</f>
        <v>0</v>
      </c>
      <c r="W78" s="46">
        <f>'m3'!AV56+'m3'!AX56+'m3'!AZ56+'m3'!BB56+'m3'!BD56+'m3'!BF56+'m3'!BH56</f>
        <v>0</v>
      </c>
      <c r="X78" s="49"/>
      <c r="Y78" s="46">
        <f t="shared" si="107"/>
        <v>0</v>
      </c>
      <c r="Z78" s="2"/>
      <c r="AA78" s="45">
        <f>'m3'!BI56+'m3'!BK56+'m4'!C56+'m4'!E56+'m4'!G56+'m4'!I56+'m4'!K56</f>
        <v>0</v>
      </c>
      <c r="AB78" s="46">
        <f>('m3'!BI56+'m3'!BK56)*'m3'!A56+('m4'!C56+'m4'!E56+'m4'!G56+'m4'!I56+'m4'!K56)*'m4'!A56</f>
        <v>0</v>
      </c>
      <c r="AC78" s="46">
        <f>'m3'!BJ56+'m3'!BL56+'m4'!D56+'m4'!F56+'m4'!H56+'m4'!J56+'m4'!L56</f>
        <v>0</v>
      </c>
      <c r="AD78" s="49"/>
      <c r="AE78" s="46">
        <f t="shared" si="108"/>
        <v>0</v>
      </c>
      <c r="AF78" s="44">
        <f>IFERROR(__xludf.DUMMYFUNCTION("""COMPUTED_VALUE"""),100.0)</f>
        <v>100</v>
      </c>
      <c r="AG78" s="45">
        <f>'m4'!M56+'m4'!O56+'m4'!Q56+'m4'!S56+'m4'!U56+'m4'!W56+'m4'!Y56</f>
        <v>0</v>
      </c>
      <c r="AH78" s="46">
        <f>'m4'!A56*AG78</f>
        <v>0</v>
      </c>
      <c r="AI78" s="46">
        <f>'m4'!N56+'m4'!P56+'m4'!R56+'m4'!T56+'m4'!V56+'m4'!X56+'m4'!Z56</f>
        <v>0</v>
      </c>
      <c r="AJ78" s="49"/>
      <c r="AK78" s="46">
        <f t="shared" si="109"/>
        <v>0</v>
      </c>
      <c r="AL78" s="2"/>
      <c r="AM78" s="45">
        <f>'m4'!AA56+'m4'!AC56+'m4'!AE56+'m4'!AG56+'m4'!AI56+'m4'!AK56+'m4'!AM56</f>
        <v>0</v>
      </c>
      <c r="AN78" s="46">
        <f>'m4'!A56*AM78</f>
        <v>0</v>
      </c>
      <c r="AO78" s="52">
        <f>'m4'!AB56+'m4'!AD56+'m4'!AF56+'m4'!AH56+'m4'!AJ56+'m4'!AL56+'m4'!AN56</f>
        <v>0</v>
      </c>
      <c r="AP78" s="49"/>
      <c r="AQ78" s="46">
        <f t="shared" si="110"/>
        <v>0</v>
      </c>
      <c r="AR78" s="2"/>
      <c r="AS78" s="45">
        <f>'m4'!AO56+'m4'!AQ56+'m4'!AS56+'m4'!AU56+'m4'!AW56+'m4'!AY56+'m4'!BA56</f>
        <v>0</v>
      </c>
      <c r="AT78" s="46">
        <f>'m4'!A56*AS78</f>
        <v>0</v>
      </c>
      <c r="AU78" s="46">
        <f>'m4'!AP56+'m4'!AR56+'m4'!AT56+'m4'!AV56+'m4'!AX56+'m4'!AZ56+'m4'!BB56</f>
        <v>0</v>
      </c>
      <c r="AV78" s="49"/>
      <c r="AW78" s="62">
        <f t="shared" si="111"/>
        <v>0</v>
      </c>
      <c r="AX78" s="2"/>
      <c r="AY78" s="45">
        <f>'m4'!BC56+'m4'!BE56+'m4'!BG56+'m4'!BI56+'m5'!C56+'m5'!E56+'m5'!G56</f>
        <v>0</v>
      </c>
      <c r="AZ78" s="46">
        <f>('m4'!BC56+'m4'!BE56+'m4'!BG56+'m4'!BI56)*'m4'!A56+('m5'!C56+'m5'!E56+'m5'!G56)*'m5'!A56</f>
        <v>0</v>
      </c>
      <c r="BA78" s="46">
        <f>'m4'!BD56+'m4'!BF56+'m4'!BH56+'m4'!BJ56+'m5'!D56+'m5'!F56+'m5'!H56</f>
        <v>0</v>
      </c>
      <c r="BB78" s="49"/>
      <c r="BC78" s="46">
        <f t="shared" si="112"/>
        <v>0</v>
      </c>
      <c r="BD78" s="44">
        <f>IFERROR(__xludf.DUMMYFUNCTION("""COMPUTED_VALUE"""),100.0)</f>
        <v>100</v>
      </c>
      <c r="BE78" s="45">
        <f>'m5'!I56+'m5'!K56+'m5'!M56+'m5'!O56+'m5'!Q56+'m5'!S56+'m5'!U56</f>
        <v>0</v>
      </c>
      <c r="BF78" s="46">
        <f>'m5'!A56*BE78</f>
        <v>0</v>
      </c>
      <c r="BG78" s="46">
        <f>'m5'!J56+'m5'!L56+'m5'!N56+'m5'!P56+'m5'!R56+'m5'!T56+'m5'!V56</f>
        <v>0</v>
      </c>
      <c r="BH78" s="49"/>
      <c r="BI78" s="46">
        <f t="shared" si="113"/>
        <v>0</v>
      </c>
      <c r="BJ78" s="2"/>
      <c r="BK78" s="45">
        <f>'m5'!W56+'m5'!Y56+'m5'!AA56+'m5'!AC56+'m5'!AE56+'m5'!AG56+'m5'!AI56</f>
        <v>0</v>
      </c>
      <c r="BL78" s="46">
        <f>'m5'!A56*BK78</f>
        <v>0</v>
      </c>
      <c r="BM78" s="46">
        <f>'m5'!X56+'m5'!Z56+'m5'!AB56+'m5'!AD56+'m5'!AF56+'m5'!AH56+'m5'!AJ56</f>
        <v>0</v>
      </c>
      <c r="BN78" s="47"/>
      <c r="BO78" s="46">
        <f t="shared" si="114"/>
        <v>0</v>
      </c>
      <c r="BP78" s="2"/>
      <c r="BQ78" s="45">
        <f>'m5'!AK56+'m5'!AM56+'m5'!AO56+'m5'!AQ56+'m5'!AS56+'m5'!AU56+'m5'!AW56</f>
        <v>0</v>
      </c>
      <c r="BR78" s="46">
        <f>'m5'!A56*BQ78</f>
        <v>0</v>
      </c>
      <c r="BS78" s="46">
        <f>'m5'!AL56+'m5'!AN56+'m5'!AP56+'m5'!AR56+'m5'!AT56+'m5'!AV56+'m5'!AX56</f>
        <v>0</v>
      </c>
      <c r="BT78" s="49"/>
      <c r="BU78" s="46">
        <f t="shared" si="115"/>
        <v>0</v>
      </c>
      <c r="BV78" s="2"/>
      <c r="BW78" s="45">
        <f>'m5'!AY56+'m5'!BA56+'m5'!BC56+'m5'!BE56+'m5'!BG56+'m5'!BI56+'m5'!BK56</f>
        <v>0</v>
      </c>
      <c r="BX78" s="46">
        <f>'m5'!A56*BW78</f>
        <v>0</v>
      </c>
      <c r="BY78" s="46">
        <f>'m5'!AZ56+'m5'!BB56+'m5'!BD56+'m5'!BF56+'m5'!BH56+'m5'!BJ56+'m5'!BL56</f>
        <v>0</v>
      </c>
      <c r="BZ78" s="49"/>
      <c r="CA78" s="46">
        <f t="shared" si="116"/>
        <v>0</v>
      </c>
      <c r="CB78" s="44">
        <f>IFERROR(__xludf.DUMMYFUNCTION("""COMPUTED_VALUE"""),100.0)</f>
        <v>100</v>
      </c>
      <c r="CC78" s="45">
        <f>'m6'!C68+'m6'!E68+'m6'!G68+'m6'!I68+'m6'!K68+'m6'!M68+'m6'!O68</f>
        <v>0</v>
      </c>
      <c r="CD78" s="46">
        <f t="shared" si="117"/>
        <v>0</v>
      </c>
      <c r="CE78" s="46">
        <f>'m6'!D68+'m6'!F68+'m6'!H68+'m6'!J68+'m6'!L68+'m6'!N68+'m6'!P68</f>
        <v>0</v>
      </c>
      <c r="CF78" s="64"/>
      <c r="CG78" s="46">
        <f t="shared" si="118"/>
        <v>0</v>
      </c>
      <c r="CH78" s="2"/>
      <c r="CI78" s="45">
        <f>'m6'!Q68+'m6'!S68+'m6'!U68+'m6'!W68+'m6'!Y68+'m6'!AA68+'m6'!AC68</f>
        <v>0</v>
      </c>
      <c r="CJ78" s="54">
        <f t="shared" si="119"/>
        <v>0</v>
      </c>
      <c r="CK78" s="46">
        <f>'m6'!R68+'m6'!T68+'m6'!V68+'m6'!X68+'m6'!Z68+'m6'!AB68+'m6'!AD68</f>
        <v>0</v>
      </c>
      <c r="CL78" s="64"/>
      <c r="CM78" s="46">
        <f t="shared" si="120"/>
        <v>0</v>
      </c>
      <c r="CN78" s="2"/>
      <c r="CO78" s="45">
        <f>'m6'!AE68+'m6'!AG68+'m6'!AI68+'m6'!AK68+'m6'!AM68+'m6'!AO68+'m6'!AQ68</f>
        <v>0</v>
      </c>
      <c r="CP78" s="46">
        <f t="shared" si="121"/>
        <v>0</v>
      </c>
      <c r="CQ78" s="46">
        <f>'m6'!AF68+'m6'!AH68+'m6'!AJ68+'m6'!AL68+'m6'!AN68+'m6'!AP68+'m6'!AR68</f>
        <v>0</v>
      </c>
      <c r="CR78" s="64"/>
      <c r="CS78" s="46">
        <f t="shared" si="122"/>
        <v>0</v>
      </c>
      <c r="CT78" s="2"/>
      <c r="CU78" s="45">
        <f>'m6'!AS68+'m6'!AU68+'m6'!AW68+'m6'!AY68+'m6'!BA68+'m6'!BC68+'m6'!BE68</f>
        <v>0</v>
      </c>
      <c r="CV78" s="46">
        <f t="shared" si="123"/>
        <v>0</v>
      </c>
      <c r="CW78" s="46">
        <f>'m6'!AT68+'m6'!AV68+'m6'!AX68+'m6'!AZ68+'m6'!BB68+'m6'!BD68+'m6'!BF68</f>
        <v>0</v>
      </c>
      <c r="CX78" s="64"/>
      <c r="CY78" s="46">
        <f t="shared" si="124"/>
        <v>0</v>
      </c>
      <c r="CZ78" s="2"/>
      <c r="DA78" s="45">
        <f>'m6'!BG68+'m6'!BI68+'m7'!C68+'m7'!E68+'m7'!G68+'m7'!I68+'m7'!K68</f>
        <v>0</v>
      </c>
      <c r="DB78" s="46">
        <f>('m6'!BG68+'m6'!BI68)*'m6'!A68+('m7'!C68+'m7'!E68+'m7'!G68+'m7'!I68+'m7'!K68)*'m7'!A68</f>
        <v>0</v>
      </c>
      <c r="DC78" s="46">
        <f>'m6'!BH68+'m6'!BJ68+'m7'!D68+'m7'!F68+'m7'!H68+'m7'!J68+'m7'!L68</f>
        <v>0</v>
      </c>
      <c r="DD78" s="64"/>
      <c r="DE78" s="46">
        <f t="shared" si="125"/>
        <v>0</v>
      </c>
      <c r="DF78" s="44">
        <f>IFERROR(__xludf.DUMMYFUNCTION("""COMPUTED_VALUE"""),100.0)</f>
        <v>100</v>
      </c>
      <c r="DG78" s="45">
        <f>'m7'!M68+'m7'!O68+'m7'!Q68+'m7'!S68+'m7'!U68+'m7'!W68+'m7'!Y68</f>
        <v>0</v>
      </c>
      <c r="DH78" s="46">
        <f t="shared" si="126"/>
        <v>0</v>
      </c>
      <c r="DI78" s="46">
        <f>'m7'!N68+'m7'!P68+'m7'!R68+'m7'!T68+'m7'!V68+'m7'!X68+'m7'!Z68</f>
        <v>0</v>
      </c>
      <c r="DJ78" s="64"/>
      <c r="DK78" s="46">
        <f t="shared" si="127"/>
        <v>0</v>
      </c>
      <c r="DL78" s="2"/>
      <c r="DM78" s="45">
        <f>'m7'!AA68+'m7'!AC68+'m7'!AE68+'m7'!AG68+'m7'!AI68+'m7'!AK68+'m7'!AM68</f>
        <v>0</v>
      </c>
      <c r="DN78" s="46">
        <f t="shared" si="128"/>
        <v>0</v>
      </c>
      <c r="DO78" s="46">
        <f>'m7'!AB68+'m7'!AD68+'m7'!AF68+'m7'!AH68+'m7'!AJ68+'m7'!AL68+'m7'!AN68</f>
        <v>0</v>
      </c>
      <c r="DP78" s="64"/>
      <c r="DQ78" s="46">
        <f t="shared" si="129"/>
        <v>0</v>
      </c>
      <c r="DR78" s="2"/>
      <c r="DS78" s="45">
        <f>'m7'!AO68+'m7'!AQ68+'m7'!AS68+'m7'!AU68+'m7'!AW68+'m7'!AY68+'m7'!BA68</f>
        <v>0</v>
      </c>
      <c r="DT78" s="46">
        <f t="shared" si="130"/>
        <v>0</v>
      </c>
      <c r="DU78" s="46">
        <f>'m7'!AP68+'m7'!AR68+'m7'!AT68+'m7'!AV68+'m7'!AX68+'m7'!AZ68+'m7'!BB68</f>
        <v>0</v>
      </c>
      <c r="DV78" s="64"/>
      <c r="DW78" s="46">
        <f t="shared" si="131"/>
        <v>0</v>
      </c>
      <c r="DX78" s="2"/>
      <c r="DY78" s="97">
        <f>'m7'!BC68+'m7'!BE68+'m7'!BG68+'m7'!BI68+'m7'!BK68+'m8'!C68+'m8'!E68</f>
        <v>0</v>
      </c>
      <c r="DZ78" s="63">
        <f>('m7'!BC68+'m7'!BE68+'m7'!BG68+'m7'!BI68+'m7'!BK68)*DF78+('m8'!C68+'m8'!E68)*ED78</f>
        <v>0</v>
      </c>
      <c r="EA78" s="63">
        <f>'m7'!BD68+'m7'!BF68+'m7'!BH68+'m7'!BJ68+'m7'!BL68+'m8'!D68+'m8'!F68</f>
        <v>0</v>
      </c>
      <c r="EB78" s="64"/>
      <c r="EC78" s="63">
        <f t="shared" si="132"/>
        <v>0</v>
      </c>
      <c r="ED78" s="65">
        <f>IFERROR(__xludf.DUMMYFUNCTION("""COMPUTED_VALUE"""),100.0)</f>
        <v>100</v>
      </c>
      <c r="EE78" s="97">
        <f>'m8'!G68+'m8'!I68+'m8'!K68+'m8'!M68+'m8'!O68+'m8'!Q68+'m8'!S68</f>
        <v>0</v>
      </c>
      <c r="EF78" s="63">
        <f t="shared" si="133"/>
        <v>0</v>
      </c>
      <c r="EG78" s="63">
        <f>'m8'!H68+'m8'!J68+'m8'!L68+'m8'!N68+'m8'!P68+'m8'!R68+'m8'!T68</f>
        <v>0</v>
      </c>
      <c r="EH78" s="64"/>
      <c r="EI78" s="63">
        <f t="shared" si="134"/>
        <v>0</v>
      </c>
      <c r="EJ78" s="66"/>
      <c r="EK78" s="97">
        <f>'m8'!U68+'m8'!W68+'m8'!Y68+'m8'!AA68+'m8'!AC68+'m8'!AE68+'m8'!AG68</f>
        <v>0</v>
      </c>
      <c r="EL78" s="63">
        <f t="shared" si="135"/>
        <v>0</v>
      </c>
      <c r="EM78" s="63">
        <f>'m8'!V68+'m8'!X68+'m8'!Z68+'m8'!AB68+'m8'!AD68+'m8'!AF68+'m8'!AH68</f>
        <v>0</v>
      </c>
      <c r="EN78" s="64"/>
      <c r="EO78" s="63">
        <f t="shared" si="136"/>
        <v>0</v>
      </c>
      <c r="EP78" s="67"/>
      <c r="EQ78" s="55">
        <f>'m8'!AI68+'m8'!AK68+'m8'!AM68+'m8'!AO68+'m8'!AQ68+'m8'!AS68+'m8'!AU68</f>
        <v>0</v>
      </c>
      <c r="ER78" s="57">
        <f t="shared" si="137"/>
        <v>0</v>
      </c>
      <c r="ES78" s="57">
        <f>'m8'!AJ68+'m8'!AL68+'m8'!AN68+'m8'!AP68+'m8'!AR68+'m8'!AT68+'m8'!AV68</f>
        <v>0</v>
      </c>
      <c r="ET78" s="68"/>
      <c r="EU78" s="57">
        <f t="shared" si="138"/>
        <v>0</v>
      </c>
      <c r="EV78" s="67"/>
      <c r="EW78" s="55">
        <f>'m8'!AW68+'m8'!AY68+'m8'!BA68+'m8'!BC68+'m8'!BE68+'m8'!BG68+'m8'!BI68</f>
        <v>0</v>
      </c>
      <c r="EX78" s="57">
        <f t="shared" si="139"/>
        <v>0</v>
      </c>
      <c r="EY78" s="57">
        <f>'m8'!AX68+'m8'!AZ68+'m8'!BB68+'m8'!BD68+'m8'!BF68+'m8'!BH68+'m8'!BJ68</f>
        <v>0</v>
      </c>
      <c r="EZ78" s="68"/>
      <c r="FA78" s="57">
        <f t="shared" si="140"/>
        <v>0</v>
      </c>
      <c r="FB78" s="67"/>
      <c r="FC78" s="55">
        <f>'m8'!BK68+'m9'!C68+'m9'!E68+'m9'!G68+'m9'!I68+'m9'!K68+'m9'!M68</f>
        <v>0</v>
      </c>
      <c r="FD78" s="57">
        <f>'m8'!BK68*ED78+'m9'!C68*FH78+'m9'!E68*FH78+'m9'!G68*FH78+'m9'!I68*FH78+'m9'!K68*FH78+'m9'!M68*FH78</f>
        <v>0</v>
      </c>
      <c r="FE78" s="57">
        <f>'m8'!BL68+'m9'!D68+'m9'!F68+'m9'!H68+'m9'!J68+'m9'!L68+'m9'!N68</f>
        <v>0</v>
      </c>
      <c r="FF78" s="68"/>
      <c r="FG78" s="57">
        <f t="shared" si="141"/>
        <v>0</v>
      </c>
      <c r="FH78" s="65">
        <f>IFERROR(__xludf.DUMMYFUNCTION("""COMPUTED_VALUE"""),100.0)</f>
        <v>100</v>
      </c>
      <c r="FI78" s="97">
        <f>'m9'!O68+'m9'!Q68+'m9'!S68+'m9'!U68+'m9'!W68+'m9'!Y68+'m9'!AA68</f>
        <v>0</v>
      </c>
      <c r="FJ78" s="63">
        <f t="shared" si="142"/>
        <v>0</v>
      </c>
      <c r="FK78" s="63">
        <f>'m9'!P68+'m9'!R68+'m9'!T68+'m9'!V68+'m9'!X68+'m9'!Z68+'m9'!AB68</f>
        <v>0</v>
      </c>
      <c r="FL78" s="64"/>
      <c r="FM78" s="63">
        <f t="shared" si="143"/>
        <v>0</v>
      </c>
      <c r="FN78" s="67"/>
      <c r="FO78" s="55">
        <f>'m9'!AC68+'m9'!AE68+'m9'!AG68+'m9'!AI68+'m9'!AK68+'m9'!AM68+'m9'!AO68</f>
        <v>0</v>
      </c>
      <c r="FP78" s="57">
        <f t="shared" si="144"/>
        <v>0</v>
      </c>
      <c r="FQ78" s="57">
        <f>'m9'!AD68+'m9'!AF68+'m9'!AH68+'m9'!AJ68+'m9'!AL68+'m9'!AN68+'m9'!AP68</f>
        <v>0</v>
      </c>
      <c r="FR78" s="68"/>
      <c r="FS78" s="57">
        <f t="shared" si="145"/>
        <v>0</v>
      </c>
      <c r="FT78" s="67"/>
      <c r="FU78" s="55">
        <f>'m9'!AQ68+'m9'!AS68+'m9'!AU68+'m9'!AW68+'m9'!AY68+'m9'!BA68+'m9'!BC68</f>
        <v>0</v>
      </c>
      <c r="FV78" s="57">
        <f t="shared" si="146"/>
        <v>0</v>
      </c>
      <c r="FW78" s="57">
        <f>'m9'!AR68+'m9'!AT68+'m9'!AV68+'m9'!AX68+'m9'!AZ68+'m9'!BB68+'m9'!BD68</f>
        <v>0</v>
      </c>
      <c r="FX78" s="68"/>
      <c r="FY78" s="57">
        <f t="shared" si="147"/>
        <v>0</v>
      </c>
      <c r="FZ78" s="67"/>
      <c r="GA78" s="55">
        <f>'m9'!BE68+'m9'!BG68+'m9'!BI68+'m10'!C78+'m10'!E78+'m10'!G78+'m10'!I78</f>
        <v>0</v>
      </c>
      <c r="GB78" s="57">
        <f t="shared" si="148"/>
        <v>0</v>
      </c>
      <c r="GC78" s="57">
        <f>'m9'!BF68+'m9'!BH68+'m9'!BJ68+'m10'!D78+'m10'!F78+'m10'!H78+'m10'!J78</f>
        <v>0</v>
      </c>
      <c r="GD78" s="68"/>
      <c r="GE78" s="57">
        <f t="shared" si="149"/>
        <v>0</v>
      </c>
      <c r="GF78" s="69">
        <f>IFERROR(__xludf.DUMMYFUNCTION("""COMPUTED_VALUE"""),100.0)</f>
        <v>100</v>
      </c>
      <c r="GG78" s="55">
        <f>'m10'!K78+'m10'!M78+'m10'!O78+'m10'!Q78+'m10'!S78+'m10'!U78+'m10'!W78</f>
        <v>0</v>
      </c>
      <c r="GH78" s="57">
        <f t="shared" si="150"/>
        <v>0</v>
      </c>
      <c r="GI78" s="57">
        <f>'m10'!L78+'m10'!N78+'m10'!P78+'m10'!R78+'m10'!T78+'m10'!V78+'m10'!X78</f>
        <v>0</v>
      </c>
      <c r="GJ78" s="68"/>
      <c r="GK78" s="57">
        <f t="shared" si="151"/>
        <v>0</v>
      </c>
      <c r="GL78" s="67"/>
      <c r="GM78" s="55">
        <f>'m10'!Y78+'m10'!AA78+'m10'!AC78+'m10'!AE78+'m10'!AG78+'m10'!AI78+'m10'!AK78</f>
        <v>0</v>
      </c>
      <c r="GN78" s="57">
        <f t="shared" si="152"/>
        <v>0</v>
      </c>
      <c r="GO78" s="57">
        <f>'m10'!Z78+'m10'!AB78+'m10'!AD78+'m10'!AF78+'m10'!AH78+'m10'!AJ78+'m10'!AL78</f>
        <v>0</v>
      </c>
      <c r="GP78" s="68"/>
      <c r="GQ78" s="57">
        <f t="shared" si="153"/>
        <v>0</v>
      </c>
      <c r="GR78" s="61"/>
      <c r="GS78" s="55">
        <f>'m10'!AM78+'m10'!AO78+'m10'!AQ78+'m10'!AS78+'m10'!AU78+'m10'!AW78+'m10'!AY78</f>
        <v>0</v>
      </c>
      <c r="GT78" s="57">
        <f t="shared" si="154"/>
        <v>0</v>
      </c>
      <c r="GU78" s="57">
        <f>'m10'!AN78+'m10'!AP78+'m10'!AR78+'m10'!AT78+'m10'!AV78+'m10'!AX78+'m10'!AZ78</f>
        <v>0</v>
      </c>
      <c r="GV78" s="58"/>
      <c r="GW78" s="57">
        <f t="shared" si="155"/>
        <v>0</v>
      </c>
      <c r="GX78" s="61"/>
      <c r="GY78" s="55">
        <f>'m10'!BA78+'m10'!BC78+'m10'!BE78+'m10'!BG78+'m10'!BI78+'m10'!BK78+'m11'!C78</f>
        <v>0</v>
      </c>
      <c r="GZ78" s="57">
        <f t="shared" si="156"/>
        <v>0</v>
      </c>
      <c r="HA78" s="57">
        <f>'m10'!BB78+'m10'!BD78+'m10'!BF78+'m10'!BH78+'m10'!BJ78+'m10'!BL78+'m11'!D78</f>
        <v>0</v>
      </c>
      <c r="HB78" s="58"/>
      <c r="HC78" s="57">
        <f t="shared" si="157"/>
        <v>0</v>
      </c>
      <c r="HD78" s="69">
        <f>IFERROR(__xludf.DUMMYFUNCTION("""COMPUTED_VALUE"""),100.0)</f>
        <v>100</v>
      </c>
      <c r="HE78" s="55">
        <f>'m11'!E78+'m11'!G78+'m11'!I78+'m11'!K78+'m11'!M78+'m11'!O78+'m11'!Q78</f>
        <v>0</v>
      </c>
      <c r="HF78" s="57">
        <f t="shared" si="158"/>
        <v>0</v>
      </c>
      <c r="HG78" s="57">
        <f>'m11'!F78+'m11'!H78+'m11'!J78+'m11'!L78+'m11'!N78+'m11'!P78+'m11'!R78</f>
        <v>0</v>
      </c>
      <c r="HH78" s="68"/>
      <c r="HI78" s="57">
        <f t="shared" si="159"/>
        <v>0</v>
      </c>
      <c r="HJ78" s="67"/>
      <c r="HK78" s="55">
        <f>'m11'!S78+'m11'!U78+'m11'!W78+'m11'!Y78+'m11'!AA78+'m11'!AC78+'m11'!AE78</f>
        <v>0</v>
      </c>
      <c r="HL78" s="57">
        <f t="shared" si="160"/>
        <v>0</v>
      </c>
      <c r="HM78" s="57">
        <f>'m11'!T78+'m11'!V78+'m11'!X78+'m11'!Z78+'m11'!AB78+'m11'!AD78+'m11'!AF78</f>
        <v>0</v>
      </c>
      <c r="HN78" s="68"/>
      <c r="HO78" s="57">
        <f t="shared" si="161"/>
        <v>0</v>
      </c>
      <c r="HP78" s="61"/>
      <c r="HQ78" s="55">
        <f>'m11'!AG78+'m11'!AI78+'m11'!AK78+'m11'!AM78+'m11'!AO78+'m11'!AQ78+'m11'!AS78</f>
        <v>0</v>
      </c>
      <c r="HR78" s="57">
        <f t="shared" si="162"/>
        <v>0</v>
      </c>
      <c r="HS78" s="57">
        <f>'m11'!AH78+'m11'!AJ78+'m11'!AL78+'m11'!AN78+'m11'!AP78+'m11'!AR78+'m11'!AT78</f>
        <v>0</v>
      </c>
      <c r="HT78" s="58"/>
      <c r="HU78" s="57">
        <f t="shared" si="163"/>
        <v>0</v>
      </c>
      <c r="HV78" s="61"/>
      <c r="HW78" s="55">
        <f>'m11'!AU78+'m11'!AW78+'m11'!AY78+'m11'!BA78+'m11'!BC78+'m11'!BE78+'m11'!BG78</f>
        <v>0</v>
      </c>
      <c r="HX78" s="57">
        <f t="shared" si="164"/>
        <v>0</v>
      </c>
      <c r="HY78" s="57">
        <f>'m11'!AV78+'m11'!AX78+'m11'!AZ78+'m11'!BB78+'m11'!BD78+'m11'!BF78+'m11'!BH78</f>
        <v>0</v>
      </c>
      <c r="HZ78" s="58"/>
      <c r="IA78" s="57">
        <f t="shared" si="165"/>
        <v>0</v>
      </c>
      <c r="IB78" s="61">
        <f>IFERROR(__xludf.DUMMYFUNCTION("""COMPUTED_VALUE"""),100.0)</f>
        <v>100</v>
      </c>
      <c r="IC78" s="55">
        <f>'m11'!BI78+'m12'!C78+'m12'!E78+'m12'!G78+'m12'!I78+'m12'!K78+'m12'!M78</f>
        <v>0</v>
      </c>
      <c r="ID78" s="57">
        <f t="shared" si="166"/>
        <v>0</v>
      </c>
      <c r="IE78" s="57">
        <f>'m11'!BJ78+'m12'!D78+'m12'!F78+'m12'!H78+'m12'!J78+'m12'!L78+'m12'!N78</f>
        <v>0</v>
      </c>
      <c r="IF78" s="58"/>
      <c r="IG78" s="57">
        <f t="shared" si="167"/>
        <v>0</v>
      </c>
      <c r="IH78" s="61"/>
      <c r="II78" s="55">
        <f>'m12'!O78+'m12'!Q78+'m12'!S78+'m12'!U78+'m12'!W78+'m12'!Y78+'m12'!AA78</f>
        <v>0</v>
      </c>
      <c r="IJ78" s="57">
        <f t="shared" si="168"/>
        <v>0</v>
      </c>
      <c r="IK78" s="57">
        <f>'m12'!P78+'m12'!R78+'m12'!T78+'m12'!V78+'m12'!X78+'m12'!Z78+'m12'!AB78</f>
        <v>0</v>
      </c>
      <c r="IL78" s="58"/>
      <c r="IM78" s="57">
        <f t="shared" si="169"/>
        <v>0</v>
      </c>
      <c r="IN78" s="61"/>
      <c r="IO78" s="55">
        <f>'m12'!AC78+'m12'!AE78+'m12'!AG78+'m12'!AI78+'m12'!AK78+'m12'!AM78+'m12'!AO78</f>
        <v>0</v>
      </c>
      <c r="IP78" s="57">
        <f t="shared" si="170"/>
        <v>0</v>
      </c>
      <c r="IQ78" s="57">
        <f>'m12'!AD78+'m12'!AF78+'m12'!AH78+'m12'!AJ78+'m12'!AL78+'m12'!AN78+'m12'!AP78</f>
        <v>0</v>
      </c>
      <c r="IR78" s="58"/>
      <c r="IS78" s="57">
        <f t="shared" si="171"/>
        <v>0</v>
      </c>
      <c r="IT78" s="61"/>
      <c r="IU78" s="55">
        <f>'m12'!AQ78+'m12'!AS78+'m12'!AU78+'m12'!AW78+'m12'!AY78+'m12'!BA78+'m12'!BC78</f>
        <v>0</v>
      </c>
      <c r="IV78" s="57">
        <f t="shared" si="172"/>
        <v>0</v>
      </c>
      <c r="IW78" s="57">
        <f>'m12'!AR78+'m12'!AT78+'m12'!AV78+'m12'!AX78+'m12'!AZ78+'m12'!BB78+'m12'!BD78</f>
        <v>0</v>
      </c>
      <c r="IX78" s="58"/>
      <c r="IY78" s="57">
        <f t="shared" si="173"/>
        <v>0</v>
      </c>
      <c r="IZ78" s="61"/>
      <c r="JA78" s="55">
        <f>'m12'!BE78+'m12'!BG78+'m12'!BI78+'m12'!BK78</f>
        <v>0</v>
      </c>
      <c r="JB78" s="57">
        <f t="shared" si="174"/>
        <v>0</v>
      </c>
      <c r="JC78" s="57">
        <f>'m12'!BF78+'m12'!BH78+'m12'!BJ78+'m12'!BL78</f>
        <v>0</v>
      </c>
      <c r="JD78" s="58"/>
      <c r="JE78" s="57">
        <f t="shared" si="175"/>
        <v>0</v>
      </c>
    </row>
    <row r="79">
      <c r="A79" s="2" t="str">
        <f>IFERROR(__xludf.DUMMYFUNCTION("""COMPUTED_VALUE"""),"Blanka Kouřimská-x")</f>
        <v>Blanka Kouřimská-x</v>
      </c>
      <c r="B79" s="44">
        <f>IFERROR(__xludf.DUMMYFUNCTION("""COMPUTED_VALUE"""),100.0)</f>
        <v>100</v>
      </c>
      <c r="C79" s="94">
        <f>'m3'!E57+'m3'!G57+'m3'!I57+'m3'!K57+'m3'!M57+'m3'!O57+'m3'!Q57</f>
        <v>0</v>
      </c>
      <c r="D79" s="46">
        <f>'m3'!A57*C79</f>
        <v>0</v>
      </c>
      <c r="E79" s="46">
        <f>'m3'!F57+'m3'!H57+'m3'!J57+'m3'!L57+'m3'!N57+'m3'!P57+'m3'!R57</f>
        <v>0</v>
      </c>
      <c r="F79" s="47"/>
      <c r="G79" s="46">
        <f t="shared" si="104"/>
        <v>0</v>
      </c>
      <c r="H79" s="2"/>
      <c r="I79" s="45">
        <f>'m3'!S57+'m3'!U57+'m3'!W57+'m3'!Y57+'m3'!AA57+'m3'!AC57+'m3'!AE57</f>
        <v>26</v>
      </c>
      <c r="J79" s="46">
        <f>'m3'!A57*I79</f>
        <v>2600</v>
      </c>
      <c r="K79" s="46">
        <f>'m3'!T57+'m3'!V57+'m3'!X57+'m3'!Z57+'m3'!AB57+'m3'!AD57+'m3'!AF57</f>
        <v>2600</v>
      </c>
      <c r="L79" s="47"/>
      <c r="M79" s="46">
        <f t="shared" si="105"/>
        <v>0</v>
      </c>
      <c r="N79" s="2"/>
      <c r="O79" s="45">
        <f>'m3'!AG57+'m3'!AI57+'m3'!AK57+'m3'!AM57+'m3'!AO57+'m3'!AQ57+'m3'!AS57</f>
        <v>35</v>
      </c>
      <c r="P79" s="46">
        <f>'m3'!A57*O79</f>
        <v>3500</v>
      </c>
      <c r="Q79" s="46">
        <f>'m3'!AH57+'m3'!AJ57+'m3'!AL57+'m3'!AN57+'m3'!AP57+'m3'!AR57+'m3'!AT57</f>
        <v>0</v>
      </c>
      <c r="R79" s="64">
        <v>3500.0</v>
      </c>
      <c r="S79" s="46">
        <f t="shared" si="106"/>
        <v>0</v>
      </c>
      <c r="T79" s="2"/>
      <c r="U79" s="45">
        <f>'m3'!AU57+'m3'!AW57+'m3'!AY57+'m3'!BA57+'m3'!BC57+'m3'!BE57+'m3'!BG57</f>
        <v>41</v>
      </c>
      <c r="V79" s="46">
        <f>'m3'!A57*U79</f>
        <v>4100</v>
      </c>
      <c r="W79" s="46">
        <f>'m3'!AV57+'m3'!AX57+'m3'!AZ57+'m3'!BB57+'m3'!BD57+'m3'!BF57+'m3'!BH57</f>
        <v>0</v>
      </c>
      <c r="X79" s="64">
        <v>4100.0</v>
      </c>
      <c r="Y79" s="46">
        <f t="shared" si="107"/>
        <v>0</v>
      </c>
      <c r="Z79" s="2"/>
      <c r="AA79" s="45">
        <f>'m3'!BI57+'m3'!BK57+'m4'!C57+'m4'!E57+'m4'!G57+'m4'!I57+'m4'!K57</f>
        <v>29</v>
      </c>
      <c r="AB79" s="46">
        <f>('m3'!BI57+'m3'!BK57)*'m3'!A57+('m4'!C57+'m4'!E57+'m4'!G57+'m4'!I57+'m4'!K57)*'m4'!A57</f>
        <v>2900</v>
      </c>
      <c r="AC79" s="46">
        <f>'m3'!BJ57+'m3'!BL57+'m4'!D57+'m4'!F57+'m4'!H57+'m4'!J57+'m4'!L57</f>
        <v>0</v>
      </c>
      <c r="AD79" s="64">
        <v>2900.0</v>
      </c>
      <c r="AE79" s="46">
        <f t="shared" si="108"/>
        <v>0</v>
      </c>
      <c r="AF79" s="44">
        <f>IFERROR(__xludf.DUMMYFUNCTION("""COMPUTED_VALUE"""),100.0)</f>
        <v>100</v>
      </c>
      <c r="AG79" s="45">
        <f>'m4'!M57+'m4'!O57+'m4'!Q57+'m4'!S57+'m4'!U57+'m4'!W57+'m4'!Y57</f>
        <v>22</v>
      </c>
      <c r="AH79" s="46">
        <f>'m4'!A57*AG79</f>
        <v>2200</v>
      </c>
      <c r="AI79" s="46">
        <f>'m4'!N57+'m4'!P57+'m4'!R57+'m4'!T57+'m4'!V57+'m4'!X57+'m4'!Z57</f>
        <v>0</v>
      </c>
      <c r="AJ79" s="64">
        <v>2200.0</v>
      </c>
      <c r="AK79" s="46">
        <f t="shared" si="109"/>
        <v>0</v>
      </c>
      <c r="AL79" s="2"/>
      <c r="AM79" s="45">
        <f>'m4'!AA57+'m4'!AC57+'m4'!AE57+'m4'!AG57+'m4'!AI57+'m4'!AK57+'m4'!AM57</f>
        <v>51</v>
      </c>
      <c r="AN79" s="46">
        <f>'m4'!A57*AM79</f>
        <v>5100</v>
      </c>
      <c r="AO79" s="52">
        <f>'m4'!AB57+'m4'!AD57+'m4'!AF57+'m4'!AH57+'m4'!AJ57+'m4'!AL57+'m4'!AN57</f>
        <v>0</v>
      </c>
      <c r="AP79" s="64">
        <v>5100.0</v>
      </c>
      <c r="AQ79" s="46">
        <f t="shared" si="110"/>
        <v>0</v>
      </c>
      <c r="AR79" s="2"/>
      <c r="AS79" s="45">
        <f>'m4'!AO57+'m4'!AQ57+'m4'!AS57+'m4'!AU57+'m4'!AW57+'m4'!AY57+'m4'!BA57</f>
        <v>32.5</v>
      </c>
      <c r="AT79" s="46">
        <f>'m4'!A57*AS79</f>
        <v>3250</v>
      </c>
      <c r="AU79" s="46">
        <f>'m4'!AP57+'m4'!AR57+'m4'!AT57+'m4'!AV57+'m4'!AX57+'m4'!AZ57+'m4'!BB57</f>
        <v>0</v>
      </c>
      <c r="AV79" s="96">
        <v>3250.0</v>
      </c>
      <c r="AW79" s="62">
        <f t="shared" si="111"/>
        <v>0</v>
      </c>
      <c r="AX79" s="2"/>
      <c r="AY79" s="45">
        <f>'m4'!BC57+'m4'!BE57+'m4'!BG57+'m4'!BI57+'m5'!C57+'m5'!E57+'m5'!G57</f>
        <v>36.5</v>
      </c>
      <c r="AZ79" s="46">
        <f>('m4'!BC57+'m4'!BE57+'m4'!BG57+'m4'!BI57)*'m4'!A57+('m5'!C57+'m5'!E57+'m5'!G57)*'m5'!A57</f>
        <v>3650</v>
      </c>
      <c r="BA79" s="46">
        <f>'m4'!BD57+'m4'!BF57+'m4'!BH57+'m4'!BJ57+'m5'!D57+'m5'!F57+'m5'!H57</f>
        <v>0</v>
      </c>
      <c r="BB79" s="96">
        <v>3650.0</v>
      </c>
      <c r="BC79" s="46">
        <f t="shared" si="112"/>
        <v>0</v>
      </c>
      <c r="BD79" s="44">
        <f>IFERROR(__xludf.DUMMYFUNCTION("""COMPUTED_VALUE"""),100.0)</f>
        <v>100</v>
      </c>
      <c r="BE79" s="45">
        <f>'m5'!I57+'m5'!K57+'m5'!M57+'m5'!O57+'m5'!Q57+'m5'!S57+'m5'!U57</f>
        <v>53.5</v>
      </c>
      <c r="BF79" s="46">
        <f>'m5'!A57*BE79</f>
        <v>5350</v>
      </c>
      <c r="BG79" s="46">
        <f>'m5'!J57+'m5'!L57+'m5'!N57+'m5'!P57+'m5'!R57+'m5'!T57+'m5'!V57</f>
        <v>0</v>
      </c>
      <c r="BH79" s="96">
        <v>5350.0</v>
      </c>
      <c r="BI79" s="46">
        <f t="shared" si="113"/>
        <v>0</v>
      </c>
      <c r="BJ79" s="2"/>
      <c r="BK79" s="45">
        <f>'m5'!W57+'m5'!Y57+'m5'!AA57+'m5'!AC57+'m5'!AE57+'m5'!AG57+'m5'!AI57</f>
        <v>48</v>
      </c>
      <c r="BL79" s="46">
        <f>'m5'!A57*BK79</f>
        <v>4800</v>
      </c>
      <c r="BM79" s="46">
        <f>'m5'!X57+'m5'!Z57+'m5'!AB57+'m5'!AD57+'m5'!AF57+'m5'!AH57+'m5'!AJ57</f>
        <v>0</v>
      </c>
      <c r="BN79" s="47"/>
      <c r="BO79" s="46">
        <f t="shared" si="114"/>
        <v>-4800</v>
      </c>
      <c r="BP79" s="2"/>
      <c r="BQ79" s="45">
        <f>'m5'!AK57+'m5'!AM57+'m5'!AO57+'m5'!AQ57+'m5'!AS57+'m5'!AU57+'m5'!AW57</f>
        <v>36.5</v>
      </c>
      <c r="BR79" s="46">
        <f>'m5'!A57*BQ79</f>
        <v>3650</v>
      </c>
      <c r="BS79" s="46">
        <f>'m5'!AL57+'m5'!AN57+'m5'!AP57+'m5'!AR57+'m5'!AT57+'m5'!AV57+'m5'!AX57</f>
        <v>0</v>
      </c>
      <c r="BT79" s="64"/>
      <c r="BU79" s="46">
        <f t="shared" si="115"/>
        <v>-3650</v>
      </c>
      <c r="BV79" s="2"/>
      <c r="BW79" s="45">
        <f>'m5'!AY57+'m5'!BA57+'m5'!BC57+'m5'!BE57+'m5'!BG57+'m5'!BI57+'m5'!BK57</f>
        <v>20</v>
      </c>
      <c r="BX79" s="46">
        <f>'m5'!A57*BW79</f>
        <v>2000</v>
      </c>
      <c r="BY79" s="46">
        <f>'m5'!AZ57+'m5'!BB57+'m5'!BD57+'m5'!BF57+'m5'!BH57+'m5'!BJ57+'m5'!BL57</f>
        <v>0</v>
      </c>
      <c r="BZ79" s="64"/>
      <c r="CA79" s="46">
        <f t="shared" si="116"/>
        <v>-2000</v>
      </c>
      <c r="CB79" s="44">
        <f>IFERROR(__xludf.DUMMYFUNCTION("""COMPUTED_VALUE"""),100.0)</f>
        <v>100</v>
      </c>
      <c r="CC79" s="45">
        <f>'m6'!C69+'m6'!E69+'m6'!G69+'m6'!I69+'m6'!K69+'m6'!M69+'m6'!O69</f>
        <v>17.5</v>
      </c>
      <c r="CD79" s="46">
        <f t="shared" si="117"/>
        <v>1750</v>
      </c>
      <c r="CE79" s="46">
        <f>'m6'!D69+'m6'!F69+'m6'!H69+'m6'!J69+'m6'!L69+'m6'!N69+'m6'!P69</f>
        <v>0</v>
      </c>
      <c r="CF79" s="64"/>
      <c r="CG79" s="46">
        <f t="shared" si="118"/>
        <v>-1750</v>
      </c>
      <c r="CH79" s="2"/>
      <c r="CI79" s="45">
        <f>'m6'!Q69+'m6'!S69+'m6'!U69+'m6'!W69+'m6'!Y69+'m6'!AA69+'m6'!AC69</f>
        <v>0</v>
      </c>
      <c r="CJ79" s="54">
        <f t="shared" si="119"/>
        <v>0</v>
      </c>
      <c r="CK79" s="46">
        <f>'m6'!R69+'m6'!T69+'m6'!V69+'m6'!X69+'m6'!Z69+'m6'!AB69+'m6'!AD69</f>
        <v>0</v>
      </c>
      <c r="CL79" s="64"/>
      <c r="CM79" s="46">
        <f t="shared" si="120"/>
        <v>0</v>
      </c>
      <c r="CN79" s="2"/>
      <c r="CO79" s="45">
        <f>'m6'!AE69+'m6'!AG69+'m6'!AI69+'m6'!AK69+'m6'!AM69+'m6'!AO69+'m6'!AQ69</f>
        <v>0</v>
      </c>
      <c r="CP79" s="46">
        <f t="shared" si="121"/>
        <v>0</v>
      </c>
      <c r="CQ79" s="46">
        <f>'m6'!AF69+'m6'!AH69+'m6'!AJ69+'m6'!AL69+'m6'!AN69+'m6'!AP69+'m6'!AR69</f>
        <v>0</v>
      </c>
      <c r="CR79" s="64"/>
      <c r="CS79" s="46">
        <f t="shared" si="122"/>
        <v>0</v>
      </c>
      <c r="CT79" s="2"/>
      <c r="CU79" s="45">
        <f>'m6'!AS69+'m6'!AU69+'m6'!AW69+'m6'!AY69+'m6'!BA69+'m6'!BC69+'m6'!BE69</f>
        <v>0</v>
      </c>
      <c r="CV79" s="46">
        <f t="shared" si="123"/>
        <v>0</v>
      </c>
      <c r="CW79" s="46">
        <f>'m6'!AT69+'m6'!AV69+'m6'!AX69+'m6'!AZ69+'m6'!BB69+'m6'!BD69+'m6'!BF69</f>
        <v>0</v>
      </c>
      <c r="CX79" s="64"/>
      <c r="CY79" s="46">
        <f t="shared" si="124"/>
        <v>0</v>
      </c>
      <c r="CZ79" s="2"/>
      <c r="DA79" s="45">
        <f>'m6'!BG69+'m6'!BI69+'m7'!C69+'m7'!E69+'m7'!G69+'m7'!I69+'m7'!K69</f>
        <v>0</v>
      </c>
      <c r="DB79" s="46">
        <f>('m6'!BG69+'m6'!BI69)*'m6'!A69+('m7'!C69+'m7'!E69+'m7'!G69+'m7'!I69+'m7'!K69)*'m7'!A69</f>
        <v>0</v>
      </c>
      <c r="DC79" s="46">
        <f>'m6'!BH69+'m6'!BJ69+'m7'!D69+'m7'!F69+'m7'!H69+'m7'!J69+'m7'!L69</f>
        <v>0</v>
      </c>
      <c r="DD79" s="64"/>
      <c r="DE79" s="46">
        <f t="shared" si="125"/>
        <v>0</v>
      </c>
      <c r="DF79" s="44">
        <f>IFERROR(__xludf.DUMMYFUNCTION("""COMPUTED_VALUE"""),100.0)</f>
        <v>100</v>
      </c>
      <c r="DG79" s="45">
        <f>'m7'!M69+'m7'!O69+'m7'!Q69+'m7'!S69+'m7'!U69+'m7'!W69+'m7'!Y69</f>
        <v>0</v>
      </c>
      <c r="DH79" s="46">
        <f t="shared" si="126"/>
        <v>0</v>
      </c>
      <c r="DI79" s="46">
        <f>'m7'!N69+'m7'!P69+'m7'!R69+'m7'!T69+'m7'!V69+'m7'!X69+'m7'!Z69</f>
        <v>0</v>
      </c>
      <c r="DJ79" s="64"/>
      <c r="DK79" s="46">
        <f t="shared" si="127"/>
        <v>0</v>
      </c>
      <c r="DL79" s="2"/>
      <c r="DM79" s="45">
        <f>'m7'!AA69+'m7'!AC69+'m7'!AE69+'m7'!AG69+'m7'!AI69+'m7'!AK69+'m7'!AM69</f>
        <v>0</v>
      </c>
      <c r="DN79" s="46">
        <f t="shared" si="128"/>
        <v>0</v>
      </c>
      <c r="DO79" s="46">
        <f>'m7'!AB69+'m7'!AD69+'m7'!AF69+'m7'!AH69+'m7'!AJ69+'m7'!AL69+'m7'!AN69</f>
        <v>0</v>
      </c>
      <c r="DP79" s="64"/>
      <c r="DQ79" s="46">
        <f t="shared" si="129"/>
        <v>0</v>
      </c>
      <c r="DR79" s="2"/>
      <c r="DS79" s="45">
        <f>'m7'!AO69+'m7'!AQ69+'m7'!AS69+'m7'!AU69+'m7'!AW69+'m7'!AY69+'m7'!BA69</f>
        <v>0</v>
      </c>
      <c r="DT79" s="46">
        <f t="shared" si="130"/>
        <v>0</v>
      </c>
      <c r="DU79" s="46">
        <f>'m7'!AP69+'m7'!AR69+'m7'!AT69+'m7'!AV69+'m7'!AX69+'m7'!AZ69+'m7'!BB69</f>
        <v>0</v>
      </c>
      <c r="DV79" s="64"/>
      <c r="DW79" s="46">
        <f t="shared" si="131"/>
        <v>0</v>
      </c>
      <c r="DX79" s="2"/>
      <c r="DY79" s="97">
        <f>'m7'!BC69+'m7'!BE69+'m7'!BG69+'m7'!BI69+'m7'!BK69+'m8'!C69+'m8'!E69</f>
        <v>0</v>
      </c>
      <c r="DZ79" s="63">
        <f>('m7'!BC69+'m7'!BE69+'m7'!BG69+'m7'!BI69+'m7'!BK69)*DF79+('m8'!C69+'m8'!E69)*ED79</f>
        <v>0</v>
      </c>
      <c r="EA79" s="63">
        <f>'m7'!BD69+'m7'!BF69+'m7'!BH69+'m7'!BJ69+'m7'!BL69+'m8'!D69+'m8'!F69</f>
        <v>0</v>
      </c>
      <c r="EB79" s="64"/>
      <c r="EC79" s="63">
        <f t="shared" si="132"/>
        <v>0</v>
      </c>
      <c r="ED79" s="65">
        <f>IFERROR(__xludf.DUMMYFUNCTION("""COMPUTED_VALUE"""),100.0)</f>
        <v>100</v>
      </c>
      <c r="EE79" s="97">
        <f>'m8'!G69+'m8'!I69+'m8'!K69+'m8'!M69+'m8'!O69+'m8'!Q69+'m8'!S69</f>
        <v>0</v>
      </c>
      <c r="EF79" s="63">
        <f t="shared" si="133"/>
        <v>0</v>
      </c>
      <c r="EG79" s="63">
        <f>'m8'!H69+'m8'!J69+'m8'!L69+'m8'!N69+'m8'!P69+'m8'!R69+'m8'!T69</f>
        <v>0</v>
      </c>
      <c r="EH79" s="64"/>
      <c r="EI79" s="63">
        <f t="shared" si="134"/>
        <v>0</v>
      </c>
      <c r="EJ79" s="66"/>
      <c r="EK79" s="97">
        <f>'m8'!U69+'m8'!W69+'m8'!Y69+'m8'!AA69+'m8'!AC69+'m8'!AE69+'m8'!AG69</f>
        <v>0</v>
      </c>
      <c r="EL79" s="63">
        <f t="shared" si="135"/>
        <v>0</v>
      </c>
      <c r="EM79" s="63">
        <f>'m8'!V69+'m8'!X69+'m8'!Z69+'m8'!AB69+'m8'!AD69+'m8'!AF69+'m8'!AH69</f>
        <v>0</v>
      </c>
      <c r="EN79" s="64"/>
      <c r="EO79" s="63">
        <f t="shared" si="136"/>
        <v>0</v>
      </c>
      <c r="EP79" s="67"/>
      <c r="EQ79" s="55">
        <f>'m8'!AI69+'m8'!AK69+'m8'!AM69+'m8'!AO69+'m8'!AQ69+'m8'!AS69+'m8'!AU69</f>
        <v>0</v>
      </c>
      <c r="ER79" s="57">
        <f t="shared" si="137"/>
        <v>0</v>
      </c>
      <c r="ES79" s="57">
        <f>'m8'!AJ69+'m8'!AL69+'m8'!AN69+'m8'!AP69+'m8'!AR69+'m8'!AT69+'m8'!AV69</f>
        <v>0</v>
      </c>
      <c r="ET79" s="68"/>
      <c r="EU79" s="57">
        <f t="shared" si="138"/>
        <v>0</v>
      </c>
      <c r="EV79" s="67"/>
      <c r="EW79" s="55">
        <f>'m8'!AW69+'m8'!AY69+'m8'!BA69+'m8'!BC69+'m8'!BE69+'m8'!BG69+'m8'!BI69</f>
        <v>0</v>
      </c>
      <c r="EX79" s="57">
        <f t="shared" si="139"/>
        <v>0</v>
      </c>
      <c r="EY79" s="57">
        <f>'m8'!AX69+'m8'!AZ69+'m8'!BB69+'m8'!BD69+'m8'!BF69+'m8'!BH69+'m8'!BJ69</f>
        <v>0</v>
      </c>
      <c r="EZ79" s="68"/>
      <c r="FA79" s="57">
        <f t="shared" si="140"/>
        <v>0</v>
      </c>
      <c r="FB79" s="67"/>
      <c r="FC79" s="55">
        <f>'m8'!BK69+'m9'!C69+'m9'!E69+'m9'!G69+'m9'!I69+'m9'!K69+'m9'!M69</f>
        <v>0</v>
      </c>
      <c r="FD79" s="57">
        <f>'m8'!BK69*ED79+'m9'!C69*FH79+'m9'!E69*FH79+'m9'!G69*FH79+'m9'!I69*FH79+'m9'!K69*FH79+'m9'!M69*FH79</f>
        <v>0</v>
      </c>
      <c r="FE79" s="57">
        <f>'m8'!BL69+'m9'!D69+'m9'!F69+'m9'!H69+'m9'!J69+'m9'!L69+'m9'!N69</f>
        <v>0</v>
      </c>
      <c r="FF79" s="68"/>
      <c r="FG79" s="57">
        <f t="shared" si="141"/>
        <v>0</v>
      </c>
      <c r="FH79" s="65">
        <f>IFERROR(__xludf.DUMMYFUNCTION("""COMPUTED_VALUE"""),100.0)</f>
        <v>100</v>
      </c>
      <c r="FI79" s="97">
        <f>'m9'!O69+'m9'!Q69+'m9'!S69+'m9'!U69+'m9'!W69+'m9'!Y69+'m9'!AA69</f>
        <v>0</v>
      </c>
      <c r="FJ79" s="63">
        <f t="shared" si="142"/>
        <v>0</v>
      </c>
      <c r="FK79" s="63">
        <f>'m9'!P69+'m9'!R69+'m9'!T69+'m9'!V69+'m9'!X69+'m9'!Z69+'m9'!AB69</f>
        <v>0</v>
      </c>
      <c r="FL79" s="64"/>
      <c r="FM79" s="63">
        <f t="shared" si="143"/>
        <v>0</v>
      </c>
      <c r="FN79" s="67"/>
      <c r="FO79" s="55">
        <f>'m9'!AC69+'m9'!AE69+'m9'!AG69+'m9'!AI69+'m9'!AK69+'m9'!AM69+'m9'!AO69</f>
        <v>0</v>
      </c>
      <c r="FP79" s="57">
        <f t="shared" si="144"/>
        <v>0</v>
      </c>
      <c r="FQ79" s="57">
        <f>'m9'!AD69+'m9'!AF69+'m9'!AH69+'m9'!AJ69+'m9'!AL69+'m9'!AN69+'m9'!AP69</f>
        <v>0</v>
      </c>
      <c r="FR79" s="68"/>
      <c r="FS79" s="57">
        <f t="shared" si="145"/>
        <v>0</v>
      </c>
      <c r="FT79" s="67"/>
      <c r="FU79" s="55">
        <f>'m9'!AQ69+'m9'!AS69+'m9'!AU69+'m9'!AW69+'m9'!AY69+'m9'!BA69+'m9'!BC69</f>
        <v>0</v>
      </c>
      <c r="FV79" s="57">
        <f t="shared" si="146"/>
        <v>0</v>
      </c>
      <c r="FW79" s="57">
        <f>'m9'!AR69+'m9'!AT69+'m9'!AV69+'m9'!AX69+'m9'!AZ69+'m9'!BB69+'m9'!BD69</f>
        <v>0</v>
      </c>
      <c r="FX79" s="68"/>
      <c r="FY79" s="57">
        <f t="shared" si="147"/>
        <v>0</v>
      </c>
      <c r="FZ79" s="67"/>
      <c r="GA79" s="55">
        <f>'m9'!BE69+'m9'!BG69+'m9'!BI69+'m10'!C79+'m10'!E79+'m10'!G79+'m10'!I79</f>
        <v>0</v>
      </c>
      <c r="GB79" s="57">
        <f t="shared" si="148"/>
        <v>0</v>
      </c>
      <c r="GC79" s="57">
        <f>'m9'!BF69+'m9'!BH69+'m9'!BJ69+'m10'!D79+'m10'!F79+'m10'!H79+'m10'!J79</f>
        <v>0</v>
      </c>
      <c r="GD79" s="68"/>
      <c r="GE79" s="57">
        <f t="shared" si="149"/>
        <v>0</v>
      </c>
      <c r="GF79" s="69">
        <f>IFERROR(__xludf.DUMMYFUNCTION("""COMPUTED_VALUE"""),100.0)</f>
        <v>100</v>
      </c>
      <c r="GG79" s="55">
        <f>'m10'!K79+'m10'!M79+'m10'!O79+'m10'!Q79+'m10'!S79+'m10'!U79+'m10'!W79</f>
        <v>0</v>
      </c>
      <c r="GH79" s="57">
        <f t="shared" si="150"/>
        <v>0</v>
      </c>
      <c r="GI79" s="57">
        <f>'m10'!L79+'m10'!N79+'m10'!P79+'m10'!R79+'m10'!T79+'m10'!V79+'m10'!X79</f>
        <v>0</v>
      </c>
      <c r="GJ79" s="68"/>
      <c r="GK79" s="57">
        <f t="shared" si="151"/>
        <v>0</v>
      </c>
      <c r="GL79" s="67"/>
      <c r="GM79" s="55">
        <f>'m10'!Y79+'m10'!AA79+'m10'!AC79+'m10'!AE79+'m10'!AG79+'m10'!AI79+'m10'!AK79</f>
        <v>0</v>
      </c>
      <c r="GN79" s="57">
        <f t="shared" si="152"/>
        <v>0</v>
      </c>
      <c r="GO79" s="57">
        <f>'m10'!Z79+'m10'!AB79+'m10'!AD79+'m10'!AF79+'m10'!AH79+'m10'!AJ79+'m10'!AL79</f>
        <v>0</v>
      </c>
      <c r="GP79" s="68"/>
      <c r="GQ79" s="57">
        <f t="shared" si="153"/>
        <v>0</v>
      </c>
      <c r="GR79" s="61"/>
      <c r="GS79" s="55">
        <f>'m10'!AM79+'m10'!AO79+'m10'!AQ79+'m10'!AS79+'m10'!AU79+'m10'!AW79+'m10'!AY79</f>
        <v>0</v>
      </c>
      <c r="GT79" s="57">
        <f t="shared" si="154"/>
        <v>0</v>
      </c>
      <c r="GU79" s="57">
        <f>'m10'!AN79+'m10'!AP79+'m10'!AR79+'m10'!AT79+'m10'!AV79+'m10'!AX79+'m10'!AZ79</f>
        <v>0</v>
      </c>
      <c r="GV79" s="58"/>
      <c r="GW79" s="57">
        <f t="shared" si="155"/>
        <v>0</v>
      </c>
      <c r="GX79" s="61"/>
      <c r="GY79" s="55">
        <f>'m10'!BA79+'m10'!BC79+'m10'!BE79+'m10'!BG79+'m10'!BI79+'m10'!BK79+'m11'!C79</f>
        <v>0</v>
      </c>
      <c r="GZ79" s="57">
        <f t="shared" si="156"/>
        <v>0</v>
      </c>
      <c r="HA79" s="57">
        <f>'m10'!BB79+'m10'!BD79+'m10'!BF79+'m10'!BH79+'m10'!BJ79+'m10'!BL79+'m11'!D79</f>
        <v>0</v>
      </c>
      <c r="HB79" s="58"/>
      <c r="HC79" s="57">
        <f t="shared" si="157"/>
        <v>0</v>
      </c>
      <c r="HD79" s="69">
        <f>IFERROR(__xludf.DUMMYFUNCTION("""COMPUTED_VALUE"""),100.0)</f>
        <v>100</v>
      </c>
      <c r="HE79" s="55">
        <f>'m11'!E79+'m11'!G79+'m11'!I79+'m11'!K79+'m11'!M79+'m11'!O79+'m11'!Q79</f>
        <v>0</v>
      </c>
      <c r="HF79" s="57">
        <f t="shared" si="158"/>
        <v>0</v>
      </c>
      <c r="HG79" s="57">
        <f>'m11'!F79+'m11'!H79+'m11'!J79+'m11'!L79+'m11'!N79+'m11'!P79+'m11'!R79</f>
        <v>0</v>
      </c>
      <c r="HH79" s="68"/>
      <c r="HI79" s="57">
        <f t="shared" si="159"/>
        <v>0</v>
      </c>
      <c r="HJ79" s="67"/>
      <c r="HK79" s="55">
        <f>'m11'!S79+'m11'!U79+'m11'!W79+'m11'!Y79+'m11'!AA79+'m11'!AC79+'m11'!AE79</f>
        <v>0</v>
      </c>
      <c r="HL79" s="57">
        <f t="shared" si="160"/>
        <v>0</v>
      </c>
      <c r="HM79" s="57">
        <f>'m11'!T79+'m11'!V79+'m11'!X79+'m11'!Z79+'m11'!AB79+'m11'!AD79+'m11'!AF79</f>
        <v>0</v>
      </c>
      <c r="HN79" s="68"/>
      <c r="HO79" s="57">
        <f t="shared" si="161"/>
        <v>0</v>
      </c>
      <c r="HP79" s="61"/>
      <c r="HQ79" s="55">
        <f>'m11'!AG79+'m11'!AI79+'m11'!AK79+'m11'!AM79+'m11'!AO79+'m11'!AQ79+'m11'!AS79</f>
        <v>0</v>
      </c>
      <c r="HR79" s="57">
        <f t="shared" si="162"/>
        <v>0</v>
      </c>
      <c r="HS79" s="57">
        <f>'m11'!AH79+'m11'!AJ79+'m11'!AL79+'m11'!AN79+'m11'!AP79+'m11'!AR79+'m11'!AT79</f>
        <v>0</v>
      </c>
      <c r="HT79" s="58"/>
      <c r="HU79" s="57">
        <f t="shared" si="163"/>
        <v>0</v>
      </c>
      <c r="HV79" s="61"/>
      <c r="HW79" s="55">
        <f>'m11'!AU79+'m11'!AW79+'m11'!AY79+'m11'!BA79+'m11'!BC79+'m11'!BE79+'m11'!BG79</f>
        <v>0</v>
      </c>
      <c r="HX79" s="57">
        <f t="shared" si="164"/>
        <v>0</v>
      </c>
      <c r="HY79" s="57">
        <f>'m11'!AV79+'m11'!AX79+'m11'!AZ79+'m11'!BB79+'m11'!BD79+'m11'!BF79+'m11'!BH79</f>
        <v>0</v>
      </c>
      <c r="HZ79" s="58"/>
      <c r="IA79" s="57">
        <f t="shared" si="165"/>
        <v>0</v>
      </c>
      <c r="IB79" s="61">
        <f>IFERROR(__xludf.DUMMYFUNCTION("""COMPUTED_VALUE"""),100.0)</f>
        <v>100</v>
      </c>
      <c r="IC79" s="55">
        <f>'m11'!BI79+'m12'!C79+'m12'!E79+'m12'!G79+'m12'!I79+'m12'!K79+'m12'!M79</f>
        <v>0</v>
      </c>
      <c r="ID79" s="57">
        <f t="shared" si="166"/>
        <v>0</v>
      </c>
      <c r="IE79" s="57">
        <f>'m11'!BJ79+'m12'!D79+'m12'!F79+'m12'!H79+'m12'!J79+'m12'!L79+'m12'!N79</f>
        <v>0</v>
      </c>
      <c r="IF79" s="58"/>
      <c r="IG79" s="57">
        <f t="shared" si="167"/>
        <v>0</v>
      </c>
      <c r="IH79" s="61"/>
      <c r="II79" s="55">
        <f>'m12'!O79+'m12'!Q79+'m12'!S79+'m12'!U79+'m12'!W79+'m12'!Y79+'m12'!AA79</f>
        <v>0</v>
      </c>
      <c r="IJ79" s="57">
        <f t="shared" si="168"/>
        <v>0</v>
      </c>
      <c r="IK79" s="57">
        <f>'m12'!P79+'m12'!R79+'m12'!T79+'m12'!V79+'m12'!X79+'m12'!Z79+'m12'!AB79</f>
        <v>0</v>
      </c>
      <c r="IL79" s="58"/>
      <c r="IM79" s="57">
        <f t="shared" si="169"/>
        <v>0</v>
      </c>
      <c r="IN79" s="61"/>
      <c r="IO79" s="55">
        <f>'m12'!AC79+'m12'!AE79+'m12'!AG79+'m12'!AI79+'m12'!AK79+'m12'!AM79+'m12'!AO79</f>
        <v>0</v>
      </c>
      <c r="IP79" s="57">
        <f t="shared" si="170"/>
        <v>0</v>
      </c>
      <c r="IQ79" s="57">
        <f>'m12'!AD79+'m12'!AF79+'m12'!AH79+'m12'!AJ79+'m12'!AL79+'m12'!AN79+'m12'!AP79</f>
        <v>0</v>
      </c>
      <c r="IR79" s="58"/>
      <c r="IS79" s="57">
        <f t="shared" si="171"/>
        <v>0</v>
      </c>
      <c r="IT79" s="61"/>
      <c r="IU79" s="55">
        <f>'m12'!AQ79+'m12'!AS79+'m12'!AU79+'m12'!AW79+'m12'!AY79+'m12'!BA79+'m12'!BC79</f>
        <v>0</v>
      </c>
      <c r="IV79" s="57">
        <f t="shared" si="172"/>
        <v>0</v>
      </c>
      <c r="IW79" s="57">
        <f>'m12'!AR79+'m12'!AT79+'m12'!AV79+'m12'!AX79+'m12'!AZ79+'m12'!BB79+'m12'!BD79</f>
        <v>0</v>
      </c>
      <c r="IX79" s="58"/>
      <c r="IY79" s="57">
        <f t="shared" si="173"/>
        <v>0</v>
      </c>
      <c r="IZ79" s="61"/>
      <c r="JA79" s="55">
        <f>'m12'!BE79+'m12'!BG79+'m12'!BI79+'m12'!BK79</f>
        <v>0</v>
      </c>
      <c r="JB79" s="57">
        <f t="shared" si="174"/>
        <v>0</v>
      </c>
      <c r="JC79" s="57">
        <f>'m12'!BF79+'m12'!BH79+'m12'!BJ79+'m12'!BL79</f>
        <v>0</v>
      </c>
      <c r="JD79" s="58"/>
      <c r="JE79" s="57">
        <f t="shared" si="175"/>
        <v>0</v>
      </c>
    </row>
    <row r="80">
      <c r="A80" s="2" t="str">
        <f>IFERROR(__xludf.DUMMYFUNCTION("""COMPUTED_VALUE"""),"Vladimír Dudkin-x")</f>
        <v>Vladimír Dudkin-x</v>
      </c>
      <c r="B80" s="44">
        <f>IFERROR(__xludf.DUMMYFUNCTION("""COMPUTED_VALUE"""),100.0)</f>
        <v>100</v>
      </c>
      <c r="C80" s="94">
        <f>'m3'!E58+'m3'!G58+'m3'!I58+'m3'!K58+'m3'!M58+'m3'!O58+'m3'!Q58</f>
        <v>0</v>
      </c>
      <c r="D80" s="46">
        <f>'m3'!A59*C80</f>
        <v>0</v>
      </c>
      <c r="E80" s="46">
        <f>'m3'!F58+'m3'!H58+'m3'!J58+'m3'!L58+'m3'!N58+'m3'!P58+'m3'!R58</f>
        <v>0</v>
      </c>
      <c r="F80" s="47"/>
      <c r="G80" s="46">
        <f t="shared" si="104"/>
        <v>0</v>
      </c>
      <c r="H80" s="2"/>
      <c r="I80" s="45">
        <f>'m3'!S58+'m3'!U58+'m3'!W58+'m3'!Y58+'m3'!AA58+'m3'!AC58+'m3'!AE58</f>
        <v>10</v>
      </c>
      <c r="J80" s="46">
        <f>'m3'!A58*I80</f>
        <v>1000</v>
      </c>
      <c r="K80" s="46">
        <f>'m3'!T58+'m3'!V58+'m3'!X58+'m3'!Z58+'m3'!AB58+'m3'!AD58+'m3'!AF58</f>
        <v>0</v>
      </c>
      <c r="L80" s="47"/>
      <c r="M80" s="46">
        <f t="shared" si="105"/>
        <v>-1000</v>
      </c>
      <c r="N80" s="2"/>
      <c r="O80" s="45">
        <f>'m3'!AG58+'m3'!AI58+'m3'!AK58+'m3'!AM58+'m3'!AO58+'m3'!AQ58+'m3'!AS58</f>
        <v>0</v>
      </c>
      <c r="P80" s="46">
        <f>'m3'!A58*O80</f>
        <v>0</v>
      </c>
      <c r="Q80" s="46">
        <f>'m3'!AH58+'m3'!AJ58+'m3'!AL58+'m3'!AN58+'m3'!AP58+'m3'!AR58+'m3'!AT58</f>
        <v>0</v>
      </c>
      <c r="R80" s="49"/>
      <c r="S80" s="46">
        <f t="shared" si="106"/>
        <v>0</v>
      </c>
      <c r="T80" s="2"/>
      <c r="U80" s="45">
        <f>'m3'!AU58+'m3'!AW58+'m3'!AY58+'m3'!BA58+'m3'!BC58+'m3'!BE58+'m3'!BG58</f>
        <v>0</v>
      </c>
      <c r="V80" s="46">
        <f>'m3'!A58*U80</f>
        <v>0</v>
      </c>
      <c r="W80" s="46">
        <f>'m3'!AV58+'m3'!AX58+'m3'!AZ58+'m3'!BB58+'m3'!BD58+'m3'!BF58+'m3'!BH58</f>
        <v>0</v>
      </c>
      <c r="X80" s="49"/>
      <c r="Y80" s="46">
        <f t="shared" si="107"/>
        <v>0</v>
      </c>
      <c r="Z80" s="2"/>
      <c r="AA80" s="45">
        <f>'m3'!BI58+'m3'!BK58+'m4'!C58+'m4'!E58+'m4'!G58+'m4'!I58+'m4'!K58</f>
        <v>0</v>
      </c>
      <c r="AB80" s="46">
        <f>('m3'!BI58+'m3'!BK58)*'m3'!A58+('m4'!C58+'m4'!E58+'m4'!G58+'m4'!I58+'m4'!K58)*'m4'!A58</f>
        <v>0</v>
      </c>
      <c r="AC80" s="46">
        <f>'m3'!BJ58+'m3'!BL58+'m4'!D58+'m4'!F58+'m4'!H58+'m4'!J58+'m4'!L58</f>
        <v>0</v>
      </c>
      <c r="AD80" s="49"/>
      <c r="AE80" s="46">
        <f t="shared" si="108"/>
        <v>0</v>
      </c>
      <c r="AF80" s="44">
        <f>IFERROR(__xludf.DUMMYFUNCTION("""COMPUTED_VALUE"""),100.0)</f>
        <v>100</v>
      </c>
      <c r="AG80" s="45">
        <f>'m4'!M58+'m4'!O58+'m4'!Q58+'m4'!S58+'m4'!U58+'m4'!W58+'m4'!Y58</f>
        <v>0</v>
      </c>
      <c r="AH80" s="46">
        <f>'m4'!A58*AG80</f>
        <v>0</v>
      </c>
      <c r="AI80" s="46">
        <f>'m4'!N58+'m4'!P58+'m4'!R58+'m4'!T58+'m4'!V58+'m4'!X58+'m4'!Z58</f>
        <v>0</v>
      </c>
      <c r="AJ80" s="49"/>
      <c r="AK80" s="46">
        <f t="shared" si="109"/>
        <v>0</v>
      </c>
      <c r="AL80" s="2"/>
      <c r="AM80" s="45">
        <f>'m4'!AA58+'m4'!AC58+'m4'!AE58+'m4'!AG58+'m4'!AI58+'m4'!AK58+'m4'!AM58</f>
        <v>0</v>
      </c>
      <c r="AN80" s="46">
        <f>'m4'!A58*AM80</f>
        <v>0</v>
      </c>
      <c r="AO80" s="52">
        <f>'m4'!AB58+'m4'!AD58+'m4'!AF58+'m4'!AH58+'m4'!AJ58+'m4'!AL58+'m4'!AN58</f>
        <v>0</v>
      </c>
      <c r="AP80" s="49"/>
      <c r="AQ80" s="46">
        <f t="shared" si="110"/>
        <v>0</v>
      </c>
      <c r="AR80" s="2"/>
      <c r="AS80" s="45">
        <f>'m4'!AO58+'m4'!AQ58+'m4'!AS58+'m4'!AU58+'m4'!AW58+'m4'!AY58+'m4'!BA58</f>
        <v>0</v>
      </c>
      <c r="AT80" s="46">
        <f>'m4'!A58*AS80</f>
        <v>0</v>
      </c>
      <c r="AU80" s="46">
        <f>'m4'!AP58+'m4'!AR58+'m4'!AT58+'m4'!AV58+'m4'!AX58+'m4'!AZ58+'m4'!BB58</f>
        <v>0</v>
      </c>
      <c r="AV80" s="49"/>
      <c r="AW80" s="62">
        <f t="shared" si="111"/>
        <v>0</v>
      </c>
      <c r="AX80" s="2"/>
      <c r="AY80" s="45">
        <f>'m4'!BC58+'m4'!BE58+'m4'!BG58+'m4'!BI58+'m5'!C58+'m5'!E58+'m5'!G58</f>
        <v>0</v>
      </c>
      <c r="AZ80" s="46">
        <f>('m4'!BC58+'m4'!BE58+'m4'!BG58+'m4'!BI58)*'m4'!A58+('m5'!C58+'m5'!E58+'m5'!G58)*'m5'!A58</f>
        <v>0</v>
      </c>
      <c r="BA80" s="46">
        <f>'m4'!BD58+'m4'!BF58+'m4'!BH58+'m4'!BJ58+'m5'!D58+'m5'!F58+'m5'!H58</f>
        <v>0</v>
      </c>
      <c r="BB80" s="49"/>
      <c r="BC80" s="46">
        <f t="shared" si="112"/>
        <v>0</v>
      </c>
      <c r="BD80" s="44">
        <f>IFERROR(__xludf.DUMMYFUNCTION("""COMPUTED_VALUE"""),100.0)</f>
        <v>100</v>
      </c>
      <c r="BE80" s="45">
        <f>'m5'!I58+'m5'!K58+'m5'!M58+'m5'!O58+'m5'!Q58+'m5'!S58+'m5'!U58</f>
        <v>0</v>
      </c>
      <c r="BF80" s="46">
        <f>'m5'!A58*BE80</f>
        <v>0</v>
      </c>
      <c r="BG80" s="46">
        <f>'m5'!J58+'m5'!L58+'m5'!N58+'m5'!P58+'m5'!R58+'m5'!T58+'m5'!V58</f>
        <v>0</v>
      </c>
      <c r="BH80" s="49"/>
      <c r="BI80" s="46">
        <f t="shared" si="113"/>
        <v>0</v>
      </c>
      <c r="BJ80" s="2"/>
      <c r="BK80" s="45">
        <f>'m5'!W58+'m5'!Y58+'m5'!AA58+'m5'!AC58+'m5'!AE58+'m5'!AG58+'m5'!AI58</f>
        <v>0</v>
      </c>
      <c r="BL80" s="46">
        <f>'m5'!A58*BK80</f>
        <v>0</v>
      </c>
      <c r="BM80" s="46">
        <f>'m5'!X58+'m5'!Z58+'m5'!AB58+'m5'!AD58+'m5'!AF58+'m5'!AH58+'m5'!AJ58</f>
        <v>0</v>
      </c>
      <c r="BN80" s="47"/>
      <c r="BO80" s="46">
        <f t="shared" si="114"/>
        <v>0</v>
      </c>
      <c r="BP80" s="2"/>
      <c r="BQ80" s="45">
        <f>'m5'!AK58+'m5'!AM58+'m5'!AO58+'m5'!AQ58+'m5'!AS58+'m5'!AU58+'m5'!AW58</f>
        <v>0</v>
      </c>
      <c r="BR80" s="46">
        <f>'m5'!A58*BQ80</f>
        <v>0</v>
      </c>
      <c r="BS80" s="46">
        <f>'m5'!AL58+'m5'!AN58+'m5'!AP58+'m5'!AR58+'m5'!AT58+'m5'!AV58+'m5'!AX58</f>
        <v>0</v>
      </c>
      <c r="BT80" s="49"/>
      <c r="BU80" s="46">
        <f t="shared" si="115"/>
        <v>0</v>
      </c>
      <c r="BV80" s="2"/>
      <c r="BW80" s="45">
        <f>'m5'!AY58+'m5'!BA58+'m5'!BC58+'m5'!BE58+'m5'!BG58+'m5'!BI58+'m5'!BK58</f>
        <v>0</v>
      </c>
      <c r="BX80" s="46">
        <f>'m5'!A58*BW80</f>
        <v>0</v>
      </c>
      <c r="BY80" s="46">
        <f>'m5'!AZ58+'m5'!BB58+'m5'!BD58+'m5'!BF58+'m5'!BH58+'m5'!BJ58+'m5'!BL58</f>
        <v>0</v>
      </c>
      <c r="BZ80" s="49"/>
      <c r="CA80" s="46">
        <f t="shared" si="116"/>
        <v>0</v>
      </c>
      <c r="CB80" s="44">
        <f>IFERROR(__xludf.DUMMYFUNCTION("""COMPUTED_VALUE"""),100.0)</f>
        <v>100</v>
      </c>
      <c r="CC80" s="45">
        <f>'m6'!C70+'m6'!E70+'m6'!G70+'m6'!I70+'m6'!K70+'m6'!M70+'m6'!O70</f>
        <v>0</v>
      </c>
      <c r="CD80" s="46">
        <f t="shared" si="117"/>
        <v>0</v>
      </c>
      <c r="CE80" s="46">
        <f>'m6'!D70+'m6'!F70+'m6'!H70+'m6'!J70+'m6'!L70+'m6'!N70+'m6'!P70</f>
        <v>0</v>
      </c>
      <c r="CF80" s="64"/>
      <c r="CG80" s="46">
        <f t="shared" si="118"/>
        <v>0</v>
      </c>
      <c r="CH80" s="2"/>
      <c r="CI80" s="45">
        <f>'m6'!Q70+'m6'!S70+'m6'!U70+'m6'!W70+'m6'!Y70+'m6'!AA70+'m6'!AC70</f>
        <v>0</v>
      </c>
      <c r="CJ80" s="54">
        <f t="shared" si="119"/>
        <v>0</v>
      </c>
      <c r="CK80" s="46">
        <f>'m6'!R70+'m6'!T70+'m6'!V70+'m6'!X70+'m6'!Z70+'m6'!AB70+'m6'!AD70</f>
        <v>0</v>
      </c>
      <c r="CL80" s="64"/>
      <c r="CM80" s="46">
        <f t="shared" si="120"/>
        <v>0</v>
      </c>
      <c r="CN80" s="2"/>
      <c r="CO80" s="45">
        <f>'m6'!AE70+'m6'!AG70+'m6'!AI70+'m6'!AK70+'m6'!AM70+'m6'!AO70+'m6'!AQ70</f>
        <v>0</v>
      </c>
      <c r="CP80" s="46">
        <f t="shared" si="121"/>
        <v>0</v>
      </c>
      <c r="CQ80" s="46">
        <f>'m6'!AF70+'m6'!AH70+'m6'!AJ70+'m6'!AL70+'m6'!AN70+'m6'!AP70+'m6'!AR70</f>
        <v>0</v>
      </c>
      <c r="CR80" s="64"/>
      <c r="CS80" s="46">
        <f t="shared" si="122"/>
        <v>0</v>
      </c>
      <c r="CT80" s="2"/>
      <c r="CU80" s="45">
        <f>'m6'!AS70+'m6'!AU70+'m6'!AW70+'m6'!AY70+'m6'!BA70+'m6'!BC70+'m6'!BE70</f>
        <v>0</v>
      </c>
      <c r="CV80" s="46">
        <f t="shared" si="123"/>
        <v>0</v>
      </c>
      <c r="CW80" s="46">
        <f>'m6'!AT70+'m6'!AV70+'m6'!AX70+'m6'!AZ70+'m6'!BB70+'m6'!BD70+'m6'!BF70</f>
        <v>0</v>
      </c>
      <c r="CX80" s="64"/>
      <c r="CY80" s="46">
        <f t="shared" si="124"/>
        <v>0</v>
      </c>
      <c r="CZ80" s="2"/>
      <c r="DA80" s="45">
        <f>'m6'!BG70+'m6'!BI70+'m7'!C70+'m7'!E70+'m7'!G70+'m7'!I70+'m7'!K70</f>
        <v>0</v>
      </c>
      <c r="DB80" s="46">
        <f>('m6'!BG70+'m6'!BI70)*'m6'!A70+('m7'!C70+'m7'!E70+'m7'!G70+'m7'!I70+'m7'!K70)*'m7'!A70</f>
        <v>0</v>
      </c>
      <c r="DC80" s="46">
        <f>'m6'!BH70+'m6'!BJ70+'m7'!D70+'m7'!F70+'m7'!H70+'m7'!J70+'m7'!L70</f>
        <v>0</v>
      </c>
      <c r="DD80" s="64"/>
      <c r="DE80" s="46">
        <f t="shared" si="125"/>
        <v>0</v>
      </c>
      <c r="DF80" s="44">
        <f>IFERROR(__xludf.DUMMYFUNCTION("""COMPUTED_VALUE"""),100.0)</f>
        <v>100</v>
      </c>
      <c r="DG80" s="45">
        <f>'m7'!M70+'m7'!O70+'m7'!Q70+'m7'!S70+'m7'!U70+'m7'!W70+'m7'!Y70</f>
        <v>0</v>
      </c>
      <c r="DH80" s="46">
        <f t="shared" si="126"/>
        <v>0</v>
      </c>
      <c r="DI80" s="46">
        <f>'m7'!N70+'m7'!P70+'m7'!R70+'m7'!T70+'m7'!V70+'m7'!X70+'m7'!Z70</f>
        <v>0</v>
      </c>
      <c r="DJ80" s="64"/>
      <c r="DK80" s="46">
        <f t="shared" si="127"/>
        <v>0</v>
      </c>
      <c r="DL80" s="2"/>
      <c r="DM80" s="45">
        <f>'m7'!AA70+'m7'!AC70+'m7'!AE70+'m7'!AG70+'m7'!AI70+'m7'!AK70+'m7'!AM70</f>
        <v>0</v>
      </c>
      <c r="DN80" s="46">
        <f t="shared" si="128"/>
        <v>0</v>
      </c>
      <c r="DO80" s="46">
        <f>'m7'!AB70+'m7'!AD70+'m7'!AF70+'m7'!AH70+'m7'!AJ70+'m7'!AL70+'m7'!AN70</f>
        <v>0</v>
      </c>
      <c r="DP80" s="64"/>
      <c r="DQ80" s="46">
        <f t="shared" si="129"/>
        <v>0</v>
      </c>
      <c r="DR80" s="2"/>
      <c r="DS80" s="45">
        <f>'m7'!AO70+'m7'!AQ70+'m7'!AS70+'m7'!AU70+'m7'!AW70+'m7'!AY70+'m7'!BA70</f>
        <v>0</v>
      </c>
      <c r="DT80" s="46">
        <f t="shared" si="130"/>
        <v>0</v>
      </c>
      <c r="DU80" s="46">
        <f>'m7'!AP70+'m7'!AR70+'m7'!AT70+'m7'!AV70+'m7'!AX70+'m7'!AZ70+'m7'!BB70</f>
        <v>0</v>
      </c>
      <c r="DV80" s="64"/>
      <c r="DW80" s="46">
        <f t="shared" si="131"/>
        <v>0</v>
      </c>
      <c r="DX80" s="2"/>
      <c r="DY80" s="97">
        <f>'m7'!BC70+'m7'!BE70+'m7'!BG70+'m7'!BI70+'m7'!BK70+'m8'!C70+'m8'!E70</f>
        <v>0</v>
      </c>
      <c r="DZ80" s="63">
        <f>('m7'!BC70+'m7'!BE70+'m7'!BG70+'m7'!BI70+'m7'!BK70)*DF80+('m8'!C70+'m8'!E70)*ED80</f>
        <v>0</v>
      </c>
      <c r="EA80" s="63">
        <f>'m7'!BD70+'m7'!BF70+'m7'!BH70+'m7'!BJ70+'m7'!BL70+'m8'!D70+'m8'!F70</f>
        <v>0</v>
      </c>
      <c r="EB80" s="64"/>
      <c r="EC80" s="63">
        <f t="shared" si="132"/>
        <v>0</v>
      </c>
      <c r="ED80" s="65">
        <f>IFERROR(__xludf.DUMMYFUNCTION("""COMPUTED_VALUE"""),100.0)</f>
        <v>100</v>
      </c>
      <c r="EE80" s="97">
        <f>'m8'!G70+'m8'!I70+'m8'!K70+'m8'!M70+'m8'!O70+'m8'!Q70+'m8'!S70</f>
        <v>0</v>
      </c>
      <c r="EF80" s="63">
        <f t="shared" si="133"/>
        <v>0</v>
      </c>
      <c r="EG80" s="63">
        <f>'m8'!H70+'m8'!J70+'m8'!L70+'m8'!N70+'m8'!P70+'m8'!R70+'m8'!T70</f>
        <v>0</v>
      </c>
      <c r="EH80" s="64"/>
      <c r="EI80" s="63">
        <f t="shared" si="134"/>
        <v>0</v>
      </c>
      <c r="EJ80" s="66"/>
      <c r="EK80" s="97">
        <f>'m8'!U70+'m8'!W70+'m8'!Y70+'m8'!AA70+'m8'!AC70+'m8'!AE70+'m8'!AG70</f>
        <v>0</v>
      </c>
      <c r="EL80" s="63">
        <f t="shared" si="135"/>
        <v>0</v>
      </c>
      <c r="EM80" s="63">
        <f>'m8'!V70+'m8'!X70+'m8'!Z70+'m8'!AB70+'m8'!AD70+'m8'!AF70+'m8'!AH70</f>
        <v>0</v>
      </c>
      <c r="EN80" s="64"/>
      <c r="EO80" s="63">
        <f t="shared" si="136"/>
        <v>0</v>
      </c>
      <c r="EP80" s="67"/>
      <c r="EQ80" s="55">
        <f>'m8'!AI70+'m8'!AK70+'m8'!AM70+'m8'!AO70+'m8'!AQ70+'m8'!AS70+'m8'!AU70</f>
        <v>0</v>
      </c>
      <c r="ER80" s="57">
        <f t="shared" si="137"/>
        <v>0</v>
      </c>
      <c r="ES80" s="57">
        <f>'m8'!AJ70+'m8'!AL70+'m8'!AN70+'m8'!AP70+'m8'!AR70+'m8'!AT70+'m8'!AV70</f>
        <v>0</v>
      </c>
      <c r="ET80" s="68"/>
      <c r="EU80" s="57">
        <f t="shared" si="138"/>
        <v>0</v>
      </c>
      <c r="EV80" s="67"/>
      <c r="EW80" s="55">
        <f>'m8'!AW70+'m8'!AY70+'m8'!BA70+'m8'!BC70+'m8'!BE70+'m8'!BG70+'m8'!BI70</f>
        <v>0</v>
      </c>
      <c r="EX80" s="57">
        <f t="shared" si="139"/>
        <v>0</v>
      </c>
      <c r="EY80" s="57">
        <f>'m8'!AX70+'m8'!AZ70+'m8'!BB70+'m8'!BD70+'m8'!BF70+'m8'!BH70+'m8'!BJ70</f>
        <v>0</v>
      </c>
      <c r="EZ80" s="68"/>
      <c r="FA80" s="57">
        <f t="shared" si="140"/>
        <v>0</v>
      </c>
      <c r="FB80" s="67"/>
      <c r="FC80" s="55">
        <f>'m8'!BK70+'m9'!C70+'m9'!E70+'m9'!G70+'m9'!I70+'m9'!K70+'m9'!M70</f>
        <v>0</v>
      </c>
      <c r="FD80" s="57">
        <f>'m8'!BK70*ED80+'m9'!C70*FH80+'m9'!E70*FH80+'m9'!G70*FH80+'m9'!I70*FH80+'m9'!K70*FH80+'m9'!M70*FH80</f>
        <v>0</v>
      </c>
      <c r="FE80" s="57">
        <f>'m8'!BL70+'m9'!D70+'m9'!F70+'m9'!H70+'m9'!J70+'m9'!L70+'m9'!N70</f>
        <v>0</v>
      </c>
      <c r="FF80" s="68"/>
      <c r="FG80" s="57">
        <f t="shared" si="141"/>
        <v>0</v>
      </c>
      <c r="FH80" s="65">
        <f>IFERROR(__xludf.DUMMYFUNCTION("""COMPUTED_VALUE"""),100.0)</f>
        <v>100</v>
      </c>
      <c r="FI80" s="97">
        <f>'m9'!O70+'m9'!Q70+'m9'!S70+'m9'!U70+'m9'!W70+'m9'!Y70+'m9'!AA70</f>
        <v>0</v>
      </c>
      <c r="FJ80" s="63">
        <f t="shared" si="142"/>
        <v>0</v>
      </c>
      <c r="FK80" s="63">
        <f>'m9'!P70+'m9'!R70+'m9'!T70+'m9'!V70+'m9'!X70+'m9'!Z70+'m9'!AB70</f>
        <v>0</v>
      </c>
      <c r="FL80" s="64"/>
      <c r="FM80" s="63">
        <f t="shared" si="143"/>
        <v>0</v>
      </c>
      <c r="FN80" s="67"/>
      <c r="FO80" s="55">
        <f>'m9'!AC70+'m9'!AE70+'m9'!AG70+'m9'!AI70+'m9'!AK70+'m9'!AM70+'m9'!AO70</f>
        <v>0</v>
      </c>
      <c r="FP80" s="57">
        <f t="shared" si="144"/>
        <v>0</v>
      </c>
      <c r="FQ80" s="57">
        <f>'m9'!AD70+'m9'!AF70+'m9'!AH70+'m9'!AJ70+'m9'!AL70+'m9'!AN70+'m9'!AP70</f>
        <v>0</v>
      </c>
      <c r="FR80" s="68"/>
      <c r="FS80" s="57">
        <f t="shared" si="145"/>
        <v>0</v>
      </c>
      <c r="FT80" s="67"/>
      <c r="FU80" s="55">
        <f>'m9'!AQ70+'m9'!AS70+'m9'!AU70+'m9'!AW70+'m9'!AY70+'m9'!BA70+'m9'!BC70</f>
        <v>0</v>
      </c>
      <c r="FV80" s="57">
        <f t="shared" si="146"/>
        <v>0</v>
      </c>
      <c r="FW80" s="57">
        <f>'m9'!AR70+'m9'!AT70+'m9'!AV70+'m9'!AX70+'m9'!AZ70+'m9'!BB70+'m9'!BD70</f>
        <v>0</v>
      </c>
      <c r="FX80" s="68"/>
      <c r="FY80" s="57">
        <f t="shared" si="147"/>
        <v>0</v>
      </c>
      <c r="FZ80" s="67"/>
      <c r="GA80" s="55">
        <f>'m9'!BE70+'m9'!BG70+'m9'!BI70+'m10'!C80+'m10'!E80+'m10'!G80+'m10'!I80</f>
        <v>0</v>
      </c>
      <c r="GB80" s="57">
        <f t="shared" si="148"/>
        <v>0</v>
      </c>
      <c r="GC80" s="57">
        <f>'m9'!BF70+'m9'!BH70+'m9'!BJ70+'m10'!D80+'m10'!F80+'m10'!H80+'m10'!J80</f>
        <v>0</v>
      </c>
      <c r="GD80" s="68"/>
      <c r="GE80" s="57">
        <f t="shared" si="149"/>
        <v>0</v>
      </c>
      <c r="GF80" s="69">
        <f>IFERROR(__xludf.DUMMYFUNCTION("""COMPUTED_VALUE"""),100.0)</f>
        <v>100</v>
      </c>
      <c r="GG80" s="55">
        <f>'m10'!K80+'m10'!M80+'m10'!O80+'m10'!Q80+'m10'!S80+'m10'!U80+'m10'!W80</f>
        <v>0</v>
      </c>
      <c r="GH80" s="57">
        <f t="shared" si="150"/>
        <v>0</v>
      </c>
      <c r="GI80" s="57">
        <f>'m10'!L80+'m10'!N80+'m10'!P80+'m10'!R80+'m10'!T80+'m10'!V80+'m10'!X80</f>
        <v>0</v>
      </c>
      <c r="GJ80" s="68"/>
      <c r="GK80" s="57">
        <f t="shared" si="151"/>
        <v>0</v>
      </c>
      <c r="GL80" s="67"/>
      <c r="GM80" s="55">
        <f>'m10'!Y80+'m10'!AA80+'m10'!AC80+'m10'!AE80+'m10'!AG80+'m10'!AI80+'m10'!AK80</f>
        <v>0</v>
      </c>
      <c r="GN80" s="57">
        <f t="shared" si="152"/>
        <v>0</v>
      </c>
      <c r="GO80" s="57">
        <f>'m10'!Z80+'m10'!AB80+'m10'!AD80+'m10'!AF80+'m10'!AH80+'m10'!AJ80+'m10'!AL80</f>
        <v>0</v>
      </c>
      <c r="GP80" s="68"/>
      <c r="GQ80" s="57">
        <f t="shared" si="153"/>
        <v>0</v>
      </c>
      <c r="GR80" s="61"/>
      <c r="GS80" s="55">
        <f>'m10'!AM80+'m10'!AO80+'m10'!AQ80+'m10'!AS80+'m10'!AU80+'m10'!AW80+'m10'!AY80</f>
        <v>0</v>
      </c>
      <c r="GT80" s="57">
        <f t="shared" si="154"/>
        <v>0</v>
      </c>
      <c r="GU80" s="57">
        <f>'m10'!AN80+'m10'!AP80+'m10'!AR80+'m10'!AT80+'m10'!AV80+'m10'!AX80+'m10'!AZ80</f>
        <v>0</v>
      </c>
      <c r="GV80" s="58"/>
      <c r="GW80" s="57">
        <f t="shared" si="155"/>
        <v>0</v>
      </c>
      <c r="GX80" s="61"/>
      <c r="GY80" s="55">
        <f>'m10'!BA80+'m10'!BC80+'m10'!BE80+'m10'!BG80+'m10'!BI80+'m10'!BK80+'m11'!C80</f>
        <v>0</v>
      </c>
      <c r="GZ80" s="57">
        <f t="shared" si="156"/>
        <v>0</v>
      </c>
      <c r="HA80" s="57">
        <f>'m10'!BB80+'m10'!BD80+'m10'!BF80+'m10'!BH80+'m10'!BJ80+'m10'!BL80+'m11'!D80</f>
        <v>0</v>
      </c>
      <c r="HB80" s="58"/>
      <c r="HC80" s="57">
        <f t="shared" si="157"/>
        <v>0</v>
      </c>
      <c r="HD80" s="69">
        <f>IFERROR(__xludf.DUMMYFUNCTION("""COMPUTED_VALUE"""),100.0)</f>
        <v>100</v>
      </c>
      <c r="HE80" s="55">
        <f>'m11'!E80+'m11'!G80+'m11'!I80+'m11'!K80+'m11'!M80+'m11'!O80+'m11'!Q80</f>
        <v>0</v>
      </c>
      <c r="HF80" s="57">
        <f t="shared" si="158"/>
        <v>0</v>
      </c>
      <c r="HG80" s="57">
        <f>'m11'!F80+'m11'!H80+'m11'!J80+'m11'!L80+'m11'!N80+'m11'!P80+'m11'!R80</f>
        <v>0</v>
      </c>
      <c r="HH80" s="68"/>
      <c r="HI80" s="57">
        <f t="shared" si="159"/>
        <v>0</v>
      </c>
      <c r="HJ80" s="67"/>
      <c r="HK80" s="55">
        <f>'m11'!S80+'m11'!U80+'m11'!W80+'m11'!Y80+'m11'!AA80+'m11'!AC80+'m11'!AE80</f>
        <v>0</v>
      </c>
      <c r="HL80" s="57">
        <f t="shared" si="160"/>
        <v>0</v>
      </c>
      <c r="HM80" s="57">
        <f>'m11'!T80+'m11'!V80+'m11'!X80+'m11'!Z80+'m11'!AB80+'m11'!AD80+'m11'!AF80</f>
        <v>0</v>
      </c>
      <c r="HN80" s="68"/>
      <c r="HO80" s="57">
        <f t="shared" si="161"/>
        <v>0</v>
      </c>
      <c r="HP80" s="61"/>
      <c r="HQ80" s="55">
        <f>'m11'!AG80+'m11'!AI80+'m11'!AK80+'m11'!AM80+'m11'!AO80+'m11'!AQ80+'m11'!AS80</f>
        <v>0</v>
      </c>
      <c r="HR80" s="57">
        <f t="shared" si="162"/>
        <v>0</v>
      </c>
      <c r="HS80" s="57">
        <f>'m11'!AH80+'m11'!AJ80+'m11'!AL80+'m11'!AN80+'m11'!AP80+'m11'!AR80+'m11'!AT80</f>
        <v>0</v>
      </c>
      <c r="HT80" s="58"/>
      <c r="HU80" s="57">
        <f t="shared" si="163"/>
        <v>0</v>
      </c>
      <c r="HV80" s="61"/>
      <c r="HW80" s="55">
        <f>'m11'!AU80+'m11'!AW80+'m11'!AY80+'m11'!BA80+'m11'!BC80+'m11'!BE80+'m11'!BG80</f>
        <v>0</v>
      </c>
      <c r="HX80" s="57">
        <f t="shared" si="164"/>
        <v>0</v>
      </c>
      <c r="HY80" s="57">
        <f>'m11'!AV80+'m11'!AX80+'m11'!AZ80+'m11'!BB80+'m11'!BD80+'m11'!BF80+'m11'!BH80</f>
        <v>0</v>
      </c>
      <c r="HZ80" s="58"/>
      <c r="IA80" s="57">
        <f t="shared" si="165"/>
        <v>0</v>
      </c>
      <c r="IB80" s="61">
        <f>IFERROR(__xludf.DUMMYFUNCTION("""COMPUTED_VALUE"""),100.0)</f>
        <v>100</v>
      </c>
      <c r="IC80" s="55">
        <f>'m11'!BI80+'m12'!C80+'m12'!E80+'m12'!G80+'m12'!I80+'m12'!K80+'m12'!M80</f>
        <v>0</v>
      </c>
      <c r="ID80" s="57">
        <f t="shared" si="166"/>
        <v>0</v>
      </c>
      <c r="IE80" s="57">
        <f>'m11'!BJ80+'m12'!D80+'m12'!F80+'m12'!H80+'m12'!J80+'m12'!L80+'m12'!N80</f>
        <v>0</v>
      </c>
      <c r="IF80" s="58"/>
      <c r="IG80" s="57">
        <f t="shared" si="167"/>
        <v>0</v>
      </c>
      <c r="IH80" s="61"/>
      <c r="II80" s="55">
        <f>'m12'!O80+'m12'!Q80+'m12'!S80+'m12'!U80+'m12'!W80+'m12'!Y80+'m12'!AA80</f>
        <v>0</v>
      </c>
      <c r="IJ80" s="57">
        <f t="shared" si="168"/>
        <v>0</v>
      </c>
      <c r="IK80" s="57">
        <f>'m12'!P80+'m12'!R80+'m12'!T80+'m12'!V80+'m12'!X80+'m12'!Z80+'m12'!AB80</f>
        <v>0</v>
      </c>
      <c r="IL80" s="58"/>
      <c r="IM80" s="57">
        <f t="shared" si="169"/>
        <v>0</v>
      </c>
      <c r="IN80" s="61"/>
      <c r="IO80" s="55">
        <f>'m12'!AC80+'m12'!AE80+'m12'!AG80+'m12'!AI80+'m12'!AK80+'m12'!AM80+'m12'!AO80</f>
        <v>0</v>
      </c>
      <c r="IP80" s="57">
        <f t="shared" si="170"/>
        <v>0</v>
      </c>
      <c r="IQ80" s="57">
        <f>'m12'!AD80+'m12'!AF80+'m12'!AH80+'m12'!AJ80+'m12'!AL80+'m12'!AN80+'m12'!AP80</f>
        <v>0</v>
      </c>
      <c r="IR80" s="58"/>
      <c r="IS80" s="57">
        <f t="shared" si="171"/>
        <v>0</v>
      </c>
      <c r="IT80" s="61"/>
      <c r="IU80" s="55">
        <f>'m12'!AQ80+'m12'!AS80+'m12'!AU80+'m12'!AW80+'m12'!AY80+'m12'!BA80+'m12'!BC80</f>
        <v>0</v>
      </c>
      <c r="IV80" s="57">
        <f t="shared" si="172"/>
        <v>0</v>
      </c>
      <c r="IW80" s="57">
        <f>'m12'!AR80+'m12'!AT80+'m12'!AV80+'m12'!AX80+'m12'!AZ80+'m12'!BB80+'m12'!BD80</f>
        <v>0</v>
      </c>
      <c r="IX80" s="58"/>
      <c r="IY80" s="57">
        <f t="shared" si="173"/>
        <v>0</v>
      </c>
      <c r="IZ80" s="61"/>
      <c r="JA80" s="55">
        <f>'m12'!BE80+'m12'!BG80+'m12'!BI80+'m12'!BK80</f>
        <v>0</v>
      </c>
      <c r="JB80" s="57">
        <f t="shared" si="174"/>
        <v>0</v>
      </c>
      <c r="JC80" s="57">
        <f>'m12'!BF80+'m12'!BH80+'m12'!BJ80+'m12'!BL80</f>
        <v>0</v>
      </c>
      <c r="JD80" s="58"/>
      <c r="JE80" s="57">
        <f t="shared" si="175"/>
        <v>0</v>
      </c>
    </row>
    <row r="81">
      <c r="A81" s="2" t="str">
        <f>IFERROR(__xludf.DUMMYFUNCTION("""COMPUTED_VALUE"""),"Jana Hofmanová")</f>
        <v>Jana Hofmanová</v>
      </c>
      <c r="B81" s="44">
        <f>IFERROR(__xludf.DUMMYFUNCTION("""COMPUTED_VALUE"""),100.0)</f>
        <v>100</v>
      </c>
      <c r="C81" s="94">
        <f>'m3'!E59+'m3'!G59+'m3'!I59+'m3'!K59+'m3'!M59+'m3'!O59+'m3'!Q59</f>
        <v>0</v>
      </c>
      <c r="D81" s="46">
        <f>'m3'!A60*C81</f>
        <v>0</v>
      </c>
      <c r="E81" s="46">
        <f>'m3'!F59+'m3'!H59+'m3'!J59+'m3'!L59+'m3'!N59+'m3'!P59+'m3'!R59</f>
        <v>0</v>
      </c>
      <c r="F81" s="47"/>
      <c r="G81" s="46">
        <f t="shared" si="104"/>
        <v>0</v>
      </c>
      <c r="H81" s="2"/>
      <c r="I81" s="45">
        <f>'m3'!S59+'m3'!U59+'m3'!W59+'m3'!Y59+'m3'!AA59+'m3'!AC59+'m3'!AE59</f>
        <v>0</v>
      </c>
      <c r="J81" s="46">
        <f>'m3'!A60*I81</f>
        <v>0</v>
      </c>
      <c r="K81" s="46">
        <f>'m3'!T59+'m3'!V59+'m3'!X59+'m3'!Z59+'m3'!AB59+'m3'!AD59+'m3'!AF59</f>
        <v>0</v>
      </c>
      <c r="L81" s="47"/>
      <c r="M81" s="46">
        <f t="shared" si="105"/>
        <v>0</v>
      </c>
      <c r="N81" s="2"/>
      <c r="O81" s="45">
        <f>'m3'!AG59+'m3'!AI59+'m3'!AK59+'m3'!AM59+'m3'!AO59+'m3'!AQ59+'m3'!AS59</f>
        <v>26</v>
      </c>
      <c r="P81" s="46">
        <f>'m3'!A59*O81</f>
        <v>2600</v>
      </c>
      <c r="Q81" s="46">
        <f>'m3'!AH59+'m3'!AJ59+'m3'!AL59+'m3'!AN59+'m3'!AP59+'m3'!AR59+'m3'!AT59</f>
        <v>0</v>
      </c>
      <c r="R81" s="64">
        <v>2600.0</v>
      </c>
      <c r="S81" s="46">
        <f t="shared" si="106"/>
        <v>0</v>
      </c>
      <c r="T81" s="2"/>
      <c r="U81" s="45">
        <f>'m3'!AU59+'m3'!AW59+'m3'!AY59+'m3'!BA59+'m3'!BC59+'m3'!BE59+'m3'!BG59</f>
        <v>24</v>
      </c>
      <c r="V81" s="46">
        <f>'m3'!A59*U81</f>
        <v>2400</v>
      </c>
      <c r="W81" s="46">
        <f>'m3'!AV59+'m3'!AX59+'m3'!AZ59+'m3'!BB59+'m3'!BD59+'m3'!BF59+'m3'!BH59</f>
        <v>0</v>
      </c>
      <c r="X81" s="64">
        <v>2400.0</v>
      </c>
      <c r="Y81" s="46">
        <f t="shared" si="107"/>
        <v>0</v>
      </c>
      <c r="Z81" s="2"/>
      <c r="AA81" s="45">
        <f>'m3'!BI59+'m3'!BK59+'m4'!C59+'m4'!E59+'m4'!G59+'m4'!I59+'m4'!K59</f>
        <v>35.5</v>
      </c>
      <c r="AB81" s="46">
        <f>('m3'!BI59+'m3'!BK59)*'m3'!A59+('m4'!C59+'m4'!E59+'m4'!G59+'m4'!I59+'m4'!K59)*'m4'!A59</f>
        <v>3550</v>
      </c>
      <c r="AC81" s="46">
        <f>'m3'!BJ59+'m3'!BL59+'m4'!D59+'m4'!F59+'m4'!H59+'m4'!J59+'m4'!L59</f>
        <v>0</v>
      </c>
      <c r="AD81" s="64">
        <v>3550.0</v>
      </c>
      <c r="AE81" s="46">
        <f t="shared" si="108"/>
        <v>0</v>
      </c>
      <c r="AF81" s="44">
        <f>IFERROR(__xludf.DUMMYFUNCTION("""COMPUTED_VALUE"""),100.0)</f>
        <v>100</v>
      </c>
      <c r="AG81" s="45">
        <f>'m4'!M59+'m4'!O59+'m4'!Q59+'m4'!S59+'m4'!U59+'m4'!W59+'m4'!Y59</f>
        <v>44.5</v>
      </c>
      <c r="AH81" s="46">
        <f>'m4'!A59*AG81</f>
        <v>4450</v>
      </c>
      <c r="AI81" s="46">
        <f>'m4'!N59+'m4'!P59+'m4'!R59+'m4'!T59+'m4'!V59+'m4'!X59+'m4'!Z59</f>
        <v>0</v>
      </c>
      <c r="AJ81" s="64">
        <v>4450.0</v>
      </c>
      <c r="AK81" s="46">
        <f t="shared" si="109"/>
        <v>0</v>
      </c>
      <c r="AL81" s="2"/>
      <c r="AM81" s="45">
        <f>'m4'!AA59+'m4'!AC59+'m4'!AE59+'m4'!AG59+'m4'!AI59+'m4'!AK59+'m4'!AM59</f>
        <v>56</v>
      </c>
      <c r="AN81" s="46">
        <f>'m4'!A59*AM81</f>
        <v>5600</v>
      </c>
      <c r="AO81" s="52">
        <f>'m4'!AB59+'m4'!AD59+'m4'!AF59+'m4'!AH59+'m4'!AJ59+'m4'!AL59+'m4'!AN59</f>
        <v>0</v>
      </c>
      <c r="AP81" s="64">
        <v>5600.0</v>
      </c>
      <c r="AQ81" s="46">
        <f t="shared" si="110"/>
        <v>0</v>
      </c>
      <c r="AR81" s="2"/>
      <c r="AS81" s="45">
        <f>'m4'!AO59+'m4'!AQ59+'m4'!AS59+'m4'!AU59+'m4'!AW59+'m4'!AY59+'m4'!BA59</f>
        <v>52</v>
      </c>
      <c r="AT81" s="46">
        <f>'m4'!A59*AS81</f>
        <v>5200</v>
      </c>
      <c r="AU81" s="46">
        <f>'m4'!AP59+'m4'!AR59+'m4'!AT59+'m4'!AV59+'m4'!AX59+'m4'!AZ59+'m4'!BB59</f>
        <v>0</v>
      </c>
      <c r="AV81" s="96">
        <v>5200.0</v>
      </c>
      <c r="AW81" s="62">
        <f t="shared" si="111"/>
        <v>0</v>
      </c>
      <c r="AX81" s="2"/>
      <c r="AY81" s="45">
        <f>'m4'!BC59+'m4'!BE59+'m4'!BG59+'m4'!BI59+'m5'!C59+'m5'!E59+'m5'!G59</f>
        <v>74.5</v>
      </c>
      <c r="AZ81" s="46">
        <f>('m4'!BC59+'m4'!BE59+'m4'!BG59+'m4'!BI59)*'m4'!A59+('m5'!C59+'m5'!E59+'m5'!G59)*'m5'!A59</f>
        <v>7450</v>
      </c>
      <c r="BA81" s="46">
        <f>'m4'!BD59+'m4'!BF59+'m4'!BH59+'m4'!BJ59+'m5'!D59+'m5'!F59+'m5'!H59</f>
        <v>0</v>
      </c>
      <c r="BB81" s="96">
        <v>7450.0</v>
      </c>
      <c r="BC81" s="46">
        <f t="shared" si="112"/>
        <v>0</v>
      </c>
      <c r="BD81" s="44">
        <f>IFERROR(__xludf.DUMMYFUNCTION("""COMPUTED_VALUE"""),100.0)</f>
        <v>100</v>
      </c>
      <c r="BE81" s="45">
        <f>'m5'!I59+'m5'!K59+'m5'!M59+'m5'!O59+'m5'!Q59+'m5'!S59+'m5'!U59</f>
        <v>45</v>
      </c>
      <c r="BF81" s="46">
        <f>'m5'!A59*BE81</f>
        <v>4500</v>
      </c>
      <c r="BG81" s="46">
        <f>'m5'!J59+'m5'!L59+'m5'!N59+'m5'!P59+'m5'!R59+'m5'!T59+'m5'!V59</f>
        <v>0</v>
      </c>
      <c r="BH81" s="96">
        <v>4500.0</v>
      </c>
      <c r="BI81" s="46">
        <f t="shared" si="113"/>
        <v>0</v>
      </c>
      <c r="BJ81" s="2"/>
      <c r="BK81" s="45">
        <f>'m5'!W59+'m5'!Y59+'m5'!AA59+'m5'!AC59+'m5'!AE59+'m5'!AG59+'m5'!AI59</f>
        <v>0</v>
      </c>
      <c r="BL81" s="46">
        <f>'m5'!A59*BK81</f>
        <v>0</v>
      </c>
      <c r="BM81" s="46">
        <f>'m5'!X59+'m5'!Z59+'m5'!AB59+'m5'!AD59+'m5'!AF59+'m5'!AH59+'m5'!AJ59</f>
        <v>0</v>
      </c>
      <c r="BN81" s="47"/>
      <c r="BO81" s="46">
        <f t="shared" si="114"/>
        <v>0</v>
      </c>
      <c r="BP81" s="2"/>
      <c r="BQ81" s="45">
        <f>'m5'!AK59+'m5'!AM59+'m5'!AO59+'m5'!AQ59+'m5'!AS59+'m5'!AU59+'m5'!AW59</f>
        <v>0</v>
      </c>
      <c r="BR81" s="46">
        <f>'m5'!A59*BQ81</f>
        <v>0</v>
      </c>
      <c r="BS81" s="46">
        <f>'m5'!AL59+'m5'!AN59+'m5'!AP59+'m5'!AR59+'m5'!AT59+'m5'!AV59+'m5'!AX59</f>
        <v>0</v>
      </c>
      <c r="BT81" s="64"/>
      <c r="BU81" s="46">
        <f t="shared" si="115"/>
        <v>0</v>
      </c>
      <c r="BV81" s="2"/>
      <c r="BW81" s="45">
        <f>'m5'!AY59+'m5'!BA59+'m5'!BC59+'m5'!BE59+'m5'!BG59+'m5'!BI59+'m5'!BK59</f>
        <v>0</v>
      </c>
      <c r="BX81" s="46">
        <f>'m5'!A59*BW81</f>
        <v>0</v>
      </c>
      <c r="BY81" s="46">
        <f>'m5'!AZ59+'m5'!BB59+'m5'!BD59+'m5'!BF59+'m5'!BH59+'m5'!BJ59+'m5'!BL59</f>
        <v>0</v>
      </c>
      <c r="BZ81" s="64"/>
      <c r="CA81" s="46">
        <f t="shared" si="116"/>
        <v>0</v>
      </c>
      <c r="CB81" s="44">
        <f>IFERROR(__xludf.DUMMYFUNCTION("""COMPUTED_VALUE"""),100.0)</f>
        <v>100</v>
      </c>
      <c r="CC81" s="45">
        <f>'m6'!C71+'m6'!E71+'m6'!G71+'m6'!I71+'m6'!K71+'m6'!M71+'m6'!O71</f>
        <v>0</v>
      </c>
      <c r="CD81" s="46">
        <f t="shared" si="117"/>
        <v>0</v>
      </c>
      <c r="CE81" s="46">
        <f>'m6'!D71+'m6'!F71+'m6'!H71+'m6'!J71+'m6'!L71+'m6'!N71+'m6'!P71</f>
        <v>0</v>
      </c>
      <c r="CF81" s="64"/>
      <c r="CG81" s="46">
        <f t="shared" si="118"/>
        <v>0</v>
      </c>
      <c r="CH81" s="2"/>
      <c r="CI81" s="45">
        <f>'m6'!Q71+'m6'!S71+'m6'!U71+'m6'!W71+'m6'!Y71+'m6'!AA71+'m6'!AC71</f>
        <v>0</v>
      </c>
      <c r="CJ81" s="54">
        <f t="shared" si="119"/>
        <v>0</v>
      </c>
      <c r="CK81" s="46">
        <f>'m6'!R71+'m6'!T71+'m6'!V71+'m6'!X71+'m6'!Z71+'m6'!AB71+'m6'!AD71</f>
        <v>0</v>
      </c>
      <c r="CL81" s="64"/>
      <c r="CM81" s="46">
        <f t="shared" si="120"/>
        <v>0</v>
      </c>
      <c r="CN81" s="2"/>
      <c r="CO81" s="45">
        <f>'m6'!AE71+'m6'!AG71+'m6'!AI71+'m6'!AK71+'m6'!AM71+'m6'!AO71+'m6'!AQ71</f>
        <v>0</v>
      </c>
      <c r="CP81" s="46">
        <f t="shared" si="121"/>
        <v>0</v>
      </c>
      <c r="CQ81" s="46">
        <f>'m6'!AF71+'m6'!AH71+'m6'!AJ71+'m6'!AL71+'m6'!AN71+'m6'!AP71+'m6'!AR71</f>
        <v>0</v>
      </c>
      <c r="CR81" s="64"/>
      <c r="CS81" s="46">
        <f t="shared" si="122"/>
        <v>0</v>
      </c>
      <c r="CT81" s="2"/>
      <c r="CU81" s="45">
        <f>'m6'!AS71+'m6'!AU71+'m6'!AW71+'m6'!AY71+'m6'!BA71+'m6'!BC71+'m6'!BE71</f>
        <v>0</v>
      </c>
      <c r="CV81" s="46">
        <f t="shared" si="123"/>
        <v>0</v>
      </c>
      <c r="CW81" s="46">
        <f>'m6'!AT71+'m6'!AV71+'m6'!AX71+'m6'!AZ71+'m6'!BB71+'m6'!BD71+'m6'!BF71</f>
        <v>0</v>
      </c>
      <c r="CX81" s="64"/>
      <c r="CY81" s="46">
        <f t="shared" si="124"/>
        <v>0</v>
      </c>
      <c r="CZ81" s="2"/>
      <c r="DA81" s="45">
        <f>'m6'!BG71+'m6'!BI71+'m7'!C71+'m7'!E71+'m7'!G71+'m7'!I71+'m7'!K71</f>
        <v>0</v>
      </c>
      <c r="DB81" s="46">
        <f>('m6'!BG71+'m6'!BI71)*'m6'!A71+('m7'!C71+'m7'!E71+'m7'!G71+'m7'!I71+'m7'!K71)*'m7'!A71</f>
        <v>0</v>
      </c>
      <c r="DC81" s="46">
        <f>'m6'!BH71+'m6'!BJ71+'m7'!D71+'m7'!F71+'m7'!H71+'m7'!J71+'m7'!L71</f>
        <v>0</v>
      </c>
      <c r="DD81" s="64"/>
      <c r="DE81" s="46">
        <f t="shared" si="125"/>
        <v>0</v>
      </c>
      <c r="DF81" s="44">
        <f>IFERROR(__xludf.DUMMYFUNCTION("""COMPUTED_VALUE"""),100.0)</f>
        <v>100</v>
      </c>
      <c r="DG81" s="45">
        <f>'m7'!M71+'m7'!O71+'m7'!Q71+'m7'!S71+'m7'!U71+'m7'!W71+'m7'!Y71</f>
        <v>0</v>
      </c>
      <c r="DH81" s="46">
        <f t="shared" si="126"/>
        <v>0</v>
      </c>
      <c r="DI81" s="46">
        <f>'m7'!N71+'m7'!P71+'m7'!R71+'m7'!T71+'m7'!V71+'m7'!X71+'m7'!Z71</f>
        <v>0</v>
      </c>
      <c r="DJ81" s="64"/>
      <c r="DK81" s="46">
        <f t="shared" si="127"/>
        <v>0</v>
      </c>
      <c r="DL81" s="2"/>
      <c r="DM81" s="45">
        <f>'m7'!AA71+'m7'!AC71+'m7'!AE71+'m7'!AG71+'m7'!AI71+'m7'!AK71+'m7'!AM71</f>
        <v>0</v>
      </c>
      <c r="DN81" s="46">
        <f t="shared" si="128"/>
        <v>0</v>
      </c>
      <c r="DO81" s="46">
        <f>'m7'!AB71+'m7'!AD71+'m7'!AF71+'m7'!AH71+'m7'!AJ71+'m7'!AL71+'m7'!AN71</f>
        <v>0</v>
      </c>
      <c r="DP81" s="64"/>
      <c r="DQ81" s="46">
        <f t="shared" si="129"/>
        <v>0</v>
      </c>
      <c r="DR81" s="2"/>
      <c r="DS81" s="45">
        <f>'m7'!AO71+'m7'!AQ71+'m7'!AS71+'m7'!AU71+'m7'!AW71+'m7'!AY71+'m7'!BA71</f>
        <v>0</v>
      </c>
      <c r="DT81" s="46">
        <f t="shared" si="130"/>
        <v>0</v>
      </c>
      <c r="DU81" s="46">
        <f>'m7'!AP71+'m7'!AR71+'m7'!AT71+'m7'!AV71+'m7'!AX71+'m7'!AZ71+'m7'!BB71</f>
        <v>0</v>
      </c>
      <c r="DV81" s="64"/>
      <c r="DW81" s="46">
        <f t="shared" si="131"/>
        <v>0</v>
      </c>
      <c r="DX81" s="2"/>
      <c r="DY81" s="97">
        <f>'m7'!BC71+'m7'!BE71+'m7'!BG71+'m7'!BI71+'m7'!BK71+'m8'!C71+'m8'!E71</f>
        <v>0</v>
      </c>
      <c r="DZ81" s="63">
        <f>('m7'!BC71+'m7'!BE71+'m7'!BG71+'m7'!BI71+'m7'!BK71)*DF81+('m8'!C71+'m8'!E71)*ED81</f>
        <v>0</v>
      </c>
      <c r="EA81" s="63">
        <f>'m7'!BD71+'m7'!BF71+'m7'!BH71+'m7'!BJ71+'m7'!BL71+'m8'!D71+'m8'!F71</f>
        <v>0</v>
      </c>
      <c r="EB81" s="64"/>
      <c r="EC81" s="63">
        <f t="shared" si="132"/>
        <v>0</v>
      </c>
      <c r="ED81" s="65">
        <f>IFERROR(__xludf.DUMMYFUNCTION("""COMPUTED_VALUE"""),100.0)</f>
        <v>100</v>
      </c>
      <c r="EE81" s="97">
        <f>'m8'!G71+'m8'!I71+'m8'!K71+'m8'!M71+'m8'!O71+'m8'!Q71+'m8'!S71</f>
        <v>0</v>
      </c>
      <c r="EF81" s="63">
        <f t="shared" si="133"/>
        <v>0</v>
      </c>
      <c r="EG81" s="63">
        <f>'m8'!H71+'m8'!J71+'m8'!L71+'m8'!N71+'m8'!P71+'m8'!R71+'m8'!T71</f>
        <v>0</v>
      </c>
      <c r="EH81" s="64"/>
      <c r="EI81" s="63">
        <f t="shared" si="134"/>
        <v>0</v>
      </c>
      <c r="EJ81" s="66"/>
      <c r="EK81" s="97">
        <f>'m8'!U71+'m8'!W71+'m8'!Y71+'m8'!AA71+'m8'!AC71+'m8'!AE71+'m8'!AG71</f>
        <v>0</v>
      </c>
      <c r="EL81" s="63">
        <f t="shared" si="135"/>
        <v>0</v>
      </c>
      <c r="EM81" s="63">
        <f>'m8'!V71+'m8'!X71+'m8'!Z71+'m8'!AB71+'m8'!AD71+'m8'!AF71+'m8'!AH71</f>
        <v>0</v>
      </c>
      <c r="EN81" s="64"/>
      <c r="EO81" s="63">
        <f t="shared" si="136"/>
        <v>0</v>
      </c>
      <c r="EP81" s="67"/>
      <c r="EQ81" s="55">
        <f>'m8'!AI71+'m8'!AK71+'m8'!AM71+'m8'!AO71+'m8'!AQ71+'m8'!AS71+'m8'!AU71</f>
        <v>0</v>
      </c>
      <c r="ER81" s="57">
        <f t="shared" si="137"/>
        <v>0</v>
      </c>
      <c r="ES81" s="57">
        <f>'m8'!AJ71+'m8'!AL71+'m8'!AN71+'m8'!AP71+'m8'!AR71+'m8'!AT71+'m8'!AV71</f>
        <v>0</v>
      </c>
      <c r="ET81" s="68"/>
      <c r="EU81" s="57">
        <f t="shared" si="138"/>
        <v>0</v>
      </c>
      <c r="EV81" s="67"/>
      <c r="EW81" s="55">
        <f>'m8'!AW71+'m8'!AY71+'m8'!BA71+'m8'!BC71+'m8'!BE71+'m8'!BG71+'m8'!BI71</f>
        <v>0</v>
      </c>
      <c r="EX81" s="57">
        <f t="shared" si="139"/>
        <v>0</v>
      </c>
      <c r="EY81" s="57">
        <f>'m8'!AX71+'m8'!AZ71+'m8'!BB71+'m8'!BD71+'m8'!BF71+'m8'!BH71+'m8'!BJ71</f>
        <v>0</v>
      </c>
      <c r="EZ81" s="68"/>
      <c r="FA81" s="57">
        <f t="shared" si="140"/>
        <v>0</v>
      </c>
      <c r="FB81" s="67"/>
      <c r="FC81" s="55">
        <f>'m8'!BK71+'m9'!C71+'m9'!E71+'m9'!G71+'m9'!I71+'m9'!K71+'m9'!M71</f>
        <v>0</v>
      </c>
      <c r="FD81" s="57">
        <f>'m8'!BK71*ED81+'m9'!C71*FH81+'m9'!E71*FH81+'m9'!G71*FH81+'m9'!I71*FH81+'m9'!K71*FH81+'m9'!M71*FH81</f>
        <v>0</v>
      </c>
      <c r="FE81" s="57">
        <f>'m8'!BL71+'m9'!D71+'m9'!F71+'m9'!H71+'m9'!J71+'m9'!L71+'m9'!N71</f>
        <v>0</v>
      </c>
      <c r="FF81" s="68"/>
      <c r="FG81" s="57">
        <f t="shared" si="141"/>
        <v>0</v>
      </c>
      <c r="FH81" s="65">
        <f>IFERROR(__xludf.DUMMYFUNCTION("""COMPUTED_VALUE"""),100.0)</f>
        <v>100</v>
      </c>
      <c r="FI81" s="97">
        <f>'m9'!O71+'m9'!Q71+'m9'!S71+'m9'!U71+'m9'!W71+'m9'!Y71+'m9'!AA71</f>
        <v>0</v>
      </c>
      <c r="FJ81" s="63">
        <f t="shared" si="142"/>
        <v>0</v>
      </c>
      <c r="FK81" s="63">
        <f>'m9'!P71+'m9'!R71+'m9'!T71+'m9'!V71+'m9'!X71+'m9'!Z71+'m9'!AB71</f>
        <v>0</v>
      </c>
      <c r="FL81" s="64"/>
      <c r="FM81" s="63">
        <f t="shared" si="143"/>
        <v>0</v>
      </c>
      <c r="FN81" s="67"/>
      <c r="FO81" s="55">
        <f>'m9'!AC71+'m9'!AE71+'m9'!AG71+'m9'!AI71+'m9'!AK71+'m9'!AM71+'m9'!AO71</f>
        <v>0</v>
      </c>
      <c r="FP81" s="57">
        <f t="shared" si="144"/>
        <v>0</v>
      </c>
      <c r="FQ81" s="57">
        <f>'m9'!AD71+'m9'!AF71+'m9'!AH71+'m9'!AJ71+'m9'!AL71+'m9'!AN71+'m9'!AP71</f>
        <v>0</v>
      </c>
      <c r="FR81" s="68"/>
      <c r="FS81" s="57">
        <f t="shared" si="145"/>
        <v>0</v>
      </c>
      <c r="FT81" s="67"/>
      <c r="FU81" s="55">
        <f>'m9'!AQ71+'m9'!AS71+'m9'!AU71+'m9'!AW71+'m9'!AY71+'m9'!BA71+'m9'!BC71</f>
        <v>0</v>
      </c>
      <c r="FV81" s="57">
        <f t="shared" si="146"/>
        <v>0</v>
      </c>
      <c r="FW81" s="57">
        <f>'m9'!AR71+'m9'!AT71+'m9'!AV71+'m9'!AX71+'m9'!AZ71+'m9'!BB71+'m9'!BD71</f>
        <v>0</v>
      </c>
      <c r="FX81" s="68"/>
      <c r="FY81" s="57">
        <f t="shared" si="147"/>
        <v>0</v>
      </c>
      <c r="FZ81" s="67"/>
      <c r="GA81" s="55">
        <f>'m9'!BE71+'m9'!BG71+'m9'!BI71+'m10'!C81+'m10'!E81+'m10'!G81+'m10'!I81</f>
        <v>0</v>
      </c>
      <c r="GB81" s="57">
        <f t="shared" si="148"/>
        <v>0</v>
      </c>
      <c r="GC81" s="57">
        <f>'m9'!BF71+'m9'!BH71+'m9'!BJ71+'m10'!D81+'m10'!F81+'m10'!H81+'m10'!J81</f>
        <v>0</v>
      </c>
      <c r="GD81" s="68"/>
      <c r="GE81" s="57">
        <f t="shared" si="149"/>
        <v>0</v>
      </c>
      <c r="GF81" s="69">
        <f>IFERROR(__xludf.DUMMYFUNCTION("""COMPUTED_VALUE"""),100.0)</f>
        <v>100</v>
      </c>
      <c r="GG81" s="55">
        <f>'m10'!K81+'m10'!M81+'m10'!O81+'m10'!Q81+'m10'!S81+'m10'!U81+'m10'!W81</f>
        <v>0</v>
      </c>
      <c r="GH81" s="57">
        <f t="shared" si="150"/>
        <v>0</v>
      </c>
      <c r="GI81" s="57">
        <f>'m10'!L81+'m10'!N81+'m10'!P81+'m10'!R81+'m10'!T81+'m10'!V81+'m10'!X81</f>
        <v>0</v>
      </c>
      <c r="GJ81" s="68"/>
      <c r="GK81" s="57">
        <f t="shared" si="151"/>
        <v>0</v>
      </c>
      <c r="GL81" s="67"/>
      <c r="GM81" s="55">
        <f>'m10'!Y81+'m10'!AA81+'m10'!AC81+'m10'!AE81+'m10'!AG81+'m10'!AI81+'m10'!AK81</f>
        <v>0</v>
      </c>
      <c r="GN81" s="57">
        <f t="shared" si="152"/>
        <v>0</v>
      </c>
      <c r="GO81" s="57">
        <f>'m10'!Z81+'m10'!AB81+'m10'!AD81+'m10'!AF81+'m10'!AH81+'m10'!AJ81+'m10'!AL81</f>
        <v>0</v>
      </c>
      <c r="GP81" s="68"/>
      <c r="GQ81" s="57">
        <f t="shared" si="153"/>
        <v>0</v>
      </c>
      <c r="GR81" s="61"/>
      <c r="GS81" s="55">
        <f>'m10'!AM81+'m10'!AO81+'m10'!AQ81+'m10'!AS81+'m10'!AU81+'m10'!AW81+'m10'!AY81</f>
        <v>34.5</v>
      </c>
      <c r="GT81" s="57">
        <f t="shared" si="154"/>
        <v>3450</v>
      </c>
      <c r="GU81" s="57">
        <f>'m10'!AN81+'m10'!AP81+'m10'!AR81+'m10'!AT81+'m10'!AV81+'m10'!AX81+'m10'!AZ81</f>
        <v>0</v>
      </c>
      <c r="GV81" s="58"/>
      <c r="GW81" s="57">
        <f t="shared" si="155"/>
        <v>-3450</v>
      </c>
      <c r="GX81" s="61"/>
      <c r="GY81" s="55">
        <f>'m10'!BA81+'m10'!BC81+'m10'!BE81+'m10'!BG81+'m10'!BI81+'m10'!BK81+'m11'!C81</f>
        <v>55</v>
      </c>
      <c r="GZ81" s="57">
        <f t="shared" si="156"/>
        <v>5500</v>
      </c>
      <c r="HA81" s="57">
        <f>'m10'!BB81+'m10'!BD81+'m10'!BF81+'m10'!BH81+'m10'!BJ81+'m10'!BL81+'m11'!D81</f>
        <v>0</v>
      </c>
      <c r="HB81" s="58"/>
      <c r="HC81" s="57">
        <f t="shared" si="157"/>
        <v>-5500</v>
      </c>
      <c r="HD81" s="69">
        <f>IFERROR(__xludf.DUMMYFUNCTION("""COMPUTED_VALUE"""),100.0)</f>
        <v>100</v>
      </c>
      <c r="HE81" s="55">
        <f>'m11'!E81+'m11'!G81+'m11'!I81+'m11'!K81+'m11'!M81+'m11'!O81+'m11'!Q81</f>
        <v>38.5</v>
      </c>
      <c r="HF81" s="57">
        <f t="shared" si="158"/>
        <v>3850</v>
      </c>
      <c r="HG81" s="57">
        <f>'m11'!F81+'m11'!H81+'m11'!J81+'m11'!L81+'m11'!N81+'m11'!P81+'m11'!R81</f>
        <v>0</v>
      </c>
      <c r="HH81" s="68"/>
      <c r="HI81" s="57">
        <f t="shared" si="159"/>
        <v>-3850</v>
      </c>
      <c r="HJ81" s="67"/>
      <c r="HK81" s="55">
        <f>'m11'!S81+'m11'!U81+'m11'!W81+'m11'!Y81+'m11'!AA81+'m11'!AC81+'m11'!AE81</f>
        <v>45.5</v>
      </c>
      <c r="HL81" s="57">
        <f t="shared" si="160"/>
        <v>4550</v>
      </c>
      <c r="HM81" s="57">
        <f>'m11'!T81+'m11'!V81+'m11'!X81+'m11'!Z81+'m11'!AB81+'m11'!AD81+'m11'!AF81</f>
        <v>0</v>
      </c>
      <c r="HN81" s="68"/>
      <c r="HO81" s="57">
        <f t="shared" si="161"/>
        <v>-4550</v>
      </c>
      <c r="HP81" s="61"/>
      <c r="HQ81" s="55">
        <f>'m11'!AG81+'m11'!AI81+'m11'!AK81+'m11'!AM81+'m11'!AO81+'m11'!AQ81+'m11'!AS81</f>
        <v>39.5</v>
      </c>
      <c r="HR81" s="57">
        <f t="shared" si="162"/>
        <v>3950</v>
      </c>
      <c r="HS81" s="57">
        <f>'m11'!AH81+'m11'!AJ81+'m11'!AL81+'m11'!AN81+'m11'!AP81+'m11'!AR81+'m11'!AT81</f>
        <v>0</v>
      </c>
      <c r="HT81" s="58"/>
      <c r="HU81" s="57">
        <f t="shared" si="163"/>
        <v>-3950</v>
      </c>
      <c r="HV81" s="61"/>
      <c r="HW81" s="55">
        <f>'m11'!AU81+'m11'!AW81+'m11'!AY81+'m11'!BA81+'m11'!BC81+'m11'!BE81+'m11'!BG81</f>
        <v>45.5</v>
      </c>
      <c r="HX81" s="57">
        <f t="shared" si="164"/>
        <v>4550</v>
      </c>
      <c r="HY81" s="57">
        <f>'m11'!AV81+'m11'!AX81+'m11'!AZ81+'m11'!BB81+'m11'!BD81+'m11'!BF81+'m11'!BH81</f>
        <v>0</v>
      </c>
      <c r="HZ81" s="58"/>
      <c r="IA81" s="57">
        <f t="shared" si="165"/>
        <v>-4550</v>
      </c>
      <c r="IB81" s="61">
        <f>IFERROR(__xludf.DUMMYFUNCTION("""COMPUTED_VALUE"""),100.0)</f>
        <v>100</v>
      </c>
      <c r="IC81" s="55">
        <f>'m11'!BI81+'m12'!C81+'m12'!E81+'m12'!G81+'m12'!I81+'m12'!K81+'m12'!M81</f>
        <v>34</v>
      </c>
      <c r="ID81" s="57">
        <f t="shared" si="166"/>
        <v>3400</v>
      </c>
      <c r="IE81" s="57">
        <f>'m11'!BJ81+'m12'!D81+'m12'!F81+'m12'!H81+'m12'!J81+'m12'!L81+'m12'!N81</f>
        <v>0</v>
      </c>
      <c r="IF81" s="58"/>
      <c r="IG81" s="57">
        <f t="shared" si="167"/>
        <v>-3400</v>
      </c>
      <c r="IH81" s="61"/>
      <c r="II81" s="55">
        <f>'m12'!O81+'m12'!Q81+'m12'!S81+'m12'!U81+'m12'!W81+'m12'!Y81+'m12'!AA81</f>
        <v>53</v>
      </c>
      <c r="IJ81" s="57">
        <f t="shared" si="168"/>
        <v>5300</v>
      </c>
      <c r="IK81" s="57">
        <f>'m12'!P81+'m12'!R81+'m12'!T81+'m12'!V81+'m12'!X81+'m12'!Z81+'m12'!AB81</f>
        <v>0</v>
      </c>
      <c r="IL81" s="58"/>
      <c r="IM81" s="57">
        <f t="shared" si="169"/>
        <v>-5300</v>
      </c>
      <c r="IN81" s="61"/>
      <c r="IO81" s="55">
        <f>'m12'!AC81+'m12'!AE81+'m12'!AG81+'m12'!AI81+'m12'!AK81+'m12'!AM81+'m12'!AO81</f>
        <v>33.5</v>
      </c>
      <c r="IP81" s="57">
        <f t="shared" si="170"/>
        <v>3350</v>
      </c>
      <c r="IQ81" s="57">
        <f>'m12'!AD81+'m12'!AF81+'m12'!AH81+'m12'!AJ81+'m12'!AL81+'m12'!AN81+'m12'!AP81</f>
        <v>0</v>
      </c>
      <c r="IR81" s="58"/>
      <c r="IS81" s="57">
        <f t="shared" si="171"/>
        <v>-3350</v>
      </c>
      <c r="IT81" s="61"/>
      <c r="IU81" s="55">
        <f>'m12'!AQ81+'m12'!AS81+'m12'!AU81+'m12'!AW81+'m12'!AY81+'m12'!BA81+'m12'!BC81</f>
        <v>32.5</v>
      </c>
      <c r="IV81" s="57">
        <f t="shared" si="172"/>
        <v>3250</v>
      </c>
      <c r="IW81" s="57">
        <f>'m12'!AR81+'m12'!AT81+'m12'!AV81+'m12'!AX81+'m12'!AZ81+'m12'!BB81+'m12'!BD81</f>
        <v>0</v>
      </c>
      <c r="IX81" s="58"/>
      <c r="IY81" s="57">
        <f t="shared" si="173"/>
        <v>-3250</v>
      </c>
      <c r="IZ81" s="61"/>
      <c r="JA81" s="55">
        <f>'m12'!BE81+'m12'!BG81+'m12'!BI81+'m12'!BK81</f>
        <v>18</v>
      </c>
      <c r="JB81" s="57">
        <f t="shared" si="174"/>
        <v>1800</v>
      </c>
      <c r="JC81" s="57">
        <f>'m12'!BF81+'m12'!BH81+'m12'!BJ81+'m12'!BL81</f>
        <v>0</v>
      </c>
      <c r="JD81" s="58"/>
      <c r="JE81" s="57">
        <f t="shared" si="175"/>
        <v>-1800</v>
      </c>
    </row>
    <row r="82">
      <c r="A82" s="2" t="str">
        <f>IFERROR(__xludf.DUMMYFUNCTION("""COMPUTED_VALUE"""),"Daniel Jaroš-x")</f>
        <v>Daniel Jaroš-x</v>
      </c>
      <c r="B82" s="44">
        <f>IFERROR(__xludf.DUMMYFUNCTION("""COMPUTED_VALUE"""),100.0)</f>
        <v>100</v>
      </c>
      <c r="C82" s="94">
        <f>'m3'!E60+'m3'!G60+'m3'!I60+'m3'!K60+'m3'!M60+'m3'!O60+'m3'!Q60</f>
        <v>0</v>
      </c>
      <c r="D82" s="46">
        <f>'m3'!A61*C82</f>
        <v>0</v>
      </c>
      <c r="E82" s="46">
        <f>'m3'!F60+'m3'!H60+'m3'!J60+'m3'!L60+'m3'!N60+'m3'!P60+'m3'!R60</f>
        <v>0</v>
      </c>
      <c r="F82" s="47"/>
      <c r="G82" s="46">
        <f t="shared" si="104"/>
        <v>0</v>
      </c>
      <c r="H82" s="2"/>
      <c r="I82" s="45">
        <f>'m3'!S60+'m3'!U60+'m3'!W60+'m3'!Y60+'m3'!AA60+'m3'!AC60+'m3'!AE60</f>
        <v>0</v>
      </c>
      <c r="J82" s="46">
        <f>'m3'!A61*I82</f>
        <v>0</v>
      </c>
      <c r="K82" s="46">
        <f>'m3'!T60+'m3'!V60+'m3'!X60+'m3'!Z60+'m3'!AB60+'m3'!AD60+'m3'!AF60</f>
        <v>0</v>
      </c>
      <c r="L82" s="47"/>
      <c r="M82" s="46">
        <f t="shared" si="105"/>
        <v>0</v>
      </c>
      <c r="N82" s="2"/>
      <c r="O82" s="45">
        <f>'m3'!AG60+'m3'!AI60+'m3'!AK60+'m3'!AM60+'m3'!AO60+'m3'!AQ60+'m3'!AS60</f>
        <v>0</v>
      </c>
      <c r="P82" s="46">
        <f>'m3'!A60*O82</f>
        <v>0</v>
      </c>
      <c r="Q82" s="46">
        <f>'m3'!AH60+'m3'!AJ60+'m3'!AL60+'m3'!AN60+'m3'!AP60+'m3'!AR60+'m3'!AT60</f>
        <v>0</v>
      </c>
      <c r="R82" s="49"/>
      <c r="S82" s="46">
        <f t="shared" si="106"/>
        <v>0</v>
      </c>
      <c r="T82" s="2"/>
      <c r="U82" s="45">
        <f>'m3'!AU60+'m3'!AW60+'m3'!AY60+'m3'!BA60+'m3'!BC60+'m3'!BE60+'m3'!BG60</f>
        <v>39</v>
      </c>
      <c r="V82" s="46">
        <f>'m3'!A60*U82</f>
        <v>3900</v>
      </c>
      <c r="W82" s="46">
        <f>'m3'!AV60+'m3'!AX60+'m3'!AZ60+'m3'!BB60+'m3'!BD60+'m3'!BF60+'m3'!BH60</f>
        <v>0</v>
      </c>
      <c r="X82" s="64">
        <v>3900.0</v>
      </c>
      <c r="Y82" s="46">
        <f t="shared" si="107"/>
        <v>0</v>
      </c>
      <c r="Z82" s="2"/>
      <c r="AA82" s="45">
        <f>'m3'!BI60+'m3'!BK60+'m4'!C60+'m4'!E60+'m4'!G60+'m4'!I60+'m4'!K60</f>
        <v>37.5</v>
      </c>
      <c r="AB82" s="46">
        <f>('m3'!BI60+'m3'!BK60)*'m3'!A60+('m4'!C60+'m4'!E60+'m4'!G60+'m4'!I60+'m4'!K60)*'m4'!A60</f>
        <v>3750</v>
      </c>
      <c r="AC82" s="46">
        <f>'m3'!BJ60+'m3'!BL60+'m4'!D60+'m4'!F60+'m4'!H60+'m4'!J60+'m4'!L60</f>
        <v>0</v>
      </c>
      <c r="AD82" s="64">
        <v>3750.0</v>
      </c>
      <c r="AE82" s="46">
        <f t="shared" si="108"/>
        <v>0</v>
      </c>
      <c r="AF82" s="44">
        <f>IFERROR(__xludf.DUMMYFUNCTION("""COMPUTED_VALUE"""),100.0)</f>
        <v>100</v>
      </c>
      <c r="AG82" s="45">
        <f>'m4'!M60+'m4'!O60+'m4'!Q60+'m4'!S60+'m4'!U60+'m4'!W60+'m4'!Y60</f>
        <v>35</v>
      </c>
      <c r="AH82" s="46">
        <f>'m4'!A60*AG82</f>
        <v>3500</v>
      </c>
      <c r="AI82" s="46">
        <f>'m4'!N60+'m4'!P60+'m4'!R60+'m4'!T60+'m4'!V60+'m4'!X60+'m4'!Z60</f>
        <v>0</v>
      </c>
      <c r="AJ82" s="64">
        <v>3500.0</v>
      </c>
      <c r="AK82" s="46">
        <f t="shared" si="109"/>
        <v>0</v>
      </c>
      <c r="AL82" s="2"/>
      <c r="AM82" s="45">
        <f>'m4'!AA60+'m4'!AC60+'m4'!AE60+'m4'!AG60+'m4'!AI60+'m4'!AK60+'m4'!AM60</f>
        <v>18.5</v>
      </c>
      <c r="AN82" s="46">
        <f>'m4'!A60*AM82</f>
        <v>1850</v>
      </c>
      <c r="AO82" s="52">
        <f>'m4'!AB60+'m4'!AD60+'m4'!AF60+'m4'!AH60+'m4'!AJ60+'m4'!AL60+'m4'!AN60</f>
        <v>0</v>
      </c>
      <c r="AP82" s="64">
        <v>1850.0</v>
      </c>
      <c r="AQ82" s="46">
        <f t="shared" si="110"/>
        <v>0</v>
      </c>
      <c r="AR82" s="2"/>
      <c r="AS82" s="45">
        <f>'m4'!AO60+'m4'!AQ60+'m4'!AS60+'m4'!AU60+'m4'!AW60+'m4'!AY60+'m4'!BA60</f>
        <v>0</v>
      </c>
      <c r="AT82" s="46">
        <f>'m4'!A60*AS82</f>
        <v>0</v>
      </c>
      <c r="AU82" s="46">
        <f>'m4'!AP60+'m4'!AR60+'m4'!AT60+'m4'!AV60+'m4'!AX60+'m4'!AZ60+'m4'!BB60</f>
        <v>0</v>
      </c>
      <c r="AV82" s="49"/>
      <c r="AW82" s="62">
        <f t="shared" si="111"/>
        <v>0</v>
      </c>
      <c r="AX82" s="2"/>
      <c r="AY82" s="45">
        <f>'m4'!BC60+'m4'!BE60+'m4'!BG60+'m4'!BI60+'m5'!C60+'m5'!E60+'m5'!G60</f>
        <v>0</v>
      </c>
      <c r="AZ82" s="46">
        <f>('m4'!BC60+'m4'!BE60+'m4'!BG60+'m4'!BI60)*'m4'!A60+('m5'!C60+'m5'!E60+'m5'!G60)*'m5'!A60</f>
        <v>0</v>
      </c>
      <c r="BA82" s="46">
        <f>'m4'!BD60+'m4'!BF60+'m4'!BH60+'m4'!BJ60+'m5'!D60+'m5'!F60+'m5'!H60</f>
        <v>0</v>
      </c>
      <c r="BB82" s="49"/>
      <c r="BC82" s="46">
        <f t="shared" si="112"/>
        <v>0</v>
      </c>
      <c r="BD82" s="44">
        <f>IFERROR(__xludf.DUMMYFUNCTION("""COMPUTED_VALUE"""),100.0)</f>
        <v>100</v>
      </c>
      <c r="BE82" s="45">
        <f>'m5'!I60+'m5'!K60+'m5'!M60+'m5'!O60+'m5'!Q60+'m5'!S60+'m5'!U60</f>
        <v>0</v>
      </c>
      <c r="BF82" s="46">
        <f>'m5'!A60*BE82</f>
        <v>0</v>
      </c>
      <c r="BG82" s="46">
        <f>'m5'!J60+'m5'!L60+'m5'!N60+'m5'!P60+'m5'!R60+'m5'!T60+'m5'!V60</f>
        <v>0</v>
      </c>
      <c r="BH82" s="49"/>
      <c r="BI82" s="46">
        <f t="shared" si="113"/>
        <v>0</v>
      </c>
      <c r="BJ82" s="2"/>
      <c r="BK82" s="45">
        <f>'m5'!W60+'m5'!Y60+'m5'!AA60+'m5'!AC60+'m5'!AE60+'m5'!AG60+'m5'!AI60</f>
        <v>0</v>
      </c>
      <c r="BL82" s="46">
        <f>'m5'!A60*BK82</f>
        <v>0</v>
      </c>
      <c r="BM82" s="46">
        <f>'m5'!X60+'m5'!Z60+'m5'!AB60+'m5'!AD60+'m5'!AF60+'m5'!AH60+'m5'!AJ60</f>
        <v>0</v>
      </c>
      <c r="BN82" s="47"/>
      <c r="BO82" s="46">
        <f t="shared" si="114"/>
        <v>0</v>
      </c>
      <c r="BP82" s="2"/>
      <c r="BQ82" s="45">
        <f>'m5'!AK60+'m5'!AM60+'m5'!AO60+'m5'!AQ60+'m5'!AS60+'m5'!AU60+'m5'!AW60</f>
        <v>0</v>
      </c>
      <c r="BR82" s="46">
        <f>'m5'!A60*BQ82</f>
        <v>0</v>
      </c>
      <c r="BS82" s="46">
        <f>'m5'!AL60+'m5'!AN60+'m5'!AP60+'m5'!AR60+'m5'!AT60+'m5'!AV60+'m5'!AX60</f>
        <v>0</v>
      </c>
      <c r="BT82" s="49"/>
      <c r="BU82" s="46">
        <f t="shared" si="115"/>
        <v>0</v>
      </c>
      <c r="BV82" s="2"/>
      <c r="BW82" s="45">
        <f>'m5'!AY60+'m5'!BA60+'m5'!BC60+'m5'!BE60+'m5'!BG60+'m5'!BI60+'m5'!BK60</f>
        <v>0</v>
      </c>
      <c r="BX82" s="46">
        <f>'m5'!A60*BW82</f>
        <v>0</v>
      </c>
      <c r="BY82" s="46">
        <f>'m5'!AZ60+'m5'!BB60+'m5'!BD60+'m5'!BF60+'m5'!BH60+'m5'!BJ60+'m5'!BL60</f>
        <v>0</v>
      </c>
      <c r="BZ82" s="49"/>
      <c r="CA82" s="46">
        <f t="shared" si="116"/>
        <v>0</v>
      </c>
      <c r="CB82" s="44">
        <f>IFERROR(__xludf.DUMMYFUNCTION("""COMPUTED_VALUE"""),100.0)</f>
        <v>100</v>
      </c>
      <c r="CC82" s="45">
        <f>'m6'!C72+'m6'!E72+'m6'!G72+'m6'!I72+'m6'!K72+'m6'!M72+'m6'!O72</f>
        <v>0</v>
      </c>
      <c r="CD82" s="46">
        <f t="shared" si="117"/>
        <v>0</v>
      </c>
      <c r="CE82" s="46">
        <f>'m6'!D72+'m6'!F72+'m6'!H72+'m6'!J72+'m6'!L72+'m6'!N72+'m6'!P72</f>
        <v>0</v>
      </c>
      <c r="CF82" s="64"/>
      <c r="CG82" s="46">
        <f t="shared" si="118"/>
        <v>0</v>
      </c>
      <c r="CH82" s="2"/>
      <c r="CI82" s="45">
        <f>'m6'!Q72+'m6'!S72+'m6'!U72+'m6'!W72+'m6'!Y72+'m6'!AA72+'m6'!AC72</f>
        <v>0</v>
      </c>
      <c r="CJ82" s="54">
        <f t="shared" si="119"/>
        <v>0</v>
      </c>
      <c r="CK82" s="46">
        <f>'m6'!R72+'m6'!T72+'m6'!V72+'m6'!X72+'m6'!Z72+'m6'!AB72+'m6'!AD72</f>
        <v>0</v>
      </c>
      <c r="CL82" s="64"/>
      <c r="CM82" s="46">
        <f t="shared" si="120"/>
        <v>0</v>
      </c>
      <c r="CN82" s="2"/>
      <c r="CO82" s="45">
        <f>'m6'!AE72+'m6'!AG72+'m6'!AI72+'m6'!AK72+'m6'!AM72+'m6'!AO72+'m6'!AQ72</f>
        <v>0</v>
      </c>
      <c r="CP82" s="46">
        <f t="shared" si="121"/>
        <v>0</v>
      </c>
      <c r="CQ82" s="46">
        <f>'m6'!AF72+'m6'!AH72+'m6'!AJ72+'m6'!AL72+'m6'!AN72+'m6'!AP72+'m6'!AR72</f>
        <v>0</v>
      </c>
      <c r="CR82" s="64"/>
      <c r="CS82" s="46">
        <f t="shared" si="122"/>
        <v>0</v>
      </c>
      <c r="CT82" s="2"/>
      <c r="CU82" s="45">
        <f>'m6'!AS72+'m6'!AU72+'m6'!AW72+'m6'!AY72+'m6'!BA72+'m6'!BC72+'m6'!BE72</f>
        <v>0</v>
      </c>
      <c r="CV82" s="46">
        <f t="shared" si="123"/>
        <v>0</v>
      </c>
      <c r="CW82" s="46">
        <f>'m6'!AT72+'m6'!AV72+'m6'!AX72+'m6'!AZ72+'m6'!BB72+'m6'!BD72+'m6'!BF72</f>
        <v>0</v>
      </c>
      <c r="CX82" s="64"/>
      <c r="CY82" s="46">
        <f t="shared" si="124"/>
        <v>0</v>
      </c>
      <c r="CZ82" s="2"/>
      <c r="DA82" s="45">
        <f>'m6'!BG72+'m6'!BI72+'m7'!C72+'m7'!E72+'m7'!G72+'m7'!I72+'m7'!K72</f>
        <v>0</v>
      </c>
      <c r="DB82" s="46">
        <f>('m6'!BG72+'m6'!BI72)*'m6'!A72+('m7'!C72+'m7'!E72+'m7'!G72+'m7'!I72+'m7'!K72)*'m7'!A72</f>
        <v>0</v>
      </c>
      <c r="DC82" s="46">
        <f>'m6'!BH72+'m6'!BJ72+'m7'!D72+'m7'!F72+'m7'!H72+'m7'!J72+'m7'!L72</f>
        <v>0</v>
      </c>
      <c r="DD82" s="64"/>
      <c r="DE82" s="46">
        <f t="shared" si="125"/>
        <v>0</v>
      </c>
      <c r="DF82" s="44">
        <f>IFERROR(__xludf.DUMMYFUNCTION("""COMPUTED_VALUE"""),100.0)</f>
        <v>100</v>
      </c>
      <c r="DG82" s="45">
        <f>'m7'!M72+'m7'!O72+'m7'!Q72+'m7'!S72+'m7'!U72+'m7'!W72+'m7'!Y72</f>
        <v>0</v>
      </c>
      <c r="DH82" s="46">
        <f t="shared" si="126"/>
        <v>0</v>
      </c>
      <c r="DI82" s="46">
        <f>'m7'!N72+'m7'!P72+'m7'!R72+'m7'!T72+'m7'!V72+'m7'!X72+'m7'!Z72</f>
        <v>0</v>
      </c>
      <c r="DJ82" s="64"/>
      <c r="DK82" s="46">
        <f t="shared" si="127"/>
        <v>0</v>
      </c>
      <c r="DL82" s="2"/>
      <c r="DM82" s="45">
        <f>'m7'!AA72+'m7'!AC72+'m7'!AE72+'m7'!AG72+'m7'!AI72+'m7'!AK72+'m7'!AM72</f>
        <v>0</v>
      </c>
      <c r="DN82" s="46">
        <f t="shared" si="128"/>
        <v>0</v>
      </c>
      <c r="DO82" s="46">
        <f>'m7'!AB72+'m7'!AD72+'m7'!AF72+'m7'!AH72+'m7'!AJ72+'m7'!AL72+'m7'!AN72</f>
        <v>0</v>
      </c>
      <c r="DP82" s="64"/>
      <c r="DQ82" s="46">
        <f t="shared" si="129"/>
        <v>0</v>
      </c>
      <c r="DR82" s="2"/>
      <c r="DS82" s="45">
        <f>'m7'!AO72+'m7'!AQ72+'m7'!AS72+'m7'!AU72+'m7'!AW72+'m7'!AY72+'m7'!BA72</f>
        <v>0</v>
      </c>
      <c r="DT82" s="46">
        <f t="shared" si="130"/>
        <v>0</v>
      </c>
      <c r="DU82" s="46">
        <f>'m7'!AP72+'m7'!AR72+'m7'!AT72+'m7'!AV72+'m7'!AX72+'m7'!AZ72+'m7'!BB72</f>
        <v>0</v>
      </c>
      <c r="DV82" s="64"/>
      <c r="DW82" s="46">
        <f t="shared" si="131"/>
        <v>0</v>
      </c>
      <c r="DX82" s="2"/>
      <c r="DY82" s="97">
        <f>'m7'!BC72+'m7'!BE72+'m7'!BG72+'m7'!BI72+'m7'!BK72+'m8'!C72+'m8'!E72</f>
        <v>0</v>
      </c>
      <c r="DZ82" s="63">
        <f>('m7'!BC72+'m7'!BE72+'m7'!BG72+'m7'!BI72+'m7'!BK72)*DF82+('m8'!C72+'m8'!E72)*ED82</f>
        <v>0</v>
      </c>
      <c r="EA82" s="63">
        <f>'m7'!BD72+'m7'!BF72+'m7'!BH72+'m7'!BJ72+'m7'!BL72+'m8'!D72+'m8'!F72</f>
        <v>0</v>
      </c>
      <c r="EB82" s="64"/>
      <c r="EC82" s="63">
        <f t="shared" si="132"/>
        <v>0</v>
      </c>
      <c r="ED82" s="65">
        <f>IFERROR(__xludf.DUMMYFUNCTION("""COMPUTED_VALUE"""),100.0)</f>
        <v>100</v>
      </c>
      <c r="EE82" s="97">
        <f>'m8'!G72+'m8'!I72+'m8'!K72+'m8'!M72+'m8'!O72+'m8'!Q72+'m8'!S72</f>
        <v>0</v>
      </c>
      <c r="EF82" s="63">
        <f t="shared" si="133"/>
        <v>0</v>
      </c>
      <c r="EG82" s="63">
        <f>'m8'!H72+'m8'!J72+'m8'!L72+'m8'!N72+'m8'!P72+'m8'!R72+'m8'!T72</f>
        <v>0</v>
      </c>
      <c r="EH82" s="64"/>
      <c r="EI82" s="63">
        <f t="shared" si="134"/>
        <v>0</v>
      </c>
      <c r="EJ82" s="66"/>
      <c r="EK82" s="97">
        <f>'m8'!U72+'m8'!W72+'m8'!Y72+'m8'!AA72+'m8'!AC72+'m8'!AE72+'m8'!AG72</f>
        <v>0</v>
      </c>
      <c r="EL82" s="63">
        <f t="shared" si="135"/>
        <v>0</v>
      </c>
      <c r="EM82" s="63">
        <f>'m8'!V72+'m8'!X72+'m8'!Z72+'m8'!AB72+'m8'!AD72+'m8'!AF72+'m8'!AH72</f>
        <v>0</v>
      </c>
      <c r="EN82" s="64"/>
      <c r="EO82" s="63">
        <f t="shared" si="136"/>
        <v>0</v>
      </c>
      <c r="EP82" s="67"/>
      <c r="EQ82" s="55">
        <f>'m8'!AI72+'m8'!AK72+'m8'!AM72+'m8'!AO72+'m8'!AQ72+'m8'!AS72+'m8'!AU72</f>
        <v>0</v>
      </c>
      <c r="ER82" s="57">
        <f t="shared" si="137"/>
        <v>0</v>
      </c>
      <c r="ES82" s="57">
        <f>'m8'!AJ72+'m8'!AL72+'m8'!AN72+'m8'!AP72+'m8'!AR72+'m8'!AT72+'m8'!AV72</f>
        <v>0</v>
      </c>
      <c r="ET82" s="68"/>
      <c r="EU82" s="57">
        <f t="shared" si="138"/>
        <v>0</v>
      </c>
      <c r="EV82" s="67"/>
      <c r="EW82" s="55">
        <f>'m8'!AW72+'m8'!AY72+'m8'!BA72+'m8'!BC72+'m8'!BE72+'m8'!BG72+'m8'!BI72</f>
        <v>0</v>
      </c>
      <c r="EX82" s="57">
        <f t="shared" si="139"/>
        <v>0</v>
      </c>
      <c r="EY82" s="57">
        <f>'m8'!AX72+'m8'!AZ72+'m8'!BB72+'m8'!BD72+'m8'!BF72+'m8'!BH72+'m8'!BJ72</f>
        <v>0</v>
      </c>
      <c r="EZ82" s="68"/>
      <c r="FA82" s="57">
        <f t="shared" si="140"/>
        <v>0</v>
      </c>
      <c r="FB82" s="67"/>
      <c r="FC82" s="55">
        <f>'m8'!BK72+'m9'!C72+'m9'!E72+'m9'!G72+'m9'!I72+'m9'!K72+'m9'!M72</f>
        <v>0</v>
      </c>
      <c r="FD82" s="57">
        <f>'m8'!BK72*ED82+'m9'!C72*FH82+'m9'!E72*FH82+'m9'!G72*FH82+'m9'!I72*FH82+'m9'!K72*FH82+'m9'!M72*FH82</f>
        <v>0</v>
      </c>
      <c r="FE82" s="57">
        <f>'m8'!BL72+'m9'!D72+'m9'!F72+'m9'!H72+'m9'!J72+'m9'!L72+'m9'!N72</f>
        <v>0</v>
      </c>
      <c r="FF82" s="68"/>
      <c r="FG82" s="57">
        <f t="shared" si="141"/>
        <v>0</v>
      </c>
      <c r="FH82" s="65">
        <f>IFERROR(__xludf.DUMMYFUNCTION("""COMPUTED_VALUE"""),100.0)</f>
        <v>100</v>
      </c>
      <c r="FI82" s="97">
        <f>'m9'!O72+'m9'!Q72+'m9'!S72+'m9'!U72+'m9'!W72+'m9'!Y72+'m9'!AA72</f>
        <v>0</v>
      </c>
      <c r="FJ82" s="63">
        <f t="shared" si="142"/>
        <v>0</v>
      </c>
      <c r="FK82" s="63">
        <f>'m9'!P72+'m9'!R72+'m9'!T72+'m9'!V72+'m9'!X72+'m9'!Z72+'m9'!AB72</f>
        <v>0</v>
      </c>
      <c r="FL82" s="64"/>
      <c r="FM82" s="63">
        <f t="shared" si="143"/>
        <v>0</v>
      </c>
      <c r="FN82" s="67"/>
      <c r="FO82" s="55">
        <f>'m9'!AC72+'m9'!AE72+'m9'!AG72+'m9'!AI72+'m9'!AK72+'m9'!AM72+'m9'!AO72</f>
        <v>0</v>
      </c>
      <c r="FP82" s="57">
        <f t="shared" si="144"/>
        <v>0</v>
      </c>
      <c r="FQ82" s="57">
        <f>'m9'!AD72+'m9'!AF72+'m9'!AH72+'m9'!AJ72+'m9'!AL72+'m9'!AN72+'m9'!AP72</f>
        <v>0</v>
      </c>
      <c r="FR82" s="68"/>
      <c r="FS82" s="57">
        <f t="shared" si="145"/>
        <v>0</v>
      </c>
      <c r="FT82" s="67"/>
      <c r="FU82" s="55">
        <f>'m9'!AQ72+'m9'!AS72+'m9'!AU72+'m9'!AW72+'m9'!AY72+'m9'!BA72+'m9'!BC72</f>
        <v>0</v>
      </c>
      <c r="FV82" s="57">
        <f t="shared" si="146"/>
        <v>0</v>
      </c>
      <c r="FW82" s="57">
        <f>'m9'!AR72+'m9'!AT72+'m9'!AV72+'m9'!AX72+'m9'!AZ72+'m9'!BB72+'m9'!BD72</f>
        <v>0</v>
      </c>
      <c r="FX82" s="68"/>
      <c r="FY82" s="57">
        <f t="shared" si="147"/>
        <v>0</v>
      </c>
      <c r="FZ82" s="67"/>
      <c r="GA82" s="55">
        <f>'m9'!BE72+'m9'!BG72+'m9'!BI72+'m10'!C82+'m10'!E82+'m10'!G82+'m10'!I82</f>
        <v>0</v>
      </c>
      <c r="GB82" s="57">
        <f t="shared" si="148"/>
        <v>0</v>
      </c>
      <c r="GC82" s="57">
        <f>'m9'!BF72+'m9'!BH72+'m9'!BJ72+'m10'!D82+'m10'!F82+'m10'!H82+'m10'!J82</f>
        <v>0</v>
      </c>
      <c r="GD82" s="68"/>
      <c r="GE82" s="57">
        <f t="shared" si="149"/>
        <v>0</v>
      </c>
      <c r="GF82" s="69">
        <f>IFERROR(__xludf.DUMMYFUNCTION("""COMPUTED_VALUE"""),100.0)</f>
        <v>100</v>
      </c>
      <c r="GG82" s="55">
        <f>'m10'!K82+'m10'!M82+'m10'!O82+'m10'!Q82+'m10'!S82+'m10'!U82+'m10'!W82</f>
        <v>0</v>
      </c>
      <c r="GH82" s="57">
        <f t="shared" si="150"/>
        <v>0</v>
      </c>
      <c r="GI82" s="57">
        <f>'m10'!L82+'m10'!N82+'m10'!P82+'m10'!R82+'m10'!T82+'m10'!V82+'m10'!X82</f>
        <v>0</v>
      </c>
      <c r="GJ82" s="68"/>
      <c r="GK82" s="57">
        <f t="shared" si="151"/>
        <v>0</v>
      </c>
      <c r="GL82" s="67"/>
      <c r="GM82" s="55">
        <f>'m10'!Y82+'m10'!AA82+'m10'!AC82+'m10'!AE82+'m10'!AG82+'m10'!AI82+'m10'!AK82</f>
        <v>0</v>
      </c>
      <c r="GN82" s="57">
        <f t="shared" si="152"/>
        <v>0</v>
      </c>
      <c r="GO82" s="57">
        <f>'m10'!Z82+'m10'!AB82+'m10'!AD82+'m10'!AF82+'m10'!AH82+'m10'!AJ82+'m10'!AL82</f>
        <v>0</v>
      </c>
      <c r="GP82" s="68"/>
      <c r="GQ82" s="57">
        <f t="shared" si="153"/>
        <v>0</v>
      </c>
      <c r="GR82" s="61"/>
      <c r="GS82" s="55">
        <f>'m10'!AM82+'m10'!AO82+'m10'!AQ82+'m10'!AS82+'m10'!AU82+'m10'!AW82+'m10'!AY82</f>
        <v>0</v>
      </c>
      <c r="GT82" s="57">
        <f t="shared" si="154"/>
        <v>0</v>
      </c>
      <c r="GU82" s="57">
        <f>'m10'!AN82+'m10'!AP82+'m10'!AR82+'m10'!AT82+'m10'!AV82+'m10'!AX82+'m10'!AZ82</f>
        <v>0</v>
      </c>
      <c r="GV82" s="58"/>
      <c r="GW82" s="57">
        <f t="shared" si="155"/>
        <v>0</v>
      </c>
      <c r="GX82" s="61"/>
      <c r="GY82" s="55">
        <f>'m10'!BA82+'m10'!BC82+'m10'!BE82+'m10'!BG82+'m10'!BI82+'m10'!BK82+'m11'!C82</f>
        <v>0</v>
      </c>
      <c r="GZ82" s="57">
        <f t="shared" si="156"/>
        <v>0</v>
      </c>
      <c r="HA82" s="57">
        <f>'m10'!BB82+'m10'!BD82+'m10'!BF82+'m10'!BH82+'m10'!BJ82+'m10'!BL82+'m11'!D82</f>
        <v>0</v>
      </c>
      <c r="HB82" s="58"/>
      <c r="HC82" s="57">
        <f t="shared" si="157"/>
        <v>0</v>
      </c>
      <c r="HD82" s="69">
        <f>IFERROR(__xludf.DUMMYFUNCTION("""COMPUTED_VALUE"""),100.0)</f>
        <v>100</v>
      </c>
      <c r="HE82" s="55">
        <f>'m11'!E82+'m11'!G82+'m11'!I82+'m11'!K82+'m11'!M82+'m11'!O82+'m11'!Q82</f>
        <v>0</v>
      </c>
      <c r="HF82" s="57">
        <f t="shared" si="158"/>
        <v>0</v>
      </c>
      <c r="HG82" s="57">
        <f>'m11'!F82+'m11'!H82+'m11'!J82+'m11'!L82+'m11'!N82+'m11'!P82+'m11'!R82</f>
        <v>0</v>
      </c>
      <c r="HH82" s="68"/>
      <c r="HI82" s="57">
        <f t="shared" si="159"/>
        <v>0</v>
      </c>
      <c r="HJ82" s="67"/>
      <c r="HK82" s="55">
        <f>'m11'!S82+'m11'!U82+'m11'!W82+'m11'!Y82+'m11'!AA82+'m11'!AC82+'m11'!AE82</f>
        <v>0</v>
      </c>
      <c r="HL82" s="57">
        <f t="shared" si="160"/>
        <v>0</v>
      </c>
      <c r="HM82" s="57">
        <f>'m11'!T82+'m11'!V82+'m11'!X82+'m11'!Z82+'m11'!AB82+'m11'!AD82+'m11'!AF82</f>
        <v>0</v>
      </c>
      <c r="HN82" s="68"/>
      <c r="HO82" s="57">
        <f t="shared" si="161"/>
        <v>0</v>
      </c>
      <c r="HP82" s="61"/>
      <c r="HQ82" s="55">
        <f>'m11'!AG82+'m11'!AI82+'m11'!AK82+'m11'!AM82+'m11'!AO82+'m11'!AQ82+'m11'!AS82</f>
        <v>0</v>
      </c>
      <c r="HR82" s="57">
        <f t="shared" si="162"/>
        <v>0</v>
      </c>
      <c r="HS82" s="57">
        <f>'m11'!AH82+'m11'!AJ82+'m11'!AL82+'m11'!AN82+'m11'!AP82+'m11'!AR82+'m11'!AT82</f>
        <v>0</v>
      </c>
      <c r="HT82" s="58"/>
      <c r="HU82" s="57">
        <f t="shared" si="163"/>
        <v>0</v>
      </c>
      <c r="HV82" s="61"/>
      <c r="HW82" s="55">
        <f>'m11'!AU82+'m11'!AW82+'m11'!AY82+'m11'!BA82+'m11'!BC82+'m11'!BE82+'m11'!BG82</f>
        <v>0</v>
      </c>
      <c r="HX82" s="57">
        <f t="shared" si="164"/>
        <v>0</v>
      </c>
      <c r="HY82" s="57">
        <f>'m11'!AV82+'m11'!AX82+'m11'!AZ82+'m11'!BB82+'m11'!BD82+'m11'!BF82+'m11'!BH82</f>
        <v>0</v>
      </c>
      <c r="HZ82" s="58"/>
      <c r="IA82" s="57">
        <f t="shared" si="165"/>
        <v>0</v>
      </c>
      <c r="IB82" s="61">
        <f>IFERROR(__xludf.DUMMYFUNCTION("""COMPUTED_VALUE"""),100.0)</f>
        <v>100</v>
      </c>
      <c r="IC82" s="55">
        <f>'m11'!BI82+'m12'!C82+'m12'!E82+'m12'!G82+'m12'!I82+'m12'!K82+'m12'!M82</f>
        <v>0</v>
      </c>
      <c r="ID82" s="57">
        <f t="shared" si="166"/>
        <v>0</v>
      </c>
      <c r="IE82" s="57">
        <f>'m11'!BJ82+'m12'!D82+'m12'!F82+'m12'!H82+'m12'!J82+'m12'!L82+'m12'!N82</f>
        <v>0</v>
      </c>
      <c r="IF82" s="58"/>
      <c r="IG82" s="57">
        <f t="shared" si="167"/>
        <v>0</v>
      </c>
      <c r="IH82" s="61"/>
      <c r="II82" s="55">
        <f>'m12'!O82+'m12'!Q82+'m12'!S82+'m12'!U82+'m12'!W82+'m12'!Y82+'m12'!AA82</f>
        <v>0</v>
      </c>
      <c r="IJ82" s="57">
        <f t="shared" si="168"/>
        <v>0</v>
      </c>
      <c r="IK82" s="57">
        <f>'m12'!P82+'m12'!R82+'m12'!T82+'m12'!V82+'m12'!X82+'m12'!Z82+'m12'!AB82</f>
        <v>0</v>
      </c>
      <c r="IL82" s="58"/>
      <c r="IM82" s="57">
        <f t="shared" si="169"/>
        <v>0</v>
      </c>
      <c r="IN82" s="61"/>
      <c r="IO82" s="55">
        <f>'m12'!AC82+'m12'!AE82+'m12'!AG82+'m12'!AI82+'m12'!AK82+'m12'!AM82+'m12'!AO82</f>
        <v>0</v>
      </c>
      <c r="IP82" s="57">
        <f t="shared" si="170"/>
        <v>0</v>
      </c>
      <c r="IQ82" s="57">
        <f>'m12'!AD82+'m12'!AF82+'m12'!AH82+'m12'!AJ82+'m12'!AL82+'m12'!AN82+'m12'!AP82</f>
        <v>0</v>
      </c>
      <c r="IR82" s="58"/>
      <c r="IS82" s="57">
        <f t="shared" si="171"/>
        <v>0</v>
      </c>
      <c r="IT82" s="61"/>
      <c r="IU82" s="55">
        <f>'m12'!AQ82+'m12'!AS82+'m12'!AU82+'m12'!AW82+'m12'!AY82+'m12'!BA82+'m12'!BC82</f>
        <v>0</v>
      </c>
      <c r="IV82" s="57">
        <f t="shared" si="172"/>
        <v>0</v>
      </c>
      <c r="IW82" s="57">
        <f>'m12'!AR82+'m12'!AT82+'m12'!AV82+'m12'!AX82+'m12'!AZ82+'m12'!BB82+'m12'!BD82</f>
        <v>0</v>
      </c>
      <c r="IX82" s="58"/>
      <c r="IY82" s="57">
        <f t="shared" si="173"/>
        <v>0</v>
      </c>
      <c r="IZ82" s="61"/>
      <c r="JA82" s="55">
        <f>'m12'!BE82+'m12'!BG82+'m12'!BI82+'m12'!BK82</f>
        <v>0</v>
      </c>
      <c r="JB82" s="57">
        <f t="shared" si="174"/>
        <v>0</v>
      </c>
      <c r="JC82" s="57">
        <f>'m12'!BF82+'m12'!BH82+'m12'!BJ82+'m12'!BL82</f>
        <v>0</v>
      </c>
      <c r="JD82" s="58"/>
      <c r="JE82" s="57">
        <f t="shared" si="175"/>
        <v>0</v>
      </c>
    </row>
    <row r="83">
      <c r="A83" s="2" t="str">
        <f>IFERROR(__xludf.DUMMYFUNCTION("""COMPUTED_VALUE"""),"Vojtěch Sukdolák-x")</f>
        <v>Vojtěch Sukdolák-x</v>
      </c>
      <c r="B83" s="44">
        <f>IFERROR(__xludf.DUMMYFUNCTION("""COMPUTED_VALUE"""),100.0)</f>
        <v>100</v>
      </c>
      <c r="C83" s="94">
        <f>'m3'!E61+'m3'!G61+'m3'!I61+'m3'!K61+'m3'!M61+'m3'!O61+'m3'!Q61</f>
        <v>0</v>
      </c>
      <c r="D83" s="46">
        <f>'m3'!A62*C83</f>
        <v>0</v>
      </c>
      <c r="E83" s="46">
        <f>'m3'!F61+'m3'!H61+'m3'!J61+'m3'!L61+'m3'!N61+'m3'!P61+'m3'!R61</f>
        <v>0</v>
      </c>
      <c r="F83" s="47"/>
      <c r="G83" s="46">
        <f t="shared" si="104"/>
        <v>0</v>
      </c>
      <c r="H83" s="2"/>
      <c r="I83" s="45">
        <f>'m3'!S61+'m3'!U61+'m3'!W61+'m3'!Y61+'m3'!AA61+'m3'!AC61+'m3'!AE61</f>
        <v>0</v>
      </c>
      <c r="J83" s="46">
        <f>'m3'!A62*I83</f>
        <v>0</v>
      </c>
      <c r="K83" s="46">
        <f>'m3'!T61+'m3'!V61+'m3'!X61+'m3'!Z61+'m3'!AB61+'m3'!AD61+'m3'!AF61</f>
        <v>0</v>
      </c>
      <c r="L83" s="47"/>
      <c r="M83" s="46">
        <f t="shared" si="105"/>
        <v>0</v>
      </c>
      <c r="N83" s="2"/>
      <c r="O83" s="45">
        <f>'m3'!AG61+'m3'!AI61+'m3'!AK61+'m3'!AM61+'m3'!AO61+'m3'!AQ61+'m3'!AS61</f>
        <v>0</v>
      </c>
      <c r="P83" s="46">
        <f>'m3'!A61*O83</f>
        <v>0</v>
      </c>
      <c r="Q83" s="46">
        <f>'m3'!AH61+'m3'!AJ61+'m3'!AL61+'m3'!AN61+'m3'!AP61+'m3'!AR61+'m3'!AT61</f>
        <v>0</v>
      </c>
      <c r="R83" s="49"/>
      <c r="S83" s="46">
        <f t="shared" si="106"/>
        <v>0</v>
      </c>
      <c r="T83" s="2"/>
      <c r="U83" s="45">
        <f>'m3'!AU61+'m3'!AW61+'m3'!AY61+'m3'!BA61+'m3'!BC61+'m3'!BE61+'m3'!BG61</f>
        <v>0</v>
      </c>
      <c r="V83" s="46">
        <f>'m3'!A61*U83</f>
        <v>0</v>
      </c>
      <c r="W83" s="46">
        <f>'m3'!AV61+'m3'!AX61+'m3'!AZ61+'m3'!BB61+'m3'!BD61+'m3'!BF61+'m3'!BH61</f>
        <v>0</v>
      </c>
      <c r="X83" s="49"/>
      <c r="Y83" s="46">
        <f t="shared" si="107"/>
        <v>0</v>
      </c>
      <c r="Z83" s="2"/>
      <c r="AA83" s="45">
        <f>'m3'!BI61+'m3'!BK61+'m4'!C61+'m4'!E61+'m4'!G61+'m4'!I61+'m4'!K61</f>
        <v>16</v>
      </c>
      <c r="AB83" s="46">
        <f>('m3'!BI61+'m3'!BK61)*'m3'!A61+('m4'!C61+'m4'!E61+'m4'!G61+'m4'!I61+'m4'!K61)*'m4'!A61</f>
        <v>1600</v>
      </c>
      <c r="AC83" s="46">
        <f>'m3'!BJ61+'m3'!BL61+'m4'!D61+'m4'!F61+'m4'!H61+'m4'!J61+'m4'!L61</f>
        <v>0</v>
      </c>
      <c r="AD83" s="64">
        <v>1600.0</v>
      </c>
      <c r="AE83" s="46">
        <f t="shared" si="108"/>
        <v>0</v>
      </c>
      <c r="AF83" s="44">
        <f>IFERROR(__xludf.DUMMYFUNCTION("""COMPUTED_VALUE"""),100.0)</f>
        <v>100</v>
      </c>
      <c r="AG83" s="45">
        <f>'m4'!M61+'m4'!O61+'m4'!Q61+'m4'!S61+'m4'!U61+'m4'!W61+'m4'!Y61</f>
        <v>10.5</v>
      </c>
      <c r="AH83" s="46">
        <f>'m4'!A61*AG83</f>
        <v>1050</v>
      </c>
      <c r="AI83" s="46">
        <f>'m4'!N61+'m4'!P61+'m4'!R61+'m4'!T61+'m4'!V61+'m4'!X61+'m4'!Z61</f>
        <v>0</v>
      </c>
      <c r="AJ83" s="64">
        <v>1050.0</v>
      </c>
      <c r="AK83" s="46">
        <f t="shared" si="109"/>
        <v>0</v>
      </c>
      <c r="AL83" s="2"/>
      <c r="AM83" s="45">
        <f>'m4'!AA61+'m4'!AC61+'m4'!AE61+'m4'!AG61+'m4'!AI61+'m4'!AK61+'m4'!AM61</f>
        <v>8</v>
      </c>
      <c r="AN83" s="46">
        <f>'m4'!A61*AM83</f>
        <v>800</v>
      </c>
      <c r="AO83" s="52">
        <f>'m4'!AB61+'m4'!AD61+'m4'!AF61+'m4'!AH61+'m4'!AJ61+'m4'!AL61+'m4'!AN61</f>
        <v>0</v>
      </c>
      <c r="AP83" s="64">
        <v>800.0</v>
      </c>
      <c r="AQ83" s="46">
        <f t="shared" si="110"/>
        <v>0</v>
      </c>
      <c r="AR83" s="2"/>
      <c r="AS83" s="45">
        <f>'m4'!AO61+'m4'!AQ61+'m4'!AS61+'m4'!AU61+'m4'!AW61+'m4'!AY61+'m4'!BA61</f>
        <v>11</v>
      </c>
      <c r="AT83" s="46">
        <f>'m4'!A61*AS83</f>
        <v>1100</v>
      </c>
      <c r="AU83" s="46">
        <f>'m4'!AP61+'m4'!AR61+'m4'!AT61+'m4'!AV61+'m4'!AX61+'m4'!AZ61+'m4'!BB61</f>
        <v>0</v>
      </c>
      <c r="AV83" s="71">
        <v>1100.0</v>
      </c>
      <c r="AW83" s="62">
        <f t="shared" si="111"/>
        <v>0</v>
      </c>
      <c r="AX83" s="2"/>
      <c r="AY83" s="45">
        <f>'m4'!BC61+'m4'!BE61+'m4'!BG61+'m4'!BI61+'m5'!C61+'m5'!E61+'m5'!G61</f>
        <v>13</v>
      </c>
      <c r="AZ83" s="46">
        <f>('m4'!BC61+'m4'!BE61+'m4'!BG61+'m4'!BI61)*'m4'!A61+('m5'!C61+'m5'!E61+'m5'!G61)*'m5'!A61</f>
        <v>1300</v>
      </c>
      <c r="BA83" s="46">
        <f>'m4'!BD61+'m4'!BF61+'m4'!BH61+'m4'!BJ61+'m5'!D61+'m5'!F61+'m5'!H61</f>
        <v>0</v>
      </c>
      <c r="BB83" s="71">
        <v>1300.0</v>
      </c>
      <c r="BC83" s="46">
        <f t="shared" si="112"/>
        <v>0</v>
      </c>
      <c r="BD83" s="44">
        <f>IFERROR(__xludf.DUMMYFUNCTION("""COMPUTED_VALUE"""),100.0)</f>
        <v>100</v>
      </c>
      <c r="BE83" s="45">
        <f>'m5'!I61+'m5'!K61+'m5'!M61+'m5'!O61+'m5'!Q61+'m5'!S61+'m5'!U61</f>
        <v>0</v>
      </c>
      <c r="BF83" s="46">
        <f>'m5'!A61*BE83</f>
        <v>0</v>
      </c>
      <c r="BG83" s="46">
        <f>'m5'!J61+'m5'!L61+'m5'!N61+'m5'!P61+'m5'!R61+'m5'!T61+'m5'!V61</f>
        <v>0</v>
      </c>
      <c r="BH83" s="49"/>
      <c r="BI83" s="46">
        <f t="shared" si="113"/>
        <v>0</v>
      </c>
      <c r="BJ83" s="2"/>
      <c r="BK83" s="45">
        <f>'m5'!W61+'m5'!Y61+'m5'!AA61+'m5'!AC61+'m5'!AE61+'m5'!AG61+'m5'!AI61</f>
        <v>0</v>
      </c>
      <c r="BL83" s="46">
        <f>'m5'!A61*BK83</f>
        <v>0</v>
      </c>
      <c r="BM83" s="46">
        <f>'m5'!X61+'m5'!Z61+'m5'!AB61+'m5'!AD61+'m5'!AF61+'m5'!AH61+'m5'!AJ61</f>
        <v>0</v>
      </c>
      <c r="BN83" s="47"/>
      <c r="BO83" s="46">
        <f t="shared" si="114"/>
        <v>0</v>
      </c>
      <c r="BP83" s="2"/>
      <c r="BQ83" s="45">
        <f>'m5'!AK61+'m5'!AM61+'m5'!AO61+'m5'!AQ61+'m5'!AS61+'m5'!AU61+'m5'!AW61</f>
        <v>0</v>
      </c>
      <c r="BR83" s="46">
        <f>'m5'!A61*BQ83</f>
        <v>0</v>
      </c>
      <c r="BS83" s="46">
        <f>'m5'!AL61+'m5'!AN61+'m5'!AP61+'m5'!AR61+'m5'!AT61+'m5'!AV61+'m5'!AX61</f>
        <v>0</v>
      </c>
      <c r="BT83" s="49"/>
      <c r="BU83" s="46">
        <f t="shared" si="115"/>
        <v>0</v>
      </c>
      <c r="BV83" s="2"/>
      <c r="BW83" s="45">
        <f>'m5'!AY61+'m5'!BA61+'m5'!BC61+'m5'!BE61+'m5'!BG61+'m5'!BI61+'m5'!BK61</f>
        <v>6.5</v>
      </c>
      <c r="BX83" s="46">
        <f>'m5'!A61*BW83</f>
        <v>650</v>
      </c>
      <c r="BY83" s="46">
        <f>'m5'!AZ61+'m5'!BB61+'m5'!BD61+'m5'!BF61+'m5'!BH61+'m5'!BJ61+'m5'!BL61</f>
        <v>0</v>
      </c>
      <c r="BZ83" s="49"/>
      <c r="CA83" s="46">
        <f t="shared" si="116"/>
        <v>-650</v>
      </c>
      <c r="CB83" s="44">
        <f>IFERROR(__xludf.DUMMYFUNCTION("""COMPUTED_VALUE"""),100.0)</f>
        <v>100</v>
      </c>
      <c r="CC83" s="45">
        <f>'m6'!C73+'m6'!E73+'m6'!G73+'m6'!I73+'m6'!K73+'m6'!M73+'m6'!O73</f>
        <v>0</v>
      </c>
      <c r="CD83" s="46">
        <f t="shared" si="117"/>
        <v>0</v>
      </c>
      <c r="CE83" s="46">
        <f>'m6'!D73+'m6'!F73+'m6'!H73+'m6'!J73+'m6'!L73+'m6'!N73+'m6'!P73</f>
        <v>0</v>
      </c>
      <c r="CF83" s="64"/>
      <c r="CG83" s="46">
        <f t="shared" si="118"/>
        <v>0</v>
      </c>
      <c r="CH83" s="2"/>
      <c r="CI83" s="45">
        <f>'m6'!Q73+'m6'!S73+'m6'!U73+'m6'!W73+'m6'!Y73+'m6'!AA73+'m6'!AC73</f>
        <v>9.5</v>
      </c>
      <c r="CJ83" s="54">
        <f t="shared" si="119"/>
        <v>950</v>
      </c>
      <c r="CK83" s="46">
        <f>'m6'!R73+'m6'!T73+'m6'!V73+'m6'!X73+'m6'!Z73+'m6'!AB73+'m6'!AD73</f>
        <v>0</v>
      </c>
      <c r="CL83" s="64"/>
      <c r="CM83" s="46">
        <f t="shared" si="120"/>
        <v>-950</v>
      </c>
      <c r="CN83" s="2"/>
      <c r="CO83" s="45">
        <f>'m6'!AE73+'m6'!AG73+'m6'!AI73+'m6'!AK73+'m6'!AM73+'m6'!AO73+'m6'!AQ73</f>
        <v>0</v>
      </c>
      <c r="CP83" s="46">
        <f t="shared" si="121"/>
        <v>0</v>
      </c>
      <c r="CQ83" s="46">
        <f>'m6'!AF73+'m6'!AH73+'m6'!AJ73+'m6'!AL73+'m6'!AN73+'m6'!AP73+'m6'!AR73</f>
        <v>0</v>
      </c>
      <c r="CR83" s="64"/>
      <c r="CS83" s="46">
        <f t="shared" si="122"/>
        <v>0</v>
      </c>
      <c r="CT83" s="2"/>
      <c r="CU83" s="45">
        <f>'m6'!AS73+'m6'!AU73+'m6'!AW73+'m6'!AY73+'m6'!BA73+'m6'!BC73+'m6'!BE73</f>
        <v>5.5</v>
      </c>
      <c r="CV83" s="46">
        <f t="shared" si="123"/>
        <v>550</v>
      </c>
      <c r="CW83" s="46">
        <f>'m6'!AT73+'m6'!AV73+'m6'!AX73+'m6'!AZ73+'m6'!BB73+'m6'!BD73+'m6'!BF73</f>
        <v>0</v>
      </c>
      <c r="CX83" s="64"/>
      <c r="CY83" s="46">
        <f t="shared" si="124"/>
        <v>-550</v>
      </c>
      <c r="CZ83" s="2"/>
      <c r="DA83" s="45">
        <f>'m6'!BG73+'m6'!BI73+'m7'!C73+'m7'!E73+'m7'!G73+'m7'!I73+'m7'!K73</f>
        <v>0</v>
      </c>
      <c r="DB83" s="46">
        <f>('m6'!BG73+'m6'!BI73)*'m6'!A73+('m7'!C73+'m7'!E73+'m7'!G73+'m7'!I73+'m7'!K73)*'m7'!A73</f>
        <v>0</v>
      </c>
      <c r="DC83" s="46">
        <f>'m6'!BH73+'m6'!BJ73+'m7'!D73+'m7'!F73+'m7'!H73+'m7'!J73+'m7'!L73</f>
        <v>0</v>
      </c>
      <c r="DD83" s="64"/>
      <c r="DE83" s="46">
        <f t="shared" si="125"/>
        <v>0</v>
      </c>
      <c r="DF83" s="44">
        <f>IFERROR(__xludf.DUMMYFUNCTION("""COMPUTED_VALUE"""),100.0)</f>
        <v>100</v>
      </c>
      <c r="DG83" s="45">
        <f>'m7'!M73+'m7'!O73+'m7'!Q73+'m7'!S73+'m7'!U73+'m7'!W73+'m7'!Y73</f>
        <v>0</v>
      </c>
      <c r="DH83" s="46">
        <f t="shared" si="126"/>
        <v>0</v>
      </c>
      <c r="DI83" s="46">
        <f>'m7'!N73+'m7'!P73+'m7'!R73+'m7'!T73+'m7'!V73+'m7'!X73+'m7'!Z73</f>
        <v>0</v>
      </c>
      <c r="DJ83" s="64"/>
      <c r="DK83" s="46">
        <f t="shared" si="127"/>
        <v>0</v>
      </c>
      <c r="DL83" s="2"/>
      <c r="DM83" s="45">
        <f>'m7'!AA73+'m7'!AC73+'m7'!AE73+'m7'!AG73+'m7'!AI73+'m7'!AK73+'m7'!AM73</f>
        <v>0</v>
      </c>
      <c r="DN83" s="46">
        <f t="shared" si="128"/>
        <v>0</v>
      </c>
      <c r="DO83" s="46">
        <f>'m7'!AB73+'m7'!AD73+'m7'!AF73+'m7'!AH73+'m7'!AJ73+'m7'!AL73+'m7'!AN73</f>
        <v>0</v>
      </c>
      <c r="DP83" s="64"/>
      <c r="DQ83" s="46">
        <f t="shared" si="129"/>
        <v>0</v>
      </c>
      <c r="DR83" s="2"/>
      <c r="DS83" s="45">
        <f>'m7'!AO73+'m7'!AQ73+'m7'!AS73+'m7'!AU73+'m7'!AW73+'m7'!AY73+'m7'!BA73</f>
        <v>0</v>
      </c>
      <c r="DT83" s="46">
        <f t="shared" si="130"/>
        <v>0</v>
      </c>
      <c r="DU83" s="46">
        <f>'m7'!AP73+'m7'!AR73+'m7'!AT73+'m7'!AV73+'m7'!AX73+'m7'!AZ73+'m7'!BB73</f>
        <v>0</v>
      </c>
      <c r="DV83" s="64"/>
      <c r="DW83" s="46">
        <f t="shared" si="131"/>
        <v>0</v>
      </c>
      <c r="DX83" s="2"/>
      <c r="DY83" s="97">
        <f>'m7'!BC73+'m7'!BE73+'m7'!BG73+'m7'!BI73+'m7'!BK73+'m8'!C73+'m8'!E73</f>
        <v>0</v>
      </c>
      <c r="DZ83" s="63">
        <f>('m7'!BC73+'m7'!BE73+'m7'!BG73+'m7'!BI73+'m7'!BK73)*DF83+('m8'!C73+'m8'!E73)*ED83</f>
        <v>0</v>
      </c>
      <c r="EA83" s="63">
        <f>'m7'!BD73+'m7'!BF73+'m7'!BH73+'m7'!BJ73+'m7'!BL73+'m8'!D73+'m8'!F73</f>
        <v>0</v>
      </c>
      <c r="EB83" s="64"/>
      <c r="EC83" s="63">
        <f t="shared" si="132"/>
        <v>0</v>
      </c>
      <c r="ED83" s="65">
        <f>IFERROR(__xludf.DUMMYFUNCTION("""COMPUTED_VALUE"""),100.0)</f>
        <v>100</v>
      </c>
      <c r="EE83" s="97">
        <f>'m8'!G73+'m8'!I73+'m8'!K73+'m8'!M73+'m8'!O73+'m8'!Q73+'m8'!S73</f>
        <v>0</v>
      </c>
      <c r="EF83" s="63">
        <f t="shared" si="133"/>
        <v>0</v>
      </c>
      <c r="EG83" s="63">
        <f>'m8'!H73+'m8'!J73+'m8'!L73+'m8'!N73+'m8'!P73+'m8'!R73+'m8'!T73</f>
        <v>0</v>
      </c>
      <c r="EH83" s="64"/>
      <c r="EI83" s="63">
        <f t="shared" si="134"/>
        <v>0</v>
      </c>
      <c r="EJ83" s="66"/>
      <c r="EK83" s="97">
        <f>'m8'!U73+'m8'!W73+'m8'!Y73+'m8'!AA73+'m8'!AC73+'m8'!AE73+'m8'!AG73</f>
        <v>0</v>
      </c>
      <c r="EL83" s="63">
        <f t="shared" si="135"/>
        <v>0</v>
      </c>
      <c r="EM83" s="63">
        <f>'m8'!V73+'m8'!X73+'m8'!Z73+'m8'!AB73+'m8'!AD73+'m8'!AF73+'m8'!AH73</f>
        <v>0</v>
      </c>
      <c r="EN83" s="64"/>
      <c r="EO83" s="63">
        <f t="shared" si="136"/>
        <v>0</v>
      </c>
      <c r="EP83" s="67"/>
      <c r="EQ83" s="55">
        <f>'m8'!AI73+'m8'!AK73+'m8'!AM73+'m8'!AO73+'m8'!AQ73+'m8'!AS73+'m8'!AU73</f>
        <v>0</v>
      </c>
      <c r="ER83" s="57">
        <f t="shared" si="137"/>
        <v>0</v>
      </c>
      <c r="ES83" s="57">
        <f>'m8'!AJ73+'m8'!AL73+'m8'!AN73+'m8'!AP73+'m8'!AR73+'m8'!AT73+'m8'!AV73</f>
        <v>0</v>
      </c>
      <c r="ET83" s="68"/>
      <c r="EU83" s="57">
        <f t="shared" si="138"/>
        <v>0</v>
      </c>
      <c r="EV83" s="67"/>
      <c r="EW83" s="55">
        <f>'m8'!AW73+'m8'!AY73+'m8'!BA73+'m8'!BC73+'m8'!BE73+'m8'!BG73+'m8'!BI73</f>
        <v>0</v>
      </c>
      <c r="EX83" s="57">
        <f t="shared" si="139"/>
        <v>0</v>
      </c>
      <c r="EY83" s="57">
        <f>'m8'!AX73+'m8'!AZ73+'m8'!BB73+'m8'!BD73+'m8'!BF73+'m8'!BH73+'m8'!BJ73</f>
        <v>0</v>
      </c>
      <c r="EZ83" s="68"/>
      <c r="FA83" s="57">
        <f t="shared" si="140"/>
        <v>0</v>
      </c>
      <c r="FB83" s="67"/>
      <c r="FC83" s="55">
        <f>'m8'!BK73+'m9'!C73+'m9'!E73+'m9'!G73+'m9'!I73+'m9'!K73+'m9'!M73</f>
        <v>0</v>
      </c>
      <c r="FD83" s="57">
        <f>'m8'!BK73*ED83+'m9'!C73*FH83+'m9'!E73*FH83+'m9'!G73*FH83+'m9'!I73*FH83+'m9'!K73*FH83+'m9'!M73*FH83</f>
        <v>0</v>
      </c>
      <c r="FE83" s="57">
        <f>'m8'!BL73+'m9'!D73+'m9'!F73+'m9'!H73+'m9'!J73+'m9'!L73+'m9'!N73</f>
        <v>0</v>
      </c>
      <c r="FF83" s="68"/>
      <c r="FG83" s="57">
        <f t="shared" si="141"/>
        <v>0</v>
      </c>
      <c r="FH83" s="65">
        <f>IFERROR(__xludf.DUMMYFUNCTION("""COMPUTED_VALUE"""),100.0)</f>
        <v>100</v>
      </c>
      <c r="FI83" s="97">
        <f>'m9'!O73+'m9'!Q73+'m9'!S73+'m9'!U73+'m9'!W73+'m9'!Y73+'m9'!AA73</f>
        <v>0</v>
      </c>
      <c r="FJ83" s="63">
        <f t="shared" si="142"/>
        <v>0</v>
      </c>
      <c r="FK83" s="63">
        <f>'m9'!P73+'m9'!R73+'m9'!T73+'m9'!V73+'m9'!X73+'m9'!Z73+'m9'!AB73</f>
        <v>0</v>
      </c>
      <c r="FL83" s="64"/>
      <c r="FM83" s="63">
        <f t="shared" si="143"/>
        <v>0</v>
      </c>
      <c r="FN83" s="67"/>
      <c r="FO83" s="55">
        <f>'m9'!AC73+'m9'!AE73+'m9'!AG73+'m9'!AI73+'m9'!AK73+'m9'!AM73+'m9'!AO73</f>
        <v>0</v>
      </c>
      <c r="FP83" s="57">
        <f t="shared" si="144"/>
        <v>0</v>
      </c>
      <c r="FQ83" s="57">
        <f>'m9'!AD73+'m9'!AF73+'m9'!AH73+'m9'!AJ73+'m9'!AL73+'m9'!AN73+'m9'!AP73</f>
        <v>0</v>
      </c>
      <c r="FR83" s="68"/>
      <c r="FS83" s="57">
        <f t="shared" si="145"/>
        <v>0</v>
      </c>
      <c r="FT83" s="67"/>
      <c r="FU83" s="55">
        <f>'m9'!AQ73+'m9'!AS73+'m9'!AU73+'m9'!AW73+'m9'!AY73+'m9'!BA73+'m9'!BC73</f>
        <v>0</v>
      </c>
      <c r="FV83" s="57">
        <f t="shared" si="146"/>
        <v>0</v>
      </c>
      <c r="FW83" s="57">
        <f>'m9'!AR73+'m9'!AT73+'m9'!AV73+'m9'!AX73+'m9'!AZ73+'m9'!BB73+'m9'!BD73</f>
        <v>0</v>
      </c>
      <c r="FX83" s="68"/>
      <c r="FY83" s="57">
        <f t="shared" si="147"/>
        <v>0</v>
      </c>
      <c r="FZ83" s="67"/>
      <c r="GA83" s="55">
        <f>'m9'!BE73+'m9'!BG73+'m9'!BI73+'m10'!C83+'m10'!E83+'m10'!G83+'m10'!I83</f>
        <v>0</v>
      </c>
      <c r="GB83" s="57">
        <f t="shared" si="148"/>
        <v>0</v>
      </c>
      <c r="GC83" s="57">
        <f>'m9'!BF73+'m9'!BH73+'m9'!BJ73+'m10'!D83+'m10'!F83+'m10'!H83+'m10'!J83</f>
        <v>0</v>
      </c>
      <c r="GD83" s="68"/>
      <c r="GE83" s="57">
        <f t="shared" si="149"/>
        <v>0</v>
      </c>
      <c r="GF83" s="69">
        <f>IFERROR(__xludf.DUMMYFUNCTION("""COMPUTED_VALUE"""),100.0)</f>
        <v>100</v>
      </c>
      <c r="GG83" s="55">
        <f>'m10'!K83+'m10'!M83+'m10'!O83+'m10'!Q83+'m10'!S83+'m10'!U83+'m10'!W83</f>
        <v>0</v>
      </c>
      <c r="GH83" s="57">
        <f t="shared" si="150"/>
        <v>0</v>
      </c>
      <c r="GI83" s="57">
        <f>'m10'!L83+'m10'!N83+'m10'!P83+'m10'!R83+'m10'!T83+'m10'!V83+'m10'!X83</f>
        <v>0</v>
      </c>
      <c r="GJ83" s="68"/>
      <c r="GK83" s="57">
        <f t="shared" si="151"/>
        <v>0</v>
      </c>
      <c r="GL83" s="67"/>
      <c r="GM83" s="55">
        <f>'m10'!Y83+'m10'!AA83+'m10'!AC83+'m10'!AE83+'m10'!AG83+'m10'!AI83+'m10'!AK83</f>
        <v>0</v>
      </c>
      <c r="GN83" s="57">
        <f t="shared" si="152"/>
        <v>0</v>
      </c>
      <c r="GO83" s="57">
        <f>'m10'!Z83+'m10'!AB83+'m10'!AD83+'m10'!AF83+'m10'!AH83+'m10'!AJ83+'m10'!AL83</f>
        <v>0</v>
      </c>
      <c r="GP83" s="68"/>
      <c r="GQ83" s="57">
        <f t="shared" si="153"/>
        <v>0</v>
      </c>
      <c r="GR83" s="61"/>
      <c r="GS83" s="55">
        <f>'m10'!AM83+'m10'!AO83+'m10'!AQ83+'m10'!AS83+'m10'!AU83+'m10'!AW83+'m10'!AY83</f>
        <v>0</v>
      </c>
      <c r="GT83" s="57">
        <f t="shared" si="154"/>
        <v>0</v>
      </c>
      <c r="GU83" s="57">
        <f>'m10'!AN83+'m10'!AP83+'m10'!AR83+'m10'!AT83+'m10'!AV83+'m10'!AX83+'m10'!AZ83</f>
        <v>0</v>
      </c>
      <c r="GV83" s="58"/>
      <c r="GW83" s="57">
        <f t="shared" si="155"/>
        <v>0</v>
      </c>
      <c r="GX83" s="61"/>
      <c r="GY83" s="55">
        <f>'m10'!BA83+'m10'!BC83+'m10'!BE83+'m10'!BG83+'m10'!BI83+'m10'!BK83+'m11'!C83</f>
        <v>0</v>
      </c>
      <c r="GZ83" s="57">
        <f t="shared" si="156"/>
        <v>0</v>
      </c>
      <c r="HA83" s="57">
        <f>'m10'!BB83+'m10'!BD83+'m10'!BF83+'m10'!BH83+'m10'!BJ83+'m10'!BL83+'m11'!D83</f>
        <v>0</v>
      </c>
      <c r="HB83" s="58"/>
      <c r="HC83" s="57">
        <f t="shared" si="157"/>
        <v>0</v>
      </c>
      <c r="HD83" s="69">
        <f>IFERROR(__xludf.DUMMYFUNCTION("""COMPUTED_VALUE"""),100.0)</f>
        <v>100</v>
      </c>
      <c r="HE83" s="55">
        <f>'m11'!E83+'m11'!G83+'m11'!I83+'m11'!K83+'m11'!M83+'m11'!O83+'m11'!Q83</f>
        <v>0</v>
      </c>
      <c r="HF83" s="57">
        <f t="shared" si="158"/>
        <v>0</v>
      </c>
      <c r="HG83" s="57">
        <f>'m11'!F83+'m11'!H83+'m11'!J83+'m11'!L83+'m11'!N83+'m11'!P83+'m11'!R83</f>
        <v>0</v>
      </c>
      <c r="HH83" s="68"/>
      <c r="HI83" s="57">
        <f t="shared" si="159"/>
        <v>0</v>
      </c>
      <c r="HJ83" s="67"/>
      <c r="HK83" s="55">
        <f>'m11'!S83+'m11'!U83+'m11'!W83+'m11'!Y83+'m11'!AA83+'m11'!AC83+'m11'!AE83</f>
        <v>0</v>
      </c>
      <c r="HL83" s="57">
        <f t="shared" si="160"/>
        <v>0</v>
      </c>
      <c r="HM83" s="57">
        <f>'m11'!T83+'m11'!V83+'m11'!X83+'m11'!Z83+'m11'!AB83+'m11'!AD83+'m11'!AF83</f>
        <v>0</v>
      </c>
      <c r="HN83" s="68"/>
      <c r="HO83" s="57">
        <f t="shared" si="161"/>
        <v>0</v>
      </c>
      <c r="HP83" s="61"/>
      <c r="HQ83" s="55">
        <f>'m11'!AG83+'m11'!AI83+'m11'!AK83+'m11'!AM83+'m11'!AO83+'m11'!AQ83+'m11'!AS83</f>
        <v>0</v>
      </c>
      <c r="HR83" s="57">
        <f t="shared" si="162"/>
        <v>0</v>
      </c>
      <c r="HS83" s="57">
        <f>'m11'!AH83+'m11'!AJ83+'m11'!AL83+'m11'!AN83+'m11'!AP83+'m11'!AR83+'m11'!AT83</f>
        <v>0</v>
      </c>
      <c r="HT83" s="58"/>
      <c r="HU83" s="57">
        <f t="shared" si="163"/>
        <v>0</v>
      </c>
      <c r="HV83" s="61"/>
      <c r="HW83" s="55">
        <f>'m11'!AU83+'m11'!AW83+'m11'!AY83+'m11'!BA83+'m11'!BC83+'m11'!BE83+'m11'!BG83</f>
        <v>0</v>
      </c>
      <c r="HX83" s="57">
        <f t="shared" si="164"/>
        <v>0</v>
      </c>
      <c r="HY83" s="57">
        <f>'m11'!AV83+'m11'!AX83+'m11'!AZ83+'m11'!BB83+'m11'!BD83+'m11'!BF83+'m11'!BH83</f>
        <v>0</v>
      </c>
      <c r="HZ83" s="58"/>
      <c r="IA83" s="57">
        <f t="shared" si="165"/>
        <v>0</v>
      </c>
      <c r="IB83" s="61">
        <f>IFERROR(__xludf.DUMMYFUNCTION("""COMPUTED_VALUE"""),100.0)</f>
        <v>100</v>
      </c>
      <c r="IC83" s="55">
        <f>'m11'!BI83+'m12'!C83+'m12'!E83+'m12'!G83+'m12'!I83+'m12'!K83+'m12'!M83</f>
        <v>0</v>
      </c>
      <c r="ID83" s="57">
        <f t="shared" si="166"/>
        <v>0</v>
      </c>
      <c r="IE83" s="57">
        <f>'m11'!BJ83+'m12'!D83+'m12'!F83+'m12'!H83+'m12'!J83+'m12'!L83+'m12'!N83</f>
        <v>0</v>
      </c>
      <c r="IF83" s="58"/>
      <c r="IG83" s="57">
        <f t="shared" si="167"/>
        <v>0</v>
      </c>
      <c r="IH83" s="61"/>
      <c r="II83" s="55">
        <f>'m12'!O83+'m12'!Q83+'m12'!S83+'m12'!U83+'m12'!W83+'m12'!Y83+'m12'!AA83</f>
        <v>0</v>
      </c>
      <c r="IJ83" s="57">
        <f t="shared" si="168"/>
        <v>0</v>
      </c>
      <c r="IK83" s="57">
        <f>'m12'!P83+'m12'!R83+'m12'!T83+'m12'!V83+'m12'!X83+'m12'!Z83+'m12'!AB83</f>
        <v>0</v>
      </c>
      <c r="IL83" s="58"/>
      <c r="IM83" s="57">
        <f t="shared" si="169"/>
        <v>0</v>
      </c>
      <c r="IN83" s="61"/>
      <c r="IO83" s="55">
        <f>'m12'!AC83+'m12'!AE83+'m12'!AG83+'m12'!AI83+'m12'!AK83+'m12'!AM83+'m12'!AO83</f>
        <v>0</v>
      </c>
      <c r="IP83" s="57">
        <f t="shared" si="170"/>
        <v>0</v>
      </c>
      <c r="IQ83" s="57">
        <f>'m12'!AD83+'m12'!AF83+'m12'!AH83+'m12'!AJ83+'m12'!AL83+'m12'!AN83+'m12'!AP83</f>
        <v>0</v>
      </c>
      <c r="IR83" s="58"/>
      <c r="IS83" s="57">
        <f t="shared" si="171"/>
        <v>0</v>
      </c>
      <c r="IT83" s="61"/>
      <c r="IU83" s="55">
        <f>'m12'!AQ83+'m12'!AS83+'m12'!AU83+'m12'!AW83+'m12'!AY83+'m12'!BA83+'m12'!BC83</f>
        <v>0</v>
      </c>
      <c r="IV83" s="57">
        <f t="shared" si="172"/>
        <v>0</v>
      </c>
      <c r="IW83" s="57">
        <f>'m12'!AR83+'m12'!AT83+'m12'!AV83+'m12'!AX83+'m12'!AZ83+'m12'!BB83+'m12'!BD83</f>
        <v>0</v>
      </c>
      <c r="IX83" s="58"/>
      <c r="IY83" s="57">
        <f t="shared" si="173"/>
        <v>0</v>
      </c>
      <c r="IZ83" s="61"/>
      <c r="JA83" s="55">
        <f>'m12'!BE83+'m12'!BG83+'m12'!BI83+'m12'!BK83</f>
        <v>0</v>
      </c>
      <c r="JB83" s="57">
        <f t="shared" si="174"/>
        <v>0</v>
      </c>
      <c r="JC83" s="57">
        <f>'m12'!BF83+'m12'!BH83+'m12'!BJ83+'m12'!BL83</f>
        <v>0</v>
      </c>
      <c r="JD83" s="58"/>
      <c r="JE83" s="57">
        <f t="shared" si="175"/>
        <v>0</v>
      </c>
    </row>
    <row r="84">
      <c r="A84" s="2" t="str">
        <f>IFERROR(__xludf.DUMMYFUNCTION("""COMPUTED_VALUE"""),"Vít Káš-x")</f>
        <v>Vít Káš-x</v>
      </c>
      <c r="B84" s="44">
        <f>IFERROR(__xludf.DUMMYFUNCTION("""COMPUTED_VALUE"""),100.0)</f>
        <v>100</v>
      </c>
      <c r="C84" s="94">
        <f>'m3'!E62+'m3'!G62+'m3'!I62+'m3'!K62+'m3'!M62+'m3'!O62+'m3'!Q62</f>
        <v>0</v>
      </c>
      <c r="D84" s="46">
        <f>'m3'!A63*C84</f>
        <v>0</v>
      </c>
      <c r="E84" s="46">
        <f>'m3'!F62+'m3'!H62+'m3'!J62+'m3'!L62+'m3'!N62+'m3'!P62+'m3'!R62</f>
        <v>0</v>
      </c>
      <c r="F84" s="47"/>
      <c r="G84" s="46">
        <f t="shared" si="104"/>
        <v>0</v>
      </c>
      <c r="H84" s="2"/>
      <c r="I84" s="45">
        <f>'m3'!S62+'m3'!U62+'m3'!W62+'m3'!Y62+'m3'!AA62+'m3'!AC62+'m3'!AE62</f>
        <v>0</v>
      </c>
      <c r="J84" s="46">
        <f>'m3'!A63*I84</f>
        <v>0</v>
      </c>
      <c r="K84" s="46">
        <f>'m3'!T62+'m3'!V62+'m3'!X62+'m3'!Z62+'m3'!AB62+'m3'!AD62+'m3'!AF62</f>
        <v>0</v>
      </c>
      <c r="L84" s="47"/>
      <c r="M84" s="46">
        <f t="shared" si="105"/>
        <v>0</v>
      </c>
      <c r="N84" s="2"/>
      <c r="O84" s="45">
        <f>'m3'!AG62+'m3'!AI62+'m3'!AK62+'m3'!AM62+'m3'!AO62+'m3'!AQ62+'m3'!AS62</f>
        <v>0</v>
      </c>
      <c r="P84" s="46">
        <f>'m3'!A62*O84</f>
        <v>0</v>
      </c>
      <c r="Q84" s="46">
        <f>'m3'!AH62+'m3'!AJ62+'m3'!AL62+'m3'!AN62+'m3'!AP62+'m3'!AR62+'m3'!AT62</f>
        <v>0</v>
      </c>
      <c r="R84" s="47"/>
      <c r="S84" s="46">
        <f t="shared" si="106"/>
        <v>0</v>
      </c>
      <c r="T84" s="2"/>
      <c r="U84" s="45">
        <f>'m3'!AU62+'m3'!AW62+'m3'!AY62+'m3'!BA62+'m3'!BC62+'m3'!BE62+'m3'!BG62</f>
        <v>13</v>
      </c>
      <c r="V84" s="46">
        <f>'m3'!A62*U84</f>
        <v>1300</v>
      </c>
      <c r="W84" s="46">
        <f>'m3'!AV62+'m3'!AX62+'m3'!AZ62+'m3'!BB62+'m3'!BD62+'m3'!BF62+'m3'!BH62</f>
        <v>0</v>
      </c>
      <c r="X84" s="64">
        <v>1300.0</v>
      </c>
      <c r="Y84" s="46">
        <f t="shared" si="107"/>
        <v>0</v>
      </c>
      <c r="Z84" s="2"/>
      <c r="AA84" s="45">
        <f>'m3'!BI62+'m3'!BK62+'m4'!C62+'m4'!E62+'m4'!G62+'m4'!I62+'m4'!K62</f>
        <v>0</v>
      </c>
      <c r="AB84" s="46">
        <f>('m3'!BI62+'m3'!BK62)*'m3'!A62+('m4'!C62+'m4'!E62+'m4'!G62+'m4'!I62+'m4'!K62)*'m4'!A62</f>
        <v>0</v>
      </c>
      <c r="AC84" s="46">
        <f>'m3'!BJ62+'m3'!BL62+'m4'!D62+'m4'!F62+'m4'!H62+'m4'!J62+'m4'!L62</f>
        <v>0</v>
      </c>
      <c r="AD84" s="49"/>
      <c r="AE84" s="46">
        <f t="shared" si="108"/>
        <v>0</v>
      </c>
      <c r="AF84" s="44">
        <f>IFERROR(__xludf.DUMMYFUNCTION("""COMPUTED_VALUE"""),100.0)</f>
        <v>100</v>
      </c>
      <c r="AG84" s="45">
        <f>'m4'!M62+'m4'!O62+'m4'!Q62+'m4'!S62+'m4'!U62+'m4'!W62+'m4'!Y62</f>
        <v>0</v>
      </c>
      <c r="AH84" s="46">
        <f>'m4'!A62*AG84</f>
        <v>0</v>
      </c>
      <c r="AI84" s="46">
        <f>'m4'!N62+'m4'!P62+'m4'!R62+'m4'!T62+'m4'!V62+'m4'!X62+'m4'!Z62</f>
        <v>0</v>
      </c>
      <c r="AJ84" s="49"/>
      <c r="AK84" s="46">
        <f t="shared" si="109"/>
        <v>0</v>
      </c>
      <c r="AL84" s="2"/>
      <c r="AM84" s="45">
        <f>'m4'!AA62+'m4'!AC62+'m4'!AE62+'m4'!AG62+'m4'!AI62+'m4'!AK62+'m4'!AM62</f>
        <v>0</v>
      </c>
      <c r="AN84" s="46">
        <f>'m4'!A62*AM84</f>
        <v>0</v>
      </c>
      <c r="AO84" s="52">
        <f>'m4'!AB62+'m4'!AD62+'m4'!AF62+'m4'!AH62+'m4'!AJ62+'m4'!AL62+'m4'!AN62</f>
        <v>0</v>
      </c>
      <c r="AP84" s="49"/>
      <c r="AQ84" s="46">
        <f t="shared" si="110"/>
        <v>0</v>
      </c>
      <c r="AR84" s="2"/>
      <c r="AS84" s="45">
        <f>'m4'!AO62+'m4'!AQ62+'m4'!AS62+'m4'!AU62+'m4'!AW62+'m4'!AY62+'m4'!BA62</f>
        <v>0</v>
      </c>
      <c r="AT84" s="46">
        <f>'m4'!A62*AS84</f>
        <v>0</v>
      </c>
      <c r="AU84" s="46">
        <f>'m4'!AP62+'m4'!AR62+'m4'!AT62+'m4'!AV62+'m4'!AX62+'m4'!AZ62+'m4'!BB62</f>
        <v>0</v>
      </c>
      <c r="AV84" s="47"/>
      <c r="AW84" s="62">
        <f t="shared" si="111"/>
        <v>0</v>
      </c>
      <c r="AX84" s="2"/>
      <c r="AY84" s="45">
        <f>'m4'!BC62+'m4'!BE62+'m4'!BG62+'m4'!BI62+'m5'!C62+'m5'!E62+'m5'!G62</f>
        <v>0</v>
      </c>
      <c r="AZ84" s="46">
        <f>('m4'!BC62+'m4'!BE62+'m4'!BG62+'m4'!BI62)*'m4'!A62+('m5'!C62+'m5'!E62+'m5'!G62)*'m5'!A62</f>
        <v>0</v>
      </c>
      <c r="BA84" s="46">
        <f>'m4'!BD62+'m4'!BF62+'m4'!BH62+'m4'!BJ62+'m5'!D62+'m5'!F62+'m5'!H62</f>
        <v>0</v>
      </c>
      <c r="BB84" s="47"/>
      <c r="BC84" s="46">
        <f t="shared" si="112"/>
        <v>0</v>
      </c>
      <c r="BD84" s="44">
        <f>IFERROR(__xludf.DUMMYFUNCTION("""COMPUTED_VALUE"""),100.0)</f>
        <v>100</v>
      </c>
      <c r="BE84" s="45">
        <f>'m5'!I62+'m5'!K62+'m5'!M62+'m5'!O62+'m5'!Q62+'m5'!S62+'m5'!U62</f>
        <v>0</v>
      </c>
      <c r="BF84" s="46">
        <f>'m5'!A62*BE84</f>
        <v>0</v>
      </c>
      <c r="BG84" s="46">
        <f>'m5'!J62+'m5'!L62+'m5'!N62+'m5'!P62+'m5'!R62+'m5'!T62+'m5'!V62</f>
        <v>0</v>
      </c>
      <c r="BH84" s="47"/>
      <c r="BI84" s="46">
        <f t="shared" si="113"/>
        <v>0</v>
      </c>
      <c r="BJ84" s="2"/>
      <c r="BK84" s="45">
        <f>'m5'!W62+'m5'!Y62+'m5'!AA62+'m5'!AC62+'m5'!AE62+'m5'!AG62+'m5'!AI62</f>
        <v>0</v>
      </c>
      <c r="BL84" s="46">
        <f>'m5'!A62*BK84</f>
        <v>0</v>
      </c>
      <c r="BM84" s="46">
        <f>'m5'!X62+'m5'!Z62+'m5'!AB62+'m5'!AD62+'m5'!AF62+'m5'!AH62+'m5'!AJ62</f>
        <v>0</v>
      </c>
      <c r="BN84" s="47"/>
      <c r="BO84" s="46">
        <f t="shared" si="114"/>
        <v>0</v>
      </c>
      <c r="BP84" s="2"/>
      <c r="BQ84" s="45">
        <f>'m5'!AK62+'m5'!AM62+'m5'!AO62+'m5'!AQ62+'m5'!AS62+'m5'!AU62+'m5'!AW62</f>
        <v>0</v>
      </c>
      <c r="BR84" s="46">
        <f>'m5'!A62*BQ84</f>
        <v>0</v>
      </c>
      <c r="BS84" s="46">
        <f>'m5'!AL62+'m5'!AN62+'m5'!AP62+'m5'!AR62+'m5'!AT62+'m5'!AV62+'m5'!AX62</f>
        <v>0</v>
      </c>
      <c r="BT84" s="47"/>
      <c r="BU84" s="46">
        <f t="shared" si="115"/>
        <v>0</v>
      </c>
      <c r="BV84" s="2"/>
      <c r="BW84" s="45">
        <f>'m5'!AY62+'m5'!BA62+'m5'!BC62+'m5'!BE62+'m5'!BG62+'m5'!BI62+'m5'!BK62</f>
        <v>0</v>
      </c>
      <c r="BX84" s="46">
        <f>'m5'!A62*BW84</f>
        <v>0</v>
      </c>
      <c r="BY84" s="46">
        <f>'m5'!AZ62+'m5'!BB62+'m5'!BD62+'m5'!BF62+'m5'!BH62+'m5'!BJ62+'m5'!BL62</f>
        <v>0</v>
      </c>
      <c r="BZ84" s="47"/>
      <c r="CA84" s="46">
        <f t="shared" si="116"/>
        <v>0</v>
      </c>
      <c r="CB84" s="44">
        <f>IFERROR(__xludf.DUMMYFUNCTION("""COMPUTED_VALUE"""),100.0)</f>
        <v>100</v>
      </c>
      <c r="CC84" s="45">
        <f>'m6'!C74+'m6'!E74+'m6'!G74+'m6'!I74+'m6'!K74+'m6'!M74+'m6'!O74</f>
        <v>0</v>
      </c>
      <c r="CD84" s="46">
        <f t="shared" si="117"/>
        <v>0</v>
      </c>
      <c r="CE84" s="46">
        <f>'m6'!D74+'m6'!F74+'m6'!H74+'m6'!J74+'m6'!L74+'m6'!N74+'m6'!P74</f>
        <v>0</v>
      </c>
      <c r="CF84" s="64"/>
      <c r="CG84" s="46">
        <f t="shared" si="118"/>
        <v>0</v>
      </c>
      <c r="CH84" s="2"/>
      <c r="CI84" s="45">
        <f>'m6'!Q74+'m6'!S74+'m6'!U74+'m6'!W74+'m6'!Y74+'m6'!AA74+'m6'!AC74</f>
        <v>0</v>
      </c>
      <c r="CJ84" s="54">
        <f t="shared" si="119"/>
        <v>0</v>
      </c>
      <c r="CK84" s="46">
        <f>'m6'!R74+'m6'!T74+'m6'!V74+'m6'!X74+'m6'!Z74+'m6'!AB74+'m6'!AD74</f>
        <v>0</v>
      </c>
      <c r="CL84" s="64"/>
      <c r="CM84" s="46">
        <f t="shared" si="120"/>
        <v>0</v>
      </c>
      <c r="CN84" s="2"/>
      <c r="CO84" s="45">
        <f>'m6'!AE74+'m6'!AG74+'m6'!AI74+'m6'!AK74+'m6'!AM74+'m6'!AO74+'m6'!AQ74</f>
        <v>0</v>
      </c>
      <c r="CP84" s="46">
        <f t="shared" si="121"/>
        <v>0</v>
      </c>
      <c r="CQ84" s="46">
        <f>'m6'!AF74+'m6'!AH74+'m6'!AJ74+'m6'!AL74+'m6'!AN74+'m6'!AP74+'m6'!AR74</f>
        <v>0</v>
      </c>
      <c r="CR84" s="64"/>
      <c r="CS84" s="46">
        <f t="shared" si="122"/>
        <v>0</v>
      </c>
      <c r="CT84" s="2"/>
      <c r="CU84" s="45">
        <f>'m6'!AS74+'m6'!AU74+'m6'!AW74+'m6'!AY74+'m6'!BA74+'m6'!BC74+'m6'!BE74</f>
        <v>0</v>
      </c>
      <c r="CV84" s="46">
        <f t="shared" si="123"/>
        <v>0</v>
      </c>
      <c r="CW84" s="46">
        <f>'m6'!AT74+'m6'!AV74+'m6'!AX74+'m6'!AZ74+'m6'!BB74+'m6'!BD74+'m6'!BF74</f>
        <v>0</v>
      </c>
      <c r="CX84" s="64"/>
      <c r="CY84" s="46">
        <f t="shared" si="124"/>
        <v>0</v>
      </c>
      <c r="CZ84" s="2"/>
      <c r="DA84" s="45">
        <f>'m6'!BG74+'m6'!BI74+'m7'!C74+'m7'!E74+'m7'!G74+'m7'!I74+'m7'!K74</f>
        <v>0</v>
      </c>
      <c r="DB84" s="46">
        <f>('m6'!BG74+'m6'!BI74)*'m6'!A74+('m7'!C74+'m7'!E74+'m7'!G74+'m7'!I74+'m7'!K74)*'m7'!A74</f>
        <v>0</v>
      </c>
      <c r="DC84" s="46">
        <f>'m6'!BH74+'m6'!BJ74+'m7'!D74+'m7'!F74+'m7'!H74+'m7'!J74+'m7'!L74</f>
        <v>0</v>
      </c>
      <c r="DD84" s="64"/>
      <c r="DE84" s="46">
        <f t="shared" si="125"/>
        <v>0</v>
      </c>
      <c r="DF84" s="44">
        <f>IFERROR(__xludf.DUMMYFUNCTION("""COMPUTED_VALUE"""),100.0)</f>
        <v>100</v>
      </c>
      <c r="DG84" s="45">
        <f>'m7'!M74+'m7'!O74+'m7'!Q74+'m7'!S74+'m7'!U74+'m7'!W74+'m7'!Y74</f>
        <v>0</v>
      </c>
      <c r="DH84" s="46">
        <f t="shared" si="126"/>
        <v>0</v>
      </c>
      <c r="DI84" s="46">
        <f>'m7'!N74+'m7'!P74+'m7'!R74+'m7'!T74+'m7'!V74+'m7'!X74+'m7'!Z74</f>
        <v>0</v>
      </c>
      <c r="DJ84" s="64"/>
      <c r="DK84" s="46">
        <f t="shared" si="127"/>
        <v>0</v>
      </c>
      <c r="DL84" s="2"/>
      <c r="DM84" s="45">
        <f>'m7'!AA74+'m7'!AC74+'m7'!AE74+'m7'!AG74+'m7'!AI74+'m7'!AK74+'m7'!AM74</f>
        <v>0</v>
      </c>
      <c r="DN84" s="46">
        <f t="shared" si="128"/>
        <v>0</v>
      </c>
      <c r="DO84" s="46">
        <f>'m7'!AB74+'m7'!AD74+'m7'!AF74+'m7'!AH74+'m7'!AJ74+'m7'!AL74+'m7'!AN74</f>
        <v>0</v>
      </c>
      <c r="DP84" s="64"/>
      <c r="DQ84" s="46">
        <f t="shared" si="129"/>
        <v>0</v>
      </c>
      <c r="DR84" s="2"/>
      <c r="DS84" s="45">
        <f>'m7'!AO74+'m7'!AQ74+'m7'!AS74+'m7'!AU74+'m7'!AW74+'m7'!AY74+'m7'!BA74</f>
        <v>0</v>
      </c>
      <c r="DT84" s="46">
        <f t="shared" si="130"/>
        <v>0</v>
      </c>
      <c r="DU84" s="46">
        <f>'m7'!AP74+'m7'!AR74+'m7'!AT74+'m7'!AV74+'m7'!AX74+'m7'!AZ74+'m7'!BB74</f>
        <v>0</v>
      </c>
      <c r="DV84" s="64"/>
      <c r="DW84" s="46">
        <f t="shared" si="131"/>
        <v>0</v>
      </c>
      <c r="DX84" s="2"/>
      <c r="DY84" s="97">
        <f>'m7'!BC74+'m7'!BE74+'m7'!BG74+'m7'!BI74+'m7'!BK74+'m8'!C74+'m8'!E74</f>
        <v>0</v>
      </c>
      <c r="DZ84" s="63">
        <f>('m7'!BC74+'m7'!BE74+'m7'!BG74+'m7'!BI74+'m7'!BK74)*DF84+('m8'!C74+'m8'!E74)*ED84</f>
        <v>0</v>
      </c>
      <c r="EA84" s="63">
        <f>'m7'!BD74+'m7'!BF74+'m7'!BH74+'m7'!BJ74+'m7'!BL74+'m8'!D74+'m8'!F74</f>
        <v>0</v>
      </c>
      <c r="EB84" s="64"/>
      <c r="EC84" s="63">
        <f t="shared" si="132"/>
        <v>0</v>
      </c>
      <c r="ED84" s="65">
        <f>IFERROR(__xludf.DUMMYFUNCTION("""COMPUTED_VALUE"""),100.0)</f>
        <v>100</v>
      </c>
      <c r="EE84" s="97">
        <f>'m8'!G74+'m8'!I74+'m8'!K74+'m8'!M74+'m8'!O74+'m8'!Q74+'m8'!S74</f>
        <v>0</v>
      </c>
      <c r="EF84" s="63">
        <f t="shared" si="133"/>
        <v>0</v>
      </c>
      <c r="EG84" s="63">
        <f>'m8'!H74+'m8'!J74+'m8'!L74+'m8'!N74+'m8'!P74+'m8'!R74+'m8'!T74</f>
        <v>0</v>
      </c>
      <c r="EH84" s="64"/>
      <c r="EI84" s="63">
        <f t="shared" si="134"/>
        <v>0</v>
      </c>
      <c r="EJ84" s="66"/>
      <c r="EK84" s="97">
        <f>'m8'!U74+'m8'!W74+'m8'!Y74+'m8'!AA74+'m8'!AC74+'m8'!AE74+'m8'!AG74</f>
        <v>0</v>
      </c>
      <c r="EL84" s="63">
        <f t="shared" si="135"/>
        <v>0</v>
      </c>
      <c r="EM84" s="63">
        <f>'m8'!V74+'m8'!X74+'m8'!Z74+'m8'!AB74+'m8'!AD74+'m8'!AF74+'m8'!AH74</f>
        <v>0</v>
      </c>
      <c r="EN84" s="64"/>
      <c r="EO84" s="63">
        <f t="shared" si="136"/>
        <v>0</v>
      </c>
      <c r="EP84" s="67"/>
      <c r="EQ84" s="55">
        <f>'m8'!AI74+'m8'!AK74+'m8'!AM74+'m8'!AO74+'m8'!AQ74+'m8'!AS74+'m8'!AU74</f>
        <v>0</v>
      </c>
      <c r="ER84" s="57">
        <f t="shared" si="137"/>
        <v>0</v>
      </c>
      <c r="ES84" s="57">
        <f>'m8'!AJ74+'m8'!AL74+'m8'!AN74+'m8'!AP74+'m8'!AR74+'m8'!AT74+'m8'!AV74</f>
        <v>0</v>
      </c>
      <c r="ET84" s="68"/>
      <c r="EU84" s="57">
        <f t="shared" si="138"/>
        <v>0</v>
      </c>
      <c r="EV84" s="67"/>
      <c r="EW84" s="55">
        <f>'m8'!AW74+'m8'!AY74+'m8'!BA74+'m8'!BC74+'m8'!BE74+'m8'!BG74+'m8'!BI74</f>
        <v>0</v>
      </c>
      <c r="EX84" s="57">
        <f t="shared" si="139"/>
        <v>0</v>
      </c>
      <c r="EY84" s="57">
        <f>'m8'!AX74+'m8'!AZ74+'m8'!BB74+'m8'!BD74+'m8'!BF74+'m8'!BH74+'m8'!BJ74</f>
        <v>0</v>
      </c>
      <c r="EZ84" s="68"/>
      <c r="FA84" s="57">
        <f t="shared" si="140"/>
        <v>0</v>
      </c>
      <c r="FB84" s="67"/>
      <c r="FC84" s="55">
        <f>'m8'!BK74+'m9'!C74+'m9'!E74+'m9'!G74+'m9'!I74+'m9'!K74+'m9'!M74</f>
        <v>0</v>
      </c>
      <c r="FD84" s="57">
        <f>'m8'!BK74*ED84+'m9'!C74*FH84+'m9'!E74*FH84+'m9'!G74*FH84+'m9'!I74*FH84+'m9'!K74*FH84+'m9'!M74*FH84</f>
        <v>0</v>
      </c>
      <c r="FE84" s="57">
        <f>'m8'!BL74+'m9'!D74+'m9'!F74+'m9'!H74+'m9'!J74+'m9'!L74+'m9'!N74</f>
        <v>0</v>
      </c>
      <c r="FF84" s="68"/>
      <c r="FG84" s="57">
        <f t="shared" si="141"/>
        <v>0</v>
      </c>
      <c r="FH84" s="65">
        <f>IFERROR(__xludf.DUMMYFUNCTION("""COMPUTED_VALUE"""),100.0)</f>
        <v>100</v>
      </c>
      <c r="FI84" s="97">
        <f>'m9'!O74+'m9'!Q74+'m9'!S74+'m9'!U74+'m9'!W74+'m9'!Y74+'m9'!AA74</f>
        <v>0</v>
      </c>
      <c r="FJ84" s="63">
        <f t="shared" si="142"/>
        <v>0</v>
      </c>
      <c r="FK84" s="63">
        <f>'m9'!P74+'m9'!R74+'m9'!T74+'m9'!V74+'m9'!X74+'m9'!Z74+'m9'!AB74</f>
        <v>0</v>
      </c>
      <c r="FL84" s="64"/>
      <c r="FM84" s="63">
        <f t="shared" si="143"/>
        <v>0</v>
      </c>
      <c r="FN84" s="67"/>
      <c r="FO84" s="55">
        <f>'m9'!AC74+'m9'!AE74+'m9'!AG74+'m9'!AI74+'m9'!AK74+'m9'!AM74+'m9'!AO74</f>
        <v>0</v>
      </c>
      <c r="FP84" s="57">
        <f t="shared" si="144"/>
        <v>0</v>
      </c>
      <c r="FQ84" s="57">
        <f>'m9'!AD74+'m9'!AF74+'m9'!AH74+'m9'!AJ74+'m9'!AL74+'m9'!AN74+'m9'!AP74</f>
        <v>0</v>
      </c>
      <c r="FR84" s="68"/>
      <c r="FS84" s="57">
        <f t="shared" si="145"/>
        <v>0</v>
      </c>
      <c r="FT84" s="67"/>
      <c r="FU84" s="55">
        <f>'m9'!AQ74+'m9'!AS74+'m9'!AU74+'m9'!AW74+'m9'!AY74+'m9'!BA74+'m9'!BC74</f>
        <v>0</v>
      </c>
      <c r="FV84" s="57">
        <f t="shared" si="146"/>
        <v>0</v>
      </c>
      <c r="FW84" s="57">
        <f>'m9'!AR74+'m9'!AT74+'m9'!AV74+'m9'!AX74+'m9'!AZ74+'m9'!BB74+'m9'!BD74</f>
        <v>0</v>
      </c>
      <c r="FX84" s="68"/>
      <c r="FY84" s="57">
        <f t="shared" si="147"/>
        <v>0</v>
      </c>
      <c r="FZ84" s="67"/>
      <c r="GA84" s="55">
        <f>'m9'!BE74+'m9'!BG74+'m9'!BI74+'m10'!C84+'m10'!E84+'m10'!G84+'m10'!I84</f>
        <v>0</v>
      </c>
      <c r="GB84" s="57">
        <f t="shared" si="148"/>
        <v>0</v>
      </c>
      <c r="GC84" s="57">
        <f>'m9'!BF74+'m9'!BH74+'m9'!BJ74+'m10'!D84+'m10'!F84+'m10'!H84+'m10'!J84</f>
        <v>0</v>
      </c>
      <c r="GD84" s="68"/>
      <c r="GE84" s="57">
        <f t="shared" si="149"/>
        <v>0</v>
      </c>
      <c r="GF84" s="69">
        <f>IFERROR(__xludf.DUMMYFUNCTION("""COMPUTED_VALUE"""),100.0)</f>
        <v>100</v>
      </c>
      <c r="GG84" s="55">
        <f>'m10'!K84+'m10'!M84+'m10'!O84+'m10'!Q84+'m10'!S84+'m10'!U84+'m10'!W84</f>
        <v>0</v>
      </c>
      <c r="GH84" s="57">
        <f t="shared" si="150"/>
        <v>0</v>
      </c>
      <c r="GI84" s="57">
        <f>'m10'!L84+'m10'!N84+'m10'!P84+'m10'!R84+'m10'!T84+'m10'!V84+'m10'!X84</f>
        <v>0</v>
      </c>
      <c r="GJ84" s="68"/>
      <c r="GK84" s="57">
        <f t="shared" si="151"/>
        <v>0</v>
      </c>
      <c r="GL84" s="67"/>
      <c r="GM84" s="55">
        <f>'m10'!Y84+'m10'!AA84+'m10'!AC84+'m10'!AE84+'m10'!AG84+'m10'!AI84+'m10'!AK84</f>
        <v>0</v>
      </c>
      <c r="GN84" s="57">
        <f t="shared" si="152"/>
        <v>0</v>
      </c>
      <c r="GO84" s="57">
        <f>'m10'!Z84+'m10'!AB84+'m10'!AD84+'m10'!AF84+'m10'!AH84+'m10'!AJ84+'m10'!AL84</f>
        <v>0</v>
      </c>
      <c r="GP84" s="68"/>
      <c r="GQ84" s="57">
        <f t="shared" si="153"/>
        <v>0</v>
      </c>
      <c r="GR84" s="61"/>
      <c r="GS84" s="55">
        <f>'m10'!AM84+'m10'!AO84+'m10'!AQ84+'m10'!AS84+'m10'!AU84+'m10'!AW84+'m10'!AY84</f>
        <v>0</v>
      </c>
      <c r="GT84" s="57">
        <f t="shared" si="154"/>
        <v>0</v>
      </c>
      <c r="GU84" s="57">
        <f>'m10'!AN84+'m10'!AP84+'m10'!AR84+'m10'!AT84+'m10'!AV84+'m10'!AX84+'m10'!AZ84</f>
        <v>0</v>
      </c>
      <c r="GV84" s="58"/>
      <c r="GW84" s="57">
        <f t="shared" si="155"/>
        <v>0</v>
      </c>
      <c r="GX84" s="61"/>
      <c r="GY84" s="55">
        <f>'m10'!BA84+'m10'!BC84+'m10'!BE84+'m10'!BG84+'m10'!BI84+'m10'!BK84+'m11'!C84</f>
        <v>0</v>
      </c>
      <c r="GZ84" s="57">
        <f t="shared" si="156"/>
        <v>0</v>
      </c>
      <c r="HA84" s="57">
        <f>'m10'!BB84+'m10'!BD84+'m10'!BF84+'m10'!BH84+'m10'!BJ84+'m10'!BL84+'m11'!D84</f>
        <v>0</v>
      </c>
      <c r="HB84" s="58"/>
      <c r="HC84" s="57">
        <f t="shared" si="157"/>
        <v>0</v>
      </c>
      <c r="HD84" s="69">
        <f>IFERROR(__xludf.DUMMYFUNCTION("""COMPUTED_VALUE"""),100.0)</f>
        <v>100</v>
      </c>
      <c r="HE84" s="55">
        <f>'m11'!E84+'m11'!G84+'m11'!I84+'m11'!K84+'m11'!M84+'m11'!O84+'m11'!Q84</f>
        <v>0</v>
      </c>
      <c r="HF84" s="57">
        <f t="shared" si="158"/>
        <v>0</v>
      </c>
      <c r="HG84" s="57">
        <f>'m11'!F84+'m11'!H84+'m11'!J84+'m11'!L84+'m11'!N84+'m11'!P84+'m11'!R84</f>
        <v>0</v>
      </c>
      <c r="HH84" s="68"/>
      <c r="HI84" s="57">
        <f t="shared" si="159"/>
        <v>0</v>
      </c>
      <c r="HJ84" s="67"/>
      <c r="HK84" s="55">
        <f>'m11'!S84+'m11'!U84+'m11'!W84+'m11'!Y84+'m11'!AA84+'m11'!AC84+'m11'!AE84</f>
        <v>0</v>
      </c>
      <c r="HL84" s="57">
        <f t="shared" si="160"/>
        <v>0</v>
      </c>
      <c r="HM84" s="57">
        <f>'m11'!T84+'m11'!V84+'m11'!X84+'m11'!Z84+'m11'!AB84+'m11'!AD84+'m11'!AF84</f>
        <v>0</v>
      </c>
      <c r="HN84" s="68"/>
      <c r="HO84" s="57">
        <f t="shared" si="161"/>
        <v>0</v>
      </c>
      <c r="HP84" s="61"/>
      <c r="HQ84" s="55">
        <f>'m11'!AG84+'m11'!AI84+'m11'!AK84+'m11'!AM84+'m11'!AO84+'m11'!AQ84+'m11'!AS84</f>
        <v>0</v>
      </c>
      <c r="HR84" s="57">
        <f t="shared" si="162"/>
        <v>0</v>
      </c>
      <c r="HS84" s="57">
        <f>'m11'!AH84+'m11'!AJ84+'m11'!AL84+'m11'!AN84+'m11'!AP84+'m11'!AR84+'m11'!AT84</f>
        <v>0</v>
      </c>
      <c r="HT84" s="58"/>
      <c r="HU84" s="57">
        <f t="shared" si="163"/>
        <v>0</v>
      </c>
      <c r="HV84" s="61"/>
      <c r="HW84" s="55">
        <f>'m11'!AU84+'m11'!AW84+'m11'!AY84+'m11'!BA84+'m11'!BC84+'m11'!BE84+'m11'!BG84</f>
        <v>0</v>
      </c>
      <c r="HX84" s="57">
        <f t="shared" si="164"/>
        <v>0</v>
      </c>
      <c r="HY84" s="57">
        <f>'m11'!AV84+'m11'!AX84+'m11'!AZ84+'m11'!BB84+'m11'!BD84+'m11'!BF84+'m11'!BH84</f>
        <v>0</v>
      </c>
      <c r="HZ84" s="58"/>
      <c r="IA84" s="57">
        <f t="shared" si="165"/>
        <v>0</v>
      </c>
      <c r="IB84" s="61">
        <f>IFERROR(__xludf.DUMMYFUNCTION("""COMPUTED_VALUE"""),100.0)</f>
        <v>100</v>
      </c>
      <c r="IC84" s="55">
        <f>'m11'!BI84+'m12'!C84+'m12'!E84+'m12'!G84+'m12'!I84+'m12'!K84+'m12'!M84</f>
        <v>0</v>
      </c>
      <c r="ID84" s="57">
        <f t="shared" si="166"/>
        <v>0</v>
      </c>
      <c r="IE84" s="57">
        <f>'m11'!BJ84+'m12'!D84+'m12'!F84+'m12'!H84+'m12'!J84+'m12'!L84+'m12'!N84</f>
        <v>0</v>
      </c>
      <c r="IF84" s="58"/>
      <c r="IG84" s="57">
        <f t="shared" si="167"/>
        <v>0</v>
      </c>
      <c r="IH84" s="61"/>
      <c r="II84" s="55">
        <f>'m12'!O84+'m12'!Q84+'m12'!S84+'m12'!U84+'m12'!W84+'m12'!Y84+'m12'!AA84</f>
        <v>0</v>
      </c>
      <c r="IJ84" s="57">
        <f t="shared" si="168"/>
        <v>0</v>
      </c>
      <c r="IK84" s="57">
        <f>'m12'!P84+'m12'!R84+'m12'!T84+'m12'!V84+'m12'!X84+'m12'!Z84+'m12'!AB84</f>
        <v>0</v>
      </c>
      <c r="IL84" s="58"/>
      <c r="IM84" s="57">
        <f t="shared" si="169"/>
        <v>0</v>
      </c>
      <c r="IN84" s="61"/>
      <c r="IO84" s="55">
        <f>'m12'!AC84+'m12'!AE84+'m12'!AG84+'m12'!AI84+'m12'!AK84+'m12'!AM84+'m12'!AO84</f>
        <v>0</v>
      </c>
      <c r="IP84" s="57">
        <f t="shared" si="170"/>
        <v>0</v>
      </c>
      <c r="IQ84" s="57">
        <f>'m12'!AD84+'m12'!AF84+'m12'!AH84+'m12'!AJ84+'m12'!AL84+'m12'!AN84+'m12'!AP84</f>
        <v>0</v>
      </c>
      <c r="IR84" s="58"/>
      <c r="IS84" s="57">
        <f t="shared" si="171"/>
        <v>0</v>
      </c>
      <c r="IT84" s="61"/>
      <c r="IU84" s="55">
        <f>'m12'!AQ84+'m12'!AS84+'m12'!AU84+'m12'!AW84+'m12'!AY84+'m12'!BA84+'m12'!BC84</f>
        <v>0</v>
      </c>
      <c r="IV84" s="57">
        <f t="shared" si="172"/>
        <v>0</v>
      </c>
      <c r="IW84" s="57">
        <f>'m12'!AR84+'m12'!AT84+'m12'!AV84+'m12'!AX84+'m12'!AZ84+'m12'!BB84+'m12'!BD84</f>
        <v>0</v>
      </c>
      <c r="IX84" s="58"/>
      <c r="IY84" s="57">
        <f t="shared" si="173"/>
        <v>0</v>
      </c>
      <c r="IZ84" s="61"/>
      <c r="JA84" s="55">
        <f>'m12'!BE84+'m12'!BG84+'m12'!BI84+'m12'!BK84</f>
        <v>0</v>
      </c>
      <c r="JB84" s="57">
        <f t="shared" si="174"/>
        <v>0</v>
      </c>
      <c r="JC84" s="57">
        <f>'m12'!BF84+'m12'!BH84+'m12'!BJ84+'m12'!BL84</f>
        <v>0</v>
      </c>
      <c r="JD84" s="58"/>
      <c r="JE84" s="57">
        <f t="shared" si="175"/>
        <v>0</v>
      </c>
    </row>
    <row r="85">
      <c r="A85" s="2" t="str">
        <f>IFERROR(__xludf.DUMMYFUNCTION("""COMPUTED_VALUE"""),"Tomáš Pavlišín-x")</f>
        <v>Tomáš Pavlišín-x</v>
      </c>
      <c r="B85" s="44">
        <f>IFERROR(__xludf.DUMMYFUNCTION("""COMPUTED_VALUE"""),100.0)</f>
        <v>100</v>
      </c>
      <c r="C85" s="94">
        <f>'m3'!E63+'m3'!G63+'m3'!I63+'m3'!K63+'m3'!M63+'m3'!O63+'m3'!Q63</f>
        <v>0</v>
      </c>
      <c r="D85" s="46">
        <f>'m3'!A64*C85</f>
        <v>0</v>
      </c>
      <c r="E85" s="46">
        <f>'m3'!F63+'m3'!H63+'m3'!J63+'m3'!L63+'m3'!N63+'m3'!P63+'m3'!R63</f>
        <v>0</v>
      </c>
      <c r="F85" s="47"/>
      <c r="G85" s="46">
        <f t="shared" si="104"/>
        <v>0</v>
      </c>
      <c r="H85" s="2"/>
      <c r="I85" s="45">
        <f>'m3'!S63+'m3'!U63+'m3'!W63+'m3'!Y63+'m3'!AA63+'m3'!AC63+'m3'!AE63</f>
        <v>0</v>
      </c>
      <c r="J85" s="46">
        <f>'m3'!A64*I85</f>
        <v>0</v>
      </c>
      <c r="K85" s="46">
        <f>'m3'!T63+'m3'!V63+'m3'!X63+'m3'!Z63+'m3'!AB63+'m3'!AD63+'m3'!AF63</f>
        <v>0</v>
      </c>
      <c r="L85" s="47"/>
      <c r="M85" s="46">
        <f t="shared" si="105"/>
        <v>0</v>
      </c>
      <c r="N85" s="2"/>
      <c r="O85" s="45">
        <f>'m3'!AG63+'m3'!AI63+'m3'!AK63+'m3'!AM63+'m3'!AO63+'m3'!AQ63+'m3'!AS63</f>
        <v>0</v>
      </c>
      <c r="P85" s="46">
        <f>'m3'!A63*O85</f>
        <v>0</v>
      </c>
      <c r="Q85" s="46">
        <f>'m3'!AH63+'m3'!AJ63+'m3'!AL63+'m3'!AN63+'m3'!AP63+'m3'!AR63+'m3'!AT63</f>
        <v>0</v>
      </c>
      <c r="R85" s="47"/>
      <c r="S85" s="46">
        <f t="shared" si="106"/>
        <v>0</v>
      </c>
      <c r="T85" s="2"/>
      <c r="U85" s="45">
        <f>'m3'!AU63+'m3'!AW63+'m3'!AY63+'m3'!BA63+'m3'!BC63+'m3'!BE63+'m3'!BG63</f>
        <v>0</v>
      </c>
      <c r="V85" s="46">
        <f>'m3'!A63*U85</f>
        <v>0</v>
      </c>
      <c r="W85" s="46">
        <f>'m3'!AV63+'m3'!AX63+'m3'!AZ63+'m3'!BB63+'m3'!BD63+'m3'!BF63+'m3'!BH63</f>
        <v>0</v>
      </c>
      <c r="X85" s="49"/>
      <c r="Y85" s="46">
        <f t="shared" si="107"/>
        <v>0</v>
      </c>
      <c r="Z85" s="2"/>
      <c r="AA85" s="45">
        <f>'m3'!BI63+'m3'!BK63+'m4'!C63+'m4'!E63+'m4'!G63+'m4'!I63+'m4'!K63</f>
        <v>0</v>
      </c>
      <c r="AB85" s="46">
        <f>('m3'!BI63+'m3'!BK63)*'m3'!A63+('m4'!C63+'m4'!E63+'m4'!G63+'m4'!I63+'m4'!K63)*'m4'!A63</f>
        <v>0</v>
      </c>
      <c r="AC85" s="46">
        <f>'m3'!BJ63+'m3'!BL63+'m4'!D63+'m4'!F63+'m4'!H63+'m4'!J63+'m4'!L63</f>
        <v>0</v>
      </c>
      <c r="AD85" s="49"/>
      <c r="AE85" s="46">
        <f t="shared" si="108"/>
        <v>0</v>
      </c>
      <c r="AF85" s="44">
        <f>IFERROR(__xludf.DUMMYFUNCTION("""COMPUTED_VALUE"""),100.0)</f>
        <v>100</v>
      </c>
      <c r="AG85" s="45">
        <f>'m4'!M63+'m4'!O63+'m4'!Q63+'m4'!S63+'m4'!U63+'m4'!W63+'m4'!Y63</f>
        <v>0</v>
      </c>
      <c r="AH85" s="46">
        <f>'m4'!A63*AG85</f>
        <v>0</v>
      </c>
      <c r="AI85" s="46">
        <f>'m4'!N63+'m4'!P63+'m4'!R63+'m4'!T63+'m4'!V63+'m4'!X63+'m4'!Z63</f>
        <v>0</v>
      </c>
      <c r="AJ85" s="49"/>
      <c r="AK85" s="46">
        <f t="shared" si="109"/>
        <v>0</v>
      </c>
      <c r="AL85" s="2"/>
      <c r="AM85" s="45">
        <f>'m4'!AA63+'m4'!AC63+'m4'!AE63+'m4'!AG63+'m4'!AI63+'m4'!AK63+'m4'!AM63</f>
        <v>0</v>
      </c>
      <c r="AN85" s="46">
        <f>'m4'!A63*AM85</f>
        <v>0</v>
      </c>
      <c r="AO85" s="52">
        <f>'m4'!AB63+'m4'!AD63+'m4'!AF63+'m4'!AH63+'m4'!AJ63+'m4'!AL63+'m4'!AN63</f>
        <v>0</v>
      </c>
      <c r="AP85" s="49"/>
      <c r="AQ85" s="46">
        <f t="shared" si="110"/>
        <v>0</v>
      </c>
      <c r="AR85" s="2"/>
      <c r="AS85" s="45">
        <f>'m4'!AO63+'m4'!AQ63+'m4'!AS63+'m4'!AU63+'m4'!AW63+'m4'!AY63+'m4'!BA63</f>
        <v>0</v>
      </c>
      <c r="AT85" s="46">
        <f>'m4'!A63*AS85</f>
        <v>0</v>
      </c>
      <c r="AU85" s="46">
        <f>'m4'!AP63+'m4'!AR63+'m4'!AT63+'m4'!AV63+'m4'!AX63+'m4'!AZ63+'m4'!BB63</f>
        <v>0</v>
      </c>
      <c r="AV85" s="47"/>
      <c r="AW85" s="62">
        <f t="shared" si="111"/>
        <v>0</v>
      </c>
      <c r="AX85" s="2"/>
      <c r="AY85" s="45">
        <f>'m4'!BC63+'m4'!BE63+'m4'!BG63+'m4'!BI63+'m5'!C63+'m5'!E63+'m5'!G63</f>
        <v>0</v>
      </c>
      <c r="AZ85" s="46">
        <f>('m4'!BC63+'m4'!BE63+'m4'!BG63+'m4'!BI63)*'m4'!A63+('m5'!C63+'m5'!E63+'m5'!G63)*'m5'!A63</f>
        <v>0</v>
      </c>
      <c r="BA85" s="46">
        <f>'m4'!BD63+'m4'!BF63+'m4'!BH63+'m4'!BJ63+'m5'!D63+'m5'!F63+'m5'!H63</f>
        <v>0</v>
      </c>
      <c r="BB85" s="47"/>
      <c r="BC85" s="46">
        <f t="shared" si="112"/>
        <v>0</v>
      </c>
      <c r="BD85" s="44">
        <f>IFERROR(__xludf.DUMMYFUNCTION("""COMPUTED_VALUE"""),100.0)</f>
        <v>100</v>
      </c>
      <c r="BE85" s="45">
        <f>'m5'!I63+'m5'!K63+'m5'!M63+'m5'!O63+'m5'!Q63+'m5'!S63+'m5'!U63</f>
        <v>0</v>
      </c>
      <c r="BF85" s="46">
        <f>'m5'!A63*BE85</f>
        <v>0</v>
      </c>
      <c r="BG85" s="46">
        <f>'m5'!J63+'m5'!L63+'m5'!N63+'m5'!P63+'m5'!R63+'m5'!T63+'m5'!V63</f>
        <v>0</v>
      </c>
      <c r="BH85" s="47"/>
      <c r="BI85" s="46">
        <f t="shared" si="113"/>
        <v>0</v>
      </c>
      <c r="BJ85" s="2"/>
      <c r="BK85" s="45">
        <f>'m5'!W63+'m5'!Y63+'m5'!AA63+'m5'!AC63+'m5'!AE63+'m5'!AG63+'m5'!AI63</f>
        <v>0</v>
      </c>
      <c r="BL85" s="46">
        <f>'m5'!A63*BK85</f>
        <v>0</v>
      </c>
      <c r="BM85" s="46">
        <f>'m5'!X63+'m5'!Z63+'m5'!AB63+'m5'!AD63+'m5'!AF63+'m5'!AH63+'m5'!AJ63</f>
        <v>0</v>
      </c>
      <c r="BN85" s="47"/>
      <c r="BO85" s="46">
        <f t="shared" si="114"/>
        <v>0</v>
      </c>
      <c r="BP85" s="2"/>
      <c r="BQ85" s="45">
        <f>'m5'!AK63+'m5'!AM63+'m5'!AO63+'m5'!AQ63+'m5'!AS63+'m5'!AU63+'m5'!AW63</f>
        <v>0</v>
      </c>
      <c r="BR85" s="46">
        <f>'m5'!A63*BQ85</f>
        <v>0</v>
      </c>
      <c r="BS85" s="46">
        <f>'m5'!AL63+'m5'!AN63+'m5'!AP63+'m5'!AR63+'m5'!AT63+'m5'!AV63+'m5'!AX63</f>
        <v>0</v>
      </c>
      <c r="BT85" s="47"/>
      <c r="BU85" s="46">
        <f t="shared" si="115"/>
        <v>0</v>
      </c>
      <c r="BV85" s="2"/>
      <c r="BW85" s="45">
        <f>'m5'!AY63+'m5'!BA63+'m5'!BC63+'m5'!BE63+'m5'!BG63+'m5'!BI63+'m5'!BK63</f>
        <v>0</v>
      </c>
      <c r="BX85" s="46">
        <f>'m5'!A63*BW85</f>
        <v>0</v>
      </c>
      <c r="BY85" s="46">
        <f>'m5'!AZ63+'m5'!BB63+'m5'!BD63+'m5'!BF63+'m5'!BH63+'m5'!BJ63+'m5'!BL63</f>
        <v>0</v>
      </c>
      <c r="BZ85" s="47"/>
      <c r="CA85" s="46">
        <f t="shared" si="116"/>
        <v>0</v>
      </c>
      <c r="CB85" s="44">
        <f>IFERROR(__xludf.DUMMYFUNCTION("""COMPUTED_VALUE"""),100.0)</f>
        <v>100</v>
      </c>
      <c r="CC85" s="45">
        <f>'m6'!C75+'m6'!E75+'m6'!G75+'m6'!I75+'m6'!K75+'m6'!M75+'m6'!O75</f>
        <v>0</v>
      </c>
      <c r="CD85" s="46">
        <f t="shared" si="117"/>
        <v>0</v>
      </c>
      <c r="CE85" s="46">
        <f>'m6'!D75+'m6'!F75+'m6'!H75+'m6'!J75+'m6'!L75+'m6'!N75+'m6'!P75</f>
        <v>0</v>
      </c>
      <c r="CF85" s="64"/>
      <c r="CG85" s="46">
        <f t="shared" si="118"/>
        <v>0</v>
      </c>
      <c r="CH85" s="2"/>
      <c r="CI85" s="45">
        <f>'m6'!Q75+'m6'!S75+'m6'!U75+'m6'!W75+'m6'!Y75+'m6'!AA75+'m6'!AC75</f>
        <v>0</v>
      </c>
      <c r="CJ85" s="54">
        <f t="shared" si="119"/>
        <v>0</v>
      </c>
      <c r="CK85" s="46">
        <f>'m6'!R75+'m6'!T75+'m6'!V75+'m6'!X75+'m6'!Z75+'m6'!AB75+'m6'!AD75</f>
        <v>0</v>
      </c>
      <c r="CL85" s="64"/>
      <c r="CM85" s="46">
        <f t="shared" si="120"/>
        <v>0</v>
      </c>
      <c r="CN85" s="2"/>
      <c r="CO85" s="45">
        <f>'m6'!AE75+'m6'!AG75+'m6'!AI75+'m6'!AK75+'m6'!AM75+'m6'!AO75+'m6'!AQ75</f>
        <v>0</v>
      </c>
      <c r="CP85" s="46">
        <f t="shared" si="121"/>
        <v>0</v>
      </c>
      <c r="CQ85" s="46">
        <f>'m6'!AF75+'m6'!AH75+'m6'!AJ75+'m6'!AL75+'m6'!AN75+'m6'!AP75+'m6'!AR75</f>
        <v>0</v>
      </c>
      <c r="CR85" s="64"/>
      <c r="CS85" s="46">
        <f t="shared" si="122"/>
        <v>0</v>
      </c>
      <c r="CT85" s="2"/>
      <c r="CU85" s="45">
        <f>'m6'!AS75+'m6'!AU75+'m6'!AW75+'m6'!AY75+'m6'!BA75+'m6'!BC75+'m6'!BE75</f>
        <v>0</v>
      </c>
      <c r="CV85" s="46">
        <f t="shared" si="123"/>
        <v>0</v>
      </c>
      <c r="CW85" s="46">
        <f>'m6'!AT75+'m6'!AV75+'m6'!AX75+'m6'!AZ75+'m6'!BB75+'m6'!BD75+'m6'!BF75</f>
        <v>0</v>
      </c>
      <c r="CX85" s="64"/>
      <c r="CY85" s="46">
        <f t="shared" si="124"/>
        <v>0</v>
      </c>
      <c r="CZ85" s="2"/>
      <c r="DA85" s="45">
        <f>'m6'!BG75+'m6'!BI75+'m7'!C75+'m7'!E75+'m7'!G75+'m7'!I75+'m7'!K75</f>
        <v>0</v>
      </c>
      <c r="DB85" s="46">
        <f>('m6'!BG75+'m6'!BI75)*'m6'!A75+('m7'!C75+'m7'!E75+'m7'!G75+'m7'!I75+'m7'!K75)*'m7'!A75</f>
        <v>0</v>
      </c>
      <c r="DC85" s="46">
        <f>'m6'!BH75+'m6'!BJ75+'m7'!D75+'m7'!F75+'m7'!H75+'m7'!J75+'m7'!L75</f>
        <v>0</v>
      </c>
      <c r="DD85" s="64"/>
      <c r="DE85" s="46">
        <f t="shared" si="125"/>
        <v>0</v>
      </c>
      <c r="DF85" s="44">
        <f>IFERROR(__xludf.DUMMYFUNCTION("""COMPUTED_VALUE"""),100.0)</f>
        <v>100</v>
      </c>
      <c r="DG85" s="45">
        <f>'m7'!M75+'m7'!O75+'m7'!Q75+'m7'!S75+'m7'!U75+'m7'!W75+'m7'!Y75</f>
        <v>0</v>
      </c>
      <c r="DH85" s="46">
        <f t="shared" si="126"/>
        <v>0</v>
      </c>
      <c r="DI85" s="46">
        <f>'m7'!N75+'m7'!P75+'m7'!R75+'m7'!T75+'m7'!V75+'m7'!X75+'m7'!Z75</f>
        <v>0</v>
      </c>
      <c r="DJ85" s="64"/>
      <c r="DK85" s="46">
        <f t="shared" si="127"/>
        <v>0</v>
      </c>
      <c r="DL85" s="2"/>
      <c r="DM85" s="45">
        <f>'m7'!AA75+'m7'!AC75+'m7'!AE75+'m7'!AG75+'m7'!AI75+'m7'!AK75+'m7'!AM75</f>
        <v>0</v>
      </c>
      <c r="DN85" s="46">
        <f t="shared" si="128"/>
        <v>0</v>
      </c>
      <c r="DO85" s="46">
        <f>'m7'!AB75+'m7'!AD75+'m7'!AF75+'m7'!AH75+'m7'!AJ75+'m7'!AL75+'m7'!AN75</f>
        <v>0</v>
      </c>
      <c r="DP85" s="64"/>
      <c r="DQ85" s="46">
        <f t="shared" si="129"/>
        <v>0</v>
      </c>
      <c r="DR85" s="2"/>
      <c r="DS85" s="45">
        <f>'m7'!AO75+'m7'!AQ75+'m7'!AS75+'m7'!AU75+'m7'!AW75+'m7'!AY75+'m7'!BA75</f>
        <v>0</v>
      </c>
      <c r="DT85" s="46">
        <f t="shared" si="130"/>
        <v>0</v>
      </c>
      <c r="DU85" s="46">
        <f>'m7'!AP75+'m7'!AR75+'m7'!AT75+'m7'!AV75+'m7'!AX75+'m7'!AZ75+'m7'!BB75</f>
        <v>0</v>
      </c>
      <c r="DV85" s="64"/>
      <c r="DW85" s="46">
        <f t="shared" si="131"/>
        <v>0</v>
      </c>
      <c r="DX85" s="2"/>
      <c r="DY85" s="97">
        <f>'m7'!BC75+'m7'!BE75+'m7'!BG75+'m7'!BI75+'m7'!BK75+'m8'!C75+'m8'!E75</f>
        <v>0</v>
      </c>
      <c r="DZ85" s="63">
        <f>('m7'!BC75+'m7'!BE75+'m7'!BG75+'m7'!BI75+'m7'!BK75)*DF85+('m8'!C75+'m8'!E75)*ED85</f>
        <v>0</v>
      </c>
      <c r="EA85" s="63">
        <f>'m7'!BD75+'m7'!BF75+'m7'!BH75+'m7'!BJ75+'m7'!BL75+'m8'!D75+'m8'!F75</f>
        <v>0</v>
      </c>
      <c r="EB85" s="64"/>
      <c r="EC85" s="63">
        <f t="shared" si="132"/>
        <v>0</v>
      </c>
      <c r="ED85" s="65">
        <f>IFERROR(__xludf.DUMMYFUNCTION("""COMPUTED_VALUE"""),100.0)</f>
        <v>100</v>
      </c>
      <c r="EE85" s="97">
        <f>'m8'!G75+'m8'!I75+'m8'!K75+'m8'!M75+'m8'!O75+'m8'!Q75+'m8'!S75</f>
        <v>0</v>
      </c>
      <c r="EF85" s="63">
        <f t="shared" si="133"/>
        <v>0</v>
      </c>
      <c r="EG85" s="63">
        <f>'m8'!H75+'m8'!J75+'m8'!L75+'m8'!N75+'m8'!P75+'m8'!R75+'m8'!T75</f>
        <v>0</v>
      </c>
      <c r="EH85" s="64"/>
      <c r="EI85" s="63">
        <f t="shared" si="134"/>
        <v>0</v>
      </c>
      <c r="EJ85" s="66"/>
      <c r="EK85" s="97">
        <f>'m8'!U75+'m8'!W75+'m8'!Y75+'m8'!AA75+'m8'!AC75+'m8'!AE75+'m8'!AG75</f>
        <v>0</v>
      </c>
      <c r="EL85" s="63">
        <f t="shared" si="135"/>
        <v>0</v>
      </c>
      <c r="EM85" s="63">
        <f>'m8'!V75+'m8'!X75+'m8'!Z75+'m8'!AB75+'m8'!AD75+'m8'!AF75+'m8'!AH75</f>
        <v>0</v>
      </c>
      <c r="EN85" s="64"/>
      <c r="EO85" s="63">
        <f t="shared" si="136"/>
        <v>0</v>
      </c>
      <c r="EP85" s="67"/>
      <c r="EQ85" s="55">
        <f>'m8'!AI75+'m8'!AK75+'m8'!AM75+'m8'!AO75+'m8'!AQ75+'m8'!AS75+'m8'!AU75</f>
        <v>0</v>
      </c>
      <c r="ER85" s="57">
        <f t="shared" si="137"/>
        <v>0</v>
      </c>
      <c r="ES85" s="57">
        <f>'m8'!AJ75+'m8'!AL75+'m8'!AN75+'m8'!AP75+'m8'!AR75+'m8'!AT75+'m8'!AV75</f>
        <v>0</v>
      </c>
      <c r="ET85" s="68"/>
      <c r="EU85" s="57">
        <f t="shared" si="138"/>
        <v>0</v>
      </c>
      <c r="EV85" s="67"/>
      <c r="EW85" s="55">
        <f>'m8'!AW75+'m8'!AY75+'m8'!BA75+'m8'!BC75+'m8'!BE75+'m8'!BG75+'m8'!BI75</f>
        <v>0</v>
      </c>
      <c r="EX85" s="57">
        <f t="shared" si="139"/>
        <v>0</v>
      </c>
      <c r="EY85" s="57">
        <f>'m8'!AX75+'m8'!AZ75+'m8'!BB75+'m8'!BD75+'m8'!BF75+'m8'!BH75+'m8'!BJ75</f>
        <v>0</v>
      </c>
      <c r="EZ85" s="68"/>
      <c r="FA85" s="57">
        <f t="shared" si="140"/>
        <v>0</v>
      </c>
      <c r="FB85" s="67"/>
      <c r="FC85" s="55">
        <f>'m8'!BK75+'m9'!C75+'m9'!E75+'m9'!G75+'m9'!I75+'m9'!K75+'m9'!M75</f>
        <v>0</v>
      </c>
      <c r="FD85" s="57">
        <f>'m8'!BK75*ED85+'m9'!C75*FH85+'m9'!E75*FH85+'m9'!G75*FH85+'m9'!I75*FH85+'m9'!K75*FH85+'m9'!M75*FH85</f>
        <v>0</v>
      </c>
      <c r="FE85" s="57">
        <f>'m8'!BL75+'m9'!D75+'m9'!F75+'m9'!H75+'m9'!J75+'m9'!L75+'m9'!N75</f>
        <v>0</v>
      </c>
      <c r="FF85" s="68"/>
      <c r="FG85" s="57">
        <f t="shared" si="141"/>
        <v>0</v>
      </c>
      <c r="FH85" s="65">
        <f>IFERROR(__xludf.DUMMYFUNCTION("""COMPUTED_VALUE"""),100.0)</f>
        <v>100</v>
      </c>
      <c r="FI85" s="97">
        <f>'m9'!O75+'m9'!Q75+'m9'!S75+'m9'!U75+'m9'!W75+'m9'!Y75+'m9'!AA75</f>
        <v>0</v>
      </c>
      <c r="FJ85" s="63">
        <f t="shared" si="142"/>
        <v>0</v>
      </c>
      <c r="FK85" s="63">
        <f>'m9'!P75+'m9'!R75+'m9'!T75+'m9'!V75+'m9'!X75+'m9'!Z75+'m9'!AB75</f>
        <v>0</v>
      </c>
      <c r="FL85" s="64"/>
      <c r="FM85" s="63">
        <f t="shared" si="143"/>
        <v>0</v>
      </c>
      <c r="FN85" s="67"/>
      <c r="FO85" s="55">
        <f>'m9'!AC75+'m9'!AE75+'m9'!AG75+'m9'!AI75+'m9'!AK75+'m9'!AM75+'m9'!AO75</f>
        <v>0</v>
      </c>
      <c r="FP85" s="57">
        <f t="shared" si="144"/>
        <v>0</v>
      </c>
      <c r="FQ85" s="57">
        <f>'m9'!AD75+'m9'!AF75+'m9'!AH75+'m9'!AJ75+'m9'!AL75+'m9'!AN75+'m9'!AP75</f>
        <v>0</v>
      </c>
      <c r="FR85" s="68"/>
      <c r="FS85" s="57">
        <f t="shared" si="145"/>
        <v>0</v>
      </c>
      <c r="FT85" s="67"/>
      <c r="FU85" s="55">
        <f>'m9'!AQ75+'m9'!AS75+'m9'!AU75+'m9'!AW75+'m9'!AY75+'m9'!BA75+'m9'!BC75</f>
        <v>0</v>
      </c>
      <c r="FV85" s="57">
        <f t="shared" si="146"/>
        <v>0</v>
      </c>
      <c r="FW85" s="57">
        <f>'m9'!AR75+'m9'!AT75+'m9'!AV75+'m9'!AX75+'m9'!AZ75+'m9'!BB75+'m9'!BD75</f>
        <v>0</v>
      </c>
      <c r="FX85" s="68"/>
      <c r="FY85" s="57">
        <f t="shared" si="147"/>
        <v>0</v>
      </c>
      <c r="FZ85" s="67"/>
      <c r="GA85" s="55">
        <f>'m9'!BE75+'m9'!BG75+'m9'!BI75+'m10'!C85+'m10'!E85+'m10'!G85+'m10'!I85</f>
        <v>0</v>
      </c>
      <c r="GB85" s="57">
        <f t="shared" si="148"/>
        <v>0</v>
      </c>
      <c r="GC85" s="57">
        <f>'m9'!BF75+'m9'!BH75+'m9'!BJ75+'m10'!D85+'m10'!F85+'m10'!H85+'m10'!J85</f>
        <v>0</v>
      </c>
      <c r="GD85" s="68"/>
      <c r="GE85" s="57">
        <f t="shared" si="149"/>
        <v>0</v>
      </c>
      <c r="GF85" s="69">
        <f>IFERROR(__xludf.DUMMYFUNCTION("""COMPUTED_VALUE"""),100.0)</f>
        <v>100</v>
      </c>
      <c r="GG85" s="55">
        <f>'m10'!K85+'m10'!M85+'m10'!O85+'m10'!Q85+'m10'!S85+'m10'!U85+'m10'!W85</f>
        <v>0</v>
      </c>
      <c r="GH85" s="57">
        <f t="shared" si="150"/>
        <v>0</v>
      </c>
      <c r="GI85" s="57">
        <f>'m10'!L85+'m10'!N85+'m10'!P85+'m10'!R85+'m10'!T85+'m10'!V85+'m10'!X85</f>
        <v>0</v>
      </c>
      <c r="GJ85" s="68"/>
      <c r="GK85" s="57">
        <f t="shared" si="151"/>
        <v>0</v>
      </c>
      <c r="GL85" s="67"/>
      <c r="GM85" s="55">
        <f>'m10'!Y85+'m10'!AA85+'m10'!AC85+'m10'!AE85+'m10'!AG85+'m10'!AI85+'m10'!AK85</f>
        <v>0</v>
      </c>
      <c r="GN85" s="57">
        <f t="shared" si="152"/>
        <v>0</v>
      </c>
      <c r="GO85" s="57">
        <f>'m10'!Z85+'m10'!AB85+'m10'!AD85+'m10'!AF85+'m10'!AH85+'m10'!AJ85+'m10'!AL85</f>
        <v>0</v>
      </c>
      <c r="GP85" s="68"/>
      <c r="GQ85" s="57">
        <f t="shared" si="153"/>
        <v>0</v>
      </c>
      <c r="GR85" s="61"/>
      <c r="GS85" s="55">
        <f>'m10'!AM85+'m10'!AO85+'m10'!AQ85+'m10'!AS85+'m10'!AU85+'m10'!AW85+'m10'!AY85</f>
        <v>0</v>
      </c>
      <c r="GT85" s="57">
        <f t="shared" si="154"/>
        <v>0</v>
      </c>
      <c r="GU85" s="57">
        <f>'m10'!AN85+'m10'!AP85+'m10'!AR85+'m10'!AT85+'m10'!AV85+'m10'!AX85+'m10'!AZ85</f>
        <v>0</v>
      </c>
      <c r="GV85" s="58"/>
      <c r="GW85" s="57">
        <f t="shared" si="155"/>
        <v>0</v>
      </c>
      <c r="GX85" s="61"/>
      <c r="GY85" s="55">
        <f>'m10'!BA85+'m10'!BC85+'m10'!BE85+'m10'!BG85+'m10'!BI85+'m10'!BK85+'m11'!C85</f>
        <v>0</v>
      </c>
      <c r="GZ85" s="57">
        <f t="shared" si="156"/>
        <v>0</v>
      </c>
      <c r="HA85" s="57">
        <f>'m10'!BB85+'m10'!BD85+'m10'!BF85+'m10'!BH85+'m10'!BJ85+'m10'!BL85+'m11'!D85</f>
        <v>0</v>
      </c>
      <c r="HB85" s="58"/>
      <c r="HC85" s="57">
        <f t="shared" si="157"/>
        <v>0</v>
      </c>
      <c r="HD85" s="69">
        <f>IFERROR(__xludf.DUMMYFUNCTION("""COMPUTED_VALUE"""),100.0)</f>
        <v>100</v>
      </c>
      <c r="HE85" s="55">
        <f>'m11'!E85+'m11'!G85+'m11'!I85+'m11'!K85+'m11'!M85+'m11'!O85+'m11'!Q85</f>
        <v>0</v>
      </c>
      <c r="HF85" s="57">
        <f t="shared" si="158"/>
        <v>0</v>
      </c>
      <c r="HG85" s="57">
        <f>'m11'!F85+'m11'!H85+'m11'!J85+'m11'!L85+'m11'!N85+'m11'!P85+'m11'!R85</f>
        <v>0</v>
      </c>
      <c r="HH85" s="68"/>
      <c r="HI85" s="57">
        <f t="shared" si="159"/>
        <v>0</v>
      </c>
      <c r="HJ85" s="67"/>
      <c r="HK85" s="55">
        <f>'m11'!S85+'m11'!U85+'m11'!W85+'m11'!Y85+'m11'!AA85+'m11'!AC85+'m11'!AE85</f>
        <v>0</v>
      </c>
      <c r="HL85" s="57">
        <f t="shared" si="160"/>
        <v>0</v>
      </c>
      <c r="HM85" s="57">
        <f>'m11'!T85+'m11'!V85+'m11'!X85+'m11'!Z85+'m11'!AB85+'m11'!AD85+'m11'!AF85</f>
        <v>0</v>
      </c>
      <c r="HN85" s="68"/>
      <c r="HO85" s="57">
        <f t="shared" si="161"/>
        <v>0</v>
      </c>
      <c r="HP85" s="61"/>
      <c r="HQ85" s="55">
        <f>'m11'!AG85+'m11'!AI85+'m11'!AK85+'m11'!AM85+'m11'!AO85+'m11'!AQ85+'m11'!AS85</f>
        <v>0</v>
      </c>
      <c r="HR85" s="57">
        <f t="shared" si="162"/>
        <v>0</v>
      </c>
      <c r="HS85" s="57">
        <f>'m11'!AH85+'m11'!AJ85+'m11'!AL85+'m11'!AN85+'m11'!AP85+'m11'!AR85+'m11'!AT85</f>
        <v>0</v>
      </c>
      <c r="HT85" s="58"/>
      <c r="HU85" s="57">
        <f t="shared" si="163"/>
        <v>0</v>
      </c>
      <c r="HV85" s="61"/>
      <c r="HW85" s="55">
        <f>'m11'!AU85+'m11'!AW85+'m11'!AY85+'m11'!BA85+'m11'!BC85+'m11'!BE85+'m11'!BG85</f>
        <v>0</v>
      </c>
      <c r="HX85" s="57">
        <f t="shared" si="164"/>
        <v>0</v>
      </c>
      <c r="HY85" s="57">
        <f>'m11'!AV85+'m11'!AX85+'m11'!AZ85+'m11'!BB85+'m11'!BD85+'m11'!BF85+'m11'!BH85</f>
        <v>0</v>
      </c>
      <c r="HZ85" s="58"/>
      <c r="IA85" s="57">
        <f t="shared" si="165"/>
        <v>0</v>
      </c>
      <c r="IB85" s="61">
        <f>IFERROR(__xludf.DUMMYFUNCTION("""COMPUTED_VALUE"""),100.0)</f>
        <v>100</v>
      </c>
      <c r="IC85" s="55">
        <f>'m11'!BI85+'m12'!C85+'m12'!E85+'m12'!G85+'m12'!I85+'m12'!K85+'m12'!M85</f>
        <v>0</v>
      </c>
      <c r="ID85" s="57">
        <f t="shared" si="166"/>
        <v>0</v>
      </c>
      <c r="IE85" s="57">
        <f>'m11'!BJ85+'m12'!D85+'m12'!F85+'m12'!H85+'m12'!J85+'m12'!L85+'m12'!N85</f>
        <v>0</v>
      </c>
      <c r="IF85" s="58"/>
      <c r="IG85" s="57">
        <f t="shared" si="167"/>
        <v>0</v>
      </c>
      <c r="IH85" s="61"/>
      <c r="II85" s="55">
        <f>'m12'!O85+'m12'!Q85+'m12'!S85+'m12'!U85+'m12'!W85+'m12'!Y85+'m12'!AA85</f>
        <v>0</v>
      </c>
      <c r="IJ85" s="57">
        <f t="shared" si="168"/>
        <v>0</v>
      </c>
      <c r="IK85" s="57">
        <f>'m12'!P85+'m12'!R85+'m12'!T85+'m12'!V85+'m12'!X85+'m12'!Z85+'m12'!AB85</f>
        <v>0</v>
      </c>
      <c r="IL85" s="58"/>
      <c r="IM85" s="57">
        <f t="shared" si="169"/>
        <v>0</v>
      </c>
      <c r="IN85" s="61"/>
      <c r="IO85" s="55">
        <f>'m12'!AC85+'m12'!AE85+'m12'!AG85+'m12'!AI85+'m12'!AK85+'m12'!AM85+'m12'!AO85</f>
        <v>0</v>
      </c>
      <c r="IP85" s="57">
        <f t="shared" si="170"/>
        <v>0</v>
      </c>
      <c r="IQ85" s="57">
        <f>'m12'!AD85+'m12'!AF85+'m12'!AH85+'m12'!AJ85+'m12'!AL85+'m12'!AN85+'m12'!AP85</f>
        <v>0</v>
      </c>
      <c r="IR85" s="58"/>
      <c r="IS85" s="57">
        <f t="shared" si="171"/>
        <v>0</v>
      </c>
      <c r="IT85" s="61"/>
      <c r="IU85" s="55">
        <f>'m12'!AQ85+'m12'!AS85+'m12'!AU85+'m12'!AW85+'m12'!AY85+'m12'!BA85+'m12'!BC85</f>
        <v>0</v>
      </c>
      <c r="IV85" s="57">
        <f t="shared" si="172"/>
        <v>0</v>
      </c>
      <c r="IW85" s="57">
        <f>'m12'!AR85+'m12'!AT85+'m12'!AV85+'m12'!AX85+'m12'!AZ85+'m12'!BB85+'m12'!BD85</f>
        <v>0</v>
      </c>
      <c r="IX85" s="58"/>
      <c r="IY85" s="57">
        <f t="shared" si="173"/>
        <v>0</v>
      </c>
      <c r="IZ85" s="61"/>
      <c r="JA85" s="55">
        <f>'m12'!BE85+'m12'!BG85+'m12'!BI85+'m12'!BK85</f>
        <v>0</v>
      </c>
      <c r="JB85" s="57">
        <f t="shared" si="174"/>
        <v>0</v>
      </c>
      <c r="JC85" s="57">
        <f>'m12'!BF85+'m12'!BH85+'m12'!BJ85+'m12'!BL85</f>
        <v>0</v>
      </c>
      <c r="JD85" s="58"/>
      <c r="JE85" s="57">
        <f t="shared" si="175"/>
        <v>0</v>
      </c>
    </row>
    <row r="86">
      <c r="A86" s="2" t="str">
        <f>IFERROR(__xludf.DUMMYFUNCTION("""COMPUTED_VALUE"""),"Anthony Lightburn-x")</f>
        <v>Anthony Lightburn-x</v>
      </c>
      <c r="B86" s="2"/>
      <c r="C86" s="94">
        <f>'m3'!E64+'m3'!G64+'m3'!I64+'m3'!K64+'m3'!M64+'m3'!O64+'m3'!Q64</f>
        <v>0</v>
      </c>
      <c r="D86" s="46">
        <f>'m3'!A65*C86</f>
        <v>0</v>
      </c>
      <c r="E86" s="46">
        <f>'m3'!F64+'m3'!H64+'m3'!J64+'m3'!L64+'m3'!N64+'m3'!P64+'m3'!R64</f>
        <v>0</v>
      </c>
      <c r="F86" s="47"/>
      <c r="G86" s="46">
        <f t="shared" si="104"/>
        <v>0</v>
      </c>
      <c r="H86" s="2"/>
      <c r="I86" s="45">
        <f>'m3'!S64+'m3'!U64+'m3'!W64+'m3'!Y64+'m3'!AA64+'m3'!AC64+'m3'!AE64</f>
        <v>0</v>
      </c>
      <c r="J86" s="46">
        <f>'m3'!A65*I86</f>
        <v>0</v>
      </c>
      <c r="K86" s="46">
        <f>'m3'!T64+'m3'!V64+'m3'!X64+'m3'!Z64+'m3'!AB64+'m3'!AD64+'m3'!AF64</f>
        <v>0</v>
      </c>
      <c r="L86" s="47"/>
      <c r="M86" s="46">
        <f t="shared" si="105"/>
        <v>0</v>
      </c>
      <c r="N86" s="2"/>
      <c r="O86" s="45">
        <f>'m3'!AG64+'m3'!AI64+'m3'!AK64+'m3'!AM64+'m3'!AO64+'m3'!AQ64+'m3'!AS64</f>
        <v>0</v>
      </c>
      <c r="P86" s="46">
        <f>'m3'!A64*O86</f>
        <v>0</v>
      </c>
      <c r="Q86" s="46">
        <f>'m3'!AH64+'m3'!AJ64+'m3'!AL64+'m3'!AN64+'m3'!AP64+'m3'!AR64+'m3'!AT64</f>
        <v>0</v>
      </c>
      <c r="R86" s="47"/>
      <c r="S86" s="46">
        <f t="shared" si="106"/>
        <v>0</v>
      </c>
      <c r="T86" s="2"/>
      <c r="U86" s="45">
        <f>'m3'!AU64+'m3'!AW64+'m3'!AY64+'m3'!BA64+'m3'!BC64+'m3'!BE64+'m3'!BG64</f>
        <v>0</v>
      </c>
      <c r="V86" s="46">
        <f>'m3'!A64*U86</f>
        <v>0</v>
      </c>
      <c r="W86" s="46">
        <f>'m3'!AV64+'m3'!AX64+'m3'!AZ64+'m3'!BB64+'m3'!BD64+'m3'!BF64+'m3'!BH64</f>
        <v>0</v>
      </c>
      <c r="X86" s="47"/>
      <c r="Y86" s="46">
        <f t="shared" si="107"/>
        <v>0</v>
      </c>
      <c r="Z86" s="2"/>
      <c r="AA86" s="45">
        <f>'m3'!BI64+'m3'!BK64+'m4'!C64+'m4'!E64+'m4'!G64+'m4'!I64+'m4'!K64</f>
        <v>12</v>
      </c>
      <c r="AB86" s="46">
        <f>('m3'!BI64+'m3'!BK64)*'m3'!A64+('m4'!C64+'m4'!E64+'m4'!G64+'m4'!I64+'m4'!K64)*'m4'!A64</f>
        <v>1200</v>
      </c>
      <c r="AC86" s="46">
        <f>'m3'!BJ64+'m3'!BL64+'m4'!D64+'m4'!F64+'m4'!H64+'m4'!J64+'m4'!L64</f>
        <v>100</v>
      </c>
      <c r="AD86" s="64">
        <v>1100.0</v>
      </c>
      <c r="AE86" s="46">
        <f t="shared" si="108"/>
        <v>0</v>
      </c>
      <c r="AF86" s="44">
        <f>IFERROR(__xludf.DUMMYFUNCTION("""COMPUTED_VALUE"""),100.0)</f>
        <v>100</v>
      </c>
      <c r="AG86" s="45">
        <f>'m4'!M64+'m4'!O64+'m4'!Q64+'m4'!S64+'m4'!U64+'m4'!W64+'m4'!Y64</f>
        <v>16</v>
      </c>
      <c r="AH86" s="46">
        <f>'m4'!A64*AG86</f>
        <v>1600</v>
      </c>
      <c r="AI86" s="46">
        <f>'m4'!N64+'m4'!P64+'m4'!R64+'m4'!T64+'m4'!V64+'m4'!X64+'m4'!Z64</f>
        <v>0</v>
      </c>
      <c r="AJ86" s="64">
        <v>1600.0</v>
      </c>
      <c r="AK86" s="46">
        <f t="shared" si="109"/>
        <v>0</v>
      </c>
      <c r="AL86" s="2"/>
      <c r="AM86" s="45">
        <f>'m4'!AA64+'m4'!AC64+'m4'!AE64+'m4'!AG64+'m4'!AI64+'m4'!AK64+'m4'!AM64</f>
        <v>6</v>
      </c>
      <c r="AN86" s="46">
        <f>'m4'!A64*AM86</f>
        <v>600</v>
      </c>
      <c r="AO86" s="52">
        <f>'m4'!AB64+'m4'!AD64+'m4'!AF64+'m4'!AH64+'m4'!AJ64+'m4'!AL64+'m4'!AN64</f>
        <v>0</v>
      </c>
      <c r="AP86" s="64">
        <v>600.0</v>
      </c>
      <c r="AQ86" s="46">
        <f t="shared" si="110"/>
        <v>0</v>
      </c>
      <c r="AR86" s="2"/>
      <c r="AS86" s="45">
        <f>'m4'!AO64+'m4'!AQ64+'m4'!AS64+'m4'!AU64+'m4'!AW64+'m4'!AY64+'m4'!BA64</f>
        <v>27.5</v>
      </c>
      <c r="AT86" s="46">
        <f>'m4'!A64*AS86</f>
        <v>2750</v>
      </c>
      <c r="AU86" s="46">
        <f>'m4'!AP64+'m4'!AR64+'m4'!AT64+'m4'!AV64+'m4'!AX64+'m4'!AZ64+'m4'!BB64</f>
        <v>0</v>
      </c>
      <c r="AV86" s="70">
        <v>2750.0</v>
      </c>
      <c r="AW86" s="62">
        <f t="shared" si="111"/>
        <v>0</v>
      </c>
      <c r="AX86" s="2"/>
      <c r="AY86" s="45">
        <f>'m4'!BC64+'m4'!BE64+'m4'!BG64+'m4'!BI64+'m5'!C64+'m5'!E64+'m5'!G64</f>
        <v>6</v>
      </c>
      <c r="AZ86" s="46">
        <f>('m4'!BC64+'m4'!BE64+'m4'!BG64+'m4'!BI64)*'m4'!A64+('m5'!C64+'m5'!E64+'m5'!G64)*'m5'!A64</f>
        <v>600</v>
      </c>
      <c r="BA86" s="46">
        <f>'m4'!BD64+'m4'!BF64+'m4'!BH64+'m4'!BJ64+'m5'!D64+'m5'!F64+'m5'!H64</f>
        <v>0</v>
      </c>
      <c r="BB86" s="70">
        <v>600.0</v>
      </c>
      <c r="BC86" s="46">
        <f t="shared" si="112"/>
        <v>0</v>
      </c>
      <c r="BD86" s="44">
        <f>IFERROR(__xludf.DUMMYFUNCTION("""COMPUTED_VALUE"""),100.0)</f>
        <v>100</v>
      </c>
      <c r="BE86" s="45">
        <f>'m5'!I64+'m5'!K64+'m5'!M64+'m5'!O64+'m5'!Q64+'m5'!S64+'m5'!U64</f>
        <v>16</v>
      </c>
      <c r="BF86" s="46">
        <f>'m5'!A64*BE86</f>
        <v>1600</v>
      </c>
      <c r="BG86" s="46">
        <f>'m5'!J64+'m5'!L64+'m5'!N64+'m5'!P64+'m5'!R64+'m5'!T64+'m5'!V64</f>
        <v>0</v>
      </c>
      <c r="BH86" s="70">
        <v>1600.0</v>
      </c>
      <c r="BI86" s="46">
        <f t="shared" si="113"/>
        <v>0</v>
      </c>
      <c r="BJ86" s="2"/>
      <c r="BK86" s="45">
        <f>'m5'!W64+'m5'!Y64+'m5'!AA64+'m5'!AC64+'m5'!AE64+'m5'!AG64+'m5'!AI64</f>
        <v>6</v>
      </c>
      <c r="BL86" s="46">
        <f>'m5'!A64*BK86</f>
        <v>600</v>
      </c>
      <c r="BM86" s="46">
        <f>'m5'!X64+'m5'!Z64+'m5'!AB64+'m5'!AD64+'m5'!AF64+'m5'!AH64+'m5'!AJ64</f>
        <v>0</v>
      </c>
      <c r="BN86" s="47"/>
      <c r="BO86" s="46">
        <f t="shared" si="114"/>
        <v>-600</v>
      </c>
      <c r="BP86" s="2"/>
      <c r="BQ86" s="45">
        <f>'m5'!AK64+'m5'!AM64+'m5'!AO64+'m5'!AQ64+'m5'!AS64+'m5'!AU64+'m5'!AW64</f>
        <v>6</v>
      </c>
      <c r="BR86" s="46">
        <f>'m5'!A64*BQ86</f>
        <v>600</v>
      </c>
      <c r="BS86" s="46">
        <f>'m5'!AL64+'m5'!AN64+'m5'!AP64+'m5'!AR64+'m5'!AT64+'m5'!AV64+'m5'!AX64</f>
        <v>1200</v>
      </c>
      <c r="BT86" s="47"/>
      <c r="BU86" s="46">
        <f t="shared" si="115"/>
        <v>600</v>
      </c>
      <c r="BV86" s="2"/>
      <c r="BW86" s="45">
        <f>'m5'!AY64+'m5'!BA64+'m5'!BC64+'m5'!BE64+'m5'!BG64+'m5'!BI64+'m5'!BK64</f>
        <v>3.5</v>
      </c>
      <c r="BX86" s="46">
        <f>'m5'!A64*BW86</f>
        <v>350</v>
      </c>
      <c r="BY86" s="46">
        <f>'m5'!AZ64+'m5'!BB64+'m5'!BD64+'m5'!BF64+'m5'!BH64+'m5'!BJ64+'m5'!BL64</f>
        <v>0</v>
      </c>
      <c r="BZ86" s="47"/>
      <c r="CA86" s="46">
        <f t="shared" si="116"/>
        <v>-350</v>
      </c>
      <c r="CB86" s="44">
        <f>IFERROR(__xludf.DUMMYFUNCTION("""COMPUTED_VALUE"""),100.0)</f>
        <v>100</v>
      </c>
      <c r="CC86" s="45">
        <f>'m6'!C76+'m6'!E76+'m6'!G76+'m6'!I76+'m6'!K76+'m6'!M76+'m6'!O76</f>
        <v>0</v>
      </c>
      <c r="CD86" s="46">
        <f t="shared" si="117"/>
        <v>0</v>
      </c>
      <c r="CE86" s="46">
        <f>'m6'!D76+'m6'!F76+'m6'!H76+'m6'!J76+'m6'!L76+'m6'!N76+'m6'!P76</f>
        <v>0</v>
      </c>
      <c r="CF86" s="64"/>
      <c r="CG86" s="46">
        <f t="shared" si="118"/>
        <v>0</v>
      </c>
      <c r="CH86" s="2"/>
      <c r="CI86" s="45">
        <f>'m6'!Q76+'m6'!S76+'m6'!U76+'m6'!W76+'m6'!Y76+'m6'!AA76+'m6'!AC76</f>
        <v>0</v>
      </c>
      <c r="CJ86" s="54">
        <f t="shared" si="119"/>
        <v>0</v>
      </c>
      <c r="CK86" s="46">
        <f>'m6'!R76+'m6'!T76+'m6'!V76+'m6'!X76+'m6'!Z76+'m6'!AB76+'m6'!AD76</f>
        <v>0</v>
      </c>
      <c r="CL86" s="64"/>
      <c r="CM86" s="46">
        <f t="shared" si="120"/>
        <v>0</v>
      </c>
      <c r="CN86" s="2"/>
      <c r="CO86" s="45">
        <f>'m6'!AE76+'m6'!AG76+'m6'!AI76+'m6'!AK76+'m6'!AM76+'m6'!AO76+'m6'!AQ76</f>
        <v>0</v>
      </c>
      <c r="CP86" s="46">
        <f t="shared" si="121"/>
        <v>0</v>
      </c>
      <c r="CQ86" s="46">
        <f>'m6'!AF76+'m6'!AH76+'m6'!AJ76+'m6'!AL76+'m6'!AN76+'m6'!AP76+'m6'!AR76</f>
        <v>0</v>
      </c>
      <c r="CR86" s="64"/>
      <c r="CS86" s="46">
        <f t="shared" si="122"/>
        <v>0</v>
      </c>
      <c r="CT86" s="2"/>
      <c r="CU86" s="45">
        <f>'m6'!AS76+'m6'!AU76+'m6'!AW76+'m6'!AY76+'m6'!BA76+'m6'!BC76+'m6'!BE76</f>
        <v>0</v>
      </c>
      <c r="CV86" s="46">
        <f t="shared" si="123"/>
        <v>0</v>
      </c>
      <c r="CW86" s="46">
        <f>'m6'!AT76+'m6'!AV76+'m6'!AX76+'m6'!AZ76+'m6'!BB76+'m6'!BD76+'m6'!BF76</f>
        <v>0</v>
      </c>
      <c r="CX86" s="64"/>
      <c r="CY86" s="46">
        <f t="shared" si="124"/>
        <v>0</v>
      </c>
      <c r="CZ86" s="2"/>
      <c r="DA86" s="45">
        <f>'m6'!BG76+'m6'!BI76+'m7'!C76+'m7'!E76+'m7'!G76+'m7'!I76+'m7'!K76</f>
        <v>0</v>
      </c>
      <c r="DB86" s="46">
        <f>('m6'!BG76+'m6'!BI76)*'m6'!A76+('m7'!C76+'m7'!E76+'m7'!G76+'m7'!I76+'m7'!K76)*'m7'!A76</f>
        <v>0</v>
      </c>
      <c r="DC86" s="46">
        <f>'m6'!BH76+'m6'!BJ76+'m7'!D76+'m7'!F76+'m7'!H76+'m7'!J76+'m7'!L76</f>
        <v>0</v>
      </c>
      <c r="DD86" s="64"/>
      <c r="DE86" s="46">
        <f t="shared" si="125"/>
        <v>0</v>
      </c>
      <c r="DF86" s="44">
        <f>IFERROR(__xludf.DUMMYFUNCTION("""COMPUTED_VALUE"""),100.0)</f>
        <v>100</v>
      </c>
      <c r="DG86" s="45">
        <f>'m7'!M76+'m7'!O76+'m7'!Q76+'m7'!S76+'m7'!U76+'m7'!W76+'m7'!Y76</f>
        <v>0</v>
      </c>
      <c r="DH86" s="46">
        <f t="shared" si="126"/>
        <v>0</v>
      </c>
      <c r="DI86" s="46">
        <f>'m7'!N76+'m7'!P76+'m7'!R76+'m7'!T76+'m7'!V76+'m7'!X76+'m7'!Z76</f>
        <v>0</v>
      </c>
      <c r="DJ86" s="64"/>
      <c r="DK86" s="46">
        <f t="shared" si="127"/>
        <v>0</v>
      </c>
      <c r="DL86" s="2"/>
      <c r="DM86" s="45">
        <f>'m7'!AA76+'m7'!AC76+'m7'!AE76+'m7'!AG76+'m7'!AI76+'m7'!AK76+'m7'!AM76</f>
        <v>0</v>
      </c>
      <c r="DN86" s="46">
        <f t="shared" si="128"/>
        <v>0</v>
      </c>
      <c r="DO86" s="46">
        <f>'m7'!AB76+'m7'!AD76+'m7'!AF76+'m7'!AH76+'m7'!AJ76+'m7'!AL76+'m7'!AN76</f>
        <v>0</v>
      </c>
      <c r="DP86" s="64"/>
      <c r="DQ86" s="46">
        <f t="shared" si="129"/>
        <v>0</v>
      </c>
      <c r="DR86" s="2"/>
      <c r="DS86" s="45">
        <f>'m7'!AO76+'m7'!AQ76+'m7'!AS76+'m7'!AU76+'m7'!AW76+'m7'!AY76+'m7'!BA76</f>
        <v>0</v>
      </c>
      <c r="DT86" s="46">
        <f t="shared" si="130"/>
        <v>0</v>
      </c>
      <c r="DU86" s="46">
        <f>'m7'!AP76+'m7'!AR76+'m7'!AT76+'m7'!AV76+'m7'!AX76+'m7'!AZ76+'m7'!BB76</f>
        <v>0</v>
      </c>
      <c r="DV86" s="64"/>
      <c r="DW86" s="46">
        <f t="shared" si="131"/>
        <v>0</v>
      </c>
      <c r="DX86" s="2"/>
      <c r="DY86" s="97">
        <f>'m7'!BC76+'m7'!BE76+'m7'!BG76+'m7'!BI76+'m7'!BK76+'m8'!C76+'m8'!E76</f>
        <v>0</v>
      </c>
      <c r="DZ86" s="63">
        <f>('m7'!BC76+'m7'!BE76+'m7'!BG76+'m7'!BI76+'m7'!BK76)*DF86+('m8'!C76+'m8'!E76)*ED86</f>
        <v>0</v>
      </c>
      <c r="EA86" s="63">
        <f>'m7'!BD76+'m7'!BF76+'m7'!BH76+'m7'!BJ76+'m7'!BL76+'m8'!D76+'m8'!F76</f>
        <v>0</v>
      </c>
      <c r="EB86" s="64"/>
      <c r="EC86" s="63">
        <f t="shared" si="132"/>
        <v>0</v>
      </c>
      <c r="ED86" s="65">
        <f>IFERROR(__xludf.DUMMYFUNCTION("""COMPUTED_VALUE"""),100.0)</f>
        <v>100</v>
      </c>
      <c r="EE86" s="97">
        <f>'m8'!G76+'m8'!I76+'m8'!K76+'m8'!M76+'m8'!O76+'m8'!Q76+'m8'!S76</f>
        <v>0</v>
      </c>
      <c r="EF86" s="63">
        <f t="shared" si="133"/>
        <v>0</v>
      </c>
      <c r="EG86" s="63">
        <f>'m8'!H76+'m8'!J76+'m8'!L76+'m8'!N76+'m8'!P76+'m8'!R76+'m8'!T76</f>
        <v>0</v>
      </c>
      <c r="EH86" s="64"/>
      <c r="EI86" s="63">
        <f t="shared" si="134"/>
        <v>0</v>
      </c>
      <c r="EJ86" s="66"/>
      <c r="EK86" s="97">
        <f>'m8'!U76+'m8'!W76+'m8'!Y76+'m8'!AA76+'m8'!AC76+'m8'!AE76+'m8'!AG76</f>
        <v>0</v>
      </c>
      <c r="EL86" s="63">
        <f t="shared" si="135"/>
        <v>0</v>
      </c>
      <c r="EM86" s="63">
        <f>'m8'!V76+'m8'!X76+'m8'!Z76+'m8'!AB76+'m8'!AD76+'m8'!AF76+'m8'!AH76</f>
        <v>0</v>
      </c>
      <c r="EN86" s="64"/>
      <c r="EO86" s="63">
        <f t="shared" si="136"/>
        <v>0</v>
      </c>
      <c r="EP86" s="67"/>
      <c r="EQ86" s="55">
        <f>'m8'!AI76+'m8'!AK76+'m8'!AM76+'m8'!AO76+'m8'!AQ76+'m8'!AS76+'m8'!AU76</f>
        <v>0</v>
      </c>
      <c r="ER86" s="57">
        <f t="shared" si="137"/>
        <v>0</v>
      </c>
      <c r="ES86" s="57">
        <f>'m8'!AJ76+'m8'!AL76+'m8'!AN76+'m8'!AP76+'m8'!AR76+'m8'!AT76+'m8'!AV76</f>
        <v>0</v>
      </c>
      <c r="ET86" s="68"/>
      <c r="EU86" s="57">
        <f t="shared" si="138"/>
        <v>0</v>
      </c>
      <c r="EV86" s="67"/>
      <c r="EW86" s="55">
        <f>'m8'!AW76+'m8'!AY76+'m8'!BA76+'m8'!BC76+'m8'!BE76+'m8'!BG76+'m8'!BI76</f>
        <v>0</v>
      </c>
      <c r="EX86" s="57">
        <f t="shared" si="139"/>
        <v>0</v>
      </c>
      <c r="EY86" s="57">
        <f>'m8'!AX76+'m8'!AZ76+'m8'!BB76+'m8'!BD76+'m8'!BF76+'m8'!BH76+'m8'!BJ76</f>
        <v>0</v>
      </c>
      <c r="EZ86" s="68"/>
      <c r="FA86" s="57">
        <f t="shared" si="140"/>
        <v>0</v>
      </c>
      <c r="FB86" s="67"/>
      <c r="FC86" s="55">
        <f>'m8'!BK76+'m9'!C76+'m9'!E76+'m9'!G76+'m9'!I76+'m9'!K76+'m9'!M76</f>
        <v>0</v>
      </c>
      <c r="FD86" s="57">
        <f>'m8'!BK76*ED86+'m9'!C76*FH86+'m9'!E76*FH86+'m9'!G76*FH86+'m9'!I76*FH86+'m9'!K76*FH86+'m9'!M76*FH86</f>
        <v>0</v>
      </c>
      <c r="FE86" s="57">
        <f>'m8'!BL76+'m9'!D76+'m9'!F76+'m9'!H76+'m9'!J76+'m9'!L76+'m9'!N76</f>
        <v>0</v>
      </c>
      <c r="FF86" s="68"/>
      <c r="FG86" s="57">
        <f t="shared" si="141"/>
        <v>0</v>
      </c>
      <c r="FH86" s="65">
        <f>IFERROR(__xludf.DUMMYFUNCTION("""COMPUTED_VALUE"""),100.0)</f>
        <v>100</v>
      </c>
      <c r="FI86" s="97">
        <f>'m9'!O76+'m9'!Q76+'m9'!S76+'m9'!U76+'m9'!W76+'m9'!Y76+'m9'!AA76</f>
        <v>0</v>
      </c>
      <c r="FJ86" s="63">
        <f t="shared" si="142"/>
        <v>0</v>
      </c>
      <c r="FK86" s="63">
        <f>'m9'!P76+'m9'!R76+'m9'!T76+'m9'!V76+'m9'!X76+'m9'!Z76+'m9'!AB76</f>
        <v>0</v>
      </c>
      <c r="FL86" s="64"/>
      <c r="FM86" s="63">
        <f t="shared" si="143"/>
        <v>0</v>
      </c>
      <c r="FN86" s="67"/>
      <c r="FO86" s="55">
        <f>'m9'!AC76+'m9'!AE76+'m9'!AG76+'m9'!AI76+'m9'!AK76+'m9'!AM76+'m9'!AO76</f>
        <v>0</v>
      </c>
      <c r="FP86" s="57">
        <f t="shared" si="144"/>
        <v>0</v>
      </c>
      <c r="FQ86" s="57">
        <f>'m9'!AD76+'m9'!AF76+'m9'!AH76+'m9'!AJ76+'m9'!AL76+'m9'!AN76+'m9'!AP76</f>
        <v>0</v>
      </c>
      <c r="FR86" s="68"/>
      <c r="FS86" s="57">
        <f t="shared" si="145"/>
        <v>0</v>
      </c>
      <c r="FT86" s="67"/>
      <c r="FU86" s="55">
        <f>'m9'!AQ76+'m9'!AS76+'m9'!AU76+'m9'!AW76+'m9'!AY76+'m9'!BA76+'m9'!BC76</f>
        <v>0</v>
      </c>
      <c r="FV86" s="57">
        <f t="shared" si="146"/>
        <v>0</v>
      </c>
      <c r="FW86" s="57">
        <f>'m9'!AR76+'m9'!AT76+'m9'!AV76+'m9'!AX76+'m9'!AZ76+'m9'!BB76+'m9'!BD76</f>
        <v>0</v>
      </c>
      <c r="FX86" s="68"/>
      <c r="FY86" s="57">
        <f t="shared" si="147"/>
        <v>0</v>
      </c>
      <c r="FZ86" s="67"/>
      <c r="GA86" s="55">
        <f>'m9'!BE76+'m9'!BG76+'m9'!BI76+'m10'!C86+'m10'!E86+'m10'!G86+'m10'!I86</f>
        <v>0</v>
      </c>
      <c r="GB86" s="57">
        <f t="shared" si="148"/>
        <v>0</v>
      </c>
      <c r="GC86" s="57">
        <f>'m9'!BF76+'m9'!BH76+'m9'!BJ76+'m10'!D86+'m10'!F86+'m10'!H86+'m10'!J86</f>
        <v>0</v>
      </c>
      <c r="GD86" s="68"/>
      <c r="GE86" s="57">
        <f t="shared" si="149"/>
        <v>0</v>
      </c>
      <c r="GF86" s="69">
        <f>IFERROR(__xludf.DUMMYFUNCTION("""COMPUTED_VALUE"""),100.0)</f>
        <v>100</v>
      </c>
      <c r="GG86" s="55">
        <f>'m10'!K86+'m10'!M86+'m10'!O86+'m10'!Q86+'m10'!S86+'m10'!U86+'m10'!W86</f>
        <v>0</v>
      </c>
      <c r="GH86" s="57">
        <f t="shared" si="150"/>
        <v>0</v>
      </c>
      <c r="GI86" s="57">
        <f>'m10'!L86+'m10'!N86+'m10'!P86+'m10'!R86+'m10'!T86+'m10'!V86+'m10'!X86</f>
        <v>0</v>
      </c>
      <c r="GJ86" s="68"/>
      <c r="GK86" s="57">
        <f t="shared" si="151"/>
        <v>0</v>
      </c>
      <c r="GL86" s="67"/>
      <c r="GM86" s="55">
        <f>'m10'!Y86+'m10'!AA86+'m10'!AC86+'m10'!AE86+'m10'!AG86+'m10'!AI86+'m10'!AK86</f>
        <v>0</v>
      </c>
      <c r="GN86" s="57">
        <f t="shared" si="152"/>
        <v>0</v>
      </c>
      <c r="GO86" s="57">
        <f>'m10'!Z86+'m10'!AB86+'m10'!AD86+'m10'!AF86+'m10'!AH86+'m10'!AJ86+'m10'!AL86</f>
        <v>0</v>
      </c>
      <c r="GP86" s="68"/>
      <c r="GQ86" s="57">
        <f t="shared" si="153"/>
        <v>0</v>
      </c>
      <c r="GR86" s="61"/>
      <c r="GS86" s="55">
        <f>'m10'!AM86+'m10'!AO86+'m10'!AQ86+'m10'!AS86+'m10'!AU86+'m10'!AW86+'m10'!AY86</f>
        <v>0</v>
      </c>
      <c r="GT86" s="57">
        <f t="shared" si="154"/>
        <v>0</v>
      </c>
      <c r="GU86" s="57">
        <f>'m10'!AN86+'m10'!AP86+'m10'!AR86+'m10'!AT86+'m10'!AV86+'m10'!AX86+'m10'!AZ86</f>
        <v>0</v>
      </c>
      <c r="GV86" s="58"/>
      <c r="GW86" s="57">
        <f t="shared" si="155"/>
        <v>0</v>
      </c>
      <c r="GX86" s="61"/>
      <c r="GY86" s="55">
        <f>'m10'!BA86+'m10'!BC86+'m10'!BE86+'m10'!BG86+'m10'!BI86+'m10'!BK86+'m11'!C86</f>
        <v>0</v>
      </c>
      <c r="GZ86" s="57">
        <f t="shared" si="156"/>
        <v>0</v>
      </c>
      <c r="HA86" s="57">
        <f>'m10'!BB86+'m10'!BD86+'m10'!BF86+'m10'!BH86+'m10'!BJ86+'m10'!BL86+'m11'!D86</f>
        <v>0</v>
      </c>
      <c r="HB86" s="58"/>
      <c r="HC86" s="57">
        <f t="shared" si="157"/>
        <v>0</v>
      </c>
      <c r="HD86" s="69">
        <f>IFERROR(__xludf.DUMMYFUNCTION("""COMPUTED_VALUE"""),100.0)</f>
        <v>100</v>
      </c>
      <c r="HE86" s="55">
        <f>'m11'!E86+'m11'!G86+'m11'!I86+'m11'!K86+'m11'!M86+'m11'!O86+'m11'!Q86</f>
        <v>0</v>
      </c>
      <c r="HF86" s="57">
        <f t="shared" si="158"/>
        <v>0</v>
      </c>
      <c r="HG86" s="57">
        <f>'m11'!F86+'m11'!H86+'m11'!J86+'m11'!L86+'m11'!N86+'m11'!P86+'m11'!R86</f>
        <v>0</v>
      </c>
      <c r="HH86" s="68"/>
      <c r="HI86" s="57">
        <f t="shared" si="159"/>
        <v>0</v>
      </c>
      <c r="HJ86" s="67"/>
      <c r="HK86" s="55">
        <f>'m11'!S86+'m11'!U86+'m11'!W86+'m11'!Y86+'m11'!AA86+'m11'!AC86+'m11'!AE86</f>
        <v>0</v>
      </c>
      <c r="HL86" s="57">
        <f t="shared" si="160"/>
        <v>0</v>
      </c>
      <c r="HM86" s="57">
        <f>'m11'!T86+'m11'!V86+'m11'!X86+'m11'!Z86+'m11'!AB86+'m11'!AD86+'m11'!AF86</f>
        <v>0</v>
      </c>
      <c r="HN86" s="68"/>
      <c r="HO86" s="57">
        <f t="shared" si="161"/>
        <v>0</v>
      </c>
      <c r="HP86" s="61"/>
      <c r="HQ86" s="55">
        <f>'m11'!AG86+'m11'!AI86+'m11'!AK86+'m11'!AM86+'m11'!AO86+'m11'!AQ86+'m11'!AS86</f>
        <v>0</v>
      </c>
      <c r="HR86" s="57">
        <f t="shared" si="162"/>
        <v>0</v>
      </c>
      <c r="HS86" s="57">
        <f>'m11'!AH86+'m11'!AJ86+'m11'!AL86+'m11'!AN86+'m11'!AP86+'m11'!AR86+'m11'!AT86</f>
        <v>0</v>
      </c>
      <c r="HT86" s="58"/>
      <c r="HU86" s="57">
        <f t="shared" si="163"/>
        <v>0</v>
      </c>
      <c r="HV86" s="61"/>
      <c r="HW86" s="55">
        <f>'m11'!AU86+'m11'!AW86+'m11'!AY86+'m11'!BA86+'m11'!BC86+'m11'!BE86+'m11'!BG86</f>
        <v>0</v>
      </c>
      <c r="HX86" s="57">
        <f t="shared" si="164"/>
        <v>0</v>
      </c>
      <c r="HY86" s="57">
        <f>'m11'!AV86+'m11'!AX86+'m11'!AZ86+'m11'!BB86+'m11'!BD86+'m11'!BF86+'m11'!BH86</f>
        <v>0</v>
      </c>
      <c r="HZ86" s="58"/>
      <c r="IA86" s="57">
        <f t="shared" si="165"/>
        <v>0</v>
      </c>
      <c r="IB86" s="61">
        <f>IFERROR(__xludf.DUMMYFUNCTION("""COMPUTED_VALUE"""),100.0)</f>
        <v>100</v>
      </c>
      <c r="IC86" s="55">
        <f>'m11'!BI86+'m12'!C86+'m12'!E86+'m12'!G86+'m12'!I86+'m12'!K86+'m12'!M86</f>
        <v>0</v>
      </c>
      <c r="ID86" s="57">
        <f t="shared" si="166"/>
        <v>0</v>
      </c>
      <c r="IE86" s="57">
        <f>'m11'!BJ86+'m12'!D86+'m12'!F86+'m12'!H86+'m12'!J86+'m12'!L86+'m12'!N86</f>
        <v>0</v>
      </c>
      <c r="IF86" s="58"/>
      <c r="IG86" s="57">
        <f t="shared" si="167"/>
        <v>0</v>
      </c>
      <c r="IH86" s="61"/>
      <c r="II86" s="55">
        <f>'m12'!O86+'m12'!Q86+'m12'!S86+'m12'!U86+'m12'!W86+'m12'!Y86+'m12'!AA86</f>
        <v>0</v>
      </c>
      <c r="IJ86" s="57">
        <f t="shared" si="168"/>
        <v>0</v>
      </c>
      <c r="IK86" s="57">
        <f>'m12'!P86+'m12'!R86+'m12'!T86+'m12'!V86+'m12'!X86+'m12'!Z86+'m12'!AB86</f>
        <v>0</v>
      </c>
      <c r="IL86" s="58"/>
      <c r="IM86" s="57">
        <f t="shared" si="169"/>
        <v>0</v>
      </c>
      <c r="IN86" s="61"/>
      <c r="IO86" s="55">
        <f>'m12'!AC86+'m12'!AE86+'m12'!AG86+'m12'!AI86+'m12'!AK86+'m12'!AM86+'m12'!AO86</f>
        <v>0</v>
      </c>
      <c r="IP86" s="57">
        <f t="shared" si="170"/>
        <v>0</v>
      </c>
      <c r="IQ86" s="57">
        <f>'m12'!AD86+'m12'!AF86+'m12'!AH86+'m12'!AJ86+'m12'!AL86+'m12'!AN86+'m12'!AP86</f>
        <v>0</v>
      </c>
      <c r="IR86" s="58"/>
      <c r="IS86" s="57">
        <f t="shared" si="171"/>
        <v>0</v>
      </c>
      <c r="IT86" s="61"/>
      <c r="IU86" s="55">
        <f>'m12'!AQ86+'m12'!AS86+'m12'!AU86+'m12'!AW86+'m12'!AY86+'m12'!BA86+'m12'!BC86</f>
        <v>0</v>
      </c>
      <c r="IV86" s="57">
        <f t="shared" si="172"/>
        <v>0</v>
      </c>
      <c r="IW86" s="57">
        <f>'m12'!AR86+'m12'!AT86+'m12'!AV86+'m12'!AX86+'m12'!AZ86+'m12'!BB86+'m12'!BD86</f>
        <v>0</v>
      </c>
      <c r="IX86" s="58"/>
      <c r="IY86" s="57">
        <f t="shared" si="173"/>
        <v>0</v>
      </c>
      <c r="IZ86" s="61"/>
      <c r="JA86" s="55">
        <f>'m12'!BE86+'m12'!BG86+'m12'!BI86+'m12'!BK86</f>
        <v>0</v>
      </c>
      <c r="JB86" s="57">
        <f t="shared" si="174"/>
        <v>0</v>
      </c>
      <c r="JC86" s="57">
        <f>'m12'!BF86+'m12'!BH86+'m12'!BJ86+'m12'!BL86</f>
        <v>0</v>
      </c>
      <c r="JD86" s="58"/>
      <c r="JE86" s="57">
        <f t="shared" si="175"/>
        <v>0</v>
      </c>
    </row>
    <row r="87">
      <c r="A87" s="2" t="str">
        <f>IFERROR(__xludf.DUMMYFUNCTION("""COMPUTED_VALUE"""),"Adrián Zajac")</f>
        <v>Adrián Zajac</v>
      </c>
      <c r="B87" s="2"/>
      <c r="C87" s="94">
        <f>'m3'!E65+'m3'!G65+'m3'!I65+'m3'!K65+'m3'!M65+'m3'!O65+'m3'!Q65</f>
        <v>0</v>
      </c>
      <c r="D87" s="46">
        <f>'m3'!A66*C87</f>
        <v>0</v>
      </c>
      <c r="E87" s="46">
        <f>'m3'!F65+'m3'!H65+'m3'!J65+'m3'!L65+'m3'!N65+'m3'!P65+'m3'!R65</f>
        <v>0</v>
      </c>
      <c r="F87" s="47"/>
      <c r="G87" s="46">
        <f t="shared" si="104"/>
        <v>0</v>
      </c>
      <c r="H87" s="2"/>
      <c r="I87" s="45">
        <f>'m3'!S65+'m3'!U65+'m3'!W65+'m3'!Y65+'m3'!AA65+'m3'!AC65+'m3'!AE65</f>
        <v>0</v>
      </c>
      <c r="J87" s="46">
        <f>'m3'!A66*I87</f>
        <v>0</v>
      </c>
      <c r="K87" s="46">
        <f>'m3'!T65+'m3'!V65+'m3'!X65+'m3'!Z65+'m3'!AB65+'m3'!AD65+'m3'!AF65</f>
        <v>0</v>
      </c>
      <c r="L87" s="47"/>
      <c r="M87" s="46">
        <f t="shared" si="105"/>
        <v>0</v>
      </c>
      <c r="N87" s="2"/>
      <c r="O87" s="45">
        <f>'m3'!AG65+'m3'!AI65+'m3'!AK65+'m3'!AM65+'m3'!AO65+'m3'!AQ65+'m3'!AS65</f>
        <v>0</v>
      </c>
      <c r="P87" s="46">
        <f>'m3'!A65*O87</f>
        <v>0</v>
      </c>
      <c r="Q87" s="46">
        <f>'m3'!AH65+'m3'!AJ65+'m3'!AL65+'m3'!AN65+'m3'!AP65+'m3'!AR65+'m3'!AT65</f>
        <v>0</v>
      </c>
      <c r="R87" s="47"/>
      <c r="S87" s="46">
        <f t="shared" si="106"/>
        <v>0</v>
      </c>
      <c r="T87" s="2"/>
      <c r="U87" s="45">
        <f>'m3'!AU65+'m3'!AW65+'m3'!AY65+'m3'!BA65+'m3'!BC65+'m3'!BE65+'m3'!BG65</f>
        <v>0</v>
      </c>
      <c r="V87" s="46">
        <f>'m3'!A65*U87</f>
        <v>0</v>
      </c>
      <c r="W87" s="46">
        <f>'m3'!AV65+'m3'!AX65+'m3'!AZ65+'m3'!BB65+'m3'!BD65+'m3'!BF65+'m3'!BH65</f>
        <v>0</v>
      </c>
      <c r="X87" s="47"/>
      <c r="Y87" s="46">
        <f t="shared" si="107"/>
        <v>0</v>
      </c>
      <c r="Z87" s="2"/>
      <c r="AA87" s="45">
        <f>'m3'!BI65+'m3'!BK65+'m4'!C65+'m4'!E65+'m4'!G65+'m4'!I65+'m4'!K65</f>
        <v>0</v>
      </c>
      <c r="AB87" s="46">
        <f>('m3'!BI65+'m3'!BK65)*'m3'!A65+('m4'!C65+'m4'!E65+'m4'!G65+'m4'!I65+'m4'!K65)*'m4'!A65</f>
        <v>0</v>
      </c>
      <c r="AC87" s="46">
        <f>'m3'!BJ65+'m3'!BL65+'m4'!D65+'m4'!F65+'m4'!H65+'m4'!J65+'m4'!L65</f>
        <v>0</v>
      </c>
      <c r="AD87" s="49"/>
      <c r="AE87" s="46">
        <f t="shared" si="108"/>
        <v>0</v>
      </c>
      <c r="AF87" s="44">
        <f>IFERROR(__xludf.DUMMYFUNCTION("""COMPUTED_VALUE"""),120.0)</f>
        <v>120</v>
      </c>
      <c r="AG87" s="45">
        <f>'m4'!M65+'m4'!O65+'m4'!Q65+'m4'!S65+'m4'!U65+'m4'!W65+'m4'!Y65</f>
        <v>0</v>
      </c>
      <c r="AH87" s="46">
        <f>'m4'!A65*AG87</f>
        <v>0</v>
      </c>
      <c r="AI87" s="46">
        <f>'m4'!N65+'m4'!P65+'m4'!R65+'m4'!T65+'m4'!V65+'m4'!X65+'m4'!Z65</f>
        <v>0</v>
      </c>
      <c r="AJ87" s="49"/>
      <c r="AK87" s="46">
        <f t="shared" si="109"/>
        <v>0</v>
      </c>
      <c r="AL87" s="2"/>
      <c r="AM87" s="45">
        <f>'m4'!AA65+'m4'!AC65+'m4'!AE65+'m4'!AG65+'m4'!AI65+'m4'!AK65+'m4'!AM65</f>
        <v>48</v>
      </c>
      <c r="AN87" s="46">
        <f>'m4'!A65*AM87</f>
        <v>5760</v>
      </c>
      <c r="AO87" s="52">
        <f>'m4'!AB65+'m4'!AD65+'m4'!AF65+'m4'!AH65+'m4'!AJ65+'m4'!AL65+'m4'!AN65</f>
        <v>0</v>
      </c>
      <c r="AP87" s="64">
        <v>5760.0</v>
      </c>
      <c r="AQ87" s="46">
        <f t="shared" si="110"/>
        <v>0</v>
      </c>
      <c r="AR87" s="2"/>
      <c r="AS87" s="45">
        <f>'m4'!AO65+'m4'!AQ65+'m4'!AS65+'m4'!AU65+'m4'!AW65+'m4'!AY65+'m4'!BA65</f>
        <v>48</v>
      </c>
      <c r="AT87" s="46">
        <f>'m4'!A65*AS87</f>
        <v>5760</v>
      </c>
      <c r="AU87" s="46">
        <f>'m4'!AP65+'m4'!AR65+'m4'!AT65+'m4'!AV65+'m4'!AX65+'m4'!AZ65+'m4'!BB65</f>
        <v>0</v>
      </c>
      <c r="AV87" s="47"/>
      <c r="AW87" s="62">
        <f t="shared" si="111"/>
        <v>-5760</v>
      </c>
      <c r="AX87" s="2"/>
      <c r="AY87" s="45">
        <f>'m4'!BC65+'m4'!BE65+'m4'!BG65+'m4'!BI65+'m5'!C65+'m5'!E65+'m5'!G65</f>
        <v>36</v>
      </c>
      <c r="AZ87" s="46">
        <f>('m4'!BC65+'m4'!BE65+'m4'!BG65+'m4'!BI65)*'m4'!A65+('m5'!C65+'m5'!E65+'m5'!G65)*'m5'!A65</f>
        <v>4320</v>
      </c>
      <c r="BA87" s="46">
        <f>'m4'!BD65+'m4'!BF65+'m4'!BH65+'m4'!BJ65+'m5'!D65+'m5'!F65+'m5'!H65</f>
        <v>0</v>
      </c>
      <c r="BB87" s="70"/>
      <c r="BC87" s="46">
        <f t="shared" si="112"/>
        <v>-4320</v>
      </c>
      <c r="BD87" s="44">
        <f>IFERROR(__xludf.DUMMYFUNCTION("""COMPUTED_VALUE"""),120.0)</f>
        <v>120</v>
      </c>
      <c r="BE87" s="45">
        <f>'m5'!I65+'m5'!K65+'m5'!M65+'m5'!O65+'m5'!Q65+'m5'!S65+'m5'!U65</f>
        <v>48</v>
      </c>
      <c r="BF87" s="46">
        <f>'m5'!A65*BE87</f>
        <v>5760</v>
      </c>
      <c r="BG87" s="46">
        <f>'m5'!J65+'m5'!L65+'m5'!N65+'m5'!P65+'m5'!R65+'m5'!T65+'m5'!V65</f>
        <v>0</v>
      </c>
      <c r="BH87" s="47"/>
      <c r="BI87" s="46">
        <f t="shared" si="113"/>
        <v>-5760</v>
      </c>
      <c r="BJ87" s="2"/>
      <c r="BK87" s="45">
        <f>'m5'!W65+'m5'!Y65+'m5'!AA65+'m5'!AC65+'m5'!AE65+'m5'!AG65+'m5'!AI65</f>
        <v>36</v>
      </c>
      <c r="BL87" s="46">
        <f>'m5'!A65*BK87</f>
        <v>4320</v>
      </c>
      <c r="BM87" s="46">
        <f>'m5'!X65+'m5'!Z65+'m5'!AB65+'m5'!AD65+'m5'!AF65+'m5'!AH65+'m5'!AJ65</f>
        <v>0</v>
      </c>
      <c r="BN87" s="47"/>
      <c r="BO87" s="46">
        <f t="shared" si="114"/>
        <v>-4320</v>
      </c>
      <c r="BP87" s="2"/>
      <c r="BQ87" s="45">
        <f>'m5'!AK65+'m5'!AM65+'m5'!AO65+'m5'!AQ65+'m5'!AS65+'m5'!AU65+'m5'!AW65</f>
        <v>42.5</v>
      </c>
      <c r="BR87" s="46">
        <f>'m5'!A65*BQ87</f>
        <v>5100</v>
      </c>
      <c r="BS87" s="46">
        <f>'m5'!AL65+'m5'!AN65+'m5'!AP65+'m5'!AR65+'m5'!AT65+'m5'!AV65+'m5'!AX65</f>
        <v>0</v>
      </c>
      <c r="BT87" s="47"/>
      <c r="BU87" s="46">
        <f t="shared" si="115"/>
        <v>-5100</v>
      </c>
      <c r="BV87" s="2"/>
      <c r="BW87" s="45">
        <f>'m5'!AY65+'m5'!BA65+'m5'!BC65+'m5'!BE65+'m5'!BG65+'m5'!BI65+'m5'!BK65</f>
        <v>48</v>
      </c>
      <c r="BX87" s="46">
        <f>'m5'!A65*BW87</f>
        <v>5760</v>
      </c>
      <c r="BY87" s="46">
        <f>'m5'!AZ65+'m5'!BB65+'m5'!BD65+'m5'!BF65+'m5'!BH65+'m5'!BJ65+'m5'!BL65</f>
        <v>0</v>
      </c>
      <c r="BZ87" s="47"/>
      <c r="CA87" s="46">
        <f t="shared" si="116"/>
        <v>-5760</v>
      </c>
      <c r="CB87" s="44">
        <f>IFERROR(__xludf.DUMMYFUNCTION("""COMPUTED_VALUE"""),120.0)</f>
        <v>120</v>
      </c>
      <c r="CC87" s="45">
        <f>'m6'!C77+'m6'!E77+'m6'!G77+'m6'!I77+'m6'!K77+'m6'!M77+'m6'!O77</f>
        <v>48</v>
      </c>
      <c r="CD87" s="46">
        <f t="shared" si="117"/>
        <v>5760</v>
      </c>
      <c r="CE87" s="46">
        <f>'m6'!D77+'m6'!F77+'m6'!H77+'m6'!J77+'m6'!L77+'m6'!N77+'m6'!P77</f>
        <v>0</v>
      </c>
      <c r="CF87" s="64"/>
      <c r="CG87" s="46">
        <f t="shared" si="118"/>
        <v>-5760</v>
      </c>
      <c r="CH87" s="2"/>
      <c r="CI87" s="45">
        <f>'m6'!Q77+'m6'!S77+'m6'!U77+'m6'!W77+'m6'!Y77+'m6'!AA77+'m6'!AC77</f>
        <v>51.5</v>
      </c>
      <c r="CJ87" s="54">
        <f t="shared" si="119"/>
        <v>6180</v>
      </c>
      <c r="CK87" s="46">
        <f>'m6'!R77+'m6'!T77+'m6'!V77+'m6'!X77+'m6'!Z77+'m6'!AB77+'m6'!AD77</f>
        <v>0</v>
      </c>
      <c r="CL87" s="64"/>
      <c r="CM87" s="46">
        <f t="shared" si="120"/>
        <v>-6180</v>
      </c>
      <c r="CN87" s="2"/>
      <c r="CO87" s="45">
        <f>'m6'!AE77+'m6'!AG77+'m6'!AI77+'m6'!AK77+'m6'!AM77+'m6'!AO77+'m6'!AQ77</f>
        <v>50</v>
      </c>
      <c r="CP87" s="46">
        <f t="shared" si="121"/>
        <v>6000</v>
      </c>
      <c r="CQ87" s="46">
        <f>'m6'!AF77+'m6'!AH77+'m6'!AJ77+'m6'!AL77+'m6'!AN77+'m6'!AP77+'m6'!AR77</f>
        <v>0</v>
      </c>
      <c r="CR87" s="64"/>
      <c r="CS87" s="46">
        <f t="shared" si="122"/>
        <v>-6000</v>
      </c>
      <c r="CT87" s="2"/>
      <c r="CU87" s="45">
        <f>'m6'!AS77+'m6'!AU77+'m6'!AW77+'m6'!AY77+'m6'!BA77+'m6'!BC77+'m6'!BE77</f>
        <v>51</v>
      </c>
      <c r="CV87" s="46">
        <f t="shared" si="123"/>
        <v>6120</v>
      </c>
      <c r="CW87" s="46">
        <f>'m6'!AT77+'m6'!AV77+'m6'!AX77+'m6'!AZ77+'m6'!BB77+'m6'!BD77+'m6'!BF77</f>
        <v>0</v>
      </c>
      <c r="CX87" s="64"/>
      <c r="CY87" s="46">
        <f t="shared" si="124"/>
        <v>-6120</v>
      </c>
      <c r="CZ87" s="2"/>
      <c r="DA87" s="45">
        <f>'m6'!BG77+'m6'!BI77+'m7'!C77+'m7'!E77+'m7'!G77+'m7'!I77+'m7'!K77</f>
        <v>35.5</v>
      </c>
      <c r="DB87" s="46">
        <f>('m6'!BG77+'m6'!BI77)*'m6'!A77+('m7'!C77+'m7'!E77+'m7'!G77+'m7'!I77+'m7'!K77)*'m7'!A77</f>
        <v>4260</v>
      </c>
      <c r="DC87" s="46">
        <f>'m6'!BH77+'m6'!BJ77+'m7'!D77+'m7'!F77+'m7'!H77+'m7'!J77+'m7'!L77</f>
        <v>0</v>
      </c>
      <c r="DD87" s="64"/>
      <c r="DE87" s="46">
        <f t="shared" si="125"/>
        <v>-4260</v>
      </c>
      <c r="DF87" s="44">
        <f>IFERROR(__xludf.DUMMYFUNCTION("""COMPUTED_VALUE"""),120.0)</f>
        <v>120</v>
      </c>
      <c r="DG87" s="45">
        <f>'m7'!M77+'m7'!O77+'m7'!Q77+'m7'!S77+'m7'!U77+'m7'!W77+'m7'!Y77</f>
        <v>47.5</v>
      </c>
      <c r="DH87" s="46">
        <f t="shared" si="126"/>
        <v>5700</v>
      </c>
      <c r="DI87" s="46">
        <f>'m7'!N77+'m7'!P77+'m7'!R77+'m7'!T77+'m7'!V77+'m7'!X77+'m7'!Z77</f>
        <v>0</v>
      </c>
      <c r="DJ87" s="64"/>
      <c r="DK87" s="46">
        <f t="shared" si="127"/>
        <v>-5700</v>
      </c>
      <c r="DL87" s="2"/>
      <c r="DM87" s="45">
        <f>'m7'!AA77+'m7'!AC77+'m7'!AE77+'m7'!AG77+'m7'!AI77+'m7'!AK77+'m7'!AM77</f>
        <v>48</v>
      </c>
      <c r="DN87" s="46">
        <f t="shared" si="128"/>
        <v>5760</v>
      </c>
      <c r="DO87" s="46">
        <f>'m7'!AB77+'m7'!AD77+'m7'!AF77+'m7'!AH77+'m7'!AJ77+'m7'!AL77+'m7'!AN77</f>
        <v>0</v>
      </c>
      <c r="DP87" s="64"/>
      <c r="DQ87" s="46">
        <f t="shared" si="129"/>
        <v>-5760</v>
      </c>
      <c r="DR87" s="2"/>
      <c r="DS87" s="45">
        <f>'m7'!AO77+'m7'!AQ77+'m7'!AS77+'m7'!AU77+'m7'!AW77+'m7'!AY77+'m7'!BA77</f>
        <v>52</v>
      </c>
      <c r="DT87" s="46">
        <f t="shared" si="130"/>
        <v>6240</v>
      </c>
      <c r="DU87" s="46">
        <f>'m7'!AP77+'m7'!AR77+'m7'!AT77+'m7'!AV77+'m7'!AX77+'m7'!AZ77+'m7'!BB77</f>
        <v>0</v>
      </c>
      <c r="DV87" s="64"/>
      <c r="DW87" s="46">
        <f t="shared" si="131"/>
        <v>-6240</v>
      </c>
      <c r="DX87" s="2"/>
      <c r="DY87" s="97">
        <f>'m7'!BC77+'m7'!BE77+'m7'!BG77+'m7'!BI77+'m7'!BK77+'m8'!C77+'m8'!E77</f>
        <v>30.5</v>
      </c>
      <c r="DZ87" s="63">
        <f>('m7'!BC77+'m7'!BE77+'m7'!BG77+'m7'!BI77+'m7'!BK77)*DF87+('m8'!C77+'m8'!E77)*ED87</f>
        <v>3660</v>
      </c>
      <c r="EA87" s="63">
        <f>'m7'!BD77+'m7'!BF77+'m7'!BH77+'m7'!BJ77+'m7'!BL77+'m8'!D77+'m8'!F77</f>
        <v>0</v>
      </c>
      <c r="EB87" s="64"/>
      <c r="EC87" s="63">
        <f t="shared" si="132"/>
        <v>-3660</v>
      </c>
      <c r="ED87" s="65">
        <f>IFERROR(__xludf.DUMMYFUNCTION("""COMPUTED_VALUE"""),120.0)</f>
        <v>120</v>
      </c>
      <c r="EE87" s="97">
        <f>'m8'!G77+'m8'!I77+'m8'!K77+'m8'!M77+'m8'!O77+'m8'!Q77+'m8'!S77</f>
        <v>0</v>
      </c>
      <c r="EF87" s="63">
        <f t="shared" si="133"/>
        <v>0</v>
      </c>
      <c r="EG87" s="63">
        <f>'m8'!H77+'m8'!J77+'m8'!L77+'m8'!N77+'m8'!P77+'m8'!R77+'m8'!T77</f>
        <v>0</v>
      </c>
      <c r="EH87" s="64"/>
      <c r="EI87" s="63">
        <f t="shared" si="134"/>
        <v>0</v>
      </c>
      <c r="EJ87" s="66"/>
      <c r="EK87" s="97">
        <f>'m8'!U77+'m8'!W77+'m8'!Y77+'m8'!AA77+'m8'!AC77+'m8'!AE77+'m8'!AG77</f>
        <v>47</v>
      </c>
      <c r="EL87" s="63">
        <f t="shared" si="135"/>
        <v>5640</v>
      </c>
      <c r="EM87" s="63">
        <f>'m8'!V77+'m8'!X77+'m8'!Z77+'m8'!AB77+'m8'!AD77+'m8'!AF77+'m8'!AH77</f>
        <v>500</v>
      </c>
      <c r="EN87" s="64"/>
      <c r="EO87" s="63">
        <f t="shared" si="136"/>
        <v>-5140</v>
      </c>
      <c r="EP87" s="67"/>
      <c r="EQ87" s="55">
        <f>'m8'!AI77+'m8'!AK77+'m8'!AM77+'m8'!AO77+'m8'!AQ77+'m8'!AS77+'m8'!AU77</f>
        <v>52.5</v>
      </c>
      <c r="ER87" s="57">
        <f t="shared" si="137"/>
        <v>6300</v>
      </c>
      <c r="ES87" s="57">
        <f>'m8'!AJ77+'m8'!AL77+'m8'!AN77+'m8'!AP77+'m8'!AR77+'m8'!AT77+'m8'!AV77</f>
        <v>0</v>
      </c>
      <c r="ET87" s="68"/>
      <c r="EU87" s="57">
        <f t="shared" si="138"/>
        <v>-6300</v>
      </c>
      <c r="EV87" s="67"/>
      <c r="EW87" s="55">
        <f>'m8'!AW77+'m8'!AY77+'m8'!BA77+'m8'!BC77+'m8'!BE77+'m8'!BG77+'m8'!BI77</f>
        <v>55.5</v>
      </c>
      <c r="EX87" s="57">
        <f t="shared" si="139"/>
        <v>6660</v>
      </c>
      <c r="EY87" s="57">
        <f>'m8'!AX77+'m8'!AZ77+'m8'!BB77+'m8'!BD77+'m8'!BF77+'m8'!BH77+'m8'!BJ77</f>
        <v>0</v>
      </c>
      <c r="EZ87" s="68"/>
      <c r="FA87" s="57">
        <f t="shared" si="140"/>
        <v>-6660</v>
      </c>
      <c r="FB87" s="67"/>
      <c r="FC87" s="55">
        <f>'m8'!BK77+'m9'!C77+'m9'!E77+'m9'!G77+'m9'!I77+'m9'!K77+'m9'!M77</f>
        <v>48</v>
      </c>
      <c r="FD87" s="57">
        <f>'m8'!BK77*ED87+'m9'!C77*FH87+'m9'!E77*FH87+'m9'!G77*FH87+'m9'!I77*FH87+'m9'!K77*FH87+'m9'!M77*FH87</f>
        <v>5760</v>
      </c>
      <c r="FE87" s="57">
        <f>'m8'!BL77+'m9'!D77+'m9'!F77+'m9'!H77+'m9'!J77+'m9'!L77+'m9'!N77</f>
        <v>0</v>
      </c>
      <c r="FF87" s="68"/>
      <c r="FG87" s="57">
        <f t="shared" si="141"/>
        <v>-5760</v>
      </c>
      <c r="FH87" s="65">
        <f>IFERROR(__xludf.DUMMYFUNCTION("""COMPUTED_VALUE"""),120.0)</f>
        <v>120</v>
      </c>
      <c r="FI87" s="97">
        <f>'m9'!O77+'m9'!Q77+'m9'!S77+'m9'!U77+'m9'!W77+'m9'!Y77+'m9'!AA77</f>
        <v>50</v>
      </c>
      <c r="FJ87" s="63">
        <f t="shared" si="142"/>
        <v>6000</v>
      </c>
      <c r="FK87" s="63">
        <f>'m9'!P77+'m9'!R77+'m9'!T77+'m9'!V77+'m9'!X77+'m9'!Z77+'m9'!AB77</f>
        <v>0</v>
      </c>
      <c r="FL87" s="64"/>
      <c r="FM87" s="63">
        <f t="shared" si="143"/>
        <v>-6000</v>
      </c>
      <c r="FN87" s="67"/>
      <c r="FO87" s="55">
        <f>'m9'!AC77+'m9'!AE77+'m9'!AG77+'m9'!AI77+'m9'!AK77+'m9'!AM77+'m9'!AO77</f>
        <v>54.5</v>
      </c>
      <c r="FP87" s="57">
        <f t="shared" si="144"/>
        <v>6540</v>
      </c>
      <c r="FQ87" s="57">
        <f>'m9'!AD77+'m9'!AF77+'m9'!AH77+'m9'!AJ77+'m9'!AL77+'m9'!AN77+'m9'!AP77</f>
        <v>0</v>
      </c>
      <c r="FR87" s="68"/>
      <c r="FS87" s="57">
        <f t="shared" si="145"/>
        <v>-6540</v>
      </c>
      <c r="FT87" s="67"/>
      <c r="FU87" s="55">
        <f>'m9'!AQ77+'m9'!AS77+'m9'!AU77+'m9'!AW77+'m9'!AY77+'m9'!BA77+'m9'!BC77</f>
        <v>50</v>
      </c>
      <c r="FV87" s="57">
        <f t="shared" si="146"/>
        <v>6000</v>
      </c>
      <c r="FW87" s="57">
        <f>'m9'!AR77+'m9'!AT77+'m9'!AV77+'m9'!AX77+'m9'!AZ77+'m9'!BB77+'m9'!BD77</f>
        <v>0</v>
      </c>
      <c r="FX87" s="68"/>
      <c r="FY87" s="57">
        <f t="shared" si="147"/>
        <v>-6000</v>
      </c>
      <c r="FZ87" s="67"/>
      <c r="GA87" s="55">
        <f>'m9'!BE77+'m9'!BG77+'m9'!BI77+'m10'!C87+'m10'!E87+'m10'!G87+'m10'!I87</f>
        <v>40.5</v>
      </c>
      <c r="GB87" s="57">
        <f t="shared" si="148"/>
        <v>4860</v>
      </c>
      <c r="GC87" s="57">
        <f>'m9'!BF77+'m9'!BH77+'m9'!BJ77+'m10'!D87+'m10'!F87+'m10'!H87+'m10'!J87</f>
        <v>0</v>
      </c>
      <c r="GD87" s="68"/>
      <c r="GE87" s="57">
        <f t="shared" si="149"/>
        <v>-4860</v>
      </c>
      <c r="GF87" s="69">
        <f>IFERROR(__xludf.DUMMYFUNCTION("""COMPUTED_VALUE"""),120.0)</f>
        <v>120</v>
      </c>
      <c r="GG87" s="55">
        <f>'m10'!K87+'m10'!M87+'m10'!O87+'m10'!Q87+'m10'!S87+'m10'!U87+'m10'!W87</f>
        <v>49</v>
      </c>
      <c r="GH87" s="57">
        <f t="shared" si="150"/>
        <v>5880</v>
      </c>
      <c r="GI87" s="57">
        <f>'m10'!L87+'m10'!N87+'m10'!P87+'m10'!R87+'m10'!T87+'m10'!V87+'m10'!X87</f>
        <v>0</v>
      </c>
      <c r="GJ87" s="68"/>
      <c r="GK87" s="57">
        <f t="shared" si="151"/>
        <v>-5880</v>
      </c>
      <c r="GL87" s="67"/>
      <c r="GM87" s="55">
        <f>'m10'!Y87+'m10'!AA87+'m10'!AC87+'m10'!AE87+'m10'!AG87+'m10'!AI87+'m10'!AK87</f>
        <v>52</v>
      </c>
      <c r="GN87" s="57">
        <f t="shared" si="152"/>
        <v>6240</v>
      </c>
      <c r="GO87" s="57">
        <f>'m10'!Z87+'m10'!AB87+'m10'!AD87+'m10'!AF87+'m10'!AH87+'m10'!AJ87+'m10'!AL87</f>
        <v>0</v>
      </c>
      <c r="GP87" s="68"/>
      <c r="GQ87" s="57">
        <f t="shared" si="153"/>
        <v>-6240</v>
      </c>
      <c r="GR87" s="61"/>
      <c r="GS87" s="55">
        <f>'m10'!AM87+'m10'!AO87+'m10'!AQ87+'m10'!AS87+'m10'!AU87+'m10'!AW87+'m10'!AY87</f>
        <v>49.5</v>
      </c>
      <c r="GT87" s="57">
        <f t="shared" si="154"/>
        <v>5940</v>
      </c>
      <c r="GU87" s="57">
        <f>'m10'!AN87+'m10'!AP87+'m10'!AR87+'m10'!AT87+'m10'!AV87+'m10'!AX87+'m10'!AZ87</f>
        <v>0</v>
      </c>
      <c r="GV87" s="58"/>
      <c r="GW87" s="57">
        <f t="shared" si="155"/>
        <v>-5940</v>
      </c>
      <c r="GX87" s="61"/>
      <c r="GY87" s="55">
        <f>'m10'!BA87+'m10'!BC87+'m10'!BE87+'m10'!BG87+'m10'!BI87+'m10'!BK87+'m11'!C87</f>
        <v>47.5</v>
      </c>
      <c r="GZ87" s="57">
        <f t="shared" si="156"/>
        <v>5700</v>
      </c>
      <c r="HA87" s="57">
        <f>'m10'!BB87+'m10'!BD87+'m10'!BF87+'m10'!BH87+'m10'!BJ87+'m10'!BL87+'m11'!D87</f>
        <v>0</v>
      </c>
      <c r="HB87" s="58"/>
      <c r="HC87" s="57">
        <f t="shared" si="157"/>
        <v>-5700</v>
      </c>
      <c r="HD87" s="69">
        <f>IFERROR(__xludf.DUMMYFUNCTION("""COMPUTED_VALUE"""),120.0)</f>
        <v>120</v>
      </c>
      <c r="HE87" s="55">
        <f>'m11'!E87+'m11'!G87+'m11'!I87+'m11'!K87+'m11'!M87+'m11'!O87+'m11'!Q87</f>
        <v>48</v>
      </c>
      <c r="HF87" s="57">
        <f t="shared" si="158"/>
        <v>5760</v>
      </c>
      <c r="HG87" s="57">
        <f>'m11'!F87+'m11'!H87+'m11'!J87+'m11'!L87+'m11'!N87+'m11'!P87+'m11'!R87</f>
        <v>0</v>
      </c>
      <c r="HH87" s="68"/>
      <c r="HI87" s="57">
        <f t="shared" si="159"/>
        <v>-5760</v>
      </c>
      <c r="HJ87" s="67"/>
      <c r="HK87" s="55">
        <f>'m11'!S87+'m11'!U87+'m11'!W87+'m11'!Y87+'m11'!AA87+'m11'!AC87+'m11'!AE87</f>
        <v>50.5</v>
      </c>
      <c r="HL87" s="57">
        <f t="shared" si="160"/>
        <v>6060</v>
      </c>
      <c r="HM87" s="57">
        <f>'m11'!T87+'m11'!V87+'m11'!X87+'m11'!Z87+'m11'!AB87+'m11'!AD87+'m11'!AF87</f>
        <v>0</v>
      </c>
      <c r="HN87" s="68"/>
      <c r="HO87" s="57">
        <f t="shared" si="161"/>
        <v>-6060</v>
      </c>
      <c r="HP87" s="61"/>
      <c r="HQ87" s="55">
        <f>'m11'!AG87+'m11'!AI87+'m11'!AK87+'m11'!AM87+'m11'!AO87+'m11'!AQ87+'m11'!AS87</f>
        <v>51</v>
      </c>
      <c r="HR87" s="57">
        <f t="shared" si="162"/>
        <v>6120</v>
      </c>
      <c r="HS87" s="57">
        <f>'m11'!AH87+'m11'!AJ87+'m11'!AL87+'m11'!AN87+'m11'!AP87+'m11'!AR87+'m11'!AT87</f>
        <v>0</v>
      </c>
      <c r="HT87" s="58"/>
      <c r="HU87" s="57">
        <f t="shared" si="163"/>
        <v>-6120</v>
      </c>
      <c r="HV87" s="61"/>
      <c r="HW87" s="55">
        <f>'m11'!AU87+'m11'!AW87+'m11'!AY87+'m11'!BA87+'m11'!BC87+'m11'!BE87+'m11'!BG87</f>
        <v>49</v>
      </c>
      <c r="HX87" s="57">
        <f t="shared" si="164"/>
        <v>5880</v>
      </c>
      <c r="HY87" s="57">
        <f>'m11'!AV87+'m11'!AX87+'m11'!AZ87+'m11'!BB87+'m11'!BD87+'m11'!BF87+'m11'!BH87</f>
        <v>0</v>
      </c>
      <c r="HZ87" s="58"/>
      <c r="IA87" s="57">
        <f t="shared" si="165"/>
        <v>-5880</v>
      </c>
      <c r="IB87" s="61">
        <f>IFERROR(__xludf.DUMMYFUNCTION("""COMPUTED_VALUE"""),120.0)</f>
        <v>120</v>
      </c>
      <c r="IC87" s="55">
        <f>'m11'!BI87+'m12'!C87+'m12'!E87+'m12'!G87+'m12'!I87+'m12'!K87+'m12'!M87</f>
        <v>52</v>
      </c>
      <c r="ID87" s="57">
        <f t="shared" si="166"/>
        <v>6240</v>
      </c>
      <c r="IE87" s="57">
        <f>'m11'!BJ87+'m12'!D87+'m12'!F87+'m12'!H87+'m12'!J87+'m12'!L87+'m12'!N87</f>
        <v>0</v>
      </c>
      <c r="IF87" s="58"/>
      <c r="IG87" s="57">
        <f t="shared" si="167"/>
        <v>-6240</v>
      </c>
      <c r="IH87" s="61"/>
      <c r="II87" s="55">
        <f>'m12'!O87+'m12'!Q87+'m12'!S87+'m12'!U87+'m12'!W87+'m12'!Y87+'m12'!AA87</f>
        <v>46.5</v>
      </c>
      <c r="IJ87" s="57">
        <f t="shared" si="168"/>
        <v>5580</v>
      </c>
      <c r="IK87" s="57">
        <f>'m12'!P87+'m12'!R87+'m12'!T87+'m12'!V87+'m12'!X87+'m12'!Z87+'m12'!AB87</f>
        <v>0</v>
      </c>
      <c r="IL87" s="58"/>
      <c r="IM87" s="57">
        <f t="shared" si="169"/>
        <v>-5580</v>
      </c>
      <c r="IN87" s="61"/>
      <c r="IO87" s="55">
        <f>'m12'!AC87+'m12'!AE87+'m12'!AG87+'m12'!AI87+'m12'!AK87+'m12'!AM87+'m12'!AO87</f>
        <v>51.5</v>
      </c>
      <c r="IP87" s="57">
        <f t="shared" si="170"/>
        <v>6180</v>
      </c>
      <c r="IQ87" s="57">
        <f>'m12'!AD87+'m12'!AF87+'m12'!AH87+'m12'!AJ87+'m12'!AL87+'m12'!AN87+'m12'!AP87</f>
        <v>0</v>
      </c>
      <c r="IR87" s="58"/>
      <c r="IS87" s="57">
        <f t="shared" si="171"/>
        <v>-6180</v>
      </c>
      <c r="IT87" s="61"/>
      <c r="IU87" s="55">
        <f>'m12'!AQ87+'m12'!AS87+'m12'!AU87+'m12'!AW87+'m12'!AY87+'m12'!BA87+'m12'!BC87</f>
        <v>28</v>
      </c>
      <c r="IV87" s="57">
        <f t="shared" si="172"/>
        <v>3360</v>
      </c>
      <c r="IW87" s="57">
        <f>'m12'!AR87+'m12'!AT87+'m12'!AV87+'m12'!AX87+'m12'!AZ87+'m12'!BB87+'m12'!BD87</f>
        <v>0</v>
      </c>
      <c r="IX87" s="58"/>
      <c r="IY87" s="57">
        <f t="shared" si="173"/>
        <v>-3360</v>
      </c>
      <c r="IZ87" s="61"/>
      <c r="JA87" s="55">
        <f>'m12'!BE87+'m12'!BG87+'m12'!BI87+'m12'!BK87</f>
        <v>51.5</v>
      </c>
      <c r="JB87" s="57">
        <f t="shared" si="174"/>
        <v>6180</v>
      </c>
      <c r="JC87" s="57">
        <f>'m12'!BF87+'m12'!BH87+'m12'!BJ87+'m12'!BL87</f>
        <v>0</v>
      </c>
      <c r="JD87" s="58"/>
      <c r="JE87" s="57">
        <f t="shared" si="175"/>
        <v>-6180</v>
      </c>
    </row>
    <row r="88">
      <c r="A88" s="2" t="str">
        <f>IFERROR(__xludf.DUMMYFUNCTION("""COMPUTED_VALUE"""),"Jan Beneš-x")</f>
        <v>Jan Beneš-x</v>
      </c>
      <c r="B88" s="2"/>
      <c r="C88" s="94">
        <f>'m3'!E66+'m3'!G66+'m3'!I66+'m3'!K66+'m3'!M66+'m3'!O66+'m3'!Q66</f>
        <v>0</v>
      </c>
      <c r="D88" s="46">
        <f>'m3'!A67*C88</f>
        <v>0</v>
      </c>
      <c r="E88" s="46">
        <f>'m3'!F66+'m3'!H66+'m3'!J66+'m3'!L66+'m3'!N66+'m3'!P66+'m3'!R66</f>
        <v>0</v>
      </c>
      <c r="F88" s="47"/>
      <c r="G88" s="46">
        <f t="shared" si="104"/>
        <v>0</v>
      </c>
      <c r="H88" s="2"/>
      <c r="I88" s="45">
        <f>'m3'!S66+'m3'!U66+'m3'!W66+'m3'!Y66+'m3'!AA66+'m3'!AC66+'m3'!AE66</f>
        <v>0</v>
      </c>
      <c r="J88" s="46">
        <f>'m3'!A67*I88</f>
        <v>0</v>
      </c>
      <c r="K88" s="46">
        <f>'m3'!T67+'m3'!V67+'m3'!X67+'m3'!Z67+'m3'!AB67+'m3'!AD67+'m3'!AF67</f>
        <v>0</v>
      </c>
      <c r="L88" s="47"/>
      <c r="M88" s="46">
        <f t="shared" si="105"/>
        <v>0</v>
      </c>
      <c r="N88" s="2"/>
      <c r="O88" s="45">
        <f>'m3'!AG66+'m3'!AI66+'m3'!AK66+'m3'!AM66+'m3'!AO66+'m3'!AQ66+'m3'!AS66</f>
        <v>0</v>
      </c>
      <c r="P88" s="46">
        <f>'m3'!A66*O88</f>
        <v>0</v>
      </c>
      <c r="Q88" s="46">
        <f>'m3'!AH66+'m3'!AJ66+'m3'!AL66+'m3'!AN66+'m3'!AP66+'m3'!AR66+'m3'!AT66</f>
        <v>0</v>
      </c>
      <c r="R88" s="47"/>
      <c r="S88" s="46">
        <f t="shared" si="106"/>
        <v>0</v>
      </c>
      <c r="T88" s="2"/>
      <c r="U88" s="45">
        <f>'m3'!AU66+'m3'!AW66+'m3'!AY66+'m3'!BA66+'m3'!BC66+'m3'!BE66+'m3'!BG66</f>
        <v>0</v>
      </c>
      <c r="V88" s="46">
        <f>'m3'!A66*U88</f>
        <v>0</v>
      </c>
      <c r="W88" s="46">
        <f>'m3'!AV66+'m3'!AX66+'m3'!AZ66+'m3'!BB66+'m3'!BD66+'m3'!BF66+'m3'!BH66</f>
        <v>0</v>
      </c>
      <c r="X88" s="47"/>
      <c r="Y88" s="46">
        <f t="shared" si="107"/>
        <v>0</v>
      </c>
      <c r="Z88" s="2"/>
      <c r="AA88" s="45">
        <f>'m3'!BI66+'m3'!BK66+'m4'!C66+'m4'!E66+'m4'!G66+'m4'!I66+'m4'!K66</f>
        <v>0</v>
      </c>
      <c r="AB88" s="46">
        <f>('m3'!BI66+'m3'!BK66)*'m3'!A66+('m4'!C66+'m4'!E66+'m4'!G66+'m4'!I66+'m4'!K66)*'m4'!A66</f>
        <v>0</v>
      </c>
      <c r="AC88" s="46">
        <f>'m3'!BJ66+'m3'!BL66+'m4'!D66+'m4'!F66+'m4'!H66+'m4'!J66+'m4'!L66</f>
        <v>0</v>
      </c>
      <c r="AD88" s="49"/>
      <c r="AE88" s="46">
        <f t="shared" si="108"/>
        <v>0</v>
      </c>
      <c r="AF88" s="2"/>
      <c r="AG88" s="45">
        <f>'m4'!M66+'m4'!O66+'m4'!Q66+'m4'!S66+'m4'!U66+'m4'!W66+'m4'!Y66</f>
        <v>0</v>
      </c>
      <c r="AH88" s="46">
        <f>'m4'!A66*AG88</f>
        <v>0</v>
      </c>
      <c r="AI88" s="46">
        <f>'m4'!N66+'m4'!P66+'m4'!R66+'m4'!T66+'m4'!V66+'m4'!X66+'m4'!Z66</f>
        <v>0</v>
      </c>
      <c r="AJ88" s="49"/>
      <c r="AK88" s="46">
        <f t="shared" si="109"/>
        <v>0</v>
      </c>
      <c r="AL88" s="2"/>
      <c r="AM88" s="45">
        <f>'m4'!AA66+'m4'!AC66+'m4'!AE66+'m4'!AG66+'m4'!AI66+'m4'!AK66+'m4'!AM66</f>
        <v>0</v>
      </c>
      <c r="AN88" s="46">
        <f>'m4'!A66*AM88</f>
        <v>0</v>
      </c>
      <c r="AO88" s="52">
        <f>'m4'!AB66+'m4'!AD66+'m4'!AF66+'m4'!AH66+'m4'!AJ66+'m4'!AL66+'m4'!AN66</f>
        <v>0</v>
      </c>
      <c r="AP88" s="49"/>
      <c r="AQ88" s="46"/>
      <c r="AR88" s="2"/>
      <c r="AS88" s="45">
        <f>'m4'!AO66+'m4'!AQ66+'m4'!AS66+'m4'!AU66+'m4'!AW66+'m4'!AY66+'m4'!BA66</f>
        <v>0</v>
      </c>
      <c r="AT88" s="46">
        <f>'m4'!A66*AS88</f>
        <v>0</v>
      </c>
      <c r="AU88" s="46">
        <f>'m4'!AP66+'m4'!AR66+'m4'!AT66+'m4'!AV66+'m4'!AX66+'m4'!AZ66+'m4'!BB66</f>
        <v>0</v>
      </c>
      <c r="AV88" s="47"/>
      <c r="AW88" s="62">
        <f t="shared" si="111"/>
        <v>0</v>
      </c>
      <c r="AX88" s="2"/>
      <c r="AY88" s="45">
        <f>'m4'!BC66+'m4'!BE66+'m4'!BG66+'m4'!BI66+'m5'!C66+'m5'!E66+'m5'!G66</f>
        <v>0</v>
      </c>
      <c r="AZ88" s="46">
        <f>('m4'!BC66+'m4'!BE66+'m4'!BG66+'m4'!BI66)*'m4'!A66+('m5'!C66+'m5'!E66+'m5'!G66)*'m5'!A66</f>
        <v>0</v>
      </c>
      <c r="BA88" s="46">
        <f>'m4'!BD66+'m4'!BF66+'m4'!BH66+'m4'!BJ66+'m5'!D66+'m5'!F66+'m5'!H66</f>
        <v>0</v>
      </c>
      <c r="BB88" s="47"/>
      <c r="BC88" s="46">
        <f t="shared" si="112"/>
        <v>0</v>
      </c>
      <c r="BD88" s="44">
        <f>IFERROR(__xludf.DUMMYFUNCTION("""COMPUTED_VALUE"""),100.0)</f>
        <v>100</v>
      </c>
      <c r="BE88" s="45">
        <f>'m5'!I66+'m5'!K66+'m5'!M66+'m5'!O66+'m5'!Q66+'m5'!S66+'m5'!U66</f>
        <v>0</v>
      </c>
      <c r="BF88" s="46">
        <f>'m5'!A66*BE88</f>
        <v>0</v>
      </c>
      <c r="BG88" s="46">
        <f>'m5'!J66+'m5'!L66+'m5'!N66+'m5'!P66+'m5'!R66+'m5'!T66+'m5'!V66</f>
        <v>0</v>
      </c>
      <c r="BH88" s="47"/>
      <c r="BI88" s="46">
        <f t="shared" si="113"/>
        <v>0</v>
      </c>
      <c r="BJ88" s="2"/>
      <c r="BK88" s="45">
        <f>'m5'!W66+'m5'!Y66+'m5'!AA66+'m5'!AC66+'m5'!AE66+'m5'!AG66+'m5'!AI66</f>
        <v>45.5</v>
      </c>
      <c r="BL88" s="46">
        <f>'m5'!A66*BK88</f>
        <v>4550</v>
      </c>
      <c r="BM88" s="46">
        <f>'m5'!X66+'m5'!Z66+'m5'!AB66+'m5'!AD66+'m5'!AF66+'m5'!AH66+'m5'!AJ66</f>
        <v>0</v>
      </c>
      <c r="BN88" s="47"/>
      <c r="BO88" s="46">
        <f t="shared" si="114"/>
        <v>-4550</v>
      </c>
      <c r="BP88" s="2"/>
      <c r="BQ88" s="45">
        <f>'m5'!AK66+'m5'!AM66+'m5'!AO66+'m5'!AQ66+'m5'!AS66+'m5'!AU66+'m5'!AW66</f>
        <v>0</v>
      </c>
      <c r="BR88" s="46">
        <f>'m5'!A66*BQ88</f>
        <v>0</v>
      </c>
      <c r="BS88" s="46">
        <f>'m5'!AL66+'m5'!AN66+'m5'!AP66+'m5'!AR66+'m5'!AT66+'m5'!AV66+'m5'!AX66</f>
        <v>0</v>
      </c>
      <c r="BT88" s="47"/>
      <c r="BU88" s="46">
        <f t="shared" si="115"/>
        <v>0</v>
      </c>
      <c r="BV88" s="2"/>
      <c r="BW88" s="45">
        <f>'m5'!AY66+'m5'!BA66+'m5'!BC66+'m5'!BE66+'m5'!BG66+'m5'!BI66+'m5'!BK66</f>
        <v>0</v>
      </c>
      <c r="BX88" s="46">
        <f>'m5'!A66*BW88</f>
        <v>0</v>
      </c>
      <c r="BY88" s="46">
        <f>'m5'!AZ66+'m5'!BB66+'m5'!BD66+'m5'!BF66+'m5'!BH66+'m5'!BJ66+'m5'!BL66</f>
        <v>0</v>
      </c>
      <c r="BZ88" s="47"/>
      <c r="CA88" s="46">
        <f t="shared" si="116"/>
        <v>0</v>
      </c>
      <c r="CB88" s="44">
        <f>IFERROR(__xludf.DUMMYFUNCTION("""COMPUTED_VALUE"""),100.0)</f>
        <v>100</v>
      </c>
      <c r="CC88" s="45">
        <f>'m6'!C78+'m6'!E78+'m6'!G78+'m6'!I78+'m6'!K78+'m6'!M78+'m6'!O78</f>
        <v>0</v>
      </c>
      <c r="CD88" s="46">
        <f t="shared" si="117"/>
        <v>0</v>
      </c>
      <c r="CE88" s="46">
        <f>'m6'!D78+'m6'!F78+'m6'!H78+'m6'!J78+'m6'!L78+'m6'!N78+'m6'!P78</f>
        <v>0</v>
      </c>
      <c r="CF88" s="64"/>
      <c r="CG88" s="46">
        <f t="shared" si="118"/>
        <v>0</v>
      </c>
      <c r="CH88" s="2"/>
      <c r="CI88" s="45">
        <f>'m6'!Q78+'m6'!S78+'m6'!U78+'m6'!W78+'m6'!Y78+'m6'!AA78+'m6'!AC78</f>
        <v>0</v>
      </c>
      <c r="CJ88" s="54">
        <f t="shared" si="119"/>
        <v>0</v>
      </c>
      <c r="CK88" s="46">
        <f>'m6'!R78+'m6'!T78+'m6'!V78+'m6'!X78+'m6'!Z78+'m6'!AB78+'m6'!AD78</f>
        <v>0</v>
      </c>
      <c r="CL88" s="64"/>
      <c r="CM88" s="46">
        <f t="shared" si="120"/>
        <v>0</v>
      </c>
      <c r="CN88" s="2"/>
      <c r="CO88" s="45">
        <f>'m6'!AE78+'m6'!AG78+'m6'!AI78+'m6'!AK78+'m6'!AM78+'m6'!AO78+'m6'!AQ78</f>
        <v>0</v>
      </c>
      <c r="CP88" s="46">
        <f t="shared" si="121"/>
        <v>0</v>
      </c>
      <c r="CQ88" s="46">
        <f>'m6'!AF78+'m6'!AH78+'m6'!AJ78+'m6'!AL78+'m6'!AN78+'m6'!AP78+'m6'!AR78</f>
        <v>0</v>
      </c>
      <c r="CR88" s="64"/>
      <c r="CS88" s="46">
        <f t="shared" si="122"/>
        <v>0</v>
      </c>
      <c r="CT88" s="2"/>
      <c r="CU88" s="45">
        <f>'m6'!AS78+'m6'!AU78+'m6'!AW78+'m6'!AY78+'m6'!BA78+'m6'!BC78+'m6'!BE78</f>
        <v>0</v>
      </c>
      <c r="CV88" s="46">
        <f t="shared" si="123"/>
        <v>0</v>
      </c>
      <c r="CW88" s="46">
        <f>'m6'!AT78+'m6'!AV78+'m6'!AX78+'m6'!AZ78+'m6'!BB78+'m6'!BD78+'m6'!BF78</f>
        <v>0</v>
      </c>
      <c r="CX88" s="64"/>
      <c r="CY88" s="46">
        <f t="shared" si="124"/>
        <v>0</v>
      </c>
      <c r="CZ88" s="2"/>
      <c r="DA88" s="45">
        <f>'m6'!BG78+'m6'!BI78+'m7'!C78+'m7'!E78+'m7'!G78+'m7'!I78+'m7'!K78</f>
        <v>0</v>
      </c>
      <c r="DB88" s="46">
        <f>('m6'!BG78+'m6'!BI78)*'m6'!A78+('m7'!C78+'m7'!E78+'m7'!G78+'m7'!I78+'m7'!K78)*'m7'!A78</f>
        <v>0</v>
      </c>
      <c r="DC88" s="46">
        <f>'m6'!BH78+'m6'!BJ78+'m7'!D78+'m7'!F78+'m7'!H78+'m7'!J78+'m7'!L78</f>
        <v>0</v>
      </c>
      <c r="DD88" s="64"/>
      <c r="DE88" s="46">
        <f t="shared" si="125"/>
        <v>0</v>
      </c>
      <c r="DF88" s="44">
        <f>IFERROR(__xludf.DUMMYFUNCTION("""COMPUTED_VALUE"""),100.0)</f>
        <v>100</v>
      </c>
      <c r="DG88" s="45">
        <f>'m7'!M78+'m7'!O78+'m7'!Q78+'m7'!S78+'m7'!U78+'m7'!W78+'m7'!Y78</f>
        <v>0</v>
      </c>
      <c r="DH88" s="46">
        <f t="shared" si="126"/>
        <v>0</v>
      </c>
      <c r="DI88" s="46">
        <f>'m7'!N78+'m7'!P78+'m7'!R78+'m7'!T78+'m7'!V78+'m7'!X78+'m7'!Z78</f>
        <v>0</v>
      </c>
      <c r="DJ88" s="64"/>
      <c r="DK88" s="46">
        <f t="shared" si="127"/>
        <v>0</v>
      </c>
      <c r="DL88" s="2"/>
      <c r="DM88" s="45">
        <f>'m7'!AA78+'m7'!AC78+'m7'!AE78+'m7'!AG78+'m7'!AI78+'m7'!AK78+'m7'!AM78</f>
        <v>0</v>
      </c>
      <c r="DN88" s="46">
        <f t="shared" si="128"/>
        <v>0</v>
      </c>
      <c r="DO88" s="46">
        <f>'m7'!AB78+'m7'!AD78+'m7'!AF78+'m7'!AH78+'m7'!AJ78+'m7'!AL78+'m7'!AN78</f>
        <v>0</v>
      </c>
      <c r="DP88" s="64"/>
      <c r="DQ88" s="46">
        <f t="shared" si="129"/>
        <v>0</v>
      </c>
      <c r="DR88" s="2"/>
      <c r="DS88" s="45">
        <f>'m7'!AO78+'m7'!AQ78+'m7'!AS78+'m7'!AU78+'m7'!AW78+'m7'!AY78+'m7'!BA78</f>
        <v>0</v>
      </c>
      <c r="DT88" s="46">
        <f t="shared" si="130"/>
        <v>0</v>
      </c>
      <c r="DU88" s="46">
        <f>'m7'!AP78+'m7'!AR78+'m7'!AT78+'m7'!AV78+'m7'!AX78+'m7'!AZ78+'m7'!BB78</f>
        <v>0</v>
      </c>
      <c r="DV88" s="64"/>
      <c r="DW88" s="46">
        <f t="shared" si="131"/>
        <v>0</v>
      </c>
      <c r="DX88" s="2"/>
      <c r="DY88" s="97">
        <f>'m7'!BC78+'m7'!BE78+'m7'!BG78+'m7'!BI78+'m7'!BK78+'m8'!C78+'m8'!E78</f>
        <v>0</v>
      </c>
      <c r="DZ88" s="63">
        <f>('m7'!BC78+'m7'!BE78+'m7'!BG78+'m7'!BI78+'m7'!BK78)*DF88+('m8'!C78+'m8'!E78)*ED88</f>
        <v>0</v>
      </c>
      <c r="EA88" s="63">
        <f>'m7'!BD78+'m7'!BF78+'m7'!BH78+'m7'!BJ78+'m7'!BL78+'m8'!D78+'m8'!F78</f>
        <v>0</v>
      </c>
      <c r="EB88" s="64"/>
      <c r="EC88" s="63">
        <f t="shared" si="132"/>
        <v>0</v>
      </c>
      <c r="ED88" s="65">
        <f>IFERROR(__xludf.DUMMYFUNCTION("""COMPUTED_VALUE"""),100.0)</f>
        <v>100</v>
      </c>
      <c r="EE88" s="97">
        <f>'m8'!G78+'m8'!I78+'m8'!K78+'m8'!M78+'m8'!O78+'m8'!Q78+'m8'!S78</f>
        <v>0</v>
      </c>
      <c r="EF88" s="63">
        <f t="shared" si="133"/>
        <v>0</v>
      </c>
      <c r="EG88" s="63">
        <f>'m8'!H78+'m8'!J78+'m8'!L78+'m8'!N78+'m8'!P78+'m8'!R78+'m8'!T78</f>
        <v>0</v>
      </c>
      <c r="EH88" s="64"/>
      <c r="EI88" s="63">
        <f t="shared" si="134"/>
        <v>0</v>
      </c>
      <c r="EJ88" s="66"/>
      <c r="EK88" s="97">
        <f>'m8'!U78+'m8'!W78+'m8'!Y78+'m8'!AA78+'m8'!AC78+'m8'!AE78+'m8'!AG78</f>
        <v>0</v>
      </c>
      <c r="EL88" s="63">
        <f t="shared" si="135"/>
        <v>0</v>
      </c>
      <c r="EM88" s="63">
        <f>'m8'!V78+'m8'!X78+'m8'!Z78+'m8'!AB78+'m8'!AD78+'m8'!AF78+'m8'!AH78</f>
        <v>0</v>
      </c>
      <c r="EN88" s="64"/>
      <c r="EO88" s="63">
        <f t="shared" si="136"/>
        <v>0</v>
      </c>
      <c r="EP88" s="67"/>
      <c r="EQ88" s="55">
        <f>'m8'!AI78+'m8'!AK78+'m8'!AM78+'m8'!AO78+'m8'!AQ78+'m8'!AS78+'m8'!AU78</f>
        <v>0</v>
      </c>
      <c r="ER88" s="57">
        <f t="shared" si="137"/>
        <v>0</v>
      </c>
      <c r="ES88" s="57">
        <f>'m8'!AJ78+'m8'!AL78+'m8'!AN78+'m8'!AP78+'m8'!AR78+'m8'!AT78+'m8'!AV78</f>
        <v>0</v>
      </c>
      <c r="ET88" s="68"/>
      <c r="EU88" s="57">
        <f t="shared" si="138"/>
        <v>0</v>
      </c>
      <c r="EV88" s="67"/>
      <c r="EW88" s="55">
        <f>'m8'!AW78+'m8'!AY78+'m8'!BA78+'m8'!BC78+'m8'!BE78+'m8'!BG78+'m8'!BI78</f>
        <v>0</v>
      </c>
      <c r="EX88" s="57">
        <f t="shared" si="139"/>
        <v>0</v>
      </c>
      <c r="EY88" s="57">
        <f>'m8'!AX78+'m8'!AZ78+'m8'!BB78+'m8'!BD78+'m8'!BF78+'m8'!BH78+'m8'!BJ78</f>
        <v>0</v>
      </c>
      <c r="EZ88" s="68"/>
      <c r="FA88" s="57">
        <f t="shared" si="140"/>
        <v>0</v>
      </c>
      <c r="FB88" s="67"/>
      <c r="FC88" s="55">
        <f>'m8'!BK78+'m9'!C78+'m9'!E78+'m9'!G78+'m9'!I78+'m9'!K78+'m9'!M78</f>
        <v>0</v>
      </c>
      <c r="FD88" s="57">
        <f>'m8'!BK78*ED88+'m9'!C78*FH88+'m9'!E78*FH88+'m9'!G78*FH88+'m9'!I78*FH88+'m9'!K78*FH88+'m9'!M78*FH88</f>
        <v>0</v>
      </c>
      <c r="FE88" s="57">
        <f>'m8'!BL78+'m9'!D78+'m9'!F78+'m9'!H78+'m9'!J78+'m9'!L78+'m9'!N78</f>
        <v>0</v>
      </c>
      <c r="FF88" s="68"/>
      <c r="FG88" s="57">
        <f t="shared" si="141"/>
        <v>0</v>
      </c>
      <c r="FH88" s="65">
        <f>IFERROR(__xludf.DUMMYFUNCTION("""COMPUTED_VALUE"""),100.0)</f>
        <v>100</v>
      </c>
      <c r="FI88" s="97">
        <f>'m9'!O78+'m9'!Q78+'m9'!S78+'m9'!U78+'m9'!W78+'m9'!Y78+'m9'!AA78</f>
        <v>0</v>
      </c>
      <c r="FJ88" s="63">
        <f t="shared" si="142"/>
        <v>0</v>
      </c>
      <c r="FK88" s="63">
        <f>'m9'!P78+'m9'!R78+'m9'!T78+'m9'!V78+'m9'!X78+'m9'!Z78+'m9'!AB78</f>
        <v>0</v>
      </c>
      <c r="FL88" s="64"/>
      <c r="FM88" s="63">
        <f t="shared" si="143"/>
        <v>0</v>
      </c>
      <c r="FN88" s="67"/>
      <c r="FO88" s="55">
        <f>'m9'!AC78+'m9'!AE78+'m9'!AG78+'m9'!AI78+'m9'!AK78+'m9'!AM78+'m9'!AO78</f>
        <v>0</v>
      </c>
      <c r="FP88" s="57">
        <f t="shared" si="144"/>
        <v>0</v>
      </c>
      <c r="FQ88" s="57">
        <f>'m9'!AD78+'m9'!AF78+'m9'!AH78+'m9'!AJ78+'m9'!AL78+'m9'!AN78+'m9'!AP78</f>
        <v>0</v>
      </c>
      <c r="FR88" s="68"/>
      <c r="FS88" s="57">
        <f t="shared" si="145"/>
        <v>0</v>
      </c>
      <c r="FT88" s="67"/>
      <c r="FU88" s="55">
        <f>'m9'!AQ78+'m9'!AS78+'m9'!AU78+'m9'!AW78+'m9'!AY78+'m9'!BA78+'m9'!BC78</f>
        <v>0</v>
      </c>
      <c r="FV88" s="57">
        <f t="shared" si="146"/>
        <v>0</v>
      </c>
      <c r="FW88" s="57">
        <f>'m9'!AR78+'m9'!AT78+'m9'!AV78+'m9'!AX78+'m9'!AZ78+'m9'!BB78+'m9'!BD78</f>
        <v>0</v>
      </c>
      <c r="FX88" s="68"/>
      <c r="FY88" s="57">
        <f t="shared" si="147"/>
        <v>0</v>
      </c>
      <c r="FZ88" s="67"/>
      <c r="GA88" s="55">
        <f>'m9'!BE78+'m9'!BG78+'m9'!BI78+'m10'!C88+'m10'!E88+'m10'!G88+'m10'!I88</f>
        <v>0</v>
      </c>
      <c r="GB88" s="57">
        <f t="shared" si="148"/>
        <v>0</v>
      </c>
      <c r="GC88" s="57">
        <f>'m9'!BF78+'m9'!BH78+'m9'!BJ78+'m10'!D88+'m10'!F88+'m10'!H88+'m10'!J88</f>
        <v>0</v>
      </c>
      <c r="GD88" s="68"/>
      <c r="GE88" s="57">
        <f t="shared" si="149"/>
        <v>0</v>
      </c>
      <c r="GF88" s="69">
        <f>IFERROR(__xludf.DUMMYFUNCTION("""COMPUTED_VALUE"""),100.0)</f>
        <v>100</v>
      </c>
      <c r="GG88" s="55">
        <f>'m10'!K88+'m10'!M88+'m10'!O88+'m10'!Q88+'m10'!S88+'m10'!U88+'m10'!W88</f>
        <v>0</v>
      </c>
      <c r="GH88" s="57">
        <f t="shared" si="150"/>
        <v>0</v>
      </c>
      <c r="GI88" s="57">
        <f>'m10'!L88+'m10'!N88+'m10'!P88+'m10'!R88+'m10'!T88+'m10'!V88+'m10'!X88</f>
        <v>0</v>
      </c>
      <c r="GJ88" s="68"/>
      <c r="GK88" s="57">
        <f t="shared" si="151"/>
        <v>0</v>
      </c>
      <c r="GL88" s="67"/>
      <c r="GM88" s="55">
        <f>'m10'!Y88+'m10'!AA88+'m10'!AC88+'m10'!AE88+'m10'!AG88+'m10'!AI88+'m10'!AK88</f>
        <v>0</v>
      </c>
      <c r="GN88" s="57">
        <f t="shared" si="152"/>
        <v>0</v>
      </c>
      <c r="GO88" s="57">
        <f>'m10'!Z88+'m10'!AB88+'m10'!AD88+'m10'!AF88+'m10'!AH88+'m10'!AJ88+'m10'!AL88</f>
        <v>0</v>
      </c>
      <c r="GP88" s="68"/>
      <c r="GQ88" s="57">
        <f t="shared" si="153"/>
        <v>0</v>
      </c>
      <c r="GR88" s="61"/>
      <c r="GS88" s="55">
        <f>'m10'!AM88+'m10'!AO88+'m10'!AQ88+'m10'!AS88+'m10'!AU88+'m10'!AW88+'m10'!AY88</f>
        <v>0</v>
      </c>
      <c r="GT88" s="57">
        <f t="shared" si="154"/>
        <v>0</v>
      </c>
      <c r="GU88" s="57">
        <f>'m10'!AN88+'m10'!AP88+'m10'!AR88+'m10'!AT88+'m10'!AV88+'m10'!AX88+'m10'!AZ88</f>
        <v>0</v>
      </c>
      <c r="GV88" s="58"/>
      <c r="GW88" s="57">
        <f t="shared" si="155"/>
        <v>0</v>
      </c>
      <c r="GX88" s="61"/>
      <c r="GY88" s="55">
        <f>'m10'!BA88+'m10'!BC88+'m10'!BE88+'m10'!BG88+'m10'!BI88+'m10'!BK88+'m11'!C88</f>
        <v>0</v>
      </c>
      <c r="GZ88" s="57">
        <f t="shared" si="156"/>
        <v>0</v>
      </c>
      <c r="HA88" s="57">
        <f>'m10'!BB88+'m10'!BD88+'m10'!BF88+'m10'!BH88+'m10'!BJ88+'m10'!BL88+'m11'!D88</f>
        <v>0</v>
      </c>
      <c r="HB88" s="58"/>
      <c r="HC88" s="57">
        <f t="shared" si="157"/>
        <v>0</v>
      </c>
      <c r="HD88" s="69">
        <f>IFERROR(__xludf.DUMMYFUNCTION("""COMPUTED_VALUE"""),100.0)</f>
        <v>100</v>
      </c>
      <c r="HE88" s="55">
        <f>'m11'!E88+'m11'!G88+'m11'!I88+'m11'!K88+'m11'!M88+'m11'!O88+'m11'!Q88</f>
        <v>0</v>
      </c>
      <c r="HF88" s="57">
        <f t="shared" si="158"/>
        <v>0</v>
      </c>
      <c r="HG88" s="57">
        <f>'m11'!F88+'m11'!H88+'m11'!J88+'m11'!L88+'m11'!N88+'m11'!P88+'m11'!R88</f>
        <v>0</v>
      </c>
      <c r="HH88" s="68"/>
      <c r="HI88" s="57">
        <f t="shared" si="159"/>
        <v>0</v>
      </c>
      <c r="HJ88" s="67"/>
      <c r="HK88" s="55">
        <f>'m11'!S88+'m11'!U88+'m11'!W88+'m11'!Y88+'m11'!AA88+'m11'!AC88+'m11'!AE88</f>
        <v>0</v>
      </c>
      <c r="HL88" s="57">
        <f t="shared" si="160"/>
        <v>0</v>
      </c>
      <c r="HM88" s="57">
        <f>'m11'!T88+'m11'!V88+'m11'!X88+'m11'!Z88+'m11'!AB88+'m11'!AD88+'m11'!AF88</f>
        <v>0</v>
      </c>
      <c r="HN88" s="68"/>
      <c r="HO88" s="57">
        <f t="shared" si="161"/>
        <v>0</v>
      </c>
      <c r="HP88" s="61"/>
      <c r="HQ88" s="55">
        <f>'m11'!AG88+'m11'!AI88+'m11'!AK88+'m11'!AM88+'m11'!AO88+'m11'!AQ88+'m11'!AS88</f>
        <v>0</v>
      </c>
      <c r="HR88" s="57">
        <f t="shared" si="162"/>
        <v>0</v>
      </c>
      <c r="HS88" s="57">
        <f>'m11'!AH88+'m11'!AJ88+'m11'!AL88+'m11'!AN88+'m11'!AP88+'m11'!AR88+'m11'!AT88</f>
        <v>0</v>
      </c>
      <c r="HT88" s="58"/>
      <c r="HU88" s="57">
        <f t="shared" si="163"/>
        <v>0</v>
      </c>
      <c r="HV88" s="61"/>
      <c r="HW88" s="55">
        <f>'m11'!AU88+'m11'!AW88+'m11'!AY88+'m11'!BA88+'m11'!BC88+'m11'!BE88+'m11'!BG88</f>
        <v>0</v>
      </c>
      <c r="HX88" s="57">
        <f t="shared" si="164"/>
        <v>0</v>
      </c>
      <c r="HY88" s="57">
        <f>'m11'!AV88+'m11'!AX88+'m11'!AZ88+'m11'!BB88+'m11'!BD88+'m11'!BF88+'m11'!BH88</f>
        <v>0</v>
      </c>
      <c r="HZ88" s="58"/>
      <c r="IA88" s="57">
        <f t="shared" si="165"/>
        <v>0</v>
      </c>
      <c r="IB88" s="61">
        <f>IFERROR(__xludf.DUMMYFUNCTION("""COMPUTED_VALUE"""),100.0)</f>
        <v>100</v>
      </c>
      <c r="IC88" s="55">
        <f>'m11'!BI88+'m12'!C88+'m12'!E88+'m12'!G88+'m12'!I88+'m12'!K88+'m12'!M88</f>
        <v>0</v>
      </c>
      <c r="ID88" s="57">
        <f t="shared" si="166"/>
        <v>0</v>
      </c>
      <c r="IE88" s="57">
        <f>'m11'!BJ88+'m12'!D88+'m12'!F88+'m12'!H88+'m12'!J88+'m12'!L88+'m12'!N88</f>
        <v>0</v>
      </c>
      <c r="IF88" s="58"/>
      <c r="IG88" s="57">
        <f t="shared" si="167"/>
        <v>0</v>
      </c>
      <c r="IH88" s="61"/>
      <c r="II88" s="55">
        <f>'m12'!O88+'m12'!Q88+'m12'!S88+'m12'!U88+'m12'!W88+'m12'!Y88+'m12'!AA88</f>
        <v>0</v>
      </c>
      <c r="IJ88" s="57">
        <f t="shared" si="168"/>
        <v>0</v>
      </c>
      <c r="IK88" s="57">
        <f>'m12'!P88+'m12'!R88+'m12'!T88+'m12'!V88+'m12'!X88+'m12'!Z88+'m12'!AB88</f>
        <v>0</v>
      </c>
      <c r="IL88" s="58"/>
      <c r="IM88" s="57">
        <f t="shared" si="169"/>
        <v>0</v>
      </c>
      <c r="IN88" s="61"/>
      <c r="IO88" s="55">
        <f>'m12'!AC88+'m12'!AE88+'m12'!AG88+'m12'!AI88+'m12'!AK88+'m12'!AM88+'m12'!AO88</f>
        <v>0</v>
      </c>
      <c r="IP88" s="57">
        <f t="shared" si="170"/>
        <v>0</v>
      </c>
      <c r="IQ88" s="57">
        <f>'m12'!AD88+'m12'!AF88+'m12'!AH88+'m12'!AJ88+'m12'!AL88+'m12'!AN88+'m12'!AP88</f>
        <v>0</v>
      </c>
      <c r="IR88" s="58"/>
      <c r="IS88" s="57">
        <f t="shared" si="171"/>
        <v>0</v>
      </c>
      <c r="IT88" s="61"/>
      <c r="IU88" s="55">
        <f>'m12'!AQ88+'m12'!AS88+'m12'!AU88+'m12'!AW88+'m12'!AY88+'m12'!BA88+'m12'!BC88</f>
        <v>0</v>
      </c>
      <c r="IV88" s="57">
        <f t="shared" si="172"/>
        <v>0</v>
      </c>
      <c r="IW88" s="57">
        <f>'m12'!AR88+'m12'!AT88+'m12'!AV88+'m12'!AX88+'m12'!AZ88+'m12'!BB88+'m12'!BD88</f>
        <v>0</v>
      </c>
      <c r="IX88" s="58"/>
      <c r="IY88" s="57">
        <f t="shared" si="173"/>
        <v>0</v>
      </c>
      <c r="IZ88" s="61"/>
      <c r="JA88" s="55">
        <f>'m12'!BE88+'m12'!BG88+'m12'!BI88+'m12'!BK88</f>
        <v>0</v>
      </c>
      <c r="JB88" s="57">
        <f t="shared" si="174"/>
        <v>0</v>
      </c>
      <c r="JC88" s="57">
        <f>'m12'!BF88+'m12'!BH88+'m12'!BJ88+'m12'!BL88</f>
        <v>0</v>
      </c>
      <c r="JD88" s="58"/>
      <c r="JE88" s="57">
        <f t="shared" si="175"/>
        <v>0</v>
      </c>
    </row>
    <row r="89">
      <c r="A89" s="2" t="str">
        <f>IFERROR(__xludf.DUMMYFUNCTION("""COMPUTED_VALUE"""),"Jan Ťoupal-x")</f>
        <v>Jan Ťoupal-x</v>
      </c>
      <c r="B89" s="2"/>
      <c r="C89" s="94">
        <f>'m3'!E67+'m3'!G67+'m3'!I67+'m3'!K67+'m3'!M67+'m3'!O67+'m3'!Q67</f>
        <v>0</v>
      </c>
      <c r="D89" s="46">
        <f>'m3'!A68*C89</f>
        <v>0</v>
      </c>
      <c r="E89" s="46">
        <f>'m3'!F67+'m3'!H67+'m3'!J67+'m3'!L67+'m3'!N67+'m3'!P67+'m3'!R67</f>
        <v>0</v>
      </c>
      <c r="F89" s="47"/>
      <c r="G89" s="46">
        <f t="shared" si="104"/>
        <v>0</v>
      </c>
      <c r="H89" s="2"/>
      <c r="I89" s="45">
        <f>'m3'!S67+'m3'!U67+'m3'!W67+'m3'!Y67+'m3'!AA67+'m3'!AC67+'m3'!AE67</f>
        <v>0</v>
      </c>
      <c r="J89" s="46">
        <f>'m3'!A68*I89</f>
        <v>0</v>
      </c>
      <c r="K89" s="46">
        <f>'m3'!T68+'m3'!V68+'m3'!X68+'m3'!Z68+'m3'!AB68+'m3'!AD68+'m3'!AF68</f>
        <v>0</v>
      </c>
      <c r="L89" s="47"/>
      <c r="M89" s="46">
        <f t="shared" si="105"/>
        <v>0</v>
      </c>
      <c r="N89" s="2"/>
      <c r="O89" s="45">
        <f>'m3'!AG67+'m3'!AI67+'m3'!AK67+'m3'!AM67+'m3'!AO67+'m3'!AQ67+'m3'!AS67</f>
        <v>0</v>
      </c>
      <c r="P89" s="46">
        <f>'m3'!M68*O89</f>
        <v>0</v>
      </c>
      <c r="Q89" s="46">
        <f>'m3'!AH67+'m3'!AJ67+'m3'!AL67+'m3'!AN67+'m3'!AP67+'m3'!AR67+'m3'!AT67</f>
        <v>0</v>
      </c>
      <c r="R89" s="47"/>
      <c r="S89" s="46">
        <f t="shared" si="106"/>
        <v>0</v>
      </c>
      <c r="T89" s="2"/>
      <c r="U89" s="45">
        <f>'m3'!AU67+'m3'!AW67+'m3'!AY67+'m3'!BA67+'m3'!BC67+'m3'!BE67+'m3'!BG67</f>
        <v>0</v>
      </c>
      <c r="V89" s="46">
        <f>'m3'!A67*U89</f>
        <v>0</v>
      </c>
      <c r="W89" s="46">
        <f>'m3'!AV67+'m3'!AX67+'m3'!AZ67+'m3'!BB67+'m3'!BD67+'m3'!BF67+'m3'!BH67</f>
        <v>0</v>
      </c>
      <c r="X89" s="47"/>
      <c r="Y89" s="46">
        <f t="shared" si="107"/>
        <v>0</v>
      </c>
      <c r="Z89" s="2"/>
      <c r="AA89" s="45">
        <f>'m3'!BI67+'m3'!BK67+'m4'!C67+'m4'!E67+'m4'!G67+'m4'!I67+'m4'!K67</f>
        <v>0</v>
      </c>
      <c r="AB89" s="46">
        <f>('m3'!BI67+'m3'!BK67)*'m3'!A67+('m4'!C67+'m4'!E67+'m4'!G67+'m4'!I67+'m4'!K67)*'m4'!A67</f>
        <v>0</v>
      </c>
      <c r="AC89" s="46">
        <f>'m3'!BJ67+'m3'!BL67+'m4'!D67+'m4'!F67+'m4'!H67+'m4'!J67+'m4'!L67</f>
        <v>0</v>
      </c>
      <c r="AD89" s="47"/>
      <c r="AE89" s="46">
        <f t="shared" si="108"/>
        <v>0</v>
      </c>
      <c r="AF89" s="2"/>
      <c r="AG89" s="45">
        <f>'m4'!M67+'m4'!O67+'m4'!Q67+'m4'!S67+'m4'!U67+'m4'!W67+'m4'!Y67</f>
        <v>0</v>
      </c>
      <c r="AH89" s="46">
        <f>'m4'!A67*AG89</f>
        <v>0</v>
      </c>
      <c r="AI89" s="46">
        <f>'m4'!N67+'m4'!P67+'m4'!R67+'m4'!T67+'m4'!V67+'m4'!X67+'m4'!Z67</f>
        <v>0</v>
      </c>
      <c r="AJ89" s="47"/>
      <c r="AK89" s="46">
        <f t="shared" si="109"/>
        <v>0</v>
      </c>
      <c r="AL89" s="2"/>
      <c r="AM89" s="45">
        <f>'m4'!AA67+'m4'!AC67+'m4'!AE67+'m4'!AG67+'m4'!AI67+'m4'!AK67+'m4'!AM67</f>
        <v>0</v>
      </c>
      <c r="AN89" s="46">
        <f>'m4'!A67*AM89</f>
        <v>0</v>
      </c>
      <c r="AO89" s="52">
        <f>'m4'!AB67+'m4'!AD67+'m4'!AF67+'m4'!AH67+'m4'!AJ67+'m4'!AL67+'m4'!AN67</f>
        <v>0</v>
      </c>
      <c r="AP89" s="49"/>
      <c r="AQ89" s="46"/>
      <c r="AR89" s="2"/>
      <c r="AS89" s="45">
        <f>'m4'!AO67+'m4'!AQ67+'m4'!AS67+'m4'!AU67+'m4'!AW67+'m4'!AY67+'m4'!BA67</f>
        <v>0</v>
      </c>
      <c r="AT89" s="46">
        <f>'m4'!A67*AS89</f>
        <v>0</v>
      </c>
      <c r="AU89" s="46">
        <f>'m4'!AP67+'m4'!AR67+'m4'!AT67+'m4'!AV67+'m4'!AX67+'m4'!AZ67+'m4'!BB67</f>
        <v>0</v>
      </c>
      <c r="AV89" s="47"/>
      <c r="AW89" s="62">
        <f t="shared" si="111"/>
        <v>0</v>
      </c>
      <c r="AX89" s="2"/>
      <c r="AY89" s="45">
        <f>'m4'!BC67+'m4'!BE67+'m4'!BG67+'m4'!BI67+'m5'!C67+'m5'!E67+'m5'!G67</f>
        <v>0</v>
      </c>
      <c r="AZ89" s="46">
        <f>('m4'!BC67+'m4'!BE67+'m4'!BG67+'m4'!BI67)*'m4'!A67+('m5'!C67+'m5'!E67+'m5'!G67)*'m5'!A67</f>
        <v>0</v>
      </c>
      <c r="BA89" s="46">
        <f>'m4'!BD67+'m4'!BF67+'m4'!BH67+'m4'!BJ67+'m5'!D67+'m5'!F67+'m5'!H67</f>
        <v>0</v>
      </c>
      <c r="BB89" s="47"/>
      <c r="BC89" s="46">
        <f t="shared" si="112"/>
        <v>0</v>
      </c>
      <c r="BD89" s="44">
        <f>IFERROR(__xludf.DUMMYFUNCTION("""COMPUTED_VALUE"""),100.0)</f>
        <v>100</v>
      </c>
      <c r="BE89" s="45">
        <f>'m5'!I67+'m5'!K67+'m5'!M67+'m5'!O67+'m5'!Q67+'m5'!S67+'m5'!U67</f>
        <v>0</v>
      </c>
      <c r="BF89" s="46">
        <f>'m5'!A67*BE89</f>
        <v>0</v>
      </c>
      <c r="BG89" s="46">
        <f>'m5'!J67+'m5'!L67+'m5'!N67+'m5'!P67+'m5'!R67+'m5'!T67+'m5'!V67</f>
        <v>0</v>
      </c>
      <c r="BH89" s="47"/>
      <c r="BI89" s="46">
        <f t="shared" si="113"/>
        <v>0</v>
      </c>
      <c r="BJ89" s="2"/>
      <c r="BK89" s="45">
        <f>'m5'!W67+'m5'!Y67+'m5'!AA67+'m5'!AC67+'m5'!AE67+'m5'!AG67+'m5'!AI67</f>
        <v>9</v>
      </c>
      <c r="BL89" s="46">
        <f>'m5'!A67*BK89</f>
        <v>900</v>
      </c>
      <c r="BM89" s="46">
        <f>'m5'!X67+'m5'!Z67+'m5'!AB67+'m5'!AD67+'m5'!AF67+'m5'!AH67+'m5'!AJ67</f>
        <v>0</v>
      </c>
      <c r="BN89" s="47"/>
      <c r="BO89" s="46">
        <f t="shared" si="114"/>
        <v>-900</v>
      </c>
      <c r="BP89" s="2"/>
      <c r="BQ89" s="45">
        <f>'m5'!AK67+'m5'!AM67+'m5'!AO67+'m5'!AQ67+'m5'!AS67+'m5'!AU67+'m5'!AW67</f>
        <v>43</v>
      </c>
      <c r="BR89" s="46">
        <f>'m5'!A67*BQ89</f>
        <v>4300</v>
      </c>
      <c r="BS89" s="46">
        <f>'m5'!AL67+'m5'!AN67+'m5'!AP67+'m5'!AR67+'m5'!AT67+'m5'!AV67+'m5'!AX67</f>
        <v>0</v>
      </c>
      <c r="BT89" s="47"/>
      <c r="BU89" s="46">
        <f t="shared" si="115"/>
        <v>-4300</v>
      </c>
      <c r="BV89" s="2"/>
      <c r="BW89" s="45">
        <f>'m5'!AY67+'m5'!BA67+'m5'!BC67+'m5'!BE67+'m5'!BG67+'m5'!BI67+'m5'!BK67</f>
        <v>0</v>
      </c>
      <c r="BX89" s="46">
        <f>'m5'!A67*BW89</f>
        <v>0</v>
      </c>
      <c r="BY89" s="46">
        <f>'m5'!AZ67+'m5'!BB67+'m5'!BD67+'m5'!BF67+'m5'!BH67+'m5'!BJ67+'m5'!BL67</f>
        <v>0</v>
      </c>
      <c r="BZ89" s="47"/>
      <c r="CA89" s="46">
        <f t="shared" si="116"/>
        <v>0</v>
      </c>
      <c r="CB89" s="44">
        <f>IFERROR(__xludf.DUMMYFUNCTION("""COMPUTED_VALUE"""),100.0)</f>
        <v>100</v>
      </c>
      <c r="CC89" s="45">
        <f>'m6'!C79+'m6'!E79+'m6'!G79+'m6'!I79+'m6'!K79+'m6'!M79+'m6'!O79</f>
        <v>22.5</v>
      </c>
      <c r="CD89" s="46">
        <f t="shared" si="117"/>
        <v>2250</v>
      </c>
      <c r="CE89" s="46">
        <f>'m6'!D79+'m6'!F79+'m6'!H79+'m6'!J79+'m6'!L79+'m6'!N79+'m6'!P79</f>
        <v>0</v>
      </c>
      <c r="CF89" s="64"/>
      <c r="CG89" s="46">
        <f t="shared" si="118"/>
        <v>-2250</v>
      </c>
      <c r="CH89" s="2"/>
      <c r="CI89" s="45">
        <f>'m6'!Q79+'m6'!S79+'m6'!U79+'m6'!W79+'m6'!Y79+'m6'!AA79+'m6'!AC79</f>
        <v>0</v>
      </c>
      <c r="CJ89" s="54">
        <f t="shared" si="119"/>
        <v>0</v>
      </c>
      <c r="CK89" s="46">
        <f>'m6'!R79+'m6'!T79+'m6'!V79+'m6'!X79+'m6'!Z79+'m6'!AB79+'m6'!AD79</f>
        <v>0</v>
      </c>
      <c r="CL89" s="64"/>
      <c r="CM89" s="46">
        <f t="shared" si="120"/>
        <v>0</v>
      </c>
      <c r="CN89" s="2"/>
      <c r="CO89" s="45">
        <f>'m6'!AE79+'m6'!AG79+'m6'!AI79+'m6'!AK79+'m6'!AM79+'m6'!AO79+'m6'!AQ79</f>
        <v>17.5</v>
      </c>
      <c r="CP89" s="46">
        <f t="shared" si="121"/>
        <v>1750</v>
      </c>
      <c r="CQ89" s="46">
        <f>'m6'!AF79+'m6'!AH79+'m6'!AJ79+'m6'!AL79+'m6'!AN79+'m6'!AP79+'m6'!AR79</f>
        <v>0</v>
      </c>
      <c r="CR89" s="64"/>
      <c r="CS89" s="46">
        <f t="shared" si="122"/>
        <v>-1750</v>
      </c>
      <c r="CT89" s="2"/>
      <c r="CU89" s="45">
        <f>'m6'!AS79+'m6'!AU79+'m6'!AW79+'m6'!AY79+'m6'!BA79+'m6'!BC79+'m6'!BE79</f>
        <v>15</v>
      </c>
      <c r="CV89" s="46">
        <f t="shared" si="123"/>
        <v>1500</v>
      </c>
      <c r="CW89" s="46">
        <f>'m6'!AT79+'m6'!AV79+'m6'!AX79+'m6'!AZ79+'m6'!BB79+'m6'!BD79+'m6'!BF79</f>
        <v>0</v>
      </c>
      <c r="CX89" s="64"/>
      <c r="CY89" s="46">
        <f t="shared" si="124"/>
        <v>-1500</v>
      </c>
      <c r="CZ89" s="2"/>
      <c r="DA89" s="45">
        <f>'m6'!BG79+'m6'!BI79+'m7'!C79+'m7'!E79+'m7'!G79+'m7'!I79+'m7'!K79</f>
        <v>5</v>
      </c>
      <c r="DB89" s="46">
        <f>('m6'!BG79+'m6'!BI79)*'m6'!A79+('m7'!C79+'m7'!E79+'m7'!G79+'m7'!I79+'m7'!K79)*'m7'!A79</f>
        <v>500</v>
      </c>
      <c r="DC89" s="46">
        <f>'m6'!BH79+'m6'!BJ79+'m7'!D79+'m7'!F79+'m7'!H79+'m7'!J79+'m7'!L79</f>
        <v>0</v>
      </c>
      <c r="DD89" s="64"/>
      <c r="DE89" s="46">
        <f t="shared" si="125"/>
        <v>-500</v>
      </c>
      <c r="DF89" s="44">
        <f>IFERROR(__xludf.DUMMYFUNCTION("""COMPUTED_VALUE"""),100.0)</f>
        <v>100</v>
      </c>
      <c r="DG89" s="45">
        <f>'m7'!M79+'m7'!O79+'m7'!Q79+'m7'!S79+'m7'!U79+'m7'!W79+'m7'!Y79</f>
        <v>10</v>
      </c>
      <c r="DH89" s="46">
        <f t="shared" si="126"/>
        <v>1000</v>
      </c>
      <c r="DI89" s="46">
        <f>'m7'!N79+'m7'!P79+'m7'!R79+'m7'!T79+'m7'!V79+'m7'!X79+'m7'!Z79</f>
        <v>0</v>
      </c>
      <c r="DJ89" s="64"/>
      <c r="DK89" s="46">
        <f t="shared" si="127"/>
        <v>-1000</v>
      </c>
      <c r="DL89" s="2"/>
      <c r="DM89" s="45">
        <f>'m7'!AA79+'m7'!AC79+'m7'!AE79+'m7'!AG79+'m7'!AI79+'m7'!AK79+'m7'!AM79</f>
        <v>0</v>
      </c>
      <c r="DN89" s="46">
        <f t="shared" si="128"/>
        <v>0</v>
      </c>
      <c r="DO89" s="46">
        <f>'m7'!AB79+'m7'!AD79+'m7'!AF79+'m7'!AH79+'m7'!AJ79+'m7'!AL79+'m7'!AN79</f>
        <v>0</v>
      </c>
      <c r="DP89" s="64"/>
      <c r="DQ89" s="46">
        <f t="shared" si="129"/>
        <v>0</v>
      </c>
      <c r="DR89" s="2"/>
      <c r="DS89" s="45">
        <f>'m7'!AO79+'m7'!AQ79+'m7'!AS79+'m7'!AU79+'m7'!AW79+'m7'!AY79+'m7'!BA79</f>
        <v>0</v>
      </c>
      <c r="DT89" s="46">
        <f t="shared" si="130"/>
        <v>0</v>
      </c>
      <c r="DU89" s="46">
        <f>'m7'!AP79+'m7'!AR79+'m7'!AT79+'m7'!AV79+'m7'!AX79+'m7'!AZ79+'m7'!BB79</f>
        <v>0</v>
      </c>
      <c r="DV89" s="64"/>
      <c r="DW89" s="46">
        <f t="shared" si="131"/>
        <v>0</v>
      </c>
      <c r="DX89" s="2"/>
      <c r="DY89" s="97">
        <f>'m7'!BC79+'m7'!BE79+'m7'!BG79+'m7'!BI79+'m7'!BK79+'m8'!C79+'m8'!E79</f>
        <v>10.5</v>
      </c>
      <c r="DZ89" s="63">
        <f>('m7'!BC79+'m7'!BE79+'m7'!BG79+'m7'!BI79+'m7'!BK79)*DF89+('m8'!C79+'m8'!E79)*ED89</f>
        <v>1050</v>
      </c>
      <c r="EA89" s="63">
        <f>'m7'!BD79+'m7'!BF79+'m7'!BH79+'m7'!BJ79+'m7'!BL79+'m8'!D79+'m8'!F79</f>
        <v>0</v>
      </c>
      <c r="EB89" s="64"/>
      <c r="EC89" s="63">
        <f t="shared" si="132"/>
        <v>-1050</v>
      </c>
      <c r="ED89" s="65">
        <f>IFERROR(__xludf.DUMMYFUNCTION("""COMPUTED_VALUE"""),100.0)</f>
        <v>100</v>
      </c>
      <c r="EE89" s="97">
        <f>'m8'!G79+'m8'!I79+'m8'!K79+'m8'!M79+'m8'!O79+'m8'!Q79+'m8'!S79</f>
        <v>0</v>
      </c>
      <c r="EF89" s="63">
        <f t="shared" si="133"/>
        <v>0</v>
      </c>
      <c r="EG89" s="63">
        <f>'m8'!H79+'m8'!J79+'m8'!L79+'m8'!N79+'m8'!P79+'m8'!R79+'m8'!T79</f>
        <v>0</v>
      </c>
      <c r="EH89" s="64"/>
      <c r="EI89" s="63">
        <f t="shared" si="134"/>
        <v>0</v>
      </c>
      <c r="EJ89" s="66"/>
      <c r="EK89" s="97">
        <f>'m8'!U79+'m8'!W79+'m8'!Y79+'m8'!AA79+'m8'!AC79+'m8'!AE79+'m8'!AG79</f>
        <v>0</v>
      </c>
      <c r="EL89" s="63">
        <f t="shared" si="135"/>
        <v>0</v>
      </c>
      <c r="EM89" s="63">
        <f>'m8'!V79+'m8'!X79+'m8'!Z79+'m8'!AB79+'m8'!AD79+'m8'!AF79+'m8'!AH79</f>
        <v>0</v>
      </c>
      <c r="EN89" s="64"/>
      <c r="EO89" s="63">
        <f t="shared" si="136"/>
        <v>0</v>
      </c>
      <c r="EP89" s="67"/>
      <c r="EQ89" s="55">
        <f>'m8'!AI79+'m8'!AK79+'m8'!AM79+'m8'!AO79+'m8'!AQ79+'m8'!AS79+'m8'!AU79</f>
        <v>0</v>
      </c>
      <c r="ER89" s="57">
        <f t="shared" si="137"/>
        <v>0</v>
      </c>
      <c r="ES89" s="57">
        <f>'m8'!AJ79+'m8'!AL79+'m8'!AN79+'m8'!AP79+'m8'!AR79+'m8'!AT79+'m8'!AV79</f>
        <v>0</v>
      </c>
      <c r="ET89" s="68"/>
      <c r="EU89" s="57">
        <f t="shared" si="138"/>
        <v>0</v>
      </c>
      <c r="EV89" s="67"/>
      <c r="EW89" s="55">
        <f>'m8'!AW79+'m8'!AY79+'m8'!BA79+'m8'!BC79+'m8'!BE79+'m8'!BG79+'m8'!BI79</f>
        <v>0</v>
      </c>
      <c r="EX89" s="57">
        <f t="shared" si="139"/>
        <v>0</v>
      </c>
      <c r="EY89" s="57">
        <f>'m8'!AX79+'m8'!AZ79+'m8'!BB79+'m8'!BD79+'m8'!BF79+'m8'!BH79+'m8'!BJ79</f>
        <v>0</v>
      </c>
      <c r="EZ89" s="68"/>
      <c r="FA89" s="57">
        <f t="shared" si="140"/>
        <v>0</v>
      </c>
      <c r="FB89" s="67"/>
      <c r="FC89" s="55">
        <f>'m8'!BK79+'m9'!C79+'m9'!E79+'m9'!G79+'m9'!I79+'m9'!K79+'m9'!M79</f>
        <v>0</v>
      </c>
      <c r="FD89" s="57">
        <f>'m8'!BK79*ED89+'m9'!C79*FH89+'m9'!E79*FH89+'m9'!G79*FH89+'m9'!I79*FH89+'m9'!K79*FH89+'m9'!M79*FH89</f>
        <v>0</v>
      </c>
      <c r="FE89" s="57">
        <f>'m8'!BL79+'m9'!D79+'m9'!F79+'m9'!H79+'m9'!J79+'m9'!L79+'m9'!N79</f>
        <v>0</v>
      </c>
      <c r="FF89" s="68"/>
      <c r="FG89" s="57">
        <f t="shared" si="141"/>
        <v>0</v>
      </c>
      <c r="FH89" s="65">
        <f>IFERROR(__xludf.DUMMYFUNCTION("""COMPUTED_VALUE"""),100.0)</f>
        <v>100</v>
      </c>
      <c r="FI89" s="97">
        <f>'m9'!O79+'m9'!Q79+'m9'!S79+'m9'!U79+'m9'!W79+'m9'!Y79+'m9'!AA79</f>
        <v>0</v>
      </c>
      <c r="FJ89" s="63">
        <f t="shared" si="142"/>
        <v>0</v>
      </c>
      <c r="FK89" s="63">
        <f>'m9'!P79+'m9'!R79+'m9'!T79+'m9'!V79+'m9'!X79+'m9'!Z79+'m9'!AB79</f>
        <v>0</v>
      </c>
      <c r="FL89" s="64"/>
      <c r="FM89" s="63">
        <f t="shared" si="143"/>
        <v>0</v>
      </c>
      <c r="FN89" s="67"/>
      <c r="FO89" s="55">
        <f>'m9'!AC79+'m9'!AE79+'m9'!AG79+'m9'!AI79+'m9'!AK79+'m9'!AM79+'m9'!AO79</f>
        <v>0</v>
      </c>
      <c r="FP89" s="57">
        <f t="shared" si="144"/>
        <v>0</v>
      </c>
      <c r="FQ89" s="57">
        <f>'m9'!AD79+'m9'!AF79+'m9'!AH79+'m9'!AJ79+'m9'!AL79+'m9'!AN79+'m9'!AP79</f>
        <v>0</v>
      </c>
      <c r="FR89" s="68"/>
      <c r="FS89" s="57">
        <f t="shared" si="145"/>
        <v>0</v>
      </c>
      <c r="FT89" s="67"/>
      <c r="FU89" s="55">
        <f>'m9'!AQ79+'m9'!AS79+'m9'!AU79+'m9'!AW79+'m9'!AY79+'m9'!BA79+'m9'!BC79</f>
        <v>0</v>
      </c>
      <c r="FV89" s="57">
        <f t="shared" si="146"/>
        <v>0</v>
      </c>
      <c r="FW89" s="57">
        <f>'m9'!AR79+'m9'!AT79+'m9'!AV79+'m9'!AX79+'m9'!AZ79+'m9'!BB79+'m9'!BD79</f>
        <v>0</v>
      </c>
      <c r="FX89" s="68"/>
      <c r="FY89" s="57">
        <f t="shared" si="147"/>
        <v>0</v>
      </c>
      <c r="FZ89" s="67"/>
      <c r="GA89" s="55">
        <f>'m9'!BE79+'m9'!BG79+'m9'!BI79+'m10'!C89+'m10'!E89+'m10'!G89+'m10'!I89</f>
        <v>0</v>
      </c>
      <c r="GB89" s="57">
        <f t="shared" si="148"/>
        <v>0</v>
      </c>
      <c r="GC89" s="57">
        <f>'m9'!BF79+'m9'!BH79+'m9'!BJ79+'m10'!D89+'m10'!F89+'m10'!H89+'m10'!J89</f>
        <v>0</v>
      </c>
      <c r="GD89" s="68"/>
      <c r="GE89" s="57">
        <f t="shared" si="149"/>
        <v>0</v>
      </c>
      <c r="GF89" s="69">
        <f>IFERROR(__xludf.DUMMYFUNCTION("""COMPUTED_VALUE"""),100.0)</f>
        <v>100</v>
      </c>
      <c r="GG89" s="55">
        <f>'m10'!K89+'m10'!M89+'m10'!O89+'m10'!Q89+'m10'!S89+'m10'!U89+'m10'!W89</f>
        <v>0</v>
      </c>
      <c r="GH89" s="57">
        <f t="shared" si="150"/>
        <v>0</v>
      </c>
      <c r="GI89" s="57">
        <f>'m10'!L89+'m10'!N89+'m10'!P89+'m10'!R89+'m10'!T89+'m10'!V89+'m10'!X89</f>
        <v>0</v>
      </c>
      <c r="GJ89" s="68"/>
      <c r="GK89" s="57">
        <f t="shared" si="151"/>
        <v>0</v>
      </c>
      <c r="GL89" s="67"/>
      <c r="GM89" s="55">
        <f>'m10'!Y89+'m10'!AA89+'m10'!AC89+'m10'!AE89+'m10'!AG89+'m10'!AI89+'m10'!AK89</f>
        <v>0</v>
      </c>
      <c r="GN89" s="57">
        <f t="shared" si="152"/>
        <v>0</v>
      </c>
      <c r="GO89" s="57">
        <f>'m10'!Z89+'m10'!AB89+'m10'!AD89+'m10'!AF89+'m10'!AH89+'m10'!AJ89+'m10'!AL89</f>
        <v>0</v>
      </c>
      <c r="GP89" s="68"/>
      <c r="GQ89" s="57">
        <f t="shared" si="153"/>
        <v>0</v>
      </c>
      <c r="GR89" s="61"/>
      <c r="GS89" s="55">
        <f>'m10'!AM89+'m10'!AO89+'m10'!AQ89+'m10'!AS89+'m10'!AU89+'m10'!AW89+'m10'!AY89</f>
        <v>0</v>
      </c>
      <c r="GT89" s="57">
        <f t="shared" si="154"/>
        <v>0</v>
      </c>
      <c r="GU89" s="57">
        <f>'m10'!AN89+'m10'!AP89+'m10'!AR89+'m10'!AT89+'m10'!AV89+'m10'!AX89+'m10'!AZ89</f>
        <v>0</v>
      </c>
      <c r="GV89" s="58"/>
      <c r="GW89" s="57">
        <f t="shared" si="155"/>
        <v>0</v>
      </c>
      <c r="GX89" s="61"/>
      <c r="GY89" s="55">
        <f>'m10'!BA89+'m10'!BC89+'m10'!BE89+'m10'!BG89+'m10'!BI89+'m10'!BK89+'m11'!C89</f>
        <v>0</v>
      </c>
      <c r="GZ89" s="57">
        <f t="shared" si="156"/>
        <v>0</v>
      </c>
      <c r="HA89" s="57">
        <f>'m10'!BB89+'m10'!BD89+'m10'!BF89+'m10'!BH89+'m10'!BJ89+'m10'!BL89+'m11'!D89</f>
        <v>0</v>
      </c>
      <c r="HB89" s="58"/>
      <c r="HC89" s="57">
        <f t="shared" si="157"/>
        <v>0</v>
      </c>
      <c r="HD89" s="69">
        <f>IFERROR(__xludf.DUMMYFUNCTION("""COMPUTED_VALUE"""),100.0)</f>
        <v>100</v>
      </c>
      <c r="HE89" s="55">
        <f>'m11'!E89+'m11'!G89+'m11'!I89+'m11'!K89+'m11'!M89+'m11'!O89+'m11'!Q89</f>
        <v>0</v>
      </c>
      <c r="HF89" s="57">
        <f t="shared" si="158"/>
        <v>0</v>
      </c>
      <c r="HG89" s="57">
        <f>'m11'!F89+'m11'!H89+'m11'!J89+'m11'!L89+'m11'!N89+'m11'!P89+'m11'!R89</f>
        <v>0</v>
      </c>
      <c r="HH89" s="68"/>
      <c r="HI89" s="57">
        <f t="shared" si="159"/>
        <v>0</v>
      </c>
      <c r="HJ89" s="67"/>
      <c r="HK89" s="55">
        <f>'m11'!S89+'m11'!U89+'m11'!W89+'m11'!Y89+'m11'!AA89+'m11'!AC89+'m11'!AE89</f>
        <v>0</v>
      </c>
      <c r="HL89" s="57">
        <f t="shared" si="160"/>
        <v>0</v>
      </c>
      <c r="HM89" s="57">
        <f>'m11'!T89+'m11'!V89+'m11'!X89+'m11'!Z89+'m11'!AB89+'m11'!AD89+'m11'!AF89</f>
        <v>0</v>
      </c>
      <c r="HN89" s="68"/>
      <c r="HO89" s="57">
        <f t="shared" si="161"/>
        <v>0</v>
      </c>
      <c r="HP89" s="61"/>
      <c r="HQ89" s="55">
        <f>'m11'!AG89+'m11'!AI89+'m11'!AK89+'m11'!AM89+'m11'!AO89+'m11'!AQ89+'m11'!AS89</f>
        <v>0</v>
      </c>
      <c r="HR89" s="57">
        <f t="shared" si="162"/>
        <v>0</v>
      </c>
      <c r="HS89" s="57">
        <f>'m11'!AH89+'m11'!AJ89+'m11'!AL89+'m11'!AN89+'m11'!AP89+'m11'!AR89+'m11'!AT89</f>
        <v>0</v>
      </c>
      <c r="HT89" s="58"/>
      <c r="HU89" s="57">
        <f t="shared" si="163"/>
        <v>0</v>
      </c>
      <c r="HV89" s="61"/>
      <c r="HW89" s="55">
        <f>'m11'!AU89+'m11'!AW89+'m11'!AY89+'m11'!BA89+'m11'!BC89+'m11'!BE89+'m11'!BG89</f>
        <v>0</v>
      </c>
      <c r="HX89" s="57">
        <f t="shared" si="164"/>
        <v>0</v>
      </c>
      <c r="HY89" s="57">
        <f>'m11'!AV89+'m11'!AX89+'m11'!AZ89+'m11'!BB89+'m11'!BD89+'m11'!BF89+'m11'!BH89</f>
        <v>0</v>
      </c>
      <c r="HZ89" s="58"/>
      <c r="IA89" s="57">
        <f t="shared" si="165"/>
        <v>0</v>
      </c>
      <c r="IB89" s="61">
        <f>IFERROR(__xludf.DUMMYFUNCTION("""COMPUTED_VALUE"""),100.0)</f>
        <v>100</v>
      </c>
      <c r="IC89" s="55">
        <f>'m11'!BI89+'m12'!C89+'m12'!E89+'m12'!G89+'m12'!I89+'m12'!K89+'m12'!M89</f>
        <v>0</v>
      </c>
      <c r="ID89" s="57">
        <f t="shared" si="166"/>
        <v>0</v>
      </c>
      <c r="IE89" s="57">
        <f>'m11'!BJ89+'m12'!D89+'m12'!F89+'m12'!H89+'m12'!J89+'m12'!L89+'m12'!N89</f>
        <v>0</v>
      </c>
      <c r="IF89" s="58"/>
      <c r="IG89" s="57">
        <f t="shared" si="167"/>
        <v>0</v>
      </c>
      <c r="IH89" s="61"/>
      <c r="II89" s="55">
        <f>'m12'!O89+'m12'!Q89+'m12'!S89+'m12'!U89+'m12'!W89+'m12'!Y89+'m12'!AA89</f>
        <v>0</v>
      </c>
      <c r="IJ89" s="57">
        <f t="shared" si="168"/>
        <v>0</v>
      </c>
      <c r="IK89" s="57">
        <f>'m12'!P89+'m12'!R89+'m12'!T89+'m12'!V89+'m12'!X89+'m12'!Z89+'m12'!AB89</f>
        <v>0</v>
      </c>
      <c r="IL89" s="58"/>
      <c r="IM89" s="57">
        <f t="shared" si="169"/>
        <v>0</v>
      </c>
      <c r="IN89" s="61"/>
      <c r="IO89" s="55">
        <f>'m12'!AC89+'m12'!AE89+'m12'!AG89+'m12'!AI89+'m12'!AK89+'m12'!AM89+'m12'!AO89</f>
        <v>0</v>
      </c>
      <c r="IP89" s="57">
        <f t="shared" si="170"/>
        <v>0</v>
      </c>
      <c r="IQ89" s="57">
        <f>'m12'!AD89+'m12'!AF89+'m12'!AH89+'m12'!AJ89+'m12'!AL89+'m12'!AN89+'m12'!AP89</f>
        <v>0</v>
      </c>
      <c r="IR89" s="58"/>
      <c r="IS89" s="57">
        <f t="shared" si="171"/>
        <v>0</v>
      </c>
      <c r="IT89" s="61"/>
      <c r="IU89" s="55">
        <f>'m12'!AQ89+'m12'!AS89+'m12'!AU89+'m12'!AW89+'m12'!AY89+'m12'!BA89+'m12'!BC89</f>
        <v>0</v>
      </c>
      <c r="IV89" s="57">
        <f t="shared" si="172"/>
        <v>0</v>
      </c>
      <c r="IW89" s="57">
        <f>'m12'!AR89+'m12'!AT89+'m12'!AV89+'m12'!AX89+'m12'!AZ89+'m12'!BB89+'m12'!BD89</f>
        <v>0</v>
      </c>
      <c r="IX89" s="58"/>
      <c r="IY89" s="57">
        <f t="shared" si="173"/>
        <v>0</v>
      </c>
      <c r="IZ89" s="61"/>
      <c r="JA89" s="55">
        <f>'m12'!BE89+'m12'!BG89+'m12'!BI89+'m12'!BK89</f>
        <v>0</v>
      </c>
      <c r="JB89" s="57">
        <f t="shared" si="174"/>
        <v>0</v>
      </c>
      <c r="JC89" s="57">
        <f>'m12'!BF89+'m12'!BH89+'m12'!BJ89+'m12'!BL89</f>
        <v>0</v>
      </c>
      <c r="JD89" s="58"/>
      <c r="JE89" s="57">
        <f t="shared" si="175"/>
        <v>0</v>
      </c>
    </row>
    <row r="90">
      <c r="A90" s="2" t="str">
        <f>IFERROR(__xludf.DUMMYFUNCTION("""COMPUTED_VALUE"""),"Simon Kurčík-x")</f>
        <v>Simon Kurčík-x</v>
      </c>
      <c r="B90" s="2"/>
      <c r="C90" s="94">
        <f>'m3'!E68+'m3'!G68+'m3'!I68+'m3'!K68+'m3'!M68+'m3'!O68+'m3'!Q68</f>
        <v>0</v>
      </c>
      <c r="D90" s="46">
        <f>'m3'!A69*C90</f>
        <v>0</v>
      </c>
      <c r="E90" s="46">
        <f>'m3'!F68+'m3'!H68+'m3'!J68+'m3'!L68+'m3'!N68+'m3'!P68+'m3'!R68</f>
        <v>0</v>
      </c>
      <c r="F90" s="47"/>
      <c r="G90" s="46">
        <f t="shared" si="104"/>
        <v>0</v>
      </c>
      <c r="H90" s="2"/>
      <c r="I90" s="45">
        <f>'m3'!S68+'m3'!U68+'m3'!W68+'m3'!Y68+'m3'!AA68+'m3'!AC68+'m3'!AE68</f>
        <v>0</v>
      </c>
      <c r="J90" s="46">
        <f>'m3'!A69*I90</f>
        <v>0</v>
      </c>
      <c r="K90" s="46">
        <f>'m3'!T69+'m3'!V69+'m3'!X69+'m3'!Z69+'m3'!AB69+'m3'!AD69+'m3'!AF69</f>
        <v>0</v>
      </c>
      <c r="L90" s="47"/>
      <c r="M90" s="46">
        <f t="shared" si="105"/>
        <v>0</v>
      </c>
      <c r="N90" s="2"/>
      <c r="O90" s="45">
        <f>'m3'!AG68+'m3'!AI68+'m3'!AK68+'m3'!AM68+'m3'!AO68+'m3'!AQ68+'m3'!AS68</f>
        <v>0</v>
      </c>
      <c r="P90" s="46">
        <f>'m3'!M69*O90</f>
        <v>0</v>
      </c>
      <c r="Q90" s="46">
        <f>'m3'!AH68+'m3'!AJ68+'m3'!AL68+'m3'!AN68+'m3'!AP68+'m3'!AR68+'m3'!AT68</f>
        <v>0</v>
      </c>
      <c r="R90" s="47"/>
      <c r="S90" s="46">
        <f t="shared" si="106"/>
        <v>0</v>
      </c>
      <c r="T90" s="2"/>
      <c r="U90" s="45">
        <f>'m3'!AU68+'m3'!AW68+'m3'!AY68+'m3'!BA68+'m3'!BC68+'m3'!BE68+'m3'!BG68</f>
        <v>0</v>
      </c>
      <c r="V90" s="46">
        <f>'m3'!A68*U90</f>
        <v>0</v>
      </c>
      <c r="W90" s="46">
        <f>'m3'!AV68+'m3'!AX68+'m3'!AZ68+'m3'!BB68+'m3'!BD68+'m3'!BF68+'m3'!BH68</f>
        <v>0</v>
      </c>
      <c r="X90" s="47"/>
      <c r="Y90" s="46">
        <f t="shared" si="107"/>
        <v>0</v>
      </c>
      <c r="Z90" s="2"/>
      <c r="AA90" s="45">
        <f>'m3'!BI68+'m3'!BK68+'m4'!C68+'m4'!E68+'m4'!G68+'m4'!I68+'m4'!K68</f>
        <v>0</v>
      </c>
      <c r="AB90" s="46">
        <f>('m3'!BI68+'m3'!BK68)*'m3'!A68+('m4'!C68+'m4'!E68+'m4'!G68+'m4'!I68+'m4'!K68)*'m4'!A68</f>
        <v>0</v>
      </c>
      <c r="AC90" s="46">
        <f>'m3'!BJ68+'m3'!BL68+'m4'!D68+'m4'!F68+'m4'!H68+'m4'!J68+'m4'!L68</f>
        <v>0</v>
      </c>
      <c r="AD90" s="47"/>
      <c r="AE90" s="46">
        <f t="shared" si="108"/>
        <v>0</v>
      </c>
      <c r="AF90" s="2"/>
      <c r="AG90" s="45">
        <f>'m4'!M68+'m4'!O68+'m4'!Q68+'m4'!S68+'m4'!U68+'m4'!W68+'m4'!Y68</f>
        <v>0</v>
      </c>
      <c r="AH90" s="46">
        <f>'m4'!A68*AG90</f>
        <v>0</v>
      </c>
      <c r="AI90" s="46">
        <f>'m4'!N68+'m4'!P68+'m4'!R68+'m4'!T68+'m4'!V68+'m4'!X68+'m4'!Z68</f>
        <v>0</v>
      </c>
      <c r="AJ90" s="47"/>
      <c r="AK90" s="46">
        <f t="shared" si="109"/>
        <v>0</v>
      </c>
      <c r="AL90" s="2"/>
      <c r="AM90" s="45">
        <f>'m4'!AA68+'m4'!AC68+'m4'!AE68+'m4'!AG68+'m4'!AI68+'m4'!AK68+'m4'!AM68</f>
        <v>0</v>
      </c>
      <c r="AN90" s="46">
        <f>'m4'!A68*AM90</f>
        <v>0</v>
      </c>
      <c r="AO90" s="52">
        <f>'m4'!AB68+'m4'!AD68+'m4'!AF68+'m4'!AH68+'m4'!AJ68+'m4'!AL68+'m4'!AN68</f>
        <v>0</v>
      </c>
      <c r="AP90" s="47"/>
      <c r="AQ90" s="46"/>
      <c r="AR90" s="2"/>
      <c r="AS90" s="45">
        <f>'m4'!AO68+'m4'!AQ68+'m4'!AS68+'m4'!AU68+'m4'!AW68+'m4'!AY68+'m4'!BA68</f>
        <v>0</v>
      </c>
      <c r="AT90" s="46">
        <f>'m4'!A68*AS90</f>
        <v>0</v>
      </c>
      <c r="AU90" s="46">
        <f>'m4'!AP68+'m4'!AR68+'m4'!AT68+'m4'!AV68+'m4'!AX68+'m4'!AZ68+'m4'!BB68</f>
        <v>0</v>
      </c>
      <c r="AV90" s="47"/>
      <c r="AW90" s="62">
        <f t="shared" si="111"/>
        <v>0</v>
      </c>
      <c r="AX90" s="2"/>
      <c r="AY90" s="45">
        <f>'m4'!BC68+'m4'!BE68+'m4'!BG68+'m4'!BI68+'m5'!C68+'m5'!E68+'m5'!G68</f>
        <v>0</v>
      </c>
      <c r="AZ90" s="46">
        <f>('m4'!BC68+'m4'!BE68+'m4'!BG68+'m4'!BI68)*'m4'!A68+('m5'!C68+'m5'!E68+'m5'!G68)*'m5'!A68</f>
        <v>0</v>
      </c>
      <c r="BA90" s="46">
        <f>'m4'!BD68+'m4'!BF68+'m4'!BH68+'m4'!BJ68+'m5'!D68+'m5'!F68+'m5'!H68</f>
        <v>0</v>
      </c>
      <c r="BB90" s="47"/>
      <c r="BC90" s="46">
        <f t="shared" si="112"/>
        <v>0</v>
      </c>
      <c r="BD90" s="44">
        <f>IFERROR(__xludf.DUMMYFUNCTION("""COMPUTED_VALUE"""),100.0)</f>
        <v>100</v>
      </c>
      <c r="BE90" s="45">
        <f>'m5'!I68+'m5'!K68+'m5'!M68+'m5'!O68+'m5'!Q68+'m5'!S68+'m5'!U68</f>
        <v>0</v>
      </c>
      <c r="BF90" s="46">
        <f>'m5'!A68*BE90</f>
        <v>0</v>
      </c>
      <c r="BG90" s="46">
        <f>'m5'!J68+'m5'!L68+'m5'!N68+'m5'!P68+'m5'!R68+'m5'!T68+'m5'!V68</f>
        <v>0</v>
      </c>
      <c r="BH90" s="47"/>
      <c r="BI90" s="46">
        <f t="shared" si="113"/>
        <v>0</v>
      </c>
      <c r="BJ90" s="2"/>
      <c r="BK90" s="45">
        <f>'m5'!W68+'m5'!Y68+'m5'!AA68+'m5'!AC68+'m5'!AE68+'m5'!AG68+'m5'!AI68</f>
        <v>6.5</v>
      </c>
      <c r="BL90" s="46">
        <f>'m5'!A68*BK90</f>
        <v>650</v>
      </c>
      <c r="BM90" s="46">
        <f>'m5'!X68+'m5'!Z68+'m5'!AB68+'m5'!AD68+'m5'!AF68+'m5'!AH68+'m5'!AJ68</f>
        <v>0</v>
      </c>
      <c r="BN90" s="47"/>
      <c r="BO90" s="46">
        <f t="shared" si="114"/>
        <v>-650</v>
      </c>
      <c r="BP90" s="2"/>
      <c r="BQ90" s="45">
        <f>'m5'!AK68+'m5'!AM68+'m5'!AO68+'m5'!AQ68+'m5'!AS68+'m5'!AU68+'m5'!AW68</f>
        <v>29</v>
      </c>
      <c r="BR90" s="46">
        <f>'m5'!A68*BQ90</f>
        <v>2900</v>
      </c>
      <c r="BS90" s="46">
        <f>'m5'!AL68+'m5'!AN68+'m5'!AP68+'m5'!AR68+'m5'!AT68+'m5'!AV68+'m5'!AX68</f>
        <v>0</v>
      </c>
      <c r="BT90" s="47"/>
      <c r="BU90" s="46">
        <f t="shared" si="115"/>
        <v>-2900</v>
      </c>
      <c r="BV90" s="2"/>
      <c r="BW90" s="45">
        <f>'m5'!AY68+'m5'!BA68+'m5'!BC68+'m5'!BE68+'m5'!BG68+'m5'!BI68+'m5'!BK68</f>
        <v>28</v>
      </c>
      <c r="BX90" s="46">
        <f>'m5'!A68*BW90</f>
        <v>2800</v>
      </c>
      <c r="BY90" s="46">
        <f>'m5'!AZ68+'m5'!BB68+'m5'!BD68+'m5'!BF68+'m5'!BH68+'m5'!BJ68+'m5'!BL68</f>
        <v>0</v>
      </c>
      <c r="BZ90" s="47"/>
      <c r="CA90" s="46">
        <f t="shared" si="116"/>
        <v>-2800</v>
      </c>
      <c r="CB90" s="44">
        <f>IFERROR(__xludf.DUMMYFUNCTION("""COMPUTED_VALUE"""),100.0)</f>
        <v>100</v>
      </c>
      <c r="CC90" s="45">
        <f>'m6'!C80+'m6'!E80+'m6'!G80+'m6'!I80+'m6'!K80+'m6'!M80+'m6'!O80</f>
        <v>15.5</v>
      </c>
      <c r="CD90" s="46">
        <f t="shared" si="117"/>
        <v>1550</v>
      </c>
      <c r="CE90" s="46">
        <f>'m6'!D80+'m6'!F80+'m6'!H80+'m6'!J80+'m6'!L80+'m6'!N80+'m6'!P80</f>
        <v>0</v>
      </c>
      <c r="CF90" s="64"/>
      <c r="CG90" s="46">
        <f t="shared" si="118"/>
        <v>-1550</v>
      </c>
      <c r="CH90" s="2"/>
      <c r="CI90" s="45">
        <f>'m6'!Q80+'m6'!S80+'m6'!U80+'m6'!W80+'m6'!Y80+'m6'!AA80+'m6'!AC80</f>
        <v>0</v>
      </c>
      <c r="CJ90" s="54">
        <f t="shared" si="119"/>
        <v>0</v>
      </c>
      <c r="CK90" s="46">
        <f>'m6'!R80+'m6'!T80+'m6'!V80+'m6'!X80+'m6'!Z80+'m6'!AB80+'m6'!AD80</f>
        <v>0</v>
      </c>
      <c r="CL90" s="64"/>
      <c r="CM90" s="46">
        <f t="shared" si="120"/>
        <v>0</v>
      </c>
      <c r="CN90" s="2"/>
      <c r="CO90" s="45">
        <f>'m6'!AE80+'m6'!AG80+'m6'!AI80+'m6'!AK80+'m6'!AM80+'m6'!AO80+'m6'!AQ80</f>
        <v>0</v>
      </c>
      <c r="CP90" s="46">
        <f t="shared" si="121"/>
        <v>0</v>
      </c>
      <c r="CQ90" s="46">
        <f>'m6'!AF80+'m6'!AH80+'m6'!AJ80+'m6'!AL80+'m6'!AN80+'m6'!AP80+'m6'!AR80</f>
        <v>0</v>
      </c>
      <c r="CR90" s="64"/>
      <c r="CS90" s="46">
        <f t="shared" si="122"/>
        <v>0</v>
      </c>
      <c r="CT90" s="2"/>
      <c r="CU90" s="45">
        <f>'m6'!AS80+'m6'!AU80+'m6'!AW80+'m6'!AY80+'m6'!BA80+'m6'!BC80+'m6'!BE80</f>
        <v>0</v>
      </c>
      <c r="CV90" s="46">
        <f t="shared" si="123"/>
        <v>0</v>
      </c>
      <c r="CW90" s="46">
        <f>'m6'!AT80+'m6'!AV80+'m6'!AX80+'m6'!AZ80+'m6'!BB80+'m6'!BD80+'m6'!BF80</f>
        <v>0</v>
      </c>
      <c r="CX90" s="64"/>
      <c r="CY90" s="46">
        <f t="shared" si="124"/>
        <v>0</v>
      </c>
      <c r="CZ90" s="2"/>
      <c r="DA90" s="45">
        <f>'m6'!BG80+'m6'!BI80+'m7'!C80+'m7'!E80+'m7'!G80+'m7'!I80+'m7'!K80</f>
        <v>0</v>
      </c>
      <c r="DB90" s="46">
        <f>('m6'!BG80+'m6'!BI80)*'m6'!A80+('m7'!C80+'m7'!E80+'m7'!G80+'m7'!I80+'m7'!K80)*'m7'!A80</f>
        <v>0</v>
      </c>
      <c r="DC90" s="46">
        <f>'m6'!BH80+'m6'!BJ80+'m7'!D80+'m7'!F80+'m7'!H80+'m7'!J80+'m7'!L80</f>
        <v>0</v>
      </c>
      <c r="DD90" s="64"/>
      <c r="DE90" s="46">
        <f t="shared" si="125"/>
        <v>0</v>
      </c>
      <c r="DF90" s="44">
        <f>IFERROR(__xludf.DUMMYFUNCTION("""COMPUTED_VALUE"""),100.0)</f>
        <v>100</v>
      </c>
      <c r="DG90" s="45">
        <f>'m7'!M80+'m7'!O80+'m7'!Q80+'m7'!S80+'m7'!U80+'m7'!W80+'m7'!Y80</f>
        <v>0</v>
      </c>
      <c r="DH90" s="46">
        <f t="shared" si="126"/>
        <v>0</v>
      </c>
      <c r="DI90" s="46">
        <f>'m7'!N80+'m7'!P80+'m7'!R80+'m7'!T80+'m7'!V80+'m7'!X80+'m7'!Z80</f>
        <v>0</v>
      </c>
      <c r="DJ90" s="64"/>
      <c r="DK90" s="46">
        <f t="shared" si="127"/>
        <v>0</v>
      </c>
      <c r="DL90" s="2"/>
      <c r="DM90" s="45">
        <f>'m7'!AA80+'m7'!AC80+'m7'!AE80+'m7'!AG80+'m7'!AI80+'m7'!AK80+'m7'!AM80</f>
        <v>0</v>
      </c>
      <c r="DN90" s="46">
        <f t="shared" si="128"/>
        <v>0</v>
      </c>
      <c r="DO90" s="46">
        <f>'m7'!AB80+'m7'!AD80+'m7'!AF80+'m7'!AH80+'m7'!AJ80+'m7'!AL80+'m7'!AN80</f>
        <v>0</v>
      </c>
      <c r="DP90" s="64"/>
      <c r="DQ90" s="46">
        <f t="shared" si="129"/>
        <v>0</v>
      </c>
      <c r="DR90" s="2"/>
      <c r="DS90" s="45">
        <f>'m7'!AO80+'m7'!AQ80+'m7'!AS80+'m7'!AU80+'m7'!AW80+'m7'!AY80+'m7'!BA80</f>
        <v>0</v>
      </c>
      <c r="DT90" s="46">
        <f t="shared" si="130"/>
        <v>0</v>
      </c>
      <c r="DU90" s="46">
        <f>'m7'!AP80+'m7'!AR80+'m7'!AT80+'m7'!AV80+'m7'!AX80+'m7'!AZ80+'m7'!BB80</f>
        <v>0</v>
      </c>
      <c r="DV90" s="64"/>
      <c r="DW90" s="46">
        <f t="shared" si="131"/>
        <v>0</v>
      </c>
      <c r="DX90" s="2"/>
      <c r="DY90" s="97">
        <f>'m7'!BC80+'m7'!BE80+'m7'!BG80+'m7'!BI80+'m7'!BK80+'m8'!C80+'m8'!E80</f>
        <v>0</v>
      </c>
      <c r="DZ90" s="63">
        <f>('m7'!BC80+'m7'!BE80+'m7'!BG80+'m7'!BI80+'m7'!BK80)*DF90+('m8'!C80+'m8'!E80)*ED90</f>
        <v>0</v>
      </c>
      <c r="EA90" s="63">
        <f>'m7'!BD80+'m7'!BF80+'m7'!BH80+'m7'!BJ80+'m7'!BL80+'m8'!D80+'m8'!F80</f>
        <v>0</v>
      </c>
      <c r="EB90" s="64"/>
      <c r="EC90" s="63">
        <f t="shared" si="132"/>
        <v>0</v>
      </c>
      <c r="ED90" s="65">
        <f>IFERROR(__xludf.DUMMYFUNCTION("""COMPUTED_VALUE"""),100.0)</f>
        <v>100</v>
      </c>
      <c r="EE90" s="97">
        <f>'m8'!G80+'m8'!I80+'m8'!K80+'m8'!M80+'m8'!O80+'m8'!Q80+'m8'!S80</f>
        <v>0</v>
      </c>
      <c r="EF90" s="63">
        <f t="shared" si="133"/>
        <v>0</v>
      </c>
      <c r="EG90" s="63">
        <f>'m8'!H80+'m8'!J80+'m8'!L80+'m8'!N80+'m8'!P80+'m8'!R80+'m8'!T80</f>
        <v>0</v>
      </c>
      <c r="EH90" s="64"/>
      <c r="EI90" s="63">
        <f t="shared" si="134"/>
        <v>0</v>
      </c>
      <c r="EJ90" s="66"/>
      <c r="EK90" s="97">
        <f>'m8'!U80+'m8'!W80+'m8'!Y80+'m8'!AA80+'m8'!AC80+'m8'!AE80+'m8'!AG80</f>
        <v>0</v>
      </c>
      <c r="EL90" s="63">
        <f t="shared" si="135"/>
        <v>0</v>
      </c>
      <c r="EM90" s="63">
        <f>'m8'!V80+'m8'!X80+'m8'!Z80+'m8'!AB80+'m8'!AD80+'m8'!AF80+'m8'!AH80</f>
        <v>0</v>
      </c>
      <c r="EN90" s="64"/>
      <c r="EO90" s="63">
        <f t="shared" si="136"/>
        <v>0</v>
      </c>
      <c r="EP90" s="67"/>
      <c r="EQ90" s="55">
        <f>'m8'!AI80+'m8'!AK80+'m8'!AM80+'m8'!AO80+'m8'!AQ80+'m8'!AS80+'m8'!AU80</f>
        <v>0</v>
      </c>
      <c r="ER90" s="57">
        <f t="shared" si="137"/>
        <v>0</v>
      </c>
      <c r="ES90" s="57">
        <f>'m8'!AJ80+'m8'!AL80+'m8'!AN80+'m8'!AP80+'m8'!AR80+'m8'!AT80+'m8'!AV80</f>
        <v>0</v>
      </c>
      <c r="ET90" s="68"/>
      <c r="EU90" s="57">
        <f t="shared" si="138"/>
        <v>0</v>
      </c>
      <c r="EV90" s="67"/>
      <c r="EW90" s="55">
        <f>'m8'!AW80+'m8'!AY80+'m8'!BA80+'m8'!BC80+'m8'!BE80+'m8'!BG80+'m8'!BI80</f>
        <v>0</v>
      </c>
      <c r="EX90" s="57">
        <f t="shared" si="139"/>
        <v>0</v>
      </c>
      <c r="EY90" s="57">
        <f>'m8'!AX80+'m8'!AZ80+'m8'!BB80+'m8'!BD80+'m8'!BF80+'m8'!BH80+'m8'!BJ80</f>
        <v>0</v>
      </c>
      <c r="EZ90" s="68"/>
      <c r="FA90" s="57">
        <f t="shared" si="140"/>
        <v>0</v>
      </c>
      <c r="FB90" s="67"/>
      <c r="FC90" s="55">
        <f>'m8'!BK80+'m9'!C80+'m9'!E80+'m9'!G80+'m9'!I80+'m9'!K80+'m9'!M80</f>
        <v>0</v>
      </c>
      <c r="FD90" s="57">
        <f>'m8'!BK80*ED90+'m9'!C80*FH90+'m9'!E80*FH90+'m9'!G80*FH90+'m9'!I80*FH90+'m9'!K80*FH90+'m9'!M80*FH90</f>
        <v>0</v>
      </c>
      <c r="FE90" s="57">
        <f>'m8'!BL80+'m9'!D80+'m9'!F80+'m9'!H80+'m9'!J80+'m9'!L80+'m9'!N80</f>
        <v>0</v>
      </c>
      <c r="FF90" s="68"/>
      <c r="FG90" s="57">
        <f t="shared" si="141"/>
        <v>0</v>
      </c>
      <c r="FH90" s="65">
        <f>IFERROR(__xludf.DUMMYFUNCTION("""COMPUTED_VALUE"""),100.0)</f>
        <v>100</v>
      </c>
      <c r="FI90" s="97">
        <f>'m9'!O80+'m9'!Q80+'m9'!S80+'m9'!U80+'m9'!W80+'m9'!Y80+'m9'!AA80</f>
        <v>0</v>
      </c>
      <c r="FJ90" s="63">
        <f t="shared" si="142"/>
        <v>0</v>
      </c>
      <c r="FK90" s="63">
        <f>'m9'!P80+'m9'!R80+'m9'!T80+'m9'!V80+'m9'!X80+'m9'!Z80+'m9'!AB80</f>
        <v>0</v>
      </c>
      <c r="FL90" s="64"/>
      <c r="FM90" s="63">
        <f t="shared" si="143"/>
        <v>0</v>
      </c>
      <c r="FN90" s="67"/>
      <c r="FO90" s="55">
        <f>'m9'!AC80+'m9'!AE80+'m9'!AG80+'m9'!AI80+'m9'!AK80+'m9'!AM80+'m9'!AO80</f>
        <v>0</v>
      </c>
      <c r="FP90" s="57">
        <f t="shared" si="144"/>
        <v>0</v>
      </c>
      <c r="FQ90" s="57">
        <f>'m9'!AD80+'m9'!AF80+'m9'!AH80+'m9'!AJ80+'m9'!AL80+'m9'!AN80+'m9'!AP80</f>
        <v>0</v>
      </c>
      <c r="FR90" s="68"/>
      <c r="FS90" s="57">
        <f t="shared" si="145"/>
        <v>0</v>
      </c>
      <c r="FT90" s="67"/>
      <c r="FU90" s="55">
        <f>'m9'!AQ80+'m9'!AS80+'m9'!AU80+'m9'!AW80+'m9'!AY80+'m9'!BA80+'m9'!BC80</f>
        <v>0</v>
      </c>
      <c r="FV90" s="57">
        <f t="shared" si="146"/>
        <v>0</v>
      </c>
      <c r="FW90" s="57">
        <f>'m9'!AR80+'m9'!AT80+'m9'!AV80+'m9'!AX80+'m9'!AZ80+'m9'!BB80+'m9'!BD80</f>
        <v>0</v>
      </c>
      <c r="FX90" s="68"/>
      <c r="FY90" s="57">
        <f t="shared" si="147"/>
        <v>0</v>
      </c>
      <c r="FZ90" s="67"/>
      <c r="GA90" s="55">
        <f>'m9'!BE80+'m9'!BG80+'m9'!BI80+'m10'!C90+'m10'!E90+'m10'!G90+'m10'!I90</f>
        <v>0</v>
      </c>
      <c r="GB90" s="57">
        <f t="shared" si="148"/>
        <v>0</v>
      </c>
      <c r="GC90" s="57">
        <f>'m9'!BF80+'m9'!BH80+'m9'!BJ80+'m10'!D90+'m10'!F90+'m10'!H90+'m10'!J90</f>
        <v>0</v>
      </c>
      <c r="GD90" s="68"/>
      <c r="GE90" s="57">
        <f t="shared" si="149"/>
        <v>0</v>
      </c>
      <c r="GF90" s="69">
        <f>IFERROR(__xludf.DUMMYFUNCTION("""COMPUTED_VALUE"""),100.0)</f>
        <v>100</v>
      </c>
      <c r="GG90" s="55">
        <f>'m10'!K90+'m10'!M90+'m10'!O90+'m10'!Q90+'m10'!S90+'m10'!U90+'m10'!W90</f>
        <v>0</v>
      </c>
      <c r="GH90" s="57">
        <f t="shared" si="150"/>
        <v>0</v>
      </c>
      <c r="GI90" s="57">
        <f>'m10'!L90+'m10'!N90+'m10'!P90+'m10'!R90+'m10'!T90+'m10'!V90+'m10'!X90</f>
        <v>0</v>
      </c>
      <c r="GJ90" s="68"/>
      <c r="GK90" s="57">
        <f t="shared" si="151"/>
        <v>0</v>
      </c>
      <c r="GL90" s="67"/>
      <c r="GM90" s="55">
        <f>'m10'!Y90+'m10'!AA90+'m10'!AC90+'m10'!AE90+'m10'!AG90+'m10'!AI90+'m10'!AK90</f>
        <v>0</v>
      </c>
      <c r="GN90" s="57">
        <f t="shared" si="152"/>
        <v>0</v>
      </c>
      <c r="GO90" s="57">
        <f>'m10'!Z90+'m10'!AB90+'m10'!AD90+'m10'!AF90+'m10'!AH90+'m10'!AJ90+'m10'!AL90</f>
        <v>0</v>
      </c>
      <c r="GP90" s="68"/>
      <c r="GQ90" s="57">
        <f t="shared" si="153"/>
        <v>0</v>
      </c>
      <c r="GR90" s="61"/>
      <c r="GS90" s="55">
        <f>'m10'!AM90+'m10'!AO90+'m10'!AQ90+'m10'!AS90+'m10'!AU90+'m10'!AW90+'m10'!AY90</f>
        <v>0</v>
      </c>
      <c r="GT90" s="57">
        <f t="shared" si="154"/>
        <v>0</v>
      </c>
      <c r="GU90" s="57">
        <f>'m10'!AN90+'m10'!AP90+'m10'!AR90+'m10'!AT90+'m10'!AV90+'m10'!AX90+'m10'!AZ90</f>
        <v>0</v>
      </c>
      <c r="GV90" s="58"/>
      <c r="GW90" s="57">
        <f t="shared" si="155"/>
        <v>0</v>
      </c>
      <c r="GX90" s="61"/>
      <c r="GY90" s="55">
        <f>'m10'!BA90+'m10'!BC90+'m10'!BE90+'m10'!BG90+'m10'!BI90+'m10'!BK90+'m11'!C90</f>
        <v>0</v>
      </c>
      <c r="GZ90" s="57">
        <f t="shared" si="156"/>
        <v>0</v>
      </c>
      <c r="HA90" s="57">
        <f>'m10'!BB90+'m10'!BD90+'m10'!BF90+'m10'!BH90+'m10'!BJ90+'m10'!BL90+'m11'!D90</f>
        <v>0</v>
      </c>
      <c r="HB90" s="58"/>
      <c r="HC90" s="57">
        <f t="shared" si="157"/>
        <v>0</v>
      </c>
      <c r="HD90" s="69">
        <f>IFERROR(__xludf.DUMMYFUNCTION("""COMPUTED_VALUE"""),100.0)</f>
        <v>100</v>
      </c>
      <c r="HE90" s="55">
        <f>'m11'!E90+'m11'!G90+'m11'!I90+'m11'!K90+'m11'!M90+'m11'!O90+'m11'!Q90</f>
        <v>0</v>
      </c>
      <c r="HF90" s="57">
        <f t="shared" si="158"/>
        <v>0</v>
      </c>
      <c r="HG90" s="57">
        <f>'m11'!F90+'m11'!H90+'m11'!J90+'m11'!L90+'m11'!N90+'m11'!P90+'m11'!R90</f>
        <v>0</v>
      </c>
      <c r="HH90" s="68"/>
      <c r="HI90" s="57">
        <f t="shared" si="159"/>
        <v>0</v>
      </c>
      <c r="HJ90" s="67"/>
      <c r="HK90" s="55">
        <f>'m11'!S90+'m11'!U90+'m11'!W90+'m11'!Y90+'m11'!AA90+'m11'!AC90+'m11'!AE90</f>
        <v>0</v>
      </c>
      <c r="HL90" s="57">
        <f t="shared" si="160"/>
        <v>0</v>
      </c>
      <c r="HM90" s="57">
        <f>'m11'!T90+'m11'!V90+'m11'!X90+'m11'!Z90+'m11'!AB90+'m11'!AD90+'m11'!AF90</f>
        <v>0</v>
      </c>
      <c r="HN90" s="68"/>
      <c r="HO90" s="57">
        <f t="shared" si="161"/>
        <v>0</v>
      </c>
      <c r="HP90" s="61"/>
      <c r="HQ90" s="55">
        <f>'m11'!AG90+'m11'!AI90+'m11'!AK90+'m11'!AM90+'m11'!AO90+'m11'!AQ90+'m11'!AS90</f>
        <v>0</v>
      </c>
      <c r="HR90" s="57">
        <f t="shared" si="162"/>
        <v>0</v>
      </c>
      <c r="HS90" s="57">
        <f>'m11'!AH90+'m11'!AJ90+'m11'!AL90+'m11'!AN90+'m11'!AP90+'m11'!AR90+'m11'!AT90</f>
        <v>0</v>
      </c>
      <c r="HT90" s="58"/>
      <c r="HU90" s="57">
        <f t="shared" si="163"/>
        <v>0</v>
      </c>
      <c r="HV90" s="61"/>
      <c r="HW90" s="55">
        <f>'m11'!AU90+'m11'!AW90+'m11'!AY90+'m11'!BA90+'m11'!BC90+'m11'!BE90+'m11'!BG90</f>
        <v>0</v>
      </c>
      <c r="HX90" s="57">
        <f t="shared" si="164"/>
        <v>0</v>
      </c>
      <c r="HY90" s="57">
        <f>'m11'!AV90+'m11'!AX90+'m11'!AZ90+'m11'!BB90+'m11'!BD90+'m11'!BF90+'m11'!BH90</f>
        <v>0</v>
      </c>
      <c r="HZ90" s="58"/>
      <c r="IA90" s="57">
        <f t="shared" si="165"/>
        <v>0</v>
      </c>
      <c r="IB90" s="61">
        <f>IFERROR(__xludf.DUMMYFUNCTION("""COMPUTED_VALUE"""),100.0)</f>
        <v>100</v>
      </c>
      <c r="IC90" s="55">
        <f>'m11'!BI90+'m12'!C90+'m12'!E90+'m12'!G90+'m12'!I90+'m12'!K90+'m12'!M90</f>
        <v>0</v>
      </c>
      <c r="ID90" s="57">
        <f t="shared" si="166"/>
        <v>0</v>
      </c>
      <c r="IE90" s="57">
        <f>'m11'!BJ90+'m12'!D90+'m12'!F90+'m12'!H90+'m12'!J90+'m12'!L90+'m12'!N90</f>
        <v>0</v>
      </c>
      <c r="IF90" s="58"/>
      <c r="IG90" s="57">
        <f t="shared" si="167"/>
        <v>0</v>
      </c>
      <c r="IH90" s="61"/>
      <c r="II90" s="55">
        <f>'m12'!O90+'m12'!Q90+'m12'!S90+'m12'!U90+'m12'!W90+'m12'!Y90+'m12'!AA90</f>
        <v>0</v>
      </c>
      <c r="IJ90" s="57">
        <f t="shared" si="168"/>
        <v>0</v>
      </c>
      <c r="IK90" s="57">
        <f>'m12'!P90+'m12'!R90+'m12'!T90+'m12'!V90+'m12'!X90+'m12'!Z90+'m12'!AB90</f>
        <v>0</v>
      </c>
      <c r="IL90" s="58"/>
      <c r="IM90" s="57">
        <f t="shared" si="169"/>
        <v>0</v>
      </c>
      <c r="IN90" s="61"/>
      <c r="IO90" s="55">
        <f>'m12'!AC90+'m12'!AE90+'m12'!AG90+'m12'!AI90+'m12'!AK90+'m12'!AM90+'m12'!AO90</f>
        <v>0</v>
      </c>
      <c r="IP90" s="57">
        <f t="shared" si="170"/>
        <v>0</v>
      </c>
      <c r="IQ90" s="57">
        <f>'m12'!AD90+'m12'!AF90+'m12'!AH90+'m12'!AJ90+'m12'!AL90+'m12'!AN90+'m12'!AP90</f>
        <v>0</v>
      </c>
      <c r="IR90" s="58"/>
      <c r="IS90" s="57">
        <f t="shared" si="171"/>
        <v>0</v>
      </c>
      <c r="IT90" s="61"/>
      <c r="IU90" s="55">
        <f>'m12'!AQ90+'m12'!AS90+'m12'!AU90+'m12'!AW90+'m12'!AY90+'m12'!BA90+'m12'!BC90</f>
        <v>0</v>
      </c>
      <c r="IV90" s="57">
        <f t="shared" si="172"/>
        <v>0</v>
      </c>
      <c r="IW90" s="57">
        <f>'m12'!AR90+'m12'!AT90+'m12'!AV90+'m12'!AX90+'m12'!AZ90+'m12'!BB90+'m12'!BD90</f>
        <v>0</v>
      </c>
      <c r="IX90" s="58"/>
      <c r="IY90" s="57">
        <f t="shared" si="173"/>
        <v>0</v>
      </c>
      <c r="IZ90" s="61"/>
      <c r="JA90" s="55">
        <f>'m12'!BE90+'m12'!BG90+'m12'!BI90+'m12'!BK90</f>
        <v>0</v>
      </c>
      <c r="JB90" s="57">
        <f t="shared" si="174"/>
        <v>0</v>
      </c>
      <c r="JC90" s="57">
        <f>'m12'!BF90+'m12'!BH90+'m12'!BJ90+'m12'!BL90</f>
        <v>0</v>
      </c>
      <c r="JD90" s="58"/>
      <c r="JE90" s="57">
        <f t="shared" si="175"/>
        <v>0</v>
      </c>
    </row>
    <row r="91">
      <c r="A91" s="2" t="str">
        <f>IFERROR(__xludf.DUMMYFUNCTION("""COMPUTED_VALUE"""),"Jiří Frankl-x")</f>
        <v>Jiří Frankl-x</v>
      </c>
      <c r="B91" s="2"/>
      <c r="C91" s="94">
        <f>'m3'!E69+'m3'!G69+'m3'!I69+'m3'!K69+'m3'!M69+'m3'!O69+'m3'!Q69</f>
        <v>0</v>
      </c>
      <c r="D91" s="46">
        <f>'m3'!A70*C91</f>
        <v>0</v>
      </c>
      <c r="E91" s="46">
        <f>'m3'!F69+'m3'!H69+'m3'!J69+'m3'!L69+'m3'!N69+'m3'!P69+'m3'!R69</f>
        <v>0</v>
      </c>
      <c r="F91" s="47"/>
      <c r="G91" s="46">
        <f t="shared" si="104"/>
        <v>0</v>
      </c>
      <c r="H91" s="2"/>
      <c r="I91" s="45">
        <f>'m3'!S69+'m3'!U69+'m3'!W69+'m3'!Y69+'m3'!AA69+'m3'!AC69+'m3'!AE69</f>
        <v>0</v>
      </c>
      <c r="J91" s="46">
        <f>'m3'!A70*I91</f>
        <v>0</v>
      </c>
      <c r="K91" s="46">
        <f>'m3'!T70+'m3'!V70+'m3'!X70+'m3'!Z70+'m3'!AB70+'m3'!AD70+'m3'!AF70</f>
        <v>0</v>
      </c>
      <c r="L91" s="47"/>
      <c r="M91" s="46">
        <f t="shared" si="105"/>
        <v>0</v>
      </c>
      <c r="N91" s="2"/>
      <c r="O91" s="45">
        <f>'m3'!AG69+'m3'!AI69+'m3'!AK69+'m3'!AM69+'m3'!AO69+'m3'!AQ69+'m3'!AS69</f>
        <v>0</v>
      </c>
      <c r="P91" s="46">
        <f>'m3'!M70*O91</f>
        <v>0</v>
      </c>
      <c r="Q91" s="46">
        <f>'m3'!AH69+'m3'!AJ69+'m3'!AL69+'m3'!AN69+'m3'!AP69+'m3'!AR69+'m3'!AT69</f>
        <v>0</v>
      </c>
      <c r="R91" s="47"/>
      <c r="S91" s="46">
        <f t="shared" si="106"/>
        <v>0</v>
      </c>
      <c r="T91" s="2"/>
      <c r="U91" s="45">
        <f>'m3'!AU69+'m3'!AW69+'m3'!AY69+'m3'!BA69+'m3'!BC69+'m3'!BE69+'m3'!BG69</f>
        <v>0</v>
      </c>
      <c r="V91" s="46">
        <f>'m3'!A69*U91</f>
        <v>0</v>
      </c>
      <c r="W91" s="46">
        <f>'m3'!AV69+'m3'!AX69+'m3'!AZ69+'m3'!BB69+'m3'!BD69+'m3'!BF69+'m3'!BH69</f>
        <v>0</v>
      </c>
      <c r="X91" s="47"/>
      <c r="Y91" s="46">
        <f t="shared" si="107"/>
        <v>0</v>
      </c>
      <c r="Z91" s="2"/>
      <c r="AA91" s="45">
        <f>'m3'!BI69+'m3'!BK69+'m4'!C69+'m4'!E69+'m4'!G69+'m4'!I69+'m4'!K69</f>
        <v>0</v>
      </c>
      <c r="AB91" s="46">
        <f>('m3'!BI69+'m3'!BK69)*'m3'!A69+('m4'!C69+'m4'!E69+'m4'!G69+'m4'!I69+'m4'!K69)*'m4'!A69</f>
        <v>0</v>
      </c>
      <c r="AC91" s="46">
        <f>'m3'!BJ69+'m3'!BL69+'m4'!D69+'m4'!F69+'m4'!H69+'m4'!J69+'m4'!L69</f>
        <v>0</v>
      </c>
      <c r="AD91" s="47"/>
      <c r="AE91" s="46">
        <f t="shared" si="108"/>
        <v>0</v>
      </c>
      <c r="AF91" s="2"/>
      <c r="AG91" s="45">
        <f>'m4'!M69+'m4'!O69+'m4'!Q69+'m4'!S69+'m4'!U69+'m4'!W69+'m4'!Y69</f>
        <v>0</v>
      </c>
      <c r="AH91" s="46">
        <f>'m4'!A69*AG91</f>
        <v>0</v>
      </c>
      <c r="AI91" s="46">
        <f>'m4'!N69+'m4'!P69+'m4'!R69+'m4'!T69+'m4'!V69+'m4'!X69+'m4'!Z69</f>
        <v>0</v>
      </c>
      <c r="AJ91" s="47"/>
      <c r="AK91" s="46">
        <f t="shared" si="109"/>
        <v>0</v>
      </c>
      <c r="AL91" s="2"/>
      <c r="AM91" s="45">
        <f>'m4'!AA69+'m4'!AC69+'m4'!AE69+'m4'!AG69+'m4'!AI69+'m4'!AK69+'m4'!AM69</f>
        <v>0</v>
      </c>
      <c r="AN91" s="46">
        <f>'m4'!A69*AM91</f>
        <v>0</v>
      </c>
      <c r="AO91" s="52">
        <f>'m4'!AB69+'m4'!AD69+'m4'!AF69+'m4'!AH69+'m4'!AJ69+'m4'!AL69+'m4'!AN69</f>
        <v>0</v>
      </c>
      <c r="AP91" s="47"/>
      <c r="AQ91" s="46"/>
      <c r="AR91" s="2"/>
      <c r="AS91" s="45">
        <f>'m4'!AO69+'m4'!AQ69+'m4'!AS69+'m4'!AU69+'m4'!AW69+'m4'!AY69+'m4'!BA69</f>
        <v>0</v>
      </c>
      <c r="AT91" s="46">
        <f>'m4'!A69*AS91</f>
        <v>0</v>
      </c>
      <c r="AU91" s="46">
        <f>'m4'!AP69+'m4'!AR69+'m4'!AT69+'m4'!AV69+'m4'!AX69+'m4'!AZ69+'m4'!BB69</f>
        <v>0</v>
      </c>
      <c r="AV91" s="47"/>
      <c r="AW91" s="62">
        <f t="shared" si="111"/>
        <v>0</v>
      </c>
      <c r="AX91" s="2"/>
      <c r="AY91" s="45">
        <f>'m4'!BC69+'m4'!BE69+'m4'!BG69+'m4'!BI69+'m5'!C69+'m5'!E69+'m5'!G69</f>
        <v>0</v>
      </c>
      <c r="AZ91" s="46">
        <f>('m4'!BC69+'m4'!BE69+'m4'!BG69+'m4'!BI69)*'m4'!A69+('m5'!C69+'m5'!E69+'m5'!G69)*'m5'!A69</f>
        <v>0</v>
      </c>
      <c r="BA91" s="46">
        <f>'m4'!BD69+'m4'!BF69+'m4'!BH69+'m4'!BJ69+'m5'!D69+'m5'!F69+'m5'!H69</f>
        <v>0</v>
      </c>
      <c r="BB91" s="47"/>
      <c r="BC91" s="46">
        <f t="shared" si="112"/>
        <v>0</v>
      </c>
      <c r="BD91" s="44">
        <f>IFERROR(__xludf.DUMMYFUNCTION("""COMPUTED_VALUE"""),100.0)</f>
        <v>100</v>
      </c>
      <c r="BE91" s="45">
        <f>'m5'!I69+'m5'!K69+'m5'!M69+'m5'!O69+'m5'!Q69+'m5'!S69+'m5'!U69</f>
        <v>0</v>
      </c>
      <c r="BF91" s="46">
        <f>'m5'!A69*BE91</f>
        <v>0</v>
      </c>
      <c r="BG91" s="46">
        <f>'m5'!J69+'m5'!L69+'m5'!N69+'m5'!P69+'m5'!R69+'m5'!T69+'m5'!V69</f>
        <v>0</v>
      </c>
      <c r="BH91" s="47"/>
      <c r="BI91" s="46">
        <f t="shared" si="113"/>
        <v>0</v>
      </c>
      <c r="BJ91" s="2"/>
      <c r="BK91" s="45">
        <f>'m5'!W69+'m5'!Y69+'m5'!AA69+'m5'!AC69+'m5'!AE69+'m5'!AG69+'m5'!AI69</f>
        <v>0</v>
      </c>
      <c r="BL91" s="46">
        <f>'m5'!A69*BK91</f>
        <v>0</v>
      </c>
      <c r="BM91" s="46">
        <f>'m5'!X69+'m5'!Z69+'m5'!AB69+'m5'!AD69+'m5'!AF69+'m5'!AH69+'m5'!AJ69</f>
        <v>0</v>
      </c>
      <c r="BN91" s="47"/>
      <c r="BO91" s="46">
        <f t="shared" si="114"/>
        <v>0</v>
      </c>
      <c r="BP91" s="2"/>
      <c r="BQ91" s="45">
        <f>'m5'!AK69+'m5'!AM69+'m5'!AO69+'m5'!AQ69+'m5'!AS69+'m5'!AU69+'m5'!AW69</f>
        <v>30</v>
      </c>
      <c r="BR91" s="46">
        <f>'m5'!A69*BQ91</f>
        <v>3000</v>
      </c>
      <c r="BS91" s="46">
        <f>'m5'!AL69+'m5'!AN69+'m5'!AP69+'m5'!AR69+'m5'!AT69+'m5'!AV69+'m5'!AX69</f>
        <v>0</v>
      </c>
      <c r="BT91" s="47"/>
      <c r="BU91" s="46">
        <f t="shared" si="115"/>
        <v>-3000</v>
      </c>
      <c r="BV91" s="2"/>
      <c r="BW91" s="45">
        <f>'m5'!AY69+'m5'!BA69+'m5'!BC69+'m5'!BE69+'m5'!BG69+'m5'!BI69+'m5'!BK69</f>
        <v>61.5</v>
      </c>
      <c r="BX91" s="46">
        <f>'m5'!A69*BW91</f>
        <v>6150</v>
      </c>
      <c r="BY91" s="46">
        <f>'m5'!AZ69+'m5'!BB69+'m5'!BD69+'m5'!BF69+'m5'!BH69+'m5'!BJ69+'m5'!BL69</f>
        <v>0</v>
      </c>
      <c r="BZ91" s="47"/>
      <c r="CA91" s="46">
        <f t="shared" si="116"/>
        <v>-6150</v>
      </c>
      <c r="CB91" s="44">
        <f>IFERROR(__xludf.DUMMYFUNCTION("""COMPUTED_VALUE"""),100.0)</f>
        <v>100</v>
      </c>
      <c r="CC91" s="45">
        <f>'m6'!C81+'m6'!E81+'m6'!G81+'m6'!I81+'m6'!K81+'m6'!M81+'m6'!O81</f>
        <v>77</v>
      </c>
      <c r="CD91" s="46">
        <f t="shared" si="117"/>
        <v>7700</v>
      </c>
      <c r="CE91" s="46">
        <f>'m6'!D81+'m6'!F81+'m6'!H81+'m6'!J81+'m6'!L81+'m6'!N81+'m6'!P81</f>
        <v>300</v>
      </c>
      <c r="CF91" s="64"/>
      <c r="CG91" s="46">
        <f t="shared" si="118"/>
        <v>-7400</v>
      </c>
      <c r="CH91" s="2"/>
      <c r="CI91" s="45">
        <f>'m6'!Q81+'m6'!S81+'m6'!U81+'m6'!W81+'m6'!Y81+'m6'!AA81+'m6'!AC81</f>
        <v>42</v>
      </c>
      <c r="CJ91" s="54">
        <f t="shared" si="119"/>
        <v>4200</v>
      </c>
      <c r="CK91" s="46">
        <f>'m6'!R81+'m6'!T81+'m6'!V81+'m6'!X81+'m6'!Z81+'m6'!AB81+'m6'!AD81</f>
        <v>0</v>
      </c>
      <c r="CL91" s="64"/>
      <c r="CM91" s="46">
        <f t="shared" si="120"/>
        <v>-4200</v>
      </c>
      <c r="CN91" s="2"/>
      <c r="CO91" s="45">
        <f>'m6'!AE81+'m6'!AG81+'m6'!AI81+'m6'!AK81+'m6'!AM81+'m6'!AO81+'m6'!AQ81</f>
        <v>56.5</v>
      </c>
      <c r="CP91" s="46">
        <f t="shared" si="121"/>
        <v>5650</v>
      </c>
      <c r="CQ91" s="46">
        <f>'m6'!AF81+'m6'!AH81+'m6'!AJ81+'m6'!AL81+'m6'!AN81+'m6'!AP81+'m6'!AR81</f>
        <v>0</v>
      </c>
      <c r="CR91" s="64"/>
      <c r="CS91" s="46">
        <f t="shared" si="122"/>
        <v>-5650</v>
      </c>
      <c r="CT91" s="2"/>
      <c r="CU91" s="45">
        <f>'m6'!AS81+'m6'!AU81+'m6'!AW81+'m6'!AY81+'m6'!BA81+'m6'!BC81+'m6'!BE81</f>
        <v>63</v>
      </c>
      <c r="CV91" s="46">
        <f t="shared" si="123"/>
        <v>6300</v>
      </c>
      <c r="CW91" s="46">
        <f>'m6'!AT81+'m6'!AV81+'m6'!AX81+'m6'!AZ81+'m6'!BB81+'m6'!BD81+'m6'!BF81</f>
        <v>2990</v>
      </c>
      <c r="CX91" s="64"/>
      <c r="CY91" s="46">
        <f t="shared" si="124"/>
        <v>-3310</v>
      </c>
      <c r="CZ91" s="2"/>
      <c r="DA91" s="45">
        <f>'m6'!BG81+'m6'!BI81+'m7'!C81+'m7'!E81+'m7'!G81+'m7'!I81+'m7'!K81</f>
        <v>40.5</v>
      </c>
      <c r="DB91" s="46">
        <f>('m6'!BG81+'m6'!BI81)*'m6'!A81+('m7'!C81+'m7'!E81+'m7'!G81+'m7'!I81+'m7'!K81)*'m7'!A81</f>
        <v>4050</v>
      </c>
      <c r="DC91" s="46">
        <f>'m6'!BH81+'m6'!BJ81+'m7'!D81+'m7'!F81+'m7'!H81+'m7'!J81+'m7'!L81</f>
        <v>1000</v>
      </c>
      <c r="DD91" s="64"/>
      <c r="DE91" s="46">
        <f t="shared" si="125"/>
        <v>-3050</v>
      </c>
      <c r="DF91" s="44">
        <f>IFERROR(__xludf.DUMMYFUNCTION("""COMPUTED_VALUE"""),100.0)</f>
        <v>100</v>
      </c>
      <c r="DG91" s="45">
        <f>'m7'!M81+'m7'!O81+'m7'!Q81+'m7'!S81+'m7'!U81+'m7'!W81+'m7'!Y81</f>
        <v>59.5</v>
      </c>
      <c r="DH91" s="46">
        <f t="shared" si="126"/>
        <v>5950</v>
      </c>
      <c r="DI91" s="46">
        <f>'m7'!N81+'m7'!P81+'m7'!R81+'m7'!T81+'m7'!V81+'m7'!X81+'m7'!Z81</f>
        <v>1000</v>
      </c>
      <c r="DJ91" s="64"/>
      <c r="DK91" s="46">
        <f t="shared" si="127"/>
        <v>-4950</v>
      </c>
      <c r="DL91" s="2"/>
      <c r="DM91" s="45">
        <f>'m7'!AA81+'m7'!AC81+'m7'!AE81+'m7'!AG81+'m7'!AI81+'m7'!AK81+'m7'!AM81</f>
        <v>38.5</v>
      </c>
      <c r="DN91" s="46">
        <f t="shared" si="128"/>
        <v>3850</v>
      </c>
      <c r="DO91" s="46">
        <f>'m7'!AB81+'m7'!AD81+'m7'!AF81+'m7'!AH81+'m7'!AJ81+'m7'!AL81+'m7'!AN81</f>
        <v>1000</v>
      </c>
      <c r="DP91" s="64"/>
      <c r="DQ91" s="46">
        <f t="shared" si="129"/>
        <v>-2850</v>
      </c>
      <c r="DR91" s="2"/>
      <c r="DS91" s="45">
        <f>'m7'!AO81+'m7'!AQ81+'m7'!AS81+'m7'!AU81+'m7'!AW81+'m7'!AY81+'m7'!BA81</f>
        <v>43.5</v>
      </c>
      <c r="DT91" s="46">
        <f t="shared" si="130"/>
        <v>4350</v>
      </c>
      <c r="DU91" s="46">
        <f>'m7'!AP81+'m7'!AR81+'m7'!AT81+'m7'!AV81+'m7'!AX81+'m7'!AZ81+'m7'!BB81</f>
        <v>1500</v>
      </c>
      <c r="DV91" s="64"/>
      <c r="DW91" s="46">
        <f t="shared" si="131"/>
        <v>-2850</v>
      </c>
      <c r="DX91" s="2"/>
      <c r="DY91" s="97">
        <f>'m7'!BC81+'m7'!BE81+'m7'!BG81+'m7'!BI81+'m7'!BK81+'m8'!C81+'m8'!E81</f>
        <v>45.5</v>
      </c>
      <c r="DZ91" s="63">
        <f>('m7'!BC81+'m7'!BE81+'m7'!BG81+'m7'!BI81+'m7'!BK81)*DF91+('m8'!C81+'m8'!E81)*ED91</f>
        <v>4550</v>
      </c>
      <c r="EA91" s="63">
        <f>'m7'!BD81+'m7'!BF81+'m7'!BH81+'m7'!BJ81+'m7'!BL81+'m8'!D81+'m8'!F81</f>
        <v>2100</v>
      </c>
      <c r="EB91" s="64"/>
      <c r="EC91" s="63">
        <f t="shared" si="132"/>
        <v>-2450</v>
      </c>
      <c r="ED91" s="65">
        <f>IFERROR(__xludf.DUMMYFUNCTION("""COMPUTED_VALUE"""),100.0)</f>
        <v>100</v>
      </c>
      <c r="EE91" s="97">
        <f>'m8'!G81+'m8'!I81+'m8'!K81+'m8'!M81+'m8'!O81+'m8'!Q81+'m8'!S81</f>
        <v>23.5</v>
      </c>
      <c r="EF91" s="63">
        <f t="shared" si="133"/>
        <v>2350</v>
      </c>
      <c r="EG91" s="63">
        <f>'m8'!H81+'m8'!J81+'m8'!L81+'m8'!N81+'m8'!P81+'m8'!R81+'m8'!T81</f>
        <v>2000</v>
      </c>
      <c r="EH91" s="64"/>
      <c r="EI91" s="63">
        <f t="shared" si="134"/>
        <v>-350</v>
      </c>
      <c r="EJ91" s="66"/>
      <c r="EK91" s="97">
        <f>'m8'!U81+'m8'!W81+'m8'!Y81+'m8'!AA81+'m8'!AC81+'m8'!AE81+'m8'!AG81</f>
        <v>49</v>
      </c>
      <c r="EL91" s="63">
        <f t="shared" si="135"/>
        <v>4900</v>
      </c>
      <c r="EM91" s="63">
        <f>'m8'!V81+'m8'!X81+'m8'!Z81+'m8'!AB81+'m8'!AD81+'m8'!AF81+'m8'!AH81</f>
        <v>4750</v>
      </c>
      <c r="EN91" s="64"/>
      <c r="EO91" s="63">
        <f t="shared" si="136"/>
        <v>-150</v>
      </c>
      <c r="EP91" s="67"/>
      <c r="EQ91" s="55">
        <f>'m8'!AI81+'m8'!AK81+'m8'!AM81+'m8'!AO81+'m8'!AQ81+'m8'!AS81+'m8'!AU81</f>
        <v>50</v>
      </c>
      <c r="ER91" s="57">
        <f t="shared" si="137"/>
        <v>5000</v>
      </c>
      <c r="ES91" s="57">
        <f>'m8'!AJ81+'m8'!AL81+'m8'!AN81+'m8'!AP81+'m8'!AR81+'m8'!AT81+'m8'!AV81</f>
        <v>5000</v>
      </c>
      <c r="ET91" s="68"/>
      <c r="EU91" s="57">
        <f t="shared" si="138"/>
        <v>0</v>
      </c>
      <c r="EV91" s="67"/>
      <c r="EW91" s="55">
        <f>'m8'!AW81+'m8'!AY81+'m8'!BA81+'m8'!BC81+'m8'!BE81+'m8'!BG81+'m8'!BI81</f>
        <v>0</v>
      </c>
      <c r="EX91" s="57">
        <f t="shared" si="139"/>
        <v>0</v>
      </c>
      <c r="EY91" s="57">
        <f>'m8'!AX81+'m8'!AZ81+'m8'!BB81+'m8'!BD81+'m8'!BF81+'m8'!BH81+'m8'!BJ81</f>
        <v>0</v>
      </c>
      <c r="EZ91" s="68"/>
      <c r="FA91" s="57">
        <f t="shared" si="140"/>
        <v>0</v>
      </c>
      <c r="FB91" s="67"/>
      <c r="FC91" s="55">
        <f>'m8'!BK81+'m9'!C81+'m9'!E81+'m9'!G81+'m9'!I81+'m9'!K81+'m9'!M81</f>
        <v>0</v>
      </c>
      <c r="FD91" s="57">
        <f>'m8'!BK81*ED91+'m9'!C81*FH91+'m9'!E81*FH91+'m9'!G81*FH91+'m9'!I81*FH91+'m9'!K81*FH91+'m9'!M81*FH91</f>
        <v>0</v>
      </c>
      <c r="FE91" s="57">
        <f>'m8'!BL81+'m9'!D81+'m9'!F81+'m9'!H81+'m9'!J81+'m9'!L81+'m9'!N81</f>
        <v>0</v>
      </c>
      <c r="FF91" s="68"/>
      <c r="FG91" s="57">
        <f t="shared" si="141"/>
        <v>0</v>
      </c>
      <c r="FH91" s="65">
        <f>IFERROR(__xludf.DUMMYFUNCTION("""COMPUTED_VALUE"""),100.0)</f>
        <v>100</v>
      </c>
      <c r="FI91" s="97">
        <f>'m9'!O81+'m9'!Q81+'m9'!S81+'m9'!U81+'m9'!W81+'m9'!Y81+'m9'!AA81</f>
        <v>0</v>
      </c>
      <c r="FJ91" s="63">
        <f t="shared" si="142"/>
        <v>0</v>
      </c>
      <c r="FK91" s="63">
        <f>'m9'!P81+'m9'!R81+'m9'!T81+'m9'!V81+'m9'!X81+'m9'!Z81+'m9'!AB81</f>
        <v>0</v>
      </c>
      <c r="FL91" s="64"/>
      <c r="FM91" s="63">
        <f t="shared" si="143"/>
        <v>0</v>
      </c>
      <c r="FN91" s="67"/>
      <c r="FO91" s="55">
        <f>'m9'!AC81+'m9'!AE81+'m9'!AG81+'m9'!AI81+'m9'!AK81+'m9'!AM81+'m9'!AO81</f>
        <v>0</v>
      </c>
      <c r="FP91" s="57">
        <f t="shared" si="144"/>
        <v>0</v>
      </c>
      <c r="FQ91" s="57">
        <f>'m9'!AD81+'m9'!AF81+'m9'!AH81+'m9'!AJ81+'m9'!AL81+'m9'!AN81+'m9'!AP81</f>
        <v>0</v>
      </c>
      <c r="FR91" s="68"/>
      <c r="FS91" s="57">
        <f t="shared" si="145"/>
        <v>0</v>
      </c>
      <c r="FT91" s="67"/>
      <c r="FU91" s="55">
        <f>'m9'!AQ81+'m9'!AS81+'m9'!AU81+'m9'!AW81+'m9'!AY81+'m9'!BA81+'m9'!BC81</f>
        <v>0</v>
      </c>
      <c r="FV91" s="57">
        <f t="shared" si="146"/>
        <v>0</v>
      </c>
      <c r="FW91" s="57">
        <f>'m9'!AR81+'m9'!AT81+'m9'!AV81+'m9'!AX81+'m9'!AZ81+'m9'!BB81+'m9'!BD81</f>
        <v>0</v>
      </c>
      <c r="FX91" s="68"/>
      <c r="FY91" s="57">
        <f t="shared" si="147"/>
        <v>0</v>
      </c>
      <c r="FZ91" s="67"/>
      <c r="GA91" s="55">
        <f>'m9'!BE81+'m9'!BG81+'m9'!BI81+'m10'!C91+'m10'!E91+'m10'!G91+'m10'!I91</f>
        <v>0</v>
      </c>
      <c r="GB91" s="57">
        <f t="shared" si="148"/>
        <v>0</v>
      </c>
      <c r="GC91" s="57">
        <f>'m9'!BF81+'m9'!BH81+'m9'!BJ81+'m10'!D91+'m10'!F91+'m10'!H91+'m10'!J91</f>
        <v>0</v>
      </c>
      <c r="GD91" s="68"/>
      <c r="GE91" s="57">
        <f t="shared" si="149"/>
        <v>0</v>
      </c>
      <c r="GF91" s="69">
        <f>IFERROR(__xludf.DUMMYFUNCTION("""COMPUTED_VALUE"""),100.0)</f>
        <v>100</v>
      </c>
      <c r="GG91" s="55">
        <f>'m10'!K91+'m10'!M91+'m10'!O91+'m10'!Q91+'m10'!S91+'m10'!U91+'m10'!W91</f>
        <v>0</v>
      </c>
      <c r="GH91" s="57">
        <f t="shared" si="150"/>
        <v>0</v>
      </c>
      <c r="GI91" s="57">
        <f>'m10'!L91+'m10'!N91+'m10'!P91+'m10'!R91+'m10'!T91+'m10'!V91+'m10'!X91</f>
        <v>0</v>
      </c>
      <c r="GJ91" s="68"/>
      <c r="GK91" s="57">
        <f t="shared" si="151"/>
        <v>0</v>
      </c>
      <c r="GL91" s="67"/>
      <c r="GM91" s="55">
        <f>'m10'!Y91+'m10'!AA91+'m10'!AC91+'m10'!AE91+'m10'!AG91+'m10'!AI91+'m10'!AK91</f>
        <v>0</v>
      </c>
      <c r="GN91" s="57">
        <f t="shared" si="152"/>
        <v>0</v>
      </c>
      <c r="GO91" s="57">
        <f>'m10'!Z91+'m10'!AB91+'m10'!AD91+'m10'!AF91+'m10'!AH91+'m10'!AJ91+'m10'!AL91</f>
        <v>0</v>
      </c>
      <c r="GP91" s="68"/>
      <c r="GQ91" s="57">
        <f t="shared" si="153"/>
        <v>0</v>
      </c>
      <c r="GR91" s="61"/>
      <c r="GS91" s="55">
        <f>'m10'!AM91+'m10'!AO91+'m10'!AQ91+'m10'!AS91+'m10'!AU91+'m10'!AW91+'m10'!AY91</f>
        <v>0</v>
      </c>
      <c r="GT91" s="57">
        <f t="shared" si="154"/>
        <v>0</v>
      </c>
      <c r="GU91" s="57">
        <f>'m10'!AN91+'m10'!AP91+'m10'!AR91+'m10'!AT91+'m10'!AV91+'m10'!AX91+'m10'!AZ91</f>
        <v>0</v>
      </c>
      <c r="GV91" s="58"/>
      <c r="GW91" s="57">
        <f t="shared" si="155"/>
        <v>0</v>
      </c>
      <c r="GX91" s="61"/>
      <c r="GY91" s="55">
        <f>'m10'!BA91+'m10'!BC91+'m10'!BE91+'m10'!BG91+'m10'!BI91+'m10'!BK91+'m11'!C91</f>
        <v>0</v>
      </c>
      <c r="GZ91" s="57">
        <f t="shared" si="156"/>
        <v>0</v>
      </c>
      <c r="HA91" s="57">
        <f>'m10'!BB91+'m10'!BD91+'m10'!BF91+'m10'!BH91+'m10'!BJ91+'m10'!BL91+'m11'!D91</f>
        <v>0</v>
      </c>
      <c r="HB91" s="58"/>
      <c r="HC91" s="57">
        <f t="shared" si="157"/>
        <v>0</v>
      </c>
      <c r="HD91" s="69">
        <f>IFERROR(__xludf.DUMMYFUNCTION("""COMPUTED_VALUE"""),100.0)</f>
        <v>100</v>
      </c>
      <c r="HE91" s="55">
        <f>'m11'!E91+'m11'!G91+'m11'!I91+'m11'!K91+'m11'!M91+'m11'!O91+'m11'!Q91</f>
        <v>0</v>
      </c>
      <c r="HF91" s="57">
        <f t="shared" si="158"/>
        <v>0</v>
      </c>
      <c r="HG91" s="57">
        <f>'m11'!F91+'m11'!H91+'m11'!J91+'m11'!L91+'m11'!N91+'m11'!P91+'m11'!R91</f>
        <v>0</v>
      </c>
      <c r="HH91" s="68"/>
      <c r="HI91" s="57">
        <f t="shared" si="159"/>
        <v>0</v>
      </c>
      <c r="HJ91" s="67"/>
      <c r="HK91" s="55">
        <f>'m11'!S91+'m11'!U91+'m11'!W91+'m11'!Y91+'m11'!AA91+'m11'!AC91+'m11'!AE91</f>
        <v>0</v>
      </c>
      <c r="HL91" s="57">
        <f t="shared" si="160"/>
        <v>0</v>
      </c>
      <c r="HM91" s="57">
        <f>'m11'!T91+'m11'!V91+'m11'!X91+'m11'!Z91+'m11'!AB91+'m11'!AD91+'m11'!AF91</f>
        <v>0</v>
      </c>
      <c r="HN91" s="68"/>
      <c r="HO91" s="57">
        <f t="shared" si="161"/>
        <v>0</v>
      </c>
      <c r="HP91" s="61"/>
      <c r="HQ91" s="55">
        <f>'m11'!AG91+'m11'!AI91+'m11'!AK91+'m11'!AM91+'m11'!AO91+'m11'!AQ91+'m11'!AS91</f>
        <v>0</v>
      </c>
      <c r="HR91" s="57">
        <f t="shared" si="162"/>
        <v>0</v>
      </c>
      <c r="HS91" s="57">
        <f>'m11'!AH91+'m11'!AJ91+'m11'!AL91+'m11'!AN91+'m11'!AP91+'m11'!AR91+'m11'!AT91</f>
        <v>0</v>
      </c>
      <c r="HT91" s="58"/>
      <c r="HU91" s="57">
        <f t="shared" si="163"/>
        <v>0</v>
      </c>
      <c r="HV91" s="61"/>
      <c r="HW91" s="55">
        <f>'m11'!AU91+'m11'!AW91+'m11'!AY91+'m11'!BA91+'m11'!BC91+'m11'!BE91+'m11'!BG91</f>
        <v>0</v>
      </c>
      <c r="HX91" s="57">
        <f t="shared" si="164"/>
        <v>0</v>
      </c>
      <c r="HY91" s="57">
        <f>'m11'!AV91+'m11'!AX91+'m11'!AZ91+'m11'!BB91+'m11'!BD91+'m11'!BF91+'m11'!BH91</f>
        <v>0</v>
      </c>
      <c r="HZ91" s="58"/>
      <c r="IA91" s="57">
        <f t="shared" si="165"/>
        <v>0</v>
      </c>
      <c r="IB91" s="61">
        <f>IFERROR(__xludf.DUMMYFUNCTION("""COMPUTED_VALUE"""),100.0)</f>
        <v>100</v>
      </c>
      <c r="IC91" s="55">
        <f>'m11'!BI91+'m12'!C91+'m12'!E91+'m12'!G91+'m12'!I91+'m12'!K91+'m12'!M91</f>
        <v>0</v>
      </c>
      <c r="ID91" s="57">
        <f t="shared" si="166"/>
        <v>0</v>
      </c>
      <c r="IE91" s="57">
        <f>'m11'!BJ91+'m12'!D91+'m12'!F91+'m12'!H91+'m12'!J91+'m12'!L91+'m12'!N91</f>
        <v>0</v>
      </c>
      <c r="IF91" s="58"/>
      <c r="IG91" s="57">
        <f t="shared" si="167"/>
        <v>0</v>
      </c>
      <c r="IH91" s="61"/>
      <c r="II91" s="55">
        <f>'m12'!O91+'m12'!Q91+'m12'!S91+'m12'!U91+'m12'!W91+'m12'!Y91+'m12'!AA91</f>
        <v>0</v>
      </c>
      <c r="IJ91" s="57">
        <f t="shared" si="168"/>
        <v>0</v>
      </c>
      <c r="IK91" s="57">
        <f>'m12'!P91+'m12'!R91+'m12'!T91+'m12'!V91+'m12'!X91+'m12'!Z91+'m12'!AB91</f>
        <v>0</v>
      </c>
      <c r="IL91" s="58"/>
      <c r="IM91" s="57">
        <f t="shared" si="169"/>
        <v>0</v>
      </c>
      <c r="IN91" s="61"/>
      <c r="IO91" s="55">
        <f>'m12'!AC91+'m12'!AE91+'m12'!AG91+'m12'!AI91+'m12'!AK91+'m12'!AM91+'m12'!AO91</f>
        <v>0</v>
      </c>
      <c r="IP91" s="57">
        <f t="shared" si="170"/>
        <v>0</v>
      </c>
      <c r="IQ91" s="57">
        <f>'m12'!AD91+'m12'!AF91+'m12'!AH91+'m12'!AJ91+'m12'!AL91+'m12'!AN91+'m12'!AP91</f>
        <v>0</v>
      </c>
      <c r="IR91" s="58"/>
      <c r="IS91" s="57">
        <f t="shared" si="171"/>
        <v>0</v>
      </c>
      <c r="IT91" s="61"/>
      <c r="IU91" s="55">
        <f>'m12'!AQ91+'m12'!AS91+'m12'!AU91+'m12'!AW91+'m12'!AY91+'m12'!BA91+'m12'!BC91</f>
        <v>0</v>
      </c>
      <c r="IV91" s="57">
        <f t="shared" si="172"/>
        <v>0</v>
      </c>
      <c r="IW91" s="57">
        <f>'m12'!AR91+'m12'!AT91+'m12'!AV91+'m12'!AX91+'m12'!AZ91+'m12'!BB91+'m12'!BD91</f>
        <v>0</v>
      </c>
      <c r="IX91" s="58"/>
      <c r="IY91" s="57">
        <f t="shared" si="173"/>
        <v>0</v>
      </c>
      <c r="IZ91" s="61"/>
      <c r="JA91" s="55">
        <f>'m12'!BE91+'m12'!BG91+'m12'!BI91+'m12'!BK91</f>
        <v>0</v>
      </c>
      <c r="JB91" s="57">
        <f t="shared" si="174"/>
        <v>0</v>
      </c>
      <c r="JC91" s="57">
        <f>'m12'!BF91+'m12'!BH91+'m12'!BJ91+'m12'!BL91</f>
        <v>0</v>
      </c>
      <c r="JD91" s="58"/>
      <c r="JE91" s="57">
        <f t="shared" si="175"/>
        <v>0</v>
      </c>
    </row>
    <row r="92">
      <c r="A92" s="2" t="str">
        <f>IFERROR(__xludf.DUMMYFUNCTION("""COMPUTED_VALUE"""),"Matěj Štolba-x")</f>
        <v>Matěj Štolba-x</v>
      </c>
      <c r="B92" s="2"/>
      <c r="C92" s="94">
        <f>'m3'!E70+'m3'!G70+'m3'!I70+'m3'!K70+'m3'!M70+'m3'!O70+'m3'!Q70</f>
        <v>0</v>
      </c>
      <c r="D92" s="46">
        <f>'m3'!A71*C92</f>
        <v>0</v>
      </c>
      <c r="E92" s="46">
        <f>'m3'!F70+'m3'!H70+'m3'!J70+'m3'!L70+'m3'!N70+'m3'!P70+'m3'!R70</f>
        <v>0</v>
      </c>
      <c r="F92" s="47"/>
      <c r="G92" s="46">
        <f t="shared" si="104"/>
        <v>0</v>
      </c>
      <c r="H92" s="2"/>
      <c r="I92" s="45">
        <f>'m3'!S70+'m3'!U70+'m3'!W70+'m3'!Y70+'m3'!AA70+'m3'!AC70+'m3'!AE70</f>
        <v>0</v>
      </c>
      <c r="J92" s="46">
        <f>'m3'!A71*I92</f>
        <v>0</v>
      </c>
      <c r="K92" s="46">
        <f>'m3'!T71+'m3'!V71+'m3'!X71+'m3'!Z71+'m3'!AB71+'m3'!AD71+'m3'!AF71</f>
        <v>0</v>
      </c>
      <c r="L92" s="47"/>
      <c r="M92" s="46">
        <f t="shared" si="105"/>
        <v>0</v>
      </c>
      <c r="N92" s="2"/>
      <c r="O92" s="45">
        <f>'m3'!AG70+'m3'!AI70+'m3'!AK70+'m3'!AM70+'m3'!AO70+'m3'!AQ70+'m3'!AS70</f>
        <v>0</v>
      </c>
      <c r="P92" s="46">
        <f>'m3'!M71*O92</f>
        <v>0</v>
      </c>
      <c r="Q92" s="46">
        <f>'m3'!AH70+'m3'!AJ70+'m3'!AL70+'m3'!AN70+'m3'!AP70+'m3'!AR70+'m3'!AT70</f>
        <v>0</v>
      </c>
      <c r="R92" s="47"/>
      <c r="S92" s="46">
        <f t="shared" si="106"/>
        <v>0</v>
      </c>
      <c r="T92" s="2"/>
      <c r="U92" s="45">
        <f>'m3'!AU70+'m3'!AW70+'m3'!AY70+'m3'!BA70+'m3'!BC70+'m3'!BE70+'m3'!BG70</f>
        <v>0</v>
      </c>
      <c r="V92" s="46">
        <f>'m3'!A70*U92</f>
        <v>0</v>
      </c>
      <c r="W92" s="46">
        <f>'m3'!AV70+'m3'!AX70+'m3'!AZ70+'m3'!BB70+'m3'!BD70+'m3'!BF70+'m3'!BH70</f>
        <v>0</v>
      </c>
      <c r="X92" s="47"/>
      <c r="Y92" s="46">
        <f t="shared" si="107"/>
        <v>0</v>
      </c>
      <c r="Z92" s="2"/>
      <c r="AA92" s="45">
        <f>'m3'!BI70+'m3'!BK70+'m4'!C70+'m4'!E70+'m4'!G70+'m4'!I70+'m4'!K70</f>
        <v>0</v>
      </c>
      <c r="AB92" s="46">
        <f>('m3'!BI70+'m3'!BK70)*'m3'!A70+('m4'!C70+'m4'!E70+'m4'!G70+'m4'!I70+'m4'!K70)*'m4'!A70</f>
        <v>0</v>
      </c>
      <c r="AC92" s="46">
        <f>'m3'!BJ70+'m3'!BL70+'m4'!D70+'m4'!F70+'m4'!H70+'m4'!J70+'m4'!L70</f>
        <v>0</v>
      </c>
      <c r="AD92" s="47"/>
      <c r="AE92" s="46">
        <f t="shared" si="108"/>
        <v>0</v>
      </c>
      <c r="AF92" s="2"/>
      <c r="AG92" s="45">
        <f>'m4'!M70+'m4'!O70+'m4'!Q70+'m4'!S70+'m4'!U70+'m4'!W70+'m4'!Y70</f>
        <v>0</v>
      </c>
      <c r="AH92" s="46">
        <f>'m4'!A70*AG92</f>
        <v>0</v>
      </c>
      <c r="AI92" s="46">
        <f>'m4'!N70+'m4'!P70+'m4'!R70+'m4'!T70+'m4'!V70+'m4'!X70+'m4'!Z70</f>
        <v>0</v>
      </c>
      <c r="AJ92" s="47"/>
      <c r="AK92" s="46">
        <f t="shared" si="109"/>
        <v>0</v>
      </c>
      <c r="AL92" s="2"/>
      <c r="AM92" s="45">
        <f>'m4'!AA70+'m4'!AC70+'m4'!AE70+'m4'!AG70+'m4'!AI70+'m4'!AK70+'m4'!AM70</f>
        <v>0</v>
      </c>
      <c r="AN92" s="46">
        <f>'m4'!A70*AM92</f>
        <v>0</v>
      </c>
      <c r="AO92" s="52">
        <f>'m4'!AB70+'m4'!AD70+'m4'!AF70+'m4'!AH70+'m4'!AJ70+'m4'!AL70+'m4'!AN70</f>
        <v>0</v>
      </c>
      <c r="AP92" s="47"/>
      <c r="AQ92" s="46"/>
      <c r="AR92" s="2"/>
      <c r="AS92" s="45">
        <f>'m4'!AO70+'m4'!AQ70+'m4'!AS70+'m4'!AU70+'m4'!AW70+'m4'!AY70+'m4'!BA70</f>
        <v>0</v>
      </c>
      <c r="AT92" s="46">
        <f>'m4'!A70*AS92</f>
        <v>0</v>
      </c>
      <c r="AU92" s="46">
        <f>'m4'!AP70+'m4'!AR70+'m4'!AT70+'m4'!AV70+'m4'!AX70+'m4'!AZ70+'m4'!BB70</f>
        <v>0</v>
      </c>
      <c r="AV92" s="47"/>
      <c r="AW92" s="62">
        <f t="shared" si="111"/>
        <v>0</v>
      </c>
      <c r="AX92" s="2"/>
      <c r="AY92" s="45">
        <f>'m4'!BC70+'m4'!BE70+'m4'!BG70+'m4'!BI70+'m5'!C70+'m5'!E70+'m5'!G70</f>
        <v>0</v>
      </c>
      <c r="AZ92" s="46">
        <f>('m4'!BC70+'m4'!BE70+'m4'!BG70+'m4'!BI70)*'m4'!A70+('m5'!C70+'m5'!E70+'m5'!G70)*'m5'!A70</f>
        <v>0</v>
      </c>
      <c r="BA92" s="46">
        <f>'m4'!BD70+'m4'!BF70+'m4'!BH70+'m4'!BJ70+'m5'!D70+'m5'!F70+'m5'!H70</f>
        <v>0</v>
      </c>
      <c r="BB92" s="47"/>
      <c r="BC92" s="46">
        <f t="shared" si="112"/>
        <v>0</v>
      </c>
      <c r="BD92" s="44">
        <f>IFERROR(__xludf.DUMMYFUNCTION("""COMPUTED_VALUE"""),100.0)</f>
        <v>100</v>
      </c>
      <c r="BE92" s="45">
        <f>'m5'!I70+'m5'!K70+'m5'!M70+'m5'!O70+'m5'!Q70+'m5'!S70+'m5'!U70</f>
        <v>0</v>
      </c>
      <c r="BF92" s="46">
        <f>'m5'!A70*BE92</f>
        <v>0</v>
      </c>
      <c r="BG92" s="46">
        <f>'m5'!J70+'m5'!L70+'m5'!N70+'m5'!P70+'m5'!R70+'m5'!T70+'m5'!V70</f>
        <v>0</v>
      </c>
      <c r="BH92" s="47"/>
      <c r="BI92" s="46">
        <f t="shared" si="113"/>
        <v>0</v>
      </c>
      <c r="BJ92" s="2"/>
      <c r="BK92" s="45">
        <f>'m5'!W70+'m5'!Y70+'m5'!AA70+'m5'!AC70+'m5'!AE70+'m5'!AG70+'m5'!AI70</f>
        <v>0</v>
      </c>
      <c r="BL92" s="46">
        <f>'m5'!A70*BK92</f>
        <v>0</v>
      </c>
      <c r="BM92" s="46">
        <f>'m5'!X70+'m5'!Z70+'m5'!AB70+'m5'!AD70+'m5'!AF70+'m5'!AH70+'m5'!AJ70</f>
        <v>0</v>
      </c>
      <c r="BN92" s="47"/>
      <c r="BO92" s="46">
        <f t="shared" si="114"/>
        <v>0</v>
      </c>
      <c r="BP92" s="2"/>
      <c r="BQ92" s="45">
        <f>'m5'!AK70+'m5'!AM70+'m5'!AO70+'m5'!AQ70+'m5'!AS70+'m5'!AU70+'m5'!AW70</f>
        <v>8</v>
      </c>
      <c r="BR92" s="46">
        <f>'m5'!A70*BQ92</f>
        <v>800</v>
      </c>
      <c r="BS92" s="46">
        <f>'m5'!AL70+'m5'!AN70+'m5'!AP70+'m5'!AR70+'m5'!AT70+'m5'!AV70+'m5'!AX70</f>
        <v>0</v>
      </c>
      <c r="BT92" s="47"/>
      <c r="BU92" s="46">
        <f t="shared" si="115"/>
        <v>-800</v>
      </c>
      <c r="BV92" s="2"/>
      <c r="BW92" s="45">
        <f>'m5'!AY70+'m5'!BA70+'m5'!BC70+'m5'!BE70+'m5'!BG70+'m5'!BI70+'m5'!BK70</f>
        <v>49</v>
      </c>
      <c r="BX92" s="46">
        <f>'m5'!A70*BW92</f>
        <v>4900</v>
      </c>
      <c r="BY92" s="46">
        <f>'m5'!AZ70+'m5'!BB70+'m5'!BD70+'m5'!BF70+'m5'!BH70+'m5'!BJ70+'m5'!BL70</f>
        <v>0</v>
      </c>
      <c r="BZ92" s="47"/>
      <c r="CA92" s="46">
        <f t="shared" si="116"/>
        <v>-4900</v>
      </c>
      <c r="CB92" s="44">
        <f>IFERROR(__xludf.DUMMYFUNCTION("""COMPUTED_VALUE"""),100.0)</f>
        <v>100</v>
      </c>
      <c r="CC92" s="45">
        <f>'m6'!C82+'m6'!E82+'m6'!G82+'m6'!I82+'m6'!K82+'m6'!M82+'m6'!O82</f>
        <v>35</v>
      </c>
      <c r="CD92" s="46">
        <f t="shared" si="117"/>
        <v>3500</v>
      </c>
      <c r="CE92" s="46">
        <f>'m6'!D82+'m6'!F82+'m6'!H82+'m6'!J82+'m6'!L82+'m6'!N82+'m6'!P82</f>
        <v>0</v>
      </c>
      <c r="CF92" s="64"/>
      <c r="CG92" s="46">
        <f t="shared" si="118"/>
        <v>-3500</v>
      </c>
      <c r="CH92" s="2"/>
      <c r="CI92" s="45">
        <f>'m6'!Q82+'m6'!S82+'m6'!U82+'m6'!W82+'m6'!Y82+'m6'!AA82+'m6'!AC82</f>
        <v>21.5</v>
      </c>
      <c r="CJ92" s="54">
        <f t="shared" si="119"/>
        <v>2150</v>
      </c>
      <c r="CK92" s="46">
        <f>'m6'!R82+'m6'!T82+'m6'!V82+'m6'!X82+'m6'!Z82+'m6'!AB82+'m6'!AD82</f>
        <v>200</v>
      </c>
      <c r="CL92" s="64"/>
      <c r="CM92" s="46">
        <f t="shared" si="120"/>
        <v>-1950</v>
      </c>
      <c r="CN92" s="2"/>
      <c r="CO92" s="45">
        <f>'m6'!AE82+'m6'!AG82+'m6'!AI82+'m6'!AK82+'m6'!AM82+'m6'!AO82+'m6'!AQ82</f>
        <v>39</v>
      </c>
      <c r="CP92" s="46">
        <f t="shared" si="121"/>
        <v>3900</v>
      </c>
      <c r="CQ92" s="46">
        <f>'m6'!AF82+'m6'!AH82+'m6'!AJ82+'m6'!AL82+'m6'!AN82+'m6'!AP82+'m6'!AR82</f>
        <v>0</v>
      </c>
      <c r="CR92" s="64"/>
      <c r="CS92" s="46">
        <f t="shared" si="122"/>
        <v>-3900</v>
      </c>
      <c r="CT92" s="2"/>
      <c r="CU92" s="45">
        <f>'m6'!AS82+'m6'!AU82+'m6'!AW82+'m6'!AY82+'m6'!BA82+'m6'!BC82+'m6'!BE82</f>
        <v>0</v>
      </c>
      <c r="CV92" s="46">
        <f t="shared" si="123"/>
        <v>0</v>
      </c>
      <c r="CW92" s="46">
        <f>'m6'!AT82+'m6'!AV82+'m6'!AX82+'m6'!AZ82+'m6'!BB82+'m6'!BD82+'m6'!BF82</f>
        <v>0</v>
      </c>
      <c r="CX92" s="64"/>
      <c r="CY92" s="46">
        <f t="shared" si="124"/>
        <v>0</v>
      </c>
      <c r="CZ92" s="2"/>
      <c r="DA92" s="45">
        <f>'m6'!BG82+'m6'!BI82+'m7'!C82+'m7'!E82+'m7'!G82+'m7'!I82+'m7'!K82</f>
        <v>0</v>
      </c>
      <c r="DB92" s="46">
        <f>('m6'!BG82+'m6'!BI82)*'m6'!A82+('m7'!C82+'m7'!E82+'m7'!G82+'m7'!I82+'m7'!K82)*'m7'!A82</f>
        <v>0</v>
      </c>
      <c r="DC92" s="46">
        <f>'m6'!BH82+'m6'!BJ82+'m7'!D82+'m7'!F82+'m7'!H82+'m7'!J82+'m7'!L82</f>
        <v>0</v>
      </c>
      <c r="DD92" s="64"/>
      <c r="DE92" s="46">
        <f t="shared" si="125"/>
        <v>0</v>
      </c>
      <c r="DF92" s="44">
        <f>IFERROR(__xludf.DUMMYFUNCTION("""COMPUTED_VALUE"""),100.0)</f>
        <v>100</v>
      </c>
      <c r="DG92" s="45">
        <f>'m7'!M82+'m7'!O82+'m7'!Q82+'m7'!S82+'m7'!U82+'m7'!W82+'m7'!Y82</f>
        <v>0</v>
      </c>
      <c r="DH92" s="46">
        <f t="shared" si="126"/>
        <v>0</v>
      </c>
      <c r="DI92" s="46">
        <f>'m7'!N82+'m7'!P82+'m7'!R82+'m7'!T82+'m7'!V82+'m7'!X82+'m7'!Z82</f>
        <v>0</v>
      </c>
      <c r="DJ92" s="64"/>
      <c r="DK92" s="46">
        <f t="shared" si="127"/>
        <v>0</v>
      </c>
      <c r="DL92" s="2"/>
      <c r="DM92" s="45">
        <f>'m7'!AA82+'m7'!AC82+'m7'!AE82+'m7'!AG82+'m7'!AI82+'m7'!AK82+'m7'!AM82</f>
        <v>0</v>
      </c>
      <c r="DN92" s="46">
        <f t="shared" si="128"/>
        <v>0</v>
      </c>
      <c r="DO92" s="46">
        <f>'m7'!AB82+'m7'!AD82+'m7'!AF82+'m7'!AH82+'m7'!AJ82+'m7'!AL82+'m7'!AN82</f>
        <v>0</v>
      </c>
      <c r="DP92" s="64"/>
      <c r="DQ92" s="46">
        <f t="shared" si="129"/>
        <v>0</v>
      </c>
      <c r="DR92" s="2"/>
      <c r="DS92" s="45">
        <f>'m7'!AO82+'m7'!AQ82+'m7'!AS82+'m7'!AU82+'m7'!AW82+'m7'!AY82+'m7'!BA82</f>
        <v>0</v>
      </c>
      <c r="DT92" s="46">
        <f t="shared" si="130"/>
        <v>0</v>
      </c>
      <c r="DU92" s="46">
        <f>'m7'!AP82+'m7'!AR82+'m7'!AT82+'m7'!AV82+'m7'!AX82+'m7'!AZ82+'m7'!BB82</f>
        <v>0</v>
      </c>
      <c r="DV92" s="64"/>
      <c r="DW92" s="46">
        <f t="shared" si="131"/>
        <v>0</v>
      </c>
      <c r="DX92" s="2"/>
      <c r="DY92" s="97">
        <f>'m7'!BC82+'m7'!BE82+'m7'!BG82+'m7'!BI82+'m7'!BK82+'m8'!C82+'m8'!E82</f>
        <v>0</v>
      </c>
      <c r="DZ92" s="63">
        <f>('m7'!BC82+'m7'!BE82+'m7'!BG82+'m7'!BI82+'m7'!BK82)*DF92+('m8'!C82+'m8'!E82)*ED92</f>
        <v>0</v>
      </c>
      <c r="EA92" s="63">
        <f>'m7'!BD82+'m7'!BF82+'m7'!BH82+'m7'!BJ82+'m7'!BL82+'m8'!D82+'m8'!F82</f>
        <v>0</v>
      </c>
      <c r="EB92" s="64"/>
      <c r="EC92" s="63">
        <f t="shared" si="132"/>
        <v>0</v>
      </c>
      <c r="ED92" s="65">
        <f>IFERROR(__xludf.DUMMYFUNCTION("""COMPUTED_VALUE"""),100.0)</f>
        <v>100</v>
      </c>
      <c r="EE92" s="97">
        <f>'m8'!G82+'m8'!I82+'m8'!K82+'m8'!M82+'m8'!O82+'m8'!Q82+'m8'!S82</f>
        <v>0</v>
      </c>
      <c r="EF92" s="63">
        <f t="shared" si="133"/>
        <v>0</v>
      </c>
      <c r="EG92" s="63">
        <f>'m8'!H82+'m8'!J82+'m8'!L82+'m8'!N82+'m8'!P82+'m8'!R82+'m8'!T82</f>
        <v>0</v>
      </c>
      <c r="EH92" s="64"/>
      <c r="EI92" s="63">
        <f t="shared" si="134"/>
        <v>0</v>
      </c>
      <c r="EJ92" s="66"/>
      <c r="EK92" s="97">
        <f>'m8'!U82+'m8'!W82+'m8'!Y82+'m8'!AA82+'m8'!AC82+'m8'!AE82+'m8'!AG82</f>
        <v>0</v>
      </c>
      <c r="EL92" s="63">
        <f t="shared" si="135"/>
        <v>0</v>
      </c>
      <c r="EM92" s="63">
        <f>'m8'!V82+'m8'!X82+'m8'!Z82+'m8'!AB82+'m8'!AD82+'m8'!AF82+'m8'!AH82</f>
        <v>0</v>
      </c>
      <c r="EN92" s="64"/>
      <c r="EO92" s="63">
        <f t="shared" si="136"/>
        <v>0</v>
      </c>
      <c r="EP92" s="67"/>
      <c r="EQ92" s="55">
        <f>'m8'!AI82+'m8'!AK82+'m8'!AM82+'m8'!AO82+'m8'!AQ82+'m8'!AS82+'m8'!AU82</f>
        <v>0</v>
      </c>
      <c r="ER92" s="57">
        <f t="shared" si="137"/>
        <v>0</v>
      </c>
      <c r="ES92" s="57">
        <f>'m8'!AJ82+'m8'!AL82+'m8'!AN82+'m8'!AP82+'m8'!AR82+'m8'!AT82+'m8'!AV82</f>
        <v>0</v>
      </c>
      <c r="ET92" s="68"/>
      <c r="EU92" s="57">
        <f t="shared" si="138"/>
        <v>0</v>
      </c>
      <c r="EV92" s="67"/>
      <c r="EW92" s="55">
        <f>'m8'!AW82+'m8'!AY82+'m8'!BA82+'m8'!BC82+'m8'!BE82+'m8'!BG82+'m8'!BI82</f>
        <v>0</v>
      </c>
      <c r="EX92" s="57">
        <f t="shared" si="139"/>
        <v>0</v>
      </c>
      <c r="EY92" s="57">
        <f>'m8'!AX82+'m8'!AZ82+'m8'!BB82+'m8'!BD82+'m8'!BF82+'m8'!BH82+'m8'!BJ82</f>
        <v>0</v>
      </c>
      <c r="EZ92" s="68"/>
      <c r="FA92" s="57">
        <f t="shared" si="140"/>
        <v>0</v>
      </c>
      <c r="FB92" s="67"/>
      <c r="FC92" s="55">
        <f>'m8'!BK82+'m9'!C82+'m9'!E82+'m9'!G82+'m9'!I82+'m9'!K82+'m9'!M82</f>
        <v>0</v>
      </c>
      <c r="FD92" s="57">
        <f>'m8'!BK82*ED92+'m9'!C82*FH92+'m9'!E82*FH92+'m9'!G82*FH92+'m9'!I82*FH92+'m9'!K82*FH92+'m9'!M82*FH92</f>
        <v>0</v>
      </c>
      <c r="FE92" s="57">
        <f>'m8'!BL82+'m9'!D82+'m9'!F82+'m9'!H82+'m9'!J82+'m9'!L82+'m9'!N82</f>
        <v>0</v>
      </c>
      <c r="FF92" s="68"/>
      <c r="FG92" s="57">
        <f t="shared" si="141"/>
        <v>0</v>
      </c>
      <c r="FH92" s="65">
        <f>IFERROR(__xludf.DUMMYFUNCTION("""COMPUTED_VALUE"""),100.0)</f>
        <v>100</v>
      </c>
      <c r="FI92" s="97">
        <f>'m9'!O82+'m9'!Q82+'m9'!S82+'m9'!U82+'m9'!W82+'m9'!Y82+'m9'!AA82</f>
        <v>0</v>
      </c>
      <c r="FJ92" s="63">
        <f t="shared" si="142"/>
        <v>0</v>
      </c>
      <c r="FK92" s="63">
        <f>'m9'!P82+'m9'!R82+'m9'!T82+'m9'!V82+'m9'!X82+'m9'!Z82+'m9'!AB82</f>
        <v>0</v>
      </c>
      <c r="FL92" s="64"/>
      <c r="FM92" s="63">
        <f t="shared" si="143"/>
        <v>0</v>
      </c>
      <c r="FN92" s="67"/>
      <c r="FO92" s="55">
        <f>'m9'!AC82+'m9'!AE82+'m9'!AG82+'m9'!AI82+'m9'!AK82+'m9'!AM82+'m9'!AO82</f>
        <v>0</v>
      </c>
      <c r="FP92" s="57">
        <f t="shared" si="144"/>
        <v>0</v>
      </c>
      <c r="FQ92" s="57">
        <f>'m9'!AD82+'m9'!AF82+'m9'!AH82+'m9'!AJ82+'m9'!AL82+'m9'!AN82+'m9'!AP82</f>
        <v>0</v>
      </c>
      <c r="FR92" s="68"/>
      <c r="FS92" s="57">
        <f t="shared" si="145"/>
        <v>0</v>
      </c>
      <c r="FT92" s="67"/>
      <c r="FU92" s="55">
        <f>'m9'!AQ82+'m9'!AS82+'m9'!AU82+'m9'!AW82+'m9'!AY82+'m9'!BA82+'m9'!BC82</f>
        <v>0</v>
      </c>
      <c r="FV92" s="57">
        <f t="shared" si="146"/>
        <v>0</v>
      </c>
      <c r="FW92" s="57">
        <f>'m9'!AR82+'m9'!AT82+'m9'!AV82+'m9'!AX82+'m9'!AZ82+'m9'!BB82+'m9'!BD82</f>
        <v>0</v>
      </c>
      <c r="FX92" s="68"/>
      <c r="FY92" s="57">
        <f t="shared" si="147"/>
        <v>0</v>
      </c>
      <c r="FZ92" s="67"/>
      <c r="GA92" s="55">
        <f>'m9'!BE82+'m9'!BG82+'m9'!BI82+'m10'!C92+'m10'!E92+'m10'!G92+'m10'!I92</f>
        <v>0</v>
      </c>
      <c r="GB92" s="57">
        <f t="shared" si="148"/>
        <v>0</v>
      </c>
      <c r="GC92" s="57">
        <f>'m9'!BF82+'m9'!BH82+'m9'!BJ82+'m10'!D92+'m10'!F92+'m10'!H92+'m10'!J92</f>
        <v>0</v>
      </c>
      <c r="GD92" s="68"/>
      <c r="GE92" s="57">
        <f t="shared" si="149"/>
        <v>0</v>
      </c>
      <c r="GF92" s="69">
        <f>IFERROR(__xludf.DUMMYFUNCTION("""COMPUTED_VALUE"""),100.0)</f>
        <v>100</v>
      </c>
      <c r="GG92" s="55">
        <f>'m10'!K92+'m10'!M92+'m10'!O92+'m10'!Q92+'m10'!S92+'m10'!U92+'m10'!W92</f>
        <v>0</v>
      </c>
      <c r="GH92" s="57">
        <f t="shared" si="150"/>
        <v>0</v>
      </c>
      <c r="GI92" s="57">
        <f>'m10'!L92+'m10'!N92+'m10'!P92+'m10'!R92+'m10'!T92+'m10'!V92+'m10'!X92</f>
        <v>0</v>
      </c>
      <c r="GJ92" s="68"/>
      <c r="GK92" s="57">
        <f t="shared" si="151"/>
        <v>0</v>
      </c>
      <c r="GL92" s="67"/>
      <c r="GM92" s="55">
        <f>'m10'!Y92+'m10'!AA92+'m10'!AC92+'m10'!AE92+'m10'!AG92+'m10'!AI92+'m10'!AK92</f>
        <v>0</v>
      </c>
      <c r="GN92" s="57">
        <f t="shared" si="152"/>
        <v>0</v>
      </c>
      <c r="GO92" s="57">
        <f>'m10'!Z92+'m10'!AB92+'m10'!AD92+'m10'!AF92+'m10'!AH92+'m10'!AJ92+'m10'!AL92</f>
        <v>0</v>
      </c>
      <c r="GP92" s="68"/>
      <c r="GQ92" s="57">
        <f t="shared" si="153"/>
        <v>0</v>
      </c>
      <c r="GR92" s="61"/>
      <c r="GS92" s="55">
        <f>'m10'!AM92+'m10'!AO92+'m10'!AQ92+'m10'!AS92+'m10'!AU92+'m10'!AW92+'m10'!AY92</f>
        <v>0</v>
      </c>
      <c r="GT92" s="57">
        <f t="shared" si="154"/>
        <v>0</v>
      </c>
      <c r="GU92" s="57">
        <f>'m10'!AN92+'m10'!AP92+'m10'!AR92+'m10'!AT92+'m10'!AV92+'m10'!AX92+'m10'!AZ92</f>
        <v>0</v>
      </c>
      <c r="GV92" s="58"/>
      <c r="GW92" s="57">
        <f t="shared" si="155"/>
        <v>0</v>
      </c>
      <c r="GX92" s="61"/>
      <c r="GY92" s="55">
        <f>'m10'!BA92+'m10'!BC92+'m10'!BE92+'m10'!BG92+'m10'!BI92+'m10'!BK92+'m11'!C92</f>
        <v>0</v>
      </c>
      <c r="GZ92" s="57">
        <f t="shared" si="156"/>
        <v>0</v>
      </c>
      <c r="HA92" s="57">
        <f>'m10'!BB92+'m10'!BD92+'m10'!BF92+'m10'!BH92+'m10'!BJ92+'m10'!BL92+'m11'!D92</f>
        <v>0</v>
      </c>
      <c r="HB92" s="58"/>
      <c r="HC92" s="57">
        <f t="shared" si="157"/>
        <v>0</v>
      </c>
      <c r="HD92" s="69">
        <f>IFERROR(__xludf.DUMMYFUNCTION("""COMPUTED_VALUE"""),100.0)</f>
        <v>100</v>
      </c>
      <c r="HE92" s="55">
        <f>'m11'!E92+'m11'!G92+'m11'!I92+'m11'!K92+'m11'!M92+'m11'!O92+'m11'!Q92</f>
        <v>0</v>
      </c>
      <c r="HF92" s="57">
        <f t="shared" si="158"/>
        <v>0</v>
      </c>
      <c r="HG92" s="57">
        <f>'m11'!F92+'m11'!H92+'m11'!J92+'m11'!L92+'m11'!N92+'m11'!P92+'m11'!R92</f>
        <v>0</v>
      </c>
      <c r="HH92" s="68"/>
      <c r="HI92" s="57">
        <f t="shared" si="159"/>
        <v>0</v>
      </c>
      <c r="HJ92" s="67"/>
      <c r="HK92" s="55">
        <f>'m11'!S92+'m11'!U92+'m11'!W92+'m11'!Y92+'m11'!AA92+'m11'!AC92+'m11'!AE92</f>
        <v>0</v>
      </c>
      <c r="HL92" s="57">
        <f t="shared" si="160"/>
        <v>0</v>
      </c>
      <c r="HM92" s="57">
        <f>'m11'!T92+'m11'!V92+'m11'!X92+'m11'!Z92+'m11'!AB92+'m11'!AD92+'m11'!AF92</f>
        <v>0</v>
      </c>
      <c r="HN92" s="68"/>
      <c r="HO92" s="57">
        <f t="shared" si="161"/>
        <v>0</v>
      </c>
      <c r="HP92" s="61"/>
      <c r="HQ92" s="55">
        <f>'m11'!AG92+'m11'!AI92+'m11'!AK92+'m11'!AM92+'m11'!AO92+'m11'!AQ92+'m11'!AS92</f>
        <v>0</v>
      </c>
      <c r="HR92" s="57">
        <f t="shared" si="162"/>
        <v>0</v>
      </c>
      <c r="HS92" s="57">
        <f>'m11'!AH92+'m11'!AJ92+'m11'!AL92+'m11'!AN92+'m11'!AP92+'m11'!AR92+'m11'!AT92</f>
        <v>0</v>
      </c>
      <c r="HT92" s="58"/>
      <c r="HU92" s="57">
        <f t="shared" si="163"/>
        <v>0</v>
      </c>
      <c r="HV92" s="61"/>
      <c r="HW92" s="55">
        <f>'m11'!AU92+'m11'!AW92+'m11'!AY92+'m11'!BA92+'m11'!BC92+'m11'!BE92+'m11'!BG92</f>
        <v>0</v>
      </c>
      <c r="HX92" s="57">
        <f t="shared" si="164"/>
        <v>0</v>
      </c>
      <c r="HY92" s="57">
        <f>'m11'!AV92+'m11'!AX92+'m11'!AZ92+'m11'!BB92+'m11'!BD92+'m11'!BF92+'m11'!BH92</f>
        <v>0</v>
      </c>
      <c r="HZ92" s="58"/>
      <c r="IA92" s="57">
        <f t="shared" si="165"/>
        <v>0</v>
      </c>
      <c r="IB92" s="61">
        <f>IFERROR(__xludf.DUMMYFUNCTION("""COMPUTED_VALUE"""),100.0)</f>
        <v>100</v>
      </c>
      <c r="IC92" s="55">
        <f>'m11'!BI92+'m12'!C92+'m12'!E92+'m12'!G92+'m12'!I92+'m12'!K92+'m12'!M92</f>
        <v>0</v>
      </c>
      <c r="ID92" s="57">
        <f t="shared" si="166"/>
        <v>0</v>
      </c>
      <c r="IE92" s="57">
        <f>'m11'!BJ92+'m12'!D92+'m12'!F92+'m12'!H92+'m12'!J92+'m12'!L92+'m12'!N92</f>
        <v>0</v>
      </c>
      <c r="IF92" s="58"/>
      <c r="IG92" s="57">
        <f t="shared" si="167"/>
        <v>0</v>
      </c>
      <c r="IH92" s="61"/>
      <c r="II92" s="55">
        <f>'m12'!O92+'m12'!Q92+'m12'!S92+'m12'!U92+'m12'!W92+'m12'!Y92+'m12'!AA92</f>
        <v>0</v>
      </c>
      <c r="IJ92" s="57">
        <f t="shared" si="168"/>
        <v>0</v>
      </c>
      <c r="IK92" s="57">
        <f>'m12'!P92+'m12'!R92+'m12'!T92+'m12'!V92+'m12'!X92+'m12'!Z92+'m12'!AB92</f>
        <v>0</v>
      </c>
      <c r="IL92" s="58"/>
      <c r="IM92" s="57">
        <f t="shared" si="169"/>
        <v>0</v>
      </c>
      <c r="IN92" s="61"/>
      <c r="IO92" s="55">
        <f>'m12'!AC92+'m12'!AE92+'m12'!AG92+'m12'!AI92+'m12'!AK92+'m12'!AM92+'m12'!AO92</f>
        <v>0</v>
      </c>
      <c r="IP92" s="57">
        <f t="shared" si="170"/>
        <v>0</v>
      </c>
      <c r="IQ92" s="57">
        <f>'m12'!AD92+'m12'!AF92+'m12'!AH92+'m12'!AJ92+'m12'!AL92+'m12'!AN92+'m12'!AP92</f>
        <v>0</v>
      </c>
      <c r="IR92" s="58"/>
      <c r="IS92" s="57">
        <f t="shared" si="171"/>
        <v>0</v>
      </c>
      <c r="IT92" s="61"/>
      <c r="IU92" s="55">
        <f>'m12'!AQ92+'m12'!AS92+'m12'!AU92+'m12'!AW92+'m12'!AY92+'m12'!BA92+'m12'!BC92</f>
        <v>0</v>
      </c>
      <c r="IV92" s="57">
        <f t="shared" si="172"/>
        <v>0</v>
      </c>
      <c r="IW92" s="57">
        <f>'m12'!AR92+'m12'!AT92+'m12'!AV92+'m12'!AX92+'m12'!AZ92+'m12'!BB92+'m12'!BD92</f>
        <v>0</v>
      </c>
      <c r="IX92" s="58"/>
      <c r="IY92" s="57">
        <f t="shared" si="173"/>
        <v>0</v>
      </c>
      <c r="IZ92" s="61"/>
      <c r="JA92" s="55">
        <f>'m12'!BE92+'m12'!BG92+'m12'!BI92+'m12'!BK92</f>
        <v>0</v>
      </c>
      <c r="JB92" s="57">
        <f t="shared" si="174"/>
        <v>0</v>
      </c>
      <c r="JC92" s="57">
        <f>'m12'!BF92+'m12'!BH92+'m12'!BJ92+'m12'!BL92</f>
        <v>0</v>
      </c>
      <c r="JD92" s="58"/>
      <c r="JE92" s="57">
        <f t="shared" si="175"/>
        <v>0</v>
      </c>
    </row>
    <row r="93">
      <c r="A93" s="2" t="str">
        <f>IFERROR(__xludf.DUMMYFUNCTION("""COMPUTED_VALUE"""),"Michal Moročilo-x")</f>
        <v>Michal Moročilo-x</v>
      </c>
      <c r="B93" s="2"/>
      <c r="C93" s="94">
        <f>'m3'!E71+'m3'!G71+'m3'!I71+'m3'!K71+'m3'!M71+'m3'!O71+'m3'!Q71</f>
        <v>0</v>
      </c>
      <c r="D93" s="46">
        <f>'m3'!A72*C93</f>
        <v>0</v>
      </c>
      <c r="E93" s="46">
        <f>'m3'!F71+'m3'!H71+'m3'!J71+'m3'!L71+'m3'!N71+'m3'!P71+'m3'!R71</f>
        <v>0</v>
      </c>
      <c r="F93" s="47"/>
      <c r="G93" s="46">
        <f t="shared" si="104"/>
        <v>0</v>
      </c>
      <c r="H93" s="2"/>
      <c r="I93" s="45">
        <f>'m3'!S71+'m3'!U71+'m3'!W71+'m3'!Y71+'m3'!AA71+'m3'!AC71+'m3'!AE71</f>
        <v>0</v>
      </c>
      <c r="J93" s="46">
        <f>'m3'!A72*I93</f>
        <v>0</v>
      </c>
      <c r="K93" s="46">
        <f>'m3'!T72+'m3'!V72+'m3'!X72+'m3'!Z72+'m3'!AB72+'m3'!AD72+'m3'!AF72</f>
        <v>0</v>
      </c>
      <c r="L93" s="47"/>
      <c r="M93" s="46">
        <f t="shared" si="105"/>
        <v>0</v>
      </c>
      <c r="N93" s="2"/>
      <c r="O93" s="45">
        <f>'m3'!AG71+'m3'!AI71+'m3'!AK71+'m3'!AM71+'m3'!AO71+'m3'!AQ71+'m3'!AS71</f>
        <v>0</v>
      </c>
      <c r="P93" s="46">
        <f>'m3'!M72*O93</f>
        <v>0</v>
      </c>
      <c r="Q93" s="46">
        <f>'m3'!AH71+'m3'!AJ71+'m3'!AL71+'m3'!AN71+'m3'!AP71+'m3'!AR71+'m3'!AT71</f>
        <v>0</v>
      </c>
      <c r="R93" s="47"/>
      <c r="S93" s="46">
        <f t="shared" si="106"/>
        <v>0</v>
      </c>
      <c r="T93" s="2"/>
      <c r="U93" s="45">
        <f>'m3'!AU71+'m3'!AW71+'m3'!AY71+'m3'!BA71+'m3'!BC71+'m3'!BE71+'m3'!BG71</f>
        <v>0</v>
      </c>
      <c r="V93" s="46">
        <f>'m3'!A71*U93</f>
        <v>0</v>
      </c>
      <c r="W93" s="46">
        <f>'m3'!AV71+'m3'!AX71+'m3'!AZ71+'m3'!BB71+'m3'!BD71+'m3'!BF71+'m3'!BH71</f>
        <v>0</v>
      </c>
      <c r="X93" s="47"/>
      <c r="Y93" s="46">
        <f t="shared" si="107"/>
        <v>0</v>
      </c>
      <c r="Z93" s="2"/>
      <c r="AA93" s="45">
        <f>'m3'!BI71+'m3'!BK71+'m4'!C71+'m4'!E71+'m4'!G71+'m4'!I71+'m4'!K71</f>
        <v>0</v>
      </c>
      <c r="AB93" s="46">
        <f>('m3'!BI71+'m3'!BK71)*'m3'!A71+('m4'!C71+'m4'!E71+'m4'!G71+'m4'!I71+'m4'!K71)*'m4'!A71</f>
        <v>0</v>
      </c>
      <c r="AC93" s="46">
        <f>'m3'!BJ71+'m3'!BL71+'m4'!D71+'m4'!F71+'m4'!H71+'m4'!J71+'m4'!L71</f>
        <v>0</v>
      </c>
      <c r="AD93" s="47"/>
      <c r="AE93" s="46">
        <f t="shared" si="108"/>
        <v>0</v>
      </c>
      <c r="AF93" s="2"/>
      <c r="AG93" s="45">
        <f>'m4'!M71+'m4'!O71+'m4'!Q71+'m4'!S71+'m4'!U71+'m4'!W71+'m4'!Y71</f>
        <v>0</v>
      </c>
      <c r="AH93" s="46">
        <f>'m4'!A71*AG93</f>
        <v>0</v>
      </c>
      <c r="AI93" s="46">
        <f>'m4'!N71+'m4'!P71+'m4'!R71+'m4'!T71+'m4'!V71+'m4'!X71+'m4'!Z71</f>
        <v>0</v>
      </c>
      <c r="AJ93" s="47"/>
      <c r="AK93" s="46">
        <f t="shared" si="109"/>
        <v>0</v>
      </c>
      <c r="AL93" s="2"/>
      <c r="AM93" s="45">
        <f>'m4'!AA71+'m4'!AC71+'m4'!AE71+'m4'!AG71+'m4'!AI71+'m4'!AK71+'m4'!AM71</f>
        <v>0</v>
      </c>
      <c r="AN93" s="46">
        <f>'m4'!A71*AM93</f>
        <v>0</v>
      </c>
      <c r="AO93" s="52">
        <f>'m4'!AB71+'m4'!AD71+'m4'!AF71+'m4'!AH71+'m4'!AJ71+'m4'!AL71+'m4'!AN71</f>
        <v>0</v>
      </c>
      <c r="AP93" s="47"/>
      <c r="AQ93" s="46"/>
      <c r="AR93" s="2"/>
      <c r="AS93" s="45">
        <f>'m4'!AO71+'m4'!AQ71+'m4'!AS71+'m4'!AU71+'m4'!AW71+'m4'!AY71+'m4'!BA71</f>
        <v>0</v>
      </c>
      <c r="AT93" s="46">
        <f>'m4'!A71*AS93</f>
        <v>0</v>
      </c>
      <c r="AU93" s="46">
        <f>'m4'!AP71+'m4'!AR71+'m4'!AT71+'m4'!AV71+'m4'!AX71+'m4'!AZ71+'m4'!BB71</f>
        <v>0</v>
      </c>
      <c r="AV93" s="47"/>
      <c r="AW93" s="62">
        <f t="shared" si="111"/>
        <v>0</v>
      </c>
      <c r="AX93" s="2"/>
      <c r="AY93" s="45">
        <f>'m4'!BC71+'m4'!BE71+'m4'!BG71+'m4'!BI71+'m5'!C71+'m5'!E71+'m5'!G71</f>
        <v>0</v>
      </c>
      <c r="AZ93" s="46">
        <f>('m4'!BC71+'m4'!BE71+'m4'!BG71+'m4'!BI71)*'m4'!A71+('m5'!C71+'m5'!E71+'m5'!G71)*'m5'!A71</f>
        <v>0</v>
      </c>
      <c r="BA93" s="46">
        <f>'m4'!BD71+'m4'!BF71+'m4'!BH71+'m4'!BJ71+'m5'!D71+'m5'!F71+'m5'!H71</f>
        <v>0</v>
      </c>
      <c r="BB93" s="47"/>
      <c r="BC93" s="46">
        <f t="shared" si="112"/>
        <v>0</v>
      </c>
      <c r="BD93" s="44">
        <f>IFERROR(__xludf.DUMMYFUNCTION("""COMPUTED_VALUE"""),100.0)</f>
        <v>100</v>
      </c>
      <c r="BE93" s="45">
        <f>'m5'!I71+'m5'!K71+'m5'!M71+'m5'!O71+'m5'!Q71+'m5'!S71+'m5'!U71</f>
        <v>0</v>
      </c>
      <c r="BF93" s="46">
        <f>'m5'!A71*BE93</f>
        <v>0</v>
      </c>
      <c r="BG93" s="46">
        <f>'m5'!J71+'m5'!L71+'m5'!N71+'m5'!P71+'m5'!R71+'m5'!T71+'m5'!V71</f>
        <v>0</v>
      </c>
      <c r="BH93" s="47"/>
      <c r="BI93" s="46">
        <f t="shared" si="113"/>
        <v>0</v>
      </c>
      <c r="BJ93" s="2"/>
      <c r="BK93" s="45">
        <f>'m5'!W71+'m5'!Y71+'m5'!AA71+'m5'!AC71+'m5'!AE71+'m5'!AG71+'m5'!AI71</f>
        <v>0</v>
      </c>
      <c r="BL93" s="46">
        <f>'m5'!A71*BK93</f>
        <v>0</v>
      </c>
      <c r="BM93" s="46">
        <f>'m5'!X71+'m5'!Z71+'m5'!AB71+'m5'!AD71+'m5'!AF71+'m5'!AH71+'m5'!AJ71</f>
        <v>0</v>
      </c>
      <c r="BN93" s="47"/>
      <c r="BO93" s="46">
        <f t="shared" si="114"/>
        <v>0</v>
      </c>
      <c r="BP93" s="2"/>
      <c r="BQ93" s="45">
        <f>'m5'!AK71+'m5'!AM71+'m5'!AO71+'m5'!AQ71+'m5'!AS71+'m5'!AU71+'m5'!AW71</f>
        <v>0</v>
      </c>
      <c r="BR93" s="46">
        <f>'m5'!A71*BQ93</f>
        <v>0</v>
      </c>
      <c r="BS93" s="46">
        <f>'m5'!AL71+'m5'!AN71+'m5'!AP71+'m5'!AR71+'m5'!AT71+'m5'!AV71+'m5'!AX71</f>
        <v>0</v>
      </c>
      <c r="BT93" s="47"/>
      <c r="BU93" s="46">
        <f t="shared" si="115"/>
        <v>0</v>
      </c>
      <c r="BV93" s="2"/>
      <c r="BW93" s="45">
        <f>'m5'!AY71+'m5'!BA71+'m5'!BC71+'m5'!BE71+'m5'!BG71+'m5'!BI71+'m5'!BK71</f>
        <v>13</v>
      </c>
      <c r="BX93" s="46">
        <f>'m5'!A71*BW93</f>
        <v>1300</v>
      </c>
      <c r="BY93" s="46">
        <f>'m5'!AZ71+'m5'!BB71+'m5'!BD71+'m5'!BF71+'m5'!BH71+'m5'!BJ71+'m5'!BL71</f>
        <v>0</v>
      </c>
      <c r="BZ93" s="47"/>
      <c r="CA93" s="46">
        <f t="shared" si="116"/>
        <v>-1300</v>
      </c>
      <c r="CB93" s="44">
        <f>IFERROR(__xludf.DUMMYFUNCTION("""COMPUTED_VALUE"""),100.0)</f>
        <v>100</v>
      </c>
      <c r="CC93" s="45">
        <f>'m6'!C83+'m6'!E83+'m6'!G83+'m6'!I83+'m6'!K83+'m6'!M83+'m6'!O83</f>
        <v>0</v>
      </c>
      <c r="CD93" s="46">
        <f t="shared" si="117"/>
        <v>0</v>
      </c>
      <c r="CE93" s="46">
        <f>'m6'!D83+'m6'!F83+'m6'!H83+'m6'!J83+'m6'!L83+'m6'!N83+'m6'!P83</f>
        <v>0</v>
      </c>
      <c r="CF93" s="64"/>
      <c r="CG93" s="46">
        <f t="shared" si="118"/>
        <v>0</v>
      </c>
      <c r="CH93" s="2"/>
      <c r="CI93" s="45">
        <f>'m6'!Q83+'m6'!S83+'m6'!U83+'m6'!W83+'m6'!Y83+'m6'!AA83+'m6'!AC83</f>
        <v>0</v>
      </c>
      <c r="CJ93" s="54">
        <f t="shared" si="119"/>
        <v>0</v>
      </c>
      <c r="CK93" s="46">
        <f>'m6'!R83+'m6'!T83+'m6'!V83+'m6'!X83+'m6'!Z83+'m6'!AB83+'m6'!AD83</f>
        <v>0</v>
      </c>
      <c r="CL93" s="64"/>
      <c r="CM93" s="46">
        <f t="shared" si="120"/>
        <v>0</v>
      </c>
      <c r="CN93" s="2"/>
      <c r="CO93" s="45">
        <f>'m6'!AE83+'m6'!AG83+'m6'!AI83+'m6'!AK83+'m6'!AM83+'m6'!AO83+'m6'!AQ83</f>
        <v>0</v>
      </c>
      <c r="CP93" s="46">
        <f t="shared" si="121"/>
        <v>0</v>
      </c>
      <c r="CQ93" s="46">
        <f>'m6'!AF83+'m6'!AH83+'m6'!AJ83+'m6'!AL83+'m6'!AN83+'m6'!AP83+'m6'!AR83</f>
        <v>0</v>
      </c>
      <c r="CR93" s="64"/>
      <c r="CS93" s="46">
        <f t="shared" si="122"/>
        <v>0</v>
      </c>
      <c r="CT93" s="2"/>
      <c r="CU93" s="45">
        <f>'m6'!AS83+'m6'!AU83+'m6'!AW83+'m6'!AY83+'m6'!BA83+'m6'!BC83+'m6'!BE83</f>
        <v>0</v>
      </c>
      <c r="CV93" s="46">
        <f t="shared" si="123"/>
        <v>0</v>
      </c>
      <c r="CW93" s="46">
        <f>'m6'!AT83+'m6'!AV83+'m6'!AX83+'m6'!AZ83+'m6'!BB83+'m6'!BD83+'m6'!BF83</f>
        <v>0</v>
      </c>
      <c r="CX93" s="64"/>
      <c r="CY93" s="46">
        <f t="shared" si="124"/>
        <v>0</v>
      </c>
      <c r="CZ93" s="2"/>
      <c r="DA93" s="45">
        <f>'m6'!BG83+'m6'!BI83+'m7'!C83+'m7'!E83+'m7'!G83+'m7'!I83+'m7'!K83</f>
        <v>0</v>
      </c>
      <c r="DB93" s="46">
        <f>('m6'!BG83+'m6'!BI83)*'m6'!A83+('m7'!C83+'m7'!E83+'m7'!G83+'m7'!I83+'m7'!K83)*'m7'!A83</f>
        <v>0</v>
      </c>
      <c r="DC93" s="46">
        <f>'m6'!BH83+'m6'!BJ83+'m7'!D83+'m7'!F83+'m7'!H83+'m7'!J83+'m7'!L83</f>
        <v>0</v>
      </c>
      <c r="DD93" s="64"/>
      <c r="DE93" s="46">
        <f t="shared" si="125"/>
        <v>0</v>
      </c>
      <c r="DF93" s="44">
        <f>IFERROR(__xludf.DUMMYFUNCTION("""COMPUTED_VALUE"""),100.0)</f>
        <v>100</v>
      </c>
      <c r="DG93" s="45">
        <f>'m7'!M83+'m7'!O83+'m7'!Q83+'m7'!S83+'m7'!U83+'m7'!W83+'m7'!Y83</f>
        <v>0</v>
      </c>
      <c r="DH93" s="46">
        <f t="shared" si="126"/>
        <v>0</v>
      </c>
      <c r="DI93" s="46">
        <f>'m7'!N83+'m7'!P83+'m7'!R83+'m7'!T83+'m7'!V83+'m7'!X83+'m7'!Z83</f>
        <v>0</v>
      </c>
      <c r="DJ93" s="64"/>
      <c r="DK93" s="46">
        <f t="shared" si="127"/>
        <v>0</v>
      </c>
      <c r="DL93" s="2"/>
      <c r="DM93" s="45">
        <f>'m7'!AA83+'m7'!AC83+'m7'!AE83+'m7'!AG83+'m7'!AI83+'m7'!AK83+'m7'!AM83</f>
        <v>0</v>
      </c>
      <c r="DN93" s="46">
        <f t="shared" si="128"/>
        <v>0</v>
      </c>
      <c r="DO93" s="46">
        <f>'m7'!AB83+'m7'!AD83+'m7'!AF83+'m7'!AH83+'m7'!AJ83+'m7'!AL83+'m7'!AN83</f>
        <v>0</v>
      </c>
      <c r="DP93" s="64"/>
      <c r="DQ93" s="46">
        <f t="shared" si="129"/>
        <v>0</v>
      </c>
      <c r="DR93" s="2"/>
      <c r="DS93" s="45">
        <f>'m7'!AO83+'m7'!AQ83+'m7'!AS83+'m7'!AU83+'m7'!AW83+'m7'!AY83+'m7'!BA83</f>
        <v>0</v>
      </c>
      <c r="DT93" s="46">
        <f t="shared" si="130"/>
        <v>0</v>
      </c>
      <c r="DU93" s="46">
        <f>'m7'!AP83+'m7'!AR83+'m7'!AT83+'m7'!AV83+'m7'!AX83+'m7'!AZ83+'m7'!BB83</f>
        <v>0</v>
      </c>
      <c r="DV93" s="64"/>
      <c r="DW93" s="46">
        <f t="shared" si="131"/>
        <v>0</v>
      </c>
      <c r="DX93" s="2"/>
      <c r="DY93" s="97">
        <f>'m7'!BC83+'m7'!BE83+'m7'!BG83+'m7'!BI83+'m7'!BK83+'m8'!C83+'m8'!E83</f>
        <v>0</v>
      </c>
      <c r="DZ93" s="63">
        <f>('m7'!BC83+'m7'!BE83+'m7'!BG83+'m7'!BI83+'m7'!BK83)*DF93+('m8'!C83+'m8'!E83)*ED93</f>
        <v>0</v>
      </c>
      <c r="EA93" s="63">
        <f>'m7'!BD83+'m7'!BF83+'m7'!BH83+'m7'!BJ83+'m7'!BL83+'m8'!D83+'m8'!F83</f>
        <v>0</v>
      </c>
      <c r="EB93" s="64"/>
      <c r="EC93" s="63">
        <f t="shared" si="132"/>
        <v>0</v>
      </c>
      <c r="ED93" s="65">
        <f>IFERROR(__xludf.DUMMYFUNCTION("""COMPUTED_VALUE"""),100.0)</f>
        <v>100</v>
      </c>
      <c r="EE93" s="97">
        <f>'m8'!G83+'m8'!I83+'m8'!K83+'m8'!M83+'m8'!O83+'m8'!Q83+'m8'!S83</f>
        <v>0</v>
      </c>
      <c r="EF93" s="63">
        <f t="shared" si="133"/>
        <v>0</v>
      </c>
      <c r="EG93" s="63">
        <f>'m8'!H83+'m8'!J83+'m8'!L83+'m8'!N83+'m8'!P83+'m8'!R83+'m8'!T83</f>
        <v>0</v>
      </c>
      <c r="EH93" s="64"/>
      <c r="EI93" s="63">
        <f t="shared" si="134"/>
        <v>0</v>
      </c>
      <c r="EJ93" s="66"/>
      <c r="EK93" s="97">
        <f>'m8'!U83+'m8'!W83+'m8'!Y83+'m8'!AA83+'m8'!AC83+'m8'!AE83+'m8'!AG83</f>
        <v>0</v>
      </c>
      <c r="EL93" s="63">
        <f t="shared" si="135"/>
        <v>0</v>
      </c>
      <c r="EM93" s="63">
        <f>'m8'!V83+'m8'!X83+'m8'!Z83+'m8'!AB83+'m8'!AD83+'m8'!AF83+'m8'!AH83</f>
        <v>0</v>
      </c>
      <c r="EN93" s="64"/>
      <c r="EO93" s="63">
        <f t="shared" si="136"/>
        <v>0</v>
      </c>
      <c r="EP93" s="67"/>
      <c r="EQ93" s="55">
        <f>'m8'!AI83+'m8'!AK83+'m8'!AM83+'m8'!AO83+'m8'!AQ83+'m8'!AS83+'m8'!AU83</f>
        <v>0</v>
      </c>
      <c r="ER93" s="57">
        <f t="shared" si="137"/>
        <v>0</v>
      </c>
      <c r="ES93" s="57">
        <f>'m8'!AJ83+'m8'!AL83+'m8'!AN83+'m8'!AP83+'m8'!AR83+'m8'!AT83+'m8'!AV83</f>
        <v>0</v>
      </c>
      <c r="ET93" s="68"/>
      <c r="EU93" s="57">
        <f t="shared" si="138"/>
        <v>0</v>
      </c>
      <c r="EV93" s="67"/>
      <c r="EW93" s="55">
        <f>'m8'!AW83+'m8'!AY83+'m8'!BA83+'m8'!BC83+'m8'!BE83+'m8'!BG83+'m8'!BI83</f>
        <v>0</v>
      </c>
      <c r="EX93" s="57">
        <f t="shared" si="139"/>
        <v>0</v>
      </c>
      <c r="EY93" s="57">
        <f>'m8'!AX83+'m8'!AZ83+'m8'!BB83+'m8'!BD83+'m8'!BF83+'m8'!BH83+'m8'!BJ83</f>
        <v>0</v>
      </c>
      <c r="EZ93" s="68"/>
      <c r="FA93" s="57">
        <f t="shared" si="140"/>
        <v>0</v>
      </c>
      <c r="FB93" s="67"/>
      <c r="FC93" s="55">
        <f>'m8'!BK83+'m9'!C83+'m9'!E83+'m9'!G83+'m9'!I83+'m9'!K83+'m9'!M83</f>
        <v>0</v>
      </c>
      <c r="FD93" s="57">
        <f>'m8'!BK83*ED93+'m9'!C83*FH93+'m9'!E83*FH93+'m9'!G83*FH93+'m9'!I83*FH93+'m9'!K83*FH93+'m9'!M83*FH93</f>
        <v>0</v>
      </c>
      <c r="FE93" s="57">
        <f>'m8'!BL83+'m9'!D83+'m9'!F83+'m9'!H83+'m9'!J83+'m9'!L83+'m9'!N83</f>
        <v>0</v>
      </c>
      <c r="FF93" s="68"/>
      <c r="FG93" s="57">
        <f t="shared" si="141"/>
        <v>0</v>
      </c>
      <c r="FH93" s="65">
        <f>IFERROR(__xludf.DUMMYFUNCTION("""COMPUTED_VALUE"""),100.0)</f>
        <v>100</v>
      </c>
      <c r="FI93" s="97">
        <f>'m9'!O83+'m9'!Q83+'m9'!S83+'m9'!U83+'m9'!W83+'m9'!Y83+'m9'!AA83</f>
        <v>0</v>
      </c>
      <c r="FJ93" s="63">
        <f t="shared" si="142"/>
        <v>0</v>
      </c>
      <c r="FK93" s="63">
        <f>'m9'!P83+'m9'!R83+'m9'!T83+'m9'!V83+'m9'!X83+'m9'!Z83+'m9'!AB83</f>
        <v>0</v>
      </c>
      <c r="FL93" s="64"/>
      <c r="FM93" s="63">
        <f t="shared" si="143"/>
        <v>0</v>
      </c>
      <c r="FN93" s="67"/>
      <c r="FO93" s="55">
        <f>'m9'!AC83+'m9'!AE83+'m9'!AG83+'m9'!AI83+'m9'!AK83+'m9'!AM83+'m9'!AO83</f>
        <v>0</v>
      </c>
      <c r="FP93" s="57">
        <f t="shared" si="144"/>
        <v>0</v>
      </c>
      <c r="FQ93" s="57">
        <f>'m9'!AD83+'m9'!AF83+'m9'!AH83+'m9'!AJ83+'m9'!AL83+'m9'!AN83+'m9'!AP83</f>
        <v>0</v>
      </c>
      <c r="FR93" s="68"/>
      <c r="FS93" s="57">
        <f t="shared" si="145"/>
        <v>0</v>
      </c>
      <c r="FT93" s="67"/>
      <c r="FU93" s="55">
        <f>'m9'!AQ83+'m9'!AS83+'m9'!AU83+'m9'!AW83+'m9'!AY83+'m9'!BA83+'m9'!BC83</f>
        <v>0</v>
      </c>
      <c r="FV93" s="57">
        <f t="shared" si="146"/>
        <v>0</v>
      </c>
      <c r="FW93" s="57">
        <f>'m9'!AR83+'m9'!AT83+'m9'!AV83+'m9'!AX83+'m9'!AZ83+'m9'!BB83+'m9'!BD83</f>
        <v>0</v>
      </c>
      <c r="FX93" s="68"/>
      <c r="FY93" s="57">
        <f t="shared" si="147"/>
        <v>0</v>
      </c>
      <c r="FZ93" s="67"/>
      <c r="GA93" s="55">
        <f>'m9'!BE83+'m9'!BG83+'m9'!BI83+'m10'!C93+'m10'!E93+'m10'!G93+'m10'!I93</f>
        <v>0</v>
      </c>
      <c r="GB93" s="57">
        <f t="shared" si="148"/>
        <v>0</v>
      </c>
      <c r="GC93" s="57">
        <f>'m9'!BF83+'m9'!BH83+'m9'!BJ83+'m10'!D93+'m10'!F93+'m10'!H93+'m10'!J93</f>
        <v>0</v>
      </c>
      <c r="GD93" s="68"/>
      <c r="GE93" s="57">
        <f t="shared" si="149"/>
        <v>0</v>
      </c>
      <c r="GF93" s="69">
        <f>IFERROR(__xludf.DUMMYFUNCTION("""COMPUTED_VALUE"""),100.0)</f>
        <v>100</v>
      </c>
      <c r="GG93" s="55">
        <f>'m10'!K93+'m10'!M93+'m10'!O93+'m10'!Q93+'m10'!S93+'m10'!U93+'m10'!W93</f>
        <v>0</v>
      </c>
      <c r="GH93" s="57">
        <f t="shared" si="150"/>
        <v>0</v>
      </c>
      <c r="GI93" s="57">
        <f>'m10'!L93+'m10'!N93+'m10'!P93+'m10'!R93+'m10'!T93+'m10'!V93+'m10'!X93</f>
        <v>0</v>
      </c>
      <c r="GJ93" s="68"/>
      <c r="GK93" s="57">
        <f t="shared" si="151"/>
        <v>0</v>
      </c>
      <c r="GL93" s="67"/>
      <c r="GM93" s="55">
        <f>'m10'!Y93+'m10'!AA93+'m10'!AC93+'m10'!AE93+'m10'!AG93+'m10'!AI93+'m10'!AK93</f>
        <v>0</v>
      </c>
      <c r="GN93" s="57">
        <f t="shared" si="152"/>
        <v>0</v>
      </c>
      <c r="GO93" s="57">
        <f>'m10'!Z93+'m10'!AB93+'m10'!AD93+'m10'!AF93+'m10'!AH93+'m10'!AJ93+'m10'!AL93</f>
        <v>0</v>
      </c>
      <c r="GP93" s="68"/>
      <c r="GQ93" s="57">
        <f t="shared" si="153"/>
        <v>0</v>
      </c>
      <c r="GR93" s="61"/>
      <c r="GS93" s="55">
        <f>'m10'!AM93+'m10'!AO93+'m10'!AQ93+'m10'!AS93+'m10'!AU93+'m10'!AW93+'m10'!AY93</f>
        <v>0</v>
      </c>
      <c r="GT93" s="57">
        <f t="shared" si="154"/>
        <v>0</v>
      </c>
      <c r="GU93" s="57">
        <f>'m10'!AN93+'m10'!AP93+'m10'!AR93+'m10'!AT93+'m10'!AV93+'m10'!AX93+'m10'!AZ93</f>
        <v>0</v>
      </c>
      <c r="GV93" s="58"/>
      <c r="GW93" s="57">
        <f t="shared" si="155"/>
        <v>0</v>
      </c>
      <c r="GX93" s="61"/>
      <c r="GY93" s="55">
        <f>'m10'!BA93+'m10'!BC93+'m10'!BE93+'m10'!BG93+'m10'!BI93+'m10'!BK93+'m11'!C93</f>
        <v>0</v>
      </c>
      <c r="GZ93" s="57">
        <f t="shared" si="156"/>
        <v>0</v>
      </c>
      <c r="HA93" s="57">
        <f>'m10'!BB93+'m10'!BD93+'m10'!BF93+'m10'!BH93+'m10'!BJ93+'m10'!BL93+'m11'!D93</f>
        <v>0</v>
      </c>
      <c r="HB93" s="58"/>
      <c r="HC93" s="57">
        <f t="shared" si="157"/>
        <v>0</v>
      </c>
      <c r="HD93" s="69">
        <f>IFERROR(__xludf.DUMMYFUNCTION("""COMPUTED_VALUE"""),100.0)</f>
        <v>100</v>
      </c>
      <c r="HE93" s="55">
        <f>'m11'!E93+'m11'!G93+'m11'!I93+'m11'!K93+'m11'!M93+'m11'!O93+'m11'!Q93</f>
        <v>0</v>
      </c>
      <c r="HF93" s="57">
        <f t="shared" si="158"/>
        <v>0</v>
      </c>
      <c r="HG93" s="57">
        <f>'m11'!F93+'m11'!H93+'m11'!J93+'m11'!L93+'m11'!N93+'m11'!P93+'m11'!R93</f>
        <v>0</v>
      </c>
      <c r="HH93" s="68"/>
      <c r="HI93" s="57">
        <f t="shared" si="159"/>
        <v>0</v>
      </c>
      <c r="HJ93" s="67"/>
      <c r="HK93" s="55">
        <f>'m11'!S93+'m11'!U93+'m11'!W93+'m11'!Y93+'m11'!AA93+'m11'!AC93+'m11'!AE93</f>
        <v>0</v>
      </c>
      <c r="HL93" s="57">
        <f t="shared" si="160"/>
        <v>0</v>
      </c>
      <c r="HM93" s="57">
        <f>'m11'!T93+'m11'!V93+'m11'!X93+'m11'!Z93+'m11'!AB93+'m11'!AD93+'m11'!AF93</f>
        <v>0</v>
      </c>
      <c r="HN93" s="68"/>
      <c r="HO93" s="57">
        <f t="shared" si="161"/>
        <v>0</v>
      </c>
      <c r="HP93" s="61"/>
      <c r="HQ93" s="55">
        <f>'m11'!AG93+'m11'!AI93+'m11'!AK93+'m11'!AM93+'m11'!AO93+'m11'!AQ93+'m11'!AS93</f>
        <v>0</v>
      </c>
      <c r="HR93" s="57">
        <f t="shared" si="162"/>
        <v>0</v>
      </c>
      <c r="HS93" s="57">
        <f>'m11'!AH93+'m11'!AJ93+'m11'!AL93+'m11'!AN93+'m11'!AP93+'m11'!AR93+'m11'!AT93</f>
        <v>0</v>
      </c>
      <c r="HT93" s="58"/>
      <c r="HU93" s="57">
        <f t="shared" si="163"/>
        <v>0</v>
      </c>
      <c r="HV93" s="61"/>
      <c r="HW93" s="55">
        <f>'m11'!AU93+'m11'!AW93+'m11'!AY93+'m11'!BA93+'m11'!BC93+'m11'!BE93+'m11'!BG93</f>
        <v>0</v>
      </c>
      <c r="HX93" s="57">
        <f t="shared" si="164"/>
        <v>0</v>
      </c>
      <c r="HY93" s="57">
        <f>'m11'!AV93+'m11'!AX93+'m11'!AZ93+'m11'!BB93+'m11'!BD93+'m11'!BF93+'m11'!BH93</f>
        <v>0</v>
      </c>
      <c r="HZ93" s="58"/>
      <c r="IA93" s="57">
        <f t="shared" si="165"/>
        <v>0</v>
      </c>
      <c r="IB93" s="61">
        <f>IFERROR(__xludf.DUMMYFUNCTION("""COMPUTED_VALUE"""),100.0)</f>
        <v>100</v>
      </c>
      <c r="IC93" s="55">
        <f>'m11'!BI93+'m12'!C93+'m12'!E93+'m12'!G93+'m12'!I93+'m12'!K93+'m12'!M93</f>
        <v>0</v>
      </c>
      <c r="ID93" s="57">
        <f t="shared" si="166"/>
        <v>0</v>
      </c>
      <c r="IE93" s="57">
        <f>'m11'!BJ93+'m12'!D93+'m12'!F93+'m12'!H93+'m12'!J93+'m12'!L93+'m12'!N93</f>
        <v>0</v>
      </c>
      <c r="IF93" s="58"/>
      <c r="IG93" s="57">
        <f t="shared" si="167"/>
        <v>0</v>
      </c>
      <c r="IH93" s="61"/>
      <c r="II93" s="55">
        <f>'m12'!O93+'m12'!Q93+'m12'!S93+'m12'!U93+'m12'!W93+'m12'!Y93+'m12'!AA93</f>
        <v>0</v>
      </c>
      <c r="IJ93" s="57">
        <f t="shared" si="168"/>
        <v>0</v>
      </c>
      <c r="IK93" s="57">
        <f>'m12'!P93+'m12'!R93+'m12'!T93+'m12'!V93+'m12'!X93+'m12'!Z93+'m12'!AB93</f>
        <v>0</v>
      </c>
      <c r="IL93" s="58"/>
      <c r="IM93" s="57">
        <f t="shared" si="169"/>
        <v>0</v>
      </c>
      <c r="IN93" s="61"/>
      <c r="IO93" s="55">
        <f>'m12'!AC93+'m12'!AE93+'m12'!AG93+'m12'!AI93+'m12'!AK93+'m12'!AM93+'m12'!AO93</f>
        <v>0</v>
      </c>
      <c r="IP93" s="57">
        <f t="shared" si="170"/>
        <v>0</v>
      </c>
      <c r="IQ93" s="57">
        <f>'m12'!AD93+'m12'!AF93+'m12'!AH93+'m12'!AJ93+'m12'!AL93+'m12'!AN93+'m12'!AP93</f>
        <v>0</v>
      </c>
      <c r="IR93" s="58"/>
      <c r="IS93" s="57">
        <f t="shared" si="171"/>
        <v>0</v>
      </c>
      <c r="IT93" s="61"/>
      <c r="IU93" s="55">
        <f>'m12'!AQ93+'m12'!AS93+'m12'!AU93+'m12'!AW93+'m12'!AY93+'m12'!BA93+'m12'!BC93</f>
        <v>0</v>
      </c>
      <c r="IV93" s="57">
        <f t="shared" si="172"/>
        <v>0</v>
      </c>
      <c r="IW93" s="57">
        <f>'m12'!AR93+'m12'!AT93+'m12'!AV93+'m12'!AX93+'m12'!AZ93+'m12'!BB93+'m12'!BD93</f>
        <v>0</v>
      </c>
      <c r="IX93" s="58"/>
      <c r="IY93" s="57">
        <f t="shared" si="173"/>
        <v>0</v>
      </c>
      <c r="IZ93" s="61"/>
      <c r="JA93" s="55">
        <f>'m12'!BE93+'m12'!BG93+'m12'!BI93+'m12'!BK93</f>
        <v>0</v>
      </c>
      <c r="JB93" s="57">
        <f t="shared" si="174"/>
        <v>0</v>
      </c>
      <c r="JC93" s="57">
        <f>'m12'!BF93+'m12'!BH93+'m12'!BJ93+'m12'!BL93</f>
        <v>0</v>
      </c>
      <c r="JD93" s="58"/>
      <c r="JE93" s="57">
        <f t="shared" si="175"/>
        <v>0</v>
      </c>
    </row>
    <row r="94">
      <c r="A94" s="2" t="str">
        <f>IFERROR(__xludf.DUMMYFUNCTION("""COMPUTED_VALUE"""),"František Matoušek")</f>
        <v>František Matoušek</v>
      </c>
      <c r="B94" s="2"/>
      <c r="C94" s="94"/>
      <c r="D94" s="46"/>
      <c r="E94" s="46"/>
      <c r="F94" s="47"/>
      <c r="G94" s="46"/>
      <c r="H94" s="2"/>
      <c r="I94" s="45"/>
      <c r="J94" s="46"/>
      <c r="K94" s="46"/>
      <c r="L94" s="47"/>
      <c r="M94" s="46"/>
      <c r="N94" s="2"/>
      <c r="O94" s="45">
        <f>'m3'!AG72+'m3'!AI72+'m3'!AK72+'m3'!AM72+'m3'!AO72+'m3'!AQ72+'m3'!AS72</f>
        <v>0</v>
      </c>
      <c r="P94" s="46">
        <f>'m3'!M73*O94</f>
        <v>0</v>
      </c>
      <c r="Q94" s="46">
        <f>'m3'!AH72+'m3'!AJ72+'m3'!AL72+'m3'!AN72+'m3'!AP72+'m3'!AR72+'m3'!AT72</f>
        <v>0</v>
      </c>
      <c r="R94" s="47"/>
      <c r="S94" s="46">
        <f t="shared" si="106"/>
        <v>0</v>
      </c>
      <c r="T94" s="2"/>
      <c r="U94" s="45">
        <f>'m3'!AU72+'m3'!AW72+'m3'!AY72+'m3'!BA72+'m3'!BC72+'m3'!BE72+'m3'!BG72</f>
        <v>0</v>
      </c>
      <c r="V94" s="46">
        <f>'m3'!A72*U94</f>
        <v>0</v>
      </c>
      <c r="W94" s="46">
        <f>'m3'!AV72+'m3'!AX72+'m3'!AZ72+'m3'!BB72+'m3'!BD72+'m3'!BF72+'m3'!BH72</f>
        <v>0</v>
      </c>
      <c r="X94" s="47"/>
      <c r="Y94" s="46">
        <f t="shared" si="107"/>
        <v>0</v>
      </c>
      <c r="Z94" s="2"/>
      <c r="AA94" s="45">
        <f>'m3'!BI72+'m3'!BK72+'m4'!C72+'m4'!E72+'m4'!G72+'m4'!I72+'m4'!K72</f>
        <v>0</v>
      </c>
      <c r="AB94" s="46">
        <f>('m3'!BI72+'m3'!BK72)*'m3'!A72+('m4'!C72+'m4'!E72+'m4'!G72+'m4'!I72+'m4'!K72)*'m4'!A72</f>
        <v>0</v>
      </c>
      <c r="AC94" s="46">
        <f>'m3'!BJ72+'m3'!BL72+'m4'!D72+'m4'!F72+'m4'!H72+'m4'!J72+'m4'!L72</f>
        <v>0</v>
      </c>
      <c r="AD94" s="47"/>
      <c r="AE94" s="46">
        <f t="shared" si="108"/>
        <v>0</v>
      </c>
      <c r="AF94" s="2"/>
      <c r="AG94" s="45">
        <f>'m4'!M72+'m4'!O72+'m4'!Q72+'m4'!S72+'m4'!U72+'m4'!W72+'m4'!Y72</f>
        <v>0</v>
      </c>
      <c r="AH94" s="46">
        <f>'m4'!A72*AG94</f>
        <v>0</v>
      </c>
      <c r="AI94" s="46">
        <f>'m4'!N72+'m4'!P72+'m4'!R72+'m4'!T72+'m4'!V72+'m4'!X72+'m4'!Z72</f>
        <v>0</v>
      </c>
      <c r="AJ94" s="47"/>
      <c r="AK94" s="46">
        <f t="shared" si="109"/>
        <v>0</v>
      </c>
      <c r="AL94" s="2"/>
      <c r="AM94" s="45">
        <f>'m4'!AA72+'m4'!AC72+'m4'!AE72+'m4'!AG72+'m4'!AI72+'m4'!AK72+'m4'!AM72</f>
        <v>0</v>
      </c>
      <c r="AN94" s="46">
        <f>'m4'!A72*AM94</f>
        <v>0</v>
      </c>
      <c r="AO94" s="52">
        <f>'m4'!AB72+'m4'!AD72+'m4'!AF72+'m4'!AH72+'m4'!AJ72+'m4'!AL72+'m4'!AN72</f>
        <v>0</v>
      </c>
      <c r="AP94" s="47"/>
      <c r="AQ94" s="46"/>
      <c r="AR94" s="2"/>
      <c r="AS94" s="45">
        <f>'m4'!AO72+'m4'!AQ72+'m4'!AS72+'m4'!AU72+'m4'!AW72+'m4'!AY72+'m4'!BA72</f>
        <v>0</v>
      </c>
      <c r="AT94" s="46">
        <f>'m4'!A72*AS94</f>
        <v>0</v>
      </c>
      <c r="AU94" s="46">
        <f>'m4'!AP72+'m4'!AR72+'m4'!AT72+'m4'!AV72+'m4'!AX72+'m4'!AZ72+'m4'!BB72</f>
        <v>0</v>
      </c>
      <c r="AV94" s="47"/>
      <c r="AW94" s="62">
        <f t="shared" si="111"/>
        <v>0</v>
      </c>
      <c r="AX94" s="2"/>
      <c r="AY94" s="45">
        <f>'m4'!BC72+'m4'!BE72+'m4'!BG72+'m4'!BI72+'m5'!C72+'m5'!E72+'m5'!G72</f>
        <v>0</v>
      </c>
      <c r="AZ94" s="46">
        <f>('m4'!BC72+'m4'!BE72+'m4'!BG72+'m4'!BI72)*'m4'!A72+('m5'!C72+'m5'!E72+'m5'!G72)*'m5'!A72</f>
        <v>0</v>
      </c>
      <c r="BA94" s="46">
        <f>'m4'!BD72+'m4'!BF72+'m4'!BH72+'m4'!BJ72+'m5'!D72+'m5'!F72+'m5'!H72</f>
        <v>0</v>
      </c>
      <c r="BB94" s="47"/>
      <c r="BC94" s="46">
        <f t="shared" si="112"/>
        <v>0</v>
      </c>
      <c r="BD94" s="44">
        <f>IFERROR(__xludf.DUMMYFUNCTION("""COMPUTED_VALUE"""),100.0)</f>
        <v>100</v>
      </c>
      <c r="BE94" s="45">
        <f>'m5'!I72+'m5'!K72+'m5'!M72+'m5'!O72+'m5'!Q72+'m5'!S72+'m5'!U72</f>
        <v>0</v>
      </c>
      <c r="BF94" s="46">
        <f>'m5'!A72*BE94</f>
        <v>0</v>
      </c>
      <c r="BG94" s="46">
        <f>'m5'!J72+'m5'!L72+'m5'!N72+'m5'!P72+'m5'!R72+'m5'!T72+'m5'!V72</f>
        <v>0</v>
      </c>
      <c r="BH94" s="47"/>
      <c r="BI94" s="46">
        <f t="shared" si="113"/>
        <v>0</v>
      </c>
      <c r="BJ94" s="2"/>
      <c r="BK94" s="45">
        <f>'m5'!W72+'m5'!Y72+'m5'!AA72+'m5'!AC72+'m5'!AE72+'m5'!AG72+'m5'!AI72</f>
        <v>0</v>
      </c>
      <c r="BL94" s="46">
        <f>'m5'!A72*BK94</f>
        <v>0</v>
      </c>
      <c r="BM94" s="46">
        <f>'m5'!X72+'m5'!Z72+'m5'!AB72+'m5'!AD72+'m5'!AF72+'m5'!AH72+'m5'!AJ72</f>
        <v>0</v>
      </c>
      <c r="BN94" s="47"/>
      <c r="BO94" s="46">
        <f t="shared" si="114"/>
        <v>0</v>
      </c>
      <c r="BP94" s="2"/>
      <c r="BQ94" s="45">
        <f>'m5'!AK72+'m5'!AM72+'m5'!AO72+'m5'!AQ72+'m5'!AS72+'m5'!AU72+'m5'!AW72</f>
        <v>0</v>
      </c>
      <c r="BR94" s="46">
        <f>'m5'!A72*BQ94</f>
        <v>0</v>
      </c>
      <c r="BS94" s="46">
        <f>'m5'!AL72+'m5'!AN72+'m5'!AP72+'m5'!AR72+'m5'!AT72+'m5'!AV72+'m5'!AX72</f>
        <v>0</v>
      </c>
      <c r="BT94" s="47"/>
      <c r="BU94" s="46">
        <f t="shared" si="115"/>
        <v>0</v>
      </c>
      <c r="BV94" s="2"/>
      <c r="BW94" s="45">
        <f>'m5'!AY72+'m5'!BA72+'m5'!BC72+'m5'!BE72+'m5'!BG72+'m5'!BI72+'m5'!BK72</f>
        <v>39</v>
      </c>
      <c r="BX94" s="46">
        <f>'m5'!A72*BW94</f>
        <v>3900</v>
      </c>
      <c r="BY94" s="46">
        <f>'m5'!AZ72+'m5'!BB72+'m5'!BD72+'m5'!BF72+'m5'!BH72+'m5'!BJ72+'m5'!BL72</f>
        <v>0</v>
      </c>
      <c r="BZ94" s="47"/>
      <c r="CA94" s="46">
        <f t="shared" si="116"/>
        <v>-3900</v>
      </c>
      <c r="CB94" s="44">
        <f>IFERROR(__xludf.DUMMYFUNCTION("""COMPUTED_VALUE"""),100.0)</f>
        <v>100</v>
      </c>
      <c r="CC94" s="45">
        <f>'m6'!C84+'m6'!E84+'m6'!G84+'m6'!I84+'m6'!K84+'m6'!M84+'m6'!O84</f>
        <v>28</v>
      </c>
      <c r="CD94" s="46">
        <f t="shared" si="117"/>
        <v>2800</v>
      </c>
      <c r="CE94" s="46">
        <f>'m6'!D84+'m6'!F84+'m6'!H84+'m6'!J84+'m6'!L84+'m6'!N84+'m6'!P84</f>
        <v>0</v>
      </c>
      <c r="CF94" s="64"/>
      <c r="CG94" s="46">
        <f t="shared" si="118"/>
        <v>-2800</v>
      </c>
      <c r="CH94" s="2"/>
      <c r="CI94" s="45">
        <f>'m6'!Q84+'m6'!S84+'m6'!U84+'m6'!W84+'m6'!Y84+'m6'!AA84+'m6'!AC84</f>
        <v>29.5</v>
      </c>
      <c r="CJ94" s="54">
        <f t="shared" si="119"/>
        <v>2950</v>
      </c>
      <c r="CK94" s="46">
        <f>'m6'!R84+'m6'!T84+'m6'!V84+'m6'!X84+'m6'!Z84+'m6'!AB84+'m6'!AD84</f>
        <v>0</v>
      </c>
      <c r="CL94" s="64"/>
      <c r="CM94" s="46">
        <f t="shared" si="120"/>
        <v>-2950</v>
      </c>
      <c r="CN94" s="2"/>
      <c r="CO94" s="45">
        <f>'m6'!AE84+'m6'!AG84+'m6'!AI84+'m6'!AK84+'m6'!AM84+'m6'!AO84+'m6'!AQ84</f>
        <v>0</v>
      </c>
      <c r="CP94" s="46">
        <f t="shared" si="121"/>
        <v>0</v>
      </c>
      <c r="CQ94" s="46">
        <f>'m6'!AF84+'m6'!AH84+'m6'!AJ84+'m6'!AL84+'m6'!AN84+'m6'!AP84+'m6'!AR84</f>
        <v>0</v>
      </c>
      <c r="CR94" s="64"/>
      <c r="CS94" s="46">
        <f t="shared" si="122"/>
        <v>0</v>
      </c>
      <c r="CT94" s="2"/>
      <c r="CU94" s="45">
        <f>'m6'!AS84+'m6'!AU84+'m6'!AW84+'m6'!AY84+'m6'!BA84+'m6'!BC84+'m6'!BE84</f>
        <v>0</v>
      </c>
      <c r="CV94" s="46">
        <f t="shared" si="123"/>
        <v>0</v>
      </c>
      <c r="CW94" s="46">
        <f>'m6'!AT84+'m6'!AV84+'m6'!AX84+'m6'!AZ84+'m6'!BB84+'m6'!BD84+'m6'!BF84</f>
        <v>0</v>
      </c>
      <c r="CX94" s="64"/>
      <c r="CY94" s="46">
        <f t="shared" si="124"/>
        <v>0</v>
      </c>
      <c r="CZ94" s="2"/>
      <c r="DA94" s="45">
        <f>'m6'!BG84+'m6'!BI84+'m7'!C84+'m7'!E84+'m7'!G84+'m7'!I84+'m7'!K84</f>
        <v>0</v>
      </c>
      <c r="DB94" s="46">
        <f>('m6'!BG84+'m6'!BI84)*'m6'!A84+('m7'!C84+'m7'!E84+'m7'!G84+'m7'!I84+'m7'!K84)*'m7'!A84</f>
        <v>0</v>
      </c>
      <c r="DC94" s="46">
        <f>'m6'!BH84+'m6'!BJ84+'m7'!D84+'m7'!F84+'m7'!H84+'m7'!J84+'m7'!L84</f>
        <v>0</v>
      </c>
      <c r="DD94" s="64"/>
      <c r="DE94" s="46">
        <f t="shared" si="125"/>
        <v>0</v>
      </c>
      <c r="DF94" s="44">
        <f>IFERROR(__xludf.DUMMYFUNCTION("""COMPUTED_VALUE"""),100.0)</f>
        <v>100</v>
      </c>
      <c r="DG94" s="45">
        <f>'m7'!M84+'m7'!O84+'m7'!Q84+'m7'!S84+'m7'!U84+'m7'!W84+'m7'!Y84</f>
        <v>11.5</v>
      </c>
      <c r="DH94" s="46">
        <f t="shared" si="126"/>
        <v>1150</v>
      </c>
      <c r="DI94" s="46">
        <f>'m7'!N84+'m7'!P84+'m7'!R84+'m7'!T84+'m7'!V84+'m7'!X84+'m7'!Z84</f>
        <v>0</v>
      </c>
      <c r="DJ94" s="64"/>
      <c r="DK94" s="46">
        <f t="shared" si="127"/>
        <v>-1150</v>
      </c>
      <c r="DL94" s="2"/>
      <c r="DM94" s="45">
        <f>'m7'!AA84+'m7'!AC84+'m7'!AE84+'m7'!AG84+'m7'!AI84+'m7'!AK84+'m7'!AM84</f>
        <v>0</v>
      </c>
      <c r="DN94" s="46">
        <f t="shared" si="128"/>
        <v>0</v>
      </c>
      <c r="DO94" s="46">
        <f>'m7'!AB84+'m7'!AD84+'m7'!AF84+'m7'!AH84+'m7'!AJ84+'m7'!AL84+'m7'!AN84</f>
        <v>0</v>
      </c>
      <c r="DP94" s="64"/>
      <c r="DQ94" s="46">
        <f t="shared" si="129"/>
        <v>0</v>
      </c>
      <c r="DR94" s="2"/>
      <c r="DS94" s="45">
        <f>'m7'!AO84+'m7'!AQ84+'m7'!AS84+'m7'!AU84+'m7'!AW84+'m7'!AY84+'m7'!BA84</f>
        <v>19</v>
      </c>
      <c r="DT94" s="46">
        <f t="shared" si="130"/>
        <v>1900</v>
      </c>
      <c r="DU94" s="46">
        <f>'m7'!AP84+'m7'!AR84+'m7'!AT84+'m7'!AV84+'m7'!AX84+'m7'!AZ84+'m7'!BB84</f>
        <v>0</v>
      </c>
      <c r="DV94" s="64"/>
      <c r="DW94" s="46">
        <f t="shared" si="131"/>
        <v>-1900</v>
      </c>
      <c r="DX94" s="2"/>
      <c r="DY94" s="97">
        <f>'m7'!BC84+'m7'!BE84+'m7'!BG84+'m7'!BI84+'m7'!BK84+'m8'!C84+'m8'!E84</f>
        <v>12.5</v>
      </c>
      <c r="DZ94" s="63">
        <f>('m7'!BC84+'m7'!BE84+'m7'!BG84+'m7'!BI84+'m7'!BK84)*DF94+('m8'!C84+'m8'!E84)*ED94</f>
        <v>1250</v>
      </c>
      <c r="EA94" s="63">
        <f>'m7'!BD84+'m7'!BF84+'m7'!BH84+'m7'!BJ84+'m7'!BL84+'m8'!D84+'m8'!F84</f>
        <v>0</v>
      </c>
      <c r="EB94" s="64"/>
      <c r="EC94" s="63">
        <f t="shared" si="132"/>
        <v>-1250</v>
      </c>
      <c r="ED94" s="65">
        <f>IFERROR(__xludf.DUMMYFUNCTION("""COMPUTED_VALUE"""),100.0)</f>
        <v>100</v>
      </c>
      <c r="EE94" s="97">
        <f>'m8'!G84+'m8'!I84+'m8'!K84+'m8'!M84+'m8'!O84+'m8'!Q84+'m8'!S84</f>
        <v>0</v>
      </c>
      <c r="EF94" s="63">
        <f t="shared" si="133"/>
        <v>0</v>
      </c>
      <c r="EG94" s="63">
        <f>'m8'!H84+'m8'!J84+'m8'!L84+'m8'!N84+'m8'!P84+'m8'!R84+'m8'!T84</f>
        <v>0</v>
      </c>
      <c r="EH94" s="64"/>
      <c r="EI94" s="63">
        <f t="shared" si="134"/>
        <v>0</v>
      </c>
      <c r="EJ94" s="66"/>
      <c r="EK94" s="97">
        <f>'m8'!U84+'m8'!W84+'m8'!Y84+'m8'!AA84+'m8'!AC84+'m8'!AE84+'m8'!AG84</f>
        <v>0</v>
      </c>
      <c r="EL94" s="63">
        <f t="shared" si="135"/>
        <v>0</v>
      </c>
      <c r="EM94" s="63">
        <f>'m8'!V84+'m8'!X84+'m8'!Z84+'m8'!AB84+'m8'!AD84+'m8'!AF84+'m8'!AH84</f>
        <v>0</v>
      </c>
      <c r="EN94" s="64"/>
      <c r="EO94" s="63">
        <f t="shared" si="136"/>
        <v>0</v>
      </c>
      <c r="EP94" s="67"/>
      <c r="EQ94" s="55">
        <f>'m8'!AI84+'m8'!AK84+'m8'!AM84+'m8'!AO84+'m8'!AQ84+'m8'!AS84+'m8'!AU84</f>
        <v>0</v>
      </c>
      <c r="ER94" s="57">
        <f t="shared" si="137"/>
        <v>0</v>
      </c>
      <c r="ES94" s="57">
        <f>'m8'!AJ84+'m8'!AL84+'m8'!AN84+'m8'!AP84+'m8'!AR84+'m8'!AT84+'m8'!AV84</f>
        <v>0</v>
      </c>
      <c r="ET94" s="68"/>
      <c r="EU94" s="57">
        <f t="shared" si="138"/>
        <v>0</v>
      </c>
      <c r="EV94" s="67"/>
      <c r="EW94" s="55">
        <f>'m8'!AW84+'m8'!AY84+'m8'!BA84+'m8'!BC84+'m8'!BE84+'m8'!BG84+'m8'!BI84</f>
        <v>0</v>
      </c>
      <c r="EX94" s="57">
        <f t="shared" si="139"/>
        <v>0</v>
      </c>
      <c r="EY94" s="57">
        <f>'m8'!AX84+'m8'!AZ84+'m8'!BB84+'m8'!BD84+'m8'!BF84+'m8'!BH84+'m8'!BJ84</f>
        <v>0</v>
      </c>
      <c r="EZ94" s="68"/>
      <c r="FA94" s="57">
        <f t="shared" si="140"/>
        <v>0</v>
      </c>
      <c r="FB94" s="67"/>
      <c r="FC94" s="55">
        <f>'m8'!BK84+'m9'!C84+'m9'!E84+'m9'!G84+'m9'!I84+'m9'!K84+'m9'!M84</f>
        <v>13</v>
      </c>
      <c r="FD94" s="57">
        <f>'m8'!BK84*ED94+'m9'!C84*FH94+'m9'!E84*FH94+'m9'!G84*FH94+'m9'!I84*FH94+'m9'!K84*FH94+'m9'!M84*FH94</f>
        <v>1300</v>
      </c>
      <c r="FE94" s="57">
        <f>'m8'!BL84+'m9'!D84+'m9'!F84+'m9'!H84+'m9'!J84+'m9'!L84+'m9'!N84</f>
        <v>0</v>
      </c>
      <c r="FF94" s="68"/>
      <c r="FG94" s="57">
        <f t="shared" si="141"/>
        <v>-1300</v>
      </c>
      <c r="FH94" s="65">
        <f>IFERROR(__xludf.DUMMYFUNCTION("""COMPUTED_VALUE"""),100.0)</f>
        <v>100</v>
      </c>
      <c r="FI94" s="97">
        <f>'m9'!O84+'m9'!Q84+'m9'!S84+'m9'!U84+'m9'!W84+'m9'!Y84+'m9'!AA84</f>
        <v>72.5</v>
      </c>
      <c r="FJ94" s="63">
        <f t="shared" si="142"/>
        <v>7250</v>
      </c>
      <c r="FK94" s="63">
        <f>'m9'!P84+'m9'!R84+'m9'!T84+'m9'!V84+'m9'!X84+'m9'!Z84+'m9'!AB84</f>
        <v>2750</v>
      </c>
      <c r="FL94" s="64"/>
      <c r="FM94" s="63">
        <f t="shared" si="143"/>
        <v>-4500</v>
      </c>
      <c r="FN94" s="67"/>
      <c r="FO94" s="55">
        <f>'m9'!AC84+'m9'!AE84+'m9'!AG84+'m9'!AI84+'m9'!AK84+'m9'!AM84+'m9'!AO84</f>
        <v>68</v>
      </c>
      <c r="FP94" s="57">
        <f t="shared" si="144"/>
        <v>6800</v>
      </c>
      <c r="FQ94" s="57">
        <f>'m9'!AD84+'m9'!AF84+'m9'!AH84+'m9'!AJ84+'m9'!AL84+'m9'!AN84+'m9'!AP84</f>
        <v>1070</v>
      </c>
      <c r="FR94" s="68"/>
      <c r="FS94" s="57">
        <f t="shared" si="145"/>
        <v>-5730</v>
      </c>
      <c r="FT94" s="67"/>
      <c r="FU94" s="55">
        <f>'m9'!AQ84+'m9'!AS84+'m9'!AU84+'m9'!AW84+'m9'!AY84+'m9'!BA84+'m9'!BC84</f>
        <v>42.5</v>
      </c>
      <c r="FV94" s="57">
        <f t="shared" si="146"/>
        <v>4250</v>
      </c>
      <c r="FW94" s="57">
        <f>'m9'!AR84+'m9'!AT84+'m9'!AV84+'m9'!AX84+'m9'!AZ84+'m9'!BB84+'m9'!BD84</f>
        <v>0</v>
      </c>
      <c r="FX94" s="68"/>
      <c r="FY94" s="57">
        <f t="shared" si="147"/>
        <v>-4250</v>
      </c>
      <c r="FZ94" s="67"/>
      <c r="GA94" s="55">
        <f>'m9'!BE84+'m9'!BG84+'m9'!BI84+'m10'!C94+'m10'!E94+'m10'!G94+'m10'!I94</f>
        <v>35.5</v>
      </c>
      <c r="GB94" s="57">
        <f t="shared" si="148"/>
        <v>3550</v>
      </c>
      <c r="GC94" s="57">
        <f>'m9'!BF84+'m9'!BH84+'m9'!BJ84+'m10'!D94+'m10'!F94+'m10'!H94+'m10'!J94</f>
        <v>0</v>
      </c>
      <c r="GD94" s="68"/>
      <c r="GE94" s="57">
        <f t="shared" si="149"/>
        <v>-3550</v>
      </c>
      <c r="GF94" s="69">
        <f>IFERROR(__xludf.DUMMYFUNCTION("""COMPUTED_VALUE"""),100.0)</f>
        <v>100</v>
      </c>
      <c r="GG94" s="55">
        <f>'m10'!K94+'m10'!M94+'m10'!O94+'m10'!Q94+'m10'!S94+'m10'!U94+'m10'!W94</f>
        <v>34.5</v>
      </c>
      <c r="GH94" s="57">
        <f t="shared" si="150"/>
        <v>3450</v>
      </c>
      <c r="GI94" s="57">
        <f>'m10'!L94+'m10'!N94+'m10'!P94+'m10'!R94+'m10'!T94+'m10'!V94+'m10'!X94</f>
        <v>1000</v>
      </c>
      <c r="GJ94" s="68"/>
      <c r="GK94" s="57">
        <f t="shared" si="151"/>
        <v>-2450</v>
      </c>
      <c r="GL94" s="67"/>
      <c r="GM94" s="55">
        <f>'m10'!Y94+'m10'!AA94+'m10'!AC94+'m10'!AE94+'m10'!AG94+'m10'!AI94+'m10'!AK94</f>
        <v>32</v>
      </c>
      <c r="GN94" s="57">
        <f t="shared" si="152"/>
        <v>3200</v>
      </c>
      <c r="GO94" s="57">
        <f>'m10'!Z94+'m10'!AB94+'m10'!AD94+'m10'!AF94+'m10'!AH94+'m10'!AJ94+'m10'!AL94</f>
        <v>0</v>
      </c>
      <c r="GP94" s="68"/>
      <c r="GQ94" s="57">
        <f t="shared" si="153"/>
        <v>-3200</v>
      </c>
      <c r="GR94" s="61"/>
      <c r="GS94" s="55">
        <f>'m10'!AM94+'m10'!AO94+'m10'!AQ94+'m10'!AS94+'m10'!AU94+'m10'!AW94+'m10'!AY94</f>
        <v>35.5</v>
      </c>
      <c r="GT94" s="57">
        <f t="shared" si="154"/>
        <v>3550</v>
      </c>
      <c r="GU94" s="57">
        <f>'m10'!AN94+'m10'!AP94+'m10'!AR94+'m10'!AT94+'m10'!AV94+'m10'!AX94+'m10'!AZ94</f>
        <v>1700</v>
      </c>
      <c r="GV94" s="58"/>
      <c r="GW94" s="57">
        <f t="shared" si="155"/>
        <v>-1850</v>
      </c>
      <c r="GX94" s="61"/>
      <c r="GY94" s="55">
        <f>'m10'!BA94+'m10'!BC94+'m10'!BE94+'m10'!BG94+'m10'!BI94+'m10'!BK94+'m11'!C94</f>
        <v>36</v>
      </c>
      <c r="GZ94" s="57">
        <f t="shared" si="156"/>
        <v>3600</v>
      </c>
      <c r="HA94" s="57">
        <f>'m10'!BB94+'m10'!BD94+'m10'!BF94+'m10'!BH94+'m10'!BJ94+'m10'!BL94+'m11'!D94</f>
        <v>1000</v>
      </c>
      <c r="HB94" s="58"/>
      <c r="HC94" s="57">
        <f t="shared" si="157"/>
        <v>-2600</v>
      </c>
      <c r="HD94" s="69">
        <f>IFERROR(__xludf.DUMMYFUNCTION("""COMPUTED_VALUE"""),100.0)</f>
        <v>100</v>
      </c>
      <c r="HE94" s="55">
        <f>'m11'!E94+'m11'!G94+'m11'!I94+'m11'!K94+'m11'!M94+'m11'!O94+'m11'!Q94</f>
        <v>20</v>
      </c>
      <c r="HF94" s="57">
        <f t="shared" si="158"/>
        <v>2000</v>
      </c>
      <c r="HG94" s="57">
        <f>'m11'!F94+'m11'!H94+'m11'!J94+'m11'!L94+'m11'!N94+'m11'!P94+'m11'!R94</f>
        <v>1200</v>
      </c>
      <c r="HH94" s="68"/>
      <c r="HI94" s="57">
        <f t="shared" si="159"/>
        <v>-800</v>
      </c>
      <c r="HJ94" s="67"/>
      <c r="HK94" s="55">
        <f>'m11'!S94+'m11'!U94+'m11'!W94+'m11'!Y94+'m11'!AA94+'m11'!AC94+'m11'!AE94</f>
        <v>39.5</v>
      </c>
      <c r="HL94" s="57">
        <f t="shared" si="160"/>
        <v>3950</v>
      </c>
      <c r="HM94" s="57">
        <f>'m11'!T94+'m11'!V94+'m11'!X94+'m11'!Z94+'m11'!AB94+'m11'!AD94+'m11'!AF94</f>
        <v>800</v>
      </c>
      <c r="HN94" s="68"/>
      <c r="HO94" s="57">
        <f t="shared" si="161"/>
        <v>-3150</v>
      </c>
      <c r="HP94" s="61"/>
      <c r="HQ94" s="55">
        <f>'m11'!AG94+'m11'!AI94+'m11'!AK94+'m11'!AM94+'m11'!AO94+'m11'!AQ94+'m11'!AS94</f>
        <v>23.5</v>
      </c>
      <c r="HR94" s="57">
        <f t="shared" si="162"/>
        <v>2350</v>
      </c>
      <c r="HS94" s="57">
        <f>'m11'!AH94+'m11'!AJ94+'m11'!AL94+'m11'!AN94+'m11'!AP94+'m11'!AR94+'m11'!AT94</f>
        <v>0</v>
      </c>
      <c r="HT94" s="58"/>
      <c r="HU94" s="57">
        <f t="shared" si="163"/>
        <v>-2350</v>
      </c>
      <c r="HV94" s="61"/>
      <c r="HW94" s="55">
        <f>'m11'!AU94+'m11'!AW94+'m11'!AY94+'m11'!BA94+'m11'!BC94+'m11'!BE94+'m11'!BG94</f>
        <v>13</v>
      </c>
      <c r="HX94" s="57">
        <f t="shared" si="164"/>
        <v>1300</v>
      </c>
      <c r="HY94" s="57">
        <f>'m11'!AV94+'m11'!AX94+'m11'!AZ94+'m11'!BB94+'m11'!BD94+'m11'!BF94+'m11'!BH94</f>
        <v>400</v>
      </c>
      <c r="HZ94" s="58"/>
      <c r="IA94" s="57">
        <f t="shared" si="165"/>
        <v>-900</v>
      </c>
      <c r="IB94" s="61">
        <f>IFERROR(__xludf.DUMMYFUNCTION("""COMPUTED_VALUE"""),100.0)</f>
        <v>100</v>
      </c>
      <c r="IC94" s="55">
        <f>'m11'!BI94+'m12'!C94+'m12'!E94+'m12'!G94+'m12'!I94+'m12'!K94+'m12'!M94</f>
        <v>20.5</v>
      </c>
      <c r="ID94" s="57">
        <f t="shared" si="166"/>
        <v>2050</v>
      </c>
      <c r="IE94" s="57">
        <f>'m11'!BJ94+'m12'!D94+'m12'!F94+'m12'!H94+'m12'!J94+'m12'!L94+'m12'!N94</f>
        <v>300</v>
      </c>
      <c r="IF94" s="58"/>
      <c r="IG94" s="57">
        <f t="shared" si="167"/>
        <v>-1750</v>
      </c>
      <c r="IH94" s="61"/>
      <c r="II94" s="55">
        <f>'m12'!O94+'m12'!Q94+'m12'!S94+'m12'!U94+'m12'!W94+'m12'!Y94+'m12'!AA94</f>
        <v>20.5</v>
      </c>
      <c r="IJ94" s="57">
        <f t="shared" si="168"/>
        <v>2050</v>
      </c>
      <c r="IK94" s="57">
        <f>'m12'!P94+'m12'!R94+'m12'!T94+'m12'!V94+'m12'!X94+'m12'!Z94+'m12'!AB94</f>
        <v>0</v>
      </c>
      <c r="IL94" s="58"/>
      <c r="IM94" s="57">
        <f t="shared" si="169"/>
        <v>-2050</v>
      </c>
      <c r="IN94" s="61"/>
      <c r="IO94" s="55">
        <f>'m12'!AC94+'m12'!AE94+'m12'!AG94+'m12'!AI94+'m12'!AK94+'m12'!AM94+'m12'!AO94</f>
        <v>18</v>
      </c>
      <c r="IP94" s="57">
        <f t="shared" si="170"/>
        <v>1800</v>
      </c>
      <c r="IQ94" s="57">
        <f>'m12'!AD94+'m12'!AF94+'m12'!AH94+'m12'!AJ94+'m12'!AL94+'m12'!AN94+'m12'!AP94</f>
        <v>1800</v>
      </c>
      <c r="IR94" s="58"/>
      <c r="IS94" s="57">
        <f t="shared" si="171"/>
        <v>0</v>
      </c>
      <c r="IT94" s="61"/>
      <c r="IU94" s="55">
        <f>'m12'!AQ94+'m12'!AS94+'m12'!AU94+'m12'!AW94+'m12'!AY94+'m12'!BA94+'m12'!BC94</f>
        <v>7</v>
      </c>
      <c r="IV94" s="57">
        <f t="shared" si="172"/>
        <v>700</v>
      </c>
      <c r="IW94" s="57">
        <f>'m12'!AR94+'m12'!AT94+'m12'!AV94+'m12'!AX94+'m12'!AZ94+'m12'!BB94+'m12'!BD94</f>
        <v>700</v>
      </c>
      <c r="IX94" s="58"/>
      <c r="IY94" s="57">
        <f t="shared" si="173"/>
        <v>0</v>
      </c>
      <c r="IZ94" s="61"/>
      <c r="JA94" s="55">
        <f>'m12'!BE94+'m12'!BG94+'m12'!BI94+'m12'!BK94</f>
        <v>12</v>
      </c>
      <c r="JB94" s="57">
        <f t="shared" si="174"/>
        <v>1200</v>
      </c>
      <c r="JC94" s="57">
        <f>'m12'!BF94+'m12'!BH94+'m12'!BJ94+'m12'!BL94</f>
        <v>0</v>
      </c>
      <c r="JD94" s="58"/>
      <c r="JE94" s="57">
        <f t="shared" si="175"/>
        <v>-1200</v>
      </c>
    </row>
    <row r="95">
      <c r="A95" s="2" t="str">
        <f>IFERROR(__xludf.DUMMYFUNCTION("""COMPUTED_VALUE"""),"Adam Petr")</f>
        <v>Adam Petr</v>
      </c>
      <c r="B95" s="2"/>
      <c r="C95" s="94"/>
      <c r="D95" s="46"/>
      <c r="E95" s="46"/>
      <c r="F95" s="47"/>
      <c r="G95" s="46"/>
      <c r="H95" s="2"/>
      <c r="I95" s="45"/>
      <c r="J95" s="46"/>
      <c r="K95" s="46"/>
      <c r="L95" s="47"/>
      <c r="M95" s="46"/>
      <c r="N95" s="2"/>
      <c r="O95" s="45">
        <f>'m3'!AG73+'m3'!AI73+'m3'!AK73+'m3'!AM73+'m3'!AO73+'m3'!AQ73+'m3'!AS73</f>
        <v>0</v>
      </c>
      <c r="P95" s="46">
        <f>'m3'!M74*O95</f>
        <v>0</v>
      </c>
      <c r="Q95" s="46">
        <f>'m3'!AH73+'m3'!AJ73+'m3'!AL73+'m3'!AN73+'m3'!AP73+'m3'!AR73+'m3'!AT73</f>
        <v>0</v>
      </c>
      <c r="R95" s="47"/>
      <c r="S95" s="46">
        <f t="shared" si="106"/>
        <v>0</v>
      </c>
      <c r="T95" s="2"/>
      <c r="U95" s="45">
        <f>'m3'!AU73+'m3'!AW73+'m3'!AY73+'m3'!BA73+'m3'!BC73+'m3'!BE73+'m3'!BG73</f>
        <v>0</v>
      </c>
      <c r="V95" s="46">
        <f>'m3'!A73*U95</f>
        <v>0</v>
      </c>
      <c r="W95" s="46">
        <f>'m3'!AV73+'m3'!AX73+'m3'!AZ73+'m3'!BB73+'m3'!BD73+'m3'!BF73+'m3'!BH73</f>
        <v>0</v>
      </c>
      <c r="X95" s="47"/>
      <c r="Y95" s="46">
        <f t="shared" si="107"/>
        <v>0</v>
      </c>
      <c r="Z95" s="2"/>
      <c r="AA95" s="45">
        <f>'m3'!BI73+'m3'!BK73+'m4'!C73+'m4'!E73+'m4'!G73+'m4'!I73+'m4'!K73</f>
        <v>0</v>
      </c>
      <c r="AB95" s="46">
        <f>('m3'!BI73+'m3'!BK73)*'m3'!A73+('m4'!C73+'m4'!E73+'m4'!G73+'m4'!I73+'m4'!K73)*'m4'!A73</f>
        <v>0</v>
      </c>
      <c r="AC95" s="46">
        <f>'m3'!BJ73+'m3'!BL73+'m4'!D73+'m4'!F73+'m4'!H73+'m4'!J73+'m4'!L73</f>
        <v>0</v>
      </c>
      <c r="AD95" s="47"/>
      <c r="AE95" s="46">
        <f t="shared" si="108"/>
        <v>0</v>
      </c>
      <c r="AF95" s="2"/>
      <c r="AG95" s="45">
        <f>'m4'!M73+'m4'!O73+'m4'!Q73+'m4'!S73+'m4'!U73+'m4'!W73+'m4'!Y73</f>
        <v>0</v>
      </c>
      <c r="AH95" s="46">
        <f>'m3'!M73*AG95</f>
        <v>0</v>
      </c>
      <c r="AI95" s="46">
        <f>'m4'!N73+'m4'!P73+'m4'!R73+'m4'!T73+'m4'!V73+'m4'!X73+'m4'!Z73</f>
        <v>0</v>
      </c>
      <c r="AJ95" s="47"/>
      <c r="AK95" s="46">
        <f t="shared" si="109"/>
        <v>0</v>
      </c>
      <c r="AL95" s="2"/>
      <c r="AM95" s="45">
        <f>'m4'!AA73+'m4'!AC73+'m4'!AE73+'m4'!AG73+'m4'!AI73+'m4'!AK73+'m4'!AM73</f>
        <v>0</v>
      </c>
      <c r="AN95" s="46">
        <f>'m4'!A73*AM95</f>
        <v>0</v>
      </c>
      <c r="AO95" s="52">
        <f>'m4'!AB73+'m4'!AD73+'m4'!AF73+'m4'!AH73+'m4'!AJ73+'m4'!AL73+'m4'!AN73</f>
        <v>0</v>
      </c>
      <c r="AP95" s="47"/>
      <c r="AQ95" s="46"/>
      <c r="AR95" s="2"/>
      <c r="AS95" s="45">
        <f>'m4'!AO73+'m4'!AQ73+'m4'!AS73+'m4'!AU73+'m4'!AW73+'m4'!AY73+'m4'!BA73</f>
        <v>0</v>
      </c>
      <c r="AT95" s="46">
        <f>'m4'!A73*AS95</f>
        <v>0</v>
      </c>
      <c r="AU95" s="46">
        <f>'m4'!AP73+'m4'!AR73+'m4'!AT73+'m4'!AV73+'m4'!AX73+'m4'!AZ73+'m4'!BB73</f>
        <v>0</v>
      </c>
      <c r="AV95" s="47"/>
      <c r="AW95" s="62">
        <f t="shared" si="111"/>
        <v>0</v>
      </c>
      <c r="AX95" s="2"/>
      <c r="AY95" s="45">
        <f>'m4'!BC73+'m4'!BE73+'m4'!BG73+'m4'!BI73+'m5'!C73+'m5'!E73+'m5'!G73</f>
        <v>0</v>
      </c>
      <c r="AZ95" s="46">
        <f>('m4'!BC73+'m4'!BE73+'m4'!BG73+'m4'!BI73)*'m4'!A73+('m5'!C73+'m5'!E73+'m5'!G73)*'m5'!A73</f>
        <v>0</v>
      </c>
      <c r="BA95" s="46">
        <f>'m4'!BD73+'m4'!BF73+'m4'!BH73+'m4'!BJ73+'m5'!D73+'m5'!F73+'m5'!H73</f>
        <v>0</v>
      </c>
      <c r="BB95" s="47"/>
      <c r="BC95" s="46">
        <f t="shared" si="112"/>
        <v>0</v>
      </c>
      <c r="BD95" s="44">
        <f>IFERROR(__xludf.DUMMYFUNCTION("""COMPUTED_VALUE"""),100.0)</f>
        <v>100</v>
      </c>
      <c r="BE95" s="45">
        <f>'m5'!I73+'m5'!K73+'m5'!M73+'m5'!O73+'m5'!Q73+'m5'!S73+'m5'!U73</f>
        <v>0</v>
      </c>
      <c r="BF95" s="46">
        <f>'m5'!A73*BE95</f>
        <v>0</v>
      </c>
      <c r="BG95" s="46">
        <f>'m5'!J73+'m5'!L73+'m5'!N73+'m5'!P73+'m5'!R73+'m5'!T73+'m5'!V73</f>
        <v>0</v>
      </c>
      <c r="BH95" s="47"/>
      <c r="BI95" s="46">
        <f t="shared" si="113"/>
        <v>0</v>
      </c>
      <c r="BJ95" s="2"/>
      <c r="BK95" s="45">
        <f>'m5'!W73+'m5'!Y73+'m5'!AA73+'m5'!AC73+'m5'!AE73+'m5'!AG73+'m5'!AI73</f>
        <v>0</v>
      </c>
      <c r="BL95" s="46">
        <f>'m5'!A73*BK95</f>
        <v>0</v>
      </c>
      <c r="BM95" s="46">
        <f>'m5'!X73+'m5'!Z73+'m5'!AB73+'m5'!AD73+'m5'!AF73+'m5'!AH73+'m5'!AJ73</f>
        <v>0</v>
      </c>
      <c r="BN95" s="47"/>
      <c r="BO95" s="46">
        <f t="shared" si="114"/>
        <v>0</v>
      </c>
      <c r="BP95" s="2"/>
      <c r="BQ95" s="45">
        <f>'m5'!AK73+'m5'!AM73+'m5'!AO73+'m5'!AQ73+'m5'!AS73+'m5'!AU73+'m5'!AW73</f>
        <v>0</v>
      </c>
      <c r="BR95" s="46">
        <f>'m5'!A73*BQ95</f>
        <v>0</v>
      </c>
      <c r="BS95" s="46">
        <f>'m5'!AL73+'m5'!AN73+'m5'!AP73+'m5'!AR73+'m5'!AT73+'m5'!AV73+'m5'!AX73</f>
        <v>0</v>
      </c>
      <c r="BT95" s="47"/>
      <c r="BU95" s="46">
        <f t="shared" si="115"/>
        <v>0</v>
      </c>
      <c r="BV95" s="2"/>
      <c r="BW95" s="45">
        <f>'m5'!AY73+'m5'!BA73+'m5'!BC73+'m5'!BE73+'m5'!BG73+'m5'!BI73+'m5'!BK73</f>
        <v>8.5</v>
      </c>
      <c r="BX95" s="46">
        <f>'m5'!A73*BW95</f>
        <v>850</v>
      </c>
      <c r="BY95" s="46">
        <f>'m5'!AZ73+'m5'!BB73+'m5'!BD73+'m5'!BF73+'m5'!BH73+'m5'!BJ73+'m5'!BL73</f>
        <v>0</v>
      </c>
      <c r="BZ95" s="47"/>
      <c r="CA95" s="46">
        <f t="shared" si="116"/>
        <v>-850</v>
      </c>
      <c r="CB95" s="44">
        <f>IFERROR(__xludf.DUMMYFUNCTION("""COMPUTED_VALUE"""),100.0)</f>
        <v>100</v>
      </c>
      <c r="CC95" s="45">
        <f>'m6'!C85+'m6'!E85+'m6'!G85+'m6'!I85+'m6'!K85+'m6'!M85+'m6'!O85</f>
        <v>0</v>
      </c>
      <c r="CD95" s="46">
        <f t="shared" si="117"/>
        <v>0</v>
      </c>
      <c r="CE95" s="46">
        <f>'m6'!D85+'m6'!F85+'m6'!H85+'m6'!J85+'m6'!L85+'m6'!N85+'m6'!P85</f>
        <v>0</v>
      </c>
      <c r="CF95" s="64"/>
      <c r="CG95" s="46">
        <f t="shared" si="118"/>
        <v>0</v>
      </c>
      <c r="CH95" s="2"/>
      <c r="CI95" s="45">
        <f>'m6'!Q85+'m6'!S85+'m6'!U85+'m6'!W85+'m6'!Y85+'m6'!AA85+'m6'!AC85</f>
        <v>22</v>
      </c>
      <c r="CJ95" s="54">
        <f t="shared" si="119"/>
        <v>2200</v>
      </c>
      <c r="CK95" s="46">
        <f>'m6'!R85+'m6'!T85+'m6'!V85+'m6'!X85+'m6'!Z85+'m6'!AB85+'m6'!AD85</f>
        <v>0</v>
      </c>
      <c r="CL95" s="64"/>
      <c r="CM95" s="46">
        <f t="shared" si="120"/>
        <v>-2200</v>
      </c>
      <c r="CN95" s="2"/>
      <c r="CO95" s="45">
        <f>'m6'!AE85+'m6'!AG85+'m6'!AI85+'m6'!AK85+'m6'!AM85+'m6'!AO85+'m6'!AQ85</f>
        <v>21</v>
      </c>
      <c r="CP95" s="46">
        <f t="shared" si="121"/>
        <v>2100</v>
      </c>
      <c r="CQ95" s="46">
        <f>'m6'!AF85+'m6'!AH85+'m6'!AJ85+'m6'!AL85+'m6'!AN85+'m6'!AP85+'m6'!AR85</f>
        <v>0</v>
      </c>
      <c r="CR95" s="64"/>
      <c r="CS95" s="46">
        <f t="shared" si="122"/>
        <v>-2100</v>
      </c>
      <c r="CT95" s="2"/>
      <c r="CU95" s="45">
        <f>'m6'!AS85+'m6'!AU85+'m6'!AW85+'m6'!AY85+'m6'!BA85+'m6'!BC85+'m6'!BE85</f>
        <v>12</v>
      </c>
      <c r="CV95" s="46">
        <f t="shared" si="123"/>
        <v>1200</v>
      </c>
      <c r="CW95" s="46">
        <f>'m6'!AT85+'m6'!AV85+'m6'!AX85+'m6'!AZ85+'m6'!BB85+'m6'!BD85+'m6'!BF85</f>
        <v>0</v>
      </c>
      <c r="CX95" s="64"/>
      <c r="CY95" s="46">
        <f t="shared" si="124"/>
        <v>-1200</v>
      </c>
      <c r="CZ95" s="2"/>
      <c r="DA95" s="45">
        <f>'m6'!BG85+'m6'!BI85+'m7'!C85+'m7'!E85+'m7'!G85+'m7'!I85+'m7'!K85</f>
        <v>17</v>
      </c>
      <c r="DB95" s="46">
        <f>('m6'!BG85+'m6'!BI85)*'m6'!A85+('m7'!C85+'m7'!E85+'m7'!G85+'m7'!I85+'m7'!K85)*'m7'!A85</f>
        <v>1700</v>
      </c>
      <c r="DC95" s="46">
        <f>'m6'!BH85+'m6'!BJ85+'m7'!D85+'m7'!F85+'m7'!H85+'m7'!J85+'m7'!L85</f>
        <v>0</v>
      </c>
      <c r="DD95" s="64"/>
      <c r="DE95" s="46">
        <f t="shared" si="125"/>
        <v>-1700</v>
      </c>
      <c r="DF95" s="44">
        <f>IFERROR(__xludf.DUMMYFUNCTION("""COMPUTED_VALUE"""),100.0)</f>
        <v>100</v>
      </c>
      <c r="DG95" s="45">
        <f>'m7'!M85+'m7'!O85+'m7'!Q85+'m7'!S85+'m7'!U85+'m7'!W85+'m7'!Y85</f>
        <v>18</v>
      </c>
      <c r="DH95" s="46">
        <f t="shared" si="126"/>
        <v>1800</v>
      </c>
      <c r="DI95" s="46">
        <f>'m7'!N85+'m7'!P85+'m7'!R85+'m7'!T85+'m7'!V85+'m7'!X85+'m7'!Z85</f>
        <v>0</v>
      </c>
      <c r="DJ95" s="64"/>
      <c r="DK95" s="46">
        <f t="shared" si="127"/>
        <v>-1800</v>
      </c>
      <c r="DL95" s="2"/>
      <c r="DM95" s="45">
        <f>'m7'!AA85+'m7'!AC85+'m7'!AE85+'m7'!AG85+'m7'!AI85+'m7'!AK85+'m7'!AM85</f>
        <v>0</v>
      </c>
      <c r="DN95" s="46">
        <f t="shared" si="128"/>
        <v>0</v>
      </c>
      <c r="DO95" s="46">
        <f>'m7'!AB85+'m7'!AD85+'m7'!AF85+'m7'!AH85+'m7'!AJ85+'m7'!AL85+'m7'!AN85</f>
        <v>0</v>
      </c>
      <c r="DP95" s="64"/>
      <c r="DQ95" s="46">
        <f t="shared" si="129"/>
        <v>0</v>
      </c>
      <c r="DR95" s="2"/>
      <c r="DS95" s="45">
        <f>'m7'!AO85+'m7'!AQ85+'m7'!AS85+'m7'!AU85+'m7'!AW85+'m7'!AY85+'m7'!BA85</f>
        <v>0</v>
      </c>
      <c r="DT95" s="46">
        <f t="shared" si="130"/>
        <v>0</v>
      </c>
      <c r="DU95" s="46">
        <f>'m7'!AP85+'m7'!AR85+'m7'!AT85+'m7'!AV85+'m7'!AX85+'m7'!AZ85+'m7'!BB85</f>
        <v>0</v>
      </c>
      <c r="DV95" s="64"/>
      <c r="DW95" s="46">
        <f t="shared" si="131"/>
        <v>0</v>
      </c>
      <c r="DX95" s="2"/>
      <c r="DY95" s="97">
        <f>'m7'!BC85+'m7'!BE85+'m7'!BG85+'m7'!BI85+'m7'!BK85+'m8'!C85+'m8'!E85</f>
        <v>0</v>
      </c>
      <c r="DZ95" s="63">
        <f>('m7'!BC85+'m7'!BE85+'m7'!BG85+'m7'!BI85+'m7'!BK85)*DF95+('m8'!C85+'m8'!E85)*ED95</f>
        <v>0</v>
      </c>
      <c r="EA95" s="63">
        <f>'m7'!BD85+'m7'!BF85+'m7'!BH85+'m7'!BJ85+'m7'!BL85+'m8'!D85+'m8'!F85</f>
        <v>0</v>
      </c>
      <c r="EB95" s="64"/>
      <c r="EC95" s="63">
        <f t="shared" si="132"/>
        <v>0</v>
      </c>
      <c r="ED95" s="65">
        <f>IFERROR(__xludf.DUMMYFUNCTION("""COMPUTED_VALUE"""),100.0)</f>
        <v>100</v>
      </c>
      <c r="EE95" s="97">
        <f>'m8'!G85+'m8'!I85+'m8'!K85+'m8'!M85+'m8'!O85+'m8'!Q85+'m8'!S85</f>
        <v>0</v>
      </c>
      <c r="EF95" s="63">
        <f t="shared" si="133"/>
        <v>0</v>
      </c>
      <c r="EG95" s="63">
        <f>'m8'!H85+'m8'!J85+'m8'!L85+'m8'!N85+'m8'!P85+'m8'!R85+'m8'!T85</f>
        <v>0</v>
      </c>
      <c r="EH95" s="64"/>
      <c r="EI95" s="63">
        <f t="shared" si="134"/>
        <v>0</v>
      </c>
      <c r="EJ95" s="66"/>
      <c r="EK95" s="97">
        <f>'m8'!U85+'m8'!W85+'m8'!Y85+'m8'!AA85+'m8'!AC85+'m8'!AE85+'m8'!AG85</f>
        <v>0</v>
      </c>
      <c r="EL95" s="63">
        <f t="shared" si="135"/>
        <v>0</v>
      </c>
      <c r="EM95" s="63">
        <f>'m8'!V85+'m8'!X85+'m8'!Z85+'m8'!AB85+'m8'!AD85+'m8'!AF85+'m8'!AH85</f>
        <v>0</v>
      </c>
      <c r="EN95" s="64"/>
      <c r="EO95" s="63">
        <f t="shared" si="136"/>
        <v>0</v>
      </c>
      <c r="EP95" s="67"/>
      <c r="EQ95" s="55">
        <f>'m8'!AI85+'m8'!AK85+'m8'!AM85+'m8'!AO85+'m8'!AQ85+'m8'!AS85+'m8'!AU85</f>
        <v>19</v>
      </c>
      <c r="ER95" s="57">
        <f t="shared" si="137"/>
        <v>1900</v>
      </c>
      <c r="ES95" s="57">
        <f>'m8'!AJ85+'m8'!AL85+'m8'!AN85+'m8'!AP85+'m8'!AR85+'m8'!AT85+'m8'!AV85</f>
        <v>0</v>
      </c>
      <c r="ET95" s="68"/>
      <c r="EU95" s="57">
        <f t="shared" si="138"/>
        <v>-1900</v>
      </c>
      <c r="EV95" s="67"/>
      <c r="EW95" s="55">
        <f>'m8'!AW85+'m8'!AY85+'m8'!BA85+'m8'!BC85+'m8'!BE85+'m8'!BG85+'m8'!BI85</f>
        <v>10.5</v>
      </c>
      <c r="EX95" s="57">
        <f t="shared" si="139"/>
        <v>1050</v>
      </c>
      <c r="EY95" s="57">
        <f>'m8'!AX85+'m8'!AZ85+'m8'!BB85+'m8'!BD85+'m8'!BF85+'m8'!BH85+'m8'!BJ85</f>
        <v>0</v>
      </c>
      <c r="EZ95" s="68"/>
      <c r="FA95" s="57">
        <f t="shared" si="140"/>
        <v>-1050</v>
      </c>
      <c r="FB95" s="67"/>
      <c r="FC95" s="55">
        <f>'m8'!BK85+'m9'!C85+'m9'!E85+'m9'!G85+'m9'!I85+'m9'!K85+'m9'!M85</f>
        <v>5.5</v>
      </c>
      <c r="FD95" s="57">
        <f>'m8'!BK85*ED95+'m9'!C85*FH95+'m9'!E85*FH95+'m9'!G85*FH95+'m9'!I85*FH95+'m9'!K85*FH95+'m9'!M85*FH95</f>
        <v>550</v>
      </c>
      <c r="FE95" s="57">
        <f>'m8'!BL85+'m9'!D85+'m9'!F85+'m9'!H85+'m9'!J85+'m9'!L85+'m9'!N85</f>
        <v>0</v>
      </c>
      <c r="FF95" s="68"/>
      <c r="FG95" s="57">
        <f t="shared" si="141"/>
        <v>-550</v>
      </c>
      <c r="FH95" s="65">
        <f>IFERROR(__xludf.DUMMYFUNCTION("""COMPUTED_VALUE"""),100.0)</f>
        <v>100</v>
      </c>
      <c r="FI95" s="97">
        <f>'m9'!O85+'m9'!Q85+'m9'!S85+'m9'!U85+'m9'!W85+'m9'!Y85+'m9'!AA85</f>
        <v>16.5</v>
      </c>
      <c r="FJ95" s="63">
        <f t="shared" si="142"/>
        <v>1650</v>
      </c>
      <c r="FK95" s="63">
        <f>'m9'!P85+'m9'!R85+'m9'!T85+'m9'!V85+'m9'!X85+'m9'!Z85+'m9'!AB85</f>
        <v>0</v>
      </c>
      <c r="FL95" s="64"/>
      <c r="FM95" s="63">
        <f t="shared" si="143"/>
        <v>-1650</v>
      </c>
      <c r="FN95" s="67"/>
      <c r="FO95" s="55">
        <f>'m9'!AC85+'m9'!AE85+'m9'!AG85+'m9'!AI85+'m9'!AK85+'m9'!AM85+'m9'!AO85</f>
        <v>28.5</v>
      </c>
      <c r="FP95" s="57">
        <f t="shared" si="144"/>
        <v>2850</v>
      </c>
      <c r="FQ95" s="57">
        <f>'m9'!AD85+'m9'!AF85+'m9'!AH85+'m9'!AJ85+'m9'!AL85+'m9'!AN85+'m9'!AP85</f>
        <v>0</v>
      </c>
      <c r="FR95" s="68"/>
      <c r="FS95" s="57">
        <f t="shared" si="145"/>
        <v>-2850</v>
      </c>
      <c r="FT95" s="67"/>
      <c r="FU95" s="55">
        <f>'m9'!AQ85+'m9'!AS85+'m9'!AU85+'m9'!AW85+'m9'!AY85+'m9'!BA85+'m9'!BC85</f>
        <v>17.5</v>
      </c>
      <c r="FV95" s="57">
        <f t="shared" si="146"/>
        <v>1750</v>
      </c>
      <c r="FW95" s="57">
        <f>'m9'!AR85+'m9'!AT85+'m9'!AV85+'m9'!AX85+'m9'!AZ85+'m9'!BB85+'m9'!BD85</f>
        <v>0</v>
      </c>
      <c r="FX95" s="68"/>
      <c r="FY95" s="57">
        <f t="shared" si="147"/>
        <v>-1750</v>
      </c>
      <c r="FZ95" s="67"/>
      <c r="GA95" s="55">
        <f>'m9'!BE85+'m9'!BG85+'m9'!BI85+'m10'!C95+'m10'!E95+'m10'!G95+'m10'!I95</f>
        <v>16</v>
      </c>
      <c r="GB95" s="57">
        <f t="shared" si="148"/>
        <v>1600</v>
      </c>
      <c r="GC95" s="57">
        <f>'m9'!BF85+'m9'!BH85+'m9'!BJ85+'m10'!D95+'m10'!F95+'m10'!H95+'m10'!J95</f>
        <v>0</v>
      </c>
      <c r="GD95" s="68"/>
      <c r="GE95" s="57">
        <f t="shared" si="149"/>
        <v>-1600</v>
      </c>
      <c r="GF95" s="69">
        <f>IFERROR(__xludf.DUMMYFUNCTION("""COMPUTED_VALUE"""),100.0)</f>
        <v>100</v>
      </c>
      <c r="GG95" s="55">
        <f>'m10'!K95+'m10'!M95+'m10'!O95+'m10'!Q95+'m10'!S95+'m10'!U95+'m10'!W95</f>
        <v>10</v>
      </c>
      <c r="GH95" s="57">
        <f t="shared" si="150"/>
        <v>1000</v>
      </c>
      <c r="GI95" s="57">
        <f>'m10'!L95+'m10'!N95+'m10'!P95+'m10'!R95+'m10'!T95+'m10'!V95+'m10'!X95</f>
        <v>0</v>
      </c>
      <c r="GJ95" s="68"/>
      <c r="GK95" s="57">
        <f t="shared" si="151"/>
        <v>-1000</v>
      </c>
      <c r="GL95" s="67"/>
      <c r="GM95" s="55">
        <f>'m10'!Y95+'m10'!AA95+'m10'!AC95+'m10'!AE95+'m10'!AG95+'m10'!AI95+'m10'!AK95</f>
        <v>6</v>
      </c>
      <c r="GN95" s="57">
        <f t="shared" si="152"/>
        <v>600</v>
      </c>
      <c r="GO95" s="57">
        <f>'m10'!Z95+'m10'!AB95+'m10'!AD95+'m10'!AF95+'m10'!AH95+'m10'!AJ95+'m10'!AL95</f>
        <v>0</v>
      </c>
      <c r="GP95" s="68"/>
      <c r="GQ95" s="57">
        <f t="shared" si="153"/>
        <v>-600</v>
      </c>
      <c r="GR95" s="61"/>
      <c r="GS95" s="55">
        <f>'m10'!AM95+'m10'!AO95+'m10'!AQ95+'m10'!AS95+'m10'!AU95+'m10'!AW95+'m10'!AY95</f>
        <v>0</v>
      </c>
      <c r="GT95" s="57">
        <f t="shared" si="154"/>
        <v>0</v>
      </c>
      <c r="GU95" s="57">
        <f>'m10'!AN95+'m10'!AP95+'m10'!AR95+'m10'!AT95+'m10'!AV95+'m10'!AX95+'m10'!AZ95</f>
        <v>0</v>
      </c>
      <c r="GV95" s="58"/>
      <c r="GW95" s="57">
        <f t="shared" si="155"/>
        <v>0</v>
      </c>
      <c r="GX95" s="61"/>
      <c r="GY95" s="55">
        <f>'m10'!BA95+'m10'!BC95+'m10'!BE95+'m10'!BG95+'m10'!BI95+'m10'!BK95+'m11'!C95</f>
        <v>11.5</v>
      </c>
      <c r="GZ95" s="57">
        <f t="shared" si="156"/>
        <v>1150</v>
      </c>
      <c r="HA95" s="57">
        <f>'m10'!BB95+'m10'!BD95+'m10'!BF95+'m10'!BH95+'m10'!BJ95+'m10'!BL95+'m11'!D95</f>
        <v>0</v>
      </c>
      <c r="HB95" s="58"/>
      <c r="HC95" s="57">
        <f t="shared" si="157"/>
        <v>-1150</v>
      </c>
      <c r="HD95" s="69">
        <f>IFERROR(__xludf.DUMMYFUNCTION("""COMPUTED_VALUE"""),100.0)</f>
        <v>100</v>
      </c>
      <c r="HE95" s="55">
        <f>'m11'!E95+'m11'!G95+'m11'!I95+'m11'!K95+'m11'!M95+'m11'!O95+'m11'!Q95</f>
        <v>10.5</v>
      </c>
      <c r="HF95" s="57">
        <f t="shared" si="158"/>
        <v>1050</v>
      </c>
      <c r="HG95" s="57">
        <f>'m11'!F95+'m11'!H95+'m11'!J95+'m11'!L95+'m11'!N95+'m11'!P95+'m11'!R95</f>
        <v>0</v>
      </c>
      <c r="HH95" s="68"/>
      <c r="HI95" s="57">
        <f t="shared" si="159"/>
        <v>-1050</v>
      </c>
      <c r="HJ95" s="67"/>
      <c r="HK95" s="55">
        <f>'m11'!S95+'m11'!U95+'m11'!W95+'m11'!Y95+'m11'!AA95+'m11'!AC95+'m11'!AE95</f>
        <v>10.5</v>
      </c>
      <c r="HL95" s="57">
        <f t="shared" si="160"/>
        <v>1050</v>
      </c>
      <c r="HM95" s="57">
        <f>'m11'!T95+'m11'!V95+'m11'!X95+'m11'!Z95+'m11'!AB95+'m11'!AD95+'m11'!AF95</f>
        <v>0</v>
      </c>
      <c r="HN95" s="68"/>
      <c r="HO95" s="57">
        <f t="shared" si="161"/>
        <v>-1050</v>
      </c>
      <c r="HP95" s="61"/>
      <c r="HQ95" s="55">
        <f>'m11'!AG95+'m11'!AI95+'m11'!AK95+'m11'!AM95+'m11'!AO95+'m11'!AQ95+'m11'!AS95</f>
        <v>15.5</v>
      </c>
      <c r="HR95" s="57">
        <f t="shared" si="162"/>
        <v>1550</v>
      </c>
      <c r="HS95" s="57">
        <f>'m11'!AH95+'m11'!AJ95+'m11'!AL95+'m11'!AN95+'m11'!AP95+'m11'!AR95+'m11'!AT95</f>
        <v>0</v>
      </c>
      <c r="HT95" s="58"/>
      <c r="HU95" s="57">
        <f t="shared" si="163"/>
        <v>-1550</v>
      </c>
      <c r="HV95" s="61"/>
      <c r="HW95" s="55">
        <f>'m11'!AU95+'m11'!AW95+'m11'!AY95+'m11'!BA95+'m11'!BC95+'m11'!BE95+'m11'!BG95</f>
        <v>0</v>
      </c>
      <c r="HX95" s="57">
        <f t="shared" si="164"/>
        <v>0</v>
      </c>
      <c r="HY95" s="57">
        <f>'m11'!AV95+'m11'!AX95+'m11'!AZ95+'m11'!BB95+'m11'!BD95+'m11'!BF95+'m11'!BH95</f>
        <v>0</v>
      </c>
      <c r="HZ95" s="58"/>
      <c r="IA95" s="57">
        <f t="shared" si="165"/>
        <v>0</v>
      </c>
      <c r="IB95" s="61">
        <f>IFERROR(__xludf.DUMMYFUNCTION("""COMPUTED_VALUE"""),100.0)</f>
        <v>100</v>
      </c>
      <c r="IC95" s="55">
        <f>'m11'!BI95+'m12'!C95+'m12'!E95+'m12'!G95+'m12'!I95+'m12'!K95+'m12'!M95</f>
        <v>26</v>
      </c>
      <c r="ID95" s="57">
        <f t="shared" si="166"/>
        <v>2600</v>
      </c>
      <c r="IE95" s="57">
        <f>'m11'!BJ95+'m12'!D95+'m12'!F95+'m12'!H95+'m12'!J95+'m12'!L95+'m12'!N95</f>
        <v>0</v>
      </c>
      <c r="IF95" s="58"/>
      <c r="IG95" s="57">
        <f t="shared" si="167"/>
        <v>-2600</v>
      </c>
      <c r="IH95" s="61"/>
      <c r="II95" s="55">
        <f>'m12'!O95+'m12'!Q95+'m12'!S95+'m12'!U95+'m12'!W95+'m12'!Y95+'m12'!AA95</f>
        <v>0</v>
      </c>
      <c r="IJ95" s="57">
        <f t="shared" si="168"/>
        <v>0</v>
      </c>
      <c r="IK95" s="57">
        <f>'m12'!P95+'m12'!R95+'m12'!T95+'m12'!V95+'m12'!X95+'m12'!Z95+'m12'!AB95</f>
        <v>0</v>
      </c>
      <c r="IL95" s="58"/>
      <c r="IM95" s="57">
        <f t="shared" si="169"/>
        <v>0</v>
      </c>
      <c r="IN95" s="61"/>
      <c r="IO95" s="55">
        <f>'m12'!AC95+'m12'!AE95+'m12'!AG95+'m12'!AI95+'m12'!AK95+'m12'!AM95+'m12'!AO95</f>
        <v>0</v>
      </c>
      <c r="IP95" s="57">
        <f t="shared" si="170"/>
        <v>0</v>
      </c>
      <c r="IQ95" s="57">
        <f>'m12'!AD95+'m12'!AF95+'m12'!AH95+'m12'!AJ95+'m12'!AL95+'m12'!AN95+'m12'!AP95</f>
        <v>0</v>
      </c>
      <c r="IR95" s="58"/>
      <c r="IS95" s="57">
        <f t="shared" si="171"/>
        <v>0</v>
      </c>
      <c r="IT95" s="61"/>
      <c r="IU95" s="55">
        <f>'m12'!AQ95+'m12'!AS95+'m12'!AU95+'m12'!AW95+'m12'!AY95+'m12'!BA95+'m12'!BC95</f>
        <v>0</v>
      </c>
      <c r="IV95" s="57">
        <f t="shared" si="172"/>
        <v>0</v>
      </c>
      <c r="IW95" s="57">
        <f>'m12'!AR95+'m12'!AT95+'m12'!AV95+'m12'!AX95+'m12'!AZ95+'m12'!BB95+'m12'!BD95</f>
        <v>0</v>
      </c>
      <c r="IX95" s="58"/>
      <c r="IY95" s="57">
        <f t="shared" si="173"/>
        <v>0</v>
      </c>
      <c r="IZ95" s="61"/>
      <c r="JA95" s="55">
        <f>'m12'!BE95+'m12'!BG95+'m12'!BI95+'m12'!BK95</f>
        <v>0</v>
      </c>
      <c r="JB95" s="57">
        <f t="shared" si="174"/>
        <v>0</v>
      </c>
      <c r="JC95" s="57">
        <f>'m12'!BF95+'m12'!BH95+'m12'!BJ95+'m12'!BL95</f>
        <v>0</v>
      </c>
      <c r="JD95" s="58"/>
      <c r="JE95" s="57">
        <f t="shared" si="175"/>
        <v>0</v>
      </c>
    </row>
    <row r="96">
      <c r="A96" s="2" t="str">
        <f>IFERROR(__xludf.DUMMYFUNCTION("""COMPUTED_VALUE"""),"Ondřej Nestrojil")</f>
        <v>Ondřej Nestrojil</v>
      </c>
      <c r="B96" s="2"/>
      <c r="C96" s="94"/>
      <c r="D96" s="46"/>
      <c r="E96" s="46"/>
      <c r="F96" s="47"/>
      <c r="G96" s="46"/>
      <c r="H96" s="2"/>
      <c r="I96" s="45"/>
      <c r="J96" s="46"/>
      <c r="K96" s="46"/>
      <c r="L96" s="47"/>
      <c r="M96" s="46"/>
      <c r="N96" s="2"/>
      <c r="O96" s="45">
        <f>'m3'!AG74+'m3'!AI74+'m3'!AK74+'m3'!AM74+'m3'!AO74+'m3'!AQ74+'m3'!AS74</f>
        <v>0</v>
      </c>
      <c r="P96" s="46">
        <f>'m3'!M75*O96</f>
        <v>0</v>
      </c>
      <c r="Q96" s="46">
        <f>'m3'!AH74+'m3'!AJ74+'m3'!AL74+'m3'!AN74+'m3'!AP74+'m3'!AR74+'m3'!AT74</f>
        <v>0</v>
      </c>
      <c r="R96" s="47"/>
      <c r="S96" s="46">
        <f t="shared" si="106"/>
        <v>0</v>
      </c>
      <c r="T96" s="2"/>
      <c r="U96" s="45">
        <f>'m3'!AU74+'m3'!AW74+'m3'!AY74+'m3'!BA74+'m3'!BC74+'m3'!BE74+'m3'!BG74</f>
        <v>0</v>
      </c>
      <c r="V96" s="46">
        <f>'m3'!A74*U96</f>
        <v>0</v>
      </c>
      <c r="W96" s="46">
        <f>'m3'!AV74+'m3'!AX74+'m3'!AZ74+'m3'!BB74+'m3'!BD74+'m3'!BF74+'m3'!BH74</f>
        <v>0</v>
      </c>
      <c r="X96" s="47"/>
      <c r="Y96" s="46">
        <f t="shared" si="107"/>
        <v>0</v>
      </c>
      <c r="Z96" s="2"/>
      <c r="AA96" s="45">
        <f>'m3'!BI74+'m3'!BK74+'m4'!C74+'m4'!E74+'m4'!G74+'m4'!I74+'m4'!K74</f>
        <v>0</v>
      </c>
      <c r="AB96" s="46">
        <f>('m3'!BI74+'m3'!BK74)*'m3'!A74+('m4'!C74+'m4'!E74+'m4'!G74+'m4'!I74+'m4'!K74)*'m4'!A74</f>
        <v>0</v>
      </c>
      <c r="AC96" s="46">
        <f>'m3'!BJ74+'m3'!BL74+'m4'!D74+'m4'!F74+'m4'!H74+'m4'!J74+'m4'!L74</f>
        <v>0</v>
      </c>
      <c r="AD96" s="47"/>
      <c r="AE96" s="46">
        <f t="shared" si="108"/>
        <v>0</v>
      </c>
      <c r="AF96" s="2"/>
      <c r="AG96" s="45">
        <f>'m4'!M74+'m4'!O74+'m4'!Q74+'m4'!S74+'m4'!U74+'m4'!W74+'m4'!Y74</f>
        <v>0</v>
      </c>
      <c r="AH96" s="46">
        <f>'m3'!M74*AG96</f>
        <v>0</v>
      </c>
      <c r="AI96" s="46">
        <f>'m4'!N74+'m4'!P74+'m4'!R74+'m4'!T74+'m4'!V74+'m4'!X74+'m4'!Z74</f>
        <v>0</v>
      </c>
      <c r="AJ96" s="47"/>
      <c r="AK96" s="46">
        <f t="shared" si="109"/>
        <v>0</v>
      </c>
      <c r="AL96" s="2"/>
      <c r="AM96" s="45">
        <f>'m4'!AA74+'m4'!AC74+'m4'!AE74+'m4'!AG74+'m4'!AI74+'m4'!AK74+'m4'!AM74</f>
        <v>0</v>
      </c>
      <c r="AN96" s="46">
        <f>'m4'!A74*AM96</f>
        <v>0</v>
      </c>
      <c r="AO96" s="52">
        <f>'m4'!AB74+'m4'!AD74+'m4'!AF74+'m4'!AH74+'m4'!AJ74+'m4'!AL74+'m4'!AN74</f>
        <v>0</v>
      </c>
      <c r="AP96" s="47"/>
      <c r="AQ96" s="46"/>
      <c r="AR96" s="2"/>
      <c r="AS96" s="45">
        <f>'m4'!AO74+'m4'!AQ74+'m4'!AS74+'m4'!AU74+'m4'!AW74+'m4'!AY74+'m4'!BA74</f>
        <v>0</v>
      </c>
      <c r="AT96" s="46">
        <f>'m4'!A74*AS96</f>
        <v>0</v>
      </c>
      <c r="AU96" s="46">
        <f>'m4'!AP74+'m4'!AR74+'m4'!AT74+'m4'!AV74+'m4'!AX74+'m4'!AZ74+'m4'!BB74</f>
        <v>0</v>
      </c>
      <c r="AV96" s="47"/>
      <c r="AW96" s="62">
        <f t="shared" si="111"/>
        <v>0</v>
      </c>
      <c r="AX96" s="2"/>
      <c r="AY96" s="45">
        <f>'m4'!BC74+'m4'!BE74+'m4'!BG74+'m4'!BI74+'m5'!C74+'m5'!E74+'m5'!G74</f>
        <v>0</v>
      </c>
      <c r="AZ96" s="46">
        <f>('m4'!BC74+'m4'!BE74+'m4'!BG74+'m4'!BI74)*'m4'!A74+('m5'!C74+'m5'!E74+'m5'!G74)*'m5'!A74</f>
        <v>0</v>
      </c>
      <c r="BA96" s="46">
        <f>'m4'!BD74+'m4'!BF74+'m4'!BH74+'m4'!BJ74+'m5'!D74+'m5'!F74+'m5'!H74</f>
        <v>0</v>
      </c>
      <c r="BB96" s="47"/>
      <c r="BC96" s="46">
        <f t="shared" si="112"/>
        <v>0</v>
      </c>
      <c r="BD96" s="44">
        <f>IFERROR(__xludf.DUMMYFUNCTION("""COMPUTED_VALUE"""),100.0)</f>
        <v>100</v>
      </c>
      <c r="BE96" s="45">
        <f>'m5'!I74+'m5'!K74+'m5'!M74+'m5'!O74+'m5'!Q74+'m5'!S74+'m5'!U74</f>
        <v>0</v>
      </c>
      <c r="BF96" s="46">
        <f>'m5'!A74*BE96</f>
        <v>0</v>
      </c>
      <c r="BG96" s="46">
        <f>'m5'!J74+'m5'!L74+'m5'!N74+'m5'!P74+'m5'!R74+'m5'!T74+'m5'!V74</f>
        <v>0</v>
      </c>
      <c r="BH96" s="47"/>
      <c r="BI96" s="46">
        <f t="shared" si="113"/>
        <v>0</v>
      </c>
      <c r="BJ96" s="2"/>
      <c r="BK96" s="45">
        <f>'m5'!W74+'m5'!Y74+'m5'!AA74+'m5'!AC74+'m5'!AE74+'m5'!AG74+'m5'!AI74</f>
        <v>0</v>
      </c>
      <c r="BL96" s="46">
        <f>'m5'!A74*BK96</f>
        <v>0</v>
      </c>
      <c r="BM96" s="46">
        <f>'m5'!X74+'m5'!Z74+'m5'!AB74+'m5'!AD74+'m5'!AF74+'m5'!AH74+'m5'!AJ74</f>
        <v>0</v>
      </c>
      <c r="BN96" s="47"/>
      <c r="BO96" s="46">
        <f t="shared" si="114"/>
        <v>0</v>
      </c>
      <c r="BP96" s="2"/>
      <c r="BQ96" s="45">
        <f>'m5'!AK74+'m5'!AM74+'m5'!AO74+'m5'!AQ74+'m5'!AS74+'m5'!AU74+'m5'!AW74</f>
        <v>0</v>
      </c>
      <c r="BR96" s="46">
        <f>'m5'!A74*BQ96</f>
        <v>0</v>
      </c>
      <c r="BS96" s="46">
        <f>'m5'!AL74+'m5'!AN74+'m5'!AP74+'m5'!AR74+'m5'!AT74+'m5'!AV74+'m5'!AX74</f>
        <v>0</v>
      </c>
      <c r="BT96" s="47"/>
      <c r="BU96" s="46">
        <f t="shared" si="115"/>
        <v>0</v>
      </c>
      <c r="BV96" s="2"/>
      <c r="BW96" s="45">
        <f>'m5'!AY74+'m5'!BA74+'m5'!BC74+'m5'!BE74+'m5'!BG74+'m5'!BI74+'m5'!BK74</f>
        <v>7.5</v>
      </c>
      <c r="BX96" s="46">
        <f>'m5'!A74*BW96</f>
        <v>750</v>
      </c>
      <c r="BY96" s="46">
        <f>'m5'!AZ74+'m5'!BB74+'m5'!BD74+'m5'!BF74+'m5'!BH74+'m5'!BJ74+'m5'!BL74</f>
        <v>225</v>
      </c>
      <c r="BZ96" s="47"/>
      <c r="CA96" s="46">
        <f t="shared" si="116"/>
        <v>-525</v>
      </c>
      <c r="CB96" s="44">
        <f>IFERROR(__xludf.DUMMYFUNCTION("""COMPUTED_VALUE"""),100.0)</f>
        <v>100</v>
      </c>
      <c r="CC96" s="45">
        <f>'m6'!C86+'m6'!E86+'m6'!G86+'m6'!I86+'m6'!K86+'m6'!M86+'m6'!O86</f>
        <v>19</v>
      </c>
      <c r="CD96" s="46">
        <f t="shared" si="117"/>
        <v>1900</v>
      </c>
      <c r="CE96" s="46">
        <f>'m6'!D86+'m6'!F86+'m6'!H86+'m6'!J86+'m6'!L86+'m6'!N86+'m6'!P86</f>
        <v>0</v>
      </c>
      <c r="CF96" s="64"/>
      <c r="CG96" s="46">
        <f t="shared" si="118"/>
        <v>-1900</v>
      </c>
      <c r="CH96" s="2"/>
      <c r="CI96" s="45">
        <f>'m6'!Q86+'m6'!S86+'m6'!U86+'m6'!W86+'m6'!Y86+'m6'!AA86+'m6'!AC86</f>
        <v>0</v>
      </c>
      <c r="CJ96" s="54">
        <f t="shared" si="119"/>
        <v>0</v>
      </c>
      <c r="CK96" s="46">
        <f>'m6'!R86+'m6'!T86+'m6'!V86+'m6'!X86+'m6'!Z86+'m6'!AB86+'m6'!AD86</f>
        <v>0</v>
      </c>
      <c r="CL96" s="64"/>
      <c r="CM96" s="46">
        <f t="shared" si="120"/>
        <v>0</v>
      </c>
      <c r="CN96" s="2"/>
      <c r="CO96" s="45">
        <f>'m6'!AE86+'m6'!AG86+'m6'!AI86+'m6'!AK86+'m6'!AM86+'m6'!AO86+'m6'!AQ86</f>
        <v>11</v>
      </c>
      <c r="CP96" s="46">
        <f t="shared" si="121"/>
        <v>1100</v>
      </c>
      <c r="CQ96" s="46">
        <f>'m6'!AF86+'m6'!AH86+'m6'!AJ86+'m6'!AL86+'m6'!AN86+'m6'!AP86+'m6'!AR86</f>
        <v>0</v>
      </c>
      <c r="CR96" s="64"/>
      <c r="CS96" s="46">
        <f t="shared" si="122"/>
        <v>-1100</v>
      </c>
      <c r="CT96" s="2"/>
      <c r="CU96" s="45">
        <f>'m6'!AS86+'m6'!AU86+'m6'!AW86+'m6'!AY86+'m6'!BA86+'m6'!BC86+'m6'!BE86</f>
        <v>0</v>
      </c>
      <c r="CV96" s="46">
        <f t="shared" si="123"/>
        <v>0</v>
      </c>
      <c r="CW96" s="46">
        <f>'m6'!AT86+'m6'!AV86+'m6'!AX86+'m6'!AZ86+'m6'!BB86+'m6'!BD86+'m6'!BF86</f>
        <v>0</v>
      </c>
      <c r="CX96" s="64"/>
      <c r="CY96" s="46">
        <f t="shared" si="124"/>
        <v>0</v>
      </c>
      <c r="CZ96" s="2"/>
      <c r="DA96" s="45">
        <f>'m6'!BG86+'m6'!BI86+'m7'!C86+'m7'!E86+'m7'!G86+'m7'!I86+'m7'!K86</f>
        <v>0</v>
      </c>
      <c r="DB96" s="46">
        <f>('m6'!BG86+'m6'!BI86)*'m6'!A86+('m7'!C86+'m7'!E86+'m7'!G86+'m7'!I86+'m7'!K86)*'m7'!A86</f>
        <v>0</v>
      </c>
      <c r="DC96" s="46">
        <f>'m6'!BH86+'m6'!BJ86+'m7'!D86+'m7'!F86+'m7'!H86+'m7'!J86+'m7'!L86</f>
        <v>0</v>
      </c>
      <c r="DD96" s="64"/>
      <c r="DE96" s="46">
        <f t="shared" si="125"/>
        <v>0</v>
      </c>
      <c r="DF96" s="44">
        <f>IFERROR(__xludf.DUMMYFUNCTION("""COMPUTED_VALUE"""),100.0)</f>
        <v>100</v>
      </c>
      <c r="DG96" s="45">
        <f>'m7'!M86+'m7'!O86+'m7'!Q86+'m7'!S86+'m7'!U86+'m7'!W86+'m7'!Y86</f>
        <v>0</v>
      </c>
      <c r="DH96" s="46">
        <f t="shared" si="126"/>
        <v>0</v>
      </c>
      <c r="DI96" s="46">
        <f>'m7'!N86+'m7'!P86+'m7'!R86+'m7'!T86+'m7'!V86+'m7'!X86+'m7'!Z86</f>
        <v>0</v>
      </c>
      <c r="DJ96" s="64"/>
      <c r="DK96" s="46">
        <f t="shared" si="127"/>
        <v>0</v>
      </c>
      <c r="DL96" s="2"/>
      <c r="DM96" s="45">
        <f>'m7'!AA86+'m7'!AC86+'m7'!AE86+'m7'!AG86+'m7'!AI86+'m7'!AK86+'m7'!AM86</f>
        <v>0</v>
      </c>
      <c r="DN96" s="46">
        <f t="shared" si="128"/>
        <v>0</v>
      </c>
      <c r="DO96" s="46">
        <f>'m7'!AB86+'m7'!AD86+'m7'!AF86+'m7'!AH86+'m7'!AJ86+'m7'!AL86+'m7'!AN86</f>
        <v>0</v>
      </c>
      <c r="DP96" s="64"/>
      <c r="DQ96" s="46">
        <f t="shared" si="129"/>
        <v>0</v>
      </c>
      <c r="DR96" s="2"/>
      <c r="DS96" s="45">
        <f>'m7'!AO86+'m7'!AQ86+'m7'!AS86+'m7'!AU86+'m7'!AW86+'m7'!AY86+'m7'!BA86</f>
        <v>0</v>
      </c>
      <c r="DT96" s="46">
        <f t="shared" si="130"/>
        <v>0</v>
      </c>
      <c r="DU96" s="46">
        <f>'m7'!AP86+'m7'!AR86+'m7'!AT86+'m7'!AV86+'m7'!AX86+'m7'!AZ86+'m7'!BB86</f>
        <v>0</v>
      </c>
      <c r="DV96" s="64"/>
      <c r="DW96" s="46">
        <f t="shared" si="131"/>
        <v>0</v>
      </c>
      <c r="DX96" s="2"/>
      <c r="DY96" s="97">
        <f>'m7'!BC86+'m7'!BE86+'m7'!BG86+'m7'!BI86+'m7'!BK86+'m8'!C86+'m8'!E86</f>
        <v>0</v>
      </c>
      <c r="DZ96" s="63">
        <f>('m7'!BC86+'m7'!BE86+'m7'!BG86+'m7'!BI86+'m7'!BK86)*DF96+('m8'!C86+'m8'!E86)*ED96</f>
        <v>0</v>
      </c>
      <c r="EA96" s="63">
        <f>'m7'!BD86+'m7'!BF86+'m7'!BH86+'m7'!BJ86+'m7'!BL86+'m8'!D86+'m8'!F86</f>
        <v>0</v>
      </c>
      <c r="EB96" s="64"/>
      <c r="EC96" s="63">
        <f t="shared" si="132"/>
        <v>0</v>
      </c>
      <c r="ED96" s="65">
        <f>IFERROR(__xludf.DUMMYFUNCTION("""COMPUTED_VALUE"""),100.0)</f>
        <v>100</v>
      </c>
      <c r="EE96" s="97">
        <f>'m8'!G86+'m8'!I86+'m8'!K86+'m8'!M86+'m8'!O86+'m8'!Q86+'m8'!S86</f>
        <v>0</v>
      </c>
      <c r="EF96" s="63">
        <f t="shared" si="133"/>
        <v>0</v>
      </c>
      <c r="EG96" s="63">
        <f>'m8'!H86+'m8'!J86+'m8'!L86+'m8'!N86+'m8'!P86+'m8'!R86+'m8'!T86</f>
        <v>0</v>
      </c>
      <c r="EH96" s="64"/>
      <c r="EI96" s="63">
        <f t="shared" si="134"/>
        <v>0</v>
      </c>
      <c r="EJ96" s="66"/>
      <c r="EK96" s="97">
        <f>'m8'!U86+'m8'!W86+'m8'!Y86+'m8'!AA86+'m8'!AC86+'m8'!AE86+'m8'!AG86</f>
        <v>0</v>
      </c>
      <c r="EL96" s="63">
        <f t="shared" si="135"/>
        <v>0</v>
      </c>
      <c r="EM96" s="63">
        <f>'m8'!V86+'m8'!X86+'m8'!Z86+'m8'!AB86+'m8'!AD86+'m8'!AF86+'m8'!AH86</f>
        <v>0</v>
      </c>
      <c r="EN96" s="64"/>
      <c r="EO96" s="63">
        <f t="shared" si="136"/>
        <v>0</v>
      </c>
      <c r="EP96" s="67"/>
      <c r="EQ96" s="55">
        <f>'m8'!AI86+'m8'!AK86+'m8'!AM86+'m8'!AO86+'m8'!AQ86+'m8'!AS86+'m8'!AU86</f>
        <v>0</v>
      </c>
      <c r="ER96" s="57">
        <f t="shared" si="137"/>
        <v>0</v>
      </c>
      <c r="ES96" s="57">
        <f>'m8'!AJ86+'m8'!AL86+'m8'!AN86+'m8'!AP86+'m8'!AR86+'m8'!AT86+'m8'!AV86</f>
        <v>0</v>
      </c>
      <c r="ET96" s="68"/>
      <c r="EU96" s="57">
        <f t="shared" si="138"/>
        <v>0</v>
      </c>
      <c r="EV96" s="67"/>
      <c r="EW96" s="55">
        <f>'m8'!AW86+'m8'!AY86+'m8'!BA86+'m8'!BC86+'m8'!BE86+'m8'!BG86+'m8'!BI86</f>
        <v>0</v>
      </c>
      <c r="EX96" s="57">
        <f t="shared" si="139"/>
        <v>0</v>
      </c>
      <c r="EY96" s="57">
        <f>'m8'!AX86+'m8'!AZ86+'m8'!BB86+'m8'!BD86+'m8'!BF86+'m8'!BH86+'m8'!BJ86</f>
        <v>0</v>
      </c>
      <c r="EZ96" s="68"/>
      <c r="FA96" s="57">
        <f t="shared" si="140"/>
        <v>0</v>
      </c>
      <c r="FB96" s="67"/>
      <c r="FC96" s="55">
        <f>'m8'!BK86+'m9'!C86+'m9'!E86+'m9'!G86+'m9'!I86+'m9'!K86+'m9'!M86</f>
        <v>0</v>
      </c>
      <c r="FD96" s="57">
        <f>'m8'!BK86*ED96+'m9'!C86*FH96+'m9'!E86*FH96+'m9'!G86*FH96+'m9'!I86*FH96+'m9'!K86*FH96+'m9'!M86*FH96</f>
        <v>0</v>
      </c>
      <c r="FE96" s="57">
        <f>'m8'!BL86+'m9'!D86+'m9'!F86+'m9'!H86+'m9'!J86+'m9'!L86+'m9'!N86</f>
        <v>0</v>
      </c>
      <c r="FF96" s="68"/>
      <c r="FG96" s="57">
        <f t="shared" si="141"/>
        <v>0</v>
      </c>
      <c r="FH96" s="65">
        <f>IFERROR(__xludf.DUMMYFUNCTION("""COMPUTED_VALUE"""),100.0)</f>
        <v>100</v>
      </c>
      <c r="FI96" s="97">
        <f>'m9'!O86+'m9'!Q86+'m9'!S86+'m9'!U86+'m9'!W86+'m9'!Y86+'m9'!AA86</f>
        <v>0</v>
      </c>
      <c r="FJ96" s="63">
        <f t="shared" si="142"/>
        <v>0</v>
      </c>
      <c r="FK96" s="63">
        <f>'m9'!P86+'m9'!R86+'m9'!T86+'m9'!V86+'m9'!X86+'m9'!Z86+'m9'!AB86</f>
        <v>0</v>
      </c>
      <c r="FL96" s="64"/>
      <c r="FM96" s="63">
        <f t="shared" si="143"/>
        <v>0</v>
      </c>
      <c r="FN96" s="67"/>
      <c r="FO96" s="55">
        <f>'m9'!AC86+'m9'!AE86+'m9'!AG86+'m9'!AI86+'m9'!AK86+'m9'!AM86+'m9'!AO86</f>
        <v>0</v>
      </c>
      <c r="FP96" s="57">
        <f t="shared" si="144"/>
        <v>0</v>
      </c>
      <c r="FQ96" s="57">
        <f>'m9'!AD86+'m9'!AF86+'m9'!AH86+'m9'!AJ86+'m9'!AL86+'m9'!AN86+'m9'!AP86</f>
        <v>0</v>
      </c>
      <c r="FR96" s="68"/>
      <c r="FS96" s="57">
        <f t="shared" si="145"/>
        <v>0</v>
      </c>
      <c r="FT96" s="67"/>
      <c r="FU96" s="55">
        <f>'m9'!AQ86+'m9'!AS86+'m9'!AU86+'m9'!AW86+'m9'!AY86+'m9'!BA86+'m9'!BC86</f>
        <v>0</v>
      </c>
      <c r="FV96" s="57">
        <f t="shared" si="146"/>
        <v>0</v>
      </c>
      <c r="FW96" s="57">
        <f>'m9'!AR86+'m9'!AT86+'m9'!AV86+'m9'!AX86+'m9'!AZ86+'m9'!BB86+'m9'!BD86</f>
        <v>0</v>
      </c>
      <c r="FX96" s="68"/>
      <c r="FY96" s="57">
        <f t="shared" si="147"/>
        <v>0</v>
      </c>
      <c r="FZ96" s="67"/>
      <c r="GA96" s="55">
        <f>'m9'!BE86+'m9'!BG86+'m9'!BI86+'m10'!C96+'m10'!E96+'m10'!G96+'m10'!I96</f>
        <v>0</v>
      </c>
      <c r="GB96" s="57">
        <f t="shared" si="148"/>
        <v>0</v>
      </c>
      <c r="GC96" s="57">
        <f>'m9'!BF86+'m9'!BH86+'m9'!BJ86+'m10'!D96+'m10'!F96+'m10'!H96+'m10'!J96</f>
        <v>0</v>
      </c>
      <c r="GD96" s="68"/>
      <c r="GE96" s="57">
        <f t="shared" si="149"/>
        <v>0</v>
      </c>
      <c r="GF96" s="69">
        <f>IFERROR(__xludf.DUMMYFUNCTION("""COMPUTED_VALUE"""),100.0)</f>
        <v>100</v>
      </c>
      <c r="GG96" s="55">
        <f>'m10'!K96+'m10'!M96+'m10'!O96+'m10'!Q96+'m10'!S96+'m10'!U96+'m10'!W96</f>
        <v>0</v>
      </c>
      <c r="GH96" s="57">
        <f t="shared" si="150"/>
        <v>0</v>
      </c>
      <c r="GI96" s="57">
        <f>'m10'!L96+'m10'!N96+'m10'!P96+'m10'!R96+'m10'!T96+'m10'!V96+'m10'!X96</f>
        <v>0</v>
      </c>
      <c r="GJ96" s="68"/>
      <c r="GK96" s="57">
        <f t="shared" si="151"/>
        <v>0</v>
      </c>
      <c r="GL96" s="67"/>
      <c r="GM96" s="55">
        <f>'m10'!Y96+'m10'!AA96+'m10'!AC96+'m10'!AE96+'m10'!AG96+'m10'!AI96+'m10'!AK96</f>
        <v>0</v>
      </c>
      <c r="GN96" s="57">
        <f t="shared" si="152"/>
        <v>0</v>
      </c>
      <c r="GO96" s="57">
        <f>'m10'!Z96+'m10'!AB96+'m10'!AD96+'m10'!AF96+'m10'!AH96+'m10'!AJ96+'m10'!AL96</f>
        <v>0</v>
      </c>
      <c r="GP96" s="68"/>
      <c r="GQ96" s="57">
        <f t="shared" si="153"/>
        <v>0</v>
      </c>
      <c r="GR96" s="61"/>
      <c r="GS96" s="55">
        <f>'m10'!AM96+'m10'!AO96+'m10'!AQ96+'m10'!AS96+'m10'!AU96+'m10'!AW96+'m10'!AY96</f>
        <v>0</v>
      </c>
      <c r="GT96" s="57">
        <f t="shared" si="154"/>
        <v>0</v>
      </c>
      <c r="GU96" s="57">
        <f>'m10'!AN96+'m10'!AP96+'m10'!AR96+'m10'!AT96+'m10'!AV96+'m10'!AX96+'m10'!AZ96</f>
        <v>0</v>
      </c>
      <c r="GV96" s="58"/>
      <c r="GW96" s="57">
        <f t="shared" si="155"/>
        <v>0</v>
      </c>
      <c r="GX96" s="61"/>
      <c r="GY96" s="55">
        <f>'m10'!BA96+'m10'!BC96+'m10'!BE96+'m10'!BG96+'m10'!BI96+'m10'!BK96+'m11'!C96</f>
        <v>0</v>
      </c>
      <c r="GZ96" s="57">
        <f t="shared" si="156"/>
        <v>0</v>
      </c>
      <c r="HA96" s="57">
        <f>'m10'!BB96+'m10'!BD96+'m10'!BF96+'m10'!BH96+'m10'!BJ96+'m10'!BL96+'m11'!D96</f>
        <v>0</v>
      </c>
      <c r="HB96" s="58"/>
      <c r="HC96" s="57">
        <f t="shared" si="157"/>
        <v>0</v>
      </c>
      <c r="HD96" s="69">
        <f>IFERROR(__xludf.DUMMYFUNCTION("""COMPUTED_VALUE"""),100.0)</f>
        <v>100</v>
      </c>
      <c r="HE96" s="55">
        <f>'m11'!E96+'m11'!G96+'m11'!I96+'m11'!K96+'m11'!M96+'m11'!O96+'m11'!Q96</f>
        <v>0</v>
      </c>
      <c r="HF96" s="57">
        <f t="shared" si="158"/>
        <v>0</v>
      </c>
      <c r="HG96" s="57">
        <f>'m11'!F96+'m11'!H96+'m11'!J96+'m11'!L96+'m11'!N96+'m11'!P96+'m11'!R96</f>
        <v>0</v>
      </c>
      <c r="HH96" s="68"/>
      <c r="HI96" s="57">
        <f t="shared" si="159"/>
        <v>0</v>
      </c>
      <c r="HJ96" s="67"/>
      <c r="HK96" s="55">
        <f>'m11'!S96+'m11'!U96+'m11'!W96+'m11'!Y96+'m11'!AA96+'m11'!AC96+'m11'!AE96</f>
        <v>0</v>
      </c>
      <c r="HL96" s="57">
        <f t="shared" si="160"/>
        <v>0</v>
      </c>
      <c r="HM96" s="57">
        <f>'m11'!T96+'m11'!V96+'m11'!X96+'m11'!Z96+'m11'!AB96+'m11'!AD96+'m11'!AF96</f>
        <v>0</v>
      </c>
      <c r="HN96" s="68"/>
      <c r="HO96" s="57">
        <f t="shared" si="161"/>
        <v>0</v>
      </c>
      <c r="HP96" s="61"/>
      <c r="HQ96" s="55">
        <f>'m11'!AG96+'m11'!AI96+'m11'!AK96+'m11'!AM96+'m11'!AO96+'m11'!AQ96+'m11'!AS96</f>
        <v>0</v>
      </c>
      <c r="HR96" s="57">
        <f t="shared" si="162"/>
        <v>0</v>
      </c>
      <c r="HS96" s="57">
        <f>'m11'!AH96+'m11'!AJ96+'m11'!AL96+'m11'!AN96+'m11'!AP96+'m11'!AR96+'m11'!AT96</f>
        <v>0</v>
      </c>
      <c r="HT96" s="58"/>
      <c r="HU96" s="57">
        <f t="shared" si="163"/>
        <v>0</v>
      </c>
      <c r="HV96" s="61"/>
      <c r="HW96" s="55">
        <f>'m11'!AU96+'m11'!AW96+'m11'!AY96+'m11'!BA96+'m11'!BC96+'m11'!BE96+'m11'!BG96</f>
        <v>0</v>
      </c>
      <c r="HX96" s="57">
        <f t="shared" si="164"/>
        <v>0</v>
      </c>
      <c r="HY96" s="57">
        <f>'m11'!AV96+'m11'!AX96+'m11'!AZ96+'m11'!BB96+'m11'!BD96+'m11'!BF96+'m11'!BH96</f>
        <v>0</v>
      </c>
      <c r="HZ96" s="58"/>
      <c r="IA96" s="57">
        <f t="shared" si="165"/>
        <v>0</v>
      </c>
      <c r="IB96" s="61">
        <f>IFERROR(__xludf.DUMMYFUNCTION("""COMPUTED_VALUE"""),100.0)</f>
        <v>100</v>
      </c>
      <c r="IC96" s="55">
        <f>'m11'!BI96+'m12'!C96+'m12'!E96+'m12'!G96+'m12'!I96+'m12'!K96+'m12'!M96</f>
        <v>0</v>
      </c>
      <c r="ID96" s="57">
        <f t="shared" si="166"/>
        <v>0</v>
      </c>
      <c r="IE96" s="57">
        <f>'m11'!BJ96+'m12'!D96+'m12'!F96+'m12'!H96+'m12'!J96+'m12'!L96+'m12'!N96</f>
        <v>0</v>
      </c>
      <c r="IF96" s="58"/>
      <c r="IG96" s="57">
        <f t="shared" si="167"/>
        <v>0</v>
      </c>
      <c r="IH96" s="61"/>
      <c r="II96" s="55">
        <f>'m12'!O96+'m12'!Q96+'m12'!S96+'m12'!U96+'m12'!W96+'m12'!Y96+'m12'!AA96</f>
        <v>0</v>
      </c>
      <c r="IJ96" s="57">
        <f t="shared" si="168"/>
        <v>0</v>
      </c>
      <c r="IK96" s="57">
        <f>'m12'!P96+'m12'!R96+'m12'!T96+'m12'!V96+'m12'!X96+'m12'!Z96+'m12'!AB96</f>
        <v>0</v>
      </c>
      <c r="IL96" s="58"/>
      <c r="IM96" s="57">
        <f t="shared" si="169"/>
        <v>0</v>
      </c>
      <c r="IN96" s="61"/>
      <c r="IO96" s="55">
        <f>'m12'!AC96+'m12'!AE96+'m12'!AG96+'m12'!AI96+'m12'!AK96+'m12'!AM96+'m12'!AO96</f>
        <v>0</v>
      </c>
      <c r="IP96" s="57">
        <f t="shared" si="170"/>
        <v>0</v>
      </c>
      <c r="IQ96" s="57">
        <f>'m12'!AD96+'m12'!AF96+'m12'!AH96+'m12'!AJ96+'m12'!AL96+'m12'!AN96+'m12'!AP96</f>
        <v>0</v>
      </c>
      <c r="IR96" s="58"/>
      <c r="IS96" s="57">
        <f t="shared" si="171"/>
        <v>0</v>
      </c>
      <c r="IT96" s="61"/>
      <c r="IU96" s="55">
        <f>'m12'!AQ96+'m12'!AS96+'m12'!AU96+'m12'!AW96+'m12'!AY96+'m12'!BA96+'m12'!BC96</f>
        <v>0</v>
      </c>
      <c r="IV96" s="57">
        <f t="shared" si="172"/>
        <v>0</v>
      </c>
      <c r="IW96" s="57">
        <f>'m12'!AR96+'m12'!AT96+'m12'!AV96+'m12'!AX96+'m12'!AZ96+'m12'!BB96+'m12'!BD96</f>
        <v>0</v>
      </c>
      <c r="IX96" s="58"/>
      <c r="IY96" s="57">
        <f t="shared" si="173"/>
        <v>0</v>
      </c>
      <c r="IZ96" s="61"/>
      <c r="JA96" s="55">
        <f>'m12'!BE96+'m12'!BG96+'m12'!BI96+'m12'!BK96</f>
        <v>0</v>
      </c>
      <c r="JB96" s="57">
        <f t="shared" si="174"/>
        <v>0</v>
      </c>
      <c r="JC96" s="57">
        <f>'m12'!BF96+'m12'!BH96+'m12'!BJ96+'m12'!BL96</f>
        <v>0</v>
      </c>
      <c r="JD96" s="58"/>
      <c r="JE96" s="57">
        <f t="shared" si="175"/>
        <v>0</v>
      </c>
    </row>
    <row r="97">
      <c r="A97" s="2" t="str">
        <f>IFERROR(__xludf.DUMMYFUNCTION("""COMPUTED_VALUE"""),"Savelij Vasylčenko-x")</f>
        <v>Savelij Vasylčenko-x</v>
      </c>
      <c r="B97" s="2"/>
      <c r="C97" s="94"/>
      <c r="D97" s="46"/>
      <c r="E97" s="46"/>
      <c r="F97" s="47"/>
      <c r="G97" s="46"/>
      <c r="H97" s="2"/>
      <c r="I97" s="45"/>
      <c r="J97" s="46"/>
      <c r="K97" s="46"/>
      <c r="L97" s="47"/>
      <c r="M97" s="46"/>
      <c r="N97" s="2"/>
      <c r="O97" s="45">
        <f>'m3'!AG75+'m3'!AI75+'m3'!AK75+'m3'!AM75+'m3'!AO75+'m3'!AQ75+'m3'!AS75</f>
        <v>0</v>
      </c>
      <c r="P97" s="46">
        <f>'m3'!M76*O97</f>
        <v>0</v>
      </c>
      <c r="Q97" s="46">
        <f>'m3'!AH75+'m3'!AJ75+'m3'!AL75+'m3'!AN75+'m3'!AP75+'m3'!AR75+'m3'!AT75</f>
        <v>0</v>
      </c>
      <c r="R97" s="47"/>
      <c r="S97" s="46">
        <f t="shared" si="106"/>
        <v>0</v>
      </c>
      <c r="T97" s="2"/>
      <c r="U97" s="45">
        <f>'m3'!AU75+'m3'!AW75+'m3'!AY75+'m3'!BA75+'m3'!BC75+'m3'!BE75+'m3'!BG75</f>
        <v>0</v>
      </c>
      <c r="V97" s="46">
        <f>'m3'!A75*U97</f>
        <v>0</v>
      </c>
      <c r="W97" s="46">
        <f>'m3'!AV75+'m3'!AX75+'m3'!AZ75+'m3'!BB75+'m3'!BD75+'m3'!BF75+'m3'!BH75</f>
        <v>0</v>
      </c>
      <c r="X97" s="47"/>
      <c r="Y97" s="46">
        <f t="shared" si="107"/>
        <v>0</v>
      </c>
      <c r="Z97" s="2"/>
      <c r="AA97" s="45">
        <f>'m3'!BI75+'m3'!BK75+'m4'!C75+'m4'!E75+'m4'!G75+'m4'!I75+'m4'!K75</f>
        <v>0</v>
      </c>
      <c r="AB97" s="46">
        <f>('m3'!BI75+'m3'!BK75)*'m3'!A75+('m4'!C75+'m4'!E75+'m4'!G75+'m4'!I75+'m4'!K75)*'m4'!A75</f>
        <v>0</v>
      </c>
      <c r="AC97" s="46">
        <f>'m3'!BJ75+'m3'!BL75+'m4'!D75+'m4'!F75+'m4'!H75+'m4'!J75+'m4'!L75</f>
        <v>0</v>
      </c>
      <c r="AD97" s="47"/>
      <c r="AE97" s="46">
        <f t="shared" si="108"/>
        <v>0</v>
      </c>
      <c r="AF97" s="2"/>
      <c r="AG97" s="45">
        <f>'m4'!M75+'m4'!O75+'m4'!Q75+'m4'!S75+'m4'!U75+'m4'!W75+'m4'!Y75</f>
        <v>0</v>
      </c>
      <c r="AH97" s="46">
        <f>'m3'!M75*AG97</f>
        <v>0</v>
      </c>
      <c r="AI97" s="46">
        <f>'m4'!N75+'m4'!P75+'m4'!R75+'m4'!T75+'m4'!V75+'m4'!X75+'m4'!Z75</f>
        <v>0</v>
      </c>
      <c r="AJ97" s="47"/>
      <c r="AK97" s="46">
        <f t="shared" si="109"/>
        <v>0</v>
      </c>
      <c r="AL97" s="2"/>
      <c r="AM97" s="45">
        <f>'m4'!AA75+'m4'!AC75+'m4'!AE75+'m4'!AG75+'m4'!AI75+'m4'!AK75+'m4'!AM75</f>
        <v>0</v>
      </c>
      <c r="AN97" s="46"/>
      <c r="AO97" s="52">
        <f>'m4'!AB75+'m4'!AD75+'m4'!AF75+'m4'!AH75+'m4'!AJ75+'m4'!AL75+'m4'!AN75</f>
        <v>0</v>
      </c>
      <c r="AP97" s="47"/>
      <c r="AQ97" s="46"/>
      <c r="AR97" s="2"/>
      <c r="AS97" s="45">
        <f>'m4'!AO75+'m4'!AQ75+'m4'!AS75+'m4'!AU75+'m4'!AW75+'m4'!AY75+'m4'!BA75</f>
        <v>0</v>
      </c>
      <c r="AT97" s="46">
        <f>'m4'!A75*AS97</f>
        <v>0</v>
      </c>
      <c r="AU97" s="46">
        <f>'m4'!AP75+'m4'!AR75+'m4'!AT75+'m4'!AV75+'m4'!AX75+'m4'!AZ75+'m4'!BB75</f>
        <v>0</v>
      </c>
      <c r="AV97" s="47"/>
      <c r="AW97" s="62">
        <f t="shared" si="111"/>
        <v>0</v>
      </c>
      <c r="AX97" s="2"/>
      <c r="AY97" s="45">
        <f>'m4'!BC75+'m4'!BE75+'m4'!BG75+'m4'!BI75+'m5'!C75+'m5'!E75+'m5'!G75</f>
        <v>0</v>
      </c>
      <c r="AZ97" s="46">
        <f>('m4'!BC75+'m4'!BE75+'m4'!BG75+'m4'!BI75)*'m4'!A75+('m5'!C75+'m5'!E75+'m5'!G75)*'m5'!A75</f>
        <v>0</v>
      </c>
      <c r="BA97" s="46">
        <f>'m4'!BD75+'m4'!BF75+'m4'!BH75+'m4'!BJ75+'m5'!D75+'m5'!F75+'m5'!H75</f>
        <v>0</v>
      </c>
      <c r="BB97" s="47"/>
      <c r="BC97" s="46">
        <f t="shared" si="112"/>
        <v>0</v>
      </c>
      <c r="BD97" s="2"/>
      <c r="BE97" s="45">
        <f>'m5'!I75+'m5'!K75+'m5'!M75+'m5'!O75+'m5'!Q75+'m5'!S75+'m5'!U75</f>
        <v>0</v>
      </c>
      <c r="BF97" s="46">
        <f>'m5'!A75*BE97</f>
        <v>0</v>
      </c>
      <c r="BG97" s="46">
        <f>'m5'!J75+'m5'!L75+'m5'!N75+'m5'!P75+'m5'!R75+'m5'!T75+'m5'!V75</f>
        <v>0</v>
      </c>
      <c r="BH97" s="47"/>
      <c r="BI97" s="46">
        <f t="shared" si="113"/>
        <v>0</v>
      </c>
      <c r="BJ97" s="2"/>
      <c r="BK97" s="45">
        <f>'m5'!W75+'m5'!Y75+'m5'!AA75+'m5'!AC75+'m5'!AE75+'m5'!AG75+'m5'!AI75</f>
        <v>0</v>
      </c>
      <c r="BL97" s="46">
        <f>'m5'!A75*BK97</f>
        <v>0</v>
      </c>
      <c r="BM97" s="46">
        <f>'m5'!X75+'m5'!Z75+'m5'!AB75+'m5'!AD75+'m5'!AF75+'m5'!AH75+'m5'!AJ75</f>
        <v>0</v>
      </c>
      <c r="BN97" s="47"/>
      <c r="BO97" s="46">
        <f t="shared" si="114"/>
        <v>0</v>
      </c>
      <c r="BP97" s="2"/>
      <c r="BQ97" s="45">
        <f>'m5'!AK75+'m5'!AM75+'m5'!AO75+'m5'!AQ75+'m5'!AS75+'m5'!AU75+'m5'!AW75</f>
        <v>0</v>
      </c>
      <c r="BR97" s="46">
        <f>'m5'!A75*BQ97</f>
        <v>0</v>
      </c>
      <c r="BS97" s="46">
        <f>'m5'!AL75+'m5'!AN75+'m5'!AP75+'m5'!AR75+'m5'!AT75+'m5'!AV75+'m5'!AX75</f>
        <v>0</v>
      </c>
      <c r="BT97" s="47"/>
      <c r="BU97" s="46">
        <f t="shared" si="115"/>
        <v>0</v>
      </c>
      <c r="BV97" s="2"/>
      <c r="BW97" s="45">
        <f>'m5'!AY75+'m5'!BA75+'m5'!BC75+'m5'!BE75+'m5'!BG75+'m5'!BI75+'m5'!BK75</f>
        <v>0</v>
      </c>
      <c r="BX97" s="46">
        <f>'m5'!A75*BW97</f>
        <v>0</v>
      </c>
      <c r="BY97" s="46">
        <f>'m5'!AZ75+'m5'!BB75+'m5'!BD75+'m5'!BF75+'m5'!BH75+'m5'!BJ75+'m5'!BL75</f>
        <v>0</v>
      </c>
      <c r="BZ97" s="47"/>
      <c r="CA97" s="46">
        <f t="shared" si="116"/>
        <v>0</v>
      </c>
      <c r="CB97" s="44">
        <f>IFERROR(__xludf.DUMMYFUNCTION("""COMPUTED_VALUE"""),100.0)</f>
        <v>100</v>
      </c>
      <c r="CC97" s="45">
        <f>'m6'!C87+'m6'!E87+'m6'!G87+'m6'!I87+'m6'!K87+'m6'!M87+'m6'!O87</f>
        <v>0</v>
      </c>
      <c r="CD97" s="46">
        <f t="shared" si="117"/>
        <v>0</v>
      </c>
      <c r="CE97" s="46">
        <f>'m6'!D87+'m6'!F87+'m6'!H87+'m6'!J87+'m6'!L87+'m6'!N87+'m6'!P87</f>
        <v>0</v>
      </c>
      <c r="CF97" s="64"/>
      <c r="CG97" s="46">
        <f t="shared" si="118"/>
        <v>0</v>
      </c>
      <c r="CH97" s="2"/>
      <c r="CI97" s="45">
        <f>'m6'!Q87+'m6'!S87+'m6'!U87+'m6'!W87+'m6'!Y87+'m6'!AA87+'m6'!AC87</f>
        <v>14</v>
      </c>
      <c r="CJ97" s="54">
        <f t="shared" si="119"/>
        <v>1400</v>
      </c>
      <c r="CK97" s="46">
        <f>'m6'!R87+'m6'!T87+'m6'!V87+'m6'!X87+'m6'!Z87+'m6'!AB87+'m6'!AD87</f>
        <v>0</v>
      </c>
      <c r="CL97" s="64"/>
      <c r="CM97" s="46">
        <f t="shared" si="120"/>
        <v>-1400</v>
      </c>
      <c r="CN97" s="2"/>
      <c r="CO97" s="45">
        <f>'m6'!AE87+'m6'!AG87+'m6'!AI87+'m6'!AK87+'m6'!AM87+'m6'!AO87+'m6'!AQ87</f>
        <v>0</v>
      </c>
      <c r="CP97" s="46">
        <f t="shared" si="121"/>
        <v>0</v>
      </c>
      <c r="CQ97" s="46">
        <f>'m6'!AF87+'m6'!AH87+'m6'!AJ87+'m6'!AL87+'m6'!AN87+'m6'!AP87+'m6'!AR87</f>
        <v>0</v>
      </c>
      <c r="CR97" s="64"/>
      <c r="CS97" s="46">
        <f t="shared" si="122"/>
        <v>0</v>
      </c>
      <c r="CT97" s="2"/>
      <c r="CU97" s="45">
        <f>'m6'!AS87+'m6'!AU87+'m6'!AW87+'m6'!AY87+'m6'!BA87+'m6'!BC87+'m6'!BE87</f>
        <v>0</v>
      </c>
      <c r="CV97" s="46">
        <f t="shared" si="123"/>
        <v>0</v>
      </c>
      <c r="CW97" s="46">
        <f>'m6'!AT87+'m6'!AV87+'m6'!AX87+'m6'!AZ87+'m6'!BB87+'m6'!BD87+'m6'!BF87</f>
        <v>0</v>
      </c>
      <c r="CX97" s="64"/>
      <c r="CY97" s="46">
        <f t="shared" si="124"/>
        <v>0</v>
      </c>
      <c r="CZ97" s="2"/>
      <c r="DA97" s="45">
        <f>'m6'!BG87+'m6'!BI87+'m7'!C87+'m7'!E87+'m7'!G87+'m7'!I87+'m7'!K87</f>
        <v>0</v>
      </c>
      <c r="DB97" s="46">
        <f>('m6'!BG87+'m6'!BI87)*'m6'!A87+('m7'!C87+'m7'!E87+'m7'!G87+'m7'!I87+'m7'!K87)*'m7'!A87</f>
        <v>0</v>
      </c>
      <c r="DC97" s="46">
        <f>'m6'!BH87+'m6'!BJ87+'m7'!D87+'m7'!F87+'m7'!H87+'m7'!J87+'m7'!L87</f>
        <v>0</v>
      </c>
      <c r="DD97" s="64"/>
      <c r="DE97" s="46">
        <f t="shared" si="125"/>
        <v>0</v>
      </c>
      <c r="DF97" s="44">
        <f>IFERROR(__xludf.DUMMYFUNCTION("""COMPUTED_VALUE"""),100.0)</f>
        <v>100</v>
      </c>
      <c r="DG97" s="45">
        <f>'m7'!M87+'m7'!O87+'m7'!Q87+'m7'!S87+'m7'!U87+'m7'!W87+'m7'!Y87</f>
        <v>0</v>
      </c>
      <c r="DH97" s="46">
        <f t="shared" si="126"/>
        <v>0</v>
      </c>
      <c r="DI97" s="46">
        <f>'m7'!N87+'m7'!P87+'m7'!R87+'m7'!T87+'m7'!V87+'m7'!X87+'m7'!Z87</f>
        <v>0</v>
      </c>
      <c r="DJ97" s="64"/>
      <c r="DK97" s="46">
        <f t="shared" si="127"/>
        <v>0</v>
      </c>
      <c r="DL97" s="2"/>
      <c r="DM97" s="45">
        <f>'m7'!AA87+'m7'!AC87+'m7'!AE87+'m7'!AG87+'m7'!AI87+'m7'!AK87+'m7'!AM87</f>
        <v>0</v>
      </c>
      <c r="DN97" s="46">
        <f t="shared" si="128"/>
        <v>0</v>
      </c>
      <c r="DO97" s="46">
        <f>'m7'!AB87+'m7'!AD87+'m7'!AF87+'m7'!AH87+'m7'!AJ87+'m7'!AL87+'m7'!AN87</f>
        <v>0</v>
      </c>
      <c r="DP97" s="64"/>
      <c r="DQ97" s="46">
        <f t="shared" si="129"/>
        <v>0</v>
      </c>
      <c r="DR97" s="2"/>
      <c r="DS97" s="45">
        <f>'m7'!AO87+'m7'!AQ87+'m7'!AS87+'m7'!AU87+'m7'!AW87+'m7'!AY87+'m7'!BA87</f>
        <v>0</v>
      </c>
      <c r="DT97" s="46">
        <f t="shared" si="130"/>
        <v>0</v>
      </c>
      <c r="DU97" s="46">
        <f>'m7'!AP87+'m7'!AR87+'m7'!AT87+'m7'!AV87+'m7'!AX87+'m7'!AZ87+'m7'!BB87</f>
        <v>0</v>
      </c>
      <c r="DV97" s="64"/>
      <c r="DW97" s="46">
        <f t="shared" si="131"/>
        <v>0</v>
      </c>
      <c r="DX97" s="2"/>
      <c r="DY97" s="97">
        <f>'m7'!BC87+'m7'!BE87+'m7'!BG87+'m7'!BI87+'m7'!BK87+'m8'!C87+'m8'!E87</f>
        <v>0</v>
      </c>
      <c r="DZ97" s="63">
        <f>('m7'!BC87+'m7'!BE87+'m7'!BG87+'m7'!BI87+'m7'!BK87)*DF97+('m8'!C87+'m8'!E87)*ED97</f>
        <v>0</v>
      </c>
      <c r="EA97" s="63">
        <f>'m7'!BD87+'m7'!BF87+'m7'!BH87+'m7'!BJ87+'m7'!BL87+'m8'!D87+'m8'!F87</f>
        <v>0</v>
      </c>
      <c r="EB97" s="64"/>
      <c r="EC97" s="63">
        <f t="shared" si="132"/>
        <v>0</v>
      </c>
      <c r="ED97" s="65">
        <f>IFERROR(__xludf.DUMMYFUNCTION("""COMPUTED_VALUE"""),100.0)</f>
        <v>100</v>
      </c>
      <c r="EE97" s="97">
        <f>'m8'!G87+'m8'!I87+'m8'!K87+'m8'!M87+'m8'!O87+'m8'!Q87+'m8'!S87</f>
        <v>0</v>
      </c>
      <c r="EF97" s="63">
        <f t="shared" si="133"/>
        <v>0</v>
      </c>
      <c r="EG97" s="63">
        <f>'m8'!H87+'m8'!J87+'m8'!L87+'m8'!N87+'m8'!P87+'m8'!R87+'m8'!T87</f>
        <v>0</v>
      </c>
      <c r="EH97" s="64"/>
      <c r="EI97" s="63">
        <f t="shared" si="134"/>
        <v>0</v>
      </c>
      <c r="EJ97" s="66"/>
      <c r="EK97" s="97">
        <f>'m8'!U87+'m8'!W87+'m8'!Y87+'m8'!AA87+'m8'!AC87+'m8'!AE87+'m8'!AG87</f>
        <v>0</v>
      </c>
      <c r="EL97" s="63">
        <f t="shared" si="135"/>
        <v>0</v>
      </c>
      <c r="EM97" s="63">
        <f>'m8'!V87+'m8'!X87+'m8'!Z87+'m8'!AB87+'m8'!AD87+'m8'!AF87+'m8'!AH87</f>
        <v>0</v>
      </c>
      <c r="EN97" s="64"/>
      <c r="EO97" s="63">
        <f t="shared" si="136"/>
        <v>0</v>
      </c>
      <c r="EP97" s="67"/>
      <c r="EQ97" s="55">
        <f>'m8'!AI87+'m8'!AK87+'m8'!AM87+'m8'!AO87+'m8'!AQ87+'m8'!AS87+'m8'!AU87</f>
        <v>0</v>
      </c>
      <c r="ER97" s="57">
        <f t="shared" si="137"/>
        <v>0</v>
      </c>
      <c r="ES97" s="57">
        <f>'m8'!AJ87+'m8'!AL87+'m8'!AN87+'m8'!AP87+'m8'!AR87+'m8'!AT87+'m8'!AV87</f>
        <v>0</v>
      </c>
      <c r="ET97" s="68"/>
      <c r="EU97" s="57">
        <f t="shared" si="138"/>
        <v>0</v>
      </c>
      <c r="EV97" s="67"/>
      <c r="EW97" s="55">
        <f>'m8'!AW87+'m8'!AY87+'m8'!BA87+'m8'!BC87+'m8'!BE87+'m8'!BG87+'m8'!BI87</f>
        <v>0</v>
      </c>
      <c r="EX97" s="57">
        <f t="shared" si="139"/>
        <v>0</v>
      </c>
      <c r="EY97" s="57">
        <f>'m8'!AX87+'m8'!AZ87+'m8'!BB87+'m8'!BD87+'m8'!BF87+'m8'!BH87+'m8'!BJ87</f>
        <v>0</v>
      </c>
      <c r="EZ97" s="68"/>
      <c r="FA97" s="57">
        <f t="shared" si="140"/>
        <v>0</v>
      </c>
      <c r="FB97" s="67"/>
      <c r="FC97" s="55">
        <f>'m8'!BK87+'m9'!C87+'m9'!E87+'m9'!G87+'m9'!I87+'m9'!K87+'m9'!M87</f>
        <v>0</v>
      </c>
      <c r="FD97" s="57">
        <f>'m8'!BK87*ED97+'m9'!C87*FH97+'m9'!E87*FH97+'m9'!G87*FH97+'m9'!I87*FH97+'m9'!K87*FH97+'m9'!M87*FH97</f>
        <v>0</v>
      </c>
      <c r="FE97" s="57">
        <f>'m8'!BL87+'m9'!D87+'m9'!F87+'m9'!H87+'m9'!J87+'m9'!L87+'m9'!N87</f>
        <v>0</v>
      </c>
      <c r="FF97" s="68"/>
      <c r="FG97" s="57">
        <f t="shared" si="141"/>
        <v>0</v>
      </c>
      <c r="FH97" s="65">
        <f>IFERROR(__xludf.DUMMYFUNCTION("""COMPUTED_VALUE"""),100.0)</f>
        <v>100</v>
      </c>
      <c r="FI97" s="97">
        <f>'m9'!O87+'m9'!Q87+'m9'!S87+'m9'!U87+'m9'!W87+'m9'!Y87+'m9'!AA87</f>
        <v>0</v>
      </c>
      <c r="FJ97" s="63">
        <f t="shared" si="142"/>
        <v>0</v>
      </c>
      <c r="FK97" s="63">
        <f>'m9'!P87+'m9'!R87+'m9'!T87+'m9'!V87+'m9'!X87+'m9'!Z87+'m9'!AB87</f>
        <v>0</v>
      </c>
      <c r="FL97" s="64"/>
      <c r="FM97" s="63">
        <f t="shared" si="143"/>
        <v>0</v>
      </c>
      <c r="FN97" s="67"/>
      <c r="FO97" s="55">
        <f>'m9'!AC87+'m9'!AE87+'m9'!AG87+'m9'!AI87+'m9'!AK87+'m9'!AM87+'m9'!AO87</f>
        <v>0</v>
      </c>
      <c r="FP97" s="57">
        <f t="shared" si="144"/>
        <v>0</v>
      </c>
      <c r="FQ97" s="57">
        <f>'m9'!AD87+'m9'!AF87+'m9'!AH87+'m9'!AJ87+'m9'!AL87+'m9'!AN87+'m9'!AP87</f>
        <v>0</v>
      </c>
      <c r="FR97" s="68"/>
      <c r="FS97" s="57">
        <f t="shared" si="145"/>
        <v>0</v>
      </c>
      <c r="FT97" s="67"/>
      <c r="FU97" s="55">
        <f>'m9'!AQ87+'m9'!AS87+'m9'!AU87+'m9'!AW87+'m9'!AY87+'m9'!BA87+'m9'!BC87</f>
        <v>0</v>
      </c>
      <c r="FV97" s="57">
        <f t="shared" si="146"/>
        <v>0</v>
      </c>
      <c r="FW97" s="57">
        <f>'m9'!AR87+'m9'!AT87+'m9'!AV87+'m9'!AX87+'m9'!AZ87+'m9'!BB87+'m9'!BD87</f>
        <v>0</v>
      </c>
      <c r="FX97" s="68"/>
      <c r="FY97" s="57">
        <f t="shared" si="147"/>
        <v>0</v>
      </c>
      <c r="FZ97" s="67"/>
      <c r="GA97" s="55">
        <f>'m9'!BE87+'m9'!BG87+'m9'!BI87+'m10'!C97+'m10'!E97+'m10'!G97+'m10'!I97</f>
        <v>0</v>
      </c>
      <c r="GB97" s="57">
        <f t="shared" si="148"/>
        <v>0</v>
      </c>
      <c r="GC97" s="57">
        <f>'m9'!BF87+'m9'!BH87+'m9'!BJ87+'m10'!D97+'m10'!F97+'m10'!H97+'m10'!J97</f>
        <v>0</v>
      </c>
      <c r="GD97" s="68"/>
      <c r="GE97" s="57">
        <f t="shared" si="149"/>
        <v>0</v>
      </c>
      <c r="GF97" s="69">
        <f>IFERROR(__xludf.DUMMYFUNCTION("""COMPUTED_VALUE"""),100.0)</f>
        <v>100</v>
      </c>
      <c r="GG97" s="55">
        <f>'m10'!K97+'m10'!M97+'m10'!O97+'m10'!Q97+'m10'!S97+'m10'!U97+'m10'!W97</f>
        <v>0</v>
      </c>
      <c r="GH97" s="57">
        <f t="shared" si="150"/>
        <v>0</v>
      </c>
      <c r="GI97" s="57">
        <f>'m10'!L97+'m10'!N97+'m10'!P97+'m10'!R97+'m10'!T97+'m10'!V97+'m10'!X97</f>
        <v>0</v>
      </c>
      <c r="GJ97" s="68"/>
      <c r="GK97" s="57">
        <f t="shared" si="151"/>
        <v>0</v>
      </c>
      <c r="GL97" s="67"/>
      <c r="GM97" s="55">
        <f>'m10'!Y97+'m10'!AA97+'m10'!AC97+'m10'!AE97+'m10'!AG97+'m10'!AI97+'m10'!AK97</f>
        <v>0</v>
      </c>
      <c r="GN97" s="57">
        <f t="shared" si="152"/>
        <v>0</v>
      </c>
      <c r="GO97" s="57">
        <f>'m10'!Z97+'m10'!AB97+'m10'!AD97+'m10'!AF97+'m10'!AH97+'m10'!AJ97+'m10'!AL97</f>
        <v>0</v>
      </c>
      <c r="GP97" s="68"/>
      <c r="GQ97" s="57">
        <f t="shared" si="153"/>
        <v>0</v>
      </c>
      <c r="GR97" s="61"/>
      <c r="GS97" s="55">
        <f>'m10'!AM97+'m10'!AO97+'m10'!AQ97+'m10'!AS97+'m10'!AU97+'m10'!AW97+'m10'!AY97</f>
        <v>0</v>
      </c>
      <c r="GT97" s="57">
        <f t="shared" si="154"/>
        <v>0</v>
      </c>
      <c r="GU97" s="57">
        <f>'m10'!AN97+'m10'!AP97+'m10'!AR97+'m10'!AT97+'m10'!AV97+'m10'!AX97+'m10'!AZ97</f>
        <v>0</v>
      </c>
      <c r="GV97" s="58"/>
      <c r="GW97" s="57">
        <f t="shared" si="155"/>
        <v>0</v>
      </c>
      <c r="GX97" s="61"/>
      <c r="GY97" s="55">
        <f>'m10'!BA97+'m10'!BC97+'m10'!BE97+'m10'!BG97+'m10'!BI97+'m10'!BK97+'m11'!C97</f>
        <v>0</v>
      </c>
      <c r="GZ97" s="57">
        <f t="shared" si="156"/>
        <v>0</v>
      </c>
      <c r="HA97" s="57">
        <f>'m10'!BB97+'m10'!BD97+'m10'!BF97+'m10'!BH97+'m10'!BJ97+'m10'!BL97+'m11'!D97</f>
        <v>0</v>
      </c>
      <c r="HB97" s="58"/>
      <c r="HC97" s="57">
        <f t="shared" si="157"/>
        <v>0</v>
      </c>
      <c r="HD97" s="69">
        <f>IFERROR(__xludf.DUMMYFUNCTION("""COMPUTED_VALUE"""),100.0)</f>
        <v>100</v>
      </c>
      <c r="HE97" s="55">
        <f>'m11'!E97+'m11'!G97+'m11'!I97+'m11'!K97+'m11'!M97+'m11'!O97+'m11'!Q97</f>
        <v>0</v>
      </c>
      <c r="HF97" s="57">
        <f t="shared" si="158"/>
        <v>0</v>
      </c>
      <c r="HG97" s="57">
        <f>'m11'!F97+'m11'!H97+'m11'!J97+'m11'!L97+'m11'!N97+'m11'!P97+'m11'!R97</f>
        <v>0</v>
      </c>
      <c r="HH97" s="68"/>
      <c r="HI97" s="57">
        <f t="shared" si="159"/>
        <v>0</v>
      </c>
      <c r="HJ97" s="67"/>
      <c r="HK97" s="55">
        <f>'m11'!S97+'m11'!U97+'m11'!W97+'m11'!Y97+'m11'!AA97+'m11'!AC97+'m11'!AE97</f>
        <v>0</v>
      </c>
      <c r="HL97" s="57">
        <f t="shared" si="160"/>
        <v>0</v>
      </c>
      <c r="HM97" s="57">
        <f>'m11'!T97+'m11'!V97+'m11'!X97+'m11'!Z97+'m11'!AB97+'m11'!AD97+'m11'!AF97</f>
        <v>0</v>
      </c>
      <c r="HN97" s="68"/>
      <c r="HO97" s="57">
        <f t="shared" si="161"/>
        <v>0</v>
      </c>
      <c r="HP97" s="61"/>
      <c r="HQ97" s="55">
        <f>'m11'!AG97+'m11'!AI97+'m11'!AK97+'m11'!AM97+'m11'!AO97+'m11'!AQ97+'m11'!AS97</f>
        <v>0</v>
      </c>
      <c r="HR97" s="57">
        <f t="shared" si="162"/>
        <v>0</v>
      </c>
      <c r="HS97" s="57">
        <f>'m11'!AH97+'m11'!AJ97+'m11'!AL97+'m11'!AN97+'m11'!AP97+'m11'!AR97+'m11'!AT97</f>
        <v>0</v>
      </c>
      <c r="HT97" s="58"/>
      <c r="HU97" s="57">
        <f t="shared" si="163"/>
        <v>0</v>
      </c>
      <c r="HV97" s="61"/>
      <c r="HW97" s="55">
        <f>'m11'!AU97+'m11'!AW97+'m11'!AY97+'m11'!BA97+'m11'!BC97+'m11'!BE97+'m11'!BG97</f>
        <v>0</v>
      </c>
      <c r="HX97" s="57">
        <f t="shared" si="164"/>
        <v>0</v>
      </c>
      <c r="HY97" s="57">
        <f>'m11'!AV97+'m11'!AX97+'m11'!AZ97+'m11'!BB97+'m11'!BD97+'m11'!BF97+'m11'!BH97</f>
        <v>0</v>
      </c>
      <c r="HZ97" s="58"/>
      <c r="IA97" s="57">
        <f t="shared" si="165"/>
        <v>0</v>
      </c>
      <c r="IB97" s="61">
        <f>IFERROR(__xludf.DUMMYFUNCTION("""COMPUTED_VALUE"""),100.0)</f>
        <v>100</v>
      </c>
      <c r="IC97" s="55">
        <f>'m11'!BI97+'m12'!C97+'m12'!E97+'m12'!G97+'m12'!I97+'m12'!K97+'m12'!M97</f>
        <v>0</v>
      </c>
      <c r="ID97" s="57">
        <f t="shared" si="166"/>
        <v>0</v>
      </c>
      <c r="IE97" s="57">
        <f>'m11'!BJ97+'m12'!D97+'m12'!F97+'m12'!H97+'m12'!J97+'m12'!L97+'m12'!N97</f>
        <v>0</v>
      </c>
      <c r="IF97" s="58"/>
      <c r="IG97" s="57">
        <f t="shared" si="167"/>
        <v>0</v>
      </c>
      <c r="IH97" s="61"/>
      <c r="II97" s="55">
        <f>'m12'!O97+'m12'!Q97+'m12'!S97+'m12'!U97+'m12'!W97+'m12'!Y97+'m12'!AA97</f>
        <v>0</v>
      </c>
      <c r="IJ97" s="57">
        <f t="shared" si="168"/>
        <v>0</v>
      </c>
      <c r="IK97" s="57">
        <f>'m12'!P97+'m12'!R97+'m12'!T97+'m12'!V97+'m12'!X97+'m12'!Z97+'m12'!AB97</f>
        <v>0</v>
      </c>
      <c r="IL97" s="58"/>
      <c r="IM97" s="57">
        <f t="shared" si="169"/>
        <v>0</v>
      </c>
      <c r="IN97" s="61"/>
      <c r="IO97" s="55">
        <f>'m12'!AC97+'m12'!AE97+'m12'!AG97+'m12'!AI97+'m12'!AK97+'m12'!AM97+'m12'!AO97</f>
        <v>0</v>
      </c>
      <c r="IP97" s="57">
        <f t="shared" si="170"/>
        <v>0</v>
      </c>
      <c r="IQ97" s="57">
        <f>'m12'!AD97+'m12'!AF97+'m12'!AH97+'m12'!AJ97+'m12'!AL97+'m12'!AN97+'m12'!AP97</f>
        <v>0</v>
      </c>
      <c r="IR97" s="58"/>
      <c r="IS97" s="57">
        <f t="shared" si="171"/>
        <v>0</v>
      </c>
      <c r="IT97" s="61"/>
      <c r="IU97" s="55">
        <f>'m12'!AQ97+'m12'!AS97+'m12'!AU97+'m12'!AW97+'m12'!AY97+'m12'!BA97+'m12'!BC97</f>
        <v>0</v>
      </c>
      <c r="IV97" s="57">
        <f t="shared" si="172"/>
        <v>0</v>
      </c>
      <c r="IW97" s="57">
        <f>'m12'!AR97+'m12'!AT97+'m12'!AV97+'m12'!AX97+'m12'!AZ97+'m12'!BB97+'m12'!BD97</f>
        <v>0</v>
      </c>
      <c r="IX97" s="58"/>
      <c r="IY97" s="57">
        <f t="shared" si="173"/>
        <v>0</v>
      </c>
      <c r="IZ97" s="61"/>
      <c r="JA97" s="55">
        <f>'m12'!BE97+'m12'!BG97+'m12'!BI97+'m12'!BK97</f>
        <v>0</v>
      </c>
      <c r="JB97" s="57">
        <f t="shared" si="174"/>
        <v>0</v>
      </c>
      <c r="JC97" s="57">
        <f>'m12'!BF97+'m12'!BH97+'m12'!BJ97+'m12'!BL97</f>
        <v>0</v>
      </c>
      <c r="JD97" s="58"/>
      <c r="JE97" s="57">
        <f t="shared" si="175"/>
        <v>0</v>
      </c>
    </row>
    <row r="98">
      <c r="A98" s="2" t="str">
        <f>IFERROR(__xludf.DUMMYFUNCTION("""COMPUTED_VALUE"""),"Vojtěch Fux")</f>
        <v>Vojtěch Fux</v>
      </c>
      <c r="B98" s="2"/>
      <c r="C98" s="94"/>
      <c r="D98" s="46"/>
      <c r="E98" s="46"/>
      <c r="F98" s="47"/>
      <c r="G98" s="46"/>
      <c r="H98" s="2"/>
      <c r="I98" s="45"/>
      <c r="J98" s="46"/>
      <c r="K98" s="46"/>
      <c r="L98" s="47"/>
      <c r="M98" s="46"/>
      <c r="N98" s="2"/>
      <c r="O98" s="45"/>
      <c r="P98" s="46"/>
      <c r="Q98" s="46"/>
      <c r="R98" s="47"/>
      <c r="S98" s="46"/>
      <c r="T98" s="2"/>
      <c r="U98" s="45"/>
      <c r="V98" s="46"/>
      <c r="W98" s="46"/>
      <c r="X98" s="47"/>
      <c r="Y98" s="46"/>
      <c r="Z98" s="2"/>
      <c r="AA98" s="45"/>
      <c r="AB98" s="46"/>
      <c r="AC98" s="46"/>
      <c r="AD98" s="47"/>
      <c r="AE98" s="46"/>
      <c r="AF98" s="2"/>
      <c r="AG98" s="45"/>
      <c r="AH98" s="46"/>
      <c r="AI98" s="46"/>
      <c r="AJ98" s="47"/>
      <c r="AK98" s="46"/>
      <c r="AL98" s="2"/>
      <c r="AM98" s="45"/>
      <c r="AN98" s="46"/>
      <c r="AO98" s="52"/>
      <c r="AP98" s="47"/>
      <c r="AQ98" s="46"/>
      <c r="AR98" s="2"/>
      <c r="AS98" s="45"/>
      <c r="AT98" s="46"/>
      <c r="AU98" s="46"/>
      <c r="AV98" s="47"/>
      <c r="AW98" s="62"/>
      <c r="AX98" s="2"/>
      <c r="AY98" s="45"/>
      <c r="AZ98" s="46"/>
      <c r="BA98" s="46"/>
      <c r="BB98" s="47"/>
      <c r="BC98" s="46"/>
      <c r="BD98" s="2"/>
      <c r="BE98" s="45"/>
      <c r="BF98" s="46"/>
      <c r="BG98" s="46"/>
      <c r="BH98" s="47"/>
      <c r="BI98" s="46"/>
      <c r="BJ98" s="2"/>
      <c r="BK98" s="45"/>
      <c r="BL98" s="46"/>
      <c r="BM98" s="46"/>
      <c r="BN98" s="47"/>
      <c r="BO98" s="46"/>
      <c r="BP98" s="2"/>
      <c r="BQ98" s="45"/>
      <c r="BR98" s="46"/>
      <c r="BS98" s="46"/>
      <c r="BT98" s="47"/>
      <c r="BU98" s="46"/>
      <c r="BV98" s="2"/>
      <c r="BW98" s="45">
        <f>'m5'!AY76+'m5'!BA76+'m5'!BC76+'m5'!BE76+'m5'!BG76+'m5'!BI76+'m5'!BK76</f>
        <v>0</v>
      </c>
      <c r="BX98" s="46">
        <f>'m5'!A76*BW98</f>
        <v>0</v>
      </c>
      <c r="BY98" s="46">
        <f>'m5'!AZ76+'m5'!BB76+'m5'!BD76+'m5'!BF76+'m5'!BH76+'m5'!BJ76+'m5'!BL76</f>
        <v>0</v>
      </c>
      <c r="BZ98" s="47"/>
      <c r="CA98" s="46">
        <f t="shared" si="116"/>
        <v>0</v>
      </c>
      <c r="CB98" s="44">
        <f>IFERROR(__xludf.DUMMYFUNCTION("""COMPUTED_VALUE"""),100.0)</f>
        <v>100</v>
      </c>
      <c r="CC98" s="45">
        <f>'m6'!C88+'m6'!E88+'m6'!G88+'m6'!I88+'m6'!K88+'m6'!M88+'m6'!O88</f>
        <v>4</v>
      </c>
      <c r="CD98" s="46">
        <f t="shared" si="117"/>
        <v>400</v>
      </c>
      <c r="CE98" s="46">
        <f>'m6'!D88+'m6'!F88+'m6'!H88+'m6'!J88+'m6'!L88+'m6'!N88+'m6'!P88</f>
        <v>100</v>
      </c>
      <c r="CF98" s="64"/>
      <c r="CG98" s="46">
        <f t="shared" si="118"/>
        <v>-300</v>
      </c>
      <c r="CH98" s="2"/>
      <c r="CI98" s="45">
        <f>'m6'!Q88+'m6'!S88+'m6'!U88+'m6'!W88+'m6'!Y88+'m6'!AA88+'m6'!AC88</f>
        <v>5</v>
      </c>
      <c r="CJ98" s="54">
        <f t="shared" si="119"/>
        <v>500</v>
      </c>
      <c r="CK98" s="46">
        <f>'m6'!R88+'m6'!T88+'m6'!V88+'m6'!X88+'m6'!Z88+'m6'!AB88+'m6'!AD88</f>
        <v>0</v>
      </c>
      <c r="CL98" s="64"/>
      <c r="CM98" s="46">
        <f t="shared" si="120"/>
        <v>-500</v>
      </c>
      <c r="CN98" s="2"/>
      <c r="CO98" s="45">
        <f>'m6'!AE88+'m6'!AG88+'m6'!AI88+'m6'!AK88+'m6'!AM88+'m6'!AO88+'m6'!AQ88</f>
        <v>0</v>
      </c>
      <c r="CP98" s="46">
        <f t="shared" si="121"/>
        <v>0</v>
      </c>
      <c r="CQ98" s="46">
        <f>'m6'!AF88+'m6'!AH88+'m6'!AJ88+'m6'!AL88+'m6'!AN88+'m6'!AP88+'m6'!AR88</f>
        <v>0</v>
      </c>
      <c r="CR98" s="64"/>
      <c r="CS98" s="46">
        <f t="shared" si="122"/>
        <v>0</v>
      </c>
      <c r="CT98" s="2"/>
      <c r="CU98" s="45">
        <f>'m6'!AS88+'m6'!AU88+'m6'!AW88+'m6'!AY88+'m6'!BA88+'m6'!BC88+'m6'!BE88</f>
        <v>0</v>
      </c>
      <c r="CV98" s="46">
        <f t="shared" si="123"/>
        <v>0</v>
      </c>
      <c r="CW98" s="46">
        <f>'m6'!AT88+'m6'!AV88+'m6'!AX88+'m6'!AZ88+'m6'!BB88+'m6'!BD88+'m6'!BF88</f>
        <v>0</v>
      </c>
      <c r="CX98" s="64"/>
      <c r="CY98" s="46">
        <f t="shared" si="124"/>
        <v>0</v>
      </c>
      <c r="CZ98" s="2"/>
      <c r="DA98" s="45">
        <f>'m6'!BG88+'m6'!BI88+'m7'!C88+'m7'!E88+'m7'!G88+'m7'!I88+'m7'!K88</f>
        <v>0</v>
      </c>
      <c r="DB98" s="46">
        <f>('m6'!BG88+'m6'!BI88)*'m6'!A88+('m7'!C88+'m7'!E88+'m7'!G88+'m7'!I88+'m7'!K88)*'m7'!A88</f>
        <v>0</v>
      </c>
      <c r="DC98" s="46">
        <f>'m6'!BH88+'m6'!BJ88+'m7'!D88+'m7'!F88+'m7'!H88+'m7'!J88+'m7'!L88</f>
        <v>0</v>
      </c>
      <c r="DD98" s="64"/>
      <c r="DE98" s="46">
        <f t="shared" si="125"/>
        <v>0</v>
      </c>
      <c r="DF98" s="44">
        <f>IFERROR(__xludf.DUMMYFUNCTION("""COMPUTED_VALUE"""),100.0)</f>
        <v>100</v>
      </c>
      <c r="DG98" s="45">
        <f>'m7'!M88+'m7'!O88+'m7'!Q88+'m7'!S88+'m7'!U88+'m7'!W88+'m7'!Y88</f>
        <v>0</v>
      </c>
      <c r="DH98" s="46">
        <f t="shared" si="126"/>
        <v>0</v>
      </c>
      <c r="DI98" s="46">
        <f>'m7'!N88+'m7'!P88+'m7'!R88+'m7'!T88+'m7'!V88+'m7'!X88+'m7'!Z88</f>
        <v>0</v>
      </c>
      <c r="DJ98" s="64"/>
      <c r="DK98" s="46">
        <f t="shared" si="127"/>
        <v>0</v>
      </c>
      <c r="DL98" s="2"/>
      <c r="DM98" s="45">
        <f>'m7'!AA88+'m7'!AC88+'m7'!AE88+'m7'!AG88+'m7'!AI88+'m7'!AK88+'m7'!AM88</f>
        <v>5.5</v>
      </c>
      <c r="DN98" s="46">
        <f t="shared" si="128"/>
        <v>550</v>
      </c>
      <c r="DO98" s="46">
        <f>'m7'!AB88+'m7'!AD88+'m7'!AF88+'m7'!AH88+'m7'!AJ88+'m7'!AL88+'m7'!AN88</f>
        <v>900</v>
      </c>
      <c r="DP98" s="64"/>
      <c r="DQ98" s="46">
        <f t="shared" si="129"/>
        <v>350</v>
      </c>
      <c r="DR98" s="2"/>
      <c r="DS98" s="45">
        <f>'m7'!AO88+'m7'!AQ88+'m7'!AS88+'m7'!AU88+'m7'!AW88+'m7'!AY88+'m7'!BA88</f>
        <v>17</v>
      </c>
      <c r="DT98" s="46">
        <f t="shared" si="130"/>
        <v>1700</v>
      </c>
      <c r="DU98" s="46">
        <f>'m7'!AP88+'m7'!AR88+'m7'!AT88+'m7'!AV88+'m7'!AX88+'m7'!AZ88+'m7'!BB88</f>
        <v>0</v>
      </c>
      <c r="DV98" s="64"/>
      <c r="DW98" s="46">
        <f t="shared" si="131"/>
        <v>-1700</v>
      </c>
      <c r="DX98" s="2"/>
      <c r="DY98" s="97">
        <f>'m7'!BC88+'m7'!BE88+'m7'!BG88+'m7'!BI88+'m7'!BK88+'m8'!C88+'m8'!E88</f>
        <v>6</v>
      </c>
      <c r="DZ98" s="63">
        <f>('m7'!BC88+'m7'!BE88+'m7'!BG88+'m7'!BI88+'m7'!BK88)*DF98+('m8'!C88+'m8'!E88)*ED98</f>
        <v>600</v>
      </c>
      <c r="EA98" s="63">
        <f>'m7'!BD88+'m7'!BF88+'m7'!BH88+'m7'!BJ88+'m7'!BL88+'m8'!D88+'m8'!F88</f>
        <v>0</v>
      </c>
      <c r="EB98" s="64"/>
      <c r="EC98" s="63">
        <f t="shared" si="132"/>
        <v>-600</v>
      </c>
      <c r="ED98" s="65">
        <f>IFERROR(__xludf.DUMMYFUNCTION("""COMPUTED_VALUE"""),100.0)</f>
        <v>100</v>
      </c>
      <c r="EE98" s="97">
        <f>'m8'!G88+'m8'!I88+'m8'!K88+'m8'!M88+'m8'!O88+'m8'!Q88+'m8'!S88</f>
        <v>0</v>
      </c>
      <c r="EF98" s="63">
        <f t="shared" si="133"/>
        <v>0</v>
      </c>
      <c r="EG98" s="63">
        <f>'m8'!H88+'m8'!J88+'m8'!L88+'m8'!N88+'m8'!P88+'m8'!R88+'m8'!T88</f>
        <v>0</v>
      </c>
      <c r="EH98" s="64"/>
      <c r="EI98" s="63">
        <f t="shared" si="134"/>
        <v>0</v>
      </c>
      <c r="EJ98" s="66"/>
      <c r="EK98" s="97">
        <f>'m8'!U88+'m8'!W88+'m8'!Y88+'m8'!AA88+'m8'!AC88+'m8'!AE88+'m8'!AG88</f>
        <v>11</v>
      </c>
      <c r="EL98" s="63">
        <f t="shared" si="135"/>
        <v>1100</v>
      </c>
      <c r="EM98" s="63">
        <f>'m8'!V88+'m8'!X88+'m8'!Z88+'m8'!AB88+'m8'!AD88+'m8'!AF88+'m8'!AH88</f>
        <v>0</v>
      </c>
      <c r="EN98" s="64"/>
      <c r="EO98" s="63">
        <f t="shared" si="136"/>
        <v>-1100</v>
      </c>
      <c r="EP98" s="67"/>
      <c r="EQ98" s="55">
        <f>'m8'!AI88+'m8'!AK88+'m8'!AM88+'m8'!AO88+'m8'!AQ88+'m8'!AS88+'m8'!AU88</f>
        <v>16.5</v>
      </c>
      <c r="ER98" s="57">
        <f t="shared" si="137"/>
        <v>1650</v>
      </c>
      <c r="ES98" s="57">
        <f>'m8'!AJ88+'m8'!AL88+'m8'!AN88+'m8'!AP88+'m8'!AR88+'m8'!AT88+'m8'!AV88</f>
        <v>1650</v>
      </c>
      <c r="ET98" s="68"/>
      <c r="EU98" s="57">
        <f t="shared" si="138"/>
        <v>0</v>
      </c>
      <c r="EV98" s="67"/>
      <c r="EW98" s="55">
        <f>'m8'!AW88+'m8'!AY88+'m8'!BA88+'m8'!BC88+'m8'!BE88+'m8'!BG88+'m8'!BI88</f>
        <v>0</v>
      </c>
      <c r="EX98" s="57">
        <f t="shared" si="139"/>
        <v>0</v>
      </c>
      <c r="EY98" s="57">
        <f>'m8'!AX88+'m8'!AZ88+'m8'!BB88+'m8'!BD88+'m8'!BF88+'m8'!BH88+'m8'!BJ88</f>
        <v>0</v>
      </c>
      <c r="EZ98" s="68"/>
      <c r="FA98" s="57">
        <f t="shared" si="140"/>
        <v>0</v>
      </c>
      <c r="FB98" s="67"/>
      <c r="FC98" s="55">
        <f>'m8'!BK88+'m9'!C88+'m9'!E88+'m9'!G88+'m9'!I88+'m9'!K88+'m9'!M88</f>
        <v>14.5</v>
      </c>
      <c r="FD98" s="57">
        <f>'m8'!BK88*ED98+'m9'!C88*FH98+'m9'!E88*FH98+'m9'!G88*FH98+'m9'!I88*FH98+'m9'!K88*FH98+'m9'!M88*FH98</f>
        <v>1450</v>
      </c>
      <c r="FE98" s="57">
        <f>'m8'!BL88+'m9'!D88+'m9'!F88+'m9'!H88+'m9'!J88+'m9'!L88+'m9'!N88</f>
        <v>0</v>
      </c>
      <c r="FF98" s="68"/>
      <c r="FG98" s="57">
        <f t="shared" si="141"/>
        <v>-1450</v>
      </c>
      <c r="FH98" s="65">
        <f>IFERROR(__xludf.DUMMYFUNCTION("""COMPUTED_VALUE"""),100.0)</f>
        <v>100</v>
      </c>
      <c r="FI98" s="97">
        <f>'m9'!O88+'m9'!Q88+'m9'!S88+'m9'!U88+'m9'!W88+'m9'!Y88+'m9'!AA88</f>
        <v>4</v>
      </c>
      <c r="FJ98" s="63">
        <f t="shared" si="142"/>
        <v>400</v>
      </c>
      <c r="FK98" s="63">
        <f>'m9'!P88+'m9'!R88+'m9'!T88+'m9'!V88+'m9'!X88+'m9'!Z88+'m9'!AB88</f>
        <v>0</v>
      </c>
      <c r="FL98" s="64"/>
      <c r="FM98" s="63">
        <f t="shared" si="143"/>
        <v>-400</v>
      </c>
      <c r="FN98" s="67"/>
      <c r="FO98" s="55">
        <f>'m9'!AC88+'m9'!AE88+'m9'!AG88+'m9'!AI88+'m9'!AK88+'m9'!AM88+'m9'!AO88</f>
        <v>0</v>
      </c>
      <c r="FP98" s="57">
        <f t="shared" si="144"/>
        <v>0</v>
      </c>
      <c r="FQ98" s="57">
        <f>'m9'!AD88+'m9'!AF88+'m9'!AH88+'m9'!AJ88+'m9'!AL88+'m9'!AN88+'m9'!AP88</f>
        <v>0</v>
      </c>
      <c r="FR98" s="68"/>
      <c r="FS98" s="57">
        <f t="shared" si="145"/>
        <v>0</v>
      </c>
      <c r="FT98" s="67"/>
      <c r="FU98" s="55">
        <f>'m9'!AQ88+'m9'!AS88+'m9'!AU88+'m9'!AW88+'m9'!AY88+'m9'!BA88+'m9'!BC88</f>
        <v>0</v>
      </c>
      <c r="FV98" s="57">
        <f t="shared" si="146"/>
        <v>0</v>
      </c>
      <c r="FW98" s="57">
        <f>'m9'!AR88+'m9'!AT88+'m9'!AV88+'m9'!AX88+'m9'!AZ88+'m9'!BB88+'m9'!BD88</f>
        <v>0</v>
      </c>
      <c r="FX98" s="68"/>
      <c r="FY98" s="57">
        <f t="shared" si="147"/>
        <v>0</v>
      </c>
      <c r="FZ98" s="67"/>
      <c r="GA98" s="55">
        <f>'m9'!BE88+'m9'!BG88+'m9'!BI88+'m10'!C98+'m10'!E98+'m10'!G98+'m10'!I98</f>
        <v>0</v>
      </c>
      <c r="GB98" s="57">
        <f t="shared" si="148"/>
        <v>0</v>
      </c>
      <c r="GC98" s="57">
        <f>'m9'!BF88+'m9'!BH88+'m9'!BJ88+'m10'!D98+'m10'!F98+'m10'!H98+'m10'!J98</f>
        <v>0</v>
      </c>
      <c r="GD98" s="68"/>
      <c r="GE98" s="57">
        <f t="shared" si="149"/>
        <v>0</v>
      </c>
      <c r="GF98" s="69">
        <f>IFERROR(__xludf.DUMMYFUNCTION("""COMPUTED_VALUE"""),100.0)</f>
        <v>100</v>
      </c>
      <c r="GG98" s="55">
        <f>'m10'!K98+'m10'!M98+'m10'!O98+'m10'!Q98+'m10'!S98+'m10'!U98+'m10'!W98</f>
        <v>3</v>
      </c>
      <c r="GH98" s="57">
        <f t="shared" si="150"/>
        <v>300</v>
      </c>
      <c r="GI98" s="57">
        <f>'m10'!L98+'m10'!N98+'m10'!P98+'m10'!R98+'m10'!T98+'m10'!V98+'m10'!X98</f>
        <v>300</v>
      </c>
      <c r="GJ98" s="68"/>
      <c r="GK98" s="57">
        <f t="shared" si="151"/>
        <v>0</v>
      </c>
      <c r="GL98" s="67"/>
      <c r="GM98" s="55">
        <f>'m10'!Y98+'m10'!AA98+'m10'!AC98+'m10'!AE98+'m10'!AG98+'m10'!AI98+'m10'!AK98</f>
        <v>0</v>
      </c>
      <c r="GN98" s="57">
        <f t="shared" si="152"/>
        <v>0</v>
      </c>
      <c r="GO98" s="57">
        <f>'m10'!Z98+'m10'!AB98+'m10'!AD98+'m10'!AF98+'m10'!AH98+'m10'!AJ98+'m10'!AL98</f>
        <v>0</v>
      </c>
      <c r="GP98" s="68"/>
      <c r="GQ98" s="57">
        <f t="shared" si="153"/>
        <v>0</v>
      </c>
      <c r="GR98" s="61"/>
      <c r="GS98" s="55">
        <f>'m10'!AM98+'m10'!AO98+'m10'!AQ98+'m10'!AS98+'m10'!AU98+'m10'!AW98+'m10'!AY98</f>
        <v>0</v>
      </c>
      <c r="GT98" s="57">
        <f t="shared" si="154"/>
        <v>0</v>
      </c>
      <c r="GU98" s="57">
        <f>'m10'!AN98+'m10'!AP98+'m10'!AR98+'m10'!AT98+'m10'!AV98+'m10'!AX98+'m10'!AZ98</f>
        <v>0</v>
      </c>
      <c r="GV98" s="58"/>
      <c r="GW98" s="57">
        <f t="shared" si="155"/>
        <v>0</v>
      </c>
      <c r="GX98" s="61"/>
      <c r="GY98" s="55">
        <f>'m10'!BA98+'m10'!BC98+'m10'!BE98+'m10'!BG98+'m10'!BI98+'m10'!BK98+'m11'!C98</f>
        <v>15.5</v>
      </c>
      <c r="GZ98" s="57">
        <f t="shared" si="156"/>
        <v>1550</v>
      </c>
      <c r="HA98" s="57">
        <f>'m10'!BB98+'m10'!BD98+'m10'!BF98+'m10'!BH98+'m10'!BJ98+'m10'!BL98+'m11'!D98</f>
        <v>1550</v>
      </c>
      <c r="HB98" s="58"/>
      <c r="HC98" s="57">
        <f t="shared" si="157"/>
        <v>0</v>
      </c>
      <c r="HD98" s="69">
        <f>IFERROR(__xludf.DUMMYFUNCTION("""COMPUTED_VALUE"""),100.0)</f>
        <v>100</v>
      </c>
      <c r="HE98" s="55">
        <f>'m11'!E98+'m11'!G98+'m11'!I98+'m11'!K98+'m11'!M98+'m11'!O98+'m11'!Q98</f>
        <v>0</v>
      </c>
      <c r="HF98" s="57">
        <f t="shared" si="158"/>
        <v>0</v>
      </c>
      <c r="HG98" s="57">
        <f>'m11'!F98+'m11'!H98+'m11'!J98+'m11'!L98+'m11'!N98+'m11'!P98+'m11'!R98</f>
        <v>0</v>
      </c>
      <c r="HH98" s="68"/>
      <c r="HI98" s="57">
        <f t="shared" si="159"/>
        <v>0</v>
      </c>
      <c r="HJ98" s="67"/>
      <c r="HK98" s="55">
        <f>'m11'!S98+'m11'!U98+'m11'!W98+'m11'!Y98+'m11'!AA98+'m11'!AC98+'m11'!AE98</f>
        <v>0</v>
      </c>
      <c r="HL98" s="57">
        <f t="shared" si="160"/>
        <v>0</v>
      </c>
      <c r="HM98" s="57">
        <f>'m11'!T98+'m11'!V98+'m11'!X98+'m11'!Z98+'m11'!AB98+'m11'!AD98+'m11'!AF98</f>
        <v>0</v>
      </c>
      <c r="HN98" s="68"/>
      <c r="HO98" s="57">
        <f t="shared" si="161"/>
        <v>0</v>
      </c>
      <c r="HP98" s="61"/>
      <c r="HQ98" s="55">
        <f>'m11'!AG98+'m11'!AI98+'m11'!AK98+'m11'!AM98+'m11'!AO98+'m11'!AQ98+'m11'!AS98</f>
        <v>0</v>
      </c>
      <c r="HR98" s="57">
        <f t="shared" si="162"/>
        <v>0</v>
      </c>
      <c r="HS98" s="57">
        <f>'m11'!AH98+'m11'!AJ98+'m11'!AL98+'m11'!AN98+'m11'!AP98+'m11'!AR98+'m11'!AT98</f>
        <v>0</v>
      </c>
      <c r="HT98" s="58"/>
      <c r="HU98" s="57">
        <f t="shared" si="163"/>
        <v>0</v>
      </c>
      <c r="HV98" s="61"/>
      <c r="HW98" s="55">
        <f>'m11'!AU98+'m11'!AW98+'m11'!AY98+'m11'!BA98+'m11'!BC98+'m11'!BE98+'m11'!BG98</f>
        <v>0</v>
      </c>
      <c r="HX98" s="57">
        <f t="shared" si="164"/>
        <v>0</v>
      </c>
      <c r="HY98" s="57">
        <f>'m11'!AV98+'m11'!AX98+'m11'!AZ98+'m11'!BB98+'m11'!BD98+'m11'!BF98+'m11'!BH98</f>
        <v>0</v>
      </c>
      <c r="HZ98" s="58"/>
      <c r="IA98" s="57">
        <f t="shared" si="165"/>
        <v>0</v>
      </c>
      <c r="IB98" s="61">
        <f>IFERROR(__xludf.DUMMYFUNCTION("""COMPUTED_VALUE"""),100.0)</f>
        <v>100</v>
      </c>
      <c r="IC98" s="55">
        <f>'m11'!BI98+'m12'!C98+'m12'!E98+'m12'!G98+'m12'!I98+'m12'!K98+'m12'!M98</f>
        <v>0</v>
      </c>
      <c r="ID98" s="57">
        <f t="shared" si="166"/>
        <v>0</v>
      </c>
      <c r="IE98" s="57">
        <f>'m11'!BJ98+'m12'!D98+'m12'!F98+'m12'!H98+'m12'!J98+'m12'!L98+'m12'!N98</f>
        <v>0</v>
      </c>
      <c r="IF98" s="58"/>
      <c r="IG98" s="57">
        <f t="shared" si="167"/>
        <v>0</v>
      </c>
      <c r="IH98" s="61"/>
      <c r="II98" s="55">
        <f>'m12'!O98+'m12'!Q98+'m12'!S98+'m12'!U98+'m12'!W98+'m12'!Y98+'m12'!AA98</f>
        <v>0</v>
      </c>
      <c r="IJ98" s="57">
        <f t="shared" si="168"/>
        <v>0</v>
      </c>
      <c r="IK98" s="57">
        <f>'m12'!P98+'m12'!R98+'m12'!T98+'m12'!V98+'m12'!X98+'m12'!Z98+'m12'!AB98</f>
        <v>0</v>
      </c>
      <c r="IL98" s="58"/>
      <c r="IM98" s="57">
        <f t="shared" si="169"/>
        <v>0</v>
      </c>
      <c r="IN98" s="61"/>
      <c r="IO98" s="55">
        <f>'m12'!AC98+'m12'!AE98+'m12'!AG98+'m12'!AI98+'m12'!AK98+'m12'!AM98+'m12'!AO98</f>
        <v>0</v>
      </c>
      <c r="IP98" s="57">
        <f t="shared" si="170"/>
        <v>0</v>
      </c>
      <c r="IQ98" s="57">
        <f>'m12'!AD98+'m12'!AF98+'m12'!AH98+'m12'!AJ98+'m12'!AL98+'m12'!AN98+'m12'!AP98</f>
        <v>0</v>
      </c>
      <c r="IR98" s="58"/>
      <c r="IS98" s="57">
        <f t="shared" si="171"/>
        <v>0</v>
      </c>
      <c r="IT98" s="61"/>
      <c r="IU98" s="55">
        <f>'m12'!AQ98+'m12'!AS98+'m12'!AU98+'m12'!AW98+'m12'!AY98+'m12'!BA98+'m12'!BC98</f>
        <v>0</v>
      </c>
      <c r="IV98" s="57">
        <f t="shared" si="172"/>
        <v>0</v>
      </c>
      <c r="IW98" s="57">
        <f>'m12'!AR98+'m12'!AT98+'m12'!AV98+'m12'!AX98+'m12'!AZ98+'m12'!BB98+'m12'!BD98</f>
        <v>0</v>
      </c>
      <c r="IX98" s="58"/>
      <c r="IY98" s="57">
        <f t="shared" si="173"/>
        <v>0</v>
      </c>
      <c r="IZ98" s="61"/>
      <c r="JA98" s="55">
        <f>'m12'!BE98+'m12'!BG98+'m12'!BI98+'m12'!BK98</f>
        <v>0</v>
      </c>
      <c r="JB98" s="57">
        <f t="shared" si="174"/>
        <v>0</v>
      </c>
      <c r="JC98" s="57">
        <f>'m12'!BF98+'m12'!BH98+'m12'!BJ98+'m12'!BL98</f>
        <v>0</v>
      </c>
      <c r="JD98" s="58"/>
      <c r="JE98" s="57">
        <f t="shared" si="175"/>
        <v>0</v>
      </c>
    </row>
    <row r="99">
      <c r="A99" s="2" t="str">
        <f>IFERROR(__xludf.DUMMYFUNCTION("""COMPUTED_VALUE"""),"Michal Jiřík-x")</f>
        <v>Michal Jiřík-x</v>
      </c>
      <c r="B99" s="2"/>
      <c r="C99" s="94"/>
      <c r="D99" s="46"/>
      <c r="E99" s="46"/>
      <c r="F99" s="47"/>
      <c r="G99" s="46"/>
      <c r="H99" s="2"/>
      <c r="I99" s="45"/>
      <c r="J99" s="46"/>
      <c r="K99" s="46"/>
      <c r="L99" s="47"/>
      <c r="M99" s="46"/>
      <c r="N99" s="2"/>
      <c r="O99" s="45"/>
      <c r="P99" s="46"/>
      <c r="Q99" s="46"/>
      <c r="R99" s="47"/>
      <c r="S99" s="46"/>
      <c r="T99" s="2"/>
      <c r="U99" s="45"/>
      <c r="V99" s="46"/>
      <c r="W99" s="46"/>
      <c r="X99" s="47"/>
      <c r="Y99" s="46"/>
      <c r="Z99" s="2"/>
      <c r="AA99" s="45"/>
      <c r="AB99" s="46"/>
      <c r="AC99" s="46"/>
      <c r="AD99" s="47"/>
      <c r="AE99" s="46"/>
      <c r="AF99" s="2"/>
      <c r="AG99" s="45"/>
      <c r="AH99" s="46"/>
      <c r="AI99" s="46"/>
      <c r="AJ99" s="47"/>
      <c r="AK99" s="46"/>
      <c r="AL99" s="2"/>
      <c r="AM99" s="45"/>
      <c r="AN99" s="46"/>
      <c r="AO99" s="52"/>
      <c r="AP99" s="47"/>
      <c r="AQ99" s="46"/>
      <c r="AR99" s="2"/>
      <c r="AS99" s="45"/>
      <c r="AT99" s="46"/>
      <c r="AU99" s="46"/>
      <c r="AV99" s="47"/>
      <c r="AW99" s="62"/>
      <c r="AX99" s="2"/>
      <c r="AY99" s="45"/>
      <c r="AZ99" s="46"/>
      <c r="BA99" s="46"/>
      <c r="BB99" s="47"/>
      <c r="BC99" s="46"/>
      <c r="BD99" s="2"/>
      <c r="BE99" s="45"/>
      <c r="BF99" s="46"/>
      <c r="BG99" s="46"/>
      <c r="BH99" s="47"/>
      <c r="BI99" s="46"/>
      <c r="BJ99" s="2"/>
      <c r="BK99" s="45"/>
      <c r="BL99" s="46"/>
      <c r="BM99" s="46"/>
      <c r="BN99" s="47"/>
      <c r="BO99" s="46"/>
      <c r="BP99" s="2"/>
      <c r="BQ99" s="45"/>
      <c r="BR99" s="46"/>
      <c r="BS99" s="46"/>
      <c r="BT99" s="47"/>
      <c r="BU99" s="46"/>
      <c r="BV99" s="2"/>
      <c r="BW99" s="45">
        <f>'m5'!AY77+'m5'!BA77+'m5'!BC77+'m5'!BE77+'m5'!BG77+'m5'!BI77+'m5'!BK77</f>
        <v>0</v>
      </c>
      <c r="BX99" s="46">
        <f>'m5'!A77*BW99</f>
        <v>0</v>
      </c>
      <c r="BY99" s="46">
        <f>'m5'!AZ77+'m5'!BB77+'m5'!BD77+'m5'!BF77+'m5'!BH77+'m5'!BJ77+'m5'!BL77</f>
        <v>0</v>
      </c>
      <c r="BZ99" s="47"/>
      <c r="CA99" s="46">
        <f t="shared" si="116"/>
        <v>0</v>
      </c>
      <c r="CB99" s="44">
        <f>IFERROR(__xludf.DUMMYFUNCTION("""COMPUTED_VALUE"""),120.0)</f>
        <v>120</v>
      </c>
      <c r="CC99" s="45">
        <f>'m6'!C89+'m6'!E89+'m6'!G89+'m6'!I89+'m6'!K89+'m6'!M89+'m6'!O89</f>
        <v>0</v>
      </c>
      <c r="CD99" s="46">
        <f t="shared" si="117"/>
        <v>0</v>
      </c>
      <c r="CE99" s="46">
        <f>'m6'!D89+'m6'!F89+'m6'!H89+'m6'!J89+'m6'!L89+'m6'!N89+'m6'!P89</f>
        <v>0</v>
      </c>
      <c r="CF99" s="64"/>
      <c r="CG99" s="46">
        <f t="shared" si="118"/>
        <v>0</v>
      </c>
      <c r="CH99" s="2"/>
      <c r="CI99" s="45">
        <f>'m6'!Q89+'m6'!S89+'m6'!U89+'m6'!W89+'m6'!Y89+'m6'!AA89+'m6'!AC89</f>
        <v>0</v>
      </c>
      <c r="CJ99" s="54">
        <f t="shared" si="119"/>
        <v>0</v>
      </c>
      <c r="CK99" s="46">
        <f>'m6'!R89+'m6'!T89+'m6'!V89+'m6'!X89+'m6'!Z89+'m6'!AB89+'m6'!AD89</f>
        <v>0</v>
      </c>
      <c r="CL99" s="64"/>
      <c r="CM99" s="46">
        <f t="shared" si="120"/>
        <v>0</v>
      </c>
      <c r="CN99" s="2"/>
      <c r="CO99" s="45">
        <f>'m6'!AE89+'m6'!AG89+'m6'!AI89+'m6'!AK89+'m6'!AM89+'m6'!AO89+'m6'!AQ89</f>
        <v>4.5</v>
      </c>
      <c r="CP99" s="46">
        <f t="shared" si="121"/>
        <v>540</v>
      </c>
      <c r="CQ99" s="46">
        <f>'m6'!AF89+'m6'!AH89+'m6'!AJ89+'m6'!AL89+'m6'!AN89+'m6'!AP89+'m6'!AR89</f>
        <v>0</v>
      </c>
      <c r="CR99" s="64"/>
      <c r="CS99" s="46">
        <f t="shared" si="122"/>
        <v>-540</v>
      </c>
      <c r="CT99" s="2"/>
      <c r="CU99" s="45">
        <f>'m6'!AS89+'m6'!AU89+'m6'!AW89+'m6'!AY89+'m6'!BA89+'m6'!BC89+'m6'!BE89</f>
        <v>0</v>
      </c>
      <c r="CV99" s="46">
        <f t="shared" si="123"/>
        <v>0</v>
      </c>
      <c r="CW99" s="46">
        <f>'m6'!AT89+'m6'!AV89+'m6'!AX89+'m6'!AZ89+'m6'!BB89+'m6'!BD89+'m6'!BF89</f>
        <v>0</v>
      </c>
      <c r="CX99" s="64"/>
      <c r="CY99" s="46">
        <f t="shared" si="124"/>
        <v>0</v>
      </c>
      <c r="CZ99" s="2"/>
      <c r="DA99" s="45">
        <f>'m6'!BG89+'m6'!BI89+'m7'!C89+'m7'!E89+'m7'!G89+'m7'!I89+'m7'!K89</f>
        <v>0</v>
      </c>
      <c r="DB99" s="46">
        <f>('m6'!BG89+'m6'!BI89)*'m6'!A89+('m7'!C89+'m7'!E89+'m7'!G89+'m7'!I89+'m7'!K89)*'m7'!A89</f>
        <v>0</v>
      </c>
      <c r="DC99" s="46">
        <f>'m6'!BH89+'m6'!BJ89+'m7'!D89+'m7'!F89+'m7'!H89+'m7'!J89+'m7'!L89</f>
        <v>0</v>
      </c>
      <c r="DD99" s="64"/>
      <c r="DE99" s="46">
        <f t="shared" si="125"/>
        <v>0</v>
      </c>
      <c r="DF99" s="44">
        <f>IFERROR(__xludf.DUMMYFUNCTION("""COMPUTED_VALUE"""),120.0)</f>
        <v>120</v>
      </c>
      <c r="DG99" s="45">
        <f>'m7'!M89+'m7'!O89+'m7'!Q89+'m7'!S89+'m7'!U89+'m7'!W89+'m7'!Y89</f>
        <v>0</v>
      </c>
      <c r="DH99" s="46">
        <f t="shared" si="126"/>
        <v>0</v>
      </c>
      <c r="DI99" s="46">
        <f>'m7'!N89+'m7'!P89+'m7'!R89+'m7'!T89+'m7'!V89+'m7'!X89+'m7'!Z89</f>
        <v>0</v>
      </c>
      <c r="DJ99" s="64"/>
      <c r="DK99" s="46">
        <f t="shared" si="127"/>
        <v>0</v>
      </c>
      <c r="DL99" s="2"/>
      <c r="DM99" s="45">
        <f>'m7'!AA89+'m7'!AC89+'m7'!AE89+'m7'!AG89+'m7'!AI89+'m7'!AK89+'m7'!AM89</f>
        <v>0</v>
      </c>
      <c r="DN99" s="46">
        <f t="shared" si="128"/>
        <v>0</v>
      </c>
      <c r="DO99" s="46">
        <f>'m7'!AB89+'m7'!AD89+'m7'!AF89+'m7'!AH89+'m7'!AJ89+'m7'!AL89+'m7'!AN89</f>
        <v>0</v>
      </c>
      <c r="DP99" s="64"/>
      <c r="DQ99" s="46">
        <f t="shared" si="129"/>
        <v>0</v>
      </c>
      <c r="DR99" s="2"/>
      <c r="DS99" s="45">
        <f>'m7'!AO89+'m7'!AQ89+'m7'!AS89+'m7'!AU89+'m7'!AW89+'m7'!AY89+'m7'!BA89</f>
        <v>0</v>
      </c>
      <c r="DT99" s="46">
        <f t="shared" si="130"/>
        <v>0</v>
      </c>
      <c r="DU99" s="46">
        <f>'m7'!AP89+'m7'!AR89+'m7'!AT89+'m7'!AV89+'m7'!AX89+'m7'!AZ89+'m7'!BB89</f>
        <v>0</v>
      </c>
      <c r="DV99" s="64"/>
      <c r="DW99" s="46">
        <f t="shared" si="131"/>
        <v>0</v>
      </c>
      <c r="DX99" s="2"/>
      <c r="DY99" s="97">
        <f>'m7'!BC89+'m7'!BE89+'m7'!BG89+'m7'!BI89+'m7'!BK89+'m8'!C89+'m8'!E89</f>
        <v>0</v>
      </c>
      <c r="DZ99" s="63">
        <f>('m7'!BC89+'m7'!BE89+'m7'!BG89+'m7'!BI89+'m7'!BK89)*DF99+('m8'!C89+'m8'!E89)*ED99</f>
        <v>0</v>
      </c>
      <c r="EA99" s="63">
        <f>'m7'!BD89+'m7'!BF89+'m7'!BH89+'m7'!BJ89+'m7'!BL89+'m8'!D89+'m8'!F89</f>
        <v>0</v>
      </c>
      <c r="EB99" s="64"/>
      <c r="EC99" s="63">
        <f t="shared" si="132"/>
        <v>0</v>
      </c>
      <c r="ED99" s="65">
        <f>IFERROR(__xludf.DUMMYFUNCTION("""COMPUTED_VALUE"""),120.0)</f>
        <v>120</v>
      </c>
      <c r="EE99" s="97">
        <f>'m8'!G89+'m8'!I89+'m8'!K89+'m8'!M89+'m8'!O89+'m8'!Q89+'m8'!S89</f>
        <v>0</v>
      </c>
      <c r="EF99" s="63">
        <f t="shared" si="133"/>
        <v>0</v>
      </c>
      <c r="EG99" s="63">
        <f>'m8'!H89+'m8'!J89+'m8'!L89+'m8'!N89+'m8'!P89+'m8'!R89+'m8'!T89</f>
        <v>0</v>
      </c>
      <c r="EH99" s="64"/>
      <c r="EI99" s="63">
        <f t="shared" si="134"/>
        <v>0</v>
      </c>
      <c r="EJ99" s="66"/>
      <c r="EK99" s="97">
        <f>'m8'!U89+'m8'!W89+'m8'!Y89+'m8'!AA89+'m8'!AC89+'m8'!AE89+'m8'!AG89</f>
        <v>0</v>
      </c>
      <c r="EL99" s="63">
        <f t="shared" si="135"/>
        <v>0</v>
      </c>
      <c r="EM99" s="63">
        <f>'m8'!V89+'m8'!X89+'m8'!Z89+'m8'!AB89+'m8'!AD89+'m8'!AF89+'m8'!AH89</f>
        <v>0</v>
      </c>
      <c r="EN99" s="64"/>
      <c r="EO99" s="63">
        <f t="shared" si="136"/>
        <v>0</v>
      </c>
      <c r="EP99" s="67"/>
      <c r="EQ99" s="55">
        <f>'m8'!AI89+'m8'!AK89+'m8'!AM89+'m8'!AO89+'m8'!AQ89+'m8'!AS89+'m8'!AU89</f>
        <v>0</v>
      </c>
      <c r="ER99" s="57">
        <f t="shared" si="137"/>
        <v>0</v>
      </c>
      <c r="ES99" s="57">
        <f>'m8'!AJ89+'m8'!AL89+'m8'!AN89+'m8'!AP89+'m8'!AR89+'m8'!AT89+'m8'!AV89</f>
        <v>0</v>
      </c>
      <c r="ET99" s="68"/>
      <c r="EU99" s="57">
        <f t="shared" si="138"/>
        <v>0</v>
      </c>
      <c r="EV99" s="67"/>
      <c r="EW99" s="55">
        <f>'m8'!AW89+'m8'!AY89+'m8'!BA89+'m8'!BC89+'m8'!BE89+'m8'!BG89+'m8'!BI89</f>
        <v>0</v>
      </c>
      <c r="EX99" s="57">
        <f t="shared" si="139"/>
        <v>0</v>
      </c>
      <c r="EY99" s="57">
        <f>'m8'!AX89+'m8'!AZ89+'m8'!BB89+'m8'!BD89+'m8'!BF89+'m8'!BH89+'m8'!BJ89</f>
        <v>0</v>
      </c>
      <c r="EZ99" s="68"/>
      <c r="FA99" s="57">
        <f t="shared" si="140"/>
        <v>0</v>
      </c>
      <c r="FB99" s="67"/>
      <c r="FC99" s="55">
        <f>'m8'!BK89+'m9'!C89+'m9'!E89+'m9'!G89+'m9'!I89+'m9'!K89+'m9'!M89</f>
        <v>0</v>
      </c>
      <c r="FD99" s="57">
        <f>'m8'!BK89*ED99+'m9'!C89*FH99+'m9'!E89*FH99+'m9'!G89*FH99+'m9'!I89*FH99+'m9'!K89*FH99+'m9'!M89*FH99</f>
        <v>0</v>
      </c>
      <c r="FE99" s="57">
        <f>'m8'!BL89+'m9'!D89+'m9'!F89+'m9'!H89+'m9'!J89+'m9'!L89+'m9'!N89</f>
        <v>0</v>
      </c>
      <c r="FF99" s="68"/>
      <c r="FG99" s="57">
        <f t="shared" si="141"/>
        <v>0</v>
      </c>
      <c r="FH99" s="65">
        <f>IFERROR(__xludf.DUMMYFUNCTION("""COMPUTED_VALUE"""),120.0)</f>
        <v>120</v>
      </c>
      <c r="FI99" s="97">
        <f>'m9'!O89+'m9'!Q89+'m9'!S89+'m9'!U89+'m9'!W89+'m9'!Y89+'m9'!AA89</f>
        <v>0</v>
      </c>
      <c r="FJ99" s="63">
        <f t="shared" si="142"/>
        <v>0</v>
      </c>
      <c r="FK99" s="63">
        <f>'m9'!P89+'m9'!R89+'m9'!T89+'m9'!V89+'m9'!X89+'m9'!Z89+'m9'!AB89</f>
        <v>0</v>
      </c>
      <c r="FL99" s="64"/>
      <c r="FM99" s="63">
        <f t="shared" si="143"/>
        <v>0</v>
      </c>
      <c r="FN99" s="67"/>
      <c r="FO99" s="55">
        <f>'m9'!AC89+'m9'!AE89+'m9'!AG89+'m9'!AI89+'m9'!AK89+'m9'!AM89+'m9'!AO89</f>
        <v>0</v>
      </c>
      <c r="FP99" s="57">
        <f t="shared" si="144"/>
        <v>0</v>
      </c>
      <c r="FQ99" s="57">
        <f>'m9'!AD89+'m9'!AF89+'m9'!AH89+'m9'!AJ89+'m9'!AL89+'m9'!AN89+'m9'!AP89</f>
        <v>0</v>
      </c>
      <c r="FR99" s="68"/>
      <c r="FS99" s="57">
        <f t="shared" si="145"/>
        <v>0</v>
      </c>
      <c r="FT99" s="67"/>
      <c r="FU99" s="55">
        <f>'m9'!AQ89+'m9'!AS89+'m9'!AU89+'m9'!AW89+'m9'!AY89+'m9'!BA89+'m9'!BC89</f>
        <v>0</v>
      </c>
      <c r="FV99" s="57">
        <f t="shared" si="146"/>
        <v>0</v>
      </c>
      <c r="FW99" s="57">
        <f>'m9'!AR89+'m9'!AT89+'m9'!AV89+'m9'!AX89+'m9'!AZ89+'m9'!BB89+'m9'!BD89</f>
        <v>0</v>
      </c>
      <c r="FX99" s="68"/>
      <c r="FY99" s="57">
        <f t="shared" si="147"/>
        <v>0</v>
      </c>
      <c r="FZ99" s="67"/>
      <c r="GA99" s="55">
        <f>'m9'!BE89+'m9'!BG89+'m9'!BI89+'m10'!C99+'m10'!E99+'m10'!G99+'m10'!I99</f>
        <v>0</v>
      </c>
      <c r="GB99" s="57">
        <f t="shared" si="148"/>
        <v>0</v>
      </c>
      <c r="GC99" s="57">
        <f>'m9'!BF89+'m9'!BH89+'m9'!BJ89+'m10'!D99+'m10'!F99+'m10'!H99+'m10'!J99</f>
        <v>0</v>
      </c>
      <c r="GD99" s="68"/>
      <c r="GE99" s="57">
        <f t="shared" si="149"/>
        <v>0</v>
      </c>
      <c r="GF99" s="69">
        <f>IFERROR(__xludf.DUMMYFUNCTION("""COMPUTED_VALUE"""),120.0)</f>
        <v>120</v>
      </c>
      <c r="GG99" s="55">
        <f>'m10'!K99+'m10'!M99+'m10'!O99+'m10'!Q99+'m10'!S99+'m10'!U99+'m10'!W99</f>
        <v>0</v>
      </c>
      <c r="GH99" s="57">
        <f t="shared" si="150"/>
        <v>0</v>
      </c>
      <c r="GI99" s="57">
        <f>'m10'!L99+'m10'!N99+'m10'!P99+'m10'!R99+'m10'!T99+'m10'!V99+'m10'!X99</f>
        <v>0</v>
      </c>
      <c r="GJ99" s="68"/>
      <c r="GK99" s="57">
        <f t="shared" si="151"/>
        <v>0</v>
      </c>
      <c r="GL99" s="67"/>
      <c r="GM99" s="55">
        <f>'m10'!Y99+'m10'!AA99+'m10'!AC99+'m10'!AE99+'m10'!AG99+'m10'!AI99+'m10'!AK99</f>
        <v>0</v>
      </c>
      <c r="GN99" s="57">
        <f t="shared" si="152"/>
        <v>0</v>
      </c>
      <c r="GO99" s="57">
        <f>'m10'!Z99+'m10'!AB99+'m10'!AD99+'m10'!AF99+'m10'!AH99+'m10'!AJ99+'m10'!AL99</f>
        <v>0</v>
      </c>
      <c r="GP99" s="68"/>
      <c r="GQ99" s="57">
        <f t="shared" si="153"/>
        <v>0</v>
      </c>
      <c r="GR99" s="61"/>
      <c r="GS99" s="55">
        <f>'m10'!AM99+'m10'!AO99+'m10'!AQ99+'m10'!AS99+'m10'!AU99+'m10'!AW99+'m10'!AY99</f>
        <v>0</v>
      </c>
      <c r="GT99" s="57">
        <f t="shared" si="154"/>
        <v>0</v>
      </c>
      <c r="GU99" s="57">
        <f>'m10'!AN99+'m10'!AP99+'m10'!AR99+'m10'!AT99+'m10'!AV99+'m10'!AX99+'m10'!AZ99</f>
        <v>0</v>
      </c>
      <c r="GV99" s="58"/>
      <c r="GW99" s="57">
        <f t="shared" si="155"/>
        <v>0</v>
      </c>
      <c r="GX99" s="61"/>
      <c r="GY99" s="55">
        <f>'m10'!BA99+'m10'!BC99+'m10'!BE99+'m10'!BG99+'m10'!BI99+'m10'!BK99+'m11'!C99</f>
        <v>0</v>
      </c>
      <c r="GZ99" s="57">
        <f t="shared" si="156"/>
        <v>0</v>
      </c>
      <c r="HA99" s="57">
        <f>'m10'!BB99+'m10'!BD99+'m10'!BF99+'m10'!BH99+'m10'!BJ99+'m10'!BL99+'m11'!D99</f>
        <v>0</v>
      </c>
      <c r="HB99" s="58"/>
      <c r="HC99" s="57">
        <f t="shared" si="157"/>
        <v>0</v>
      </c>
      <c r="HD99" s="69">
        <f>IFERROR(__xludf.DUMMYFUNCTION("""COMPUTED_VALUE"""),120.0)</f>
        <v>120</v>
      </c>
      <c r="HE99" s="55">
        <f>'m11'!E99+'m11'!G99+'m11'!I99+'m11'!K99+'m11'!M99+'m11'!O99+'m11'!Q99</f>
        <v>0</v>
      </c>
      <c r="HF99" s="57">
        <f t="shared" si="158"/>
        <v>0</v>
      </c>
      <c r="HG99" s="57">
        <f>'m11'!F99+'m11'!H99+'m11'!J99+'m11'!L99+'m11'!N99+'m11'!P99+'m11'!R99</f>
        <v>0</v>
      </c>
      <c r="HH99" s="68"/>
      <c r="HI99" s="57">
        <f t="shared" si="159"/>
        <v>0</v>
      </c>
      <c r="HJ99" s="67"/>
      <c r="HK99" s="55">
        <f>'m11'!S99+'m11'!U99+'m11'!W99+'m11'!Y99+'m11'!AA99+'m11'!AC99+'m11'!AE99</f>
        <v>0</v>
      </c>
      <c r="HL99" s="57">
        <f t="shared" si="160"/>
        <v>0</v>
      </c>
      <c r="HM99" s="57">
        <f>'m11'!T99+'m11'!V99+'m11'!X99+'m11'!Z99+'m11'!AB99+'m11'!AD99+'m11'!AF99</f>
        <v>0</v>
      </c>
      <c r="HN99" s="68"/>
      <c r="HO99" s="57">
        <f t="shared" si="161"/>
        <v>0</v>
      </c>
      <c r="HP99" s="61"/>
      <c r="HQ99" s="55">
        <f>'m11'!AG99+'m11'!AI99+'m11'!AK99+'m11'!AM99+'m11'!AO99+'m11'!AQ99+'m11'!AS99</f>
        <v>0</v>
      </c>
      <c r="HR99" s="57">
        <f t="shared" si="162"/>
        <v>0</v>
      </c>
      <c r="HS99" s="57">
        <f>'m11'!AH99+'m11'!AJ99+'m11'!AL99+'m11'!AN99+'m11'!AP99+'m11'!AR99+'m11'!AT99</f>
        <v>0</v>
      </c>
      <c r="HT99" s="58"/>
      <c r="HU99" s="57">
        <f t="shared" si="163"/>
        <v>0</v>
      </c>
      <c r="HV99" s="61"/>
      <c r="HW99" s="55">
        <f>'m11'!AU99+'m11'!AW99+'m11'!AY99+'m11'!BA99+'m11'!BC99+'m11'!BE99+'m11'!BG99</f>
        <v>0</v>
      </c>
      <c r="HX99" s="57">
        <f t="shared" si="164"/>
        <v>0</v>
      </c>
      <c r="HY99" s="57">
        <f>'m11'!AV99+'m11'!AX99+'m11'!AZ99+'m11'!BB99+'m11'!BD99+'m11'!BF99+'m11'!BH99</f>
        <v>0</v>
      </c>
      <c r="HZ99" s="58"/>
      <c r="IA99" s="57">
        <f t="shared" si="165"/>
        <v>0</v>
      </c>
      <c r="IB99" s="61">
        <f>IFERROR(__xludf.DUMMYFUNCTION("""COMPUTED_VALUE"""),120.0)</f>
        <v>120</v>
      </c>
      <c r="IC99" s="55">
        <f>'m11'!BI99+'m12'!C99+'m12'!E99+'m12'!G99+'m12'!I99+'m12'!K99+'m12'!M99</f>
        <v>0</v>
      </c>
      <c r="ID99" s="57">
        <f t="shared" si="166"/>
        <v>0</v>
      </c>
      <c r="IE99" s="57">
        <f>'m11'!BJ99+'m12'!D99+'m12'!F99+'m12'!H99+'m12'!J99+'m12'!L99+'m12'!N99</f>
        <v>0</v>
      </c>
      <c r="IF99" s="58"/>
      <c r="IG99" s="57">
        <f t="shared" si="167"/>
        <v>0</v>
      </c>
      <c r="IH99" s="61"/>
      <c r="II99" s="55">
        <f>'m12'!O99+'m12'!Q99+'m12'!S99+'m12'!U99+'m12'!W99+'m12'!Y99+'m12'!AA99</f>
        <v>0</v>
      </c>
      <c r="IJ99" s="57">
        <f t="shared" si="168"/>
        <v>0</v>
      </c>
      <c r="IK99" s="57">
        <f>'m12'!P99+'m12'!R99+'m12'!T99+'m12'!V99+'m12'!X99+'m12'!Z99+'m12'!AB99</f>
        <v>0</v>
      </c>
      <c r="IL99" s="58"/>
      <c r="IM99" s="57">
        <f t="shared" si="169"/>
        <v>0</v>
      </c>
      <c r="IN99" s="61"/>
      <c r="IO99" s="55">
        <f>'m12'!AC99+'m12'!AE99+'m12'!AG99+'m12'!AI99+'m12'!AK99+'m12'!AM99+'m12'!AO99</f>
        <v>0</v>
      </c>
      <c r="IP99" s="57">
        <f t="shared" si="170"/>
        <v>0</v>
      </c>
      <c r="IQ99" s="57">
        <f>'m12'!AD99+'m12'!AF99+'m12'!AH99+'m12'!AJ99+'m12'!AL99+'m12'!AN99+'m12'!AP99</f>
        <v>0</v>
      </c>
      <c r="IR99" s="58"/>
      <c r="IS99" s="57">
        <f t="shared" si="171"/>
        <v>0</v>
      </c>
      <c r="IT99" s="61"/>
      <c r="IU99" s="55">
        <f>'m12'!AQ99+'m12'!AS99+'m12'!AU99+'m12'!AW99+'m12'!AY99+'m12'!BA99+'m12'!BC99</f>
        <v>0</v>
      </c>
      <c r="IV99" s="57">
        <f t="shared" si="172"/>
        <v>0</v>
      </c>
      <c r="IW99" s="57">
        <f>'m12'!AR99+'m12'!AT99+'m12'!AV99+'m12'!AX99+'m12'!AZ99+'m12'!BB99+'m12'!BD99</f>
        <v>0</v>
      </c>
      <c r="IX99" s="58"/>
      <c r="IY99" s="57">
        <f t="shared" si="173"/>
        <v>0</v>
      </c>
      <c r="IZ99" s="61"/>
      <c r="JA99" s="55">
        <f>'m12'!BE99+'m12'!BG99+'m12'!BI99+'m12'!BK99</f>
        <v>0</v>
      </c>
      <c r="JB99" s="57">
        <f t="shared" si="174"/>
        <v>0</v>
      </c>
      <c r="JC99" s="57">
        <f>'m12'!BF99+'m12'!BH99+'m12'!BJ99+'m12'!BL99</f>
        <v>0</v>
      </c>
      <c r="JD99" s="58"/>
      <c r="JE99" s="57">
        <f t="shared" si="175"/>
        <v>0</v>
      </c>
    </row>
    <row r="100">
      <c r="A100" s="2" t="str">
        <f>IFERROR(__xludf.DUMMYFUNCTION("""COMPUTED_VALUE"""),"Kateřina Machková-x")</f>
        <v>Kateřina Machková-x</v>
      </c>
      <c r="B100" s="2"/>
      <c r="C100" s="94"/>
      <c r="D100" s="46"/>
      <c r="E100" s="46"/>
      <c r="F100" s="47"/>
      <c r="G100" s="46"/>
      <c r="H100" s="2"/>
      <c r="I100" s="45"/>
      <c r="J100" s="46"/>
      <c r="K100" s="46"/>
      <c r="L100" s="47"/>
      <c r="M100" s="46"/>
      <c r="N100" s="2"/>
      <c r="O100" s="45"/>
      <c r="P100" s="46"/>
      <c r="Q100" s="46"/>
      <c r="R100" s="47"/>
      <c r="S100" s="46"/>
      <c r="T100" s="2"/>
      <c r="U100" s="45"/>
      <c r="V100" s="46"/>
      <c r="W100" s="46"/>
      <c r="X100" s="47"/>
      <c r="Y100" s="46"/>
      <c r="Z100" s="2"/>
      <c r="AA100" s="45"/>
      <c r="AB100" s="46"/>
      <c r="AC100" s="46"/>
      <c r="AD100" s="47"/>
      <c r="AE100" s="46"/>
      <c r="AF100" s="2"/>
      <c r="AG100" s="45"/>
      <c r="AH100" s="46"/>
      <c r="AI100" s="46"/>
      <c r="AJ100" s="47"/>
      <c r="AK100" s="46"/>
      <c r="AL100" s="2"/>
      <c r="AM100" s="45"/>
      <c r="AN100" s="46"/>
      <c r="AO100" s="52"/>
      <c r="AP100" s="47"/>
      <c r="AQ100" s="46"/>
      <c r="AR100" s="2"/>
      <c r="AS100" s="45"/>
      <c r="AT100" s="46"/>
      <c r="AU100" s="46"/>
      <c r="AV100" s="47"/>
      <c r="AW100" s="62"/>
      <c r="AX100" s="2"/>
      <c r="AY100" s="45"/>
      <c r="AZ100" s="46"/>
      <c r="BA100" s="46"/>
      <c r="BB100" s="47"/>
      <c r="BC100" s="46"/>
      <c r="BD100" s="2"/>
      <c r="BE100" s="45"/>
      <c r="BF100" s="46"/>
      <c r="BG100" s="46"/>
      <c r="BH100" s="47"/>
      <c r="BI100" s="46"/>
      <c r="BJ100" s="2"/>
      <c r="BK100" s="45"/>
      <c r="BL100" s="46"/>
      <c r="BM100" s="46"/>
      <c r="BN100" s="47"/>
      <c r="BO100" s="46"/>
      <c r="BP100" s="2"/>
      <c r="BQ100" s="45"/>
      <c r="BR100" s="46"/>
      <c r="BS100" s="46"/>
      <c r="BT100" s="47"/>
      <c r="BU100" s="46"/>
      <c r="BV100" s="2"/>
      <c r="BW100" s="45">
        <f>'m5'!AY78+'m5'!BA78+'m5'!BC78+'m5'!BE78+'m5'!BG78+'m5'!BI78+'m5'!BK78</f>
        <v>0</v>
      </c>
      <c r="BX100" s="46">
        <f>'m5'!A78*BW100</f>
        <v>0</v>
      </c>
      <c r="BY100" s="46">
        <f>'m5'!AZ78+'m5'!BB78+'m5'!BD78+'m5'!BF78+'m5'!BH78+'m5'!BJ78+'m5'!BL78</f>
        <v>0</v>
      </c>
      <c r="BZ100" s="47"/>
      <c r="CA100" s="46">
        <f t="shared" si="116"/>
        <v>0</v>
      </c>
      <c r="CB100" s="44">
        <f>IFERROR(__xludf.DUMMYFUNCTION("""COMPUTED_VALUE"""),100.0)</f>
        <v>100</v>
      </c>
      <c r="CC100" s="45">
        <f>'m6'!C90+'m6'!E90+'m6'!G90+'m6'!I90+'m6'!K90+'m6'!M90+'m6'!O90</f>
        <v>0</v>
      </c>
      <c r="CD100" s="46">
        <f t="shared" si="117"/>
        <v>0</v>
      </c>
      <c r="CE100" s="46">
        <f>'m6'!D90+'m6'!F90+'m6'!H90+'m6'!J90+'m6'!L90+'m6'!N90+'m6'!P90</f>
        <v>0</v>
      </c>
      <c r="CF100" s="64"/>
      <c r="CG100" s="46">
        <f t="shared" si="118"/>
        <v>0</v>
      </c>
      <c r="CH100" s="2"/>
      <c r="CI100" s="45">
        <f>'m6'!Q90+'m6'!S90+'m6'!U90+'m6'!W90+'m6'!Y90+'m6'!AA90+'m6'!AC90</f>
        <v>23</v>
      </c>
      <c r="CJ100" s="54">
        <f t="shared" si="119"/>
        <v>2300</v>
      </c>
      <c r="CK100" s="46">
        <f>'m6'!R90+'m6'!T90+'m6'!V90+'m6'!X90+'m6'!Z90+'m6'!AB90+'m6'!AD90</f>
        <v>0</v>
      </c>
      <c r="CL100" s="64"/>
      <c r="CM100" s="46">
        <f t="shared" si="120"/>
        <v>-2300</v>
      </c>
      <c r="CN100" s="2"/>
      <c r="CO100" s="45">
        <f>'m6'!AE90+'m6'!AG90+'m6'!AI90+'m6'!AK90+'m6'!AM90+'m6'!AO90+'m6'!AQ90</f>
        <v>33.5</v>
      </c>
      <c r="CP100" s="46">
        <f t="shared" si="121"/>
        <v>3350</v>
      </c>
      <c r="CQ100" s="46">
        <f>'m6'!AF90+'m6'!AH90+'m6'!AJ90+'m6'!AL90+'m6'!AN90+'m6'!AP90+'m6'!AR90</f>
        <v>0</v>
      </c>
      <c r="CR100" s="64"/>
      <c r="CS100" s="46">
        <f t="shared" si="122"/>
        <v>-3350</v>
      </c>
      <c r="CT100" s="2"/>
      <c r="CU100" s="45">
        <f>'m6'!AS90+'m6'!AU90+'m6'!AW90+'m6'!AY90+'m6'!BA90+'m6'!BC90+'m6'!BE90</f>
        <v>24</v>
      </c>
      <c r="CV100" s="46">
        <f t="shared" si="123"/>
        <v>2400</v>
      </c>
      <c r="CW100" s="46">
        <f>'m6'!AT90+'m6'!AV90+'m6'!AX90+'m6'!AZ90+'m6'!BB90+'m6'!BD90+'m6'!BF90</f>
        <v>0</v>
      </c>
      <c r="CX100" s="64"/>
      <c r="CY100" s="46">
        <f t="shared" si="124"/>
        <v>-2400</v>
      </c>
      <c r="CZ100" s="2"/>
      <c r="DA100" s="45">
        <f>'m6'!BG90+'m6'!BI90+'m7'!C90+'m7'!E90+'m7'!G90+'m7'!I90+'m7'!K90</f>
        <v>29</v>
      </c>
      <c r="DB100" s="46">
        <f>('m6'!BG90+'m6'!BI90)*'m6'!A90+('m7'!C90+'m7'!E90+'m7'!G90+'m7'!I90+'m7'!K90)*'m7'!A90</f>
        <v>2900</v>
      </c>
      <c r="DC100" s="46">
        <f>'m6'!BH90+'m6'!BJ90+'m7'!D90+'m7'!F90+'m7'!H90+'m7'!J90+'m7'!L90</f>
        <v>0</v>
      </c>
      <c r="DD100" s="64"/>
      <c r="DE100" s="46">
        <f t="shared" si="125"/>
        <v>-2900</v>
      </c>
      <c r="DF100" s="44">
        <f>IFERROR(__xludf.DUMMYFUNCTION("""COMPUTED_VALUE"""),100.0)</f>
        <v>100</v>
      </c>
      <c r="DG100" s="45">
        <f>'m7'!M90+'m7'!O90+'m7'!Q90+'m7'!S90+'m7'!U90+'m7'!W90+'m7'!Y90</f>
        <v>35</v>
      </c>
      <c r="DH100" s="46">
        <f t="shared" si="126"/>
        <v>3500</v>
      </c>
      <c r="DI100" s="46">
        <f>'m7'!N90+'m7'!P90+'m7'!R90+'m7'!T90+'m7'!V90+'m7'!X90+'m7'!Z90</f>
        <v>0</v>
      </c>
      <c r="DJ100" s="64"/>
      <c r="DK100" s="46">
        <f t="shared" si="127"/>
        <v>-3500</v>
      </c>
      <c r="DL100" s="2"/>
      <c r="DM100" s="45">
        <f>'m7'!AA90+'m7'!AC90+'m7'!AE90+'m7'!AG90+'m7'!AI90+'m7'!AK90+'m7'!AM90</f>
        <v>40.5</v>
      </c>
      <c r="DN100" s="46">
        <f t="shared" si="128"/>
        <v>4050</v>
      </c>
      <c r="DO100" s="46">
        <f>'m7'!AB90+'m7'!AD90+'m7'!AF90+'m7'!AH90+'m7'!AJ90+'m7'!AL90+'m7'!AN90</f>
        <v>0</v>
      </c>
      <c r="DP100" s="64"/>
      <c r="DQ100" s="46">
        <f t="shared" si="129"/>
        <v>-4050</v>
      </c>
      <c r="DR100" s="2"/>
      <c r="DS100" s="45">
        <f>'m7'!AO90+'m7'!AQ90+'m7'!AS90+'m7'!AU90+'m7'!AW90+'m7'!AY90+'m7'!BA90</f>
        <v>35</v>
      </c>
      <c r="DT100" s="46">
        <f t="shared" si="130"/>
        <v>3500</v>
      </c>
      <c r="DU100" s="46">
        <f>'m7'!AP90+'m7'!AR90+'m7'!AT90+'m7'!AV90+'m7'!AX90+'m7'!AZ90+'m7'!BB90</f>
        <v>100</v>
      </c>
      <c r="DV100" s="64"/>
      <c r="DW100" s="46">
        <f t="shared" si="131"/>
        <v>-3400</v>
      </c>
      <c r="DX100" s="2"/>
      <c r="DY100" s="97">
        <f>'m7'!BC90+'m7'!BE90+'m7'!BG90+'m7'!BI90+'m7'!BK90+'m8'!C90+'m8'!E90</f>
        <v>3</v>
      </c>
      <c r="DZ100" s="63">
        <f>('m7'!BC90+'m7'!BE90+'m7'!BG90+'m7'!BI90+'m7'!BK90)*DF100+('m8'!C90+'m8'!E90)*ED100</f>
        <v>300</v>
      </c>
      <c r="EA100" s="63">
        <f>'m7'!BD90+'m7'!BF90+'m7'!BH90+'m7'!BJ90+'m7'!BL90+'m8'!D90+'m8'!F90</f>
        <v>0</v>
      </c>
      <c r="EB100" s="64"/>
      <c r="EC100" s="63">
        <f t="shared" si="132"/>
        <v>-300</v>
      </c>
      <c r="ED100" s="65">
        <f>IFERROR(__xludf.DUMMYFUNCTION("""COMPUTED_VALUE"""),100.0)</f>
        <v>100</v>
      </c>
      <c r="EE100" s="97">
        <f>'m8'!G90+'m8'!I90+'m8'!K90+'m8'!M90+'m8'!O90+'m8'!Q90+'m8'!S90</f>
        <v>0</v>
      </c>
      <c r="EF100" s="63">
        <f t="shared" si="133"/>
        <v>0</v>
      </c>
      <c r="EG100" s="63">
        <f>'m8'!H90+'m8'!J90+'m8'!L90+'m8'!N90+'m8'!P90+'m8'!R90+'m8'!T90</f>
        <v>0</v>
      </c>
      <c r="EH100" s="64"/>
      <c r="EI100" s="63">
        <f t="shared" si="134"/>
        <v>0</v>
      </c>
      <c r="EJ100" s="66"/>
      <c r="EK100" s="97">
        <f>'m8'!U90+'m8'!W90+'m8'!Y90+'m8'!AA90+'m8'!AC90+'m8'!AE90+'m8'!AG90</f>
        <v>0</v>
      </c>
      <c r="EL100" s="63">
        <f t="shared" si="135"/>
        <v>0</v>
      </c>
      <c r="EM100" s="63">
        <f>'m8'!V90+'m8'!X90+'m8'!Z90+'m8'!AB90+'m8'!AD90+'m8'!AF90+'m8'!AH90</f>
        <v>0</v>
      </c>
      <c r="EN100" s="64"/>
      <c r="EO100" s="63">
        <f t="shared" si="136"/>
        <v>0</v>
      </c>
      <c r="EP100" s="67"/>
      <c r="EQ100" s="55">
        <f>'m8'!AI90+'m8'!AK90+'m8'!AM90+'m8'!AO90+'m8'!AQ90+'m8'!AS90+'m8'!AU90</f>
        <v>0</v>
      </c>
      <c r="ER100" s="57">
        <f t="shared" si="137"/>
        <v>0</v>
      </c>
      <c r="ES100" s="57">
        <f>'m8'!AJ90+'m8'!AL90+'m8'!AN90+'m8'!AP90+'m8'!AR90+'m8'!AT90+'m8'!AV90</f>
        <v>0</v>
      </c>
      <c r="ET100" s="68"/>
      <c r="EU100" s="57">
        <f t="shared" si="138"/>
        <v>0</v>
      </c>
      <c r="EV100" s="67"/>
      <c r="EW100" s="55">
        <f>'m8'!AW90+'m8'!AY90+'m8'!BA90+'m8'!BC90+'m8'!BE90+'m8'!BG90+'m8'!BI90</f>
        <v>0</v>
      </c>
      <c r="EX100" s="57">
        <f t="shared" si="139"/>
        <v>0</v>
      </c>
      <c r="EY100" s="57">
        <f>'m8'!AX90+'m8'!AZ90+'m8'!BB90+'m8'!BD90+'m8'!BF90+'m8'!BH90+'m8'!BJ90</f>
        <v>0</v>
      </c>
      <c r="EZ100" s="68"/>
      <c r="FA100" s="57">
        <f t="shared" si="140"/>
        <v>0</v>
      </c>
      <c r="FB100" s="67"/>
      <c r="FC100" s="55">
        <f>'m8'!BK90+'m9'!C90+'m9'!E90+'m9'!G90+'m9'!I90+'m9'!K90+'m9'!M90</f>
        <v>0</v>
      </c>
      <c r="FD100" s="57">
        <f>'m8'!BK90*ED100+'m9'!C90*FH100+'m9'!E90*FH100+'m9'!G90*FH100+'m9'!I90*FH100+'m9'!K90*FH100+'m9'!M90*FH100</f>
        <v>0</v>
      </c>
      <c r="FE100" s="57">
        <f>'m8'!BL90+'m9'!D90+'m9'!F90+'m9'!H90+'m9'!J90+'m9'!L90+'m9'!N90</f>
        <v>0</v>
      </c>
      <c r="FF100" s="68"/>
      <c r="FG100" s="57">
        <f t="shared" si="141"/>
        <v>0</v>
      </c>
      <c r="FH100" s="65">
        <f>IFERROR(__xludf.DUMMYFUNCTION("""COMPUTED_VALUE"""),100.0)</f>
        <v>100</v>
      </c>
      <c r="FI100" s="97">
        <f>'m9'!O90+'m9'!Q90+'m9'!S90+'m9'!U90+'m9'!W90+'m9'!Y90+'m9'!AA90</f>
        <v>0</v>
      </c>
      <c r="FJ100" s="63">
        <f t="shared" si="142"/>
        <v>0</v>
      </c>
      <c r="FK100" s="63">
        <f>'m9'!P90+'m9'!R90+'m9'!T90+'m9'!V90+'m9'!X90+'m9'!Z90+'m9'!AB90</f>
        <v>0</v>
      </c>
      <c r="FL100" s="64"/>
      <c r="FM100" s="63">
        <f t="shared" si="143"/>
        <v>0</v>
      </c>
      <c r="FN100" s="67"/>
      <c r="FO100" s="55">
        <f>'m9'!AC90+'m9'!AE90+'m9'!AG90+'m9'!AI90+'m9'!AK90+'m9'!AM90+'m9'!AO90</f>
        <v>0</v>
      </c>
      <c r="FP100" s="57">
        <f t="shared" si="144"/>
        <v>0</v>
      </c>
      <c r="FQ100" s="57">
        <f>'m9'!AD90+'m9'!AF90+'m9'!AH90+'m9'!AJ90+'m9'!AL90+'m9'!AN90+'m9'!AP90</f>
        <v>0</v>
      </c>
      <c r="FR100" s="68"/>
      <c r="FS100" s="57">
        <f t="shared" si="145"/>
        <v>0</v>
      </c>
      <c r="FT100" s="67"/>
      <c r="FU100" s="55">
        <f>'m9'!AQ90+'m9'!AS90+'m9'!AU90+'m9'!AW90+'m9'!AY90+'m9'!BA90+'m9'!BC90</f>
        <v>0</v>
      </c>
      <c r="FV100" s="57">
        <f t="shared" si="146"/>
        <v>0</v>
      </c>
      <c r="FW100" s="57">
        <f>'m9'!AR90+'m9'!AT90+'m9'!AV90+'m9'!AX90+'m9'!AZ90+'m9'!BB90+'m9'!BD90</f>
        <v>0</v>
      </c>
      <c r="FX100" s="68"/>
      <c r="FY100" s="57">
        <f t="shared" si="147"/>
        <v>0</v>
      </c>
      <c r="FZ100" s="67"/>
      <c r="GA100" s="55">
        <f>'m9'!BE90+'m9'!BG90+'m9'!BI90+'m10'!C100+'m10'!E100+'m10'!G100+'m10'!I100</f>
        <v>0</v>
      </c>
      <c r="GB100" s="57">
        <f t="shared" si="148"/>
        <v>0</v>
      </c>
      <c r="GC100" s="57">
        <f>'m9'!BF90+'m9'!BH90+'m9'!BJ90+'m10'!D100+'m10'!F100+'m10'!H100+'m10'!J100</f>
        <v>0</v>
      </c>
      <c r="GD100" s="68"/>
      <c r="GE100" s="57">
        <f t="shared" si="149"/>
        <v>0</v>
      </c>
      <c r="GF100" s="69">
        <f>IFERROR(__xludf.DUMMYFUNCTION("""COMPUTED_VALUE"""),100.0)</f>
        <v>100</v>
      </c>
      <c r="GG100" s="55">
        <f>'m10'!K100+'m10'!M100+'m10'!O100+'m10'!Q100+'m10'!S100+'m10'!U100+'m10'!W100</f>
        <v>0</v>
      </c>
      <c r="GH100" s="57">
        <f t="shared" si="150"/>
        <v>0</v>
      </c>
      <c r="GI100" s="57">
        <f>'m10'!L100+'m10'!N100+'m10'!P100+'m10'!R100+'m10'!T100+'m10'!V100+'m10'!X100</f>
        <v>0</v>
      </c>
      <c r="GJ100" s="68"/>
      <c r="GK100" s="57">
        <f t="shared" si="151"/>
        <v>0</v>
      </c>
      <c r="GL100" s="67"/>
      <c r="GM100" s="55">
        <f>'m10'!Y100+'m10'!AA100+'m10'!AC100+'m10'!AE100+'m10'!AG100+'m10'!AI100+'m10'!AK100</f>
        <v>0</v>
      </c>
      <c r="GN100" s="57">
        <f t="shared" si="152"/>
        <v>0</v>
      </c>
      <c r="GO100" s="57">
        <f>'m10'!Z100+'m10'!AB100+'m10'!AD100+'m10'!AF100+'m10'!AH100+'m10'!AJ100+'m10'!AL100</f>
        <v>0</v>
      </c>
      <c r="GP100" s="68"/>
      <c r="GQ100" s="57">
        <f t="shared" si="153"/>
        <v>0</v>
      </c>
      <c r="GR100" s="61"/>
      <c r="GS100" s="55">
        <f>'m10'!AM100+'m10'!AO100+'m10'!AQ100+'m10'!AS100+'m10'!AU100+'m10'!AW100+'m10'!AY100</f>
        <v>0</v>
      </c>
      <c r="GT100" s="57">
        <f t="shared" si="154"/>
        <v>0</v>
      </c>
      <c r="GU100" s="57">
        <f>'m10'!AN100+'m10'!AP100+'m10'!AR100+'m10'!AT100+'m10'!AV100+'m10'!AX100+'m10'!AZ100</f>
        <v>0</v>
      </c>
      <c r="GV100" s="58"/>
      <c r="GW100" s="57">
        <f t="shared" si="155"/>
        <v>0</v>
      </c>
      <c r="GX100" s="61"/>
      <c r="GY100" s="55">
        <f>'m10'!BA100+'m10'!BC100+'m10'!BE100+'m10'!BG100+'m10'!BI100+'m10'!BK100+'m11'!C100</f>
        <v>0</v>
      </c>
      <c r="GZ100" s="57">
        <f t="shared" si="156"/>
        <v>0</v>
      </c>
      <c r="HA100" s="57">
        <f>'m10'!BB100+'m10'!BD100+'m10'!BF100+'m10'!BH100+'m10'!BJ100+'m10'!BL100+'m11'!D100</f>
        <v>0</v>
      </c>
      <c r="HB100" s="58"/>
      <c r="HC100" s="57">
        <f t="shared" si="157"/>
        <v>0</v>
      </c>
      <c r="HD100" s="69">
        <f>IFERROR(__xludf.DUMMYFUNCTION("""COMPUTED_VALUE"""),100.0)</f>
        <v>100</v>
      </c>
      <c r="HE100" s="55">
        <f>'m11'!E100+'m11'!G100+'m11'!I100+'m11'!K100+'m11'!M100+'m11'!O100+'m11'!Q100</f>
        <v>0</v>
      </c>
      <c r="HF100" s="57">
        <f t="shared" si="158"/>
        <v>0</v>
      </c>
      <c r="HG100" s="57">
        <f>'m11'!F100+'m11'!H100+'m11'!J100+'m11'!L100+'m11'!N100+'m11'!P100+'m11'!R100</f>
        <v>0</v>
      </c>
      <c r="HH100" s="68"/>
      <c r="HI100" s="57">
        <f t="shared" si="159"/>
        <v>0</v>
      </c>
      <c r="HJ100" s="67"/>
      <c r="HK100" s="55">
        <f>'m11'!S100+'m11'!U100+'m11'!W100+'m11'!Y100+'m11'!AA100+'m11'!AC100+'m11'!AE100</f>
        <v>0</v>
      </c>
      <c r="HL100" s="57">
        <f t="shared" si="160"/>
        <v>0</v>
      </c>
      <c r="HM100" s="57">
        <f>'m11'!T100+'m11'!V100+'m11'!X100+'m11'!Z100+'m11'!AB100+'m11'!AD100+'m11'!AF100</f>
        <v>0</v>
      </c>
      <c r="HN100" s="68"/>
      <c r="HO100" s="57">
        <f t="shared" si="161"/>
        <v>0</v>
      </c>
      <c r="HP100" s="61"/>
      <c r="HQ100" s="55">
        <f>'m11'!AG100+'m11'!AI100+'m11'!AK100+'m11'!AM100+'m11'!AO100+'m11'!AQ100+'m11'!AS100</f>
        <v>0</v>
      </c>
      <c r="HR100" s="57">
        <f t="shared" si="162"/>
        <v>0</v>
      </c>
      <c r="HS100" s="57">
        <f>'m11'!AH100+'m11'!AJ100+'m11'!AL100+'m11'!AN100+'m11'!AP100+'m11'!AR100+'m11'!AT100</f>
        <v>0</v>
      </c>
      <c r="HT100" s="58"/>
      <c r="HU100" s="57">
        <f t="shared" si="163"/>
        <v>0</v>
      </c>
      <c r="HV100" s="61"/>
      <c r="HW100" s="55">
        <f>'m11'!AU100+'m11'!AW100+'m11'!AY100+'m11'!BA100+'m11'!BC100+'m11'!BE100+'m11'!BG100</f>
        <v>0</v>
      </c>
      <c r="HX100" s="57">
        <f t="shared" si="164"/>
        <v>0</v>
      </c>
      <c r="HY100" s="57">
        <f>'m11'!AV100+'m11'!AX100+'m11'!AZ100+'m11'!BB100+'m11'!BD100+'m11'!BF100+'m11'!BH100</f>
        <v>0</v>
      </c>
      <c r="HZ100" s="58"/>
      <c r="IA100" s="57">
        <f t="shared" si="165"/>
        <v>0</v>
      </c>
      <c r="IB100" s="61">
        <f>IFERROR(__xludf.DUMMYFUNCTION("""COMPUTED_VALUE"""),100.0)</f>
        <v>100</v>
      </c>
      <c r="IC100" s="55">
        <f>'m11'!BI100+'m12'!C100+'m12'!E100+'m12'!G100+'m12'!I100+'m12'!K100+'m12'!M100</f>
        <v>0</v>
      </c>
      <c r="ID100" s="57">
        <f t="shared" si="166"/>
        <v>0</v>
      </c>
      <c r="IE100" s="57">
        <f>'m11'!BJ100+'m12'!D100+'m12'!F100+'m12'!H100+'m12'!J100+'m12'!L100+'m12'!N100</f>
        <v>0</v>
      </c>
      <c r="IF100" s="58"/>
      <c r="IG100" s="57">
        <f t="shared" si="167"/>
        <v>0</v>
      </c>
      <c r="IH100" s="61"/>
      <c r="II100" s="55">
        <f>'m12'!O100+'m12'!Q100+'m12'!S100+'m12'!U100+'m12'!W100+'m12'!Y100+'m12'!AA100</f>
        <v>0</v>
      </c>
      <c r="IJ100" s="57">
        <f t="shared" si="168"/>
        <v>0</v>
      </c>
      <c r="IK100" s="57">
        <f>'m12'!P100+'m12'!R100+'m12'!T100+'m12'!V100+'m12'!X100+'m12'!Z100+'m12'!AB100</f>
        <v>0</v>
      </c>
      <c r="IL100" s="58"/>
      <c r="IM100" s="57">
        <f t="shared" si="169"/>
        <v>0</v>
      </c>
      <c r="IN100" s="61"/>
      <c r="IO100" s="55">
        <f>'m12'!AC100+'m12'!AE100+'m12'!AG100+'m12'!AI100+'m12'!AK100+'m12'!AM100+'m12'!AO100</f>
        <v>0</v>
      </c>
      <c r="IP100" s="57">
        <f t="shared" si="170"/>
        <v>0</v>
      </c>
      <c r="IQ100" s="57">
        <f>'m12'!AD100+'m12'!AF100+'m12'!AH100+'m12'!AJ100+'m12'!AL100+'m12'!AN100+'m12'!AP100</f>
        <v>0</v>
      </c>
      <c r="IR100" s="58"/>
      <c r="IS100" s="57">
        <f t="shared" si="171"/>
        <v>0</v>
      </c>
      <c r="IT100" s="61"/>
      <c r="IU100" s="55">
        <f>'m12'!AQ100+'m12'!AS100+'m12'!AU100+'m12'!AW100+'m12'!AY100+'m12'!BA100+'m12'!BC100</f>
        <v>0</v>
      </c>
      <c r="IV100" s="57">
        <f t="shared" si="172"/>
        <v>0</v>
      </c>
      <c r="IW100" s="57">
        <f>'m12'!AR100+'m12'!AT100+'m12'!AV100+'m12'!AX100+'m12'!AZ100+'m12'!BB100+'m12'!BD100</f>
        <v>0</v>
      </c>
      <c r="IX100" s="58"/>
      <c r="IY100" s="57">
        <f t="shared" si="173"/>
        <v>0</v>
      </c>
      <c r="IZ100" s="61"/>
      <c r="JA100" s="55">
        <f>'m12'!BE100+'m12'!BG100+'m12'!BI100+'m12'!BK100</f>
        <v>0</v>
      </c>
      <c r="JB100" s="57">
        <f t="shared" si="174"/>
        <v>0</v>
      </c>
      <c r="JC100" s="57">
        <f>'m12'!BF100+'m12'!BH100+'m12'!BJ100+'m12'!BL100</f>
        <v>0</v>
      </c>
      <c r="JD100" s="58"/>
      <c r="JE100" s="57">
        <f t="shared" si="175"/>
        <v>0</v>
      </c>
    </row>
    <row r="101">
      <c r="A101" s="2" t="str">
        <f>IFERROR(__xludf.DUMMYFUNCTION("""COMPUTED_VALUE"""),"Marek Šimek-x")</f>
        <v>Marek Šimek-x</v>
      </c>
      <c r="B101" s="2"/>
      <c r="C101" s="94"/>
      <c r="D101" s="46"/>
      <c r="E101" s="46"/>
      <c r="F101" s="47"/>
      <c r="G101" s="46"/>
      <c r="H101" s="2"/>
      <c r="I101" s="45"/>
      <c r="J101" s="46"/>
      <c r="K101" s="46"/>
      <c r="L101" s="47"/>
      <c r="M101" s="46"/>
      <c r="N101" s="2"/>
      <c r="O101" s="45"/>
      <c r="P101" s="46"/>
      <c r="Q101" s="46"/>
      <c r="R101" s="47"/>
      <c r="S101" s="46"/>
      <c r="T101" s="2"/>
      <c r="U101" s="45"/>
      <c r="V101" s="46"/>
      <c r="W101" s="46"/>
      <c r="X101" s="47"/>
      <c r="Y101" s="46"/>
      <c r="Z101" s="2"/>
      <c r="AA101" s="45"/>
      <c r="AB101" s="46"/>
      <c r="AC101" s="46"/>
      <c r="AD101" s="47"/>
      <c r="AE101" s="46"/>
      <c r="AF101" s="2"/>
      <c r="AG101" s="45"/>
      <c r="AH101" s="46"/>
      <c r="AI101" s="46"/>
      <c r="AJ101" s="47"/>
      <c r="AK101" s="46"/>
      <c r="AL101" s="2"/>
      <c r="AM101" s="45"/>
      <c r="AN101" s="46"/>
      <c r="AO101" s="52"/>
      <c r="AP101" s="47"/>
      <c r="AQ101" s="46"/>
      <c r="AR101" s="2"/>
      <c r="AS101" s="45"/>
      <c r="AT101" s="46"/>
      <c r="AU101" s="46"/>
      <c r="AV101" s="47"/>
      <c r="AW101" s="62"/>
      <c r="AX101" s="2"/>
      <c r="AY101" s="45"/>
      <c r="AZ101" s="46"/>
      <c r="BA101" s="46"/>
      <c r="BB101" s="47"/>
      <c r="BC101" s="46"/>
      <c r="BD101" s="2"/>
      <c r="BE101" s="45"/>
      <c r="BF101" s="46"/>
      <c r="BG101" s="46"/>
      <c r="BH101" s="47"/>
      <c r="BI101" s="46"/>
      <c r="BJ101" s="2"/>
      <c r="BK101" s="45"/>
      <c r="BL101" s="46"/>
      <c r="BM101" s="46"/>
      <c r="BN101" s="47"/>
      <c r="BO101" s="46"/>
      <c r="BP101" s="2"/>
      <c r="BQ101" s="45"/>
      <c r="BR101" s="46"/>
      <c r="BS101" s="46"/>
      <c r="BT101" s="47"/>
      <c r="BU101" s="46"/>
      <c r="BV101" s="2"/>
      <c r="BW101" s="45">
        <f>'m5'!AY79+'m5'!BA79+'m5'!BC79+'m5'!BE79+'m5'!BG79+'m5'!BI79+'m5'!BK79</f>
        <v>0</v>
      </c>
      <c r="BX101" s="46">
        <f>'m5'!A79*BW101</f>
        <v>0</v>
      </c>
      <c r="BY101" s="46">
        <f>'m5'!AZ79+'m5'!BB79+'m5'!BD79+'m5'!BF79+'m5'!BH79+'m5'!BJ79+'m5'!BL79</f>
        <v>0</v>
      </c>
      <c r="BZ101" s="47"/>
      <c r="CA101" s="46">
        <f t="shared" si="116"/>
        <v>0</v>
      </c>
      <c r="CB101" s="44">
        <f>IFERROR(__xludf.DUMMYFUNCTION("""COMPUTED_VALUE"""),100.0)</f>
        <v>100</v>
      </c>
      <c r="CC101" s="45">
        <f>'m6'!C91+'m6'!E91+'m6'!G91+'m6'!I91+'m6'!K91+'m6'!M91+'m6'!O91</f>
        <v>0</v>
      </c>
      <c r="CD101" s="46">
        <f t="shared" si="117"/>
        <v>0</v>
      </c>
      <c r="CE101" s="46">
        <f>'m6'!D91+'m6'!F91+'m6'!H91+'m6'!J91+'m6'!L91+'m6'!N91+'m6'!P91</f>
        <v>0</v>
      </c>
      <c r="CF101" s="64"/>
      <c r="CG101" s="46">
        <f t="shared" si="118"/>
        <v>0</v>
      </c>
      <c r="CH101" s="2"/>
      <c r="CI101" s="45">
        <f>'m6'!Q91+'m6'!S91+'m6'!U91+'m6'!W91+'m6'!Y91+'m6'!AA91+'m6'!AC91</f>
        <v>14</v>
      </c>
      <c r="CJ101" s="54">
        <f t="shared" si="119"/>
        <v>1400</v>
      </c>
      <c r="CK101" s="46">
        <f>'m6'!R91+'m6'!T91+'m6'!V91+'m6'!X91+'m6'!Z91+'m6'!AB91+'m6'!AD91</f>
        <v>0</v>
      </c>
      <c r="CL101" s="64"/>
      <c r="CM101" s="46">
        <f t="shared" si="120"/>
        <v>-1400</v>
      </c>
      <c r="CN101" s="2"/>
      <c r="CO101" s="45">
        <f>'m6'!AE91+'m6'!AG91+'m6'!AI91+'m6'!AK91+'m6'!AM91+'m6'!AO91+'m6'!AQ91</f>
        <v>17.5</v>
      </c>
      <c r="CP101" s="46">
        <f t="shared" si="121"/>
        <v>1750</v>
      </c>
      <c r="CQ101" s="46">
        <f>'m6'!AF91+'m6'!AH91+'m6'!AJ91+'m6'!AL91+'m6'!AN91+'m6'!AP91+'m6'!AR91</f>
        <v>0</v>
      </c>
      <c r="CR101" s="64"/>
      <c r="CS101" s="46">
        <f t="shared" si="122"/>
        <v>-1750</v>
      </c>
      <c r="CT101" s="2"/>
      <c r="CU101" s="45">
        <f>'m6'!AS91+'m6'!AU91+'m6'!AW91+'m6'!AY91+'m6'!BA91+'m6'!BC91+'m6'!BE91</f>
        <v>11</v>
      </c>
      <c r="CV101" s="46">
        <f t="shared" si="123"/>
        <v>1100</v>
      </c>
      <c r="CW101" s="46">
        <f>'m6'!AT91+'m6'!AV91+'m6'!AX91+'m6'!AZ91+'m6'!BB91+'m6'!BD91+'m6'!BF91</f>
        <v>0</v>
      </c>
      <c r="CX101" s="64"/>
      <c r="CY101" s="46">
        <f t="shared" si="124"/>
        <v>-1100</v>
      </c>
      <c r="CZ101" s="2"/>
      <c r="DA101" s="45">
        <f>'m6'!BG91+'m6'!BI91+'m7'!C91+'m7'!E91+'m7'!G91+'m7'!I91+'m7'!K91</f>
        <v>23.5</v>
      </c>
      <c r="DB101" s="46">
        <f>('m6'!BG91+'m6'!BI91)*'m6'!A91+('m7'!C91+'m7'!E91+'m7'!G91+'m7'!I91+'m7'!K91)*'m7'!A91</f>
        <v>2350</v>
      </c>
      <c r="DC101" s="46">
        <f>'m6'!BH91+'m6'!BJ91+'m7'!D91+'m7'!F91+'m7'!H91+'m7'!J91+'m7'!L91</f>
        <v>0</v>
      </c>
      <c r="DD101" s="64"/>
      <c r="DE101" s="46">
        <f t="shared" si="125"/>
        <v>-2350</v>
      </c>
      <c r="DF101" s="44">
        <f>IFERROR(__xludf.DUMMYFUNCTION("""COMPUTED_VALUE"""),100.0)</f>
        <v>100</v>
      </c>
      <c r="DG101" s="45">
        <f>'m7'!M91+'m7'!O91+'m7'!Q91+'m7'!S91+'m7'!U91+'m7'!W91+'m7'!Y91</f>
        <v>8</v>
      </c>
      <c r="DH101" s="46">
        <f t="shared" si="126"/>
        <v>800</v>
      </c>
      <c r="DI101" s="46">
        <f>'m7'!N91+'m7'!P91+'m7'!R91+'m7'!T91+'m7'!V91+'m7'!X91+'m7'!Z91</f>
        <v>0</v>
      </c>
      <c r="DJ101" s="64"/>
      <c r="DK101" s="46">
        <f t="shared" si="127"/>
        <v>-800</v>
      </c>
      <c r="DL101" s="2"/>
      <c r="DM101" s="45">
        <f>'m7'!AA91+'m7'!AC91+'m7'!AE91+'m7'!AG91+'m7'!AI91+'m7'!AK91+'m7'!AM91</f>
        <v>32</v>
      </c>
      <c r="DN101" s="46">
        <f t="shared" si="128"/>
        <v>3200</v>
      </c>
      <c r="DO101" s="46">
        <f>'m7'!AB91+'m7'!AD91+'m7'!AF91+'m7'!AH91+'m7'!AJ91+'m7'!AL91+'m7'!AN91</f>
        <v>0</v>
      </c>
      <c r="DP101" s="64"/>
      <c r="DQ101" s="46">
        <f t="shared" si="129"/>
        <v>-3200</v>
      </c>
      <c r="DR101" s="2"/>
      <c r="DS101" s="45">
        <f>'m7'!AO91+'m7'!AQ91+'m7'!AS91+'m7'!AU91+'m7'!AW91+'m7'!AY91+'m7'!BA91</f>
        <v>21.5</v>
      </c>
      <c r="DT101" s="46">
        <f t="shared" si="130"/>
        <v>2150</v>
      </c>
      <c r="DU101" s="46">
        <f>'m7'!AP91+'m7'!AR91+'m7'!AT91+'m7'!AV91+'m7'!AX91+'m7'!AZ91+'m7'!BB91</f>
        <v>0</v>
      </c>
      <c r="DV101" s="64"/>
      <c r="DW101" s="46">
        <f t="shared" si="131"/>
        <v>-2150</v>
      </c>
      <c r="DX101" s="2"/>
      <c r="DY101" s="97">
        <f>'m7'!BC91+'m7'!BE91+'m7'!BG91+'m7'!BI91+'m7'!BK91+'m8'!C91+'m8'!E91</f>
        <v>16</v>
      </c>
      <c r="DZ101" s="63">
        <f>('m7'!BC91+'m7'!BE91+'m7'!BG91+'m7'!BI91+'m7'!BK91)*DF101+('m8'!C91+'m8'!E91)*ED101</f>
        <v>1600</v>
      </c>
      <c r="EA101" s="63">
        <f>'m7'!BD91+'m7'!BF91+'m7'!BH91+'m7'!BJ91+'m7'!BL91+'m8'!D91+'m8'!F91</f>
        <v>0</v>
      </c>
      <c r="EB101" s="64"/>
      <c r="EC101" s="63">
        <f t="shared" si="132"/>
        <v>-1600</v>
      </c>
      <c r="ED101" s="65">
        <f>IFERROR(__xludf.DUMMYFUNCTION("""COMPUTED_VALUE"""),100.0)</f>
        <v>100</v>
      </c>
      <c r="EE101" s="97">
        <f>'m8'!G91+'m8'!I91+'m8'!K91+'m8'!M91+'m8'!O91+'m8'!Q91+'m8'!S91</f>
        <v>0</v>
      </c>
      <c r="EF101" s="63">
        <f t="shared" si="133"/>
        <v>0</v>
      </c>
      <c r="EG101" s="63">
        <f>'m8'!H91+'m8'!J91+'m8'!L91+'m8'!N91+'m8'!P91+'m8'!R91+'m8'!T91</f>
        <v>0</v>
      </c>
      <c r="EH101" s="64"/>
      <c r="EI101" s="63">
        <f t="shared" si="134"/>
        <v>0</v>
      </c>
      <c r="EJ101" s="66"/>
      <c r="EK101" s="97">
        <f>'m8'!U91+'m8'!W91+'m8'!Y91+'m8'!AA91+'m8'!AC91+'m8'!AE91+'m8'!AG91</f>
        <v>0</v>
      </c>
      <c r="EL101" s="63">
        <f t="shared" si="135"/>
        <v>0</v>
      </c>
      <c r="EM101" s="63">
        <f>'m8'!V91+'m8'!X91+'m8'!Z91+'m8'!AB91+'m8'!AD91+'m8'!AF91+'m8'!AH91</f>
        <v>0</v>
      </c>
      <c r="EN101" s="64"/>
      <c r="EO101" s="63">
        <f t="shared" si="136"/>
        <v>0</v>
      </c>
      <c r="EP101" s="67"/>
      <c r="EQ101" s="55">
        <f>'m8'!AI91+'m8'!AK91+'m8'!AM91+'m8'!AO91+'m8'!AQ91+'m8'!AS91+'m8'!AU91</f>
        <v>0</v>
      </c>
      <c r="ER101" s="57">
        <f t="shared" si="137"/>
        <v>0</v>
      </c>
      <c r="ES101" s="57">
        <f>'m8'!AJ91+'m8'!AL91+'m8'!AN91+'m8'!AP91+'m8'!AR91+'m8'!AT91+'m8'!AV91</f>
        <v>0</v>
      </c>
      <c r="ET101" s="68"/>
      <c r="EU101" s="57">
        <f t="shared" si="138"/>
        <v>0</v>
      </c>
      <c r="EV101" s="67"/>
      <c r="EW101" s="55">
        <f>'m8'!AW91+'m8'!AY91+'m8'!BA91+'m8'!BC91+'m8'!BE91+'m8'!BG91+'m8'!BI91</f>
        <v>18</v>
      </c>
      <c r="EX101" s="57">
        <f t="shared" si="139"/>
        <v>1800</v>
      </c>
      <c r="EY101" s="57">
        <f>'m8'!AX91+'m8'!AZ91+'m8'!BB91+'m8'!BD91+'m8'!BF91+'m8'!BH91+'m8'!BJ91</f>
        <v>0</v>
      </c>
      <c r="EZ101" s="68"/>
      <c r="FA101" s="57">
        <f t="shared" si="140"/>
        <v>-1800</v>
      </c>
      <c r="FB101" s="67"/>
      <c r="FC101" s="55">
        <f>'m8'!BK91+'m9'!C91+'m9'!E91+'m9'!G91+'m9'!I91+'m9'!K91+'m9'!M91</f>
        <v>11</v>
      </c>
      <c r="FD101" s="57">
        <f>'m8'!BK91*ED101+'m9'!C91*FH101+'m9'!E91*FH101+'m9'!G91*FH101+'m9'!I91*FH101+'m9'!K91*FH101+'m9'!M91*FH101</f>
        <v>1100</v>
      </c>
      <c r="FE101" s="57">
        <f>'m8'!BL91+'m9'!D91+'m9'!F91+'m9'!H91+'m9'!J91+'m9'!L91+'m9'!N91</f>
        <v>0</v>
      </c>
      <c r="FF101" s="68"/>
      <c r="FG101" s="57">
        <f t="shared" si="141"/>
        <v>-1100</v>
      </c>
      <c r="FH101" s="65">
        <f>IFERROR(__xludf.DUMMYFUNCTION("""COMPUTED_VALUE"""),100.0)</f>
        <v>100</v>
      </c>
      <c r="FI101" s="97">
        <f>'m9'!O91+'m9'!Q91+'m9'!S91+'m9'!U91+'m9'!W91+'m9'!Y91+'m9'!AA91</f>
        <v>0</v>
      </c>
      <c r="FJ101" s="63">
        <f t="shared" si="142"/>
        <v>0</v>
      </c>
      <c r="FK101" s="63">
        <f>'m9'!P91+'m9'!R91+'m9'!T91+'m9'!V91+'m9'!X91+'m9'!Z91+'m9'!AB91</f>
        <v>0</v>
      </c>
      <c r="FL101" s="64"/>
      <c r="FM101" s="63">
        <f t="shared" si="143"/>
        <v>0</v>
      </c>
      <c r="FN101" s="67"/>
      <c r="FO101" s="55">
        <f>'m9'!AC91+'m9'!AE91+'m9'!AG91+'m9'!AI91+'m9'!AK91+'m9'!AM91+'m9'!AO91</f>
        <v>0</v>
      </c>
      <c r="FP101" s="57">
        <f t="shared" si="144"/>
        <v>0</v>
      </c>
      <c r="FQ101" s="57">
        <f>'m9'!AD91+'m9'!AF91+'m9'!AH91+'m9'!AJ91+'m9'!AL91+'m9'!AN91+'m9'!AP91</f>
        <v>0</v>
      </c>
      <c r="FR101" s="68"/>
      <c r="FS101" s="57">
        <f t="shared" si="145"/>
        <v>0</v>
      </c>
      <c r="FT101" s="67"/>
      <c r="FU101" s="55">
        <f>'m9'!AQ91+'m9'!AS91+'m9'!AU91+'m9'!AW91+'m9'!AY91+'m9'!BA91+'m9'!BC91</f>
        <v>0</v>
      </c>
      <c r="FV101" s="57">
        <f t="shared" si="146"/>
        <v>0</v>
      </c>
      <c r="FW101" s="57">
        <f>'m9'!AR91+'m9'!AT91+'m9'!AV91+'m9'!AX91+'m9'!AZ91+'m9'!BB91+'m9'!BD91</f>
        <v>0</v>
      </c>
      <c r="FX101" s="68"/>
      <c r="FY101" s="57">
        <f t="shared" si="147"/>
        <v>0</v>
      </c>
      <c r="FZ101" s="67"/>
      <c r="GA101" s="55">
        <f>'m9'!BE91+'m9'!BG91+'m9'!BI91+'m10'!C101+'m10'!E101+'m10'!G101+'m10'!I101</f>
        <v>0</v>
      </c>
      <c r="GB101" s="57">
        <f t="shared" si="148"/>
        <v>0</v>
      </c>
      <c r="GC101" s="57">
        <f>'m9'!BF91+'m9'!BH91+'m9'!BJ91+'m10'!D101+'m10'!F101+'m10'!H101+'m10'!J101</f>
        <v>0</v>
      </c>
      <c r="GD101" s="68"/>
      <c r="GE101" s="57">
        <f t="shared" si="149"/>
        <v>0</v>
      </c>
      <c r="GF101" s="69">
        <f>IFERROR(__xludf.DUMMYFUNCTION("""COMPUTED_VALUE"""),100.0)</f>
        <v>100</v>
      </c>
      <c r="GG101" s="55">
        <f>'m10'!K101+'m10'!M101+'m10'!O101+'m10'!Q101+'m10'!S101+'m10'!U101+'m10'!W101</f>
        <v>0</v>
      </c>
      <c r="GH101" s="57">
        <f t="shared" si="150"/>
        <v>0</v>
      </c>
      <c r="GI101" s="57">
        <f>'m10'!L101+'m10'!N101+'m10'!P101+'m10'!R101+'m10'!T101+'m10'!V101+'m10'!X101</f>
        <v>0</v>
      </c>
      <c r="GJ101" s="68"/>
      <c r="GK101" s="57">
        <f t="shared" si="151"/>
        <v>0</v>
      </c>
      <c r="GL101" s="67"/>
      <c r="GM101" s="55">
        <f>'m10'!Y101+'m10'!AA101+'m10'!AC101+'m10'!AE101+'m10'!AG101+'m10'!AI101+'m10'!AK101</f>
        <v>0</v>
      </c>
      <c r="GN101" s="57">
        <f t="shared" si="152"/>
        <v>0</v>
      </c>
      <c r="GO101" s="57">
        <f>'m10'!Z101+'m10'!AB101+'m10'!AD101+'m10'!AF101+'m10'!AH101+'m10'!AJ101+'m10'!AL101</f>
        <v>0</v>
      </c>
      <c r="GP101" s="68"/>
      <c r="GQ101" s="57">
        <f t="shared" si="153"/>
        <v>0</v>
      </c>
      <c r="GR101" s="61"/>
      <c r="GS101" s="55">
        <f>'m10'!AM101+'m10'!AO101+'m10'!AQ101+'m10'!AS101+'m10'!AU101+'m10'!AW101+'m10'!AY101</f>
        <v>0</v>
      </c>
      <c r="GT101" s="57">
        <f t="shared" si="154"/>
        <v>0</v>
      </c>
      <c r="GU101" s="57">
        <f>'m10'!AN101+'m10'!AP101+'m10'!AR101+'m10'!AT101+'m10'!AV101+'m10'!AX101+'m10'!AZ101</f>
        <v>0</v>
      </c>
      <c r="GV101" s="58"/>
      <c r="GW101" s="57">
        <f t="shared" si="155"/>
        <v>0</v>
      </c>
      <c r="GX101" s="61"/>
      <c r="GY101" s="55">
        <f>'m10'!BA101+'m10'!BC101+'m10'!BE101+'m10'!BG101+'m10'!BI101+'m10'!BK101+'m11'!C101</f>
        <v>0</v>
      </c>
      <c r="GZ101" s="57">
        <f t="shared" si="156"/>
        <v>0</v>
      </c>
      <c r="HA101" s="57">
        <f>'m10'!BB101+'m10'!BD101+'m10'!BF101+'m10'!BH101+'m10'!BJ101+'m10'!BL101+'m11'!D101</f>
        <v>0</v>
      </c>
      <c r="HB101" s="58"/>
      <c r="HC101" s="57">
        <f t="shared" si="157"/>
        <v>0</v>
      </c>
      <c r="HD101" s="69">
        <f>IFERROR(__xludf.DUMMYFUNCTION("""COMPUTED_VALUE"""),100.0)</f>
        <v>100</v>
      </c>
      <c r="HE101" s="55">
        <f>'m11'!E101+'m11'!G101+'m11'!I101+'m11'!K101+'m11'!M101+'m11'!O101+'m11'!Q101</f>
        <v>0</v>
      </c>
      <c r="HF101" s="57">
        <f t="shared" si="158"/>
        <v>0</v>
      </c>
      <c r="HG101" s="57">
        <f>'m11'!F101+'m11'!H101+'m11'!J101+'m11'!L101+'m11'!N101+'m11'!P101+'m11'!R101</f>
        <v>0</v>
      </c>
      <c r="HH101" s="68"/>
      <c r="HI101" s="57">
        <f t="shared" si="159"/>
        <v>0</v>
      </c>
      <c r="HJ101" s="67"/>
      <c r="HK101" s="55">
        <f>'m11'!S101+'m11'!U101+'m11'!W101+'m11'!Y101+'m11'!AA101+'m11'!AC101+'m11'!AE101</f>
        <v>0</v>
      </c>
      <c r="HL101" s="57">
        <f t="shared" si="160"/>
        <v>0</v>
      </c>
      <c r="HM101" s="57">
        <f>'m11'!T101+'m11'!V101+'m11'!X101+'m11'!Z101+'m11'!AB101+'m11'!AD101+'m11'!AF101</f>
        <v>0</v>
      </c>
      <c r="HN101" s="68"/>
      <c r="HO101" s="57">
        <f t="shared" si="161"/>
        <v>0</v>
      </c>
      <c r="HP101" s="61"/>
      <c r="HQ101" s="55">
        <f>'m11'!AG101+'m11'!AI101+'m11'!AK101+'m11'!AM101+'m11'!AO101+'m11'!AQ101+'m11'!AS101</f>
        <v>0</v>
      </c>
      <c r="HR101" s="57">
        <f t="shared" si="162"/>
        <v>0</v>
      </c>
      <c r="HS101" s="57">
        <f>'m11'!AH101+'m11'!AJ101+'m11'!AL101+'m11'!AN101+'m11'!AP101+'m11'!AR101+'m11'!AT101</f>
        <v>0</v>
      </c>
      <c r="HT101" s="58"/>
      <c r="HU101" s="57">
        <f t="shared" si="163"/>
        <v>0</v>
      </c>
      <c r="HV101" s="61"/>
      <c r="HW101" s="55">
        <f>'m11'!AU101+'m11'!AW101+'m11'!AY101+'m11'!BA101+'m11'!BC101+'m11'!BE101+'m11'!BG101</f>
        <v>0</v>
      </c>
      <c r="HX101" s="57">
        <f t="shared" si="164"/>
        <v>0</v>
      </c>
      <c r="HY101" s="57">
        <f>'m11'!AV101+'m11'!AX101+'m11'!AZ101+'m11'!BB101+'m11'!BD101+'m11'!BF101+'m11'!BH101</f>
        <v>0</v>
      </c>
      <c r="HZ101" s="58"/>
      <c r="IA101" s="57">
        <f t="shared" si="165"/>
        <v>0</v>
      </c>
      <c r="IB101" s="61">
        <f>IFERROR(__xludf.DUMMYFUNCTION("""COMPUTED_VALUE"""),100.0)</f>
        <v>100</v>
      </c>
      <c r="IC101" s="55">
        <f>'m11'!BI101+'m12'!C101+'m12'!E101+'m12'!G101+'m12'!I101+'m12'!K101+'m12'!M101</f>
        <v>0</v>
      </c>
      <c r="ID101" s="57">
        <f t="shared" si="166"/>
        <v>0</v>
      </c>
      <c r="IE101" s="57">
        <f>'m11'!BJ101+'m12'!D101+'m12'!F101+'m12'!H101+'m12'!J101+'m12'!L101+'m12'!N101</f>
        <v>0</v>
      </c>
      <c r="IF101" s="58"/>
      <c r="IG101" s="57">
        <f t="shared" si="167"/>
        <v>0</v>
      </c>
      <c r="IH101" s="61"/>
      <c r="II101" s="55">
        <f>'m12'!O101+'m12'!Q101+'m12'!S101+'m12'!U101+'m12'!W101+'m12'!Y101+'m12'!AA101</f>
        <v>0</v>
      </c>
      <c r="IJ101" s="57">
        <f t="shared" si="168"/>
        <v>0</v>
      </c>
      <c r="IK101" s="57">
        <f>'m12'!P101+'m12'!R101+'m12'!T101+'m12'!V101+'m12'!X101+'m12'!Z101+'m12'!AB101</f>
        <v>0</v>
      </c>
      <c r="IL101" s="58"/>
      <c r="IM101" s="57">
        <f t="shared" si="169"/>
        <v>0</v>
      </c>
      <c r="IN101" s="61"/>
      <c r="IO101" s="55">
        <f>'m12'!AC101+'m12'!AE101+'m12'!AG101+'m12'!AI101+'m12'!AK101+'m12'!AM101+'m12'!AO101</f>
        <v>0</v>
      </c>
      <c r="IP101" s="57">
        <f t="shared" si="170"/>
        <v>0</v>
      </c>
      <c r="IQ101" s="57">
        <f>'m12'!AD101+'m12'!AF101+'m12'!AH101+'m12'!AJ101+'m12'!AL101+'m12'!AN101+'m12'!AP101</f>
        <v>0</v>
      </c>
      <c r="IR101" s="58"/>
      <c r="IS101" s="57">
        <f t="shared" si="171"/>
        <v>0</v>
      </c>
      <c r="IT101" s="61"/>
      <c r="IU101" s="55">
        <f>'m12'!AQ101+'m12'!AS101+'m12'!AU101+'m12'!AW101+'m12'!AY101+'m12'!BA101+'m12'!BC101</f>
        <v>0</v>
      </c>
      <c r="IV101" s="57">
        <f t="shared" si="172"/>
        <v>0</v>
      </c>
      <c r="IW101" s="57">
        <f>'m12'!AR101+'m12'!AT101+'m12'!AV101+'m12'!AX101+'m12'!AZ101+'m12'!BB101+'m12'!BD101</f>
        <v>0</v>
      </c>
      <c r="IX101" s="58"/>
      <c r="IY101" s="57">
        <f t="shared" si="173"/>
        <v>0</v>
      </c>
      <c r="IZ101" s="61"/>
      <c r="JA101" s="55">
        <f>'m12'!BE101+'m12'!BG101+'m12'!BI101+'m12'!BK101</f>
        <v>0</v>
      </c>
      <c r="JB101" s="57">
        <f t="shared" si="174"/>
        <v>0</v>
      </c>
      <c r="JC101" s="57">
        <f>'m12'!BF101+'m12'!BH101+'m12'!BJ101+'m12'!BL101</f>
        <v>0</v>
      </c>
      <c r="JD101" s="58"/>
      <c r="JE101" s="57">
        <f t="shared" si="175"/>
        <v>0</v>
      </c>
    </row>
    <row r="102">
      <c r="A102" s="2" t="str">
        <f>IFERROR(__xludf.DUMMYFUNCTION("""COMPUTED_VALUE"""),"Lukáš Volf-x")</f>
        <v>Lukáš Volf-x</v>
      </c>
      <c r="B102" s="2"/>
      <c r="C102" s="94"/>
      <c r="D102" s="46"/>
      <c r="E102" s="46"/>
      <c r="F102" s="47"/>
      <c r="G102" s="46"/>
      <c r="H102" s="2"/>
      <c r="I102" s="45"/>
      <c r="J102" s="46"/>
      <c r="K102" s="46"/>
      <c r="L102" s="47"/>
      <c r="M102" s="46"/>
      <c r="N102" s="2"/>
      <c r="O102" s="45"/>
      <c r="P102" s="46"/>
      <c r="Q102" s="46"/>
      <c r="R102" s="47"/>
      <c r="S102" s="46"/>
      <c r="T102" s="2"/>
      <c r="U102" s="45"/>
      <c r="V102" s="46"/>
      <c r="W102" s="46"/>
      <c r="X102" s="47"/>
      <c r="Y102" s="46"/>
      <c r="Z102" s="2"/>
      <c r="AA102" s="45"/>
      <c r="AB102" s="46"/>
      <c r="AC102" s="46"/>
      <c r="AD102" s="47"/>
      <c r="AE102" s="46"/>
      <c r="AF102" s="2"/>
      <c r="AG102" s="45"/>
      <c r="AH102" s="46"/>
      <c r="AI102" s="46"/>
      <c r="AJ102" s="47"/>
      <c r="AK102" s="46"/>
      <c r="AL102" s="2"/>
      <c r="AM102" s="45"/>
      <c r="AN102" s="46"/>
      <c r="AO102" s="52"/>
      <c r="AP102" s="47"/>
      <c r="AQ102" s="46"/>
      <c r="AR102" s="2"/>
      <c r="AS102" s="45"/>
      <c r="AT102" s="46"/>
      <c r="AU102" s="46"/>
      <c r="AV102" s="47"/>
      <c r="AW102" s="62"/>
      <c r="AX102" s="2"/>
      <c r="AY102" s="45"/>
      <c r="AZ102" s="46"/>
      <c r="BA102" s="46"/>
      <c r="BB102" s="47"/>
      <c r="BC102" s="46"/>
      <c r="BD102" s="2"/>
      <c r="BE102" s="45"/>
      <c r="BF102" s="46"/>
      <c r="BG102" s="46"/>
      <c r="BH102" s="47"/>
      <c r="BI102" s="46"/>
      <c r="BJ102" s="2"/>
      <c r="BK102" s="45"/>
      <c r="BL102" s="46"/>
      <c r="BM102" s="46"/>
      <c r="BN102" s="47"/>
      <c r="BO102" s="46"/>
      <c r="BP102" s="2"/>
      <c r="BQ102" s="45"/>
      <c r="BR102" s="46"/>
      <c r="BS102" s="46"/>
      <c r="BT102" s="47"/>
      <c r="BU102" s="46"/>
      <c r="BV102" s="2"/>
      <c r="BW102" s="45">
        <f>'m5'!AY80+'m5'!BA80+'m5'!BC80+'m5'!BE80+'m5'!BG80+'m5'!BI80+'m5'!BK80</f>
        <v>0</v>
      </c>
      <c r="BX102" s="46">
        <f>'m5'!A80*BW102</f>
        <v>0</v>
      </c>
      <c r="BY102" s="46">
        <f>'m5'!AZ80+'m5'!BB80+'m5'!BD80+'m5'!BF80+'m5'!BH80+'m5'!BJ80+'m5'!BL80</f>
        <v>0</v>
      </c>
      <c r="BZ102" s="47"/>
      <c r="CA102" s="46">
        <f t="shared" si="116"/>
        <v>0</v>
      </c>
      <c r="CB102" s="44">
        <f>IFERROR(__xludf.DUMMYFUNCTION("""COMPUTED_VALUE"""),100.0)</f>
        <v>100</v>
      </c>
      <c r="CC102" s="45">
        <f>'m6'!C92+'m6'!E92+'m6'!G92+'m6'!I92+'m6'!K92+'m6'!M92+'m6'!O92</f>
        <v>0</v>
      </c>
      <c r="CD102" s="46">
        <f t="shared" si="117"/>
        <v>0</v>
      </c>
      <c r="CE102" s="46">
        <f>'m6'!D92+'m6'!F92+'m6'!H92+'m6'!J92+'m6'!L92+'m6'!N92+'m6'!P92</f>
        <v>0</v>
      </c>
      <c r="CF102" s="64"/>
      <c r="CG102" s="46">
        <f t="shared" si="118"/>
        <v>0</v>
      </c>
      <c r="CH102" s="2"/>
      <c r="CI102" s="45">
        <f>'m6'!Q92+'m6'!S92+'m6'!U92+'m6'!W92+'m6'!Y92+'m6'!AA92+'m6'!AC92</f>
        <v>0</v>
      </c>
      <c r="CJ102" s="54">
        <f t="shared" si="119"/>
        <v>0</v>
      </c>
      <c r="CK102" s="46">
        <f>'m6'!R92+'m6'!T92+'m6'!V92+'m6'!X92+'m6'!Z92+'m6'!AB92+'m6'!AD92</f>
        <v>0</v>
      </c>
      <c r="CL102" s="64"/>
      <c r="CM102" s="46">
        <f t="shared" si="120"/>
        <v>0</v>
      </c>
      <c r="CN102" s="2"/>
      <c r="CO102" s="45">
        <f>'m6'!AE92+'m6'!AG92+'m6'!AI92+'m6'!AK92+'m6'!AM92+'m6'!AO92+'m6'!AQ92</f>
        <v>0</v>
      </c>
      <c r="CP102" s="46">
        <f t="shared" si="121"/>
        <v>0</v>
      </c>
      <c r="CQ102" s="46">
        <f>'m6'!AF92+'m6'!AH92+'m6'!AJ92+'m6'!AL92+'m6'!AN92+'m6'!AP92+'m6'!AR92</f>
        <v>0</v>
      </c>
      <c r="CR102" s="64"/>
      <c r="CS102" s="46">
        <f t="shared" si="122"/>
        <v>0</v>
      </c>
      <c r="CT102" s="2"/>
      <c r="CU102" s="45">
        <f>'m6'!AS92+'m6'!AU92+'m6'!AW92+'m6'!AY92+'m6'!BA92+'m6'!BC92+'m6'!BE92</f>
        <v>0</v>
      </c>
      <c r="CV102" s="46">
        <f t="shared" si="123"/>
        <v>0</v>
      </c>
      <c r="CW102" s="46">
        <f>'m6'!AT92+'m6'!AV92+'m6'!AX92+'m6'!AZ92+'m6'!BB92+'m6'!BD92+'m6'!BF92</f>
        <v>0</v>
      </c>
      <c r="CX102" s="64"/>
      <c r="CY102" s="46">
        <f t="shared" si="124"/>
        <v>0</v>
      </c>
      <c r="CZ102" s="2"/>
      <c r="DA102" s="45">
        <f>'m6'!BG92+'m6'!BI92+'m7'!C92+'m7'!E92+'m7'!G92+'m7'!I92+'m7'!K92</f>
        <v>0</v>
      </c>
      <c r="DB102" s="46">
        <f>('m6'!BG92+'m6'!BI92)*'m6'!A92+('m7'!C92+'m7'!E92+'m7'!G92+'m7'!I92+'m7'!K92)*'m7'!A92</f>
        <v>0</v>
      </c>
      <c r="DC102" s="46">
        <f>'m6'!BH92+'m6'!BJ92+'m7'!D92+'m7'!F92+'m7'!H92+'m7'!J92+'m7'!L92</f>
        <v>0</v>
      </c>
      <c r="DD102" s="64"/>
      <c r="DE102" s="46">
        <f t="shared" si="125"/>
        <v>0</v>
      </c>
      <c r="DF102" s="44">
        <f>IFERROR(__xludf.DUMMYFUNCTION("""COMPUTED_VALUE"""),100.0)</f>
        <v>100</v>
      </c>
      <c r="DG102" s="45">
        <f>'m7'!M92+'m7'!O92+'m7'!Q92+'m7'!S92+'m7'!U92+'m7'!W92+'m7'!Y92</f>
        <v>0</v>
      </c>
      <c r="DH102" s="46">
        <f t="shared" si="126"/>
        <v>0</v>
      </c>
      <c r="DI102" s="46">
        <f>'m7'!N92+'m7'!P92+'m7'!R92+'m7'!T92+'m7'!V92+'m7'!X92+'m7'!Z92</f>
        <v>0</v>
      </c>
      <c r="DJ102" s="64"/>
      <c r="DK102" s="46">
        <f t="shared" si="127"/>
        <v>0</v>
      </c>
      <c r="DL102" s="2"/>
      <c r="DM102" s="45">
        <f>'m7'!AA92+'m7'!AC92+'m7'!AE92+'m7'!AG92+'m7'!AI92+'m7'!AK92+'m7'!AM92</f>
        <v>0</v>
      </c>
      <c r="DN102" s="46">
        <f t="shared" si="128"/>
        <v>0</v>
      </c>
      <c r="DO102" s="46">
        <f>'m7'!AB92+'m7'!AD92+'m7'!AF92+'m7'!AH92+'m7'!AJ92+'m7'!AL92+'m7'!AN92</f>
        <v>0</v>
      </c>
      <c r="DP102" s="64"/>
      <c r="DQ102" s="46">
        <f t="shared" si="129"/>
        <v>0</v>
      </c>
      <c r="DR102" s="2"/>
      <c r="DS102" s="45">
        <f>'m7'!AO92+'m7'!AQ92+'m7'!AS92+'m7'!AU92+'m7'!AW92+'m7'!AY92+'m7'!BA92</f>
        <v>0</v>
      </c>
      <c r="DT102" s="46">
        <f t="shared" si="130"/>
        <v>0</v>
      </c>
      <c r="DU102" s="46">
        <f>'m7'!AP92+'m7'!AR92+'m7'!AT92+'m7'!AV92+'m7'!AX92+'m7'!AZ92+'m7'!BB92</f>
        <v>0</v>
      </c>
      <c r="DV102" s="64"/>
      <c r="DW102" s="46">
        <f t="shared" si="131"/>
        <v>0</v>
      </c>
      <c r="DX102" s="2"/>
      <c r="DY102" s="97">
        <f>'m7'!BC92+'m7'!BE92+'m7'!BG92+'m7'!BI92+'m7'!BK92+'m8'!C92+'m8'!E92</f>
        <v>0</v>
      </c>
      <c r="DZ102" s="63">
        <f>('m7'!BC92+'m7'!BE92+'m7'!BG92+'m7'!BI92+'m7'!BK92)*DF102+('m8'!C92+'m8'!E92)*ED102</f>
        <v>0</v>
      </c>
      <c r="EA102" s="63">
        <f>'m7'!BD92+'m7'!BF92+'m7'!BH92+'m7'!BJ92+'m7'!BL92+'m8'!D92+'m8'!F92</f>
        <v>0</v>
      </c>
      <c r="EB102" s="64"/>
      <c r="EC102" s="63">
        <f t="shared" si="132"/>
        <v>0</v>
      </c>
      <c r="ED102" s="65">
        <f>IFERROR(__xludf.DUMMYFUNCTION("""COMPUTED_VALUE"""),100.0)</f>
        <v>100</v>
      </c>
      <c r="EE102" s="97">
        <f>'m8'!G92+'m8'!I92+'m8'!K92+'m8'!M92+'m8'!O92+'m8'!Q92+'m8'!S92</f>
        <v>0</v>
      </c>
      <c r="EF102" s="63">
        <f t="shared" si="133"/>
        <v>0</v>
      </c>
      <c r="EG102" s="63">
        <f>'m8'!H92+'m8'!J92+'m8'!L92+'m8'!N92+'m8'!P92+'m8'!R92+'m8'!T92</f>
        <v>0</v>
      </c>
      <c r="EH102" s="64"/>
      <c r="EI102" s="63">
        <f t="shared" si="134"/>
        <v>0</v>
      </c>
      <c r="EJ102" s="66"/>
      <c r="EK102" s="97">
        <f>'m8'!U92+'m8'!W92+'m8'!Y92+'m8'!AA92+'m8'!AC92+'m8'!AE92+'m8'!AG92</f>
        <v>0</v>
      </c>
      <c r="EL102" s="63">
        <f t="shared" si="135"/>
        <v>0</v>
      </c>
      <c r="EM102" s="63">
        <f>'m8'!V92+'m8'!X92+'m8'!Z92+'m8'!AB92+'m8'!AD92+'m8'!AF92+'m8'!AH92</f>
        <v>0</v>
      </c>
      <c r="EN102" s="64"/>
      <c r="EO102" s="63">
        <f t="shared" si="136"/>
        <v>0</v>
      </c>
      <c r="EP102" s="67"/>
      <c r="EQ102" s="55">
        <f>'m8'!AI92+'m8'!AK92+'m8'!AM92+'m8'!AO92+'m8'!AQ92+'m8'!AS92+'m8'!AU92</f>
        <v>0</v>
      </c>
      <c r="ER102" s="57">
        <f t="shared" si="137"/>
        <v>0</v>
      </c>
      <c r="ES102" s="57">
        <f>'m8'!AJ92+'m8'!AL92+'m8'!AN92+'m8'!AP92+'m8'!AR92+'m8'!AT92+'m8'!AV92</f>
        <v>0</v>
      </c>
      <c r="ET102" s="68"/>
      <c r="EU102" s="57">
        <f t="shared" si="138"/>
        <v>0</v>
      </c>
      <c r="EV102" s="67"/>
      <c r="EW102" s="55">
        <f>'m8'!AW92+'m8'!AY92+'m8'!BA92+'m8'!BC92+'m8'!BE92+'m8'!BG92+'m8'!BI92</f>
        <v>0</v>
      </c>
      <c r="EX102" s="57">
        <f t="shared" si="139"/>
        <v>0</v>
      </c>
      <c r="EY102" s="57">
        <f>'m8'!AX92+'m8'!AZ92+'m8'!BB92+'m8'!BD92+'m8'!BF92+'m8'!BH92+'m8'!BJ92</f>
        <v>0</v>
      </c>
      <c r="EZ102" s="68"/>
      <c r="FA102" s="57">
        <f t="shared" si="140"/>
        <v>0</v>
      </c>
      <c r="FB102" s="67"/>
      <c r="FC102" s="55">
        <f>'m8'!BK92+'m9'!C92+'m9'!E92+'m9'!G92+'m9'!I92+'m9'!K92+'m9'!M92</f>
        <v>0</v>
      </c>
      <c r="FD102" s="57">
        <f>'m8'!BK92*ED102+'m9'!C92*FH102+'m9'!E92*FH102+'m9'!G92*FH102+'m9'!I92*FH102+'m9'!K92*FH102+'m9'!M92*FH102</f>
        <v>0</v>
      </c>
      <c r="FE102" s="57">
        <f>'m8'!BL92+'m9'!D92+'m9'!F92+'m9'!H92+'m9'!J92+'m9'!L92+'m9'!N92</f>
        <v>0</v>
      </c>
      <c r="FF102" s="68"/>
      <c r="FG102" s="57">
        <f t="shared" si="141"/>
        <v>0</v>
      </c>
      <c r="FH102" s="65">
        <f>IFERROR(__xludf.DUMMYFUNCTION("""COMPUTED_VALUE"""),100.0)</f>
        <v>100</v>
      </c>
      <c r="FI102" s="97">
        <f>'m9'!O92+'m9'!Q92+'m9'!S92+'m9'!U92+'m9'!W92+'m9'!Y92+'m9'!AA92</f>
        <v>0</v>
      </c>
      <c r="FJ102" s="63">
        <f t="shared" si="142"/>
        <v>0</v>
      </c>
      <c r="FK102" s="63">
        <f>'m9'!P92+'m9'!R92+'m9'!T92+'m9'!V92+'m9'!X92+'m9'!Z92+'m9'!AB92</f>
        <v>0</v>
      </c>
      <c r="FL102" s="64"/>
      <c r="FM102" s="63">
        <f t="shared" si="143"/>
        <v>0</v>
      </c>
      <c r="FN102" s="67"/>
      <c r="FO102" s="55">
        <f>'m9'!AC92+'m9'!AE92+'m9'!AG92+'m9'!AI92+'m9'!AK92+'m9'!AM92+'m9'!AO92</f>
        <v>0</v>
      </c>
      <c r="FP102" s="57">
        <f t="shared" si="144"/>
        <v>0</v>
      </c>
      <c r="FQ102" s="57">
        <f>'m9'!AD92+'m9'!AF92+'m9'!AH92+'m9'!AJ92+'m9'!AL92+'m9'!AN92+'m9'!AP92</f>
        <v>0</v>
      </c>
      <c r="FR102" s="68"/>
      <c r="FS102" s="57">
        <f t="shared" si="145"/>
        <v>0</v>
      </c>
      <c r="FT102" s="67"/>
      <c r="FU102" s="55">
        <f>'m9'!AQ92+'m9'!AS92+'m9'!AU92+'m9'!AW92+'m9'!AY92+'m9'!BA92+'m9'!BC92</f>
        <v>0</v>
      </c>
      <c r="FV102" s="57">
        <f t="shared" si="146"/>
        <v>0</v>
      </c>
      <c r="FW102" s="57">
        <f>'m9'!AR92+'m9'!AT92+'m9'!AV92+'m9'!AX92+'m9'!AZ92+'m9'!BB92+'m9'!BD92</f>
        <v>0</v>
      </c>
      <c r="FX102" s="68"/>
      <c r="FY102" s="57">
        <f t="shared" si="147"/>
        <v>0</v>
      </c>
      <c r="FZ102" s="67"/>
      <c r="GA102" s="55">
        <f>'m9'!BE92+'m9'!BG92+'m9'!BI92+'m10'!C102+'m10'!E102+'m10'!G102+'m10'!I102</f>
        <v>0</v>
      </c>
      <c r="GB102" s="57">
        <f t="shared" si="148"/>
        <v>0</v>
      </c>
      <c r="GC102" s="57">
        <f>'m9'!BF92+'m9'!BH92+'m9'!BJ92+'m10'!D102+'m10'!F102+'m10'!H102+'m10'!J102</f>
        <v>0</v>
      </c>
      <c r="GD102" s="68"/>
      <c r="GE102" s="57">
        <f t="shared" si="149"/>
        <v>0</v>
      </c>
      <c r="GF102" s="69">
        <f>IFERROR(__xludf.DUMMYFUNCTION("""COMPUTED_VALUE"""),100.0)</f>
        <v>100</v>
      </c>
      <c r="GG102" s="55">
        <f>'m10'!K102+'m10'!M102+'m10'!O102+'m10'!Q102+'m10'!S102+'m10'!U102+'m10'!W102</f>
        <v>0</v>
      </c>
      <c r="GH102" s="57">
        <f t="shared" si="150"/>
        <v>0</v>
      </c>
      <c r="GI102" s="57">
        <f>'m10'!L102+'m10'!N102+'m10'!P102+'m10'!R102+'m10'!T102+'m10'!V102+'m10'!X102</f>
        <v>0</v>
      </c>
      <c r="GJ102" s="68"/>
      <c r="GK102" s="57">
        <f t="shared" si="151"/>
        <v>0</v>
      </c>
      <c r="GL102" s="67"/>
      <c r="GM102" s="55">
        <f>'m10'!Y102+'m10'!AA102+'m10'!AC102+'m10'!AE102+'m10'!AG102+'m10'!AI102+'m10'!AK102</f>
        <v>0</v>
      </c>
      <c r="GN102" s="57">
        <f t="shared" si="152"/>
        <v>0</v>
      </c>
      <c r="GO102" s="57">
        <f>'m10'!Z102+'m10'!AB102+'m10'!AD102+'m10'!AF102+'m10'!AH102+'m10'!AJ102+'m10'!AL102</f>
        <v>0</v>
      </c>
      <c r="GP102" s="68"/>
      <c r="GQ102" s="57">
        <f t="shared" si="153"/>
        <v>0</v>
      </c>
      <c r="GR102" s="61"/>
      <c r="GS102" s="55">
        <f>'m10'!AM102+'m10'!AO102+'m10'!AQ102+'m10'!AS102+'m10'!AU102+'m10'!AW102+'m10'!AY102</f>
        <v>0</v>
      </c>
      <c r="GT102" s="57">
        <f t="shared" si="154"/>
        <v>0</v>
      </c>
      <c r="GU102" s="57">
        <f>'m10'!AN102+'m10'!AP102+'m10'!AR102+'m10'!AT102+'m10'!AV102+'m10'!AX102+'m10'!AZ102</f>
        <v>0</v>
      </c>
      <c r="GV102" s="58"/>
      <c r="GW102" s="57">
        <f t="shared" si="155"/>
        <v>0</v>
      </c>
      <c r="GX102" s="61"/>
      <c r="GY102" s="55">
        <f>'m10'!BA102+'m10'!BC102+'m10'!BE102+'m10'!BG102+'m10'!BI102+'m10'!BK102+'m11'!C102</f>
        <v>0</v>
      </c>
      <c r="GZ102" s="57">
        <f t="shared" si="156"/>
        <v>0</v>
      </c>
      <c r="HA102" s="57">
        <f>'m10'!BB102+'m10'!BD102+'m10'!BF102+'m10'!BH102+'m10'!BJ102+'m10'!BL102+'m11'!D102</f>
        <v>0</v>
      </c>
      <c r="HB102" s="58"/>
      <c r="HC102" s="57">
        <f t="shared" si="157"/>
        <v>0</v>
      </c>
      <c r="HD102" s="69">
        <f>IFERROR(__xludf.DUMMYFUNCTION("""COMPUTED_VALUE"""),100.0)</f>
        <v>100</v>
      </c>
      <c r="HE102" s="55">
        <f>'m11'!E102+'m11'!G102+'m11'!I102+'m11'!K102+'m11'!M102+'m11'!O102+'m11'!Q102</f>
        <v>0</v>
      </c>
      <c r="HF102" s="57">
        <f t="shared" si="158"/>
        <v>0</v>
      </c>
      <c r="HG102" s="57">
        <f>'m11'!F102+'m11'!H102+'m11'!J102+'m11'!L102+'m11'!N102+'m11'!P102+'m11'!R102</f>
        <v>0</v>
      </c>
      <c r="HH102" s="68"/>
      <c r="HI102" s="57">
        <f t="shared" si="159"/>
        <v>0</v>
      </c>
      <c r="HJ102" s="67"/>
      <c r="HK102" s="55">
        <f>'m11'!S102+'m11'!U102+'m11'!W102+'m11'!Y102+'m11'!AA102+'m11'!AC102+'m11'!AE102</f>
        <v>0</v>
      </c>
      <c r="HL102" s="57">
        <f t="shared" si="160"/>
        <v>0</v>
      </c>
      <c r="HM102" s="57">
        <f>'m11'!T102+'m11'!V102+'m11'!X102+'m11'!Z102+'m11'!AB102+'m11'!AD102+'m11'!AF102</f>
        <v>0</v>
      </c>
      <c r="HN102" s="68"/>
      <c r="HO102" s="57">
        <f t="shared" si="161"/>
        <v>0</v>
      </c>
      <c r="HP102" s="61"/>
      <c r="HQ102" s="55">
        <f>'m11'!AG102+'m11'!AI102+'m11'!AK102+'m11'!AM102+'m11'!AO102+'m11'!AQ102+'m11'!AS102</f>
        <v>0</v>
      </c>
      <c r="HR102" s="57">
        <f t="shared" si="162"/>
        <v>0</v>
      </c>
      <c r="HS102" s="57">
        <f>'m11'!AH102+'m11'!AJ102+'m11'!AL102+'m11'!AN102+'m11'!AP102+'m11'!AR102+'m11'!AT102</f>
        <v>0</v>
      </c>
      <c r="HT102" s="58"/>
      <c r="HU102" s="57">
        <f t="shared" si="163"/>
        <v>0</v>
      </c>
      <c r="HV102" s="61"/>
      <c r="HW102" s="55">
        <f>'m11'!AU102+'m11'!AW102+'m11'!AY102+'m11'!BA102+'m11'!BC102+'m11'!BE102+'m11'!BG102</f>
        <v>0</v>
      </c>
      <c r="HX102" s="57">
        <f t="shared" si="164"/>
        <v>0</v>
      </c>
      <c r="HY102" s="57">
        <f>'m11'!AV102+'m11'!AX102+'m11'!AZ102+'m11'!BB102+'m11'!BD102+'m11'!BF102+'m11'!BH102</f>
        <v>0</v>
      </c>
      <c r="HZ102" s="58"/>
      <c r="IA102" s="57">
        <f t="shared" si="165"/>
        <v>0</v>
      </c>
      <c r="IB102" s="61">
        <f>IFERROR(__xludf.DUMMYFUNCTION("""COMPUTED_VALUE"""),100.0)</f>
        <v>100</v>
      </c>
      <c r="IC102" s="55">
        <f>'m11'!BI102+'m12'!C102+'m12'!E102+'m12'!G102+'m12'!I102+'m12'!K102+'m12'!M102</f>
        <v>0</v>
      </c>
      <c r="ID102" s="57">
        <f t="shared" si="166"/>
        <v>0</v>
      </c>
      <c r="IE102" s="57">
        <f>'m11'!BJ102+'m12'!D102+'m12'!F102+'m12'!H102+'m12'!J102+'m12'!L102+'m12'!N102</f>
        <v>0</v>
      </c>
      <c r="IF102" s="58"/>
      <c r="IG102" s="57">
        <f t="shared" si="167"/>
        <v>0</v>
      </c>
      <c r="IH102" s="61"/>
      <c r="II102" s="55">
        <f>'m12'!O102+'m12'!Q102+'m12'!S102+'m12'!U102+'m12'!W102+'m12'!Y102+'m12'!AA102</f>
        <v>0</v>
      </c>
      <c r="IJ102" s="57">
        <f t="shared" si="168"/>
        <v>0</v>
      </c>
      <c r="IK102" s="57">
        <f>'m12'!P102+'m12'!R102+'m12'!T102+'m12'!V102+'m12'!X102+'m12'!Z102+'m12'!AB102</f>
        <v>0</v>
      </c>
      <c r="IL102" s="58"/>
      <c r="IM102" s="57">
        <f t="shared" si="169"/>
        <v>0</v>
      </c>
      <c r="IN102" s="61"/>
      <c r="IO102" s="55">
        <f>'m12'!AC102+'m12'!AE102+'m12'!AG102+'m12'!AI102+'m12'!AK102+'m12'!AM102+'m12'!AO102</f>
        <v>0</v>
      </c>
      <c r="IP102" s="57">
        <f t="shared" si="170"/>
        <v>0</v>
      </c>
      <c r="IQ102" s="57">
        <f>'m12'!AD102+'m12'!AF102+'m12'!AH102+'m12'!AJ102+'m12'!AL102+'m12'!AN102+'m12'!AP102</f>
        <v>0</v>
      </c>
      <c r="IR102" s="58"/>
      <c r="IS102" s="57">
        <f t="shared" si="171"/>
        <v>0</v>
      </c>
      <c r="IT102" s="61"/>
      <c r="IU102" s="55">
        <f>'m12'!AQ102+'m12'!AS102+'m12'!AU102+'m12'!AW102+'m12'!AY102+'m12'!BA102+'m12'!BC102</f>
        <v>0</v>
      </c>
      <c r="IV102" s="57">
        <f t="shared" si="172"/>
        <v>0</v>
      </c>
      <c r="IW102" s="57">
        <f>'m12'!AR102+'m12'!AT102+'m12'!AV102+'m12'!AX102+'m12'!AZ102+'m12'!BB102+'m12'!BD102</f>
        <v>0</v>
      </c>
      <c r="IX102" s="58"/>
      <c r="IY102" s="57">
        <f t="shared" si="173"/>
        <v>0</v>
      </c>
      <c r="IZ102" s="61"/>
      <c r="JA102" s="55">
        <f>'m12'!BE102+'m12'!BG102+'m12'!BI102+'m12'!BK102</f>
        <v>0</v>
      </c>
      <c r="JB102" s="57">
        <f t="shared" si="174"/>
        <v>0</v>
      </c>
      <c r="JC102" s="57">
        <f>'m12'!BF102+'m12'!BH102+'m12'!BJ102+'m12'!BL102</f>
        <v>0</v>
      </c>
      <c r="JD102" s="58"/>
      <c r="JE102" s="57">
        <f t="shared" si="175"/>
        <v>0</v>
      </c>
    </row>
    <row r="103">
      <c r="A103" s="2" t="str">
        <f>IFERROR(__xludf.DUMMYFUNCTION("""COMPUTED_VALUE"""),"Lucie Vorlíčková")</f>
        <v>Lucie Vorlíčková</v>
      </c>
      <c r="B103" s="2"/>
      <c r="C103" s="94"/>
      <c r="D103" s="46"/>
      <c r="E103" s="46"/>
      <c r="F103" s="47"/>
      <c r="G103" s="46"/>
      <c r="H103" s="2"/>
      <c r="I103" s="45"/>
      <c r="J103" s="46"/>
      <c r="K103" s="46"/>
      <c r="L103" s="47"/>
      <c r="M103" s="46"/>
      <c r="N103" s="2"/>
      <c r="O103" s="45"/>
      <c r="P103" s="46"/>
      <c r="Q103" s="46"/>
      <c r="R103" s="47"/>
      <c r="S103" s="46"/>
      <c r="T103" s="2"/>
      <c r="U103" s="45"/>
      <c r="V103" s="46"/>
      <c r="W103" s="46"/>
      <c r="X103" s="47"/>
      <c r="Y103" s="46"/>
      <c r="Z103" s="2"/>
      <c r="AA103" s="45"/>
      <c r="AB103" s="46"/>
      <c r="AC103" s="46"/>
      <c r="AD103" s="47"/>
      <c r="AE103" s="46"/>
      <c r="AF103" s="2"/>
      <c r="AG103" s="45"/>
      <c r="AH103" s="46"/>
      <c r="AI103" s="46"/>
      <c r="AJ103" s="47"/>
      <c r="AK103" s="46"/>
      <c r="AL103" s="2"/>
      <c r="AM103" s="45"/>
      <c r="AN103" s="46"/>
      <c r="AO103" s="52"/>
      <c r="AP103" s="47"/>
      <c r="AQ103" s="46"/>
      <c r="AR103" s="2"/>
      <c r="AS103" s="45"/>
      <c r="AT103" s="46"/>
      <c r="AU103" s="46"/>
      <c r="AV103" s="47"/>
      <c r="AW103" s="62"/>
      <c r="AX103" s="2"/>
      <c r="AY103" s="45"/>
      <c r="AZ103" s="46"/>
      <c r="BA103" s="46"/>
      <c r="BB103" s="47"/>
      <c r="BC103" s="46"/>
      <c r="BD103" s="2"/>
      <c r="BE103" s="45"/>
      <c r="BF103" s="46"/>
      <c r="BG103" s="46"/>
      <c r="BH103" s="47"/>
      <c r="BI103" s="46"/>
      <c r="BJ103" s="2"/>
      <c r="BK103" s="45"/>
      <c r="BL103" s="46"/>
      <c r="BM103" s="46"/>
      <c r="BN103" s="47"/>
      <c r="BO103" s="46"/>
      <c r="BP103" s="2"/>
      <c r="BQ103" s="45"/>
      <c r="BR103" s="46"/>
      <c r="BS103" s="46"/>
      <c r="BT103" s="47"/>
      <c r="BU103" s="46"/>
      <c r="BV103" s="2"/>
      <c r="BW103" s="45">
        <f>'m5'!AY81+'m5'!BA81+'m5'!BC81+'m5'!BE81+'m5'!BG81+'m5'!BI81+'m5'!BK81</f>
        <v>0</v>
      </c>
      <c r="BX103" s="46">
        <f>'m5'!A81*BW103</f>
        <v>0</v>
      </c>
      <c r="BY103" s="46">
        <f>'m5'!AZ81+'m5'!BB81+'m5'!BD81+'m5'!BF81+'m5'!BH81+'m5'!BJ81+'m5'!BL81</f>
        <v>0</v>
      </c>
      <c r="BZ103" s="47"/>
      <c r="CA103" s="46">
        <f t="shared" si="116"/>
        <v>0</v>
      </c>
      <c r="CB103" s="44">
        <f>IFERROR(__xludf.DUMMYFUNCTION("""COMPUTED_VALUE"""),100.0)</f>
        <v>100</v>
      </c>
      <c r="CC103" s="45">
        <f>'m6'!C93+'m6'!E93+'m6'!G93+'m6'!I93+'m6'!K93+'m6'!M93+'m6'!O93</f>
        <v>0</v>
      </c>
      <c r="CD103" s="46">
        <f t="shared" si="117"/>
        <v>0</v>
      </c>
      <c r="CE103" s="46">
        <f>'m6'!D93+'m6'!F93+'m6'!H93+'m6'!J93+'m6'!L93+'m6'!N93+'m6'!P93</f>
        <v>0</v>
      </c>
      <c r="CF103" s="64"/>
      <c r="CG103" s="46">
        <f t="shared" si="118"/>
        <v>0</v>
      </c>
      <c r="CH103" s="2"/>
      <c r="CI103" s="45">
        <f>'m6'!Q93+'m6'!S93+'m6'!U93+'m6'!W93+'m6'!Y93+'m6'!AA93+'m6'!AC93</f>
        <v>11</v>
      </c>
      <c r="CJ103" s="54">
        <f t="shared" si="119"/>
        <v>1100</v>
      </c>
      <c r="CK103" s="46">
        <f>'m6'!R93+'m6'!T93+'m6'!V93+'m6'!X93+'m6'!Z93+'m6'!AB93+'m6'!AD93</f>
        <v>0</v>
      </c>
      <c r="CL103" s="64"/>
      <c r="CM103" s="46">
        <f t="shared" si="120"/>
        <v>-1100</v>
      </c>
      <c r="CN103" s="2"/>
      <c r="CO103" s="45">
        <f>'m6'!AE93+'m6'!AG93+'m6'!AI93+'m6'!AK93+'m6'!AM93+'m6'!AO93+'m6'!AQ93</f>
        <v>0</v>
      </c>
      <c r="CP103" s="46">
        <f t="shared" si="121"/>
        <v>0</v>
      </c>
      <c r="CQ103" s="46">
        <f>'m6'!AF93+'m6'!AH93+'m6'!AJ93+'m6'!AL93+'m6'!AN93+'m6'!AP93+'m6'!AR93</f>
        <v>0</v>
      </c>
      <c r="CR103" s="64"/>
      <c r="CS103" s="46">
        <f t="shared" si="122"/>
        <v>0</v>
      </c>
      <c r="CT103" s="2"/>
      <c r="CU103" s="45">
        <f>'m6'!AS93+'m6'!AU93+'m6'!AW93+'m6'!AY93+'m6'!BA93+'m6'!BC93+'m6'!BE93</f>
        <v>18</v>
      </c>
      <c r="CV103" s="46">
        <f t="shared" si="123"/>
        <v>1800</v>
      </c>
      <c r="CW103" s="46">
        <f>'m6'!AT93+'m6'!AV93+'m6'!AX93+'m6'!AZ93+'m6'!BB93+'m6'!BD93+'m6'!BF93</f>
        <v>1800</v>
      </c>
      <c r="CX103" s="64"/>
      <c r="CY103" s="46">
        <f t="shared" si="124"/>
        <v>0</v>
      </c>
      <c r="CZ103" s="2"/>
      <c r="DA103" s="45">
        <f>'m6'!BG93+'m6'!BI93+'m7'!C93+'m7'!E93+'m7'!G93+'m7'!I93+'m7'!K93</f>
        <v>40</v>
      </c>
      <c r="DB103" s="46">
        <f>('m6'!BG93+'m6'!BI93)*'m6'!A93+('m7'!C93+'m7'!E93+'m7'!G93+'m7'!I93+'m7'!K93)*'m7'!A93</f>
        <v>4000</v>
      </c>
      <c r="DC103" s="46">
        <f>'m6'!BH93+'m6'!BJ93+'m7'!D93+'m7'!F93+'m7'!H93+'m7'!J93+'m7'!L93</f>
        <v>4000</v>
      </c>
      <c r="DD103" s="64"/>
      <c r="DE103" s="46">
        <f t="shared" si="125"/>
        <v>0</v>
      </c>
      <c r="DF103" s="44">
        <f>IFERROR(__xludf.DUMMYFUNCTION("""COMPUTED_VALUE"""),100.0)</f>
        <v>100</v>
      </c>
      <c r="DG103" s="45">
        <f>'m7'!M93+'m7'!O93+'m7'!Q93+'m7'!S93+'m7'!U93+'m7'!W93+'m7'!Y93</f>
        <v>50.5</v>
      </c>
      <c r="DH103" s="46">
        <f t="shared" si="126"/>
        <v>5050</v>
      </c>
      <c r="DI103" s="46">
        <f>'m7'!N93+'m7'!P93+'m7'!R93+'m7'!T93+'m7'!V93+'m7'!X93+'m7'!Z93</f>
        <v>5050</v>
      </c>
      <c r="DJ103" s="64"/>
      <c r="DK103" s="46">
        <f t="shared" si="127"/>
        <v>0</v>
      </c>
      <c r="DL103" s="2"/>
      <c r="DM103" s="45">
        <f>'m7'!AA93+'m7'!AC93+'m7'!AE93+'m7'!AG93+'m7'!AI93+'m7'!AK93+'m7'!AM93</f>
        <v>51</v>
      </c>
      <c r="DN103" s="46">
        <f t="shared" si="128"/>
        <v>5100</v>
      </c>
      <c r="DO103" s="46">
        <f>'m7'!AB93+'m7'!AD93+'m7'!AF93+'m7'!AH93+'m7'!AJ93+'m7'!AL93+'m7'!AN93</f>
        <v>5100</v>
      </c>
      <c r="DP103" s="64"/>
      <c r="DQ103" s="46">
        <f t="shared" si="129"/>
        <v>0</v>
      </c>
      <c r="DR103" s="2"/>
      <c r="DS103" s="45">
        <f>'m7'!AO93+'m7'!AQ93+'m7'!AS93+'m7'!AU93+'m7'!AW93+'m7'!AY93+'m7'!BA93</f>
        <v>44</v>
      </c>
      <c r="DT103" s="46">
        <f t="shared" si="130"/>
        <v>4400</v>
      </c>
      <c r="DU103" s="46">
        <f>'m7'!AP93+'m7'!AR93+'m7'!AT93+'m7'!AV93+'m7'!AX93+'m7'!AZ93+'m7'!BB93</f>
        <v>4400</v>
      </c>
      <c r="DV103" s="64"/>
      <c r="DW103" s="46">
        <f t="shared" si="131"/>
        <v>0</v>
      </c>
      <c r="DX103" s="2"/>
      <c r="DY103" s="97">
        <f>'m7'!BC93+'m7'!BE93+'m7'!BG93+'m7'!BI93+'m7'!BK93+'m8'!C93+'m8'!E93</f>
        <v>30.5</v>
      </c>
      <c r="DZ103" s="63">
        <f>('m7'!BC93+'m7'!BE93+'m7'!BG93+'m7'!BI93+'m7'!BK93)*DF103+('m8'!C93+'m8'!E93)*ED103</f>
        <v>3050</v>
      </c>
      <c r="EA103" s="63">
        <f>'m7'!BD93+'m7'!BF93+'m7'!BH93+'m7'!BJ93+'m7'!BL93+'m8'!D93+'m8'!F93</f>
        <v>3050</v>
      </c>
      <c r="EB103" s="64"/>
      <c r="EC103" s="63">
        <f t="shared" si="132"/>
        <v>0</v>
      </c>
      <c r="ED103" s="65">
        <f>IFERROR(__xludf.DUMMYFUNCTION("""COMPUTED_VALUE"""),100.0)</f>
        <v>100</v>
      </c>
      <c r="EE103" s="97">
        <f>'m8'!G93+'m8'!I93+'m8'!K93+'m8'!M93+'m8'!O93+'m8'!Q93+'m8'!S93</f>
        <v>32</v>
      </c>
      <c r="EF103" s="63">
        <f t="shared" si="133"/>
        <v>3200</v>
      </c>
      <c r="EG103" s="63">
        <f>'m8'!H93+'m8'!J93+'m8'!L93+'m8'!N93+'m8'!P93+'m8'!R93+'m8'!T93</f>
        <v>3200</v>
      </c>
      <c r="EH103" s="64"/>
      <c r="EI103" s="63">
        <f t="shared" si="134"/>
        <v>0</v>
      </c>
      <c r="EJ103" s="66"/>
      <c r="EK103" s="97">
        <f>'m8'!U93+'m8'!W93+'m8'!Y93+'m8'!AA93+'m8'!AC93+'m8'!AE93+'m8'!AG93</f>
        <v>9.5</v>
      </c>
      <c r="EL103" s="63">
        <f t="shared" si="135"/>
        <v>950</v>
      </c>
      <c r="EM103" s="63">
        <f>'m8'!V93+'m8'!X93+'m8'!Z93+'m8'!AB93+'m8'!AD93+'m8'!AF93+'m8'!AH93</f>
        <v>950</v>
      </c>
      <c r="EN103" s="64"/>
      <c r="EO103" s="63">
        <f t="shared" si="136"/>
        <v>0</v>
      </c>
      <c r="EP103" s="67"/>
      <c r="EQ103" s="55">
        <f>'m8'!AI93+'m8'!AK93+'m8'!AM93+'m8'!AO93+'m8'!AQ93+'m8'!AS93+'m8'!AU93</f>
        <v>45.5</v>
      </c>
      <c r="ER103" s="57">
        <f t="shared" si="137"/>
        <v>4550</v>
      </c>
      <c r="ES103" s="57">
        <f>'m8'!AJ93+'m8'!AL93+'m8'!AN93+'m8'!AP93+'m8'!AR93+'m8'!AT93+'m8'!AV93</f>
        <v>4550</v>
      </c>
      <c r="ET103" s="68"/>
      <c r="EU103" s="57">
        <f t="shared" si="138"/>
        <v>0</v>
      </c>
      <c r="EV103" s="67"/>
      <c r="EW103" s="55">
        <f>'m8'!AW93+'m8'!AY93+'m8'!BA93+'m8'!BC93+'m8'!BE93+'m8'!BG93+'m8'!BI93</f>
        <v>18</v>
      </c>
      <c r="EX103" s="57">
        <f t="shared" si="139"/>
        <v>1800</v>
      </c>
      <c r="EY103" s="57">
        <f>'m8'!AX93+'m8'!AZ93+'m8'!BB93+'m8'!BD93+'m8'!BF93+'m8'!BH93+'m8'!BJ93</f>
        <v>1800</v>
      </c>
      <c r="EZ103" s="68"/>
      <c r="FA103" s="57">
        <f t="shared" si="140"/>
        <v>0</v>
      </c>
      <c r="FB103" s="67"/>
      <c r="FC103" s="55">
        <f>'m8'!BK93+'m9'!C93+'m9'!E93+'m9'!G93+'m9'!I93+'m9'!K93+'m9'!M93</f>
        <v>43</v>
      </c>
      <c r="FD103" s="57">
        <f>'m8'!BK93*ED103+'m9'!C93*FH103+'m9'!E93*FH103+'m9'!G93*FH103+'m9'!I93*FH103+'m9'!K93*FH103+'m9'!M93*FH103</f>
        <v>4300</v>
      </c>
      <c r="FE103" s="57">
        <f>'m8'!BL93+'m9'!D93+'m9'!F93+'m9'!H93+'m9'!J93+'m9'!L93+'m9'!N93</f>
        <v>4300</v>
      </c>
      <c r="FF103" s="68"/>
      <c r="FG103" s="57">
        <f t="shared" si="141"/>
        <v>0</v>
      </c>
      <c r="FH103" s="65">
        <f>IFERROR(__xludf.DUMMYFUNCTION("""COMPUTED_VALUE"""),100.0)</f>
        <v>100</v>
      </c>
      <c r="FI103" s="97">
        <f>'m9'!O93+'m9'!Q93+'m9'!S93+'m9'!U93+'m9'!W93+'m9'!Y93+'m9'!AA93</f>
        <v>35</v>
      </c>
      <c r="FJ103" s="63">
        <f t="shared" si="142"/>
        <v>3500</v>
      </c>
      <c r="FK103" s="63">
        <f>'m9'!P93+'m9'!R93+'m9'!T93+'m9'!V93+'m9'!X93+'m9'!Z93+'m9'!AB93</f>
        <v>3500</v>
      </c>
      <c r="FL103" s="64"/>
      <c r="FM103" s="63">
        <f t="shared" si="143"/>
        <v>0</v>
      </c>
      <c r="FN103" s="67"/>
      <c r="FO103" s="55">
        <f>'m9'!AC93+'m9'!AE93+'m9'!AG93+'m9'!AI93+'m9'!AK93+'m9'!AM93+'m9'!AO93</f>
        <v>9</v>
      </c>
      <c r="FP103" s="57">
        <f t="shared" si="144"/>
        <v>900</v>
      </c>
      <c r="FQ103" s="57">
        <f>'m9'!AD93+'m9'!AF93+'m9'!AH93+'m9'!AJ93+'m9'!AL93+'m9'!AN93+'m9'!AP93</f>
        <v>450</v>
      </c>
      <c r="FR103" s="68"/>
      <c r="FS103" s="57">
        <f t="shared" si="145"/>
        <v>-450</v>
      </c>
      <c r="FT103" s="67"/>
      <c r="FU103" s="55">
        <f>'m9'!AQ93+'m9'!AS93+'m9'!AU93+'m9'!AW93+'m9'!AY93+'m9'!BA93+'m9'!BC93</f>
        <v>12.5</v>
      </c>
      <c r="FV103" s="57">
        <f t="shared" si="146"/>
        <v>1250</v>
      </c>
      <c r="FW103" s="57">
        <f>'m9'!AR93+'m9'!AT93+'m9'!AV93+'m9'!AX93+'m9'!AZ93+'m9'!BB93+'m9'!BD93</f>
        <v>1250</v>
      </c>
      <c r="FX103" s="68"/>
      <c r="FY103" s="57">
        <f t="shared" si="147"/>
        <v>0</v>
      </c>
      <c r="FZ103" s="67"/>
      <c r="GA103" s="55">
        <f>'m9'!BE93+'m9'!BG93+'m9'!BI93+'m10'!C103+'m10'!E103+'m10'!G103+'m10'!I103</f>
        <v>9.5</v>
      </c>
      <c r="GB103" s="57">
        <f t="shared" si="148"/>
        <v>950</v>
      </c>
      <c r="GC103" s="57">
        <f>'m9'!BF93+'m9'!BH93+'m9'!BJ93+'m10'!D103+'m10'!F103+'m10'!H103+'m10'!J103</f>
        <v>950</v>
      </c>
      <c r="GD103" s="68"/>
      <c r="GE103" s="57">
        <f t="shared" si="149"/>
        <v>0</v>
      </c>
      <c r="GF103" s="69">
        <f>IFERROR(__xludf.DUMMYFUNCTION("""COMPUTED_VALUE"""),100.0)</f>
        <v>100</v>
      </c>
      <c r="GG103" s="55">
        <f>'m10'!K103+'m10'!M103+'m10'!O103+'m10'!Q103+'m10'!S103+'m10'!U103+'m10'!W103</f>
        <v>21</v>
      </c>
      <c r="GH103" s="57">
        <f t="shared" si="150"/>
        <v>2100</v>
      </c>
      <c r="GI103" s="57">
        <f>'m10'!L103+'m10'!N103+'m10'!P103+'m10'!R103+'m10'!T103+'m10'!V103+'m10'!X103</f>
        <v>2100</v>
      </c>
      <c r="GJ103" s="68"/>
      <c r="GK103" s="57">
        <f t="shared" si="151"/>
        <v>0</v>
      </c>
      <c r="GL103" s="67"/>
      <c r="GM103" s="55">
        <f>'m10'!Y103+'m10'!AA103+'m10'!AC103+'m10'!AE103+'m10'!AG103+'m10'!AI103+'m10'!AK103</f>
        <v>17</v>
      </c>
      <c r="GN103" s="57">
        <f t="shared" si="152"/>
        <v>1700</v>
      </c>
      <c r="GO103" s="57">
        <f>'m10'!Z103+'m10'!AB103+'m10'!AD103+'m10'!AF103+'m10'!AH103+'m10'!AJ103+'m10'!AL103</f>
        <v>1700</v>
      </c>
      <c r="GP103" s="68"/>
      <c r="GQ103" s="57">
        <f t="shared" si="153"/>
        <v>0</v>
      </c>
      <c r="GR103" s="61"/>
      <c r="GS103" s="55">
        <f>'m10'!AM103+'m10'!AO103+'m10'!AQ103+'m10'!AS103+'m10'!AU103+'m10'!AW103+'m10'!AY103</f>
        <v>15</v>
      </c>
      <c r="GT103" s="57">
        <f t="shared" si="154"/>
        <v>1500</v>
      </c>
      <c r="GU103" s="57">
        <f>'m10'!AN103+'m10'!AP103+'m10'!AR103+'m10'!AT103+'m10'!AV103+'m10'!AX103+'m10'!AZ103</f>
        <v>1500</v>
      </c>
      <c r="GV103" s="58"/>
      <c r="GW103" s="57">
        <f t="shared" si="155"/>
        <v>0</v>
      </c>
      <c r="GX103" s="61"/>
      <c r="GY103" s="55">
        <f>'m10'!BA103+'m10'!BC103+'m10'!BE103+'m10'!BG103+'m10'!BI103+'m10'!BK103+'m11'!C103</f>
        <v>21</v>
      </c>
      <c r="GZ103" s="57">
        <f t="shared" si="156"/>
        <v>2100</v>
      </c>
      <c r="HA103" s="57">
        <f>'m10'!BB103+'m10'!BD103+'m10'!BF103+'m10'!BH103+'m10'!BJ103+'m10'!BL103+'m11'!D103</f>
        <v>1650</v>
      </c>
      <c r="HB103" s="58"/>
      <c r="HC103" s="57">
        <f t="shared" si="157"/>
        <v>-450</v>
      </c>
      <c r="HD103" s="69">
        <f>IFERROR(__xludf.DUMMYFUNCTION("""COMPUTED_VALUE"""),100.0)</f>
        <v>100</v>
      </c>
      <c r="HE103" s="55">
        <f>'m11'!E103+'m11'!G103+'m11'!I103+'m11'!K103+'m11'!M103+'m11'!O103+'m11'!Q103</f>
        <v>20.5</v>
      </c>
      <c r="HF103" s="57">
        <f t="shared" si="158"/>
        <v>2050</v>
      </c>
      <c r="HG103" s="57">
        <f>'m11'!F103+'m11'!H103+'m11'!J103+'m11'!L103+'m11'!N103+'m11'!P103+'m11'!R103</f>
        <v>2050</v>
      </c>
      <c r="HH103" s="68"/>
      <c r="HI103" s="57">
        <f t="shared" si="159"/>
        <v>0</v>
      </c>
      <c r="HJ103" s="67"/>
      <c r="HK103" s="55">
        <f>'m11'!S103+'m11'!U103+'m11'!W103+'m11'!Y103+'m11'!AA103+'m11'!AC103+'m11'!AE103</f>
        <v>31</v>
      </c>
      <c r="HL103" s="57">
        <f t="shared" si="160"/>
        <v>3100</v>
      </c>
      <c r="HM103" s="57">
        <f>'m11'!T103+'m11'!V103+'m11'!X103+'m11'!Z103+'m11'!AB103+'m11'!AD103+'m11'!AF103</f>
        <v>3100</v>
      </c>
      <c r="HN103" s="68"/>
      <c r="HO103" s="57">
        <f t="shared" si="161"/>
        <v>0</v>
      </c>
      <c r="HP103" s="61"/>
      <c r="HQ103" s="55">
        <f>'m11'!AG103+'m11'!AI103+'m11'!AK103+'m11'!AM103+'m11'!AO103+'m11'!AQ103+'m11'!AS103</f>
        <v>32.5</v>
      </c>
      <c r="HR103" s="57">
        <f t="shared" si="162"/>
        <v>3250</v>
      </c>
      <c r="HS103" s="57">
        <f>'m11'!AH103+'m11'!AJ103+'m11'!AL103+'m11'!AN103+'m11'!AP103+'m11'!AR103+'m11'!AT103</f>
        <v>3250</v>
      </c>
      <c r="HT103" s="58"/>
      <c r="HU103" s="57">
        <f t="shared" si="163"/>
        <v>0</v>
      </c>
      <c r="HV103" s="61"/>
      <c r="HW103" s="55">
        <f>'m11'!AU103+'m11'!AW103+'m11'!AY103+'m11'!BA103+'m11'!BC103+'m11'!BE103+'m11'!BG103</f>
        <v>21</v>
      </c>
      <c r="HX103" s="57">
        <f t="shared" si="164"/>
        <v>2100</v>
      </c>
      <c r="HY103" s="57">
        <f>'m11'!AV103+'m11'!AX103+'m11'!AZ103+'m11'!BB103+'m11'!BD103+'m11'!BF103+'m11'!BH103</f>
        <v>2100</v>
      </c>
      <c r="HZ103" s="58"/>
      <c r="IA103" s="57">
        <f t="shared" si="165"/>
        <v>0</v>
      </c>
      <c r="IB103" s="61">
        <f>IFERROR(__xludf.DUMMYFUNCTION("""COMPUTED_VALUE"""),100.0)</f>
        <v>100</v>
      </c>
      <c r="IC103" s="55">
        <f>'m11'!BI103+'m12'!C103+'m12'!E103+'m12'!G103+'m12'!I103+'m12'!K103+'m12'!M103</f>
        <v>23.5</v>
      </c>
      <c r="ID103" s="57">
        <f t="shared" si="166"/>
        <v>2350</v>
      </c>
      <c r="IE103" s="57">
        <f>'m11'!BJ103+'m12'!D103+'m12'!F103+'m12'!H103+'m12'!J103+'m12'!L103+'m12'!N103</f>
        <v>2350</v>
      </c>
      <c r="IF103" s="58"/>
      <c r="IG103" s="57">
        <f t="shared" si="167"/>
        <v>0</v>
      </c>
      <c r="IH103" s="61"/>
      <c r="II103" s="55">
        <f>'m12'!O103+'m12'!Q103+'m12'!S103+'m12'!U103+'m12'!W103+'m12'!Y103+'m12'!AA103</f>
        <v>26.5</v>
      </c>
      <c r="IJ103" s="57">
        <f t="shared" si="168"/>
        <v>2650</v>
      </c>
      <c r="IK103" s="57">
        <f>'m12'!P103+'m12'!R103+'m12'!T103+'m12'!V103+'m12'!X103+'m12'!Z103+'m12'!AB103</f>
        <v>2650</v>
      </c>
      <c r="IL103" s="58"/>
      <c r="IM103" s="57">
        <f t="shared" si="169"/>
        <v>0</v>
      </c>
      <c r="IN103" s="61"/>
      <c r="IO103" s="55">
        <f>'m12'!AC103+'m12'!AE103+'m12'!AG103+'m12'!AI103+'m12'!AK103+'m12'!AM103+'m12'!AO103</f>
        <v>31.5</v>
      </c>
      <c r="IP103" s="57">
        <f t="shared" si="170"/>
        <v>3150</v>
      </c>
      <c r="IQ103" s="57">
        <f>'m12'!AD103+'m12'!AF103+'m12'!AH103+'m12'!AJ103+'m12'!AL103+'m12'!AN103+'m12'!AP103</f>
        <v>3150</v>
      </c>
      <c r="IR103" s="58"/>
      <c r="IS103" s="57">
        <f t="shared" si="171"/>
        <v>0</v>
      </c>
      <c r="IT103" s="61"/>
      <c r="IU103" s="55">
        <f>'m12'!AQ103+'m12'!AS103+'m12'!AU103+'m12'!AW103+'m12'!AY103+'m12'!BA103+'m12'!BC103</f>
        <v>0</v>
      </c>
      <c r="IV103" s="57">
        <f t="shared" si="172"/>
        <v>0</v>
      </c>
      <c r="IW103" s="57">
        <f>'m12'!AR103+'m12'!AT103+'m12'!AV103+'m12'!AX103+'m12'!AZ103+'m12'!BB103+'m12'!BD103</f>
        <v>0</v>
      </c>
      <c r="IX103" s="58"/>
      <c r="IY103" s="57">
        <f t="shared" si="173"/>
        <v>0</v>
      </c>
      <c r="IZ103" s="61"/>
      <c r="JA103" s="55">
        <f>'m12'!BE103+'m12'!BG103+'m12'!BI103+'m12'!BK103</f>
        <v>0</v>
      </c>
      <c r="JB103" s="57">
        <f t="shared" si="174"/>
        <v>0</v>
      </c>
      <c r="JC103" s="57">
        <f>'m12'!BF103+'m12'!BH103+'m12'!BJ103+'m12'!BL103</f>
        <v>0</v>
      </c>
      <c r="JD103" s="58"/>
      <c r="JE103" s="57">
        <f t="shared" si="175"/>
        <v>0</v>
      </c>
    </row>
    <row r="104">
      <c r="A104" s="2" t="str">
        <f>IFERROR(__xludf.DUMMYFUNCTION("""COMPUTED_VALUE"""),"Damián Bradáč-x")</f>
        <v>Damián Bradáč-x</v>
      </c>
      <c r="B104" s="2"/>
      <c r="C104" s="94"/>
      <c r="D104" s="46"/>
      <c r="E104" s="46"/>
      <c r="F104" s="47"/>
      <c r="G104" s="46"/>
      <c r="H104" s="2"/>
      <c r="I104" s="45"/>
      <c r="J104" s="46"/>
      <c r="K104" s="46"/>
      <c r="L104" s="47"/>
      <c r="M104" s="46"/>
      <c r="N104" s="2"/>
      <c r="O104" s="45"/>
      <c r="P104" s="46"/>
      <c r="Q104" s="46"/>
      <c r="R104" s="47"/>
      <c r="S104" s="46"/>
      <c r="T104" s="2"/>
      <c r="U104" s="45"/>
      <c r="V104" s="46"/>
      <c r="W104" s="46"/>
      <c r="X104" s="47"/>
      <c r="Y104" s="46"/>
      <c r="Z104" s="2"/>
      <c r="AA104" s="45"/>
      <c r="AB104" s="46"/>
      <c r="AC104" s="46"/>
      <c r="AD104" s="47"/>
      <c r="AE104" s="46"/>
      <c r="AF104" s="2"/>
      <c r="AG104" s="45"/>
      <c r="AH104" s="46"/>
      <c r="AI104" s="46"/>
      <c r="AJ104" s="47"/>
      <c r="AK104" s="46"/>
      <c r="AL104" s="2"/>
      <c r="AM104" s="45"/>
      <c r="AN104" s="46"/>
      <c r="AO104" s="52"/>
      <c r="AP104" s="47"/>
      <c r="AQ104" s="46"/>
      <c r="AR104" s="2"/>
      <c r="AS104" s="45"/>
      <c r="AT104" s="46"/>
      <c r="AU104" s="46"/>
      <c r="AV104" s="47"/>
      <c r="AW104" s="62"/>
      <c r="AX104" s="2"/>
      <c r="AY104" s="45"/>
      <c r="AZ104" s="46"/>
      <c r="BA104" s="46"/>
      <c r="BB104" s="47"/>
      <c r="BC104" s="46"/>
      <c r="BD104" s="2"/>
      <c r="BE104" s="45"/>
      <c r="BF104" s="46"/>
      <c r="BG104" s="46"/>
      <c r="BH104" s="47"/>
      <c r="BI104" s="46"/>
      <c r="BJ104" s="2"/>
      <c r="BK104" s="45"/>
      <c r="BL104" s="46"/>
      <c r="BM104" s="46"/>
      <c r="BN104" s="47"/>
      <c r="BO104" s="46"/>
      <c r="BP104" s="2"/>
      <c r="BQ104" s="45"/>
      <c r="BR104" s="46"/>
      <c r="BS104" s="46"/>
      <c r="BT104" s="47"/>
      <c r="BU104" s="46"/>
      <c r="BV104" s="2"/>
      <c r="BW104" s="45">
        <f>'m5'!AY82+'m5'!BA82+'m5'!BC82+'m5'!BE82+'m5'!BG82+'m5'!BI82+'m5'!BK82</f>
        <v>0</v>
      </c>
      <c r="BX104" s="46">
        <f>'m5'!A82*BW104</f>
        <v>0</v>
      </c>
      <c r="BY104" s="46">
        <f>'m5'!AZ82+'m5'!BB82+'m5'!BD82+'m5'!BF82+'m5'!BH82+'m5'!BJ82+'m5'!BL82</f>
        <v>0</v>
      </c>
      <c r="BZ104" s="47"/>
      <c r="CA104" s="46">
        <f t="shared" si="116"/>
        <v>0</v>
      </c>
      <c r="CB104" s="44">
        <f>IFERROR(__xludf.DUMMYFUNCTION("""COMPUTED_VALUE"""),100.0)</f>
        <v>100</v>
      </c>
      <c r="CC104" s="45">
        <f>'m6'!C94+'m6'!E94+'m6'!G94+'m6'!I94+'m6'!K94+'m6'!M94+'m6'!O94</f>
        <v>0</v>
      </c>
      <c r="CD104" s="46">
        <f t="shared" si="117"/>
        <v>0</v>
      </c>
      <c r="CE104" s="46">
        <f>'m6'!D94+'m6'!F94+'m6'!H94+'m6'!J94+'m6'!L94+'m6'!N94+'m6'!P94</f>
        <v>0</v>
      </c>
      <c r="CF104" s="64"/>
      <c r="CG104" s="46">
        <f t="shared" si="118"/>
        <v>0</v>
      </c>
      <c r="CH104" s="2"/>
      <c r="CI104" s="45">
        <f>'m6'!Q94+'m6'!S94+'m6'!U94+'m6'!W94+'m6'!Y94+'m6'!AA94+'m6'!AC94</f>
        <v>0</v>
      </c>
      <c r="CJ104" s="54">
        <f t="shared" si="119"/>
        <v>0</v>
      </c>
      <c r="CK104" s="46">
        <f>'m6'!R94+'m6'!T94+'m6'!V94+'m6'!X94+'m6'!Z94+'m6'!AB94+'m6'!AD94</f>
        <v>0</v>
      </c>
      <c r="CL104" s="64"/>
      <c r="CM104" s="46">
        <f t="shared" si="120"/>
        <v>0</v>
      </c>
      <c r="CN104" s="2"/>
      <c r="CO104" s="45">
        <f>'m6'!AE94+'m6'!AG94+'m6'!AI94+'m6'!AK94+'m6'!AM94+'m6'!AO94+'m6'!AQ94</f>
        <v>0</v>
      </c>
      <c r="CP104" s="46">
        <f t="shared" si="121"/>
        <v>0</v>
      </c>
      <c r="CQ104" s="46">
        <f>'m6'!AF94+'m6'!AH94+'m6'!AJ94+'m6'!AL94+'m6'!AN94+'m6'!AP94+'m6'!AR94</f>
        <v>0</v>
      </c>
      <c r="CR104" s="64"/>
      <c r="CS104" s="46">
        <f t="shared" si="122"/>
        <v>0</v>
      </c>
      <c r="CT104" s="2"/>
      <c r="CU104" s="45">
        <f>'m6'!AS94+'m6'!AU94+'m6'!AW94+'m6'!AY94+'m6'!BA94+'m6'!BC94+'m6'!BE94</f>
        <v>28.5</v>
      </c>
      <c r="CV104" s="46">
        <f t="shared" si="123"/>
        <v>2850</v>
      </c>
      <c r="CW104" s="46">
        <f>'m6'!AT94+'m6'!AV94+'m6'!AX94+'m6'!AZ94+'m6'!BB94+'m6'!BD94+'m6'!BF94</f>
        <v>0</v>
      </c>
      <c r="CX104" s="64"/>
      <c r="CY104" s="46">
        <f t="shared" si="124"/>
        <v>-2850</v>
      </c>
      <c r="CZ104" s="2"/>
      <c r="DA104" s="45">
        <f>'m6'!BG94+'m6'!BI94+'m7'!C94+'m7'!E94+'m7'!G94+'m7'!I94+'m7'!K94</f>
        <v>48</v>
      </c>
      <c r="DB104" s="46">
        <f>('m6'!BG94+'m6'!BI94)*'m6'!A94+('m7'!C94+'m7'!E94+'m7'!G94+'m7'!I94+'m7'!K94)*'m7'!A94</f>
        <v>4800</v>
      </c>
      <c r="DC104" s="46">
        <f>'m6'!BH94+'m6'!BJ94+'m7'!D94+'m7'!F94+'m7'!H94+'m7'!J94+'m7'!L94</f>
        <v>0</v>
      </c>
      <c r="DD104" s="64"/>
      <c r="DE104" s="46">
        <f t="shared" si="125"/>
        <v>-4800</v>
      </c>
      <c r="DF104" s="44">
        <f>IFERROR(__xludf.DUMMYFUNCTION("""COMPUTED_VALUE"""),100.0)</f>
        <v>100</v>
      </c>
      <c r="DG104" s="45">
        <f>'m7'!M94+'m7'!O94+'m7'!Q94+'m7'!S94+'m7'!U94+'m7'!W94+'m7'!Y94</f>
        <v>36.5</v>
      </c>
      <c r="DH104" s="46">
        <f t="shared" si="126"/>
        <v>3650</v>
      </c>
      <c r="DI104" s="46">
        <f>'m7'!N94+'m7'!P94+'m7'!R94+'m7'!T94+'m7'!V94+'m7'!X94+'m7'!Z94</f>
        <v>0</v>
      </c>
      <c r="DJ104" s="64"/>
      <c r="DK104" s="46">
        <f t="shared" si="127"/>
        <v>-3650</v>
      </c>
      <c r="DL104" s="2"/>
      <c r="DM104" s="45">
        <f>'m7'!AA94+'m7'!AC94+'m7'!AE94+'m7'!AG94+'m7'!AI94+'m7'!AK94+'m7'!AM94</f>
        <v>54</v>
      </c>
      <c r="DN104" s="46">
        <f t="shared" si="128"/>
        <v>5400</v>
      </c>
      <c r="DO104" s="46">
        <f>'m7'!AB94+'m7'!AD94+'m7'!AF94+'m7'!AH94+'m7'!AJ94+'m7'!AL94+'m7'!AN94</f>
        <v>0</v>
      </c>
      <c r="DP104" s="64"/>
      <c r="DQ104" s="46">
        <f t="shared" si="129"/>
        <v>-5400</v>
      </c>
      <c r="DR104" s="2"/>
      <c r="DS104" s="45">
        <f>'m7'!AO94+'m7'!AQ94+'m7'!AS94+'m7'!AU94+'m7'!AW94+'m7'!AY94+'m7'!BA94</f>
        <v>49</v>
      </c>
      <c r="DT104" s="46">
        <f t="shared" si="130"/>
        <v>4900</v>
      </c>
      <c r="DU104" s="46">
        <f>'m7'!AP94+'m7'!AR94+'m7'!AT94+'m7'!AV94+'m7'!AX94+'m7'!AZ94+'m7'!BB94</f>
        <v>0</v>
      </c>
      <c r="DV104" s="64"/>
      <c r="DW104" s="46">
        <f t="shared" si="131"/>
        <v>-4900</v>
      </c>
      <c r="DX104" s="2"/>
      <c r="DY104" s="97">
        <f>'m7'!BC94+'m7'!BE94+'m7'!BG94+'m7'!BI94+'m7'!BK94+'m8'!C94+'m8'!E94</f>
        <v>34</v>
      </c>
      <c r="DZ104" s="63">
        <f>('m7'!BC94+'m7'!BE94+'m7'!BG94+'m7'!BI94+'m7'!BK94)*DF104+('m8'!C94+'m8'!E94)*ED104</f>
        <v>3400</v>
      </c>
      <c r="EA104" s="63">
        <f>'m7'!BD94+'m7'!BF94+'m7'!BH94+'m7'!BJ94+'m7'!BL94+'m8'!D94+'m8'!F94</f>
        <v>0</v>
      </c>
      <c r="EB104" s="64"/>
      <c r="EC104" s="63">
        <f t="shared" si="132"/>
        <v>-3400</v>
      </c>
      <c r="ED104" s="65">
        <f>IFERROR(__xludf.DUMMYFUNCTION("""COMPUTED_VALUE"""),100.0)</f>
        <v>100</v>
      </c>
      <c r="EE104" s="97">
        <f>'m8'!G94+'m8'!I94+'m8'!K94+'m8'!M94+'m8'!O94+'m8'!Q94+'m8'!S94</f>
        <v>34</v>
      </c>
      <c r="EF104" s="63">
        <f t="shared" si="133"/>
        <v>3400</v>
      </c>
      <c r="EG104" s="63">
        <f>'m8'!H94+'m8'!J94+'m8'!L94+'m8'!N94+'m8'!P94+'m8'!R94+'m8'!T94</f>
        <v>0</v>
      </c>
      <c r="EH104" s="64"/>
      <c r="EI104" s="63">
        <f t="shared" si="134"/>
        <v>-3400</v>
      </c>
      <c r="EJ104" s="66"/>
      <c r="EK104" s="97">
        <f>'m8'!U94+'m8'!W94+'m8'!Y94+'m8'!AA94+'m8'!AC94+'m8'!AE94+'m8'!AG94</f>
        <v>49.5</v>
      </c>
      <c r="EL104" s="63">
        <f t="shared" si="135"/>
        <v>4950</v>
      </c>
      <c r="EM104" s="63">
        <f>'m8'!V94+'m8'!X94+'m8'!Z94+'m8'!AB94+'m8'!AD94+'m8'!AF94+'m8'!AH94</f>
        <v>0</v>
      </c>
      <c r="EN104" s="64"/>
      <c r="EO104" s="63">
        <f t="shared" si="136"/>
        <v>-4950</v>
      </c>
      <c r="EP104" s="67"/>
      <c r="EQ104" s="55">
        <f>'m8'!AI94+'m8'!AK94+'m8'!AM94+'m8'!AO94+'m8'!AQ94+'m8'!AS94+'m8'!AU94</f>
        <v>33</v>
      </c>
      <c r="ER104" s="57">
        <f t="shared" si="137"/>
        <v>3300</v>
      </c>
      <c r="ES104" s="57">
        <f>'m8'!AJ94+'m8'!AL94+'m8'!AN94+'m8'!AP94+'m8'!AR94+'m8'!AT94+'m8'!AV94</f>
        <v>0</v>
      </c>
      <c r="ET104" s="68"/>
      <c r="EU104" s="57">
        <f t="shared" si="138"/>
        <v>-3300</v>
      </c>
      <c r="EV104" s="67"/>
      <c r="EW104" s="55">
        <f>'m8'!AW94+'m8'!AY94+'m8'!BA94+'m8'!BC94+'m8'!BE94+'m8'!BG94+'m8'!BI94</f>
        <v>46</v>
      </c>
      <c r="EX104" s="57">
        <f t="shared" si="139"/>
        <v>4600</v>
      </c>
      <c r="EY104" s="57">
        <f>'m8'!AX94+'m8'!AZ94+'m8'!BB94+'m8'!BD94+'m8'!BF94+'m8'!BH94+'m8'!BJ94</f>
        <v>500</v>
      </c>
      <c r="EZ104" s="68"/>
      <c r="FA104" s="57">
        <f t="shared" si="140"/>
        <v>-4100</v>
      </c>
      <c r="FB104" s="67"/>
      <c r="FC104" s="55">
        <f>'m8'!BK94+'m9'!C94+'m9'!E94+'m9'!G94+'m9'!I94+'m9'!K94+'m9'!M94</f>
        <v>0</v>
      </c>
      <c r="FD104" s="57">
        <f>'m8'!BK94*ED104+'m9'!C94*FH104+'m9'!E94*FH104+'m9'!G94*FH104+'m9'!I94*FH104+'m9'!K94*FH104+'m9'!M94*FH104</f>
        <v>0</v>
      </c>
      <c r="FE104" s="57">
        <f>'m8'!BL94+'m9'!D94+'m9'!F94+'m9'!H94+'m9'!J94+'m9'!L94+'m9'!N94</f>
        <v>0</v>
      </c>
      <c r="FF104" s="68"/>
      <c r="FG104" s="57">
        <f t="shared" si="141"/>
        <v>0</v>
      </c>
      <c r="FH104" s="65">
        <f>IFERROR(__xludf.DUMMYFUNCTION("""COMPUTED_VALUE"""),100.0)</f>
        <v>100</v>
      </c>
      <c r="FI104" s="97">
        <f>'m9'!O94+'m9'!Q94+'m9'!S94+'m9'!U94+'m9'!W94+'m9'!Y94+'m9'!AA94</f>
        <v>0</v>
      </c>
      <c r="FJ104" s="63">
        <f t="shared" si="142"/>
        <v>0</v>
      </c>
      <c r="FK104" s="63">
        <f>'m9'!P94+'m9'!R94+'m9'!T94+'m9'!V94+'m9'!X94+'m9'!Z94+'m9'!AB94</f>
        <v>0</v>
      </c>
      <c r="FL104" s="64"/>
      <c r="FM104" s="63">
        <f t="shared" si="143"/>
        <v>0</v>
      </c>
      <c r="FN104" s="67"/>
      <c r="FO104" s="55">
        <f>'m9'!AC94+'m9'!AE94+'m9'!AG94+'m9'!AI94+'m9'!AK94+'m9'!AM94+'m9'!AO94</f>
        <v>0</v>
      </c>
      <c r="FP104" s="57">
        <f t="shared" si="144"/>
        <v>0</v>
      </c>
      <c r="FQ104" s="57">
        <f>'m9'!AD94+'m9'!AF94+'m9'!AH94+'m9'!AJ94+'m9'!AL94+'m9'!AN94+'m9'!AP94</f>
        <v>0</v>
      </c>
      <c r="FR104" s="68"/>
      <c r="FS104" s="57">
        <f t="shared" si="145"/>
        <v>0</v>
      </c>
      <c r="FT104" s="67"/>
      <c r="FU104" s="55">
        <f>'m9'!AQ94+'m9'!AS94+'m9'!AU94+'m9'!AW94+'m9'!AY94+'m9'!BA94+'m9'!BC94</f>
        <v>0</v>
      </c>
      <c r="FV104" s="57">
        <f t="shared" si="146"/>
        <v>0</v>
      </c>
      <c r="FW104" s="57">
        <f>'m9'!AR94+'m9'!AT94+'m9'!AV94+'m9'!AX94+'m9'!AZ94+'m9'!BB94+'m9'!BD94</f>
        <v>0</v>
      </c>
      <c r="FX104" s="68"/>
      <c r="FY104" s="57">
        <f t="shared" si="147"/>
        <v>0</v>
      </c>
      <c r="FZ104" s="67"/>
      <c r="GA104" s="55">
        <f>'m9'!BE94+'m9'!BG94+'m9'!BI94+'m10'!C104+'m10'!E104+'m10'!G104+'m10'!I104</f>
        <v>0</v>
      </c>
      <c r="GB104" s="57">
        <f t="shared" si="148"/>
        <v>0</v>
      </c>
      <c r="GC104" s="57">
        <f>'m9'!BF94+'m9'!BH94+'m9'!BJ94+'m10'!D104+'m10'!F104+'m10'!H104+'m10'!J104</f>
        <v>0</v>
      </c>
      <c r="GD104" s="68"/>
      <c r="GE104" s="57">
        <f t="shared" si="149"/>
        <v>0</v>
      </c>
      <c r="GF104" s="69">
        <f>IFERROR(__xludf.DUMMYFUNCTION("""COMPUTED_VALUE"""),100.0)</f>
        <v>100</v>
      </c>
      <c r="GG104" s="55">
        <f>'m10'!K104+'m10'!M104+'m10'!O104+'m10'!Q104+'m10'!S104+'m10'!U104+'m10'!W104</f>
        <v>0</v>
      </c>
      <c r="GH104" s="57">
        <f t="shared" si="150"/>
        <v>0</v>
      </c>
      <c r="GI104" s="57">
        <f>'m10'!L104+'m10'!N104+'m10'!P104+'m10'!R104+'m10'!T104+'m10'!V104+'m10'!X104</f>
        <v>0</v>
      </c>
      <c r="GJ104" s="68"/>
      <c r="GK104" s="57">
        <f t="shared" si="151"/>
        <v>0</v>
      </c>
      <c r="GL104" s="67"/>
      <c r="GM104" s="55">
        <f>'m10'!Y104+'m10'!AA104+'m10'!AC104+'m10'!AE104+'m10'!AG104+'m10'!AI104+'m10'!AK104</f>
        <v>0</v>
      </c>
      <c r="GN104" s="57">
        <f t="shared" si="152"/>
        <v>0</v>
      </c>
      <c r="GO104" s="57">
        <f>'m10'!Z104+'m10'!AB104+'m10'!AD104+'m10'!AF104+'m10'!AH104+'m10'!AJ104+'m10'!AL104</f>
        <v>0</v>
      </c>
      <c r="GP104" s="68"/>
      <c r="GQ104" s="57">
        <f t="shared" si="153"/>
        <v>0</v>
      </c>
      <c r="GR104" s="61"/>
      <c r="GS104" s="55">
        <f>'m10'!AM104+'m10'!AO104+'m10'!AQ104+'m10'!AS104+'m10'!AU104+'m10'!AW104+'m10'!AY104</f>
        <v>0</v>
      </c>
      <c r="GT104" s="57">
        <f t="shared" si="154"/>
        <v>0</v>
      </c>
      <c r="GU104" s="57">
        <f>'m10'!AN104+'m10'!AP104+'m10'!AR104+'m10'!AT104+'m10'!AV104+'m10'!AX104+'m10'!AZ104</f>
        <v>0</v>
      </c>
      <c r="GV104" s="58"/>
      <c r="GW104" s="57">
        <f t="shared" si="155"/>
        <v>0</v>
      </c>
      <c r="GX104" s="61"/>
      <c r="GY104" s="55">
        <f>'m10'!BA104+'m10'!BC104+'m10'!BE104+'m10'!BG104+'m10'!BI104+'m10'!BK104+'m11'!C104</f>
        <v>0</v>
      </c>
      <c r="GZ104" s="57">
        <f t="shared" si="156"/>
        <v>0</v>
      </c>
      <c r="HA104" s="57">
        <f>'m10'!BB104+'m10'!BD104+'m10'!BF104+'m10'!BH104+'m10'!BJ104+'m10'!BL104+'m11'!D104</f>
        <v>0</v>
      </c>
      <c r="HB104" s="58"/>
      <c r="HC104" s="57">
        <f t="shared" si="157"/>
        <v>0</v>
      </c>
      <c r="HD104" s="69">
        <f>IFERROR(__xludf.DUMMYFUNCTION("""COMPUTED_VALUE"""),100.0)</f>
        <v>100</v>
      </c>
      <c r="HE104" s="55">
        <f>'m11'!E104+'m11'!G104+'m11'!I104+'m11'!K104+'m11'!M104+'m11'!O104+'m11'!Q104</f>
        <v>0</v>
      </c>
      <c r="HF104" s="57">
        <f t="shared" si="158"/>
        <v>0</v>
      </c>
      <c r="HG104" s="57">
        <f>'m11'!F104+'m11'!H104+'m11'!J104+'m11'!L104+'m11'!N104+'m11'!P104+'m11'!R104</f>
        <v>0</v>
      </c>
      <c r="HH104" s="68"/>
      <c r="HI104" s="57">
        <f t="shared" si="159"/>
        <v>0</v>
      </c>
      <c r="HJ104" s="67"/>
      <c r="HK104" s="55">
        <f>'m11'!S104+'m11'!U104+'m11'!W104+'m11'!Y104+'m11'!AA104+'m11'!AC104+'m11'!AE104</f>
        <v>0</v>
      </c>
      <c r="HL104" s="57">
        <f t="shared" si="160"/>
        <v>0</v>
      </c>
      <c r="HM104" s="57">
        <f>'m11'!T104+'m11'!V104+'m11'!X104+'m11'!Z104+'m11'!AB104+'m11'!AD104+'m11'!AF104</f>
        <v>0</v>
      </c>
      <c r="HN104" s="68"/>
      <c r="HO104" s="57">
        <f t="shared" si="161"/>
        <v>0</v>
      </c>
      <c r="HP104" s="61"/>
      <c r="HQ104" s="55">
        <f>'m11'!AG104+'m11'!AI104+'m11'!AK104+'m11'!AM104+'m11'!AO104+'m11'!AQ104+'m11'!AS104</f>
        <v>0</v>
      </c>
      <c r="HR104" s="57">
        <f t="shared" si="162"/>
        <v>0</v>
      </c>
      <c r="HS104" s="57">
        <f>'m11'!AH104+'m11'!AJ104+'m11'!AL104+'m11'!AN104+'m11'!AP104+'m11'!AR104+'m11'!AT104</f>
        <v>0</v>
      </c>
      <c r="HT104" s="58"/>
      <c r="HU104" s="57">
        <f t="shared" si="163"/>
        <v>0</v>
      </c>
      <c r="HV104" s="61"/>
      <c r="HW104" s="55">
        <f>'m11'!AU104+'m11'!AW104+'m11'!AY104+'m11'!BA104+'m11'!BC104+'m11'!BE104+'m11'!BG104</f>
        <v>0</v>
      </c>
      <c r="HX104" s="57">
        <f t="shared" si="164"/>
        <v>0</v>
      </c>
      <c r="HY104" s="57">
        <f>'m11'!AV104+'m11'!AX104+'m11'!AZ104+'m11'!BB104+'m11'!BD104+'m11'!BF104+'m11'!BH104</f>
        <v>0</v>
      </c>
      <c r="HZ104" s="58"/>
      <c r="IA104" s="57">
        <f t="shared" si="165"/>
        <v>0</v>
      </c>
      <c r="IB104" s="61">
        <f>IFERROR(__xludf.DUMMYFUNCTION("""COMPUTED_VALUE"""),100.0)</f>
        <v>100</v>
      </c>
      <c r="IC104" s="55">
        <f>'m11'!BI104+'m12'!C104+'m12'!E104+'m12'!G104+'m12'!I104+'m12'!K104+'m12'!M104</f>
        <v>0</v>
      </c>
      <c r="ID104" s="57">
        <f t="shared" si="166"/>
        <v>0</v>
      </c>
      <c r="IE104" s="57">
        <f>'m11'!BJ104+'m12'!D104+'m12'!F104+'m12'!H104+'m12'!J104+'m12'!L104+'m12'!N104</f>
        <v>0</v>
      </c>
      <c r="IF104" s="58"/>
      <c r="IG104" s="57">
        <f t="shared" si="167"/>
        <v>0</v>
      </c>
      <c r="IH104" s="61"/>
      <c r="II104" s="55">
        <f>'m12'!O104+'m12'!Q104+'m12'!S104+'m12'!U104+'m12'!W104+'m12'!Y104+'m12'!AA104</f>
        <v>0</v>
      </c>
      <c r="IJ104" s="57">
        <f t="shared" si="168"/>
        <v>0</v>
      </c>
      <c r="IK104" s="57">
        <f>'m12'!P104+'m12'!R104+'m12'!T104+'m12'!V104+'m12'!X104+'m12'!Z104+'m12'!AB104</f>
        <v>0</v>
      </c>
      <c r="IL104" s="58"/>
      <c r="IM104" s="57">
        <f t="shared" si="169"/>
        <v>0</v>
      </c>
      <c r="IN104" s="61"/>
      <c r="IO104" s="55">
        <f>'m12'!AC104+'m12'!AE104+'m12'!AG104+'m12'!AI104+'m12'!AK104+'m12'!AM104+'m12'!AO104</f>
        <v>0</v>
      </c>
      <c r="IP104" s="57">
        <f t="shared" si="170"/>
        <v>0</v>
      </c>
      <c r="IQ104" s="57">
        <f>'m12'!AD104+'m12'!AF104+'m12'!AH104+'m12'!AJ104+'m12'!AL104+'m12'!AN104+'m12'!AP104</f>
        <v>0</v>
      </c>
      <c r="IR104" s="58"/>
      <c r="IS104" s="57">
        <f t="shared" si="171"/>
        <v>0</v>
      </c>
      <c r="IT104" s="61"/>
      <c r="IU104" s="55">
        <f>'m12'!AQ104+'m12'!AS104+'m12'!AU104+'m12'!AW104+'m12'!AY104+'m12'!BA104+'m12'!BC104</f>
        <v>0</v>
      </c>
      <c r="IV104" s="57">
        <f t="shared" si="172"/>
        <v>0</v>
      </c>
      <c r="IW104" s="57">
        <f>'m12'!AR104+'m12'!AT104+'m12'!AV104+'m12'!AX104+'m12'!AZ104+'m12'!BB104+'m12'!BD104</f>
        <v>0</v>
      </c>
      <c r="IX104" s="58"/>
      <c r="IY104" s="57">
        <f t="shared" si="173"/>
        <v>0</v>
      </c>
      <c r="IZ104" s="61"/>
      <c r="JA104" s="55">
        <f>'m12'!BE104+'m12'!BG104+'m12'!BI104+'m12'!BK104</f>
        <v>0</v>
      </c>
      <c r="JB104" s="57">
        <f t="shared" si="174"/>
        <v>0</v>
      </c>
      <c r="JC104" s="57">
        <f>'m12'!BF104+'m12'!BH104+'m12'!BJ104+'m12'!BL104</f>
        <v>0</v>
      </c>
      <c r="JD104" s="58"/>
      <c r="JE104" s="57">
        <f t="shared" si="175"/>
        <v>0</v>
      </c>
    </row>
    <row r="105">
      <c r="A105" s="2" t="str">
        <f>IFERROR(__xludf.DUMMYFUNCTION("""COMPUTED_VALUE"""),"Tomáš Veselý-x")</f>
        <v>Tomáš Veselý-x</v>
      </c>
      <c r="B105" s="2"/>
      <c r="C105" s="94"/>
      <c r="D105" s="46"/>
      <c r="E105" s="46"/>
      <c r="F105" s="47"/>
      <c r="G105" s="46"/>
      <c r="H105" s="2"/>
      <c r="I105" s="45"/>
      <c r="J105" s="46"/>
      <c r="K105" s="46"/>
      <c r="L105" s="47"/>
      <c r="M105" s="46"/>
      <c r="N105" s="2"/>
      <c r="O105" s="45"/>
      <c r="P105" s="46"/>
      <c r="Q105" s="46"/>
      <c r="R105" s="47"/>
      <c r="S105" s="46"/>
      <c r="T105" s="2"/>
      <c r="U105" s="45"/>
      <c r="V105" s="46"/>
      <c r="W105" s="46"/>
      <c r="X105" s="47"/>
      <c r="Y105" s="46"/>
      <c r="Z105" s="2"/>
      <c r="AA105" s="45"/>
      <c r="AB105" s="46"/>
      <c r="AC105" s="46"/>
      <c r="AD105" s="47"/>
      <c r="AE105" s="46"/>
      <c r="AF105" s="2"/>
      <c r="AG105" s="45"/>
      <c r="AH105" s="46"/>
      <c r="AI105" s="46"/>
      <c r="AJ105" s="47"/>
      <c r="AK105" s="46"/>
      <c r="AL105" s="2"/>
      <c r="AM105" s="45"/>
      <c r="AN105" s="46"/>
      <c r="AO105" s="52"/>
      <c r="AP105" s="47"/>
      <c r="AQ105" s="46"/>
      <c r="AR105" s="2"/>
      <c r="AS105" s="45"/>
      <c r="AT105" s="46"/>
      <c r="AU105" s="46"/>
      <c r="AV105" s="47"/>
      <c r="AW105" s="62"/>
      <c r="AX105" s="2"/>
      <c r="AY105" s="45"/>
      <c r="AZ105" s="46"/>
      <c r="BA105" s="46"/>
      <c r="BB105" s="47"/>
      <c r="BC105" s="46"/>
      <c r="BD105" s="2"/>
      <c r="BE105" s="45"/>
      <c r="BF105" s="46"/>
      <c r="BG105" s="46"/>
      <c r="BH105" s="47"/>
      <c r="BI105" s="46"/>
      <c r="BJ105" s="2"/>
      <c r="BK105" s="45"/>
      <c r="BL105" s="46"/>
      <c r="BM105" s="46"/>
      <c r="BN105" s="47"/>
      <c r="BO105" s="46"/>
      <c r="BP105" s="2"/>
      <c r="BQ105" s="45"/>
      <c r="BR105" s="46"/>
      <c r="BS105" s="46"/>
      <c r="BT105" s="47"/>
      <c r="BU105" s="46"/>
      <c r="BV105" s="2"/>
      <c r="BW105" s="45">
        <f>'m5'!AY83+'m5'!BA83+'m5'!BC83+'m5'!BE83+'m5'!BG83+'m5'!BI83+'m5'!BK83</f>
        <v>0</v>
      </c>
      <c r="BX105" s="46">
        <f>'m5'!A83*BW105</f>
        <v>0</v>
      </c>
      <c r="BY105" s="46">
        <f>'m5'!AZ83+'m5'!BB83+'m5'!BD83+'m5'!BF83+'m5'!BH83+'m5'!BJ83+'m5'!BL83</f>
        <v>0</v>
      </c>
      <c r="BZ105" s="47"/>
      <c r="CA105" s="46">
        <f t="shared" si="116"/>
        <v>0</v>
      </c>
      <c r="CB105" s="44">
        <f>IFERROR(__xludf.DUMMYFUNCTION("""COMPUTED_VALUE"""),100.0)</f>
        <v>100</v>
      </c>
      <c r="CC105" s="45">
        <f>'m6'!C95+'m6'!E95+'m6'!G95+'m6'!I95+'m6'!K95+'m6'!M95+'m6'!O95</f>
        <v>0</v>
      </c>
      <c r="CD105" s="46">
        <f t="shared" si="117"/>
        <v>0</v>
      </c>
      <c r="CE105" s="46">
        <f>'m6'!D95+'m6'!F95+'m6'!H95+'m6'!J95+'m6'!L95+'m6'!N95+'m6'!P95</f>
        <v>0</v>
      </c>
      <c r="CF105" s="64"/>
      <c r="CG105" s="46">
        <f t="shared" si="118"/>
        <v>0</v>
      </c>
      <c r="CH105" s="2"/>
      <c r="CI105" s="45">
        <f>'m6'!Q95+'m6'!S95+'m6'!U95+'m6'!W95+'m6'!Y95+'m6'!AA95+'m6'!AC95</f>
        <v>0</v>
      </c>
      <c r="CJ105" s="54">
        <f t="shared" si="119"/>
        <v>0</v>
      </c>
      <c r="CK105" s="46">
        <f>'m6'!R95+'m6'!T95+'m6'!V95+'m6'!X95+'m6'!Z95+'m6'!AB95+'m6'!AD95</f>
        <v>0</v>
      </c>
      <c r="CL105" s="64"/>
      <c r="CM105" s="46">
        <f t="shared" si="120"/>
        <v>0</v>
      </c>
      <c r="CN105" s="2"/>
      <c r="CO105" s="45">
        <f>'m6'!AE95+'m6'!AG95+'m6'!AI95+'m6'!AK95+'m6'!AM95+'m6'!AO95+'m6'!AQ95</f>
        <v>0</v>
      </c>
      <c r="CP105" s="46">
        <f t="shared" si="121"/>
        <v>0</v>
      </c>
      <c r="CQ105" s="46">
        <f>'m6'!AF95+'m6'!AH95+'m6'!AJ95+'m6'!AL95+'m6'!AN95+'m6'!AP95+'m6'!AR95</f>
        <v>0</v>
      </c>
      <c r="CR105" s="64"/>
      <c r="CS105" s="46">
        <f t="shared" si="122"/>
        <v>0</v>
      </c>
      <c r="CT105" s="2"/>
      <c r="CU105" s="45">
        <f>'m6'!AS95+'m6'!AU95+'m6'!AW95+'m6'!AY95+'m6'!BA95+'m6'!BC95+'m6'!BE95</f>
        <v>0</v>
      </c>
      <c r="CV105" s="46">
        <f t="shared" si="123"/>
        <v>0</v>
      </c>
      <c r="CW105" s="46">
        <f>'m6'!AT95+'m6'!AV95+'m6'!AX95+'m6'!AZ95+'m6'!BB95+'m6'!BD95+'m6'!BF95</f>
        <v>0</v>
      </c>
      <c r="CX105" s="64"/>
      <c r="CY105" s="46">
        <f t="shared" si="124"/>
        <v>0</v>
      </c>
      <c r="CZ105" s="2"/>
      <c r="DA105" s="45">
        <f>'m6'!BG95+'m6'!BI95+'m7'!C95+'m7'!E95+'m7'!G95+'m7'!I95+'m7'!K95</f>
        <v>0</v>
      </c>
      <c r="DB105" s="46">
        <f>('m6'!BG95+'m6'!BI95)*'m6'!A95+('m7'!C95+'m7'!E95+'m7'!G95+'m7'!I95+'m7'!K95)*'m7'!A95</f>
        <v>0</v>
      </c>
      <c r="DC105" s="46">
        <f>'m6'!BH95+'m6'!BJ95+'m7'!D95+'m7'!F95+'m7'!H95+'m7'!J95+'m7'!L95</f>
        <v>0</v>
      </c>
      <c r="DD105" s="64"/>
      <c r="DE105" s="46">
        <f t="shared" si="125"/>
        <v>0</v>
      </c>
      <c r="DF105" s="44">
        <f>IFERROR(__xludf.DUMMYFUNCTION("""COMPUTED_VALUE"""),100.0)</f>
        <v>100</v>
      </c>
      <c r="DG105" s="45">
        <f>'m7'!M95+'m7'!O95+'m7'!Q95+'m7'!S95+'m7'!U95+'m7'!W95+'m7'!Y95</f>
        <v>0</v>
      </c>
      <c r="DH105" s="46">
        <f t="shared" si="126"/>
        <v>0</v>
      </c>
      <c r="DI105" s="46">
        <f>'m7'!N95+'m7'!P95+'m7'!R95+'m7'!T95+'m7'!V95+'m7'!X95+'m7'!Z95</f>
        <v>0</v>
      </c>
      <c r="DJ105" s="64"/>
      <c r="DK105" s="46">
        <f t="shared" si="127"/>
        <v>0</v>
      </c>
      <c r="DL105" s="2"/>
      <c r="DM105" s="45">
        <f>'m7'!AA95+'m7'!AC95+'m7'!AE95+'m7'!AG95+'m7'!AI95+'m7'!AK95+'m7'!AM95</f>
        <v>0</v>
      </c>
      <c r="DN105" s="46">
        <f t="shared" si="128"/>
        <v>0</v>
      </c>
      <c r="DO105" s="46">
        <f>'m7'!AB95+'m7'!AD95+'m7'!AF95+'m7'!AH95+'m7'!AJ95+'m7'!AL95+'m7'!AN95</f>
        <v>0</v>
      </c>
      <c r="DP105" s="64"/>
      <c r="DQ105" s="46">
        <f t="shared" si="129"/>
        <v>0</v>
      </c>
      <c r="DR105" s="2"/>
      <c r="DS105" s="45">
        <f>'m7'!AO95+'m7'!AQ95+'m7'!AS95+'m7'!AU95+'m7'!AW95+'m7'!AY95+'m7'!BA95</f>
        <v>0</v>
      </c>
      <c r="DT105" s="46">
        <f t="shared" si="130"/>
        <v>0</v>
      </c>
      <c r="DU105" s="46">
        <f>'m7'!AP95+'m7'!AR95+'m7'!AT95+'m7'!AV95+'m7'!AX95+'m7'!AZ95+'m7'!BB95</f>
        <v>0</v>
      </c>
      <c r="DV105" s="64"/>
      <c r="DW105" s="46">
        <f t="shared" si="131"/>
        <v>0</v>
      </c>
      <c r="DX105" s="2"/>
      <c r="DY105" s="97">
        <f>'m7'!BC95+'m7'!BE95+'m7'!BG95+'m7'!BI95+'m7'!BK95+'m8'!C95+'m8'!E95</f>
        <v>0</v>
      </c>
      <c r="DZ105" s="63">
        <f>('m7'!BC95+'m7'!BE95+'m7'!BG95+'m7'!BI95+'m7'!BK95)*DF105+('m8'!C95+'m8'!E95)*ED105</f>
        <v>0</v>
      </c>
      <c r="EA105" s="63">
        <f>'m7'!BD95+'m7'!BF95+'m7'!BH95+'m7'!BJ95+'m7'!BL95+'m8'!D95+'m8'!F95</f>
        <v>0</v>
      </c>
      <c r="EB105" s="64"/>
      <c r="EC105" s="63">
        <f t="shared" si="132"/>
        <v>0</v>
      </c>
      <c r="ED105" s="65">
        <f>IFERROR(__xludf.DUMMYFUNCTION("""COMPUTED_VALUE"""),100.0)</f>
        <v>100</v>
      </c>
      <c r="EE105" s="97">
        <f>'m8'!G95+'m8'!I95+'m8'!K95+'m8'!M95+'m8'!O95+'m8'!Q95+'m8'!S95</f>
        <v>0</v>
      </c>
      <c r="EF105" s="63">
        <f t="shared" si="133"/>
        <v>0</v>
      </c>
      <c r="EG105" s="63">
        <f>'m8'!H95+'m8'!J95+'m8'!L95+'m8'!N95+'m8'!P95+'m8'!R95+'m8'!T95</f>
        <v>0</v>
      </c>
      <c r="EH105" s="64"/>
      <c r="EI105" s="63">
        <f t="shared" si="134"/>
        <v>0</v>
      </c>
      <c r="EJ105" s="66"/>
      <c r="EK105" s="97">
        <f>'m8'!U95+'m8'!W95+'m8'!Y95+'m8'!AA95+'m8'!AC95+'m8'!AE95+'m8'!AG95</f>
        <v>0</v>
      </c>
      <c r="EL105" s="63">
        <f t="shared" si="135"/>
        <v>0</v>
      </c>
      <c r="EM105" s="63">
        <f>'m8'!V95+'m8'!X95+'m8'!Z95+'m8'!AB95+'m8'!AD95+'m8'!AF95+'m8'!AH95</f>
        <v>0</v>
      </c>
      <c r="EN105" s="64"/>
      <c r="EO105" s="63">
        <f t="shared" si="136"/>
        <v>0</v>
      </c>
      <c r="EP105" s="67"/>
      <c r="EQ105" s="55">
        <f>'m8'!AI95+'m8'!AK95+'m8'!AM95+'m8'!AO95+'m8'!AQ95+'m8'!AS95+'m8'!AU95</f>
        <v>0</v>
      </c>
      <c r="ER105" s="57">
        <f t="shared" si="137"/>
        <v>0</v>
      </c>
      <c r="ES105" s="57">
        <f>'m8'!AJ95+'m8'!AL95+'m8'!AN95+'m8'!AP95+'m8'!AR95+'m8'!AT95+'m8'!AV95</f>
        <v>0</v>
      </c>
      <c r="ET105" s="68"/>
      <c r="EU105" s="57">
        <f t="shared" si="138"/>
        <v>0</v>
      </c>
      <c r="EV105" s="67"/>
      <c r="EW105" s="55">
        <f>'m8'!AW95+'m8'!AY95+'m8'!BA95+'m8'!BC95+'m8'!BE95+'m8'!BG95+'m8'!BI95</f>
        <v>0</v>
      </c>
      <c r="EX105" s="57">
        <f t="shared" si="139"/>
        <v>0</v>
      </c>
      <c r="EY105" s="57">
        <f>'m8'!AX95+'m8'!AZ95+'m8'!BB95+'m8'!BD95+'m8'!BF95+'m8'!BH95+'m8'!BJ95</f>
        <v>0</v>
      </c>
      <c r="EZ105" s="68"/>
      <c r="FA105" s="57">
        <f t="shared" si="140"/>
        <v>0</v>
      </c>
      <c r="FB105" s="67"/>
      <c r="FC105" s="55">
        <f>'m8'!BK95+'m9'!C95+'m9'!E95+'m9'!G95+'m9'!I95+'m9'!K95+'m9'!M95</f>
        <v>0</v>
      </c>
      <c r="FD105" s="57">
        <f>'m8'!BK95*ED105+'m9'!C95*FH105+'m9'!E95*FH105+'m9'!G95*FH105+'m9'!I95*FH105+'m9'!K95*FH105+'m9'!M95*FH105</f>
        <v>0</v>
      </c>
      <c r="FE105" s="57">
        <f>'m8'!BL95+'m9'!D95+'m9'!F95+'m9'!H95+'m9'!J95+'m9'!L95+'m9'!N95</f>
        <v>0</v>
      </c>
      <c r="FF105" s="68"/>
      <c r="FG105" s="57">
        <f t="shared" si="141"/>
        <v>0</v>
      </c>
      <c r="FH105" s="65">
        <f>IFERROR(__xludf.DUMMYFUNCTION("""COMPUTED_VALUE"""),100.0)</f>
        <v>100</v>
      </c>
      <c r="FI105" s="97">
        <f>'m9'!O95+'m9'!Q95+'m9'!S95+'m9'!U95+'m9'!W95+'m9'!Y95+'m9'!AA95</f>
        <v>0</v>
      </c>
      <c r="FJ105" s="63">
        <f t="shared" si="142"/>
        <v>0</v>
      </c>
      <c r="FK105" s="63">
        <f>'m9'!P95+'m9'!R95+'m9'!T95+'m9'!V95+'m9'!X95+'m9'!Z95+'m9'!AB95</f>
        <v>0</v>
      </c>
      <c r="FL105" s="64"/>
      <c r="FM105" s="63">
        <f t="shared" si="143"/>
        <v>0</v>
      </c>
      <c r="FN105" s="67"/>
      <c r="FO105" s="55">
        <f>'m9'!AC95+'m9'!AE95+'m9'!AG95+'m9'!AI95+'m9'!AK95+'m9'!AM95+'m9'!AO95</f>
        <v>0</v>
      </c>
      <c r="FP105" s="57">
        <f t="shared" si="144"/>
        <v>0</v>
      </c>
      <c r="FQ105" s="57">
        <f>'m9'!AD95+'m9'!AF95+'m9'!AH95+'m9'!AJ95+'m9'!AL95+'m9'!AN95+'m9'!AP95</f>
        <v>0</v>
      </c>
      <c r="FR105" s="68"/>
      <c r="FS105" s="57">
        <f t="shared" si="145"/>
        <v>0</v>
      </c>
      <c r="FT105" s="67"/>
      <c r="FU105" s="55">
        <f>'m9'!AQ95+'m9'!AS95+'m9'!AU95+'m9'!AW95+'m9'!AY95+'m9'!BA95+'m9'!BC95</f>
        <v>0</v>
      </c>
      <c r="FV105" s="57">
        <f t="shared" si="146"/>
        <v>0</v>
      </c>
      <c r="FW105" s="57">
        <f>'m9'!AR95+'m9'!AT95+'m9'!AV95+'m9'!AX95+'m9'!AZ95+'m9'!BB95+'m9'!BD95</f>
        <v>0</v>
      </c>
      <c r="FX105" s="68"/>
      <c r="FY105" s="57">
        <f t="shared" si="147"/>
        <v>0</v>
      </c>
      <c r="FZ105" s="67"/>
      <c r="GA105" s="55">
        <f>'m9'!BE95+'m9'!BG95+'m9'!BI95+'m10'!C105+'m10'!E105+'m10'!G105+'m10'!I105</f>
        <v>0</v>
      </c>
      <c r="GB105" s="57">
        <f t="shared" si="148"/>
        <v>0</v>
      </c>
      <c r="GC105" s="57">
        <f>'m9'!BF95+'m9'!BH95+'m9'!BJ95+'m10'!D105+'m10'!F105+'m10'!H105+'m10'!J105</f>
        <v>0</v>
      </c>
      <c r="GD105" s="68"/>
      <c r="GE105" s="57">
        <f t="shared" si="149"/>
        <v>0</v>
      </c>
      <c r="GF105" s="69">
        <f>IFERROR(__xludf.DUMMYFUNCTION("""COMPUTED_VALUE"""),100.0)</f>
        <v>100</v>
      </c>
      <c r="GG105" s="55">
        <f>'m10'!K105+'m10'!M105+'m10'!O105+'m10'!Q105+'m10'!S105+'m10'!U105+'m10'!W105</f>
        <v>0</v>
      </c>
      <c r="GH105" s="57">
        <f t="shared" si="150"/>
        <v>0</v>
      </c>
      <c r="GI105" s="57">
        <f>'m10'!L105+'m10'!N105+'m10'!P105+'m10'!R105+'m10'!T105+'m10'!V105+'m10'!X105</f>
        <v>0</v>
      </c>
      <c r="GJ105" s="68"/>
      <c r="GK105" s="57">
        <f t="shared" si="151"/>
        <v>0</v>
      </c>
      <c r="GL105" s="67"/>
      <c r="GM105" s="55">
        <f>'m10'!Y105+'m10'!AA105+'m10'!AC105+'m10'!AE105+'m10'!AG105+'m10'!AI105+'m10'!AK105</f>
        <v>0</v>
      </c>
      <c r="GN105" s="57">
        <f t="shared" si="152"/>
        <v>0</v>
      </c>
      <c r="GO105" s="57">
        <f>'m10'!Z105+'m10'!AB105+'m10'!AD105+'m10'!AF105+'m10'!AH105+'m10'!AJ105+'m10'!AL105</f>
        <v>0</v>
      </c>
      <c r="GP105" s="68"/>
      <c r="GQ105" s="57">
        <f t="shared" si="153"/>
        <v>0</v>
      </c>
      <c r="GR105" s="61"/>
      <c r="GS105" s="55">
        <f>'m10'!AM105+'m10'!AO105+'m10'!AQ105+'m10'!AS105+'m10'!AU105+'m10'!AW105+'m10'!AY105</f>
        <v>0</v>
      </c>
      <c r="GT105" s="57">
        <f t="shared" si="154"/>
        <v>0</v>
      </c>
      <c r="GU105" s="57">
        <f>'m10'!AN105+'m10'!AP105+'m10'!AR105+'m10'!AT105+'m10'!AV105+'m10'!AX105+'m10'!AZ105</f>
        <v>0</v>
      </c>
      <c r="GV105" s="58"/>
      <c r="GW105" s="57">
        <f t="shared" si="155"/>
        <v>0</v>
      </c>
      <c r="GX105" s="61"/>
      <c r="GY105" s="55">
        <f>'m10'!BA105+'m10'!BC105+'m10'!BE105+'m10'!BG105+'m10'!BI105+'m10'!BK105+'m11'!C105</f>
        <v>0</v>
      </c>
      <c r="GZ105" s="57">
        <f t="shared" si="156"/>
        <v>0</v>
      </c>
      <c r="HA105" s="57">
        <f>'m10'!BB105+'m10'!BD105+'m10'!BF105+'m10'!BH105+'m10'!BJ105+'m10'!BL105+'m11'!D105</f>
        <v>0</v>
      </c>
      <c r="HB105" s="58"/>
      <c r="HC105" s="57">
        <f t="shared" si="157"/>
        <v>0</v>
      </c>
      <c r="HD105" s="69">
        <f>IFERROR(__xludf.DUMMYFUNCTION("""COMPUTED_VALUE"""),100.0)</f>
        <v>100</v>
      </c>
      <c r="HE105" s="55">
        <f>'m11'!E105+'m11'!G105+'m11'!I105+'m11'!K105+'m11'!M105+'m11'!O105+'m11'!Q105</f>
        <v>0</v>
      </c>
      <c r="HF105" s="57">
        <f t="shared" si="158"/>
        <v>0</v>
      </c>
      <c r="HG105" s="57">
        <f>'m11'!F105+'m11'!H105+'m11'!J105+'m11'!L105+'m11'!N105+'m11'!P105+'m11'!R105</f>
        <v>0</v>
      </c>
      <c r="HH105" s="68"/>
      <c r="HI105" s="57">
        <f t="shared" si="159"/>
        <v>0</v>
      </c>
      <c r="HJ105" s="67"/>
      <c r="HK105" s="55">
        <f>'m11'!S105+'m11'!U105+'m11'!W105+'m11'!Y105+'m11'!AA105+'m11'!AC105+'m11'!AE105</f>
        <v>0</v>
      </c>
      <c r="HL105" s="57">
        <f t="shared" si="160"/>
        <v>0</v>
      </c>
      <c r="HM105" s="57">
        <f>'m11'!T105+'m11'!V105+'m11'!X105+'m11'!Z105+'m11'!AB105+'m11'!AD105+'m11'!AF105</f>
        <v>0</v>
      </c>
      <c r="HN105" s="68"/>
      <c r="HO105" s="57">
        <f t="shared" si="161"/>
        <v>0</v>
      </c>
      <c r="HP105" s="61"/>
      <c r="HQ105" s="55">
        <f>'m11'!AG105+'m11'!AI105+'m11'!AK105+'m11'!AM105+'m11'!AO105+'m11'!AQ105+'m11'!AS105</f>
        <v>0</v>
      </c>
      <c r="HR105" s="57">
        <f t="shared" si="162"/>
        <v>0</v>
      </c>
      <c r="HS105" s="57">
        <f>'m11'!AH105+'m11'!AJ105+'m11'!AL105+'m11'!AN105+'m11'!AP105+'m11'!AR105+'m11'!AT105</f>
        <v>0</v>
      </c>
      <c r="HT105" s="58"/>
      <c r="HU105" s="57">
        <f t="shared" si="163"/>
        <v>0</v>
      </c>
      <c r="HV105" s="61"/>
      <c r="HW105" s="55">
        <f>'m11'!AU105+'m11'!AW105+'m11'!AY105+'m11'!BA105+'m11'!BC105+'m11'!BE105+'m11'!BG105</f>
        <v>0</v>
      </c>
      <c r="HX105" s="57">
        <f t="shared" si="164"/>
        <v>0</v>
      </c>
      <c r="HY105" s="57">
        <f>'m11'!AV105+'m11'!AX105+'m11'!AZ105+'m11'!BB105+'m11'!BD105+'m11'!BF105+'m11'!BH105</f>
        <v>0</v>
      </c>
      <c r="HZ105" s="58"/>
      <c r="IA105" s="57">
        <f t="shared" si="165"/>
        <v>0</v>
      </c>
      <c r="IB105" s="61">
        <f>IFERROR(__xludf.DUMMYFUNCTION("""COMPUTED_VALUE"""),100.0)</f>
        <v>100</v>
      </c>
      <c r="IC105" s="55">
        <f>'m11'!BI105+'m12'!C105+'m12'!E105+'m12'!G105+'m12'!I105+'m12'!K105+'m12'!M105</f>
        <v>0</v>
      </c>
      <c r="ID105" s="57">
        <f t="shared" si="166"/>
        <v>0</v>
      </c>
      <c r="IE105" s="57">
        <f>'m11'!BJ105+'m12'!D105+'m12'!F105+'m12'!H105+'m12'!J105+'m12'!L105+'m12'!N105</f>
        <v>0</v>
      </c>
      <c r="IF105" s="58"/>
      <c r="IG105" s="57">
        <f t="shared" si="167"/>
        <v>0</v>
      </c>
      <c r="IH105" s="61"/>
      <c r="II105" s="55">
        <f>'m12'!O105+'m12'!Q105+'m12'!S105+'m12'!U105+'m12'!W105+'m12'!Y105+'m12'!AA105</f>
        <v>0</v>
      </c>
      <c r="IJ105" s="57">
        <f t="shared" si="168"/>
        <v>0</v>
      </c>
      <c r="IK105" s="57">
        <f>'m12'!P105+'m12'!R105+'m12'!T105+'m12'!V105+'m12'!X105+'m12'!Z105+'m12'!AB105</f>
        <v>0</v>
      </c>
      <c r="IL105" s="58"/>
      <c r="IM105" s="57">
        <f t="shared" si="169"/>
        <v>0</v>
      </c>
      <c r="IN105" s="61"/>
      <c r="IO105" s="55">
        <f>'m12'!AC105+'m12'!AE105+'m12'!AG105+'m12'!AI105+'m12'!AK105+'m12'!AM105+'m12'!AO105</f>
        <v>0</v>
      </c>
      <c r="IP105" s="57">
        <f t="shared" si="170"/>
        <v>0</v>
      </c>
      <c r="IQ105" s="57">
        <f>'m12'!AD105+'m12'!AF105+'m12'!AH105+'m12'!AJ105+'m12'!AL105+'m12'!AN105+'m12'!AP105</f>
        <v>0</v>
      </c>
      <c r="IR105" s="58"/>
      <c r="IS105" s="57">
        <f t="shared" si="171"/>
        <v>0</v>
      </c>
      <c r="IT105" s="61"/>
      <c r="IU105" s="55">
        <f>'m12'!AQ105+'m12'!AS105+'m12'!AU105+'m12'!AW105+'m12'!AY105+'m12'!BA105+'m12'!BC105</f>
        <v>0</v>
      </c>
      <c r="IV105" s="57">
        <f t="shared" si="172"/>
        <v>0</v>
      </c>
      <c r="IW105" s="57">
        <f>'m12'!AR105+'m12'!AT105+'m12'!AV105+'m12'!AX105+'m12'!AZ105+'m12'!BB105+'m12'!BD105</f>
        <v>0</v>
      </c>
      <c r="IX105" s="58"/>
      <c r="IY105" s="57">
        <f t="shared" si="173"/>
        <v>0</v>
      </c>
      <c r="IZ105" s="61"/>
      <c r="JA105" s="55">
        <f>'m12'!BE105+'m12'!BG105+'m12'!BI105+'m12'!BK105</f>
        <v>0</v>
      </c>
      <c r="JB105" s="57">
        <f t="shared" si="174"/>
        <v>0</v>
      </c>
      <c r="JC105" s="57">
        <f>'m12'!BF105+'m12'!BH105+'m12'!BJ105+'m12'!BL105</f>
        <v>0</v>
      </c>
      <c r="JD105" s="58"/>
      <c r="JE105" s="57">
        <f t="shared" si="175"/>
        <v>0</v>
      </c>
    </row>
    <row r="106">
      <c r="A106" s="2" t="str">
        <f>IFERROR(__xludf.DUMMYFUNCTION("""COMPUTED_VALUE"""),"Jakub Janout-x")</f>
        <v>Jakub Janout-x</v>
      </c>
      <c r="B106" s="2"/>
      <c r="C106" s="94"/>
      <c r="D106" s="46"/>
      <c r="E106" s="46"/>
      <c r="F106" s="47"/>
      <c r="G106" s="46"/>
      <c r="H106" s="2"/>
      <c r="I106" s="45"/>
      <c r="J106" s="46"/>
      <c r="K106" s="46"/>
      <c r="L106" s="47"/>
      <c r="M106" s="46"/>
      <c r="N106" s="2"/>
      <c r="O106" s="45"/>
      <c r="P106" s="46"/>
      <c r="Q106" s="46"/>
      <c r="R106" s="47"/>
      <c r="S106" s="46"/>
      <c r="T106" s="2"/>
      <c r="U106" s="45"/>
      <c r="V106" s="46"/>
      <c r="W106" s="46"/>
      <c r="X106" s="47"/>
      <c r="Y106" s="46"/>
      <c r="Z106" s="2"/>
      <c r="AA106" s="45"/>
      <c r="AB106" s="46"/>
      <c r="AC106" s="46"/>
      <c r="AD106" s="47"/>
      <c r="AE106" s="46"/>
      <c r="AF106" s="2"/>
      <c r="AG106" s="45"/>
      <c r="AH106" s="46"/>
      <c r="AI106" s="46"/>
      <c r="AJ106" s="47"/>
      <c r="AK106" s="46"/>
      <c r="AL106" s="2"/>
      <c r="AM106" s="45"/>
      <c r="AN106" s="46"/>
      <c r="AO106" s="52"/>
      <c r="AP106" s="47"/>
      <c r="AQ106" s="46"/>
      <c r="AR106" s="2"/>
      <c r="AS106" s="45"/>
      <c r="AT106" s="46"/>
      <c r="AU106" s="46"/>
      <c r="AV106" s="47"/>
      <c r="AW106" s="62"/>
      <c r="AX106" s="2"/>
      <c r="AY106" s="45"/>
      <c r="AZ106" s="46"/>
      <c r="BA106" s="46"/>
      <c r="BB106" s="47"/>
      <c r="BC106" s="46"/>
      <c r="BD106" s="2"/>
      <c r="BE106" s="45"/>
      <c r="BF106" s="46"/>
      <c r="BG106" s="46"/>
      <c r="BH106" s="47"/>
      <c r="BI106" s="46"/>
      <c r="BJ106" s="2"/>
      <c r="BK106" s="45"/>
      <c r="BL106" s="46"/>
      <c r="BM106" s="46"/>
      <c r="BN106" s="47"/>
      <c r="BO106" s="46"/>
      <c r="BP106" s="2"/>
      <c r="BQ106" s="45"/>
      <c r="BR106" s="46"/>
      <c r="BS106" s="46"/>
      <c r="BT106" s="47"/>
      <c r="BU106" s="46"/>
      <c r="BV106" s="2"/>
      <c r="BW106" s="45">
        <f>'m5'!AY84+'m5'!BA84+'m5'!BC84+'m5'!BE84+'m5'!BG84+'m5'!BI84+'m5'!BK84</f>
        <v>0</v>
      </c>
      <c r="BX106" s="46">
        <f>'m5'!A84*BW106</f>
        <v>0</v>
      </c>
      <c r="BY106" s="46">
        <f>'m5'!AZ84+'m5'!BB84+'m5'!BD84+'m5'!BF84+'m5'!BH84+'m5'!BJ84+'m5'!BL84</f>
        <v>0</v>
      </c>
      <c r="BZ106" s="47"/>
      <c r="CA106" s="46">
        <f t="shared" si="116"/>
        <v>0</v>
      </c>
      <c r="CB106" s="44">
        <f>IFERROR(__xludf.DUMMYFUNCTION("""COMPUTED_VALUE"""),100.0)</f>
        <v>100</v>
      </c>
      <c r="CC106" s="45">
        <f>'m6'!C96+'m6'!E96+'m6'!G96+'m6'!I96+'m6'!K96+'m6'!M96+'m6'!O96</f>
        <v>0</v>
      </c>
      <c r="CD106" s="46">
        <f t="shared" si="117"/>
        <v>0</v>
      </c>
      <c r="CE106" s="46">
        <f>'m6'!D96+'m6'!F96+'m6'!H96+'m6'!J96+'m6'!L96+'m6'!N96+'m6'!P96</f>
        <v>0</v>
      </c>
      <c r="CF106" s="64"/>
      <c r="CG106" s="46">
        <f t="shared" si="118"/>
        <v>0</v>
      </c>
      <c r="CH106" s="2"/>
      <c r="CI106" s="45">
        <f>'m6'!Q96+'m6'!S96+'m6'!U96+'m6'!W96+'m6'!Y96+'m6'!AA96+'m6'!AC96</f>
        <v>0</v>
      </c>
      <c r="CJ106" s="54">
        <f t="shared" si="119"/>
        <v>0</v>
      </c>
      <c r="CK106" s="46">
        <f>'m6'!R96+'m6'!T96+'m6'!V96+'m6'!X96+'m6'!Z96+'m6'!AB96+'m6'!AD96</f>
        <v>0</v>
      </c>
      <c r="CL106" s="64"/>
      <c r="CM106" s="46">
        <f t="shared" si="120"/>
        <v>0</v>
      </c>
      <c r="CN106" s="2"/>
      <c r="CO106" s="45">
        <f>'m6'!AE96+'m6'!AG96+'m6'!AI96+'m6'!AK96+'m6'!AM96+'m6'!AO96+'m6'!AQ96</f>
        <v>7</v>
      </c>
      <c r="CP106" s="46">
        <f t="shared" si="121"/>
        <v>700</v>
      </c>
      <c r="CQ106" s="46">
        <f>'m6'!AF96+'m6'!AH96+'m6'!AJ96+'m6'!AL96+'m6'!AN96+'m6'!AP96+'m6'!AR96</f>
        <v>0</v>
      </c>
      <c r="CR106" s="64"/>
      <c r="CS106" s="46">
        <f t="shared" si="122"/>
        <v>-700</v>
      </c>
      <c r="CT106" s="2"/>
      <c r="CU106" s="45">
        <f>'m6'!AS96+'m6'!AU96+'m6'!AW96+'m6'!AY96+'m6'!BA96+'m6'!BC96+'m6'!BE96</f>
        <v>0</v>
      </c>
      <c r="CV106" s="46">
        <f t="shared" si="123"/>
        <v>0</v>
      </c>
      <c r="CW106" s="46">
        <f>'m6'!AT96+'m6'!AV96+'m6'!AX96+'m6'!AZ96+'m6'!BB96+'m6'!BD96+'m6'!BF96</f>
        <v>0</v>
      </c>
      <c r="CX106" s="64"/>
      <c r="CY106" s="46">
        <f t="shared" si="124"/>
        <v>0</v>
      </c>
      <c r="CZ106" s="2"/>
      <c r="DA106" s="45">
        <f>'m6'!BG96+'m6'!BI96+'m7'!C96+'m7'!E96+'m7'!G96+'m7'!I96+'m7'!K96</f>
        <v>28</v>
      </c>
      <c r="DB106" s="46">
        <f>('m6'!BG96+'m6'!BI96)*'m6'!A96+('m7'!C96+'m7'!E96+'m7'!G96+'m7'!I96+'m7'!K96)*'m7'!A96</f>
        <v>2800</v>
      </c>
      <c r="DC106" s="46">
        <f>'m6'!BH96+'m6'!BJ96+'m7'!D96+'m7'!F96+'m7'!H96+'m7'!J96+'m7'!L96</f>
        <v>0</v>
      </c>
      <c r="DD106" s="64"/>
      <c r="DE106" s="46">
        <f t="shared" si="125"/>
        <v>-2800</v>
      </c>
      <c r="DF106" s="2"/>
      <c r="DG106" s="45">
        <f>'m7'!M96+'m7'!O96+'m7'!Q96+'m7'!S96+'m7'!U96+'m7'!W96+'m7'!Y96</f>
        <v>9.5</v>
      </c>
      <c r="DH106" s="46">
        <f t="shared" si="126"/>
        <v>0</v>
      </c>
      <c r="DI106" s="46">
        <f>'m7'!N96+'m7'!P96+'m7'!R96+'m7'!T96+'m7'!V96+'m7'!X96+'m7'!Z96</f>
        <v>0</v>
      </c>
      <c r="DJ106" s="64"/>
      <c r="DK106" s="46">
        <f t="shared" si="127"/>
        <v>0</v>
      </c>
      <c r="DL106" s="2"/>
      <c r="DM106" s="45">
        <f>'m7'!AA96+'m7'!AC96+'m7'!AE96+'m7'!AG96+'m7'!AI96+'m7'!AK96+'m7'!AM96</f>
        <v>0</v>
      </c>
      <c r="DN106" s="46">
        <f t="shared" si="128"/>
        <v>0</v>
      </c>
      <c r="DO106" s="46">
        <f>'m7'!AB96+'m7'!AD96+'m7'!AF96+'m7'!AH96+'m7'!AJ96+'m7'!AL96+'m7'!AN96</f>
        <v>0</v>
      </c>
      <c r="DP106" s="64"/>
      <c r="DQ106" s="46">
        <f t="shared" si="129"/>
        <v>0</v>
      </c>
      <c r="DR106" s="2"/>
      <c r="DS106" s="45">
        <f>'m7'!AO96+'m7'!AQ96+'m7'!AS96+'m7'!AU96+'m7'!AW96+'m7'!AY96+'m7'!BA96</f>
        <v>0</v>
      </c>
      <c r="DT106" s="46">
        <f t="shared" si="130"/>
        <v>0</v>
      </c>
      <c r="DU106" s="46">
        <f>'m7'!AP96+'m7'!AR96+'m7'!AT96+'m7'!AV96+'m7'!AX96+'m7'!AZ96+'m7'!BB96</f>
        <v>0</v>
      </c>
      <c r="DV106" s="64"/>
      <c r="DW106" s="46">
        <f t="shared" si="131"/>
        <v>0</v>
      </c>
      <c r="DX106" s="2"/>
      <c r="DY106" s="97">
        <f>'m7'!BC96+'m7'!BE96+'m7'!BG96+'m7'!BI96+'m7'!BK96+'m8'!C96+'m8'!E96</f>
        <v>0</v>
      </c>
      <c r="DZ106" s="63">
        <f>('m7'!BC96+'m7'!BE96+'m7'!BG96+'m7'!BI96+'m7'!BK96)*DF106+('m8'!C96+'m8'!E96)*ED106</f>
        <v>0</v>
      </c>
      <c r="EA106" s="63">
        <f>'m7'!BD96+'m7'!BF96+'m7'!BH96+'m7'!BJ96+'m7'!BL96+'m8'!D96+'m8'!F96</f>
        <v>0</v>
      </c>
      <c r="EB106" s="64"/>
      <c r="EC106" s="63">
        <f t="shared" si="132"/>
        <v>0</v>
      </c>
      <c r="ED106" s="65">
        <f>IFERROR(__xludf.DUMMYFUNCTION("""COMPUTED_VALUE"""),100.0)</f>
        <v>100</v>
      </c>
      <c r="EE106" s="97">
        <f>'m8'!G96+'m8'!I96+'m8'!K96+'m8'!M96+'m8'!O96+'m8'!Q96+'m8'!S96</f>
        <v>0</v>
      </c>
      <c r="EF106" s="63">
        <f t="shared" si="133"/>
        <v>0</v>
      </c>
      <c r="EG106" s="63">
        <f>'m8'!H96+'m8'!J96+'m8'!L96+'m8'!N96+'m8'!P96+'m8'!R96+'m8'!T96</f>
        <v>0</v>
      </c>
      <c r="EH106" s="64"/>
      <c r="EI106" s="63">
        <f t="shared" si="134"/>
        <v>0</v>
      </c>
      <c r="EJ106" s="66"/>
      <c r="EK106" s="97">
        <f>'m8'!U96+'m8'!W96+'m8'!Y96+'m8'!AA96+'m8'!AC96+'m8'!AE96+'m8'!AG96</f>
        <v>0</v>
      </c>
      <c r="EL106" s="63">
        <f t="shared" si="135"/>
        <v>0</v>
      </c>
      <c r="EM106" s="63">
        <f>'m8'!V96+'m8'!X96+'m8'!Z96+'m8'!AB96+'m8'!AD96+'m8'!AF96+'m8'!AH96</f>
        <v>0</v>
      </c>
      <c r="EN106" s="64"/>
      <c r="EO106" s="63">
        <f t="shared" si="136"/>
        <v>0</v>
      </c>
      <c r="EP106" s="67"/>
      <c r="EQ106" s="55">
        <f>'m8'!AI96+'m8'!AK96+'m8'!AM96+'m8'!AO96+'m8'!AQ96+'m8'!AS96+'m8'!AU96</f>
        <v>0</v>
      </c>
      <c r="ER106" s="57">
        <f t="shared" si="137"/>
        <v>0</v>
      </c>
      <c r="ES106" s="57">
        <f>'m8'!AJ96+'m8'!AL96+'m8'!AN96+'m8'!AP96+'m8'!AR96+'m8'!AT96+'m8'!AV96</f>
        <v>0</v>
      </c>
      <c r="ET106" s="68"/>
      <c r="EU106" s="57">
        <f t="shared" si="138"/>
        <v>0</v>
      </c>
      <c r="EV106" s="67"/>
      <c r="EW106" s="55">
        <f>'m8'!AW96+'m8'!AY96+'m8'!BA96+'m8'!BC96+'m8'!BE96+'m8'!BG96+'m8'!BI96</f>
        <v>0</v>
      </c>
      <c r="EX106" s="57">
        <f t="shared" si="139"/>
        <v>0</v>
      </c>
      <c r="EY106" s="57">
        <f>'m8'!AX96+'m8'!AZ96+'m8'!BB96+'m8'!BD96+'m8'!BF96+'m8'!BH96+'m8'!BJ96</f>
        <v>0</v>
      </c>
      <c r="EZ106" s="68"/>
      <c r="FA106" s="57">
        <f t="shared" si="140"/>
        <v>0</v>
      </c>
      <c r="FB106" s="67"/>
      <c r="FC106" s="55">
        <f>'m8'!BK96+'m9'!C96+'m9'!E96+'m9'!G96+'m9'!I96+'m9'!K96+'m9'!M96</f>
        <v>0</v>
      </c>
      <c r="FD106" s="57">
        <f>'m8'!BK96*ED106+'m9'!C96*FH106+'m9'!E96*FH106+'m9'!G96*FH106+'m9'!I96*FH106+'m9'!K96*FH106+'m9'!M96*FH106</f>
        <v>0</v>
      </c>
      <c r="FE106" s="57">
        <f>'m8'!BL96+'m9'!D96+'m9'!F96+'m9'!H96+'m9'!J96+'m9'!L96+'m9'!N96</f>
        <v>0</v>
      </c>
      <c r="FF106" s="68"/>
      <c r="FG106" s="57">
        <f t="shared" si="141"/>
        <v>0</v>
      </c>
      <c r="FH106" s="65">
        <f>IFERROR(__xludf.DUMMYFUNCTION("""COMPUTED_VALUE"""),100.0)</f>
        <v>100</v>
      </c>
      <c r="FI106" s="97">
        <f>'m9'!O96+'m9'!Q96+'m9'!S96+'m9'!U96+'m9'!W96+'m9'!Y96+'m9'!AA96</f>
        <v>0</v>
      </c>
      <c r="FJ106" s="63">
        <f t="shared" si="142"/>
        <v>0</v>
      </c>
      <c r="FK106" s="63">
        <f>'m9'!P96+'m9'!R96+'m9'!T96+'m9'!V96+'m9'!X96+'m9'!Z96+'m9'!AB96</f>
        <v>0</v>
      </c>
      <c r="FL106" s="64"/>
      <c r="FM106" s="63">
        <f t="shared" si="143"/>
        <v>0</v>
      </c>
      <c r="FN106" s="67"/>
      <c r="FO106" s="55">
        <f>'m9'!AC96+'m9'!AE96+'m9'!AG96+'m9'!AI96+'m9'!AK96+'m9'!AM96+'m9'!AO96</f>
        <v>0</v>
      </c>
      <c r="FP106" s="57">
        <f t="shared" si="144"/>
        <v>0</v>
      </c>
      <c r="FQ106" s="57">
        <f>'m9'!AD96+'m9'!AF96+'m9'!AH96+'m9'!AJ96+'m9'!AL96+'m9'!AN96+'m9'!AP96</f>
        <v>0</v>
      </c>
      <c r="FR106" s="68"/>
      <c r="FS106" s="57">
        <f t="shared" si="145"/>
        <v>0</v>
      </c>
      <c r="FT106" s="67"/>
      <c r="FU106" s="55">
        <f>'m9'!AQ96+'m9'!AS96+'m9'!AU96+'m9'!AW96+'m9'!AY96+'m9'!BA96+'m9'!BC96</f>
        <v>0</v>
      </c>
      <c r="FV106" s="57">
        <f t="shared" si="146"/>
        <v>0</v>
      </c>
      <c r="FW106" s="57">
        <f>'m9'!AR96+'m9'!AT96+'m9'!AV96+'m9'!AX96+'m9'!AZ96+'m9'!BB96+'m9'!BD96</f>
        <v>0</v>
      </c>
      <c r="FX106" s="68"/>
      <c r="FY106" s="57">
        <f t="shared" si="147"/>
        <v>0</v>
      </c>
      <c r="FZ106" s="67"/>
      <c r="GA106" s="55">
        <f>'m9'!BE96+'m9'!BG96+'m9'!BI96+'m10'!C106+'m10'!E106+'m10'!G106+'m10'!I106</f>
        <v>0</v>
      </c>
      <c r="GB106" s="57">
        <f t="shared" si="148"/>
        <v>0</v>
      </c>
      <c r="GC106" s="57">
        <f>'m9'!BF96+'m9'!BH96+'m9'!BJ96+'m10'!D106+'m10'!F106+'m10'!H106+'m10'!J106</f>
        <v>0</v>
      </c>
      <c r="GD106" s="68"/>
      <c r="GE106" s="57">
        <f t="shared" si="149"/>
        <v>0</v>
      </c>
      <c r="GF106" s="69">
        <f>IFERROR(__xludf.DUMMYFUNCTION("""COMPUTED_VALUE"""),100.0)</f>
        <v>100</v>
      </c>
      <c r="GG106" s="55">
        <f>'m10'!K106+'m10'!M106+'m10'!O106+'m10'!Q106+'m10'!S106+'m10'!U106+'m10'!W106</f>
        <v>0</v>
      </c>
      <c r="GH106" s="57">
        <f t="shared" si="150"/>
        <v>0</v>
      </c>
      <c r="GI106" s="57">
        <f>'m10'!L106+'m10'!N106+'m10'!P106+'m10'!R106+'m10'!T106+'m10'!V106+'m10'!X106</f>
        <v>0</v>
      </c>
      <c r="GJ106" s="68"/>
      <c r="GK106" s="57">
        <f t="shared" si="151"/>
        <v>0</v>
      </c>
      <c r="GL106" s="67"/>
      <c r="GM106" s="55">
        <f>'m10'!Y106+'m10'!AA106+'m10'!AC106+'m10'!AE106+'m10'!AG106+'m10'!AI106+'m10'!AK106</f>
        <v>0</v>
      </c>
      <c r="GN106" s="57">
        <f t="shared" si="152"/>
        <v>0</v>
      </c>
      <c r="GO106" s="57">
        <f>'m10'!Z106+'m10'!AB106+'m10'!AD106+'m10'!AF106+'m10'!AH106+'m10'!AJ106+'m10'!AL106</f>
        <v>0</v>
      </c>
      <c r="GP106" s="68"/>
      <c r="GQ106" s="57">
        <f t="shared" si="153"/>
        <v>0</v>
      </c>
      <c r="GR106" s="61"/>
      <c r="GS106" s="55">
        <f>'m10'!AM106+'m10'!AO106+'m10'!AQ106+'m10'!AS106+'m10'!AU106+'m10'!AW106+'m10'!AY106</f>
        <v>0</v>
      </c>
      <c r="GT106" s="57">
        <f t="shared" si="154"/>
        <v>0</v>
      </c>
      <c r="GU106" s="57">
        <f>'m10'!AN106+'m10'!AP106+'m10'!AR106+'m10'!AT106+'m10'!AV106+'m10'!AX106+'m10'!AZ106</f>
        <v>0</v>
      </c>
      <c r="GV106" s="58"/>
      <c r="GW106" s="57">
        <f t="shared" si="155"/>
        <v>0</v>
      </c>
      <c r="GX106" s="61"/>
      <c r="GY106" s="55">
        <f>'m10'!BA106+'m10'!BC106+'m10'!BE106+'m10'!BG106+'m10'!BI106+'m10'!BK106+'m11'!C106</f>
        <v>0</v>
      </c>
      <c r="GZ106" s="57">
        <f t="shared" si="156"/>
        <v>0</v>
      </c>
      <c r="HA106" s="57">
        <f>'m10'!BB106+'m10'!BD106+'m10'!BF106+'m10'!BH106+'m10'!BJ106+'m10'!BL106+'m11'!D106</f>
        <v>0</v>
      </c>
      <c r="HB106" s="58"/>
      <c r="HC106" s="57">
        <f t="shared" si="157"/>
        <v>0</v>
      </c>
      <c r="HD106" s="69">
        <f>IFERROR(__xludf.DUMMYFUNCTION("""COMPUTED_VALUE"""),100.0)</f>
        <v>100</v>
      </c>
      <c r="HE106" s="55">
        <f>'m11'!E106+'m11'!G106+'m11'!I106+'m11'!K106+'m11'!M106+'m11'!O106+'m11'!Q106</f>
        <v>0</v>
      </c>
      <c r="HF106" s="57">
        <f t="shared" si="158"/>
        <v>0</v>
      </c>
      <c r="HG106" s="57">
        <f>'m11'!F106+'m11'!H106+'m11'!J106+'m11'!L106+'m11'!N106+'m11'!P106+'m11'!R106</f>
        <v>0</v>
      </c>
      <c r="HH106" s="68"/>
      <c r="HI106" s="57">
        <f t="shared" si="159"/>
        <v>0</v>
      </c>
      <c r="HJ106" s="67"/>
      <c r="HK106" s="55">
        <f>'m11'!S106+'m11'!U106+'m11'!W106+'m11'!Y106+'m11'!AA106+'m11'!AC106+'m11'!AE106</f>
        <v>0</v>
      </c>
      <c r="HL106" s="57">
        <f t="shared" si="160"/>
        <v>0</v>
      </c>
      <c r="HM106" s="57">
        <f>'m11'!T106+'m11'!V106+'m11'!X106+'m11'!Z106+'m11'!AB106+'m11'!AD106+'m11'!AF106</f>
        <v>0</v>
      </c>
      <c r="HN106" s="68"/>
      <c r="HO106" s="57">
        <f t="shared" si="161"/>
        <v>0</v>
      </c>
      <c r="HP106" s="61"/>
      <c r="HQ106" s="55">
        <f>'m11'!AG106+'m11'!AI106+'m11'!AK106+'m11'!AM106+'m11'!AO106+'m11'!AQ106+'m11'!AS106</f>
        <v>0</v>
      </c>
      <c r="HR106" s="57">
        <f t="shared" si="162"/>
        <v>0</v>
      </c>
      <c r="HS106" s="57">
        <f>'m11'!AH106+'m11'!AJ106+'m11'!AL106+'m11'!AN106+'m11'!AP106+'m11'!AR106+'m11'!AT106</f>
        <v>0</v>
      </c>
      <c r="HT106" s="58"/>
      <c r="HU106" s="57">
        <f t="shared" si="163"/>
        <v>0</v>
      </c>
      <c r="HV106" s="61"/>
      <c r="HW106" s="55">
        <f>'m11'!AU106+'m11'!AW106+'m11'!AY106+'m11'!BA106+'m11'!BC106+'m11'!BE106+'m11'!BG106</f>
        <v>0</v>
      </c>
      <c r="HX106" s="57">
        <f t="shared" si="164"/>
        <v>0</v>
      </c>
      <c r="HY106" s="57">
        <f>'m11'!AV106+'m11'!AX106+'m11'!AZ106+'m11'!BB106+'m11'!BD106+'m11'!BF106+'m11'!BH106</f>
        <v>0</v>
      </c>
      <c r="HZ106" s="58"/>
      <c r="IA106" s="57">
        <f t="shared" si="165"/>
        <v>0</v>
      </c>
      <c r="IB106" s="61">
        <f>IFERROR(__xludf.DUMMYFUNCTION("""COMPUTED_VALUE"""),100.0)</f>
        <v>100</v>
      </c>
      <c r="IC106" s="55">
        <f>'m11'!BI106+'m12'!C106+'m12'!E106+'m12'!G106+'m12'!I106+'m12'!K106+'m12'!M106</f>
        <v>0</v>
      </c>
      <c r="ID106" s="57">
        <f t="shared" si="166"/>
        <v>0</v>
      </c>
      <c r="IE106" s="57">
        <f>'m11'!BJ106+'m12'!D106+'m12'!F106+'m12'!H106+'m12'!J106+'m12'!L106+'m12'!N106</f>
        <v>0</v>
      </c>
      <c r="IF106" s="58"/>
      <c r="IG106" s="57">
        <f t="shared" si="167"/>
        <v>0</v>
      </c>
      <c r="IH106" s="61"/>
      <c r="II106" s="55">
        <f>'m12'!O106+'m12'!Q106+'m12'!S106+'m12'!U106+'m12'!W106+'m12'!Y106+'m12'!AA106</f>
        <v>0</v>
      </c>
      <c r="IJ106" s="57">
        <f t="shared" si="168"/>
        <v>0</v>
      </c>
      <c r="IK106" s="57">
        <f>'m12'!P106+'m12'!R106+'m12'!T106+'m12'!V106+'m12'!X106+'m12'!Z106+'m12'!AB106</f>
        <v>0</v>
      </c>
      <c r="IL106" s="58"/>
      <c r="IM106" s="57">
        <f t="shared" si="169"/>
        <v>0</v>
      </c>
      <c r="IN106" s="61"/>
      <c r="IO106" s="55">
        <f>'m12'!AC106+'m12'!AE106+'m12'!AG106+'m12'!AI106+'m12'!AK106+'m12'!AM106+'m12'!AO106</f>
        <v>0</v>
      </c>
      <c r="IP106" s="57">
        <f t="shared" si="170"/>
        <v>0</v>
      </c>
      <c r="IQ106" s="57">
        <f>'m12'!AD106+'m12'!AF106+'m12'!AH106+'m12'!AJ106+'m12'!AL106+'m12'!AN106+'m12'!AP106</f>
        <v>0</v>
      </c>
      <c r="IR106" s="58"/>
      <c r="IS106" s="57">
        <f t="shared" si="171"/>
        <v>0</v>
      </c>
      <c r="IT106" s="61"/>
      <c r="IU106" s="55">
        <f>'m12'!AQ106+'m12'!AS106+'m12'!AU106+'m12'!AW106+'m12'!AY106+'m12'!BA106+'m12'!BC106</f>
        <v>0</v>
      </c>
      <c r="IV106" s="57">
        <f t="shared" si="172"/>
        <v>0</v>
      </c>
      <c r="IW106" s="57">
        <f>'m12'!AR106+'m12'!AT106+'m12'!AV106+'m12'!AX106+'m12'!AZ106+'m12'!BB106+'m12'!BD106</f>
        <v>0</v>
      </c>
      <c r="IX106" s="58"/>
      <c r="IY106" s="57">
        <f t="shared" si="173"/>
        <v>0</v>
      </c>
      <c r="IZ106" s="61"/>
      <c r="JA106" s="55">
        <f>'m12'!BE106+'m12'!BG106+'m12'!BI106+'m12'!BK106</f>
        <v>0</v>
      </c>
      <c r="JB106" s="57">
        <f t="shared" si="174"/>
        <v>0</v>
      </c>
      <c r="JC106" s="57">
        <f>'m12'!BF106+'m12'!BH106+'m12'!BJ106+'m12'!BL106</f>
        <v>0</v>
      </c>
      <c r="JD106" s="58"/>
      <c r="JE106" s="57">
        <f t="shared" si="175"/>
        <v>0</v>
      </c>
    </row>
    <row r="107">
      <c r="A107" s="2" t="str">
        <f>IFERROR(__xludf.DUMMYFUNCTION("""COMPUTED_VALUE"""),"Ladislav Koška-x")</f>
        <v>Ladislav Koška-x</v>
      </c>
      <c r="B107" s="2"/>
      <c r="C107" s="94"/>
      <c r="D107" s="46"/>
      <c r="E107" s="46"/>
      <c r="F107" s="47"/>
      <c r="G107" s="46"/>
      <c r="H107" s="2"/>
      <c r="I107" s="45"/>
      <c r="J107" s="46"/>
      <c r="K107" s="46"/>
      <c r="L107" s="47"/>
      <c r="M107" s="46"/>
      <c r="N107" s="2"/>
      <c r="O107" s="45"/>
      <c r="P107" s="46"/>
      <c r="Q107" s="46"/>
      <c r="R107" s="47"/>
      <c r="S107" s="46"/>
      <c r="T107" s="2"/>
      <c r="U107" s="45"/>
      <c r="V107" s="46"/>
      <c r="W107" s="46"/>
      <c r="X107" s="47"/>
      <c r="Y107" s="46"/>
      <c r="Z107" s="2"/>
      <c r="AA107" s="45"/>
      <c r="AB107" s="46"/>
      <c r="AC107" s="46"/>
      <c r="AD107" s="47"/>
      <c r="AE107" s="46"/>
      <c r="AF107" s="2"/>
      <c r="AG107" s="45"/>
      <c r="AH107" s="46"/>
      <c r="AI107" s="46"/>
      <c r="AJ107" s="47"/>
      <c r="AK107" s="46"/>
      <c r="AL107" s="2"/>
      <c r="AM107" s="45"/>
      <c r="AN107" s="46"/>
      <c r="AO107" s="52"/>
      <c r="AP107" s="47"/>
      <c r="AQ107" s="46"/>
      <c r="AR107" s="2"/>
      <c r="AS107" s="45"/>
      <c r="AT107" s="46"/>
      <c r="AU107" s="46"/>
      <c r="AV107" s="47"/>
      <c r="AW107" s="62"/>
      <c r="AX107" s="2"/>
      <c r="AY107" s="45"/>
      <c r="AZ107" s="46"/>
      <c r="BA107" s="46"/>
      <c r="BB107" s="47"/>
      <c r="BC107" s="46"/>
      <c r="BD107" s="2"/>
      <c r="BE107" s="45"/>
      <c r="BF107" s="46"/>
      <c r="BG107" s="46"/>
      <c r="BH107" s="47"/>
      <c r="BI107" s="46"/>
      <c r="BJ107" s="2"/>
      <c r="BK107" s="45"/>
      <c r="BL107" s="46"/>
      <c r="BM107" s="46"/>
      <c r="BN107" s="47"/>
      <c r="BO107" s="46"/>
      <c r="BP107" s="2"/>
      <c r="BQ107" s="45"/>
      <c r="BR107" s="46"/>
      <c r="BS107" s="46"/>
      <c r="BT107" s="47"/>
      <c r="BU107" s="46"/>
      <c r="BV107" s="2"/>
      <c r="BW107" s="45">
        <f>'m5'!AY85+'m5'!BA85+'m5'!BC85+'m5'!BE85+'m5'!BG85+'m5'!BI85+'m5'!BK85</f>
        <v>0</v>
      </c>
      <c r="BX107" s="46">
        <f>'m5'!A85*BW107</f>
        <v>0</v>
      </c>
      <c r="BY107" s="46">
        <f>'m5'!AZ85+'m5'!BB85+'m5'!BD85+'m5'!BF85+'m5'!BH85+'m5'!BJ85+'m5'!BL85</f>
        <v>0</v>
      </c>
      <c r="BZ107" s="47"/>
      <c r="CA107" s="46">
        <f t="shared" si="116"/>
        <v>0</v>
      </c>
      <c r="CB107" s="44">
        <f>IFERROR(__xludf.DUMMYFUNCTION("""COMPUTED_VALUE"""),100.0)</f>
        <v>100</v>
      </c>
      <c r="CC107" s="45">
        <f>'m6'!C97+'m6'!E97+'m6'!G97+'m6'!I97+'m6'!K97+'m6'!M97+'m6'!O97</f>
        <v>0</v>
      </c>
      <c r="CD107" s="46">
        <f t="shared" si="117"/>
        <v>0</v>
      </c>
      <c r="CE107" s="46">
        <f>'m6'!D97+'m6'!F97+'m6'!H97+'m6'!J97+'m6'!L97+'m6'!N97+'m6'!P97</f>
        <v>0</v>
      </c>
      <c r="CF107" s="64"/>
      <c r="CG107" s="46">
        <f t="shared" si="118"/>
        <v>0</v>
      </c>
      <c r="CH107" s="2"/>
      <c r="CI107" s="45">
        <f>'m6'!Q97+'m6'!S97+'m6'!U97+'m6'!W97+'m6'!Y97+'m6'!AA97+'m6'!AC97</f>
        <v>0</v>
      </c>
      <c r="CJ107" s="54">
        <f t="shared" si="119"/>
        <v>0</v>
      </c>
      <c r="CK107" s="46">
        <f>'m6'!R97+'m6'!T97+'m6'!V97+'m6'!X97+'m6'!Z97+'m6'!AB97+'m6'!AD97</f>
        <v>0</v>
      </c>
      <c r="CL107" s="64"/>
      <c r="CM107" s="46">
        <f t="shared" si="120"/>
        <v>0</v>
      </c>
      <c r="CN107" s="2"/>
      <c r="CO107" s="45">
        <f>'m6'!AE97+'m6'!AG97+'m6'!AI97+'m6'!AK97+'m6'!AM97+'m6'!AO97+'m6'!AQ97</f>
        <v>17.5</v>
      </c>
      <c r="CP107" s="46">
        <f t="shared" si="121"/>
        <v>1750</v>
      </c>
      <c r="CQ107" s="46">
        <f>'m6'!AF97+'m6'!AH97+'m6'!AJ97+'m6'!AL97+'m6'!AN97+'m6'!AP97+'m6'!AR97</f>
        <v>0</v>
      </c>
      <c r="CR107" s="64"/>
      <c r="CS107" s="46">
        <f t="shared" si="122"/>
        <v>-1750</v>
      </c>
      <c r="CT107" s="2"/>
      <c r="CU107" s="45">
        <f>'m6'!AS97+'m6'!AU97+'m6'!AW97+'m6'!AY97+'m6'!BA97+'m6'!BC97+'m6'!BE97</f>
        <v>3</v>
      </c>
      <c r="CV107" s="46">
        <f t="shared" si="123"/>
        <v>300</v>
      </c>
      <c r="CW107" s="46">
        <f>'m6'!AT97+'m6'!AV97+'m6'!AX97+'m6'!AZ97+'m6'!BB97+'m6'!BD97+'m6'!BF97</f>
        <v>0</v>
      </c>
      <c r="CX107" s="64"/>
      <c r="CY107" s="46">
        <f t="shared" si="124"/>
        <v>-300</v>
      </c>
      <c r="CZ107" s="2"/>
      <c r="DA107" s="45">
        <f>'m6'!BG97+'m6'!BI97+'m7'!C97+'m7'!E97+'m7'!G97+'m7'!I97+'m7'!K97</f>
        <v>16.5</v>
      </c>
      <c r="DB107" s="46">
        <f>('m6'!BG97+'m6'!BI97)*'m6'!A97+('m7'!C97+'m7'!E97+'m7'!G97+'m7'!I97+'m7'!K97)*'m7'!A97</f>
        <v>1650</v>
      </c>
      <c r="DC107" s="46">
        <f>'m6'!BH97+'m6'!BJ97+'m7'!D97+'m7'!F97+'m7'!H97+'m7'!J97+'m7'!L97</f>
        <v>0</v>
      </c>
      <c r="DD107" s="64"/>
      <c r="DE107" s="46">
        <f t="shared" si="125"/>
        <v>-1650</v>
      </c>
      <c r="DF107" s="2"/>
      <c r="DG107" s="45">
        <f>'m7'!M97+'m7'!O97+'m7'!Q97+'m7'!S97+'m7'!U97+'m7'!W97+'m7'!Y97</f>
        <v>0</v>
      </c>
      <c r="DH107" s="46">
        <f t="shared" si="126"/>
        <v>0</v>
      </c>
      <c r="DI107" s="46">
        <f>'m7'!N97+'m7'!P97+'m7'!R97+'m7'!T97+'m7'!V97+'m7'!X97+'m7'!Z97</f>
        <v>0</v>
      </c>
      <c r="DJ107" s="64"/>
      <c r="DK107" s="46">
        <f t="shared" si="127"/>
        <v>0</v>
      </c>
      <c r="DL107" s="2"/>
      <c r="DM107" s="45">
        <f>'m7'!AA97+'m7'!AC97+'m7'!AE97+'m7'!AG97+'m7'!AI97+'m7'!AK97+'m7'!AM97</f>
        <v>0</v>
      </c>
      <c r="DN107" s="46">
        <f t="shared" si="128"/>
        <v>0</v>
      </c>
      <c r="DO107" s="46">
        <f>'m7'!AB97+'m7'!AD97+'m7'!AF97+'m7'!AH97+'m7'!AJ97+'m7'!AL97+'m7'!AN97</f>
        <v>0</v>
      </c>
      <c r="DP107" s="64"/>
      <c r="DQ107" s="46">
        <f t="shared" si="129"/>
        <v>0</v>
      </c>
      <c r="DR107" s="2"/>
      <c r="DS107" s="45">
        <f>'m7'!AO97+'m7'!AQ97+'m7'!AS97+'m7'!AU97+'m7'!AW97+'m7'!AY97+'m7'!BA97</f>
        <v>0</v>
      </c>
      <c r="DT107" s="46">
        <f t="shared" si="130"/>
        <v>0</v>
      </c>
      <c r="DU107" s="46">
        <f>'m7'!AP97+'m7'!AR97+'m7'!AT97+'m7'!AV97+'m7'!AX97+'m7'!AZ97+'m7'!BB97</f>
        <v>0</v>
      </c>
      <c r="DV107" s="64"/>
      <c r="DW107" s="46">
        <f t="shared" si="131"/>
        <v>0</v>
      </c>
      <c r="DX107" s="2"/>
      <c r="DY107" s="97">
        <f>'m7'!BC97+'m7'!BE97+'m7'!BG97+'m7'!BI97+'m7'!BK97+'m8'!C97+'m8'!E97</f>
        <v>0</v>
      </c>
      <c r="DZ107" s="63">
        <f>('m7'!BC97+'m7'!BE97+'m7'!BG97+'m7'!BI97+'m7'!BK97)*DF107+('m8'!C97+'m8'!E97)*ED107</f>
        <v>0</v>
      </c>
      <c r="EA107" s="63">
        <f>'m7'!BD97+'m7'!BF97+'m7'!BH97+'m7'!BJ97+'m7'!BL97+'m8'!D97+'m8'!F97</f>
        <v>0</v>
      </c>
      <c r="EB107" s="64"/>
      <c r="EC107" s="63">
        <f t="shared" si="132"/>
        <v>0</v>
      </c>
      <c r="ED107" s="65">
        <f>IFERROR(__xludf.DUMMYFUNCTION("""COMPUTED_VALUE"""),100.0)</f>
        <v>100</v>
      </c>
      <c r="EE107" s="97">
        <f>'m8'!G97+'m8'!I97+'m8'!K97+'m8'!M97+'m8'!O97+'m8'!Q97+'m8'!S97</f>
        <v>0</v>
      </c>
      <c r="EF107" s="63">
        <f t="shared" si="133"/>
        <v>0</v>
      </c>
      <c r="EG107" s="63">
        <f>'m8'!H97+'m8'!J97+'m8'!L97+'m8'!N97+'m8'!P97+'m8'!R97+'m8'!T97</f>
        <v>0</v>
      </c>
      <c r="EH107" s="64"/>
      <c r="EI107" s="63">
        <f t="shared" si="134"/>
        <v>0</v>
      </c>
      <c r="EJ107" s="66"/>
      <c r="EK107" s="97">
        <f>'m8'!U97+'m8'!W97+'m8'!Y97+'m8'!AA97+'m8'!AC97+'m8'!AE97+'m8'!AG97</f>
        <v>0</v>
      </c>
      <c r="EL107" s="63">
        <f t="shared" si="135"/>
        <v>0</v>
      </c>
      <c r="EM107" s="63">
        <f>'m8'!V97+'m8'!X97+'m8'!Z97+'m8'!AB97+'m8'!AD97+'m8'!AF97+'m8'!AH97</f>
        <v>0</v>
      </c>
      <c r="EN107" s="64"/>
      <c r="EO107" s="63">
        <f t="shared" si="136"/>
        <v>0</v>
      </c>
      <c r="EP107" s="67"/>
      <c r="EQ107" s="55">
        <f>'m8'!AI97+'m8'!AK97+'m8'!AM97+'m8'!AO97+'m8'!AQ97+'m8'!AS97+'m8'!AU97</f>
        <v>0</v>
      </c>
      <c r="ER107" s="57">
        <f t="shared" si="137"/>
        <v>0</v>
      </c>
      <c r="ES107" s="57">
        <f>'m8'!AJ97+'m8'!AL97+'m8'!AN97+'m8'!AP97+'m8'!AR97+'m8'!AT97+'m8'!AV97</f>
        <v>0</v>
      </c>
      <c r="ET107" s="68"/>
      <c r="EU107" s="57">
        <f t="shared" si="138"/>
        <v>0</v>
      </c>
      <c r="EV107" s="67"/>
      <c r="EW107" s="55">
        <f>'m8'!AW97+'m8'!AY97+'m8'!BA97+'m8'!BC97+'m8'!BE97+'m8'!BG97+'m8'!BI97</f>
        <v>28</v>
      </c>
      <c r="EX107" s="57">
        <f t="shared" si="139"/>
        <v>2800</v>
      </c>
      <c r="EY107" s="57">
        <f>'m8'!AX97+'m8'!AZ97+'m8'!BB97+'m8'!BD97+'m8'!BF97+'m8'!BH97+'m8'!BJ97</f>
        <v>200</v>
      </c>
      <c r="EZ107" s="68"/>
      <c r="FA107" s="57">
        <f t="shared" si="140"/>
        <v>-2600</v>
      </c>
      <c r="FB107" s="67"/>
      <c r="FC107" s="55">
        <f>'m8'!BK97+'m9'!C97+'m9'!E97+'m9'!G97+'m9'!I97+'m9'!K97+'m9'!M97</f>
        <v>14</v>
      </c>
      <c r="FD107" s="57">
        <f>'m8'!BK97*ED107+'m9'!C97*FH107+'m9'!E97*FH107+'m9'!G97*FH107+'m9'!I97*FH107+'m9'!K97*FH107+'m9'!M97*FH107</f>
        <v>1400</v>
      </c>
      <c r="FE107" s="57">
        <f>'m8'!BL97+'m9'!D97+'m9'!F97+'m9'!H97+'m9'!J97+'m9'!L97+'m9'!N97</f>
        <v>0</v>
      </c>
      <c r="FF107" s="68"/>
      <c r="FG107" s="57">
        <f t="shared" si="141"/>
        <v>-1400</v>
      </c>
      <c r="FH107" s="65">
        <f>IFERROR(__xludf.DUMMYFUNCTION("""COMPUTED_VALUE"""),100.0)</f>
        <v>100</v>
      </c>
      <c r="FI107" s="97">
        <f>'m9'!O97+'m9'!Q97+'m9'!S97+'m9'!U97+'m9'!W97+'m9'!Y97+'m9'!AA97</f>
        <v>21</v>
      </c>
      <c r="FJ107" s="63">
        <f t="shared" si="142"/>
        <v>2100</v>
      </c>
      <c r="FK107" s="63">
        <f>'m9'!P97+'m9'!R97+'m9'!T97+'m9'!V97+'m9'!X97+'m9'!Z97+'m9'!AB97</f>
        <v>0</v>
      </c>
      <c r="FL107" s="64"/>
      <c r="FM107" s="63">
        <f t="shared" si="143"/>
        <v>-2100</v>
      </c>
      <c r="FN107" s="67"/>
      <c r="FO107" s="55">
        <f>'m9'!AC97+'m9'!AE97+'m9'!AG97+'m9'!AI97+'m9'!AK97+'m9'!AM97+'m9'!AO97</f>
        <v>30</v>
      </c>
      <c r="FP107" s="57">
        <f t="shared" si="144"/>
        <v>3000</v>
      </c>
      <c r="FQ107" s="57">
        <f>'m9'!AD97+'m9'!AF97+'m9'!AH97+'m9'!AJ97+'m9'!AL97+'m9'!AN97+'m9'!AP97</f>
        <v>0</v>
      </c>
      <c r="FR107" s="68"/>
      <c r="FS107" s="57">
        <f t="shared" si="145"/>
        <v>-3000</v>
      </c>
      <c r="FT107" s="67"/>
      <c r="FU107" s="55">
        <f>'m9'!AQ97+'m9'!AS97+'m9'!AU97+'m9'!AW97+'m9'!AY97+'m9'!BA97+'m9'!BC97</f>
        <v>12</v>
      </c>
      <c r="FV107" s="57">
        <f t="shared" si="146"/>
        <v>1200</v>
      </c>
      <c r="FW107" s="57">
        <f>'m9'!AR97+'m9'!AT97+'m9'!AV97+'m9'!AX97+'m9'!AZ97+'m9'!BB97+'m9'!BD97</f>
        <v>0</v>
      </c>
      <c r="FX107" s="68"/>
      <c r="FY107" s="57">
        <f t="shared" si="147"/>
        <v>-1200</v>
      </c>
      <c r="FZ107" s="67"/>
      <c r="GA107" s="55">
        <f>'m9'!BE97+'m9'!BG97+'m9'!BI97+'m10'!C107+'m10'!E107+'m10'!G107+'m10'!I107</f>
        <v>11.5</v>
      </c>
      <c r="GB107" s="57">
        <f t="shared" si="148"/>
        <v>1150</v>
      </c>
      <c r="GC107" s="57">
        <f>'m9'!BF97+'m9'!BH97+'m9'!BJ97+'m10'!D107+'m10'!F107+'m10'!H107+'m10'!J107</f>
        <v>0</v>
      </c>
      <c r="GD107" s="68"/>
      <c r="GE107" s="57">
        <f t="shared" si="149"/>
        <v>-1150</v>
      </c>
      <c r="GF107" s="69">
        <f>IFERROR(__xludf.DUMMYFUNCTION("""COMPUTED_VALUE"""),100.0)</f>
        <v>100</v>
      </c>
      <c r="GG107" s="55">
        <f>'m10'!K107+'m10'!M107+'m10'!O107+'m10'!Q107+'m10'!S107+'m10'!U107+'m10'!W107</f>
        <v>0</v>
      </c>
      <c r="GH107" s="57">
        <f t="shared" si="150"/>
        <v>0</v>
      </c>
      <c r="GI107" s="57">
        <f>'m10'!L107+'m10'!N107+'m10'!P107+'m10'!R107+'m10'!T107+'m10'!V107+'m10'!X107</f>
        <v>0</v>
      </c>
      <c r="GJ107" s="68"/>
      <c r="GK107" s="57">
        <f t="shared" si="151"/>
        <v>0</v>
      </c>
      <c r="GL107" s="67"/>
      <c r="GM107" s="55">
        <f>'m10'!Y107+'m10'!AA107+'m10'!AC107+'m10'!AE107+'m10'!AG107+'m10'!AI107+'m10'!AK107</f>
        <v>6</v>
      </c>
      <c r="GN107" s="57">
        <f t="shared" si="152"/>
        <v>600</v>
      </c>
      <c r="GO107" s="57">
        <f>'m10'!Z107+'m10'!AB107+'m10'!AD107+'m10'!AF107+'m10'!AH107+'m10'!AJ107+'m10'!AL107</f>
        <v>0</v>
      </c>
      <c r="GP107" s="68"/>
      <c r="GQ107" s="57">
        <f t="shared" si="153"/>
        <v>-600</v>
      </c>
      <c r="GR107" s="61"/>
      <c r="GS107" s="55">
        <f>'m10'!AM107+'m10'!AO107+'m10'!AQ107+'m10'!AS107+'m10'!AU107+'m10'!AW107+'m10'!AY107</f>
        <v>0</v>
      </c>
      <c r="GT107" s="57">
        <f t="shared" si="154"/>
        <v>0</v>
      </c>
      <c r="GU107" s="57">
        <f>'m10'!AN107+'m10'!AP107+'m10'!AR107+'m10'!AT107+'m10'!AV107+'m10'!AX107+'m10'!AZ107</f>
        <v>0</v>
      </c>
      <c r="GV107" s="58"/>
      <c r="GW107" s="57">
        <f t="shared" si="155"/>
        <v>0</v>
      </c>
      <c r="GX107" s="61"/>
      <c r="GY107" s="55">
        <f>'m10'!BA107+'m10'!BC107+'m10'!BE107+'m10'!BG107+'m10'!BI107+'m10'!BK107+'m11'!C107</f>
        <v>0</v>
      </c>
      <c r="GZ107" s="57">
        <f t="shared" si="156"/>
        <v>0</v>
      </c>
      <c r="HA107" s="57">
        <f>'m10'!BB107+'m10'!BD107+'m10'!BF107+'m10'!BH107+'m10'!BJ107+'m10'!BL107+'m11'!D107</f>
        <v>0</v>
      </c>
      <c r="HB107" s="58"/>
      <c r="HC107" s="57">
        <f t="shared" si="157"/>
        <v>0</v>
      </c>
      <c r="HD107" s="69">
        <f>IFERROR(__xludf.DUMMYFUNCTION("""COMPUTED_VALUE"""),100.0)</f>
        <v>100</v>
      </c>
      <c r="HE107" s="55">
        <f>'m11'!E107+'m11'!G107+'m11'!I107+'m11'!K107+'m11'!M107+'m11'!O107+'m11'!Q107</f>
        <v>0</v>
      </c>
      <c r="HF107" s="57">
        <f t="shared" si="158"/>
        <v>0</v>
      </c>
      <c r="HG107" s="57">
        <f>'m11'!F107+'m11'!H107+'m11'!J107+'m11'!L107+'m11'!N107+'m11'!P107+'m11'!R107</f>
        <v>0</v>
      </c>
      <c r="HH107" s="68"/>
      <c r="HI107" s="57">
        <f t="shared" si="159"/>
        <v>0</v>
      </c>
      <c r="HJ107" s="67"/>
      <c r="HK107" s="55">
        <f>'m11'!S107+'m11'!U107+'m11'!W107+'m11'!Y107+'m11'!AA107+'m11'!AC107+'m11'!AE107</f>
        <v>0</v>
      </c>
      <c r="HL107" s="57">
        <f t="shared" si="160"/>
        <v>0</v>
      </c>
      <c r="HM107" s="57">
        <f>'m11'!T107+'m11'!V107+'m11'!X107+'m11'!Z107+'m11'!AB107+'m11'!AD107+'m11'!AF107</f>
        <v>0</v>
      </c>
      <c r="HN107" s="68"/>
      <c r="HO107" s="57">
        <f t="shared" si="161"/>
        <v>0</v>
      </c>
      <c r="HP107" s="61"/>
      <c r="HQ107" s="55">
        <f>'m11'!AG107+'m11'!AI107+'m11'!AK107+'m11'!AM107+'m11'!AO107+'m11'!AQ107+'m11'!AS107</f>
        <v>0</v>
      </c>
      <c r="HR107" s="57">
        <f t="shared" si="162"/>
        <v>0</v>
      </c>
      <c r="HS107" s="57">
        <f>'m11'!AH107+'m11'!AJ107+'m11'!AL107+'m11'!AN107+'m11'!AP107+'m11'!AR107+'m11'!AT107</f>
        <v>0</v>
      </c>
      <c r="HT107" s="58"/>
      <c r="HU107" s="57">
        <f t="shared" si="163"/>
        <v>0</v>
      </c>
      <c r="HV107" s="61"/>
      <c r="HW107" s="55">
        <f>'m11'!AU107+'m11'!AW107+'m11'!AY107+'m11'!BA107+'m11'!BC107+'m11'!BE107+'m11'!BG107</f>
        <v>0</v>
      </c>
      <c r="HX107" s="57">
        <f t="shared" si="164"/>
        <v>0</v>
      </c>
      <c r="HY107" s="57">
        <f>'m11'!AV107+'m11'!AX107+'m11'!AZ107+'m11'!BB107+'m11'!BD107+'m11'!BF107+'m11'!BH107</f>
        <v>0</v>
      </c>
      <c r="HZ107" s="58"/>
      <c r="IA107" s="57">
        <f t="shared" si="165"/>
        <v>0</v>
      </c>
      <c r="IB107" s="61">
        <f>IFERROR(__xludf.DUMMYFUNCTION("""COMPUTED_VALUE"""),100.0)</f>
        <v>100</v>
      </c>
      <c r="IC107" s="55">
        <f>'m11'!BI107+'m12'!C107+'m12'!E107+'m12'!G107+'m12'!I107+'m12'!K107+'m12'!M107</f>
        <v>0</v>
      </c>
      <c r="ID107" s="57">
        <f t="shared" si="166"/>
        <v>0</v>
      </c>
      <c r="IE107" s="57">
        <f>'m11'!BJ107+'m12'!D107+'m12'!F107+'m12'!H107+'m12'!J107+'m12'!L107+'m12'!N107</f>
        <v>0</v>
      </c>
      <c r="IF107" s="58"/>
      <c r="IG107" s="57">
        <f t="shared" si="167"/>
        <v>0</v>
      </c>
      <c r="IH107" s="61"/>
      <c r="II107" s="55">
        <f>'m12'!O107+'m12'!Q107+'m12'!S107+'m12'!U107+'m12'!W107+'m12'!Y107+'m12'!AA107</f>
        <v>0</v>
      </c>
      <c r="IJ107" s="57">
        <f t="shared" si="168"/>
        <v>0</v>
      </c>
      <c r="IK107" s="57">
        <f>'m12'!P107+'m12'!R107+'m12'!T107+'m12'!V107+'m12'!X107+'m12'!Z107+'m12'!AB107</f>
        <v>0</v>
      </c>
      <c r="IL107" s="58"/>
      <c r="IM107" s="57">
        <f t="shared" si="169"/>
        <v>0</v>
      </c>
      <c r="IN107" s="61"/>
      <c r="IO107" s="55">
        <f>'m12'!AC107+'m12'!AE107+'m12'!AG107+'m12'!AI107+'m12'!AK107+'m12'!AM107+'m12'!AO107</f>
        <v>0</v>
      </c>
      <c r="IP107" s="57">
        <f t="shared" si="170"/>
        <v>0</v>
      </c>
      <c r="IQ107" s="57">
        <f>'m12'!AD107+'m12'!AF107+'m12'!AH107+'m12'!AJ107+'m12'!AL107+'m12'!AN107+'m12'!AP107</f>
        <v>0</v>
      </c>
      <c r="IR107" s="58"/>
      <c r="IS107" s="57">
        <f t="shared" si="171"/>
        <v>0</v>
      </c>
      <c r="IT107" s="61"/>
      <c r="IU107" s="55">
        <f>'m12'!AQ107+'m12'!AS107+'m12'!AU107+'m12'!AW107+'m12'!AY107+'m12'!BA107+'m12'!BC107</f>
        <v>0</v>
      </c>
      <c r="IV107" s="57">
        <f t="shared" si="172"/>
        <v>0</v>
      </c>
      <c r="IW107" s="57">
        <f>'m12'!AR107+'m12'!AT107+'m12'!AV107+'m12'!AX107+'m12'!AZ107+'m12'!BB107+'m12'!BD107</f>
        <v>0</v>
      </c>
      <c r="IX107" s="58"/>
      <c r="IY107" s="57">
        <f t="shared" si="173"/>
        <v>0</v>
      </c>
      <c r="IZ107" s="61"/>
      <c r="JA107" s="55">
        <f>'m12'!BE107+'m12'!BG107+'m12'!BI107+'m12'!BK107</f>
        <v>0</v>
      </c>
      <c r="JB107" s="57">
        <f t="shared" si="174"/>
        <v>0</v>
      </c>
      <c r="JC107" s="57">
        <f>'m12'!BF107+'m12'!BH107+'m12'!BJ107+'m12'!BL107</f>
        <v>0</v>
      </c>
      <c r="JD107" s="58"/>
      <c r="JE107" s="57">
        <f t="shared" si="175"/>
        <v>0</v>
      </c>
    </row>
    <row r="108">
      <c r="A108" s="2" t="str">
        <f>IFERROR(__xludf.DUMMYFUNCTION("""COMPUTED_VALUE"""),"Jiří Pilnáček-x")</f>
        <v>Jiří Pilnáček-x</v>
      </c>
      <c r="B108" s="2"/>
      <c r="C108" s="94"/>
      <c r="D108" s="46"/>
      <c r="E108" s="46"/>
      <c r="F108" s="47"/>
      <c r="G108" s="46"/>
      <c r="H108" s="2"/>
      <c r="I108" s="45"/>
      <c r="J108" s="46"/>
      <c r="K108" s="46"/>
      <c r="L108" s="47"/>
      <c r="M108" s="46"/>
      <c r="N108" s="2"/>
      <c r="O108" s="45"/>
      <c r="P108" s="46"/>
      <c r="Q108" s="46"/>
      <c r="R108" s="47"/>
      <c r="S108" s="46"/>
      <c r="T108" s="2"/>
      <c r="U108" s="45"/>
      <c r="V108" s="46"/>
      <c r="W108" s="46"/>
      <c r="X108" s="47"/>
      <c r="Y108" s="46"/>
      <c r="Z108" s="2"/>
      <c r="AA108" s="45"/>
      <c r="AB108" s="46"/>
      <c r="AC108" s="46"/>
      <c r="AD108" s="47"/>
      <c r="AE108" s="46"/>
      <c r="AF108" s="2"/>
      <c r="AG108" s="45"/>
      <c r="AH108" s="46"/>
      <c r="AI108" s="46"/>
      <c r="AJ108" s="47"/>
      <c r="AK108" s="46"/>
      <c r="AL108" s="2"/>
      <c r="AM108" s="45"/>
      <c r="AN108" s="46"/>
      <c r="AO108" s="52"/>
      <c r="AP108" s="47"/>
      <c r="AQ108" s="46"/>
      <c r="AR108" s="2"/>
      <c r="AS108" s="45"/>
      <c r="AT108" s="46"/>
      <c r="AU108" s="46"/>
      <c r="AV108" s="47"/>
      <c r="AW108" s="62"/>
      <c r="AX108" s="2"/>
      <c r="AY108" s="45"/>
      <c r="AZ108" s="46"/>
      <c r="BA108" s="46"/>
      <c r="BB108" s="47"/>
      <c r="BC108" s="46"/>
      <c r="BD108" s="2"/>
      <c r="BE108" s="45"/>
      <c r="BF108" s="46"/>
      <c r="BG108" s="46"/>
      <c r="BH108" s="47"/>
      <c r="BI108" s="46"/>
      <c r="BJ108" s="2"/>
      <c r="BK108" s="45"/>
      <c r="BL108" s="46"/>
      <c r="BM108" s="46"/>
      <c r="BN108" s="47"/>
      <c r="BO108" s="46"/>
      <c r="BP108" s="2"/>
      <c r="BQ108" s="45"/>
      <c r="BR108" s="46"/>
      <c r="BS108" s="46"/>
      <c r="BT108" s="47"/>
      <c r="BU108" s="46"/>
      <c r="BV108" s="2"/>
      <c r="BW108" s="45">
        <f>'m5'!AY86+'m5'!BA86+'m5'!BC86+'m5'!BE86+'m5'!BG86+'m5'!BI86+'m5'!BK86</f>
        <v>0</v>
      </c>
      <c r="BX108" s="46">
        <f>'m5'!A86*BW108</f>
        <v>0</v>
      </c>
      <c r="BY108" s="46">
        <f>'m5'!AZ86+'m5'!BB86+'m5'!BD86+'m5'!BF86+'m5'!BH86+'m5'!BJ86+'m5'!BL86</f>
        <v>0</v>
      </c>
      <c r="BZ108" s="47"/>
      <c r="CA108" s="46">
        <f t="shared" si="116"/>
        <v>0</v>
      </c>
      <c r="CB108" s="44">
        <f>IFERROR(__xludf.DUMMYFUNCTION("""COMPUTED_VALUE"""),100.0)</f>
        <v>100</v>
      </c>
      <c r="CC108" s="45">
        <f>'m6'!C98+'m6'!E98+'m6'!G98+'m6'!I98+'m6'!K98+'m6'!M98+'m6'!O98</f>
        <v>0</v>
      </c>
      <c r="CD108" s="46">
        <f t="shared" si="117"/>
        <v>0</v>
      </c>
      <c r="CE108" s="46">
        <f>'m6'!D98+'m6'!F98+'m6'!H98+'m6'!J98+'m6'!L98+'m6'!N98+'m6'!P98</f>
        <v>0</v>
      </c>
      <c r="CF108" s="64"/>
      <c r="CG108" s="46">
        <f t="shared" si="118"/>
        <v>0</v>
      </c>
      <c r="CH108" s="2"/>
      <c r="CI108" s="45">
        <f>'m6'!Q98+'m6'!S98+'m6'!U98+'m6'!W98+'m6'!Y98+'m6'!AA98+'m6'!AC98</f>
        <v>0</v>
      </c>
      <c r="CJ108" s="54">
        <f t="shared" si="119"/>
        <v>0</v>
      </c>
      <c r="CK108" s="46">
        <f>'m6'!R98+'m6'!T98+'m6'!V98+'m6'!X98+'m6'!Z98+'m6'!AB98+'m6'!AD98</f>
        <v>0</v>
      </c>
      <c r="CL108" s="64"/>
      <c r="CM108" s="46">
        <f t="shared" si="120"/>
        <v>0</v>
      </c>
      <c r="CN108" s="2"/>
      <c r="CO108" s="45">
        <f>'m6'!AE98+'m6'!AG98+'m6'!AI98+'m6'!AK98+'m6'!AM98+'m6'!AO98+'m6'!AQ98</f>
        <v>0</v>
      </c>
      <c r="CP108" s="46">
        <f t="shared" si="121"/>
        <v>0</v>
      </c>
      <c r="CQ108" s="46">
        <f>'m6'!AF98+'m6'!AH98+'m6'!AJ98+'m6'!AL98+'m6'!AN98+'m6'!AP98+'m6'!AR98</f>
        <v>0</v>
      </c>
      <c r="CR108" s="64"/>
      <c r="CS108" s="46">
        <f t="shared" si="122"/>
        <v>0</v>
      </c>
      <c r="CT108" s="2"/>
      <c r="CU108" s="45">
        <f>'m6'!AS98+'m6'!AU98+'m6'!AW98+'m6'!AY98+'m6'!BA98+'m6'!BC98+'m6'!BE98</f>
        <v>10</v>
      </c>
      <c r="CV108" s="46">
        <f t="shared" si="123"/>
        <v>1000</v>
      </c>
      <c r="CW108" s="46">
        <f>'m6'!AT98+'m6'!AV98+'m6'!AX98+'m6'!AZ98+'m6'!BB98+'m6'!BD98+'m6'!BF98</f>
        <v>0</v>
      </c>
      <c r="CX108" s="64"/>
      <c r="CY108" s="46">
        <f t="shared" si="124"/>
        <v>-1000</v>
      </c>
      <c r="CZ108" s="2"/>
      <c r="DA108" s="45">
        <f>'m6'!BG98+'m6'!BI98+'m7'!C98+'m7'!E98+'m7'!G98+'m7'!I98+'m7'!K98</f>
        <v>0</v>
      </c>
      <c r="DB108" s="46">
        <f>('m6'!BG98+'m6'!BI98)*'m6'!A98+('m7'!C98+'m7'!E98+'m7'!G98+'m7'!I98+'m7'!K98)*'m7'!A98</f>
        <v>0</v>
      </c>
      <c r="DC108" s="46">
        <f>'m6'!BH98+'m6'!BJ98+'m7'!D98+'m7'!F98+'m7'!H98+'m7'!J98+'m7'!L98</f>
        <v>0</v>
      </c>
      <c r="DD108" s="64"/>
      <c r="DE108" s="46">
        <f t="shared" si="125"/>
        <v>0</v>
      </c>
      <c r="DF108" s="2"/>
      <c r="DG108" s="45">
        <f>'m7'!M98+'m7'!O98+'m7'!Q98+'m7'!S98+'m7'!U98+'m7'!W98+'m7'!Y98</f>
        <v>0</v>
      </c>
      <c r="DH108" s="46">
        <f t="shared" si="126"/>
        <v>0</v>
      </c>
      <c r="DI108" s="46">
        <f>'m7'!N98+'m7'!P98+'m7'!R98+'m7'!T98+'m7'!V98+'m7'!X98+'m7'!Z98</f>
        <v>0</v>
      </c>
      <c r="DJ108" s="64"/>
      <c r="DK108" s="46">
        <f t="shared" si="127"/>
        <v>0</v>
      </c>
      <c r="DL108" s="2"/>
      <c r="DM108" s="45">
        <f>'m7'!AA98+'m7'!AC98+'m7'!AE98+'m7'!AG98+'m7'!AI98+'m7'!AK98+'m7'!AM98</f>
        <v>0</v>
      </c>
      <c r="DN108" s="46">
        <f t="shared" si="128"/>
        <v>0</v>
      </c>
      <c r="DO108" s="46">
        <f>'m7'!AB98+'m7'!AD98+'m7'!AF98+'m7'!AH98+'m7'!AJ98+'m7'!AL98+'m7'!AN98</f>
        <v>0</v>
      </c>
      <c r="DP108" s="64"/>
      <c r="DQ108" s="46">
        <f t="shared" si="129"/>
        <v>0</v>
      </c>
      <c r="DR108" s="2"/>
      <c r="DS108" s="45">
        <f>'m7'!AO98+'m7'!AQ98+'m7'!AS98+'m7'!AU98+'m7'!AW98+'m7'!AY98+'m7'!BA98</f>
        <v>0</v>
      </c>
      <c r="DT108" s="46">
        <f t="shared" si="130"/>
        <v>0</v>
      </c>
      <c r="DU108" s="46">
        <f>'m7'!AP98+'m7'!AR98+'m7'!AT98+'m7'!AV98+'m7'!AX98+'m7'!AZ98+'m7'!BB98</f>
        <v>0</v>
      </c>
      <c r="DV108" s="64"/>
      <c r="DW108" s="46">
        <f t="shared" si="131"/>
        <v>0</v>
      </c>
      <c r="DX108" s="2"/>
      <c r="DY108" s="97">
        <f>'m7'!BC98+'m7'!BE98+'m7'!BG98+'m7'!BI98+'m7'!BK98+'m8'!C98+'m8'!E98</f>
        <v>0</v>
      </c>
      <c r="DZ108" s="63">
        <f>('m7'!BC98+'m7'!BE98+'m7'!BG98+'m7'!BI98+'m7'!BK98)*DF108+('m8'!C98+'m8'!E98)*ED108</f>
        <v>0</v>
      </c>
      <c r="EA108" s="63">
        <f>'m7'!BD98+'m7'!BF98+'m7'!BH98+'m7'!BJ98+'m7'!BL98+'m8'!D98+'m8'!F98</f>
        <v>0</v>
      </c>
      <c r="EB108" s="64"/>
      <c r="EC108" s="63">
        <f t="shared" si="132"/>
        <v>0</v>
      </c>
      <c r="ED108" s="65">
        <f>IFERROR(__xludf.DUMMYFUNCTION("""COMPUTED_VALUE"""),100.0)</f>
        <v>100</v>
      </c>
      <c r="EE108" s="97">
        <f>'m8'!G98+'m8'!I98+'m8'!K98+'m8'!M98+'m8'!O98+'m8'!Q98+'m8'!S98</f>
        <v>0</v>
      </c>
      <c r="EF108" s="63">
        <f t="shared" si="133"/>
        <v>0</v>
      </c>
      <c r="EG108" s="63">
        <f>'m8'!H98+'m8'!J98+'m8'!L98+'m8'!N98+'m8'!P98+'m8'!R98+'m8'!T98</f>
        <v>0</v>
      </c>
      <c r="EH108" s="64"/>
      <c r="EI108" s="63">
        <f t="shared" si="134"/>
        <v>0</v>
      </c>
      <c r="EJ108" s="66"/>
      <c r="EK108" s="97">
        <f>'m8'!U98+'m8'!W98+'m8'!Y98+'m8'!AA98+'m8'!AC98+'m8'!AE98+'m8'!AG98</f>
        <v>0</v>
      </c>
      <c r="EL108" s="63">
        <f t="shared" si="135"/>
        <v>0</v>
      </c>
      <c r="EM108" s="63">
        <f>'m8'!V98+'m8'!X98+'m8'!Z98+'m8'!AB98+'m8'!AD98+'m8'!AF98+'m8'!AH98</f>
        <v>0</v>
      </c>
      <c r="EN108" s="64"/>
      <c r="EO108" s="63">
        <f t="shared" si="136"/>
        <v>0</v>
      </c>
      <c r="EP108" s="67"/>
      <c r="EQ108" s="55">
        <f>'m8'!AI98+'m8'!AK98+'m8'!AM98+'m8'!AO98+'m8'!AQ98+'m8'!AS98+'m8'!AU98</f>
        <v>0</v>
      </c>
      <c r="ER108" s="57">
        <f t="shared" si="137"/>
        <v>0</v>
      </c>
      <c r="ES108" s="57">
        <f>'m8'!AJ98+'m8'!AL98+'m8'!AN98+'m8'!AP98+'m8'!AR98+'m8'!AT98+'m8'!AV98</f>
        <v>0</v>
      </c>
      <c r="ET108" s="68"/>
      <c r="EU108" s="57">
        <f t="shared" si="138"/>
        <v>0</v>
      </c>
      <c r="EV108" s="67"/>
      <c r="EW108" s="55">
        <f>'m8'!AW98+'m8'!AY98+'m8'!BA98+'m8'!BC98+'m8'!BE98+'m8'!BG98+'m8'!BI98</f>
        <v>0</v>
      </c>
      <c r="EX108" s="57">
        <f t="shared" si="139"/>
        <v>0</v>
      </c>
      <c r="EY108" s="57">
        <f>'m8'!AX98+'m8'!AZ98+'m8'!BB98+'m8'!BD98+'m8'!BF98+'m8'!BH98+'m8'!BJ98</f>
        <v>0</v>
      </c>
      <c r="EZ108" s="68"/>
      <c r="FA108" s="57">
        <f t="shared" si="140"/>
        <v>0</v>
      </c>
      <c r="FB108" s="67"/>
      <c r="FC108" s="55">
        <f>'m8'!BK98+'m9'!C98+'m9'!E98+'m9'!G98+'m9'!I98+'m9'!K98+'m9'!M98</f>
        <v>0</v>
      </c>
      <c r="FD108" s="57">
        <f>'m8'!BK98*ED108+'m9'!C98*FH108+'m9'!E98*FH108+'m9'!G98*FH108+'m9'!I98*FH108+'m9'!K98*FH108+'m9'!M98*FH108</f>
        <v>0</v>
      </c>
      <c r="FE108" s="57">
        <f>'m8'!BL98+'m9'!D98+'m9'!F98+'m9'!H98+'m9'!J98+'m9'!L98+'m9'!N98</f>
        <v>0</v>
      </c>
      <c r="FF108" s="68"/>
      <c r="FG108" s="57">
        <f t="shared" si="141"/>
        <v>0</v>
      </c>
      <c r="FH108" s="65">
        <f>IFERROR(__xludf.DUMMYFUNCTION("""COMPUTED_VALUE"""),100.0)</f>
        <v>100</v>
      </c>
      <c r="FI108" s="97">
        <f>'m9'!O98+'m9'!Q98+'m9'!S98+'m9'!U98+'m9'!W98+'m9'!Y98+'m9'!AA98</f>
        <v>0</v>
      </c>
      <c r="FJ108" s="63">
        <f t="shared" si="142"/>
        <v>0</v>
      </c>
      <c r="FK108" s="63">
        <f>'m9'!P98+'m9'!R98+'m9'!T98+'m9'!V98+'m9'!X98+'m9'!Z98+'m9'!AB98</f>
        <v>0</v>
      </c>
      <c r="FL108" s="64"/>
      <c r="FM108" s="63">
        <f t="shared" si="143"/>
        <v>0</v>
      </c>
      <c r="FN108" s="67"/>
      <c r="FO108" s="55">
        <f>'m9'!AC98+'m9'!AE98+'m9'!AG98+'m9'!AI98+'m9'!AK98+'m9'!AM98+'m9'!AO98</f>
        <v>0</v>
      </c>
      <c r="FP108" s="57">
        <f t="shared" si="144"/>
        <v>0</v>
      </c>
      <c r="FQ108" s="57">
        <f>'m9'!AD98+'m9'!AF98+'m9'!AH98+'m9'!AJ98+'m9'!AL98+'m9'!AN98+'m9'!AP98</f>
        <v>0</v>
      </c>
      <c r="FR108" s="68"/>
      <c r="FS108" s="57">
        <f t="shared" si="145"/>
        <v>0</v>
      </c>
      <c r="FT108" s="67"/>
      <c r="FU108" s="55">
        <f>'m9'!AQ98+'m9'!AS98+'m9'!AU98+'m9'!AW98+'m9'!AY98+'m9'!BA98+'m9'!BC98</f>
        <v>0</v>
      </c>
      <c r="FV108" s="57">
        <f t="shared" si="146"/>
        <v>0</v>
      </c>
      <c r="FW108" s="57">
        <f>'m9'!AR98+'m9'!AT98+'m9'!AV98+'m9'!AX98+'m9'!AZ98+'m9'!BB98+'m9'!BD98</f>
        <v>0</v>
      </c>
      <c r="FX108" s="68"/>
      <c r="FY108" s="57">
        <f t="shared" si="147"/>
        <v>0</v>
      </c>
      <c r="FZ108" s="67"/>
      <c r="GA108" s="55">
        <f>'m9'!BE98+'m9'!BG98+'m9'!BI98+'m10'!C108+'m10'!E108+'m10'!G108+'m10'!I108</f>
        <v>0</v>
      </c>
      <c r="GB108" s="57">
        <f t="shared" si="148"/>
        <v>0</v>
      </c>
      <c r="GC108" s="57">
        <f>'m9'!BF98+'m9'!BH98+'m9'!BJ98+'m10'!D108+'m10'!F108+'m10'!H108+'m10'!J108</f>
        <v>0</v>
      </c>
      <c r="GD108" s="68"/>
      <c r="GE108" s="57">
        <f t="shared" si="149"/>
        <v>0</v>
      </c>
      <c r="GF108" s="69">
        <f>IFERROR(__xludf.DUMMYFUNCTION("""COMPUTED_VALUE"""),100.0)</f>
        <v>100</v>
      </c>
      <c r="GG108" s="55">
        <f>'m10'!K108+'m10'!M108+'m10'!O108+'m10'!Q108+'m10'!S108+'m10'!U108+'m10'!W108</f>
        <v>0</v>
      </c>
      <c r="GH108" s="57">
        <f t="shared" si="150"/>
        <v>0</v>
      </c>
      <c r="GI108" s="57">
        <f>'m10'!L108+'m10'!N108+'m10'!P108+'m10'!R108+'m10'!T108+'m10'!V108+'m10'!X108</f>
        <v>0</v>
      </c>
      <c r="GJ108" s="68"/>
      <c r="GK108" s="57">
        <f t="shared" si="151"/>
        <v>0</v>
      </c>
      <c r="GL108" s="67"/>
      <c r="GM108" s="55">
        <f>'m10'!Y108+'m10'!AA108+'m10'!AC108+'m10'!AE108+'m10'!AG108+'m10'!AI108+'m10'!AK108</f>
        <v>0</v>
      </c>
      <c r="GN108" s="57">
        <f t="shared" si="152"/>
        <v>0</v>
      </c>
      <c r="GO108" s="57">
        <f>'m10'!Z108+'m10'!AB108+'m10'!AD108+'m10'!AF108+'m10'!AH108+'m10'!AJ108+'m10'!AL108</f>
        <v>0</v>
      </c>
      <c r="GP108" s="68"/>
      <c r="GQ108" s="57">
        <f t="shared" si="153"/>
        <v>0</v>
      </c>
      <c r="GR108" s="61"/>
      <c r="GS108" s="55">
        <f>'m10'!AM108+'m10'!AO108+'m10'!AQ108+'m10'!AS108+'m10'!AU108+'m10'!AW108+'m10'!AY108</f>
        <v>0</v>
      </c>
      <c r="GT108" s="57">
        <f t="shared" si="154"/>
        <v>0</v>
      </c>
      <c r="GU108" s="57">
        <f>'m10'!AN108+'m10'!AP108+'m10'!AR108+'m10'!AT108+'m10'!AV108+'m10'!AX108+'m10'!AZ108</f>
        <v>0</v>
      </c>
      <c r="GV108" s="58"/>
      <c r="GW108" s="57">
        <f t="shared" si="155"/>
        <v>0</v>
      </c>
      <c r="GX108" s="61"/>
      <c r="GY108" s="55">
        <f>'m10'!BA108+'m10'!BC108+'m10'!BE108+'m10'!BG108+'m10'!BI108+'m10'!BK108+'m11'!C108</f>
        <v>0</v>
      </c>
      <c r="GZ108" s="57">
        <f t="shared" si="156"/>
        <v>0</v>
      </c>
      <c r="HA108" s="57">
        <f>'m10'!BB108+'m10'!BD108+'m10'!BF108+'m10'!BH108+'m10'!BJ108+'m10'!BL108+'m11'!D108</f>
        <v>0</v>
      </c>
      <c r="HB108" s="58"/>
      <c r="HC108" s="57">
        <f t="shared" si="157"/>
        <v>0</v>
      </c>
      <c r="HD108" s="69">
        <f>IFERROR(__xludf.DUMMYFUNCTION("""COMPUTED_VALUE"""),100.0)</f>
        <v>100</v>
      </c>
      <c r="HE108" s="55">
        <f>'m11'!E108+'m11'!G108+'m11'!I108+'m11'!K108+'m11'!M108+'m11'!O108+'m11'!Q108</f>
        <v>0</v>
      </c>
      <c r="HF108" s="57">
        <f t="shared" si="158"/>
        <v>0</v>
      </c>
      <c r="HG108" s="57">
        <f>'m11'!F108+'m11'!H108+'m11'!J108+'m11'!L108+'m11'!N108+'m11'!P108+'m11'!R108</f>
        <v>0</v>
      </c>
      <c r="HH108" s="68"/>
      <c r="HI108" s="57">
        <f t="shared" si="159"/>
        <v>0</v>
      </c>
      <c r="HJ108" s="67"/>
      <c r="HK108" s="55">
        <f>'m11'!S108+'m11'!U108+'m11'!W108+'m11'!Y108+'m11'!AA108+'m11'!AC108+'m11'!AE108</f>
        <v>0</v>
      </c>
      <c r="HL108" s="57">
        <f t="shared" si="160"/>
        <v>0</v>
      </c>
      <c r="HM108" s="57">
        <f>'m11'!T108+'m11'!V108+'m11'!X108+'m11'!Z108+'m11'!AB108+'m11'!AD108+'m11'!AF108</f>
        <v>0</v>
      </c>
      <c r="HN108" s="68"/>
      <c r="HO108" s="57">
        <f t="shared" si="161"/>
        <v>0</v>
      </c>
      <c r="HP108" s="61"/>
      <c r="HQ108" s="55">
        <f>'m11'!AG108+'m11'!AI108+'m11'!AK108+'m11'!AM108+'m11'!AO108+'m11'!AQ108+'m11'!AS108</f>
        <v>0</v>
      </c>
      <c r="HR108" s="57">
        <f t="shared" si="162"/>
        <v>0</v>
      </c>
      <c r="HS108" s="57">
        <f>'m11'!AH108+'m11'!AJ108+'m11'!AL108+'m11'!AN108+'m11'!AP108+'m11'!AR108+'m11'!AT108</f>
        <v>0</v>
      </c>
      <c r="HT108" s="58"/>
      <c r="HU108" s="57">
        <f t="shared" si="163"/>
        <v>0</v>
      </c>
      <c r="HV108" s="61"/>
      <c r="HW108" s="55">
        <f>'m11'!AU108+'m11'!AW108+'m11'!AY108+'m11'!BA108+'m11'!BC108+'m11'!BE108+'m11'!BG108</f>
        <v>0</v>
      </c>
      <c r="HX108" s="57">
        <f t="shared" si="164"/>
        <v>0</v>
      </c>
      <c r="HY108" s="57">
        <f>'m11'!AV108+'m11'!AX108+'m11'!AZ108+'m11'!BB108+'m11'!BD108+'m11'!BF108+'m11'!BH108</f>
        <v>0</v>
      </c>
      <c r="HZ108" s="58"/>
      <c r="IA108" s="57">
        <f t="shared" si="165"/>
        <v>0</v>
      </c>
      <c r="IB108" s="61">
        <f>IFERROR(__xludf.DUMMYFUNCTION("""COMPUTED_VALUE"""),100.0)</f>
        <v>100</v>
      </c>
      <c r="IC108" s="55">
        <f>'m11'!BI108+'m12'!C108+'m12'!E108+'m12'!G108+'m12'!I108+'m12'!K108+'m12'!M108</f>
        <v>0</v>
      </c>
      <c r="ID108" s="57">
        <f t="shared" si="166"/>
        <v>0</v>
      </c>
      <c r="IE108" s="57">
        <f>'m11'!BJ108+'m12'!D108+'m12'!F108+'m12'!H108+'m12'!J108+'m12'!L108+'m12'!N108</f>
        <v>0</v>
      </c>
      <c r="IF108" s="58"/>
      <c r="IG108" s="57">
        <f t="shared" si="167"/>
        <v>0</v>
      </c>
      <c r="IH108" s="61"/>
      <c r="II108" s="55">
        <f>'m12'!O108+'m12'!Q108+'m12'!S108+'m12'!U108+'m12'!W108+'m12'!Y108+'m12'!AA108</f>
        <v>0</v>
      </c>
      <c r="IJ108" s="57">
        <f t="shared" si="168"/>
        <v>0</v>
      </c>
      <c r="IK108" s="57">
        <f>'m12'!P108+'m12'!R108+'m12'!T108+'m12'!V108+'m12'!X108+'m12'!Z108+'m12'!AB108</f>
        <v>0</v>
      </c>
      <c r="IL108" s="58"/>
      <c r="IM108" s="57">
        <f t="shared" si="169"/>
        <v>0</v>
      </c>
      <c r="IN108" s="61"/>
      <c r="IO108" s="55">
        <f>'m12'!AC108+'m12'!AE108+'m12'!AG108+'m12'!AI108+'m12'!AK108+'m12'!AM108+'m12'!AO108</f>
        <v>0</v>
      </c>
      <c r="IP108" s="57">
        <f t="shared" si="170"/>
        <v>0</v>
      </c>
      <c r="IQ108" s="57">
        <f>'m12'!AD108+'m12'!AF108+'m12'!AH108+'m12'!AJ108+'m12'!AL108+'m12'!AN108+'m12'!AP108</f>
        <v>0</v>
      </c>
      <c r="IR108" s="58"/>
      <c r="IS108" s="57">
        <f t="shared" si="171"/>
        <v>0</v>
      </c>
      <c r="IT108" s="61"/>
      <c r="IU108" s="55">
        <f>'m12'!AQ108+'m12'!AS108+'m12'!AU108+'m12'!AW108+'m12'!AY108+'m12'!BA108+'m12'!BC108</f>
        <v>0</v>
      </c>
      <c r="IV108" s="57">
        <f t="shared" si="172"/>
        <v>0</v>
      </c>
      <c r="IW108" s="57">
        <f>'m12'!AR108+'m12'!AT108+'m12'!AV108+'m12'!AX108+'m12'!AZ108+'m12'!BB108+'m12'!BD108</f>
        <v>0</v>
      </c>
      <c r="IX108" s="58"/>
      <c r="IY108" s="57">
        <f t="shared" si="173"/>
        <v>0</v>
      </c>
      <c r="IZ108" s="61"/>
      <c r="JA108" s="55">
        <f>'m12'!BE108+'m12'!BG108+'m12'!BI108+'m12'!BK108</f>
        <v>0</v>
      </c>
      <c r="JB108" s="57">
        <f t="shared" si="174"/>
        <v>0</v>
      </c>
      <c r="JC108" s="57">
        <f>'m12'!BF108+'m12'!BH108+'m12'!BJ108+'m12'!BL108</f>
        <v>0</v>
      </c>
      <c r="JD108" s="58"/>
      <c r="JE108" s="57">
        <f t="shared" si="175"/>
        <v>0</v>
      </c>
    </row>
    <row r="109">
      <c r="A109" s="2" t="str">
        <f>IFERROR(__xludf.DUMMYFUNCTION("""COMPUTED_VALUE"""),"Michal Bandy-x")</f>
        <v>Michal Bandy-x</v>
      </c>
      <c r="B109" s="2"/>
      <c r="C109" s="94"/>
      <c r="D109" s="46"/>
      <c r="E109" s="46"/>
      <c r="F109" s="47"/>
      <c r="G109" s="46"/>
      <c r="H109" s="2"/>
      <c r="I109" s="45"/>
      <c r="J109" s="46"/>
      <c r="K109" s="46"/>
      <c r="L109" s="47"/>
      <c r="M109" s="46"/>
      <c r="N109" s="2"/>
      <c r="O109" s="45"/>
      <c r="P109" s="46"/>
      <c r="Q109" s="46"/>
      <c r="R109" s="47"/>
      <c r="S109" s="46"/>
      <c r="T109" s="2"/>
      <c r="U109" s="45"/>
      <c r="V109" s="46"/>
      <c r="W109" s="46"/>
      <c r="X109" s="47"/>
      <c r="Y109" s="46"/>
      <c r="Z109" s="2"/>
      <c r="AA109" s="45"/>
      <c r="AB109" s="46"/>
      <c r="AC109" s="46"/>
      <c r="AD109" s="47"/>
      <c r="AE109" s="46"/>
      <c r="AF109" s="2"/>
      <c r="AG109" s="45"/>
      <c r="AH109" s="46"/>
      <c r="AI109" s="46"/>
      <c r="AJ109" s="47"/>
      <c r="AK109" s="46"/>
      <c r="AL109" s="2"/>
      <c r="AM109" s="45"/>
      <c r="AN109" s="46"/>
      <c r="AO109" s="52"/>
      <c r="AP109" s="47"/>
      <c r="AQ109" s="46"/>
      <c r="AR109" s="2"/>
      <c r="AS109" s="45"/>
      <c r="AT109" s="46"/>
      <c r="AU109" s="46"/>
      <c r="AV109" s="47"/>
      <c r="AW109" s="62"/>
      <c r="AX109" s="2"/>
      <c r="AY109" s="45"/>
      <c r="AZ109" s="46"/>
      <c r="BA109" s="46"/>
      <c r="BB109" s="47"/>
      <c r="BC109" s="46"/>
      <c r="BD109" s="2"/>
      <c r="BE109" s="45"/>
      <c r="BF109" s="46"/>
      <c r="BG109" s="46"/>
      <c r="BH109" s="47"/>
      <c r="BI109" s="46"/>
      <c r="BJ109" s="2"/>
      <c r="BK109" s="45"/>
      <c r="BL109" s="46"/>
      <c r="BM109" s="46"/>
      <c r="BN109" s="47"/>
      <c r="BO109" s="46"/>
      <c r="BP109" s="2"/>
      <c r="BQ109" s="45"/>
      <c r="BR109" s="46"/>
      <c r="BS109" s="46"/>
      <c r="BT109" s="47"/>
      <c r="BU109" s="46"/>
      <c r="BV109" s="2"/>
      <c r="BW109" s="45">
        <f>'m5'!AY87+'m5'!BA87+'m5'!BC87+'m5'!BE87+'m5'!BG87+'m5'!BI87+'m5'!BK87</f>
        <v>0</v>
      </c>
      <c r="BX109" s="46">
        <f>'m5'!A87*BW109</f>
        <v>0</v>
      </c>
      <c r="BY109" s="46">
        <f>'m5'!AZ87+'m5'!BB87+'m5'!BD87+'m5'!BF87+'m5'!BH87+'m5'!BJ87+'m5'!BL87</f>
        <v>0</v>
      </c>
      <c r="BZ109" s="47"/>
      <c r="CA109" s="46">
        <f t="shared" si="116"/>
        <v>0</v>
      </c>
      <c r="CB109" s="44">
        <f>IFERROR(__xludf.DUMMYFUNCTION("""COMPUTED_VALUE"""),100.0)</f>
        <v>100</v>
      </c>
      <c r="CC109" s="45">
        <f>'m6'!C99+'m6'!E99+'m6'!G99+'m6'!I99+'m6'!K99+'m6'!M99+'m6'!O99</f>
        <v>0</v>
      </c>
      <c r="CD109" s="46">
        <f t="shared" si="117"/>
        <v>0</v>
      </c>
      <c r="CE109" s="46">
        <f>'m6'!D99+'m6'!F99+'m6'!H99+'m6'!J99+'m6'!L99+'m6'!N99+'m6'!P99</f>
        <v>0</v>
      </c>
      <c r="CF109" s="64"/>
      <c r="CG109" s="46">
        <f t="shared" si="118"/>
        <v>0</v>
      </c>
      <c r="CH109" s="2"/>
      <c r="CI109" s="45">
        <f>'m6'!Q99+'m6'!S99+'m6'!U99+'m6'!W99+'m6'!Y99+'m6'!AA99+'m6'!AC99</f>
        <v>0</v>
      </c>
      <c r="CJ109" s="54">
        <f t="shared" si="119"/>
        <v>0</v>
      </c>
      <c r="CK109" s="46">
        <f>'m6'!R99+'m6'!T99+'m6'!V99+'m6'!X99+'m6'!Z99+'m6'!AB99+'m6'!AD99</f>
        <v>0</v>
      </c>
      <c r="CL109" s="64"/>
      <c r="CM109" s="46">
        <f t="shared" si="120"/>
        <v>0</v>
      </c>
      <c r="CN109" s="2"/>
      <c r="CO109" s="45">
        <f>'m6'!AE99+'m6'!AG99+'m6'!AI99+'m6'!AK99+'m6'!AM99+'m6'!AO99+'m6'!AQ99</f>
        <v>0</v>
      </c>
      <c r="CP109" s="46">
        <f t="shared" si="121"/>
        <v>0</v>
      </c>
      <c r="CQ109" s="46">
        <f>'m6'!AF99+'m6'!AH99+'m6'!AJ99+'m6'!AL99+'m6'!AN99+'m6'!AP99+'m6'!AR99</f>
        <v>0</v>
      </c>
      <c r="CR109" s="64"/>
      <c r="CS109" s="46">
        <f t="shared" si="122"/>
        <v>0</v>
      </c>
      <c r="CT109" s="2"/>
      <c r="CU109" s="45">
        <f>'m6'!AS99+'m6'!AU99+'m6'!AW99+'m6'!AY99+'m6'!BA99+'m6'!BC99+'m6'!BE99</f>
        <v>8</v>
      </c>
      <c r="CV109" s="46">
        <f t="shared" si="123"/>
        <v>800</v>
      </c>
      <c r="CW109" s="46">
        <f>'m6'!AT99+'m6'!AV99+'m6'!AX99+'m6'!AZ99+'m6'!BB99+'m6'!BD99+'m6'!BF99</f>
        <v>0</v>
      </c>
      <c r="CX109" s="64"/>
      <c r="CY109" s="46">
        <f t="shared" si="124"/>
        <v>-800</v>
      </c>
      <c r="CZ109" s="2"/>
      <c r="DA109" s="45">
        <f>'m6'!BG99+'m6'!BI99+'m7'!C99+'m7'!E99+'m7'!G99+'m7'!I99+'m7'!K99</f>
        <v>22</v>
      </c>
      <c r="DB109" s="46">
        <f>('m6'!BG99+'m6'!BI99)*'m6'!A99+('m7'!C99+'m7'!E99+'m7'!G99+'m7'!I99+'m7'!K99)*'m7'!A99</f>
        <v>2200</v>
      </c>
      <c r="DC109" s="46">
        <f>'m6'!BH99+'m6'!BJ99+'m7'!D99+'m7'!F99+'m7'!H99+'m7'!J99+'m7'!L99</f>
        <v>0</v>
      </c>
      <c r="DD109" s="64"/>
      <c r="DE109" s="46">
        <f t="shared" si="125"/>
        <v>-2200</v>
      </c>
      <c r="DF109" s="2"/>
      <c r="DG109" s="45">
        <f>'m7'!M99+'m7'!O99+'m7'!Q99+'m7'!S99+'m7'!U99+'m7'!W99+'m7'!Y99</f>
        <v>0</v>
      </c>
      <c r="DH109" s="46">
        <f t="shared" si="126"/>
        <v>0</v>
      </c>
      <c r="DI109" s="46">
        <f>'m7'!N99+'m7'!P99+'m7'!R99+'m7'!T99+'m7'!V99+'m7'!X99+'m7'!Z99</f>
        <v>0</v>
      </c>
      <c r="DJ109" s="64"/>
      <c r="DK109" s="46">
        <f t="shared" si="127"/>
        <v>0</v>
      </c>
      <c r="DL109" s="2"/>
      <c r="DM109" s="45">
        <f>'m7'!AA99+'m7'!AC99+'m7'!AE99+'m7'!AG99+'m7'!AI99+'m7'!AK99+'m7'!AM99</f>
        <v>0</v>
      </c>
      <c r="DN109" s="46">
        <f t="shared" si="128"/>
        <v>0</v>
      </c>
      <c r="DO109" s="46">
        <f>'m7'!AB99+'m7'!AD99+'m7'!AF99+'m7'!AH99+'m7'!AJ99+'m7'!AL99+'m7'!AN99</f>
        <v>0</v>
      </c>
      <c r="DP109" s="64"/>
      <c r="DQ109" s="46">
        <f t="shared" si="129"/>
        <v>0</v>
      </c>
      <c r="DR109" s="2"/>
      <c r="DS109" s="45">
        <f>'m7'!AO99+'m7'!AQ99+'m7'!AS99+'m7'!AU99+'m7'!AW99+'m7'!AY99+'m7'!BA99</f>
        <v>0</v>
      </c>
      <c r="DT109" s="46">
        <f t="shared" si="130"/>
        <v>0</v>
      </c>
      <c r="DU109" s="46">
        <f>'m7'!AP99+'m7'!AR99+'m7'!AT99+'m7'!AV99+'m7'!AX99+'m7'!AZ99+'m7'!BB99</f>
        <v>0</v>
      </c>
      <c r="DV109" s="64"/>
      <c r="DW109" s="46">
        <f t="shared" si="131"/>
        <v>0</v>
      </c>
      <c r="DX109" s="2"/>
      <c r="DY109" s="97">
        <f>'m7'!BC99+'m7'!BE99+'m7'!BG99+'m7'!BI99+'m7'!BK99+'m8'!C99+'m8'!E99</f>
        <v>0</v>
      </c>
      <c r="DZ109" s="63">
        <f>('m7'!BC99+'m7'!BE99+'m7'!BG99+'m7'!BI99+'m7'!BK99)*DF109+('m8'!C99+'m8'!E99)*ED109</f>
        <v>0</v>
      </c>
      <c r="EA109" s="63">
        <f>'m7'!BD99+'m7'!BF99+'m7'!BH99+'m7'!BJ99+'m7'!BL99+'m8'!D99+'m8'!F99</f>
        <v>0</v>
      </c>
      <c r="EB109" s="64"/>
      <c r="EC109" s="63">
        <f t="shared" si="132"/>
        <v>0</v>
      </c>
      <c r="ED109" s="65">
        <f>IFERROR(__xludf.DUMMYFUNCTION("""COMPUTED_VALUE"""),100.0)</f>
        <v>100</v>
      </c>
      <c r="EE109" s="97">
        <f>'m8'!G99+'m8'!I99+'m8'!K99+'m8'!M99+'m8'!O99+'m8'!Q99+'m8'!S99</f>
        <v>0</v>
      </c>
      <c r="EF109" s="63">
        <f t="shared" si="133"/>
        <v>0</v>
      </c>
      <c r="EG109" s="63">
        <f>'m8'!H99+'m8'!J99+'m8'!L99+'m8'!N99+'m8'!P99+'m8'!R99+'m8'!T99</f>
        <v>0</v>
      </c>
      <c r="EH109" s="64"/>
      <c r="EI109" s="63">
        <f t="shared" si="134"/>
        <v>0</v>
      </c>
      <c r="EJ109" s="66"/>
      <c r="EK109" s="97">
        <f>'m8'!U99+'m8'!W99+'m8'!Y99+'m8'!AA99+'m8'!AC99+'m8'!AE99+'m8'!AG99</f>
        <v>0</v>
      </c>
      <c r="EL109" s="63">
        <f t="shared" si="135"/>
        <v>0</v>
      </c>
      <c r="EM109" s="63">
        <f>'m8'!V99+'m8'!X99+'m8'!Z99+'m8'!AB99+'m8'!AD99+'m8'!AF99+'m8'!AH99</f>
        <v>0</v>
      </c>
      <c r="EN109" s="64"/>
      <c r="EO109" s="63">
        <f t="shared" si="136"/>
        <v>0</v>
      </c>
      <c r="EP109" s="67"/>
      <c r="EQ109" s="55">
        <f>'m8'!AI99+'m8'!AK99+'m8'!AM99+'m8'!AO99+'m8'!AQ99+'m8'!AS99+'m8'!AU99</f>
        <v>0</v>
      </c>
      <c r="ER109" s="57">
        <f t="shared" si="137"/>
        <v>0</v>
      </c>
      <c r="ES109" s="57">
        <f>'m8'!AJ99+'m8'!AL99+'m8'!AN99+'m8'!AP99+'m8'!AR99+'m8'!AT99+'m8'!AV99</f>
        <v>0</v>
      </c>
      <c r="ET109" s="68"/>
      <c r="EU109" s="57">
        <f t="shared" si="138"/>
        <v>0</v>
      </c>
      <c r="EV109" s="67"/>
      <c r="EW109" s="55">
        <f>'m8'!AW99+'m8'!AY99+'m8'!BA99+'m8'!BC99+'m8'!BE99+'m8'!BG99+'m8'!BI99</f>
        <v>0</v>
      </c>
      <c r="EX109" s="57">
        <f t="shared" si="139"/>
        <v>0</v>
      </c>
      <c r="EY109" s="57">
        <f>'m8'!AX99+'m8'!AZ99+'m8'!BB99+'m8'!BD99+'m8'!BF99+'m8'!BH99+'m8'!BJ99</f>
        <v>0</v>
      </c>
      <c r="EZ109" s="68"/>
      <c r="FA109" s="57">
        <f t="shared" si="140"/>
        <v>0</v>
      </c>
      <c r="FB109" s="67"/>
      <c r="FC109" s="55">
        <f>'m8'!BK99+'m9'!C99+'m9'!E99+'m9'!G99+'m9'!I99+'m9'!K99+'m9'!M99</f>
        <v>0</v>
      </c>
      <c r="FD109" s="57">
        <f>'m8'!BK99*ED109+'m9'!C99*FH109+'m9'!E99*FH109+'m9'!G99*FH109+'m9'!I99*FH109+'m9'!K99*FH109+'m9'!M99*FH109</f>
        <v>0</v>
      </c>
      <c r="FE109" s="57">
        <f>'m8'!BL99+'m9'!D99+'m9'!F99+'m9'!H99+'m9'!J99+'m9'!L99+'m9'!N99</f>
        <v>0</v>
      </c>
      <c r="FF109" s="68"/>
      <c r="FG109" s="57">
        <f t="shared" si="141"/>
        <v>0</v>
      </c>
      <c r="FH109" s="65">
        <f>IFERROR(__xludf.DUMMYFUNCTION("""COMPUTED_VALUE"""),100.0)</f>
        <v>100</v>
      </c>
      <c r="FI109" s="97">
        <f>'m9'!O99+'m9'!Q99+'m9'!S99+'m9'!U99+'m9'!W99+'m9'!Y99+'m9'!AA99</f>
        <v>0</v>
      </c>
      <c r="FJ109" s="63">
        <f t="shared" si="142"/>
        <v>0</v>
      </c>
      <c r="FK109" s="63">
        <f>'m9'!P99+'m9'!R99+'m9'!T99+'m9'!V99+'m9'!X99+'m9'!Z99+'m9'!AB99</f>
        <v>0</v>
      </c>
      <c r="FL109" s="64"/>
      <c r="FM109" s="63">
        <f t="shared" si="143"/>
        <v>0</v>
      </c>
      <c r="FN109" s="67"/>
      <c r="FO109" s="55">
        <f>'m9'!AC99+'m9'!AE99+'m9'!AG99+'m9'!AI99+'m9'!AK99+'m9'!AM99+'m9'!AO99</f>
        <v>0</v>
      </c>
      <c r="FP109" s="57">
        <f t="shared" si="144"/>
        <v>0</v>
      </c>
      <c r="FQ109" s="57">
        <f>'m9'!AD99+'m9'!AF99+'m9'!AH99+'m9'!AJ99+'m9'!AL99+'m9'!AN99+'m9'!AP99</f>
        <v>0</v>
      </c>
      <c r="FR109" s="68"/>
      <c r="FS109" s="57">
        <f t="shared" si="145"/>
        <v>0</v>
      </c>
      <c r="FT109" s="67"/>
      <c r="FU109" s="55">
        <f>'m9'!AQ99+'m9'!AS99+'m9'!AU99+'m9'!AW99+'m9'!AY99+'m9'!BA99+'m9'!BC99</f>
        <v>0</v>
      </c>
      <c r="FV109" s="57">
        <f t="shared" si="146"/>
        <v>0</v>
      </c>
      <c r="FW109" s="57">
        <f>'m9'!AR99+'m9'!AT99+'m9'!AV99+'m9'!AX99+'m9'!AZ99+'m9'!BB99+'m9'!BD99</f>
        <v>0</v>
      </c>
      <c r="FX109" s="68"/>
      <c r="FY109" s="57">
        <f t="shared" si="147"/>
        <v>0</v>
      </c>
      <c r="FZ109" s="67"/>
      <c r="GA109" s="55">
        <f>'m9'!BE99+'m9'!BG99+'m9'!BI99+'m10'!C109+'m10'!E109+'m10'!G109+'m10'!I109</f>
        <v>0</v>
      </c>
      <c r="GB109" s="57">
        <f t="shared" si="148"/>
        <v>0</v>
      </c>
      <c r="GC109" s="57">
        <f>'m9'!BF99+'m9'!BH99+'m9'!BJ99+'m10'!D109+'m10'!F109+'m10'!H109+'m10'!J109</f>
        <v>0</v>
      </c>
      <c r="GD109" s="68"/>
      <c r="GE109" s="57">
        <f t="shared" si="149"/>
        <v>0</v>
      </c>
      <c r="GF109" s="69">
        <f>IFERROR(__xludf.DUMMYFUNCTION("""COMPUTED_VALUE"""),100.0)</f>
        <v>100</v>
      </c>
      <c r="GG109" s="55">
        <f>'m10'!K109+'m10'!M109+'m10'!O109+'m10'!Q109+'m10'!S109+'m10'!U109+'m10'!W109</f>
        <v>0</v>
      </c>
      <c r="GH109" s="57">
        <f t="shared" si="150"/>
        <v>0</v>
      </c>
      <c r="GI109" s="57">
        <f>'m10'!L109+'m10'!N109+'m10'!P109+'m10'!R109+'m10'!T109+'m10'!V109+'m10'!X109</f>
        <v>0</v>
      </c>
      <c r="GJ109" s="68"/>
      <c r="GK109" s="57">
        <f t="shared" si="151"/>
        <v>0</v>
      </c>
      <c r="GL109" s="67"/>
      <c r="GM109" s="55">
        <f>'m10'!Y109+'m10'!AA109+'m10'!AC109+'m10'!AE109+'m10'!AG109+'m10'!AI109+'m10'!AK109</f>
        <v>0</v>
      </c>
      <c r="GN109" s="57">
        <f t="shared" si="152"/>
        <v>0</v>
      </c>
      <c r="GO109" s="57">
        <f>'m10'!Z109+'m10'!AB109+'m10'!AD109+'m10'!AF109+'m10'!AH109+'m10'!AJ109+'m10'!AL109</f>
        <v>0</v>
      </c>
      <c r="GP109" s="68"/>
      <c r="GQ109" s="57">
        <f t="shared" si="153"/>
        <v>0</v>
      </c>
      <c r="GR109" s="61"/>
      <c r="GS109" s="55">
        <f>'m10'!AM109+'m10'!AO109+'m10'!AQ109+'m10'!AS109+'m10'!AU109+'m10'!AW109+'m10'!AY109</f>
        <v>0</v>
      </c>
      <c r="GT109" s="57">
        <f t="shared" si="154"/>
        <v>0</v>
      </c>
      <c r="GU109" s="57">
        <f>'m10'!AN109+'m10'!AP109+'m10'!AR109+'m10'!AT109+'m10'!AV109+'m10'!AX109+'m10'!AZ109</f>
        <v>0</v>
      </c>
      <c r="GV109" s="58"/>
      <c r="GW109" s="57">
        <f t="shared" si="155"/>
        <v>0</v>
      </c>
      <c r="GX109" s="61"/>
      <c r="GY109" s="55">
        <f>'m10'!BA109+'m10'!BC109+'m10'!BE109+'m10'!BG109+'m10'!BI109+'m10'!BK109+'m11'!C109</f>
        <v>0</v>
      </c>
      <c r="GZ109" s="57">
        <f t="shared" si="156"/>
        <v>0</v>
      </c>
      <c r="HA109" s="57">
        <f>'m10'!BB109+'m10'!BD109+'m10'!BF109+'m10'!BH109+'m10'!BJ109+'m10'!BL109+'m11'!D109</f>
        <v>0</v>
      </c>
      <c r="HB109" s="58"/>
      <c r="HC109" s="57">
        <f t="shared" si="157"/>
        <v>0</v>
      </c>
      <c r="HD109" s="69">
        <f>IFERROR(__xludf.DUMMYFUNCTION("""COMPUTED_VALUE"""),100.0)</f>
        <v>100</v>
      </c>
      <c r="HE109" s="55">
        <f>'m11'!E109+'m11'!G109+'m11'!I109+'m11'!K109+'m11'!M109+'m11'!O109+'m11'!Q109</f>
        <v>0</v>
      </c>
      <c r="HF109" s="57">
        <f t="shared" si="158"/>
        <v>0</v>
      </c>
      <c r="HG109" s="57">
        <f>'m11'!F109+'m11'!H109+'m11'!J109+'m11'!L109+'m11'!N109+'m11'!P109+'m11'!R109</f>
        <v>0</v>
      </c>
      <c r="HH109" s="68"/>
      <c r="HI109" s="57">
        <f t="shared" si="159"/>
        <v>0</v>
      </c>
      <c r="HJ109" s="67"/>
      <c r="HK109" s="55">
        <f>'m11'!S109+'m11'!U109+'m11'!W109+'m11'!Y109+'m11'!AA109+'m11'!AC109+'m11'!AE109</f>
        <v>0</v>
      </c>
      <c r="HL109" s="57">
        <f t="shared" si="160"/>
        <v>0</v>
      </c>
      <c r="HM109" s="57">
        <f>'m11'!T109+'m11'!V109+'m11'!X109+'m11'!Z109+'m11'!AB109+'m11'!AD109+'m11'!AF109</f>
        <v>0</v>
      </c>
      <c r="HN109" s="68"/>
      <c r="HO109" s="57">
        <f t="shared" si="161"/>
        <v>0</v>
      </c>
      <c r="HP109" s="61"/>
      <c r="HQ109" s="55">
        <f>'m11'!AG109+'m11'!AI109+'m11'!AK109+'m11'!AM109+'m11'!AO109+'m11'!AQ109+'m11'!AS109</f>
        <v>0</v>
      </c>
      <c r="HR109" s="57">
        <f t="shared" si="162"/>
        <v>0</v>
      </c>
      <c r="HS109" s="57">
        <f>'m11'!AH109+'m11'!AJ109+'m11'!AL109+'m11'!AN109+'m11'!AP109+'m11'!AR109+'m11'!AT109</f>
        <v>0</v>
      </c>
      <c r="HT109" s="58"/>
      <c r="HU109" s="57">
        <f t="shared" si="163"/>
        <v>0</v>
      </c>
      <c r="HV109" s="61"/>
      <c r="HW109" s="55">
        <f>'m11'!AU109+'m11'!AW109+'m11'!AY109+'m11'!BA109+'m11'!BC109+'m11'!BE109+'m11'!BG109</f>
        <v>0</v>
      </c>
      <c r="HX109" s="57">
        <f t="shared" si="164"/>
        <v>0</v>
      </c>
      <c r="HY109" s="57">
        <f>'m11'!AV109+'m11'!AX109+'m11'!AZ109+'m11'!BB109+'m11'!BD109+'m11'!BF109+'m11'!BH109</f>
        <v>0</v>
      </c>
      <c r="HZ109" s="58"/>
      <c r="IA109" s="57">
        <f t="shared" si="165"/>
        <v>0</v>
      </c>
      <c r="IB109" s="61">
        <f>IFERROR(__xludf.DUMMYFUNCTION("""COMPUTED_VALUE"""),100.0)</f>
        <v>100</v>
      </c>
      <c r="IC109" s="55">
        <f>'m11'!BI109+'m12'!C109+'m12'!E109+'m12'!G109+'m12'!I109+'m12'!K109+'m12'!M109</f>
        <v>0</v>
      </c>
      <c r="ID109" s="57">
        <f t="shared" si="166"/>
        <v>0</v>
      </c>
      <c r="IE109" s="57">
        <f>'m11'!BJ109+'m12'!D109+'m12'!F109+'m12'!H109+'m12'!J109+'m12'!L109+'m12'!N109</f>
        <v>0</v>
      </c>
      <c r="IF109" s="58"/>
      <c r="IG109" s="57">
        <f t="shared" si="167"/>
        <v>0</v>
      </c>
      <c r="IH109" s="61"/>
      <c r="II109" s="55">
        <f>'m12'!O109+'m12'!Q109+'m12'!S109+'m12'!U109+'m12'!W109+'m12'!Y109+'m12'!AA109</f>
        <v>0</v>
      </c>
      <c r="IJ109" s="57">
        <f t="shared" si="168"/>
        <v>0</v>
      </c>
      <c r="IK109" s="57">
        <f>'m12'!P109+'m12'!R109+'m12'!T109+'m12'!V109+'m12'!X109+'m12'!Z109+'m12'!AB109</f>
        <v>0</v>
      </c>
      <c r="IL109" s="58"/>
      <c r="IM109" s="57">
        <f t="shared" si="169"/>
        <v>0</v>
      </c>
      <c r="IN109" s="61"/>
      <c r="IO109" s="55">
        <f>'m12'!AC109+'m12'!AE109+'m12'!AG109+'m12'!AI109+'m12'!AK109+'m12'!AM109+'m12'!AO109</f>
        <v>0</v>
      </c>
      <c r="IP109" s="57">
        <f t="shared" si="170"/>
        <v>0</v>
      </c>
      <c r="IQ109" s="57">
        <f>'m12'!AD109+'m12'!AF109+'m12'!AH109+'m12'!AJ109+'m12'!AL109+'m12'!AN109+'m12'!AP109</f>
        <v>0</v>
      </c>
      <c r="IR109" s="58"/>
      <c r="IS109" s="57">
        <f t="shared" si="171"/>
        <v>0</v>
      </c>
      <c r="IT109" s="61"/>
      <c r="IU109" s="55">
        <f>'m12'!AQ109+'m12'!AS109+'m12'!AU109+'m12'!AW109+'m12'!AY109+'m12'!BA109+'m12'!BC109</f>
        <v>0</v>
      </c>
      <c r="IV109" s="57">
        <f t="shared" si="172"/>
        <v>0</v>
      </c>
      <c r="IW109" s="57">
        <f>'m12'!AR109+'m12'!AT109+'m12'!AV109+'m12'!AX109+'m12'!AZ109+'m12'!BB109+'m12'!BD109</f>
        <v>0</v>
      </c>
      <c r="IX109" s="58"/>
      <c r="IY109" s="57">
        <f t="shared" si="173"/>
        <v>0</v>
      </c>
      <c r="IZ109" s="61"/>
      <c r="JA109" s="55">
        <f>'m12'!BE109+'m12'!BG109+'m12'!BI109+'m12'!BK109</f>
        <v>0</v>
      </c>
      <c r="JB109" s="57">
        <f t="shared" si="174"/>
        <v>0</v>
      </c>
      <c r="JC109" s="57">
        <f>'m12'!BF109+'m12'!BH109+'m12'!BJ109+'m12'!BL109</f>
        <v>0</v>
      </c>
      <c r="JD109" s="58"/>
      <c r="JE109" s="57">
        <f t="shared" si="175"/>
        <v>0</v>
      </c>
    </row>
    <row r="110">
      <c r="A110" s="2" t="str">
        <f>IFERROR(__xludf.DUMMYFUNCTION("""COMPUTED_VALUE"""),"Tereza Šterbová")</f>
        <v>Tereza Šterbová</v>
      </c>
      <c r="B110" s="2"/>
      <c r="C110" s="98"/>
      <c r="D110" s="46"/>
      <c r="E110" s="46"/>
      <c r="F110" s="47"/>
      <c r="G110" s="46"/>
      <c r="H110" s="2"/>
      <c r="I110" s="45"/>
      <c r="J110" s="46"/>
      <c r="K110" s="46"/>
      <c r="L110" s="47"/>
      <c r="M110" s="46"/>
      <c r="N110" s="2"/>
      <c r="O110" s="45"/>
      <c r="P110" s="46"/>
      <c r="Q110" s="46"/>
      <c r="R110" s="47"/>
      <c r="S110" s="46"/>
      <c r="T110" s="2"/>
      <c r="U110" s="45"/>
      <c r="V110" s="46"/>
      <c r="W110" s="46"/>
      <c r="X110" s="47"/>
      <c r="Y110" s="46"/>
      <c r="Z110" s="2"/>
      <c r="AA110" s="45"/>
      <c r="AB110" s="46"/>
      <c r="AC110" s="46"/>
      <c r="AD110" s="47"/>
      <c r="AE110" s="46"/>
      <c r="AF110" s="2"/>
      <c r="AG110" s="45"/>
      <c r="AH110" s="46"/>
      <c r="AI110" s="46"/>
      <c r="AJ110" s="47"/>
      <c r="AK110" s="46"/>
      <c r="AL110" s="2"/>
      <c r="AM110" s="45"/>
      <c r="AN110" s="46"/>
      <c r="AO110" s="46"/>
      <c r="AP110" s="47"/>
      <c r="AQ110" s="46"/>
      <c r="AR110" s="2"/>
      <c r="AS110" s="45"/>
      <c r="AT110" s="46"/>
      <c r="AU110" s="46"/>
      <c r="AV110" s="47"/>
      <c r="AW110" s="62"/>
      <c r="AX110" s="2"/>
      <c r="AY110" s="45"/>
      <c r="AZ110" s="46"/>
      <c r="BA110" s="46"/>
      <c r="BB110" s="47"/>
      <c r="BC110" s="46"/>
      <c r="BD110" s="2"/>
      <c r="BE110" s="45"/>
      <c r="BF110" s="46"/>
      <c r="BG110" s="46"/>
      <c r="BH110" s="47"/>
      <c r="BI110" s="46"/>
      <c r="BJ110" s="2"/>
      <c r="BK110" s="45"/>
      <c r="BL110" s="46"/>
      <c r="BM110" s="46"/>
      <c r="BN110" s="47"/>
      <c r="BO110" s="46"/>
      <c r="BP110" s="2"/>
      <c r="BQ110" s="45"/>
      <c r="BR110" s="46"/>
      <c r="BS110" s="46"/>
      <c r="BT110" s="47"/>
      <c r="BU110" s="46"/>
      <c r="BV110" s="2"/>
      <c r="BW110" s="45">
        <f>'m5'!AY88+'m5'!BA88+'m5'!BC88+'m5'!BE88+'m5'!BG88+'m5'!BI88+'m5'!BK88</f>
        <v>0</v>
      </c>
      <c r="BX110" s="46">
        <f>'m5'!A88*BW110</f>
        <v>0</v>
      </c>
      <c r="BY110" s="46">
        <f>'m5'!AZ88+'m5'!BB88+'m5'!BD88+'m5'!BF88+'m5'!BH88+'m5'!BJ88+'m5'!BL88</f>
        <v>0</v>
      </c>
      <c r="BZ110" s="47"/>
      <c r="CA110" s="46">
        <f t="shared" si="116"/>
        <v>0</v>
      </c>
      <c r="CB110" s="2"/>
      <c r="CC110" s="45">
        <f>'m6'!C100+'m6'!E100+'m6'!G100+'m6'!I100+'m6'!K100+'m6'!M100+'m6'!O100</f>
        <v>0</v>
      </c>
      <c r="CD110" s="46">
        <f t="shared" si="117"/>
        <v>0</v>
      </c>
      <c r="CE110" s="46">
        <f>'m6'!D100+'m6'!F100+'m6'!H100+'m6'!J100+'m6'!L100+'m6'!N100+'m6'!P100</f>
        <v>0</v>
      </c>
      <c r="CF110" s="64"/>
      <c r="CG110" s="46">
        <f t="shared" si="118"/>
        <v>0</v>
      </c>
      <c r="CH110" s="2"/>
      <c r="CI110" s="45">
        <f>'m6'!Q100+'m6'!S100+'m6'!U100+'m6'!W100+'m6'!Y100+'m6'!AA100+'m6'!AC100</f>
        <v>0</v>
      </c>
      <c r="CJ110" s="54">
        <f t="shared" si="119"/>
        <v>0</v>
      </c>
      <c r="CK110" s="46">
        <f>'m6'!R100+'m6'!T100+'m6'!V100+'m6'!X100+'m6'!Z100+'m6'!AB100+'m6'!AD100</f>
        <v>0</v>
      </c>
      <c r="CL110" s="64"/>
      <c r="CM110" s="46">
        <f t="shared" si="120"/>
        <v>0</v>
      </c>
      <c r="CN110" s="2"/>
      <c r="CO110" s="45">
        <f>'m6'!AE100+'m6'!AG100+'m6'!AI100+'m6'!AK100+'m6'!AM100+'m6'!AO100+'m6'!AQ100</f>
        <v>0</v>
      </c>
      <c r="CP110" s="46">
        <f t="shared" si="121"/>
        <v>0</v>
      </c>
      <c r="CQ110" s="46">
        <f>'m6'!AF100+'m6'!AH100+'m6'!AJ100+'m6'!AL100+'m6'!AN100+'m6'!AP100+'m6'!AR100</f>
        <v>0</v>
      </c>
      <c r="CR110" s="64"/>
      <c r="CS110" s="46">
        <f t="shared" si="122"/>
        <v>0</v>
      </c>
      <c r="CT110" s="2"/>
      <c r="CU110" s="45">
        <f>'m6'!AS100+'m6'!AU100+'m6'!AW100+'m6'!AY100+'m6'!BA100+'m6'!BC100+'m6'!BE100</f>
        <v>0</v>
      </c>
      <c r="CV110" s="46">
        <f t="shared" si="123"/>
        <v>0</v>
      </c>
      <c r="CW110" s="46">
        <f>'m6'!AT100+'m6'!AV100+'m6'!AX100+'m6'!AZ100+'m6'!BB100+'m6'!BD100+'m6'!BF100</f>
        <v>0</v>
      </c>
      <c r="CX110" s="64"/>
      <c r="CY110" s="46">
        <f t="shared" si="124"/>
        <v>0</v>
      </c>
      <c r="CZ110" s="2"/>
      <c r="DA110" s="45">
        <f>'m6'!BG100+'m6'!BI100+'m7'!C100+'m7'!E100+'m7'!G100+'m7'!I100+'m7'!K100</f>
        <v>0</v>
      </c>
      <c r="DB110" s="46">
        <f>('m6'!BG100+'m6'!BI100)*'m6'!A100+('m7'!C100+'m7'!E100+'m7'!G100+'m7'!I100+'m7'!K100)*'m7'!A100</f>
        <v>0</v>
      </c>
      <c r="DC110" s="46">
        <f>'m6'!BH100+'m6'!BJ100+'m7'!D100+'m7'!F100+'m7'!H100+'m7'!J100+'m7'!L100</f>
        <v>0</v>
      </c>
      <c r="DD110" s="64"/>
      <c r="DE110" s="46">
        <f t="shared" si="125"/>
        <v>0</v>
      </c>
      <c r="DF110" s="2"/>
      <c r="DG110" s="45">
        <f>'m7'!M100+'m7'!O100+'m7'!Q100+'m7'!S100+'m7'!U100+'m7'!W100+'m7'!Y100</f>
        <v>0</v>
      </c>
      <c r="DH110" s="46">
        <f t="shared" si="126"/>
        <v>0</v>
      </c>
      <c r="DI110" s="46">
        <f>'m7'!N100+'m7'!P100+'m7'!R100+'m7'!T100+'m7'!V100+'m7'!X100+'m7'!Z100</f>
        <v>0</v>
      </c>
      <c r="DJ110" s="64"/>
      <c r="DK110" s="46">
        <f t="shared" si="127"/>
        <v>0</v>
      </c>
      <c r="DL110" s="2"/>
      <c r="DM110" s="45">
        <f>'m7'!AA100+'m7'!AC100+'m7'!AE100+'m7'!AG100+'m7'!AI100+'m7'!AK100+'m7'!AM100</f>
        <v>0</v>
      </c>
      <c r="DN110" s="46">
        <f t="shared" si="128"/>
        <v>0</v>
      </c>
      <c r="DO110" s="46">
        <f>'m7'!AB100+'m7'!AD100+'m7'!AF100+'m7'!AH100+'m7'!AJ100+'m7'!AL100+'m7'!AN100</f>
        <v>0</v>
      </c>
      <c r="DP110" s="64"/>
      <c r="DQ110" s="46">
        <f t="shared" si="129"/>
        <v>0</v>
      </c>
      <c r="DR110" s="2"/>
      <c r="DS110" s="45">
        <f>'m7'!AO100+'m7'!AQ100+'m7'!AS100+'m7'!AU100+'m7'!AW100+'m7'!AY100+'m7'!BA100</f>
        <v>0</v>
      </c>
      <c r="DT110" s="46">
        <f t="shared" si="130"/>
        <v>0</v>
      </c>
      <c r="DU110" s="46">
        <f>'m7'!AP100+'m7'!AR100+'m7'!AT100+'m7'!AV100+'m7'!AX100+'m7'!AZ100+'m7'!BB100</f>
        <v>0</v>
      </c>
      <c r="DV110" s="64"/>
      <c r="DW110" s="46">
        <f t="shared" si="131"/>
        <v>0</v>
      </c>
      <c r="DX110" s="2"/>
      <c r="DY110" s="97">
        <f>'m7'!BC100+'m7'!BE100+'m7'!BG100+'m7'!BI100+'m7'!BK100+'m8'!C100+'m8'!E100</f>
        <v>0</v>
      </c>
      <c r="DZ110" s="63">
        <f>('m7'!BC100+'m7'!BE100+'m7'!BG100+'m7'!BI100+'m7'!BK100)*DF110+('m8'!C100+'m8'!E100)*ED110</f>
        <v>0</v>
      </c>
      <c r="EA110" s="63">
        <f>'m7'!BD100+'m7'!BF100+'m7'!BH100+'m7'!BJ100+'m7'!BL100+'m8'!D100+'m8'!F100</f>
        <v>0</v>
      </c>
      <c r="EB110" s="64"/>
      <c r="EC110" s="63">
        <f t="shared" si="132"/>
        <v>0</v>
      </c>
      <c r="ED110" s="65">
        <f>IFERROR(__xludf.DUMMYFUNCTION("""COMPUTED_VALUE"""),100.0)</f>
        <v>100</v>
      </c>
      <c r="EE110" s="97">
        <f>'m8'!G100+'m8'!I100+'m8'!K100+'m8'!M100+'m8'!O100+'m8'!Q100+'m8'!S100</f>
        <v>21</v>
      </c>
      <c r="EF110" s="63">
        <f t="shared" si="133"/>
        <v>2100</v>
      </c>
      <c r="EG110" s="63">
        <f>'m8'!H100+'m8'!J100+'m8'!L100+'m8'!N100+'m8'!P100+'m8'!R100+'m8'!T100</f>
        <v>0</v>
      </c>
      <c r="EH110" s="64"/>
      <c r="EI110" s="63">
        <f t="shared" si="134"/>
        <v>-2100</v>
      </c>
      <c r="EJ110" s="66"/>
      <c r="EK110" s="97">
        <f>'m8'!U100+'m8'!W100+'m8'!Y100+'m8'!AA100+'m8'!AC100+'m8'!AE100+'m8'!AG100</f>
        <v>11</v>
      </c>
      <c r="EL110" s="63">
        <f t="shared" si="135"/>
        <v>1100</v>
      </c>
      <c r="EM110" s="63">
        <f>'m8'!V100+'m8'!X100+'m8'!Z100+'m8'!AB100+'m8'!AD100+'m8'!AF100+'m8'!AH100</f>
        <v>0</v>
      </c>
      <c r="EN110" s="64"/>
      <c r="EO110" s="63">
        <f t="shared" si="136"/>
        <v>-1100</v>
      </c>
      <c r="EP110" s="67"/>
      <c r="EQ110" s="55">
        <f>'m8'!AI100+'m8'!AK100+'m8'!AM100+'m8'!AO100+'m8'!AQ100+'m8'!AS100+'m8'!AU100</f>
        <v>10.5</v>
      </c>
      <c r="ER110" s="57">
        <f t="shared" si="137"/>
        <v>1050</v>
      </c>
      <c r="ES110" s="57">
        <f>'m8'!AJ100+'m8'!AL100+'m8'!AN100+'m8'!AP100+'m8'!AR100+'m8'!AT100+'m8'!AV100</f>
        <v>0</v>
      </c>
      <c r="ET110" s="68"/>
      <c r="EU110" s="57">
        <f t="shared" si="138"/>
        <v>-1050</v>
      </c>
      <c r="EV110" s="67"/>
      <c r="EW110" s="55">
        <f>'m8'!AW100+'m8'!AY100+'m8'!BA100+'m8'!BC100+'m8'!BE100+'m8'!BG100+'m8'!BI100</f>
        <v>21</v>
      </c>
      <c r="EX110" s="57">
        <f t="shared" si="139"/>
        <v>2100</v>
      </c>
      <c r="EY110" s="57">
        <f>'m8'!AX100+'m8'!AZ100+'m8'!BB100+'m8'!BD100+'m8'!BF100+'m8'!BH100+'m8'!BJ100</f>
        <v>0</v>
      </c>
      <c r="EZ110" s="68"/>
      <c r="FA110" s="57">
        <f t="shared" si="140"/>
        <v>-2100</v>
      </c>
      <c r="FB110" s="67"/>
      <c r="FC110" s="55">
        <f>'m8'!BK100+'m9'!C100+'m9'!E100+'m9'!G100+'m9'!I100+'m9'!K100+'m9'!M100</f>
        <v>14.5</v>
      </c>
      <c r="FD110" s="57">
        <f>'m8'!BK100*ED110+'m9'!C100*FH110+'m9'!E100*FH110+'m9'!G100*FH110+'m9'!I100*FH110+'m9'!K100*FH110+'m9'!M100*FH110</f>
        <v>1450</v>
      </c>
      <c r="FE110" s="57">
        <f>'m8'!BL100+'m9'!D100+'m9'!F100+'m9'!H100+'m9'!J100+'m9'!L100+'m9'!N100</f>
        <v>0</v>
      </c>
      <c r="FF110" s="68"/>
      <c r="FG110" s="57">
        <f t="shared" si="141"/>
        <v>-1450</v>
      </c>
      <c r="FH110" s="65">
        <f>IFERROR(__xludf.DUMMYFUNCTION("""COMPUTED_VALUE"""),100.0)</f>
        <v>100</v>
      </c>
      <c r="FI110" s="97">
        <f>'m9'!O100+'m9'!Q100+'m9'!S100+'m9'!U100+'m9'!W100+'m9'!Y100+'m9'!AA100</f>
        <v>11</v>
      </c>
      <c r="FJ110" s="63">
        <f t="shared" si="142"/>
        <v>1100</v>
      </c>
      <c r="FK110" s="63">
        <f>'m9'!P100+'m9'!R100+'m9'!T100+'m9'!V100+'m9'!X100+'m9'!Z100+'m9'!AB100</f>
        <v>0</v>
      </c>
      <c r="FL110" s="64"/>
      <c r="FM110" s="63">
        <f t="shared" si="143"/>
        <v>-1100</v>
      </c>
      <c r="FN110" s="67"/>
      <c r="FO110" s="55">
        <f>'m9'!AC100+'m9'!AE100+'m9'!AG100+'m9'!AI100+'m9'!AK100+'m9'!AM100+'m9'!AO100</f>
        <v>0</v>
      </c>
      <c r="FP110" s="57">
        <f t="shared" si="144"/>
        <v>0</v>
      </c>
      <c r="FQ110" s="57">
        <f>'m9'!AD100+'m9'!AF100+'m9'!AH100+'m9'!AJ100+'m9'!AL100+'m9'!AN100+'m9'!AP100</f>
        <v>0</v>
      </c>
      <c r="FR110" s="68"/>
      <c r="FS110" s="57">
        <f t="shared" si="145"/>
        <v>0</v>
      </c>
      <c r="FT110" s="67"/>
      <c r="FU110" s="55">
        <f>'m9'!AQ100+'m9'!AS100+'m9'!AU100+'m9'!AW100+'m9'!AY100+'m9'!BA100+'m9'!BC100</f>
        <v>0</v>
      </c>
      <c r="FV110" s="57">
        <f t="shared" si="146"/>
        <v>0</v>
      </c>
      <c r="FW110" s="57">
        <f>'m9'!AR100+'m9'!AT100+'m9'!AV100+'m9'!AX100+'m9'!AZ100+'m9'!BB100+'m9'!BD100</f>
        <v>0</v>
      </c>
      <c r="FX110" s="68"/>
      <c r="FY110" s="57">
        <f t="shared" si="147"/>
        <v>0</v>
      </c>
      <c r="FZ110" s="67"/>
      <c r="GA110" s="55">
        <f>'m9'!BE100+'m9'!BG100+'m9'!BI100+'m10'!C110+'m10'!E110+'m10'!G110+'m10'!I110</f>
        <v>10</v>
      </c>
      <c r="GB110" s="57">
        <f t="shared" si="148"/>
        <v>1000</v>
      </c>
      <c r="GC110" s="57">
        <f>'m9'!BF100+'m9'!BH100+'m9'!BJ100+'m10'!D110+'m10'!F110+'m10'!H110+'m10'!J110</f>
        <v>0</v>
      </c>
      <c r="GD110" s="68"/>
      <c r="GE110" s="57">
        <f t="shared" si="149"/>
        <v>-1000</v>
      </c>
      <c r="GF110" s="69">
        <f>IFERROR(__xludf.DUMMYFUNCTION("""COMPUTED_VALUE"""),100.0)</f>
        <v>100</v>
      </c>
      <c r="GG110" s="55">
        <f>'m10'!K110+'m10'!M110+'m10'!O110+'m10'!Q110+'m10'!S110+'m10'!U110+'m10'!W110</f>
        <v>10</v>
      </c>
      <c r="GH110" s="57">
        <f t="shared" si="150"/>
        <v>1000</v>
      </c>
      <c r="GI110" s="57">
        <f>'m10'!L110+'m10'!N110+'m10'!P110+'m10'!R110+'m10'!T110+'m10'!V110+'m10'!X110</f>
        <v>0</v>
      </c>
      <c r="GJ110" s="68"/>
      <c r="GK110" s="57">
        <f t="shared" si="151"/>
        <v>-1000</v>
      </c>
      <c r="GL110" s="67"/>
      <c r="GM110" s="55">
        <f>'m10'!Y110+'m10'!AA110+'m10'!AC110+'m10'!AE110+'m10'!AG110+'m10'!AI110+'m10'!AK110</f>
        <v>0</v>
      </c>
      <c r="GN110" s="57">
        <f t="shared" si="152"/>
        <v>0</v>
      </c>
      <c r="GO110" s="57">
        <f>'m10'!Z110+'m10'!AB110+'m10'!AD110+'m10'!AF110+'m10'!AH110+'m10'!AJ110+'m10'!AL110</f>
        <v>0</v>
      </c>
      <c r="GP110" s="68"/>
      <c r="GQ110" s="57">
        <f t="shared" si="153"/>
        <v>0</v>
      </c>
      <c r="GR110" s="61"/>
      <c r="GS110" s="55">
        <f>'m10'!AM110+'m10'!AO110+'m10'!AQ110+'m10'!AS110+'m10'!AU110+'m10'!AW110+'m10'!AY110</f>
        <v>5</v>
      </c>
      <c r="GT110" s="57">
        <f t="shared" si="154"/>
        <v>500</v>
      </c>
      <c r="GU110" s="57">
        <f>'m10'!AN110+'m10'!AP110+'m10'!AR110+'m10'!AT110+'m10'!AV110+'m10'!AX110+'m10'!AZ110</f>
        <v>0</v>
      </c>
      <c r="GV110" s="58"/>
      <c r="GW110" s="57">
        <f t="shared" si="155"/>
        <v>-500</v>
      </c>
      <c r="GX110" s="61"/>
      <c r="GY110" s="55">
        <f>'m10'!BA110+'m10'!BC110+'m10'!BE110+'m10'!BG110+'m10'!BI110+'m10'!BK110+'m11'!C110</f>
        <v>0</v>
      </c>
      <c r="GZ110" s="57">
        <f t="shared" si="156"/>
        <v>0</v>
      </c>
      <c r="HA110" s="57">
        <f>'m10'!BB110+'m10'!BD110+'m10'!BF110+'m10'!BH110+'m10'!BJ110+'m10'!BL110+'m11'!D110</f>
        <v>0</v>
      </c>
      <c r="HB110" s="58"/>
      <c r="HC110" s="57">
        <f t="shared" si="157"/>
        <v>0</v>
      </c>
      <c r="HD110" s="69">
        <f>IFERROR(__xludf.DUMMYFUNCTION("""COMPUTED_VALUE"""),100.0)</f>
        <v>100</v>
      </c>
      <c r="HE110" s="55">
        <f>'m11'!E110+'m11'!G110+'m11'!I110+'m11'!K110+'m11'!M110+'m11'!O110+'m11'!Q110</f>
        <v>0</v>
      </c>
      <c r="HF110" s="57">
        <f t="shared" si="158"/>
        <v>0</v>
      </c>
      <c r="HG110" s="57">
        <f>'m11'!F110+'m11'!H110+'m11'!J110+'m11'!L110+'m11'!N110+'m11'!P110+'m11'!R110</f>
        <v>0</v>
      </c>
      <c r="HH110" s="68"/>
      <c r="HI110" s="57">
        <f t="shared" si="159"/>
        <v>0</v>
      </c>
      <c r="HJ110" s="67"/>
      <c r="HK110" s="55">
        <f>'m11'!S110+'m11'!U110+'m11'!W110+'m11'!Y110+'m11'!AA110+'m11'!AC110+'m11'!AE110</f>
        <v>6</v>
      </c>
      <c r="HL110" s="57">
        <f t="shared" si="160"/>
        <v>600</v>
      </c>
      <c r="HM110" s="57">
        <f>'m11'!T110+'m11'!V110+'m11'!X110+'m11'!Z110+'m11'!AB110+'m11'!AD110+'m11'!AF110</f>
        <v>0</v>
      </c>
      <c r="HN110" s="68"/>
      <c r="HO110" s="57">
        <f t="shared" si="161"/>
        <v>-600</v>
      </c>
      <c r="HP110" s="61"/>
      <c r="HQ110" s="55">
        <f>'m11'!AG110+'m11'!AI110+'m11'!AK110+'m11'!AM110+'m11'!AO110+'m11'!AQ110+'m11'!AS110</f>
        <v>0</v>
      </c>
      <c r="HR110" s="57">
        <f t="shared" si="162"/>
        <v>0</v>
      </c>
      <c r="HS110" s="57">
        <f>'m11'!AH110+'m11'!AJ110+'m11'!AL110+'m11'!AN110+'m11'!AP110+'m11'!AR110+'m11'!AT110</f>
        <v>0</v>
      </c>
      <c r="HT110" s="58"/>
      <c r="HU110" s="57">
        <f t="shared" si="163"/>
        <v>0</v>
      </c>
      <c r="HV110" s="61"/>
      <c r="HW110" s="55">
        <f>'m11'!AU110+'m11'!AW110+'m11'!AY110+'m11'!BA110+'m11'!BC110+'m11'!BE110+'m11'!BG110</f>
        <v>4</v>
      </c>
      <c r="HX110" s="57">
        <f t="shared" si="164"/>
        <v>400</v>
      </c>
      <c r="HY110" s="57">
        <f>'m11'!AV110+'m11'!AX110+'m11'!AZ110+'m11'!BB110+'m11'!BD110+'m11'!BF110+'m11'!BH110</f>
        <v>0</v>
      </c>
      <c r="HZ110" s="58"/>
      <c r="IA110" s="57">
        <f t="shared" si="165"/>
        <v>-400</v>
      </c>
      <c r="IB110" s="61">
        <f>IFERROR(__xludf.DUMMYFUNCTION("""COMPUTED_VALUE"""),100.0)</f>
        <v>100</v>
      </c>
      <c r="IC110" s="55">
        <f>'m11'!BI110+'m12'!C110+'m12'!E110+'m12'!G110+'m12'!I110+'m12'!K110+'m12'!M110</f>
        <v>0</v>
      </c>
      <c r="ID110" s="57">
        <f t="shared" si="166"/>
        <v>0</v>
      </c>
      <c r="IE110" s="57">
        <f>'m11'!BJ110+'m12'!D110+'m12'!F110+'m12'!H110+'m12'!J110+'m12'!L110+'m12'!N110</f>
        <v>0</v>
      </c>
      <c r="IF110" s="58"/>
      <c r="IG110" s="57">
        <f t="shared" si="167"/>
        <v>0</v>
      </c>
      <c r="IH110" s="61"/>
      <c r="II110" s="55">
        <f>'m12'!O110+'m12'!Q110+'m12'!S110+'m12'!U110+'m12'!W110+'m12'!Y110+'m12'!AA110</f>
        <v>15</v>
      </c>
      <c r="IJ110" s="57">
        <f t="shared" si="168"/>
        <v>1500</v>
      </c>
      <c r="IK110" s="57">
        <f>'m12'!P110+'m12'!R110+'m12'!T110+'m12'!V110+'m12'!X110+'m12'!Z110+'m12'!AB110</f>
        <v>0</v>
      </c>
      <c r="IL110" s="58"/>
      <c r="IM110" s="57">
        <f t="shared" si="169"/>
        <v>-1500</v>
      </c>
      <c r="IN110" s="61"/>
      <c r="IO110" s="55">
        <f>'m12'!AC110+'m12'!AE110+'m12'!AG110+'m12'!AI110+'m12'!AK110+'m12'!AM110+'m12'!AO110</f>
        <v>0</v>
      </c>
      <c r="IP110" s="57">
        <f t="shared" si="170"/>
        <v>0</v>
      </c>
      <c r="IQ110" s="57">
        <f>'m12'!AD110+'m12'!AF110+'m12'!AH110+'m12'!AJ110+'m12'!AL110+'m12'!AN110+'m12'!AP110</f>
        <v>0</v>
      </c>
      <c r="IR110" s="58"/>
      <c r="IS110" s="57">
        <f t="shared" si="171"/>
        <v>0</v>
      </c>
      <c r="IT110" s="61"/>
      <c r="IU110" s="55">
        <f>'m12'!AQ110+'m12'!AS110+'m12'!AU110+'m12'!AW110+'m12'!AY110+'m12'!BA110+'m12'!BC110</f>
        <v>0</v>
      </c>
      <c r="IV110" s="57">
        <f t="shared" si="172"/>
        <v>0</v>
      </c>
      <c r="IW110" s="57">
        <f>'m12'!AR110+'m12'!AT110+'m12'!AV110+'m12'!AX110+'m12'!AZ110+'m12'!BB110+'m12'!BD110</f>
        <v>0</v>
      </c>
      <c r="IX110" s="58"/>
      <c r="IY110" s="57">
        <f t="shared" si="173"/>
        <v>0</v>
      </c>
      <c r="IZ110" s="61"/>
      <c r="JA110" s="55">
        <f>'m12'!BE110+'m12'!BG110+'m12'!BI110+'m12'!BK110</f>
        <v>11</v>
      </c>
      <c r="JB110" s="57">
        <f t="shared" si="174"/>
        <v>1100</v>
      </c>
      <c r="JC110" s="57">
        <f>'m12'!BF110+'m12'!BH110+'m12'!BJ110+'m12'!BL110</f>
        <v>0</v>
      </c>
      <c r="JD110" s="58"/>
      <c r="JE110" s="57">
        <f t="shared" si="175"/>
        <v>-1100</v>
      </c>
    </row>
    <row r="111">
      <c r="A111" s="2" t="str">
        <f>IFERROR(__xludf.DUMMYFUNCTION("""COMPUTED_VALUE"""),"Michal Friml")</f>
        <v>Michal Friml</v>
      </c>
      <c r="B111" s="2"/>
      <c r="C111" s="98"/>
      <c r="D111" s="46"/>
      <c r="E111" s="46"/>
      <c r="F111" s="47"/>
      <c r="G111" s="46"/>
      <c r="H111" s="2"/>
      <c r="I111" s="98"/>
      <c r="J111" s="46"/>
      <c r="K111" s="46"/>
      <c r="L111" s="47"/>
      <c r="M111" s="46"/>
      <c r="N111" s="2"/>
      <c r="O111" s="45"/>
      <c r="P111" s="46"/>
      <c r="Q111" s="46"/>
      <c r="R111" s="47"/>
      <c r="S111" s="46"/>
      <c r="T111" s="2"/>
      <c r="U111" s="45"/>
      <c r="V111" s="46"/>
      <c r="W111" s="46"/>
      <c r="X111" s="47"/>
      <c r="Y111" s="46"/>
      <c r="Z111" s="2"/>
      <c r="AA111" s="45"/>
      <c r="AB111" s="46"/>
      <c r="AC111" s="46"/>
      <c r="AD111" s="47"/>
      <c r="AE111" s="46"/>
      <c r="AF111" s="2"/>
      <c r="AG111" s="45"/>
      <c r="AH111" s="46"/>
      <c r="AI111" s="46"/>
      <c r="AJ111" s="47"/>
      <c r="AK111" s="46"/>
      <c r="AL111" s="2"/>
      <c r="AM111" s="45"/>
      <c r="AN111" s="46"/>
      <c r="AO111" s="46"/>
      <c r="AP111" s="47"/>
      <c r="AQ111" s="46"/>
      <c r="AR111" s="2"/>
      <c r="AS111" s="45"/>
      <c r="AT111" s="46"/>
      <c r="AU111" s="46"/>
      <c r="AV111" s="47"/>
      <c r="AW111" s="62"/>
      <c r="AX111" s="2"/>
      <c r="AY111" s="45"/>
      <c r="AZ111" s="46"/>
      <c r="BA111" s="46"/>
      <c r="BB111" s="47"/>
      <c r="BC111" s="46"/>
      <c r="BD111" s="2"/>
      <c r="BE111" s="45"/>
      <c r="BF111" s="46"/>
      <c r="BG111" s="46"/>
      <c r="BH111" s="47"/>
      <c r="BI111" s="46"/>
      <c r="BJ111" s="2"/>
      <c r="BK111" s="45"/>
      <c r="BL111" s="46"/>
      <c r="BM111" s="46"/>
      <c r="BN111" s="47"/>
      <c r="BO111" s="46"/>
      <c r="BP111" s="2"/>
      <c r="BQ111" s="45"/>
      <c r="BR111" s="46"/>
      <c r="BS111" s="46"/>
      <c r="BT111" s="47"/>
      <c r="BU111" s="46"/>
      <c r="BV111" s="2"/>
      <c r="BW111" s="45">
        <f>'m5'!AY89+'m5'!BA89+'m5'!BC89+'m5'!BE89+'m5'!BG89+'m5'!BI89+'m5'!BK89</f>
        <v>0</v>
      </c>
      <c r="BX111" s="46">
        <f>'m5'!A89*BW111</f>
        <v>0</v>
      </c>
      <c r="BY111" s="46">
        <f>'m5'!AZ89+'m5'!BB89+'m5'!BD89+'m5'!BF89+'m5'!BH89+'m5'!BJ89+'m5'!BL89</f>
        <v>0</v>
      </c>
      <c r="BZ111" s="47"/>
      <c r="CA111" s="46">
        <f t="shared" si="116"/>
        <v>0</v>
      </c>
      <c r="CB111" s="2"/>
      <c r="CC111" s="45">
        <f>'m6'!C101+'m6'!E101+'m6'!G101+'m6'!I101+'m6'!K101+'m6'!M101+'m6'!O101</f>
        <v>0</v>
      </c>
      <c r="CD111" s="46">
        <f t="shared" si="117"/>
        <v>0</v>
      </c>
      <c r="CE111" s="46">
        <f>'m6'!D101+'m6'!F101+'m6'!H101+'m6'!J101+'m6'!L101+'m6'!N101+'m6'!P101</f>
        <v>0</v>
      </c>
      <c r="CF111" s="64"/>
      <c r="CG111" s="46">
        <f t="shared" si="118"/>
        <v>0</v>
      </c>
      <c r="CH111" s="2"/>
      <c r="CI111" s="45">
        <f>'m6'!Q101+'m6'!S101+'m6'!U101+'m6'!W101+'m6'!Y101+'m6'!AA101+'m6'!AC101</f>
        <v>0</v>
      </c>
      <c r="CJ111" s="54">
        <f t="shared" si="119"/>
        <v>0</v>
      </c>
      <c r="CK111" s="46">
        <f>'m6'!R101+'m6'!T101+'m6'!V101+'m6'!X101+'m6'!Z101+'m6'!AB101+'m6'!AD101</f>
        <v>0</v>
      </c>
      <c r="CL111" s="64"/>
      <c r="CM111" s="46">
        <f t="shared" si="120"/>
        <v>0</v>
      </c>
      <c r="CN111" s="2"/>
      <c r="CO111" s="45">
        <f>'m6'!AE101+'m6'!AG101+'m6'!AI101+'m6'!AK101+'m6'!AM101+'m6'!AO101+'m6'!AQ101</f>
        <v>0</v>
      </c>
      <c r="CP111" s="46">
        <f t="shared" si="121"/>
        <v>0</v>
      </c>
      <c r="CQ111" s="46">
        <f>'m6'!AF101+'m6'!AH101+'m6'!AJ101+'m6'!AL101+'m6'!AN101+'m6'!AP101+'m6'!AR101</f>
        <v>0</v>
      </c>
      <c r="CR111" s="64"/>
      <c r="CS111" s="46">
        <f t="shared" si="122"/>
        <v>0</v>
      </c>
      <c r="CT111" s="2"/>
      <c r="CU111" s="45">
        <f>'m6'!AS101+'m6'!AU101+'m6'!AW101+'m6'!AY101+'m6'!BA101+'m6'!BC101+'m6'!BE101</f>
        <v>0</v>
      </c>
      <c r="CV111" s="46">
        <f t="shared" si="123"/>
        <v>0</v>
      </c>
      <c r="CW111" s="46">
        <f>'m6'!AT101+'m6'!AV101+'m6'!AX101+'m6'!AZ101+'m6'!BB101+'m6'!BD101+'m6'!BF101</f>
        <v>0</v>
      </c>
      <c r="CX111" s="64"/>
      <c r="CY111" s="46">
        <f t="shared" si="124"/>
        <v>0</v>
      </c>
      <c r="CZ111" s="2"/>
      <c r="DA111" s="45">
        <f>'m6'!BG101+'m6'!BI101+'m7'!C101+'m7'!E101+'m7'!G101+'m7'!I101+'m7'!K101</f>
        <v>0</v>
      </c>
      <c r="DB111" s="46">
        <f>('m6'!BG101+'m6'!BI101)*'m6'!A101+('m7'!C101+'m7'!E101+'m7'!G101+'m7'!I101+'m7'!K101)*'m7'!A101</f>
        <v>0</v>
      </c>
      <c r="DC111" s="46">
        <f>'m6'!BH101+'m6'!BJ101+'m7'!D101+'m7'!F101+'m7'!H101+'m7'!J101+'m7'!L101</f>
        <v>0</v>
      </c>
      <c r="DD111" s="64"/>
      <c r="DE111" s="46">
        <f t="shared" si="125"/>
        <v>0</v>
      </c>
      <c r="DF111" s="2"/>
      <c r="DG111" s="45">
        <f>'m7'!M101+'m7'!O101+'m7'!Q101+'m7'!S101+'m7'!U101+'m7'!W101+'m7'!Y101</f>
        <v>0</v>
      </c>
      <c r="DH111" s="46">
        <f t="shared" si="126"/>
        <v>0</v>
      </c>
      <c r="DI111" s="46">
        <f>'m7'!N101+'m7'!P101+'m7'!R101+'m7'!T101+'m7'!V101+'m7'!X101+'m7'!Z101</f>
        <v>0</v>
      </c>
      <c r="DJ111" s="64"/>
      <c r="DK111" s="46">
        <f t="shared" si="127"/>
        <v>0</v>
      </c>
      <c r="DL111" s="2"/>
      <c r="DM111" s="45">
        <f>'m7'!AA101+'m7'!AC101+'m7'!AE101+'m7'!AG101+'m7'!AI101+'m7'!AK101+'m7'!AM101</f>
        <v>0</v>
      </c>
      <c r="DN111" s="46">
        <f t="shared" si="128"/>
        <v>0</v>
      </c>
      <c r="DO111" s="46">
        <f>'m7'!AB101+'m7'!AD101+'m7'!AF101+'m7'!AH101+'m7'!AJ101+'m7'!AL101+'m7'!AN101</f>
        <v>0</v>
      </c>
      <c r="DP111" s="64"/>
      <c r="DQ111" s="46">
        <f t="shared" si="129"/>
        <v>0</v>
      </c>
      <c r="DR111" s="2"/>
      <c r="DS111" s="45">
        <f>'m7'!AO101+'m7'!AQ101+'m7'!AS101+'m7'!AU101+'m7'!AW101+'m7'!AY101+'m7'!BA101</f>
        <v>0</v>
      </c>
      <c r="DT111" s="46">
        <f t="shared" si="130"/>
        <v>0</v>
      </c>
      <c r="DU111" s="46">
        <f>'m7'!AP101+'m7'!AR101+'m7'!AT101+'m7'!AV101+'m7'!AX101+'m7'!AZ101+'m7'!BB101</f>
        <v>0</v>
      </c>
      <c r="DV111" s="64"/>
      <c r="DW111" s="46">
        <f t="shared" si="131"/>
        <v>0</v>
      </c>
      <c r="DX111" s="2"/>
      <c r="DY111" s="97">
        <f>'m7'!BC101+'m7'!BE101+'m7'!BG101+'m7'!BI101+'m7'!BK101+'m8'!C101+'m8'!E101</f>
        <v>0</v>
      </c>
      <c r="DZ111" s="63">
        <f>('m7'!BC101+'m7'!BE101+'m7'!BG101+'m7'!BI101+'m7'!BK101)*DF111+('m8'!C101+'m8'!E101)*ED111</f>
        <v>0</v>
      </c>
      <c r="EA111" s="63">
        <f>'m7'!BD101+'m7'!BF101+'m7'!BH101+'m7'!BJ101+'m7'!BL101+'m8'!D101+'m8'!F101</f>
        <v>0</v>
      </c>
      <c r="EB111" s="64"/>
      <c r="EC111" s="63">
        <f t="shared" si="132"/>
        <v>0</v>
      </c>
      <c r="ED111" s="65">
        <f>IFERROR(__xludf.DUMMYFUNCTION("""COMPUTED_VALUE"""),100.0)</f>
        <v>100</v>
      </c>
      <c r="EE111" s="97">
        <f>'m8'!G101+'m8'!I101+'m8'!K101+'m8'!M101+'m8'!O101+'m8'!Q101+'m8'!S101</f>
        <v>17.5</v>
      </c>
      <c r="EF111" s="63">
        <f t="shared" si="133"/>
        <v>1750</v>
      </c>
      <c r="EG111" s="63">
        <f>'m8'!H101+'m8'!J101+'m8'!L101+'m8'!N101+'m8'!P101+'m8'!R101+'m8'!T101</f>
        <v>0</v>
      </c>
      <c r="EH111" s="64"/>
      <c r="EI111" s="63">
        <f t="shared" si="134"/>
        <v>-1750</v>
      </c>
      <c r="EJ111" s="66"/>
      <c r="EK111" s="97">
        <f>'m8'!U101+'m8'!W101+'m8'!Y101+'m8'!AA101+'m8'!AC101+'m8'!AE101+'m8'!AG101</f>
        <v>9</v>
      </c>
      <c r="EL111" s="63">
        <f t="shared" si="135"/>
        <v>900</v>
      </c>
      <c r="EM111" s="63">
        <f>'m8'!V101+'m8'!X101+'m8'!Z101+'m8'!AB101+'m8'!AD101+'m8'!AF101+'m8'!AH101</f>
        <v>0</v>
      </c>
      <c r="EN111" s="64"/>
      <c r="EO111" s="63">
        <f t="shared" si="136"/>
        <v>-900</v>
      </c>
      <c r="EP111" s="67"/>
      <c r="EQ111" s="55">
        <f>'m8'!AI101+'m8'!AK101+'m8'!AM101+'m8'!AO101+'m8'!AQ101+'m8'!AS101+'m8'!AU101</f>
        <v>8.5</v>
      </c>
      <c r="ER111" s="57">
        <f t="shared" si="137"/>
        <v>850</v>
      </c>
      <c r="ES111" s="57">
        <f>'m8'!AJ101+'m8'!AL101+'m8'!AN101+'m8'!AP101+'m8'!AR101+'m8'!AT101+'m8'!AV101</f>
        <v>0</v>
      </c>
      <c r="ET111" s="68"/>
      <c r="EU111" s="57">
        <f t="shared" si="138"/>
        <v>-850</v>
      </c>
      <c r="EV111" s="67"/>
      <c r="EW111" s="55">
        <f>'m8'!AW101+'m8'!AY101+'m8'!BA101+'m8'!BC101+'m8'!BE101+'m8'!BG101+'m8'!BI101</f>
        <v>6</v>
      </c>
      <c r="EX111" s="57">
        <f t="shared" si="139"/>
        <v>600</v>
      </c>
      <c r="EY111" s="57">
        <f>'m8'!AX101+'m8'!AZ101+'m8'!BB101+'m8'!BD101+'m8'!BF101+'m8'!BH101+'m8'!BJ101</f>
        <v>0</v>
      </c>
      <c r="EZ111" s="68"/>
      <c r="FA111" s="57">
        <f t="shared" si="140"/>
        <v>-600</v>
      </c>
      <c r="FB111" s="67"/>
      <c r="FC111" s="55">
        <f>'m8'!BK101+'m9'!C101+'m9'!E101+'m9'!G101+'m9'!I101+'m9'!K101+'m9'!M101</f>
        <v>30</v>
      </c>
      <c r="FD111" s="57">
        <f>'m8'!BK101*ED111+'m9'!C101*FH111+'m9'!E101*FH111+'m9'!G101*FH111+'m9'!I101*FH111+'m9'!K101*FH111+'m9'!M101*FH111</f>
        <v>3000</v>
      </c>
      <c r="FE111" s="57">
        <f>'m8'!BL101+'m9'!D101+'m9'!F101+'m9'!H101+'m9'!J101+'m9'!L101+'m9'!N101</f>
        <v>0</v>
      </c>
      <c r="FF111" s="68"/>
      <c r="FG111" s="57">
        <f t="shared" si="141"/>
        <v>-3000</v>
      </c>
      <c r="FH111" s="65">
        <f>IFERROR(__xludf.DUMMYFUNCTION("""COMPUTED_VALUE"""),100.0)</f>
        <v>100</v>
      </c>
      <c r="FI111" s="97">
        <f>'m9'!O101+'m9'!Q101+'m9'!S101+'m9'!U101+'m9'!W101+'m9'!Y101+'m9'!AA101</f>
        <v>18</v>
      </c>
      <c r="FJ111" s="63">
        <f t="shared" si="142"/>
        <v>1800</v>
      </c>
      <c r="FK111" s="63">
        <f>'m9'!P101+'m9'!R101+'m9'!T101+'m9'!V101+'m9'!X101+'m9'!Z101+'m9'!AB101</f>
        <v>100</v>
      </c>
      <c r="FL111" s="64"/>
      <c r="FM111" s="63">
        <f t="shared" si="143"/>
        <v>-1700</v>
      </c>
      <c r="FN111" s="67"/>
      <c r="FO111" s="55">
        <f>'m9'!AC101+'m9'!AE101+'m9'!AG101+'m9'!AI101+'m9'!AK101+'m9'!AM101+'m9'!AO101</f>
        <v>15</v>
      </c>
      <c r="FP111" s="57">
        <f t="shared" si="144"/>
        <v>1500</v>
      </c>
      <c r="FQ111" s="57">
        <f>'m9'!AD101+'m9'!AF101+'m9'!AH101+'m9'!AJ101+'m9'!AL101+'m9'!AN101+'m9'!AP101</f>
        <v>0</v>
      </c>
      <c r="FR111" s="68"/>
      <c r="FS111" s="57">
        <f t="shared" si="145"/>
        <v>-1500</v>
      </c>
      <c r="FT111" s="67"/>
      <c r="FU111" s="55">
        <f>'m9'!AQ101+'m9'!AS101+'m9'!AU101+'m9'!AW101+'m9'!AY101+'m9'!BA101+'m9'!BC101</f>
        <v>24</v>
      </c>
      <c r="FV111" s="57">
        <f t="shared" si="146"/>
        <v>2400</v>
      </c>
      <c r="FW111" s="57">
        <f>'m9'!AR101+'m9'!AT101+'m9'!AV101+'m9'!AX101+'m9'!AZ101+'m9'!BB101+'m9'!BD101</f>
        <v>0</v>
      </c>
      <c r="FX111" s="68"/>
      <c r="FY111" s="57">
        <f t="shared" si="147"/>
        <v>-2400</v>
      </c>
      <c r="FZ111" s="67"/>
      <c r="GA111" s="55">
        <f>'m9'!BE101+'m9'!BG101+'m9'!BI101+'m10'!C111+'m10'!E111+'m10'!G111+'m10'!I111</f>
        <v>40</v>
      </c>
      <c r="GB111" s="57">
        <f t="shared" si="148"/>
        <v>4000</v>
      </c>
      <c r="GC111" s="57">
        <f>'m9'!BF101+'m9'!BH101+'m9'!BJ101+'m10'!D111+'m10'!F111+'m10'!H111+'m10'!J111</f>
        <v>200</v>
      </c>
      <c r="GD111" s="68"/>
      <c r="GE111" s="57">
        <f t="shared" si="149"/>
        <v>-3800</v>
      </c>
      <c r="GF111" s="69">
        <f>IFERROR(__xludf.DUMMYFUNCTION("""COMPUTED_VALUE"""),100.0)</f>
        <v>100</v>
      </c>
      <c r="GG111" s="55">
        <f>'m10'!K111+'m10'!M111+'m10'!O111+'m10'!Q111+'m10'!S111+'m10'!U111+'m10'!W111</f>
        <v>3</v>
      </c>
      <c r="GH111" s="57">
        <f t="shared" si="150"/>
        <v>300</v>
      </c>
      <c r="GI111" s="57">
        <f>'m10'!L111+'m10'!N111+'m10'!P111+'m10'!R111+'m10'!T111+'m10'!V111+'m10'!X111</f>
        <v>0</v>
      </c>
      <c r="GJ111" s="68"/>
      <c r="GK111" s="57">
        <f t="shared" si="151"/>
        <v>-300</v>
      </c>
      <c r="GL111" s="67"/>
      <c r="GM111" s="55">
        <f>'m10'!Y111+'m10'!AA111+'m10'!AC111+'m10'!AE111+'m10'!AG111+'m10'!AI111+'m10'!AK111</f>
        <v>7</v>
      </c>
      <c r="GN111" s="57">
        <f t="shared" si="152"/>
        <v>700</v>
      </c>
      <c r="GO111" s="57">
        <f>'m10'!Z111+'m10'!AB111+'m10'!AD111+'m10'!AF111+'m10'!AH111+'m10'!AJ111+'m10'!AL111</f>
        <v>0</v>
      </c>
      <c r="GP111" s="68"/>
      <c r="GQ111" s="57">
        <f t="shared" si="153"/>
        <v>-700</v>
      </c>
      <c r="GR111" s="61"/>
      <c r="GS111" s="55">
        <f>'m10'!AM111+'m10'!AO111+'m10'!AQ111+'m10'!AS111+'m10'!AU111+'m10'!AW111+'m10'!AY111</f>
        <v>0</v>
      </c>
      <c r="GT111" s="57">
        <f t="shared" si="154"/>
        <v>0</v>
      </c>
      <c r="GU111" s="57">
        <f>'m10'!AN111+'m10'!AP111+'m10'!AR111+'m10'!AT111+'m10'!AV111+'m10'!AX111+'m10'!AZ111</f>
        <v>0</v>
      </c>
      <c r="GV111" s="58"/>
      <c r="GW111" s="57">
        <f t="shared" si="155"/>
        <v>0</v>
      </c>
      <c r="GX111" s="61"/>
      <c r="GY111" s="55">
        <f>'m10'!BA111+'m10'!BC111+'m10'!BE111+'m10'!BG111+'m10'!BI111+'m10'!BK111+'m11'!C111</f>
        <v>15</v>
      </c>
      <c r="GZ111" s="57">
        <f t="shared" si="156"/>
        <v>1500</v>
      </c>
      <c r="HA111" s="57">
        <f>'m10'!BB111+'m10'!BD111+'m10'!BF111+'m10'!BH111+'m10'!BJ111+'m10'!BL111+'m11'!D111</f>
        <v>300</v>
      </c>
      <c r="HB111" s="58"/>
      <c r="HC111" s="57">
        <f t="shared" si="157"/>
        <v>-1200</v>
      </c>
      <c r="HD111" s="69">
        <f>IFERROR(__xludf.DUMMYFUNCTION("""COMPUTED_VALUE"""),120.0)</f>
        <v>120</v>
      </c>
      <c r="HE111" s="55">
        <f>'m11'!E111+'m11'!G111+'m11'!I111+'m11'!K111+'m11'!M111+'m11'!O111+'m11'!Q111</f>
        <v>15</v>
      </c>
      <c r="HF111" s="57">
        <f t="shared" si="158"/>
        <v>1800</v>
      </c>
      <c r="HG111" s="57">
        <f>'m11'!F111+'m11'!H111+'m11'!J111+'m11'!L111+'m11'!N111+'m11'!P111+'m11'!R111</f>
        <v>200</v>
      </c>
      <c r="HH111" s="68"/>
      <c r="HI111" s="57">
        <f t="shared" si="159"/>
        <v>-1600</v>
      </c>
      <c r="HJ111" s="67"/>
      <c r="HK111" s="55">
        <f>'m11'!S111+'m11'!U111+'m11'!W111+'m11'!Y111+'m11'!AA111+'m11'!AC111+'m11'!AE111</f>
        <v>12</v>
      </c>
      <c r="HL111" s="57">
        <f t="shared" si="160"/>
        <v>1440</v>
      </c>
      <c r="HM111" s="57">
        <f>'m11'!T111+'m11'!V111+'m11'!X111+'m11'!Z111+'m11'!AB111+'m11'!AD111+'m11'!AF111</f>
        <v>0</v>
      </c>
      <c r="HN111" s="68"/>
      <c r="HO111" s="57">
        <f t="shared" si="161"/>
        <v>-1440</v>
      </c>
      <c r="HP111" s="61"/>
      <c r="HQ111" s="55">
        <f>'m11'!AG111+'m11'!AI111+'m11'!AK111+'m11'!AM111+'m11'!AO111+'m11'!AQ111+'m11'!AS111</f>
        <v>15</v>
      </c>
      <c r="HR111" s="57">
        <f t="shared" si="162"/>
        <v>1800</v>
      </c>
      <c r="HS111" s="57">
        <f>'m11'!AH111+'m11'!AJ111+'m11'!AL111+'m11'!AN111+'m11'!AP111+'m11'!AR111+'m11'!AT111</f>
        <v>0</v>
      </c>
      <c r="HT111" s="58"/>
      <c r="HU111" s="57">
        <f t="shared" si="163"/>
        <v>-1800</v>
      </c>
      <c r="HV111" s="61"/>
      <c r="HW111" s="55">
        <f>'m11'!AU111+'m11'!AW111+'m11'!AY111+'m11'!BA111+'m11'!BC111+'m11'!BE111+'m11'!BG111</f>
        <v>8</v>
      </c>
      <c r="HX111" s="57">
        <f t="shared" si="164"/>
        <v>960</v>
      </c>
      <c r="HY111" s="57">
        <f>'m11'!AV111+'m11'!AX111+'m11'!AZ111+'m11'!BB111+'m11'!BD111+'m11'!BF111+'m11'!BH111</f>
        <v>0</v>
      </c>
      <c r="HZ111" s="58"/>
      <c r="IA111" s="57">
        <f t="shared" si="165"/>
        <v>-960</v>
      </c>
      <c r="IB111" s="61">
        <f>IFERROR(__xludf.DUMMYFUNCTION("""COMPUTED_VALUE"""),120.0)</f>
        <v>120</v>
      </c>
      <c r="IC111" s="55">
        <f>'m11'!BI111+'m12'!C111+'m12'!E111+'m12'!G111+'m12'!I111+'m12'!K111+'m12'!M111</f>
        <v>0</v>
      </c>
      <c r="ID111" s="57">
        <f t="shared" si="166"/>
        <v>0</v>
      </c>
      <c r="IE111" s="57">
        <f>'m11'!BJ111+'m12'!D111+'m12'!F111+'m12'!H111+'m12'!J111+'m12'!L111+'m12'!N111</f>
        <v>0</v>
      </c>
      <c r="IF111" s="58"/>
      <c r="IG111" s="57">
        <f t="shared" si="167"/>
        <v>0</v>
      </c>
      <c r="IH111" s="61"/>
      <c r="II111" s="55">
        <f>'m12'!O111+'m12'!Q111+'m12'!S111+'m12'!U111+'m12'!W111+'m12'!Y111+'m12'!AA111</f>
        <v>15</v>
      </c>
      <c r="IJ111" s="57">
        <f t="shared" si="168"/>
        <v>1800</v>
      </c>
      <c r="IK111" s="57">
        <f>'m12'!P111+'m12'!R111+'m12'!T111+'m12'!V111+'m12'!X111+'m12'!Z111+'m12'!AB111</f>
        <v>0</v>
      </c>
      <c r="IL111" s="58"/>
      <c r="IM111" s="57">
        <f t="shared" si="169"/>
        <v>-1800</v>
      </c>
      <c r="IN111" s="61"/>
      <c r="IO111" s="55">
        <f>'m12'!AC111+'m12'!AE111+'m12'!AG111+'m12'!AI111+'m12'!AK111+'m12'!AM111+'m12'!AO111</f>
        <v>4</v>
      </c>
      <c r="IP111" s="57">
        <f t="shared" si="170"/>
        <v>480</v>
      </c>
      <c r="IQ111" s="57">
        <f>'m12'!AD111+'m12'!AF111+'m12'!AH111+'m12'!AJ111+'m12'!AL111+'m12'!AN111+'m12'!AP111</f>
        <v>0</v>
      </c>
      <c r="IR111" s="58"/>
      <c r="IS111" s="57">
        <f t="shared" si="171"/>
        <v>-480</v>
      </c>
      <c r="IT111" s="61"/>
      <c r="IU111" s="55">
        <f>'m12'!AQ111+'m12'!AS111+'m12'!AU111+'m12'!AW111+'m12'!AY111+'m12'!BA111+'m12'!BC111</f>
        <v>22</v>
      </c>
      <c r="IV111" s="57">
        <f t="shared" si="172"/>
        <v>2640</v>
      </c>
      <c r="IW111" s="57">
        <f>'m12'!AR111+'m12'!AT111+'m12'!AV111+'m12'!AX111+'m12'!AZ111+'m12'!BB111+'m12'!BD111</f>
        <v>0</v>
      </c>
      <c r="IX111" s="58"/>
      <c r="IY111" s="57">
        <f t="shared" si="173"/>
        <v>-2640</v>
      </c>
      <c r="IZ111" s="61"/>
      <c r="JA111" s="55">
        <f>'m12'!BE111+'m12'!BG111+'m12'!BI111+'m12'!BK111</f>
        <v>19</v>
      </c>
      <c r="JB111" s="57">
        <f t="shared" si="174"/>
        <v>2280</v>
      </c>
      <c r="JC111" s="57">
        <f>'m12'!BF111+'m12'!BH111+'m12'!BJ111+'m12'!BL111</f>
        <v>0</v>
      </c>
      <c r="JD111" s="58"/>
      <c r="JE111" s="57">
        <f t="shared" si="175"/>
        <v>-2280</v>
      </c>
    </row>
    <row r="112">
      <c r="A112" s="2" t="str">
        <f>IFERROR(__xludf.DUMMYFUNCTION("""COMPUTED_VALUE"""),"Miroslav Kuchař")</f>
        <v>Miroslav Kuchař</v>
      </c>
      <c r="B112" s="2"/>
      <c r="C112" s="98"/>
      <c r="D112" s="46"/>
      <c r="E112" s="46"/>
      <c r="F112" s="47"/>
      <c r="G112" s="46"/>
      <c r="H112" s="2"/>
      <c r="I112" s="98"/>
      <c r="J112" s="46"/>
      <c r="K112" s="46"/>
      <c r="L112" s="47"/>
      <c r="M112" s="46"/>
      <c r="N112" s="2"/>
      <c r="O112" s="45"/>
      <c r="P112" s="46"/>
      <c r="Q112" s="46"/>
      <c r="R112" s="47"/>
      <c r="S112" s="46"/>
      <c r="T112" s="2"/>
      <c r="U112" s="45"/>
      <c r="V112" s="46"/>
      <c r="W112" s="46"/>
      <c r="X112" s="47"/>
      <c r="Y112" s="46"/>
      <c r="Z112" s="2"/>
      <c r="AA112" s="45"/>
      <c r="AB112" s="46"/>
      <c r="AC112" s="46"/>
      <c r="AD112" s="47"/>
      <c r="AE112" s="46"/>
      <c r="AF112" s="2"/>
      <c r="AG112" s="45"/>
      <c r="AH112" s="46"/>
      <c r="AI112" s="46"/>
      <c r="AJ112" s="47"/>
      <c r="AK112" s="46"/>
      <c r="AL112" s="2"/>
      <c r="AM112" s="45"/>
      <c r="AN112" s="46"/>
      <c r="AO112" s="46"/>
      <c r="AP112" s="47"/>
      <c r="AQ112" s="46"/>
      <c r="AR112" s="2"/>
      <c r="AS112" s="45"/>
      <c r="AT112" s="46"/>
      <c r="AU112" s="46"/>
      <c r="AV112" s="47"/>
      <c r="AW112" s="62"/>
      <c r="AX112" s="2"/>
      <c r="AY112" s="45"/>
      <c r="AZ112" s="46"/>
      <c r="BA112" s="46"/>
      <c r="BB112" s="47"/>
      <c r="BC112" s="46"/>
      <c r="BD112" s="2"/>
      <c r="BE112" s="45"/>
      <c r="BF112" s="46"/>
      <c r="BG112" s="46"/>
      <c r="BH112" s="47"/>
      <c r="BI112" s="46"/>
      <c r="BJ112" s="2"/>
      <c r="BK112" s="45"/>
      <c r="BL112" s="46"/>
      <c r="BM112" s="46"/>
      <c r="BN112" s="47"/>
      <c r="BO112" s="46"/>
      <c r="BP112" s="2"/>
      <c r="BQ112" s="45"/>
      <c r="BR112" s="46"/>
      <c r="BS112" s="46"/>
      <c r="BT112" s="47"/>
      <c r="BU112" s="46"/>
      <c r="BV112" s="2"/>
      <c r="BW112" s="45">
        <f>'m5'!AY90+'m5'!BA90+'m5'!BC90+'m5'!BE90+'m5'!BG90+'m5'!BI90+'m5'!BK90</f>
        <v>0</v>
      </c>
      <c r="BX112" s="46">
        <f>'m5'!A90*BW112</f>
        <v>0</v>
      </c>
      <c r="BY112" s="46">
        <f>'m5'!AZ90+'m5'!BB90+'m5'!BD90+'m5'!BF90+'m5'!BH90+'m5'!BJ90+'m5'!BL90</f>
        <v>0</v>
      </c>
      <c r="BZ112" s="47"/>
      <c r="CA112" s="46">
        <f t="shared" si="116"/>
        <v>0</v>
      </c>
      <c r="CB112" s="2"/>
      <c r="CC112" s="45">
        <f>'m6'!C102+'m6'!E102+'m6'!G102+'m6'!I102+'m6'!K102+'m6'!M102+'m6'!O102</f>
        <v>0</v>
      </c>
      <c r="CD112" s="46">
        <f t="shared" si="117"/>
        <v>0</v>
      </c>
      <c r="CE112" s="46">
        <f>'m6'!D102+'m6'!F102+'m6'!H102+'m6'!J102+'m6'!L102+'m6'!N102+'m6'!P102</f>
        <v>0</v>
      </c>
      <c r="CF112" s="64"/>
      <c r="CG112" s="46">
        <f t="shared" si="118"/>
        <v>0</v>
      </c>
      <c r="CH112" s="2"/>
      <c r="CI112" s="45">
        <f>'m6'!Q102+'m6'!S102+'m6'!U102+'m6'!W102+'m6'!Y102+'m6'!AA102+'m6'!AC102</f>
        <v>0</v>
      </c>
      <c r="CJ112" s="54">
        <f t="shared" si="119"/>
        <v>0</v>
      </c>
      <c r="CK112" s="46">
        <f>'m6'!R102+'m6'!T102+'m6'!V102+'m6'!X102+'m6'!Z102+'m6'!AB102+'m6'!AD102</f>
        <v>0</v>
      </c>
      <c r="CL112" s="64"/>
      <c r="CM112" s="46">
        <f t="shared" si="120"/>
        <v>0</v>
      </c>
      <c r="CN112" s="2"/>
      <c r="CO112" s="45">
        <f>'m6'!AE102+'m6'!AG102+'m6'!AI102+'m6'!AK102+'m6'!AM102+'m6'!AO102+'m6'!AQ102</f>
        <v>0</v>
      </c>
      <c r="CP112" s="46">
        <f t="shared" si="121"/>
        <v>0</v>
      </c>
      <c r="CQ112" s="46">
        <f>'m6'!AF102+'m6'!AH102+'m6'!AJ102+'m6'!AL102+'m6'!AN102+'m6'!AP102+'m6'!AR102</f>
        <v>0</v>
      </c>
      <c r="CR112" s="64"/>
      <c r="CS112" s="46">
        <f t="shared" si="122"/>
        <v>0</v>
      </c>
      <c r="CT112" s="2"/>
      <c r="CU112" s="45">
        <f>'m6'!AS102+'m6'!AU102+'m6'!AW102+'m6'!AY102+'m6'!BA102+'m6'!BC102+'m6'!BE102</f>
        <v>0</v>
      </c>
      <c r="CV112" s="46">
        <f t="shared" si="123"/>
        <v>0</v>
      </c>
      <c r="CW112" s="46">
        <f>'m6'!AT102+'m6'!AV102+'m6'!AX102+'m6'!AZ102+'m6'!BB102+'m6'!BD102+'m6'!BF102</f>
        <v>0</v>
      </c>
      <c r="CX112" s="64"/>
      <c r="CY112" s="46">
        <f t="shared" si="124"/>
        <v>0</v>
      </c>
      <c r="CZ112" s="2"/>
      <c r="DA112" s="45">
        <f>'m6'!BG102+'m6'!BI102+'m7'!C102+'m7'!E102+'m7'!G102+'m7'!I102+'m7'!K102</f>
        <v>0</v>
      </c>
      <c r="DB112" s="46">
        <f>('m6'!BG102+'m6'!BI102)*'m6'!A102+('m7'!C102+'m7'!E102+'m7'!G102+'m7'!I102+'m7'!K102)*'m7'!A102</f>
        <v>0</v>
      </c>
      <c r="DC112" s="46">
        <f>'m6'!BH102+'m6'!BJ102+'m7'!D102+'m7'!F102+'m7'!H102+'m7'!J102+'m7'!L102</f>
        <v>0</v>
      </c>
      <c r="DD112" s="64"/>
      <c r="DE112" s="46">
        <f t="shared" si="125"/>
        <v>0</v>
      </c>
      <c r="DF112" s="2"/>
      <c r="DG112" s="45">
        <f>'m7'!M102+'m7'!O102+'m7'!Q102+'m7'!S102+'m7'!U102+'m7'!W102+'m7'!Y102</f>
        <v>0</v>
      </c>
      <c r="DH112" s="46">
        <f t="shared" si="126"/>
        <v>0</v>
      </c>
      <c r="DI112" s="46">
        <f>'m7'!N102+'m7'!P102+'m7'!R102+'m7'!T102+'m7'!V102+'m7'!X102+'m7'!Z102</f>
        <v>0</v>
      </c>
      <c r="DJ112" s="64"/>
      <c r="DK112" s="46">
        <f t="shared" si="127"/>
        <v>0</v>
      </c>
      <c r="DL112" s="2"/>
      <c r="DM112" s="45">
        <f>'m7'!AA102+'m7'!AC102+'m7'!AE102+'m7'!AG102+'m7'!AI102+'m7'!AK102+'m7'!AM102</f>
        <v>0</v>
      </c>
      <c r="DN112" s="46">
        <f t="shared" si="128"/>
        <v>0</v>
      </c>
      <c r="DO112" s="46">
        <f>'m7'!AB102+'m7'!AD102+'m7'!AF102+'m7'!AH102+'m7'!AJ102+'m7'!AL102+'m7'!AN102</f>
        <v>0</v>
      </c>
      <c r="DP112" s="64"/>
      <c r="DQ112" s="46">
        <f t="shared" si="129"/>
        <v>0</v>
      </c>
      <c r="DR112" s="2"/>
      <c r="DS112" s="45">
        <f>'m7'!AO102+'m7'!AQ102+'m7'!AS102+'m7'!AU102+'m7'!AW102+'m7'!AY102+'m7'!BA102</f>
        <v>0</v>
      </c>
      <c r="DT112" s="46">
        <f t="shared" si="130"/>
        <v>0</v>
      </c>
      <c r="DU112" s="46">
        <f>'m7'!AP102+'m7'!AR102+'m7'!AT102+'m7'!AV102+'m7'!AX102+'m7'!AZ102+'m7'!BB102</f>
        <v>0</v>
      </c>
      <c r="DV112" s="64"/>
      <c r="DW112" s="46">
        <f t="shared" si="131"/>
        <v>0</v>
      </c>
      <c r="DX112" s="2"/>
      <c r="DY112" s="97">
        <f>'m7'!BC102+'m7'!BE102+'m7'!BG102+'m7'!BI102+'m7'!BK102+'m8'!C102+'m8'!E102</f>
        <v>0</v>
      </c>
      <c r="DZ112" s="63">
        <f>('m7'!BC102+'m7'!BE102+'m7'!BG102+'m7'!BI102+'m7'!BK102)*DF112+('m8'!C102+'m8'!E102)*ED112</f>
        <v>0</v>
      </c>
      <c r="EA112" s="63">
        <f>'m7'!BD102+'m7'!BF102+'m7'!BH102+'m7'!BJ102+'m7'!BL102+'m8'!D102+'m8'!F102</f>
        <v>0</v>
      </c>
      <c r="EB112" s="64"/>
      <c r="EC112" s="63">
        <f t="shared" si="132"/>
        <v>0</v>
      </c>
      <c r="ED112" s="65">
        <f>IFERROR(__xludf.DUMMYFUNCTION("""COMPUTED_VALUE"""),100.0)</f>
        <v>100</v>
      </c>
      <c r="EE112" s="97">
        <f>'m8'!G102+'m8'!I102+'m8'!K102+'m8'!M102+'m8'!O102+'m8'!Q102+'m8'!S102</f>
        <v>0</v>
      </c>
      <c r="EF112" s="63">
        <f t="shared" si="133"/>
        <v>0</v>
      </c>
      <c r="EG112" s="63">
        <f>'m8'!H102+'m8'!J102+'m8'!L102+'m8'!N102+'m8'!P102+'m8'!R102+'m8'!T102</f>
        <v>0</v>
      </c>
      <c r="EH112" s="64"/>
      <c r="EI112" s="63">
        <f t="shared" si="134"/>
        <v>0</v>
      </c>
      <c r="EJ112" s="66"/>
      <c r="EK112" s="97">
        <f>'m8'!U102+'m8'!W102+'m8'!Y102+'m8'!AA102+'m8'!AC102+'m8'!AE102+'m8'!AG102</f>
        <v>10.5</v>
      </c>
      <c r="EL112" s="63">
        <f t="shared" si="135"/>
        <v>1050</v>
      </c>
      <c r="EM112" s="63">
        <f>'m8'!V102+'m8'!X102+'m8'!Z102+'m8'!AB102+'m8'!AD102+'m8'!AF102+'m8'!AH102</f>
        <v>0</v>
      </c>
      <c r="EN112" s="64"/>
      <c r="EO112" s="63">
        <f t="shared" si="136"/>
        <v>-1050</v>
      </c>
      <c r="EP112" s="67"/>
      <c r="EQ112" s="55">
        <f>'m8'!AI102+'m8'!AK102+'m8'!AM102+'m8'!AO102+'m8'!AQ102+'m8'!AS102+'m8'!AU102</f>
        <v>36.5</v>
      </c>
      <c r="ER112" s="57">
        <f t="shared" si="137"/>
        <v>3650</v>
      </c>
      <c r="ES112" s="57">
        <f>'m8'!AJ102+'m8'!AL102+'m8'!AN102+'m8'!AP102+'m8'!AR102+'m8'!AT102+'m8'!AV102</f>
        <v>0</v>
      </c>
      <c r="ET112" s="68"/>
      <c r="EU112" s="57">
        <f t="shared" si="138"/>
        <v>-3650</v>
      </c>
      <c r="EV112" s="67"/>
      <c r="EW112" s="55">
        <f>'m8'!AW102+'m8'!AY102+'m8'!BA102+'m8'!BC102+'m8'!BE102+'m8'!BG102+'m8'!BI102</f>
        <v>47.5</v>
      </c>
      <c r="EX112" s="57">
        <f t="shared" si="139"/>
        <v>4750</v>
      </c>
      <c r="EY112" s="57">
        <f>'m8'!AX102+'m8'!AZ102+'m8'!BB102+'m8'!BD102+'m8'!BF102+'m8'!BH102+'m8'!BJ102</f>
        <v>0</v>
      </c>
      <c r="EZ112" s="68"/>
      <c r="FA112" s="57">
        <f t="shared" si="140"/>
        <v>-4750</v>
      </c>
      <c r="FB112" s="67"/>
      <c r="FC112" s="55">
        <f>'m8'!BK102+'m9'!C102+'m9'!E102+'m9'!G102+'m9'!I102+'m9'!K102+'m9'!M102</f>
        <v>53.5</v>
      </c>
      <c r="FD112" s="57">
        <f>'m8'!BK102*ED112+'m9'!C102*FH112+'m9'!E102*FH112+'m9'!G102*FH112+'m9'!I102*FH112+'m9'!K102*FH112+'m9'!M102*FH112</f>
        <v>5350</v>
      </c>
      <c r="FE112" s="57">
        <f>'m8'!BL102+'m9'!D102+'m9'!F102+'m9'!H102+'m9'!J102+'m9'!L102+'m9'!N102</f>
        <v>0</v>
      </c>
      <c r="FF112" s="68"/>
      <c r="FG112" s="57">
        <f t="shared" si="141"/>
        <v>-5350</v>
      </c>
      <c r="FH112" s="65">
        <f>IFERROR(__xludf.DUMMYFUNCTION("""COMPUTED_VALUE"""),100.0)</f>
        <v>100</v>
      </c>
      <c r="FI112" s="97">
        <f>'m9'!O102+'m9'!Q102+'m9'!S102+'m9'!U102+'m9'!W102+'m9'!Y102+'m9'!AA102</f>
        <v>56</v>
      </c>
      <c r="FJ112" s="63">
        <f t="shared" si="142"/>
        <v>5600</v>
      </c>
      <c r="FK112" s="63">
        <f>'m9'!P102+'m9'!R102+'m9'!T102+'m9'!V102+'m9'!X102+'m9'!Z102+'m9'!AB102</f>
        <v>0</v>
      </c>
      <c r="FL112" s="64"/>
      <c r="FM112" s="63">
        <f t="shared" si="143"/>
        <v>-5600</v>
      </c>
      <c r="FN112" s="67"/>
      <c r="FO112" s="55">
        <f>'m9'!AC102+'m9'!AE102+'m9'!AG102+'m9'!AI102+'m9'!AK102+'m9'!AM102+'m9'!AO102</f>
        <v>52.5</v>
      </c>
      <c r="FP112" s="57">
        <f t="shared" si="144"/>
        <v>5250</v>
      </c>
      <c r="FQ112" s="57">
        <f>'m9'!AD102+'m9'!AF102+'m9'!AH102+'m9'!AJ102+'m9'!AL102+'m9'!AN102+'m9'!AP102</f>
        <v>0</v>
      </c>
      <c r="FR112" s="68"/>
      <c r="FS112" s="57">
        <f t="shared" si="145"/>
        <v>-5250</v>
      </c>
      <c r="FT112" s="67"/>
      <c r="FU112" s="55">
        <f>'m9'!AQ102+'m9'!AS102+'m9'!AU102+'m9'!AW102+'m9'!AY102+'m9'!BA102+'m9'!BC102</f>
        <v>37.5</v>
      </c>
      <c r="FV112" s="57">
        <f t="shared" si="146"/>
        <v>3750</v>
      </c>
      <c r="FW112" s="57">
        <f>'m9'!AR102+'m9'!AT102+'m9'!AV102+'m9'!AX102+'m9'!AZ102+'m9'!BB102+'m9'!BD102</f>
        <v>0</v>
      </c>
      <c r="FX112" s="68"/>
      <c r="FY112" s="57">
        <f t="shared" si="147"/>
        <v>-3750</v>
      </c>
      <c r="FZ112" s="67"/>
      <c r="GA112" s="55">
        <f>'m9'!BE102+'m9'!BG102+'m9'!BI102+'m10'!C112+'m10'!E112+'m10'!G112+'m10'!I112</f>
        <v>58</v>
      </c>
      <c r="GB112" s="57">
        <f t="shared" si="148"/>
        <v>5800</v>
      </c>
      <c r="GC112" s="57">
        <f>'m9'!BF102+'m9'!BH102+'m9'!BJ102+'m10'!D112+'m10'!F112+'m10'!H112+'m10'!J112</f>
        <v>0</v>
      </c>
      <c r="GD112" s="68"/>
      <c r="GE112" s="57">
        <f t="shared" si="149"/>
        <v>-5800</v>
      </c>
      <c r="GF112" s="69">
        <f>IFERROR(__xludf.DUMMYFUNCTION("""COMPUTED_VALUE"""),100.0)</f>
        <v>100</v>
      </c>
      <c r="GG112" s="55">
        <f>'m10'!K112+'m10'!M112+'m10'!O112+'m10'!Q112+'m10'!S112+'m10'!U112+'m10'!W112</f>
        <v>55.5</v>
      </c>
      <c r="GH112" s="57">
        <f t="shared" si="150"/>
        <v>5550</v>
      </c>
      <c r="GI112" s="57">
        <f>'m10'!L112+'m10'!N112+'m10'!P112+'m10'!R112+'m10'!T112+'m10'!V112+'m10'!X112</f>
        <v>0</v>
      </c>
      <c r="GJ112" s="68"/>
      <c r="GK112" s="57">
        <f t="shared" si="151"/>
        <v>-5550</v>
      </c>
      <c r="GL112" s="67"/>
      <c r="GM112" s="55">
        <f>'m10'!Y112+'m10'!AA112+'m10'!AC112+'m10'!AE112+'m10'!AG112+'m10'!AI112+'m10'!AK112</f>
        <v>39.5</v>
      </c>
      <c r="GN112" s="57">
        <f t="shared" si="152"/>
        <v>3950</v>
      </c>
      <c r="GO112" s="57">
        <f>'m10'!Z112+'m10'!AB112+'m10'!AD112+'m10'!AF112+'m10'!AH112+'m10'!AJ112+'m10'!AL112</f>
        <v>0</v>
      </c>
      <c r="GP112" s="68"/>
      <c r="GQ112" s="57">
        <f t="shared" si="153"/>
        <v>-3950</v>
      </c>
      <c r="GR112" s="61"/>
      <c r="GS112" s="55">
        <f>'m10'!AM112+'m10'!AO112+'m10'!AQ112+'m10'!AS112+'m10'!AU112+'m10'!AW112+'m10'!AY112</f>
        <v>44</v>
      </c>
      <c r="GT112" s="57">
        <f t="shared" si="154"/>
        <v>4400</v>
      </c>
      <c r="GU112" s="57">
        <f>'m10'!AN112+'m10'!AP112+'m10'!AR112+'m10'!AT112+'m10'!AV112+'m10'!AX112+'m10'!AZ112</f>
        <v>500</v>
      </c>
      <c r="GV112" s="58"/>
      <c r="GW112" s="57">
        <f t="shared" si="155"/>
        <v>-3900</v>
      </c>
      <c r="GX112" s="61"/>
      <c r="GY112" s="55">
        <f>'m10'!BA112+'m10'!BC112+'m10'!BE112+'m10'!BG112+'m10'!BI112+'m10'!BK112+'m11'!C112</f>
        <v>49</v>
      </c>
      <c r="GZ112" s="57">
        <f t="shared" si="156"/>
        <v>4900</v>
      </c>
      <c r="HA112" s="57">
        <f>'m10'!BB112+'m10'!BD112+'m10'!BF112+'m10'!BH112+'m10'!BJ112+'m10'!BL112+'m11'!D112</f>
        <v>500</v>
      </c>
      <c r="HB112" s="58"/>
      <c r="HC112" s="57">
        <f t="shared" si="157"/>
        <v>-4400</v>
      </c>
      <c r="HD112" s="69">
        <f>IFERROR(__xludf.DUMMYFUNCTION("""COMPUTED_VALUE"""),100.0)</f>
        <v>100</v>
      </c>
      <c r="HE112" s="55">
        <f>'m11'!E112+'m11'!G112+'m11'!I112+'m11'!K112+'m11'!M112+'m11'!O112+'m11'!Q112</f>
        <v>51</v>
      </c>
      <c r="HF112" s="57">
        <f t="shared" si="158"/>
        <v>5100</v>
      </c>
      <c r="HG112" s="57">
        <f>'m11'!F112+'m11'!H112+'m11'!J112+'m11'!L112+'m11'!N112+'m11'!P112+'m11'!R112</f>
        <v>0</v>
      </c>
      <c r="HH112" s="68"/>
      <c r="HI112" s="57">
        <f t="shared" si="159"/>
        <v>-5100</v>
      </c>
      <c r="HJ112" s="67"/>
      <c r="HK112" s="55">
        <f>'m11'!S112+'m11'!U112+'m11'!W112+'m11'!Y112+'m11'!AA112+'m11'!AC112+'m11'!AE112</f>
        <v>45</v>
      </c>
      <c r="HL112" s="57">
        <f t="shared" si="160"/>
        <v>4500</v>
      </c>
      <c r="HM112" s="57">
        <f>'m11'!T112+'m11'!V112+'m11'!X112+'m11'!Z112+'m11'!AB112+'m11'!AD112+'m11'!AF112</f>
        <v>300</v>
      </c>
      <c r="HN112" s="68"/>
      <c r="HO112" s="57">
        <f t="shared" si="161"/>
        <v>-4200</v>
      </c>
      <c r="HP112" s="61"/>
      <c r="HQ112" s="55">
        <f>'m11'!AG112+'m11'!AI112+'m11'!AK112+'m11'!AM112+'m11'!AO112+'m11'!AQ112+'m11'!AS112</f>
        <v>43</v>
      </c>
      <c r="HR112" s="57">
        <f t="shared" si="162"/>
        <v>4300</v>
      </c>
      <c r="HS112" s="57">
        <f>'m11'!AH112+'m11'!AJ112+'m11'!AL112+'m11'!AN112+'m11'!AP112+'m11'!AR112+'m11'!AT112</f>
        <v>0</v>
      </c>
      <c r="HT112" s="58"/>
      <c r="HU112" s="57">
        <f t="shared" si="163"/>
        <v>-4300</v>
      </c>
      <c r="HV112" s="61"/>
      <c r="HW112" s="55">
        <f>'m11'!AU112+'m11'!AW112+'m11'!AY112+'m11'!BA112+'m11'!BC112+'m11'!BE112+'m11'!BG112</f>
        <v>39</v>
      </c>
      <c r="HX112" s="57">
        <f t="shared" si="164"/>
        <v>3900</v>
      </c>
      <c r="HY112" s="57">
        <f>'m11'!AV112+'m11'!AX112+'m11'!AZ112+'m11'!BB112+'m11'!BD112+'m11'!BF112+'m11'!BH112</f>
        <v>0</v>
      </c>
      <c r="HZ112" s="58"/>
      <c r="IA112" s="57">
        <f t="shared" si="165"/>
        <v>-3900</v>
      </c>
      <c r="IB112" s="61">
        <f>IFERROR(__xludf.DUMMYFUNCTION("""COMPUTED_VALUE"""),100.0)</f>
        <v>100</v>
      </c>
      <c r="IC112" s="55">
        <f>'m11'!BI112+'m12'!C112+'m12'!E112+'m12'!G112+'m12'!I112+'m12'!K112+'m12'!M112</f>
        <v>44.5</v>
      </c>
      <c r="ID112" s="57">
        <f t="shared" si="166"/>
        <v>4450</v>
      </c>
      <c r="IE112" s="57">
        <f>'m11'!BJ112+'m12'!D112+'m12'!F112+'m12'!H112+'m12'!J112+'m12'!L112+'m12'!N112</f>
        <v>0</v>
      </c>
      <c r="IF112" s="58"/>
      <c r="IG112" s="57">
        <f t="shared" si="167"/>
        <v>-4450</v>
      </c>
      <c r="IH112" s="61"/>
      <c r="II112" s="55">
        <f>'m12'!O112+'m12'!Q112+'m12'!S112+'m12'!U112+'m12'!W112+'m12'!Y112+'m12'!AA112</f>
        <v>41</v>
      </c>
      <c r="IJ112" s="57">
        <f t="shared" si="168"/>
        <v>4100</v>
      </c>
      <c r="IK112" s="57">
        <f>'m12'!P112+'m12'!R112+'m12'!T112+'m12'!V112+'m12'!X112+'m12'!Z112+'m12'!AB112</f>
        <v>0</v>
      </c>
      <c r="IL112" s="58"/>
      <c r="IM112" s="57">
        <f t="shared" si="169"/>
        <v>-4100</v>
      </c>
      <c r="IN112" s="61"/>
      <c r="IO112" s="55">
        <f>'m12'!AC112+'m12'!AE112+'m12'!AG112+'m12'!AI112+'m12'!AK112+'m12'!AM112+'m12'!AO112</f>
        <v>43</v>
      </c>
      <c r="IP112" s="57">
        <f t="shared" si="170"/>
        <v>4300</v>
      </c>
      <c r="IQ112" s="57">
        <f>'m12'!AD112+'m12'!AF112+'m12'!AH112+'m12'!AJ112+'m12'!AL112+'m12'!AN112+'m12'!AP112</f>
        <v>1500</v>
      </c>
      <c r="IR112" s="58"/>
      <c r="IS112" s="57">
        <f t="shared" si="171"/>
        <v>-2800</v>
      </c>
      <c r="IT112" s="61"/>
      <c r="IU112" s="55">
        <f>'m12'!AQ112+'m12'!AS112+'m12'!AU112+'m12'!AW112+'m12'!AY112+'m12'!BA112+'m12'!BC112</f>
        <v>16.5</v>
      </c>
      <c r="IV112" s="57">
        <f t="shared" si="172"/>
        <v>1650</v>
      </c>
      <c r="IW112" s="57">
        <f>'m12'!AR112+'m12'!AT112+'m12'!AV112+'m12'!AX112+'m12'!AZ112+'m12'!BB112+'m12'!BD112</f>
        <v>0</v>
      </c>
      <c r="IX112" s="58"/>
      <c r="IY112" s="57">
        <f t="shared" si="173"/>
        <v>-1650</v>
      </c>
      <c r="IZ112" s="61"/>
      <c r="JA112" s="55">
        <f>'m12'!BE112+'m12'!BG112+'m12'!BI112+'m12'!BK112</f>
        <v>0</v>
      </c>
      <c r="JB112" s="57">
        <f t="shared" si="174"/>
        <v>0</v>
      </c>
      <c r="JC112" s="57">
        <f>'m12'!BF112+'m12'!BH112+'m12'!BJ112+'m12'!BL112</f>
        <v>0</v>
      </c>
      <c r="JD112" s="58"/>
      <c r="JE112" s="57">
        <f t="shared" si="175"/>
        <v>0</v>
      </c>
    </row>
    <row r="113">
      <c r="A113" s="2" t="str">
        <f>IFERROR(__xludf.DUMMYFUNCTION("""COMPUTED_VALUE"""),"Aleksandra Fedoseova-x")</f>
        <v>Aleksandra Fedoseova-x</v>
      </c>
      <c r="B113" s="2"/>
      <c r="C113" s="98"/>
      <c r="D113" s="46"/>
      <c r="E113" s="46"/>
      <c r="F113" s="47"/>
      <c r="G113" s="46"/>
      <c r="H113" s="2"/>
      <c r="I113" s="98"/>
      <c r="J113" s="46"/>
      <c r="K113" s="46"/>
      <c r="L113" s="47"/>
      <c r="M113" s="46"/>
      <c r="N113" s="2"/>
      <c r="O113" s="45"/>
      <c r="P113" s="46"/>
      <c r="Q113" s="46"/>
      <c r="R113" s="47"/>
      <c r="S113" s="46"/>
      <c r="T113" s="2"/>
      <c r="U113" s="45"/>
      <c r="V113" s="46"/>
      <c r="W113" s="46"/>
      <c r="X113" s="47"/>
      <c r="Y113" s="46"/>
      <c r="Z113" s="2"/>
      <c r="AA113" s="45"/>
      <c r="AB113" s="46"/>
      <c r="AC113" s="46"/>
      <c r="AD113" s="47"/>
      <c r="AE113" s="46"/>
      <c r="AF113" s="2"/>
      <c r="AG113" s="45"/>
      <c r="AH113" s="46"/>
      <c r="AI113" s="46"/>
      <c r="AJ113" s="47"/>
      <c r="AK113" s="46"/>
      <c r="AL113" s="2"/>
      <c r="AM113" s="45"/>
      <c r="AN113" s="46"/>
      <c r="AO113" s="46"/>
      <c r="AP113" s="47"/>
      <c r="AQ113" s="46"/>
      <c r="AR113" s="2"/>
      <c r="AS113" s="45"/>
      <c r="AT113" s="46"/>
      <c r="AU113" s="46"/>
      <c r="AV113" s="47"/>
      <c r="AW113" s="62"/>
      <c r="AX113" s="2"/>
      <c r="AY113" s="45"/>
      <c r="AZ113" s="46"/>
      <c r="BA113" s="46"/>
      <c r="BB113" s="47"/>
      <c r="BC113" s="46"/>
      <c r="BD113" s="2"/>
      <c r="BE113" s="45"/>
      <c r="BF113" s="46"/>
      <c r="BG113" s="46"/>
      <c r="BH113" s="47"/>
      <c r="BI113" s="46"/>
      <c r="BJ113" s="2"/>
      <c r="BK113" s="45"/>
      <c r="BL113" s="46"/>
      <c r="BM113" s="46"/>
      <c r="BN113" s="47"/>
      <c r="BO113" s="46"/>
      <c r="BP113" s="2"/>
      <c r="BQ113" s="45"/>
      <c r="BR113" s="46"/>
      <c r="BS113" s="46"/>
      <c r="BT113" s="47"/>
      <c r="BU113" s="46"/>
      <c r="BV113" s="2"/>
      <c r="BW113" s="45">
        <f>'m5'!AY91+'m5'!BA91+'m5'!BC91+'m5'!BE91+'m5'!BG91+'m5'!BI91+'m5'!BK91</f>
        <v>0</v>
      </c>
      <c r="BX113" s="46">
        <f>'m5'!A91*BW113</f>
        <v>0</v>
      </c>
      <c r="BY113" s="46">
        <f>'m5'!AZ91+'m5'!BB91+'m5'!BD91+'m5'!BF91+'m5'!BH91+'m5'!BJ91+'m5'!BL91</f>
        <v>0</v>
      </c>
      <c r="BZ113" s="47"/>
      <c r="CA113" s="46">
        <f t="shared" si="116"/>
        <v>0</v>
      </c>
      <c r="CB113" s="2"/>
      <c r="CC113" s="45">
        <f>'m6'!C103+'m6'!E103+'m6'!G103+'m6'!I103+'m6'!K103+'m6'!M103+'m6'!O103</f>
        <v>0</v>
      </c>
      <c r="CD113" s="46">
        <f t="shared" si="117"/>
        <v>0</v>
      </c>
      <c r="CE113" s="46">
        <f>'m6'!D103+'m6'!F103+'m6'!H103+'m6'!J103+'m6'!L103+'m6'!N103+'m6'!P103</f>
        <v>0</v>
      </c>
      <c r="CF113" s="64"/>
      <c r="CG113" s="46">
        <f t="shared" si="118"/>
        <v>0</v>
      </c>
      <c r="CH113" s="2"/>
      <c r="CI113" s="45">
        <f>'m6'!Q103+'m6'!S103+'m6'!U103+'m6'!W103+'m6'!Y103+'m6'!AA103+'m6'!AC103</f>
        <v>0</v>
      </c>
      <c r="CJ113" s="54">
        <f t="shared" si="119"/>
        <v>0</v>
      </c>
      <c r="CK113" s="46">
        <f>'m6'!R103+'m6'!T103+'m6'!V103+'m6'!X103+'m6'!Z103+'m6'!AB103+'m6'!AD103</f>
        <v>0</v>
      </c>
      <c r="CL113" s="64"/>
      <c r="CM113" s="46">
        <f t="shared" si="120"/>
        <v>0</v>
      </c>
      <c r="CN113" s="2"/>
      <c r="CO113" s="45">
        <f>'m6'!AE103+'m6'!AG103+'m6'!AI103+'m6'!AK103+'m6'!AM103+'m6'!AO103+'m6'!AQ103</f>
        <v>0</v>
      </c>
      <c r="CP113" s="46">
        <f t="shared" si="121"/>
        <v>0</v>
      </c>
      <c r="CQ113" s="46">
        <f>'m6'!AF103+'m6'!AH103+'m6'!AJ103+'m6'!AL103+'m6'!AN103+'m6'!AP103+'m6'!AR103</f>
        <v>0</v>
      </c>
      <c r="CR113" s="64"/>
      <c r="CS113" s="46">
        <f t="shared" si="122"/>
        <v>0</v>
      </c>
      <c r="CT113" s="2"/>
      <c r="CU113" s="45">
        <f>'m6'!AS103+'m6'!AU103+'m6'!AW103+'m6'!AY103+'m6'!BA103+'m6'!BC103+'m6'!BE103</f>
        <v>0</v>
      </c>
      <c r="CV113" s="46">
        <f t="shared" si="123"/>
        <v>0</v>
      </c>
      <c r="CW113" s="46">
        <f>'m6'!AT103+'m6'!AV103+'m6'!AX103+'m6'!AZ103+'m6'!BB103+'m6'!BD103+'m6'!BF103</f>
        <v>0</v>
      </c>
      <c r="CX113" s="64"/>
      <c r="CY113" s="46">
        <f t="shared" si="124"/>
        <v>0</v>
      </c>
      <c r="CZ113" s="2"/>
      <c r="DA113" s="45">
        <f>'m6'!BG103+'m6'!BI103+'m7'!C103+'m7'!E103+'m7'!G103+'m7'!I103+'m7'!K103</f>
        <v>0</v>
      </c>
      <c r="DB113" s="46">
        <f>('m6'!BG103+'m6'!BI103)*'m6'!A103+('m7'!C103+'m7'!E103+'m7'!G103+'m7'!I103+'m7'!K103)*'m7'!A103</f>
        <v>0</v>
      </c>
      <c r="DC113" s="46">
        <f>'m6'!BH103+'m6'!BJ103+'m7'!D103+'m7'!F103+'m7'!H103+'m7'!J103+'m7'!L103</f>
        <v>0</v>
      </c>
      <c r="DD113" s="64"/>
      <c r="DE113" s="46">
        <f t="shared" si="125"/>
        <v>0</v>
      </c>
      <c r="DF113" s="2"/>
      <c r="DG113" s="45">
        <f>'m7'!M103+'m7'!O103+'m7'!Q103+'m7'!S103+'m7'!U103+'m7'!W103+'m7'!Y103</f>
        <v>0</v>
      </c>
      <c r="DH113" s="46">
        <f t="shared" si="126"/>
        <v>0</v>
      </c>
      <c r="DI113" s="46">
        <f>'m7'!N103+'m7'!P103+'m7'!R103+'m7'!T103+'m7'!V103+'m7'!X103+'m7'!Z103</f>
        <v>0</v>
      </c>
      <c r="DJ113" s="64"/>
      <c r="DK113" s="46">
        <f t="shared" si="127"/>
        <v>0</v>
      </c>
      <c r="DL113" s="2"/>
      <c r="DM113" s="45">
        <f>'m7'!AA103+'m7'!AC103+'m7'!AE103+'m7'!AG103+'m7'!AI103+'m7'!AK103+'m7'!AM103</f>
        <v>0</v>
      </c>
      <c r="DN113" s="46">
        <f t="shared" si="128"/>
        <v>0</v>
      </c>
      <c r="DO113" s="46">
        <f>'m7'!AB103+'m7'!AD103+'m7'!AF103+'m7'!AH103+'m7'!AJ103+'m7'!AL103+'m7'!AN103</f>
        <v>0</v>
      </c>
      <c r="DP113" s="64"/>
      <c r="DQ113" s="46">
        <f t="shared" si="129"/>
        <v>0</v>
      </c>
      <c r="DR113" s="2"/>
      <c r="DS113" s="45">
        <f>'m7'!AO103+'m7'!AQ103+'m7'!AS103+'m7'!AU103+'m7'!AW103+'m7'!AY103+'m7'!BA103</f>
        <v>0</v>
      </c>
      <c r="DT113" s="46">
        <f t="shared" si="130"/>
        <v>0</v>
      </c>
      <c r="DU113" s="46">
        <f>'m7'!AP103+'m7'!AR103+'m7'!AT103+'m7'!AV103+'m7'!AX103+'m7'!AZ103+'m7'!BB103</f>
        <v>0</v>
      </c>
      <c r="DV113" s="64"/>
      <c r="DW113" s="46">
        <f t="shared" si="131"/>
        <v>0</v>
      </c>
      <c r="DX113" s="2"/>
      <c r="DY113" s="97">
        <f>'m7'!BC103+'m7'!BE103+'m7'!BG103+'m7'!BI103+'m7'!BK103+'m8'!C103+'m8'!E103</f>
        <v>0</v>
      </c>
      <c r="DZ113" s="63">
        <f>('m7'!BC103+'m7'!BE103+'m7'!BG103+'m7'!BI103+'m7'!BK103)*DF113+('m8'!C103+'m8'!E103)*ED113</f>
        <v>0</v>
      </c>
      <c r="EA113" s="63">
        <f>'m7'!BD103+'m7'!BF103+'m7'!BH103+'m7'!BJ103+'m7'!BL103+'m8'!D103+'m8'!F103</f>
        <v>0</v>
      </c>
      <c r="EB113" s="64"/>
      <c r="EC113" s="63">
        <f t="shared" si="132"/>
        <v>0</v>
      </c>
      <c r="ED113" s="65">
        <f>IFERROR(__xludf.DUMMYFUNCTION("""COMPUTED_VALUE"""),100.0)</f>
        <v>100</v>
      </c>
      <c r="EE113" s="97">
        <f>'m8'!G103+'m8'!I103+'m8'!K103+'m8'!M103+'m8'!O103+'m8'!Q103+'m8'!S103</f>
        <v>0</v>
      </c>
      <c r="EF113" s="63">
        <f t="shared" si="133"/>
        <v>0</v>
      </c>
      <c r="EG113" s="63">
        <f>'m8'!H103+'m8'!J103+'m8'!L103+'m8'!N103+'m8'!P103+'m8'!R103+'m8'!T103</f>
        <v>0</v>
      </c>
      <c r="EH113" s="64"/>
      <c r="EI113" s="63">
        <f t="shared" si="134"/>
        <v>0</v>
      </c>
      <c r="EJ113" s="66"/>
      <c r="EK113" s="97">
        <f>'m8'!U103+'m8'!W103+'m8'!Y103+'m8'!AA103+'m8'!AC103+'m8'!AE103+'m8'!AG103</f>
        <v>0</v>
      </c>
      <c r="EL113" s="63">
        <f t="shared" si="135"/>
        <v>0</v>
      </c>
      <c r="EM113" s="63">
        <f>'m8'!V103+'m8'!X103+'m8'!Z103+'m8'!AB103+'m8'!AD103+'m8'!AF103+'m8'!AH103</f>
        <v>0</v>
      </c>
      <c r="EN113" s="64"/>
      <c r="EO113" s="63">
        <f t="shared" si="136"/>
        <v>0</v>
      </c>
      <c r="EP113" s="67"/>
      <c r="EQ113" s="55">
        <f>'m8'!AI103+'m8'!AK103+'m8'!AM103+'m8'!AO103+'m8'!AQ103+'m8'!AS103+'m8'!AU103</f>
        <v>32.5</v>
      </c>
      <c r="ER113" s="57">
        <f t="shared" si="137"/>
        <v>3250</v>
      </c>
      <c r="ES113" s="57">
        <f>'m8'!AJ103+'m8'!AL103+'m8'!AN103+'m8'!AP103+'m8'!AR103+'m8'!AT103+'m8'!AV103</f>
        <v>0</v>
      </c>
      <c r="ET113" s="68"/>
      <c r="EU113" s="57">
        <f t="shared" si="138"/>
        <v>-3250</v>
      </c>
      <c r="EV113" s="67"/>
      <c r="EW113" s="55">
        <f>'m8'!AW103+'m8'!AY103+'m8'!BA103+'m8'!BC103+'m8'!BE103+'m8'!BG103+'m8'!BI103</f>
        <v>52.5</v>
      </c>
      <c r="EX113" s="57">
        <f t="shared" si="139"/>
        <v>5250</v>
      </c>
      <c r="EY113" s="57">
        <f>'m8'!AX103+'m8'!AZ103+'m8'!BB103+'m8'!BD103+'m8'!BF103+'m8'!BH103+'m8'!BJ103</f>
        <v>0</v>
      </c>
      <c r="EZ113" s="68"/>
      <c r="FA113" s="57">
        <f t="shared" si="140"/>
        <v>-5250</v>
      </c>
      <c r="FB113" s="67"/>
      <c r="FC113" s="55">
        <f>'m8'!BK103+'m9'!C103+'m9'!E103+'m9'!G103+'m9'!I103+'m9'!K103+'m9'!M103</f>
        <v>54</v>
      </c>
      <c r="FD113" s="57">
        <f>'m8'!BK103*ED113+'m9'!C103*FH113+'m9'!E103*FH113+'m9'!G103*FH113+'m9'!I103*FH113+'m9'!K103*FH113+'m9'!M103*FH113</f>
        <v>5400</v>
      </c>
      <c r="FE113" s="57">
        <f>'m8'!BL103+'m9'!D103+'m9'!F103+'m9'!H103+'m9'!J103+'m9'!L103+'m9'!N103</f>
        <v>0</v>
      </c>
      <c r="FF113" s="68"/>
      <c r="FG113" s="57">
        <f t="shared" si="141"/>
        <v>-5400</v>
      </c>
      <c r="FH113" s="65">
        <f>IFERROR(__xludf.DUMMYFUNCTION("""COMPUTED_VALUE"""),100.0)</f>
        <v>100</v>
      </c>
      <c r="FI113" s="97">
        <f>'m9'!O103+'m9'!Q103+'m9'!S103+'m9'!U103+'m9'!W103+'m9'!Y103+'m9'!AA103</f>
        <v>60</v>
      </c>
      <c r="FJ113" s="63">
        <f t="shared" si="142"/>
        <v>6000</v>
      </c>
      <c r="FK113" s="63">
        <f>'m9'!P103+'m9'!R103+'m9'!T103+'m9'!V103+'m9'!X103+'m9'!Z103+'m9'!AB103</f>
        <v>0</v>
      </c>
      <c r="FL113" s="64"/>
      <c r="FM113" s="63">
        <f t="shared" si="143"/>
        <v>-6000</v>
      </c>
      <c r="FN113" s="67"/>
      <c r="FO113" s="55">
        <f>'m9'!AC103+'m9'!AE103+'m9'!AG103+'m9'!AI103+'m9'!AK103+'m9'!AM103+'m9'!AO103</f>
        <v>47.5</v>
      </c>
      <c r="FP113" s="57">
        <f t="shared" si="144"/>
        <v>4750</v>
      </c>
      <c r="FQ113" s="57">
        <f>'m9'!AD103+'m9'!AF103+'m9'!AH103+'m9'!AJ103+'m9'!AL103+'m9'!AN103+'m9'!AP103</f>
        <v>0</v>
      </c>
      <c r="FR113" s="68"/>
      <c r="FS113" s="57">
        <f t="shared" si="145"/>
        <v>-4750</v>
      </c>
      <c r="FT113" s="67"/>
      <c r="FU113" s="55">
        <f>'m9'!AQ103+'m9'!AS103+'m9'!AU103+'m9'!AW103+'m9'!AY103+'m9'!BA103+'m9'!BC103</f>
        <v>34</v>
      </c>
      <c r="FV113" s="57">
        <f t="shared" si="146"/>
        <v>3400</v>
      </c>
      <c r="FW113" s="57">
        <f>'m9'!AR103+'m9'!AT103+'m9'!AV103+'m9'!AX103+'m9'!AZ103+'m9'!BB103+'m9'!BD103</f>
        <v>0</v>
      </c>
      <c r="FX113" s="68"/>
      <c r="FY113" s="57">
        <f t="shared" si="147"/>
        <v>-3400</v>
      </c>
      <c r="FZ113" s="67"/>
      <c r="GA113" s="55">
        <f>'m9'!BE103+'m9'!BG103+'m9'!BI103+'m10'!C113+'m10'!E113+'m10'!G113+'m10'!I113</f>
        <v>26</v>
      </c>
      <c r="GB113" s="57">
        <f t="shared" si="148"/>
        <v>2600</v>
      </c>
      <c r="GC113" s="57">
        <f>'m9'!BF103+'m9'!BH103+'m9'!BJ103+'m10'!D113+'m10'!F113+'m10'!H113+'m10'!J113</f>
        <v>1500</v>
      </c>
      <c r="GD113" s="68"/>
      <c r="GE113" s="57">
        <f t="shared" si="149"/>
        <v>-1100</v>
      </c>
      <c r="GF113" s="69">
        <f>IFERROR(__xludf.DUMMYFUNCTION("""COMPUTED_VALUE"""),100.0)</f>
        <v>100</v>
      </c>
      <c r="GG113" s="55">
        <f>'m10'!K113+'m10'!M113+'m10'!O113+'m10'!Q113+'m10'!S113+'m10'!U113+'m10'!W113</f>
        <v>0</v>
      </c>
      <c r="GH113" s="57">
        <f t="shared" si="150"/>
        <v>0</v>
      </c>
      <c r="GI113" s="57">
        <f>'m10'!L113+'m10'!N113+'m10'!P113+'m10'!R113+'m10'!T113+'m10'!V113+'m10'!X113</f>
        <v>0</v>
      </c>
      <c r="GJ113" s="68"/>
      <c r="GK113" s="57">
        <f t="shared" si="151"/>
        <v>0</v>
      </c>
      <c r="GL113" s="67"/>
      <c r="GM113" s="55">
        <f>'m10'!Y113+'m10'!AA113+'m10'!AC113+'m10'!AE113+'m10'!AG113+'m10'!AI113+'m10'!AK113</f>
        <v>0</v>
      </c>
      <c r="GN113" s="57">
        <f t="shared" si="152"/>
        <v>0</v>
      </c>
      <c r="GO113" s="57">
        <f>'m10'!Z113+'m10'!AB113+'m10'!AD113+'m10'!AF113+'m10'!AH113+'m10'!AJ113+'m10'!AL113</f>
        <v>0</v>
      </c>
      <c r="GP113" s="68"/>
      <c r="GQ113" s="57">
        <f t="shared" si="153"/>
        <v>0</v>
      </c>
      <c r="GR113" s="61"/>
      <c r="GS113" s="55">
        <f>'m10'!AM113+'m10'!AO113+'m10'!AQ113+'m10'!AS113+'m10'!AU113+'m10'!AW113+'m10'!AY113</f>
        <v>0</v>
      </c>
      <c r="GT113" s="57">
        <f t="shared" si="154"/>
        <v>0</v>
      </c>
      <c r="GU113" s="57">
        <f>'m10'!AN113+'m10'!AP113+'m10'!AR113+'m10'!AT113+'m10'!AV113+'m10'!AX113+'m10'!AZ113</f>
        <v>0</v>
      </c>
      <c r="GV113" s="58"/>
      <c r="GW113" s="57">
        <f t="shared" si="155"/>
        <v>0</v>
      </c>
      <c r="GX113" s="61"/>
      <c r="GY113" s="55">
        <f>'m10'!BA113+'m10'!BC113+'m10'!BE113+'m10'!BG113+'m10'!BI113+'m10'!BK113+'m11'!C113</f>
        <v>0</v>
      </c>
      <c r="GZ113" s="57">
        <f t="shared" si="156"/>
        <v>0</v>
      </c>
      <c r="HA113" s="57">
        <f>'m10'!BB113+'m10'!BD113+'m10'!BF113+'m10'!BH113+'m10'!BJ113+'m10'!BL113+'m11'!D113</f>
        <v>0</v>
      </c>
      <c r="HB113" s="58"/>
      <c r="HC113" s="57">
        <f t="shared" si="157"/>
        <v>0</v>
      </c>
      <c r="HD113" s="69">
        <f>IFERROR(__xludf.DUMMYFUNCTION("""COMPUTED_VALUE"""),100.0)</f>
        <v>100</v>
      </c>
      <c r="HE113" s="55">
        <f>'m11'!E113+'m11'!G113+'m11'!I113+'m11'!K113+'m11'!M113+'m11'!O113+'m11'!Q113</f>
        <v>0</v>
      </c>
      <c r="HF113" s="57">
        <f t="shared" si="158"/>
        <v>0</v>
      </c>
      <c r="HG113" s="57">
        <f>'m11'!F113+'m11'!H113+'m11'!J113+'m11'!L113+'m11'!N113+'m11'!P113+'m11'!R113</f>
        <v>0</v>
      </c>
      <c r="HH113" s="68"/>
      <c r="HI113" s="57">
        <f t="shared" si="159"/>
        <v>0</v>
      </c>
      <c r="HJ113" s="67"/>
      <c r="HK113" s="55">
        <f>'m11'!S113+'m11'!U113+'m11'!W113+'m11'!Y113+'m11'!AA113+'m11'!AC113+'m11'!AE113</f>
        <v>0</v>
      </c>
      <c r="HL113" s="57">
        <f t="shared" si="160"/>
        <v>0</v>
      </c>
      <c r="HM113" s="57">
        <f>'m11'!T113+'m11'!V113+'m11'!X113+'m11'!Z113+'m11'!AB113+'m11'!AD113+'m11'!AF113</f>
        <v>0</v>
      </c>
      <c r="HN113" s="68"/>
      <c r="HO113" s="57">
        <f t="shared" si="161"/>
        <v>0</v>
      </c>
      <c r="HP113" s="61"/>
      <c r="HQ113" s="55">
        <f>'m11'!AG113+'m11'!AI113+'m11'!AK113+'m11'!AM113+'m11'!AO113+'m11'!AQ113+'m11'!AS113</f>
        <v>0</v>
      </c>
      <c r="HR113" s="57">
        <f t="shared" si="162"/>
        <v>0</v>
      </c>
      <c r="HS113" s="57">
        <f>'m11'!AH113+'m11'!AJ113+'m11'!AL113+'m11'!AN113+'m11'!AP113+'m11'!AR113+'m11'!AT113</f>
        <v>0</v>
      </c>
      <c r="HT113" s="58"/>
      <c r="HU113" s="57">
        <f t="shared" si="163"/>
        <v>0</v>
      </c>
      <c r="HV113" s="61"/>
      <c r="HW113" s="55">
        <f>'m11'!AU113+'m11'!AW113+'m11'!AY113+'m11'!BA113+'m11'!BC113+'m11'!BE113+'m11'!BG113</f>
        <v>0</v>
      </c>
      <c r="HX113" s="57">
        <f t="shared" si="164"/>
        <v>0</v>
      </c>
      <c r="HY113" s="57">
        <f>'m11'!AV113+'m11'!AX113+'m11'!AZ113+'m11'!BB113+'m11'!BD113+'m11'!BF113+'m11'!BH113</f>
        <v>0</v>
      </c>
      <c r="HZ113" s="58"/>
      <c r="IA113" s="57">
        <f t="shared" si="165"/>
        <v>0</v>
      </c>
      <c r="IB113" s="61">
        <f>IFERROR(__xludf.DUMMYFUNCTION("""COMPUTED_VALUE"""),100.0)</f>
        <v>100</v>
      </c>
      <c r="IC113" s="55">
        <f>'m11'!BI113+'m12'!C113+'m12'!E113+'m12'!G113+'m12'!I113+'m12'!K113+'m12'!M113</f>
        <v>0</v>
      </c>
      <c r="ID113" s="57">
        <f t="shared" si="166"/>
        <v>0</v>
      </c>
      <c r="IE113" s="57">
        <f>'m11'!BJ113+'m12'!D113+'m12'!F113+'m12'!H113+'m12'!J113+'m12'!L113+'m12'!N113</f>
        <v>0</v>
      </c>
      <c r="IF113" s="58"/>
      <c r="IG113" s="57">
        <f t="shared" si="167"/>
        <v>0</v>
      </c>
      <c r="IH113" s="61"/>
      <c r="II113" s="55">
        <f>'m12'!O113+'m12'!Q113+'m12'!S113+'m12'!U113+'m12'!W113+'m12'!Y113+'m12'!AA113</f>
        <v>0</v>
      </c>
      <c r="IJ113" s="57">
        <f t="shared" si="168"/>
        <v>0</v>
      </c>
      <c r="IK113" s="57">
        <f>'m12'!P113+'m12'!R113+'m12'!T113+'m12'!V113+'m12'!X113+'m12'!Z113+'m12'!AB113</f>
        <v>0</v>
      </c>
      <c r="IL113" s="58"/>
      <c r="IM113" s="57">
        <f t="shared" si="169"/>
        <v>0</v>
      </c>
      <c r="IN113" s="61"/>
      <c r="IO113" s="55">
        <f>'m12'!AC113+'m12'!AE113+'m12'!AG113+'m12'!AI113+'m12'!AK113+'m12'!AM113+'m12'!AO113</f>
        <v>0</v>
      </c>
      <c r="IP113" s="57">
        <f t="shared" si="170"/>
        <v>0</v>
      </c>
      <c r="IQ113" s="57">
        <f>'m12'!AD113+'m12'!AF113+'m12'!AH113+'m12'!AJ113+'m12'!AL113+'m12'!AN113+'m12'!AP113</f>
        <v>0</v>
      </c>
      <c r="IR113" s="58"/>
      <c r="IS113" s="57">
        <f t="shared" si="171"/>
        <v>0</v>
      </c>
      <c r="IT113" s="61"/>
      <c r="IU113" s="55">
        <f>'m12'!AQ113+'m12'!AS113+'m12'!AU113+'m12'!AW113+'m12'!AY113+'m12'!BA113+'m12'!BC113</f>
        <v>0</v>
      </c>
      <c r="IV113" s="57">
        <f t="shared" si="172"/>
        <v>0</v>
      </c>
      <c r="IW113" s="57">
        <f>'m12'!AR113+'m12'!AT113+'m12'!AV113+'m12'!AX113+'m12'!AZ113+'m12'!BB113+'m12'!BD113</f>
        <v>0</v>
      </c>
      <c r="IX113" s="58"/>
      <c r="IY113" s="57">
        <f t="shared" si="173"/>
        <v>0</v>
      </c>
      <c r="IZ113" s="61"/>
      <c r="JA113" s="55">
        <f>'m12'!BE113+'m12'!BG113+'m12'!BI113+'m12'!BK113</f>
        <v>0</v>
      </c>
      <c r="JB113" s="57">
        <f t="shared" si="174"/>
        <v>0</v>
      </c>
      <c r="JC113" s="57">
        <f>'m12'!BF113+'m12'!BH113+'m12'!BJ113+'m12'!BL113</f>
        <v>0</v>
      </c>
      <c r="JD113" s="58"/>
      <c r="JE113" s="57">
        <f t="shared" si="175"/>
        <v>0</v>
      </c>
    </row>
    <row r="114">
      <c r="A114" s="2" t="str">
        <f>IFERROR(__xludf.DUMMYFUNCTION("""COMPUTED_VALUE"""),"David Kropáč - řidič")</f>
        <v>David Kropáč - řidič</v>
      </c>
      <c r="B114" s="2"/>
      <c r="C114" s="98"/>
      <c r="D114" s="46"/>
      <c r="E114" s="46"/>
      <c r="F114" s="47"/>
      <c r="G114" s="46"/>
      <c r="H114" s="2"/>
      <c r="I114" s="98"/>
      <c r="J114" s="46"/>
      <c r="K114" s="46"/>
      <c r="L114" s="47"/>
      <c r="M114" s="46"/>
      <c r="N114" s="2"/>
      <c r="O114" s="45"/>
      <c r="P114" s="46"/>
      <c r="Q114" s="46"/>
      <c r="R114" s="47"/>
      <c r="S114" s="46"/>
      <c r="T114" s="2"/>
      <c r="U114" s="45"/>
      <c r="V114" s="46"/>
      <c r="W114" s="46"/>
      <c r="X114" s="47"/>
      <c r="Y114" s="46"/>
      <c r="Z114" s="2"/>
      <c r="AA114" s="45"/>
      <c r="AB114" s="46"/>
      <c r="AC114" s="46"/>
      <c r="AD114" s="47"/>
      <c r="AE114" s="46"/>
      <c r="AF114" s="2"/>
      <c r="AG114" s="45"/>
      <c r="AH114" s="46"/>
      <c r="AI114" s="46"/>
      <c r="AJ114" s="47"/>
      <c r="AK114" s="46"/>
      <c r="AL114" s="2"/>
      <c r="AM114" s="45"/>
      <c r="AN114" s="46"/>
      <c r="AO114" s="46"/>
      <c r="AP114" s="47"/>
      <c r="AQ114" s="46"/>
      <c r="AR114" s="2"/>
      <c r="AS114" s="45"/>
      <c r="AT114" s="46"/>
      <c r="AU114" s="46"/>
      <c r="AV114" s="47"/>
      <c r="AW114" s="62"/>
      <c r="AX114" s="2"/>
      <c r="AY114" s="45"/>
      <c r="AZ114" s="46"/>
      <c r="BA114" s="46"/>
      <c r="BB114" s="47"/>
      <c r="BC114" s="46"/>
      <c r="BD114" s="2"/>
      <c r="BE114" s="45"/>
      <c r="BF114" s="46"/>
      <c r="BG114" s="46"/>
      <c r="BH114" s="47"/>
      <c r="BI114" s="46"/>
      <c r="BJ114" s="2"/>
      <c r="BK114" s="45"/>
      <c r="BL114" s="46"/>
      <c r="BM114" s="46"/>
      <c r="BN114" s="47"/>
      <c r="BO114" s="46"/>
      <c r="BP114" s="2"/>
      <c r="BQ114" s="45"/>
      <c r="BR114" s="46"/>
      <c r="BS114" s="46"/>
      <c r="BT114" s="47"/>
      <c r="BU114" s="46"/>
      <c r="BV114" s="2"/>
      <c r="BW114" s="45">
        <f>'m5'!AY92+'m5'!BA92+'m5'!BC92+'m5'!BE92+'m5'!BG92+'m5'!BI92+'m5'!BK92</f>
        <v>0</v>
      </c>
      <c r="BX114" s="46">
        <f>'m5'!A92*BW114</f>
        <v>0</v>
      </c>
      <c r="BY114" s="46">
        <f>'m5'!AZ92+'m5'!BB92+'m5'!BD92+'m5'!BF92+'m5'!BH92+'m5'!BJ92+'m5'!BL92</f>
        <v>0</v>
      </c>
      <c r="BZ114" s="47"/>
      <c r="CA114" s="46">
        <f t="shared" si="116"/>
        <v>0</v>
      </c>
      <c r="CB114" s="2"/>
      <c r="CC114" s="45">
        <f>'m6'!C104+'m6'!E104+'m6'!G104+'m6'!I104+'m6'!K104+'m6'!M104+'m6'!O104</f>
        <v>0</v>
      </c>
      <c r="CD114" s="46">
        <f t="shared" si="117"/>
        <v>0</v>
      </c>
      <c r="CE114" s="46">
        <f>'m6'!D104+'m6'!F104+'m6'!H104+'m6'!J104+'m6'!L104+'m6'!N104+'m6'!P104</f>
        <v>0</v>
      </c>
      <c r="CF114" s="64"/>
      <c r="CG114" s="46">
        <f t="shared" si="118"/>
        <v>0</v>
      </c>
      <c r="CH114" s="2"/>
      <c r="CI114" s="45">
        <f>'m6'!Q104+'m6'!S104+'m6'!U104+'m6'!W104+'m6'!Y104+'m6'!AA104+'m6'!AC104</f>
        <v>0</v>
      </c>
      <c r="CJ114" s="54">
        <f t="shared" si="119"/>
        <v>0</v>
      </c>
      <c r="CK114" s="46">
        <f>'m6'!R104+'m6'!T104+'m6'!V104+'m6'!X104+'m6'!Z104+'m6'!AB104+'m6'!AD104</f>
        <v>0</v>
      </c>
      <c r="CL114" s="64"/>
      <c r="CM114" s="46">
        <f t="shared" si="120"/>
        <v>0</v>
      </c>
      <c r="CN114" s="2"/>
      <c r="CO114" s="45">
        <f>'m6'!AE104+'m6'!AG104+'m6'!AI104+'m6'!AK104+'m6'!AM104+'m6'!AO104+'m6'!AQ104</f>
        <v>0</v>
      </c>
      <c r="CP114" s="46">
        <f t="shared" si="121"/>
        <v>0</v>
      </c>
      <c r="CQ114" s="46">
        <f>'m6'!AF104+'m6'!AH104+'m6'!AJ104+'m6'!AL104+'m6'!AN104+'m6'!AP104+'m6'!AR104</f>
        <v>0</v>
      </c>
      <c r="CR114" s="64"/>
      <c r="CS114" s="46">
        <f t="shared" si="122"/>
        <v>0</v>
      </c>
      <c r="CT114" s="2"/>
      <c r="CU114" s="45">
        <f>'m6'!AS104+'m6'!AU104+'m6'!AW104+'m6'!AY104+'m6'!BA104+'m6'!BC104+'m6'!BE104</f>
        <v>0</v>
      </c>
      <c r="CV114" s="46">
        <f t="shared" si="123"/>
        <v>0</v>
      </c>
      <c r="CW114" s="46">
        <f>'m6'!AT104+'m6'!AV104+'m6'!AX104+'m6'!AZ104+'m6'!BB104+'m6'!BD104+'m6'!BF104</f>
        <v>0</v>
      </c>
      <c r="CX114" s="64"/>
      <c r="CY114" s="46">
        <f t="shared" si="124"/>
        <v>0</v>
      </c>
      <c r="CZ114" s="2"/>
      <c r="DA114" s="45">
        <f>'m6'!BG104+'m6'!BI104+'m7'!C104+'m7'!E104+'m7'!G104+'m7'!I104+'m7'!K104</f>
        <v>0</v>
      </c>
      <c r="DB114" s="46">
        <f>('m6'!BG104+'m6'!BI104)*'m6'!A104+('m7'!C104+'m7'!E104+'m7'!G104+'m7'!I104+'m7'!K104)*'m7'!A104</f>
        <v>0</v>
      </c>
      <c r="DC114" s="46">
        <f>'m6'!BH104+'m6'!BJ104+'m7'!D104+'m7'!F104+'m7'!H104+'m7'!J104+'m7'!L104</f>
        <v>0</v>
      </c>
      <c r="DD114" s="64"/>
      <c r="DE114" s="46">
        <f t="shared" si="125"/>
        <v>0</v>
      </c>
      <c r="DF114" s="2"/>
      <c r="DG114" s="45">
        <f>'m7'!M104+'m7'!O104+'m7'!Q104+'m7'!S104+'m7'!U104+'m7'!W104+'m7'!Y104</f>
        <v>0</v>
      </c>
      <c r="DH114" s="46">
        <f t="shared" si="126"/>
        <v>0</v>
      </c>
      <c r="DI114" s="46">
        <f>'m7'!N104+'m7'!P104+'m7'!R104+'m7'!T104+'m7'!V104+'m7'!X104+'m7'!Z104</f>
        <v>0</v>
      </c>
      <c r="DJ114" s="64"/>
      <c r="DK114" s="46">
        <f t="shared" si="127"/>
        <v>0</v>
      </c>
      <c r="DL114" s="2"/>
      <c r="DM114" s="45">
        <f>'m7'!AA104+'m7'!AC104+'m7'!AE104+'m7'!AG104+'m7'!AI104+'m7'!AK104+'m7'!AM104</f>
        <v>0</v>
      </c>
      <c r="DN114" s="46">
        <f t="shared" si="128"/>
        <v>0</v>
      </c>
      <c r="DO114" s="46">
        <f>'m7'!AB104+'m7'!AD104+'m7'!AF104+'m7'!AH104+'m7'!AJ104+'m7'!AL104+'m7'!AN104</f>
        <v>0</v>
      </c>
      <c r="DP114" s="64"/>
      <c r="DQ114" s="46">
        <f t="shared" si="129"/>
        <v>0</v>
      </c>
      <c r="DR114" s="2"/>
      <c r="DS114" s="45">
        <f>'m7'!AO104+'m7'!AQ104+'m7'!AS104+'m7'!AU104+'m7'!AW104+'m7'!AY104+'m7'!BA104</f>
        <v>0</v>
      </c>
      <c r="DT114" s="46">
        <f t="shared" si="130"/>
        <v>0</v>
      </c>
      <c r="DU114" s="46">
        <f>'m7'!AP104+'m7'!AR104+'m7'!AT104+'m7'!AV104+'m7'!AX104+'m7'!AZ104+'m7'!BB104</f>
        <v>0</v>
      </c>
      <c r="DV114" s="64"/>
      <c r="DW114" s="46">
        <f t="shared" si="131"/>
        <v>0</v>
      </c>
      <c r="DX114" s="2"/>
      <c r="DY114" s="97">
        <f>'m7'!BC104+'m7'!BE104+'m7'!BG104+'m7'!BI104+'m7'!BK104+'m8'!C104+'m8'!E104</f>
        <v>0</v>
      </c>
      <c r="DZ114" s="63">
        <f>('m7'!BC104+'m7'!BE104+'m7'!BG104+'m7'!BI104+'m7'!BK104)*DF114+('m8'!C104+'m8'!E104)*ED114</f>
        <v>0</v>
      </c>
      <c r="EA114" s="63">
        <f>'m7'!BD104+'m7'!BF104+'m7'!BH104+'m7'!BJ104+'m7'!BL104+'m8'!D104+'m8'!F104</f>
        <v>0</v>
      </c>
      <c r="EB114" s="64"/>
      <c r="EC114" s="63">
        <f t="shared" si="132"/>
        <v>0</v>
      </c>
      <c r="ED114" s="65">
        <f>IFERROR(__xludf.DUMMYFUNCTION("""COMPUTED_VALUE"""),100.0)</f>
        <v>100</v>
      </c>
      <c r="EE114" s="97">
        <f>'m8'!G104+'m8'!I104+'m8'!K104+'m8'!M104+'m8'!O104+'m8'!Q104+'m8'!S104</f>
        <v>0</v>
      </c>
      <c r="EF114" s="63">
        <f t="shared" si="133"/>
        <v>0</v>
      </c>
      <c r="EG114" s="63">
        <f>'m8'!H104+'m8'!J104+'m8'!L104+'m8'!N104+'m8'!P104+'m8'!R104+'m8'!T104</f>
        <v>0</v>
      </c>
      <c r="EH114" s="64"/>
      <c r="EI114" s="63">
        <f t="shared" si="134"/>
        <v>0</v>
      </c>
      <c r="EJ114" s="66"/>
      <c r="EK114" s="97">
        <f>'m8'!U104+'m8'!W104+'m8'!Y104+'m8'!AA104+'m8'!AC104+'m8'!AE104+'m8'!AG104</f>
        <v>0</v>
      </c>
      <c r="EL114" s="63">
        <f t="shared" si="135"/>
        <v>0</v>
      </c>
      <c r="EM114" s="63">
        <f>'m8'!V104+'m8'!X104+'m8'!Z104+'m8'!AB104+'m8'!AD104+'m8'!AF104+'m8'!AH104</f>
        <v>0</v>
      </c>
      <c r="EN114" s="64"/>
      <c r="EO114" s="63">
        <f t="shared" si="136"/>
        <v>0</v>
      </c>
      <c r="EP114" s="67"/>
      <c r="EQ114" s="55">
        <f>'m8'!AI104+'m8'!AK104+'m8'!AM104+'m8'!AO104+'m8'!AQ104+'m8'!AS104+'m8'!AU104</f>
        <v>4</v>
      </c>
      <c r="ER114" s="57">
        <f t="shared" si="137"/>
        <v>400</v>
      </c>
      <c r="ES114" s="57">
        <f>'m8'!AJ104+'m8'!AL104+'m8'!AN104+'m8'!AP104+'m8'!AR104+'m8'!AT104+'m8'!AV104</f>
        <v>0</v>
      </c>
      <c r="ET114" s="68"/>
      <c r="EU114" s="57">
        <f t="shared" si="138"/>
        <v>-400</v>
      </c>
      <c r="EV114" s="67"/>
      <c r="EW114" s="55">
        <f>'m8'!AW104+'m8'!AY104+'m8'!BA104+'m8'!BC104+'m8'!BE104+'m8'!BG104+'m8'!BI104</f>
        <v>9</v>
      </c>
      <c r="EX114" s="57">
        <f t="shared" si="139"/>
        <v>900</v>
      </c>
      <c r="EY114" s="57">
        <f>'m8'!AX104+'m8'!AZ104+'m8'!BB104+'m8'!BD104+'m8'!BF104+'m8'!BH104+'m8'!BJ104</f>
        <v>0</v>
      </c>
      <c r="EZ114" s="68"/>
      <c r="FA114" s="57">
        <f t="shared" si="140"/>
        <v>-900</v>
      </c>
      <c r="FB114" s="67"/>
      <c r="FC114" s="55">
        <f>'m8'!BK104+'m9'!C104+'m9'!E104+'m9'!G104+'m9'!I104+'m9'!K104+'m9'!M104</f>
        <v>7</v>
      </c>
      <c r="FD114" s="57">
        <f>'m8'!BK104*ED114+'m9'!C104*FH114+'m9'!E104*FH114+'m9'!G104*FH114+'m9'!I104*FH114+'m9'!K104*FH114+'m9'!M104*FH114</f>
        <v>700</v>
      </c>
      <c r="FE114" s="57">
        <f>'m8'!BL104+'m9'!D104+'m9'!F104+'m9'!H104+'m9'!J104+'m9'!L104+'m9'!N104</f>
        <v>0</v>
      </c>
      <c r="FF114" s="68"/>
      <c r="FG114" s="57">
        <f t="shared" si="141"/>
        <v>-700</v>
      </c>
      <c r="FH114" s="65">
        <f>IFERROR(__xludf.DUMMYFUNCTION("""COMPUTED_VALUE"""),100.0)</f>
        <v>100</v>
      </c>
      <c r="FI114" s="97">
        <f>'m9'!O104+'m9'!Q104+'m9'!S104+'m9'!U104+'m9'!W104+'m9'!Y104+'m9'!AA104</f>
        <v>4</v>
      </c>
      <c r="FJ114" s="63">
        <f t="shared" si="142"/>
        <v>400</v>
      </c>
      <c r="FK114" s="63">
        <f>'m9'!P104+'m9'!R104+'m9'!T104+'m9'!V104+'m9'!X104+'m9'!Z104+'m9'!AB104</f>
        <v>0</v>
      </c>
      <c r="FL114" s="64"/>
      <c r="FM114" s="63">
        <f t="shared" si="143"/>
        <v>-400</v>
      </c>
      <c r="FN114" s="67"/>
      <c r="FO114" s="55">
        <f>'m9'!AC104+'m9'!AE104+'m9'!AG104+'m9'!AI104+'m9'!AK104+'m9'!AM104+'m9'!AO104</f>
        <v>0</v>
      </c>
      <c r="FP114" s="57">
        <f t="shared" si="144"/>
        <v>0</v>
      </c>
      <c r="FQ114" s="57">
        <f>'m9'!AD104+'m9'!AF104+'m9'!AH104+'m9'!AJ104+'m9'!AL104+'m9'!AN104+'m9'!AP104</f>
        <v>0</v>
      </c>
      <c r="FR114" s="68"/>
      <c r="FS114" s="57">
        <f t="shared" si="145"/>
        <v>0</v>
      </c>
      <c r="FT114" s="67"/>
      <c r="FU114" s="55">
        <f>'m9'!AQ104+'m9'!AS104+'m9'!AU104+'m9'!AW104+'m9'!AY104+'m9'!BA104+'m9'!BC104</f>
        <v>0</v>
      </c>
      <c r="FV114" s="57">
        <f t="shared" si="146"/>
        <v>0</v>
      </c>
      <c r="FW114" s="57">
        <f>'m9'!AR104+'m9'!AT104+'m9'!AV104+'m9'!AX104+'m9'!AZ104+'m9'!BB104+'m9'!BD104</f>
        <v>0</v>
      </c>
      <c r="FX114" s="68"/>
      <c r="FY114" s="57">
        <f t="shared" si="147"/>
        <v>0</v>
      </c>
      <c r="FZ114" s="67"/>
      <c r="GA114" s="55">
        <f>'m9'!BE104+'m9'!BG104+'m9'!BI104+'m10'!C114+'m10'!E114+'m10'!G114+'m10'!I114</f>
        <v>0</v>
      </c>
      <c r="GB114" s="57">
        <f t="shared" si="148"/>
        <v>0</v>
      </c>
      <c r="GC114" s="57">
        <f>'m9'!BF104+'m9'!BH104+'m9'!BJ104+'m10'!D114+'m10'!F114+'m10'!H114+'m10'!J114</f>
        <v>0</v>
      </c>
      <c r="GD114" s="68"/>
      <c r="GE114" s="57">
        <f t="shared" si="149"/>
        <v>0</v>
      </c>
      <c r="GF114" s="69">
        <f>IFERROR(__xludf.DUMMYFUNCTION("""COMPUTED_VALUE"""),100.0)</f>
        <v>100</v>
      </c>
      <c r="GG114" s="55">
        <f>'m10'!K114+'m10'!M114+'m10'!O114+'m10'!Q114+'m10'!S114+'m10'!U114+'m10'!W114</f>
        <v>14</v>
      </c>
      <c r="GH114" s="57">
        <f t="shared" si="150"/>
        <v>1400</v>
      </c>
      <c r="GI114" s="57">
        <f>'m10'!L114+'m10'!N114+'m10'!P114+'m10'!R114+'m10'!T114+'m10'!V114+'m10'!X114</f>
        <v>0</v>
      </c>
      <c r="GJ114" s="68"/>
      <c r="GK114" s="57">
        <f t="shared" si="151"/>
        <v>-1400</v>
      </c>
      <c r="GL114" s="67"/>
      <c r="GM114" s="55">
        <f>'m10'!Y114+'m10'!AA114+'m10'!AC114+'m10'!AE114+'m10'!AG114+'m10'!AI114+'m10'!AK114</f>
        <v>8.5</v>
      </c>
      <c r="GN114" s="57">
        <f t="shared" si="152"/>
        <v>850</v>
      </c>
      <c r="GO114" s="57">
        <f>'m10'!Z114+'m10'!AB114+'m10'!AD114+'m10'!AF114+'m10'!AH114+'m10'!AJ114+'m10'!AL114</f>
        <v>0</v>
      </c>
      <c r="GP114" s="68"/>
      <c r="GQ114" s="57">
        <f t="shared" si="153"/>
        <v>-850</v>
      </c>
      <c r="GR114" s="61"/>
      <c r="GS114" s="55">
        <f>'m10'!AM114+'m10'!AO114+'m10'!AQ114+'m10'!AS114+'m10'!AU114+'m10'!AW114+'m10'!AY114</f>
        <v>0</v>
      </c>
      <c r="GT114" s="57">
        <f t="shared" si="154"/>
        <v>0</v>
      </c>
      <c r="GU114" s="57">
        <f>'m10'!AN114+'m10'!AP114+'m10'!AR114+'m10'!AT114+'m10'!AV114+'m10'!AX114+'m10'!AZ114</f>
        <v>0</v>
      </c>
      <c r="GV114" s="58"/>
      <c r="GW114" s="57">
        <f t="shared" si="155"/>
        <v>0</v>
      </c>
      <c r="GX114" s="61"/>
      <c r="GY114" s="55">
        <f>'m10'!BA114+'m10'!BC114+'m10'!BE114+'m10'!BG114+'m10'!BI114+'m10'!BK114+'m11'!C114</f>
        <v>0</v>
      </c>
      <c r="GZ114" s="57">
        <f t="shared" si="156"/>
        <v>0</v>
      </c>
      <c r="HA114" s="57">
        <f>'m10'!BB114+'m10'!BD114+'m10'!BF114+'m10'!BH114+'m10'!BJ114+'m10'!BL114+'m11'!D114</f>
        <v>0</v>
      </c>
      <c r="HB114" s="58"/>
      <c r="HC114" s="57">
        <f t="shared" si="157"/>
        <v>0</v>
      </c>
      <c r="HD114" s="69">
        <f>IFERROR(__xludf.DUMMYFUNCTION("""COMPUTED_VALUE"""),100.0)</f>
        <v>100</v>
      </c>
      <c r="HE114" s="55">
        <f>'m11'!E114+'m11'!G114+'m11'!I114+'m11'!K114+'m11'!M114+'m11'!O114+'m11'!Q114</f>
        <v>6</v>
      </c>
      <c r="HF114" s="57">
        <f t="shared" si="158"/>
        <v>600</v>
      </c>
      <c r="HG114" s="57">
        <f>'m11'!F114+'m11'!H114+'m11'!J114+'m11'!L114+'m11'!N114+'m11'!P114+'m11'!R114</f>
        <v>0</v>
      </c>
      <c r="HH114" s="68"/>
      <c r="HI114" s="57">
        <f t="shared" si="159"/>
        <v>-600</v>
      </c>
      <c r="HJ114" s="67"/>
      <c r="HK114" s="55">
        <f>'m11'!S114+'m11'!U114+'m11'!W114+'m11'!Y114+'m11'!AA114+'m11'!AC114+'m11'!AE114</f>
        <v>9.5</v>
      </c>
      <c r="HL114" s="57">
        <f t="shared" si="160"/>
        <v>950</v>
      </c>
      <c r="HM114" s="57">
        <f>'m11'!T114+'m11'!V114+'m11'!X114+'m11'!Z114+'m11'!AB114+'m11'!AD114+'m11'!AF114</f>
        <v>0</v>
      </c>
      <c r="HN114" s="68"/>
      <c r="HO114" s="57">
        <f t="shared" si="161"/>
        <v>-950</v>
      </c>
      <c r="HP114" s="61"/>
      <c r="HQ114" s="55">
        <f>'m11'!AG114+'m11'!AI114+'m11'!AK114+'m11'!AM114+'m11'!AO114+'m11'!AQ114+'m11'!AS114</f>
        <v>0</v>
      </c>
      <c r="HR114" s="57">
        <f t="shared" si="162"/>
        <v>0</v>
      </c>
      <c r="HS114" s="57">
        <f>'m11'!AH114+'m11'!AJ114+'m11'!AL114+'m11'!AN114+'m11'!AP114+'m11'!AR114+'m11'!AT114</f>
        <v>0</v>
      </c>
      <c r="HT114" s="58"/>
      <c r="HU114" s="57">
        <f t="shared" si="163"/>
        <v>0</v>
      </c>
      <c r="HV114" s="61"/>
      <c r="HW114" s="55">
        <f>'m11'!AU114+'m11'!AW114+'m11'!AY114+'m11'!BA114+'m11'!BC114+'m11'!BE114+'m11'!BG114</f>
        <v>7</v>
      </c>
      <c r="HX114" s="57">
        <f t="shared" si="164"/>
        <v>700</v>
      </c>
      <c r="HY114" s="57">
        <f>'m11'!AV114+'m11'!AX114+'m11'!AZ114+'m11'!BB114+'m11'!BD114+'m11'!BF114+'m11'!BH114</f>
        <v>0</v>
      </c>
      <c r="HZ114" s="58"/>
      <c r="IA114" s="57">
        <f t="shared" si="165"/>
        <v>-700</v>
      </c>
      <c r="IB114" s="61">
        <f>IFERROR(__xludf.DUMMYFUNCTION("""COMPUTED_VALUE"""),100.0)</f>
        <v>100</v>
      </c>
      <c r="IC114" s="55">
        <f>'m11'!BI114+'m12'!C114+'m12'!E114+'m12'!G114+'m12'!I114+'m12'!K114+'m12'!M114</f>
        <v>0</v>
      </c>
      <c r="ID114" s="57">
        <f t="shared" si="166"/>
        <v>0</v>
      </c>
      <c r="IE114" s="57">
        <f>'m11'!BJ114+'m12'!D114+'m12'!F114+'m12'!H114+'m12'!J114+'m12'!L114+'m12'!N114</f>
        <v>0</v>
      </c>
      <c r="IF114" s="58"/>
      <c r="IG114" s="57">
        <f t="shared" si="167"/>
        <v>0</v>
      </c>
      <c r="IH114" s="61"/>
      <c r="II114" s="55">
        <f>'m12'!O114+'m12'!Q114+'m12'!S114+'m12'!U114+'m12'!W114+'m12'!Y114+'m12'!AA114</f>
        <v>0</v>
      </c>
      <c r="IJ114" s="57">
        <f t="shared" si="168"/>
        <v>0</v>
      </c>
      <c r="IK114" s="57">
        <f>'m12'!P114+'m12'!R114+'m12'!T114+'m12'!V114+'m12'!X114+'m12'!Z114+'m12'!AB114</f>
        <v>0</v>
      </c>
      <c r="IL114" s="58"/>
      <c r="IM114" s="57">
        <f t="shared" si="169"/>
        <v>0</v>
      </c>
      <c r="IN114" s="61"/>
      <c r="IO114" s="55">
        <f>'m12'!AC114+'m12'!AE114+'m12'!AG114+'m12'!AI114+'m12'!AK114+'m12'!AM114+'m12'!AO114</f>
        <v>0</v>
      </c>
      <c r="IP114" s="57">
        <f t="shared" si="170"/>
        <v>0</v>
      </c>
      <c r="IQ114" s="57">
        <f>'m12'!AD114+'m12'!AF114+'m12'!AH114+'m12'!AJ114+'m12'!AL114+'m12'!AN114+'m12'!AP114</f>
        <v>0</v>
      </c>
      <c r="IR114" s="58"/>
      <c r="IS114" s="57">
        <f t="shared" si="171"/>
        <v>0</v>
      </c>
      <c r="IT114" s="61"/>
      <c r="IU114" s="55">
        <f>'m12'!AQ114+'m12'!AS114+'m12'!AU114+'m12'!AW114+'m12'!AY114+'m12'!BA114+'m12'!BC114</f>
        <v>0</v>
      </c>
      <c r="IV114" s="57">
        <f t="shared" si="172"/>
        <v>0</v>
      </c>
      <c r="IW114" s="57">
        <f>'m12'!AR114+'m12'!AT114+'m12'!AV114+'m12'!AX114+'m12'!AZ114+'m12'!BB114+'m12'!BD114</f>
        <v>0</v>
      </c>
      <c r="IX114" s="58"/>
      <c r="IY114" s="57">
        <f t="shared" si="173"/>
        <v>0</v>
      </c>
      <c r="IZ114" s="61"/>
      <c r="JA114" s="55">
        <f>'m12'!BE114+'m12'!BG114+'m12'!BI114+'m12'!BK114</f>
        <v>0</v>
      </c>
      <c r="JB114" s="57">
        <f t="shared" si="174"/>
        <v>0</v>
      </c>
      <c r="JC114" s="57">
        <f>'m12'!BF114+'m12'!BH114+'m12'!BJ114+'m12'!BL114</f>
        <v>0</v>
      </c>
      <c r="JD114" s="58"/>
      <c r="JE114" s="57">
        <f t="shared" si="175"/>
        <v>0</v>
      </c>
    </row>
    <row r="115">
      <c r="A115" s="2" t="str">
        <f>IFERROR(__xludf.DUMMYFUNCTION("""COMPUTED_VALUE"""),"Petra Čápová-x")</f>
        <v>Petra Čápová-x</v>
      </c>
      <c r="B115" s="2"/>
      <c r="C115" s="98"/>
      <c r="D115" s="46"/>
      <c r="E115" s="46"/>
      <c r="F115" s="47"/>
      <c r="G115" s="46"/>
      <c r="H115" s="2"/>
      <c r="I115" s="98"/>
      <c r="J115" s="46"/>
      <c r="K115" s="46"/>
      <c r="L115" s="47"/>
      <c r="M115" s="46"/>
      <c r="N115" s="2"/>
      <c r="O115" s="45"/>
      <c r="P115" s="46"/>
      <c r="Q115" s="46"/>
      <c r="R115" s="47"/>
      <c r="S115" s="46"/>
      <c r="T115" s="2"/>
      <c r="U115" s="45"/>
      <c r="V115" s="46"/>
      <c r="W115" s="46"/>
      <c r="X115" s="47"/>
      <c r="Y115" s="46"/>
      <c r="Z115" s="2"/>
      <c r="AA115" s="45"/>
      <c r="AB115" s="46"/>
      <c r="AC115" s="46"/>
      <c r="AD115" s="47"/>
      <c r="AE115" s="46"/>
      <c r="AF115" s="2"/>
      <c r="AG115" s="45"/>
      <c r="AH115" s="46"/>
      <c r="AI115" s="46"/>
      <c r="AJ115" s="47"/>
      <c r="AK115" s="46"/>
      <c r="AL115" s="2"/>
      <c r="AM115" s="45"/>
      <c r="AN115" s="46"/>
      <c r="AO115" s="46"/>
      <c r="AP115" s="47"/>
      <c r="AQ115" s="46"/>
      <c r="AR115" s="2"/>
      <c r="AS115" s="45"/>
      <c r="AT115" s="46"/>
      <c r="AU115" s="46"/>
      <c r="AV115" s="47"/>
      <c r="AW115" s="62"/>
      <c r="AX115" s="2"/>
      <c r="AY115" s="45"/>
      <c r="AZ115" s="46"/>
      <c r="BA115" s="46"/>
      <c r="BB115" s="47"/>
      <c r="BC115" s="46"/>
      <c r="BD115" s="2"/>
      <c r="BE115" s="45"/>
      <c r="BF115" s="46"/>
      <c r="BG115" s="46"/>
      <c r="BH115" s="47"/>
      <c r="BI115" s="46"/>
      <c r="BJ115" s="2"/>
      <c r="BK115" s="45"/>
      <c r="BL115" s="46"/>
      <c r="BM115" s="46"/>
      <c r="BN115" s="47"/>
      <c r="BO115" s="46"/>
      <c r="BP115" s="2"/>
      <c r="BQ115" s="45"/>
      <c r="BR115" s="46"/>
      <c r="BS115" s="46"/>
      <c r="BT115" s="47"/>
      <c r="BU115" s="46"/>
      <c r="BV115" s="2"/>
      <c r="BW115" s="45">
        <f>'m5'!AY93+'m5'!BA93+'m5'!BC93+'m5'!BE93+'m5'!BG93+'m5'!BI93+'m5'!BK93</f>
        <v>0</v>
      </c>
      <c r="BX115" s="46">
        <f>'m5'!A93*BW115</f>
        <v>0</v>
      </c>
      <c r="BY115" s="46">
        <f>'m5'!AZ93+'m5'!BB93+'m5'!BD93+'m5'!BF93+'m5'!BH93+'m5'!BJ93+'m5'!BL93</f>
        <v>0</v>
      </c>
      <c r="BZ115" s="47"/>
      <c r="CA115" s="46">
        <f t="shared" si="116"/>
        <v>0</v>
      </c>
      <c r="CB115" s="2"/>
      <c r="CC115" s="45">
        <f>'m6'!C105+'m6'!E105+'m6'!G105+'m6'!I105+'m6'!K105+'m6'!M105+'m6'!O105</f>
        <v>0</v>
      </c>
      <c r="CD115" s="46">
        <f t="shared" si="117"/>
        <v>0</v>
      </c>
      <c r="CE115" s="46">
        <f>'m6'!D105+'m6'!F105+'m6'!H105+'m6'!J105+'m6'!L105+'m6'!N105+'m6'!P105</f>
        <v>0</v>
      </c>
      <c r="CF115" s="64"/>
      <c r="CG115" s="46">
        <f t="shared" si="118"/>
        <v>0</v>
      </c>
      <c r="CH115" s="2"/>
      <c r="CI115" s="45">
        <f>'m6'!Q105+'m6'!S105+'m6'!U105+'m6'!W105+'m6'!Y105+'m6'!AA105+'m6'!AC105</f>
        <v>0</v>
      </c>
      <c r="CJ115" s="54">
        <f t="shared" si="119"/>
        <v>0</v>
      </c>
      <c r="CK115" s="46">
        <f>'m6'!R105+'m6'!T105+'m6'!V105+'m6'!X105+'m6'!Z105+'m6'!AB105+'m6'!AD105</f>
        <v>0</v>
      </c>
      <c r="CL115" s="64"/>
      <c r="CM115" s="46">
        <f t="shared" si="120"/>
        <v>0</v>
      </c>
      <c r="CN115" s="2"/>
      <c r="CO115" s="45">
        <f>'m6'!AE105+'m6'!AG105+'m6'!AI105+'m6'!AK105+'m6'!AM105+'m6'!AO105+'m6'!AQ105</f>
        <v>0</v>
      </c>
      <c r="CP115" s="46">
        <f t="shared" si="121"/>
        <v>0</v>
      </c>
      <c r="CQ115" s="46">
        <f>'m6'!AF105+'m6'!AH105+'m6'!AJ105+'m6'!AL105+'m6'!AN105+'m6'!AP105+'m6'!AR105</f>
        <v>0</v>
      </c>
      <c r="CR115" s="64"/>
      <c r="CS115" s="46">
        <f t="shared" si="122"/>
        <v>0</v>
      </c>
      <c r="CT115" s="2"/>
      <c r="CU115" s="45">
        <f>'m6'!AS105+'m6'!AU105+'m6'!AW105+'m6'!AY105+'m6'!BA105+'m6'!BC105+'m6'!BE105</f>
        <v>0</v>
      </c>
      <c r="CV115" s="46">
        <f t="shared" si="123"/>
        <v>0</v>
      </c>
      <c r="CW115" s="46">
        <f>'m6'!AT105+'m6'!AV105+'m6'!AX105+'m6'!AZ105+'m6'!BB105+'m6'!BD105+'m6'!BF105</f>
        <v>0</v>
      </c>
      <c r="CX115" s="64"/>
      <c r="CY115" s="46">
        <f t="shared" si="124"/>
        <v>0</v>
      </c>
      <c r="CZ115" s="2"/>
      <c r="DA115" s="45">
        <f>'m6'!BG105+'m6'!BI105+'m7'!C105+'m7'!E105+'m7'!G105+'m7'!I105+'m7'!K105</f>
        <v>0</v>
      </c>
      <c r="DB115" s="46">
        <f>('m6'!BG105+'m6'!BI105)*'m6'!A105+('m7'!C105+'m7'!E105+'m7'!G105+'m7'!I105+'m7'!K105)*'m7'!A105</f>
        <v>0</v>
      </c>
      <c r="DC115" s="46">
        <f>'m6'!BH105+'m6'!BJ105+'m7'!D105+'m7'!F105+'m7'!H105+'m7'!J105+'m7'!L105</f>
        <v>0</v>
      </c>
      <c r="DD115" s="64"/>
      <c r="DE115" s="46">
        <f t="shared" si="125"/>
        <v>0</v>
      </c>
      <c r="DF115" s="2"/>
      <c r="DG115" s="45">
        <f>'m7'!M105+'m7'!O105+'m7'!Q105+'m7'!S105+'m7'!U105+'m7'!W105+'m7'!Y105</f>
        <v>0</v>
      </c>
      <c r="DH115" s="46">
        <f t="shared" si="126"/>
        <v>0</v>
      </c>
      <c r="DI115" s="46">
        <f>'m7'!N105+'m7'!P105+'m7'!R105+'m7'!T105+'m7'!V105+'m7'!X105+'m7'!Z105</f>
        <v>0</v>
      </c>
      <c r="DJ115" s="64"/>
      <c r="DK115" s="46">
        <f t="shared" si="127"/>
        <v>0</v>
      </c>
      <c r="DL115" s="2"/>
      <c r="DM115" s="45">
        <f>'m7'!AA105+'m7'!AC105+'m7'!AE105+'m7'!AG105+'m7'!AI105+'m7'!AK105+'m7'!AM105</f>
        <v>0</v>
      </c>
      <c r="DN115" s="46">
        <f t="shared" si="128"/>
        <v>0</v>
      </c>
      <c r="DO115" s="46">
        <f>'m7'!AB105+'m7'!AD105+'m7'!AF105+'m7'!AH105+'m7'!AJ105+'m7'!AL105+'m7'!AN105</f>
        <v>0</v>
      </c>
      <c r="DP115" s="64"/>
      <c r="DQ115" s="46">
        <f t="shared" si="129"/>
        <v>0</v>
      </c>
      <c r="DR115" s="2"/>
      <c r="DS115" s="45">
        <f>'m7'!AO105+'m7'!AQ105+'m7'!AS105+'m7'!AU105+'m7'!AW105+'m7'!AY105+'m7'!BA105</f>
        <v>0</v>
      </c>
      <c r="DT115" s="46">
        <f t="shared" si="130"/>
        <v>0</v>
      </c>
      <c r="DU115" s="46">
        <f>'m7'!AP105+'m7'!AR105+'m7'!AT105+'m7'!AV105+'m7'!AX105+'m7'!AZ105+'m7'!BB105</f>
        <v>0</v>
      </c>
      <c r="DV115" s="64"/>
      <c r="DW115" s="46">
        <f t="shared" si="131"/>
        <v>0</v>
      </c>
      <c r="DX115" s="2"/>
      <c r="DY115" s="97">
        <f>'m7'!BC105+'m7'!BE105+'m7'!BG105+'m7'!BI105+'m7'!BK105+'m8'!C105+'m8'!E105</f>
        <v>0</v>
      </c>
      <c r="DZ115" s="63">
        <f>('m7'!BC105+'m7'!BE105+'m7'!BG105+'m7'!BI105+'m7'!BK105)*DF115+('m8'!C105+'m8'!E105)*ED115</f>
        <v>0</v>
      </c>
      <c r="EA115" s="63">
        <f>'m7'!BD105+'m7'!BF105+'m7'!BH105+'m7'!BJ105+'m7'!BL105+'m8'!D105+'m8'!F105</f>
        <v>0</v>
      </c>
      <c r="EB115" s="64"/>
      <c r="EC115" s="63">
        <f t="shared" si="132"/>
        <v>0</v>
      </c>
      <c r="ED115" s="65">
        <f>IFERROR(__xludf.DUMMYFUNCTION("""COMPUTED_VALUE"""),100.0)</f>
        <v>100</v>
      </c>
      <c r="EE115" s="97">
        <f>'m8'!G105+'m8'!I105+'m8'!K105+'m8'!M105+'m8'!O105+'m8'!Q105+'m8'!S105</f>
        <v>0</v>
      </c>
      <c r="EF115" s="63">
        <f t="shared" si="133"/>
        <v>0</v>
      </c>
      <c r="EG115" s="63">
        <f>'m8'!H105+'m8'!J105+'m8'!L105+'m8'!N105+'m8'!P105+'m8'!R105+'m8'!T105</f>
        <v>0</v>
      </c>
      <c r="EH115" s="64"/>
      <c r="EI115" s="63">
        <f t="shared" si="134"/>
        <v>0</v>
      </c>
      <c r="EJ115" s="66"/>
      <c r="EK115" s="97">
        <f>'m8'!U105+'m8'!W105+'m8'!Y105+'m8'!AA105+'m8'!AC105+'m8'!AE105+'m8'!AG105</f>
        <v>0</v>
      </c>
      <c r="EL115" s="63">
        <f t="shared" si="135"/>
        <v>0</v>
      </c>
      <c r="EM115" s="63">
        <f>'m8'!V105+'m8'!X105+'m8'!Z105+'m8'!AB105+'m8'!AD105+'m8'!AF105+'m8'!AH105</f>
        <v>0</v>
      </c>
      <c r="EN115" s="64"/>
      <c r="EO115" s="63">
        <f t="shared" si="136"/>
        <v>0</v>
      </c>
      <c r="EP115" s="67"/>
      <c r="EQ115" s="55">
        <f>'m8'!AI105+'m8'!AK105+'m8'!AM105+'m8'!AO105+'m8'!AQ105+'m8'!AS105+'m8'!AU105</f>
        <v>0</v>
      </c>
      <c r="ER115" s="57">
        <f t="shared" si="137"/>
        <v>0</v>
      </c>
      <c r="ES115" s="57">
        <f>'m8'!AJ105+'m8'!AL105+'m8'!AN105+'m8'!AP105+'m8'!AR105+'m8'!AT105+'m8'!AV105</f>
        <v>0</v>
      </c>
      <c r="ET115" s="68"/>
      <c r="EU115" s="57">
        <f t="shared" si="138"/>
        <v>0</v>
      </c>
      <c r="EV115" s="67"/>
      <c r="EW115" s="55">
        <f>'m8'!AW105+'m8'!AY105+'m8'!BA105+'m8'!BC105+'m8'!BE105+'m8'!BG105+'m8'!BI105</f>
        <v>0</v>
      </c>
      <c r="EX115" s="57">
        <f t="shared" si="139"/>
        <v>0</v>
      </c>
      <c r="EY115" s="57">
        <f>'m8'!AX105+'m8'!AZ105+'m8'!BB105+'m8'!BD105+'m8'!BF105+'m8'!BH105+'m8'!BJ105</f>
        <v>0</v>
      </c>
      <c r="EZ115" s="68"/>
      <c r="FA115" s="57">
        <f t="shared" si="140"/>
        <v>0</v>
      </c>
      <c r="FB115" s="67"/>
      <c r="FC115" s="55">
        <f>'m8'!BK105+'m9'!C105+'m9'!E105+'m9'!G105+'m9'!I105+'m9'!K105+'m9'!M105</f>
        <v>19.5</v>
      </c>
      <c r="FD115" s="57">
        <f>'m8'!BK105*ED115+'m9'!C105*FH115+'m9'!E105*FH115+'m9'!G105*FH115+'m9'!I105*FH115+'m9'!K105*FH115+'m9'!M105*FH115</f>
        <v>1950</v>
      </c>
      <c r="FE115" s="57">
        <f>'m8'!BL105+'m9'!D105+'m9'!F105+'m9'!H105+'m9'!J105+'m9'!L105+'m9'!N105</f>
        <v>1150</v>
      </c>
      <c r="FF115" s="68"/>
      <c r="FG115" s="57">
        <f t="shared" si="141"/>
        <v>-800</v>
      </c>
      <c r="FH115" s="65">
        <f>IFERROR(__xludf.DUMMYFUNCTION("""COMPUTED_VALUE"""),100.0)</f>
        <v>100</v>
      </c>
      <c r="FI115" s="97">
        <f>'m9'!O105+'m9'!Q105+'m9'!S105+'m9'!U105+'m9'!W105+'m9'!Y105+'m9'!AA105</f>
        <v>0</v>
      </c>
      <c r="FJ115" s="63">
        <f t="shared" si="142"/>
        <v>0</v>
      </c>
      <c r="FK115" s="63">
        <f>'m9'!P105+'m9'!R105+'m9'!T105+'m9'!V105+'m9'!X105+'m9'!Z105+'m9'!AB105</f>
        <v>0</v>
      </c>
      <c r="FL115" s="64"/>
      <c r="FM115" s="63">
        <f t="shared" si="143"/>
        <v>0</v>
      </c>
      <c r="FN115" s="67"/>
      <c r="FO115" s="55">
        <f>'m9'!AC105+'m9'!AE105+'m9'!AG105+'m9'!AI105+'m9'!AK105+'m9'!AM105+'m9'!AO105</f>
        <v>19</v>
      </c>
      <c r="FP115" s="57">
        <f t="shared" si="144"/>
        <v>1900</v>
      </c>
      <c r="FQ115" s="57">
        <f>'m9'!AD105+'m9'!AF105+'m9'!AH105+'m9'!AJ105+'m9'!AL105+'m9'!AN105+'m9'!AP105</f>
        <v>0</v>
      </c>
      <c r="FR115" s="68"/>
      <c r="FS115" s="57">
        <f t="shared" si="145"/>
        <v>-1900</v>
      </c>
      <c r="FT115" s="67"/>
      <c r="FU115" s="55">
        <f>'m9'!AQ105+'m9'!AS105+'m9'!AU105+'m9'!AW105+'m9'!AY105+'m9'!BA105+'m9'!BC105</f>
        <v>0</v>
      </c>
      <c r="FV115" s="57">
        <f t="shared" si="146"/>
        <v>0</v>
      </c>
      <c r="FW115" s="57">
        <f>'m9'!AR105+'m9'!AT105+'m9'!AV105+'m9'!AX105+'m9'!AZ105+'m9'!BB105+'m9'!BD105</f>
        <v>0</v>
      </c>
      <c r="FX115" s="68"/>
      <c r="FY115" s="57">
        <f t="shared" si="147"/>
        <v>0</v>
      </c>
      <c r="FZ115" s="67"/>
      <c r="GA115" s="55">
        <f>'m9'!BE105+'m9'!BG105+'m9'!BI105+'m10'!C115+'m10'!E115+'m10'!G115+'m10'!I115</f>
        <v>0</v>
      </c>
      <c r="GB115" s="57">
        <f t="shared" si="148"/>
        <v>0</v>
      </c>
      <c r="GC115" s="57">
        <f>'m9'!BF105+'m9'!BH105+'m9'!BJ105+'m10'!D115+'m10'!F115+'m10'!H115+'m10'!J115</f>
        <v>0</v>
      </c>
      <c r="GD115" s="68"/>
      <c r="GE115" s="57">
        <f t="shared" si="149"/>
        <v>0</v>
      </c>
      <c r="GF115" s="69">
        <f>IFERROR(__xludf.DUMMYFUNCTION("""COMPUTED_VALUE"""),100.0)</f>
        <v>100</v>
      </c>
      <c r="GG115" s="55">
        <f>'m10'!K115+'m10'!M115+'m10'!O115+'m10'!Q115+'m10'!S115+'m10'!U115+'m10'!W115</f>
        <v>0</v>
      </c>
      <c r="GH115" s="57">
        <f t="shared" si="150"/>
        <v>0</v>
      </c>
      <c r="GI115" s="57">
        <f>'m10'!L115+'m10'!N115+'m10'!P115+'m10'!R115+'m10'!T115+'m10'!V115+'m10'!X115</f>
        <v>0</v>
      </c>
      <c r="GJ115" s="68"/>
      <c r="GK115" s="57">
        <f t="shared" si="151"/>
        <v>0</v>
      </c>
      <c r="GL115" s="67"/>
      <c r="GM115" s="55">
        <f>'m10'!Y115+'m10'!AA115+'m10'!AC115+'m10'!AE115+'m10'!AG115+'m10'!AI115+'m10'!AK115</f>
        <v>0</v>
      </c>
      <c r="GN115" s="57">
        <f t="shared" si="152"/>
        <v>0</v>
      </c>
      <c r="GO115" s="57">
        <f>'m10'!Z115+'m10'!AB115+'m10'!AD115+'m10'!AF115+'m10'!AH115+'m10'!AJ115+'m10'!AL115</f>
        <v>0</v>
      </c>
      <c r="GP115" s="68"/>
      <c r="GQ115" s="57">
        <f t="shared" si="153"/>
        <v>0</v>
      </c>
      <c r="GR115" s="61"/>
      <c r="GS115" s="55">
        <f>'m10'!AM115+'m10'!AO115+'m10'!AQ115+'m10'!AS115+'m10'!AU115+'m10'!AW115+'m10'!AY115</f>
        <v>0</v>
      </c>
      <c r="GT115" s="57">
        <f t="shared" si="154"/>
        <v>0</v>
      </c>
      <c r="GU115" s="57">
        <f>'m10'!AN115+'m10'!AP115+'m10'!AR115+'m10'!AT115+'m10'!AV115+'m10'!AX115+'m10'!AZ115</f>
        <v>0</v>
      </c>
      <c r="GV115" s="58"/>
      <c r="GW115" s="57">
        <f t="shared" si="155"/>
        <v>0</v>
      </c>
      <c r="GX115" s="61"/>
      <c r="GY115" s="55">
        <f>'m10'!BA115+'m10'!BC115+'m10'!BE115+'m10'!BG115+'m10'!BI115+'m10'!BK115+'m11'!C115</f>
        <v>0</v>
      </c>
      <c r="GZ115" s="57">
        <f t="shared" si="156"/>
        <v>0</v>
      </c>
      <c r="HA115" s="57">
        <f>'m10'!BB115+'m10'!BD115+'m10'!BF115+'m10'!BH115+'m10'!BJ115+'m10'!BL115+'m11'!D115</f>
        <v>0</v>
      </c>
      <c r="HB115" s="58"/>
      <c r="HC115" s="57">
        <f t="shared" si="157"/>
        <v>0</v>
      </c>
      <c r="HD115" s="69">
        <f>IFERROR(__xludf.DUMMYFUNCTION("""COMPUTED_VALUE"""),100.0)</f>
        <v>100</v>
      </c>
      <c r="HE115" s="55">
        <f>'m11'!E115+'m11'!G115+'m11'!I115+'m11'!K115+'m11'!M115+'m11'!O115+'m11'!Q115</f>
        <v>0</v>
      </c>
      <c r="HF115" s="57">
        <f t="shared" si="158"/>
        <v>0</v>
      </c>
      <c r="HG115" s="57">
        <f>'m11'!F115+'m11'!H115+'m11'!J115+'m11'!L115+'m11'!N115+'m11'!P115+'m11'!R115</f>
        <v>0</v>
      </c>
      <c r="HH115" s="68"/>
      <c r="HI115" s="57">
        <f t="shared" si="159"/>
        <v>0</v>
      </c>
      <c r="HJ115" s="67"/>
      <c r="HK115" s="55">
        <f>'m11'!S115+'m11'!U115+'m11'!W115+'m11'!Y115+'m11'!AA115+'m11'!AC115+'m11'!AE115</f>
        <v>0</v>
      </c>
      <c r="HL115" s="57">
        <f t="shared" si="160"/>
        <v>0</v>
      </c>
      <c r="HM115" s="57">
        <f>'m11'!T115+'m11'!V115+'m11'!X115+'m11'!Z115+'m11'!AB115+'m11'!AD115+'m11'!AF115</f>
        <v>0</v>
      </c>
      <c r="HN115" s="68"/>
      <c r="HO115" s="57">
        <f t="shared" si="161"/>
        <v>0</v>
      </c>
      <c r="HP115" s="61"/>
      <c r="HQ115" s="55">
        <f>'m11'!AG115+'m11'!AI115+'m11'!AK115+'m11'!AM115+'m11'!AO115+'m11'!AQ115+'m11'!AS115</f>
        <v>0</v>
      </c>
      <c r="HR115" s="57">
        <f t="shared" si="162"/>
        <v>0</v>
      </c>
      <c r="HS115" s="57">
        <f>'m11'!AH115+'m11'!AJ115+'m11'!AL115+'m11'!AN115+'m11'!AP115+'m11'!AR115+'m11'!AT115</f>
        <v>0</v>
      </c>
      <c r="HT115" s="58"/>
      <c r="HU115" s="57">
        <f t="shared" si="163"/>
        <v>0</v>
      </c>
      <c r="HV115" s="61"/>
      <c r="HW115" s="55">
        <f>'m11'!AU115+'m11'!AW115+'m11'!AY115+'m11'!BA115+'m11'!BC115+'m11'!BE115+'m11'!BG115</f>
        <v>0</v>
      </c>
      <c r="HX115" s="57">
        <f t="shared" si="164"/>
        <v>0</v>
      </c>
      <c r="HY115" s="57">
        <f>'m11'!AV115+'m11'!AX115+'m11'!AZ115+'m11'!BB115+'m11'!BD115+'m11'!BF115+'m11'!BH115</f>
        <v>0</v>
      </c>
      <c r="HZ115" s="58"/>
      <c r="IA115" s="57">
        <f t="shared" si="165"/>
        <v>0</v>
      </c>
      <c r="IB115" s="61">
        <f>IFERROR(__xludf.DUMMYFUNCTION("""COMPUTED_VALUE"""),100.0)</f>
        <v>100</v>
      </c>
      <c r="IC115" s="55">
        <f>'m11'!BI115+'m12'!C115+'m12'!E115+'m12'!G115+'m12'!I115+'m12'!K115+'m12'!M115</f>
        <v>0</v>
      </c>
      <c r="ID115" s="57">
        <f t="shared" si="166"/>
        <v>0</v>
      </c>
      <c r="IE115" s="57">
        <f>'m11'!BJ115+'m12'!D115+'m12'!F115+'m12'!H115+'m12'!J115+'m12'!L115+'m12'!N115</f>
        <v>0</v>
      </c>
      <c r="IF115" s="58"/>
      <c r="IG115" s="57">
        <f t="shared" si="167"/>
        <v>0</v>
      </c>
      <c r="IH115" s="61"/>
      <c r="II115" s="55">
        <f>'m12'!O115+'m12'!Q115+'m12'!S115+'m12'!U115+'m12'!W115+'m12'!Y115+'m12'!AA115</f>
        <v>0</v>
      </c>
      <c r="IJ115" s="57">
        <f t="shared" si="168"/>
        <v>0</v>
      </c>
      <c r="IK115" s="57">
        <f>'m12'!P115+'m12'!R115+'m12'!T115+'m12'!V115+'m12'!X115+'m12'!Z115+'m12'!AB115</f>
        <v>0</v>
      </c>
      <c r="IL115" s="58"/>
      <c r="IM115" s="57">
        <f t="shared" si="169"/>
        <v>0</v>
      </c>
      <c r="IN115" s="61"/>
      <c r="IO115" s="55">
        <f>'m12'!AC115+'m12'!AE115+'m12'!AG115+'m12'!AI115+'m12'!AK115+'m12'!AM115+'m12'!AO115</f>
        <v>0</v>
      </c>
      <c r="IP115" s="57">
        <f t="shared" si="170"/>
        <v>0</v>
      </c>
      <c r="IQ115" s="57">
        <f>'m12'!AD115+'m12'!AF115+'m12'!AH115+'m12'!AJ115+'m12'!AL115+'m12'!AN115+'m12'!AP115</f>
        <v>0</v>
      </c>
      <c r="IR115" s="58"/>
      <c r="IS115" s="57">
        <f t="shared" si="171"/>
        <v>0</v>
      </c>
      <c r="IT115" s="61"/>
      <c r="IU115" s="55">
        <f>'m12'!AQ115+'m12'!AS115+'m12'!AU115+'m12'!AW115+'m12'!AY115+'m12'!BA115+'m12'!BC115</f>
        <v>0</v>
      </c>
      <c r="IV115" s="57">
        <f t="shared" si="172"/>
        <v>0</v>
      </c>
      <c r="IW115" s="57">
        <f>'m12'!AR115+'m12'!AT115+'m12'!AV115+'m12'!AX115+'m12'!AZ115+'m12'!BB115+'m12'!BD115</f>
        <v>0</v>
      </c>
      <c r="IX115" s="58"/>
      <c r="IY115" s="57">
        <f t="shared" si="173"/>
        <v>0</v>
      </c>
      <c r="IZ115" s="61"/>
      <c r="JA115" s="55">
        <f>'m12'!BE115+'m12'!BG115+'m12'!BI115+'m12'!BK115</f>
        <v>0</v>
      </c>
      <c r="JB115" s="57">
        <f t="shared" si="174"/>
        <v>0</v>
      </c>
      <c r="JC115" s="57">
        <f>'m12'!BF115+'m12'!BH115+'m12'!BJ115+'m12'!BL115</f>
        <v>0</v>
      </c>
      <c r="JD115" s="58"/>
      <c r="JE115" s="57">
        <f t="shared" si="175"/>
        <v>0</v>
      </c>
    </row>
    <row r="116">
      <c r="A116" s="2" t="str">
        <f>IFERROR(__xludf.DUMMYFUNCTION("""COMPUTED_VALUE"""),"Ondřej Navrátil")</f>
        <v>Ondřej Navrátil</v>
      </c>
      <c r="B116" s="2"/>
      <c r="C116" s="98"/>
      <c r="D116" s="46"/>
      <c r="E116" s="46"/>
      <c r="F116" s="47"/>
      <c r="G116" s="46"/>
      <c r="H116" s="2"/>
      <c r="I116" s="98"/>
      <c r="J116" s="46"/>
      <c r="K116" s="46"/>
      <c r="L116" s="47"/>
      <c r="M116" s="46"/>
      <c r="N116" s="2"/>
      <c r="O116" s="45"/>
      <c r="P116" s="46"/>
      <c r="Q116" s="46"/>
      <c r="R116" s="47"/>
      <c r="S116" s="46"/>
      <c r="T116" s="2"/>
      <c r="U116" s="45"/>
      <c r="V116" s="46"/>
      <c r="W116" s="46"/>
      <c r="X116" s="47"/>
      <c r="Y116" s="46"/>
      <c r="Z116" s="2"/>
      <c r="AA116" s="45"/>
      <c r="AB116" s="46"/>
      <c r="AC116" s="46"/>
      <c r="AD116" s="47"/>
      <c r="AE116" s="46"/>
      <c r="AF116" s="2"/>
      <c r="AG116" s="45"/>
      <c r="AH116" s="46"/>
      <c r="AI116" s="46"/>
      <c r="AJ116" s="47"/>
      <c r="AK116" s="46"/>
      <c r="AL116" s="2"/>
      <c r="AM116" s="45"/>
      <c r="AN116" s="46"/>
      <c r="AO116" s="46"/>
      <c r="AP116" s="47"/>
      <c r="AQ116" s="46"/>
      <c r="AR116" s="2"/>
      <c r="AS116" s="45"/>
      <c r="AT116" s="46"/>
      <c r="AU116" s="46"/>
      <c r="AV116" s="47"/>
      <c r="AW116" s="62"/>
      <c r="AX116" s="2"/>
      <c r="AY116" s="45"/>
      <c r="AZ116" s="46"/>
      <c r="BA116" s="46"/>
      <c r="BB116" s="47"/>
      <c r="BC116" s="46"/>
      <c r="BD116" s="2"/>
      <c r="BE116" s="45"/>
      <c r="BF116" s="46"/>
      <c r="BG116" s="46"/>
      <c r="BH116" s="47"/>
      <c r="BI116" s="46"/>
      <c r="BJ116" s="2"/>
      <c r="BK116" s="45"/>
      <c r="BL116" s="46"/>
      <c r="BM116" s="46"/>
      <c r="BN116" s="47"/>
      <c r="BO116" s="46"/>
      <c r="BP116" s="2"/>
      <c r="BQ116" s="45"/>
      <c r="BR116" s="46"/>
      <c r="BS116" s="46"/>
      <c r="BT116" s="47"/>
      <c r="BU116" s="46"/>
      <c r="BV116" s="2"/>
      <c r="BW116" s="45">
        <f>'m5'!AY94+'m5'!BA94+'m5'!BC94+'m5'!BE94+'m5'!BG94+'m5'!BI94+'m5'!BK94</f>
        <v>0</v>
      </c>
      <c r="BX116" s="46">
        <f>'m5'!A94*BW116</f>
        <v>0</v>
      </c>
      <c r="BY116" s="46">
        <f>'m5'!AZ94+'m5'!BB94+'m5'!BD94+'m5'!BF94+'m5'!BH94+'m5'!BJ94+'m5'!BL94</f>
        <v>0</v>
      </c>
      <c r="BZ116" s="47"/>
      <c r="CA116" s="46">
        <f t="shared" si="116"/>
        <v>0</v>
      </c>
      <c r="CB116" s="2"/>
      <c r="CC116" s="45">
        <f>'m6'!C106+'m6'!E106+'m6'!G106+'m6'!I106+'m6'!K106+'m6'!M106+'m6'!O106</f>
        <v>0</v>
      </c>
      <c r="CD116" s="46">
        <f t="shared" si="117"/>
        <v>0</v>
      </c>
      <c r="CE116" s="46">
        <f>'m6'!D106+'m6'!F106+'m6'!H106+'m6'!J106+'m6'!L106+'m6'!N106+'m6'!P106</f>
        <v>0</v>
      </c>
      <c r="CF116" s="64"/>
      <c r="CG116" s="46">
        <f t="shared" si="118"/>
        <v>0</v>
      </c>
      <c r="CH116" s="2"/>
      <c r="CI116" s="45">
        <f>'m6'!Q106+'m6'!S106+'m6'!U106+'m6'!W106+'m6'!Y106+'m6'!AA106+'m6'!AC106</f>
        <v>0</v>
      </c>
      <c r="CJ116" s="54">
        <f t="shared" si="119"/>
        <v>0</v>
      </c>
      <c r="CK116" s="46">
        <f>'m6'!R106+'m6'!T106+'m6'!V106+'m6'!X106+'m6'!Z106+'m6'!AB106+'m6'!AD106</f>
        <v>0</v>
      </c>
      <c r="CL116" s="64"/>
      <c r="CM116" s="46">
        <f t="shared" si="120"/>
        <v>0</v>
      </c>
      <c r="CN116" s="2"/>
      <c r="CO116" s="45">
        <f>'m6'!AE106+'m6'!AG106+'m6'!AI106+'m6'!AK106+'m6'!AM106+'m6'!AO106+'m6'!AQ106</f>
        <v>0</v>
      </c>
      <c r="CP116" s="46">
        <f t="shared" si="121"/>
        <v>0</v>
      </c>
      <c r="CQ116" s="46">
        <f>'m6'!AF106+'m6'!AH106+'m6'!AJ106+'m6'!AL106+'m6'!AN106+'m6'!AP106+'m6'!AR106</f>
        <v>0</v>
      </c>
      <c r="CR116" s="64"/>
      <c r="CS116" s="46">
        <f t="shared" si="122"/>
        <v>0</v>
      </c>
      <c r="CT116" s="2"/>
      <c r="CU116" s="45">
        <f>'m6'!AS106+'m6'!AU106+'m6'!AW106+'m6'!AY106+'m6'!BA106+'m6'!BC106+'m6'!BE106</f>
        <v>0</v>
      </c>
      <c r="CV116" s="46">
        <f t="shared" si="123"/>
        <v>0</v>
      </c>
      <c r="CW116" s="46">
        <f>'m6'!AT106+'m6'!AV106+'m6'!AX106+'m6'!AZ106+'m6'!BB106+'m6'!BD106+'m6'!BF106</f>
        <v>0</v>
      </c>
      <c r="CX116" s="64"/>
      <c r="CY116" s="46">
        <f t="shared" si="124"/>
        <v>0</v>
      </c>
      <c r="CZ116" s="2"/>
      <c r="DA116" s="45">
        <f>'m6'!BG106+'m6'!BI106+'m7'!C106+'m7'!E106+'m7'!G106+'m7'!I106+'m7'!K106</f>
        <v>0</v>
      </c>
      <c r="DB116" s="46">
        <f>('m6'!BG106+'m6'!BI106)*'m6'!A106+('m7'!C106+'m7'!E106+'m7'!G106+'m7'!I106+'m7'!K106)*'m7'!A106</f>
        <v>0</v>
      </c>
      <c r="DC116" s="46">
        <f>'m6'!BH106+'m6'!BJ106+'m7'!D106+'m7'!F106+'m7'!H106+'m7'!J106+'m7'!L106</f>
        <v>0</v>
      </c>
      <c r="DD116" s="64"/>
      <c r="DE116" s="46">
        <f t="shared" si="125"/>
        <v>0</v>
      </c>
      <c r="DF116" s="2"/>
      <c r="DG116" s="45">
        <f>'m7'!M106+'m7'!O106+'m7'!Q106+'m7'!S106+'m7'!U106+'m7'!W106+'m7'!Y106</f>
        <v>0</v>
      </c>
      <c r="DH116" s="46">
        <f t="shared" si="126"/>
        <v>0</v>
      </c>
      <c r="DI116" s="46">
        <f>'m7'!N106+'m7'!P106+'m7'!R106+'m7'!T106+'m7'!V106+'m7'!X106+'m7'!Z106</f>
        <v>0</v>
      </c>
      <c r="DJ116" s="64"/>
      <c r="DK116" s="46">
        <f t="shared" si="127"/>
        <v>0</v>
      </c>
      <c r="DL116" s="2"/>
      <c r="DM116" s="45">
        <f>'m7'!AA106+'m7'!AC106+'m7'!AE106+'m7'!AG106+'m7'!AI106+'m7'!AK106+'m7'!AM106</f>
        <v>0</v>
      </c>
      <c r="DN116" s="46">
        <f t="shared" si="128"/>
        <v>0</v>
      </c>
      <c r="DO116" s="46">
        <f>'m7'!AB106+'m7'!AD106+'m7'!AF106+'m7'!AH106+'m7'!AJ106+'m7'!AL106+'m7'!AN106</f>
        <v>0</v>
      </c>
      <c r="DP116" s="64"/>
      <c r="DQ116" s="46">
        <f t="shared" si="129"/>
        <v>0</v>
      </c>
      <c r="DR116" s="2"/>
      <c r="DS116" s="45">
        <f>'m7'!AO106+'m7'!AQ106+'m7'!AS106+'m7'!AU106+'m7'!AW106+'m7'!AY106+'m7'!BA106</f>
        <v>0</v>
      </c>
      <c r="DT116" s="46">
        <f t="shared" si="130"/>
        <v>0</v>
      </c>
      <c r="DU116" s="46">
        <f>'m7'!AP106+'m7'!AR106+'m7'!AT106+'m7'!AV106+'m7'!AX106+'m7'!AZ106+'m7'!BB106</f>
        <v>0</v>
      </c>
      <c r="DV116" s="64"/>
      <c r="DW116" s="46">
        <f t="shared" si="131"/>
        <v>0</v>
      </c>
      <c r="DX116" s="2"/>
      <c r="DY116" s="97">
        <f>'m7'!BC106+'m7'!BE106+'m7'!BG106+'m7'!BI106+'m7'!BK106+'m8'!C106+'m8'!E106</f>
        <v>0</v>
      </c>
      <c r="DZ116" s="63">
        <f>('m7'!BC106+'m7'!BE106+'m7'!BG106+'m7'!BI106+'m7'!BK106)*DF116+('m8'!C106+'m8'!E106)*ED116</f>
        <v>0</v>
      </c>
      <c r="EA116" s="63">
        <f>'m7'!BD106+'m7'!BF106+'m7'!BH106+'m7'!BJ106+'m7'!BL106+'m8'!D106+'m8'!F106</f>
        <v>0</v>
      </c>
      <c r="EB116" s="64"/>
      <c r="EC116" s="63">
        <f t="shared" si="132"/>
        <v>0</v>
      </c>
      <c r="ED116" s="66"/>
      <c r="EE116" s="97">
        <f>'m8'!G106+'m8'!I106+'m8'!K106+'m8'!M106+'m8'!O106+'m8'!Q106+'m8'!S106</f>
        <v>0</v>
      </c>
      <c r="EF116" s="63">
        <f t="shared" si="133"/>
        <v>0</v>
      </c>
      <c r="EG116" s="63">
        <f>'m8'!H106+'m8'!J106+'m8'!L106+'m8'!N106+'m8'!P106+'m8'!R106+'m8'!T106</f>
        <v>0</v>
      </c>
      <c r="EH116" s="64"/>
      <c r="EI116" s="63">
        <f t="shared" si="134"/>
        <v>0</v>
      </c>
      <c r="EJ116" s="66"/>
      <c r="EK116" s="97">
        <f>'m8'!U106+'m8'!W106+'m8'!Y106+'m8'!AA106+'m8'!AC106+'m8'!AE106+'m8'!AG106</f>
        <v>0</v>
      </c>
      <c r="EL116" s="63">
        <f t="shared" si="135"/>
        <v>0</v>
      </c>
      <c r="EM116" s="63">
        <f>'m8'!V106+'m8'!X106+'m8'!Z106+'m8'!AB106+'m8'!AD106+'m8'!AF106+'m8'!AH106</f>
        <v>0</v>
      </c>
      <c r="EN116" s="64"/>
      <c r="EO116" s="63">
        <f t="shared" si="136"/>
        <v>0</v>
      </c>
      <c r="EP116" s="67"/>
      <c r="EQ116" s="55">
        <f>'m8'!AI106+'m8'!AK106+'m8'!AM106+'m8'!AO106+'m8'!AQ106+'m8'!AS106+'m8'!AU106</f>
        <v>0</v>
      </c>
      <c r="ER116" s="57">
        <f t="shared" si="137"/>
        <v>0</v>
      </c>
      <c r="ES116" s="57">
        <f>'m8'!AJ106+'m8'!AL106+'m8'!AN106+'m8'!AP106+'m8'!AR106+'m8'!AT106+'m8'!AV106</f>
        <v>0</v>
      </c>
      <c r="ET116" s="68"/>
      <c r="EU116" s="57">
        <f t="shared" si="138"/>
        <v>0</v>
      </c>
      <c r="EV116" s="67"/>
      <c r="EW116" s="55">
        <f>'m8'!AW106+'m8'!AY106+'m8'!BA106+'m8'!BC106+'m8'!BE106+'m8'!BG106+'m8'!BI106</f>
        <v>0</v>
      </c>
      <c r="EX116" s="57">
        <f t="shared" si="139"/>
        <v>0</v>
      </c>
      <c r="EY116" s="57">
        <f>'m8'!AX106+'m8'!AZ106+'m8'!BB106+'m8'!BD106+'m8'!BF106+'m8'!BH106+'m8'!BJ106</f>
        <v>0</v>
      </c>
      <c r="EZ116" s="68"/>
      <c r="FA116" s="57">
        <f t="shared" si="140"/>
        <v>0</v>
      </c>
      <c r="FB116" s="67"/>
      <c r="FC116" s="55">
        <f>'m8'!BK106+'m9'!C106+'m9'!E106+'m9'!G106+'m9'!I106+'m9'!K106+'m9'!M106</f>
        <v>0</v>
      </c>
      <c r="FD116" s="57">
        <f>'m8'!BK106*ED116+'m9'!C106*FH116+'m9'!E106*FH116+'m9'!G106*FH116+'m9'!I106*FH116+'m9'!K106*FH116+'m9'!M106*FH116</f>
        <v>0</v>
      </c>
      <c r="FE116" s="57">
        <f>'m8'!BL106+'m9'!D106+'m9'!F106+'m9'!H106+'m9'!J106+'m9'!L106+'m9'!N106</f>
        <v>0</v>
      </c>
      <c r="FF116" s="68"/>
      <c r="FG116" s="57">
        <f t="shared" si="141"/>
        <v>0</v>
      </c>
      <c r="FH116" s="65">
        <f>IFERROR(__xludf.DUMMYFUNCTION("""COMPUTED_VALUE"""),100.0)</f>
        <v>100</v>
      </c>
      <c r="FI116" s="97">
        <f>'m9'!O106+'m9'!Q106+'m9'!S106+'m9'!U106+'m9'!W106+'m9'!Y106+'m9'!AA106</f>
        <v>6</v>
      </c>
      <c r="FJ116" s="63">
        <f t="shared" si="142"/>
        <v>600</v>
      </c>
      <c r="FK116" s="63">
        <f>'m9'!P106+'m9'!R106+'m9'!T106+'m9'!V106+'m9'!X106+'m9'!Z106+'m9'!AB106</f>
        <v>0</v>
      </c>
      <c r="FL116" s="64"/>
      <c r="FM116" s="63">
        <f t="shared" si="143"/>
        <v>-600</v>
      </c>
      <c r="FN116" s="67"/>
      <c r="FO116" s="55">
        <f>'m9'!AC106+'m9'!AE106+'m9'!AG106+'m9'!AI106+'m9'!AK106+'m9'!AM106+'m9'!AO106</f>
        <v>0</v>
      </c>
      <c r="FP116" s="57">
        <f t="shared" si="144"/>
        <v>0</v>
      </c>
      <c r="FQ116" s="57">
        <f>'m9'!AD106+'m9'!AF106+'m9'!AH106+'m9'!AJ106+'m9'!AL106+'m9'!AN106+'m9'!AP106</f>
        <v>0</v>
      </c>
      <c r="FR116" s="68"/>
      <c r="FS116" s="57">
        <f t="shared" si="145"/>
        <v>0</v>
      </c>
      <c r="FT116" s="67"/>
      <c r="FU116" s="55">
        <f>'m9'!AQ106+'m9'!AS106+'m9'!AU106+'m9'!AW106+'m9'!AY106+'m9'!BA106+'m9'!BC106</f>
        <v>6</v>
      </c>
      <c r="FV116" s="57">
        <f t="shared" si="146"/>
        <v>600</v>
      </c>
      <c r="FW116" s="57">
        <f>'m9'!AR106+'m9'!AT106+'m9'!AV106+'m9'!AX106+'m9'!AZ106+'m9'!BB106+'m9'!BD106</f>
        <v>0</v>
      </c>
      <c r="FX116" s="68"/>
      <c r="FY116" s="57">
        <f t="shared" si="147"/>
        <v>-600</v>
      </c>
      <c r="FZ116" s="67"/>
      <c r="GA116" s="55">
        <f>'m9'!BE106+'m9'!BG106+'m9'!BI106+'m10'!C116+'m10'!E116+'m10'!G116+'m10'!I116</f>
        <v>12</v>
      </c>
      <c r="GB116" s="57">
        <f t="shared" si="148"/>
        <v>1200</v>
      </c>
      <c r="GC116" s="57">
        <f>'m9'!BF106+'m9'!BH106+'m9'!BJ106+'m10'!D116+'m10'!F116+'m10'!H116+'m10'!J116</f>
        <v>0</v>
      </c>
      <c r="GD116" s="68"/>
      <c r="GE116" s="57">
        <f t="shared" si="149"/>
        <v>-1200</v>
      </c>
      <c r="GF116" s="69">
        <f>IFERROR(__xludf.DUMMYFUNCTION("""COMPUTED_VALUE"""),100.0)</f>
        <v>100</v>
      </c>
      <c r="GG116" s="55">
        <f>'m10'!K116+'m10'!M116+'m10'!O116+'m10'!Q116+'m10'!S116+'m10'!U116+'m10'!W116</f>
        <v>12</v>
      </c>
      <c r="GH116" s="57">
        <f t="shared" si="150"/>
        <v>1200</v>
      </c>
      <c r="GI116" s="57">
        <f>'m10'!L116+'m10'!N116+'m10'!P116+'m10'!R116+'m10'!T116+'m10'!V116+'m10'!X116</f>
        <v>0</v>
      </c>
      <c r="GJ116" s="68"/>
      <c r="GK116" s="57">
        <f t="shared" si="151"/>
        <v>-1200</v>
      </c>
      <c r="GL116" s="67"/>
      <c r="GM116" s="55">
        <f>'m10'!Y116+'m10'!AA116+'m10'!AC116+'m10'!AE116+'m10'!AG116+'m10'!AI116+'m10'!AK116</f>
        <v>20.5</v>
      </c>
      <c r="GN116" s="57">
        <f t="shared" si="152"/>
        <v>2050</v>
      </c>
      <c r="GO116" s="57">
        <f>'m10'!Z116+'m10'!AB116+'m10'!AD116+'m10'!AF116+'m10'!AH116+'m10'!AJ116+'m10'!AL116</f>
        <v>0</v>
      </c>
      <c r="GP116" s="68"/>
      <c r="GQ116" s="57">
        <f t="shared" si="153"/>
        <v>-2050</v>
      </c>
      <c r="GR116" s="61"/>
      <c r="GS116" s="55">
        <f>'m10'!AM116+'m10'!AO116+'m10'!AQ116+'m10'!AS116+'m10'!AU116+'m10'!AW116+'m10'!AY116</f>
        <v>27</v>
      </c>
      <c r="GT116" s="57">
        <f t="shared" si="154"/>
        <v>2700</v>
      </c>
      <c r="GU116" s="57">
        <f>'m10'!AN116+'m10'!AP116+'m10'!AR116+'m10'!AT116+'m10'!AV116+'m10'!AX116+'m10'!AZ116</f>
        <v>0</v>
      </c>
      <c r="GV116" s="58"/>
      <c r="GW116" s="57">
        <f t="shared" si="155"/>
        <v>-2700</v>
      </c>
      <c r="GX116" s="61"/>
      <c r="GY116" s="55">
        <f>'m10'!BA116+'m10'!BC116+'m10'!BE116+'m10'!BG116+'m10'!BI116+'m10'!BK116+'m11'!C116</f>
        <v>6.5</v>
      </c>
      <c r="GZ116" s="57">
        <f t="shared" si="156"/>
        <v>650</v>
      </c>
      <c r="HA116" s="57">
        <f>'m10'!BB116+'m10'!BD116+'m10'!BF116+'m10'!BH116+'m10'!BJ116+'m10'!BL116+'m11'!D116</f>
        <v>0</v>
      </c>
      <c r="HB116" s="58"/>
      <c r="HC116" s="57">
        <f t="shared" si="157"/>
        <v>-650</v>
      </c>
      <c r="HD116" s="69">
        <f>IFERROR(__xludf.DUMMYFUNCTION("""COMPUTED_VALUE"""),100.0)</f>
        <v>100</v>
      </c>
      <c r="HE116" s="55">
        <f>'m11'!E116+'m11'!G116+'m11'!I116+'m11'!K116+'m11'!M116+'m11'!O116+'m11'!Q116</f>
        <v>12</v>
      </c>
      <c r="HF116" s="57">
        <f t="shared" si="158"/>
        <v>1200</v>
      </c>
      <c r="HG116" s="57">
        <f>'m11'!F116+'m11'!H116+'m11'!J116+'m11'!L116+'m11'!N116+'m11'!P116+'m11'!R116</f>
        <v>0</v>
      </c>
      <c r="HH116" s="68"/>
      <c r="HI116" s="57">
        <f t="shared" si="159"/>
        <v>-1200</v>
      </c>
      <c r="HJ116" s="67"/>
      <c r="HK116" s="55">
        <f>'m11'!S116+'m11'!U116+'m11'!W116+'m11'!Y116+'m11'!AA116+'m11'!AC116+'m11'!AE116</f>
        <v>20</v>
      </c>
      <c r="HL116" s="57">
        <f t="shared" si="160"/>
        <v>2000</v>
      </c>
      <c r="HM116" s="57">
        <f>'m11'!T116+'m11'!V116+'m11'!X116+'m11'!Z116+'m11'!AB116+'m11'!AD116+'m11'!AF116</f>
        <v>0</v>
      </c>
      <c r="HN116" s="68"/>
      <c r="HO116" s="57">
        <f t="shared" si="161"/>
        <v>-2000</v>
      </c>
      <c r="HP116" s="61"/>
      <c r="HQ116" s="55">
        <f>'m11'!AG116+'m11'!AI116+'m11'!AK116+'m11'!AM116+'m11'!AO116+'m11'!AQ116+'m11'!AS116</f>
        <v>30</v>
      </c>
      <c r="HR116" s="57">
        <f t="shared" si="162"/>
        <v>3000</v>
      </c>
      <c r="HS116" s="57">
        <f>'m11'!AH116+'m11'!AJ116+'m11'!AL116+'m11'!AN116+'m11'!AP116+'m11'!AR116+'m11'!AT116</f>
        <v>0</v>
      </c>
      <c r="HT116" s="58"/>
      <c r="HU116" s="57">
        <f t="shared" si="163"/>
        <v>-3000</v>
      </c>
      <c r="HV116" s="61"/>
      <c r="HW116" s="55">
        <f>'m11'!AU116+'m11'!AW116+'m11'!AY116+'m11'!BA116+'m11'!BC116+'m11'!BE116+'m11'!BG116</f>
        <v>22.5</v>
      </c>
      <c r="HX116" s="57">
        <f t="shared" si="164"/>
        <v>2250</v>
      </c>
      <c r="HY116" s="57">
        <f>'m11'!AV116+'m11'!AX116+'m11'!AZ116+'m11'!BB116+'m11'!BD116+'m11'!BF116+'m11'!BH116</f>
        <v>0</v>
      </c>
      <c r="HZ116" s="58"/>
      <c r="IA116" s="57">
        <f t="shared" si="165"/>
        <v>-2250</v>
      </c>
      <c r="IB116" s="61">
        <f>IFERROR(__xludf.DUMMYFUNCTION("""COMPUTED_VALUE"""),100.0)</f>
        <v>100</v>
      </c>
      <c r="IC116" s="55">
        <f>'m11'!BI116+'m12'!C116+'m12'!E116+'m12'!G116+'m12'!I116+'m12'!K116+'m12'!M116</f>
        <v>15</v>
      </c>
      <c r="ID116" s="57">
        <f t="shared" si="166"/>
        <v>1500</v>
      </c>
      <c r="IE116" s="57">
        <f>'m11'!BJ116+'m12'!D116+'m12'!F116+'m12'!H116+'m12'!J116+'m12'!L116+'m12'!N116</f>
        <v>0</v>
      </c>
      <c r="IF116" s="58"/>
      <c r="IG116" s="57">
        <f t="shared" si="167"/>
        <v>-1500</v>
      </c>
      <c r="IH116" s="61"/>
      <c r="II116" s="55">
        <f>'m12'!O116+'m12'!Q116+'m12'!S116+'m12'!U116+'m12'!W116+'m12'!Y116+'m12'!AA116</f>
        <v>18.5</v>
      </c>
      <c r="IJ116" s="57">
        <f t="shared" si="168"/>
        <v>1850</v>
      </c>
      <c r="IK116" s="57">
        <f>'m12'!P116+'m12'!R116+'m12'!T116+'m12'!V116+'m12'!X116+'m12'!Z116+'m12'!AB116</f>
        <v>0</v>
      </c>
      <c r="IL116" s="58"/>
      <c r="IM116" s="57">
        <f t="shared" si="169"/>
        <v>-1850</v>
      </c>
      <c r="IN116" s="61"/>
      <c r="IO116" s="55">
        <f>'m12'!AC116+'m12'!AE116+'m12'!AG116+'m12'!AI116+'m12'!AK116+'m12'!AM116+'m12'!AO116</f>
        <v>21.5</v>
      </c>
      <c r="IP116" s="57">
        <f t="shared" si="170"/>
        <v>2150</v>
      </c>
      <c r="IQ116" s="57">
        <f>'m12'!AD116+'m12'!AF116+'m12'!AH116+'m12'!AJ116+'m12'!AL116+'m12'!AN116+'m12'!AP116</f>
        <v>0</v>
      </c>
      <c r="IR116" s="58"/>
      <c r="IS116" s="57">
        <f t="shared" si="171"/>
        <v>-2150</v>
      </c>
      <c r="IT116" s="61"/>
      <c r="IU116" s="55">
        <f>'m12'!AQ116+'m12'!AS116+'m12'!AU116+'m12'!AW116+'m12'!AY116+'m12'!BA116+'m12'!BC116</f>
        <v>23.5</v>
      </c>
      <c r="IV116" s="57">
        <f t="shared" si="172"/>
        <v>2350</v>
      </c>
      <c r="IW116" s="57">
        <f>'m12'!AR116+'m12'!AT116+'m12'!AV116+'m12'!AX116+'m12'!AZ116+'m12'!BB116+'m12'!BD116</f>
        <v>0</v>
      </c>
      <c r="IX116" s="58"/>
      <c r="IY116" s="57">
        <f t="shared" si="173"/>
        <v>-2350</v>
      </c>
      <c r="IZ116" s="61"/>
      <c r="JA116" s="55">
        <f>'m12'!BE116+'m12'!BG116+'m12'!BI116+'m12'!BK116</f>
        <v>0</v>
      </c>
      <c r="JB116" s="57">
        <f t="shared" si="174"/>
        <v>0</v>
      </c>
      <c r="JC116" s="57">
        <f>'m12'!BF116+'m12'!BH116+'m12'!BJ116+'m12'!BL116</f>
        <v>0</v>
      </c>
      <c r="JD116" s="58"/>
      <c r="JE116" s="57">
        <f t="shared" si="175"/>
        <v>0</v>
      </c>
    </row>
    <row r="117">
      <c r="A117" s="2" t="str">
        <f>IFERROR(__xludf.DUMMYFUNCTION("""COMPUTED_VALUE"""),"Josef Petrásek-x")</f>
        <v>Josef Petrásek-x</v>
      </c>
      <c r="B117" s="2"/>
      <c r="C117" s="98"/>
      <c r="D117" s="46"/>
      <c r="E117" s="46"/>
      <c r="F117" s="47"/>
      <c r="G117" s="46"/>
      <c r="H117" s="2"/>
      <c r="I117" s="98"/>
      <c r="J117" s="46"/>
      <c r="K117" s="46"/>
      <c r="L117" s="47"/>
      <c r="M117" s="46"/>
      <c r="N117" s="2"/>
      <c r="O117" s="45"/>
      <c r="P117" s="46"/>
      <c r="Q117" s="46"/>
      <c r="R117" s="47"/>
      <c r="S117" s="46"/>
      <c r="T117" s="2"/>
      <c r="U117" s="45"/>
      <c r="V117" s="46"/>
      <c r="W117" s="46"/>
      <c r="X117" s="47"/>
      <c r="Y117" s="46"/>
      <c r="Z117" s="2"/>
      <c r="AA117" s="45"/>
      <c r="AB117" s="46"/>
      <c r="AC117" s="46"/>
      <c r="AD117" s="47"/>
      <c r="AE117" s="46"/>
      <c r="AF117" s="2"/>
      <c r="AG117" s="45"/>
      <c r="AH117" s="46"/>
      <c r="AI117" s="46"/>
      <c r="AJ117" s="47"/>
      <c r="AK117" s="46"/>
      <c r="AL117" s="2"/>
      <c r="AM117" s="45"/>
      <c r="AN117" s="46"/>
      <c r="AO117" s="46"/>
      <c r="AP117" s="47"/>
      <c r="AQ117" s="46"/>
      <c r="AR117" s="2"/>
      <c r="AS117" s="45"/>
      <c r="AT117" s="46"/>
      <c r="AU117" s="46"/>
      <c r="AV117" s="47"/>
      <c r="AW117" s="62"/>
      <c r="AX117" s="2"/>
      <c r="AY117" s="45"/>
      <c r="AZ117" s="46"/>
      <c r="BA117" s="46"/>
      <c r="BB117" s="47"/>
      <c r="BC117" s="46"/>
      <c r="BD117" s="2"/>
      <c r="BE117" s="45"/>
      <c r="BF117" s="46"/>
      <c r="BG117" s="46"/>
      <c r="BH117" s="47"/>
      <c r="BI117" s="46"/>
      <c r="BJ117" s="2"/>
      <c r="BK117" s="45"/>
      <c r="BL117" s="46"/>
      <c r="BM117" s="46"/>
      <c r="BN117" s="47"/>
      <c r="BO117" s="46"/>
      <c r="BP117" s="2"/>
      <c r="BQ117" s="45"/>
      <c r="BR117" s="46"/>
      <c r="BS117" s="46"/>
      <c r="BT117" s="47"/>
      <c r="BU117" s="46"/>
      <c r="BV117" s="2"/>
      <c r="BW117" s="45">
        <f>'m5'!AY95+'m5'!BA95+'m5'!BC95+'m5'!BE95+'m5'!BG95+'m5'!BI95+'m5'!BK95</f>
        <v>0</v>
      </c>
      <c r="BX117" s="46">
        <f>'m5'!A95*BW117</f>
        <v>0</v>
      </c>
      <c r="BY117" s="46">
        <f>'m5'!AZ95+'m5'!BB95+'m5'!BD95+'m5'!BF95+'m5'!BH95+'m5'!BJ95+'m5'!BL95</f>
        <v>0</v>
      </c>
      <c r="BZ117" s="47"/>
      <c r="CA117" s="46">
        <f t="shared" si="116"/>
        <v>0</v>
      </c>
      <c r="CB117" s="2"/>
      <c r="CC117" s="45">
        <f>'m6'!C107+'m6'!E107+'m6'!G107+'m6'!I107+'m6'!K107+'m6'!M107+'m6'!O107</f>
        <v>0</v>
      </c>
      <c r="CD117" s="46">
        <f t="shared" si="117"/>
        <v>0</v>
      </c>
      <c r="CE117" s="46">
        <f>'m6'!D107+'m6'!F107+'m6'!H107+'m6'!J107+'m6'!L107+'m6'!N107+'m6'!P107</f>
        <v>0</v>
      </c>
      <c r="CF117" s="64"/>
      <c r="CG117" s="46">
        <f t="shared" si="118"/>
        <v>0</v>
      </c>
      <c r="CH117" s="2"/>
      <c r="CI117" s="45">
        <f>'m6'!Q107+'m6'!S107+'m6'!U107+'m6'!W107+'m6'!Y107+'m6'!AA107+'m6'!AC107</f>
        <v>0</v>
      </c>
      <c r="CJ117" s="54">
        <f t="shared" si="119"/>
        <v>0</v>
      </c>
      <c r="CK117" s="46">
        <f>'m6'!R107+'m6'!T107+'m6'!V107+'m6'!X107+'m6'!Z107+'m6'!AB107+'m6'!AD107</f>
        <v>0</v>
      </c>
      <c r="CL117" s="64"/>
      <c r="CM117" s="46">
        <f t="shared" si="120"/>
        <v>0</v>
      </c>
      <c r="CN117" s="2"/>
      <c r="CO117" s="45">
        <f>'m6'!AE107+'m6'!AG107+'m6'!AI107+'m6'!AK107+'m6'!AM107+'m6'!AO107+'m6'!AQ107</f>
        <v>0</v>
      </c>
      <c r="CP117" s="46">
        <f t="shared" si="121"/>
        <v>0</v>
      </c>
      <c r="CQ117" s="46">
        <f>'m6'!AF107+'m6'!AH107+'m6'!AJ107+'m6'!AL107+'m6'!AN107+'m6'!AP107+'m6'!AR107</f>
        <v>0</v>
      </c>
      <c r="CR117" s="64"/>
      <c r="CS117" s="46">
        <f t="shared" si="122"/>
        <v>0</v>
      </c>
      <c r="CT117" s="2"/>
      <c r="CU117" s="45">
        <f>'m6'!AS107+'m6'!AU107+'m6'!AW107+'m6'!AY107+'m6'!BA107+'m6'!BC107+'m6'!BE107</f>
        <v>0</v>
      </c>
      <c r="CV117" s="46">
        <f t="shared" si="123"/>
        <v>0</v>
      </c>
      <c r="CW117" s="46">
        <f>'m6'!AT107+'m6'!AV107+'m6'!AX107+'m6'!AZ107+'m6'!BB107+'m6'!BD107+'m6'!BF107</f>
        <v>0</v>
      </c>
      <c r="CX117" s="64"/>
      <c r="CY117" s="46">
        <f t="shared" si="124"/>
        <v>0</v>
      </c>
      <c r="CZ117" s="2"/>
      <c r="DA117" s="45">
        <f>'m6'!BG107+'m6'!BI107+'m7'!C107+'m7'!E107+'m7'!G107+'m7'!I107+'m7'!K107</f>
        <v>0</v>
      </c>
      <c r="DB117" s="46">
        <f>('m6'!BG107+'m6'!BI107)*'m6'!A107+('m7'!C107+'m7'!E107+'m7'!G107+'m7'!I107+'m7'!K107)*'m7'!A107</f>
        <v>0</v>
      </c>
      <c r="DC117" s="46">
        <f>'m6'!BH107+'m6'!BJ107+'m7'!D107+'m7'!F107+'m7'!H107+'m7'!J107+'m7'!L107</f>
        <v>0</v>
      </c>
      <c r="DD117" s="64"/>
      <c r="DE117" s="46">
        <f t="shared" si="125"/>
        <v>0</v>
      </c>
      <c r="DF117" s="2"/>
      <c r="DG117" s="45">
        <f>'m7'!M107+'m7'!O107+'m7'!Q107+'m7'!S107+'m7'!U107+'m7'!W107+'m7'!Y107</f>
        <v>0</v>
      </c>
      <c r="DH117" s="46">
        <f t="shared" si="126"/>
        <v>0</v>
      </c>
      <c r="DI117" s="46">
        <f>'m7'!N107+'m7'!P107+'m7'!R107+'m7'!T107+'m7'!V107+'m7'!X107+'m7'!Z107</f>
        <v>0</v>
      </c>
      <c r="DJ117" s="64"/>
      <c r="DK117" s="46">
        <f t="shared" si="127"/>
        <v>0</v>
      </c>
      <c r="DL117" s="2"/>
      <c r="DM117" s="45">
        <f>'m7'!AA107+'m7'!AC107+'m7'!AE107+'m7'!AG107+'m7'!AI107+'m7'!AK107+'m7'!AM107</f>
        <v>0</v>
      </c>
      <c r="DN117" s="46">
        <f t="shared" si="128"/>
        <v>0</v>
      </c>
      <c r="DO117" s="46">
        <f>'m7'!AB107+'m7'!AD107+'m7'!AF107+'m7'!AH107+'m7'!AJ107+'m7'!AL107+'m7'!AN107</f>
        <v>0</v>
      </c>
      <c r="DP117" s="64"/>
      <c r="DQ117" s="46">
        <f t="shared" si="129"/>
        <v>0</v>
      </c>
      <c r="DR117" s="2"/>
      <c r="DS117" s="45">
        <f>'m7'!AO107+'m7'!AQ107+'m7'!AS107+'m7'!AU107+'m7'!AW107+'m7'!AY107+'m7'!BA107</f>
        <v>0</v>
      </c>
      <c r="DT117" s="46">
        <f t="shared" si="130"/>
        <v>0</v>
      </c>
      <c r="DU117" s="46">
        <f>'m7'!AP107+'m7'!AR107+'m7'!AT107+'m7'!AV107+'m7'!AX107+'m7'!AZ107+'m7'!BB107</f>
        <v>0</v>
      </c>
      <c r="DV117" s="64"/>
      <c r="DW117" s="46">
        <f t="shared" si="131"/>
        <v>0</v>
      </c>
      <c r="DX117" s="2"/>
      <c r="DY117" s="97">
        <f>'m7'!BC107+'m7'!BE107+'m7'!BG107+'m7'!BI107+'m7'!BK107+'m8'!C107+'m8'!E107</f>
        <v>0</v>
      </c>
      <c r="DZ117" s="63">
        <f>('m7'!BC107+'m7'!BE107+'m7'!BG107+'m7'!BI107+'m7'!BK107)*DF117+('m8'!C107+'m8'!E107)*ED117</f>
        <v>0</v>
      </c>
      <c r="EA117" s="63">
        <f>'m7'!BD107+'m7'!BF107+'m7'!BH107+'m7'!BJ107+'m7'!BL107+'m8'!D107+'m8'!F107</f>
        <v>0</v>
      </c>
      <c r="EB117" s="64"/>
      <c r="EC117" s="63">
        <f t="shared" si="132"/>
        <v>0</v>
      </c>
      <c r="ED117" s="66"/>
      <c r="EE117" s="97">
        <f>'m8'!G107+'m8'!I107+'m8'!K107+'m8'!M107+'m8'!O107+'m8'!Q107+'m8'!S107</f>
        <v>0</v>
      </c>
      <c r="EF117" s="63">
        <f t="shared" si="133"/>
        <v>0</v>
      </c>
      <c r="EG117" s="63">
        <f>'m8'!H107+'m8'!J107+'m8'!L107+'m8'!N107+'m8'!P107+'m8'!R107+'m8'!T107</f>
        <v>0</v>
      </c>
      <c r="EH117" s="64"/>
      <c r="EI117" s="63">
        <f t="shared" si="134"/>
        <v>0</v>
      </c>
      <c r="EJ117" s="66"/>
      <c r="EK117" s="97">
        <f>'m8'!U107+'m8'!W107+'m8'!Y107+'m8'!AA107+'m8'!AC107+'m8'!AE107+'m8'!AG107</f>
        <v>0</v>
      </c>
      <c r="EL117" s="63">
        <f t="shared" si="135"/>
        <v>0</v>
      </c>
      <c r="EM117" s="63">
        <f>'m8'!V107+'m8'!X107+'m8'!Z107+'m8'!AB107+'m8'!AD107+'m8'!AF107+'m8'!AH107</f>
        <v>0</v>
      </c>
      <c r="EN117" s="64"/>
      <c r="EO117" s="63">
        <f t="shared" si="136"/>
        <v>0</v>
      </c>
      <c r="EP117" s="67"/>
      <c r="EQ117" s="55">
        <f>'m8'!AI107+'m8'!AK107+'m8'!AM107+'m8'!AO107+'m8'!AQ107+'m8'!AS107+'m8'!AU107</f>
        <v>0</v>
      </c>
      <c r="ER117" s="57">
        <f t="shared" si="137"/>
        <v>0</v>
      </c>
      <c r="ES117" s="57">
        <f>'m8'!AJ107+'m8'!AL107+'m8'!AN107+'m8'!AP107+'m8'!AR107+'m8'!AT107+'m8'!AV107</f>
        <v>0</v>
      </c>
      <c r="ET117" s="68"/>
      <c r="EU117" s="57">
        <f t="shared" si="138"/>
        <v>0</v>
      </c>
      <c r="EV117" s="67"/>
      <c r="EW117" s="55">
        <f>'m8'!AW107+'m8'!AY107+'m8'!BA107+'m8'!BC107+'m8'!BE107+'m8'!BG107+'m8'!BI107</f>
        <v>0</v>
      </c>
      <c r="EX117" s="57">
        <f t="shared" si="139"/>
        <v>0</v>
      </c>
      <c r="EY117" s="57">
        <f>'m8'!AX107+'m8'!AZ107+'m8'!BB107+'m8'!BD107+'m8'!BF107+'m8'!BH107+'m8'!BJ107</f>
        <v>0</v>
      </c>
      <c r="EZ117" s="68"/>
      <c r="FA117" s="57">
        <f t="shared" si="140"/>
        <v>0</v>
      </c>
      <c r="FB117" s="67"/>
      <c r="FC117" s="55">
        <f>'m8'!BK107+'m9'!C107+'m9'!E107+'m9'!G107+'m9'!I107+'m9'!K107+'m9'!M107</f>
        <v>39.5</v>
      </c>
      <c r="FD117" s="57">
        <f>'m8'!BK107*ED117+'m9'!C107*FH117+'m9'!E107*FH117+'m9'!G107*FH117+'m9'!I107*FH117+'m9'!K107*FH117+'m9'!M107*FH117</f>
        <v>3950</v>
      </c>
      <c r="FE117" s="57">
        <f>'m8'!BL107+'m9'!D107+'m9'!F107+'m9'!H107+'m9'!J107+'m9'!L107+'m9'!N107</f>
        <v>3950</v>
      </c>
      <c r="FF117" s="68"/>
      <c r="FG117" s="57">
        <f t="shared" si="141"/>
        <v>0</v>
      </c>
      <c r="FH117" s="65">
        <f>IFERROR(__xludf.DUMMYFUNCTION("""COMPUTED_VALUE"""),100.0)</f>
        <v>100</v>
      </c>
      <c r="FI117" s="97">
        <f>'m9'!O107+'m9'!Q107+'m9'!S107+'m9'!U107+'m9'!W107+'m9'!Y107+'m9'!AA107</f>
        <v>14</v>
      </c>
      <c r="FJ117" s="63">
        <f t="shared" si="142"/>
        <v>1400</v>
      </c>
      <c r="FK117" s="63">
        <f>'m9'!P107+'m9'!R107+'m9'!T107+'m9'!V107+'m9'!X107+'m9'!Z107+'m9'!AB107</f>
        <v>1400</v>
      </c>
      <c r="FL117" s="64"/>
      <c r="FM117" s="63">
        <f t="shared" si="143"/>
        <v>0</v>
      </c>
      <c r="FN117" s="67"/>
      <c r="FO117" s="55">
        <f>'m9'!AC107+'m9'!AE107+'m9'!AG107+'m9'!AI107+'m9'!AK107+'m9'!AM107+'m9'!AO107</f>
        <v>43</v>
      </c>
      <c r="FP117" s="57">
        <f t="shared" si="144"/>
        <v>4300</v>
      </c>
      <c r="FQ117" s="57">
        <f>'m9'!AD107+'m9'!AF107+'m9'!AH107+'m9'!AJ107+'m9'!AL107+'m9'!AN107+'m9'!AP107</f>
        <v>4300</v>
      </c>
      <c r="FR117" s="68"/>
      <c r="FS117" s="57">
        <f t="shared" si="145"/>
        <v>0</v>
      </c>
      <c r="FT117" s="67"/>
      <c r="FU117" s="55">
        <f>'m9'!AQ107+'m9'!AS107+'m9'!AU107+'m9'!AW107+'m9'!AY107+'m9'!BA107+'m9'!BC107</f>
        <v>28</v>
      </c>
      <c r="FV117" s="57">
        <f t="shared" si="146"/>
        <v>2800</v>
      </c>
      <c r="FW117" s="57">
        <f>'m9'!AR107+'m9'!AT107+'m9'!AV107+'m9'!AX107+'m9'!AZ107+'m9'!BB107+'m9'!BD107</f>
        <v>2800</v>
      </c>
      <c r="FX117" s="68"/>
      <c r="FY117" s="57">
        <f t="shared" si="147"/>
        <v>0</v>
      </c>
      <c r="FZ117" s="67"/>
      <c r="GA117" s="55">
        <f>'m9'!BE107+'m9'!BG107+'m9'!BI107+'m10'!C117+'m10'!E117+'m10'!G117+'m10'!I117</f>
        <v>0</v>
      </c>
      <c r="GB117" s="57">
        <f t="shared" si="148"/>
        <v>0</v>
      </c>
      <c r="GC117" s="57">
        <f>'m9'!BF107+'m9'!BH107+'m9'!BJ107+'m10'!D117+'m10'!F117+'m10'!H117+'m10'!J117</f>
        <v>0</v>
      </c>
      <c r="GD117" s="68"/>
      <c r="GE117" s="57">
        <f t="shared" si="149"/>
        <v>0</v>
      </c>
      <c r="GF117" s="69">
        <f>IFERROR(__xludf.DUMMYFUNCTION("""COMPUTED_VALUE"""),100.0)</f>
        <v>100</v>
      </c>
      <c r="GG117" s="55">
        <f>'m10'!K117+'m10'!M117+'m10'!O117+'m10'!Q117+'m10'!S117+'m10'!U117+'m10'!W117</f>
        <v>9</v>
      </c>
      <c r="GH117" s="57">
        <f t="shared" si="150"/>
        <v>900</v>
      </c>
      <c r="GI117" s="57">
        <f>'m10'!L117+'m10'!N117+'m10'!P117+'m10'!R117+'m10'!T117+'m10'!V117+'m10'!X117</f>
        <v>0</v>
      </c>
      <c r="GJ117" s="68"/>
      <c r="GK117" s="57">
        <f t="shared" si="151"/>
        <v>-900</v>
      </c>
      <c r="GL117" s="67"/>
      <c r="GM117" s="55">
        <f>'m10'!Y117+'m10'!AA117+'m10'!AC117+'m10'!AE117+'m10'!AG117+'m10'!AI117+'m10'!AK117</f>
        <v>0</v>
      </c>
      <c r="GN117" s="57">
        <f t="shared" si="152"/>
        <v>0</v>
      </c>
      <c r="GO117" s="57">
        <f>'m10'!Z117+'m10'!AB117+'m10'!AD117+'m10'!AF117+'m10'!AH117+'m10'!AJ117+'m10'!AL117</f>
        <v>0</v>
      </c>
      <c r="GP117" s="68"/>
      <c r="GQ117" s="57">
        <f t="shared" si="153"/>
        <v>0</v>
      </c>
      <c r="GR117" s="61"/>
      <c r="GS117" s="55">
        <f>'m10'!AM117+'m10'!AO117+'m10'!AQ117+'m10'!AS117+'m10'!AU117+'m10'!AW117+'m10'!AY117</f>
        <v>0</v>
      </c>
      <c r="GT117" s="57">
        <f t="shared" si="154"/>
        <v>0</v>
      </c>
      <c r="GU117" s="57">
        <f>'m10'!AN117+'m10'!AP117+'m10'!AR117+'m10'!AT117+'m10'!AV117+'m10'!AX117+'m10'!AZ117</f>
        <v>0</v>
      </c>
      <c r="GV117" s="58"/>
      <c r="GW117" s="57">
        <f t="shared" si="155"/>
        <v>0</v>
      </c>
      <c r="GX117" s="61"/>
      <c r="GY117" s="55">
        <f>'m10'!BA117+'m10'!BC117+'m10'!BE117+'m10'!BG117+'m10'!BI117+'m10'!BK117+'m11'!C117</f>
        <v>0</v>
      </c>
      <c r="GZ117" s="57">
        <f t="shared" si="156"/>
        <v>0</v>
      </c>
      <c r="HA117" s="57">
        <f>'m10'!BB117+'m10'!BD117+'m10'!BF117+'m10'!BH117+'m10'!BJ117+'m10'!BL117+'m11'!D117</f>
        <v>0</v>
      </c>
      <c r="HB117" s="58"/>
      <c r="HC117" s="57">
        <f t="shared" si="157"/>
        <v>0</v>
      </c>
      <c r="HD117" s="69">
        <f>IFERROR(__xludf.DUMMYFUNCTION("""COMPUTED_VALUE"""),100.0)</f>
        <v>100</v>
      </c>
      <c r="HE117" s="55">
        <f>'m11'!E117+'m11'!G117+'m11'!I117+'m11'!K117+'m11'!M117+'m11'!O117+'m11'!Q117</f>
        <v>0</v>
      </c>
      <c r="HF117" s="57">
        <f t="shared" si="158"/>
        <v>0</v>
      </c>
      <c r="HG117" s="57">
        <f>'m11'!F117+'m11'!H117+'m11'!J117+'m11'!L117+'m11'!N117+'m11'!P117+'m11'!R117</f>
        <v>0</v>
      </c>
      <c r="HH117" s="68"/>
      <c r="HI117" s="57">
        <f t="shared" si="159"/>
        <v>0</v>
      </c>
      <c r="HJ117" s="67"/>
      <c r="HK117" s="55">
        <f>'m11'!S117+'m11'!U117+'m11'!W117+'m11'!Y117+'m11'!AA117+'m11'!AC117+'m11'!AE117</f>
        <v>0</v>
      </c>
      <c r="HL117" s="57">
        <f t="shared" si="160"/>
        <v>0</v>
      </c>
      <c r="HM117" s="57">
        <f>'m11'!T117+'m11'!V117+'m11'!X117+'m11'!Z117+'m11'!AB117+'m11'!AD117+'m11'!AF117</f>
        <v>0</v>
      </c>
      <c r="HN117" s="68"/>
      <c r="HO117" s="57">
        <f t="shared" si="161"/>
        <v>0</v>
      </c>
      <c r="HP117" s="61"/>
      <c r="HQ117" s="55">
        <f>'m11'!AG117+'m11'!AI117+'m11'!AK117+'m11'!AM117+'m11'!AO117+'m11'!AQ117+'m11'!AS117</f>
        <v>0</v>
      </c>
      <c r="HR117" s="57">
        <f t="shared" si="162"/>
        <v>0</v>
      </c>
      <c r="HS117" s="57">
        <f>'m11'!AH117+'m11'!AJ117+'m11'!AL117+'m11'!AN117+'m11'!AP117+'m11'!AR117+'m11'!AT117</f>
        <v>0</v>
      </c>
      <c r="HT117" s="58"/>
      <c r="HU117" s="57">
        <f t="shared" si="163"/>
        <v>0</v>
      </c>
      <c r="HV117" s="61"/>
      <c r="HW117" s="55">
        <f>'m11'!AU117+'m11'!AW117+'m11'!AY117+'m11'!BA117+'m11'!BC117+'m11'!BE117+'m11'!BG117</f>
        <v>0</v>
      </c>
      <c r="HX117" s="57">
        <f t="shared" si="164"/>
        <v>0</v>
      </c>
      <c r="HY117" s="57">
        <f>'m11'!AV117+'m11'!AX117+'m11'!AZ117+'m11'!BB117+'m11'!BD117+'m11'!BF117+'m11'!BH117</f>
        <v>0</v>
      </c>
      <c r="HZ117" s="58"/>
      <c r="IA117" s="57">
        <f t="shared" si="165"/>
        <v>0</v>
      </c>
      <c r="IB117" s="61">
        <f>IFERROR(__xludf.DUMMYFUNCTION("""COMPUTED_VALUE"""),100.0)</f>
        <v>100</v>
      </c>
      <c r="IC117" s="55">
        <f>'m11'!BI117+'m12'!C117+'m12'!E117+'m12'!G117+'m12'!I117+'m12'!K117+'m12'!M117</f>
        <v>0</v>
      </c>
      <c r="ID117" s="57">
        <f t="shared" si="166"/>
        <v>0</v>
      </c>
      <c r="IE117" s="57">
        <f>'m11'!BJ117+'m12'!D117+'m12'!F117+'m12'!H117+'m12'!J117+'m12'!L117+'m12'!N117</f>
        <v>0</v>
      </c>
      <c r="IF117" s="58"/>
      <c r="IG117" s="57">
        <f t="shared" si="167"/>
        <v>0</v>
      </c>
      <c r="IH117" s="61"/>
      <c r="II117" s="55">
        <f>'m12'!O117+'m12'!Q117+'m12'!S117+'m12'!U117+'m12'!W117+'m12'!Y117+'m12'!AA117</f>
        <v>0</v>
      </c>
      <c r="IJ117" s="57">
        <f t="shared" si="168"/>
        <v>0</v>
      </c>
      <c r="IK117" s="57">
        <f>'m12'!P117+'m12'!R117+'m12'!T117+'m12'!V117+'m12'!X117+'m12'!Z117+'m12'!AB117</f>
        <v>0</v>
      </c>
      <c r="IL117" s="58"/>
      <c r="IM117" s="57">
        <f t="shared" si="169"/>
        <v>0</v>
      </c>
      <c r="IN117" s="61"/>
      <c r="IO117" s="55">
        <f>'m12'!AC117+'m12'!AE117+'m12'!AG117+'m12'!AI117+'m12'!AK117+'m12'!AM117+'m12'!AO117</f>
        <v>0</v>
      </c>
      <c r="IP117" s="57">
        <f t="shared" si="170"/>
        <v>0</v>
      </c>
      <c r="IQ117" s="57">
        <f>'m12'!AD117+'m12'!AF117+'m12'!AH117+'m12'!AJ117+'m12'!AL117+'m12'!AN117+'m12'!AP117</f>
        <v>0</v>
      </c>
      <c r="IR117" s="58"/>
      <c r="IS117" s="57">
        <f t="shared" si="171"/>
        <v>0</v>
      </c>
      <c r="IT117" s="61"/>
      <c r="IU117" s="55">
        <f>'m12'!AQ117+'m12'!AS117+'m12'!AU117+'m12'!AW117+'m12'!AY117+'m12'!BA117+'m12'!BC117</f>
        <v>0</v>
      </c>
      <c r="IV117" s="57">
        <f t="shared" si="172"/>
        <v>0</v>
      </c>
      <c r="IW117" s="57">
        <f>'m12'!AR117+'m12'!AT117+'m12'!AV117+'m12'!AX117+'m12'!AZ117+'m12'!BB117+'m12'!BD117</f>
        <v>0</v>
      </c>
      <c r="IX117" s="58"/>
      <c r="IY117" s="57">
        <f t="shared" si="173"/>
        <v>0</v>
      </c>
      <c r="IZ117" s="61"/>
      <c r="JA117" s="55">
        <f>'m12'!BE117+'m12'!BG117+'m12'!BI117+'m12'!BK117</f>
        <v>0</v>
      </c>
      <c r="JB117" s="57">
        <f t="shared" si="174"/>
        <v>0</v>
      </c>
      <c r="JC117" s="57">
        <f>'m12'!BF117+'m12'!BH117+'m12'!BJ117+'m12'!BL117</f>
        <v>0</v>
      </c>
      <c r="JD117" s="58"/>
      <c r="JE117" s="57">
        <f t="shared" si="175"/>
        <v>0</v>
      </c>
    </row>
    <row r="118">
      <c r="A118" s="2" t="str">
        <f>IFERROR(__xludf.DUMMYFUNCTION("""COMPUTED_VALUE"""),"Dominik Vlach")</f>
        <v>Dominik Vlach</v>
      </c>
      <c r="B118" s="2"/>
      <c r="C118" s="98"/>
      <c r="D118" s="46"/>
      <c r="E118" s="46"/>
      <c r="F118" s="47"/>
      <c r="G118" s="46"/>
      <c r="H118" s="2"/>
      <c r="I118" s="98"/>
      <c r="J118" s="46"/>
      <c r="K118" s="46"/>
      <c r="L118" s="47"/>
      <c r="M118" s="46"/>
      <c r="N118" s="2"/>
      <c r="O118" s="45"/>
      <c r="P118" s="46"/>
      <c r="Q118" s="46"/>
      <c r="R118" s="47"/>
      <c r="S118" s="46"/>
      <c r="T118" s="2"/>
      <c r="U118" s="45"/>
      <c r="V118" s="46"/>
      <c r="W118" s="46"/>
      <c r="X118" s="47"/>
      <c r="Y118" s="46"/>
      <c r="Z118" s="2"/>
      <c r="AA118" s="45"/>
      <c r="AB118" s="46"/>
      <c r="AC118" s="46"/>
      <c r="AD118" s="47"/>
      <c r="AE118" s="46"/>
      <c r="AF118" s="2"/>
      <c r="AG118" s="45"/>
      <c r="AH118" s="46"/>
      <c r="AI118" s="46"/>
      <c r="AJ118" s="47"/>
      <c r="AK118" s="46"/>
      <c r="AL118" s="2"/>
      <c r="AM118" s="45"/>
      <c r="AN118" s="46"/>
      <c r="AO118" s="46"/>
      <c r="AP118" s="47"/>
      <c r="AQ118" s="46"/>
      <c r="AR118" s="2"/>
      <c r="AS118" s="45"/>
      <c r="AT118" s="46"/>
      <c r="AU118" s="46"/>
      <c r="AV118" s="47"/>
      <c r="AW118" s="62"/>
      <c r="AX118" s="2"/>
      <c r="AY118" s="45"/>
      <c r="AZ118" s="46"/>
      <c r="BA118" s="46"/>
      <c r="BB118" s="47"/>
      <c r="BC118" s="46"/>
      <c r="BD118" s="2"/>
      <c r="BE118" s="45"/>
      <c r="BF118" s="46"/>
      <c r="BG118" s="46"/>
      <c r="BH118" s="47"/>
      <c r="BI118" s="46"/>
      <c r="BJ118" s="2"/>
      <c r="BK118" s="45"/>
      <c r="BL118" s="46"/>
      <c r="BM118" s="46"/>
      <c r="BN118" s="47"/>
      <c r="BO118" s="46"/>
      <c r="BP118" s="2"/>
      <c r="BQ118" s="45"/>
      <c r="BR118" s="46"/>
      <c r="BS118" s="46"/>
      <c r="BT118" s="47"/>
      <c r="BU118" s="46"/>
      <c r="BV118" s="2"/>
      <c r="BW118" s="45">
        <f>'m5'!AY96+'m5'!BA96+'m5'!BC96+'m5'!BE96+'m5'!BG96+'m5'!BI96+'m5'!BK96</f>
        <v>0</v>
      </c>
      <c r="BX118" s="46">
        <f>'m5'!A96*BW118</f>
        <v>0</v>
      </c>
      <c r="BY118" s="46">
        <f>'m5'!AZ96+'m5'!BB96+'m5'!BD96+'m5'!BF96+'m5'!BH96+'m5'!BJ96+'m5'!BL96</f>
        <v>0</v>
      </c>
      <c r="BZ118" s="47"/>
      <c r="CA118" s="46">
        <f t="shared" si="116"/>
        <v>0</v>
      </c>
      <c r="CB118" s="2"/>
      <c r="CC118" s="45">
        <f>'m6'!C108+'m6'!E108+'m6'!G108+'m6'!I108+'m6'!K108+'m6'!M108+'m6'!O108</f>
        <v>0</v>
      </c>
      <c r="CD118" s="46">
        <f t="shared" si="117"/>
        <v>0</v>
      </c>
      <c r="CE118" s="46">
        <f>'m6'!D108+'m6'!F108+'m6'!H108+'m6'!J108+'m6'!L108+'m6'!N108+'m6'!P108</f>
        <v>0</v>
      </c>
      <c r="CF118" s="64"/>
      <c r="CG118" s="46">
        <f t="shared" si="118"/>
        <v>0</v>
      </c>
      <c r="CH118" s="2"/>
      <c r="CI118" s="45">
        <f>'m6'!Q108+'m6'!S108+'m6'!U108+'m6'!W108+'m6'!Y108+'m6'!AA108+'m6'!AC108</f>
        <v>0</v>
      </c>
      <c r="CJ118" s="54">
        <f t="shared" si="119"/>
        <v>0</v>
      </c>
      <c r="CK118" s="46">
        <f>'m6'!R108+'m6'!T108+'m6'!V108+'m6'!X108+'m6'!Z108+'m6'!AB108+'m6'!AD108</f>
        <v>0</v>
      </c>
      <c r="CL118" s="64"/>
      <c r="CM118" s="46">
        <f t="shared" si="120"/>
        <v>0</v>
      </c>
      <c r="CN118" s="2"/>
      <c r="CO118" s="45">
        <f>'m6'!AE108+'m6'!AG108+'m6'!AI108+'m6'!AK108+'m6'!AM108+'m6'!AO108+'m6'!AQ108</f>
        <v>0</v>
      </c>
      <c r="CP118" s="46">
        <f t="shared" si="121"/>
        <v>0</v>
      </c>
      <c r="CQ118" s="46">
        <f>'m6'!AF108+'m6'!AH108+'m6'!AJ108+'m6'!AL108+'m6'!AN108+'m6'!AP108+'m6'!AR108</f>
        <v>0</v>
      </c>
      <c r="CR118" s="64"/>
      <c r="CS118" s="46">
        <f t="shared" si="122"/>
        <v>0</v>
      </c>
      <c r="CT118" s="2"/>
      <c r="CU118" s="45">
        <f>'m6'!AS108+'m6'!AU108+'m6'!AW108+'m6'!AY108+'m6'!BA108+'m6'!BC108+'m6'!BE108</f>
        <v>0</v>
      </c>
      <c r="CV118" s="46">
        <f t="shared" si="123"/>
        <v>0</v>
      </c>
      <c r="CW118" s="46">
        <f>'m6'!AT108+'m6'!AV108+'m6'!AX108+'m6'!AZ108+'m6'!BB108+'m6'!BD108+'m6'!BF108</f>
        <v>0</v>
      </c>
      <c r="CX118" s="64"/>
      <c r="CY118" s="46">
        <f t="shared" si="124"/>
        <v>0</v>
      </c>
      <c r="CZ118" s="2"/>
      <c r="DA118" s="45">
        <f>'m6'!BG108+'m6'!BI108+'m7'!C108+'m7'!E108+'m7'!G108+'m7'!I108+'m7'!K108</f>
        <v>0</v>
      </c>
      <c r="DB118" s="46">
        <f>('m6'!BG108+'m6'!BI108)*'m6'!A108+('m7'!C108+'m7'!E108+'m7'!G108+'m7'!I108+'m7'!K108)*'m7'!A108</f>
        <v>0</v>
      </c>
      <c r="DC118" s="46">
        <f>'m6'!BH108+'m6'!BJ108+'m7'!D108+'m7'!F108+'m7'!H108+'m7'!J108+'m7'!L108</f>
        <v>0</v>
      </c>
      <c r="DD118" s="64"/>
      <c r="DE118" s="46">
        <f t="shared" si="125"/>
        <v>0</v>
      </c>
      <c r="DF118" s="2"/>
      <c r="DG118" s="45">
        <f>'m7'!M108+'m7'!O108+'m7'!Q108+'m7'!S108+'m7'!U108+'m7'!W108+'m7'!Y108</f>
        <v>0</v>
      </c>
      <c r="DH118" s="46">
        <f t="shared" si="126"/>
        <v>0</v>
      </c>
      <c r="DI118" s="46">
        <f>'m7'!N108+'m7'!P108+'m7'!R108+'m7'!T108+'m7'!V108+'m7'!X108+'m7'!Z108</f>
        <v>0</v>
      </c>
      <c r="DJ118" s="64"/>
      <c r="DK118" s="46">
        <f t="shared" si="127"/>
        <v>0</v>
      </c>
      <c r="DL118" s="2"/>
      <c r="DM118" s="45">
        <f>'m7'!AA108+'m7'!AC108+'m7'!AE108+'m7'!AG108+'m7'!AI108+'m7'!AK108+'m7'!AM108</f>
        <v>0</v>
      </c>
      <c r="DN118" s="46">
        <f t="shared" si="128"/>
        <v>0</v>
      </c>
      <c r="DO118" s="46">
        <f>'m7'!AB108+'m7'!AD108+'m7'!AF108+'m7'!AH108+'m7'!AJ108+'m7'!AL108+'m7'!AN108</f>
        <v>0</v>
      </c>
      <c r="DP118" s="64"/>
      <c r="DQ118" s="46">
        <f t="shared" si="129"/>
        <v>0</v>
      </c>
      <c r="DR118" s="2"/>
      <c r="DS118" s="45">
        <f>'m7'!AO108+'m7'!AQ108+'m7'!AS108+'m7'!AU108+'m7'!AW108+'m7'!AY108+'m7'!BA108</f>
        <v>0</v>
      </c>
      <c r="DT118" s="46">
        <f t="shared" si="130"/>
        <v>0</v>
      </c>
      <c r="DU118" s="46">
        <f>'m7'!AP108+'m7'!AR108+'m7'!AT108+'m7'!AV108+'m7'!AX108+'m7'!AZ108+'m7'!BB108</f>
        <v>0</v>
      </c>
      <c r="DV118" s="64"/>
      <c r="DW118" s="46">
        <f t="shared" si="131"/>
        <v>0</v>
      </c>
      <c r="DX118" s="2"/>
      <c r="DY118" s="97">
        <f>'m7'!BC108+'m7'!BE108+'m7'!BG108+'m7'!BI108+'m7'!BK108+'m8'!C108+'m8'!E108</f>
        <v>0</v>
      </c>
      <c r="DZ118" s="63">
        <f>('m7'!BC108+'m7'!BE108+'m7'!BG108+'m7'!BI108+'m7'!BK108)*DF118+('m8'!C108+'m8'!E108)*ED118</f>
        <v>0</v>
      </c>
      <c r="EA118" s="63">
        <f>'m7'!BD108+'m7'!BF108+'m7'!BH108+'m7'!BJ108+'m7'!BL108+'m8'!D108+'m8'!F108</f>
        <v>0</v>
      </c>
      <c r="EB118" s="64"/>
      <c r="EC118" s="63">
        <f t="shared" si="132"/>
        <v>0</v>
      </c>
      <c r="ED118" s="66"/>
      <c r="EE118" s="97">
        <f>'m8'!G108+'m8'!I108+'m8'!K108+'m8'!M108+'m8'!O108+'m8'!Q108+'m8'!S108</f>
        <v>0</v>
      </c>
      <c r="EF118" s="63">
        <f t="shared" si="133"/>
        <v>0</v>
      </c>
      <c r="EG118" s="63">
        <f>'m8'!H108+'m8'!J108+'m8'!L108+'m8'!N108+'m8'!P108+'m8'!R108+'m8'!T108</f>
        <v>0</v>
      </c>
      <c r="EH118" s="64"/>
      <c r="EI118" s="63">
        <f t="shared" si="134"/>
        <v>0</v>
      </c>
      <c r="EJ118" s="66"/>
      <c r="EK118" s="97">
        <f>'m8'!U108+'m8'!W108+'m8'!Y108+'m8'!AA108+'m8'!AC108+'m8'!AE108+'m8'!AG108</f>
        <v>0</v>
      </c>
      <c r="EL118" s="63">
        <f t="shared" si="135"/>
        <v>0</v>
      </c>
      <c r="EM118" s="63">
        <f>'m8'!V108+'m8'!X108+'m8'!Z108+'m8'!AB108+'m8'!AD108+'m8'!AF108+'m8'!AH108</f>
        <v>0</v>
      </c>
      <c r="EN118" s="64"/>
      <c r="EO118" s="63">
        <f t="shared" si="136"/>
        <v>0</v>
      </c>
      <c r="EP118" s="67"/>
      <c r="EQ118" s="55">
        <f>'m8'!AI108+'m8'!AK108+'m8'!AM108+'m8'!AO108+'m8'!AQ108+'m8'!AS108+'m8'!AU108</f>
        <v>0</v>
      </c>
      <c r="ER118" s="57">
        <f t="shared" si="137"/>
        <v>0</v>
      </c>
      <c r="ES118" s="57">
        <f>'m8'!AJ108+'m8'!AL108+'m8'!AN108+'m8'!AP108+'m8'!AR108+'m8'!AT108+'m8'!AV108</f>
        <v>0</v>
      </c>
      <c r="ET118" s="68"/>
      <c r="EU118" s="57">
        <f t="shared" si="138"/>
        <v>0</v>
      </c>
      <c r="EV118" s="67"/>
      <c r="EW118" s="55">
        <f>'m8'!AW108+'m8'!AY108+'m8'!BA108+'m8'!BC108+'m8'!BE108+'m8'!BG108+'m8'!BI108</f>
        <v>0</v>
      </c>
      <c r="EX118" s="57">
        <f t="shared" si="139"/>
        <v>0</v>
      </c>
      <c r="EY118" s="57">
        <f>'m8'!AX108+'m8'!AZ108+'m8'!BB108+'m8'!BD108+'m8'!BF108+'m8'!BH108+'m8'!BJ108</f>
        <v>0</v>
      </c>
      <c r="EZ118" s="68"/>
      <c r="FA118" s="57">
        <f t="shared" si="140"/>
        <v>0</v>
      </c>
      <c r="FB118" s="67"/>
      <c r="FC118" s="55">
        <f>'m8'!BK108+'m9'!C108+'m9'!E108+'m9'!G108+'m9'!I108+'m9'!K108+'m9'!M108</f>
        <v>18</v>
      </c>
      <c r="FD118" s="57">
        <f>'m8'!BK108*ED118+'m9'!C108*FH118+'m9'!E108*FH118+'m9'!G108*FH118+'m9'!I108*FH118+'m9'!K108*FH118+'m9'!M108*FH118</f>
        <v>1800</v>
      </c>
      <c r="FE118" s="57">
        <f>'m8'!BL108+'m9'!D108+'m9'!F108+'m9'!H108+'m9'!J108+'m9'!L108+'m9'!N108</f>
        <v>1250</v>
      </c>
      <c r="FF118" s="68"/>
      <c r="FG118" s="57">
        <f t="shared" si="141"/>
        <v>-550</v>
      </c>
      <c r="FH118" s="65">
        <f>IFERROR(__xludf.DUMMYFUNCTION("""COMPUTED_VALUE"""),100.0)</f>
        <v>100</v>
      </c>
      <c r="FI118" s="97">
        <f>'m9'!O108+'m9'!Q108+'m9'!S108+'m9'!U108+'m9'!W108+'m9'!Y108+'m9'!AA108</f>
        <v>24.5</v>
      </c>
      <c r="FJ118" s="63">
        <f t="shared" si="142"/>
        <v>2450</v>
      </c>
      <c r="FK118" s="63">
        <f>'m9'!P108+'m9'!R108+'m9'!T108+'m9'!V108+'m9'!X108+'m9'!Z108+'m9'!AB108</f>
        <v>2450</v>
      </c>
      <c r="FL118" s="64"/>
      <c r="FM118" s="63">
        <f t="shared" si="143"/>
        <v>0</v>
      </c>
      <c r="FN118" s="67"/>
      <c r="FO118" s="55">
        <f>'m9'!AC108+'m9'!AE108+'m9'!AG108+'m9'!AI108+'m9'!AK108+'m9'!AM108+'m9'!AO108</f>
        <v>26.5</v>
      </c>
      <c r="FP118" s="57">
        <f t="shared" si="144"/>
        <v>2650</v>
      </c>
      <c r="FQ118" s="57">
        <f>'m9'!AD108+'m9'!AF108+'m9'!AH108+'m9'!AJ108+'m9'!AL108+'m9'!AN108+'m9'!AP108</f>
        <v>1750</v>
      </c>
      <c r="FR118" s="68"/>
      <c r="FS118" s="57">
        <f t="shared" si="145"/>
        <v>-900</v>
      </c>
      <c r="FT118" s="67"/>
      <c r="FU118" s="55">
        <f>'m9'!AQ108+'m9'!AS108+'m9'!AU108+'m9'!AW108+'m9'!AY108+'m9'!BA108+'m9'!BC108</f>
        <v>22</v>
      </c>
      <c r="FV118" s="57">
        <f t="shared" si="146"/>
        <v>2200</v>
      </c>
      <c r="FW118" s="57">
        <f>'m9'!AR108+'m9'!AT108+'m9'!AV108+'m9'!AX108+'m9'!AZ108+'m9'!BB108+'m9'!BD108</f>
        <v>1100</v>
      </c>
      <c r="FX118" s="68"/>
      <c r="FY118" s="57">
        <f t="shared" si="147"/>
        <v>-1100</v>
      </c>
      <c r="FZ118" s="67"/>
      <c r="GA118" s="55">
        <f>'m9'!BE108+'m9'!BG108+'m9'!BI108+'m10'!C118+'m10'!E118+'m10'!G118+'m10'!I118</f>
        <v>13</v>
      </c>
      <c r="GB118" s="57">
        <f t="shared" si="148"/>
        <v>1300</v>
      </c>
      <c r="GC118" s="57">
        <f>'m9'!BF108+'m9'!BH108+'m9'!BJ108+'m10'!D118+'m10'!F118+'m10'!H118+'m10'!J118</f>
        <v>1300</v>
      </c>
      <c r="GD118" s="68"/>
      <c r="GE118" s="57">
        <f t="shared" si="149"/>
        <v>0</v>
      </c>
      <c r="GF118" s="69">
        <f>IFERROR(__xludf.DUMMYFUNCTION("""COMPUTED_VALUE"""),100.0)</f>
        <v>100</v>
      </c>
      <c r="GG118" s="55">
        <f>'m10'!K118+'m10'!M118+'m10'!O118+'m10'!Q118+'m10'!S118+'m10'!U118+'m10'!W118</f>
        <v>33.5</v>
      </c>
      <c r="GH118" s="57">
        <f t="shared" si="150"/>
        <v>3350</v>
      </c>
      <c r="GI118" s="57">
        <f>'m10'!L118+'m10'!N118+'m10'!P118+'m10'!R118+'m10'!T118+'m10'!V118+'m10'!X118</f>
        <v>2750</v>
      </c>
      <c r="GJ118" s="68"/>
      <c r="GK118" s="57">
        <f t="shared" si="151"/>
        <v>-600</v>
      </c>
      <c r="GL118" s="67"/>
      <c r="GM118" s="55">
        <f>'m10'!Y118+'m10'!AA118+'m10'!AC118+'m10'!AE118+'m10'!AG118+'m10'!AI118+'m10'!AK118</f>
        <v>33</v>
      </c>
      <c r="GN118" s="57">
        <f t="shared" si="152"/>
        <v>3300</v>
      </c>
      <c r="GO118" s="57">
        <f>'m10'!Z118+'m10'!AB118+'m10'!AD118+'m10'!AF118+'m10'!AH118+'m10'!AJ118+'m10'!AL118</f>
        <v>3300</v>
      </c>
      <c r="GP118" s="68"/>
      <c r="GQ118" s="57">
        <f t="shared" si="153"/>
        <v>0</v>
      </c>
      <c r="GR118" s="61"/>
      <c r="GS118" s="55">
        <f>'m10'!AM118+'m10'!AO118+'m10'!AQ118+'m10'!AS118+'m10'!AU118+'m10'!AW118+'m10'!AY118</f>
        <v>24</v>
      </c>
      <c r="GT118" s="57">
        <f t="shared" si="154"/>
        <v>2400</v>
      </c>
      <c r="GU118" s="57">
        <f>'m10'!AN118+'m10'!AP118+'m10'!AR118+'m10'!AT118+'m10'!AV118+'m10'!AX118+'m10'!AZ118</f>
        <v>2400</v>
      </c>
      <c r="GV118" s="58"/>
      <c r="GW118" s="57">
        <f t="shared" si="155"/>
        <v>0</v>
      </c>
      <c r="GX118" s="61"/>
      <c r="GY118" s="55">
        <f>'m10'!BA118+'m10'!BC118+'m10'!BE118+'m10'!BG118+'m10'!BI118+'m10'!BK118+'m11'!C118</f>
        <v>27.5</v>
      </c>
      <c r="GZ118" s="57">
        <f t="shared" si="156"/>
        <v>2750</v>
      </c>
      <c r="HA118" s="57">
        <f>'m10'!BB118+'m10'!BD118+'m10'!BF118+'m10'!BH118+'m10'!BJ118+'m10'!BL118+'m11'!D118</f>
        <v>2750</v>
      </c>
      <c r="HB118" s="58"/>
      <c r="HC118" s="57">
        <f t="shared" si="157"/>
        <v>0</v>
      </c>
      <c r="HD118" s="69">
        <f>IFERROR(__xludf.DUMMYFUNCTION("""COMPUTED_VALUE"""),100.0)</f>
        <v>100</v>
      </c>
      <c r="HE118" s="55">
        <f>'m11'!E118+'m11'!G118+'m11'!I118+'m11'!K118+'m11'!M118+'m11'!O118+'m11'!Q118</f>
        <v>25.5</v>
      </c>
      <c r="HF118" s="57">
        <f t="shared" si="158"/>
        <v>2550</v>
      </c>
      <c r="HG118" s="57">
        <f>'m11'!F118+'m11'!H118+'m11'!J118+'m11'!L118+'m11'!N118+'m11'!P118+'m11'!R118</f>
        <v>2550</v>
      </c>
      <c r="HH118" s="68"/>
      <c r="HI118" s="57">
        <f t="shared" si="159"/>
        <v>0</v>
      </c>
      <c r="HJ118" s="67"/>
      <c r="HK118" s="55">
        <f>'m11'!S118+'m11'!U118+'m11'!W118+'m11'!Y118+'m11'!AA118+'m11'!AC118+'m11'!AE118</f>
        <v>15.5</v>
      </c>
      <c r="HL118" s="57">
        <f t="shared" si="160"/>
        <v>1550</v>
      </c>
      <c r="HM118" s="57">
        <f>'m11'!T118+'m11'!V118+'m11'!X118+'m11'!Z118+'m11'!AB118+'m11'!AD118+'m11'!AF118</f>
        <v>1550</v>
      </c>
      <c r="HN118" s="68"/>
      <c r="HO118" s="57">
        <f t="shared" si="161"/>
        <v>0</v>
      </c>
      <c r="HP118" s="61"/>
      <c r="HQ118" s="55">
        <f>'m11'!AG118+'m11'!AI118+'m11'!AK118+'m11'!AM118+'m11'!AO118+'m11'!AQ118+'m11'!AS118</f>
        <v>13.5</v>
      </c>
      <c r="HR118" s="57">
        <f t="shared" si="162"/>
        <v>1350</v>
      </c>
      <c r="HS118" s="57">
        <f>'m11'!AH118+'m11'!AJ118+'m11'!AL118+'m11'!AN118+'m11'!AP118+'m11'!AR118+'m11'!AT118</f>
        <v>1350</v>
      </c>
      <c r="HT118" s="58"/>
      <c r="HU118" s="57">
        <f t="shared" si="163"/>
        <v>0</v>
      </c>
      <c r="HV118" s="61"/>
      <c r="HW118" s="55">
        <f>'m11'!AU118+'m11'!AW118+'m11'!AY118+'m11'!BA118+'m11'!BC118+'m11'!BE118+'m11'!BG118</f>
        <v>32</v>
      </c>
      <c r="HX118" s="57">
        <f t="shared" si="164"/>
        <v>3200</v>
      </c>
      <c r="HY118" s="57">
        <f>'m11'!AV118+'m11'!AX118+'m11'!AZ118+'m11'!BB118+'m11'!BD118+'m11'!BF118+'m11'!BH118</f>
        <v>3200</v>
      </c>
      <c r="HZ118" s="58"/>
      <c r="IA118" s="57">
        <f t="shared" si="165"/>
        <v>0</v>
      </c>
      <c r="IB118" s="61">
        <f>IFERROR(__xludf.DUMMYFUNCTION("""COMPUTED_VALUE"""),100.0)</f>
        <v>100</v>
      </c>
      <c r="IC118" s="55">
        <f>'m11'!BI118+'m12'!C118+'m12'!E118+'m12'!G118+'m12'!I118+'m12'!K118+'m12'!M118</f>
        <v>32.5</v>
      </c>
      <c r="ID118" s="57">
        <f t="shared" si="166"/>
        <v>3250</v>
      </c>
      <c r="IE118" s="57">
        <f>'m11'!BJ118+'m12'!D118+'m12'!F118+'m12'!H118+'m12'!J118+'m12'!L118+'m12'!N118</f>
        <v>3250</v>
      </c>
      <c r="IF118" s="58"/>
      <c r="IG118" s="57">
        <f t="shared" si="167"/>
        <v>0</v>
      </c>
      <c r="IH118" s="61"/>
      <c r="II118" s="55">
        <f>'m12'!O118+'m12'!Q118+'m12'!S118+'m12'!U118+'m12'!W118+'m12'!Y118+'m12'!AA118</f>
        <v>49.5</v>
      </c>
      <c r="IJ118" s="57">
        <f t="shared" si="168"/>
        <v>4950</v>
      </c>
      <c r="IK118" s="57">
        <f>'m12'!P118+'m12'!R118+'m12'!T118+'m12'!V118+'m12'!X118+'m12'!Z118+'m12'!AB118</f>
        <v>4950</v>
      </c>
      <c r="IL118" s="58"/>
      <c r="IM118" s="57">
        <f t="shared" si="169"/>
        <v>0</v>
      </c>
      <c r="IN118" s="61"/>
      <c r="IO118" s="55">
        <f>'m12'!AC118+'m12'!AE118+'m12'!AG118+'m12'!AI118+'m12'!AK118+'m12'!AM118+'m12'!AO118</f>
        <v>33.5</v>
      </c>
      <c r="IP118" s="57">
        <f t="shared" si="170"/>
        <v>3350</v>
      </c>
      <c r="IQ118" s="57">
        <f>'m12'!AD118+'m12'!AF118+'m12'!AH118+'m12'!AJ118+'m12'!AL118+'m12'!AN118+'m12'!AP118</f>
        <v>3050</v>
      </c>
      <c r="IR118" s="58"/>
      <c r="IS118" s="57">
        <f t="shared" si="171"/>
        <v>-300</v>
      </c>
      <c r="IT118" s="61"/>
      <c r="IU118" s="55">
        <f>'m12'!AQ118+'m12'!AS118+'m12'!AU118+'m12'!AW118+'m12'!AY118+'m12'!BA118+'m12'!BC118</f>
        <v>26.5</v>
      </c>
      <c r="IV118" s="57">
        <f t="shared" si="172"/>
        <v>2650</v>
      </c>
      <c r="IW118" s="57">
        <f>'m12'!AR118+'m12'!AT118+'m12'!AV118+'m12'!AX118+'m12'!AZ118+'m12'!BB118+'m12'!BD118</f>
        <v>2650</v>
      </c>
      <c r="IX118" s="58"/>
      <c r="IY118" s="57">
        <f t="shared" si="173"/>
        <v>0</v>
      </c>
      <c r="IZ118" s="61"/>
      <c r="JA118" s="55">
        <f>'m12'!BE118+'m12'!BG118+'m12'!BI118+'m12'!BK118</f>
        <v>8.5</v>
      </c>
      <c r="JB118" s="57">
        <f t="shared" si="174"/>
        <v>850</v>
      </c>
      <c r="JC118" s="57">
        <f>'m12'!BF118+'m12'!BH118+'m12'!BJ118+'m12'!BL118</f>
        <v>850</v>
      </c>
      <c r="JD118" s="58"/>
      <c r="JE118" s="57">
        <f t="shared" si="175"/>
        <v>0</v>
      </c>
    </row>
    <row r="119">
      <c r="A119" s="2" t="str">
        <f>IFERROR(__xludf.DUMMYFUNCTION("""COMPUTED_VALUE"""),"Oleksandr Sobolyuk")</f>
        <v>Oleksandr Sobolyuk</v>
      </c>
      <c r="B119" s="2"/>
      <c r="C119" s="98"/>
      <c r="D119" s="46"/>
      <c r="E119" s="46"/>
      <c r="F119" s="47"/>
      <c r="G119" s="46"/>
      <c r="H119" s="2"/>
      <c r="I119" s="98"/>
      <c r="J119" s="46"/>
      <c r="K119" s="46"/>
      <c r="L119" s="47"/>
      <c r="M119" s="46"/>
      <c r="N119" s="2"/>
      <c r="O119" s="45"/>
      <c r="P119" s="46"/>
      <c r="Q119" s="46"/>
      <c r="R119" s="47"/>
      <c r="S119" s="46"/>
      <c r="T119" s="2"/>
      <c r="U119" s="45"/>
      <c r="V119" s="46"/>
      <c r="W119" s="46"/>
      <c r="X119" s="47"/>
      <c r="Y119" s="46"/>
      <c r="Z119" s="2"/>
      <c r="AA119" s="45"/>
      <c r="AB119" s="46"/>
      <c r="AC119" s="46"/>
      <c r="AD119" s="47"/>
      <c r="AE119" s="46"/>
      <c r="AF119" s="2"/>
      <c r="AG119" s="45"/>
      <c r="AH119" s="46"/>
      <c r="AI119" s="46"/>
      <c r="AJ119" s="47"/>
      <c r="AK119" s="46"/>
      <c r="AL119" s="2"/>
      <c r="AM119" s="45"/>
      <c r="AN119" s="46"/>
      <c r="AO119" s="46"/>
      <c r="AP119" s="47"/>
      <c r="AQ119" s="46"/>
      <c r="AR119" s="2"/>
      <c r="AS119" s="45"/>
      <c r="AT119" s="46"/>
      <c r="AU119" s="46"/>
      <c r="AV119" s="47"/>
      <c r="AW119" s="62"/>
      <c r="AX119" s="2"/>
      <c r="AY119" s="45"/>
      <c r="AZ119" s="46"/>
      <c r="BA119" s="46"/>
      <c r="BB119" s="47"/>
      <c r="BC119" s="46"/>
      <c r="BD119" s="2"/>
      <c r="BE119" s="45"/>
      <c r="BF119" s="46"/>
      <c r="BG119" s="46"/>
      <c r="BH119" s="47"/>
      <c r="BI119" s="46"/>
      <c r="BJ119" s="2"/>
      <c r="BK119" s="45"/>
      <c r="BL119" s="46"/>
      <c r="BM119" s="46"/>
      <c r="BN119" s="47"/>
      <c r="BO119" s="46"/>
      <c r="BP119" s="2"/>
      <c r="BQ119" s="45"/>
      <c r="BR119" s="46"/>
      <c r="BS119" s="46"/>
      <c r="BT119" s="47"/>
      <c r="BU119" s="46"/>
      <c r="BV119" s="2"/>
      <c r="BW119" s="45">
        <f>'m5'!AY97+'m5'!BA97+'m5'!BC97+'m5'!BE97+'m5'!BG97+'m5'!BI97+'m5'!BK97</f>
        <v>0</v>
      </c>
      <c r="BX119" s="46">
        <f>'m5'!A97*BW119</f>
        <v>0</v>
      </c>
      <c r="BY119" s="46">
        <f>'m5'!AZ97+'m5'!BB97+'m5'!BD97+'m5'!BF97+'m5'!BH97+'m5'!BJ97+'m5'!BL97</f>
        <v>0</v>
      </c>
      <c r="BZ119" s="47"/>
      <c r="CA119" s="46">
        <f t="shared" si="116"/>
        <v>0</v>
      </c>
      <c r="CB119" s="2"/>
      <c r="CC119" s="45">
        <f>'m6'!C109+'m6'!E109+'m6'!G109+'m6'!I109+'m6'!K109+'m6'!M109+'m6'!O109</f>
        <v>0</v>
      </c>
      <c r="CD119" s="46">
        <f t="shared" si="117"/>
        <v>0</v>
      </c>
      <c r="CE119" s="46">
        <f>'m6'!D109+'m6'!F109+'m6'!H109+'m6'!J109+'m6'!L109+'m6'!N109+'m6'!P109</f>
        <v>0</v>
      </c>
      <c r="CF119" s="64"/>
      <c r="CG119" s="46">
        <f t="shared" si="118"/>
        <v>0</v>
      </c>
      <c r="CH119" s="2"/>
      <c r="CI119" s="45">
        <f>'m6'!Q109+'m6'!S109+'m6'!U109+'m6'!W109+'m6'!Y109+'m6'!AA109+'m6'!AC109</f>
        <v>0</v>
      </c>
      <c r="CJ119" s="54">
        <f t="shared" si="119"/>
        <v>0</v>
      </c>
      <c r="CK119" s="46">
        <f>'m6'!R109+'m6'!T109+'m6'!V109+'m6'!X109+'m6'!Z109+'m6'!AB109+'m6'!AD109</f>
        <v>0</v>
      </c>
      <c r="CL119" s="64"/>
      <c r="CM119" s="46">
        <f t="shared" si="120"/>
        <v>0</v>
      </c>
      <c r="CN119" s="2"/>
      <c r="CO119" s="45">
        <f>'m6'!AE109+'m6'!AG109+'m6'!AI109+'m6'!AK109+'m6'!AM109+'m6'!AO109+'m6'!AQ109</f>
        <v>0</v>
      </c>
      <c r="CP119" s="46">
        <f t="shared" si="121"/>
        <v>0</v>
      </c>
      <c r="CQ119" s="46">
        <f>'m6'!AF109+'m6'!AH109+'m6'!AJ109+'m6'!AL109+'m6'!AN109+'m6'!AP109+'m6'!AR109</f>
        <v>0</v>
      </c>
      <c r="CR119" s="64"/>
      <c r="CS119" s="46">
        <f t="shared" si="122"/>
        <v>0</v>
      </c>
      <c r="CT119" s="2"/>
      <c r="CU119" s="45">
        <f>'m6'!AS109+'m6'!AU109+'m6'!AW109+'m6'!AY109+'m6'!BA109+'m6'!BC109+'m6'!BE109</f>
        <v>0</v>
      </c>
      <c r="CV119" s="46">
        <f t="shared" si="123"/>
        <v>0</v>
      </c>
      <c r="CW119" s="46">
        <f>'m6'!AT109+'m6'!AV109+'m6'!AX109+'m6'!AZ109+'m6'!BB109+'m6'!BD109+'m6'!BF109</f>
        <v>0</v>
      </c>
      <c r="CX119" s="64"/>
      <c r="CY119" s="46">
        <f t="shared" si="124"/>
        <v>0</v>
      </c>
      <c r="CZ119" s="2"/>
      <c r="DA119" s="45">
        <f>'m6'!BG109+'m6'!BI109+'m7'!C109+'m7'!E109+'m7'!G109+'m7'!I109+'m7'!K109</f>
        <v>0</v>
      </c>
      <c r="DB119" s="46">
        <f>('m6'!BG109+'m6'!BI109)*'m6'!A109+('m7'!C109+'m7'!E109+'m7'!G109+'m7'!I109+'m7'!K109)*'m7'!A109</f>
        <v>0</v>
      </c>
      <c r="DC119" s="46">
        <f>'m6'!BH109+'m6'!BJ109+'m7'!D109+'m7'!F109+'m7'!H109+'m7'!J109+'m7'!L109</f>
        <v>0</v>
      </c>
      <c r="DD119" s="64"/>
      <c r="DE119" s="46">
        <f t="shared" si="125"/>
        <v>0</v>
      </c>
      <c r="DF119" s="2"/>
      <c r="DG119" s="45">
        <f>'m7'!M109+'m7'!O109+'m7'!Q109+'m7'!S109+'m7'!U109+'m7'!W109+'m7'!Y109</f>
        <v>0</v>
      </c>
      <c r="DH119" s="46">
        <f t="shared" si="126"/>
        <v>0</v>
      </c>
      <c r="DI119" s="46">
        <f>'m7'!N109+'m7'!P109+'m7'!R109+'m7'!T109+'m7'!V109+'m7'!X109+'m7'!Z109</f>
        <v>0</v>
      </c>
      <c r="DJ119" s="64"/>
      <c r="DK119" s="46">
        <f t="shared" si="127"/>
        <v>0</v>
      </c>
      <c r="DL119" s="2"/>
      <c r="DM119" s="45">
        <f>'m7'!AA109+'m7'!AC109+'m7'!AE109+'m7'!AG109+'m7'!AI109+'m7'!AK109+'m7'!AM109</f>
        <v>0</v>
      </c>
      <c r="DN119" s="46">
        <f t="shared" si="128"/>
        <v>0</v>
      </c>
      <c r="DO119" s="46">
        <f>'m7'!AB109+'m7'!AD109+'m7'!AF109+'m7'!AH109+'m7'!AJ109+'m7'!AL109+'m7'!AN109</f>
        <v>0</v>
      </c>
      <c r="DP119" s="64"/>
      <c r="DQ119" s="46">
        <f t="shared" si="129"/>
        <v>0</v>
      </c>
      <c r="DR119" s="2"/>
      <c r="DS119" s="45">
        <f>'m7'!AO109+'m7'!AQ109+'m7'!AS109+'m7'!AU109+'m7'!AW109+'m7'!AY109+'m7'!BA109</f>
        <v>0</v>
      </c>
      <c r="DT119" s="46">
        <f t="shared" si="130"/>
        <v>0</v>
      </c>
      <c r="DU119" s="46">
        <f>'m7'!AP109+'m7'!AR109+'m7'!AT109+'m7'!AV109+'m7'!AX109+'m7'!AZ109+'m7'!BB109</f>
        <v>0</v>
      </c>
      <c r="DV119" s="64"/>
      <c r="DW119" s="46">
        <f t="shared" si="131"/>
        <v>0</v>
      </c>
      <c r="DX119" s="2"/>
      <c r="DY119" s="97">
        <f>'m7'!BC109+'m7'!BE109+'m7'!BG109+'m7'!BI109+'m7'!BK109+'m8'!C109+'m8'!E109</f>
        <v>0</v>
      </c>
      <c r="DZ119" s="63">
        <f>('m7'!BC109+'m7'!BE109+'m7'!BG109+'m7'!BI109+'m7'!BK109)*DF119+('m8'!C109+'m8'!E109)*ED119</f>
        <v>0</v>
      </c>
      <c r="EA119" s="63">
        <f>'m7'!BD109+'m7'!BF109+'m7'!BH109+'m7'!BJ109+'m7'!BL109+'m8'!D109+'m8'!F109</f>
        <v>0</v>
      </c>
      <c r="EB119" s="64"/>
      <c r="EC119" s="63">
        <f t="shared" si="132"/>
        <v>0</v>
      </c>
      <c r="ED119" s="66"/>
      <c r="EE119" s="97">
        <f>'m8'!G109+'m8'!I109+'m8'!K109+'m8'!M109+'m8'!O109+'m8'!Q109+'m8'!S109</f>
        <v>0</v>
      </c>
      <c r="EF119" s="63">
        <f t="shared" si="133"/>
        <v>0</v>
      </c>
      <c r="EG119" s="63">
        <f>'m8'!H109+'m8'!J109+'m8'!L109+'m8'!N109+'m8'!P109+'m8'!R109+'m8'!T109</f>
        <v>0</v>
      </c>
      <c r="EH119" s="64"/>
      <c r="EI119" s="63">
        <f t="shared" si="134"/>
        <v>0</v>
      </c>
      <c r="EJ119" s="66"/>
      <c r="EK119" s="97">
        <f>'m8'!U109+'m8'!W109+'m8'!Y109+'m8'!AA109+'m8'!AC109+'m8'!AE109+'m8'!AG109</f>
        <v>0</v>
      </c>
      <c r="EL119" s="63">
        <f t="shared" si="135"/>
        <v>0</v>
      </c>
      <c r="EM119" s="63">
        <f>'m8'!V109+'m8'!X109+'m8'!Z109+'m8'!AB109+'m8'!AD109+'m8'!AF109+'m8'!AH109</f>
        <v>0</v>
      </c>
      <c r="EN119" s="64"/>
      <c r="EO119" s="63">
        <f t="shared" si="136"/>
        <v>0</v>
      </c>
      <c r="EP119" s="67"/>
      <c r="EQ119" s="55">
        <f>'m8'!AI109+'m8'!AK109+'m8'!AM109+'m8'!AO109+'m8'!AQ109+'m8'!AS109+'m8'!AU109</f>
        <v>0</v>
      </c>
      <c r="ER119" s="57">
        <f t="shared" si="137"/>
        <v>0</v>
      </c>
      <c r="ES119" s="57">
        <f>'m8'!AJ109+'m8'!AL109+'m8'!AN109+'m8'!AP109+'m8'!AR109+'m8'!AT109+'m8'!AV109</f>
        <v>0</v>
      </c>
      <c r="ET119" s="68"/>
      <c r="EU119" s="57">
        <f t="shared" si="138"/>
        <v>0</v>
      </c>
      <c r="EV119" s="67"/>
      <c r="EW119" s="55">
        <f>'m8'!AW109+'m8'!AY109+'m8'!BA109+'m8'!BC109+'m8'!BE109+'m8'!BG109+'m8'!BI109</f>
        <v>0</v>
      </c>
      <c r="EX119" s="57">
        <f t="shared" si="139"/>
        <v>0</v>
      </c>
      <c r="EY119" s="57">
        <f>'m8'!AX109+'m8'!AZ109+'m8'!BB109+'m8'!BD109+'m8'!BF109+'m8'!BH109+'m8'!BJ109</f>
        <v>0</v>
      </c>
      <c r="EZ119" s="68"/>
      <c r="FA119" s="57">
        <f t="shared" si="140"/>
        <v>0</v>
      </c>
      <c r="FB119" s="67"/>
      <c r="FC119" s="55">
        <f>'m8'!BK109+'m9'!C109+'m9'!E109+'m9'!G109+'m9'!I109+'m9'!K109+'m9'!M109</f>
        <v>0</v>
      </c>
      <c r="FD119" s="57">
        <f>'m8'!BK109*ED119+'m9'!C109*FH119+'m9'!E109*FH119+'m9'!G109*FH119+'m9'!I109*FH119+'m9'!K109*FH119+'m9'!M109*FH119</f>
        <v>0</v>
      </c>
      <c r="FE119" s="57">
        <f>'m8'!BL109+'m9'!D109+'m9'!F109+'m9'!H109+'m9'!J109+'m9'!L109+'m9'!N109</f>
        <v>0</v>
      </c>
      <c r="FF119" s="68"/>
      <c r="FG119" s="57">
        <f t="shared" si="141"/>
        <v>0</v>
      </c>
      <c r="FH119" s="65">
        <f>IFERROR(__xludf.DUMMYFUNCTION("""COMPUTED_VALUE"""),100.0)</f>
        <v>100</v>
      </c>
      <c r="FI119" s="97">
        <f>'m9'!O109+'m9'!Q109+'m9'!S109+'m9'!U109+'m9'!W109+'m9'!Y109+'m9'!AA109</f>
        <v>53.5</v>
      </c>
      <c r="FJ119" s="63">
        <f t="shared" si="142"/>
        <v>5350</v>
      </c>
      <c r="FK119" s="63">
        <f>'m9'!P109+'m9'!R109+'m9'!T109+'m9'!V109+'m9'!X109+'m9'!Z109+'m9'!AB109</f>
        <v>0</v>
      </c>
      <c r="FL119" s="64"/>
      <c r="FM119" s="63">
        <f t="shared" si="143"/>
        <v>-5350</v>
      </c>
      <c r="FN119" s="67"/>
      <c r="FO119" s="55">
        <f>'m9'!AC109+'m9'!AE109+'m9'!AG109+'m9'!AI109+'m9'!AK109+'m9'!AM109+'m9'!AO109</f>
        <v>0</v>
      </c>
      <c r="FP119" s="57">
        <f t="shared" si="144"/>
        <v>0</v>
      </c>
      <c r="FQ119" s="57">
        <f>'m9'!AD109+'m9'!AF109+'m9'!AH109+'m9'!AJ109+'m9'!AL109+'m9'!AN109+'m9'!AP109</f>
        <v>0</v>
      </c>
      <c r="FR119" s="68"/>
      <c r="FS119" s="57">
        <f t="shared" si="145"/>
        <v>0</v>
      </c>
      <c r="FT119" s="67"/>
      <c r="FU119" s="55">
        <f>'m9'!AQ109+'m9'!AS109+'m9'!AU109+'m9'!AW109+'m9'!AY109+'m9'!BA109+'m9'!BC109</f>
        <v>58</v>
      </c>
      <c r="FV119" s="57">
        <f t="shared" si="146"/>
        <v>5800</v>
      </c>
      <c r="FW119" s="57">
        <f>'m9'!AR109+'m9'!AT109+'m9'!AV109+'m9'!AX109+'m9'!AZ109+'m9'!BB109+'m9'!BD109</f>
        <v>0</v>
      </c>
      <c r="FX119" s="68"/>
      <c r="FY119" s="57">
        <f t="shared" si="147"/>
        <v>-5800</v>
      </c>
      <c r="FZ119" s="67"/>
      <c r="GA119" s="55">
        <f>'m9'!BE109+'m9'!BG109+'m9'!BI109+'m10'!C119+'m10'!E119+'m10'!G119+'m10'!I119</f>
        <v>72</v>
      </c>
      <c r="GB119" s="57">
        <f t="shared" si="148"/>
        <v>7200</v>
      </c>
      <c r="GC119" s="57">
        <f>'m9'!BF109+'m9'!BH109+'m9'!BJ109+'m10'!D119+'m10'!F119+'m10'!H119+'m10'!J119</f>
        <v>0</v>
      </c>
      <c r="GD119" s="68"/>
      <c r="GE119" s="57">
        <f t="shared" si="149"/>
        <v>-7200</v>
      </c>
      <c r="GF119" s="69">
        <f>IFERROR(__xludf.DUMMYFUNCTION("""COMPUTED_VALUE"""),100.0)</f>
        <v>100</v>
      </c>
      <c r="GG119" s="55">
        <f>'m10'!K119+'m10'!M119+'m10'!O119+'m10'!Q119+'m10'!S119+'m10'!U119+'m10'!W119</f>
        <v>0</v>
      </c>
      <c r="GH119" s="57">
        <f t="shared" si="150"/>
        <v>0</v>
      </c>
      <c r="GI119" s="57">
        <f>'m10'!L119+'m10'!N119+'m10'!P119+'m10'!R119+'m10'!T119+'m10'!V119+'m10'!X119</f>
        <v>0</v>
      </c>
      <c r="GJ119" s="68"/>
      <c r="GK119" s="57">
        <f t="shared" si="151"/>
        <v>0</v>
      </c>
      <c r="GL119" s="67"/>
      <c r="GM119" s="55">
        <f>'m10'!Y119+'m10'!AA119+'m10'!AC119+'m10'!AE119+'m10'!AG119+'m10'!AI119+'m10'!AK119</f>
        <v>74.5</v>
      </c>
      <c r="GN119" s="57">
        <f t="shared" si="152"/>
        <v>7450</v>
      </c>
      <c r="GO119" s="57">
        <f>'m10'!Z119+'m10'!AB119+'m10'!AD119+'m10'!AF119+'m10'!AH119+'m10'!AJ119+'m10'!AL119</f>
        <v>0</v>
      </c>
      <c r="GP119" s="68"/>
      <c r="GQ119" s="57">
        <f t="shared" si="153"/>
        <v>-7450</v>
      </c>
      <c r="GR119" s="61"/>
      <c r="GS119" s="55">
        <f>'m10'!AM119+'m10'!AO119+'m10'!AQ119+'m10'!AS119+'m10'!AU119+'m10'!AW119+'m10'!AY119</f>
        <v>57.5</v>
      </c>
      <c r="GT119" s="57">
        <f t="shared" si="154"/>
        <v>5750</v>
      </c>
      <c r="GU119" s="57">
        <f>'m10'!AN119+'m10'!AP119+'m10'!AR119+'m10'!AT119+'m10'!AV119+'m10'!AX119+'m10'!AZ119</f>
        <v>0</v>
      </c>
      <c r="GV119" s="58"/>
      <c r="GW119" s="57">
        <f t="shared" si="155"/>
        <v>-5750</v>
      </c>
      <c r="GX119" s="61"/>
      <c r="GY119" s="55">
        <f>'m10'!BA119+'m10'!BC119+'m10'!BE119+'m10'!BG119+'m10'!BI119+'m10'!BK119+'m11'!C119</f>
        <v>55.5</v>
      </c>
      <c r="GZ119" s="57">
        <f t="shared" si="156"/>
        <v>5550</v>
      </c>
      <c r="HA119" s="57">
        <f>'m10'!BB119+'m10'!BD119+'m10'!BF119+'m10'!BH119+'m10'!BJ119+'m10'!BL119+'m11'!D119</f>
        <v>0</v>
      </c>
      <c r="HB119" s="58"/>
      <c r="HC119" s="57">
        <f t="shared" si="157"/>
        <v>-5550</v>
      </c>
      <c r="HD119" s="69">
        <f>IFERROR(__xludf.DUMMYFUNCTION("""COMPUTED_VALUE"""),100.0)</f>
        <v>100</v>
      </c>
      <c r="HE119" s="55">
        <f>'m11'!E119+'m11'!G119+'m11'!I119+'m11'!K119+'m11'!M119+'m11'!O119+'m11'!Q119</f>
        <v>50</v>
      </c>
      <c r="HF119" s="57">
        <f t="shared" si="158"/>
        <v>5000</v>
      </c>
      <c r="HG119" s="57">
        <f>'m11'!F119+'m11'!H119+'m11'!J119+'m11'!L119+'m11'!N119+'m11'!P119+'m11'!R119</f>
        <v>0</v>
      </c>
      <c r="HH119" s="68"/>
      <c r="HI119" s="57">
        <f t="shared" si="159"/>
        <v>-5000</v>
      </c>
      <c r="HJ119" s="67"/>
      <c r="HK119" s="55">
        <f>'m11'!S119+'m11'!U119+'m11'!W119+'m11'!Y119+'m11'!AA119+'m11'!AC119+'m11'!AE119</f>
        <v>56</v>
      </c>
      <c r="HL119" s="57">
        <f t="shared" si="160"/>
        <v>5600</v>
      </c>
      <c r="HM119" s="57">
        <f>'m11'!T119+'m11'!V119+'m11'!X119+'m11'!Z119+'m11'!AB119+'m11'!AD119+'m11'!AF119</f>
        <v>0</v>
      </c>
      <c r="HN119" s="68"/>
      <c r="HO119" s="57">
        <f t="shared" si="161"/>
        <v>-5600</v>
      </c>
      <c r="HP119" s="61"/>
      <c r="HQ119" s="55">
        <f>'m11'!AG119+'m11'!AI119+'m11'!AK119+'m11'!AM119+'m11'!AO119+'m11'!AQ119+'m11'!AS119</f>
        <v>80.5</v>
      </c>
      <c r="HR119" s="57">
        <f t="shared" si="162"/>
        <v>8050</v>
      </c>
      <c r="HS119" s="57">
        <f>'m11'!AH119+'m11'!AJ119+'m11'!AL119+'m11'!AN119+'m11'!AP119+'m11'!AR119+'m11'!AT119</f>
        <v>0</v>
      </c>
      <c r="HT119" s="58"/>
      <c r="HU119" s="57">
        <f t="shared" si="163"/>
        <v>-8050</v>
      </c>
      <c r="HV119" s="61"/>
      <c r="HW119" s="55">
        <f>'m11'!AU119+'m11'!AW119+'m11'!AY119+'m11'!BA119+'m11'!BC119+'m11'!BE119+'m11'!BG119</f>
        <v>74</v>
      </c>
      <c r="HX119" s="57">
        <f t="shared" si="164"/>
        <v>7400</v>
      </c>
      <c r="HY119" s="57">
        <f>'m11'!AV119+'m11'!AX119+'m11'!AZ119+'m11'!BB119+'m11'!BD119+'m11'!BF119+'m11'!BH119</f>
        <v>0</v>
      </c>
      <c r="HZ119" s="58"/>
      <c r="IA119" s="57">
        <f t="shared" si="165"/>
        <v>-7400</v>
      </c>
      <c r="IB119" s="61">
        <f>IFERROR(__xludf.DUMMYFUNCTION("""COMPUTED_VALUE"""),100.0)</f>
        <v>100</v>
      </c>
      <c r="IC119" s="55">
        <f>'m11'!BI119+'m12'!C119+'m12'!E119+'m12'!G119+'m12'!I119+'m12'!K119+'m12'!M119</f>
        <v>41.5</v>
      </c>
      <c r="ID119" s="57">
        <f t="shared" si="166"/>
        <v>4150</v>
      </c>
      <c r="IE119" s="57">
        <f>'m11'!BJ119+'m12'!D119+'m12'!F119+'m12'!H119+'m12'!J119+'m12'!L119+'m12'!N119</f>
        <v>0</v>
      </c>
      <c r="IF119" s="58"/>
      <c r="IG119" s="57">
        <f t="shared" si="167"/>
        <v>-4150</v>
      </c>
      <c r="IH119" s="61"/>
      <c r="II119" s="55">
        <f>'m12'!O119+'m12'!Q119+'m12'!S119+'m12'!U119+'m12'!W119+'m12'!Y119+'m12'!AA119</f>
        <v>72</v>
      </c>
      <c r="IJ119" s="57">
        <f t="shared" si="168"/>
        <v>7200</v>
      </c>
      <c r="IK119" s="57">
        <f>'m12'!P119+'m12'!R119+'m12'!T119+'m12'!V119+'m12'!X119+'m12'!Z119+'m12'!AB119</f>
        <v>0</v>
      </c>
      <c r="IL119" s="58"/>
      <c r="IM119" s="57">
        <f t="shared" si="169"/>
        <v>-7200</v>
      </c>
      <c r="IN119" s="61"/>
      <c r="IO119" s="55">
        <f>'m12'!AC119+'m12'!AE119+'m12'!AG119+'m12'!AI119+'m12'!AK119+'m12'!AM119+'m12'!AO119</f>
        <v>57</v>
      </c>
      <c r="IP119" s="57">
        <f t="shared" si="170"/>
        <v>5700</v>
      </c>
      <c r="IQ119" s="57">
        <f>'m12'!AD119+'m12'!AF119+'m12'!AH119+'m12'!AJ119+'m12'!AL119+'m12'!AN119+'m12'!AP119</f>
        <v>0</v>
      </c>
      <c r="IR119" s="58"/>
      <c r="IS119" s="57">
        <f t="shared" si="171"/>
        <v>-5700</v>
      </c>
      <c r="IT119" s="61"/>
      <c r="IU119" s="55">
        <f>'m12'!AQ119+'m12'!AS119+'m12'!AU119+'m12'!AW119+'m12'!AY119+'m12'!BA119+'m12'!BC119</f>
        <v>53</v>
      </c>
      <c r="IV119" s="57">
        <f t="shared" si="172"/>
        <v>5300</v>
      </c>
      <c r="IW119" s="57">
        <f>'m12'!AR119+'m12'!AT119+'m12'!AV119+'m12'!AX119+'m12'!AZ119+'m12'!BB119+'m12'!BD119</f>
        <v>0</v>
      </c>
      <c r="IX119" s="58"/>
      <c r="IY119" s="57">
        <f t="shared" si="173"/>
        <v>-5300</v>
      </c>
      <c r="IZ119" s="61"/>
      <c r="JA119" s="55">
        <f>'m12'!BE119+'m12'!BG119+'m12'!BI119+'m12'!BK119</f>
        <v>53</v>
      </c>
      <c r="JB119" s="57">
        <f t="shared" si="174"/>
        <v>5300</v>
      </c>
      <c r="JC119" s="57">
        <f>'m12'!BF119+'m12'!BH119+'m12'!BJ119+'m12'!BL119</f>
        <v>0</v>
      </c>
      <c r="JD119" s="58"/>
      <c r="JE119" s="57">
        <f t="shared" si="175"/>
        <v>-5300</v>
      </c>
    </row>
    <row r="120">
      <c r="A120" s="2" t="str">
        <f>IFERROR(__xludf.DUMMYFUNCTION("""COMPUTED_VALUE"""),"Radim Raulim-x")</f>
        <v>Radim Raulim-x</v>
      </c>
      <c r="B120" s="2"/>
      <c r="C120" s="98"/>
      <c r="D120" s="46"/>
      <c r="E120" s="46"/>
      <c r="F120" s="47"/>
      <c r="G120" s="46"/>
      <c r="H120" s="2"/>
      <c r="I120" s="98"/>
      <c r="J120" s="46"/>
      <c r="K120" s="46"/>
      <c r="L120" s="47"/>
      <c r="M120" s="46"/>
      <c r="N120" s="2"/>
      <c r="O120" s="45"/>
      <c r="P120" s="46"/>
      <c r="Q120" s="46"/>
      <c r="R120" s="47"/>
      <c r="S120" s="46"/>
      <c r="T120" s="2"/>
      <c r="U120" s="45"/>
      <c r="V120" s="46"/>
      <c r="W120" s="46"/>
      <c r="X120" s="47"/>
      <c r="Y120" s="46"/>
      <c r="Z120" s="2"/>
      <c r="AA120" s="45"/>
      <c r="AB120" s="46"/>
      <c r="AC120" s="46"/>
      <c r="AD120" s="47"/>
      <c r="AE120" s="46"/>
      <c r="AF120" s="2"/>
      <c r="AG120" s="45"/>
      <c r="AH120" s="46"/>
      <c r="AI120" s="46"/>
      <c r="AJ120" s="47"/>
      <c r="AK120" s="46"/>
      <c r="AL120" s="2"/>
      <c r="AM120" s="45"/>
      <c r="AN120" s="46"/>
      <c r="AO120" s="46"/>
      <c r="AP120" s="47"/>
      <c r="AQ120" s="46"/>
      <c r="AR120" s="2"/>
      <c r="AS120" s="45"/>
      <c r="AT120" s="46"/>
      <c r="AU120" s="46"/>
      <c r="AV120" s="47"/>
      <c r="AW120" s="62"/>
      <c r="AX120" s="2"/>
      <c r="AY120" s="45"/>
      <c r="AZ120" s="46"/>
      <c r="BA120" s="46"/>
      <c r="BB120" s="47"/>
      <c r="BC120" s="46"/>
      <c r="BD120" s="2"/>
      <c r="BE120" s="45"/>
      <c r="BF120" s="46"/>
      <c r="BG120" s="46"/>
      <c r="BH120" s="47"/>
      <c r="BI120" s="46"/>
      <c r="BJ120" s="2"/>
      <c r="BK120" s="45"/>
      <c r="BL120" s="46"/>
      <c r="BM120" s="46"/>
      <c r="BN120" s="47"/>
      <c r="BO120" s="46"/>
      <c r="BP120" s="2"/>
      <c r="BQ120" s="45"/>
      <c r="BR120" s="46"/>
      <c r="BS120" s="46"/>
      <c r="BT120" s="47"/>
      <c r="BU120" s="46"/>
      <c r="BV120" s="2"/>
      <c r="BW120" s="45">
        <f>'m5'!AY98+'m5'!BA98+'m5'!BC98+'m5'!BE98+'m5'!BG98+'m5'!BI98+'m5'!BK98</f>
        <v>0</v>
      </c>
      <c r="BX120" s="46">
        <f>'m5'!A98*BW120</f>
        <v>0</v>
      </c>
      <c r="BY120" s="46">
        <f>'m5'!AZ98+'m5'!BB98+'m5'!BD98+'m5'!BF98+'m5'!BH98+'m5'!BJ98+'m5'!BL98</f>
        <v>0</v>
      </c>
      <c r="BZ120" s="47"/>
      <c r="CA120" s="46">
        <f t="shared" si="116"/>
        <v>0</v>
      </c>
      <c r="CB120" s="2"/>
      <c r="CC120" s="45">
        <f>'m6'!C110+'m6'!E110+'m6'!G110+'m6'!I110+'m6'!K110+'m6'!M110+'m6'!O110</f>
        <v>0</v>
      </c>
      <c r="CD120" s="46">
        <f t="shared" si="117"/>
        <v>0</v>
      </c>
      <c r="CE120" s="46">
        <f>'m6'!D110+'m6'!F110+'m6'!H110+'m6'!J110+'m6'!L110+'m6'!N110+'m6'!P110</f>
        <v>0</v>
      </c>
      <c r="CF120" s="64"/>
      <c r="CG120" s="46">
        <f t="shared" si="118"/>
        <v>0</v>
      </c>
      <c r="CH120" s="2"/>
      <c r="CI120" s="45">
        <f>'m6'!Q110+'m6'!S110+'m6'!U110+'m6'!W110+'m6'!Y110+'m6'!AA110+'m6'!AC110</f>
        <v>0</v>
      </c>
      <c r="CJ120" s="54">
        <f t="shared" si="119"/>
        <v>0</v>
      </c>
      <c r="CK120" s="46">
        <f>'m6'!R110+'m6'!T110+'m6'!V110+'m6'!X110+'m6'!Z110+'m6'!AB110+'m6'!AD110</f>
        <v>0</v>
      </c>
      <c r="CL120" s="64"/>
      <c r="CM120" s="46">
        <f t="shared" si="120"/>
        <v>0</v>
      </c>
      <c r="CN120" s="2"/>
      <c r="CO120" s="45">
        <f>'m6'!AE110+'m6'!AG110+'m6'!AI110+'m6'!AK110+'m6'!AM110+'m6'!AO110+'m6'!AQ110</f>
        <v>0</v>
      </c>
      <c r="CP120" s="46">
        <f t="shared" si="121"/>
        <v>0</v>
      </c>
      <c r="CQ120" s="46">
        <f>'m6'!AF110+'m6'!AH110+'m6'!AJ110+'m6'!AL110+'m6'!AN110+'m6'!AP110+'m6'!AR110</f>
        <v>0</v>
      </c>
      <c r="CR120" s="64"/>
      <c r="CS120" s="46">
        <f t="shared" si="122"/>
        <v>0</v>
      </c>
      <c r="CT120" s="2"/>
      <c r="CU120" s="45">
        <f>'m6'!AS110+'m6'!AU110+'m6'!AW110+'m6'!AY110+'m6'!BA110+'m6'!BC110+'m6'!BE110</f>
        <v>0</v>
      </c>
      <c r="CV120" s="46">
        <f t="shared" si="123"/>
        <v>0</v>
      </c>
      <c r="CW120" s="46">
        <f>'m6'!AT110+'m6'!AV110+'m6'!AX110+'m6'!AZ110+'m6'!BB110+'m6'!BD110+'m6'!BF110</f>
        <v>0</v>
      </c>
      <c r="CX120" s="64"/>
      <c r="CY120" s="46">
        <f t="shared" si="124"/>
        <v>0</v>
      </c>
      <c r="CZ120" s="2"/>
      <c r="DA120" s="45">
        <f>'m6'!BG110+'m6'!BI110+'m7'!C110+'m7'!E110+'m7'!G110+'m7'!I110+'m7'!K110</f>
        <v>0</v>
      </c>
      <c r="DB120" s="46">
        <f>('m6'!BG110+'m6'!BI110)*'m6'!A110+('m7'!C110+'m7'!E110+'m7'!G110+'m7'!I110+'m7'!K110)*'m7'!A110</f>
        <v>0</v>
      </c>
      <c r="DC120" s="46">
        <f>'m6'!BH110+'m6'!BJ110+'m7'!D110+'m7'!F110+'m7'!H110+'m7'!J110+'m7'!L110</f>
        <v>0</v>
      </c>
      <c r="DD120" s="64"/>
      <c r="DE120" s="46">
        <f t="shared" si="125"/>
        <v>0</v>
      </c>
      <c r="DF120" s="2"/>
      <c r="DG120" s="45">
        <f>'m7'!M110+'m7'!O110+'m7'!Q110+'m7'!S110+'m7'!U110+'m7'!W110+'m7'!Y110</f>
        <v>0</v>
      </c>
      <c r="DH120" s="46">
        <f t="shared" si="126"/>
        <v>0</v>
      </c>
      <c r="DI120" s="46">
        <f>'m7'!N110+'m7'!P110+'m7'!R110+'m7'!T110+'m7'!V110+'m7'!X110+'m7'!Z110</f>
        <v>0</v>
      </c>
      <c r="DJ120" s="64"/>
      <c r="DK120" s="46">
        <f t="shared" si="127"/>
        <v>0</v>
      </c>
      <c r="DL120" s="2"/>
      <c r="DM120" s="45">
        <f>'m7'!AA110+'m7'!AC110+'m7'!AE110+'m7'!AG110+'m7'!AI110+'m7'!AK110+'m7'!AM110</f>
        <v>0</v>
      </c>
      <c r="DN120" s="46">
        <f t="shared" si="128"/>
        <v>0</v>
      </c>
      <c r="DO120" s="46">
        <f>'m7'!AB110+'m7'!AD110+'m7'!AF110+'m7'!AH110+'m7'!AJ110+'m7'!AL110+'m7'!AN110</f>
        <v>0</v>
      </c>
      <c r="DP120" s="64"/>
      <c r="DQ120" s="46">
        <f t="shared" si="129"/>
        <v>0</v>
      </c>
      <c r="DR120" s="2"/>
      <c r="DS120" s="45">
        <f>'m7'!AO110+'m7'!AQ110+'m7'!AS110+'m7'!AU110+'m7'!AW110+'m7'!AY110+'m7'!BA110</f>
        <v>0</v>
      </c>
      <c r="DT120" s="46">
        <f t="shared" si="130"/>
        <v>0</v>
      </c>
      <c r="DU120" s="46">
        <f>'m7'!AP110+'m7'!AR110+'m7'!AT110+'m7'!AV110+'m7'!AX110+'m7'!AZ110+'m7'!BB110</f>
        <v>0</v>
      </c>
      <c r="DV120" s="64"/>
      <c r="DW120" s="46">
        <f t="shared" si="131"/>
        <v>0</v>
      </c>
      <c r="DX120" s="2"/>
      <c r="DY120" s="97">
        <f>'m7'!BC110+'m7'!BE110+'m7'!BG110+'m7'!BI110+'m7'!BK110+'m8'!C110+'m8'!E110</f>
        <v>0</v>
      </c>
      <c r="DZ120" s="63">
        <f>('m7'!BC110+'m7'!BE110+'m7'!BG110+'m7'!BI110+'m7'!BK110)*DF120+('m8'!C110+'m8'!E110)*ED120</f>
        <v>0</v>
      </c>
      <c r="EA120" s="63">
        <f>'m7'!BD110+'m7'!BF110+'m7'!BH110+'m7'!BJ110+'m7'!BL110+'m8'!D110+'m8'!F110</f>
        <v>0</v>
      </c>
      <c r="EB120" s="64"/>
      <c r="EC120" s="63">
        <f t="shared" si="132"/>
        <v>0</v>
      </c>
      <c r="ED120" s="66"/>
      <c r="EE120" s="97">
        <f>'m8'!G110+'m8'!I110+'m8'!K110+'m8'!M110+'m8'!O110+'m8'!Q110+'m8'!S110</f>
        <v>0</v>
      </c>
      <c r="EF120" s="63">
        <f t="shared" si="133"/>
        <v>0</v>
      </c>
      <c r="EG120" s="63">
        <f>'m8'!H110+'m8'!J110+'m8'!L110+'m8'!N110+'m8'!P110+'m8'!R110+'m8'!T110</f>
        <v>0</v>
      </c>
      <c r="EH120" s="64"/>
      <c r="EI120" s="63">
        <f t="shared" si="134"/>
        <v>0</v>
      </c>
      <c r="EJ120" s="66"/>
      <c r="EK120" s="97">
        <f>'m8'!U110+'m8'!W110+'m8'!Y110+'m8'!AA110+'m8'!AC110+'m8'!AE110+'m8'!AG110</f>
        <v>0</v>
      </c>
      <c r="EL120" s="63">
        <f t="shared" si="135"/>
        <v>0</v>
      </c>
      <c r="EM120" s="63">
        <f>'m8'!V110+'m8'!X110+'m8'!Z110+'m8'!AB110+'m8'!AD110+'m8'!AF110+'m8'!AH110</f>
        <v>0</v>
      </c>
      <c r="EN120" s="64"/>
      <c r="EO120" s="63">
        <f t="shared" si="136"/>
        <v>0</v>
      </c>
      <c r="EP120" s="67"/>
      <c r="EQ120" s="55">
        <f>'m8'!AI110+'m8'!AK110+'m8'!AM110+'m8'!AO110+'m8'!AQ110+'m8'!AS110+'m8'!AU110</f>
        <v>0</v>
      </c>
      <c r="ER120" s="57">
        <f t="shared" si="137"/>
        <v>0</v>
      </c>
      <c r="ES120" s="57">
        <f>'m8'!AJ110+'m8'!AL110+'m8'!AN110+'m8'!AP110+'m8'!AR110+'m8'!AT110+'m8'!AV110</f>
        <v>0</v>
      </c>
      <c r="ET120" s="68"/>
      <c r="EU120" s="57">
        <f t="shared" si="138"/>
        <v>0</v>
      </c>
      <c r="EV120" s="67"/>
      <c r="EW120" s="55">
        <f>'m8'!AW110+'m8'!AY110+'m8'!BA110+'m8'!BC110+'m8'!BE110+'m8'!BG110+'m8'!BI110</f>
        <v>0</v>
      </c>
      <c r="EX120" s="57">
        <f t="shared" si="139"/>
        <v>0</v>
      </c>
      <c r="EY120" s="57">
        <f>'m8'!AX110+'m8'!AZ110+'m8'!BB110+'m8'!BD110+'m8'!BF110+'m8'!BH110+'m8'!BJ110</f>
        <v>0</v>
      </c>
      <c r="EZ120" s="68"/>
      <c r="FA120" s="57">
        <f t="shared" si="140"/>
        <v>0</v>
      </c>
      <c r="FB120" s="67"/>
      <c r="FC120" s="55">
        <f>'m8'!BK110+'m9'!C110+'m9'!E110+'m9'!G110+'m9'!I110+'m9'!K110+'m9'!M110</f>
        <v>0</v>
      </c>
      <c r="FD120" s="57">
        <f>'m8'!BK110*ED120+'m9'!C110*FH120+'m9'!E110*FH120+'m9'!G110*FH120+'m9'!I110*FH120+'m9'!K110*FH120+'m9'!M110*FH120</f>
        <v>0</v>
      </c>
      <c r="FE120" s="57">
        <f>'m8'!BL110+'m9'!D110+'m9'!F110+'m9'!H110+'m9'!J110+'m9'!L110+'m9'!N110</f>
        <v>0</v>
      </c>
      <c r="FF120" s="68"/>
      <c r="FG120" s="57">
        <f t="shared" si="141"/>
        <v>0</v>
      </c>
      <c r="FH120" s="65">
        <f>IFERROR(__xludf.DUMMYFUNCTION("""COMPUTED_VALUE"""),100.0)</f>
        <v>100</v>
      </c>
      <c r="FI120" s="97">
        <f>'m9'!O110+'m9'!Q110+'m9'!S110+'m9'!U110+'m9'!W110+'m9'!Y110+'m9'!AA110</f>
        <v>0</v>
      </c>
      <c r="FJ120" s="63">
        <f t="shared" si="142"/>
        <v>0</v>
      </c>
      <c r="FK120" s="63">
        <f>'m9'!P110+'m9'!R110+'m9'!T110+'m9'!V110+'m9'!X110+'m9'!Z110+'m9'!AB110</f>
        <v>0</v>
      </c>
      <c r="FL120" s="64"/>
      <c r="FM120" s="63">
        <f t="shared" si="143"/>
        <v>0</v>
      </c>
      <c r="FN120" s="67"/>
      <c r="FO120" s="55">
        <f>'m9'!AC110+'m9'!AE110+'m9'!AG110+'m9'!AI110+'m9'!AK110+'m9'!AM110+'m9'!AO110</f>
        <v>0</v>
      </c>
      <c r="FP120" s="57">
        <f t="shared" si="144"/>
        <v>0</v>
      </c>
      <c r="FQ120" s="57">
        <f>'m9'!AD110+'m9'!AF110+'m9'!AH110+'m9'!AJ110+'m9'!AL110+'m9'!AN110+'m9'!AP110</f>
        <v>0</v>
      </c>
      <c r="FR120" s="68"/>
      <c r="FS120" s="57">
        <f t="shared" si="145"/>
        <v>0</v>
      </c>
      <c r="FT120" s="67"/>
      <c r="FU120" s="55">
        <f>'m9'!AQ110+'m9'!AS110+'m9'!AU110+'m9'!AW110+'m9'!AY110+'m9'!BA110+'m9'!BC110</f>
        <v>0</v>
      </c>
      <c r="FV120" s="57">
        <f t="shared" si="146"/>
        <v>0</v>
      </c>
      <c r="FW120" s="57">
        <f>'m9'!AR110+'m9'!AT110+'m9'!AV110+'m9'!AX110+'m9'!AZ110+'m9'!BB110+'m9'!BD110</f>
        <v>0</v>
      </c>
      <c r="FX120" s="68"/>
      <c r="FY120" s="57">
        <f t="shared" si="147"/>
        <v>0</v>
      </c>
      <c r="FZ120" s="67"/>
      <c r="GA120" s="55">
        <f>'m9'!BE110+'m9'!BG110+'m9'!BI110+'m10'!C120+'m10'!E120+'m10'!G120+'m10'!I120</f>
        <v>0</v>
      </c>
      <c r="GB120" s="57">
        <f t="shared" si="148"/>
        <v>0</v>
      </c>
      <c r="GC120" s="57">
        <f>'m9'!BF110+'m9'!BH110+'m9'!BJ110+'m10'!D120+'m10'!F120+'m10'!H120+'m10'!J120</f>
        <v>0</v>
      </c>
      <c r="GD120" s="68"/>
      <c r="GE120" s="57">
        <f t="shared" si="149"/>
        <v>0</v>
      </c>
      <c r="GF120" s="69">
        <f>IFERROR(__xludf.DUMMYFUNCTION("""COMPUTED_VALUE"""),100.0)</f>
        <v>100</v>
      </c>
      <c r="GG120" s="55">
        <f>'m10'!K120+'m10'!M120+'m10'!O120+'m10'!Q120+'m10'!S120+'m10'!U120+'m10'!W120</f>
        <v>0</v>
      </c>
      <c r="GH120" s="57">
        <f t="shared" si="150"/>
        <v>0</v>
      </c>
      <c r="GI120" s="57">
        <f>'m10'!L120+'m10'!N120+'m10'!P120+'m10'!R120+'m10'!T120+'m10'!V120+'m10'!X120</f>
        <v>0</v>
      </c>
      <c r="GJ120" s="68"/>
      <c r="GK120" s="57">
        <f t="shared" si="151"/>
        <v>0</v>
      </c>
      <c r="GL120" s="67"/>
      <c r="GM120" s="55">
        <f>'m10'!Y120+'m10'!AA120+'m10'!AC120+'m10'!AE120+'m10'!AG120+'m10'!AI120+'m10'!AK120</f>
        <v>0</v>
      </c>
      <c r="GN120" s="57">
        <f t="shared" si="152"/>
        <v>0</v>
      </c>
      <c r="GO120" s="57">
        <f>'m10'!Z120+'m10'!AB120+'m10'!AD120+'m10'!AF120+'m10'!AH120+'m10'!AJ120+'m10'!AL120</f>
        <v>0</v>
      </c>
      <c r="GP120" s="68"/>
      <c r="GQ120" s="57">
        <f t="shared" si="153"/>
        <v>0</v>
      </c>
      <c r="GR120" s="61"/>
      <c r="GS120" s="55">
        <f>'m10'!AM120+'m10'!AO120+'m10'!AQ120+'m10'!AS120+'m10'!AU120+'m10'!AW120+'m10'!AY120</f>
        <v>0</v>
      </c>
      <c r="GT120" s="57">
        <f t="shared" si="154"/>
        <v>0</v>
      </c>
      <c r="GU120" s="57">
        <f>'m10'!AN120+'m10'!AP120+'m10'!AR120+'m10'!AT120+'m10'!AV120+'m10'!AX120+'m10'!AZ120</f>
        <v>0</v>
      </c>
      <c r="GV120" s="58"/>
      <c r="GW120" s="57">
        <f t="shared" si="155"/>
        <v>0</v>
      </c>
      <c r="GX120" s="61"/>
      <c r="GY120" s="55">
        <f>'m10'!BA120+'m10'!BC120+'m10'!BE120+'m10'!BG120+'m10'!BI120+'m10'!BK120+'m11'!C120</f>
        <v>0</v>
      </c>
      <c r="GZ120" s="57">
        <f t="shared" si="156"/>
        <v>0</v>
      </c>
      <c r="HA120" s="57">
        <f>'m10'!BB120+'m10'!BD120+'m10'!BF120+'m10'!BH120+'m10'!BJ120+'m10'!BL120+'m11'!D120</f>
        <v>0</v>
      </c>
      <c r="HB120" s="58"/>
      <c r="HC120" s="57">
        <f t="shared" si="157"/>
        <v>0</v>
      </c>
      <c r="HD120" s="69">
        <f>IFERROR(__xludf.DUMMYFUNCTION("""COMPUTED_VALUE"""),100.0)</f>
        <v>100</v>
      </c>
      <c r="HE120" s="55">
        <f>'m11'!E120+'m11'!G120+'m11'!I120+'m11'!K120+'m11'!M120+'m11'!O120+'m11'!Q120</f>
        <v>0</v>
      </c>
      <c r="HF120" s="57">
        <f t="shared" si="158"/>
        <v>0</v>
      </c>
      <c r="HG120" s="57">
        <f>'m11'!F120+'m11'!H120+'m11'!J120+'m11'!L120+'m11'!N120+'m11'!P120+'m11'!R120</f>
        <v>0</v>
      </c>
      <c r="HH120" s="68"/>
      <c r="HI120" s="57">
        <f t="shared" si="159"/>
        <v>0</v>
      </c>
      <c r="HJ120" s="67"/>
      <c r="HK120" s="55">
        <f>'m11'!S120+'m11'!U120+'m11'!W120+'m11'!Y120+'m11'!AA120+'m11'!AC120+'m11'!AE120</f>
        <v>0</v>
      </c>
      <c r="HL120" s="57">
        <f t="shared" si="160"/>
        <v>0</v>
      </c>
      <c r="HM120" s="57">
        <f>'m11'!T120+'m11'!V120+'m11'!X120+'m11'!Z120+'m11'!AB120+'m11'!AD120+'m11'!AF120</f>
        <v>0</v>
      </c>
      <c r="HN120" s="68"/>
      <c r="HO120" s="57">
        <f t="shared" si="161"/>
        <v>0</v>
      </c>
      <c r="HP120" s="61"/>
      <c r="HQ120" s="55">
        <f>'m11'!AG120+'m11'!AI120+'m11'!AK120+'m11'!AM120+'m11'!AO120+'m11'!AQ120+'m11'!AS120</f>
        <v>0</v>
      </c>
      <c r="HR120" s="57">
        <f t="shared" si="162"/>
        <v>0</v>
      </c>
      <c r="HS120" s="57">
        <f>'m11'!AH120+'m11'!AJ120+'m11'!AL120+'m11'!AN120+'m11'!AP120+'m11'!AR120+'m11'!AT120</f>
        <v>0</v>
      </c>
      <c r="HT120" s="58"/>
      <c r="HU120" s="57">
        <f t="shared" si="163"/>
        <v>0</v>
      </c>
      <c r="HV120" s="61"/>
      <c r="HW120" s="55">
        <f>'m11'!AU120+'m11'!AW120+'m11'!AY120+'m11'!BA120+'m11'!BC120+'m11'!BE120+'m11'!BG120</f>
        <v>0</v>
      </c>
      <c r="HX120" s="57">
        <f t="shared" si="164"/>
        <v>0</v>
      </c>
      <c r="HY120" s="57">
        <f>'m11'!AV120+'m11'!AX120+'m11'!AZ120+'m11'!BB120+'m11'!BD120+'m11'!BF120+'m11'!BH120</f>
        <v>0</v>
      </c>
      <c r="HZ120" s="58"/>
      <c r="IA120" s="57">
        <f t="shared" si="165"/>
        <v>0</v>
      </c>
      <c r="IB120" s="61">
        <f>IFERROR(__xludf.DUMMYFUNCTION("""COMPUTED_VALUE"""),100.0)</f>
        <v>100</v>
      </c>
      <c r="IC120" s="55">
        <f>'m11'!BI120+'m12'!C120+'m12'!E120+'m12'!G120+'m12'!I120+'m12'!K120+'m12'!M120</f>
        <v>0</v>
      </c>
      <c r="ID120" s="57">
        <f t="shared" si="166"/>
        <v>0</v>
      </c>
      <c r="IE120" s="57">
        <f>'m11'!BJ120+'m12'!D120+'m12'!F120+'m12'!H120+'m12'!J120+'m12'!L120+'m12'!N120</f>
        <v>0</v>
      </c>
      <c r="IF120" s="58"/>
      <c r="IG120" s="57">
        <f t="shared" si="167"/>
        <v>0</v>
      </c>
      <c r="IH120" s="61"/>
      <c r="II120" s="55">
        <f>'m12'!O120+'m12'!Q120+'m12'!S120+'m12'!U120+'m12'!W120+'m12'!Y120+'m12'!AA120</f>
        <v>0</v>
      </c>
      <c r="IJ120" s="57">
        <f t="shared" si="168"/>
        <v>0</v>
      </c>
      <c r="IK120" s="57">
        <f>'m12'!P120+'m12'!R120+'m12'!T120+'m12'!V120+'m12'!X120+'m12'!Z120+'m12'!AB120</f>
        <v>0</v>
      </c>
      <c r="IL120" s="58"/>
      <c r="IM120" s="57">
        <f t="shared" si="169"/>
        <v>0</v>
      </c>
      <c r="IN120" s="61"/>
      <c r="IO120" s="55">
        <f>'m12'!AC120+'m12'!AE120+'m12'!AG120+'m12'!AI120+'m12'!AK120+'m12'!AM120+'m12'!AO120</f>
        <v>0</v>
      </c>
      <c r="IP120" s="57">
        <f t="shared" si="170"/>
        <v>0</v>
      </c>
      <c r="IQ120" s="57">
        <f>'m12'!AD120+'m12'!AF120+'m12'!AH120+'m12'!AJ120+'m12'!AL120+'m12'!AN120+'m12'!AP120</f>
        <v>0</v>
      </c>
      <c r="IR120" s="58"/>
      <c r="IS120" s="57">
        <f t="shared" si="171"/>
        <v>0</v>
      </c>
      <c r="IT120" s="61"/>
      <c r="IU120" s="55">
        <f>'m12'!AQ120+'m12'!AS120+'m12'!AU120+'m12'!AW120+'m12'!AY120+'m12'!BA120+'m12'!BC120</f>
        <v>0</v>
      </c>
      <c r="IV120" s="57">
        <f t="shared" si="172"/>
        <v>0</v>
      </c>
      <c r="IW120" s="57">
        <f>'m12'!AR120+'m12'!AT120+'m12'!AV120+'m12'!AX120+'m12'!AZ120+'m12'!BB120+'m12'!BD120</f>
        <v>0</v>
      </c>
      <c r="IX120" s="58"/>
      <c r="IY120" s="57">
        <f t="shared" si="173"/>
        <v>0</v>
      </c>
      <c r="IZ120" s="61"/>
      <c r="JA120" s="55">
        <f>'m12'!BE120+'m12'!BG120+'m12'!BI120+'m12'!BK120</f>
        <v>0</v>
      </c>
      <c r="JB120" s="57">
        <f t="shared" si="174"/>
        <v>0</v>
      </c>
      <c r="JC120" s="57">
        <f>'m12'!BF120+'m12'!BH120+'m12'!BJ120+'m12'!BL120</f>
        <v>0</v>
      </c>
      <c r="JD120" s="58"/>
      <c r="JE120" s="57">
        <f t="shared" si="175"/>
        <v>0</v>
      </c>
    </row>
    <row r="121">
      <c r="A121" s="2" t="str">
        <f>IFERROR(__xludf.DUMMYFUNCTION("""COMPUTED_VALUE"""),"Martin Kumšta-x")</f>
        <v>Martin Kumšta-x</v>
      </c>
      <c r="B121" s="2"/>
      <c r="C121" s="98"/>
      <c r="D121" s="46"/>
      <c r="E121" s="46"/>
      <c r="F121" s="47"/>
      <c r="G121" s="46"/>
      <c r="H121" s="2"/>
      <c r="I121" s="98"/>
      <c r="J121" s="46"/>
      <c r="K121" s="46"/>
      <c r="L121" s="47"/>
      <c r="M121" s="46"/>
      <c r="N121" s="2"/>
      <c r="O121" s="45"/>
      <c r="P121" s="46"/>
      <c r="Q121" s="46"/>
      <c r="R121" s="47"/>
      <c r="S121" s="46"/>
      <c r="T121" s="2"/>
      <c r="U121" s="45"/>
      <c r="V121" s="46"/>
      <c r="W121" s="46"/>
      <c r="X121" s="47"/>
      <c r="Y121" s="46"/>
      <c r="Z121" s="2"/>
      <c r="AA121" s="45"/>
      <c r="AB121" s="46"/>
      <c r="AC121" s="46"/>
      <c r="AD121" s="47"/>
      <c r="AE121" s="46"/>
      <c r="AF121" s="2"/>
      <c r="AG121" s="45"/>
      <c r="AH121" s="46"/>
      <c r="AI121" s="46"/>
      <c r="AJ121" s="47"/>
      <c r="AK121" s="46"/>
      <c r="AL121" s="2"/>
      <c r="AM121" s="45"/>
      <c r="AN121" s="46"/>
      <c r="AO121" s="46"/>
      <c r="AP121" s="47"/>
      <c r="AQ121" s="46"/>
      <c r="AR121" s="2"/>
      <c r="AS121" s="45"/>
      <c r="AT121" s="46"/>
      <c r="AU121" s="46"/>
      <c r="AV121" s="47"/>
      <c r="AW121" s="62"/>
      <c r="AX121" s="2"/>
      <c r="AY121" s="45"/>
      <c r="AZ121" s="46"/>
      <c r="BA121" s="46"/>
      <c r="BB121" s="47"/>
      <c r="BC121" s="46"/>
      <c r="BD121" s="2"/>
      <c r="BE121" s="45"/>
      <c r="BF121" s="46"/>
      <c r="BG121" s="46"/>
      <c r="BH121" s="47"/>
      <c r="BI121" s="46"/>
      <c r="BJ121" s="2"/>
      <c r="BK121" s="45"/>
      <c r="BL121" s="46"/>
      <c r="BM121" s="46"/>
      <c r="BN121" s="47"/>
      <c r="BO121" s="46"/>
      <c r="BP121" s="2"/>
      <c r="BQ121" s="45"/>
      <c r="BR121" s="46"/>
      <c r="BS121" s="46"/>
      <c r="BT121" s="47"/>
      <c r="BU121" s="46"/>
      <c r="BV121" s="2"/>
      <c r="BW121" s="45">
        <f>'m5'!AY99+'m5'!BA99+'m5'!BC99+'m5'!BE99+'m5'!BG99+'m5'!BI99+'m5'!BK99</f>
        <v>0</v>
      </c>
      <c r="BX121" s="46">
        <f>'m5'!A99*BW121</f>
        <v>0</v>
      </c>
      <c r="BY121" s="46">
        <f>'m5'!AZ99+'m5'!BB99+'m5'!BD99+'m5'!BF99+'m5'!BH99+'m5'!BJ99+'m5'!BL99</f>
        <v>0</v>
      </c>
      <c r="BZ121" s="47"/>
      <c r="CA121" s="46">
        <f t="shared" si="116"/>
        <v>0</v>
      </c>
      <c r="CB121" s="2"/>
      <c r="CC121" s="45">
        <f>'m6'!C111+'m6'!E111+'m6'!G111+'m6'!I111+'m6'!K111+'m6'!M111+'m6'!O111</f>
        <v>0</v>
      </c>
      <c r="CD121" s="46">
        <f t="shared" si="117"/>
        <v>0</v>
      </c>
      <c r="CE121" s="46">
        <f>'m6'!D111+'m6'!F111+'m6'!H111+'m6'!J111+'m6'!L111+'m6'!N111+'m6'!P111</f>
        <v>0</v>
      </c>
      <c r="CF121" s="64"/>
      <c r="CG121" s="46">
        <f t="shared" si="118"/>
        <v>0</v>
      </c>
      <c r="CH121" s="2"/>
      <c r="CI121" s="45">
        <f>'m6'!Q111+'m6'!S111+'m6'!U111+'m6'!W111+'m6'!Y111+'m6'!AA111+'m6'!AC111</f>
        <v>0</v>
      </c>
      <c r="CJ121" s="54">
        <f t="shared" si="119"/>
        <v>0</v>
      </c>
      <c r="CK121" s="46">
        <f>'m6'!R111+'m6'!T111+'m6'!V111+'m6'!X111+'m6'!Z111+'m6'!AB111+'m6'!AD111</f>
        <v>0</v>
      </c>
      <c r="CL121" s="64"/>
      <c r="CM121" s="46">
        <f t="shared" si="120"/>
        <v>0</v>
      </c>
      <c r="CN121" s="2"/>
      <c r="CO121" s="45">
        <f>'m6'!AE111+'m6'!AG111+'m6'!AI111+'m6'!AK111+'m6'!AM111+'m6'!AO111+'m6'!AQ111</f>
        <v>0</v>
      </c>
      <c r="CP121" s="46">
        <f t="shared" si="121"/>
        <v>0</v>
      </c>
      <c r="CQ121" s="46">
        <f>'m6'!AF111+'m6'!AH111+'m6'!AJ111+'m6'!AL111+'m6'!AN111+'m6'!AP111+'m6'!AR111</f>
        <v>0</v>
      </c>
      <c r="CR121" s="64"/>
      <c r="CS121" s="46">
        <f t="shared" si="122"/>
        <v>0</v>
      </c>
      <c r="CT121" s="2"/>
      <c r="CU121" s="45">
        <f>'m6'!AS111+'m6'!AU111+'m6'!AW111+'m6'!AY111+'m6'!BA111+'m6'!BC111+'m6'!BE111</f>
        <v>0</v>
      </c>
      <c r="CV121" s="46">
        <f t="shared" si="123"/>
        <v>0</v>
      </c>
      <c r="CW121" s="46">
        <f>'m6'!AT111+'m6'!AV111+'m6'!AX111+'m6'!AZ111+'m6'!BB111+'m6'!BD111+'m6'!BF111</f>
        <v>0</v>
      </c>
      <c r="CX121" s="64"/>
      <c r="CY121" s="46">
        <f t="shared" si="124"/>
        <v>0</v>
      </c>
      <c r="CZ121" s="2"/>
      <c r="DA121" s="45">
        <f>'m6'!BG111+'m6'!BI111+'m7'!C111+'m7'!E111+'m7'!G111+'m7'!I111+'m7'!K111</f>
        <v>0</v>
      </c>
      <c r="DB121" s="46">
        <f>('m6'!BG111+'m6'!BI111)*'m6'!A111+('m7'!C111+'m7'!E111+'m7'!G111+'m7'!I111+'m7'!K111)*'m7'!A111</f>
        <v>0</v>
      </c>
      <c r="DC121" s="46">
        <f>'m6'!BH111+'m6'!BJ111+'m7'!D111+'m7'!F111+'m7'!H111+'m7'!J111+'m7'!L111</f>
        <v>0</v>
      </c>
      <c r="DD121" s="64"/>
      <c r="DE121" s="46">
        <f t="shared" si="125"/>
        <v>0</v>
      </c>
      <c r="DF121" s="2"/>
      <c r="DG121" s="45">
        <f>'m7'!M111+'m7'!O111+'m7'!Q111+'m7'!S111+'m7'!U111+'m7'!W111+'m7'!Y111</f>
        <v>0</v>
      </c>
      <c r="DH121" s="46">
        <f t="shared" si="126"/>
        <v>0</v>
      </c>
      <c r="DI121" s="46">
        <f>'m7'!N111+'m7'!P111+'m7'!R111+'m7'!T111+'m7'!V111+'m7'!X111+'m7'!Z111</f>
        <v>0</v>
      </c>
      <c r="DJ121" s="64"/>
      <c r="DK121" s="46">
        <f t="shared" si="127"/>
        <v>0</v>
      </c>
      <c r="DL121" s="2"/>
      <c r="DM121" s="45">
        <f>'m7'!AA111+'m7'!AC111+'m7'!AE111+'m7'!AG111+'m7'!AI111+'m7'!AK111+'m7'!AM111</f>
        <v>0</v>
      </c>
      <c r="DN121" s="46">
        <f t="shared" si="128"/>
        <v>0</v>
      </c>
      <c r="DO121" s="46">
        <f>'m7'!AB111+'m7'!AD111+'m7'!AF111+'m7'!AH111+'m7'!AJ111+'m7'!AL111+'m7'!AN111</f>
        <v>0</v>
      </c>
      <c r="DP121" s="64"/>
      <c r="DQ121" s="46">
        <f t="shared" si="129"/>
        <v>0</v>
      </c>
      <c r="DR121" s="2"/>
      <c r="DS121" s="45">
        <f>'m7'!AO111+'m7'!AQ111+'m7'!AS111+'m7'!AU111+'m7'!AW111+'m7'!AY111+'m7'!BA111</f>
        <v>0</v>
      </c>
      <c r="DT121" s="46">
        <f t="shared" si="130"/>
        <v>0</v>
      </c>
      <c r="DU121" s="46">
        <f>'m7'!AP111+'m7'!AR111+'m7'!AT111+'m7'!AV111+'m7'!AX111+'m7'!AZ111+'m7'!BB111</f>
        <v>0</v>
      </c>
      <c r="DV121" s="64"/>
      <c r="DW121" s="46">
        <f t="shared" si="131"/>
        <v>0</v>
      </c>
      <c r="DX121" s="2"/>
      <c r="DY121" s="97">
        <f>'m7'!BC111+'m7'!BE111+'m7'!BG111+'m7'!BI111+'m7'!BK111+'m8'!C111+'m8'!E111</f>
        <v>0</v>
      </c>
      <c r="DZ121" s="63">
        <f>('m7'!BC111+'m7'!BE111+'m7'!BG111+'m7'!BI111+'m7'!BK111)*DF121+('m8'!C111+'m8'!E111)*ED121</f>
        <v>0</v>
      </c>
      <c r="EA121" s="63">
        <f>'m7'!BD111+'m7'!BF111+'m7'!BH111+'m7'!BJ111+'m7'!BL111+'m8'!D111+'m8'!F111</f>
        <v>0</v>
      </c>
      <c r="EB121" s="64"/>
      <c r="EC121" s="63">
        <f t="shared" si="132"/>
        <v>0</v>
      </c>
      <c r="ED121" s="66"/>
      <c r="EE121" s="97">
        <f>'m8'!G111+'m8'!I111+'m8'!K111+'m8'!M111+'m8'!O111+'m8'!Q111+'m8'!S111</f>
        <v>0</v>
      </c>
      <c r="EF121" s="63">
        <f t="shared" si="133"/>
        <v>0</v>
      </c>
      <c r="EG121" s="63">
        <f>'m8'!H111+'m8'!J111+'m8'!L111+'m8'!N111+'m8'!P111+'m8'!R111+'m8'!T111</f>
        <v>0</v>
      </c>
      <c r="EH121" s="64"/>
      <c r="EI121" s="63">
        <f t="shared" si="134"/>
        <v>0</v>
      </c>
      <c r="EJ121" s="66"/>
      <c r="EK121" s="97">
        <f>'m8'!U111+'m8'!W111+'m8'!Y111+'m8'!AA111+'m8'!AC111+'m8'!AE111+'m8'!AG111</f>
        <v>0</v>
      </c>
      <c r="EL121" s="63">
        <f t="shared" si="135"/>
        <v>0</v>
      </c>
      <c r="EM121" s="63">
        <f>'m8'!V111+'m8'!X111+'m8'!Z111+'m8'!AB111+'m8'!AD111+'m8'!AF111+'m8'!AH111</f>
        <v>0</v>
      </c>
      <c r="EN121" s="64"/>
      <c r="EO121" s="63">
        <f t="shared" si="136"/>
        <v>0</v>
      </c>
      <c r="EP121" s="67"/>
      <c r="EQ121" s="55">
        <f>'m8'!AI111+'m8'!AK111+'m8'!AM111+'m8'!AO111+'m8'!AQ111+'m8'!AS111+'m8'!AU111</f>
        <v>0</v>
      </c>
      <c r="ER121" s="57">
        <f t="shared" si="137"/>
        <v>0</v>
      </c>
      <c r="ES121" s="57">
        <f>'m8'!AJ111+'m8'!AL111+'m8'!AN111+'m8'!AP111+'m8'!AR111+'m8'!AT111+'m8'!AV111</f>
        <v>0</v>
      </c>
      <c r="ET121" s="68"/>
      <c r="EU121" s="57">
        <f t="shared" si="138"/>
        <v>0</v>
      </c>
      <c r="EV121" s="67"/>
      <c r="EW121" s="55">
        <f>'m8'!AW111+'m8'!AY111+'m8'!BA111+'m8'!BC111+'m8'!BE111+'m8'!BG111+'m8'!BI111</f>
        <v>0</v>
      </c>
      <c r="EX121" s="57">
        <f t="shared" si="139"/>
        <v>0</v>
      </c>
      <c r="EY121" s="57">
        <f>'m8'!AX111+'m8'!AZ111+'m8'!BB111+'m8'!BD111+'m8'!BF111+'m8'!BH111+'m8'!BJ111</f>
        <v>0</v>
      </c>
      <c r="EZ121" s="68"/>
      <c r="FA121" s="57">
        <f t="shared" si="140"/>
        <v>0</v>
      </c>
      <c r="FB121" s="67"/>
      <c r="FC121" s="55">
        <f>'m8'!BK111+'m9'!C111+'m9'!E111+'m9'!G111+'m9'!I111+'m9'!K111+'m9'!M111</f>
        <v>0</v>
      </c>
      <c r="FD121" s="57">
        <f>'m8'!BK111*ED121+'m9'!C111*FH121+'m9'!E111*FH121+'m9'!G111*FH121+'m9'!I111*FH121+'m9'!K111*FH121+'m9'!M111*FH121</f>
        <v>0</v>
      </c>
      <c r="FE121" s="57">
        <f>'m8'!BL111+'m9'!D111+'m9'!F111+'m9'!H111+'m9'!J111+'m9'!L111+'m9'!N111</f>
        <v>0</v>
      </c>
      <c r="FF121" s="68"/>
      <c r="FG121" s="57">
        <f t="shared" si="141"/>
        <v>0</v>
      </c>
      <c r="FH121" s="65">
        <f>IFERROR(__xludf.DUMMYFUNCTION("""COMPUTED_VALUE"""),100.0)</f>
        <v>100</v>
      </c>
      <c r="FI121" s="97">
        <f>'m9'!O111+'m9'!Q111+'m9'!S111+'m9'!U111+'m9'!W111+'m9'!Y111+'m9'!AA111</f>
        <v>0</v>
      </c>
      <c r="FJ121" s="63">
        <f t="shared" si="142"/>
        <v>0</v>
      </c>
      <c r="FK121" s="63">
        <f>'m9'!P111+'m9'!R111+'m9'!T111+'m9'!V111+'m9'!X111+'m9'!Z111+'m9'!AB111</f>
        <v>0</v>
      </c>
      <c r="FL121" s="64"/>
      <c r="FM121" s="63">
        <f t="shared" si="143"/>
        <v>0</v>
      </c>
      <c r="FN121" s="67"/>
      <c r="FO121" s="55">
        <f>'m9'!AC111+'m9'!AE111+'m9'!AG111+'m9'!AI111+'m9'!AK111+'m9'!AM111+'m9'!AO111</f>
        <v>0</v>
      </c>
      <c r="FP121" s="57">
        <f t="shared" si="144"/>
        <v>0</v>
      </c>
      <c r="FQ121" s="57">
        <f>'m9'!AD111+'m9'!AF111+'m9'!AH111+'m9'!AJ111+'m9'!AL111+'m9'!AN111+'m9'!AP111</f>
        <v>0</v>
      </c>
      <c r="FR121" s="68"/>
      <c r="FS121" s="57">
        <f t="shared" si="145"/>
        <v>0</v>
      </c>
      <c r="FT121" s="67"/>
      <c r="FU121" s="55">
        <f>'m9'!AQ111+'m9'!AS111+'m9'!AU111+'m9'!AW111+'m9'!AY111+'m9'!BA111+'m9'!BC111</f>
        <v>0</v>
      </c>
      <c r="FV121" s="57">
        <f t="shared" si="146"/>
        <v>0</v>
      </c>
      <c r="FW121" s="57">
        <f>'m9'!AR111+'m9'!AT111+'m9'!AV111+'m9'!AX111+'m9'!AZ111+'m9'!BB111+'m9'!BD111</f>
        <v>0</v>
      </c>
      <c r="FX121" s="68"/>
      <c r="FY121" s="57">
        <f t="shared" si="147"/>
        <v>0</v>
      </c>
      <c r="FZ121" s="67"/>
      <c r="GA121" s="55">
        <f>'m9'!BE111+'m9'!BG111+'m9'!BI111+'m10'!C121+'m10'!E121+'m10'!G121+'m10'!I121</f>
        <v>0</v>
      </c>
      <c r="GB121" s="57">
        <f t="shared" si="148"/>
        <v>0</v>
      </c>
      <c r="GC121" s="57">
        <f>'m9'!BF111+'m9'!BH111+'m9'!BJ111+'m10'!D121+'m10'!F121+'m10'!H121+'m10'!J121</f>
        <v>0</v>
      </c>
      <c r="GD121" s="68"/>
      <c r="GE121" s="57">
        <f t="shared" si="149"/>
        <v>0</v>
      </c>
      <c r="GF121" s="69">
        <f>IFERROR(__xludf.DUMMYFUNCTION("""COMPUTED_VALUE"""),100.0)</f>
        <v>100</v>
      </c>
      <c r="GG121" s="55">
        <f>'m10'!K121+'m10'!M121+'m10'!O121+'m10'!Q121+'m10'!S121+'m10'!U121+'m10'!W121</f>
        <v>0</v>
      </c>
      <c r="GH121" s="57">
        <f t="shared" si="150"/>
        <v>0</v>
      </c>
      <c r="GI121" s="57">
        <f>'m10'!L121+'m10'!N121+'m10'!P121+'m10'!R121+'m10'!T121+'m10'!V121+'m10'!X121</f>
        <v>0</v>
      </c>
      <c r="GJ121" s="68"/>
      <c r="GK121" s="57">
        <f t="shared" si="151"/>
        <v>0</v>
      </c>
      <c r="GL121" s="67"/>
      <c r="GM121" s="55">
        <f>'m10'!Y121+'m10'!AA121+'m10'!AC121+'m10'!AE121+'m10'!AG121+'m10'!AI121+'m10'!AK121</f>
        <v>0</v>
      </c>
      <c r="GN121" s="57">
        <f t="shared" si="152"/>
        <v>0</v>
      </c>
      <c r="GO121" s="57">
        <f>'m10'!Z121+'m10'!AB121+'m10'!AD121+'m10'!AF121+'m10'!AH121+'m10'!AJ121+'m10'!AL121</f>
        <v>0</v>
      </c>
      <c r="GP121" s="68"/>
      <c r="GQ121" s="57">
        <f t="shared" si="153"/>
        <v>0</v>
      </c>
      <c r="GR121" s="61"/>
      <c r="GS121" s="55">
        <f>'m10'!AM121+'m10'!AO121+'m10'!AQ121+'m10'!AS121+'m10'!AU121+'m10'!AW121+'m10'!AY121</f>
        <v>0</v>
      </c>
      <c r="GT121" s="57">
        <f t="shared" si="154"/>
        <v>0</v>
      </c>
      <c r="GU121" s="57">
        <f>'m10'!AN121+'m10'!AP121+'m10'!AR121+'m10'!AT121+'m10'!AV121+'m10'!AX121+'m10'!AZ121</f>
        <v>0</v>
      </c>
      <c r="GV121" s="58"/>
      <c r="GW121" s="57">
        <f t="shared" si="155"/>
        <v>0</v>
      </c>
      <c r="GX121" s="61"/>
      <c r="GY121" s="55">
        <f>'m10'!BA121+'m10'!BC121+'m10'!BE121+'m10'!BG121+'m10'!BI121+'m10'!BK121+'m11'!C121</f>
        <v>0</v>
      </c>
      <c r="GZ121" s="57">
        <f t="shared" si="156"/>
        <v>0</v>
      </c>
      <c r="HA121" s="57">
        <f>'m10'!BB121+'m10'!BD121+'m10'!BF121+'m10'!BH121+'m10'!BJ121+'m10'!BL121+'m11'!D121</f>
        <v>0</v>
      </c>
      <c r="HB121" s="58"/>
      <c r="HC121" s="57">
        <f t="shared" si="157"/>
        <v>0</v>
      </c>
      <c r="HD121" s="69">
        <f>IFERROR(__xludf.DUMMYFUNCTION("""COMPUTED_VALUE"""),100.0)</f>
        <v>100</v>
      </c>
      <c r="HE121" s="55">
        <f>'m11'!E121+'m11'!G121+'m11'!I121+'m11'!K121+'m11'!M121+'m11'!O121+'m11'!Q121</f>
        <v>0</v>
      </c>
      <c r="HF121" s="57">
        <f t="shared" si="158"/>
        <v>0</v>
      </c>
      <c r="HG121" s="57">
        <f>'m11'!F121+'m11'!H121+'m11'!J121+'m11'!L121+'m11'!N121+'m11'!P121+'m11'!R121</f>
        <v>0</v>
      </c>
      <c r="HH121" s="68"/>
      <c r="HI121" s="57">
        <f t="shared" si="159"/>
        <v>0</v>
      </c>
      <c r="HJ121" s="67"/>
      <c r="HK121" s="55">
        <f>'m11'!S121+'m11'!U121+'m11'!W121+'m11'!Y121+'m11'!AA121+'m11'!AC121+'m11'!AE121</f>
        <v>0</v>
      </c>
      <c r="HL121" s="57">
        <f t="shared" si="160"/>
        <v>0</v>
      </c>
      <c r="HM121" s="57">
        <f>'m11'!T121+'m11'!V121+'m11'!X121+'m11'!Z121+'m11'!AB121+'m11'!AD121+'m11'!AF121</f>
        <v>0</v>
      </c>
      <c r="HN121" s="68"/>
      <c r="HO121" s="57">
        <f t="shared" si="161"/>
        <v>0</v>
      </c>
      <c r="HP121" s="61"/>
      <c r="HQ121" s="55">
        <f>'m11'!AG121+'m11'!AI121+'m11'!AK121+'m11'!AM121+'m11'!AO121+'m11'!AQ121+'m11'!AS121</f>
        <v>0</v>
      </c>
      <c r="HR121" s="57">
        <f t="shared" si="162"/>
        <v>0</v>
      </c>
      <c r="HS121" s="57">
        <f>'m11'!AH121+'m11'!AJ121+'m11'!AL121+'m11'!AN121+'m11'!AP121+'m11'!AR121+'m11'!AT121</f>
        <v>0</v>
      </c>
      <c r="HT121" s="58"/>
      <c r="HU121" s="57">
        <f t="shared" si="163"/>
        <v>0</v>
      </c>
      <c r="HV121" s="61"/>
      <c r="HW121" s="55">
        <f>'m11'!AU121+'m11'!AW121+'m11'!AY121+'m11'!BA121+'m11'!BC121+'m11'!BE121+'m11'!BG121</f>
        <v>0</v>
      </c>
      <c r="HX121" s="57">
        <f t="shared" si="164"/>
        <v>0</v>
      </c>
      <c r="HY121" s="57">
        <f>'m11'!AV121+'m11'!AX121+'m11'!AZ121+'m11'!BB121+'m11'!BD121+'m11'!BF121+'m11'!BH121</f>
        <v>0</v>
      </c>
      <c r="HZ121" s="58"/>
      <c r="IA121" s="57">
        <f t="shared" si="165"/>
        <v>0</v>
      </c>
      <c r="IB121" s="61">
        <f>IFERROR(__xludf.DUMMYFUNCTION("""COMPUTED_VALUE"""),100.0)</f>
        <v>100</v>
      </c>
      <c r="IC121" s="55">
        <f>'m11'!BI121+'m12'!C121+'m12'!E121+'m12'!G121+'m12'!I121+'m12'!K121+'m12'!M121</f>
        <v>0</v>
      </c>
      <c r="ID121" s="57">
        <f t="shared" si="166"/>
        <v>0</v>
      </c>
      <c r="IE121" s="57">
        <f>'m11'!BJ121+'m12'!D121+'m12'!F121+'m12'!H121+'m12'!J121+'m12'!L121+'m12'!N121</f>
        <v>0</v>
      </c>
      <c r="IF121" s="58"/>
      <c r="IG121" s="57">
        <f t="shared" si="167"/>
        <v>0</v>
      </c>
      <c r="IH121" s="61"/>
      <c r="II121" s="55">
        <f>'m12'!O121+'m12'!Q121+'m12'!S121+'m12'!U121+'m12'!W121+'m12'!Y121+'m12'!AA121</f>
        <v>0</v>
      </c>
      <c r="IJ121" s="57">
        <f t="shared" si="168"/>
        <v>0</v>
      </c>
      <c r="IK121" s="57">
        <f>'m12'!P121+'m12'!R121+'m12'!T121+'m12'!V121+'m12'!X121+'m12'!Z121+'m12'!AB121</f>
        <v>0</v>
      </c>
      <c r="IL121" s="58"/>
      <c r="IM121" s="57">
        <f t="shared" si="169"/>
        <v>0</v>
      </c>
      <c r="IN121" s="61"/>
      <c r="IO121" s="55">
        <f>'m12'!AC121+'m12'!AE121+'m12'!AG121+'m12'!AI121+'m12'!AK121+'m12'!AM121+'m12'!AO121</f>
        <v>0</v>
      </c>
      <c r="IP121" s="57">
        <f t="shared" si="170"/>
        <v>0</v>
      </c>
      <c r="IQ121" s="57">
        <f>'m12'!AD121+'m12'!AF121+'m12'!AH121+'m12'!AJ121+'m12'!AL121+'m12'!AN121+'m12'!AP121</f>
        <v>0</v>
      </c>
      <c r="IR121" s="58"/>
      <c r="IS121" s="57">
        <f t="shared" si="171"/>
        <v>0</v>
      </c>
      <c r="IT121" s="61"/>
      <c r="IU121" s="55">
        <f>'m12'!AQ121+'m12'!AS121+'m12'!AU121+'m12'!AW121+'m12'!AY121+'m12'!BA121+'m12'!BC121</f>
        <v>0</v>
      </c>
      <c r="IV121" s="57">
        <f t="shared" si="172"/>
        <v>0</v>
      </c>
      <c r="IW121" s="57">
        <f>'m12'!AR121+'m12'!AT121+'m12'!AV121+'m12'!AX121+'m12'!AZ121+'m12'!BB121+'m12'!BD121</f>
        <v>0</v>
      </c>
      <c r="IX121" s="58"/>
      <c r="IY121" s="57">
        <f t="shared" si="173"/>
        <v>0</v>
      </c>
      <c r="IZ121" s="61"/>
      <c r="JA121" s="55">
        <f>'m12'!BE121+'m12'!BG121+'m12'!BI121+'m12'!BK121</f>
        <v>0</v>
      </c>
      <c r="JB121" s="57">
        <f t="shared" si="174"/>
        <v>0</v>
      </c>
      <c r="JC121" s="57">
        <f>'m12'!BF121+'m12'!BH121+'m12'!BJ121+'m12'!BL121</f>
        <v>0</v>
      </c>
      <c r="JD121" s="58"/>
      <c r="JE121" s="57">
        <f t="shared" si="175"/>
        <v>0</v>
      </c>
    </row>
    <row r="122">
      <c r="A122" s="2" t="str">
        <f>IFERROR(__xludf.DUMMYFUNCTION("""COMPUTED_VALUE"""),"Tomáš Lukas")</f>
        <v>Tomáš Lukas</v>
      </c>
      <c r="B122" s="2"/>
      <c r="C122" s="98"/>
      <c r="D122" s="46"/>
      <c r="E122" s="46"/>
      <c r="F122" s="47"/>
      <c r="G122" s="46"/>
      <c r="H122" s="2"/>
      <c r="I122" s="98"/>
      <c r="J122" s="46"/>
      <c r="K122" s="46"/>
      <c r="L122" s="47"/>
      <c r="M122" s="46"/>
      <c r="N122" s="2"/>
      <c r="O122" s="45"/>
      <c r="P122" s="46"/>
      <c r="Q122" s="46"/>
      <c r="R122" s="47"/>
      <c r="S122" s="46"/>
      <c r="T122" s="2"/>
      <c r="U122" s="45"/>
      <c r="V122" s="46"/>
      <c r="W122" s="46"/>
      <c r="X122" s="47"/>
      <c r="Y122" s="46"/>
      <c r="Z122" s="2"/>
      <c r="AA122" s="45"/>
      <c r="AB122" s="46"/>
      <c r="AC122" s="46"/>
      <c r="AD122" s="47"/>
      <c r="AE122" s="46"/>
      <c r="AF122" s="2"/>
      <c r="AG122" s="45"/>
      <c r="AH122" s="46"/>
      <c r="AI122" s="46"/>
      <c r="AJ122" s="47"/>
      <c r="AK122" s="46"/>
      <c r="AL122" s="2"/>
      <c r="AM122" s="45"/>
      <c r="AN122" s="46"/>
      <c r="AO122" s="46"/>
      <c r="AP122" s="47"/>
      <c r="AQ122" s="46"/>
      <c r="AR122" s="2"/>
      <c r="AS122" s="45"/>
      <c r="AT122" s="46"/>
      <c r="AU122" s="46"/>
      <c r="AV122" s="47"/>
      <c r="AW122" s="62"/>
      <c r="AX122" s="2"/>
      <c r="AY122" s="45"/>
      <c r="AZ122" s="46"/>
      <c r="BA122" s="46"/>
      <c r="BB122" s="47"/>
      <c r="BC122" s="46"/>
      <c r="BD122" s="2"/>
      <c r="BE122" s="45"/>
      <c r="BF122" s="46"/>
      <c r="BG122" s="46"/>
      <c r="BH122" s="47"/>
      <c r="BI122" s="46"/>
      <c r="BJ122" s="2"/>
      <c r="BK122" s="45"/>
      <c r="BL122" s="46"/>
      <c r="BM122" s="46"/>
      <c r="BN122" s="47"/>
      <c r="BO122" s="46"/>
      <c r="BP122" s="2"/>
      <c r="BQ122" s="45"/>
      <c r="BR122" s="46"/>
      <c r="BS122" s="46"/>
      <c r="BT122" s="47"/>
      <c r="BU122" s="46"/>
      <c r="BV122" s="2"/>
      <c r="BW122" s="45">
        <f>'m5'!AY100+'m5'!BA100+'m5'!BC100+'m5'!BE100+'m5'!BG100+'m5'!BI100+'m5'!BK100</f>
        <v>0</v>
      </c>
      <c r="BX122" s="46">
        <f>'m5'!A100*BW122</f>
        <v>0</v>
      </c>
      <c r="BY122" s="46">
        <f>'m5'!AZ100+'m5'!BB100+'m5'!BD100+'m5'!BF100+'m5'!BH100+'m5'!BJ100+'m5'!BL100</f>
        <v>0</v>
      </c>
      <c r="BZ122" s="47"/>
      <c r="CA122" s="46">
        <f t="shared" si="116"/>
        <v>0</v>
      </c>
      <c r="CB122" s="2"/>
      <c r="CC122" s="45">
        <f>'m6'!C112+'m6'!E112+'m6'!G112+'m6'!I112+'m6'!K112+'m6'!M112+'m6'!O112</f>
        <v>0</v>
      </c>
      <c r="CD122" s="46">
        <f t="shared" si="117"/>
        <v>0</v>
      </c>
      <c r="CE122" s="46">
        <f>'m6'!D112+'m6'!F112+'m6'!H112+'m6'!J112+'m6'!L112+'m6'!N112+'m6'!P112</f>
        <v>0</v>
      </c>
      <c r="CF122" s="64"/>
      <c r="CG122" s="46">
        <f t="shared" si="118"/>
        <v>0</v>
      </c>
      <c r="CH122" s="2"/>
      <c r="CI122" s="45">
        <f>'m6'!Q112+'m6'!S112+'m6'!U112+'m6'!W112+'m6'!Y112+'m6'!AA112+'m6'!AC112</f>
        <v>0</v>
      </c>
      <c r="CJ122" s="54">
        <f t="shared" si="119"/>
        <v>0</v>
      </c>
      <c r="CK122" s="46">
        <f>'m6'!R112+'m6'!T112+'m6'!V112+'m6'!X112+'m6'!Z112+'m6'!AB112+'m6'!AD112</f>
        <v>0</v>
      </c>
      <c r="CL122" s="64"/>
      <c r="CM122" s="46">
        <f t="shared" si="120"/>
        <v>0</v>
      </c>
      <c r="CN122" s="2"/>
      <c r="CO122" s="45">
        <f>'m6'!AE112+'m6'!AG112+'m6'!AI112+'m6'!AK112+'m6'!AM112+'m6'!AO112+'m6'!AQ112</f>
        <v>0</v>
      </c>
      <c r="CP122" s="46">
        <f t="shared" si="121"/>
        <v>0</v>
      </c>
      <c r="CQ122" s="46">
        <f>'m6'!AF112+'m6'!AH112+'m6'!AJ112+'m6'!AL112+'m6'!AN112+'m6'!AP112+'m6'!AR112</f>
        <v>0</v>
      </c>
      <c r="CR122" s="64"/>
      <c r="CS122" s="46">
        <f t="shared" si="122"/>
        <v>0</v>
      </c>
      <c r="CT122" s="2"/>
      <c r="CU122" s="45">
        <f>'m6'!AS112+'m6'!AU112+'m6'!AW112+'m6'!AY112+'m6'!BA112+'m6'!BC112+'m6'!BE112</f>
        <v>0</v>
      </c>
      <c r="CV122" s="46">
        <f t="shared" si="123"/>
        <v>0</v>
      </c>
      <c r="CW122" s="46">
        <f>'m6'!AT112+'m6'!AV112+'m6'!AX112+'m6'!AZ112+'m6'!BB112+'m6'!BD112+'m6'!BF112</f>
        <v>0</v>
      </c>
      <c r="CX122" s="64"/>
      <c r="CY122" s="46">
        <f t="shared" si="124"/>
        <v>0</v>
      </c>
      <c r="CZ122" s="2"/>
      <c r="DA122" s="45">
        <f>'m6'!BG112+'m6'!BI112+'m7'!C112+'m7'!E112+'m7'!G112+'m7'!I112+'m7'!K112</f>
        <v>0</v>
      </c>
      <c r="DB122" s="46">
        <f>('m6'!BG112+'m6'!BI112)*'m6'!A112+('m7'!C112+'m7'!E112+'m7'!G112+'m7'!I112+'m7'!K112)*'m7'!A112</f>
        <v>0</v>
      </c>
      <c r="DC122" s="46">
        <f>'m6'!BH112+'m6'!BJ112+'m7'!D112+'m7'!F112+'m7'!H112+'m7'!J112+'m7'!L112</f>
        <v>0</v>
      </c>
      <c r="DD122" s="64"/>
      <c r="DE122" s="46">
        <f t="shared" si="125"/>
        <v>0</v>
      </c>
      <c r="DF122" s="2"/>
      <c r="DG122" s="45">
        <f>'m7'!M112+'m7'!O112+'m7'!Q112+'m7'!S112+'m7'!U112+'m7'!W112+'m7'!Y112</f>
        <v>0</v>
      </c>
      <c r="DH122" s="46">
        <f t="shared" si="126"/>
        <v>0</v>
      </c>
      <c r="DI122" s="46">
        <f>'m7'!N112+'m7'!P112+'m7'!R112+'m7'!T112+'m7'!V112+'m7'!X112+'m7'!Z112</f>
        <v>0</v>
      </c>
      <c r="DJ122" s="64"/>
      <c r="DK122" s="46">
        <f t="shared" si="127"/>
        <v>0</v>
      </c>
      <c r="DL122" s="2"/>
      <c r="DM122" s="45">
        <f>'m7'!AA112+'m7'!AC112+'m7'!AE112+'m7'!AG112+'m7'!AI112+'m7'!AK112+'m7'!AM112</f>
        <v>0</v>
      </c>
      <c r="DN122" s="46">
        <f t="shared" si="128"/>
        <v>0</v>
      </c>
      <c r="DO122" s="46">
        <f>'m7'!AB112+'m7'!AD112+'m7'!AF112+'m7'!AH112+'m7'!AJ112+'m7'!AL112+'m7'!AN112</f>
        <v>0</v>
      </c>
      <c r="DP122" s="64"/>
      <c r="DQ122" s="46">
        <f t="shared" si="129"/>
        <v>0</v>
      </c>
      <c r="DR122" s="2"/>
      <c r="DS122" s="45">
        <f>'m7'!AO112+'m7'!AQ112+'m7'!AS112+'m7'!AU112+'m7'!AW112+'m7'!AY112+'m7'!BA112</f>
        <v>0</v>
      </c>
      <c r="DT122" s="46">
        <f t="shared" si="130"/>
        <v>0</v>
      </c>
      <c r="DU122" s="46">
        <f>'m7'!AP112+'m7'!AR112+'m7'!AT112+'m7'!AV112+'m7'!AX112+'m7'!AZ112+'m7'!BB112</f>
        <v>0</v>
      </c>
      <c r="DV122" s="64"/>
      <c r="DW122" s="46">
        <f t="shared" si="131"/>
        <v>0</v>
      </c>
      <c r="DX122" s="2"/>
      <c r="DY122" s="97">
        <f>'m7'!BC112+'m7'!BE112+'m7'!BG112+'m7'!BI112+'m7'!BK112+'m8'!C112+'m8'!E112</f>
        <v>0</v>
      </c>
      <c r="DZ122" s="63">
        <f>('m7'!BC112+'m7'!BE112+'m7'!BG112+'m7'!BI112+'m7'!BK112)*DF122+('m8'!C112+'m8'!E112)*ED122</f>
        <v>0</v>
      </c>
      <c r="EA122" s="63">
        <f>'m7'!BD112+'m7'!BF112+'m7'!BH112+'m7'!BJ112+'m7'!BL112+'m8'!D112+'m8'!F112</f>
        <v>0</v>
      </c>
      <c r="EB122" s="64"/>
      <c r="EC122" s="63">
        <f t="shared" si="132"/>
        <v>0</v>
      </c>
      <c r="ED122" s="66"/>
      <c r="EE122" s="97">
        <f>'m8'!G112+'m8'!I112+'m8'!K112+'m8'!M112+'m8'!O112+'m8'!Q112+'m8'!S112</f>
        <v>0</v>
      </c>
      <c r="EF122" s="63">
        <f t="shared" si="133"/>
        <v>0</v>
      </c>
      <c r="EG122" s="63">
        <f>'m8'!H112+'m8'!J112+'m8'!L112+'m8'!N112+'m8'!P112+'m8'!R112+'m8'!T112</f>
        <v>0</v>
      </c>
      <c r="EH122" s="64"/>
      <c r="EI122" s="63">
        <f t="shared" si="134"/>
        <v>0</v>
      </c>
      <c r="EJ122" s="66"/>
      <c r="EK122" s="97">
        <f>'m8'!U112+'m8'!W112+'m8'!Y112+'m8'!AA112+'m8'!AC112+'m8'!AE112+'m8'!AG112</f>
        <v>0</v>
      </c>
      <c r="EL122" s="63">
        <f t="shared" si="135"/>
        <v>0</v>
      </c>
      <c r="EM122" s="63">
        <f>'m8'!V112+'m8'!X112+'m8'!Z112+'m8'!AB112+'m8'!AD112+'m8'!AF112+'m8'!AH112</f>
        <v>0</v>
      </c>
      <c r="EN122" s="64"/>
      <c r="EO122" s="63">
        <f t="shared" si="136"/>
        <v>0</v>
      </c>
      <c r="EP122" s="67"/>
      <c r="EQ122" s="55">
        <f>'m8'!AI112+'m8'!AK112+'m8'!AM112+'m8'!AO112+'m8'!AQ112+'m8'!AS112+'m8'!AU112</f>
        <v>0</v>
      </c>
      <c r="ER122" s="57">
        <f t="shared" si="137"/>
        <v>0</v>
      </c>
      <c r="ES122" s="57">
        <f>'m8'!AJ112+'m8'!AL112+'m8'!AN112+'m8'!AP112+'m8'!AR112+'m8'!AT112+'m8'!AV112</f>
        <v>0</v>
      </c>
      <c r="ET122" s="68"/>
      <c r="EU122" s="57">
        <f t="shared" si="138"/>
        <v>0</v>
      </c>
      <c r="EV122" s="67"/>
      <c r="EW122" s="55">
        <f>'m8'!AW112+'m8'!AY112+'m8'!BA112+'m8'!BC112+'m8'!BE112+'m8'!BG112+'m8'!BI112</f>
        <v>0</v>
      </c>
      <c r="EX122" s="57">
        <f t="shared" si="139"/>
        <v>0</v>
      </c>
      <c r="EY122" s="57">
        <f>'m8'!AX112+'m8'!AZ112+'m8'!BB112+'m8'!BD112+'m8'!BF112+'m8'!BH112+'m8'!BJ112</f>
        <v>0</v>
      </c>
      <c r="EZ122" s="68"/>
      <c r="FA122" s="57">
        <f t="shared" si="140"/>
        <v>0</v>
      </c>
      <c r="FB122" s="67"/>
      <c r="FC122" s="55">
        <f>'m8'!BK112+'m9'!C112+'m9'!E112+'m9'!G112+'m9'!I112+'m9'!K112+'m9'!M112</f>
        <v>0</v>
      </c>
      <c r="FD122" s="57">
        <f>'m8'!BK112*ED122+'m9'!C112*FH122+'m9'!E112*FH122+'m9'!G112*FH122+'m9'!I112*FH122+'m9'!K112*FH122+'m9'!M112*FH122</f>
        <v>0</v>
      </c>
      <c r="FE122" s="57">
        <f>'m8'!BL112+'m9'!D112+'m9'!F112+'m9'!H112+'m9'!J112+'m9'!L112+'m9'!N112</f>
        <v>0</v>
      </c>
      <c r="FF122" s="68"/>
      <c r="FG122" s="57">
        <f t="shared" si="141"/>
        <v>0</v>
      </c>
      <c r="FH122" s="65">
        <f>IFERROR(__xludf.DUMMYFUNCTION("""COMPUTED_VALUE"""),100.0)</f>
        <v>100</v>
      </c>
      <c r="FI122" s="97">
        <f>'m9'!O112+'m9'!Q112+'m9'!S112+'m9'!U112+'m9'!W112+'m9'!Y112+'m9'!AA112</f>
        <v>0</v>
      </c>
      <c r="FJ122" s="63">
        <f t="shared" si="142"/>
        <v>0</v>
      </c>
      <c r="FK122" s="63">
        <f>'m9'!P112+'m9'!R112+'m9'!T112+'m9'!V112+'m9'!X112+'m9'!Z112+'m9'!AB112</f>
        <v>0</v>
      </c>
      <c r="FL122" s="64"/>
      <c r="FM122" s="63">
        <f t="shared" si="143"/>
        <v>0</v>
      </c>
      <c r="FN122" s="67"/>
      <c r="FO122" s="55">
        <f>'m9'!AC112+'m9'!AE112+'m9'!AG112+'m9'!AI112+'m9'!AK112+'m9'!AM112+'m9'!AO112</f>
        <v>0</v>
      </c>
      <c r="FP122" s="57">
        <f t="shared" si="144"/>
        <v>0</v>
      </c>
      <c r="FQ122" s="57">
        <f>'m9'!AD112+'m9'!AF112+'m9'!AH112+'m9'!AJ112+'m9'!AL112+'m9'!AN112+'m9'!AP112</f>
        <v>0</v>
      </c>
      <c r="FR122" s="68"/>
      <c r="FS122" s="57">
        <f t="shared" si="145"/>
        <v>0</v>
      </c>
      <c r="FT122" s="67"/>
      <c r="FU122" s="55">
        <f>'m9'!AQ112+'m9'!AS112+'m9'!AU112+'m9'!AW112+'m9'!AY112+'m9'!BA112+'m9'!BC112</f>
        <v>22.5</v>
      </c>
      <c r="FV122" s="57">
        <f t="shared" si="146"/>
        <v>2250</v>
      </c>
      <c r="FW122" s="57">
        <f>'m9'!AR112+'m9'!AT112+'m9'!AV112+'m9'!AX112+'m9'!AZ112+'m9'!BB112+'m9'!BD112</f>
        <v>1650</v>
      </c>
      <c r="FX122" s="68"/>
      <c r="FY122" s="57">
        <f t="shared" si="147"/>
        <v>-600</v>
      </c>
      <c r="FZ122" s="67"/>
      <c r="GA122" s="55">
        <f>'m9'!BE112+'m9'!BG112+'m9'!BI112+'m10'!C122+'m10'!E122+'m10'!G122+'m10'!I122</f>
        <v>47.5</v>
      </c>
      <c r="GB122" s="57">
        <f t="shared" si="148"/>
        <v>4750</v>
      </c>
      <c r="GC122" s="57">
        <f>'m9'!BF112+'m9'!BH112+'m9'!BJ112+'m10'!D122+'m10'!F122+'m10'!H122+'m10'!J122</f>
        <v>4750</v>
      </c>
      <c r="GD122" s="68"/>
      <c r="GE122" s="57">
        <f t="shared" si="149"/>
        <v>0</v>
      </c>
      <c r="GF122" s="69">
        <f>IFERROR(__xludf.DUMMYFUNCTION("""COMPUTED_VALUE"""),100.0)</f>
        <v>100</v>
      </c>
      <c r="GG122" s="55">
        <f>'m10'!K122+'m10'!M122+'m10'!O122+'m10'!Q122+'m10'!S122+'m10'!U122+'m10'!W122</f>
        <v>34</v>
      </c>
      <c r="GH122" s="57">
        <f t="shared" si="150"/>
        <v>3400</v>
      </c>
      <c r="GI122" s="57">
        <f>'m10'!L122+'m10'!N122+'m10'!P122+'m10'!R122+'m10'!T122+'m10'!V122+'m10'!X122</f>
        <v>3400</v>
      </c>
      <c r="GJ122" s="68"/>
      <c r="GK122" s="57">
        <f t="shared" si="151"/>
        <v>0</v>
      </c>
      <c r="GL122" s="67"/>
      <c r="GM122" s="55">
        <f>'m10'!Y122+'m10'!AA122+'m10'!AC122+'m10'!AE122+'m10'!AG122+'m10'!AI122+'m10'!AK122</f>
        <v>27</v>
      </c>
      <c r="GN122" s="57">
        <f t="shared" si="152"/>
        <v>2700</v>
      </c>
      <c r="GO122" s="57">
        <f>'m10'!Z122+'m10'!AB122+'m10'!AD122+'m10'!AF122+'m10'!AH122+'m10'!AJ122+'m10'!AL122</f>
        <v>2700</v>
      </c>
      <c r="GP122" s="68"/>
      <c r="GQ122" s="57">
        <f t="shared" si="153"/>
        <v>0</v>
      </c>
      <c r="GR122" s="61"/>
      <c r="GS122" s="55">
        <f>'m10'!AM122+'m10'!AO122+'m10'!AQ122+'m10'!AS122+'m10'!AU122+'m10'!AW122+'m10'!AY122</f>
        <v>25.5</v>
      </c>
      <c r="GT122" s="57">
        <f t="shared" si="154"/>
        <v>2550</v>
      </c>
      <c r="GU122" s="57">
        <f>'m10'!AN122+'m10'!AP122+'m10'!AR122+'m10'!AT122+'m10'!AV122+'m10'!AX122+'m10'!AZ122</f>
        <v>2550</v>
      </c>
      <c r="GV122" s="58"/>
      <c r="GW122" s="57">
        <f t="shared" si="155"/>
        <v>0</v>
      </c>
      <c r="GX122" s="61"/>
      <c r="GY122" s="55">
        <f>'m10'!BA122+'m10'!BC122+'m10'!BE122+'m10'!BG122+'m10'!BI122+'m10'!BK122+'m11'!C122</f>
        <v>11</v>
      </c>
      <c r="GZ122" s="57">
        <f t="shared" si="156"/>
        <v>1100</v>
      </c>
      <c r="HA122" s="57">
        <f>'m10'!BB122+'m10'!BD122+'m10'!BF122+'m10'!BH122+'m10'!BJ122+'m10'!BL122+'m11'!D122</f>
        <v>1100</v>
      </c>
      <c r="HB122" s="58"/>
      <c r="HC122" s="57">
        <f t="shared" si="157"/>
        <v>0</v>
      </c>
      <c r="HD122" s="69">
        <f>IFERROR(__xludf.DUMMYFUNCTION("""COMPUTED_VALUE"""),100.0)</f>
        <v>100</v>
      </c>
      <c r="HE122" s="55">
        <f>'m11'!E122+'m11'!G122+'m11'!I122+'m11'!K122+'m11'!M122+'m11'!O122+'m11'!Q122</f>
        <v>9</v>
      </c>
      <c r="HF122" s="57">
        <f t="shared" si="158"/>
        <v>900</v>
      </c>
      <c r="HG122" s="57">
        <f>'m11'!F122+'m11'!H122+'m11'!J122+'m11'!L122+'m11'!N122+'m11'!P122+'m11'!R122</f>
        <v>900</v>
      </c>
      <c r="HH122" s="68"/>
      <c r="HI122" s="57">
        <f t="shared" si="159"/>
        <v>0</v>
      </c>
      <c r="HJ122" s="67"/>
      <c r="HK122" s="55">
        <f>'m11'!S122+'m11'!U122+'m11'!W122+'m11'!Y122+'m11'!AA122+'m11'!AC122+'m11'!AE122</f>
        <v>0</v>
      </c>
      <c r="HL122" s="57">
        <f t="shared" si="160"/>
        <v>0</v>
      </c>
      <c r="HM122" s="57">
        <f>'m11'!T122+'m11'!V122+'m11'!X122+'m11'!Z122+'m11'!AB122+'m11'!AD122+'m11'!AF122</f>
        <v>0</v>
      </c>
      <c r="HN122" s="68"/>
      <c r="HO122" s="57">
        <f t="shared" si="161"/>
        <v>0</v>
      </c>
      <c r="HP122" s="61"/>
      <c r="HQ122" s="55">
        <f>'m11'!AG122+'m11'!AI122+'m11'!AK122+'m11'!AM122+'m11'!AO122+'m11'!AQ122+'m11'!AS122</f>
        <v>0</v>
      </c>
      <c r="HR122" s="57">
        <f t="shared" si="162"/>
        <v>0</v>
      </c>
      <c r="HS122" s="57">
        <f>'m11'!AH122+'m11'!AJ122+'m11'!AL122+'m11'!AN122+'m11'!AP122+'m11'!AR122+'m11'!AT122</f>
        <v>0</v>
      </c>
      <c r="HT122" s="58"/>
      <c r="HU122" s="57">
        <f t="shared" si="163"/>
        <v>0</v>
      </c>
      <c r="HV122" s="61"/>
      <c r="HW122" s="55">
        <f>'m11'!AU122+'m11'!AW122+'m11'!AY122+'m11'!BA122+'m11'!BC122+'m11'!BE122+'m11'!BG122</f>
        <v>0</v>
      </c>
      <c r="HX122" s="57">
        <f t="shared" si="164"/>
        <v>0</v>
      </c>
      <c r="HY122" s="57">
        <f>'m11'!AV122+'m11'!AX122+'m11'!AZ122+'m11'!BB122+'m11'!BD122+'m11'!BF122+'m11'!BH122</f>
        <v>0</v>
      </c>
      <c r="HZ122" s="58"/>
      <c r="IA122" s="57">
        <f t="shared" si="165"/>
        <v>0</v>
      </c>
      <c r="IB122" s="61">
        <f>IFERROR(__xludf.DUMMYFUNCTION("""COMPUTED_VALUE"""),100.0)</f>
        <v>100</v>
      </c>
      <c r="IC122" s="55">
        <f>'m11'!BI122+'m12'!C122+'m12'!E122+'m12'!G122+'m12'!I122+'m12'!K122+'m12'!M122</f>
        <v>0</v>
      </c>
      <c r="ID122" s="57">
        <f t="shared" si="166"/>
        <v>0</v>
      </c>
      <c r="IE122" s="57">
        <f>'m11'!BJ122+'m12'!D122+'m12'!F122+'m12'!H122+'m12'!J122+'m12'!L122+'m12'!N122</f>
        <v>0</v>
      </c>
      <c r="IF122" s="58"/>
      <c r="IG122" s="57">
        <f t="shared" si="167"/>
        <v>0</v>
      </c>
      <c r="IH122" s="61"/>
      <c r="II122" s="55">
        <f>'m12'!O122+'m12'!Q122+'m12'!S122+'m12'!U122+'m12'!W122+'m12'!Y122+'m12'!AA122</f>
        <v>0</v>
      </c>
      <c r="IJ122" s="57">
        <f t="shared" si="168"/>
        <v>0</v>
      </c>
      <c r="IK122" s="57">
        <f>'m12'!P122+'m12'!R122+'m12'!T122+'m12'!V122+'m12'!X122+'m12'!Z122+'m12'!AB122</f>
        <v>0</v>
      </c>
      <c r="IL122" s="58"/>
      <c r="IM122" s="57">
        <f t="shared" si="169"/>
        <v>0</v>
      </c>
      <c r="IN122" s="61"/>
      <c r="IO122" s="55">
        <f>'m12'!AC122+'m12'!AE122+'m12'!AG122+'m12'!AI122+'m12'!AK122+'m12'!AM122+'m12'!AO122</f>
        <v>0</v>
      </c>
      <c r="IP122" s="57">
        <f t="shared" si="170"/>
        <v>0</v>
      </c>
      <c r="IQ122" s="57">
        <f>'m12'!AD122+'m12'!AF122+'m12'!AH122+'m12'!AJ122+'m12'!AL122+'m12'!AN122+'m12'!AP122</f>
        <v>0</v>
      </c>
      <c r="IR122" s="58"/>
      <c r="IS122" s="57">
        <f t="shared" si="171"/>
        <v>0</v>
      </c>
      <c r="IT122" s="61"/>
      <c r="IU122" s="55">
        <f>'m12'!AQ122+'m12'!AS122+'m12'!AU122+'m12'!AW122+'m12'!AY122+'m12'!BA122+'m12'!BC122</f>
        <v>0</v>
      </c>
      <c r="IV122" s="57">
        <f t="shared" si="172"/>
        <v>0</v>
      </c>
      <c r="IW122" s="57">
        <f>'m12'!AR122+'m12'!AT122+'m12'!AV122+'m12'!AX122+'m12'!AZ122+'m12'!BB122+'m12'!BD122</f>
        <v>0</v>
      </c>
      <c r="IX122" s="58"/>
      <c r="IY122" s="57">
        <f t="shared" si="173"/>
        <v>0</v>
      </c>
      <c r="IZ122" s="61"/>
      <c r="JA122" s="55">
        <f>'m12'!BE122+'m12'!BG122+'m12'!BI122+'m12'!BK122</f>
        <v>0</v>
      </c>
      <c r="JB122" s="57">
        <f t="shared" si="174"/>
        <v>0</v>
      </c>
      <c r="JC122" s="57">
        <f>'m12'!BF122+'m12'!BH122+'m12'!BJ122+'m12'!BL122</f>
        <v>0</v>
      </c>
      <c r="JD122" s="58"/>
      <c r="JE122" s="57">
        <f t="shared" si="175"/>
        <v>0</v>
      </c>
    </row>
    <row r="123">
      <c r="A123" s="2" t="str">
        <f>IFERROR(__xludf.DUMMYFUNCTION("""COMPUTED_VALUE"""),"Dominika Klementová")</f>
        <v>Dominika Klementová</v>
      </c>
      <c r="B123" s="2"/>
      <c r="C123" s="98"/>
      <c r="D123" s="46"/>
      <c r="E123" s="46"/>
      <c r="F123" s="47"/>
      <c r="G123" s="46"/>
      <c r="H123" s="2"/>
      <c r="I123" s="98"/>
      <c r="J123" s="46"/>
      <c r="K123" s="46"/>
      <c r="L123" s="47"/>
      <c r="M123" s="46"/>
      <c r="N123" s="2"/>
      <c r="O123" s="45"/>
      <c r="P123" s="46"/>
      <c r="Q123" s="46"/>
      <c r="R123" s="47"/>
      <c r="S123" s="46"/>
      <c r="T123" s="2"/>
      <c r="U123" s="45"/>
      <c r="V123" s="46"/>
      <c r="W123" s="46"/>
      <c r="X123" s="47"/>
      <c r="Y123" s="46"/>
      <c r="Z123" s="2"/>
      <c r="AA123" s="45"/>
      <c r="AB123" s="46"/>
      <c r="AC123" s="46"/>
      <c r="AD123" s="47"/>
      <c r="AE123" s="46"/>
      <c r="AF123" s="2"/>
      <c r="AG123" s="45"/>
      <c r="AH123" s="46"/>
      <c r="AI123" s="46"/>
      <c r="AJ123" s="47"/>
      <c r="AK123" s="46"/>
      <c r="AL123" s="2"/>
      <c r="AM123" s="45"/>
      <c r="AN123" s="46"/>
      <c r="AO123" s="46"/>
      <c r="AP123" s="47"/>
      <c r="AQ123" s="46"/>
      <c r="AR123" s="2"/>
      <c r="AS123" s="45"/>
      <c r="AT123" s="46"/>
      <c r="AU123" s="46"/>
      <c r="AV123" s="47"/>
      <c r="AW123" s="62"/>
      <c r="AX123" s="2"/>
      <c r="AY123" s="45"/>
      <c r="AZ123" s="46"/>
      <c r="BA123" s="46"/>
      <c r="BB123" s="47"/>
      <c r="BC123" s="46"/>
      <c r="BD123" s="2"/>
      <c r="BE123" s="45"/>
      <c r="BF123" s="46"/>
      <c r="BG123" s="46"/>
      <c r="BH123" s="47"/>
      <c r="BI123" s="46"/>
      <c r="BJ123" s="2"/>
      <c r="BK123" s="45"/>
      <c r="BL123" s="46"/>
      <c r="BM123" s="46"/>
      <c r="BN123" s="47"/>
      <c r="BO123" s="46"/>
      <c r="BP123" s="2"/>
      <c r="BQ123" s="45"/>
      <c r="BR123" s="46"/>
      <c r="BS123" s="46"/>
      <c r="BT123" s="47"/>
      <c r="BU123" s="46"/>
      <c r="BV123" s="2"/>
      <c r="BW123" s="45">
        <f>'m5'!AY101+'m5'!BA101+'m5'!BC101+'m5'!BE101+'m5'!BG101+'m5'!BI101+'m5'!BK101</f>
        <v>0</v>
      </c>
      <c r="BX123" s="46">
        <f>'m5'!A101*BW123</f>
        <v>0</v>
      </c>
      <c r="BY123" s="46">
        <f>'m5'!AZ101+'m5'!BB101+'m5'!BD101+'m5'!BF101+'m5'!BH101+'m5'!BJ101+'m5'!BL101</f>
        <v>0</v>
      </c>
      <c r="BZ123" s="47"/>
      <c r="CA123" s="46">
        <f t="shared" si="116"/>
        <v>0</v>
      </c>
      <c r="CB123" s="2"/>
      <c r="CC123" s="45">
        <f>'m6'!C113+'m6'!E113+'m6'!G113+'m6'!I113+'m6'!K113+'m6'!M113+'m6'!O113</f>
        <v>0</v>
      </c>
      <c r="CD123" s="46">
        <f t="shared" si="117"/>
        <v>0</v>
      </c>
      <c r="CE123" s="46">
        <f>'m6'!D113+'m6'!F113+'m6'!H113+'m6'!J113+'m6'!L113+'m6'!N113+'m6'!P113</f>
        <v>0</v>
      </c>
      <c r="CF123" s="64"/>
      <c r="CG123" s="46">
        <f t="shared" si="118"/>
        <v>0</v>
      </c>
      <c r="CH123" s="2"/>
      <c r="CI123" s="45">
        <f>'m6'!Q113+'m6'!S113+'m6'!U113+'m6'!W113+'m6'!Y113+'m6'!AA113+'m6'!AC113</f>
        <v>0</v>
      </c>
      <c r="CJ123" s="54">
        <f t="shared" si="119"/>
        <v>0</v>
      </c>
      <c r="CK123" s="46">
        <f>'m6'!R113+'m6'!T113+'m6'!V113+'m6'!X113+'m6'!Z113+'m6'!AB113+'m6'!AD113</f>
        <v>0</v>
      </c>
      <c r="CL123" s="64"/>
      <c r="CM123" s="46">
        <f t="shared" si="120"/>
        <v>0</v>
      </c>
      <c r="CN123" s="2"/>
      <c r="CO123" s="45">
        <f>'m6'!AE113+'m6'!AG113+'m6'!AI113+'m6'!AK113+'m6'!AM113+'m6'!AO113+'m6'!AQ113</f>
        <v>0</v>
      </c>
      <c r="CP123" s="46">
        <f t="shared" si="121"/>
        <v>0</v>
      </c>
      <c r="CQ123" s="46">
        <f>'m6'!AF113+'m6'!AH113+'m6'!AJ113+'m6'!AL113+'m6'!AN113+'m6'!AP113+'m6'!AR113</f>
        <v>0</v>
      </c>
      <c r="CR123" s="64"/>
      <c r="CS123" s="46">
        <f t="shared" si="122"/>
        <v>0</v>
      </c>
      <c r="CT123" s="2"/>
      <c r="CU123" s="45">
        <f>'m6'!AS113+'m6'!AU113+'m6'!AW113+'m6'!AY113+'m6'!BA113+'m6'!BC113+'m6'!BE113</f>
        <v>0</v>
      </c>
      <c r="CV123" s="46">
        <f t="shared" si="123"/>
        <v>0</v>
      </c>
      <c r="CW123" s="46">
        <f>'m6'!AT113+'m6'!AV113+'m6'!AX113+'m6'!AZ113+'m6'!BB113+'m6'!BD113+'m6'!BF113</f>
        <v>0</v>
      </c>
      <c r="CX123" s="64"/>
      <c r="CY123" s="46">
        <f t="shared" si="124"/>
        <v>0</v>
      </c>
      <c r="CZ123" s="2"/>
      <c r="DA123" s="45">
        <f>'m6'!BG113+'m6'!BI113+'m7'!C113+'m7'!E113+'m7'!G113+'m7'!I113+'m7'!K113</f>
        <v>0</v>
      </c>
      <c r="DB123" s="46">
        <f>('m6'!BG113+'m6'!BI113)*'m6'!A113+('m7'!C113+'m7'!E113+'m7'!G113+'m7'!I113+'m7'!K113)*'m7'!A113</f>
        <v>0</v>
      </c>
      <c r="DC123" s="46">
        <f>'m6'!BH113+'m6'!BJ113+'m7'!D113+'m7'!F113+'m7'!H113+'m7'!J113+'m7'!L113</f>
        <v>0</v>
      </c>
      <c r="DD123" s="64"/>
      <c r="DE123" s="46">
        <f t="shared" si="125"/>
        <v>0</v>
      </c>
      <c r="DF123" s="2"/>
      <c r="DG123" s="45">
        <f>'m7'!M113+'m7'!O113+'m7'!Q113+'m7'!S113+'m7'!U113+'m7'!W113+'m7'!Y113</f>
        <v>0</v>
      </c>
      <c r="DH123" s="46">
        <f t="shared" si="126"/>
        <v>0</v>
      </c>
      <c r="DI123" s="46">
        <f>'m7'!N113+'m7'!P113+'m7'!R113+'m7'!T113+'m7'!V113+'m7'!X113+'m7'!Z113</f>
        <v>0</v>
      </c>
      <c r="DJ123" s="64"/>
      <c r="DK123" s="46">
        <f t="shared" si="127"/>
        <v>0</v>
      </c>
      <c r="DL123" s="2"/>
      <c r="DM123" s="45">
        <f>'m7'!AA113+'m7'!AC113+'m7'!AE113+'m7'!AG113+'m7'!AI113+'m7'!AK113+'m7'!AM113</f>
        <v>0</v>
      </c>
      <c r="DN123" s="46">
        <f t="shared" si="128"/>
        <v>0</v>
      </c>
      <c r="DO123" s="46">
        <f>'m7'!AB113+'m7'!AD113+'m7'!AF113+'m7'!AH113+'m7'!AJ113+'m7'!AL113+'m7'!AN113</f>
        <v>0</v>
      </c>
      <c r="DP123" s="64"/>
      <c r="DQ123" s="46">
        <f t="shared" si="129"/>
        <v>0</v>
      </c>
      <c r="DR123" s="2"/>
      <c r="DS123" s="45">
        <f>'m7'!AO113+'m7'!AQ113+'m7'!AS113+'m7'!AU113+'m7'!AW113+'m7'!AY113+'m7'!BA113</f>
        <v>0</v>
      </c>
      <c r="DT123" s="46">
        <f t="shared" si="130"/>
        <v>0</v>
      </c>
      <c r="DU123" s="46">
        <f>'m7'!AP113+'m7'!AR113+'m7'!AT113+'m7'!AV113+'m7'!AX113+'m7'!AZ113+'m7'!BB113</f>
        <v>0</v>
      </c>
      <c r="DV123" s="64"/>
      <c r="DW123" s="46">
        <f t="shared" si="131"/>
        <v>0</v>
      </c>
      <c r="DX123" s="2"/>
      <c r="DY123" s="97">
        <f>'m7'!BC113+'m7'!BE113+'m7'!BG113+'m7'!BI113+'m7'!BK113+'m8'!C113+'m8'!E113</f>
        <v>0</v>
      </c>
      <c r="DZ123" s="63">
        <f>('m7'!BC113+'m7'!BE113+'m7'!BG113+'m7'!BI113+'m7'!BK113)*DF123+('m8'!C113+'m8'!E113)*ED123</f>
        <v>0</v>
      </c>
      <c r="EA123" s="63">
        <f>'m7'!BD113+'m7'!BF113+'m7'!BH113+'m7'!BJ113+'m7'!BL113+'m8'!D113+'m8'!F113</f>
        <v>0</v>
      </c>
      <c r="EB123" s="64"/>
      <c r="EC123" s="63">
        <f t="shared" si="132"/>
        <v>0</v>
      </c>
      <c r="ED123" s="66"/>
      <c r="EE123" s="97">
        <f>'m8'!G113+'m8'!I113+'m8'!K113+'m8'!M113+'m8'!O113+'m8'!Q113+'m8'!S113</f>
        <v>0</v>
      </c>
      <c r="EF123" s="63">
        <f t="shared" si="133"/>
        <v>0</v>
      </c>
      <c r="EG123" s="63">
        <f>'m8'!H113+'m8'!J113+'m8'!L113+'m8'!N113+'m8'!P113+'m8'!R113+'m8'!T113</f>
        <v>0</v>
      </c>
      <c r="EH123" s="64"/>
      <c r="EI123" s="63">
        <f t="shared" si="134"/>
        <v>0</v>
      </c>
      <c r="EJ123" s="66"/>
      <c r="EK123" s="97">
        <f>'m8'!U113+'m8'!W113+'m8'!Y113+'m8'!AA113+'m8'!AC113+'m8'!AE113+'m8'!AG113</f>
        <v>0</v>
      </c>
      <c r="EL123" s="63">
        <f t="shared" si="135"/>
        <v>0</v>
      </c>
      <c r="EM123" s="63">
        <f>'m8'!V113+'m8'!X113+'m8'!Z113+'m8'!AB113+'m8'!AD113+'m8'!AF113+'m8'!AH113</f>
        <v>0</v>
      </c>
      <c r="EN123" s="64"/>
      <c r="EO123" s="63">
        <f t="shared" si="136"/>
        <v>0</v>
      </c>
      <c r="EP123" s="67"/>
      <c r="EQ123" s="55">
        <f>'m8'!AI113+'m8'!AK113+'m8'!AM113+'m8'!AO113+'m8'!AQ113+'m8'!AS113+'m8'!AU113</f>
        <v>0</v>
      </c>
      <c r="ER123" s="57">
        <f t="shared" si="137"/>
        <v>0</v>
      </c>
      <c r="ES123" s="57">
        <f>'m8'!AJ113+'m8'!AL113+'m8'!AN113+'m8'!AP113+'m8'!AR113+'m8'!AT113+'m8'!AV113</f>
        <v>0</v>
      </c>
      <c r="ET123" s="68"/>
      <c r="EU123" s="57">
        <f t="shared" si="138"/>
        <v>0</v>
      </c>
      <c r="EV123" s="67"/>
      <c r="EW123" s="55">
        <f>'m8'!AW113+'m8'!AY113+'m8'!BA113+'m8'!BC113+'m8'!BE113+'m8'!BG113+'m8'!BI113</f>
        <v>0</v>
      </c>
      <c r="EX123" s="57">
        <f t="shared" si="139"/>
        <v>0</v>
      </c>
      <c r="EY123" s="57">
        <f>'m8'!AX113+'m8'!AZ113+'m8'!BB113+'m8'!BD113+'m8'!BF113+'m8'!BH113+'m8'!BJ113</f>
        <v>0</v>
      </c>
      <c r="EZ123" s="68"/>
      <c r="FA123" s="57">
        <f t="shared" si="140"/>
        <v>0</v>
      </c>
      <c r="FB123" s="67"/>
      <c r="FC123" s="55">
        <f>'m8'!BK113+'m9'!C113+'m9'!E113+'m9'!G113+'m9'!I113+'m9'!K113+'m9'!M113</f>
        <v>0</v>
      </c>
      <c r="FD123" s="57">
        <f>'m8'!BK113*ED123+'m9'!C113*FH123+'m9'!E113*FH123+'m9'!G113*FH123+'m9'!I113*FH123+'m9'!K113*FH123+'m9'!M113*FH123</f>
        <v>0</v>
      </c>
      <c r="FE123" s="57">
        <f>'m8'!BL113+'m9'!D113+'m9'!F113+'m9'!H113+'m9'!J113+'m9'!L113+'m9'!N113</f>
        <v>0</v>
      </c>
      <c r="FF123" s="68"/>
      <c r="FG123" s="57">
        <f t="shared" si="141"/>
        <v>0</v>
      </c>
      <c r="FH123" s="65">
        <f>IFERROR(__xludf.DUMMYFUNCTION("""COMPUTED_VALUE"""),100.0)</f>
        <v>100</v>
      </c>
      <c r="FI123" s="97">
        <f>'m9'!O113+'m9'!Q113+'m9'!S113+'m9'!U113+'m9'!W113+'m9'!Y113+'m9'!AA113</f>
        <v>0</v>
      </c>
      <c r="FJ123" s="63">
        <f t="shared" si="142"/>
        <v>0</v>
      </c>
      <c r="FK123" s="63">
        <f>'m9'!P113+'m9'!R113+'m9'!T113+'m9'!V113+'m9'!X113+'m9'!Z113+'m9'!AB113</f>
        <v>0</v>
      </c>
      <c r="FL123" s="64"/>
      <c r="FM123" s="63">
        <f t="shared" si="143"/>
        <v>0</v>
      </c>
      <c r="FN123" s="67"/>
      <c r="FO123" s="55">
        <f>'m9'!AC113+'m9'!AE113+'m9'!AG113+'m9'!AI113+'m9'!AK113+'m9'!AM113+'m9'!AO113</f>
        <v>0</v>
      </c>
      <c r="FP123" s="57">
        <f t="shared" si="144"/>
        <v>0</v>
      </c>
      <c r="FQ123" s="57">
        <f>'m9'!AD113+'m9'!AF113+'m9'!AH113+'m9'!AJ113+'m9'!AL113+'m9'!AN113+'m9'!AP113</f>
        <v>0</v>
      </c>
      <c r="FR123" s="68"/>
      <c r="FS123" s="57">
        <f t="shared" si="145"/>
        <v>0</v>
      </c>
      <c r="FT123" s="67"/>
      <c r="FU123" s="55">
        <f>'m9'!AQ113+'m9'!AS113+'m9'!AU113+'m9'!AW113+'m9'!AY113+'m9'!BA113+'m9'!BC113</f>
        <v>14</v>
      </c>
      <c r="FV123" s="57">
        <f t="shared" si="146"/>
        <v>1400</v>
      </c>
      <c r="FW123" s="57">
        <f>'m9'!AR113+'m9'!AT113+'m9'!AV113+'m9'!AX113+'m9'!AZ113+'m9'!BB113+'m9'!BD113</f>
        <v>0</v>
      </c>
      <c r="FX123" s="68"/>
      <c r="FY123" s="57">
        <f t="shared" si="147"/>
        <v>-1400</v>
      </c>
      <c r="FZ123" s="67"/>
      <c r="GA123" s="55">
        <f>'m9'!BE113+'m9'!BG113+'m9'!BI113+'m10'!C123+'m10'!E123+'m10'!G123+'m10'!I123</f>
        <v>38</v>
      </c>
      <c r="GB123" s="57">
        <f t="shared" si="148"/>
        <v>3800</v>
      </c>
      <c r="GC123" s="57">
        <f>'m9'!BF113+'m9'!BH113+'m9'!BJ113+'m10'!D123+'m10'!F123+'m10'!H123+'m10'!J123</f>
        <v>2000</v>
      </c>
      <c r="GD123" s="68"/>
      <c r="GE123" s="57">
        <f t="shared" si="149"/>
        <v>-1800</v>
      </c>
      <c r="GF123" s="69">
        <f>IFERROR(__xludf.DUMMYFUNCTION("""COMPUTED_VALUE"""),100.0)</f>
        <v>100</v>
      </c>
      <c r="GG123" s="55">
        <f>'m10'!K123+'m10'!M123+'m10'!O123+'m10'!Q123+'m10'!S123+'m10'!U123+'m10'!W123</f>
        <v>22</v>
      </c>
      <c r="GH123" s="57">
        <f t="shared" si="150"/>
        <v>2200</v>
      </c>
      <c r="GI123" s="57">
        <f>'m10'!L123+'m10'!N123+'m10'!P123+'m10'!R123+'m10'!T123+'m10'!V123+'m10'!X123</f>
        <v>0</v>
      </c>
      <c r="GJ123" s="68"/>
      <c r="GK123" s="57">
        <f t="shared" si="151"/>
        <v>-2200</v>
      </c>
      <c r="GL123" s="67"/>
      <c r="GM123" s="55">
        <f>'m10'!Y123+'m10'!AA123+'m10'!AC123+'m10'!AE123+'m10'!AG123+'m10'!AI123+'m10'!AK123</f>
        <v>30.5</v>
      </c>
      <c r="GN123" s="57">
        <f t="shared" si="152"/>
        <v>3050</v>
      </c>
      <c r="GO123" s="57">
        <f>'m10'!Z123+'m10'!AB123+'m10'!AD123+'m10'!AF123+'m10'!AH123+'m10'!AJ123+'m10'!AL123</f>
        <v>0</v>
      </c>
      <c r="GP123" s="68"/>
      <c r="GQ123" s="57">
        <f t="shared" si="153"/>
        <v>-3050</v>
      </c>
      <c r="GR123" s="61"/>
      <c r="GS123" s="55">
        <f>'m10'!AM123+'m10'!AO123+'m10'!AQ123+'m10'!AS123+'m10'!AU123+'m10'!AW123+'m10'!AY123</f>
        <v>43</v>
      </c>
      <c r="GT123" s="57">
        <f t="shared" si="154"/>
        <v>4300</v>
      </c>
      <c r="GU123" s="57">
        <f>'m10'!AN123+'m10'!AP123+'m10'!AR123+'m10'!AT123+'m10'!AV123+'m10'!AX123+'m10'!AZ123</f>
        <v>1000</v>
      </c>
      <c r="GV123" s="58"/>
      <c r="GW123" s="57">
        <f t="shared" si="155"/>
        <v>-3300</v>
      </c>
      <c r="GX123" s="61"/>
      <c r="GY123" s="55">
        <f>'m10'!BA123+'m10'!BC123+'m10'!BE123+'m10'!BG123+'m10'!BI123+'m10'!BK123+'m11'!C123</f>
        <v>48</v>
      </c>
      <c r="GZ123" s="57">
        <f t="shared" si="156"/>
        <v>4800</v>
      </c>
      <c r="HA123" s="57">
        <f>'m10'!BB123+'m10'!BD123+'m10'!BF123+'m10'!BH123+'m10'!BJ123+'m10'!BL123+'m11'!D123</f>
        <v>0</v>
      </c>
      <c r="HB123" s="58"/>
      <c r="HC123" s="57">
        <f t="shared" si="157"/>
        <v>-4800</v>
      </c>
      <c r="HD123" s="69">
        <f>IFERROR(__xludf.DUMMYFUNCTION("""COMPUTED_VALUE"""),100.0)</f>
        <v>100</v>
      </c>
      <c r="HE123" s="55">
        <f>'m11'!E123+'m11'!G123+'m11'!I123+'m11'!K123+'m11'!M123+'m11'!O123+'m11'!Q123</f>
        <v>43</v>
      </c>
      <c r="HF123" s="57">
        <f t="shared" si="158"/>
        <v>4300</v>
      </c>
      <c r="HG123" s="57">
        <f>'m11'!F123+'m11'!H123+'m11'!J123+'m11'!L123+'m11'!N123+'m11'!P123+'m11'!R123</f>
        <v>0</v>
      </c>
      <c r="HH123" s="68"/>
      <c r="HI123" s="57">
        <f t="shared" si="159"/>
        <v>-4300</v>
      </c>
      <c r="HJ123" s="67"/>
      <c r="HK123" s="55">
        <f>'m11'!S123+'m11'!U123+'m11'!W123+'m11'!Y123+'m11'!AA123+'m11'!AC123+'m11'!AE123</f>
        <v>59</v>
      </c>
      <c r="HL123" s="57">
        <f t="shared" si="160"/>
        <v>5900</v>
      </c>
      <c r="HM123" s="57">
        <f>'m11'!T123+'m11'!V123+'m11'!X123+'m11'!Z123+'m11'!AB123+'m11'!AD123+'m11'!AF123</f>
        <v>0</v>
      </c>
      <c r="HN123" s="68"/>
      <c r="HO123" s="57">
        <f t="shared" si="161"/>
        <v>-5900</v>
      </c>
      <c r="HP123" s="61"/>
      <c r="HQ123" s="55">
        <f>'m11'!AG123+'m11'!AI123+'m11'!AK123+'m11'!AM123+'m11'!AO123+'m11'!AQ123+'m11'!AS123</f>
        <v>49</v>
      </c>
      <c r="HR123" s="57">
        <f t="shared" si="162"/>
        <v>4900</v>
      </c>
      <c r="HS123" s="57">
        <f>'m11'!AH123+'m11'!AJ123+'m11'!AL123+'m11'!AN123+'m11'!AP123+'m11'!AR123+'m11'!AT123</f>
        <v>0</v>
      </c>
      <c r="HT123" s="58"/>
      <c r="HU123" s="57">
        <f t="shared" si="163"/>
        <v>-4900</v>
      </c>
      <c r="HV123" s="61"/>
      <c r="HW123" s="55">
        <f>'m11'!AU123+'m11'!AW123+'m11'!AY123+'m11'!BA123+'m11'!BC123+'m11'!BE123+'m11'!BG123</f>
        <v>49.5</v>
      </c>
      <c r="HX123" s="57">
        <f t="shared" si="164"/>
        <v>4950</v>
      </c>
      <c r="HY123" s="57">
        <f>'m11'!AV123+'m11'!AX123+'m11'!AZ123+'m11'!BB123+'m11'!BD123+'m11'!BF123+'m11'!BH123</f>
        <v>0</v>
      </c>
      <c r="HZ123" s="58"/>
      <c r="IA123" s="57">
        <f t="shared" si="165"/>
        <v>-4950</v>
      </c>
      <c r="IB123" s="61">
        <f>IFERROR(__xludf.DUMMYFUNCTION("""COMPUTED_VALUE"""),100.0)</f>
        <v>100</v>
      </c>
      <c r="IC123" s="55">
        <f>'m11'!BI123+'m12'!C123+'m12'!E123+'m12'!G123+'m12'!I123+'m12'!K123+'m12'!M123</f>
        <v>58</v>
      </c>
      <c r="ID123" s="57">
        <f t="shared" si="166"/>
        <v>5800</v>
      </c>
      <c r="IE123" s="57">
        <f>'m11'!BJ123+'m12'!D123+'m12'!F123+'m12'!H123+'m12'!J123+'m12'!L123+'m12'!N123</f>
        <v>0</v>
      </c>
      <c r="IF123" s="58"/>
      <c r="IG123" s="57">
        <f t="shared" si="167"/>
        <v>-5800</v>
      </c>
      <c r="IH123" s="61"/>
      <c r="II123" s="55">
        <f>'m12'!O123+'m12'!Q123+'m12'!S123+'m12'!U123+'m12'!W123+'m12'!Y123+'m12'!AA123</f>
        <v>29.5</v>
      </c>
      <c r="IJ123" s="57">
        <f t="shared" si="168"/>
        <v>2950</v>
      </c>
      <c r="IK123" s="57">
        <f>'m12'!P123+'m12'!R123+'m12'!T123+'m12'!V123+'m12'!X123+'m12'!Z123+'m12'!AB123</f>
        <v>0</v>
      </c>
      <c r="IL123" s="58"/>
      <c r="IM123" s="57">
        <f t="shared" si="169"/>
        <v>-2950</v>
      </c>
      <c r="IN123" s="61"/>
      <c r="IO123" s="55">
        <f>'m12'!AC123+'m12'!AE123+'m12'!AG123+'m12'!AI123+'m12'!AK123+'m12'!AM123+'m12'!AO123</f>
        <v>38</v>
      </c>
      <c r="IP123" s="57">
        <f t="shared" si="170"/>
        <v>3800</v>
      </c>
      <c r="IQ123" s="57">
        <f>'m12'!AD123+'m12'!AF123+'m12'!AH123+'m12'!AJ123+'m12'!AL123+'m12'!AN123+'m12'!AP123</f>
        <v>0</v>
      </c>
      <c r="IR123" s="58"/>
      <c r="IS123" s="57">
        <f t="shared" si="171"/>
        <v>-3800</v>
      </c>
      <c r="IT123" s="61"/>
      <c r="IU123" s="55">
        <f>'m12'!AQ123+'m12'!AS123+'m12'!AU123+'m12'!AW123+'m12'!AY123+'m12'!BA123+'m12'!BC123</f>
        <v>29</v>
      </c>
      <c r="IV123" s="57">
        <f t="shared" si="172"/>
        <v>2900</v>
      </c>
      <c r="IW123" s="57">
        <f>'m12'!AR123+'m12'!AT123+'m12'!AV123+'m12'!AX123+'m12'!AZ123+'m12'!BB123+'m12'!BD123</f>
        <v>0</v>
      </c>
      <c r="IX123" s="58"/>
      <c r="IY123" s="57">
        <f t="shared" si="173"/>
        <v>-2900</v>
      </c>
      <c r="IZ123" s="61"/>
      <c r="JA123" s="55">
        <f>'m12'!BE123+'m12'!BG123+'m12'!BI123+'m12'!BK123</f>
        <v>14</v>
      </c>
      <c r="JB123" s="57">
        <f t="shared" si="174"/>
        <v>1400</v>
      </c>
      <c r="JC123" s="57">
        <f>'m12'!BF123+'m12'!BH123+'m12'!BJ123+'m12'!BL123</f>
        <v>0</v>
      </c>
      <c r="JD123" s="58"/>
      <c r="JE123" s="57">
        <f t="shared" si="175"/>
        <v>-1400</v>
      </c>
    </row>
    <row r="124">
      <c r="A124" s="2" t="str">
        <f>IFERROR(__xludf.DUMMYFUNCTION("""COMPUTED_VALUE"""),"Václav Trojánek-x")</f>
        <v>Václav Trojánek-x</v>
      </c>
      <c r="B124" s="2"/>
      <c r="C124" s="98"/>
      <c r="D124" s="46"/>
      <c r="E124" s="46"/>
      <c r="F124" s="47"/>
      <c r="G124" s="46"/>
      <c r="H124" s="2"/>
      <c r="I124" s="98"/>
      <c r="J124" s="46"/>
      <c r="K124" s="46"/>
      <c r="L124" s="47"/>
      <c r="M124" s="46"/>
      <c r="N124" s="2"/>
      <c r="O124" s="45"/>
      <c r="P124" s="46"/>
      <c r="Q124" s="46"/>
      <c r="R124" s="47"/>
      <c r="S124" s="46"/>
      <c r="T124" s="2"/>
      <c r="U124" s="45"/>
      <c r="V124" s="46"/>
      <c r="W124" s="46"/>
      <c r="X124" s="47"/>
      <c r="Y124" s="46"/>
      <c r="Z124" s="2"/>
      <c r="AA124" s="45"/>
      <c r="AB124" s="46"/>
      <c r="AC124" s="46"/>
      <c r="AD124" s="47"/>
      <c r="AE124" s="46"/>
      <c r="AF124" s="2"/>
      <c r="AG124" s="45"/>
      <c r="AH124" s="46"/>
      <c r="AI124" s="46"/>
      <c r="AJ124" s="47"/>
      <c r="AK124" s="46"/>
      <c r="AL124" s="2"/>
      <c r="AM124" s="45"/>
      <c r="AN124" s="46"/>
      <c r="AO124" s="46"/>
      <c r="AP124" s="47"/>
      <c r="AQ124" s="46"/>
      <c r="AR124" s="2"/>
      <c r="AS124" s="45"/>
      <c r="AT124" s="46"/>
      <c r="AU124" s="46"/>
      <c r="AV124" s="47"/>
      <c r="AW124" s="62"/>
      <c r="AX124" s="2"/>
      <c r="AY124" s="45"/>
      <c r="AZ124" s="46"/>
      <c r="BA124" s="46"/>
      <c r="BB124" s="47"/>
      <c r="BC124" s="46"/>
      <c r="BD124" s="2"/>
      <c r="BE124" s="45"/>
      <c r="BF124" s="46"/>
      <c r="BG124" s="46"/>
      <c r="BH124" s="47"/>
      <c r="BI124" s="46"/>
      <c r="BJ124" s="2"/>
      <c r="BK124" s="45"/>
      <c r="BL124" s="46"/>
      <c r="BM124" s="46"/>
      <c r="BN124" s="47"/>
      <c r="BO124" s="46"/>
      <c r="BP124" s="2"/>
      <c r="BQ124" s="45"/>
      <c r="BR124" s="46"/>
      <c r="BS124" s="46"/>
      <c r="BT124" s="47"/>
      <c r="BU124" s="46"/>
      <c r="BV124" s="2"/>
      <c r="BW124" s="45">
        <f>'m5'!AY102+'m5'!BA102+'m5'!BC102+'m5'!BE102+'m5'!BG102+'m5'!BI102+'m5'!BK102</f>
        <v>0</v>
      </c>
      <c r="BX124" s="46">
        <f>'m5'!A102*BW124</f>
        <v>0</v>
      </c>
      <c r="BY124" s="46">
        <f>'m5'!AZ102+'m5'!BB102+'m5'!BD102+'m5'!BF102+'m5'!BH102+'m5'!BJ102+'m5'!BL102</f>
        <v>0</v>
      </c>
      <c r="BZ124" s="47"/>
      <c r="CA124" s="46">
        <f t="shared" si="116"/>
        <v>0</v>
      </c>
      <c r="CB124" s="2"/>
      <c r="CC124" s="45">
        <f>'m6'!C114+'m6'!E114+'m6'!G114+'m6'!I114+'m6'!K114+'m6'!M114+'m6'!O114</f>
        <v>0</v>
      </c>
      <c r="CD124" s="46">
        <f t="shared" si="117"/>
        <v>0</v>
      </c>
      <c r="CE124" s="46">
        <f>'m6'!D114+'m6'!F114+'m6'!H114+'m6'!J114+'m6'!L114+'m6'!N114+'m6'!P114</f>
        <v>0</v>
      </c>
      <c r="CF124" s="64"/>
      <c r="CG124" s="46">
        <f t="shared" si="118"/>
        <v>0</v>
      </c>
      <c r="CH124" s="2"/>
      <c r="CI124" s="45">
        <f>'m6'!Q114+'m6'!S114+'m6'!U114+'m6'!W114+'m6'!Y114+'m6'!AA114+'m6'!AC114</f>
        <v>0</v>
      </c>
      <c r="CJ124" s="54">
        <f t="shared" si="119"/>
        <v>0</v>
      </c>
      <c r="CK124" s="46">
        <f>'m6'!R114+'m6'!T114+'m6'!V114+'m6'!X114+'m6'!Z114+'m6'!AB114+'m6'!AD114</f>
        <v>0</v>
      </c>
      <c r="CL124" s="64"/>
      <c r="CM124" s="46">
        <f t="shared" si="120"/>
        <v>0</v>
      </c>
      <c r="CN124" s="2"/>
      <c r="CO124" s="45">
        <f>'m6'!AE114+'m6'!AG114+'m6'!AI114+'m6'!AK114+'m6'!AM114+'m6'!AO114+'m6'!AQ114</f>
        <v>0</v>
      </c>
      <c r="CP124" s="46">
        <f t="shared" si="121"/>
        <v>0</v>
      </c>
      <c r="CQ124" s="46">
        <f>'m6'!AF114+'m6'!AH114+'m6'!AJ114+'m6'!AL114+'m6'!AN114+'m6'!AP114+'m6'!AR114</f>
        <v>0</v>
      </c>
      <c r="CR124" s="64"/>
      <c r="CS124" s="46">
        <f t="shared" si="122"/>
        <v>0</v>
      </c>
      <c r="CT124" s="2"/>
      <c r="CU124" s="45">
        <f>'m6'!AS114+'m6'!AU114+'m6'!AW114+'m6'!AY114+'m6'!BA114+'m6'!BC114+'m6'!BE114</f>
        <v>0</v>
      </c>
      <c r="CV124" s="46">
        <f t="shared" si="123"/>
        <v>0</v>
      </c>
      <c r="CW124" s="46">
        <f>'m6'!AT114+'m6'!AV114+'m6'!AX114+'m6'!AZ114+'m6'!BB114+'m6'!BD114+'m6'!BF114</f>
        <v>0</v>
      </c>
      <c r="CX124" s="64"/>
      <c r="CY124" s="46">
        <f t="shared" si="124"/>
        <v>0</v>
      </c>
      <c r="CZ124" s="2"/>
      <c r="DA124" s="45">
        <f>'m6'!BG114+'m6'!BI114+'m7'!C114+'m7'!E114+'m7'!G114+'m7'!I114+'m7'!K114</f>
        <v>0</v>
      </c>
      <c r="DB124" s="46">
        <f>('m6'!BG114+'m6'!BI114)*'m6'!A114+('m7'!C114+'m7'!E114+'m7'!G114+'m7'!I114+'m7'!K114)*'m7'!A114</f>
        <v>0</v>
      </c>
      <c r="DC124" s="46">
        <f>'m6'!BH114+'m6'!BJ114+'m7'!D114+'m7'!F114+'m7'!H114+'m7'!J114+'m7'!L114</f>
        <v>0</v>
      </c>
      <c r="DD124" s="64"/>
      <c r="DE124" s="46">
        <f t="shared" si="125"/>
        <v>0</v>
      </c>
      <c r="DF124" s="2"/>
      <c r="DG124" s="45">
        <f>'m7'!M114+'m7'!O114+'m7'!Q114+'m7'!S114+'m7'!U114+'m7'!W114+'m7'!Y114</f>
        <v>0</v>
      </c>
      <c r="DH124" s="46">
        <f t="shared" si="126"/>
        <v>0</v>
      </c>
      <c r="DI124" s="46">
        <f>'m7'!N114+'m7'!P114+'m7'!R114+'m7'!T114+'m7'!V114+'m7'!X114+'m7'!Z114</f>
        <v>0</v>
      </c>
      <c r="DJ124" s="64"/>
      <c r="DK124" s="46">
        <f t="shared" si="127"/>
        <v>0</v>
      </c>
      <c r="DL124" s="2"/>
      <c r="DM124" s="45">
        <f>'m7'!AA114+'m7'!AC114+'m7'!AE114+'m7'!AG114+'m7'!AI114+'m7'!AK114+'m7'!AM114</f>
        <v>0</v>
      </c>
      <c r="DN124" s="46">
        <f t="shared" si="128"/>
        <v>0</v>
      </c>
      <c r="DO124" s="46">
        <f>'m7'!AB114+'m7'!AD114+'m7'!AF114+'m7'!AH114+'m7'!AJ114+'m7'!AL114+'m7'!AN114</f>
        <v>0</v>
      </c>
      <c r="DP124" s="64"/>
      <c r="DQ124" s="46">
        <f t="shared" si="129"/>
        <v>0</v>
      </c>
      <c r="DR124" s="2"/>
      <c r="DS124" s="45">
        <f>'m7'!AO114+'m7'!AQ114+'m7'!AS114+'m7'!AU114+'m7'!AW114+'m7'!AY114+'m7'!BA114</f>
        <v>0</v>
      </c>
      <c r="DT124" s="46">
        <f t="shared" si="130"/>
        <v>0</v>
      </c>
      <c r="DU124" s="46">
        <f>'m7'!AP114+'m7'!AR114+'m7'!AT114+'m7'!AV114+'m7'!AX114+'m7'!AZ114+'m7'!BB114</f>
        <v>0</v>
      </c>
      <c r="DV124" s="64"/>
      <c r="DW124" s="46">
        <f t="shared" si="131"/>
        <v>0</v>
      </c>
      <c r="DX124" s="2"/>
      <c r="DY124" s="97">
        <f>'m7'!BC114+'m7'!BE114+'m7'!BG114+'m7'!BI114+'m7'!BK114+'m8'!C114+'m8'!E114</f>
        <v>0</v>
      </c>
      <c r="DZ124" s="63">
        <f>('m7'!BC114+'m7'!BE114+'m7'!BG114+'m7'!BI114+'m7'!BK114)*DF124+('m8'!C114+'m8'!E114)*ED124</f>
        <v>0</v>
      </c>
      <c r="EA124" s="63">
        <f>'m7'!BD114+'m7'!BF114+'m7'!BH114+'m7'!BJ114+'m7'!BL114+'m8'!D114+'m8'!F114</f>
        <v>0</v>
      </c>
      <c r="EB124" s="64"/>
      <c r="EC124" s="63">
        <f t="shared" si="132"/>
        <v>0</v>
      </c>
      <c r="ED124" s="66"/>
      <c r="EE124" s="97">
        <f>'m8'!G114+'m8'!I114+'m8'!K114+'m8'!M114+'m8'!O114+'m8'!Q114+'m8'!S114</f>
        <v>0</v>
      </c>
      <c r="EF124" s="63">
        <f t="shared" si="133"/>
        <v>0</v>
      </c>
      <c r="EG124" s="63">
        <f>'m8'!H114+'m8'!J114+'m8'!L114+'m8'!N114+'m8'!P114+'m8'!R114+'m8'!T114</f>
        <v>0</v>
      </c>
      <c r="EH124" s="64"/>
      <c r="EI124" s="63">
        <f t="shared" si="134"/>
        <v>0</v>
      </c>
      <c r="EJ124" s="66"/>
      <c r="EK124" s="97">
        <f>'m8'!U114+'m8'!W114+'m8'!Y114+'m8'!AA114+'m8'!AC114+'m8'!AE114+'m8'!AG114</f>
        <v>0</v>
      </c>
      <c r="EL124" s="63">
        <f t="shared" si="135"/>
        <v>0</v>
      </c>
      <c r="EM124" s="63">
        <f>'m8'!V114+'m8'!X114+'m8'!Z114+'m8'!AB114+'m8'!AD114+'m8'!AF114+'m8'!AH114</f>
        <v>0</v>
      </c>
      <c r="EN124" s="64"/>
      <c r="EO124" s="63">
        <f t="shared" si="136"/>
        <v>0</v>
      </c>
      <c r="EP124" s="67"/>
      <c r="EQ124" s="55">
        <f>'m8'!AI114+'m8'!AK114+'m8'!AM114+'m8'!AO114+'m8'!AQ114+'m8'!AS114+'m8'!AU114</f>
        <v>0</v>
      </c>
      <c r="ER124" s="57">
        <f t="shared" si="137"/>
        <v>0</v>
      </c>
      <c r="ES124" s="57">
        <f>'m8'!AJ114+'m8'!AL114+'m8'!AN114+'m8'!AP114+'m8'!AR114+'m8'!AT114+'m8'!AV114</f>
        <v>0</v>
      </c>
      <c r="ET124" s="68"/>
      <c r="EU124" s="57">
        <f t="shared" si="138"/>
        <v>0</v>
      </c>
      <c r="EV124" s="67"/>
      <c r="EW124" s="55">
        <f>'m8'!AW114+'m8'!AY114+'m8'!BA114+'m8'!BC114+'m8'!BE114+'m8'!BG114+'m8'!BI114</f>
        <v>0</v>
      </c>
      <c r="EX124" s="57">
        <f t="shared" si="139"/>
        <v>0</v>
      </c>
      <c r="EY124" s="57">
        <f>'m8'!AX114+'m8'!AZ114+'m8'!BB114+'m8'!BD114+'m8'!BF114+'m8'!BH114+'m8'!BJ114</f>
        <v>0</v>
      </c>
      <c r="EZ124" s="68"/>
      <c r="FA124" s="57">
        <f t="shared" si="140"/>
        <v>0</v>
      </c>
      <c r="FB124" s="67"/>
      <c r="FC124" s="55">
        <f>'m8'!BK114+'m9'!C114+'m9'!E114+'m9'!G114+'m9'!I114+'m9'!K114+'m9'!M114</f>
        <v>0</v>
      </c>
      <c r="FD124" s="57">
        <f>'m8'!BK114*ED124+'m9'!C114*FH124+'m9'!E114*FH124+'m9'!G114*FH124+'m9'!I114*FH124+'m9'!K114*FH124+'m9'!M114*FH124</f>
        <v>0</v>
      </c>
      <c r="FE124" s="57">
        <f>'m8'!BL114+'m9'!D114+'m9'!F114+'m9'!H114+'m9'!J114+'m9'!L114+'m9'!N114</f>
        <v>0</v>
      </c>
      <c r="FF124" s="68"/>
      <c r="FG124" s="57">
        <f t="shared" si="141"/>
        <v>0</v>
      </c>
      <c r="FH124" s="65">
        <f>IFERROR(__xludf.DUMMYFUNCTION("""COMPUTED_VALUE"""),100.0)</f>
        <v>100</v>
      </c>
      <c r="FI124" s="97">
        <f>'m9'!O114+'m9'!Q114+'m9'!S114+'m9'!U114+'m9'!W114+'m9'!Y114+'m9'!AA114</f>
        <v>0</v>
      </c>
      <c r="FJ124" s="63">
        <f t="shared" si="142"/>
        <v>0</v>
      </c>
      <c r="FK124" s="63">
        <f>'m9'!P114+'m9'!R114+'m9'!T114+'m9'!V114+'m9'!X114+'m9'!Z114+'m9'!AB114</f>
        <v>0</v>
      </c>
      <c r="FL124" s="64"/>
      <c r="FM124" s="63">
        <f t="shared" si="143"/>
        <v>0</v>
      </c>
      <c r="FN124" s="67"/>
      <c r="FO124" s="55">
        <f>'m9'!AC114+'m9'!AE114+'m9'!AG114+'m9'!AI114+'m9'!AK114+'m9'!AM114+'m9'!AO114</f>
        <v>0</v>
      </c>
      <c r="FP124" s="57">
        <f t="shared" si="144"/>
        <v>0</v>
      </c>
      <c r="FQ124" s="57">
        <f>'m9'!AD114+'m9'!AF114+'m9'!AH114+'m9'!AJ114+'m9'!AL114+'m9'!AN114+'m9'!AP114</f>
        <v>0</v>
      </c>
      <c r="FR124" s="68"/>
      <c r="FS124" s="57">
        <f t="shared" si="145"/>
        <v>0</v>
      </c>
      <c r="FT124" s="67"/>
      <c r="FU124" s="55">
        <f>'m9'!AQ114+'m9'!AS114+'m9'!AU114+'m9'!AW114+'m9'!AY114+'m9'!BA114+'m9'!BC114</f>
        <v>23.5</v>
      </c>
      <c r="FV124" s="57">
        <f t="shared" si="146"/>
        <v>2350</v>
      </c>
      <c r="FW124" s="57">
        <f>'m9'!AR114+'m9'!AT114+'m9'!AV114+'m9'!AX114+'m9'!AZ114+'m9'!BB114+'m9'!BD114</f>
        <v>2350</v>
      </c>
      <c r="FX124" s="68"/>
      <c r="FY124" s="57">
        <f t="shared" si="147"/>
        <v>0</v>
      </c>
      <c r="FZ124" s="67"/>
      <c r="GA124" s="55">
        <f>'m9'!BE114+'m9'!BG114+'m9'!BI114+'m10'!C124+'m10'!E124+'m10'!G124+'m10'!I124</f>
        <v>57</v>
      </c>
      <c r="GB124" s="57">
        <f t="shared" si="148"/>
        <v>5700</v>
      </c>
      <c r="GC124" s="57">
        <f>'m9'!BF114+'m9'!BH114+'m9'!BJ114+'m10'!D124+'m10'!F124+'m10'!H124+'m10'!J124</f>
        <v>5700</v>
      </c>
      <c r="GD124" s="68"/>
      <c r="GE124" s="57">
        <f t="shared" si="149"/>
        <v>0</v>
      </c>
      <c r="GF124" s="69">
        <f>IFERROR(__xludf.DUMMYFUNCTION("""COMPUTED_VALUE"""),100.0)</f>
        <v>100</v>
      </c>
      <c r="GG124" s="55">
        <f>'m10'!K124+'m10'!M124+'m10'!O124+'m10'!Q124+'m10'!S124+'m10'!U124+'m10'!W124</f>
        <v>0</v>
      </c>
      <c r="GH124" s="57">
        <f t="shared" si="150"/>
        <v>0</v>
      </c>
      <c r="GI124" s="57">
        <f>'m10'!L124+'m10'!N124+'m10'!P124+'m10'!R124+'m10'!T124+'m10'!V124+'m10'!X124</f>
        <v>0</v>
      </c>
      <c r="GJ124" s="68"/>
      <c r="GK124" s="57">
        <f t="shared" si="151"/>
        <v>0</v>
      </c>
      <c r="GL124" s="67"/>
      <c r="GM124" s="55">
        <f>'m10'!Y124+'m10'!AA124+'m10'!AC124+'m10'!AE124+'m10'!AG124+'m10'!AI124+'m10'!AK124</f>
        <v>0</v>
      </c>
      <c r="GN124" s="57">
        <f t="shared" si="152"/>
        <v>0</v>
      </c>
      <c r="GO124" s="57">
        <f>'m10'!Z124+'m10'!AB124+'m10'!AD124+'m10'!AF124+'m10'!AH124+'m10'!AJ124+'m10'!AL124</f>
        <v>0</v>
      </c>
      <c r="GP124" s="68"/>
      <c r="GQ124" s="57">
        <f t="shared" si="153"/>
        <v>0</v>
      </c>
      <c r="GR124" s="61"/>
      <c r="GS124" s="55">
        <f>'m10'!AM124+'m10'!AO124+'m10'!AQ124+'m10'!AS124+'m10'!AU124+'m10'!AW124+'m10'!AY124</f>
        <v>0</v>
      </c>
      <c r="GT124" s="57">
        <f t="shared" si="154"/>
        <v>0</v>
      </c>
      <c r="GU124" s="57">
        <f>'m10'!AN124+'m10'!AP124+'m10'!AR124+'m10'!AT124+'m10'!AV124+'m10'!AX124+'m10'!AZ124</f>
        <v>0</v>
      </c>
      <c r="GV124" s="58"/>
      <c r="GW124" s="57">
        <f t="shared" si="155"/>
        <v>0</v>
      </c>
      <c r="GX124" s="61"/>
      <c r="GY124" s="55">
        <f>'m10'!BA124+'m10'!BC124+'m10'!BE124+'m10'!BG124+'m10'!BI124+'m10'!BK124+'m11'!C124</f>
        <v>0</v>
      </c>
      <c r="GZ124" s="57">
        <f t="shared" si="156"/>
        <v>0</v>
      </c>
      <c r="HA124" s="57">
        <f>'m10'!BB124+'m10'!BD124+'m10'!BF124+'m10'!BH124+'m10'!BJ124+'m10'!BL124+'m11'!D124</f>
        <v>0</v>
      </c>
      <c r="HB124" s="58"/>
      <c r="HC124" s="57">
        <f t="shared" si="157"/>
        <v>0</v>
      </c>
      <c r="HD124" s="69">
        <f>IFERROR(__xludf.DUMMYFUNCTION("""COMPUTED_VALUE"""),100.0)</f>
        <v>100</v>
      </c>
      <c r="HE124" s="55">
        <f>'m11'!E124+'m11'!G124+'m11'!I124+'m11'!K124+'m11'!M124+'m11'!O124+'m11'!Q124</f>
        <v>0</v>
      </c>
      <c r="HF124" s="57">
        <f t="shared" si="158"/>
        <v>0</v>
      </c>
      <c r="HG124" s="57">
        <f>'m11'!F124+'m11'!H124+'m11'!J124+'m11'!L124+'m11'!N124+'m11'!P124+'m11'!R124</f>
        <v>0</v>
      </c>
      <c r="HH124" s="68"/>
      <c r="HI124" s="57">
        <f t="shared" si="159"/>
        <v>0</v>
      </c>
      <c r="HJ124" s="67"/>
      <c r="HK124" s="55">
        <f>'m11'!S124+'m11'!U124+'m11'!W124+'m11'!Y124+'m11'!AA124+'m11'!AC124+'m11'!AE124</f>
        <v>0</v>
      </c>
      <c r="HL124" s="57">
        <f t="shared" si="160"/>
        <v>0</v>
      </c>
      <c r="HM124" s="57">
        <f>'m11'!T124+'m11'!V124+'m11'!X124+'m11'!Z124+'m11'!AB124+'m11'!AD124+'m11'!AF124</f>
        <v>0</v>
      </c>
      <c r="HN124" s="68"/>
      <c r="HO124" s="57">
        <f t="shared" si="161"/>
        <v>0</v>
      </c>
      <c r="HP124" s="61"/>
      <c r="HQ124" s="55">
        <f>'m11'!AG124+'m11'!AI124+'m11'!AK124+'m11'!AM124+'m11'!AO124+'m11'!AQ124+'m11'!AS124</f>
        <v>0</v>
      </c>
      <c r="HR124" s="57">
        <f t="shared" si="162"/>
        <v>0</v>
      </c>
      <c r="HS124" s="57">
        <f>'m11'!AH124+'m11'!AJ124+'m11'!AL124+'m11'!AN124+'m11'!AP124+'m11'!AR124+'m11'!AT124</f>
        <v>0</v>
      </c>
      <c r="HT124" s="58"/>
      <c r="HU124" s="57">
        <f t="shared" si="163"/>
        <v>0</v>
      </c>
      <c r="HV124" s="61"/>
      <c r="HW124" s="55">
        <f>'m11'!AU124+'m11'!AW124+'m11'!AY124+'m11'!BA124+'m11'!BC124+'m11'!BE124+'m11'!BG124</f>
        <v>0</v>
      </c>
      <c r="HX124" s="57">
        <f t="shared" si="164"/>
        <v>0</v>
      </c>
      <c r="HY124" s="57">
        <f>'m11'!AV124+'m11'!AX124+'m11'!AZ124+'m11'!BB124+'m11'!BD124+'m11'!BF124+'m11'!BH124</f>
        <v>0</v>
      </c>
      <c r="HZ124" s="58"/>
      <c r="IA124" s="57">
        <f t="shared" si="165"/>
        <v>0</v>
      </c>
      <c r="IB124" s="61">
        <f>IFERROR(__xludf.DUMMYFUNCTION("""COMPUTED_VALUE"""),100.0)</f>
        <v>100</v>
      </c>
      <c r="IC124" s="55">
        <f>'m11'!BI124+'m12'!C124+'m12'!E124+'m12'!G124+'m12'!I124+'m12'!K124+'m12'!M124</f>
        <v>0</v>
      </c>
      <c r="ID124" s="57">
        <f t="shared" si="166"/>
        <v>0</v>
      </c>
      <c r="IE124" s="57">
        <f>'m11'!BJ124+'m12'!D124+'m12'!F124+'m12'!H124+'m12'!J124+'m12'!L124+'m12'!N124</f>
        <v>0</v>
      </c>
      <c r="IF124" s="58"/>
      <c r="IG124" s="57">
        <f t="shared" si="167"/>
        <v>0</v>
      </c>
      <c r="IH124" s="61"/>
      <c r="II124" s="55">
        <f>'m12'!O124+'m12'!Q124+'m12'!S124+'m12'!U124+'m12'!W124+'m12'!Y124+'m12'!AA124</f>
        <v>0</v>
      </c>
      <c r="IJ124" s="57">
        <f t="shared" si="168"/>
        <v>0</v>
      </c>
      <c r="IK124" s="57">
        <f>'m12'!P124+'m12'!R124+'m12'!T124+'m12'!V124+'m12'!X124+'m12'!Z124+'m12'!AB124</f>
        <v>0</v>
      </c>
      <c r="IL124" s="58"/>
      <c r="IM124" s="57">
        <f t="shared" si="169"/>
        <v>0</v>
      </c>
      <c r="IN124" s="61"/>
      <c r="IO124" s="55">
        <f>'m12'!AC124+'m12'!AE124+'m12'!AG124+'m12'!AI124+'m12'!AK124+'m12'!AM124+'m12'!AO124</f>
        <v>0</v>
      </c>
      <c r="IP124" s="57">
        <f t="shared" si="170"/>
        <v>0</v>
      </c>
      <c r="IQ124" s="57">
        <f>'m12'!AD124+'m12'!AF124+'m12'!AH124+'m12'!AJ124+'m12'!AL124+'m12'!AN124+'m12'!AP124</f>
        <v>0</v>
      </c>
      <c r="IR124" s="58"/>
      <c r="IS124" s="57">
        <f t="shared" si="171"/>
        <v>0</v>
      </c>
      <c r="IT124" s="61"/>
      <c r="IU124" s="55">
        <f>'m12'!AQ124+'m12'!AS124+'m12'!AU124+'m12'!AW124+'m12'!AY124+'m12'!BA124+'m12'!BC124</f>
        <v>0</v>
      </c>
      <c r="IV124" s="57">
        <f t="shared" si="172"/>
        <v>0</v>
      </c>
      <c r="IW124" s="57">
        <f>'m12'!AR124+'m12'!AT124+'m12'!AV124+'m12'!AX124+'m12'!AZ124+'m12'!BB124+'m12'!BD124</f>
        <v>0</v>
      </c>
      <c r="IX124" s="58"/>
      <c r="IY124" s="57">
        <f t="shared" si="173"/>
        <v>0</v>
      </c>
      <c r="IZ124" s="61"/>
      <c r="JA124" s="55">
        <f>'m12'!BE124+'m12'!BG124+'m12'!BI124+'m12'!BK124</f>
        <v>0</v>
      </c>
      <c r="JB124" s="57">
        <f t="shared" si="174"/>
        <v>0</v>
      </c>
      <c r="JC124" s="57">
        <f>'m12'!BF124+'m12'!BH124+'m12'!BJ124+'m12'!BL124</f>
        <v>0</v>
      </c>
      <c r="JD124" s="58"/>
      <c r="JE124" s="57">
        <f t="shared" si="175"/>
        <v>0</v>
      </c>
    </row>
    <row r="125">
      <c r="A125" s="2" t="str">
        <f>IFERROR(__xludf.DUMMYFUNCTION("""COMPUTED_VALUE"""),"Jiří Valenta-x")</f>
        <v>Jiří Valenta-x</v>
      </c>
      <c r="B125" s="2"/>
      <c r="C125" s="98"/>
      <c r="D125" s="46"/>
      <c r="E125" s="46"/>
      <c r="F125" s="47"/>
      <c r="G125" s="46"/>
      <c r="H125" s="2"/>
      <c r="I125" s="98"/>
      <c r="J125" s="46"/>
      <c r="K125" s="46"/>
      <c r="L125" s="47"/>
      <c r="M125" s="46"/>
      <c r="N125" s="2"/>
      <c r="O125" s="45"/>
      <c r="P125" s="46"/>
      <c r="Q125" s="46"/>
      <c r="R125" s="47"/>
      <c r="S125" s="46"/>
      <c r="T125" s="2"/>
      <c r="U125" s="45"/>
      <c r="V125" s="46"/>
      <c r="W125" s="46"/>
      <c r="X125" s="47"/>
      <c r="Y125" s="46"/>
      <c r="Z125" s="2"/>
      <c r="AA125" s="45"/>
      <c r="AB125" s="46"/>
      <c r="AC125" s="46"/>
      <c r="AD125" s="47"/>
      <c r="AE125" s="46"/>
      <c r="AF125" s="2"/>
      <c r="AG125" s="45"/>
      <c r="AH125" s="46"/>
      <c r="AI125" s="46"/>
      <c r="AJ125" s="47"/>
      <c r="AK125" s="46"/>
      <c r="AL125" s="2"/>
      <c r="AM125" s="45"/>
      <c r="AN125" s="46"/>
      <c r="AO125" s="46"/>
      <c r="AP125" s="47"/>
      <c r="AQ125" s="46"/>
      <c r="AR125" s="2"/>
      <c r="AS125" s="45"/>
      <c r="AT125" s="46"/>
      <c r="AU125" s="46"/>
      <c r="AV125" s="47"/>
      <c r="AW125" s="62"/>
      <c r="AX125" s="2"/>
      <c r="AY125" s="45"/>
      <c r="AZ125" s="46"/>
      <c r="BA125" s="46"/>
      <c r="BB125" s="47"/>
      <c r="BC125" s="46"/>
      <c r="BD125" s="2"/>
      <c r="BE125" s="45"/>
      <c r="BF125" s="46"/>
      <c r="BG125" s="46"/>
      <c r="BH125" s="47"/>
      <c r="BI125" s="46"/>
      <c r="BJ125" s="2"/>
      <c r="BK125" s="45"/>
      <c r="BL125" s="46"/>
      <c r="BM125" s="46"/>
      <c r="BN125" s="47"/>
      <c r="BO125" s="46"/>
      <c r="BP125" s="2"/>
      <c r="BQ125" s="45"/>
      <c r="BR125" s="46"/>
      <c r="BS125" s="46"/>
      <c r="BT125" s="47"/>
      <c r="BU125" s="46"/>
      <c r="BV125" s="2"/>
      <c r="BW125" s="45">
        <f>'m5'!AY103+'m5'!BA103+'m5'!BC103+'m5'!BE103+'m5'!BG103+'m5'!BI103+'m5'!BK103</f>
        <v>0</v>
      </c>
      <c r="BX125" s="46">
        <f>'m5'!A103*BW125</f>
        <v>0</v>
      </c>
      <c r="BY125" s="46">
        <f>'m5'!AZ103+'m5'!BB103+'m5'!BD103+'m5'!BF103+'m5'!BH103+'m5'!BJ103+'m5'!BL103</f>
        <v>0</v>
      </c>
      <c r="BZ125" s="47"/>
      <c r="CA125" s="46">
        <f t="shared" si="116"/>
        <v>0</v>
      </c>
      <c r="CB125" s="2"/>
      <c r="CC125" s="45">
        <f>'m6'!C115+'m6'!E115+'m6'!G115+'m6'!I115+'m6'!K115+'m6'!M115+'m6'!O115</f>
        <v>0</v>
      </c>
      <c r="CD125" s="46">
        <f t="shared" si="117"/>
        <v>0</v>
      </c>
      <c r="CE125" s="46">
        <f>'m6'!D115+'m6'!F115+'m6'!H115+'m6'!J115+'m6'!L115+'m6'!N115+'m6'!P115</f>
        <v>0</v>
      </c>
      <c r="CF125" s="64"/>
      <c r="CG125" s="46">
        <f t="shared" si="118"/>
        <v>0</v>
      </c>
      <c r="CH125" s="2"/>
      <c r="CI125" s="45">
        <f>'m6'!Q115+'m6'!S115+'m6'!U115+'m6'!W115+'m6'!Y115+'m6'!AA115+'m6'!AC115</f>
        <v>0</v>
      </c>
      <c r="CJ125" s="54">
        <f t="shared" si="119"/>
        <v>0</v>
      </c>
      <c r="CK125" s="46">
        <f>'m6'!R115+'m6'!T115+'m6'!V115+'m6'!X115+'m6'!Z115+'m6'!AB115+'m6'!AD115</f>
        <v>0</v>
      </c>
      <c r="CL125" s="64"/>
      <c r="CM125" s="46">
        <f t="shared" si="120"/>
        <v>0</v>
      </c>
      <c r="CN125" s="2"/>
      <c r="CO125" s="45">
        <f>'m6'!AE115+'m6'!AG115+'m6'!AI115+'m6'!AK115+'m6'!AM115+'m6'!AO115+'m6'!AQ115</f>
        <v>0</v>
      </c>
      <c r="CP125" s="46">
        <f t="shared" si="121"/>
        <v>0</v>
      </c>
      <c r="CQ125" s="46">
        <f>'m6'!AF115+'m6'!AH115+'m6'!AJ115+'m6'!AL115+'m6'!AN115+'m6'!AP115+'m6'!AR115</f>
        <v>0</v>
      </c>
      <c r="CR125" s="64"/>
      <c r="CS125" s="46">
        <f t="shared" si="122"/>
        <v>0</v>
      </c>
      <c r="CT125" s="2"/>
      <c r="CU125" s="45">
        <f>'m6'!AS115+'m6'!AU115+'m6'!AW115+'m6'!AY115+'m6'!BA115+'m6'!BC115+'m6'!BE115</f>
        <v>0</v>
      </c>
      <c r="CV125" s="46">
        <f t="shared" si="123"/>
        <v>0</v>
      </c>
      <c r="CW125" s="46">
        <f>'m6'!AT115+'m6'!AV115+'m6'!AX115+'m6'!AZ115+'m6'!BB115+'m6'!BD115+'m6'!BF115</f>
        <v>0</v>
      </c>
      <c r="CX125" s="64"/>
      <c r="CY125" s="46">
        <f t="shared" si="124"/>
        <v>0</v>
      </c>
      <c r="CZ125" s="2"/>
      <c r="DA125" s="45">
        <f>'m6'!BG115+'m6'!BI115+'m7'!C115+'m7'!E115+'m7'!G115+'m7'!I115+'m7'!K115</f>
        <v>0</v>
      </c>
      <c r="DB125" s="46">
        <f>('m6'!BG115+'m6'!BI115)*'m6'!A115+('m7'!C115+'m7'!E115+'m7'!G115+'m7'!I115+'m7'!K115)*'m7'!A115</f>
        <v>0</v>
      </c>
      <c r="DC125" s="46">
        <f>'m6'!BH115+'m6'!BJ115+'m7'!D115+'m7'!F115+'m7'!H115+'m7'!J115+'m7'!L115</f>
        <v>0</v>
      </c>
      <c r="DD125" s="64"/>
      <c r="DE125" s="46">
        <f t="shared" si="125"/>
        <v>0</v>
      </c>
      <c r="DF125" s="2"/>
      <c r="DG125" s="45">
        <f>'m7'!M115+'m7'!O115+'m7'!Q115+'m7'!S115+'m7'!U115+'m7'!W115+'m7'!Y115</f>
        <v>0</v>
      </c>
      <c r="DH125" s="46">
        <f t="shared" si="126"/>
        <v>0</v>
      </c>
      <c r="DI125" s="46">
        <f>'m7'!N115+'m7'!P115+'m7'!R115+'m7'!T115+'m7'!V115+'m7'!X115+'m7'!Z115</f>
        <v>0</v>
      </c>
      <c r="DJ125" s="64"/>
      <c r="DK125" s="46">
        <f t="shared" si="127"/>
        <v>0</v>
      </c>
      <c r="DL125" s="2"/>
      <c r="DM125" s="45">
        <f>'m7'!AA115+'m7'!AC115+'m7'!AE115+'m7'!AG115+'m7'!AI115+'m7'!AK115+'m7'!AM115</f>
        <v>0</v>
      </c>
      <c r="DN125" s="46">
        <f t="shared" si="128"/>
        <v>0</v>
      </c>
      <c r="DO125" s="46">
        <f>'m7'!AB115+'m7'!AD115+'m7'!AF115+'m7'!AH115+'m7'!AJ115+'m7'!AL115+'m7'!AN115</f>
        <v>0</v>
      </c>
      <c r="DP125" s="64"/>
      <c r="DQ125" s="46">
        <f t="shared" si="129"/>
        <v>0</v>
      </c>
      <c r="DR125" s="2"/>
      <c r="DS125" s="45">
        <f>'m7'!AO115+'m7'!AQ115+'m7'!AS115+'m7'!AU115+'m7'!AW115+'m7'!AY115+'m7'!BA115</f>
        <v>0</v>
      </c>
      <c r="DT125" s="46">
        <f t="shared" si="130"/>
        <v>0</v>
      </c>
      <c r="DU125" s="46">
        <f>'m7'!AP115+'m7'!AR115+'m7'!AT115+'m7'!AV115+'m7'!AX115+'m7'!AZ115+'m7'!BB115</f>
        <v>0</v>
      </c>
      <c r="DV125" s="64"/>
      <c r="DW125" s="46">
        <f t="shared" si="131"/>
        <v>0</v>
      </c>
      <c r="DX125" s="2"/>
      <c r="DY125" s="97">
        <f>'m7'!BC115+'m7'!BE115+'m7'!BG115+'m7'!BI115+'m7'!BK115+'m8'!C115+'m8'!E115</f>
        <v>0</v>
      </c>
      <c r="DZ125" s="63">
        <f>('m7'!BC115+'m7'!BE115+'m7'!BG115+'m7'!BI115+'m7'!BK115)*DF125+('m8'!C115+'m8'!E115)*ED125</f>
        <v>0</v>
      </c>
      <c r="EA125" s="63">
        <f>'m7'!BD115+'m7'!BF115+'m7'!BH115+'m7'!BJ115+'m7'!BL115+'m8'!D115+'m8'!F115</f>
        <v>0</v>
      </c>
      <c r="EB125" s="64"/>
      <c r="EC125" s="63">
        <f t="shared" si="132"/>
        <v>0</v>
      </c>
      <c r="ED125" s="66"/>
      <c r="EE125" s="97">
        <f>'m8'!G115+'m8'!I115+'m8'!K115+'m8'!M115+'m8'!O115+'m8'!Q115+'m8'!S115</f>
        <v>0</v>
      </c>
      <c r="EF125" s="63">
        <f t="shared" si="133"/>
        <v>0</v>
      </c>
      <c r="EG125" s="63">
        <f>'m8'!H115+'m8'!J115+'m8'!L115+'m8'!N115+'m8'!P115+'m8'!R115+'m8'!T115</f>
        <v>0</v>
      </c>
      <c r="EH125" s="64"/>
      <c r="EI125" s="63">
        <f t="shared" si="134"/>
        <v>0</v>
      </c>
      <c r="EJ125" s="66"/>
      <c r="EK125" s="97">
        <f>'m8'!U115+'m8'!W115+'m8'!Y115+'m8'!AA115+'m8'!AC115+'m8'!AE115+'m8'!AG115</f>
        <v>0</v>
      </c>
      <c r="EL125" s="63">
        <f t="shared" si="135"/>
        <v>0</v>
      </c>
      <c r="EM125" s="63">
        <f>'m8'!V115+'m8'!X115+'m8'!Z115+'m8'!AB115+'m8'!AD115+'m8'!AF115+'m8'!AH115</f>
        <v>0</v>
      </c>
      <c r="EN125" s="64"/>
      <c r="EO125" s="63">
        <f t="shared" si="136"/>
        <v>0</v>
      </c>
      <c r="EP125" s="67"/>
      <c r="EQ125" s="55">
        <f>'m8'!AI115+'m8'!AK115+'m8'!AM115+'m8'!AO115+'m8'!AQ115+'m8'!AS115+'m8'!AU115</f>
        <v>0</v>
      </c>
      <c r="ER125" s="57">
        <f t="shared" si="137"/>
        <v>0</v>
      </c>
      <c r="ES125" s="57">
        <f>'m8'!AJ115+'m8'!AL115+'m8'!AN115+'m8'!AP115+'m8'!AR115+'m8'!AT115+'m8'!AV115</f>
        <v>0</v>
      </c>
      <c r="ET125" s="68"/>
      <c r="EU125" s="57">
        <f t="shared" si="138"/>
        <v>0</v>
      </c>
      <c r="EV125" s="67"/>
      <c r="EW125" s="55">
        <f>'m8'!AW115+'m8'!AY115+'m8'!BA115+'m8'!BC115+'m8'!BE115+'m8'!BG115+'m8'!BI115</f>
        <v>0</v>
      </c>
      <c r="EX125" s="57">
        <f t="shared" si="139"/>
        <v>0</v>
      </c>
      <c r="EY125" s="57">
        <f>'m8'!AX115+'m8'!AZ115+'m8'!BB115+'m8'!BD115+'m8'!BF115+'m8'!BH115+'m8'!BJ115</f>
        <v>0</v>
      </c>
      <c r="EZ125" s="68"/>
      <c r="FA125" s="57">
        <f t="shared" si="140"/>
        <v>0</v>
      </c>
      <c r="FB125" s="67"/>
      <c r="FC125" s="55">
        <f>'m8'!BK115+'m9'!C115+'m9'!E115+'m9'!G115+'m9'!I115+'m9'!K115+'m9'!M115</f>
        <v>0</v>
      </c>
      <c r="FD125" s="57">
        <f>'m8'!BK115*ED125+'m9'!C115*FH125+'m9'!E115*FH125+'m9'!G115*FH125+'m9'!I115*FH125+'m9'!K115*FH125+'m9'!M115*FH125</f>
        <v>0</v>
      </c>
      <c r="FE125" s="57">
        <f>'m8'!BL115+'m9'!D115+'m9'!F115+'m9'!H115+'m9'!J115+'m9'!L115+'m9'!N115</f>
        <v>0</v>
      </c>
      <c r="FF125" s="68"/>
      <c r="FG125" s="57">
        <f t="shared" si="141"/>
        <v>0</v>
      </c>
      <c r="FH125" s="65">
        <f>IFERROR(__xludf.DUMMYFUNCTION("""COMPUTED_VALUE"""),100.0)</f>
        <v>100</v>
      </c>
      <c r="FI125" s="97">
        <f>'m9'!O115+'m9'!Q115+'m9'!S115+'m9'!U115+'m9'!W115+'m9'!Y115+'m9'!AA115</f>
        <v>0</v>
      </c>
      <c r="FJ125" s="63">
        <f t="shared" si="142"/>
        <v>0</v>
      </c>
      <c r="FK125" s="63">
        <f>'m9'!P115+'m9'!R115+'m9'!T115+'m9'!V115+'m9'!X115+'m9'!Z115+'m9'!AB115</f>
        <v>0</v>
      </c>
      <c r="FL125" s="64"/>
      <c r="FM125" s="63">
        <f t="shared" si="143"/>
        <v>0</v>
      </c>
      <c r="FN125" s="67"/>
      <c r="FO125" s="55">
        <f>'m9'!AC115+'m9'!AE115+'m9'!AG115+'m9'!AI115+'m9'!AK115+'m9'!AM115+'m9'!AO115</f>
        <v>0</v>
      </c>
      <c r="FP125" s="57">
        <f t="shared" si="144"/>
        <v>0</v>
      </c>
      <c r="FQ125" s="57">
        <f>'m9'!AD115+'m9'!AF115+'m9'!AH115+'m9'!AJ115+'m9'!AL115+'m9'!AN115+'m9'!AP115</f>
        <v>0</v>
      </c>
      <c r="FR125" s="68"/>
      <c r="FS125" s="57">
        <f t="shared" si="145"/>
        <v>0</v>
      </c>
      <c r="FT125" s="67"/>
      <c r="FU125" s="55">
        <f>'m9'!AQ115+'m9'!AS115+'m9'!AU115+'m9'!AW115+'m9'!AY115+'m9'!BA115+'m9'!BC115</f>
        <v>0</v>
      </c>
      <c r="FV125" s="57">
        <f t="shared" si="146"/>
        <v>0</v>
      </c>
      <c r="FW125" s="57">
        <f>'m9'!AR115+'m9'!AT115+'m9'!AV115+'m9'!AX115+'m9'!AZ115+'m9'!BB115+'m9'!BD115</f>
        <v>0</v>
      </c>
      <c r="FX125" s="68"/>
      <c r="FY125" s="57">
        <f t="shared" si="147"/>
        <v>0</v>
      </c>
      <c r="FZ125" s="67"/>
      <c r="GA125" s="55">
        <f>'m9'!BE115+'m9'!BG115+'m9'!BI115+'m10'!C125+'m10'!E125+'m10'!G125+'m10'!I125</f>
        <v>22</v>
      </c>
      <c r="GB125" s="57">
        <f t="shared" si="148"/>
        <v>2200</v>
      </c>
      <c r="GC125" s="57">
        <f>'m9'!BF115+'m9'!BH115+'m9'!BJ115+'m10'!D125+'m10'!F125+'m10'!H125+'m10'!J125</f>
        <v>0</v>
      </c>
      <c r="GD125" s="68"/>
      <c r="GE125" s="57">
        <f t="shared" si="149"/>
        <v>-2200</v>
      </c>
      <c r="GF125" s="69">
        <f>IFERROR(__xludf.DUMMYFUNCTION("""COMPUTED_VALUE"""),100.0)</f>
        <v>100</v>
      </c>
      <c r="GG125" s="55">
        <f>'m10'!K125+'m10'!M125+'m10'!O125+'m10'!Q125+'m10'!S125+'m10'!U125+'m10'!W125</f>
        <v>19</v>
      </c>
      <c r="GH125" s="57">
        <f t="shared" si="150"/>
        <v>1900</v>
      </c>
      <c r="GI125" s="57">
        <f>'m10'!L125+'m10'!N125+'m10'!P125+'m10'!R125+'m10'!T125+'m10'!V125+'m10'!X125</f>
        <v>900</v>
      </c>
      <c r="GJ125" s="68"/>
      <c r="GK125" s="57">
        <f t="shared" si="151"/>
        <v>-1000</v>
      </c>
      <c r="GL125" s="67"/>
      <c r="GM125" s="55">
        <f>'m10'!Y125+'m10'!AA125+'m10'!AC125+'m10'!AE125+'m10'!AG125+'m10'!AI125+'m10'!AK125</f>
        <v>30.5</v>
      </c>
      <c r="GN125" s="57">
        <f t="shared" si="152"/>
        <v>3050</v>
      </c>
      <c r="GO125" s="57">
        <f>'m10'!Z125+'m10'!AB125+'m10'!AD125+'m10'!AF125+'m10'!AH125+'m10'!AJ125+'m10'!AL125</f>
        <v>0</v>
      </c>
      <c r="GP125" s="68"/>
      <c r="GQ125" s="57">
        <f t="shared" si="153"/>
        <v>-3050</v>
      </c>
      <c r="GR125" s="61"/>
      <c r="GS125" s="55">
        <f>'m10'!AM125+'m10'!AO125+'m10'!AQ125+'m10'!AS125+'m10'!AU125+'m10'!AW125+'m10'!AY125</f>
        <v>22</v>
      </c>
      <c r="GT125" s="57">
        <f t="shared" si="154"/>
        <v>2200</v>
      </c>
      <c r="GU125" s="57">
        <f>'m10'!AN125+'m10'!AP125+'m10'!AR125+'m10'!AT125+'m10'!AV125+'m10'!AX125+'m10'!AZ125</f>
        <v>0</v>
      </c>
      <c r="GV125" s="58"/>
      <c r="GW125" s="57">
        <f t="shared" si="155"/>
        <v>-2200</v>
      </c>
      <c r="GX125" s="61"/>
      <c r="GY125" s="55">
        <f>'m10'!BA125+'m10'!BC125+'m10'!BE125+'m10'!BG125+'m10'!BI125+'m10'!BK125+'m11'!C125</f>
        <v>0</v>
      </c>
      <c r="GZ125" s="57">
        <f t="shared" si="156"/>
        <v>0</v>
      </c>
      <c r="HA125" s="57">
        <f>'m10'!BB125+'m10'!BD125+'m10'!BF125+'m10'!BH125+'m10'!BJ125+'m10'!BL125+'m11'!D125</f>
        <v>0</v>
      </c>
      <c r="HB125" s="58"/>
      <c r="HC125" s="57">
        <f t="shared" si="157"/>
        <v>0</v>
      </c>
      <c r="HD125" s="69">
        <f>IFERROR(__xludf.DUMMYFUNCTION("""COMPUTED_VALUE"""),100.0)</f>
        <v>100</v>
      </c>
      <c r="HE125" s="55">
        <f>'m11'!E125+'m11'!G125+'m11'!I125+'m11'!K125+'m11'!M125+'m11'!O125+'m11'!Q125</f>
        <v>0</v>
      </c>
      <c r="HF125" s="57">
        <f t="shared" si="158"/>
        <v>0</v>
      </c>
      <c r="HG125" s="57">
        <f>'m11'!F125+'m11'!H125+'m11'!J125+'m11'!L125+'m11'!N125+'m11'!P125+'m11'!R125</f>
        <v>0</v>
      </c>
      <c r="HH125" s="68"/>
      <c r="HI125" s="57">
        <f t="shared" si="159"/>
        <v>0</v>
      </c>
      <c r="HJ125" s="67"/>
      <c r="HK125" s="55">
        <f>'m11'!S125+'m11'!U125+'m11'!W125+'m11'!Y125+'m11'!AA125+'m11'!AC125+'m11'!AE125</f>
        <v>0</v>
      </c>
      <c r="HL125" s="57">
        <f t="shared" si="160"/>
        <v>0</v>
      </c>
      <c r="HM125" s="57">
        <f>'m11'!T125+'m11'!V125+'m11'!X125+'m11'!Z125+'m11'!AB125+'m11'!AD125+'m11'!AF125</f>
        <v>0</v>
      </c>
      <c r="HN125" s="68"/>
      <c r="HO125" s="57">
        <f t="shared" si="161"/>
        <v>0</v>
      </c>
      <c r="HP125" s="61"/>
      <c r="HQ125" s="55">
        <f>'m11'!AG125+'m11'!AI125+'m11'!AK125+'m11'!AM125+'m11'!AO125+'m11'!AQ125+'m11'!AS125</f>
        <v>0</v>
      </c>
      <c r="HR125" s="57">
        <f t="shared" si="162"/>
        <v>0</v>
      </c>
      <c r="HS125" s="57">
        <f>'m11'!AH125+'m11'!AJ125+'m11'!AL125+'m11'!AN125+'m11'!AP125+'m11'!AR125+'m11'!AT125</f>
        <v>0</v>
      </c>
      <c r="HT125" s="58"/>
      <c r="HU125" s="57">
        <f t="shared" si="163"/>
        <v>0</v>
      </c>
      <c r="HV125" s="61"/>
      <c r="HW125" s="55">
        <f>'m11'!AU125+'m11'!AW125+'m11'!AY125+'m11'!BA125+'m11'!BC125+'m11'!BE125+'m11'!BG125</f>
        <v>0</v>
      </c>
      <c r="HX125" s="57">
        <f t="shared" si="164"/>
        <v>0</v>
      </c>
      <c r="HY125" s="57">
        <f>'m11'!AV125+'m11'!AX125+'m11'!AZ125+'m11'!BB125+'m11'!BD125+'m11'!BF125+'m11'!BH125</f>
        <v>0</v>
      </c>
      <c r="HZ125" s="58"/>
      <c r="IA125" s="57">
        <f t="shared" si="165"/>
        <v>0</v>
      </c>
      <c r="IB125" s="61">
        <f>IFERROR(__xludf.DUMMYFUNCTION("""COMPUTED_VALUE"""),100.0)</f>
        <v>100</v>
      </c>
      <c r="IC125" s="55">
        <f>'m11'!BI125+'m12'!C125+'m12'!E125+'m12'!G125+'m12'!I125+'m12'!K125+'m12'!M125</f>
        <v>0</v>
      </c>
      <c r="ID125" s="57">
        <f t="shared" si="166"/>
        <v>0</v>
      </c>
      <c r="IE125" s="57">
        <f>'m11'!BJ125+'m12'!D125+'m12'!F125+'m12'!H125+'m12'!J125+'m12'!L125+'m12'!N125</f>
        <v>0</v>
      </c>
      <c r="IF125" s="58"/>
      <c r="IG125" s="57">
        <f t="shared" si="167"/>
        <v>0</v>
      </c>
      <c r="IH125" s="61"/>
      <c r="II125" s="55">
        <f>'m12'!O125+'m12'!Q125+'m12'!S125+'m12'!U125+'m12'!W125+'m12'!Y125+'m12'!AA125</f>
        <v>0</v>
      </c>
      <c r="IJ125" s="57">
        <f t="shared" si="168"/>
        <v>0</v>
      </c>
      <c r="IK125" s="57">
        <f>'m12'!P125+'m12'!R125+'m12'!T125+'m12'!V125+'m12'!X125+'m12'!Z125+'m12'!AB125</f>
        <v>0</v>
      </c>
      <c r="IL125" s="58"/>
      <c r="IM125" s="57">
        <f t="shared" si="169"/>
        <v>0</v>
      </c>
      <c r="IN125" s="61"/>
      <c r="IO125" s="55">
        <f>'m12'!AC125+'m12'!AE125+'m12'!AG125+'m12'!AI125+'m12'!AK125+'m12'!AM125+'m12'!AO125</f>
        <v>0</v>
      </c>
      <c r="IP125" s="57">
        <f t="shared" si="170"/>
        <v>0</v>
      </c>
      <c r="IQ125" s="57">
        <f>'m12'!AD125+'m12'!AF125+'m12'!AH125+'m12'!AJ125+'m12'!AL125+'m12'!AN125+'m12'!AP125</f>
        <v>0</v>
      </c>
      <c r="IR125" s="58"/>
      <c r="IS125" s="57">
        <f t="shared" si="171"/>
        <v>0</v>
      </c>
      <c r="IT125" s="61"/>
      <c r="IU125" s="55">
        <f>'m12'!AQ125+'m12'!AS125+'m12'!AU125+'m12'!AW125+'m12'!AY125+'m12'!BA125+'m12'!BC125</f>
        <v>0</v>
      </c>
      <c r="IV125" s="57">
        <f t="shared" si="172"/>
        <v>0</v>
      </c>
      <c r="IW125" s="57">
        <f>'m12'!AR125+'m12'!AT125+'m12'!AV125+'m12'!AX125+'m12'!AZ125+'m12'!BB125+'m12'!BD125</f>
        <v>0</v>
      </c>
      <c r="IX125" s="58"/>
      <c r="IY125" s="57">
        <f t="shared" si="173"/>
        <v>0</v>
      </c>
      <c r="IZ125" s="61"/>
      <c r="JA125" s="55">
        <f>'m12'!BE125+'m12'!BG125+'m12'!BI125+'m12'!BK125</f>
        <v>0</v>
      </c>
      <c r="JB125" s="57">
        <f t="shared" si="174"/>
        <v>0</v>
      </c>
      <c r="JC125" s="57">
        <f>'m12'!BF125+'m12'!BH125+'m12'!BJ125+'m12'!BL125</f>
        <v>0</v>
      </c>
      <c r="JD125" s="58"/>
      <c r="JE125" s="57">
        <f t="shared" si="175"/>
        <v>0</v>
      </c>
    </row>
    <row r="126">
      <c r="A126" s="2" t="str">
        <f>IFERROR(__xludf.DUMMYFUNCTION("""COMPUTED_VALUE"""),"Daniel Kopsa-x")</f>
        <v>Daniel Kopsa-x</v>
      </c>
      <c r="B126" s="2"/>
      <c r="C126" s="98"/>
      <c r="D126" s="46"/>
      <c r="E126" s="46"/>
      <c r="F126" s="47"/>
      <c r="G126" s="46"/>
      <c r="H126" s="2"/>
      <c r="I126" s="98"/>
      <c r="J126" s="46"/>
      <c r="K126" s="46"/>
      <c r="L126" s="47"/>
      <c r="M126" s="46"/>
      <c r="N126" s="2"/>
      <c r="O126" s="45"/>
      <c r="P126" s="46"/>
      <c r="Q126" s="46"/>
      <c r="R126" s="47"/>
      <c r="S126" s="46"/>
      <c r="T126" s="2"/>
      <c r="U126" s="45"/>
      <c r="V126" s="46"/>
      <c r="W126" s="46"/>
      <c r="X126" s="47"/>
      <c r="Y126" s="46"/>
      <c r="Z126" s="2"/>
      <c r="AA126" s="45"/>
      <c r="AB126" s="46"/>
      <c r="AC126" s="46"/>
      <c r="AD126" s="47"/>
      <c r="AE126" s="46"/>
      <c r="AF126" s="2"/>
      <c r="AG126" s="45"/>
      <c r="AH126" s="46"/>
      <c r="AI126" s="46"/>
      <c r="AJ126" s="47"/>
      <c r="AK126" s="46"/>
      <c r="AL126" s="2"/>
      <c r="AM126" s="45"/>
      <c r="AN126" s="46"/>
      <c r="AO126" s="46"/>
      <c r="AP126" s="47"/>
      <c r="AQ126" s="46"/>
      <c r="AR126" s="2"/>
      <c r="AS126" s="45"/>
      <c r="AT126" s="46"/>
      <c r="AU126" s="46"/>
      <c r="AV126" s="47"/>
      <c r="AW126" s="62"/>
      <c r="AX126" s="2"/>
      <c r="AY126" s="45"/>
      <c r="AZ126" s="46"/>
      <c r="BA126" s="46"/>
      <c r="BB126" s="47"/>
      <c r="BC126" s="46"/>
      <c r="BD126" s="2"/>
      <c r="BE126" s="45"/>
      <c r="BF126" s="46"/>
      <c r="BG126" s="46"/>
      <c r="BH126" s="47"/>
      <c r="BI126" s="46"/>
      <c r="BJ126" s="2"/>
      <c r="BK126" s="45"/>
      <c r="BL126" s="46"/>
      <c r="BM126" s="46"/>
      <c r="BN126" s="47"/>
      <c r="BO126" s="46"/>
      <c r="BP126" s="2"/>
      <c r="BQ126" s="45"/>
      <c r="BR126" s="46"/>
      <c r="BS126" s="46"/>
      <c r="BT126" s="47"/>
      <c r="BU126" s="46"/>
      <c r="BV126" s="2"/>
      <c r="BW126" s="45">
        <f>'m5'!AY104+'m5'!BA104+'m5'!BC104+'m5'!BE104+'m5'!BG104+'m5'!BI104+'m5'!BK104</f>
        <v>0</v>
      </c>
      <c r="BX126" s="46">
        <f>'m5'!A104*BW126</f>
        <v>0</v>
      </c>
      <c r="BY126" s="46">
        <f>'m5'!AZ104+'m5'!BB104+'m5'!BD104+'m5'!BF104+'m5'!BH104+'m5'!BJ104+'m5'!BL104</f>
        <v>0</v>
      </c>
      <c r="BZ126" s="47"/>
      <c r="CA126" s="46">
        <f t="shared" si="116"/>
        <v>0</v>
      </c>
      <c r="CB126" s="2"/>
      <c r="CC126" s="45">
        <f>'m6'!C116+'m6'!E116+'m6'!G116+'m6'!I116+'m6'!K116+'m6'!M116+'m6'!O116</f>
        <v>0</v>
      </c>
      <c r="CD126" s="46">
        <f t="shared" si="117"/>
        <v>0</v>
      </c>
      <c r="CE126" s="46">
        <f>'m6'!D116+'m6'!F116+'m6'!H116+'m6'!J116+'m6'!L116+'m6'!N116+'m6'!P116</f>
        <v>0</v>
      </c>
      <c r="CF126" s="64"/>
      <c r="CG126" s="46">
        <f t="shared" si="118"/>
        <v>0</v>
      </c>
      <c r="CH126" s="2"/>
      <c r="CI126" s="45">
        <f>'m6'!Q116+'m6'!S116+'m6'!U116+'m6'!W116+'m6'!Y116+'m6'!AA116+'m6'!AC116</f>
        <v>0</v>
      </c>
      <c r="CJ126" s="54">
        <f t="shared" si="119"/>
        <v>0</v>
      </c>
      <c r="CK126" s="46">
        <f>'m6'!R116+'m6'!T116+'m6'!V116+'m6'!X116+'m6'!Z116+'m6'!AB116+'m6'!AD116</f>
        <v>0</v>
      </c>
      <c r="CL126" s="64"/>
      <c r="CM126" s="46">
        <f t="shared" si="120"/>
        <v>0</v>
      </c>
      <c r="CN126" s="2"/>
      <c r="CO126" s="45">
        <f>'m6'!AE116+'m6'!AG116+'m6'!AI116+'m6'!AK116+'m6'!AM116+'m6'!AO116+'m6'!AQ116</f>
        <v>0</v>
      </c>
      <c r="CP126" s="46">
        <f t="shared" si="121"/>
        <v>0</v>
      </c>
      <c r="CQ126" s="46">
        <f>'m6'!AF116+'m6'!AH116+'m6'!AJ116+'m6'!AL116+'m6'!AN116+'m6'!AP116+'m6'!AR116</f>
        <v>0</v>
      </c>
      <c r="CR126" s="64"/>
      <c r="CS126" s="46">
        <f t="shared" si="122"/>
        <v>0</v>
      </c>
      <c r="CT126" s="2"/>
      <c r="CU126" s="45">
        <f>'m6'!AS116+'m6'!AU116+'m6'!AW116+'m6'!AY116+'m6'!BA116+'m6'!BC116+'m6'!BE116</f>
        <v>0</v>
      </c>
      <c r="CV126" s="46">
        <f t="shared" si="123"/>
        <v>0</v>
      </c>
      <c r="CW126" s="46">
        <f>'m6'!AT116+'m6'!AV116+'m6'!AX116+'m6'!AZ116+'m6'!BB116+'m6'!BD116+'m6'!BF116</f>
        <v>0</v>
      </c>
      <c r="CX126" s="64"/>
      <c r="CY126" s="46">
        <f t="shared" si="124"/>
        <v>0</v>
      </c>
      <c r="CZ126" s="2"/>
      <c r="DA126" s="45">
        <f>'m6'!BG116+'m6'!BI116+'m7'!C116+'m7'!E116+'m7'!G116+'m7'!I116+'m7'!K116</f>
        <v>0</v>
      </c>
      <c r="DB126" s="46">
        <f>('m6'!BG116+'m6'!BI116)*'m6'!A116+('m7'!C116+'m7'!E116+'m7'!G116+'m7'!I116+'m7'!K116)*'m7'!A116</f>
        <v>0</v>
      </c>
      <c r="DC126" s="46">
        <f>'m6'!BH116+'m6'!BJ116+'m7'!D116+'m7'!F116+'m7'!H116+'m7'!J116+'m7'!L116</f>
        <v>0</v>
      </c>
      <c r="DD126" s="64"/>
      <c r="DE126" s="46">
        <f t="shared" si="125"/>
        <v>0</v>
      </c>
      <c r="DF126" s="2"/>
      <c r="DG126" s="45">
        <f>'m7'!M116+'m7'!O116+'m7'!Q116+'m7'!S116+'m7'!U116+'m7'!W116+'m7'!Y116</f>
        <v>0</v>
      </c>
      <c r="DH126" s="46">
        <f t="shared" si="126"/>
        <v>0</v>
      </c>
      <c r="DI126" s="46">
        <f>'m7'!N116+'m7'!P116+'m7'!R116+'m7'!T116+'m7'!V116+'m7'!X116+'m7'!Z116</f>
        <v>0</v>
      </c>
      <c r="DJ126" s="64"/>
      <c r="DK126" s="46">
        <f t="shared" si="127"/>
        <v>0</v>
      </c>
      <c r="DL126" s="2"/>
      <c r="DM126" s="45">
        <f>'m7'!AA116+'m7'!AC116+'m7'!AE116+'m7'!AG116+'m7'!AI116+'m7'!AK116+'m7'!AM116</f>
        <v>0</v>
      </c>
      <c r="DN126" s="46">
        <f t="shared" si="128"/>
        <v>0</v>
      </c>
      <c r="DO126" s="46">
        <f>'m7'!AB116+'m7'!AD116+'m7'!AF116+'m7'!AH116+'m7'!AJ116+'m7'!AL116+'m7'!AN116</f>
        <v>0</v>
      </c>
      <c r="DP126" s="64"/>
      <c r="DQ126" s="46">
        <f t="shared" si="129"/>
        <v>0</v>
      </c>
      <c r="DR126" s="2"/>
      <c r="DS126" s="45">
        <f>'m7'!AO116+'m7'!AQ116+'m7'!AS116+'m7'!AU116+'m7'!AW116+'m7'!AY116+'m7'!BA116</f>
        <v>0</v>
      </c>
      <c r="DT126" s="46">
        <f t="shared" si="130"/>
        <v>0</v>
      </c>
      <c r="DU126" s="46">
        <f>'m7'!AP116+'m7'!AR116+'m7'!AT116+'m7'!AV116+'m7'!AX116+'m7'!AZ116+'m7'!BB116</f>
        <v>0</v>
      </c>
      <c r="DV126" s="64"/>
      <c r="DW126" s="46">
        <f t="shared" si="131"/>
        <v>0</v>
      </c>
      <c r="DX126" s="2"/>
      <c r="DY126" s="97">
        <f>'m7'!BC116+'m7'!BE116+'m7'!BG116+'m7'!BI116+'m7'!BK116+'m8'!C116+'m8'!E116</f>
        <v>0</v>
      </c>
      <c r="DZ126" s="63">
        <f>('m7'!BC116+'m7'!BE116+'m7'!BG116+'m7'!BI116+'m7'!BK116)*DF126+('m8'!C116+'m8'!E116)*ED126</f>
        <v>0</v>
      </c>
      <c r="EA126" s="63">
        <f>'m7'!BD116+'m7'!BF116+'m7'!BH116+'m7'!BJ116+'m7'!BL116+'m8'!D116+'m8'!F116</f>
        <v>0</v>
      </c>
      <c r="EB126" s="64"/>
      <c r="EC126" s="63">
        <f t="shared" si="132"/>
        <v>0</v>
      </c>
      <c r="ED126" s="66"/>
      <c r="EE126" s="97">
        <f>'m8'!G116+'m8'!I116+'m8'!K116+'m8'!M116+'m8'!O116+'m8'!Q116+'m8'!S116</f>
        <v>0</v>
      </c>
      <c r="EF126" s="63">
        <f t="shared" si="133"/>
        <v>0</v>
      </c>
      <c r="EG126" s="63">
        <f>'m8'!H116+'m8'!J116+'m8'!L116+'m8'!N116+'m8'!P116+'m8'!R116+'m8'!T116</f>
        <v>0</v>
      </c>
      <c r="EH126" s="64"/>
      <c r="EI126" s="63">
        <f t="shared" si="134"/>
        <v>0</v>
      </c>
      <c r="EJ126" s="66"/>
      <c r="EK126" s="97">
        <f>'m8'!U116+'m8'!W116+'m8'!Y116+'m8'!AA116+'m8'!AC116+'m8'!AE116+'m8'!AG116</f>
        <v>0</v>
      </c>
      <c r="EL126" s="63">
        <f t="shared" si="135"/>
        <v>0</v>
      </c>
      <c r="EM126" s="63">
        <f>'m8'!V116+'m8'!X116+'m8'!Z116+'m8'!AB116+'m8'!AD116+'m8'!AF116+'m8'!AH116</f>
        <v>0</v>
      </c>
      <c r="EN126" s="64"/>
      <c r="EO126" s="63">
        <f t="shared" si="136"/>
        <v>0</v>
      </c>
      <c r="EP126" s="67"/>
      <c r="EQ126" s="55">
        <f>'m8'!AI116+'m8'!AK116+'m8'!AM116+'m8'!AO116+'m8'!AQ116+'m8'!AS116+'m8'!AU116</f>
        <v>0</v>
      </c>
      <c r="ER126" s="57">
        <f t="shared" si="137"/>
        <v>0</v>
      </c>
      <c r="ES126" s="57">
        <f>'m8'!AJ116+'m8'!AL116+'m8'!AN116+'m8'!AP116+'m8'!AR116+'m8'!AT116+'m8'!AV116</f>
        <v>0</v>
      </c>
      <c r="ET126" s="68"/>
      <c r="EU126" s="57">
        <f t="shared" si="138"/>
        <v>0</v>
      </c>
      <c r="EV126" s="67"/>
      <c r="EW126" s="55">
        <f>'m8'!AW116+'m8'!AY116+'m8'!BA116+'m8'!BC116+'m8'!BE116+'m8'!BG116+'m8'!BI116</f>
        <v>0</v>
      </c>
      <c r="EX126" s="57">
        <f t="shared" si="139"/>
        <v>0</v>
      </c>
      <c r="EY126" s="57">
        <f>'m8'!AX116+'m8'!AZ116+'m8'!BB116+'m8'!BD116+'m8'!BF116+'m8'!BH116+'m8'!BJ116</f>
        <v>0</v>
      </c>
      <c r="EZ126" s="68"/>
      <c r="FA126" s="57">
        <f t="shared" si="140"/>
        <v>0</v>
      </c>
      <c r="FB126" s="67"/>
      <c r="FC126" s="55">
        <f>'m8'!BK116+'m9'!C116+'m9'!E116+'m9'!G116+'m9'!I116+'m9'!K116+'m9'!M116</f>
        <v>0</v>
      </c>
      <c r="FD126" s="57">
        <f>'m8'!BK116*ED126+'m9'!C116*FH126+'m9'!E116*FH126+'m9'!G116*FH126+'m9'!I116*FH126+'m9'!K116*FH126+'m9'!M116*FH126</f>
        <v>0</v>
      </c>
      <c r="FE126" s="57">
        <f>'m8'!BL116+'m9'!D116+'m9'!F116+'m9'!H116+'m9'!J116+'m9'!L116+'m9'!N116</f>
        <v>0</v>
      </c>
      <c r="FF126" s="68"/>
      <c r="FG126" s="57">
        <f t="shared" si="141"/>
        <v>0</v>
      </c>
      <c r="FH126" s="66"/>
      <c r="FI126" s="97">
        <f>'m9'!O116+'m9'!Q116+'m9'!S116+'m9'!U116+'m9'!W116+'m9'!Y116+'m9'!AA116</f>
        <v>0</v>
      </c>
      <c r="FJ126" s="63">
        <f t="shared" si="142"/>
        <v>0</v>
      </c>
      <c r="FK126" s="63">
        <f>'m9'!P116+'m9'!R116+'m9'!T116+'m9'!V116+'m9'!X116+'m9'!Z116+'m9'!AB116</f>
        <v>0</v>
      </c>
      <c r="FL126" s="64"/>
      <c r="FM126" s="63">
        <f t="shared" si="143"/>
        <v>0</v>
      </c>
      <c r="FN126" s="67"/>
      <c r="FO126" s="55">
        <f>'m9'!AC116+'m9'!AE116+'m9'!AG116+'m9'!AI116+'m9'!AK116+'m9'!AM116+'m9'!AO116</f>
        <v>0</v>
      </c>
      <c r="FP126" s="57">
        <f t="shared" si="144"/>
        <v>0</v>
      </c>
      <c r="FQ126" s="57">
        <f>'m9'!AD116+'m9'!AF116+'m9'!AH116+'m9'!AJ116+'m9'!AL116+'m9'!AN116+'m9'!AP116</f>
        <v>0</v>
      </c>
      <c r="FR126" s="68"/>
      <c r="FS126" s="57">
        <f t="shared" si="145"/>
        <v>0</v>
      </c>
      <c r="FT126" s="67"/>
      <c r="FU126" s="55">
        <f>'m9'!AQ116+'m9'!AS116+'m9'!AU116+'m9'!AW116+'m9'!AY116+'m9'!BA116+'m9'!BC116</f>
        <v>0</v>
      </c>
      <c r="FV126" s="57">
        <f t="shared" si="146"/>
        <v>0</v>
      </c>
      <c r="FW126" s="57">
        <f>'m9'!AR116+'m9'!AT116+'m9'!AV116+'m9'!AX116+'m9'!AZ116+'m9'!BB116+'m9'!BD116</f>
        <v>0</v>
      </c>
      <c r="FX126" s="68"/>
      <c r="FY126" s="57">
        <f t="shared" si="147"/>
        <v>0</v>
      </c>
      <c r="FZ126" s="67"/>
      <c r="GA126" s="55">
        <f>'m9'!BE116+'m9'!BG116+'m9'!BI116+'m10'!C126+'m10'!E126+'m10'!G126+'m10'!I126</f>
        <v>0</v>
      </c>
      <c r="GB126" s="57">
        <f t="shared" si="148"/>
        <v>0</v>
      </c>
      <c r="GC126" s="57">
        <f>'m9'!BF116+'m9'!BH116+'m9'!BJ116+'m10'!D126+'m10'!F126+'m10'!H126+'m10'!J126</f>
        <v>0</v>
      </c>
      <c r="GD126" s="68"/>
      <c r="GE126" s="57">
        <f t="shared" si="149"/>
        <v>0</v>
      </c>
      <c r="GF126" s="69">
        <f>IFERROR(__xludf.DUMMYFUNCTION("""COMPUTED_VALUE"""),100.0)</f>
        <v>100</v>
      </c>
      <c r="GG126" s="55">
        <f>'m10'!K126+'m10'!M126+'m10'!O126+'m10'!Q126+'m10'!S126+'m10'!U126+'m10'!W126</f>
        <v>0</v>
      </c>
      <c r="GH126" s="57">
        <f t="shared" si="150"/>
        <v>0</v>
      </c>
      <c r="GI126" s="57">
        <f>'m10'!L126+'m10'!N126+'m10'!P126+'m10'!R126+'m10'!T126+'m10'!V126+'m10'!X126</f>
        <v>0</v>
      </c>
      <c r="GJ126" s="68"/>
      <c r="GK126" s="57">
        <f t="shared" si="151"/>
        <v>0</v>
      </c>
      <c r="GL126" s="67"/>
      <c r="GM126" s="55">
        <f>'m10'!Y126+'m10'!AA126+'m10'!AC126+'m10'!AE126+'m10'!AG126+'m10'!AI126+'m10'!AK126</f>
        <v>0</v>
      </c>
      <c r="GN126" s="57">
        <f t="shared" si="152"/>
        <v>0</v>
      </c>
      <c r="GO126" s="57">
        <f>'m10'!Z126+'m10'!AB126+'m10'!AD126+'m10'!AF126+'m10'!AH126+'m10'!AJ126+'m10'!AL126</f>
        <v>0</v>
      </c>
      <c r="GP126" s="68"/>
      <c r="GQ126" s="57">
        <f t="shared" si="153"/>
        <v>0</v>
      </c>
      <c r="GR126" s="61"/>
      <c r="GS126" s="55">
        <f>'m10'!AM126+'m10'!AO126+'m10'!AQ126+'m10'!AS126+'m10'!AU126+'m10'!AW126+'m10'!AY126</f>
        <v>0</v>
      </c>
      <c r="GT126" s="57">
        <f t="shared" si="154"/>
        <v>0</v>
      </c>
      <c r="GU126" s="57">
        <f>'m10'!AN126+'m10'!AP126+'m10'!AR126+'m10'!AT126+'m10'!AV126+'m10'!AX126+'m10'!AZ126</f>
        <v>0</v>
      </c>
      <c r="GV126" s="58"/>
      <c r="GW126" s="57">
        <f t="shared" si="155"/>
        <v>0</v>
      </c>
      <c r="GX126" s="61"/>
      <c r="GY126" s="55">
        <f>'m10'!BA126+'m10'!BC126+'m10'!BE126+'m10'!BG126+'m10'!BI126+'m10'!BK126+'m11'!C126</f>
        <v>0</v>
      </c>
      <c r="GZ126" s="57">
        <f t="shared" si="156"/>
        <v>0</v>
      </c>
      <c r="HA126" s="57">
        <f>'m10'!BB126+'m10'!BD126+'m10'!BF126+'m10'!BH126+'m10'!BJ126+'m10'!BL126+'m11'!D126</f>
        <v>0</v>
      </c>
      <c r="HB126" s="58"/>
      <c r="HC126" s="57">
        <f t="shared" si="157"/>
        <v>0</v>
      </c>
      <c r="HD126" s="69">
        <f>IFERROR(__xludf.DUMMYFUNCTION("""COMPUTED_VALUE"""),100.0)</f>
        <v>100</v>
      </c>
      <c r="HE126" s="55">
        <f>'m11'!E126+'m11'!G126+'m11'!I126+'m11'!K126+'m11'!M126+'m11'!O126+'m11'!Q126</f>
        <v>0</v>
      </c>
      <c r="HF126" s="57">
        <f t="shared" si="158"/>
        <v>0</v>
      </c>
      <c r="HG126" s="57">
        <f>'m11'!F126+'m11'!H126+'m11'!J126+'m11'!L126+'m11'!N126+'m11'!P126+'m11'!R126</f>
        <v>0</v>
      </c>
      <c r="HH126" s="68"/>
      <c r="HI126" s="57">
        <f t="shared" si="159"/>
        <v>0</v>
      </c>
      <c r="HJ126" s="67"/>
      <c r="HK126" s="55">
        <f>'m11'!S126+'m11'!U126+'m11'!W126+'m11'!Y126+'m11'!AA126+'m11'!AC126+'m11'!AE126</f>
        <v>0</v>
      </c>
      <c r="HL126" s="57">
        <f t="shared" si="160"/>
        <v>0</v>
      </c>
      <c r="HM126" s="57">
        <f>'m11'!T126+'m11'!V126+'m11'!X126+'m11'!Z126+'m11'!AB126+'m11'!AD126+'m11'!AF126</f>
        <v>0</v>
      </c>
      <c r="HN126" s="68"/>
      <c r="HO126" s="57">
        <f t="shared" si="161"/>
        <v>0</v>
      </c>
      <c r="HP126" s="61"/>
      <c r="HQ126" s="55">
        <f>'m11'!AG126+'m11'!AI126+'m11'!AK126+'m11'!AM126+'m11'!AO126+'m11'!AQ126+'m11'!AS126</f>
        <v>0</v>
      </c>
      <c r="HR126" s="57">
        <f t="shared" si="162"/>
        <v>0</v>
      </c>
      <c r="HS126" s="57">
        <f>'m11'!AH126+'m11'!AJ126+'m11'!AL126+'m11'!AN126+'m11'!AP126+'m11'!AR126+'m11'!AT126</f>
        <v>0</v>
      </c>
      <c r="HT126" s="58"/>
      <c r="HU126" s="57">
        <f t="shared" si="163"/>
        <v>0</v>
      </c>
      <c r="HV126" s="61"/>
      <c r="HW126" s="55">
        <f>'m11'!AU126+'m11'!AW126+'m11'!AY126+'m11'!BA126+'m11'!BC126+'m11'!BE126+'m11'!BG126</f>
        <v>0</v>
      </c>
      <c r="HX126" s="57">
        <f t="shared" si="164"/>
        <v>0</v>
      </c>
      <c r="HY126" s="57">
        <f>'m11'!AV126+'m11'!AX126+'m11'!AZ126+'m11'!BB126+'m11'!BD126+'m11'!BF126+'m11'!BH126</f>
        <v>0</v>
      </c>
      <c r="HZ126" s="58"/>
      <c r="IA126" s="57">
        <f t="shared" si="165"/>
        <v>0</v>
      </c>
      <c r="IB126" s="99">
        <f>IFERROR(__xludf.DUMMYFUNCTION("""COMPUTED_VALUE"""),100.0)</f>
        <v>100</v>
      </c>
      <c r="IC126" s="55">
        <f>'m11'!BI126+'m12'!C126+'m12'!E126+'m12'!G126+'m12'!I126+'m12'!K126+'m12'!M126</f>
        <v>0</v>
      </c>
      <c r="ID126" s="57">
        <f t="shared" si="166"/>
        <v>0</v>
      </c>
      <c r="IE126" s="57">
        <f>'m11'!BJ126+'m12'!D126+'m12'!F126+'m12'!H126+'m12'!J126+'m12'!L126+'m12'!N126</f>
        <v>0</v>
      </c>
      <c r="IF126" s="58"/>
      <c r="IG126" s="57">
        <f t="shared" si="167"/>
        <v>0</v>
      </c>
      <c r="IH126" s="61"/>
      <c r="II126" s="55">
        <f>'m12'!O126+'m12'!Q126+'m12'!S126+'m12'!U126+'m12'!W126+'m12'!Y126+'m12'!AA126</f>
        <v>0</v>
      </c>
      <c r="IJ126" s="57">
        <f t="shared" si="168"/>
        <v>0</v>
      </c>
      <c r="IK126" s="57">
        <f>'m12'!P126+'m12'!R126+'m12'!T126+'m12'!V126+'m12'!X126+'m12'!Z126+'m12'!AB126</f>
        <v>0</v>
      </c>
      <c r="IL126" s="58"/>
      <c r="IM126" s="57">
        <f t="shared" si="169"/>
        <v>0</v>
      </c>
      <c r="IN126" s="61"/>
      <c r="IO126" s="55">
        <f>'m12'!AC126+'m12'!AE126+'m12'!AG126+'m12'!AI126+'m12'!AK126+'m12'!AM126+'m12'!AO126</f>
        <v>0</v>
      </c>
      <c r="IP126" s="57">
        <f t="shared" si="170"/>
        <v>0</v>
      </c>
      <c r="IQ126" s="57">
        <f>'m12'!AD126+'m12'!AF126+'m12'!AH126+'m12'!AJ126+'m12'!AL126+'m12'!AN126+'m12'!AP126</f>
        <v>0</v>
      </c>
      <c r="IR126" s="58"/>
      <c r="IS126" s="57">
        <f t="shared" si="171"/>
        <v>0</v>
      </c>
      <c r="IT126" s="61"/>
      <c r="IU126" s="55">
        <f>'m12'!AQ126+'m12'!AS126+'m12'!AU126+'m12'!AW126+'m12'!AY126+'m12'!BA126+'m12'!BC126</f>
        <v>0</v>
      </c>
      <c r="IV126" s="57">
        <f t="shared" si="172"/>
        <v>0</v>
      </c>
      <c r="IW126" s="57">
        <f>'m12'!AR126+'m12'!AT126+'m12'!AV126+'m12'!AX126+'m12'!AZ126+'m12'!BB126+'m12'!BD126</f>
        <v>0</v>
      </c>
      <c r="IX126" s="58"/>
      <c r="IY126" s="57">
        <f t="shared" si="173"/>
        <v>0</v>
      </c>
      <c r="IZ126" s="61"/>
      <c r="JA126" s="55">
        <f>'m12'!BE126+'m12'!BG126+'m12'!BI126+'m12'!BK126</f>
        <v>0</v>
      </c>
      <c r="JB126" s="57">
        <f t="shared" si="174"/>
        <v>0</v>
      </c>
      <c r="JC126" s="57">
        <f>'m12'!BF126+'m12'!BH126+'m12'!BJ126+'m12'!BL126</f>
        <v>0</v>
      </c>
      <c r="JD126" s="58"/>
      <c r="JE126" s="57">
        <f t="shared" si="175"/>
        <v>0</v>
      </c>
    </row>
    <row r="127">
      <c r="A127" s="2" t="str">
        <f>IFERROR(__xludf.DUMMYFUNCTION("""COMPUTED_VALUE"""),"Ladislav Hlavatý-x")</f>
        <v>Ladislav Hlavatý-x</v>
      </c>
      <c r="B127" s="2"/>
      <c r="C127" s="48"/>
      <c r="D127" s="46"/>
      <c r="E127" s="46"/>
      <c r="F127" s="47"/>
      <c r="G127" s="46"/>
      <c r="H127" s="2"/>
      <c r="I127" s="98"/>
      <c r="J127" s="46"/>
      <c r="K127" s="46"/>
      <c r="L127" s="47"/>
      <c r="M127" s="46"/>
      <c r="N127" s="2"/>
      <c r="O127" s="98"/>
      <c r="P127" s="46"/>
      <c r="Q127" s="46"/>
      <c r="R127" s="47"/>
      <c r="S127" s="46"/>
      <c r="T127" s="2"/>
      <c r="U127" s="98"/>
      <c r="V127" s="46"/>
      <c r="W127" s="46"/>
      <c r="X127" s="47"/>
      <c r="Y127" s="46"/>
      <c r="Z127" s="2"/>
      <c r="AA127" s="98"/>
      <c r="AB127" s="46"/>
      <c r="AC127" s="46"/>
      <c r="AD127" s="47"/>
      <c r="AE127" s="46"/>
      <c r="AF127" s="2"/>
      <c r="AG127" s="45"/>
      <c r="AH127" s="46"/>
      <c r="AI127" s="46"/>
      <c r="AJ127" s="47"/>
      <c r="AK127" s="46"/>
      <c r="AL127" s="2"/>
      <c r="AM127" s="45"/>
      <c r="AN127" s="46"/>
      <c r="AO127" s="46"/>
      <c r="AP127" s="47"/>
      <c r="AQ127" s="46"/>
      <c r="AR127" s="2"/>
      <c r="AS127" s="45"/>
      <c r="AT127" s="46"/>
      <c r="AU127" s="46"/>
      <c r="AV127" s="47"/>
      <c r="AW127" s="62"/>
      <c r="AX127" s="2"/>
      <c r="AY127" s="45"/>
      <c r="AZ127" s="46"/>
      <c r="BA127" s="46"/>
      <c r="BB127" s="47"/>
      <c r="BC127" s="46"/>
      <c r="BD127" s="2"/>
      <c r="BE127" s="45"/>
      <c r="BF127" s="46"/>
      <c r="BG127" s="46"/>
      <c r="BH127" s="47"/>
      <c r="BI127" s="46"/>
      <c r="BJ127" s="2"/>
      <c r="BK127" s="45"/>
      <c r="BL127" s="46"/>
      <c r="BM127" s="46"/>
      <c r="BN127" s="47"/>
      <c r="BO127" s="46"/>
      <c r="BP127" s="2"/>
      <c r="BQ127" s="45"/>
      <c r="BR127" s="46"/>
      <c r="BS127" s="46"/>
      <c r="BT127" s="47"/>
      <c r="BU127" s="46"/>
      <c r="BV127" s="2"/>
      <c r="BW127" s="45">
        <f>'m5'!AY105+'m5'!BA105+'m5'!BC105+'m5'!BE105+'m5'!BG105+'m5'!BI105+'m5'!BK105</f>
        <v>0</v>
      </c>
      <c r="BX127" s="46">
        <f>'m5'!A105*BW127</f>
        <v>0</v>
      </c>
      <c r="BY127" s="46">
        <f>'m5'!AZ105+'m5'!BB105+'m5'!BD105+'m5'!BF105+'m5'!BH105+'m5'!BJ105+'m5'!BL105</f>
        <v>0</v>
      </c>
      <c r="BZ127" s="47"/>
      <c r="CA127" s="46">
        <f t="shared" si="116"/>
        <v>0</v>
      </c>
      <c r="CB127" s="2"/>
      <c r="CC127" s="45">
        <f>'m6'!C117+'m6'!E117+'m6'!G117+'m6'!I117+'m6'!K117+'m6'!M117+'m6'!O117</f>
        <v>0</v>
      </c>
      <c r="CD127" s="46">
        <f t="shared" si="117"/>
        <v>0</v>
      </c>
      <c r="CE127" s="46">
        <f>'m6'!D117+'m6'!F117+'m6'!H117+'m6'!J117+'m6'!L117+'m6'!N117+'m6'!P117</f>
        <v>0</v>
      </c>
      <c r="CF127" s="64"/>
      <c r="CG127" s="46">
        <f t="shared" si="118"/>
        <v>0</v>
      </c>
      <c r="CH127" s="2"/>
      <c r="CI127" s="45">
        <f>'m6'!Q117+'m6'!S117+'m6'!U117+'m6'!W117+'m6'!Y117+'m6'!AA117+'m6'!AC117</f>
        <v>0</v>
      </c>
      <c r="CJ127" s="54">
        <f t="shared" si="119"/>
        <v>0</v>
      </c>
      <c r="CK127" s="46">
        <f>'m6'!R117+'m6'!T117+'m6'!V117+'m6'!X117+'m6'!Z117+'m6'!AB117+'m6'!AD117</f>
        <v>0</v>
      </c>
      <c r="CL127" s="64"/>
      <c r="CM127" s="46">
        <f t="shared" si="120"/>
        <v>0</v>
      </c>
      <c r="CN127" s="2"/>
      <c r="CO127" s="45">
        <f>'m6'!AE117+'m6'!AG117+'m6'!AI117+'m6'!AK117+'m6'!AM117+'m6'!AO117+'m6'!AQ117</f>
        <v>0</v>
      </c>
      <c r="CP127" s="46">
        <f t="shared" si="121"/>
        <v>0</v>
      </c>
      <c r="CQ127" s="46">
        <f>'m6'!AF117+'m6'!AH117+'m6'!AJ117+'m6'!AL117+'m6'!AN117+'m6'!AP117+'m6'!AR117</f>
        <v>0</v>
      </c>
      <c r="CR127" s="64"/>
      <c r="CS127" s="46">
        <f t="shared" si="122"/>
        <v>0</v>
      </c>
      <c r="CT127" s="2"/>
      <c r="CU127" s="45">
        <f>'m6'!AS117+'m6'!AU117+'m6'!AW117+'m6'!AY117+'m6'!BA117+'m6'!BC117+'m6'!BE117</f>
        <v>0</v>
      </c>
      <c r="CV127" s="46">
        <f t="shared" si="123"/>
        <v>0</v>
      </c>
      <c r="CW127" s="46">
        <f>'m6'!AT117+'m6'!AV117+'m6'!AX117+'m6'!AZ117+'m6'!BB117+'m6'!BD117+'m6'!BF117</f>
        <v>0</v>
      </c>
      <c r="CX127" s="64"/>
      <c r="CY127" s="46">
        <f t="shared" si="124"/>
        <v>0</v>
      </c>
      <c r="CZ127" s="2"/>
      <c r="DA127" s="45">
        <f>'m6'!BG117+'m6'!BI117+'m7'!C117+'m7'!E117+'m7'!G117+'m7'!I117+'m7'!K117</f>
        <v>0</v>
      </c>
      <c r="DB127" s="46">
        <f>('m6'!BG117+'m6'!BI117)*'m6'!A117+('m7'!C117+'m7'!E117+'m7'!G117+'m7'!I117+'m7'!K117)*'m7'!A117</f>
        <v>0</v>
      </c>
      <c r="DC127" s="46">
        <f>'m6'!BH117+'m6'!BJ117+'m7'!D117+'m7'!F117+'m7'!H117+'m7'!J117+'m7'!L117</f>
        <v>0</v>
      </c>
      <c r="DD127" s="64"/>
      <c r="DE127" s="46">
        <f t="shared" si="125"/>
        <v>0</v>
      </c>
      <c r="DF127" s="2"/>
      <c r="DG127" s="45">
        <f>'m7'!M117+'m7'!O117+'m7'!Q117+'m7'!S117+'m7'!U117+'m7'!W117+'m7'!Y117</f>
        <v>0</v>
      </c>
      <c r="DH127" s="46">
        <f t="shared" si="126"/>
        <v>0</v>
      </c>
      <c r="DI127" s="46">
        <f>'m7'!N117+'m7'!P117+'m7'!R117+'m7'!T117+'m7'!V117+'m7'!X117+'m7'!Z117</f>
        <v>0</v>
      </c>
      <c r="DJ127" s="64"/>
      <c r="DK127" s="46">
        <f t="shared" si="127"/>
        <v>0</v>
      </c>
      <c r="DL127" s="2"/>
      <c r="DM127" s="45">
        <f>'m7'!AA117+'m7'!AC117+'m7'!AE117+'m7'!AG117+'m7'!AI117+'m7'!AK117+'m7'!AM117</f>
        <v>0</v>
      </c>
      <c r="DN127" s="46">
        <f t="shared" si="128"/>
        <v>0</v>
      </c>
      <c r="DO127" s="46">
        <f>'m7'!AB117+'m7'!AD117+'m7'!AF117+'m7'!AH117+'m7'!AJ117+'m7'!AL117+'m7'!AN117</f>
        <v>0</v>
      </c>
      <c r="DP127" s="64"/>
      <c r="DQ127" s="46">
        <f t="shared" si="129"/>
        <v>0</v>
      </c>
      <c r="DR127" s="2"/>
      <c r="DS127" s="45">
        <f>'m7'!AO117+'m7'!AQ117+'m7'!AS117+'m7'!AU117+'m7'!AW117+'m7'!AY117+'m7'!BA117</f>
        <v>0</v>
      </c>
      <c r="DT127" s="46">
        <f t="shared" si="130"/>
        <v>0</v>
      </c>
      <c r="DU127" s="46">
        <f>'m7'!AP117+'m7'!AR117+'m7'!AT117+'m7'!AV117+'m7'!AX117+'m7'!AZ117+'m7'!BB117</f>
        <v>0</v>
      </c>
      <c r="DV127" s="64"/>
      <c r="DW127" s="46">
        <f t="shared" si="131"/>
        <v>0</v>
      </c>
      <c r="DX127" s="2"/>
      <c r="DY127" s="97">
        <f>'m7'!BC117+'m7'!BE117+'m7'!BG117+'m7'!BI117+'m7'!BK117+'m8'!C117+'m8'!E117</f>
        <v>0</v>
      </c>
      <c r="DZ127" s="63">
        <f>('m7'!BC117+'m7'!BE117+'m7'!BG117+'m7'!BI117+'m7'!BK117)*DF127+('m8'!C117+'m8'!E117)*ED127</f>
        <v>0</v>
      </c>
      <c r="EA127" s="63">
        <f>'m7'!BD117+'m7'!BF117+'m7'!BH117+'m7'!BJ117+'m7'!BL117+'m8'!D117+'m8'!F117</f>
        <v>0</v>
      </c>
      <c r="EB127" s="64"/>
      <c r="EC127" s="63">
        <f t="shared" si="132"/>
        <v>0</v>
      </c>
      <c r="ED127" s="66"/>
      <c r="EE127" s="97">
        <f>'m8'!G117+'m8'!I117+'m8'!K117+'m8'!M117+'m8'!O117+'m8'!Q117+'m8'!S117</f>
        <v>0</v>
      </c>
      <c r="EF127" s="63">
        <f t="shared" si="133"/>
        <v>0</v>
      </c>
      <c r="EG127" s="63">
        <f>'m8'!H117+'m8'!J117+'m8'!L117+'m8'!N117+'m8'!P117+'m8'!R117+'m8'!T117</f>
        <v>0</v>
      </c>
      <c r="EH127" s="64"/>
      <c r="EI127" s="63">
        <f t="shared" si="134"/>
        <v>0</v>
      </c>
      <c r="EJ127" s="66"/>
      <c r="EK127" s="97">
        <f>'m8'!U117+'m8'!W117+'m8'!Y117+'m8'!AA117+'m8'!AC117+'m8'!AE117+'m8'!AG117</f>
        <v>0</v>
      </c>
      <c r="EL127" s="63">
        <f t="shared" si="135"/>
        <v>0</v>
      </c>
      <c r="EM127" s="63">
        <f>'m8'!V117+'m8'!X117+'m8'!Z117+'m8'!AB117+'m8'!AD117+'m8'!AF117+'m8'!AH117</f>
        <v>0</v>
      </c>
      <c r="EN127" s="64"/>
      <c r="EO127" s="63">
        <f t="shared" si="136"/>
        <v>0</v>
      </c>
      <c r="EP127" s="67"/>
      <c r="EQ127" s="55">
        <f>'m8'!AI117+'m8'!AK117+'m8'!AM117+'m8'!AO117+'m8'!AQ117+'m8'!AS117+'m8'!AU117</f>
        <v>0</v>
      </c>
      <c r="ER127" s="57">
        <f t="shared" si="137"/>
        <v>0</v>
      </c>
      <c r="ES127" s="57">
        <f>'m8'!AJ117+'m8'!AL117+'m8'!AN117+'m8'!AP117+'m8'!AR117+'m8'!AT117+'m8'!AV117</f>
        <v>0</v>
      </c>
      <c r="ET127" s="68"/>
      <c r="EU127" s="57">
        <f t="shared" si="138"/>
        <v>0</v>
      </c>
      <c r="EV127" s="67"/>
      <c r="EW127" s="55">
        <f>'m8'!AW117+'m8'!AY117+'m8'!BA117+'m8'!BC117+'m8'!BE117+'m8'!BG117+'m8'!BI117</f>
        <v>0</v>
      </c>
      <c r="EX127" s="57">
        <f t="shared" si="139"/>
        <v>0</v>
      </c>
      <c r="EY127" s="57">
        <f>'m8'!AX117+'m8'!AZ117+'m8'!BB117+'m8'!BD117+'m8'!BF117+'m8'!BH117+'m8'!BJ117</f>
        <v>0</v>
      </c>
      <c r="EZ127" s="68"/>
      <c r="FA127" s="57">
        <f t="shared" si="140"/>
        <v>0</v>
      </c>
      <c r="FB127" s="67"/>
      <c r="FC127" s="55">
        <f>'m8'!BK117+'m9'!C117+'m9'!E117+'m9'!G117+'m9'!I117+'m9'!K117+'m9'!M117</f>
        <v>0</v>
      </c>
      <c r="FD127" s="57">
        <f>'m8'!BK117*ED127+'m9'!C117*FH127+'m9'!E117*FH127+'m9'!G117*FH127+'m9'!I117*FH127+'m9'!K117*FH127+'m9'!M117*FH127</f>
        <v>0</v>
      </c>
      <c r="FE127" s="57">
        <f>'m8'!BL117+'m9'!D117+'m9'!F117+'m9'!H117+'m9'!J117+'m9'!L117+'m9'!N117</f>
        <v>0</v>
      </c>
      <c r="FF127" s="68"/>
      <c r="FG127" s="57">
        <f t="shared" si="141"/>
        <v>0</v>
      </c>
      <c r="FH127" s="66"/>
      <c r="FI127" s="97">
        <f>'m9'!O117+'m9'!Q117+'m9'!S117+'m9'!U117+'m9'!W117+'m9'!Y117+'m9'!AA117</f>
        <v>0</v>
      </c>
      <c r="FJ127" s="63">
        <f t="shared" si="142"/>
        <v>0</v>
      </c>
      <c r="FK127" s="63">
        <f>'m9'!P117+'m9'!R117+'m9'!T117+'m9'!V117+'m9'!X117+'m9'!Z117+'m9'!AB117</f>
        <v>0</v>
      </c>
      <c r="FL127" s="64"/>
      <c r="FM127" s="63">
        <f t="shared" si="143"/>
        <v>0</v>
      </c>
      <c r="FN127" s="67"/>
      <c r="FO127" s="55">
        <f>'m9'!AC117+'m9'!AE117+'m9'!AG117+'m9'!AI117+'m9'!AK117+'m9'!AM117+'m9'!AO117</f>
        <v>0</v>
      </c>
      <c r="FP127" s="57">
        <f t="shared" si="144"/>
        <v>0</v>
      </c>
      <c r="FQ127" s="57">
        <f>'m9'!AD117+'m9'!AF117+'m9'!AH117+'m9'!AJ117+'m9'!AL117+'m9'!AN117+'m9'!AP117</f>
        <v>0</v>
      </c>
      <c r="FR127" s="68"/>
      <c r="FS127" s="57">
        <f t="shared" si="145"/>
        <v>0</v>
      </c>
      <c r="FT127" s="67"/>
      <c r="FU127" s="55">
        <f>'m9'!AQ117+'m9'!AS117+'m9'!AU117+'m9'!AW117+'m9'!AY117+'m9'!BA117+'m9'!BC117</f>
        <v>0</v>
      </c>
      <c r="FV127" s="57">
        <f t="shared" si="146"/>
        <v>0</v>
      </c>
      <c r="FW127" s="57">
        <f>'m9'!AR117+'m9'!AT117+'m9'!AV117+'m9'!AX117+'m9'!AZ117+'m9'!BB117+'m9'!BD117</f>
        <v>0</v>
      </c>
      <c r="FX127" s="68"/>
      <c r="FY127" s="57">
        <f t="shared" si="147"/>
        <v>0</v>
      </c>
      <c r="FZ127" s="67"/>
      <c r="GA127" s="55">
        <f>'m9'!BE117+'m9'!BG117+'m9'!BI117+'m10'!C127+'m10'!E127+'m10'!G127+'m10'!I127</f>
        <v>0</v>
      </c>
      <c r="GB127" s="57">
        <f t="shared" si="148"/>
        <v>0</v>
      </c>
      <c r="GC127" s="57">
        <f>'m9'!BF117+'m9'!BH117+'m9'!BJ117+'m10'!D127+'m10'!F127+'m10'!H127+'m10'!J127</f>
        <v>0</v>
      </c>
      <c r="GD127" s="68"/>
      <c r="GE127" s="57">
        <f t="shared" si="149"/>
        <v>0</v>
      </c>
      <c r="GF127" s="69">
        <f>IFERROR(__xludf.DUMMYFUNCTION("""COMPUTED_VALUE"""),100.0)</f>
        <v>100</v>
      </c>
      <c r="GG127" s="55">
        <f>'m10'!K127+'m10'!M127+'m10'!O127+'m10'!Q127+'m10'!S127+'m10'!U127+'m10'!W127</f>
        <v>10.5</v>
      </c>
      <c r="GH127" s="57">
        <f t="shared" si="150"/>
        <v>1050</v>
      </c>
      <c r="GI127" s="57">
        <f>'m10'!L127+'m10'!N127+'m10'!P127+'m10'!R127+'m10'!T127+'m10'!V127+'m10'!X127</f>
        <v>550</v>
      </c>
      <c r="GJ127" s="68"/>
      <c r="GK127" s="57">
        <f t="shared" si="151"/>
        <v>-500</v>
      </c>
      <c r="GL127" s="67"/>
      <c r="GM127" s="55">
        <f>'m10'!Y127+'m10'!AA127+'m10'!AC127+'m10'!AE127+'m10'!AG127+'m10'!AI127+'m10'!AK127</f>
        <v>15.5</v>
      </c>
      <c r="GN127" s="57">
        <f t="shared" si="152"/>
        <v>1550</v>
      </c>
      <c r="GO127" s="57">
        <f>'m10'!Z127+'m10'!AB127+'m10'!AD127+'m10'!AF127+'m10'!AH127+'m10'!AJ127+'m10'!AL127</f>
        <v>1550</v>
      </c>
      <c r="GP127" s="68"/>
      <c r="GQ127" s="57">
        <f t="shared" si="153"/>
        <v>0</v>
      </c>
      <c r="GR127" s="61"/>
      <c r="GS127" s="55">
        <f>'m10'!AM127+'m10'!AO127+'m10'!AQ127+'m10'!AS127+'m10'!AU127+'m10'!AW127+'m10'!AY127</f>
        <v>5</v>
      </c>
      <c r="GT127" s="57">
        <f t="shared" si="154"/>
        <v>500</v>
      </c>
      <c r="GU127" s="57">
        <f>'m10'!AN127+'m10'!AP127+'m10'!AR127+'m10'!AT127+'m10'!AV127+'m10'!AX127+'m10'!AZ127</f>
        <v>500</v>
      </c>
      <c r="GV127" s="58"/>
      <c r="GW127" s="57">
        <f t="shared" si="155"/>
        <v>0</v>
      </c>
      <c r="GX127" s="61"/>
      <c r="GY127" s="55">
        <f>'m10'!BA127+'m10'!BC127+'m10'!BE127+'m10'!BG127+'m10'!BI127+'m10'!BK127+'m11'!C127</f>
        <v>5</v>
      </c>
      <c r="GZ127" s="57">
        <f t="shared" si="156"/>
        <v>500</v>
      </c>
      <c r="HA127" s="57">
        <f>'m10'!BB127+'m10'!BD127+'m10'!BF127+'m10'!BH127+'m10'!BJ127+'m10'!BL127+'m11'!D127</f>
        <v>500</v>
      </c>
      <c r="HB127" s="58"/>
      <c r="HC127" s="57">
        <f t="shared" si="157"/>
        <v>0</v>
      </c>
      <c r="HD127" s="69">
        <f>IFERROR(__xludf.DUMMYFUNCTION("""COMPUTED_VALUE"""),100.0)</f>
        <v>100</v>
      </c>
      <c r="HE127" s="55">
        <f>'m11'!E127+'m11'!G127+'m11'!I127+'m11'!K127+'m11'!M127+'m11'!O127+'m11'!Q127</f>
        <v>3.5</v>
      </c>
      <c r="HF127" s="57">
        <f t="shared" si="158"/>
        <v>350</v>
      </c>
      <c r="HG127" s="57">
        <f>'m11'!F127+'m11'!H127+'m11'!J127+'m11'!L127+'m11'!N127+'m11'!P127+'m11'!R127</f>
        <v>350</v>
      </c>
      <c r="HH127" s="68"/>
      <c r="HI127" s="57">
        <f t="shared" si="159"/>
        <v>0</v>
      </c>
      <c r="HJ127" s="67"/>
      <c r="HK127" s="55">
        <f>'m11'!S127+'m11'!U127+'m11'!W127+'m11'!Y127+'m11'!AA127+'m11'!AC127+'m11'!AE127</f>
        <v>0</v>
      </c>
      <c r="HL127" s="57">
        <f t="shared" si="160"/>
        <v>0</v>
      </c>
      <c r="HM127" s="57">
        <f>'m11'!T127+'m11'!V127+'m11'!X127+'m11'!Z127+'m11'!AB127+'m11'!AD127+'m11'!AF127</f>
        <v>0</v>
      </c>
      <c r="HN127" s="68"/>
      <c r="HO127" s="57">
        <f t="shared" si="161"/>
        <v>0</v>
      </c>
      <c r="HP127" s="61"/>
      <c r="HQ127" s="55">
        <f>'m11'!AG127+'m11'!AI127+'m11'!AK127+'m11'!AM127+'m11'!AO127+'m11'!AQ127+'m11'!AS127</f>
        <v>0</v>
      </c>
      <c r="HR127" s="57">
        <f t="shared" si="162"/>
        <v>0</v>
      </c>
      <c r="HS127" s="57">
        <f>'m11'!AH127+'m11'!AJ127+'m11'!AL127+'m11'!AN127+'m11'!AP127+'m11'!AR127+'m11'!AT127</f>
        <v>0</v>
      </c>
      <c r="HT127" s="58"/>
      <c r="HU127" s="57">
        <f t="shared" si="163"/>
        <v>0</v>
      </c>
      <c r="HV127" s="61"/>
      <c r="HW127" s="55">
        <f>'m11'!AU127+'m11'!AW127+'m11'!AY127+'m11'!BA127+'m11'!BC127+'m11'!BE127+'m11'!BG127</f>
        <v>0</v>
      </c>
      <c r="HX127" s="57">
        <f t="shared" si="164"/>
        <v>0</v>
      </c>
      <c r="HY127" s="57">
        <f>'m11'!AV127+'m11'!AX127+'m11'!AZ127+'m11'!BB127+'m11'!BD127+'m11'!BF127+'m11'!BH127</f>
        <v>0</v>
      </c>
      <c r="HZ127" s="58"/>
      <c r="IA127" s="57">
        <f t="shared" si="165"/>
        <v>0</v>
      </c>
      <c r="IB127" s="99">
        <f>IFERROR(__xludf.DUMMYFUNCTION("""COMPUTED_VALUE"""),100.0)</f>
        <v>100</v>
      </c>
      <c r="IC127" s="55">
        <f>'m11'!BI127+'m12'!C127+'m12'!E127+'m12'!G127+'m12'!I127+'m12'!K127+'m12'!M127</f>
        <v>0</v>
      </c>
      <c r="ID127" s="57">
        <f t="shared" si="166"/>
        <v>0</v>
      </c>
      <c r="IE127" s="57">
        <f>'m11'!BJ127+'m12'!D127+'m12'!F127+'m12'!H127+'m12'!J127+'m12'!L127+'m12'!N127</f>
        <v>0</v>
      </c>
      <c r="IF127" s="58"/>
      <c r="IG127" s="57">
        <f t="shared" si="167"/>
        <v>0</v>
      </c>
      <c r="IH127" s="61"/>
      <c r="II127" s="55">
        <f>'m12'!O127+'m12'!Q127+'m12'!S127+'m12'!U127+'m12'!W127+'m12'!Y127+'m12'!AA127</f>
        <v>0</v>
      </c>
      <c r="IJ127" s="57">
        <f t="shared" si="168"/>
        <v>0</v>
      </c>
      <c r="IK127" s="57">
        <f>'m12'!P127+'m12'!R127+'m12'!T127+'m12'!V127+'m12'!X127+'m12'!Z127+'m12'!AB127</f>
        <v>0</v>
      </c>
      <c r="IL127" s="58"/>
      <c r="IM127" s="57">
        <f t="shared" si="169"/>
        <v>0</v>
      </c>
      <c r="IN127" s="61"/>
      <c r="IO127" s="55">
        <f>'m12'!AC127+'m12'!AE127+'m12'!AG127+'m12'!AI127+'m12'!AK127+'m12'!AM127+'m12'!AO127</f>
        <v>0</v>
      </c>
      <c r="IP127" s="57">
        <f t="shared" si="170"/>
        <v>0</v>
      </c>
      <c r="IQ127" s="57">
        <f>'m12'!AD127+'m12'!AF127+'m12'!AH127+'m12'!AJ127+'m12'!AL127+'m12'!AN127+'m12'!AP127</f>
        <v>0</v>
      </c>
      <c r="IR127" s="58"/>
      <c r="IS127" s="57">
        <f t="shared" si="171"/>
        <v>0</v>
      </c>
      <c r="IT127" s="61"/>
      <c r="IU127" s="55">
        <f>'m12'!AQ127+'m12'!AS127+'m12'!AU127+'m12'!AW127+'m12'!AY127+'m12'!BA127+'m12'!BC127</f>
        <v>0</v>
      </c>
      <c r="IV127" s="57">
        <f t="shared" si="172"/>
        <v>0</v>
      </c>
      <c r="IW127" s="57">
        <f>'m12'!AR127+'m12'!AT127+'m12'!AV127+'m12'!AX127+'m12'!AZ127+'m12'!BB127+'m12'!BD127</f>
        <v>0</v>
      </c>
      <c r="IX127" s="58"/>
      <c r="IY127" s="57">
        <f t="shared" si="173"/>
        <v>0</v>
      </c>
      <c r="IZ127" s="61"/>
      <c r="JA127" s="55">
        <f>'m12'!BE127+'m12'!BG127+'m12'!BI127+'m12'!BK127</f>
        <v>0</v>
      </c>
      <c r="JB127" s="57">
        <f t="shared" si="174"/>
        <v>0</v>
      </c>
      <c r="JC127" s="57">
        <f>'m12'!BF127+'m12'!BH127+'m12'!BJ127+'m12'!BL127</f>
        <v>0</v>
      </c>
      <c r="JD127" s="58"/>
      <c r="JE127" s="57">
        <f t="shared" si="175"/>
        <v>0</v>
      </c>
    </row>
    <row r="128">
      <c r="A128" s="2" t="str">
        <f>IFERROR(__xludf.DUMMYFUNCTION("""COMPUTED_VALUE"""),"Matěj Nevyjel")</f>
        <v>Matěj Nevyjel</v>
      </c>
      <c r="B128" s="2"/>
      <c r="C128" s="48"/>
      <c r="D128" s="46"/>
      <c r="E128" s="46"/>
      <c r="F128" s="47"/>
      <c r="G128" s="46"/>
      <c r="H128" s="2"/>
      <c r="I128" s="98"/>
      <c r="J128" s="46"/>
      <c r="K128" s="46"/>
      <c r="L128" s="47"/>
      <c r="M128" s="46"/>
      <c r="N128" s="2"/>
      <c r="O128" s="98"/>
      <c r="P128" s="46"/>
      <c r="Q128" s="46"/>
      <c r="R128" s="47"/>
      <c r="S128" s="46"/>
      <c r="T128" s="2"/>
      <c r="U128" s="98"/>
      <c r="V128" s="46"/>
      <c r="W128" s="46"/>
      <c r="X128" s="47"/>
      <c r="Y128" s="46"/>
      <c r="Z128" s="2"/>
      <c r="AA128" s="98"/>
      <c r="AB128" s="46"/>
      <c r="AC128" s="46"/>
      <c r="AD128" s="47"/>
      <c r="AE128" s="46"/>
      <c r="AF128" s="2"/>
      <c r="AG128" s="45"/>
      <c r="AH128" s="46"/>
      <c r="AI128" s="46"/>
      <c r="AJ128" s="47"/>
      <c r="AK128" s="46"/>
      <c r="AL128" s="2"/>
      <c r="AM128" s="45"/>
      <c r="AN128" s="46"/>
      <c r="AO128" s="46"/>
      <c r="AP128" s="47"/>
      <c r="AQ128" s="46"/>
      <c r="AR128" s="2"/>
      <c r="AS128" s="45"/>
      <c r="AT128" s="46"/>
      <c r="AU128" s="46"/>
      <c r="AV128" s="47"/>
      <c r="AW128" s="62"/>
      <c r="AX128" s="2"/>
      <c r="AY128" s="45"/>
      <c r="AZ128" s="46"/>
      <c r="BA128" s="46"/>
      <c r="BB128" s="47"/>
      <c r="BC128" s="46"/>
      <c r="BD128" s="2"/>
      <c r="BE128" s="45"/>
      <c r="BF128" s="46"/>
      <c r="BG128" s="46"/>
      <c r="BH128" s="47"/>
      <c r="BI128" s="46"/>
      <c r="BJ128" s="2"/>
      <c r="BK128" s="45"/>
      <c r="BL128" s="46"/>
      <c r="BM128" s="46"/>
      <c r="BN128" s="47"/>
      <c r="BO128" s="46"/>
      <c r="BP128" s="2"/>
      <c r="BQ128" s="45"/>
      <c r="BR128" s="46"/>
      <c r="BS128" s="46"/>
      <c r="BT128" s="47"/>
      <c r="BU128" s="46"/>
      <c r="BV128" s="2"/>
      <c r="BW128" s="45">
        <f>'m5'!AY106+'m5'!BA106+'m5'!BC106+'m5'!BE106+'m5'!BG106+'m5'!BI106+'m5'!BK106</f>
        <v>0</v>
      </c>
      <c r="BX128" s="46">
        <f>'m5'!A106*BW128</f>
        <v>0</v>
      </c>
      <c r="BY128" s="46">
        <f>'m5'!AZ106+'m5'!BB106+'m5'!BD106+'m5'!BF106+'m5'!BH106+'m5'!BJ106+'m5'!BL106</f>
        <v>0</v>
      </c>
      <c r="BZ128" s="47"/>
      <c r="CA128" s="46">
        <f t="shared" si="116"/>
        <v>0</v>
      </c>
      <c r="CB128" s="2"/>
      <c r="CC128" s="45">
        <f>'m6'!C118+'m6'!E118+'m6'!G118+'m6'!I118+'m6'!K118+'m6'!M118+'m6'!O118</f>
        <v>0</v>
      </c>
      <c r="CD128" s="46">
        <f t="shared" si="117"/>
        <v>0</v>
      </c>
      <c r="CE128" s="46">
        <f>'m6'!D118+'m6'!F118+'m6'!H118+'m6'!J118+'m6'!L118+'m6'!N118+'m6'!P118</f>
        <v>0</v>
      </c>
      <c r="CF128" s="64"/>
      <c r="CG128" s="46">
        <f t="shared" si="118"/>
        <v>0</v>
      </c>
      <c r="CH128" s="2"/>
      <c r="CI128" s="45">
        <f>'m6'!Q118+'m6'!S118+'m6'!U118+'m6'!W118+'m6'!Y118+'m6'!AA118+'m6'!AC118</f>
        <v>0</v>
      </c>
      <c r="CJ128" s="54">
        <f t="shared" si="119"/>
        <v>0</v>
      </c>
      <c r="CK128" s="46">
        <f>'m6'!R118+'m6'!T118+'m6'!V118+'m6'!X118+'m6'!Z118+'m6'!AB118+'m6'!AD118</f>
        <v>0</v>
      </c>
      <c r="CL128" s="64"/>
      <c r="CM128" s="46">
        <f t="shared" si="120"/>
        <v>0</v>
      </c>
      <c r="CN128" s="2"/>
      <c r="CO128" s="45">
        <f>'m6'!AE118+'m6'!AG118+'m6'!AI118+'m6'!AK118+'m6'!AM118+'m6'!AO118+'m6'!AQ118</f>
        <v>0</v>
      </c>
      <c r="CP128" s="46">
        <f t="shared" si="121"/>
        <v>0</v>
      </c>
      <c r="CQ128" s="46">
        <f>'m6'!AF118+'m6'!AH118+'m6'!AJ118+'m6'!AL118+'m6'!AN118+'m6'!AP118+'m6'!AR118</f>
        <v>0</v>
      </c>
      <c r="CR128" s="64"/>
      <c r="CS128" s="46">
        <f t="shared" si="122"/>
        <v>0</v>
      </c>
      <c r="CT128" s="2"/>
      <c r="CU128" s="45">
        <f>'m6'!AS118+'m6'!AU118+'m6'!AW118+'m6'!AY118+'m6'!BA118+'m6'!BC118+'m6'!BE118</f>
        <v>0</v>
      </c>
      <c r="CV128" s="46">
        <f t="shared" si="123"/>
        <v>0</v>
      </c>
      <c r="CW128" s="46">
        <f>'m6'!AT118+'m6'!AV118+'m6'!AX118+'m6'!AZ118+'m6'!BB118+'m6'!BD118+'m6'!BF118</f>
        <v>0</v>
      </c>
      <c r="CX128" s="64"/>
      <c r="CY128" s="46">
        <f t="shared" si="124"/>
        <v>0</v>
      </c>
      <c r="CZ128" s="2"/>
      <c r="DA128" s="45">
        <f>'m6'!BG118+'m6'!BI118+'m7'!C118+'m7'!E118+'m7'!G118+'m7'!I118+'m7'!K118</f>
        <v>0</v>
      </c>
      <c r="DB128" s="46">
        <f>('m6'!BG118+'m6'!BI118)*'m6'!A118+('m7'!C118+'m7'!E118+'m7'!G118+'m7'!I118+'m7'!K118)*'m7'!A118</f>
        <v>0</v>
      </c>
      <c r="DC128" s="46">
        <f>'m6'!BH118+'m6'!BJ118+'m7'!D118+'m7'!F118+'m7'!H118+'m7'!J118+'m7'!L118</f>
        <v>0</v>
      </c>
      <c r="DD128" s="64"/>
      <c r="DE128" s="46">
        <f t="shared" si="125"/>
        <v>0</v>
      </c>
      <c r="DF128" s="2"/>
      <c r="DG128" s="45">
        <f>'m7'!M118+'m7'!O118+'m7'!Q118+'m7'!S118+'m7'!U118+'m7'!W118+'m7'!Y118</f>
        <v>0</v>
      </c>
      <c r="DH128" s="46">
        <f t="shared" si="126"/>
        <v>0</v>
      </c>
      <c r="DI128" s="46">
        <f>'m7'!N118+'m7'!P118+'m7'!R118+'m7'!T118+'m7'!V118+'m7'!X118+'m7'!Z118</f>
        <v>0</v>
      </c>
      <c r="DJ128" s="64"/>
      <c r="DK128" s="46">
        <f t="shared" si="127"/>
        <v>0</v>
      </c>
      <c r="DL128" s="2"/>
      <c r="DM128" s="45">
        <f>'m7'!AA118+'m7'!AC118+'m7'!AE118+'m7'!AG118+'m7'!AI118+'m7'!AK118+'m7'!AM118</f>
        <v>0</v>
      </c>
      <c r="DN128" s="46">
        <f t="shared" si="128"/>
        <v>0</v>
      </c>
      <c r="DO128" s="46">
        <f>'m7'!AB118+'m7'!AD118+'m7'!AF118+'m7'!AH118+'m7'!AJ118+'m7'!AL118+'m7'!AN118</f>
        <v>0</v>
      </c>
      <c r="DP128" s="64"/>
      <c r="DQ128" s="46">
        <f t="shared" si="129"/>
        <v>0</v>
      </c>
      <c r="DR128" s="2"/>
      <c r="DS128" s="45">
        <f>'m7'!AO118+'m7'!AQ118+'m7'!AS118+'m7'!AU118+'m7'!AW118+'m7'!AY118+'m7'!BA118</f>
        <v>0</v>
      </c>
      <c r="DT128" s="46">
        <f t="shared" si="130"/>
        <v>0</v>
      </c>
      <c r="DU128" s="46">
        <f>'m7'!AP118+'m7'!AR118+'m7'!AT118+'m7'!AV118+'m7'!AX118+'m7'!AZ118+'m7'!BB118</f>
        <v>0</v>
      </c>
      <c r="DV128" s="64"/>
      <c r="DW128" s="46">
        <f t="shared" si="131"/>
        <v>0</v>
      </c>
      <c r="DX128" s="2"/>
      <c r="DY128" s="97">
        <f>'m7'!BC118+'m7'!BE118+'m7'!BG118+'m7'!BI118+'m7'!BK118+'m8'!C118+'m8'!E118</f>
        <v>0</v>
      </c>
      <c r="DZ128" s="63">
        <f>('m7'!BC118+'m7'!BE118+'m7'!BG118+'m7'!BI118+'m7'!BK118)*DF128+('m8'!C118+'m8'!E118)*ED128</f>
        <v>0</v>
      </c>
      <c r="EA128" s="63">
        <f>'m7'!BD118+'m7'!BF118+'m7'!BH118+'m7'!BJ118+'m7'!BL118+'m8'!D118+'m8'!F118</f>
        <v>0</v>
      </c>
      <c r="EB128" s="64"/>
      <c r="EC128" s="63">
        <f t="shared" si="132"/>
        <v>0</v>
      </c>
      <c r="ED128" s="66"/>
      <c r="EE128" s="97">
        <f>'m8'!G118+'m8'!I118+'m8'!K118+'m8'!M118+'m8'!O118+'m8'!Q118+'m8'!S118</f>
        <v>0</v>
      </c>
      <c r="EF128" s="63">
        <f t="shared" si="133"/>
        <v>0</v>
      </c>
      <c r="EG128" s="63">
        <f>'m8'!H118+'m8'!J118+'m8'!L118+'m8'!N118+'m8'!P118+'m8'!R118+'m8'!T118</f>
        <v>0</v>
      </c>
      <c r="EH128" s="64"/>
      <c r="EI128" s="63">
        <f t="shared" si="134"/>
        <v>0</v>
      </c>
      <c r="EJ128" s="66"/>
      <c r="EK128" s="97">
        <f>'m8'!U118+'m8'!W118+'m8'!Y118+'m8'!AA118+'m8'!AC118+'m8'!AE118+'m8'!AG118</f>
        <v>0</v>
      </c>
      <c r="EL128" s="63">
        <f t="shared" si="135"/>
        <v>0</v>
      </c>
      <c r="EM128" s="63">
        <f>'m8'!V118+'m8'!X118+'m8'!Z118+'m8'!AB118+'m8'!AD118+'m8'!AF118+'m8'!AH118</f>
        <v>0</v>
      </c>
      <c r="EN128" s="64"/>
      <c r="EO128" s="63">
        <f t="shared" si="136"/>
        <v>0</v>
      </c>
      <c r="EP128" s="67"/>
      <c r="EQ128" s="55">
        <f>'m8'!AI118+'m8'!AK118+'m8'!AM118+'m8'!AO118+'m8'!AQ118+'m8'!AS118+'m8'!AU118</f>
        <v>0</v>
      </c>
      <c r="ER128" s="57">
        <f t="shared" si="137"/>
        <v>0</v>
      </c>
      <c r="ES128" s="57">
        <f>'m8'!AJ118+'m8'!AL118+'m8'!AN118+'m8'!AP118+'m8'!AR118+'m8'!AT118+'m8'!AV118</f>
        <v>0</v>
      </c>
      <c r="ET128" s="68"/>
      <c r="EU128" s="57">
        <f t="shared" si="138"/>
        <v>0</v>
      </c>
      <c r="EV128" s="67"/>
      <c r="EW128" s="55">
        <f>'m8'!AW118+'m8'!AY118+'m8'!BA118+'m8'!BC118+'m8'!BE118+'m8'!BG118+'m8'!BI118</f>
        <v>0</v>
      </c>
      <c r="EX128" s="57">
        <f t="shared" si="139"/>
        <v>0</v>
      </c>
      <c r="EY128" s="57">
        <f>'m8'!AX118+'m8'!AZ118+'m8'!BB118+'m8'!BD118+'m8'!BF118+'m8'!BH118+'m8'!BJ118</f>
        <v>0</v>
      </c>
      <c r="EZ128" s="68"/>
      <c r="FA128" s="57">
        <f t="shared" si="140"/>
        <v>0</v>
      </c>
      <c r="FB128" s="67"/>
      <c r="FC128" s="55">
        <f>'m8'!BK118+'m9'!C118+'m9'!E118+'m9'!G118+'m9'!I118+'m9'!K118+'m9'!M118</f>
        <v>0</v>
      </c>
      <c r="FD128" s="57">
        <f>'m8'!BK118*ED128+'m9'!C118*FH128+'m9'!E118*FH128+'m9'!G118*FH128+'m9'!I118*FH128+'m9'!K118*FH128+'m9'!M118*FH128</f>
        <v>0</v>
      </c>
      <c r="FE128" s="57">
        <f>'m8'!BL118+'m9'!D118+'m9'!F118+'m9'!H118+'m9'!J118+'m9'!L118+'m9'!N118</f>
        <v>0</v>
      </c>
      <c r="FF128" s="68"/>
      <c r="FG128" s="57">
        <f t="shared" si="141"/>
        <v>0</v>
      </c>
      <c r="FH128" s="66"/>
      <c r="FI128" s="97">
        <f>'m9'!O118+'m9'!Q118+'m9'!S118+'m9'!U118+'m9'!W118+'m9'!Y118+'m9'!AA118</f>
        <v>0</v>
      </c>
      <c r="FJ128" s="63">
        <f t="shared" si="142"/>
        <v>0</v>
      </c>
      <c r="FK128" s="63">
        <f>'m9'!P118+'m9'!R118+'m9'!T118+'m9'!V118+'m9'!X118+'m9'!Z118+'m9'!AB118</f>
        <v>0</v>
      </c>
      <c r="FL128" s="64"/>
      <c r="FM128" s="63">
        <f t="shared" si="143"/>
        <v>0</v>
      </c>
      <c r="FN128" s="67"/>
      <c r="FO128" s="55">
        <f>'m9'!AC118+'m9'!AE118+'m9'!AG118+'m9'!AI118+'m9'!AK118+'m9'!AM118+'m9'!AO118</f>
        <v>0</v>
      </c>
      <c r="FP128" s="57">
        <f t="shared" si="144"/>
        <v>0</v>
      </c>
      <c r="FQ128" s="57">
        <f>'m9'!AD118+'m9'!AF118+'m9'!AH118+'m9'!AJ118+'m9'!AL118+'m9'!AN118+'m9'!AP118</f>
        <v>0</v>
      </c>
      <c r="FR128" s="68"/>
      <c r="FS128" s="57">
        <f t="shared" si="145"/>
        <v>0</v>
      </c>
      <c r="FT128" s="67"/>
      <c r="FU128" s="55">
        <f>'m9'!AQ118+'m9'!AS118+'m9'!AU118+'m9'!AW118+'m9'!AY118+'m9'!BA118+'m9'!BC118</f>
        <v>0</v>
      </c>
      <c r="FV128" s="57">
        <f t="shared" si="146"/>
        <v>0</v>
      </c>
      <c r="FW128" s="57">
        <f>'m9'!AR118+'m9'!AT118+'m9'!AV118+'m9'!AX118+'m9'!AZ118+'m9'!BB118+'m9'!BD118</f>
        <v>0</v>
      </c>
      <c r="FX128" s="68"/>
      <c r="FY128" s="57">
        <f t="shared" si="147"/>
        <v>0</v>
      </c>
      <c r="FZ128" s="67"/>
      <c r="GA128" s="55">
        <f>'m9'!BE118+'m9'!BG118+'m9'!BI118+'m10'!C128+'m10'!E128+'m10'!G128+'m10'!I128</f>
        <v>0</v>
      </c>
      <c r="GB128" s="57">
        <f t="shared" si="148"/>
        <v>0</v>
      </c>
      <c r="GC128" s="57">
        <f>'m9'!BF118+'m9'!BH118+'m9'!BJ118+'m10'!D128+'m10'!F128+'m10'!H128+'m10'!J128</f>
        <v>0</v>
      </c>
      <c r="GD128" s="68"/>
      <c r="GE128" s="57">
        <f t="shared" si="149"/>
        <v>0</v>
      </c>
      <c r="GF128" s="69">
        <f>IFERROR(__xludf.DUMMYFUNCTION("""COMPUTED_VALUE"""),100.0)</f>
        <v>100</v>
      </c>
      <c r="GG128" s="55">
        <f>'m10'!K128+'m10'!M128+'m10'!O128+'m10'!Q128+'m10'!S128+'m10'!U128+'m10'!W128</f>
        <v>18.5</v>
      </c>
      <c r="GH128" s="57">
        <f t="shared" si="150"/>
        <v>1850</v>
      </c>
      <c r="GI128" s="57">
        <f>'m10'!L128+'m10'!N128+'m10'!P128+'m10'!R128+'m10'!T128+'m10'!V128+'m10'!X128</f>
        <v>0</v>
      </c>
      <c r="GJ128" s="68"/>
      <c r="GK128" s="57">
        <f t="shared" si="151"/>
        <v>-1850</v>
      </c>
      <c r="GL128" s="67"/>
      <c r="GM128" s="55">
        <f>'m10'!Y128+'m10'!AA128+'m10'!AC128+'m10'!AE128+'m10'!AG128+'m10'!AI128+'m10'!AK128</f>
        <v>58.5</v>
      </c>
      <c r="GN128" s="57">
        <f t="shared" si="152"/>
        <v>5850</v>
      </c>
      <c r="GO128" s="57">
        <f>'m10'!Z128+'m10'!AB128+'m10'!AD128+'m10'!AF128+'m10'!AH128+'m10'!AJ128+'m10'!AL128</f>
        <v>0</v>
      </c>
      <c r="GP128" s="68"/>
      <c r="GQ128" s="57">
        <f t="shared" si="153"/>
        <v>-5850</v>
      </c>
      <c r="GR128" s="61"/>
      <c r="GS128" s="55">
        <f>'m10'!AM128+'m10'!AO128+'m10'!AQ128+'m10'!AS128+'m10'!AU128+'m10'!AW128+'m10'!AY128</f>
        <v>5.5</v>
      </c>
      <c r="GT128" s="57">
        <f t="shared" si="154"/>
        <v>550</v>
      </c>
      <c r="GU128" s="57">
        <f>'m10'!AN128+'m10'!AP128+'m10'!AR128+'m10'!AT128+'m10'!AV128+'m10'!AX128+'m10'!AZ128</f>
        <v>0</v>
      </c>
      <c r="GV128" s="58"/>
      <c r="GW128" s="57">
        <f t="shared" si="155"/>
        <v>-550</v>
      </c>
      <c r="GX128" s="61"/>
      <c r="GY128" s="55">
        <f>'m10'!BA128+'m10'!BC128+'m10'!BE128+'m10'!BG128+'m10'!BI128+'m10'!BK128+'m11'!C128</f>
        <v>17.5</v>
      </c>
      <c r="GZ128" s="57">
        <f t="shared" si="156"/>
        <v>1750</v>
      </c>
      <c r="HA128" s="57">
        <f>'m10'!BB128+'m10'!BD128+'m10'!BF128+'m10'!BH128+'m10'!BJ128+'m10'!BL128+'m11'!D128</f>
        <v>0</v>
      </c>
      <c r="HB128" s="58"/>
      <c r="HC128" s="57">
        <f t="shared" si="157"/>
        <v>-1750</v>
      </c>
      <c r="HD128" s="69">
        <f>IFERROR(__xludf.DUMMYFUNCTION("""COMPUTED_VALUE"""),100.0)</f>
        <v>100</v>
      </c>
      <c r="HE128" s="55">
        <f>'m11'!E128+'m11'!G128+'m11'!I128+'m11'!K128+'m11'!M128+'m11'!O128+'m11'!Q128</f>
        <v>2</v>
      </c>
      <c r="HF128" s="57">
        <f t="shared" si="158"/>
        <v>200</v>
      </c>
      <c r="HG128" s="57">
        <f>'m11'!F128+'m11'!H128+'m11'!J128+'m11'!L128+'m11'!N128+'m11'!P128+'m11'!R128</f>
        <v>0</v>
      </c>
      <c r="HH128" s="68"/>
      <c r="HI128" s="57">
        <f t="shared" si="159"/>
        <v>-200</v>
      </c>
      <c r="HJ128" s="67"/>
      <c r="HK128" s="55">
        <f>'m11'!S128+'m11'!U128+'m11'!W128+'m11'!Y128+'m11'!AA128+'m11'!AC128+'m11'!AE128</f>
        <v>0</v>
      </c>
      <c r="HL128" s="57">
        <f t="shared" si="160"/>
        <v>0</v>
      </c>
      <c r="HM128" s="57">
        <f>'m11'!T128+'m11'!V128+'m11'!X128+'m11'!Z128+'m11'!AB128+'m11'!AD128+'m11'!AF128</f>
        <v>0</v>
      </c>
      <c r="HN128" s="68"/>
      <c r="HO128" s="57">
        <f t="shared" si="161"/>
        <v>0</v>
      </c>
      <c r="HP128" s="61"/>
      <c r="HQ128" s="55">
        <f>'m11'!AG128+'m11'!AI128+'m11'!AK128+'m11'!AM128+'m11'!AO128+'m11'!AQ128+'m11'!AS128</f>
        <v>19.5</v>
      </c>
      <c r="HR128" s="57">
        <f t="shared" si="162"/>
        <v>1950</v>
      </c>
      <c r="HS128" s="57">
        <f>'m11'!AH128+'m11'!AJ128+'m11'!AL128+'m11'!AN128+'m11'!AP128+'m11'!AR128+'m11'!AT128</f>
        <v>0</v>
      </c>
      <c r="HT128" s="58"/>
      <c r="HU128" s="57">
        <f t="shared" si="163"/>
        <v>-1950</v>
      </c>
      <c r="HV128" s="61"/>
      <c r="HW128" s="55">
        <f>'m11'!AU128+'m11'!AW128+'m11'!AY128+'m11'!BA128+'m11'!BC128+'m11'!BE128+'m11'!BG128</f>
        <v>41</v>
      </c>
      <c r="HX128" s="57">
        <f t="shared" si="164"/>
        <v>4100</v>
      </c>
      <c r="HY128" s="57">
        <f>'m11'!AV128+'m11'!AX128+'m11'!AZ128+'m11'!BB128+'m11'!BD128+'m11'!BF128+'m11'!BH128</f>
        <v>0</v>
      </c>
      <c r="HZ128" s="58"/>
      <c r="IA128" s="57">
        <f t="shared" si="165"/>
        <v>-4100</v>
      </c>
      <c r="IB128" s="99">
        <f>IFERROR(__xludf.DUMMYFUNCTION("""COMPUTED_VALUE"""),100.0)</f>
        <v>100</v>
      </c>
      <c r="IC128" s="55">
        <f>'m11'!BI128+'m12'!C128+'m12'!E128+'m12'!G128+'m12'!I128+'m12'!K128+'m12'!M128</f>
        <v>19</v>
      </c>
      <c r="ID128" s="57">
        <f t="shared" si="166"/>
        <v>1900</v>
      </c>
      <c r="IE128" s="57">
        <f>'m11'!BJ128+'m12'!D128+'m12'!F128+'m12'!H128+'m12'!J128+'m12'!L128+'m12'!N128</f>
        <v>0</v>
      </c>
      <c r="IF128" s="58"/>
      <c r="IG128" s="57">
        <f t="shared" si="167"/>
        <v>-1900</v>
      </c>
      <c r="IH128" s="61"/>
      <c r="II128" s="55">
        <f>'m12'!O128+'m12'!Q128+'m12'!S128+'m12'!U128+'m12'!W128+'m12'!Y128+'m12'!AA128</f>
        <v>0</v>
      </c>
      <c r="IJ128" s="57">
        <f t="shared" si="168"/>
        <v>0</v>
      </c>
      <c r="IK128" s="57">
        <f>'m12'!P128+'m12'!R128+'m12'!T128+'m12'!V128+'m12'!X128+'m12'!Z128+'m12'!AB128</f>
        <v>0</v>
      </c>
      <c r="IL128" s="58"/>
      <c r="IM128" s="57">
        <f t="shared" si="169"/>
        <v>0</v>
      </c>
      <c r="IN128" s="61"/>
      <c r="IO128" s="55">
        <f>'m12'!AC128+'m12'!AE128+'m12'!AG128+'m12'!AI128+'m12'!AK128+'m12'!AM128+'m12'!AO128</f>
        <v>28</v>
      </c>
      <c r="IP128" s="57">
        <f t="shared" si="170"/>
        <v>2800</v>
      </c>
      <c r="IQ128" s="57">
        <f>'m12'!AD128+'m12'!AF128+'m12'!AH128+'m12'!AJ128+'m12'!AL128+'m12'!AN128+'m12'!AP128</f>
        <v>0</v>
      </c>
      <c r="IR128" s="58"/>
      <c r="IS128" s="57">
        <f t="shared" si="171"/>
        <v>-2800</v>
      </c>
      <c r="IT128" s="61"/>
      <c r="IU128" s="55">
        <f>'m12'!AQ128+'m12'!AS128+'m12'!AU128+'m12'!AW128+'m12'!AY128+'m12'!BA128+'m12'!BC128</f>
        <v>0</v>
      </c>
      <c r="IV128" s="57">
        <f t="shared" si="172"/>
        <v>0</v>
      </c>
      <c r="IW128" s="57">
        <f>'m12'!AR128+'m12'!AT128+'m12'!AV128+'m12'!AX128+'m12'!AZ128+'m12'!BB128+'m12'!BD128</f>
        <v>0</v>
      </c>
      <c r="IX128" s="58"/>
      <c r="IY128" s="57">
        <f t="shared" si="173"/>
        <v>0</v>
      </c>
      <c r="IZ128" s="61"/>
      <c r="JA128" s="55">
        <f>'m12'!BE128+'m12'!BG128+'m12'!BI128+'m12'!BK128</f>
        <v>11.5</v>
      </c>
      <c r="JB128" s="57">
        <f t="shared" si="174"/>
        <v>1150</v>
      </c>
      <c r="JC128" s="57">
        <f>'m12'!BF128+'m12'!BH128+'m12'!BJ128+'m12'!BL128</f>
        <v>0</v>
      </c>
      <c r="JD128" s="58"/>
      <c r="JE128" s="57">
        <f t="shared" si="175"/>
        <v>-1150</v>
      </c>
    </row>
    <row r="129">
      <c r="A129" s="2" t="str">
        <f>IFERROR(__xludf.DUMMYFUNCTION("""COMPUTED_VALUE"""),"Lukáš Karhan")</f>
        <v>Lukáš Karhan</v>
      </c>
      <c r="B129" s="2"/>
      <c r="C129" s="48"/>
      <c r="D129" s="46"/>
      <c r="E129" s="46"/>
      <c r="F129" s="47"/>
      <c r="G129" s="46"/>
      <c r="H129" s="2"/>
      <c r="I129" s="98"/>
      <c r="J129" s="46"/>
      <c r="K129" s="46"/>
      <c r="L129" s="47"/>
      <c r="M129" s="46"/>
      <c r="N129" s="2"/>
      <c r="O129" s="98"/>
      <c r="P129" s="46"/>
      <c r="Q129" s="46"/>
      <c r="R129" s="47"/>
      <c r="S129" s="46"/>
      <c r="T129" s="2"/>
      <c r="U129" s="98"/>
      <c r="V129" s="46"/>
      <c r="W129" s="46"/>
      <c r="X129" s="47"/>
      <c r="Y129" s="46"/>
      <c r="Z129" s="2"/>
      <c r="AA129" s="98"/>
      <c r="AB129" s="46"/>
      <c r="AC129" s="46"/>
      <c r="AD129" s="47"/>
      <c r="AE129" s="46"/>
      <c r="AF129" s="2"/>
      <c r="AG129" s="45"/>
      <c r="AH129" s="46"/>
      <c r="AI129" s="46"/>
      <c r="AJ129" s="47"/>
      <c r="AK129" s="46"/>
      <c r="AL129" s="2"/>
      <c r="AM129" s="45"/>
      <c r="AN129" s="46"/>
      <c r="AO129" s="46"/>
      <c r="AP129" s="47"/>
      <c r="AQ129" s="46"/>
      <c r="AR129" s="2"/>
      <c r="AS129" s="45"/>
      <c r="AT129" s="46"/>
      <c r="AU129" s="46"/>
      <c r="AV129" s="47"/>
      <c r="AW129" s="62"/>
      <c r="AX129" s="2"/>
      <c r="AY129" s="45"/>
      <c r="AZ129" s="46"/>
      <c r="BA129" s="46"/>
      <c r="BB129" s="47"/>
      <c r="BC129" s="46"/>
      <c r="BD129" s="2"/>
      <c r="BE129" s="45"/>
      <c r="BF129" s="46"/>
      <c r="BG129" s="46"/>
      <c r="BH129" s="47"/>
      <c r="BI129" s="46"/>
      <c r="BJ129" s="2"/>
      <c r="BK129" s="45"/>
      <c r="BL129" s="46"/>
      <c r="BM129" s="46"/>
      <c r="BN129" s="47"/>
      <c r="BO129" s="46"/>
      <c r="BP129" s="2"/>
      <c r="BQ129" s="45"/>
      <c r="BR129" s="46"/>
      <c r="BS129" s="46"/>
      <c r="BT129" s="47"/>
      <c r="BU129" s="46"/>
      <c r="BV129" s="2"/>
      <c r="BW129" s="45">
        <f>'m5'!AY107+'m5'!BA107+'m5'!BC107+'m5'!BE107+'m5'!BG107+'m5'!BI107+'m5'!BK107</f>
        <v>0</v>
      </c>
      <c r="BX129" s="46">
        <f>'m5'!A107*BW129</f>
        <v>0</v>
      </c>
      <c r="BY129" s="46">
        <f>'m5'!AZ107+'m5'!BB107+'m5'!BD107+'m5'!BF107+'m5'!BH107+'m5'!BJ107+'m5'!BL107</f>
        <v>0</v>
      </c>
      <c r="BZ129" s="47"/>
      <c r="CA129" s="46">
        <f t="shared" si="116"/>
        <v>0</v>
      </c>
      <c r="CB129" s="2"/>
      <c r="CC129" s="45">
        <f>'m6'!C119+'m6'!E119+'m6'!G119+'m6'!I119+'m6'!K119+'m6'!M119+'m6'!O119</f>
        <v>0</v>
      </c>
      <c r="CD129" s="46">
        <f t="shared" si="117"/>
        <v>0</v>
      </c>
      <c r="CE129" s="46">
        <f>'m6'!D119+'m6'!F119+'m6'!H119+'m6'!J119+'m6'!L119+'m6'!N119+'m6'!P119</f>
        <v>0</v>
      </c>
      <c r="CF129" s="64"/>
      <c r="CG129" s="46">
        <f t="shared" si="118"/>
        <v>0</v>
      </c>
      <c r="CH129" s="2"/>
      <c r="CI129" s="45">
        <f>'m6'!Q119+'m6'!S119+'m6'!U119+'m6'!W119+'m6'!Y119+'m6'!AA119+'m6'!AC119</f>
        <v>0</v>
      </c>
      <c r="CJ129" s="54">
        <f t="shared" si="119"/>
        <v>0</v>
      </c>
      <c r="CK129" s="46">
        <f>'m6'!R119+'m6'!T119+'m6'!V119+'m6'!X119+'m6'!Z119+'m6'!AB119+'m6'!AD119</f>
        <v>0</v>
      </c>
      <c r="CL129" s="64"/>
      <c r="CM129" s="46">
        <f t="shared" si="120"/>
        <v>0</v>
      </c>
      <c r="CN129" s="2"/>
      <c r="CO129" s="45">
        <f>'m6'!AE119+'m6'!AG119+'m6'!AI119+'m6'!AK119+'m6'!AM119+'m6'!AO119+'m6'!AQ119</f>
        <v>0</v>
      </c>
      <c r="CP129" s="46">
        <f t="shared" si="121"/>
        <v>0</v>
      </c>
      <c r="CQ129" s="46">
        <f>'m6'!AF119+'m6'!AH119+'m6'!AJ119+'m6'!AL119+'m6'!AN119+'m6'!AP119+'m6'!AR119</f>
        <v>0</v>
      </c>
      <c r="CR129" s="64"/>
      <c r="CS129" s="46">
        <f t="shared" si="122"/>
        <v>0</v>
      </c>
      <c r="CT129" s="2"/>
      <c r="CU129" s="45">
        <f>'m6'!AS119+'m6'!AU119+'m6'!AW119+'m6'!AY119+'m6'!BA119+'m6'!BC119+'m6'!BE119</f>
        <v>0</v>
      </c>
      <c r="CV129" s="46">
        <f t="shared" si="123"/>
        <v>0</v>
      </c>
      <c r="CW129" s="46">
        <f>'m6'!AT119+'m6'!AV119+'m6'!AX119+'m6'!AZ119+'m6'!BB119+'m6'!BD119+'m6'!BF119</f>
        <v>0</v>
      </c>
      <c r="CX129" s="64"/>
      <c r="CY129" s="46">
        <f t="shared" si="124"/>
        <v>0</v>
      </c>
      <c r="CZ129" s="2"/>
      <c r="DA129" s="45">
        <f>'m6'!BG119+'m6'!BI119+'m7'!C119+'m7'!E119+'m7'!G119+'m7'!I119+'m7'!K119</f>
        <v>0</v>
      </c>
      <c r="DB129" s="46">
        <f>('m6'!BG119+'m6'!BI119)*'m6'!A119+('m7'!C119+'m7'!E119+'m7'!G119+'m7'!I119+'m7'!K119)*'m7'!A119</f>
        <v>0</v>
      </c>
      <c r="DC129" s="46">
        <f>'m6'!BH119+'m6'!BJ119+'m7'!D119+'m7'!F119+'m7'!H119+'m7'!J119+'m7'!L119</f>
        <v>0</v>
      </c>
      <c r="DD129" s="64"/>
      <c r="DE129" s="46">
        <f t="shared" si="125"/>
        <v>0</v>
      </c>
      <c r="DF129" s="2"/>
      <c r="DG129" s="45">
        <f>'m7'!M119+'m7'!O119+'m7'!Q119+'m7'!S119+'m7'!U119+'m7'!W119+'m7'!Y119</f>
        <v>0</v>
      </c>
      <c r="DH129" s="46">
        <f t="shared" si="126"/>
        <v>0</v>
      </c>
      <c r="DI129" s="46">
        <f>'m7'!N119+'m7'!P119+'m7'!R119+'m7'!T119+'m7'!V119+'m7'!X119+'m7'!Z119</f>
        <v>0</v>
      </c>
      <c r="DJ129" s="64"/>
      <c r="DK129" s="46">
        <f t="shared" si="127"/>
        <v>0</v>
      </c>
      <c r="DL129" s="2"/>
      <c r="DM129" s="45">
        <f>'m7'!AA119+'m7'!AC119+'m7'!AE119+'m7'!AG119+'m7'!AI119+'m7'!AK119+'m7'!AM119</f>
        <v>0</v>
      </c>
      <c r="DN129" s="46">
        <f t="shared" si="128"/>
        <v>0</v>
      </c>
      <c r="DO129" s="46">
        <f>'m7'!AB119+'m7'!AD119+'m7'!AF119+'m7'!AH119+'m7'!AJ119+'m7'!AL119+'m7'!AN119</f>
        <v>0</v>
      </c>
      <c r="DP129" s="64"/>
      <c r="DQ129" s="46">
        <f t="shared" si="129"/>
        <v>0</v>
      </c>
      <c r="DR129" s="2"/>
      <c r="DS129" s="45">
        <f>'m7'!AO119+'m7'!AQ119+'m7'!AS119+'m7'!AU119+'m7'!AW119+'m7'!AY119+'m7'!BA119</f>
        <v>0</v>
      </c>
      <c r="DT129" s="46">
        <f t="shared" si="130"/>
        <v>0</v>
      </c>
      <c r="DU129" s="46">
        <f>'m7'!AP119+'m7'!AR119+'m7'!AT119+'m7'!AV119+'m7'!AX119+'m7'!AZ119+'m7'!BB119</f>
        <v>0</v>
      </c>
      <c r="DV129" s="64"/>
      <c r="DW129" s="46">
        <f t="shared" si="131"/>
        <v>0</v>
      </c>
      <c r="DX129" s="2"/>
      <c r="DY129" s="97">
        <f>'m7'!BC119+'m7'!BE119+'m7'!BG119+'m7'!BI119+'m7'!BK119+'m8'!C119+'m8'!E119</f>
        <v>0</v>
      </c>
      <c r="DZ129" s="63">
        <f>('m7'!BC119+'m7'!BE119+'m7'!BG119+'m7'!BI119+'m7'!BK119)*DF129+('m8'!C119+'m8'!E119)*ED129</f>
        <v>0</v>
      </c>
      <c r="EA129" s="63">
        <f>'m7'!BD119+'m7'!BF119+'m7'!BH119+'m7'!BJ119+'m7'!BL119+'m8'!D119+'m8'!F119</f>
        <v>0</v>
      </c>
      <c r="EB129" s="64"/>
      <c r="EC129" s="63">
        <f t="shared" si="132"/>
        <v>0</v>
      </c>
      <c r="ED129" s="66"/>
      <c r="EE129" s="97">
        <f>'m8'!G119+'m8'!I119+'m8'!K119+'m8'!M119+'m8'!O119+'m8'!Q119+'m8'!S119</f>
        <v>0</v>
      </c>
      <c r="EF129" s="63">
        <f t="shared" si="133"/>
        <v>0</v>
      </c>
      <c r="EG129" s="63">
        <f>'m8'!H119+'m8'!J119+'m8'!L119+'m8'!N119+'m8'!P119+'m8'!R119+'m8'!T119</f>
        <v>0</v>
      </c>
      <c r="EH129" s="64"/>
      <c r="EI129" s="63">
        <f t="shared" si="134"/>
        <v>0</v>
      </c>
      <c r="EJ129" s="66"/>
      <c r="EK129" s="97">
        <f>'m8'!U119+'m8'!W119+'m8'!Y119+'m8'!AA119+'m8'!AC119+'m8'!AE119+'m8'!AG119</f>
        <v>0</v>
      </c>
      <c r="EL129" s="63">
        <f t="shared" si="135"/>
        <v>0</v>
      </c>
      <c r="EM129" s="63">
        <f>'m8'!V119+'m8'!X119+'m8'!Z119+'m8'!AB119+'m8'!AD119+'m8'!AF119+'m8'!AH119</f>
        <v>0</v>
      </c>
      <c r="EN129" s="64"/>
      <c r="EO129" s="63">
        <f t="shared" si="136"/>
        <v>0</v>
      </c>
      <c r="EP129" s="67"/>
      <c r="EQ129" s="55">
        <f>'m8'!AI119+'m8'!AK119+'m8'!AM119+'m8'!AO119+'m8'!AQ119+'m8'!AS119+'m8'!AU119</f>
        <v>0</v>
      </c>
      <c r="ER129" s="57">
        <f t="shared" si="137"/>
        <v>0</v>
      </c>
      <c r="ES129" s="57">
        <f>'m8'!AJ119+'m8'!AL119+'m8'!AN119+'m8'!AP119+'m8'!AR119+'m8'!AT119+'m8'!AV119</f>
        <v>0</v>
      </c>
      <c r="ET129" s="68"/>
      <c r="EU129" s="57">
        <f t="shared" si="138"/>
        <v>0</v>
      </c>
      <c r="EV129" s="67"/>
      <c r="EW129" s="55">
        <f>'m8'!AW119+'m8'!AY119+'m8'!BA119+'m8'!BC119+'m8'!BE119+'m8'!BG119+'m8'!BI119</f>
        <v>0</v>
      </c>
      <c r="EX129" s="57">
        <f t="shared" si="139"/>
        <v>0</v>
      </c>
      <c r="EY129" s="57">
        <f>'m8'!AX119+'m8'!AZ119+'m8'!BB119+'m8'!BD119+'m8'!BF119+'m8'!BH119+'m8'!BJ119</f>
        <v>0</v>
      </c>
      <c r="EZ129" s="68"/>
      <c r="FA129" s="57">
        <f t="shared" si="140"/>
        <v>0</v>
      </c>
      <c r="FB129" s="67"/>
      <c r="FC129" s="55">
        <f>'m8'!BK119+'m9'!C119+'m9'!E119+'m9'!G119+'m9'!I119+'m9'!K119+'m9'!M119</f>
        <v>0</v>
      </c>
      <c r="FD129" s="57">
        <f>'m8'!BK119*ED129+'m9'!C119*FH129+'m9'!E119*FH129+'m9'!G119*FH129+'m9'!I119*FH129+'m9'!K119*FH129+'m9'!M119*FH129</f>
        <v>0</v>
      </c>
      <c r="FE129" s="57">
        <f>'m8'!BL119+'m9'!D119+'m9'!F119+'m9'!H119+'m9'!J119+'m9'!L119+'m9'!N119</f>
        <v>0</v>
      </c>
      <c r="FF129" s="68"/>
      <c r="FG129" s="57">
        <f t="shared" si="141"/>
        <v>0</v>
      </c>
      <c r="FH129" s="66"/>
      <c r="FI129" s="97">
        <f>'m9'!O119+'m9'!Q119+'m9'!S119+'m9'!U119+'m9'!W119+'m9'!Y119+'m9'!AA119</f>
        <v>0</v>
      </c>
      <c r="FJ129" s="63">
        <f t="shared" si="142"/>
        <v>0</v>
      </c>
      <c r="FK129" s="63">
        <f>'m9'!P119+'m9'!R119+'m9'!T119+'m9'!V119+'m9'!X119+'m9'!Z119+'m9'!AB119</f>
        <v>0</v>
      </c>
      <c r="FL129" s="64"/>
      <c r="FM129" s="63">
        <f t="shared" si="143"/>
        <v>0</v>
      </c>
      <c r="FN129" s="67"/>
      <c r="FO129" s="55">
        <f>'m9'!AC119+'m9'!AE119+'m9'!AG119+'m9'!AI119+'m9'!AK119+'m9'!AM119+'m9'!AO119</f>
        <v>0</v>
      </c>
      <c r="FP129" s="57">
        <f t="shared" si="144"/>
        <v>0</v>
      </c>
      <c r="FQ129" s="57">
        <f>'m9'!AD119+'m9'!AF119+'m9'!AH119+'m9'!AJ119+'m9'!AL119+'m9'!AN119+'m9'!AP119</f>
        <v>0</v>
      </c>
      <c r="FR129" s="68"/>
      <c r="FS129" s="57">
        <f t="shared" si="145"/>
        <v>0</v>
      </c>
      <c r="FT129" s="67"/>
      <c r="FU129" s="55">
        <f>'m9'!AQ119+'m9'!AS119+'m9'!AU119+'m9'!AW119+'m9'!AY119+'m9'!BA119+'m9'!BC119</f>
        <v>0</v>
      </c>
      <c r="FV129" s="57">
        <f t="shared" si="146"/>
        <v>0</v>
      </c>
      <c r="FW129" s="57">
        <f>'m9'!AR119+'m9'!AT119+'m9'!AV119+'m9'!AX119+'m9'!AZ119+'m9'!BB119+'m9'!BD119</f>
        <v>0</v>
      </c>
      <c r="FX129" s="68"/>
      <c r="FY129" s="57">
        <f t="shared" si="147"/>
        <v>0</v>
      </c>
      <c r="FZ129" s="67"/>
      <c r="GA129" s="55">
        <f>'m9'!BE119+'m9'!BG119+'m9'!BI119+'m10'!C129+'m10'!E129+'m10'!G129+'m10'!I129</f>
        <v>0</v>
      </c>
      <c r="GB129" s="57">
        <f t="shared" si="148"/>
        <v>0</v>
      </c>
      <c r="GC129" s="57">
        <f>'m9'!BF119+'m9'!BH119+'m9'!BJ119+'m10'!D129+'m10'!F129+'m10'!H129+'m10'!J129</f>
        <v>0</v>
      </c>
      <c r="GD129" s="68"/>
      <c r="GE129" s="57">
        <f t="shared" si="149"/>
        <v>0</v>
      </c>
      <c r="GF129" s="69">
        <f>IFERROR(__xludf.DUMMYFUNCTION("""COMPUTED_VALUE"""),100.0)</f>
        <v>100</v>
      </c>
      <c r="GG129" s="55">
        <f>'m10'!K129+'m10'!M129+'m10'!O129+'m10'!Q129+'m10'!S129+'m10'!U129+'m10'!W129</f>
        <v>36</v>
      </c>
      <c r="GH129" s="57">
        <f t="shared" si="150"/>
        <v>3600</v>
      </c>
      <c r="GI129" s="57">
        <f>'m10'!L129+'m10'!N129+'m10'!P129+'m10'!R129+'m10'!T129+'m10'!V129+'m10'!X129</f>
        <v>0</v>
      </c>
      <c r="GJ129" s="68"/>
      <c r="GK129" s="57">
        <f t="shared" si="151"/>
        <v>-3600</v>
      </c>
      <c r="GL129" s="67"/>
      <c r="GM129" s="55">
        <f>'m10'!Y129+'m10'!AA129+'m10'!AC129+'m10'!AE129+'m10'!AG129+'m10'!AI129+'m10'!AK129</f>
        <v>0</v>
      </c>
      <c r="GN129" s="57">
        <f t="shared" si="152"/>
        <v>0</v>
      </c>
      <c r="GO129" s="57">
        <f>'m10'!Z129+'m10'!AB129+'m10'!AD129+'m10'!AF129+'m10'!AH129+'m10'!AJ129+'m10'!AL129</f>
        <v>0</v>
      </c>
      <c r="GP129" s="68"/>
      <c r="GQ129" s="57">
        <f t="shared" si="153"/>
        <v>0</v>
      </c>
      <c r="GR129" s="61"/>
      <c r="GS129" s="55">
        <f>'m10'!AM129+'m10'!AO129+'m10'!AQ129+'m10'!AS129+'m10'!AU129+'m10'!AW129+'m10'!AY129</f>
        <v>27</v>
      </c>
      <c r="GT129" s="57">
        <f t="shared" si="154"/>
        <v>2700</v>
      </c>
      <c r="GU129" s="57">
        <f>'m10'!AN129+'m10'!AP129+'m10'!AR129+'m10'!AT129+'m10'!AV129+'m10'!AX129+'m10'!AZ129</f>
        <v>0</v>
      </c>
      <c r="GV129" s="58"/>
      <c r="GW129" s="57">
        <f t="shared" si="155"/>
        <v>-2700</v>
      </c>
      <c r="GX129" s="100">
        <v>600.0</v>
      </c>
      <c r="GY129" s="55">
        <f>'m10'!BA129+'m10'!BC129+'m10'!BE129+'m10'!BG129+'m10'!BI129+'m10'!BK129+'m11'!C129</f>
        <v>0</v>
      </c>
      <c r="GZ129" s="57">
        <f t="shared" si="156"/>
        <v>0</v>
      </c>
      <c r="HA129" s="57">
        <f>'m10'!BB129+'m10'!BD129+'m10'!BF129+'m10'!BH129+'m10'!BJ129+'m10'!BL129+'m11'!D129</f>
        <v>0</v>
      </c>
      <c r="HB129" s="58"/>
      <c r="HC129" s="57">
        <f t="shared" si="157"/>
        <v>0</v>
      </c>
      <c r="HD129" s="69">
        <f>IFERROR(__xludf.DUMMYFUNCTION("""COMPUTED_VALUE"""),100.0)</f>
        <v>100</v>
      </c>
      <c r="HE129" s="55">
        <f>'m11'!E129+'m11'!G129+'m11'!I129+'m11'!K129+'m11'!M129+'m11'!O129+'m11'!Q129</f>
        <v>30</v>
      </c>
      <c r="HF129" s="57">
        <f t="shared" si="158"/>
        <v>3000</v>
      </c>
      <c r="HG129" s="57">
        <f>'m11'!F129+'m11'!H129+'m11'!J129+'m11'!L129+'m11'!N129+'m11'!P129+'m11'!R129</f>
        <v>0</v>
      </c>
      <c r="HH129" s="68"/>
      <c r="HI129" s="57">
        <f t="shared" si="159"/>
        <v>-3000</v>
      </c>
      <c r="HJ129" s="67"/>
      <c r="HK129" s="55">
        <f>'m11'!S129+'m11'!U129+'m11'!W129+'m11'!Y129+'m11'!AA129+'m11'!AC129+'m11'!AE129</f>
        <v>0</v>
      </c>
      <c r="HL129" s="57">
        <f t="shared" si="160"/>
        <v>0</v>
      </c>
      <c r="HM129" s="57">
        <f>'m11'!T129+'m11'!V129+'m11'!X129+'m11'!Z129+'m11'!AB129+'m11'!AD129+'m11'!AF129</f>
        <v>0</v>
      </c>
      <c r="HN129" s="68"/>
      <c r="HO129" s="57">
        <f t="shared" si="161"/>
        <v>0</v>
      </c>
      <c r="HP129" s="61"/>
      <c r="HQ129" s="55">
        <f>'m11'!AG129+'m11'!AI129+'m11'!AK129+'m11'!AM129+'m11'!AO129+'m11'!AQ129+'m11'!AS129</f>
        <v>20.5</v>
      </c>
      <c r="HR129" s="57">
        <f t="shared" si="162"/>
        <v>2050</v>
      </c>
      <c r="HS129" s="57">
        <f>'m11'!AH129+'m11'!AJ129+'m11'!AL129+'m11'!AN129+'m11'!AP129+'m11'!AR129+'m11'!AT129</f>
        <v>0</v>
      </c>
      <c r="HT129" s="58"/>
      <c r="HU129" s="57">
        <f t="shared" si="163"/>
        <v>-2050</v>
      </c>
      <c r="HV129" s="100"/>
      <c r="HW129" s="55">
        <f>'m11'!AU129+'m11'!AW129+'m11'!AY129+'m11'!BA129+'m11'!BC129+'m11'!BE129+'m11'!BG129</f>
        <v>0</v>
      </c>
      <c r="HX129" s="57">
        <f t="shared" si="164"/>
        <v>0</v>
      </c>
      <c r="HY129" s="57">
        <f>'m11'!AV129+'m11'!AX129+'m11'!AZ129+'m11'!BB129+'m11'!BD129+'m11'!BF129+'m11'!BH129</f>
        <v>0</v>
      </c>
      <c r="HZ129" s="58"/>
      <c r="IA129" s="57">
        <f t="shared" si="165"/>
        <v>0</v>
      </c>
      <c r="IB129" s="101">
        <f>IFERROR(__xludf.DUMMYFUNCTION("""COMPUTED_VALUE"""),100.0)</f>
        <v>100</v>
      </c>
      <c r="IC129" s="55">
        <f>'m11'!BI129+'m12'!C129+'m12'!E129+'m12'!G129+'m12'!I129+'m12'!K129+'m12'!M129</f>
        <v>36.5</v>
      </c>
      <c r="ID129" s="57">
        <f t="shared" si="166"/>
        <v>3650</v>
      </c>
      <c r="IE129" s="57">
        <f>'m11'!BJ129+'m12'!D129+'m12'!F129+'m12'!H129+'m12'!J129+'m12'!L129+'m12'!N129</f>
        <v>0</v>
      </c>
      <c r="IF129" s="58"/>
      <c r="IG129" s="57">
        <f t="shared" si="167"/>
        <v>-3650</v>
      </c>
      <c r="IH129" s="100"/>
      <c r="II129" s="55">
        <f>'m12'!O129+'m12'!Q129+'m12'!S129+'m12'!U129+'m12'!W129+'m12'!Y129+'m12'!AA129</f>
        <v>5.5</v>
      </c>
      <c r="IJ129" s="57">
        <f t="shared" si="168"/>
        <v>550</v>
      </c>
      <c r="IK129" s="57">
        <f>'m12'!P129+'m12'!R129+'m12'!T129+'m12'!V129+'m12'!X129+'m12'!Z129+'m12'!AB129</f>
        <v>0</v>
      </c>
      <c r="IL129" s="58"/>
      <c r="IM129" s="57">
        <f t="shared" si="169"/>
        <v>-550</v>
      </c>
      <c r="IN129" s="100"/>
      <c r="IO129" s="55">
        <f>'m12'!AC129+'m12'!AE129+'m12'!AG129+'m12'!AI129+'m12'!AK129+'m12'!AM129+'m12'!AO129</f>
        <v>29.5</v>
      </c>
      <c r="IP129" s="57">
        <f t="shared" si="170"/>
        <v>2950</v>
      </c>
      <c r="IQ129" s="57">
        <f>'m12'!AD129+'m12'!AF129+'m12'!AH129+'m12'!AJ129+'m12'!AL129+'m12'!AN129+'m12'!AP129</f>
        <v>0</v>
      </c>
      <c r="IR129" s="58"/>
      <c r="IS129" s="57">
        <f t="shared" si="171"/>
        <v>-2950</v>
      </c>
      <c r="IT129" s="100"/>
      <c r="IU129" s="55">
        <f>'m12'!AQ129+'m12'!AS129+'m12'!AU129+'m12'!AW129+'m12'!AY129+'m12'!BA129+'m12'!BC129</f>
        <v>0</v>
      </c>
      <c r="IV129" s="57">
        <f t="shared" si="172"/>
        <v>0</v>
      </c>
      <c r="IW129" s="57">
        <f>'m12'!AR129+'m12'!AT129+'m12'!AV129+'m12'!AX129+'m12'!AZ129+'m12'!BB129+'m12'!BD129</f>
        <v>0</v>
      </c>
      <c r="IX129" s="58"/>
      <c r="IY129" s="57">
        <f t="shared" si="173"/>
        <v>0</v>
      </c>
      <c r="IZ129" s="100"/>
      <c r="JA129" s="55">
        <f>'m12'!BE129+'m12'!BG129+'m12'!BI129+'m12'!BK129</f>
        <v>7</v>
      </c>
      <c r="JB129" s="57">
        <f t="shared" si="174"/>
        <v>700</v>
      </c>
      <c r="JC129" s="57">
        <f>'m12'!BF129+'m12'!BH129+'m12'!BJ129+'m12'!BL129</f>
        <v>0</v>
      </c>
      <c r="JD129" s="58"/>
      <c r="JE129" s="57">
        <f t="shared" si="175"/>
        <v>-700</v>
      </c>
    </row>
    <row r="130">
      <c r="A130" s="2" t="str">
        <f>IFERROR(__xludf.DUMMYFUNCTION("""COMPUTED_VALUE"""),"Josef Heinisch-x")</f>
        <v>Josef Heinisch-x</v>
      </c>
      <c r="B130" s="2"/>
      <c r="C130" s="48"/>
      <c r="D130" s="46"/>
      <c r="E130" s="46"/>
      <c r="F130" s="47"/>
      <c r="G130" s="46"/>
      <c r="H130" s="2"/>
      <c r="I130" s="98"/>
      <c r="J130" s="46"/>
      <c r="K130" s="46"/>
      <c r="L130" s="47"/>
      <c r="M130" s="46"/>
      <c r="N130" s="2"/>
      <c r="O130" s="98"/>
      <c r="P130" s="46"/>
      <c r="Q130" s="46"/>
      <c r="R130" s="47"/>
      <c r="S130" s="46"/>
      <c r="T130" s="2"/>
      <c r="U130" s="98"/>
      <c r="V130" s="46"/>
      <c r="W130" s="46"/>
      <c r="X130" s="47"/>
      <c r="Y130" s="46"/>
      <c r="Z130" s="2"/>
      <c r="AA130" s="98"/>
      <c r="AB130" s="46"/>
      <c r="AC130" s="46"/>
      <c r="AD130" s="47"/>
      <c r="AE130" s="46"/>
      <c r="AF130" s="2"/>
      <c r="AG130" s="45"/>
      <c r="AH130" s="46"/>
      <c r="AI130" s="46"/>
      <c r="AJ130" s="47"/>
      <c r="AK130" s="46"/>
      <c r="AL130" s="2"/>
      <c r="AM130" s="45"/>
      <c r="AN130" s="46"/>
      <c r="AO130" s="46"/>
      <c r="AP130" s="47"/>
      <c r="AQ130" s="46"/>
      <c r="AR130" s="2"/>
      <c r="AS130" s="45"/>
      <c r="AT130" s="46"/>
      <c r="AU130" s="46"/>
      <c r="AV130" s="47"/>
      <c r="AW130" s="62"/>
      <c r="AX130" s="2"/>
      <c r="AY130" s="45"/>
      <c r="AZ130" s="46"/>
      <c r="BA130" s="46"/>
      <c r="BB130" s="47"/>
      <c r="BC130" s="46"/>
      <c r="BD130" s="2"/>
      <c r="BE130" s="45"/>
      <c r="BF130" s="46"/>
      <c r="BG130" s="46"/>
      <c r="BH130" s="47"/>
      <c r="BI130" s="46"/>
      <c r="BJ130" s="2"/>
      <c r="BK130" s="45"/>
      <c r="BL130" s="46"/>
      <c r="BM130" s="46"/>
      <c r="BN130" s="47"/>
      <c r="BO130" s="46"/>
      <c r="BP130" s="2"/>
      <c r="BQ130" s="45"/>
      <c r="BR130" s="46"/>
      <c r="BS130" s="46"/>
      <c r="BT130" s="47"/>
      <c r="BU130" s="46"/>
      <c r="BV130" s="2"/>
      <c r="BW130" s="45">
        <f>'m5'!AY108+'m5'!BA108+'m5'!BC108+'m5'!BE108+'m5'!BG108+'m5'!BI108+'m5'!BK108</f>
        <v>0</v>
      </c>
      <c r="BX130" s="46">
        <f>'m5'!A108*BW130</f>
        <v>0</v>
      </c>
      <c r="BY130" s="46">
        <f>'m5'!AZ108+'m5'!BB108+'m5'!BD108+'m5'!BF108+'m5'!BH108+'m5'!BJ108+'m5'!BL108</f>
        <v>0</v>
      </c>
      <c r="BZ130" s="47"/>
      <c r="CA130" s="46">
        <f t="shared" si="116"/>
        <v>0</v>
      </c>
      <c r="CB130" s="2"/>
      <c r="CC130" s="45">
        <f>'m6'!C120+'m6'!E120+'m6'!G120+'m6'!I120+'m6'!K120+'m6'!M120+'m6'!O120</f>
        <v>0</v>
      </c>
      <c r="CD130" s="46">
        <f t="shared" si="117"/>
        <v>0</v>
      </c>
      <c r="CE130" s="46">
        <f>'m6'!D120+'m6'!F120+'m6'!H120+'m6'!J120+'m6'!L120+'m6'!N120+'m6'!P120</f>
        <v>0</v>
      </c>
      <c r="CF130" s="64"/>
      <c r="CG130" s="46">
        <f t="shared" si="118"/>
        <v>0</v>
      </c>
      <c r="CH130" s="2"/>
      <c r="CI130" s="45">
        <f>'m6'!Q120+'m6'!S120+'m6'!U120+'m6'!W120+'m6'!Y120+'m6'!AA120+'m6'!AC120</f>
        <v>0</v>
      </c>
      <c r="CJ130" s="54">
        <f t="shared" si="119"/>
        <v>0</v>
      </c>
      <c r="CK130" s="46">
        <f>'m6'!R120+'m6'!T120+'m6'!V120+'m6'!X120+'m6'!Z120+'m6'!AB120+'m6'!AD120</f>
        <v>0</v>
      </c>
      <c r="CL130" s="64"/>
      <c r="CM130" s="46">
        <f t="shared" si="120"/>
        <v>0</v>
      </c>
      <c r="CN130" s="2"/>
      <c r="CO130" s="45">
        <f>'m6'!AE120+'m6'!AG120+'m6'!AI120+'m6'!AK120+'m6'!AM120+'m6'!AO120+'m6'!AQ120</f>
        <v>0</v>
      </c>
      <c r="CP130" s="46">
        <f t="shared" si="121"/>
        <v>0</v>
      </c>
      <c r="CQ130" s="46">
        <f>'m6'!AF120+'m6'!AH120+'m6'!AJ120+'m6'!AL120+'m6'!AN120+'m6'!AP120+'m6'!AR120</f>
        <v>0</v>
      </c>
      <c r="CR130" s="64"/>
      <c r="CS130" s="46">
        <f t="shared" si="122"/>
        <v>0</v>
      </c>
      <c r="CT130" s="2"/>
      <c r="CU130" s="45">
        <f>'m6'!AS120+'m6'!AU120+'m6'!AW120+'m6'!AY120+'m6'!BA120+'m6'!BC120+'m6'!BE120</f>
        <v>0</v>
      </c>
      <c r="CV130" s="46">
        <f t="shared" si="123"/>
        <v>0</v>
      </c>
      <c r="CW130" s="46">
        <f>'m6'!AT120+'m6'!AV120+'m6'!AX120+'m6'!AZ120+'m6'!BB120+'m6'!BD120+'m6'!BF120</f>
        <v>0</v>
      </c>
      <c r="CX130" s="64"/>
      <c r="CY130" s="46">
        <f t="shared" si="124"/>
        <v>0</v>
      </c>
      <c r="CZ130" s="2"/>
      <c r="DA130" s="45">
        <f>'m6'!BG120+'m6'!BI120+'m7'!C120+'m7'!E120+'m7'!G120+'m7'!I120+'m7'!K120</f>
        <v>0</v>
      </c>
      <c r="DB130" s="46">
        <f>('m6'!BG120+'m6'!BI120)*'m6'!A120+('m7'!C120+'m7'!E120+'m7'!G120+'m7'!I120+'m7'!K120)*'m7'!A120</f>
        <v>0</v>
      </c>
      <c r="DC130" s="46">
        <f>'m6'!BH120+'m6'!BJ120+'m7'!D120+'m7'!F120+'m7'!H120+'m7'!J120+'m7'!L120</f>
        <v>0</v>
      </c>
      <c r="DD130" s="64"/>
      <c r="DE130" s="46">
        <f t="shared" si="125"/>
        <v>0</v>
      </c>
      <c r="DF130" s="2"/>
      <c r="DG130" s="45">
        <f>'m7'!M120+'m7'!O120+'m7'!Q120+'m7'!S120+'m7'!U120+'m7'!W120+'m7'!Y120</f>
        <v>0</v>
      </c>
      <c r="DH130" s="46">
        <f t="shared" si="126"/>
        <v>0</v>
      </c>
      <c r="DI130" s="46">
        <f>'m7'!N120+'m7'!P120+'m7'!R120+'m7'!T120+'m7'!V120+'m7'!X120+'m7'!Z120</f>
        <v>0</v>
      </c>
      <c r="DJ130" s="64"/>
      <c r="DK130" s="46">
        <f t="shared" si="127"/>
        <v>0</v>
      </c>
      <c r="DL130" s="2"/>
      <c r="DM130" s="45">
        <f>'m7'!AA120+'m7'!AC120+'m7'!AE120+'m7'!AG120+'m7'!AI120+'m7'!AK120+'m7'!AM120</f>
        <v>0</v>
      </c>
      <c r="DN130" s="46">
        <f t="shared" si="128"/>
        <v>0</v>
      </c>
      <c r="DO130" s="46">
        <f>'m7'!AB120+'m7'!AD120+'m7'!AF120+'m7'!AH120+'m7'!AJ120+'m7'!AL120+'m7'!AN120</f>
        <v>0</v>
      </c>
      <c r="DP130" s="64"/>
      <c r="DQ130" s="46">
        <f t="shared" si="129"/>
        <v>0</v>
      </c>
      <c r="DR130" s="2"/>
      <c r="DS130" s="45">
        <f>'m7'!AO120+'m7'!AQ120+'m7'!AS120+'m7'!AU120+'m7'!AW120+'m7'!AY120+'m7'!BA120</f>
        <v>0</v>
      </c>
      <c r="DT130" s="46">
        <f t="shared" si="130"/>
        <v>0</v>
      </c>
      <c r="DU130" s="46">
        <f>'m7'!AP120+'m7'!AR120+'m7'!AT120+'m7'!AV120+'m7'!AX120+'m7'!AZ120+'m7'!BB120</f>
        <v>0</v>
      </c>
      <c r="DV130" s="64"/>
      <c r="DW130" s="46">
        <f t="shared" si="131"/>
        <v>0</v>
      </c>
      <c r="DX130" s="2"/>
      <c r="DY130" s="97">
        <f>'m7'!BC120+'m7'!BE120+'m7'!BG120+'m7'!BI120+'m7'!BK120+'m8'!C120+'m8'!E120</f>
        <v>0</v>
      </c>
      <c r="DZ130" s="63">
        <f>('m7'!BC120+'m7'!BE120+'m7'!BG120+'m7'!BI120+'m7'!BK120)*DF130+('m8'!C120+'m8'!E120)*ED130</f>
        <v>0</v>
      </c>
      <c r="EA130" s="63">
        <f>'m7'!BD120+'m7'!BF120+'m7'!BH120+'m7'!BJ120+'m7'!BL120+'m8'!D120+'m8'!F120</f>
        <v>0</v>
      </c>
      <c r="EB130" s="64"/>
      <c r="EC130" s="63">
        <f t="shared" si="132"/>
        <v>0</v>
      </c>
      <c r="ED130" s="66"/>
      <c r="EE130" s="97">
        <f>'m8'!G120+'m8'!I120+'m8'!K120+'m8'!M120+'m8'!O120+'m8'!Q120+'m8'!S120</f>
        <v>0</v>
      </c>
      <c r="EF130" s="63">
        <f t="shared" si="133"/>
        <v>0</v>
      </c>
      <c r="EG130" s="63">
        <f>'m8'!H120+'m8'!J120+'m8'!L120+'m8'!N120+'m8'!P120+'m8'!R120+'m8'!T120</f>
        <v>0</v>
      </c>
      <c r="EH130" s="64"/>
      <c r="EI130" s="63">
        <f t="shared" si="134"/>
        <v>0</v>
      </c>
      <c r="EJ130" s="66"/>
      <c r="EK130" s="97">
        <f>'m8'!U120+'m8'!W120+'m8'!Y120+'m8'!AA120+'m8'!AC120+'m8'!AE120+'m8'!AG120</f>
        <v>0</v>
      </c>
      <c r="EL130" s="63">
        <f t="shared" si="135"/>
        <v>0</v>
      </c>
      <c r="EM130" s="63">
        <f>'m8'!V120+'m8'!X120+'m8'!Z120+'m8'!AB120+'m8'!AD120+'m8'!AF120+'m8'!AH120</f>
        <v>0</v>
      </c>
      <c r="EN130" s="64"/>
      <c r="EO130" s="63">
        <f t="shared" si="136"/>
        <v>0</v>
      </c>
      <c r="EP130" s="67"/>
      <c r="EQ130" s="55">
        <f>'m8'!AI120+'m8'!AK120+'m8'!AM120+'m8'!AO120+'m8'!AQ120+'m8'!AS120+'m8'!AU120</f>
        <v>0</v>
      </c>
      <c r="ER130" s="57">
        <f t="shared" si="137"/>
        <v>0</v>
      </c>
      <c r="ES130" s="57">
        <f>'m8'!AJ120+'m8'!AL120+'m8'!AN120+'m8'!AP120+'m8'!AR120+'m8'!AT120+'m8'!AV120</f>
        <v>0</v>
      </c>
      <c r="ET130" s="68"/>
      <c r="EU130" s="57">
        <f t="shared" si="138"/>
        <v>0</v>
      </c>
      <c r="EV130" s="67"/>
      <c r="EW130" s="55">
        <f>'m8'!AW120+'m8'!AY120+'m8'!BA120+'m8'!BC120+'m8'!BE120+'m8'!BG120+'m8'!BI120</f>
        <v>0</v>
      </c>
      <c r="EX130" s="57">
        <f t="shared" si="139"/>
        <v>0</v>
      </c>
      <c r="EY130" s="57">
        <f>'m8'!AX120+'m8'!AZ120+'m8'!BB120+'m8'!BD120+'m8'!BF120+'m8'!BH120+'m8'!BJ120</f>
        <v>0</v>
      </c>
      <c r="EZ130" s="68"/>
      <c r="FA130" s="57">
        <f t="shared" si="140"/>
        <v>0</v>
      </c>
      <c r="FB130" s="67"/>
      <c r="FC130" s="55">
        <f>'m8'!BK120+'m9'!C120+'m9'!E120+'m9'!G120+'m9'!I120+'m9'!K120+'m9'!M120</f>
        <v>0</v>
      </c>
      <c r="FD130" s="57">
        <f>'m8'!BK120*ED130+'m9'!C120*FH130+'m9'!E120*FH130+'m9'!G120*FH130+'m9'!I120*FH130+'m9'!K120*FH130+'m9'!M120*FH130</f>
        <v>0</v>
      </c>
      <c r="FE130" s="57">
        <f>'m8'!BL120+'m9'!D120+'m9'!F120+'m9'!H120+'m9'!J120+'m9'!L120+'m9'!N120</f>
        <v>0</v>
      </c>
      <c r="FF130" s="68"/>
      <c r="FG130" s="57">
        <f t="shared" si="141"/>
        <v>0</v>
      </c>
      <c r="FH130" s="66"/>
      <c r="FI130" s="97">
        <f>'m9'!O120+'m9'!Q120+'m9'!S120+'m9'!U120+'m9'!W120+'m9'!Y120+'m9'!AA120</f>
        <v>0</v>
      </c>
      <c r="FJ130" s="63">
        <f t="shared" si="142"/>
        <v>0</v>
      </c>
      <c r="FK130" s="63">
        <f>'m9'!P120+'m9'!R120+'m9'!T120+'m9'!V120+'m9'!X120+'m9'!Z120+'m9'!AB120</f>
        <v>0</v>
      </c>
      <c r="FL130" s="64"/>
      <c r="FM130" s="63">
        <f t="shared" si="143"/>
        <v>0</v>
      </c>
      <c r="FN130" s="67"/>
      <c r="FO130" s="55">
        <f>'m9'!AC120+'m9'!AE120+'m9'!AG120+'m9'!AI120+'m9'!AK120+'m9'!AM120+'m9'!AO120</f>
        <v>0</v>
      </c>
      <c r="FP130" s="57">
        <f t="shared" si="144"/>
        <v>0</v>
      </c>
      <c r="FQ130" s="57">
        <f>'m9'!AD120+'m9'!AF120+'m9'!AH120+'m9'!AJ120+'m9'!AL120+'m9'!AN120+'m9'!AP120</f>
        <v>0</v>
      </c>
      <c r="FR130" s="68"/>
      <c r="FS130" s="57">
        <f t="shared" si="145"/>
        <v>0</v>
      </c>
      <c r="FT130" s="67"/>
      <c r="FU130" s="55">
        <f>'m9'!AQ120+'m9'!AS120+'m9'!AU120+'m9'!AW120+'m9'!AY120+'m9'!BA120+'m9'!BC120</f>
        <v>0</v>
      </c>
      <c r="FV130" s="57">
        <f t="shared" si="146"/>
        <v>0</v>
      </c>
      <c r="FW130" s="57">
        <f>'m9'!AR120+'m9'!AT120+'m9'!AV120+'m9'!AX120+'m9'!AZ120+'m9'!BB120+'m9'!BD120</f>
        <v>0</v>
      </c>
      <c r="FX130" s="68"/>
      <c r="FY130" s="57">
        <f t="shared" si="147"/>
        <v>0</v>
      </c>
      <c r="FZ130" s="67"/>
      <c r="GA130" s="55">
        <f>'m9'!BE120+'m9'!BG120+'m9'!BI120+'m10'!C130+'m10'!E130+'m10'!G130+'m10'!I130</f>
        <v>0</v>
      </c>
      <c r="GB130" s="57">
        <f t="shared" si="148"/>
        <v>0</v>
      </c>
      <c r="GC130" s="57">
        <f>'m9'!BF120+'m9'!BH120+'m9'!BJ120+'m10'!D130+'m10'!F130+'m10'!H130+'m10'!J130</f>
        <v>0</v>
      </c>
      <c r="GD130" s="68"/>
      <c r="GE130" s="57">
        <f t="shared" si="149"/>
        <v>0</v>
      </c>
      <c r="GF130" s="69">
        <f>IFERROR(__xludf.DUMMYFUNCTION("""COMPUTED_VALUE"""),100.0)</f>
        <v>100</v>
      </c>
      <c r="GG130" s="55">
        <f>'m10'!K130+'m10'!M130+'m10'!O130+'m10'!Q130+'m10'!S130+'m10'!U130+'m10'!W130</f>
        <v>15.5</v>
      </c>
      <c r="GH130" s="57">
        <f t="shared" si="150"/>
        <v>1550</v>
      </c>
      <c r="GI130" s="57">
        <f>'m10'!L130+'m10'!N130+'m10'!P130+'m10'!R130+'m10'!T130+'m10'!V130+'m10'!X130</f>
        <v>0</v>
      </c>
      <c r="GJ130" s="68"/>
      <c r="GK130" s="57">
        <f t="shared" si="151"/>
        <v>-1550</v>
      </c>
      <c r="GL130" s="67"/>
      <c r="GM130" s="55">
        <f>'m10'!Y130+'m10'!AA130+'m10'!AC130+'m10'!AE130+'m10'!AG130+'m10'!AI130+'m10'!AK130</f>
        <v>0</v>
      </c>
      <c r="GN130" s="57">
        <f t="shared" si="152"/>
        <v>0</v>
      </c>
      <c r="GO130" s="57">
        <f>'m10'!Z130+'m10'!AB130+'m10'!AD130+'m10'!AF130+'m10'!AH130+'m10'!AJ130+'m10'!AL130</f>
        <v>0</v>
      </c>
      <c r="GP130" s="68"/>
      <c r="GQ130" s="57">
        <f t="shared" si="153"/>
        <v>0</v>
      </c>
      <c r="GR130" s="61"/>
      <c r="GS130" s="55">
        <f>'m10'!AM130+'m10'!AO130+'m10'!AQ130+'m10'!AS130+'m10'!AU130+'m10'!AW130+'m10'!AY130</f>
        <v>0</v>
      </c>
      <c r="GT130" s="57">
        <f t="shared" si="154"/>
        <v>0</v>
      </c>
      <c r="GU130" s="57">
        <f>'m10'!AN130+'m10'!AP130+'m10'!AR130+'m10'!AT130+'m10'!AV130+'m10'!AX130+'m10'!AZ130</f>
        <v>0</v>
      </c>
      <c r="GV130" s="58"/>
      <c r="GW130" s="57">
        <f t="shared" si="155"/>
        <v>0</v>
      </c>
      <c r="GX130" s="61"/>
      <c r="GY130" s="55">
        <f>'m10'!BA130+'m10'!BC130+'m10'!BE130+'m10'!BG130+'m10'!BI130+'m10'!BK130+'m11'!C130</f>
        <v>0</v>
      </c>
      <c r="GZ130" s="57">
        <f t="shared" si="156"/>
        <v>0</v>
      </c>
      <c r="HA130" s="57">
        <f>'m10'!BB130+'m10'!BD130+'m10'!BF130+'m10'!BH130+'m10'!BJ130+'m10'!BL130+'m11'!D130</f>
        <v>0</v>
      </c>
      <c r="HB130" s="58"/>
      <c r="HC130" s="57">
        <f t="shared" si="157"/>
        <v>0</v>
      </c>
      <c r="HD130" s="69">
        <f>IFERROR(__xludf.DUMMYFUNCTION("""COMPUTED_VALUE"""),100.0)</f>
        <v>100</v>
      </c>
      <c r="HE130" s="55">
        <f>'m11'!E130+'m11'!G130+'m11'!I130+'m11'!K130+'m11'!M130+'m11'!O130+'m11'!Q130</f>
        <v>0</v>
      </c>
      <c r="HF130" s="57">
        <f t="shared" si="158"/>
        <v>0</v>
      </c>
      <c r="HG130" s="57">
        <f>'m11'!F130+'m11'!H130+'m11'!J130+'m11'!L130+'m11'!N130+'m11'!P130+'m11'!R130</f>
        <v>0</v>
      </c>
      <c r="HH130" s="68"/>
      <c r="HI130" s="57">
        <f t="shared" si="159"/>
        <v>0</v>
      </c>
      <c r="HJ130" s="67"/>
      <c r="HK130" s="55">
        <f>'m11'!S130+'m11'!U130+'m11'!W130+'m11'!Y130+'m11'!AA130+'m11'!AC130+'m11'!AE130</f>
        <v>0</v>
      </c>
      <c r="HL130" s="57">
        <f t="shared" si="160"/>
        <v>0</v>
      </c>
      <c r="HM130" s="57">
        <f>'m11'!T130+'m11'!V130+'m11'!X130+'m11'!Z130+'m11'!AB130+'m11'!AD130+'m11'!AF130</f>
        <v>0</v>
      </c>
      <c r="HN130" s="68"/>
      <c r="HO130" s="57">
        <f t="shared" si="161"/>
        <v>0</v>
      </c>
      <c r="HP130" s="61"/>
      <c r="HQ130" s="55">
        <f>'m11'!AG130+'m11'!AI130+'m11'!AK130+'m11'!AM130+'m11'!AO130+'m11'!AQ130+'m11'!AS130</f>
        <v>0</v>
      </c>
      <c r="HR130" s="57">
        <f t="shared" si="162"/>
        <v>0</v>
      </c>
      <c r="HS130" s="57">
        <f>'m11'!AH130+'m11'!AJ130+'m11'!AL130+'m11'!AN130+'m11'!AP130+'m11'!AR130+'m11'!AT130</f>
        <v>0</v>
      </c>
      <c r="HT130" s="58"/>
      <c r="HU130" s="57">
        <f t="shared" si="163"/>
        <v>0</v>
      </c>
      <c r="HV130" s="61"/>
      <c r="HW130" s="55">
        <f>'m11'!AU130+'m11'!AW130+'m11'!AY130+'m11'!BA130+'m11'!BC130+'m11'!BE130+'m11'!BG130</f>
        <v>0</v>
      </c>
      <c r="HX130" s="57">
        <f t="shared" si="164"/>
        <v>0</v>
      </c>
      <c r="HY130" s="57">
        <f>'m11'!AV130+'m11'!AX130+'m11'!AZ130+'m11'!BB130+'m11'!BD130+'m11'!BF130+'m11'!BH130</f>
        <v>0</v>
      </c>
      <c r="HZ130" s="58"/>
      <c r="IA130" s="57">
        <f t="shared" si="165"/>
        <v>0</v>
      </c>
      <c r="IB130" s="99">
        <f>IFERROR(__xludf.DUMMYFUNCTION("""COMPUTED_VALUE"""),100.0)</f>
        <v>100</v>
      </c>
      <c r="IC130" s="55">
        <f>'m11'!BI130+'m12'!C130+'m12'!E130+'m12'!G130+'m12'!I130+'m12'!K130+'m12'!M130</f>
        <v>0</v>
      </c>
      <c r="ID130" s="57">
        <f t="shared" si="166"/>
        <v>0</v>
      </c>
      <c r="IE130" s="57">
        <f>'m11'!BJ130+'m12'!D130+'m12'!F130+'m12'!H130+'m12'!J130+'m12'!L130+'m12'!N130</f>
        <v>0</v>
      </c>
      <c r="IF130" s="58"/>
      <c r="IG130" s="57">
        <f t="shared" si="167"/>
        <v>0</v>
      </c>
      <c r="IH130" s="61"/>
      <c r="II130" s="55">
        <f>'m12'!O130+'m12'!Q130+'m12'!S130+'m12'!U130+'m12'!W130+'m12'!Y130+'m12'!AA130</f>
        <v>0</v>
      </c>
      <c r="IJ130" s="57">
        <f t="shared" si="168"/>
        <v>0</v>
      </c>
      <c r="IK130" s="57">
        <f>'m12'!P130+'m12'!R130+'m12'!T130+'m12'!V130+'m12'!X130+'m12'!Z130+'m12'!AB130</f>
        <v>0</v>
      </c>
      <c r="IL130" s="58"/>
      <c r="IM130" s="57">
        <f t="shared" si="169"/>
        <v>0</v>
      </c>
      <c r="IN130" s="61"/>
      <c r="IO130" s="55">
        <f>'m12'!AC130+'m12'!AE130+'m12'!AG130+'m12'!AI130+'m12'!AK130+'m12'!AM130+'m12'!AO130</f>
        <v>0</v>
      </c>
      <c r="IP130" s="57">
        <f t="shared" si="170"/>
        <v>0</v>
      </c>
      <c r="IQ130" s="57">
        <f>'m12'!AD130+'m12'!AF130+'m12'!AH130+'m12'!AJ130+'m12'!AL130+'m12'!AN130+'m12'!AP130</f>
        <v>0</v>
      </c>
      <c r="IR130" s="58"/>
      <c r="IS130" s="57">
        <f t="shared" si="171"/>
        <v>0</v>
      </c>
      <c r="IT130" s="61"/>
      <c r="IU130" s="55">
        <f>'m12'!AQ130+'m12'!AS130+'m12'!AU130+'m12'!AW130+'m12'!AY130+'m12'!BA130+'m12'!BC130</f>
        <v>0</v>
      </c>
      <c r="IV130" s="57">
        <f t="shared" si="172"/>
        <v>0</v>
      </c>
      <c r="IW130" s="57">
        <f>'m12'!AR130+'m12'!AT130+'m12'!AV130+'m12'!AX130+'m12'!AZ130+'m12'!BB130+'m12'!BD130</f>
        <v>0</v>
      </c>
      <c r="IX130" s="58"/>
      <c r="IY130" s="57">
        <f t="shared" si="173"/>
        <v>0</v>
      </c>
      <c r="IZ130" s="61"/>
      <c r="JA130" s="55">
        <f>'m12'!BE130+'m12'!BG130+'m12'!BI130+'m12'!BK130</f>
        <v>0</v>
      </c>
      <c r="JB130" s="57">
        <f t="shared" si="174"/>
        <v>0</v>
      </c>
      <c r="JC130" s="57">
        <f>'m12'!BF130+'m12'!BH130+'m12'!BJ130+'m12'!BL130</f>
        <v>0</v>
      </c>
      <c r="JD130" s="58"/>
      <c r="JE130" s="57">
        <f t="shared" si="175"/>
        <v>0</v>
      </c>
    </row>
    <row r="131">
      <c r="A131" s="2" t="str">
        <f>IFERROR(__xludf.DUMMYFUNCTION("""COMPUTED_VALUE"""),"Jakub Elčkner-x")</f>
        <v>Jakub Elčkner-x</v>
      </c>
      <c r="B131" s="2"/>
      <c r="C131" s="48"/>
      <c r="D131" s="46"/>
      <c r="E131" s="46"/>
      <c r="F131" s="47"/>
      <c r="G131" s="46"/>
      <c r="H131" s="2"/>
      <c r="I131" s="98"/>
      <c r="J131" s="46"/>
      <c r="K131" s="46"/>
      <c r="L131" s="47"/>
      <c r="M131" s="46"/>
      <c r="N131" s="2"/>
      <c r="O131" s="98"/>
      <c r="P131" s="46"/>
      <c r="Q131" s="46"/>
      <c r="R131" s="47"/>
      <c r="S131" s="46"/>
      <c r="T131" s="2"/>
      <c r="U131" s="98"/>
      <c r="V131" s="46"/>
      <c r="W131" s="46"/>
      <c r="X131" s="47"/>
      <c r="Y131" s="46"/>
      <c r="Z131" s="2"/>
      <c r="AA131" s="98"/>
      <c r="AB131" s="46"/>
      <c r="AC131" s="46"/>
      <c r="AD131" s="47"/>
      <c r="AE131" s="46"/>
      <c r="AF131" s="2"/>
      <c r="AG131" s="45"/>
      <c r="AH131" s="46"/>
      <c r="AI131" s="46"/>
      <c r="AJ131" s="47"/>
      <c r="AK131" s="46"/>
      <c r="AL131" s="2"/>
      <c r="AM131" s="45"/>
      <c r="AN131" s="46"/>
      <c r="AO131" s="46"/>
      <c r="AP131" s="47"/>
      <c r="AQ131" s="46"/>
      <c r="AR131" s="2"/>
      <c r="AS131" s="45"/>
      <c r="AT131" s="46"/>
      <c r="AU131" s="46"/>
      <c r="AV131" s="47"/>
      <c r="AW131" s="62"/>
      <c r="AX131" s="2"/>
      <c r="AY131" s="45"/>
      <c r="AZ131" s="46"/>
      <c r="BA131" s="46"/>
      <c r="BB131" s="47"/>
      <c r="BC131" s="46"/>
      <c r="BD131" s="2"/>
      <c r="BE131" s="45"/>
      <c r="BF131" s="46"/>
      <c r="BG131" s="46"/>
      <c r="BH131" s="47"/>
      <c r="BI131" s="46"/>
      <c r="BJ131" s="2"/>
      <c r="BK131" s="45"/>
      <c r="BL131" s="46"/>
      <c r="BM131" s="46"/>
      <c r="BN131" s="47"/>
      <c r="BO131" s="46"/>
      <c r="BP131" s="2"/>
      <c r="BQ131" s="45"/>
      <c r="BR131" s="46"/>
      <c r="BS131" s="46"/>
      <c r="BT131" s="47"/>
      <c r="BU131" s="46"/>
      <c r="BV131" s="2"/>
      <c r="BW131" s="45">
        <f>'m5'!AY109+'m5'!BA109+'m5'!BC109+'m5'!BE109+'m5'!BG109+'m5'!BI109+'m5'!BK109</f>
        <v>0</v>
      </c>
      <c r="BX131" s="46">
        <f>'m5'!A109*BW131</f>
        <v>0</v>
      </c>
      <c r="BY131" s="46">
        <f>'m5'!AZ109+'m5'!BB109+'m5'!BD109+'m5'!BF109+'m5'!BH109+'m5'!BJ109+'m5'!BL109</f>
        <v>0</v>
      </c>
      <c r="BZ131" s="47"/>
      <c r="CA131" s="46">
        <f t="shared" si="116"/>
        <v>0</v>
      </c>
      <c r="CB131" s="2"/>
      <c r="CC131" s="45">
        <f>'m6'!C121+'m6'!E121+'m6'!G121+'m6'!I121+'m6'!K121+'m6'!M121+'m6'!O121</f>
        <v>0</v>
      </c>
      <c r="CD131" s="46">
        <f t="shared" si="117"/>
        <v>0</v>
      </c>
      <c r="CE131" s="46">
        <f>'m6'!D121+'m6'!F121+'m6'!H121+'m6'!J121+'m6'!L121+'m6'!N121+'m6'!P121</f>
        <v>0</v>
      </c>
      <c r="CF131" s="64"/>
      <c r="CG131" s="46">
        <f t="shared" si="118"/>
        <v>0</v>
      </c>
      <c r="CH131" s="2"/>
      <c r="CI131" s="45">
        <f>'m6'!Q121+'m6'!S121+'m6'!U121+'m6'!W121+'m6'!Y121+'m6'!AA121+'m6'!AC121</f>
        <v>0</v>
      </c>
      <c r="CJ131" s="54">
        <f t="shared" si="119"/>
        <v>0</v>
      </c>
      <c r="CK131" s="46">
        <f>'m6'!R121+'m6'!T121+'m6'!V121+'m6'!X121+'m6'!Z121+'m6'!AB121+'m6'!AD121</f>
        <v>0</v>
      </c>
      <c r="CL131" s="64"/>
      <c r="CM131" s="46">
        <f t="shared" si="120"/>
        <v>0</v>
      </c>
      <c r="CN131" s="2"/>
      <c r="CO131" s="45">
        <f>'m6'!AE121+'m6'!AG121+'m6'!AI121+'m6'!AK121+'m6'!AM121+'m6'!AO121+'m6'!AQ121</f>
        <v>0</v>
      </c>
      <c r="CP131" s="46">
        <f t="shared" si="121"/>
        <v>0</v>
      </c>
      <c r="CQ131" s="46">
        <f>'m6'!AF121+'m6'!AH121+'m6'!AJ121+'m6'!AL121+'m6'!AN121+'m6'!AP121+'m6'!AR121</f>
        <v>0</v>
      </c>
      <c r="CR131" s="64"/>
      <c r="CS131" s="46">
        <f t="shared" si="122"/>
        <v>0</v>
      </c>
      <c r="CT131" s="2"/>
      <c r="CU131" s="45">
        <f>'m6'!AS121+'m6'!AU121+'m6'!AW121+'m6'!AY121+'m6'!BA121+'m6'!BC121+'m6'!BE121</f>
        <v>0</v>
      </c>
      <c r="CV131" s="46">
        <f t="shared" si="123"/>
        <v>0</v>
      </c>
      <c r="CW131" s="46">
        <f>'m6'!AT121+'m6'!AV121+'m6'!AX121+'m6'!AZ121+'m6'!BB121+'m6'!BD121+'m6'!BF121</f>
        <v>0</v>
      </c>
      <c r="CX131" s="64"/>
      <c r="CY131" s="46">
        <f t="shared" si="124"/>
        <v>0</v>
      </c>
      <c r="CZ131" s="2"/>
      <c r="DA131" s="45">
        <f>'m6'!BG121+'m6'!BI121+'m7'!C121+'m7'!E121+'m7'!G121+'m7'!I121+'m7'!K121</f>
        <v>0</v>
      </c>
      <c r="DB131" s="46">
        <f>('m6'!BG121+'m6'!BI121)*'m6'!A121+('m7'!C121+'m7'!E121+'m7'!G121+'m7'!I121+'m7'!K121)*'m7'!A121</f>
        <v>0</v>
      </c>
      <c r="DC131" s="46">
        <f>'m6'!BH121+'m6'!BJ121+'m7'!D121+'m7'!F121+'m7'!H121+'m7'!J121+'m7'!L121</f>
        <v>0</v>
      </c>
      <c r="DD131" s="64"/>
      <c r="DE131" s="46">
        <f t="shared" si="125"/>
        <v>0</v>
      </c>
      <c r="DF131" s="2"/>
      <c r="DG131" s="45">
        <f>'m7'!M121+'m7'!O121+'m7'!Q121+'m7'!S121+'m7'!U121+'m7'!W121+'m7'!Y121</f>
        <v>0</v>
      </c>
      <c r="DH131" s="46">
        <f t="shared" si="126"/>
        <v>0</v>
      </c>
      <c r="DI131" s="46">
        <f>'m7'!N121+'m7'!P121+'m7'!R121+'m7'!T121+'m7'!V121+'m7'!X121+'m7'!Z121</f>
        <v>0</v>
      </c>
      <c r="DJ131" s="64"/>
      <c r="DK131" s="46">
        <f t="shared" si="127"/>
        <v>0</v>
      </c>
      <c r="DL131" s="2"/>
      <c r="DM131" s="45">
        <f>'m7'!AA121+'m7'!AC121+'m7'!AE121+'m7'!AG121+'m7'!AI121+'m7'!AK121+'m7'!AM121</f>
        <v>0</v>
      </c>
      <c r="DN131" s="46">
        <f t="shared" si="128"/>
        <v>0</v>
      </c>
      <c r="DO131" s="46">
        <f>'m7'!AB121+'m7'!AD121+'m7'!AF121+'m7'!AH121+'m7'!AJ121+'m7'!AL121+'m7'!AN121</f>
        <v>0</v>
      </c>
      <c r="DP131" s="64"/>
      <c r="DQ131" s="46">
        <f t="shared" si="129"/>
        <v>0</v>
      </c>
      <c r="DR131" s="2"/>
      <c r="DS131" s="45">
        <f>'m7'!AO121+'m7'!AQ121+'m7'!AS121+'m7'!AU121+'m7'!AW121+'m7'!AY121+'m7'!BA121</f>
        <v>0</v>
      </c>
      <c r="DT131" s="46">
        <f t="shared" si="130"/>
        <v>0</v>
      </c>
      <c r="DU131" s="46">
        <f>'m7'!AP121+'m7'!AR121+'m7'!AT121+'m7'!AV121+'m7'!AX121+'m7'!AZ121+'m7'!BB121</f>
        <v>0</v>
      </c>
      <c r="DV131" s="64"/>
      <c r="DW131" s="46">
        <f t="shared" si="131"/>
        <v>0</v>
      </c>
      <c r="DX131" s="2"/>
      <c r="DY131" s="97">
        <f>'m7'!BC121+'m7'!BE121+'m7'!BG121+'m7'!BI121+'m7'!BK121+'m8'!C121+'m8'!E121</f>
        <v>0</v>
      </c>
      <c r="DZ131" s="63">
        <f>('m7'!BC121+'m7'!BE121+'m7'!BG121+'m7'!BI121+'m7'!BK121)*DF131+('m8'!C121+'m8'!E121)*ED131</f>
        <v>0</v>
      </c>
      <c r="EA131" s="63">
        <f>'m7'!BD121+'m7'!BF121+'m7'!BH121+'m7'!BJ121+'m7'!BL121+'m8'!D121+'m8'!F121</f>
        <v>0</v>
      </c>
      <c r="EB131" s="64"/>
      <c r="EC131" s="63">
        <f t="shared" si="132"/>
        <v>0</v>
      </c>
      <c r="ED131" s="66"/>
      <c r="EE131" s="97">
        <f>'m8'!G121+'m8'!I121+'m8'!K121+'m8'!M121+'m8'!O121+'m8'!Q121+'m8'!S121</f>
        <v>0</v>
      </c>
      <c r="EF131" s="63">
        <f t="shared" si="133"/>
        <v>0</v>
      </c>
      <c r="EG131" s="63">
        <f>'m8'!H121+'m8'!J121+'m8'!L121+'m8'!N121+'m8'!P121+'m8'!R121+'m8'!T121</f>
        <v>0</v>
      </c>
      <c r="EH131" s="64"/>
      <c r="EI131" s="63">
        <f t="shared" si="134"/>
        <v>0</v>
      </c>
      <c r="EJ131" s="66"/>
      <c r="EK131" s="97">
        <f>'m8'!U121+'m8'!W121+'m8'!Y121+'m8'!AA121+'m8'!AC121+'m8'!AE121+'m8'!AG121</f>
        <v>0</v>
      </c>
      <c r="EL131" s="63">
        <f t="shared" si="135"/>
        <v>0</v>
      </c>
      <c r="EM131" s="63">
        <f>'m8'!V121+'m8'!X121+'m8'!Z121+'m8'!AB121+'m8'!AD121+'m8'!AF121+'m8'!AH121</f>
        <v>0</v>
      </c>
      <c r="EN131" s="64"/>
      <c r="EO131" s="63">
        <f t="shared" si="136"/>
        <v>0</v>
      </c>
      <c r="EP131" s="67"/>
      <c r="EQ131" s="55">
        <f>'m8'!AI121+'m8'!AK121+'m8'!AM121+'m8'!AO121+'m8'!AQ121+'m8'!AS121+'m8'!AU121</f>
        <v>0</v>
      </c>
      <c r="ER131" s="57">
        <f t="shared" si="137"/>
        <v>0</v>
      </c>
      <c r="ES131" s="57">
        <f>'m8'!AJ121+'m8'!AL121+'m8'!AN121+'m8'!AP121+'m8'!AR121+'m8'!AT121+'m8'!AV121</f>
        <v>0</v>
      </c>
      <c r="ET131" s="68"/>
      <c r="EU131" s="57">
        <f t="shared" si="138"/>
        <v>0</v>
      </c>
      <c r="EV131" s="67"/>
      <c r="EW131" s="55">
        <f>'m8'!AW121+'m8'!AY121+'m8'!BA121+'m8'!BC121+'m8'!BE121+'m8'!BG121+'m8'!BI121</f>
        <v>0</v>
      </c>
      <c r="EX131" s="57">
        <f t="shared" si="139"/>
        <v>0</v>
      </c>
      <c r="EY131" s="57">
        <f>'m8'!AX121+'m8'!AZ121+'m8'!BB121+'m8'!BD121+'m8'!BF121+'m8'!BH121+'m8'!BJ121</f>
        <v>0</v>
      </c>
      <c r="EZ131" s="68"/>
      <c r="FA131" s="57">
        <f t="shared" si="140"/>
        <v>0</v>
      </c>
      <c r="FB131" s="67"/>
      <c r="FC131" s="55">
        <f>'m8'!BK121+'m9'!C121+'m9'!E121+'m9'!G121+'m9'!I121+'m9'!K121+'m9'!M121</f>
        <v>0</v>
      </c>
      <c r="FD131" s="57">
        <f>'m8'!BK121*ED131+'m9'!C121*FH131+'m9'!E121*FH131+'m9'!G121*FH131+'m9'!I121*FH131+'m9'!K121*FH131+'m9'!M121*FH131</f>
        <v>0</v>
      </c>
      <c r="FE131" s="57">
        <f>'m8'!BL121+'m9'!D121+'m9'!F121+'m9'!H121+'m9'!J121+'m9'!L121+'m9'!N121</f>
        <v>0</v>
      </c>
      <c r="FF131" s="68"/>
      <c r="FG131" s="57">
        <f t="shared" si="141"/>
        <v>0</v>
      </c>
      <c r="FH131" s="66"/>
      <c r="FI131" s="97">
        <f>'m9'!O121+'m9'!Q121+'m9'!S121+'m9'!U121+'m9'!W121+'m9'!Y121+'m9'!AA121</f>
        <v>0</v>
      </c>
      <c r="FJ131" s="63">
        <f t="shared" si="142"/>
        <v>0</v>
      </c>
      <c r="FK131" s="63">
        <f>'m9'!P121+'m9'!R121+'m9'!T121+'m9'!V121+'m9'!X121+'m9'!Z121+'m9'!AB121</f>
        <v>0</v>
      </c>
      <c r="FL131" s="64"/>
      <c r="FM131" s="63">
        <f t="shared" si="143"/>
        <v>0</v>
      </c>
      <c r="FN131" s="67"/>
      <c r="FO131" s="55">
        <f>'m9'!AC121+'m9'!AE121+'m9'!AG121+'m9'!AI121+'m9'!AK121+'m9'!AM121+'m9'!AO121</f>
        <v>0</v>
      </c>
      <c r="FP131" s="57">
        <f t="shared" si="144"/>
        <v>0</v>
      </c>
      <c r="FQ131" s="57">
        <f>'m9'!AD121+'m9'!AF121+'m9'!AH121+'m9'!AJ121+'m9'!AL121+'m9'!AN121+'m9'!AP121</f>
        <v>0</v>
      </c>
      <c r="FR131" s="68"/>
      <c r="FS131" s="57">
        <f t="shared" si="145"/>
        <v>0</v>
      </c>
      <c r="FT131" s="67"/>
      <c r="FU131" s="55">
        <f>'m9'!AQ121+'m9'!AS121+'m9'!AU121+'m9'!AW121+'m9'!AY121+'m9'!BA121+'m9'!BC121</f>
        <v>0</v>
      </c>
      <c r="FV131" s="57">
        <f t="shared" si="146"/>
        <v>0</v>
      </c>
      <c r="FW131" s="57">
        <f>'m9'!AR121+'m9'!AT121+'m9'!AV121+'m9'!AX121+'m9'!AZ121+'m9'!BB121+'m9'!BD121</f>
        <v>0</v>
      </c>
      <c r="FX131" s="68"/>
      <c r="FY131" s="57">
        <f t="shared" si="147"/>
        <v>0</v>
      </c>
      <c r="FZ131" s="67"/>
      <c r="GA131" s="55">
        <f>'m9'!BE121+'m9'!BG121+'m9'!BI121+'m10'!C131+'m10'!E131+'m10'!G131+'m10'!I131</f>
        <v>0</v>
      </c>
      <c r="GB131" s="57">
        <f t="shared" si="148"/>
        <v>0</v>
      </c>
      <c r="GC131" s="57">
        <f>'m9'!BF121+'m9'!BH121+'m9'!BJ121+'m10'!D131+'m10'!F131+'m10'!H131+'m10'!J131</f>
        <v>0</v>
      </c>
      <c r="GD131" s="68"/>
      <c r="GE131" s="57">
        <f t="shared" si="149"/>
        <v>0</v>
      </c>
      <c r="GF131" s="69">
        <f>IFERROR(__xludf.DUMMYFUNCTION("""COMPUTED_VALUE"""),100.0)</f>
        <v>100</v>
      </c>
      <c r="GG131" s="55">
        <f>'m10'!K131+'m10'!M131+'m10'!O131+'m10'!Q131+'m10'!S131+'m10'!U131+'m10'!W131</f>
        <v>12</v>
      </c>
      <c r="GH131" s="57">
        <f t="shared" si="150"/>
        <v>1200</v>
      </c>
      <c r="GI131" s="57">
        <f>'m10'!L131+'m10'!N131+'m10'!P131+'m10'!R131+'m10'!T131+'m10'!V131+'m10'!X131</f>
        <v>0</v>
      </c>
      <c r="GJ131" s="68"/>
      <c r="GK131" s="57">
        <f t="shared" si="151"/>
        <v>-1200</v>
      </c>
      <c r="GL131" s="67"/>
      <c r="GM131" s="55">
        <f>'m10'!Y131+'m10'!AA131+'m10'!AC131+'m10'!AE131+'m10'!AG131+'m10'!AI131+'m10'!AK131</f>
        <v>5</v>
      </c>
      <c r="GN131" s="57">
        <f t="shared" si="152"/>
        <v>500</v>
      </c>
      <c r="GO131" s="57">
        <f>'m10'!Z131+'m10'!AB131+'m10'!AD131+'m10'!AF131+'m10'!AH131+'m10'!AJ131+'m10'!AL131</f>
        <v>0</v>
      </c>
      <c r="GP131" s="68"/>
      <c r="GQ131" s="57">
        <f t="shared" si="153"/>
        <v>-500</v>
      </c>
      <c r="GR131" s="61"/>
      <c r="GS131" s="55">
        <f>'m10'!AM131+'m10'!AO131+'m10'!AQ131+'m10'!AS131+'m10'!AU131+'m10'!AW131+'m10'!AY131</f>
        <v>0</v>
      </c>
      <c r="GT131" s="57">
        <f t="shared" si="154"/>
        <v>0</v>
      </c>
      <c r="GU131" s="57">
        <f>'m10'!AN131+'m10'!AP131+'m10'!AR131+'m10'!AT131+'m10'!AV131+'m10'!AX131+'m10'!AZ131</f>
        <v>0</v>
      </c>
      <c r="GV131" s="58"/>
      <c r="GW131" s="57">
        <f t="shared" si="155"/>
        <v>0</v>
      </c>
      <c r="GX131" s="61"/>
      <c r="GY131" s="55">
        <f>'m10'!BA131+'m10'!BC131+'m10'!BE131+'m10'!BG131+'m10'!BI131+'m10'!BK131+'m11'!C131</f>
        <v>5</v>
      </c>
      <c r="GZ131" s="57">
        <f t="shared" si="156"/>
        <v>500</v>
      </c>
      <c r="HA131" s="57">
        <f>'m10'!BB131+'m10'!BD131+'m10'!BF131+'m10'!BH131+'m10'!BJ131+'m10'!BL131+'m11'!D131</f>
        <v>0</v>
      </c>
      <c r="HB131" s="58"/>
      <c r="HC131" s="57">
        <f t="shared" si="157"/>
        <v>-500</v>
      </c>
      <c r="HD131" s="69">
        <f>IFERROR(__xludf.DUMMYFUNCTION("""COMPUTED_VALUE"""),100.0)</f>
        <v>100</v>
      </c>
      <c r="HE131" s="55">
        <f>'m11'!E131+'m11'!G131+'m11'!I131+'m11'!K131+'m11'!M131+'m11'!O131+'m11'!Q131</f>
        <v>10</v>
      </c>
      <c r="HF131" s="57">
        <f t="shared" si="158"/>
        <v>1000</v>
      </c>
      <c r="HG131" s="57">
        <f>'m11'!F131+'m11'!H131+'m11'!J131+'m11'!L131+'m11'!N131+'m11'!P131+'m11'!R131</f>
        <v>0</v>
      </c>
      <c r="HH131" s="68"/>
      <c r="HI131" s="57">
        <f t="shared" si="159"/>
        <v>-1000</v>
      </c>
      <c r="HJ131" s="67"/>
      <c r="HK131" s="55">
        <f>'m11'!S131+'m11'!U131+'m11'!W131+'m11'!Y131+'m11'!AA131+'m11'!AC131+'m11'!AE131</f>
        <v>8</v>
      </c>
      <c r="HL131" s="57">
        <f t="shared" si="160"/>
        <v>800</v>
      </c>
      <c r="HM131" s="57">
        <f>'m11'!T131+'m11'!V131+'m11'!X131+'m11'!Z131+'m11'!AB131+'m11'!AD131+'m11'!AF131</f>
        <v>0</v>
      </c>
      <c r="HN131" s="68"/>
      <c r="HO131" s="57">
        <f t="shared" si="161"/>
        <v>-800</v>
      </c>
      <c r="HP131" s="61"/>
      <c r="HQ131" s="55">
        <f>'m11'!AG131+'m11'!AI131+'m11'!AK131+'m11'!AM131+'m11'!AO131+'m11'!AQ131+'m11'!AS131</f>
        <v>4.5</v>
      </c>
      <c r="HR131" s="57">
        <f t="shared" si="162"/>
        <v>450</v>
      </c>
      <c r="HS131" s="57">
        <f>'m11'!AH131+'m11'!AJ131+'m11'!AL131+'m11'!AN131+'m11'!AP131+'m11'!AR131+'m11'!AT131</f>
        <v>0</v>
      </c>
      <c r="HT131" s="58"/>
      <c r="HU131" s="57">
        <f t="shared" si="163"/>
        <v>-450</v>
      </c>
      <c r="HV131" s="61"/>
      <c r="HW131" s="55">
        <f>'m11'!AU131+'m11'!AW131+'m11'!AY131+'m11'!BA131+'m11'!BC131+'m11'!BE131+'m11'!BG131</f>
        <v>4</v>
      </c>
      <c r="HX131" s="57">
        <f t="shared" si="164"/>
        <v>400</v>
      </c>
      <c r="HY131" s="57">
        <f>'m11'!AV131+'m11'!AX131+'m11'!AZ131+'m11'!BB131+'m11'!BD131+'m11'!BF131+'m11'!BH131</f>
        <v>0</v>
      </c>
      <c r="HZ131" s="58"/>
      <c r="IA131" s="57">
        <f t="shared" si="165"/>
        <v>-400</v>
      </c>
      <c r="IB131" s="99">
        <f>IFERROR(__xludf.DUMMYFUNCTION("""COMPUTED_VALUE"""),100.0)</f>
        <v>100</v>
      </c>
      <c r="IC131" s="55">
        <f>'m11'!BI131+'m12'!C131+'m12'!E131+'m12'!G131+'m12'!I131+'m12'!K131+'m12'!M131</f>
        <v>0</v>
      </c>
      <c r="ID131" s="57">
        <f t="shared" si="166"/>
        <v>0</v>
      </c>
      <c r="IE131" s="57">
        <f>'m11'!BJ131+'m12'!D131+'m12'!F131+'m12'!H131+'m12'!J131+'m12'!L131+'m12'!N131</f>
        <v>0</v>
      </c>
      <c r="IF131" s="58"/>
      <c r="IG131" s="57">
        <f t="shared" si="167"/>
        <v>0</v>
      </c>
      <c r="IH131" s="61"/>
      <c r="II131" s="55">
        <f>'m12'!O131+'m12'!Q131+'m12'!S131+'m12'!U131+'m12'!W131+'m12'!Y131+'m12'!AA131</f>
        <v>0</v>
      </c>
      <c r="IJ131" s="57">
        <f t="shared" si="168"/>
        <v>0</v>
      </c>
      <c r="IK131" s="57">
        <f>'m12'!P131+'m12'!R131+'m12'!T131+'m12'!V131+'m12'!X131+'m12'!Z131+'m12'!AB131</f>
        <v>0</v>
      </c>
      <c r="IL131" s="58"/>
      <c r="IM131" s="57">
        <f t="shared" si="169"/>
        <v>0</v>
      </c>
      <c r="IN131" s="61"/>
      <c r="IO131" s="55">
        <f>'m12'!AC131+'m12'!AE131+'m12'!AG131+'m12'!AI131+'m12'!AK131+'m12'!AM131+'m12'!AO131</f>
        <v>0</v>
      </c>
      <c r="IP131" s="57">
        <f t="shared" si="170"/>
        <v>0</v>
      </c>
      <c r="IQ131" s="57">
        <f>'m12'!AD131+'m12'!AF131+'m12'!AH131+'m12'!AJ131+'m12'!AL131+'m12'!AN131+'m12'!AP131</f>
        <v>0</v>
      </c>
      <c r="IR131" s="58"/>
      <c r="IS131" s="57">
        <f t="shared" si="171"/>
        <v>0</v>
      </c>
      <c r="IT131" s="61"/>
      <c r="IU131" s="55">
        <f>'m12'!AQ131+'m12'!AS131+'m12'!AU131+'m12'!AW131+'m12'!AY131+'m12'!BA131+'m12'!BC131</f>
        <v>0</v>
      </c>
      <c r="IV131" s="57">
        <f t="shared" si="172"/>
        <v>0</v>
      </c>
      <c r="IW131" s="57">
        <f>'m12'!AR131+'m12'!AT131+'m12'!AV131+'m12'!AX131+'m12'!AZ131+'m12'!BB131+'m12'!BD131</f>
        <v>0</v>
      </c>
      <c r="IX131" s="58"/>
      <c r="IY131" s="57">
        <f t="shared" si="173"/>
        <v>0</v>
      </c>
      <c r="IZ131" s="61"/>
      <c r="JA131" s="55">
        <f>'m12'!BE131+'m12'!BG131+'m12'!BI131+'m12'!BK131</f>
        <v>0</v>
      </c>
      <c r="JB131" s="57">
        <f t="shared" si="174"/>
        <v>0</v>
      </c>
      <c r="JC131" s="57">
        <f>'m12'!BF131+'m12'!BH131+'m12'!BJ131+'m12'!BL131</f>
        <v>0</v>
      </c>
      <c r="JD131" s="58"/>
      <c r="JE131" s="57">
        <f t="shared" si="175"/>
        <v>0</v>
      </c>
    </row>
    <row r="132">
      <c r="A132" s="2" t="str">
        <f>IFERROR(__xludf.DUMMYFUNCTION("""COMPUTED_VALUE"""),"Roman Aksenyuk-x")</f>
        <v>Roman Aksenyuk-x</v>
      </c>
      <c r="B132" s="2"/>
      <c r="C132" s="48"/>
      <c r="D132" s="46"/>
      <c r="E132" s="46"/>
      <c r="F132" s="47"/>
      <c r="G132" s="46"/>
      <c r="H132" s="2"/>
      <c r="I132" s="98"/>
      <c r="J132" s="46"/>
      <c r="K132" s="46"/>
      <c r="L132" s="47"/>
      <c r="M132" s="46"/>
      <c r="N132" s="2"/>
      <c r="O132" s="98"/>
      <c r="P132" s="46"/>
      <c r="Q132" s="46"/>
      <c r="R132" s="47"/>
      <c r="S132" s="46"/>
      <c r="T132" s="2"/>
      <c r="U132" s="98"/>
      <c r="V132" s="46"/>
      <c r="W132" s="46"/>
      <c r="X132" s="47"/>
      <c r="Y132" s="46"/>
      <c r="Z132" s="2"/>
      <c r="AA132" s="98"/>
      <c r="AB132" s="46"/>
      <c r="AC132" s="46"/>
      <c r="AD132" s="47"/>
      <c r="AE132" s="46"/>
      <c r="AF132" s="2"/>
      <c r="AG132" s="98"/>
      <c r="AH132" s="46"/>
      <c r="AI132" s="46"/>
      <c r="AJ132" s="47"/>
      <c r="AK132" s="46"/>
      <c r="AL132" s="2"/>
      <c r="AM132" s="98"/>
      <c r="AN132" s="46"/>
      <c r="AO132" s="46"/>
      <c r="AP132" s="47"/>
      <c r="AQ132" s="46"/>
      <c r="AR132" s="2"/>
      <c r="AS132" s="98"/>
      <c r="AT132" s="46"/>
      <c r="AU132" s="46"/>
      <c r="AV132" s="47"/>
      <c r="AW132" s="62"/>
      <c r="AX132" s="2"/>
      <c r="AY132" s="98"/>
      <c r="AZ132" s="46"/>
      <c r="BA132" s="46"/>
      <c r="BB132" s="47"/>
      <c r="BC132" s="46"/>
      <c r="BD132" s="2"/>
      <c r="BE132" s="98"/>
      <c r="BF132" s="46"/>
      <c r="BG132" s="46"/>
      <c r="BH132" s="47"/>
      <c r="BI132" s="46"/>
      <c r="BJ132" s="2"/>
      <c r="BK132" s="98"/>
      <c r="BL132" s="46"/>
      <c r="BM132" s="46"/>
      <c r="BN132" s="47"/>
      <c r="BO132" s="46"/>
      <c r="BP132" s="2"/>
      <c r="BQ132" s="45"/>
      <c r="BR132" s="46"/>
      <c r="BS132" s="46"/>
      <c r="BT132" s="47"/>
      <c r="BU132" s="46"/>
      <c r="BV132" s="2"/>
      <c r="BW132" s="45">
        <f>'m5'!AY110+'m5'!BA110+'m5'!BC110+'m5'!BE110+'m5'!BG110+'m5'!BI110+'m5'!BK110</f>
        <v>0</v>
      </c>
      <c r="BX132" s="46">
        <f>'m5'!A110*BW132</f>
        <v>0</v>
      </c>
      <c r="BY132" s="46">
        <f>'m5'!AZ110+'m5'!BB110+'m5'!BD110+'m5'!BF110+'m5'!BH110+'m5'!BJ110+'m5'!BL110</f>
        <v>0</v>
      </c>
      <c r="BZ132" s="47"/>
      <c r="CA132" s="46">
        <f t="shared" si="116"/>
        <v>0</v>
      </c>
      <c r="CB132" s="2"/>
      <c r="CC132" s="45">
        <f>'m6'!C122+'m6'!E122+'m6'!G122+'m6'!I122+'m6'!K122+'m6'!M122+'m6'!O122</f>
        <v>0</v>
      </c>
      <c r="CD132" s="46">
        <f t="shared" si="117"/>
        <v>0</v>
      </c>
      <c r="CE132" s="46">
        <f>'m6'!D122+'m6'!F122+'m6'!H122+'m6'!J122+'m6'!L122+'m6'!N122+'m6'!P122</f>
        <v>0</v>
      </c>
      <c r="CF132" s="64"/>
      <c r="CG132" s="46">
        <f t="shared" si="118"/>
        <v>0</v>
      </c>
      <c r="CH132" s="2"/>
      <c r="CI132" s="45">
        <f>'m6'!Q122+'m6'!S122+'m6'!U122+'m6'!W122+'m6'!Y122+'m6'!AA122+'m6'!AC122</f>
        <v>0</v>
      </c>
      <c r="CJ132" s="54">
        <f t="shared" si="119"/>
        <v>0</v>
      </c>
      <c r="CK132" s="46">
        <f>'m6'!R122+'m6'!T122+'m6'!V122+'m6'!X122+'m6'!Z122+'m6'!AB122+'m6'!AD122</f>
        <v>0</v>
      </c>
      <c r="CL132" s="64"/>
      <c r="CM132" s="46">
        <f t="shared" si="120"/>
        <v>0</v>
      </c>
      <c r="CN132" s="2"/>
      <c r="CO132" s="45">
        <f>'m6'!AE122+'m6'!AG122+'m6'!AI122+'m6'!AK122+'m6'!AM122+'m6'!AO122+'m6'!AQ122</f>
        <v>0</v>
      </c>
      <c r="CP132" s="46">
        <f t="shared" si="121"/>
        <v>0</v>
      </c>
      <c r="CQ132" s="46">
        <f>'m6'!AF122+'m6'!AH122+'m6'!AJ122+'m6'!AL122+'m6'!AN122+'m6'!AP122+'m6'!AR122</f>
        <v>0</v>
      </c>
      <c r="CR132" s="64"/>
      <c r="CS132" s="46">
        <f t="shared" si="122"/>
        <v>0</v>
      </c>
      <c r="CT132" s="2"/>
      <c r="CU132" s="45">
        <f>'m6'!AS122+'m6'!AU122+'m6'!AW122+'m6'!AY122+'m6'!BA122+'m6'!BC122+'m6'!BE122</f>
        <v>0</v>
      </c>
      <c r="CV132" s="46">
        <f t="shared" si="123"/>
        <v>0</v>
      </c>
      <c r="CW132" s="46">
        <f>'m6'!AT122+'m6'!AV122+'m6'!AX122+'m6'!AZ122+'m6'!BB122+'m6'!BD122+'m6'!BF122</f>
        <v>0</v>
      </c>
      <c r="CX132" s="64"/>
      <c r="CY132" s="46">
        <f t="shared" si="124"/>
        <v>0</v>
      </c>
      <c r="CZ132" s="2"/>
      <c r="DA132" s="45">
        <f>'m6'!BG122+'m6'!BI122+'m7'!C122+'m7'!E122+'m7'!G122+'m7'!I122+'m7'!K122</f>
        <v>0</v>
      </c>
      <c r="DB132" s="46">
        <f>('m6'!BG122+'m6'!BI122)*'m6'!A122+('m7'!C122+'m7'!E122+'m7'!G122+'m7'!I122+'m7'!K122)*'m7'!A122</f>
        <v>0</v>
      </c>
      <c r="DC132" s="46">
        <f>'m6'!BH122+'m6'!BJ122+'m7'!D122+'m7'!F122+'m7'!H122+'m7'!J122+'m7'!L122</f>
        <v>0</v>
      </c>
      <c r="DD132" s="64"/>
      <c r="DE132" s="46">
        <f t="shared" si="125"/>
        <v>0</v>
      </c>
      <c r="DF132" s="2"/>
      <c r="DG132" s="45">
        <f>'m7'!M122+'m7'!O122+'m7'!Q122+'m7'!S122+'m7'!U122+'m7'!W122+'m7'!Y122</f>
        <v>0</v>
      </c>
      <c r="DH132" s="46">
        <f t="shared" si="126"/>
        <v>0</v>
      </c>
      <c r="DI132" s="46">
        <f>'m7'!N122+'m7'!P122+'m7'!R122+'m7'!T122+'m7'!V122+'m7'!X122+'m7'!Z122</f>
        <v>0</v>
      </c>
      <c r="DJ132" s="64"/>
      <c r="DK132" s="46">
        <f t="shared" si="127"/>
        <v>0</v>
      </c>
      <c r="DL132" s="2"/>
      <c r="DM132" s="45">
        <f>'m7'!AA122+'m7'!AC122+'m7'!AE122+'m7'!AG122+'m7'!AI122+'m7'!AK122+'m7'!AM122</f>
        <v>0</v>
      </c>
      <c r="DN132" s="46">
        <f t="shared" si="128"/>
        <v>0</v>
      </c>
      <c r="DO132" s="46">
        <f>'m7'!AB122+'m7'!AD122+'m7'!AF122+'m7'!AH122+'m7'!AJ122+'m7'!AL122+'m7'!AN122</f>
        <v>0</v>
      </c>
      <c r="DP132" s="64"/>
      <c r="DQ132" s="46">
        <f t="shared" si="129"/>
        <v>0</v>
      </c>
      <c r="DR132" s="2"/>
      <c r="DS132" s="45">
        <f>'m7'!AO122+'m7'!AQ122+'m7'!AS122+'m7'!AU122+'m7'!AW122+'m7'!AY122+'m7'!BA122</f>
        <v>0</v>
      </c>
      <c r="DT132" s="46">
        <f t="shared" si="130"/>
        <v>0</v>
      </c>
      <c r="DU132" s="46">
        <f>'m7'!AP122+'m7'!AR122+'m7'!AT122+'m7'!AV122+'m7'!AX122+'m7'!AZ122+'m7'!BB122</f>
        <v>0</v>
      </c>
      <c r="DV132" s="64"/>
      <c r="DW132" s="46">
        <f t="shared" si="131"/>
        <v>0</v>
      </c>
      <c r="DX132" s="2"/>
      <c r="DY132" s="97">
        <f>'m7'!BC122+'m7'!BE122+'m7'!BG122+'m7'!BI122+'m7'!BK122+'m8'!C122+'m8'!E122</f>
        <v>0</v>
      </c>
      <c r="DZ132" s="63">
        <f>('m7'!BC122+'m7'!BE122+'m7'!BG122+'m7'!BI122+'m7'!BK122)*DF132+('m8'!C122+'m8'!E122)*ED132</f>
        <v>0</v>
      </c>
      <c r="EA132" s="63">
        <f>'m7'!BD122+'m7'!BF122+'m7'!BH122+'m7'!BJ122+'m7'!BL122+'m8'!D122+'m8'!F122</f>
        <v>0</v>
      </c>
      <c r="EB132" s="64"/>
      <c r="EC132" s="63">
        <f t="shared" si="132"/>
        <v>0</v>
      </c>
      <c r="ED132" s="66"/>
      <c r="EE132" s="97">
        <f>'m8'!G122+'m8'!I122+'m8'!K122+'m8'!M122+'m8'!O122+'m8'!Q122+'m8'!S122</f>
        <v>0</v>
      </c>
      <c r="EF132" s="63">
        <f t="shared" si="133"/>
        <v>0</v>
      </c>
      <c r="EG132" s="63">
        <f>'m8'!H122+'m8'!J122+'m8'!L122+'m8'!N122+'m8'!P122+'m8'!R122+'m8'!T122</f>
        <v>0</v>
      </c>
      <c r="EH132" s="64"/>
      <c r="EI132" s="63">
        <f t="shared" si="134"/>
        <v>0</v>
      </c>
      <c r="EJ132" s="66"/>
      <c r="EK132" s="97">
        <f>'m8'!U122+'m8'!W122+'m8'!Y122+'m8'!AA122+'m8'!AC122+'m8'!AE122+'m8'!AG122</f>
        <v>0</v>
      </c>
      <c r="EL132" s="63">
        <f t="shared" si="135"/>
        <v>0</v>
      </c>
      <c r="EM132" s="63">
        <f>'m8'!V122+'m8'!X122+'m8'!Z122+'m8'!AB122+'m8'!AD122+'m8'!AF122+'m8'!AH122</f>
        <v>0</v>
      </c>
      <c r="EN132" s="64"/>
      <c r="EO132" s="63">
        <f t="shared" si="136"/>
        <v>0</v>
      </c>
      <c r="EP132" s="67"/>
      <c r="EQ132" s="55">
        <f>'m8'!AI122+'m8'!AK122+'m8'!AM122+'m8'!AO122+'m8'!AQ122+'m8'!AS122+'m8'!AU122</f>
        <v>0</v>
      </c>
      <c r="ER132" s="57">
        <f t="shared" si="137"/>
        <v>0</v>
      </c>
      <c r="ES132" s="57">
        <f>'m8'!AJ122+'m8'!AL122+'m8'!AN122+'m8'!AP122+'m8'!AR122+'m8'!AT122+'m8'!AV122</f>
        <v>0</v>
      </c>
      <c r="ET132" s="68"/>
      <c r="EU132" s="57">
        <f t="shared" si="138"/>
        <v>0</v>
      </c>
      <c r="EV132" s="67"/>
      <c r="EW132" s="55">
        <f>'m8'!AW122+'m8'!AY122+'m8'!BA122+'m8'!BC122+'m8'!BE122+'m8'!BG122+'m8'!BI122</f>
        <v>0</v>
      </c>
      <c r="EX132" s="57">
        <f t="shared" si="139"/>
        <v>0</v>
      </c>
      <c r="EY132" s="57">
        <f>'m8'!AX122+'m8'!AZ122+'m8'!BB122+'m8'!BD122+'m8'!BF122+'m8'!BH122+'m8'!BJ122</f>
        <v>0</v>
      </c>
      <c r="EZ132" s="68"/>
      <c r="FA132" s="57">
        <f t="shared" si="140"/>
        <v>0</v>
      </c>
      <c r="FB132" s="67"/>
      <c r="FC132" s="55">
        <f>'m8'!BK122+'m9'!C122+'m9'!E122+'m9'!G122+'m9'!I122+'m9'!K122+'m9'!M122</f>
        <v>0</v>
      </c>
      <c r="FD132" s="57">
        <f>'m8'!BK122*ED132+'m9'!C122*FH132+'m9'!E122*FH132+'m9'!G122*FH132+'m9'!I122*FH132+'m9'!K122*FH132+'m9'!M122*FH132</f>
        <v>0</v>
      </c>
      <c r="FE132" s="57">
        <f>'m8'!BL122+'m9'!D122+'m9'!F122+'m9'!H122+'m9'!J122+'m9'!L122+'m9'!N122</f>
        <v>0</v>
      </c>
      <c r="FF132" s="68"/>
      <c r="FG132" s="57">
        <f t="shared" si="141"/>
        <v>0</v>
      </c>
      <c r="FH132" s="66"/>
      <c r="FI132" s="97">
        <f>'m9'!O122+'m9'!Q122+'m9'!S122+'m9'!U122+'m9'!W122+'m9'!Y122+'m9'!AA122</f>
        <v>0</v>
      </c>
      <c r="FJ132" s="63">
        <f t="shared" si="142"/>
        <v>0</v>
      </c>
      <c r="FK132" s="63">
        <f>'m9'!P122+'m9'!R122+'m9'!T122+'m9'!V122+'m9'!X122+'m9'!Z122+'m9'!AB122</f>
        <v>0</v>
      </c>
      <c r="FL132" s="64"/>
      <c r="FM132" s="63">
        <f t="shared" si="143"/>
        <v>0</v>
      </c>
      <c r="FN132" s="67"/>
      <c r="FO132" s="55">
        <f>'m9'!AC122+'m9'!AE122+'m9'!AG122+'m9'!AI122+'m9'!AK122+'m9'!AM122+'m9'!AO122</f>
        <v>0</v>
      </c>
      <c r="FP132" s="57">
        <f t="shared" si="144"/>
        <v>0</v>
      </c>
      <c r="FQ132" s="57">
        <f>'m9'!AD122+'m9'!AF122+'m9'!AH122+'m9'!AJ122+'m9'!AL122+'m9'!AN122+'m9'!AP122</f>
        <v>0</v>
      </c>
      <c r="FR132" s="68"/>
      <c r="FS132" s="57">
        <f t="shared" si="145"/>
        <v>0</v>
      </c>
      <c r="FT132" s="67"/>
      <c r="FU132" s="55">
        <f>'m9'!AQ122+'m9'!AS122+'m9'!AU122+'m9'!AW122+'m9'!AY122+'m9'!BA122+'m9'!BC122</f>
        <v>0</v>
      </c>
      <c r="FV132" s="57">
        <f t="shared" si="146"/>
        <v>0</v>
      </c>
      <c r="FW132" s="57">
        <f>'m9'!AR122+'m9'!AT122+'m9'!AV122+'m9'!AX122+'m9'!AZ122+'m9'!BB122+'m9'!BD122</f>
        <v>0</v>
      </c>
      <c r="FX132" s="68"/>
      <c r="FY132" s="57">
        <f t="shared" si="147"/>
        <v>0</v>
      </c>
      <c r="FZ132" s="67"/>
      <c r="GA132" s="55">
        <f>'m9'!BE122+'m9'!BG122+'m9'!BI122+'m10'!C132+'m10'!E132+'m10'!G132+'m10'!I132</f>
        <v>0</v>
      </c>
      <c r="GB132" s="57">
        <f t="shared" si="148"/>
        <v>0</v>
      </c>
      <c r="GC132" s="57">
        <f>'m9'!BF122+'m9'!BH122+'m9'!BJ122+'m10'!D132+'m10'!F132+'m10'!H132+'m10'!J132</f>
        <v>0</v>
      </c>
      <c r="GD132" s="68"/>
      <c r="GE132" s="57">
        <f t="shared" si="149"/>
        <v>0</v>
      </c>
      <c r="GF132" s="69">
        <f>IFERROR(__xludf.DUMMYFUNCTION("""COMPUTED_VALUE"""),100.0)</f>
        <v>100</v>
      </c>
      <c r="GG132" s="55">
        <f>'m10'!K132+'m10'!M132+'m10'!O132+'m10'!Q132+'m10'!S132+'m10'!U132+'m10'!W132</f>
        <v>10</v>
      </c>
      <c r="GH132" s="57">
        <f t="shared" si="150"/>
        <v>1000</v>
      </c>
      <c r="GI132" s="57">
        <f>'m10'!L132+'m10'!N132+'m10'!P132+'m10'!R132+'m10'!T132+'m10'!V132+'m10'!X132</f>
        <v>1000</v>
      </c>
      <c r="GJ132" s="68"/>
      <c r="GK132" s="57">
        <f t="shared" si="151"/>
        <v>0</v>
      </c>
      <c r="GL132" s="67"/>
      <c r="GM132" s="55">
        <f>'m10'!Y132+'m10'!AA132+'m10'!AC132+'m10'!AE132+'m10'!AG132+'m10'!AI132+'m10'!AK132</f>
        <v>0</v>
      </c>
      <c r="GN132" s="57">
        <f t="shared" si="152"/>
        <v>0</v>
      </c>
      <c r="GO132" s="57">
        <f>'m10'!Z132+'m10'!AB132+'m10'!AD132+'m10'!AF132+'m10'!AH132+'m10'!AJ132+'m10'!AL132</f>
        <v>0</v>
      </c>
      <c r="GP132" s="68"/>
      <c r="GQ132" s="57">
        <f t="shared" si="153"/>
        <v>0</v>
      </c>
      <c r="GR132" s="61"/>
      <c r="GS132" s="55">
        <f>'m10'!AM132+'m10'!AO132+'m10'!AQ132+'m10'!AS132+'m10'!AU132+'m10'!AW132+'m10'!AY132</f>
        <v>0</v>
      </c>
      <c r="GT132" s="57">
        <f t="shared" si="154"/>
        <v>0</v>
      </c>
      <c r="GU132" s="57">
        <f>'m10'!AN132+'m10'!AP132+'m10'!AR132+'m10'!AT132+'m10'!AV132+'m10'!AX132+'m10'!AZ132</f>
        <v>0</v>
      </c>
      <c r="GV132" s="58"/>
      <c r="GW132" s="57">
        <f t="shared" si="155"/>
        <v>0</v>
      </c>
      <c r="GX132" s="61"/>
      <c r="GY132" s="55">
        <f>'m10'!BA132+'m10'!BC132+'m10'!BE132+'m10'!BG132+'m10'!BI132+'m10'!BK132+'m11'!C132</f>
        <v>0</v>
      </c>
      <c r="GZ132" s="57">
        <f t="shared" si="156"/>
        <v>0</v>
      </c>
      <c r="HA132" s="57">
        <f>'m10'!BB132+'m10'!BD132+'m10'!BF132+'m10'!BH132+'m10'!BJ132+'m10'!BL132+'m11'!D132</f>
        <v>0</v>
      </c>
      <c r="HB132" s="58"/>
      <c r="HC132" s="57">
        <f t="shared" si="157"/>
        <v>0</v>
      </c>
      <c r="HD132" s="69">
        <f>IFERROR(__xludf.DUMMYFUNCTION("""COMPUTED_VALUE"""),100.0)</f>
        <v>100</v>
      </c>
      <c r="HE132" s="55">
        <f>'m11'!E132+'m11'!G132+'m11'!I132+'m11'!K132+'m11'!M132+'m11'!O132+'m11'!Q132</f>
        <v>0</v>
      </c>
      <c r="HF132" s="57">
        <f t="shared" si="158"/>
        <v>0</v>
      </c>
      <c r="HG132" s="57">
        <f>'m11'!F132+'m11'!H132+'m11'!J132+'m11'!L132+'m11'!N132+'m11'!P132+'m11'!R132</f>
        <v>0</v>
      </c>
      <c r="HH132" s="68"/>
      <c r="HI132" s="57">
        <f t="shared" si="159"/>
        <v>0</v>
      </c>
      <c r="HJ132" s="67"/>
      <c r="HK132" s="55">
        <f>'m11'!S132+'m11'!U132+'m11'!W132+'m11'!Y132+'m11'!AA132+'m11'!AC132+'m11'!AE132</f>
        <v>0</v>
      </c>
      <c r="HL132" s="57">
        <f t="shared" si="160"/>
        <v>0</v>
      </c>
      <c r="HM132" s="57">
        <f>'m11'!T132+'m11'!V132+'m11'!X132+'m11'!Z132+'m11'!AB132+'m11'!AD132+'m11'!AF132</f>
        <v>0</v>
      </c>
      <c r="HN132" s="68"/>
      <c r="HO132" s="57">
        <f t="shared" si="161"/>
        <v>0</v>
      </c>
      <c r="HP132" s="61"/>
      <c r="HQ132" s="55">
        <f>'m11'!AG132+'m11'!AI132+'m11'!AK132+'m11'!AM132+'m11'!AO132+'m11'!AQ132+'m11'!AS132</f>
        <v>0</v>
      </c>
      <c r="HR132" s="57">
        <f t="shared" si="162"/>
        <v>0</v>
      </c>
      <c r="HS132" s="57">
        <f>'m11'!AH132+'m11'!AJ132+'m11'!AL132+'m11'!AN132+'m11'!AP132+'m11'!AR132+'m11'!AT132</f>
        <v>0</v>
      </c>
      <c r="HT132" s="58"/>
      <c r="HU132" s="57">
        <f t="shared" si="163"/>
        <v>0</v>
      </c>
      <c r="HV132" s="61"/>
      <c r="HW132" s="55">
        <f>'m11'!AU132+'m11'!AW132+'m11'!AY132+'m11'!BA132+'m11'!BC132+'m11'!BE132+'m11'!BG132</f>
        <v>0</v>
      </c>
      <c r="HX132" s="57">
        <f t="shared" si="164"/>
        <v>0</v>
      </c>
      <c r="HY132" s="57">
        <f>'m11'!AV132+'m11'!AX132+'m11'!AZ132+'m11'!BB132+'m11'!BD132+'m11'!BF132+'m11'!BH132</f>
        <v>0</v>
      </c>
      <c r="HZ132" s="58"/>
      <c r="IA132" s="57">
        <f t="shared" si="165"/>
        <v>0</v>
      </c>
      <c r="IB132" s="99">
        <f>IFERROR(__xludf.DUMMYFUNCTION("""COMPUTED_VALUE"""),100.0)</f>
        <v>100</v>
      </c>
      <c r="IC132" s="55">
        <f>'m11'!BI132+'m12'!C132+'m12'!E132+'m12'!G132+'m12'!I132+'m12'!K132+'m12'!M132</f>
        <v>0</v>
      </c>
      <c r="ID132" s="57">
        <f t="shared" si="166"/>
        <v>0</v>
      </c>
      <c r="IE132" s="57">
        <f>'m11'!BJ132+'m12'!D132+'m12'!F132+'m12'!H132+'m12'!J132+'m12'!L132+'m12'!N132</f>
        <v>0</v>
      </c>
      <c r="IF132" s="58"/>
      <c r="IG132" s="57">
        <f t="shared" si="167"/>
        <v>0</v>
      </c>
      <c r="IH132" s="61"/>
      <c r="II132" s="55">
        <f>'m12'!O132+'m12'!Q132+'m12'!S132+'m12'!U132+'m12'!W132+'m12'!Y132+'m12'!AA132</f>
        <v>0</v>
      </c>
      <c r="IJ132" s="57">
        <f t="shared" si="168"/>
        <v>0</v>
      </c>
      <c r="IK132" s="57">
        <f>'m12'!P132+'m12'!R132+'m12'!T132+'m12'!V132+'m12'!X132+'m12'!Z132+'m12'!AB132</f>
        <v>0</v>
      </c>
      <c r="IL132" s="58"/>
      <c r="IM132" s="57">
        <f t="shared" si="169"/>
        <v>0</v>
      </c>
      <c r="IN132" s="61"/>
      <c r="IO132" s="55">
        <f>'m12'!AC132+'m12'!AE132+'m12'!AG132+'m12'!AI132+'m12'!AK132+'m12'!AM132+'m12'!AO132</f>
        <v>0</v>
      </c>
      <c r="IP132" s="57">
        <f t="shared" si="170"/>
        <v>0</v>
      </c>
      <c r="IQ132" s="57">
        <f>'m12'!AD132+'m12'!AF132+'m12'!AH132+'m12'!AJ132+'m12'!AL132+'m12'!AN132+'m12'!AP132</f>
        <v>0</v>
      </c>
      <c r="IR132" s="58"/>
      <c r="IS132" s="57">
        <f t="shared" si="171"/>
        <v>0</v>
      </c>
      <c r="IT132" s="61"/>
      <c r="IU132" s="55">
        <f>'m12'!AQ132+'m12'!AS132+'m12'!AU132+'m12'!AW132+'m12'!AY132+'m12'!BA132+'m12'!BC132</f>
        <v>0</v>
      </c>
      <c r="IV132" s="57">
        <f t="shared" si="172"/>
        <v>0</v>
      </c>
      <c r="IW132" s="57">
        <f>'m12'!AR132+'m12'!AT132+'m12'!AV132+'m12'!AX132+'m12'!AZ132+'m12'!BB132+'m12'!BD132</f>
        <v>0</v>
      </c>
      <c r="IX132" s="58"/>
      <c r="IY132" s="57">
        <f t="shared" si="173"/>
        <v>0</v>
      </c>
      <c r="IZ132" s="61"/>
      <c r="JA132" s="55">
        <f>'m12'!BE132+'m12'!BG132+'m12'!BI132+'m12'!BK132</f>
        <v>0</v>
      </c>
      <c r="JB132" s="57">
        <f t="shared" si="174"/>
        <v>0</v>
      </c>
      <c r="JC132" s="57">
        <f>'m12'!BF132+'m12'!BH132+'m12'!BJ132+'m12'!BL132</f>
        <v>0</v>
      </c>
      <c r="JD132" s="58"/>
      <c r="JE132" s="57">
        <f t="shared" si="175"/>
        <v>0</v>
      </c>
    </row>
    <row r="133">
      <c r="A133" s="2" t="str">
        <f>IFERROR(__xludf.DUMMYFUNCTION("""COMPUTED_VALUE"""),"Aleš Valenta-x")</f>
        <v>Aleš Valenta-x</v>
      </c>
      <c r="B133" s="2"/>
      <c r="C133" s="48"/>
      <c r="D133" s="46"/>
      <c r="E133" s="46"/>
      <c r="F133" s="47"/>
      <c r="G133" s="46"/>
      <c r="H133" s="2"/>
      <c r="I133" s="48"/>
      <c r="J133" s="46"/>
      <c r="K133" s="46"/>
      <c r="L133" s="47"/>
      <c r="M133" s="46"/>
      <c r="N133" s="2"/>
      <c r="O133" s="48"/>
      <c r="P133" s="46"/>
      <c r="Q133" s="46"/>
      <c r="R133" s="47"/>
      <c r="S133" s="46"/>
      <c r="T133" s="2"/>
      <c r="U133" s="48"/>
      <c r="V133" s="46"/>
      <c r="W133" s="46"/>
      <c r="X133" s="47"/>
      <c r="Y133" s="46"/>
      <c r="Z133" s="2"/>
      <c r="AA133" s="48"/>
      <c r="AB133" s="46"/>
      <c r="AC133" s="46"/>
      <c r="AD133" s="47"/>
      <c r="AE133" s="46"/>
      <c r="AF133" s="2"/>
      <c r="AG133" s="48"/>
      <c r="AH133" s="46"/>
      <c r="AI133" s="46"/>
      <c r="AJ133" s="47"/>
      <c r="AK133" s="46"/>
      <c r="AL133" s="2"/>
      <c r="AM133" s="48"/>
      <c r="AN133" s="46"/>
      <c r="AO133" s="46"/>
      <c r="AP133" s="47"/>
      <c r="AQ133" s="46"/>
      <c r="AR133" s="2"/>
      <c r="AS133" s="48"/>
      <c r="AT133" s="46"/>
      <c r="AU133" s="46"/>
      <c r="AV133" s="47"/>
      <c r="AW133" s="62"/>
      <c r="AX133" s="2"/>
      <c r="AY133" s="98"/>
      <c r="AZ133" s="46"/>
      <c r="BA133" s="46"/>
      <c r="BB133" s="47"/>
      <c r="BC133" s="46"/>
      <c r="BD133" s="2"/>
      <c r="BE133" s="98"/>
      <c r="BF133" s="46"/>
      <c r="BG133" s="46"/>
      <c r="BH133" s="47"/>
      <c r="BI133" s="46"/>
      <c r="BJ133" s="2"/>
      <c r="BK133" s="98"/>
      <c r="BL133" s="46"/>
      <c r="BM133" s="46"/>
      <c r="BN133" s="47"/>
      <c r="BO133" s="46"/>
      <c r="BP133" s="2"/>
      <c r="BQ133" s="45"/>
      <c r="BR133" s="46"/>
      <c r="BS133" s="46"/>
      <c r="BT133" s="47"/>
      <c r="BU133" s="46"/>
      <c r="BV133" s="2"/>
      <c r="BW133" s="45">
        <f>'m5'!AY111+'m5'!BA111+'m5'!BC111+'m5'!BE111+'m5'!BG111+'m5'!BI111+'m5'!BK111</f>
        <v>0</v>
      </c>
      <c r="BX133" s="46">
        <f>'m5'!A111*BW133</f>
        <v>0</v>
      </c>
      <c r="BY133" s="46">
        <f>'m5'!AZ111+'m5'!BB111+'m5'!BD111+'m5'!BF111+'m5'!BH111+'m5'!BJ111+'m5'!BL111</f>
        <v>0</v>
      </c>
      <c r="BZ133" s="47"/>
      <c r="CA133" s="46">
        <f t="shared" si="116"/>
        <v>0</v>
      </c>
      <c r="CB133" s="2"/>
      <c r="CC133" s="45">
        <f>'m6'!C123+'m6'!E123+'m6'!G123+'m6'!I123+'m6'!K123+'m6'!M123+'m6'!O123</f>
        <v>0</v>
      </c>
      <c r="CD133" s="46">
        <f t="shared" si="117"/>
        <v>0</v>
      </c>
      <c r="CE133" s="46">
        <f>'m6'!D123+'m6'!F123+'m6'!H123+'m6'!J123+'m6'!L123+'m6'!N123+'m6'!P123</f>
        <v>0</v>
      </c>
      <c r="CF133" s="64"/>
      <c r="CG133" s="46">
        <f t="shared" si="118"/>
        <v>0</v>
      </c>
      <c r="CH133" s="2"/>
      <c r="CI133" s="45">
        <f>'m6'!Q123+'m6'!S123+'m6'!U123+'m6'!W123+'m6'!Y123+'m6'!AA123+'m6'!AC123</f>
        <v>0</v>
      </c>
      <c r="CJ133" s="54">
        <f t="shared" si="119"/>
        <v>0</v>
      </c>
      <c r="CK133" s="46">
        <f>'m6'!R123+'m6'!T123+'m6'!V123+'m6'!X123+'m6'!Z123+'m6'!AB123+'m6'!AD123</f>
        <v>0</v>
      </c>
      <c r="CL133" s="64"/>
      <c r="CM133" s="46">
        <f t="shared" si="120"/>
        <v>0</v>
      </c>
      <c r="CN133" s="2"/>
      <c r="CO133" s="45">
        <f>'m6'!AE123+'m6'!AG123+'m6'!AI123+'m6'!AK123+'m6'!AM123+'m6'!AO123+'m6'!AQ123</f>
        <v>0</v>
      </c>
      <c r="CP133" s="46">
        <f t="shared" si="121"/>
        <v>0</v>
      </c>
      <c r="CQ133" s="46">
        <f>'m6'!AF123+'m6'!AH123+'m6'!AJ123+'m6'!AL123+'m6'!AN123+'m6'!AP123+'m6'!AR123</f>
        <v>0</v>
      </c>
      <c r="CR133" s="64"/>
      <c r="CS133" s="46">
        <f t="shared" si="122"/>
        <v>0</v>
      </c>
      <c r="CT133" s="2"/>
      <c r="CU133" s="45">
        <f>'m6'!AS123+'m6'!AU123+'m6'!AW123+'m6'!AY123+'m6'!BA123+'m6'!BC123+'m6'!BE123</f>
        <v>0</v>
      </c>
      <c r="CV133" s="46">
        <f t="shared" si="123"/>
        <v>0</v>
      </c>
      <c r="CW133" s="46">
        <f>'m6'!AT123+'m6'!AV123+'m6'!AX123+'m6'!AZ123+'m6'!BB123+'m6'!BD123+'m6'!BF123</f>
        <v>0</v>
      </c>
      <c r="CX133" s="64"/>
      <c r="CY133" s="46">
        <f t="shared" si="124"/>
        <v>0</v>
      </c>
      <c r="CZ133" s="2"/>
      <c r="DA133" s="45">
        <f>'m6'!BG123+'m6'!BI123+'m7'!C123+'m7'!E123+'m7'!G123+'m7'!I123+'m7'!K123</f>
        <v>0</v>
      </c>
      <c r="DB133" s="46">
        <f>('m6'!BG123+'m6'!BI123)*'m6'!A123+('m7'!C123+'m7'!E123+'m7'!G123+'m7'!I123+'m7'!K123)*'m7'!A123</f>
        <v>0</v>
      </c>
      <c r="DC133" s="46">
        <f>'m6'!BH123+'m6'!BJ123+'m7'!D123+'m7'!F123+'m7'!H123+'m7'!J123+'m7'!L123</f>
        <v>0</v>
      </c>
      <c r="DD133" s="64"/>
      <c r="DE133" s="46">
        <f t="shared" si="125"/>
        <v>0</v>
      </c>
      <c r="DF133" s="2"/>
      <c r="DG133" s="45">
        <f>'m7'!M123+'m7'!O123+'m7'!Q123+'m7'!S123+'m7'!U123+'m7'!W123+'m7'!Y123</f>
        <v>0</v>
      </c>
      <c r="DH133" s="46">
        <f t="shared" si="126"/>
        <v>0</v>
      </c>
      <c r="DI133" s="46">
        <f>'m7'!N123+'m7'!P123+'m7'!R123+'m7'!T123+'m7'!V123+'m7'!X123+'m7'!Z123</f>
        <v>0</v>
      </c>
      <c r="DJ133" s="64"/>
      <c r="DK133" s="46">
        <f t="shared" si="127"/>
        <v>0</v>
      </c>
      <c r="DL133" s="2"/>
      <c r="DM133" s="45">
        <f>'m7'!AA123+'m7'!AC123+'m7'!AE123+'m7'!AG123+'m7'!AI123+'m7'!AK123+'m7'!AM123</f>
        <v>0</v>
      </c>
      <c r="DN133" s="46">
        <f t="shared" si="128"/>
        <v>0</v>
      </c>
      <c r="DO133" s="46">
        <f>'m7'!AB123+'m7'!AD123+'m7'!AF123+'m7'!AH123+'m7'!AJ123+'m7'!AL123+'m7'!AN123</f>
        <v>0</v>
      </c>
      <c r="DP133" s="64"/>
      <c r="DQ133" s="46">
        <f t="shared" si="129"/>
        <v>0</v>
      </c>
      <c r="DR133" s="2"/>
      <c r="DS133" s="45">
        <f>'m7'!AO123+'m7'!AQ123+'m7'!AS123+'m7'!AU123+'m7'!AW123+'m7'!AY123+'m7'!BA123</f>
        <v>0</v>
      </c>
      <c r="DT133" s="46">
        <f t="shared" si="130"/>
        <v>0</v>
      </c>
      <c r="DU133" s="46">
        <f>'m7'!AP123+'m7'!AR123+'m7'!AT123+'m7'!AV123+'m7'!AX123+'m7'!AZ123+'m7'!BB123</f>
        <v>0</v>
      </c>
      <c r="DV133" s="64"/>
      <c r="DW133" s="46">
        <f t="shared" si="131"/>
        <v>0</v>
      </c>
      <c r="DX133" s="2"/>
      <c r="DY133" s="97">
        <f>'m7'!BC123+'m7'!BE123+'m7'!BG123+'m7'!BI123+'m7'!BK123+'m8'!C123+'m8'!E123</f>
        <v>0</v>
      </c>
      <c r="DZ133" s="63">
        <f>('m7'!BC123+'m7'!BE123+'m7'!BG123+'m7'!BI123+'m7'!BK123)*DF133+('m8'!C123+'m8'!E123)*ED133</f>
        <v>0</v>
      </c>
      <c r="EA133" s="63">
        <f>'m7'!BD123+'m7'!BF123+'m7'!BH123+'m7'!BJ123+'m7'!BL123+'m8'!D123+'m8'!F123</f>
        <v>0</v>
      </c>
      <c r="EB133" s="64"/>
      <c r="EC133" s="63">
        <f t="shared" si="132"/>
        <v>0</v>
      </c>
      <c r="ED133" s="66"/>
      <c r="EE133" s="97">
        <f>'m8'!G123+'m8'!I123+'m8'!K123+'m8'!M123+'m8'!O123+'m8'!Q123+'m8'!S123</f>
        <v>0</v>
      </c>
      <c r="EF133" s="63">
        <f t="shared" si="133"/>
        <v>0</v>
      </c>
      <c r="EG133" s="63">
        <f>'m8'!H123+'m8'!J123+'m8'!L123+'m8'!N123+'m8'!P123+'m8'!R123+'m8'!T123</f>
        <v>0</v>
      </c>
      <c r="EH133" s="64"/>
      <c r="EI133" s="63">
        <f t="shared" si="134"/>
        <v>0</v>
      </c>
      <c r="EJ133" s="66"/>
      <c r="EK133" s="97">
        <f>'m8'!U123+'m8'!W123+'m8'!Y123+'m8'!AA123+'m8'!AC123+'m8'!AE123+'m8'!AG123</f>
        <v>0</v>
      </c>
      <c r="EL133" s="63">
        <f t="shared" si="135"/>
        <v>0</v>
      </c>
      <c r="EM133" s="63">
        <f>'m8'!V123+'m8'!X123+'m8'!Z123+'m8'!AB123+'m8'!AD123+'m8'!AF123+'m8'!AH123</f>
        <v>0</v>
      </c>
      <c r="EN133" s="64"/>
      <c r="EO133" s="63">
        <f t="shared" si="136"/>
        <v>0</v>
      </c>
      <c r="EP133" s="67"/>
      <c r="EQ133" s="55">
        <f>'m8'!AI123+'m8'!AK123+'m8'!AM123+'m8'!AO123+'m8'!AQ123+'m8'!AS123+'m8'!AU123</f>
        <v>0</v>
      </c>
      <c r="ER133" s="57">
        <f t="shared" si="137"/>
        <v>0</v>
      </c>
      <c r="ES133" s="57">
        <f>'m8'!AJ123+'m8'!AL123+'m8'!AN123+'m8'!AP123+'m8'!AR123+'m8'!AT123+'m8'!AV123</f>
        <v>0</v>
      </c>
      <c r="ET133" s="68"/>
      <c r="EU133" s="57">
        <f t="shared" si="138"/>
        <v>0</v>
      </c>
      <c r="EV133" s="67"/>
      <c r="EW133" s="55">
        <f>'m8'!AW123+'m8'!AY123+'m8'!BA123+'m8'!BC123+'m8'!BE123+'m8'!BG123+'m8'!BI123</f>
        <v>0</v>
      </c>
      <c r="EX133" s="57">
        <f t="shared" si="139"/>
        <v>0</v>
      </c>
      <c r="EY133" s="57">
        <f>'m8'!AX123+'m8'!AZ123+'m8'!BB123+'m8'!BD123+'m8'!BF123+'m8'!BH123+'m8'!BJ123</f>
        <v>0</v>
      </c>
      <c r="EZ133" s="68"/>
      <c r="FA133" s="57">
        <f t="shared" si="140"/>
        <v>0</v>
      </c>
      <c r="FB133" s="67"/>
      <c r="FC133" s="55">
        <f>'m8'!BK123+'m9'!C123+'m9'!E123+'m9'!G123+'m9'!I123+'m9'!K123+'m9'!M123</f>
        <v>0</v>
      </c>
      <c r="FD133" s="57">
        <f>'m8'!BK123*ED133+'m9'!C123*FH133+'m9'!E123*FH133+'m9'!G123*FH133+'m9'!I123*FH133+'m9'!K123*FH133+'m9'!M123*FH133</f>
        <v>0</v>
      </c>
      <c r="FE133" s="57">
        <f>'m8'!BL123+'m9'!D123+'m9'!F123+'m9'!H123+'m9'!J123+'m9'!L123+'m9'!N123</f>
        <v>0</v>
      </c>
      <c r="FF133" s="68"/>
      <c r="FG133" s="57">
        <f t="shared" si="141"/>
        <v>0</v>
      </c>
      <c r="FH133" s="66"/>
      <c r="FI133" s="97">
        <f>'m9'!O123+'m9'!Q123+'m9'!S123+'m9'!U123+'m9'!W123+'m9'!Y123+'m9'!AA123</f>
        <v>0</v>
      </c>
      <c r="FJ133" s="63">
        <f t="shared" si="142"/>
        <v>0</v>
      </c>
      <c r="FK133" s="63">
        <f>'m9'!P123+'m9'!R123+'m9'!T123+'m9'!V123+'m9'!X123+'m9'!Z123+'m9'!AB123</f>
        <v>0</v>
      </c>
      <c r="FL133" s="64"/>
      <c r="FM133" s="63">
        <f t="shared" si="143"/>
        <v>0</v>
      </c>
      <c r="FN133" s="67"/>
      <c r="FO133" s="55">
        <f>'m9'!AC123+'m9'!AE123+'m9'!AG123+'m9'!AI123+'m9'!AK123+'m9'!AM123+'m9'!AO123</f>
        <v>0</v>
      </c>
      <c r="FP133" s="57">
        <f t="shared" si="144"/>
        <v>0</v>
      </c>
      <c r="FQ133" s="57">
        <f>'m9'!AD123+'m9'!AF123+'m9'!AH123+'m9'!AJ123+'m9'!AL123+'m9'!AN123+'m9'!AP123</f>
        <v>0</v>
      </c>
      <c r="FR133" s="68"/>
      <c r="FS133" s="57">
        <f t="shared" si="145"/>
        <v>0</v>
      </c>
      <c r="FT133" s="67"/>
      <c r="FU133" s="55">
        <f>'m9'!AQ123+'m9'!AS123+'m9'!AU123+'m9'!AW123+'m9'!AY123+'m9'!BA123+'m9'!BC123</f>
        <v>0</v>
      </c>
      <c r="FV133" s="57">
        <f t="shared" si="146"/>
        <v>0</v>
      </c>
      <c r="FW133" s="57">
        <f>'m9'!AR123+'m9'!AT123+'m9'!AV123+'m9'!AX123+'m9'!AZ123+'m9'!BB123+'m9'!BD123</f>
        <v>0</v>
      </c>
      <c r="FX133" s="68"/>
      <c r="FY133" s="57">
        <f t="shared" si="147"/>
        <v>0</v>
      </c>
      <c r="FZ133" s="67"/>
      <c r="GA133" s="55">
        <f>'m9'!BE123+'m9'!BG123+'m9'!BI123+'m10'!C133+'m10'!E133+'m10'!G133+'m10'!I133</f>
        <v>0</v>
      </c>
      <c r="GB133" s="57">
        <f t="shared" si="148"/>
        <v>0</v>
      </c>
      <c r="GC133" s="57">
        <f>'m9'!BF123+'m9'!BH123+'m9'!BJ123+'m10'!D133+'m10'!F133+'m10'!H133+'m10'!J133</f>
        <v>0</v>
      </c>
      <c r="GD133" s="68"/>
      <c r="GE133" s="57">
        <f t="shared" si="149"/>
        <v>0</v>
      </c>
      <c r="GF133" s="69">
        <f>IFERROR(__xludf.DUMMYFUNCTION("""COMPUTED_VALUE"""),100.0)</f>
        <v>100</v>
      </c>
      <c r="GG133" s="55">
        <f>'m10'!K133+'m10'!M133+'m10'!O133+'m10'!Q133+'m10'!S133+'m10'!U133+'m10'!W133</f>
        <v>0</v>
      </c>
      <c r="GH133" s="57">
        <f t="shared" si="150"/>
        <v>0</v>
      </c>
      <c r="GI133" s="57">
        <f>'m10'!L133+'m10'!N133+'m10'!P133+'m10'!R133+'m10'!T133+'m10'!V133+'m10'!X133</f>
        <v>0</v>
      </c>
      <c r="GJ133" s="68"/>
      <c r="GK133" s="57">
        <f t="shared" si="151"/>
        <v>0</v>
      </c>
      <c r="GL133" s="67"/>
      <c r="GM133" s="55">
        <f>'m10'!Y133+'m10'!AA133+'m10'!AC133+'m10'!AE133+'m10'!AG133+'m10'!AI133+'m10'!AK133</f>
        <v>11</v>
      </c>
      <c r="GN133" s="57">
        <f t="shared" si="152"/>
        <v>1100</v>
      </c>
      <c r="GO133" s="57">
        <f>'m10'!Z133+'m10'!AB133+'m10'!AD133+'m10'!AF133+'m10'!AH133+'m10'!AJ133+'m10'!AL133</f>
        <v>0</v>
      </c>
      <c r="GP133" s="68"/>
      <c r="GQ133" s="57">
        <f t="shared" si="153"/>
        <v>-1100</v>
      </c>
      <c r="GR133" s="61"/>
      <c r="GS133" s="55">
        <f>'m10'!AM133+'m10'!AO133+'m10'!AQ133+'m10'!AS133+'m10'!AU133+'m10'!AW133+'m10'!AY133</f>
        <v>5</v>
      </c>
      <c r="GT133" s="57">
        <f t="shared" si="154"/>
        <v>500</v>
      </c>
      <c r="GU133" s="57">
        <f>'m10'!AN133+'m10'!AP133+'m10'!AR133+'m10'!AT133+'m10'!AV133+'m10'!AX133+'m10'!AZ133</f>
        <v>0</v>
      </c>
      <c r="GV133" s="58"/>
      <c r="GW133" s="57">
        <f t="shared" si="155"/>
        <v>-500</v>
      </c>
      <c r="GX133" s="61"/>
      <c r="GY133" s="55">
        <f>'m10'!BA133+'m10'!BC133+'m10'!BE133+'m10'!BG133+'m10'!BI133+'m10'!BK133+'m11'!C133</f>
        <v>5</v>
      </c>
      <c r="GZ133" s="57">
        <f t="shared" si="156"/>
        <v>500</v>
      </c>
      <c r="HA133" s="57">
        <f>'m10'!BB133+'m10'!BD133+'m10'!BF133+'m10'!BH133+'m10'!BJ133+'m10'!BL133+'m11'!D133</f>
        <v>0</v>
      </c>
      <c r="HB133" s="58"/>
      <c r="HC133" s="57">
        <f t="shared" si="157"/>
        <v>-500</v>
      </c>
      <c r="HD133" s="69">
        <f>IFERROR(__xludf.DUMMYFUNCTION("""COMPUTED_VALUE"""),100.0)</f>
        <v>100</v>
      </c>
      <c r="HE133" s="55">
        <f>'m11'!E133+'m11'!G133+'m11'!I133+'m11'!K133+'m11'!M133+'m11'!O133+'m11'!Q133</f>
        <v>0</v>
      </c>
      <c r="HF133" s="57">
        <f t="shared" si="158"/>
        <v>0</v>
      </c>
      <c r="HG133" s="57">
        <f>'m11'!F133+'m11'!H133+'m11'!J133+'m11'!L133+'m11'!N133+'m11'!P133+'m11'!R133</f>
        <v>0</v>
      </c>
      <c r="HH133" s="68"/>
      <c r="HI133" s="57">
        <f t="shared" si="159"/>
        <v>0</v>
      </c>
      <c r="HJ133" s="67"/>
      <c r="HK133" s="55">
        <f>'m11'!S133+'m11'!U133+'m11'!W133+'m11'!Y133+'m11'!AA133+'m11'!AC133+'m11'!AE133</f>
        <v>0</v>
      </c>
      <c r="HL133" s="57">
        <f t="shared" si="160"/>
        <v>0</v>
      </c>
      <c r="HM133" s="57">
        <f>'m11'!T133+'m11'!V133+'m11'!X133+'m11'!Z133+'m11'!AB133+'m11'!AD133+'m11'!AF133</f>
        <v>0</v>
      </c>
      <c r="HN133" s="68"/>
      <c r="HO133" s="57">
        <f t="shared" si="161"/>
        <v>0</v>
      </c>
      <c r="HP133" s="61"/>
      <c r="HQ133" s="55">
        <f>'m11'!AG133+'m11'!AI133+'m11'!AK133+'m11'!AM133+'m11'!AO133+'m11'!AQ133+'m11'!AS133</f>
        <v>0</v>
      </c>
      <c r="HR133" s="57">
        <f t="shared" si="162"/>
        <v>0</v>
      </c>
      <c r="HS133" s="57">
        <f>'m11'!AH133+'m11'!AJ133+'m11'!AL133+'m11'!AN133+'m11'!AP133+'m11'!AR133+'m11'!AT133</f>
        <v>0</v>
      </c>
      <c r="HT133" s="58"/>
      <c r="HU133" s="57">
        <f t="shared" si="163"/>
        <v>0</v>
      </c>
      <c r="HV133" s="61"/>
      <c r="HW133" s="55">
        <f>'m11'!AU133+'m11'!AW133+'m11'!AY133+'m11'!BA133+'m11'!BC133+'m11'!BE133+'m11'!BG133</f>
        <v>0</v>
      </c>
      <c r="HX133" s="57">
        <f t="shared" si="164"/>
        <v>0</v>
      </c>
      <c r="HY133" s="57">
        <f>'m11'!AV133+'m11'!AX133+'m11'!AZ133+'m11'!BB133+'m11'!BD133+'m11'!BF133+'m11'!BH133</f>
        <v>0</v>
      </c>
      <c r="HZ133" s="58"/>
      <c r="IA133" s="57">
        <f t="shared" si="165"/>
        <v>0</v>
      </c>
      <c r="IB133" s="99">
        <f>IFERROR(__xludf.DUMMYFUNCTION("""COMPUTED_VALUE"""),100.0)</f>
        <v>100</v>
      </c>
      <c r="IC133" s="55">
        <f>'m11'!BI133+'m12'!C133+'m12'!E133+'m12'!G133+'m12'!I133+'m12'!K133+'m12'!M133</f>
        <v>0</v>
      </c>
      <c r="ID133" s="57">
        <f t="shared" si="166"/>
        <v>0</v>
      </c>
      <c r="IE133" s="57">
        <f>'m11'!BJ133+'m12'!D133+'m12'!F133+'m12'!H133+'m12'!J133+'m12'!L133+'m12'!N133</f>
        <v>0</v>
      </c>
      <c r="IF133" s="58"/>
      <c r="IG133" s="57">
        <f t="shared" si="167"/>
        <v>0</v>
      </c>
      <c r="IH133" s="61"/>
      <c r="II133" s="55">
        <f>'m12'!O133+'m12'!Q133+'m12'!S133+'m12'!U133+'m12'!W133+'m12'!Y133+'m12'!AA133</f>
        <v>0</v>
      </c>
      <c r="IJ133" s="57">
        <f t="shared" si="168"/>
        <v>0</v>
      </c>
      <c r="IK133" s="57">
        <f>'m12'!P133+'m12'!R133+'m12'!T133+'m12'!V133+'m12'!X133+'m12'!Z133+'m12'!AB133</f>
        <v>0</v>
      </c>
      <c r="IL133" s="58"/>
      <c r="IM133" s="57">
        <f t="shared" si="169"/>
        <v>0</v>
      </c>
      <c r="IN133" s="61"/>
      <c r="IO133" s="55">
        <f>'m12'!AC133+'m12'!AE133+'m12'!AG133+'m12'!AI133+'m12'!AK133+'m12'!AM133+'m12'!AO133</f>
        <v>0</v>
      </c>
      <c r="IP133" s="57">
        <f t="shared" si="170"/>
        <v>0</v>
      </c>
      <c r="IQ133" s="57">
        <f>'m12'!AD133+'m12'!AF133+'m12'!AH133+'m12'!AJ133+'m12'!AL133+'m12'!AN133+'m12'!AP133</f>
        <v>0</v>
      </c>
      <c r="IR133" s="58"/>
      <c r="IS133" s="57">
        <f t="shared" si="171"/>
        <v>0</v>
      </c>
      <c r="IT133" s="61"/>
      <c r="IU133" s="55">
        <f>'m12'!AQ133+'m12'!AS133+'m12'!AU133+'m12'!AW133+'m12'!AY133+'m12'!BA133+'m12'!BC133</f>
        <v>0</v>
      </c>
      <c r="IV133" s="57">
        <f t="shared" si="172"/>
        <v>0</v>
      </c>
      <c r="IW133" s="57">
        <f>'m12'!AR133+'m12'!AT133+'m12'!AV133+'m12'!AX133+'m12'!AZ133+'m12'!BB133+'m12'!BD133</f>
        <v>0</v>
      </c>
      <c r="IX133" s="58"/>
      <c r="IY133" s="57">
        <f t="shared" si="173"/>
        <v>0</v>
      </c>
      <c r="IZ133" s="61"/>
      <c r="JA133" s="55">
        <f>'m12'!BE133+'m12'!BG133+'m12'!BI133+'m12'!BK133</f>
        <v>0</v>
      </c>
      <c r="JB133" s="57">
        <f t="shared" si="174"/>
        <v>0</v>
      </c>
      <c r="JC133" s="57">
        <f>'m12'!BF133+'m12'!BH133+'m12'!BJ133+'m12'!BL133</f>
        <v>0</v>
      </c>
      <c r="JD133" s="58"/>
      <c r="JE133" s="57">
        <f t="shared" si="175"/>
        <v>0</v>
      </c>
    </row>
    <row r="134">
      <c r="A134" s="2" t="str">
        <f>IFERROR(__xludf.DUMMYFUNCTION("""COMPUTED_VALUE"""),"Kristýna Salvatore")</f>
        <v>Kristýna Salvatore</v>
      </c>
      <c r="B134" s="2"/>
      <c r="C134" s="48"/>
      <c r="D134" s="46"/>
      <c r="E134" s="46"/>
      <c r="F134" s="47"/>
      <c r="G134" s="46"/>
      <c r="H134" s="2"/>
      <c r="I134" s="48"/>
      <c r="J134" s="46"/>
      <c r="K134" s="46"/>
      <c r="L134" s="47"/>
      <c r="M134" s="46"/>
      <c r="N134" s="2"/>
      <c r="O134" s="48"/>
      <c r="P134" s="46"/>
      <c r="Q134" s="46"/>
      <c r="R134" s="47"/>
      <c r="S134" s="46"/>
      <c r="T134" s="2"/>
      <c r="U134" s="48"/>
      <c r="V134" s="46"/>
      <c r="W134" s="46"/>
      <c r="X134" s="47"/>
      <c r="Y134" s="46"/>
      <c r="Z134" s="2"/>
      <c r="AA134" s="48"/>
      <c r="AB134" s="46"/>
      <c r="AC134" s="46"/>
      <c r="AD134" s="47"/>
      <c r="AE134" s="46"/>
      <c r="AF134" s="2"/>
      <c r="AG134" s="48"/>
      <c r="AH134" s="46"/>
      <c r="AI134" s="46"/>
      <c r="AJ134" s="47"/>
      <c r="AK134" s="46"/>
      <c r="AL134" s="2"/>
      <c r="AM134" s="48"/>
      <c r="AN134" s="46"/>
      <c r="AO134" s="46"/>
      <c r="AP134" s="47"/>
      <c r="AQ134" s="46"/>
      <c r="AR134" s="2"/>
      <c r="AS134" s="48"/>
      <c r="AT134" s="46"/>
      <c r="AU134" s="46"/>
      <c r="AV134" s="47"/>
      <c r="AW134" s="62"/>
      <c r="AX134" s="2"/>
      <c r="AY134" s="98"/>
      <c r="AZ134" s="46"/>
      <c r="BA134" s="46"/>
      <c r="BB134" s="47"/>
      <c r="BC134" s="46"/>
      <c r="BD134" s="2"/>
      <c r="BE134" s="98"/>
      <c r="BF134" s="46"/>
      <c r="BG134" s="46"/>
      <c r="BH134" s="47"/>
      <c r="BI134" s="46"/>
      <c r="BJ134" s="2"/>
      <c r="BK134" s="98"/>
      <c r="BL134" s="46"/>
      <c r="BM134" s="46"/>
      <c r="BN134" s="47"/>
      <c r="BO134" s="46"/>
      <c r="BP134" s="2"/>
      <c r="BQ134" s="45"/>
      <c r="BR134" s="46"/>
      <c r="BS134" s="46"/>
      <c r="BT134" s="47"/>
      <c r="BU134" s="46"/>
      <c r="BV134" s="2"/>
      <c r="BW134" s="45"/>
      <c r="BX134" s="46"/>
      <c r="BY134" s="46"/>
      <c r="BZ134" s="47"/>
      <c r="CA134" s="46"/>
      <c r="CB134" s="2"/>
      <c r="CC134" s="45"/>
      <c r="CD134" s="46"/>
      <c r="CE134" s="46"/>
      <c r="CF134" s="64"/>
      <c r="CG134" s="46"/>
      <c r="CH134" s="2"/>
      <c r="CI134" s="45"/>
      <c r="CJ134" s="54"/>
      <c r="CK134" s="46"/>
      <c r="CL134" s="64"/>
      <c r="CM134" s="46"/>
      <c r="CN134" s="2"/>
      <c r="CO134" s="45"/>
      <c r="CP134" s="46"/>
      <c r="CQ134" s="46"/>
      <c r="CR134" s="64"/>
      <c r="CS134" s="46"/>
      <c r="CT134" s="2"/>
      <c r="CU134" s="45"/>
      <c r="CV134" s="46"/>
      <c r="CW134" s="46"/>
      <c r="CX134" s="64"/>
      <c r="CY134" s="46"/>
      <c r="CZ134" s="2"/>
      <c r="DA134" s="45"/>
      <c r="DB134" s="46"/>
      <c r="DC134" s="46"/>
      <c r="DD134" s="64"/>
      <c r="DE134" s="46"/>
      <c r="DF134" s="2"/>
      <c r="DG134" s="45"/>
      <c r="DH134" s="46"/>
      <c r="DI134" s="46"/>
      <c r="DJ134" s="64"/>
      <c r="DK134" s="46"/>
      <c r="DL134" s="2"/>
      <c r="DM134" s="45"/>
      <c r="DN134" s="46"/>
      <c r="DO134" s="46"/>
      <c r="DP134" s="64"/>
      <c r="DQ134" s="46"/>
      <c r="DR134" s="2"/>
      <c r="DS134" s="45"/>
      <c r="DT134" s="46"/>
      <c r="DU134" s="46"/>
      <c r="DV134" s="64"/>
      <c r="DW134" s="46"/>
      <c r="DX134" s="2"/>
      <c r="DY134" s="97"/>
      <c r="DZ134" s="63"/>
      <c r="EA134" s="63"/>
      <c r="EB134" s="64"/>
      <c r="EC134" s="63"/>
      <c r="ED134" s="66"/>
      <c r="EE134" s="97"/>
      <c r="EF134" s="63"/>
      <c r="EG134" s="63"/>
      <c r="EH134" s="64"/>
      <c r="EI134" s="63"/>
      <c r="EJ134" s="66"/>
      <c r="EK134" s="97"/>
      <c r="EL134" s="63"/>
      <c r="EM134" s="63"/>
      <c r="EN134" s="64"/>
      <c r="EO134" s="63"/>
      <c r="EP134" s="67"/>
      <c r="EQ134" s="55"/>
      <c r="ER134" s="57"/>
      <c r="ES134" s="57"/>
      <c r="ET134" s="68"/>
      <c r="EU134" s="57"/>
      <c r="EV134" s="67"/>
      <c r="EW134" s="55"/>
      <c r="EX134" s="57"/>
      <c r="EY134" s="57"/>
      <c r="EZ134" s="68"/>
      <c r="FA134" s="57"/>
      <c r="FB134" s="67"/>
      <c r="FC134" s="55"/>
      <c r="FD134" s="57"/>
      <c r="FE134" s="57"/>
      <c r="FF134" s="68"/>
      <c r="FG134" s="57"/>
      <c r="FH134" s="66"/>
      <c r="FI134" s="97"/>
      <c r="FJ134" s="63"/>
      <c r="FK134" s="63"/>
      <c r="FL134" s="64"/>
      <c r="FM134" s="63"/>
      <c r="FN134" s="67"/>
      <c r="FO134" s="55"/>
      <c r="FP134" s="57"/>
      <c r="FQ134" s="57"/>
      <c r="FR134" s="68"/>
      <c r="FS134" s="57"/>
      <c r="FT134" s="67"/>
      <c r="FU134" s="55"/>
      <c r="FV134" s="57"/>
      <c r="FW134" s="57"/>
      <c r="FX134" s="68"/>
      <c r="FY134" s="57"/>
      <c r="FZ134" s="67"/>
      <c r="GA134" s="55"/>
      <c r="GB134" s="57"/>
      <c r="GC134" s="57"/>
      <c r="GD134" s="68"/>
      <c r="GE134" s="57"/>
      <c r="GF134" s="69">
        <f>IFERROR(__xludf.DUMMYFUNCTION("""COMPUTED_VALUE"""),100.0)</f>
        <v>100</v>
      </c>
      <c r="GG134" s="55">
        <f>'m10'!K134+'m10'!M134+'m10'!O134+'m10'!Q134+'m10'!S134+'m10'!U134+'m10'!W134</f>
        <v>12</v>
      </c>
      <c r="GH134" s="57">
        <f t="shared" si="150"/>
        <v>1200</v>
      </c>
      <c r="GI134" s="57">
        <f>'m10'!L134+'m10'!N134+'m10'!P134+'m10'!R134+'m10'!T134+'m10'!V134+'m10'!X134</f>
        <v>0</v>
      </c>
      <c r="GJ134" s="68"/>
      <c r="GK134" s="57">
        <f t="shared" si="151"/>
        <v>-1200</v>
      </c>
      <c r="GL134" s="67"/>
      <c r="GM134" s="55">
        <f>'m10'!Y134+'m10'!AA134+'m10'!AC134+'m10'!AE134+'m10'!AG134+'m10'!AI134+'m10'!AK134</f>
        <v>40</v>
      </c>
      <c r="GN134" s="57">
        <f t="shared" si="152"/>
        <v>4000</v>
      </c>
      <c r="GO134" s="57">
        <f>'m10'!Z134+'m10'!AB134+'m10'!AD134+'m10'!AF134+'m10'!AH134+'m10'!AJ134+'m10'!AL134</f>
        <v>0</v>
      </c>
      <c r="GP134" s="68"/>
      <c r="GQ134" s="57">
        <f t="shared" si="153"/>
        <v>-4000</v>
      </c>
      <c r="GR134" s="61"/>
      <c r="GS134" s="55">
        <f>'m10'!AM134+'m10'!AO134+'m10'!AQ134+'m10'!AS134+'m10'!AU134+'m10'!AW134+'m10'!AY134</f>
        <v>44</v>
      </c>
      <c r="GT134" s="57">
        <f t="shared" si="154"/>
        <v>4400</v>
      </c>
      <c r="GU134" s="57">
        <f>'m10'!AN134+'m10'!AP134+'m10'!AR134+'m10'!AT134+'m10'!AV134+'m10'!AX134+'m10'!AZ134</f>
        <v>0</v>
      </c>
      <c r="GV134" s="58"/>
      <c r="GW134" s="57">
        <f t="shared" si="155"/>
        <v>-4400</v>
      </c>
      <c r="GX134" s="61"/>
      <c r="GY134" s="55">
        <f>'m10'!BA134+'m10'!BC134+'m10'!BE134+'m10'!BG134+'m10'!BI134+'m10'!BK134+'m11'!C134</f>
        <v>19</v>
      </c>
      <c r="GZ134" s="57">
        <f t="shared" si="156"/>
        <v>1900</v>
      </c>
      <c r="HA134" s="57">
        <f>'m10'!BB134+'m10'!BD134+'m10'!BF134+'m10'!BH134+'m10'!BJ134+'m10'!BL134+'m11'!D134</f>
        <v>0</v>
      </c>
      <c r="HB134" s="58"/>
      <c r="HC134" s="57">
        <f t="shared" si="157"/>
        <v>-1900</v>
      </c>
      <c r="HD134" s="69">
        <f>IFERROR(__xludf.DUMMYFUNCTION("""COMPUTED_VALUE"""),100.0)</f>
        <v>100</v>
      </c>
      <c r="HE134" s="55">
        <f>'m11'!E134+'m11'!G134+'m11'!I134+'m11'!K134+'m11'!M134+'m11'!O134+'m11'!Q134</f>
        <v>38.5</v>
      </c>
      <c r="HF134" s="57">
        <f t="shared" si="158"/>
        <v>3850</v>
      </c>
      <c r="HG134" s="57">
        <f>'m11'!F134+'m11'!H134+'m11'!J134+'m11'!L134+'m11'!N134+'m11'!P134+'m11'!R134</f>
        <v>0</v>
      </c>
      <c r="HH134" s="68"/>
      <c r="HI134" s="57">
        <f t="shared" si="159"/>
        <v>-3850</v>
      </c>
      <c r="HJ134" s="67"/>
      <c r="HK134" s="55">
        <f>'m11'!S134+'m11'!U134+'m11'!W134+'m11'!Y134+'m11'!AA134+'m11'!AC134+'m11'!AE134</f>
        <v>31</v>
      </c>
      <c r="HL134" s="57">
        <f t="shared" si="160"/>
        <v>3100</v>
      </c>
      <c r="HM134" s="57">
        <f>'m11'!T134+'m11'!V134+'m11'!X134+'m11'!Z134+'m11'!AB134+'m11'!AD134+'m11'!AF134</f>
        <v>0</v>
      </c>
      <c r="HN134" s="68"/>
      <c r="HO134" s="57">
        <f t="shared" si="161"/>
        <v>-3100</v>
      </c>
      <c r="HP134" s="61"/>
      <c r="HQ134" s="55">
        <f>'m11'!AG134+'m11'!AI134+'m11'!AK134+'m11'!AM134+'m11'!AO134+'m11'!AQ134+'m11'!AS134</f>
        <v>35</v>
      </c>
      <c r="HR134" s="57">
        <f t="shared" si="162"/>
        <v>3500</v>
      </c>
      <c r="HS134" s="57">
        <f>'m11'!AH134+'m11'!AJ134+'m11'!AL134+'m11'!AN134+'m11'!AP134+'m11'!AR134+'m11'!AT134</f>
        <v>0</v>
      </c>
      <c r="HT134" s="58"/>
      <c r="HU134" s="57">
        <f t="shared" si="163"/>
        <v>-3500</v>
      </c>
      <c r="HV134" s="61"/>
      <c r="HW134" s="55">
        <f>'m11'!AU134+'m11'!AW134+'m11'!AY134+'m11'!BA134+'m11'!BC134+'m11'!BE134+'m11'!BG134</f>
        <v>24</v>
      </c>
      <c r="HX134" s="57">
        <f t="shared" si="164"/>
        <v>2400</v>
      </c>
      <c r="HY134" s="57">
        <f>'m11'!AV134+'m11'!AX134+'m11'!AZ134+'m11'!BB134+'m11'!BD134+'m11'!BF134+'m11'!BH134</f>
        <v>0</v>
      </c>
      <c r="HZ134" s="58"/>
      <c r="IA134" s="57">
        <f t="shared" si="165"/>
        <v>-2400</v>
      </c>
      <c r="IB134" s="99">
        <f>IFERROR(__xludf.DUMMYFUNCTION("""COMPUTED_VALUE"""),100.0)</f>
        <v>100</v>
      </c>
      <c r="IC134" s="55">
        <f>'m11'!BI134+'m12'!C134+'m12'!E134+'m12'!G134+'m12'!I134+'m12'!K134+'m12'!M134</f>
        <v>8</v>
      </c>
      <c r="ID134" s="57">
        <f t="shared" si="166"/>
        <v>800</v>
      </c>
      <c r="IE134" s="57">
        <f>'m11'!BJ134+'m12'!D134+'m12'!F134+'m12'!H134+'m12'!J134+'m12'!L134+'m12'!N134</f>
        <v>0</v>
      </c>
      <c r="IF134" s="58"/>
      <c r="IG134" s="57">
        <f t="shared" si="167"/>
        <v>-800</v>
      </c>
      <c r="IH134" s="61"/>
      <c r="II134" s="55">
        <f>'m12'!O134+'m12'!Q134+'m12'!S134+'m12'!U134+'m12'!W134+'m12'!Y134+'m12'!AA134</f>
        <v>23</v>
      </c>
      <c r="IJ134" s="57">
        <f t="shared" si="168"/>
        <v>2300</v>
      </c>
      <c r="IK134" s="57">
        <f>'m12'!P134+'m12'!R134+'m12'!T134+'m12'!V134+'m12'!X134+'m12'!Z134+'m12'!AB134</f>
        <v>0</v>
      </c>
      <c r="IL134" s="58"/>
      <c r="IM134" s="57">
        <f t="shared" si="169"/>
        <v>-2300</v>
      </c>
      <c r="IN134" s="61"/>
      <c r="IO134" s="55">
        <f>'m12'!AC134+'m12'!AE134+'m12'!AG134+'m12'!AI134+'m12'!AK134+'m12'!AM134+'m12'!AO134</f>
        <v>36</v>
      </c>
      <c r="IP134" s="57">
        <f t="shared" si="170"/>
        <v>3600</v>
      </c>
      <c r="IQ134" s="57">
        <f>'m12'!AD134+'m12'!AF134+'m12'!AH134+'m12'!AJ134+'m12'!AL134+'m12'!AN134+'m12'!AP134</f>
        <v>0</v>
      </c>
      <c r="IR134" s="58"/>
      <c r="IS134" s="57">
        <f t="shared" si="171"/>
        <v>-3600</v>
      </c>
      <c r="IT134" s="61"/>
      <c r="IU134" s="55">
        <f>'m12'!AQ134+'m12'!AS134+'m12'!AU134+'m12'!AW134+'m12'!AY134+'m12'!BA134+'m12'!BC134</f>
        <v>8</v>
      </c>
      <c r="IV134" s="57">
        <f t="shared" si="172"/>
        <v>800</v>
      </c>
      <c r="IW134" s="57">
        <f>'m12'!AR134+'m12'!AT134+'m12'!AV134+'m12'!AX134+'m12'!AZ134+'m12'!BB134+'m12'!BD134</f>
        <v>0</v>
      </c>
      <c r="IX134" s="58"/>
      <c r="IY134" s="57">
        <f t="shared" si="173"/>
        <v>-800</v>
      </c>
      <c r="IZ134" s="61"/>
      <c r="JA134" s="55">
        <f>'m12'!BE134+'m12'!BG134+'m12'!BI134+'m12'!BK134</f>
        <v>21</v>
      </c>
      <c r="JB134" s="57">
        <f t="shared" si="174"/>
        <v>2100</v>
      </c>
      <c r="JC134" s="57">
        <f>'m12'!BF134+'m12'!BH134+'m12'!BJ134+'m12'!BL134</f>
        <v>0</v>
      </c>
      <c r="JD134" s="58"/>
      <c r="JE134" s="57">
        <f t="shared" si="175"/>
        <v>-2100</v>
      </c>
    </row>
    <row r="135">
      <c r="A135" s="2" t="str">
        <f>IFERROR(__xludf.DUMMYFUNCTION("""COMPUTED_VALUE"""),"Adéla Janáčková-x")</f>
        <v>Adéla Janáčková-x</v>
      </c>
      <c r="B135" s="2"/>
      <c r="C135" s="48"/>
      <c r="D135" s="46"/>
      <c r="E135" s="46"/>
      <c r="F135" s="47"/>
      <c r="G135" s="46"/>
      <c r="H135" s="2"/>
      <c r="I135" s="48"/>
      <c r="J135" s="46"/>
      <c r="K135" s="46"/>
      <c r="L135" s="47"/>
      <c r="M135" s="46"/>
      <c r="N135" s="2"/>
      <c r="O135" s="48"/>
      <c r="P135" s="46"/>
      <c r="Q135" s="46"/>
      <c r="R135" s="47"/>
      <c r="S135" s="46"/>
      <c r="T135" s="2"/>
      <c r="U135" s="48"/>
      <c r="V135" s="46"/>
      <c r="W135" s="46"/>
      <c r="X135" s="47"/>
      <c r="Y135" s="46"/>
      <c r="Z135" s="2"/>
      <c r="AA135" s="48"/>
      <c r="AB135" s="46"/>
      <c r="AC135" s="46"/>
      <c r="AD135" s="47"/>
      <c r="AE135" s="46"/>
      <c r="AF135" s="2"/>
      <c r="AG135" s="48"/>
      <c r="AH135" s="46"/>
      <c r="AI135" s="46"/>
      <c r="AJ135" s="47"/>
      <c r="AK135" s="46"/>
      <c r="AL135" s="2"/>
      <c r="AM135" s="48"/>
      <c r="AN135" s="46"/>
      <c r="AO135" s="46"/>
      <c r="AP135" s="47"/>
      <c r="AQ135" s="46"/>
      <c r="AR135" s="2"/>
      <c r="AS135" s="48"/>
      <c r="AT135" s="46"/>
      <c r="AU135" s="46"/>
      <c r="AV135" s="47"/>
      <c r="AW135" s="62"/>
      <c r="AX135" s="2"/>
      <c r="AY135" s="98"/>
      <c r="AZ135" s="46"/>
      <c r="BA135" s="46"/>
      <c r="BB135" s="47"/>
      <c r="BC135" s="46"/>
      <c r="BD135" s="2"/>
      <c r="BE135" s="98"/>
      <c r="BF135" s="46"/>
      <c r="BG135" s="46"/>
      <c r="BH135" s="47"/>
      <c r="BI135" s="46"/>
      <c r="BJ135" s="2"/>
      <c r="BK135" s="98"/>
      <c r="BL135" s="46"/>
      <c r="BM135" s="46"/>
      <c r="BN135" s="47"/>
      <c r="BO135" s="46"/>
      <c r="BP135" s="2"/>
      <c r="BQ135" s="45"/>
      <c r="BR135" s="46"/>
      <c r="BS135" s="46"/>
      <c r="BT135" s="47"/>
      <c r="BU135" s="46"/>
      <c r="BV135" s="2"/>
      <c r="BW135" s="45"/>
      <c r="BX135" s="46"/>
      <c r="BY135" s="46"/>
      <c r="BZ135" s="47"/>
      <c r="CA135" s="46"/>
      <c r="CB135" s="2"/>
      <c r="CC135" s="45"/>
      <c r="CD135" s="46"/>
      <c r="CE135" s="46"/>
      <c r="CF135" s="64"/>
      <c r="CG135" s="46"/>
      <c r="CH135" s="2"/>
      <c r="CI135" s="45"/>
      <c r="CJ135" s="54"/>
      <c r="CK135" s="46"/>
      <c r="CL135" s="64"/>
      <c r="CM135" s="46"/>
      <c r="CN135" s="2"/>
      <c r="CO135" s="45"/>
      <c r="CP135" s="46"/>
      <c r="CQ135" s="46"/>
      <c r="CR135" s="64"/>
      <c r="CS135" s="46"/>
      <c r="CT135" s="2"/>
      <c r="CU135" s="45"/>
      <c r="CV135" s="46"/>
      <c r="CW135" s="46"/>
      <c r="CX135" s="64"/>
      <c r="CY135" s="46"/>
      <c r="CZ135" s="2"/>
      <c r="DA135" s="45"/>
      <c r="DB135" s="46"/>
      <c r="DC135" s="46"/>
      <c r="DD135" s="64"/>
      <c r="DE135" s="46"/>
      <c r="DF135" s="2"/>
      <c r="DG135" s="45"/>
      <c r="DH135" s="46"/>
      <c r="DI135" s="46"/>
      <c r="DJ135" s="64"/>
      <c r="DK135" s="46"/>
      <c r="DL135" s="2"/>
      <c r="DM135" s="45"/>
      <c r="DN135" s="46"/>
      <c r="DO135" s="46"/>
      <c r="DP135" s="64"/>
      <c r="DQ135" s="46"/>
      <c r="DR135" s="2"/>
      <c r="DS135" s="45"/>
      <c r="DT135" s="46"/>
      <c r="DU135" s="46"/>
      <c r="DV135" s="64"/>
      <c r="DW135" s="46"/>
      <c r="DX135" s="2"/>
      <c r="DY135" s="97"/>
      <c r="DZ135" s="63"/>
      <c r="EA135" s="63"/>
      <c r="EB135" s="64"/>
      <c r="EC135" s="63"/>
      <c r="ED135" s="66"/>
      <c r="EE135" s="97"/>
      <c r="EF135" s="63"/>
      <c r="EG135" s="63"/>
      <c r="EH135" s="64"/>
      <c r="EI135" s="63"/>
      <c r="EJ135" s="66"/>
      <c r="EK135" s="97"/>
      <c r="EL135" s="63"/>
      <c r="EM135" s="63"/>
      <c r="EN135" s="64"/>
      <c r="EO135" s="63"/>
      <c r="EP135" s="67"/>
      <c r="EQ135" s="55"/>
      <c r="ER135" s="57"/>
      <c r="ES135" s="57"/>
      <c r="ET135" s="68"/>
      <c r="EU135" s="57"/>
      <c r="EV135" s="67"/>
      <c r="EW135" s="55"/>
      <c r="EX135" s="57"/>
      <c r="EY135" s="57"/>
      <c r="EZ135" s="68"/>
      <c r="FA135" s="57"/>
      <c r="FB135" s="67"/>
      <c r="FC135" s="55"/>
      <c r="FD135" s="57"/>
      <c r="FE135" s="57"/>
      <c r="FF135" s="68"/>
      <c r="FG135" s="57"/>
      <c r="FH135" s="66"/>
      <c r="FI135" s="97"/>
      <c r="FJ135" s="63"/>
      <c r="FK135" s="63"/>
      <c r="FL135" s="64"/>
      <c r="FM135" s="63"/>
      <c r="FN135" s="67"/>
      <c r="FO135" s="55"/>
      <c r="FP135" s="57"/>
      <c r="FQ135" s="57"/>
      <c r="FR135" s="68"/>
      <c r="FS135" s="57"/>
      <c r="FT135" s="67"/>
      <c r="FU135" s="55"/>
      <c r="FV135" s="57"/>
      <c r="FW135" s="57"/>
      <c r="FX135" s="68"/>
      <c r="FY135" s="57"/>
      <c r="FZ135" s="67"/>
      <c r="GA135" s="55"/>
      <c r="GB135" s="57"/>
      <c r="GC135" s="57"/>
      <c r="GD135" s="68"/>
      <c r="GE135" s="57"/>
      <c r="GF135" s="69">
        <f>IFERROR(__xludf.DUMMYFUNCTION("""COMPUTED_VALUE"""),100.0)</f>
        <v>100</v>
      </c>
      <c r="GG135" s="55">
        <f>'m10'!K135+'m10'!M135+'m10'!O135+'m10'!Q135+'m10'!S135+'m10'!U135+'m10'!W135</f>
        <v>0</v>
      </c>
      <c r="GH135" s="57">
        <f t="shared" si="150"/>
        <v>0</v>
      </c>
      <c r="GI135" s="57">
        <f>'m10'!L135+'m10'!N135+'m10'!P135+'m10'!R135+'m10'!T135+'m10'!V135+'m10'!X135</f>
        <v>0</v>
      </c>
      <c r="GJ135" s="68"/>
      <c r="GK135" s="57">
        <f t="shared" si="151"/>
        <v>0</v>
      </c>
      <c r="GL135" s="67"/>
      <c r="GM135" s="55">
        <f>'m10'!Y135+'m10'!AA135+'m10'!AC135+'m10'!AE135+'m10'!AG135+'m10'!AI135+'m10'!AK135</f>
        <v>0</v>
      </c>
      <c r="GN135" s="57">
        <f t="shared" si="152"/>
        <v>0</v>
      </c>
      <c r="GO135" s="57">
        <f>'m10'!Z135+'m10'!AB135+'m10'!AD135+'m10'!AF135+'m10'!AH135+'m10'!AJ135+'m10'!AL135</f>
        <v>0</v>
      </c>
      <c r="GP135" s="68"/>
      <c r="GQ135" s="57">
        <f t="shared" si="153"/>
        <v>0</v>
      </c>
      <c r="GR135" s="61"/>
      <c r="GS135" s="55">
        <f>'m10'!AM135+'m10'!AO135+'m10'!AQ135+'m10'!AS135+'m10'!AU135+'m10'!AW135+'m10'!AY135</f>
        <v>0</v>
      </c>
      <c r="GT135" s="57">
        <f t="shared" si="154"/>
        <v>0</v>
      </c>
      <c r="GU135" s="57">
        <f>'m10'!AN135+'m10'!AP135+'m10'!AR135+'m10'!AT135+'m10'!AV135+'m10'!AX135+'m10'!AZ135</f>
        <v>0</v>
      </c>
      <c r="GV135" s="58"/>
      <c r="GW135" s="57">
        <f t="shared" si="155"/>
        <v>0</v>
      </c>
      <c r="GX135" s="61"/>
      <c r="GY135" s="55">
        <f>'m10'!BA135+'m10'!BC135+'m10'!BE135+'m10'!BG135+'m10'!BI135+'m10'!BK135+'m11'!C135</f>
        <v>15.5</v>
      </c>
      <c r="GZ135" s="57">
        <f t="shared" si="156"/>
        <v>1550</v>
      </c>
      <c r="HA135" s="57">
        <f>'m10'!BB135+'m10'!BD135+'m10'!BF135+'m10'!BH135+'m10'!BJ135+'m10'!BL135+'m11'!D135</f>
        <v>0</v>
      </c>
      <c r="HB135" s="58"/>
      <c r="HC135" s="57">
        <f t="shared" si="157"/>
        <v>-1550</v>
      </c>
      <c r="HD135" s="69">
        <f>IFERROR(__xludf.DUMMYFUNCTION("""COMPUTED_VALUE"""),100.0)</f>
        <v>100</v>
      </c>
      <c r="HE135" s="55">
        <f>'m11'!E135+'m11'!G135+'m11'!I135+'m11'!K135+'m11'!M135+'m11'!O135+'m11'!Q135</f>
        <v>9</v>
      </c>
      <c r="HF135" s="57">
        <f t="shared" si="158"/>
        <v>900</v>
      </c>
      <c r="HG135" s="57">
        <f>'m11'!F135+'m11'!H135+'m11'!J135+'m11'!L135+'m11'!N135+'m11'!P135+'m11'!R135</f>
        <v>0</v>
      </c>
      <c r="HH135" s="68"/>
      <c r="HI135" s="57">
        <f t="shared" si="159"/>
        <v>-900</v>
      </c>
      <c r="HJ135" s="67"/>
      <c r="HK135" s="55">
        <f>'m11'!S135+'m11'!U135+'m11'!W135+'m11'!Y135+'m11'!AA135+'m11'!AC135+'m11'!AE135</f>
        <v>0</v>
      </c>
      <c r="HL135" s="57">
        <f t="shared" si="160"/>
        <v>0</v>
      </c>
      <c r="HM135" s="57">
        <f>'m11'!T135+'m11'!V135+'m11'!X135+'m11'!Z135+'m11'!AB135+'m11'!AD135+'m11'!AF135</f>
        <v>0</v>
      </c>
      <c r="HN135" s="68"/>
      <c r="HO135" s="57">
        <f t="shared" si="161"/>
        <v>0</v>
      </c>
      <c r="HP135" s="61"/>
      <c r="HQ135" s="55">
        <f>'m11'!AG135+'m11'!AI135+'m11'!AK135+'m11'!AM135+'m11'!AO135+'m11'!AQ135+'m11'!AS135</f>
        <v>0</v>
      </c>
      <c r="HR135" s="57">
        <f t="shared" si="162"/>
        <v>0</v>
      </c>
      <c r="HS135" s="57">
        <f>'m11'!AH135+'m11'!AJ135+'m11'!AL135+'m11'!AN135+'m11'!AP135+'m11'!AR135+'m11'!AT135</f>
        <v>0</v>
      </c>
      <c r="HT135" s="58"/>
      <c r="HU135" s="57">
        <f t="shared" si="163"/>
        <v>0</v>
      </c>
      <c r="HV135" s="61"/>
      <c r="HW135" s="55">
        <f>'m11'!AU135+'m11'!AW135+'m11'!AY135+'m11'!BA135+'m11'!BC135+'m11'!BE135+'m11'!BG135</f>
        <v>0</v>
      </c>
      <c r="HX135" s="57">
        <f t="shared" si="164"/>
        <v>0</v>
      </c>
      <c r="HY135" s="57">
        <f>'m11'!AV135+'m11'!AX135+'m11'!AZ135+'m11'!BB135+'m11'!BD135+'m11'!BF135+'m11'!BH135</f>
        <v>0</v>
      </c>
      <c r="HZ135" s="58"/>
      <c r="IA135" s="57">
        <f t="shared" si="165"/>
        <v>0</v>
      </c>
      <c r="IB135" s="61">
        <f>IFERROR(__xludf.DUMMYFUNCTION("""COMPUTED_VALUE"""),100.0)</f>
        <v>100</v>
      </c>
      <c r="IC135" s="55">
        <f>'m11'!BI135+'m12'!C135+'m12'!E135+'m12'!G135+'m12'!I135+'m12'!K135+'m12'!M135</f>
        <v>0</v>
      </c>
      <c r="ID135" s="57">
        <f t="shared" si="166"/>
        <v>0</v>
      </c>
      <c r="IE135" s="57">
        <f>'m11'!BJ135+'m12'!D135+'m12'!F135+'m12'!H135+'m12'!J135+'m12'!L135+'m12'!N135</f>
        <v>0</v>
      </c>
      <c r="IF135" s="58"/>
      <c r="IG135" s="57">
        <f t="shared" si="167"/>
        <v>0</v>
      </c>
      <c r="IH135" s="61"/>
      <c r="II135" s="55">
        <f>'m12'!O135+'m12'!Q135+'m12'!S135+'m12'!U135+'m12'!W135+'m12'!Y135+'m12'!AA135</f>
        <v>0</v>
      </c>
      <c r="IJ135" s="57">
        <f t="shared" si="168"/>
        <v>0</v>
      </c>
      <c r="IK135" s="57">
        <f>'m12'!P135+'m12'!R135+'m12'!T135+'m12'!V135+'m12'!X135+'m12'!Z135+'m12'!AB135</f>
        <v>0</v>
      </c>
      <c r="IL135" s="58"/>
      <c r="IM135" s="57">
        <f t="shared" si="169"/>
        <v>0</v>
      </c>
      <c r="IN135" s="61"/>
      <c r="IO135" s="55">
        <f>'m12'!AC135+'m12'!AE135+'m12'!AG135+'m12'!AI135+'m12'!AK135+'m12'!AM135+'m12'!AO135</f>
        <v>0</v>
      </c>
      <c r="IP135" s="57">
        <f t="shared" si="170"/>
        <v>0</v>
      </c>
      <c r="IQ135" s="57">
        <f>'m12'!AD135+'m12'!AF135+'m12'!AH135+'m12'!AJ135+'m12'!AL135+'m12'!AN135+'m12'!AP135</f>
        <v>0</v>
      </c>
      <c r="IR135" s="58"/>
      <c r="IS135" s="57">
        <f t="shared" si="171"/>
        <v>0</v>
      </c>
      <c r="IT135" s="61"/>
      <c r="IU135" s="55">
        <f>'m12'!AQ135+'m12'!AS135+'m12'!AU135+'m12'!AW135+'m12'!AY135+'m12'!BA135+'m12'!BC135</f>
        <v>0</v>
      </c>
      <c r="IV135" s="57">
        <f t="shared" si="172"/>
        <v>0</v>
      </c>
      <c r="IW135" s="57">
        <f>'m12'!AR135+'m12'!AT135+'m12'!AV135+'m12'!AX135+'m12'!AZ135+'m12'!BB135+'m12'!BD135</f>
        <v>0</v>
      </c>
      <c r="IX135" s="58"/>
      <c r="IY135" s="57">
        <f t="shared" si="173"/>
        <v>0</v>
      </c>
      <c r="IZ135" s="61"/>
      <c r="JA135" s="55">
        <f>'m12'!BE135+'m12'!BG135+'m12'!BI135+'m12'!BK135</f>
        <v>0</v>
      </c>
      <c r="JB135" s="57">
        <f t="shared" si="174"/>
        <v>0</v>
      </c>
      <c r="JC135" s="57">
        <f>'m12'!BF135+'m12'!BH135+'m12'!BJ135+'m12'!BL135</f>
        <v>0</v>
      </c>
      <c r="JD135" s="58"/>
      <c r="JE135" s="57">
        <f t="shared" si="175"/>
        <v>0</v>
      </c>
    </row>
    <row r="136">
      <c r="A136" s="2" t="str">
        <f>IFERROR(__xludf.DUMMYFUNCTION("""COMPUTED_VALUE"""),"Martin Sajdl-x")</f>
        <v>Martin Sajdl-x</v>
      </c>
      <c r="B136" s="2"/>
      <c r="C136" s="48"/>
      <c r="D136" s="46"/>
      <c r="E136" s="46"/>
      <c r="F136" s="47"/>
      <c r="G136" s="46"/>
      <c r="H136" s="2"/>
      <c r="I136" s="48"/>
      <c r="J136" s="46"/>
      <c r="K136" s="46"/>
      <c r="L136" s="47"/>
      <c r="M136" s="46"/>
      <c r="N136" s="2"/>
      <c r="O136" s="48"/>
      <c r="P136" s="46"/>
      <c r="Q136" s="46"/>
      <c r="R136" s="47"/>
      <c r="S136" s="46"/>
      <c r="T136" s="2"/>
      <c r="U136" s="48"/>
      <c r="V136" s="46"/>
      <c r="W136" s="46"/>
      <c r="X136" s="47"/>
      <c r="Y136" s="46"/>
      <c r="Z136" s="2"/>
      <c r="AA136" s="48"/>
      <c r="AB136" s="46"/>
      <c r="AC136" s="46"/>
      <c r="AD136" s="47"/>
      <c r="AE136" s="46"/>
      <c r="AF136" s="2"/>
      <c r="AG136" s="48"/>
      <c r="AH136" s="46"/>
      <c r="AI136" s="46"/>
      <c r="AJ136" s="47"/>
      <c r="AK136" s="46"/>
      <c r="AL136" s="2"/>
      <c r="AM136" s="48"/>
      <c r="AN136" s="46"/>
      <c r="AO136" s="46"/>
      <c r="AP136" s="47"/>
      <c r="AQ136" s="46"/>
      <c r="AR136" s="2"/>
      <c r="AS136" s="48"/>
      <c r="AT136" s="46"/>
      <c r="AU136" s="46"/>
      <c r="AV136" s="47"/>
      <c r="AW136" s="62"/>
      <c r="AX136" s="2"/>
      <c r="AY136" s="98"/>
      <c r="AZ136" s="46"/>
      <c r="BA136" s="46"/>
      <c r="BB136" s="47"/>
      <c r="BC136" s="46"/>
      <c r="BD136" s="2"/>
      <c r="BE136" s="98"/>
      <c r="BF136" s="46"/>
      <c r="BG136" s="46"/>
      <c r="BH136" s="47"/>
      <c r="BI136" s="46"/>
      <c r="BJ136" s="2"/>
      <c r="BK136" s="98"/>
      <c r="BL136" s="46"/>
      <c r="BM136" s="46"/>
      <c r="BN136" s="47"/>
      <c r="BO136" s="46"/>
      <c r="BP136" s="2"/>
      <c r="BQ136" s="45"/>
      <c r="BR136" s="46"/>
      <c r="BS136" s="46"/>
      <c r="BT136" s="47"/>
      <c r="BU136" s="46"/>
      <c r="BV136" s="2"/>
      <c r="BW136" s="45"/>
      <c r="BX136" s="46"/>
      <c r="BY136" s="46"/>
      <c r="BZ136" s="47"/>
      <c r="CA136" s="46"/>
      <c r="CB136" s="2"/>
      <c r="CC136" s="45"/>
      <c r="CD136" s="46"/>
      <c r="CE136" s="46"/>
      <c r="CF136" s="64"/>
      <c r="CG136" s="46"/>
      <c r="CH136" s="2"/>
      <c r="CI136" s="45"/>
      <c r="CJ136" s="54"/>
      <c r="CK136" s="46"/>
      <c r="CL136" s="64"/>
      <c r="CM136" s="46"/>
      <c r="CN136" s="2"/>
      <c r="CO136" s="45"/>
      <c r="CP136" s="46"/>
      <c r="CQ136" s="46"/>
      <c r="CR136" s="64"/>
      <c r="CS136" s="46"/>
      <c r="CT136" s="2"/>
      <c r="CU136" s="45"/>
      <c r="CV136" s="46"/>
      <c r="CW136" s="46"/>
      <c r="CX136" s="64"/>
      <c r="CY136" s="46"/>
      <c r="CZ136" s="2"/>
      <c r="DA136" s="45"/>
      <c r="DB136" s="46"/>
      <c r="DC136" s="46"/>
      <c r="DD136" s="64"/>
      <c r="DE136" s="46"/>
      <c r="DF136" s="2"/>
      <c r="DG136" s="45"/>
      <c r="DH136" s="46"/>
      <c r="DI136" s="46"/>
      <c r="DJ136" s="64"/>
      <c r="DK136" s="46"/>
      <c r="DL136" s="2"/>
      <c r="DM136" s="45"/>
      <c r="DN136" s="46"/>
      <c r="DO136" s="46"/>
      <c r="DP136" s="64"/>
      <c r="DQ136" s="46"/>
      <c r="DR136" s="2"/>
      <c r="DS136" s="45"/>
      <c r="DT136" s="46"/>
      <c r="DU136" s="46"/>
      <c r="DV136" s="64"/>
      <c r="DW136" s="46"/>
      <c r="DX136" s="2"/>
      <c r="DY136" s="97"/>
      <c r="DZ136" s="63"/>
      <c r="EA136" s="63"/>
      <c r="EB136" s="64"/>
      <c r="EC136" s="63"/>
      <c r="ED136" s="66"/>
      <c r="EE136" s="97"/>
      <c r="EF136" s="63"/>
      <c r="EG136" s="63"/>
      <c r="EH136" s="64"/>
      <c r="EI136" s="63"/>
      <c r="EJ136" s="66"/>
      <c r="EK136" s="97"/>
      <c r="EL136" s="63"/>
      <c r="EM136" s="63"/>
      <c r="EN136" s="64"/>
      <c r="EO136" s="63"/>
      <c r="EP136" s="67"/>
      <c r="EQ136" s="55"/>
      <c r="ER136" s="57"/>
      <c r="ES136" s="57"/>
      <c r="ET136" s="68"/>
      <c r="EU136" s="57"/>
      <c r="EV136" s="67"/>
      <c r="EW136" s="55"/>
      <c r="EX136" s="57"/>
      <c r="EY136" s="57"/>
      <c r="EZ136" s="68"/>
      <c r="FA136" s="57"/>
      <c r="FB136" s="67"/>
      <c r="FC136" s="55"/>
      <c r="FD136" s="57"/>
      <c r="FE136" s="57"/>
      <c r="FF136" s="68"/>
      <c r="FG136" s="57"/>
      <c r="FH136" s="66"/>
      <c r="FI136" s="97"/>
      <c r="FJ136" s="63"/>
      <c r="FK136" s="63"/>
      <c r="FL136" s="64"/>
      <c r="FM136" s="63"/>
      <c r="FN136" s="67"/>
      <c r="FO136" s="55"/>
      <c r="FP136" s="57"/>
      <c r="FQ136" s="57"/>
      <c r="FR136" s="68"/>
      <c r="FS136" s="57"/>
      <c r="FT136" s="67"/>
      <c r="FU136" s="55"/>
      <c r="FV136" s="57"/>
      <c r="FW136" s="57"/>
      <c r="FX136" s="68"/>
      <c r="FY136" s="57"/>
      <c r="FZ136" s="67"/>
      <c r="GA136" s="55"/>
      <c r="GB136" s="57"/>
      <c r="GC136" s="57"/>
      <c r="GD136" s="68"/>
      <c r="GE136" s="57"/>
      <c r="GF136" s="69">
        <f>IFERROR(__xludf.DUMMYFUNCTION("""COMPUTED_VALUE"""),100.0)</f>
        <v>100</v>
      </c>
      <c r="GG136" s="55">
        <f>'m10'!K136+'m10'!M136+'m10'!O136+'m10'!Q136+'m10'!S136+'m10'!U136+'m10'!W136</f>
        <v>0</v>
      </c>
      <c r="GH136" s="57">
        <f t="shared" si="150"/>
        <v>0</v>
      </c>
      <c r="GI136" s="57">
        <f>'m10'!L136+'m10'!N136+'m10'!P136+'m10'!R136+'m10'!T136+'m10'!V136+'m10'!X136</f>
        <v>0</v>
      </c>
      <c r="GJ136" s="68"/>
      <c r="GK136" s="57">
        <f t="shared" si="151"/>
        <v>0</v>
      </c>
      <c r="GL136" s="67"/>
      <c r="GM136" s="55">
        <f>'m10'!Y136+'m10'!AA136+'m10'!AC136+'m10'!AE136+'m10'!AG136+'m10'!AI136+'m10'!AK136</f>
        <v>4.5</v>
      </c>
      <c r="GN136" s="57">
        <f t="shared" si="152"/>
        <v>450</v>
      </c>
      <c r="GO136" s="57">
        <f>'m10'!Z136+'m10'!AB136+'m10'!AD136+'m10'!AF136+'m10'!AH136+'m10'!AJ136+'m10'!AL136</f>
        <v>450</v>
      </c>
      <c r="GP136" s="68"/>
      <c r="GQ136" s="57">
        <f t="shared" si="153"/>
        <v>0</v>
      </c>
      <c r="GR136" s="61"/>
      <c r="GS136" s="55">
        <f>'m10'!AM136+'m10'!AO136+'m10'!AQ136+'m10'!AS136+'m10'!AU136+'m10'!AW136+'m10'!AY136</f>
        <v>0</v>
      </c>
      <c r="GT136" s="57">
        <f t="shared" si="154"/>
        <v>0</v>
      </c>
      <c r="GU136" s="57">
        <f>'m10'!AN136+'m10'!AP136+'m10'!AR136+'m10'!AT136+'m10'!AV136+'m10'!AX136+'m10'!AZ136</f>
        <v>0</v>
      </c>
      <c r="GV136" s="58"/>
      <c r="GW136" s="57">
        <f t="shared" si="155"/>
        <v>0</v>
      </c>
      <c r="GX136" s="61"/>
      <c r="GY136" s="55">
        <f>'m10'!BA136+'m10'!BC136+'m10'!BE136+'m10'!BG136+'m10'!BI136+'m10'!BK136+'m11'!C136</f>
        <v>0</v>
      </c>
      <c r="GZ136" s="57">
        <f t="shared" si="156"/>
        <v>0</v>
      </c>
      <c r="HA136" s="57">
        <f>'m10'!BB136+'m10'!BD136+'m10'!BF136+'m10'!BH136+'m10'!BJ136+'m10'!BL136+'m11'!D136</f>
        <v>0</v>
      </c>
      <c r="HB136" s="58"/>
      <c r="HC136" s="57">
        <f t="shared" si="157"/>
        <v>0</v>
      </c>
      <c r="HD136" s="69">
        <f>IFERROR(__xludf.DUMMYFUNCTION("""COMPUTED_VALUE"""),100.0)</f>
        <v>100</v>
      </c>
      <c r="HE136" s="55">
        <f>'m11'!E136+'m11'!G136+'m11'!I136+'m11'!K136+'m11'!M136+'m11'!O136+'m11'!Q136</f>
        <v>0</v>
      </c>
      <c r="HF136" s="57">
        <f t="shared" si="158"/>
        <v>0</v>
      </c>
      <c r="HG136" s="57">
        <f>'m11'!F136+'m11'!H136+'m11'!J136+'m11'!L136+'m11'!N136+'m11'!P136+'m11'!R136</f>
        <v>0</v>
      </c>
      <c r="HH136" s="68"/>
      <c r="HI136" s="57">
        <f t="shared" si="159"/>
        <v>0</v>
      </c>
      <c r="HJ136" s="67"/>
      <c r="HK136" s="55">
        <f>'m11'!S136+'m11'!U136+'m11'!W136+'m11'!Y136+'m11'!AA136+'m11'!AC136+'m11'!AE136</f>
        <v>0</v>
      </c>
      <c r="HL136" s="57">
        <f t="shared" si="160"/>
        <v>0</v>
      </c>
      <c r="HM136" s="57">
        <f>'m11'!T136+'m11'!V136+'m11'!X136+'m11'!Z136+'m11'!AB136+'m11'!AD136+'m11'!AF136</f>
        <v>0</v>
      </c>
      <c r="HN136" s="68"/>
      <c r="HO136" s="57">
        <f t="shared" si="161"/>
        <v>0</v>
      </c>
      <c r="HP136" s="61"/>
      <c r="HQ136" s="55">
        <f>'m11'!AG136+'m11'!AI136+'m11'!AK136+'m11'!AM136+'m11'!AO136+'m11'!AQ136+'m11'!AS136</f>
        <v>0</v>
      </c>
      <c r="HR136" s="57">
        <f t="shared" si="162"/>
        <v>0</v>
      </c>
      <c r="HS136" s="57">
        <f>'m11'!AH136+'m11'!AJ136+'m11'!AL136+'m11'!AN136+'m11'!AP136+'m11'!AR136+'m11'!AT136</f>
        <v>0</v>
      </c>
      <c r="HT136" s="58"/>
      <c r="HU136" s="57">
        <f t="shared" si="163"/>
        <v>0</v>
      </c>
      <c r="HV136" s="61"/>
      <c r="HW136" s="55">
        <f>'m11'!AU136+'m11'!AW136+'m11'!AY136+'m11'!BA136+'m11'!BC136+'m11'!BE136+'m11'!BG136</f>
        <v>0</v>
      </c>
      <c r="HX136" s="57">
        <f t="shared" si="164"/>
        <v>0</v>
      </c>
      <c r="HY136" s="57">
        <f>'m11'!AV136+'m11'!AX136+'m11'!AZ136+'m11'!BB136+'m11'!BD136+'m11'!BF136+'m11'!BH136</f>
        <v>0</v>
      </c>
      <c r="HZ136" s="58"/>
      <c r="IA136" s="57">
        <f t="shared" si="165"/>
        <v>0</v>
      </c>
      <c r="IB136" s="61">
        <f>IFERROR(__xludf.DUMMYFUNCTION("""COMPUTED_VALUE"""),100.0)</f>
        <v>100</v>
      </c>
      <c r="IC136" s="55">
        <f>'m11'!BI136+'m12'!C136+'m12'!E136+'m12'!G136+'m12'!I136+'m12'!K136+'m12'!M136</f>
        <v>0</v>
      </c>
      <c r="ID136" s="57">
        <f t="shared" si="166"/>
        <v>0</v>
      </c>
      <c r="IE136" s="57">
        <f>'m11'!BJ136+'m12'!D136+'m12'!F136+'m12'!H136+'m12'!J136+'m12'!L136+'m12'!N136</f>
        <v>0</v>
      </c>
      <c r="IF136" s="58"/>
      <c r="IG136" s="57">
        <f t="shared" si="167"/>
        <v>0</v>
      </c>
      <c r="IH136" s="61"/>
      <c r="II136" s="55">
        <f>'m12'!O136+'m12'!Q136+'m12'!S136+'m12'!U136+'m12'!W136+'m12'!Y136+'m12'!AA136</f>
        <v>0</v>
      </c>
      <c r="IJ136" s="57">
        <f t="shared" si="168"/>
        <v>0</v>
      </c>
      <c r="IK136" s="57">
        <f>'m12'!P136+'m12'!R136+'m12'!T136+'m12'!V136+'m12'!X136+'m12'!Z136+'m12'!AB136</f>
        <v>0</v>
      </c>
      <c r="IL136" s="58"/>
      <c r="IM136" s="57">
        <f t="shared" si="169"/>
        <v>0</v>
      </c>
      <c r="IN136" s="61"/>
      <c r="IO136" s="55">
        <f>'m12'!AC136+'m12'!AE136+'m12'!AG136+'m12'!AI136+'m12'!AK136+'m12'!AM136+'m12'!AO136</f>
        <v>0</v>
      </c>
      <c r="IP136" s="57">
        <f t="shared" si="170"/>
        <v>0</v>
      </c>
      <c r="IQ136" s="57">
        <f>'m12'!AD136+'m12'!AF136+'m12'!AH136+'m12'!AJ136+'m12'!AL136+'m12'!AN136+'m12'!AP136</f>
        <v>0</v>
      </c>
      <c r="IR136" s="58"/>
      <c r="IS136" s="57">
        <f t="shared" si="171"/>
        <v>0</v>
      </c>
      <c r="IT136" s="61"/>
      <c r="IU136" s="55">
        <f>'m12'!AQ136+'m12'!AS136+'m12'!AU136+'m12'!AW136+'m12'!AY136+'m12'!BA136+'m12'!BC136</f>
        <v>0</v>
      </c>
      <c r="IV136" s="57">
        <f t="shared" si="172"/>
        <v>0</v>
      </c>
      <c r="IW136" s="57">
        <f>'m12'!AR136+'m12'!AT136+'m12'!AV136+'m12'!AX136+'m12'!AZ136+'m12'!BB136+'m12'!BD136</f>
        <v>0</v>
      </c>
      <c r="IX136" s="58"/>
      <c r="IY136" s="57">
        <f t="shared" si="173"/>
        <v>0</v>
      </c>
      <c r="IZ136" s="61"/>
      <c r="JA136" s="55">
        <f>'m12'!BE136+'m12'!BG136+'m12'!BI136+'m12'!BK136</f>
        <v>0</v>
      </c>
      <c r="JB136" s="57">
        <f t="shared" si="174"/>
        <v>0</v>
      </c>
      <c r="JC136" s="57">
        <f>'m12'!BF136+'m12'!BH136+'m12'!BJ136+'m12'!BL136</f>
        <v>0</v>
      </c>
      <c r="JD136" s="58"/>
      <c r="JE136" s="57">
        <f t="shared" si="175"/>
        <v>0</v>
      </c>
    </row>
    <row r="137">
      <c r="A137" s="2" t="str">
        <f>IFERROR(__xludf.DUMMYFUNCTION("""COMPUTED_VALUE"""),"Zdeněk Diviš")</f>
        <v>Zdeněk Diviš</v>
      </c>
      <c r="B137" s="2"/>
      <c r="C137" s="48"/>
      <c r="D137" s="46"/>
      <c r="E137" s="46"/>
      <c r="F137" s="47"/>
      <c r="G137" s="46"/>
      <c r="H137" s="2"/>
      <c r="I137" s="48"/>
      <c r="J137" s="46"/>
      <c r="K137" s="46"/>
      <c r="L137" s="47"/>
      <c r="M137" s="46"/>
      <c r="N137" s="2"/>
      <c r="O137" s="48"/>
      <c r="P137" s="46"/>
      <c r="Q137" s="46"/>
      <c r="R137" s="47"/>
      <c r="S137" s="46"/>
      <c r="T137" s="2"/>
      <c r="U137" s="48"/>
      <c r="V137" s="46"/>
      <c r="W137" s="46"/>
      <c r="X137" s="47"/>
      <c r="Y137" s="46"/>
      <c r="Z137" s="2"/>
      <c r="AA137" s="48"/>
      <c r="AB137" s="46"/>
      <c r="AC137" s="46"/>
      <c r="AD137" s="47"/>
      <c r="AE137" s="46"/>
      <c r="AF137" s="2"/>
      <c r="AG137" s="48"/>
      <c r="AH137" s="46"/>
      <c r="AI137" s="46"/>
      <c r="AJ137" s="47"/>
      <c r="AK137" s="46"/>
      <c r="AL137" s="2"/>
      <c r="AM137" s="48"/>
      <c r="AN137" s="46"/>
      <c r="AO137" s="46"/>
      <c r="AP137" s="47"/>
      <c r="AQ137" s="46"/>
      <c r="AR137" s="2"/>
      <c r="AS137" s="48"/>
      <c r="AT137" s="46"/>
      <c r="AU137" s="46"/>
      <c r="AV137" s="47"/>
      <c r="AW137" s="62"/>
      <c r="AX137" s="2"/>
      <c r="AY137" s="98"/>
      <c r="AZ137" s="46"/>
      <c r="BA137" s="46"/>
      <c r="BB137" s="47"/>
      <c r="BC137" s="46"/>
      <c r="BD137" s="2"/>
      <c r="BE137" s="98"/>
      <c r="BF137" s="46"/>
      <c r="BG137" s="46"/>
      <c r="BH137" s="47"/>
      <c r="BI137" s="46"/>
      <c r="BJ137" s="2"/>
      <c r="BK137" s="98"/>
      <c r="BL137" s="46"/>
      <c r="BM137" s="46"/>
      <c r="BN137" s="47"/>
      <c r="BO137" s="46"/>
      <c r="BP137" s="2"/>
      <c r="BQ137" s="45"/>
      <c r="BR137" s="46"/>
      <c r="BS137" s="46"/>
      <c r="BT137" s="47"/>
      <c r="BU137" s="46"/>
      <c r="BV137" s="2"/>
      <c r="BW137" s="45"/>
      <c r="BX137" s="46"/>
      <c r="BY137" s="46"/>
      <c r="BZ137" s="47"/>
      <c r="CA137" s="46"/>
      <c r="CB137" s="2"/>
      <c r="CC137" s="45"/>
      <c r="CD137" s="46"/>
      <c r="CE137" s="46"/>
      <c r="CF137" s="64"/>
      <c r="CG137" s="46"/>
      <c r="CH137" s="2"/>
      <c r="CI137" s="45"/>
      <c r="CJ137" s="54"/>
      <c r="CK137" s="46"/>
      <c r="CL137" s="64"/>
      <c r="CM137" s="46"/>
      <c r="CN137" s="2"/>
      <c r="CO137" s="45"/>
      <c r="CP137" s="46"/>
      <c r="CQ137" s="46"/>
      <c r="CR137" s="64"/>
      <c r="CS137" s="46"/>
      <c r="CT137" s="2"/>
      <c r="CU137" s="45"/>
      <c r="CV137" s="46"/>
      <c r="CW137" s="46"/>
      <c r="CX137" s="64"/>
      <c r="CY137" s="46"/>
      <c r="CZ137" s="2"/>
      <c r="DA137" s="45"/>
      <c r="DB137" s="46"/>
      <c r="DC137" s="46"/>
      <c r="DD137" s="64"/>
      <c r="DE137" s="46"/>
      <c r="DF137" s="2"/>
      <c r="DG137" s="45"/>
      <c r="DH137" s="46"/>
      <c r="DI137" s="46"/>
      <c r="DJ137" s="64"/>
      <c r="DK137" s="46"/>
      <c r="DL137" s="2"/>
      <c r="DM137" s="45"/>
      <c r="DN137" s="46"/>
      <c r="DO137" s="46"/>
      <c r="DP137" s="64"/>
      <c r="DQ137" s="46"/>
      <c r="DR137" s="2"/>
      <c r="DS137" s="45"/>
      <c r="DT137" s="46"/>
      <c r="DU137" s="46"/>
      <c r="DV137" s="64"/>
      <c r="DW137" s="46"/>
      <c r="DX137" s="2"/>
      <c r="DY137" s="97"/>
      <c r="DZ137" s="63"/>
      <c r="EA137" s="63"/>
      <c r="EB137" s="64"/>
      <c r="EC137" s="63"/>
      <c r="ED137" s="66"/>
      <c r="EE137" s="97"/>
      <c r="EF137" s="63"/>
      <c r="EG137" s="63"/>
      <c r="EH137" s="64"/>
      <c r="EI137" s="63"/>
      <c r="EJ137" s="66"/>
      <c r="EK137" s="97"/>
      <c r="EL137" s="63"/>
      <c r="EM137" s="63"/>
      <c r="EN137" s="64"/>
      <c r="EO137" s="63"/>
      <c r="EP137" s="67"/>
      <c r="EQ137" s="55"/>
      <c r="ER137" s="57"/>
      <c r="ES137" s="57"/>
      <c r="ET137" s="68"/>
      <c r="EU137" s="57"/>
      <c r="EV137" s="67"/>
      <c r="EW137" s="55"/>
      <c r="EX137" s="57"/>
      <c r="EY137" s="57"/>
      <c r="EZ137" s="68"/>
      <c r="FA137" s="57"/>
      <c r="FB137" s="67"/>
      <c r="FC137" s="55"/>
      <c r="FD137" s="57"/>
      <c r="FE137" s="57"/>
      <c r="FF137" s="68"/>
      <c r="FG137" s="57"/>
      <c r="FH137" s="66"/>
      <c r="FI137" s="97"/>
      <c r="FJ137" s="63"/>
      <c r="FK137" s="63"/>
      <c r="FL137" s="64"/>
      <c r="FM137" s="63"/>
      <c r="FN137" s="67"/>
      <c r="FO137" s="55"/>
      <c r="FP137" s="57"/>
      <c r="FQ137" s="57"/>
      <c r="FR137" s="68"/>
      <c r="FS137" s="57"/>
      <c r="FT137" s="67"/>
      <c r="FU137" s="55"/>
      <c r="FV137" s="57"/>
      <c r="FW137" s="57"/>
      <c r="FX137" s="68"/>
      <c r="FY137" s="57"/>
      <c r="FZ137" s="67"/>
      <c r="GA137" s="55"/>
      <c r="GB137" s="57"/>
      <c r="GC137" s="57"/>
      <c r="GD137" s="68"/>
      <c r="GE137" s="57"/>
      <c r="GF137" s="69">
        <f>IFERROR(__xludf.DUMMYFUNCTION("""COMPUTED_VALUE"""),100.0)</f>
        <v>100</v>
      </c>
      <c r="GG137" s="55">
        <f>'m10'!K137+'m10'!M137+'m10'!O137+'m10'!Q137+'m10'!S137+'m10'!U137+'m10'!W137</f>
        <v>0</v>
      </c>
      <c r="GH137" s="57">
        <f t="shared" si="150"/>
        <v>0</v>
      </c>
      <c r="GI137" s="57">
        <f>'m10'!L137+'m10'!N137+'m10'!P137+'m10'!R137+'m10'!T137+'m10'!V137+'m10'!X137</f>
        <v>0</v>
      </c>
      <c r="GJ137" s="68"/>
      <c r="GK137" s="57">
        <f t="shared" si="151"/>
        <v>0</v>
      </c>
      <c r="GL137" s="67"/>
      <c r="GM137" s="55">
        <f>'m10'!Y137+'m10'!AA137+'m10'!AC137+'m10'!AE137+'m10'!AG137+'m10'!AI137+'m10'!AK137</f>
        <v>0</v>
      </c>
      <c r="GN137" s="57">
        <f t="shared" si="152"/>
        <v>0</v>
      </c>
      <c r="GO137" s="57">
        <f>'m10'!Z137+'m10'!AB137+'m10'!AD137+'m10'!AF137+'m10'!AH137+'m10'!AJ137+'m10'!AL137</f>
        <v>0</v>
      </c>
      <c r="GP137" s="68"/>
      <c r="GQ137" s="57">
        <f t="shared" si="153"/>
        <v>0</v>
      </c>
      <c r="GR137" s="61"/>
      <c r="GS137" s="55">
        <f>'m10'!AM137+'m10'!AO137+'m10'!AQ137+'m10'!AS137+'m10'!AU137+'m10'!AW137+'m10'!AY137</f>
        <v>29.5</v>
      </c>
      <c r="GT137" s="57">
        <f t="shared" si="154"/>
        <v>2950</v>
      </c>
      <c r="GU137" s="57">
        <f>'m10'!AN137+'m10'!AP137+'m10'!AR137+'m10'!AT137+'m10'!AV137+'m10'!AX137+'m10'!AZ137</f>
        <v>0</v>
      </c>
      <c r="GV137" s="58"/>
      <c r="GW137" s="57">
        <f t="shared" si="155"/>
        <v>-2950</v>
      </c>
      <c r="GX137" s="61"/>
      <c r="GY137" s="55">
        <f>'m10'!BA137+'m10'!BC137+'m10'!BE137+'m10'!BG137+'m10'!BI137+'m10'!BK137+'m11'!C137</f>
        <v>4.5</v>
      </c>
      <c r="GZ137" s="57">
        <f t="shared" si="156"/>
        <v>450</v>
      </c>
      <c r="HA137" s="57">
        <f>'m10'!BB137+'m10'!BD137+'m10'!BF137+'m10'!BH137+'m10'!BJ137+'m10'!BL137+'m11'!D137</f>
        <v>0</v>
      </c>
      <c r="HB137" s="58"/>
      <c r="HC137" s="57">
        <f t="shared" si="157"/>
        <v>-450</v>
      </c>
      <c r="HD137" s="69">
        <f>IFERROR(__xludf.DUMMYFUNCTION("""COMPUTED_VALUE"""),100.0)</f>
        <v>100</v>
      </c>
      <c r="HE137" s="55">
        <f>'m11'!E137+'m11'!G137+'m11'!I137+'m11'!K137+'m11'!M137+'m11'!O137+'m11'!Q137</f>
        <v>28.5</v>
      </c>
      <c r="HF137" s="57">
        <f t="shared" si="158"/>
        <v>2850</v>
      </c>
      <c r="HG137" s="57">
        <f>'m11'!F137+'m11'!H137+'m11'!J137+'m11'!L137+'m11'!N137+'m11'!P137+'m11'!R137</f>
        <v>0</v>
      </c>
      <c r="HH137" s="68"/>
      <c r="HI137" s="57">
        <f t="shared" si="159"/>
        <v>-2850</v>
      </c>
      <c r="HJ137" s="67"/>
      <c r="HK137" s="55">
        <f>'m11'!S137+'m11'!U137+'m11'!W137+'m11'!Y137+'m11'!AA137+'m11'!AC137+'m11'!AE137</f>
        <v>2</v>
      </c>
      <c r="HL137" s="57">
        <f t="shared" si="160"/>
        <v>200</v>
      </c>
      <c r="HM137" s="57">
        <f>'m11'!T137+'m11'!V137+'m11'!X137+'m11'!Z137+'m11'!AB137+'m11'!AD137+'m11'!AF137</f>
        <v>0</v>
      </c>
      <c r="HN137" s="68"/>
      <c r="HO137" s="57">
        <f t="shared" si="161"/>
        <v>-200</v>
      </c>
      <c r="HP137" s="61"/>
      <c r="HQ137" s="55">
        <f>'m11'!AG137+'m11'!AI137+'m11'!AK137+'m11'!AM137+'m11'!AO137+'m11'!AQ137+'m11'!AS137</f>
        <v>0</v>
      </c>
      <c r="HR137" s="57">
        <f t="shared" si="162"/>
        <v>0</v>
      </c>
      <c r="HS137" s="57">
        <f>'m11'!AH137+'m11'!AJ137+'m11'!AL137+'m11'!AN137+'m11'!AP137+'m11'!AR137+'m11'!AT137</f>
        <v>0</v>
      </c>
      <c r="HT137" s="58"/>
      <c r="HU137" s="57">
        <f t="shared" si="163"/>
        <v>0</v>
      </c>
      <c r="HV137" s="61"/>
      <c r="HW137" s="55">
        <f>'m11'!AU137+'m11'!AW137+'m11'!AY137+'m11'!BA137+'m11'!BC137+'m11'!BE137+'m11'!BG137</f>
        <v>10</v>
      </c>
      <c r="HX137" s="57">
        <f t="shared" si="164"/>
        <v>1000</v>
      </c>
      <c r="HY137" s="57">
        <f>'m11'!AV137+'m11'!AX137+'m11'!AZ137+'m11'!BB137+'m11'!BD137+'m11'!BF137+'m11'!BH137</f>
        <v>0</v>
      </c>
      <c r="HZ137" s="58"/>
      <c r="IA137" s="57">
        <f t="shared" si="165"/>
        <v>-1000</v>
      </c>
      <c r="IB137" s="61">
        <f>IFERROR(__xludf.DUMMYFUNCTION("""COMPUTED_VALUE"""),100.0)</f>
        <v>100</v>
      </c>
      <c r="IC137" s="55">
        <f>'m11'!BI137+'m12'!C137+'m12'!E137+'m12'!G137+'m12'!I137+'m12'!K137+'m12'!M137</f>
        <v>8.5</v>
      </c>
      <c r="ID137" s="57">
        <f t="shared" si="166"/>
        <v>850</v>
      </c>
      <c r="IE137" s="57">
        <f>'m11'!BJ137+'m12'!D137+'m12'!F137+'m12'!H137+'m12'!J137+'m12'!L137+'m12'!N137</f>
        <v>0</v>
      </c>
      <c r="IF137" s="58"/>
      <c r="IG137" s="57">
        <f t="shared" si="167"/>
        <v>-850</v>
      </c>
      <c r="IH137" s="61"/>
      <c r="II137" s="55">
        <f>'m12'!O137+'m12'!Q137+'m12'!S137+'m12'!U137+'m12'!W137+'m12'!Y137+'m12'!AA137</f>
        <v>0</v>
      </c>
      <c r="IJ137" s="57">
        <f t="shared" si="168"/>
        <v>0</v>
      </c>
      <c r="IK137" s="57">
        <f>'m12'!P137+'m12'!R137+'m12'!T137+'m12'!V137+'m12'!X137+'m12'!Z137+'m12'!AB137</f>
        <v>0</v>
      </c>
      <c r="IL137" s="58"/>
      <c r="IM137" s="57">
        <f t="shared" si="169"/>
        <v>0</v>
      </c>
      <c r="IN137" s="61"/>
      <c r="IO137" s="55">
        <f>'m12'!AC137+'m12'!AE137+'m12'!AG137+'m12'!AI137+'m12'!AK137+'m12'!AM137+'m12'!AO137</f>
        <v>0</v>
      </c>
      <c r="IP137" s="57">
        <f t="shared" si="170"/>
        <v>0</v>
      </c>
      <c r="IQ137" s="57">
        <f>'m12'!AD137+'m12'!AF137+'m12'!AH137+'m12'!AJ137+'m12'!AL137+'m12'!AN137+'m12'!AP137</f>
        <v>0</v>
      </c>
      <c r="IR137" s="58"/>
      <c r="IS137" s="57">
        <f t="shared" si="171"/>
        <v>0</v>
      </c>
      <c r="IT137" s="61"/>
      <c r="IU137" s="55">
        <f>'m12'!AQ137+'m12'!AS137+'m12'!AU137+'m12'!AW137+'m12'!AY137+'m12'!BA137+'m12'!BC137</f>
        <v>0</v>
      </c>
      <c r="IV137" s="57">
        <f t="shared" si="172"/>
        <v>0</v>
      </c>
      <c r="IW137" s="57">
        <f>'m12'!AR137+'m12'!AT137+'m12'!AV137+'m12'!AX137+'m12'!AZ137+'m12'!BB137+'m12'!BD137</f>
        <v>0</v>
      </c>
      <c r="IX137" s="58"/>
      <c r="IY137" s="57">
        <f t="shared" si="173"/>
        <v>0</v>
      </c>
      <c r="IZ137" s="61"/>
      <c r="JA137" s="55">
        <f>'m12'!BE137+'m12'!BG137+'m12'!BI137+'m12'!BK137</f>
        <v>0</v>
      </c>
      <c r="JB137" s="57">
        <f t="shared" si="174"/>
        <v>0</v>
      </c>
      <c r="JC137" s="57">
        <f>'m12'!BF137+'m12'!BH137+'m12'!BJ137+'m12'!BL137</f>
        <v>0</v>
      </c>
      <c r="JD137" s="58"/>
      <c r="JE137" s="57">
        <f t="shared" si="175"/>
        <v>0</v>
      </c>
    </row>
    <row r="138">
      <c r="A138" s="2" t="str">
        <f>IFERROR(__xludf.DUMMYFUNCTION("""COMPUTED_VALUE"""),"Anna Demčáková")</f>
        <v>Anna Demčáková</v>
      </c>
      <c r="B138" s="2"/>
      <c r="C138" s="48"/>
      <c r="D138" s="46"/>
      <c r="E138" s="46"/>
      <c r="F138" s="47"/>
      <c r="G138" s="46"/>
      <c r="H138" s="2"/>
      <c r="I138" s="48"/>
      <c r="J138" s="46"/>
      <c r="K138" s="46"/>
      <c r="L138" s="47"/>
      <c r="M138" s="46"/>
      <c r="N138" s="2"/>
      <c r="O138" s="48"/>
      <c r="P138" s="46"/>
      <c r="Q138" s="46"/>
      <c r="R138" s="47"/>
      <c r="S138" s="46"/>
      <c r="T138" s="2"/>
      <c r="U138" s="48"/>
      <c r="V138" s="46"/>
      <c r="W138" s="46"/>
      <c r="X138" s="47"/>
      <c r="Y138" s="46"/>
      <c r="Z138" s="2"/>
      <c r="AA138" s="48"/>
      <c r="AB138" s="46"/>
      <c r="AC138" s="46"/>
      <c r="AD138" s="47"/>
      <c r="AE138" s="46"/>
      <c r="AF138" s="2"/>
      <c r="AG138" s="48"/>
      <c r="AH138" s="46"/>
      <c r="AI138" s="46"/>
      <c r="AJ138" s="47"/>
      <c r="AK138" s="46"/>
      <c r="AL138" s="2"/>
      <c r="AM138" s="48"/>
      <c r="AN138" s="46"/>
      <c r="AO138" s="46"/>
      <c r="AP138" s="47"/>
      <c r="AQ138" s="46"/>
      <c r="AR138" s="2"/>
      <c r="AS138" s="48"/>
      <c r="AT138" s="46"/>
      <c r="AU138" s="46"/>
      <c r="AV138" s="47"/>
      <c r="AW138" s="62"/>
      <c r="AX138" s="2"/>
      <c r="AY138" s="98"/>
      <c r="AZ138" s="46"/>
      <c r="BA138" s="46"/>
      <c r="BB138" s="47"/>
      <c r="BC138" s="46"/>
      <c r="BD138" s="2"/>
      <c r="BE138" s="98"/>
      <c r="BF138" s="46"/>
      <c r="BG138" s="46"/>
      <c r="BH138" s="47"/>
      <c r="BI138" s="46"/>
      <c r="BJ138" s="2"/>
      <c r="BK138" s="98"/>
      <c r="BL138" s="46"/>
      <c r="BM138" s="46"/>
      <c r="BN138" s="47"/>
      <c r="BO138" s="46"/>
      <c r="BP138" s="2"/>
      <c r="BQ138" s="45"/>
      <c r="BR138" s="46"/>
      <c r="BS138" s="46"/>
      <c r="BT138" s="47"/>
      <c r="BU138" s="46"/>
      <c r="BV138" s="2"/>
      <c r="BW138" s="45"/>
      <c r="BX138" s="46"/>
      <c r="BY138" s="46"/>
      <c r="BZ138" s="47"/>
      <c r="CA138" s="46"/>
      <c r="CB138" s="2"/>
      <c r="CC138" s="45"/>
      <c r="CD138" s="46"/>
      <c r="CE138" s="46"/>
      <c r="CF138" s="64"/>
      <c r="CG138" s="46"/>
      <c r="CH138" s="2"/>
      <c r="CI138" s="45"/>
      <c r="CJ138" s="54"/>
      <c r="CK138" s="46"/>
      <c r="CL138" s="64"/>
      <c r="CM138" s="46"/>
      <c r="CN138" s="2"/>
      <c r="CO138" s="45"/>
      <c r="CP138" s="46"/>
      <c r="CQ138" s="46"/>
      <c r="CR138" s="64"/>
      <c r="CS138" s="46"/>
      <c r="CT138" s="2"/>
      <c r="CU138" s="45"/>
      <c r="CV138" s="46"/>
      <c r="CW138" s="46"/>
      <c r="CX138" s="64"/>
      <c r="CY138" s="46"/>
      <c r="CZ138" s="2"/>
      <c r="DA138" s="45"/>
      <c r="DB138" s="46"/>
      <c r="DC138" s="46"/>
      <c r="DD138" s="64"/>
      <c r="DE138" s="46"/>
      <c r="DF138" s="2"/>
      <c r="DG138" s="45"/>
      <c r="DH138" s="46"/>
      <c r="DI138" s="46"/>
      <c r="DJ138" s="64"/>
      <c r="DK138" s="46"/>
      <c r="DL138" s="2"/>
      <c r="DM138" s="45"/>
      <c r="DN138" s="46"/>
      <c r="DO138" s="46"/>
      <c r="DP138" s="64"/>
      <c r="DQ138" s="46"/>
      <c r="DR138" s="2"/>
      <c r="DS138" s="45"/>
      <c r="DT138" s="46"/>
      <c r="DU138" s="46"/>
      <c r="DV138" s="64"/>
      <c r="DW138" s="46"/>
      <c r="DX138" s="2"/>
      <c r="DY138" s="97"/>
      <c r="DZ138" s="63"/>
      <c r="EA138" s="63"/>
      <c r="EB138" s="64"/>
      <c r="EC138" s="63"/>
      <c r="ED138" s="66"/>
      <c r="EE138" s="97"/>
      <c r="EF138" s="63"/>
      <c r="EG138" s="63"/>
      <c r="EH138" s="64"/>
      <c r="EI138" s="63"/>
      <c r="EJ138" s="66"/>
      <c r="EK138" s="97"/>
      <c r="EL138" s="63"/>
      <c r="EM138" s="63"/>
      <c r="EN138" s="64"/>
      <c r="EO138" s="63"/>
      <c r="EP138" s="67"/>
      <c r="EQ138" s="55"/>
      <c r="ER138" s="57"/>
      <c r="ES138" s="57"/>
      <c r="ET138" s="68"/>
      <c r="EU138" s="57"/>
      <c r="EV138" s="67"/>
      <c r="EW138" s="55"/>
      <c r="EX138" s="57"/>
      <c r="EY138" s="57"/>
      <c r="EZ138" s="68"/>
      <c r="FA138" s="57"/>
      <c r="FB138" s="67"/>
      <c r="FC138" s="55"/>
      <c r="FD138" s="57"/>
      <c r="FE138" s="57"/>
      <c r="FF138" s="68"/>
      <c r="FG138" s="57"/>
      <c r="FH138" s="66"/>
      <c r="FI138" s="97"/>
      <c r="FJ138" s="63"/>
      <c r="FK138" s="63"/>
      <c r="FL138" s="64"/>
      <c r="FM138" s="63"/>
      <c r="FN138" s="67"/>
      <c r="FO138" s="55"/>
      <c r="FP138" s="57"/>
      <c r="FQ138" s="57"/>
      <c r="FR138" s="68"/>
      <c r="FS138" s="57"/>
      <c r="FT138" s="67"/>
      <c r="FU138" s="55"/>
      <c r="FV138" s="57"/>
      <c r="FW138" s="57"/>
      <c r="FX138" s="68"/>
      <c r="FY138" s="57"/>
      <c r="FZ138" s="67"/>
      <c r="GA138" s="55"/>
      <c r="GB138" s="57"/>
      <c r="GC138" s="57"/>
      <c r="GD138" s="68"/>
      <c r="GE138" s="57"/>
      <c r="GF138" s="69">
        <f>IFERROR(__xludf.DUMMYFUNCTION("""COMPUTED_VALUE"""),100.0)</f>
        <v>100</v>
      </c>
      <c r="GG138" s="55">
        <f>'m10'!K138+'m10'!M138+'m10'!O138+'m10'!Q138+'m10'!S138+'m10'!U138+'m10'!W138</f>
        <v>0</v>
      </c>
      <c r="GH138" s="57">
        <f t="shared" si="150"/>
        <v>0</v>
      </c>
      <c r="GI138" s="57">
        <f>'m10'!L138+'m10'!N138+'m10'!P138+'m10'!R138+'m10'!T138+'m10'!V138+'m10'!X138</f>
        <v>0</v>
      </c>
      <c r="GJ138" s="68"/>
      <c r="GK138" s="57">
        <f t="shared" si="151"/>
        <v>0</v>
      </c>
      <c r="GL138" s="67"/>
      <c r="GM138" s="55">
        <f>'m10'!Y138+'m10'!AA138+'m10'!AC138+'m10'!AE138+'m10'!AG138+'m10'!AI138+'m10'!AK138</f>
        <v>8.5</v>
      </c>
      <c r="GN138" s="57">
        <f t="shared" si="152"/>
        <v>850</v>
      </c>
      <c r="GO138" s="57">
        <f>'m10'!Z138+'m10'!AB138+'m10'!AD138+'m10'!AF138+'m10'!AH138+'m10'!AJ138+'m10'!AL138</f>
        <v>0</v>
      </c>
      <c r="GP138" s="68"/>
      <c r="GQ138" s="57">
        <f t="shared" si="153"/>
        <v>-850</v>
      </c>
      <c r="GR138" s="102">
        <f>500</f>
        <v>500</v>
      </c>
      <c r="GS138" s="55">
        <f>'m10'!AM138+'m10'!AO138+'m10'!AQ138+'m10'!AS138+'m10'!AU138+'m10'!AW138+'m10'!AY138</f>
        <v>43</v>
      </c>
      <c r="GT138" s="57">
        <f t="shared" si="154"/>
        <v>4300</v>
      </c>
      <c r="GU138" s="57">
        <f>'m10'!AN138+'m10'!AP138+'m10'!AR138+'m10'!AT138+'m10'!AV138+'m10'!AX138+'m10'!AZ138</f>
        <v>0</v>
      </c>
      <c r="GV138" s="58"/>
      <c r="GW138" s="57">
        <f t="shared" si="155"/>
        <v>-4300</v>
      </c>
      <c r="GX138" s="61"/>
      <c r="GY138" s="55">
        <f>'m10'!BA138+'m10'!BC138+'m10'!BE138+'m10'!BG138+'m10'!BI138+'m10'!BK138+'m11'!C138</f>
        <v>35.5</v>
      </c>
      <c r="GZ138" s="57">
        <f t="shared" si="156"/>
        <v>3550</v>
      </c>
      <c r="HA138" s="57">
        <f>'m10'!BB138+'m10'!BD138+'m10'!BF138+'m10'!BH138+'m10'!BJ138+'m10'!BL138+'m11'!D138</f>
        <v>0</v>
      </c>
      <c r="HB138" s="58"/>
      <c r="HC138" s="57">
        <f t="shared" si="157"/>
        <v>-3550</v>
      </c>
      <c r="HD138" s="69">
        <f>IFERROR(__xludf.DUMMYFUNCTION("""COMPUTED_VALUE"""),100.0)</f>
        <v>100</v>
      </c>
      <c r="HE138" s="55">
        <f>'m11'!E138+'m11'!G138+'m11'!I138+'m11'!K138+'m11'!M138+'m11'!O138+'m11'!Q138</f>
        <v>50.5</v>
      </c>
      <c r="HF138" s="57">
        <f t="shared" si="158"/>
        <v>5050</v>
      </c>
      <c r="HG138" s="57">
        <f>'m11'!F138+'m11'!H138+'m11'!J138+'m11'!L138+'m11'!N138+'m11'!P138+'m11'!R138</f>
        <v>0</v>
      </c>
      <c r="HH138" s="68"/>
      <c r="HI138" s="57">
        <f t="shared" si="159"/>
        <v>-5050</v>
      </c>
      <c r="HJ138" s="67"/>
      <c r="HK138" s="55">
        <f>'m11'!S138+'m11'!U138+'m11'!W138+'m11'!Y138+'m11'!AA138+'m11'!AC138+'m11'!AE138</f>
        <v>37</v>
      </c>
      <c r="HL138" s="57">
        <f t="shared" si="160"/>
        <v>3700</v>
      </c>
      <c r="HM138" s="57">
        <f>'m11'!T138+'m11'!V138+'m11'!X138+'m11'!Z138+'m11'!AB138+'m11'!AD138+'m11'!AF138</f>
        <v>0</v>
      </c>
      <c r="HN138" s="68"/>
      <c r="HO138" s="57">
        <f t="shared" si="161"/>
        <v>-3700</v>
      </c>
      <c r="HP138" s="102"/>
      <c r="HQ138" s="55">
        <f>'m11'!AG138+'m11'!AI138+'m11'!AK138+'m11'!AM138+'m11'!AO138+'m11'!AQ138+'m11'!AS138</f>
        <v>42.5</v>
      </c>
      <c r="HR138" s="57">
        <f t="shared" si="162"/>
        <v>4250</v>
      </c>
      <c r="HS138" s="57">
        <f>'m11'!AH138+'m11'!AJ138+'m11'!AL138+'m11'!AN138+'m11'!AP138+'m11'!AR138+'m11'!AT138</f>
        <v>0</v>
      </c>
      <c r="HT138" s="58"/>
      <c r="HU138" s="57">
        <f t="shared" si="163"/>
        <v>-4250</v>
      </c>
      <c r="HV138" s="61"/>
      <c r="HW138" s="55">
        <f>'m11'!AU138+'m11'!AW138+'m11'!AY138+'m11'!BA138+'m11'!BC138+'m11'!BE138+'m11'!BG138</f>
        <v>34</v>
      </c>
      <c r="HX138" s="57">
        <f t="shared" si="164"/>
        <v>3400</v>
      </c>
      <c r="HY138" s="57">
        <f>'m11'!AV138+'m11'!AX138+'m11'!AZ138+'m11'!BB138+'m11'!BD138+'m11'!BF138+'m11'!BH138</f>
        <v>0</v>
      </c>
      <c r="HZ138" s="58"/>
      <c r="IA138" s="57">
        <f t="shared" si="165"/>
        <v>-3400</v>
      </c>
      <c r="IB138" s="61">
        <f>IFERROR(__xludf.DUMMYFUNCTION("""COMPUTED_VALUE"""),100.0)</f>
        <v>100</v>
      </c>
      <c r="IC138" s="55">
        <f>'m11'!BI138+'m12'!C138+'m12'!E138+'m12'!G138+'m12'!I138+'m12'!K138+'m12'!M138</f>
        <v>34.5</v>
      </c>
      <c r="ID138" s="57">
        <f t="shared" si="166"/>
        <v>3450</v>
      </c>
      <c r="IE138" s="57">
        <f>'m11'!BJ138+'m12'!D138+'m12'!F138+'m12'!H138+'m12'!J138+'m12'!L138+'m12'!N138</f>
        <v>0</v>
      </c>
      <c r="IF138" s="58"/>
      <c r="IG138" s="57">
        <f t="shared" si="167"/>
        <v>-3450</v>
      </c>
      <c r="IH138" s="61"/>
      <c r="II138" s="55">
        <f>'m12'!O138+'m12'!Q138+'m12'!S138+'m12'!U138+'m12'!W138+'m12'!Y138+'m12'!AA138</f>
        <v>0</v>
      </c>
      <c r="IJ138" s="57">
        <f t="shared" si="168"/>
        <v>0</v>
      </c>
      <c r="IK138" s="57">
        <f>'m12'!P138+'m12'!R138+'m12'!T138+'m12'!V138+'m12'!X138+'m12'!Z138+'m12'!AB138</f>
        <v>0</v>
      </c>
      <c r="IL138" s="58"/>
      <c r="IM138" s="57">
        <f t="shared" si="169"/>
        <v>0</v>
      </c>
      <c r="IN138" s="61"/>
      <c r="IO138" s="55">
        <f>'m12'!AC138+'m12'!AE138+'m12'!AG138+'m12'!AI138+'m12'!AK138+'m12'!AM138+'m12'!AO138</f>
        <v>34</v>
      </c>
      <c r="IP138" s="57">
        <f t="shared" si="170"/>
        <v>3400</v>
      </c>
      <c r="IQ138" s="57">
        <f>'m12'!AD138+'m12'!AF138+'m12'!AH138+'m12'!AJ138+'m12'!AL138+'m12'!AN138+'m12'!AP138</f>
        <v>0</v>
      </c>
      <c r="IR138" s="58"/>
      <c r="IS138" s="57">
        <f t="shared" si="171"/>
        <v>-3400</v>
      </c>
      <c r="IT138" s="61"/>
      <c r="IU138" s="55">
        <f>'m12'!AQ138+'m12'!AS138+'m12'!AU138+'m12'!AW138+'m12'!AY138+'m12'!BA138+'m12'!BC138</f>
        <v>8</v>
      </c>
      <c r="IV138" s="57">
        <f t="shared" si="172"/>
        <v>800</v>
      </c>
      <c r="IW138" s="57">
        <f>'m12'!AR138+'m12'!AT138+'m12'!AV138+'m12'!AX138+'m12'!AZ138+'m12'!BB138+'m12'!BD138</f>
        <v>0</v>
      </c>
      <c r="IX138" s="58"/>
      <c r="IY138" s="57">
        <f t="shared" si="173"/>
        <v>-800</v>
      </c>
      <c r="IZ138" s="61"/>
      <c r="JA138" s="55">
        <f>'m12'!BE138+'m12'!BG138+'m12'!BI138+'m12'!BK138</f>
        <v>0</v>
      </c>
      <c r="JB138" s="57">
        <f t="shared" si="174"/>
        <v>0</v>
      </c>
      <c r="JC138" s="57">
        <f>'m12'!BF138+'m12'!BH138+'m12'!BJ138+'m12'!BL138</f>
        <v>0</v>
      </c>
      <c r="JD138" s="58"/>
      <c r="JE138" s="57">
        <f t="shared" si="175"/>
        <v>0</v>
      </c>
    </row>
    <row r="139">
      <c r="A139" s="2" t="str">
        <f>IFERROR(__xludf.DUMMYFUNCTION("""COMPUTED_VALUE"""),"Ondřej Hodik-x")</f>
        <v>Ondřej Hodik-x</v>
      </c>
      <c r="B139" s="2"/>
      <c r="C139" s="48"/>
      <c r="D139" s="46"/>
      <c r="E139" s="46"/>
      <c r="F139" s="47"/>
      <c r="G139" s="46"/>
      <c r="H139" s="2"/>
      <c r="I139" s="48"/>
      <c r="J139" s="46"/>
      <c r="K139" s="46"/>
      <c r="L139" s="47"/>
      <c r="M139" s="46"/>
      <c r="N139" s="2"/>
      <c r="O139" s="48"/>
      <c r="P139" s="46"/>
      <c r="Q139" s="46"/>
      <c r="R139" s="47"/>
      <c r="S139" s="46"/>
      <c r="T139" s="2"/>
      <c r="U139" s="48"/>
      <c r="V139" s="46"/>
      <c r="W139" s="46"/>
      <c r="X139" s="47"/>
      <c r="Y139" s="46"/>
      <c r="Z139" s="2"/>
      <c r="AA139" s="48"/>
      <c r="AB139" s="46"/>
      <c r="AC139" s="46"/>
      <c r="AD139" s="47"/>
      <c r="AE139" s="46"/>
      <c r="AF139" s="2"/>
      <c r="AG139" s="48"/>
      <c r="AH139" s="46"/>
      <c r="AI139" s="46"/>
      <c r="AJ139" s="47"/>
      <c r="AK139" s="46"/>
      <c r="AL139" s="2"/>
      <c r="AM139" s="48"/>
      <c r="AN139" s="46"/>
      <c r="AO139" s="46"/>
      <c r="AP139" s="47"/>
      <c r="AQ139" s="46"/>
      <c r="AR139" s="2"/>
      <c r="AS139" s="48"/>
      <c r="AT139" s="46"/>
      <c r="AU139" s="46"/>
      <c r="AV139" s="47"/>
      <c r="AW139" s="62"/>
      <c r="AX139" s="2"/>
      <c r="AY139" s="98"/>
      <c r="AZ139" s="46"/>
      <c r="BA139" s="46"/>
      <c r="BB139" s="47"/>
      <c r="BC139" s="46"/>
      <c r="BD139" s="2"/>
      <c r="BE139" s="98"/>
      <c r="BF139" s="46"/>
      <c r="BG139" s="46"/>
      <c r="BH139" s="47"/>
      <c r="BI139" s="46"/>
      <c r="BJ139" s="2"/>
      <c r="BK139" s="98"/>
      <c r="BL139" s="46"/>
      <c r="BM139" s="46"/>
      <c r="BN139" s="47"/>
      <c r="BO139" s="46"/>
      <c r="BP139" s="2"/>
      <c r="BQ139" s="45"/>
      <c r="BR139" s="46"/>
      <c r="BS139" s="46"/>
      <c r="BT139" s="47"/>
      <c r="BU139" s="46"/>
      <c r="BV139" s="2"/>
      <c r="BW139" s="45"/>
      <c r="BX139" s="46"/>
      <c r="BY139" s="46"/>
      <c r="BZ139" s="47"/>
      <c r="CA139" s="46"/>
      <c r="CB139" s="2"/>
      <c r="CC139" s="45"/>
      <c r="CD139" s="46"/>
      <c r="CE139" s="46"/>
      <c r="CF139" s="64"/>
      <c r="CG139" s="46"/>
      <c r="CH139" s="2"/>
      <c r="CI139" s="45"/>
      <c r="CJ139" s="54"/>
      <c r="CK139" s="46"/>
      <c r="CL139" s="64"/>
      <c r="CM139" s="46"/>
      <c r="CN139" s="2"/>
      <c r="CO139" s="45"/>
      <c r="CP139" s="46"/>
      <c r="CQ139" s="46"/>
      <c r="CR139" s="64"/>
      <c r="CS139" s="46"/>
      <c r="CT139" s="2"/>
      <c r="CU139" s="45"/>
      <c r="CV139" s="46"/>
      <c r="CW139" s="46"/>
      <c r="CX139" s="64"/>
      <c r="CY139" s="46"/>
      <c r="CZ139" s="2"/>
      <c r="DA139" s="45"/>
      <c r="DB139" s="46"/>
      <c r="DC139" s="46"/>
      <c r="DD139" s="64"/>
      <c r="DE139" s="46"/>
      <c r="DF139" s="2"/>
      <c r="DG139" s="45"/>
      <c r="DH139" s="46"/>
      <c r="DI139" s="46"/>
      <c r="DJ139" s="64"/>
      <c r="DK139" s="46"/>
      <c r="DL139" s="2"/>
      <c r="DM139" s="45"/>
      <c r="DN139" s="46"/>
      <c r="DO139" s="46"/>
      <c r="DP139" s="64"/>
      <c r="DQ139" s="46"/>
      <c r="DR139" s="2"/>
      <c r="DS139" s="45"/>
      <c r="DT139" s="46"/>
      <c r="DU139" s="46"/>
      <c r="DV139" s="64"/>
      <c r="DW139" s="46"/>
      <c r="DX139" s="2"/>
      <c r="DY139" s="97"/>
      <c r="DZ139" s="63"/>
      <c r="EA139" s="63"/>
      <c r="EB139" s="64"/>
      <c r="EC139" s="63"/>
      <c r="ED139" s="66"/>
      <c r="EE139" s="97"/>
      <c r="EF139" s="63"/>
      <c r="EG139" s="63"/>
      <c r="EH139" s="64"/>
      <c r="EI139" s="63"/>
      <c r="EJ139" s="66"/>
      <c r="EK139" s="97"/>
      <c r="EL139" s="63"/>
      <c r="EM139" s="63"/>
      <c r="EN139" s="64"/>
      <c r="EO139" s="63"/>
      <c r="EP139" s="67"/>
      <c r="EQ139" s="55"/>
      <c r="ER139" s="57"/>
      <c r="ES139" s="57"/>
      <c r="ET139" s="68"/>
      <c r="EU139" s="57"/>
      <c r="EV139" s="67"/>
      <c r="EW139" s="55"/>
      <c r="EX139" s="57"/>
      <c r="EY139" s="57"/>
      <c r="EZ139" s="68"/>
      <c r="FA139" s="57"/>
      <c r="FB139" s="67"/>
      <c r="FC139" s="55"/>
      <c r="FD139" s="57"/>
      <c r="FE139" s="57"/>
      <c r="FF139" s="68"/>
      <c r="FG139" s="57"/>
      <c r="FH139" s="66"/>
      <c r="FI139" s="97"/>
      <c r="FJ139" s="63"/>
      <c r="FK139" s="63"/>
      <c r="FL139" s="64"/>
      <c r="FM139" s="63"/>
      <c r="FN139" s="67"/>
      <c r="FO139" s="55"/>
      <c r="FP139" s="57"/>
      <c r="FQ139" s="57"/>
      <c r="FR139" s="68"/>
      <c r="FS139" s="57"/>
      <c r="FT139" s="67"/>
      <c r="FU139" s="55"/>
      <c r="FV139" s="57"/>
      <c r="FW139" s="57"/>
      <c r="FX139" s="68"/>
      <c r="FY139" s="57"/>
      <c r="FZ139" s="67"/>
      <c r="GA139" s="55"/>
      <c r="GB139" s="57"/>
      <c r="GC139" s="57"/>
      <c r="GD139" s="68"/>
      <c r="GE139" s="57"/>
      <c r="GF139" s="69">
        <f>IFERROR(__xludf.DUMMYFUNCTION("""COMPUTED_VALUE"""),100.0)</f>
        <v>100</v>
      </c>
      <c r="GG139" s="55">
        <f>'m10'!K139+'m10'!M139+'m10'!O139+'m10'!Q139+'m10'!S139+'m10'!U139+'m10'!W139</f>
        <v>0</v>
      </c>
      <c r="GH139" s="57">
        <f t="shared" si="150"/>
        <v>0</v>
      </c>
      <c r="GI139" s="57">
        <f>'m10'!L139+'m10'!N139+'m10'!P139+'m10'!R139+'m10'!T139+'m10'!V139+'m10'!X139</f>
        <v>0</v>
      </c>
      <c r="GJ139" s="68"/>
      <c r="GK139" s="57">
        <f t="shared" si="151"/>
        <v>0</v>
      </c>
      <c r="GL139" s="67"/>
      <c r="GM139" s="55">
        <f>'m10'!Y139+'m10'!AA139+'m10'!AC139+'m10'!AE139+'m10'!AG139+'m10'!AI139+'m10'!AK139</f>
        <v>0</v>
      </c>
      <c r="GN139" s="57">
        <f t="shared" si="152"/>
        <v>0</v>
      </c>
      <c r="GO139" s="57">
        <f>'m10'!Z139+'m10'!AB139+'m10'!AD139+'m10'!AF139+'m10'!AH139+'m10'!AJ139+'m10'!AL139</f>
        <v>0</v>
      </c>
      <c r="GP139" s="68"/>
      <c r="GQ139" s="57">
        <f t="shared" si="153"/>
        <v>0</v>
      </c>
      <c r="GR139" s="102"/>
      <c r="GS139" s="55">
        <f>'m10'!AM139+'m10'!AO139+'m10'!AQ139+'m10'!AS139+'m10'!AU139+'m10'!AW139+'m10'!AY139</f>
        <v>3</v>
      </c>
      <c r="GT139" s="57">
        <f t="shared" si="154"/>
        <v>300</v>
      </c>
      <c r="GU139" s="57">
        <f>'m10'!AN139+'m10'!AP139+'m10'!AR139+'m10'!AT139+'m10'!AV139+'m10'!AX139+'m10'!AZ139</f>
        <v>300</v>
      </c>
      <c r="GV139" s="58"/>
      <c r="GW139" s="57">
        <f t="shared" si="155"/>
        <v>0</v>
      </c>
      <c r="GX139" s="61"/>
      <c r="GY139" s="55">
        <f>'m10'!BA139+'m10'!BC139+'m10'!BE139+'m10'!BG139+'m10'!BI139+'m10'!BK139+'m11'!C139</f>
        <v>0</v>
      </c>
      <c r="GZ139" s="57">
        <f t="shared" si="156"/>
        <v>0</v>
      </c>
      <c r="HA139" s="57">
        <f>'m10'!BB139+'m10'!BD139+'m10'!BF139+'m10'!BH139+'m10'!BJ139+'m10'!BL139+'m11'!D139</f>
        <v>0</v>
      </c>
      <c r="HB139" s="58"/>
      <c r="HC139" s="57">
        <f t="shared" si="157"/>
        <v>0</v>
      </c>
      <c r="HD139" s="69">
        <f>IFERROR(__xludf.DUMMYFUNCTION("""COMPUTED_VALUE"""),100.0)</f>
        <v>100</v>
      </c>
      <c r="HE139" s="55">
        <f>'m11'!E139+'m11'!G139+'m11'!I139+'m11'!K139+'m11'!M139+'m11'!O139+'m11'!Q139</f>
        <v>0</v>
      </c>
      <c r="HF139" s="57">
        <f t="shared" si="158"/>
        <v>0</v>
      </c>
      <c r="HG139" s="57">
        <f>'m11'!F139+'m11'!H139+'m11'!J139+'m11'!L139+'m11'!N139+'m11'!P139+'m11'!R139</f>
        <v>0</v>
      </c>
      <c r="HH139" s="68"/>
      <c r="HI139" s="57">
        <f t="shared" si="159"/>
        <v>0</v>
      </c>
      <c r="HJ139" s="67"/>
      <c r="HK139" s="55">
        <f>'m11'!S139+'m11'!U139+'m11'!W139+'m11'!Y139+'m11'!AA139+'m11'!AC139+'m11'!AE139</f>
        <v>0</v>
      </c>
      <c r="HL139" s="57">
        <f t="shared" si="160"/>
        <v>0</v>
      </c>
      <c r="HM139" s="57">
        <f>'m11'!T139+'m11'!V139+'m11'!X139+'m11'!Z139+'m11'!AB139+'m11'!AD139+'m11'!AF139</f>
        <v>0</v>
      </c>
      <c r="HN139" s="68"/>
      <c r="HO139" s="57">
        <f t="shared" si="161"/>
        <v>0</v>
      </c>
      <c r="HP139" s="102"/>
      <c r="HQ139" s="55">
        <f>'m11'!AG139+'m11'!AI139+'m11'!AK139+'m11'!AM139+'m11'!AO139+'m11'!AQ139+'m11'!AS139</f>
        <v>0</v>
      </c>
      <c r="HR139" s="57">
        <f t="shared" si="162"/>
        <v>0</v>
      </c>
      <c r="HS139" s="57">
        <f>'m11'!AH139+'m11'!AJ139+'m11'!AL139+'m11'!AN139+'m11'!AP139+'m11'!AR139+'m11'!AT139</f>
        <v>0</v>
      </c>
      <c r="HT139" s="58"/>
      <c r="HU139" s="57">
        <f t="shared" si="163"/>
        <v>0</v>
      </c>
      <c r="HV139" s="61"/>
      <c r="HW139" s="55">
        <f>'m11'!AU139+'m11'!AW139+'m11'!AY139+'m11'!BA139+'m11'!BC139+'m11'!BE139+'m11'!BG139</f>
        <v>0</v>
      </c>
      <c r="HX139" s="57">
        <f t="shared" si="164"/>
        <v>0</v>
      </c>
      <c r="HY139" s="57">
        <f>'m11'!AV139+'m11'!AX139+'m11'!AZ139+'m11'!BB139+'m11'!BD139+'m11'!BF139+'m11'!BH139</f>
        <v>0</v>
      </c>
      <c r="HZ139" s="58"/>
      <c r="IA139" s="57">
        <f t="shared" si="165"/>
        <v>0</v>
      </c>
      <c r="IB139" s="61">
        <f>IFERROR(__xludf.DUMMYFUNCTION("""COMPUTED_VALUE"""),100.0)</f>
        <v>100</v>
      </c>
      <c r="IC139" s="55">
        <f>'m11'!BI139+'m12'!C139+'m12'!E139+'m12'!G139+'m12'!I139+'m12'!K139+'m12'!M139</f>
        <v>0</v>
      </c>
      <c r="ID139" s="57">
        <f t="shared" si="166"/>
        <v>0</v>
      </c>
      <c r="IE139" s="57">
        <f>'m11'!BJ139+'m12'!D139+'m12'!F139+'m12'!H139+'m12'!J139+'m12'!L139+'m12'!N139</f>
        <v>0</v>
      </c>
      <c r="IF139" s="58"/>
      <c r="IG139" s="57">
        <f t="shared" si="167"/>
        <v>0</v>
      </c>
      <c r="IH139" s="61"/>
      <c r="II139" s="55">
        <f>'m12'!O139+'m12'!Q139+'m12'!S139+'m12'!U139+'m12'!W139+'m12'!Y139+'m12'!AA139</f>
        <v>0</v>
      </c>
      <c r="IJ139" s="57">
        <f t="shared" si="168"/>
        <v>0</v>
      </c>
      <c r="IK139" s="57">
        <f>'m12'!P139+'m12'!R139+'m12'!T139+'m12'!V139+'m12'!X139+'m12'!Z139+'m12'!AB139</f>
        <v>0</v>
      </c>
      <c r="IL139" s="58"/>
      <c r="IM139" s="57">
        <f t="shared" si="169"/>
        <v>0</v>
      </c>
      <c r="IN139" s="61"/>
      <c r="IO139" s="55">
        <f>'m12'!AC139+'m12'!AE139+'m12'!AG139+'m12'!AI139+'m12'!AK139+'m12'!AM139+'m12'!AO139</f>
        <v>0</v>
      </c>
      <c r="IP139" s="57">
        <f t="shared" si="170"/>
        <v>0</v>
      </c>
      <c r="IQ139" s="57">
        <f>'m12'!AD139+'m12'!AF139+'m12'!AH139+'m12'!AJ139+'m12'!AL139+'m12'!AN139+'m12'!AP139</f>
        <v>0</v>
      </c>
      <c r="IR139" s="58"/>
      <c r="IS139" s="57">
        <f t="shared" si="171"/>
        <v>0</v>
      </c>
      <c r="IT139" s="61"/>
      <c r="IU139" s="55">
        <f>'m12'!AQ139+'m12'!AS139+'m12'!AU139+'m12'!AW139+'m12'!AY139+'m12'!BA139+'m12'!BC139</f>
        <v>0</v>
      </c>
      <c r="IV139" s="57">
        <f t="shared" si="172"/>
        <v>0</v>
      </c>
      <c r="IW139" s="57">
        <f>'m12'!AR139+'m12'!AT139+'m12'!AV139+'m12'!AX139+'m12'!AZ139+'m12'!BB139+'m12'!BD139</f>
        <v>0</v>
      </c>
      <c r="IX139" s="58"/>
      <c r="IY139" s="57">
        <f t="shared" si="173"/>
        <v>0</v>
      </c>
      <c r="IZ139" s="61"/>
      <c r="JA139" s="55">
        <f>'m12'!BE139+'m12'!BG139+'m12'!BI139+'m12'!BK139</f>
        <v>0</v>
      </c>
      <c r="JB139" s="57">
        <f t="shared" si="174"/>
        <v>0</v>
      </c>
      <c r="JC139" s="57">
        <f>'m12'!BF139+'m12'!BH139+'m12'!BJ139+'m12'!BL139</f>
        <v>0</v>
      </c>
      <c r="JD139" s="58"/>
      <c r="JE139" s="57">
        <f t="shared" si="175"/>
        <v>0</v>
      </c>
    </row>
    <row r="140">
      <c r="A140" s="2" t="str">
        <f>IFERROR(__xludf.DUMMYFUNCTION("""COMPUTED_VALUE"""),"Martin Horký-x")</f>
        <v>Martin Horký-x</v>
      </c>
      <c r="B140" s="2"/>
      <c r="C140" s="48"/>
      <c r="D140" s="46"/>
      <c r="E140" s="46"/>
      <c r="F140" s="47"/>
      <c r="G140" s="46"/>
      <c r="H140" s="2"/>
      <c r="I140" s="48"/>
      <c r="J140" s="46"/>
      <c r="K140" s="46"/>
      <c r="L140" s="47"/>
      <c r="M140" s="46"/>
      <c r="N140" s="2"/>
      <c r="O140" s="48"/>
      <c r="P140" s="46"/>
      <c r="Q140" s="46"/>
      <c r="R140" s="47"/>
      <c r="S140" s="46"/>
      <c r="T140" s="2"/>
      <c r="U140" s="48"/>
      <c r="V140" s="46"/>
      <c r="W140" s="46"/>
      <c r="X140" s="47"/>
      <c r="Y140" s="46"/>
      <c r="Z140" s="2"/>
      <c r="AA140" s="48"/>
      <c r="AB140" s="46"/>
      <c r="AC140" s="46"/>
      <c r="AD140" s="47"/>
      <c r="AE140" s="46"/>
      <c r="AF140" s="2"/>
      <c r="AG140" s="48"/>
      <c r="AH140" s="46"/>
      <c r="AI140" s="46"/>
      <c r="AJ140" s="47"/>
      <c r="AK140" s="46"/>
      <c r="AL140" s="2"/>
      <c r="AM140" s="48"/>
      <c r="AN140" s="46"/>
      <c r="AO140" s="46"/>
      <c r="AP140" s="47"/>
      <c r="AQ140" s="46"/>
      <c r="AR140" s="2"/>
      <c r="AS140" s="48"/>
      <c r="AT140" s="46"/>
      <c r="AU140" s="46"/>
      <c r="AV140" s="47"/>
      <c r="AW140" s="62"/>
      <c r="AX140" s="2"/>
      <c r="AY140" s="98"/>
      <c r="AZ140" s="46"/>
      <c r="BA140" s="46"/>
      <c r="BB140" s="47"/>
      <c r="BC140" s="46"/>
      <c r="BD140" s="2"/>
      <c r="BE140" s="98"/>
      <c r="BF140" s="46"/>
      <c r="BG140" s="46"/>
      <c r="BH140" s="47"/>
      <c r="BI140" s="46"/>
      <c r="BJ140" s="2"/>
      <c r="BK140" s="98"/>
      <c r="BL140" s="46"/>
      <c r="BM140" s="46"/>
      <c r="BN140" s="47"/>
      <c r="BO140" s="46"/>
      <c r="BP140" s="2"/>
      <c r="BQ140" s="45"/>
      <c r="BR140" s="46"/>
      <c r="BS140" s="46"/>
      <c r="BT140" s="47"/>
      <c r="BU140" s="46"/>
      <c r="BV140" s="2"/>
      <c r="BW140" s="45"/>
      <c r="BX140" s="46"/>
      <c r="BY140" s="46"/>
      <c r="BZ140" s="47"/>
      <c r="CA140" s="46"/>
      <c r="CB140" s="2"/>
      <c r="CC140" s="45"/>
      <c r="CD140" s="46"/>
      <c r="CE140" s="46"/>
      <c r="CF140" s="64"/>
      <c r="CG140" s="46"/>
      <c r="CH140" s="2"/>
      <c r="CI140" s="45"/>
      <c r="CJ140" s="54"/>
      <c r="CK140" s="46"/>
      <c r="CL140" s="64"/>
      <c r="CM140" s="46"/>
      <c r="CN140" s="2"/>
      <c r="CO140" s="45"/>
      <c r="CP140" s="46"/>
      <c r="CQ140" s="46"/>
      <c r="CR140" s="64"/>
      <c r="CS140" s="46"/>
      <c r="CT140" s="2"/>
      <c r="CU140" s="45"/>
      <c r="CV140" s="46"/>
      <c r="CW140" s="46"/>
      <c r="CX140" s="64"/>
      <c r="CY140" s="46"/>
      <c r="CZ140" s="2"/>
      <c r="DA140" s="45"/>
      <c r="DB140" s="46"/>
      <c r="DC140" s="46"/>
      <c r="DD140" s="64"/>
      <c r="DE140" s="46"/>
      <c r="DF140" s="2"/>
      <c r="DG140" s="45"/>
      <c r="DH140" s="46"/>
      <c r="DI140" s="46"/>
      <c r="DJ140" s="64"/>
      <c r="DK140" s="46"/>
      <c r="DL140" s="2"/>
      <c r="DM140" s="45"/>
      <c r="DN140" s="46"/>
      <c r="DO140" s="46"/>
      <c r="DP140" s="64"/>
      <c r="DQ140" s="46"/>
      <c r="DR140" s="2"/>
      <c r="DS140" s="45"/>
      <c r="DT140" s="46"/>
      <c r="DU140" s="46"/>
      <c r="DV140" s="64"/>
      <c r="DW140" s="46"/>
      <c r="DX140" s="2"/>
      <c r="DY140" s="97"/>
      <c r="DZ140" s="63"/>
      <c r="EA140" s="63"/>
      <c r="EB140" s="64"/>
      <c r="EC140" s="63"/>
      <c r="ED140" s="66"/>
      <c r="EE140" s="97"/>
      <c r="EF140" s="63"/>
      <c r="EG140" s="63"/>
      <c r="EH140" s="64"/>
      <c r="EI140" s="63"/>
      <c r="EJ140" s="66"/>
      <c r="EK140" s="97"/>
      <c r="EL140" s="63"/>
      <c r="EM140" s="63"/>
      <c r="EN140" s="64"/>
      <c r="EO140" s="63"/>
      <c r="EP140" s="67"/>
      <c r="EQ140" s="55"/>
      <c r="ER140" s="57"/>
      <c r="ES140" s="57"/>
      <c r="ET140" s="68"/>
      <c r="EU140" s="57"/>
      <c r="EV140" s="67"/>
      <c r="EW140" s="55"/>
      <c r="EX140" s="57"/>
      <c r="EY140" s="57"/>
      <c r="EZ140" s="68"/>
      <c r="FA140" s="57"/>
      <c r="FB140" s="67"/>
      <c r="FC140" s="55"/>
      <c r="FD140" s="57"/>
      <c r="FE140" s="57"/>
      <c r="FF140" s="68"/>
      <c r="FG140" s="57"/>
      <c r="FH140" s="66"/>
      <c r="FI140" s="97"/>
      <c r="FJ140" s="63"/>
      <c r="FK140" s="63"/>
      <c r="FL140" s="64"/>
      <c r="FM140" s="63"/>
      <c r="FN140" s="67"/>
      <c r="FO140" s="55"/>
      <c r="FP140" s="57"/>
      <c r="FQ140" s="57"/>
      <c r="FR140" s="68"/>
      <c r="FS140" s="57"/>
      <c r="FT140" s="67"/>
      <c r="FU140" s="55"/>
      <c r="FV140" s="57"/>
      <c r="FW140" s="57"/>
      <c r="FX140" s="68"/>
      <c r="FY140" s="57"/>
      <c r="FZ140" s="67"/>
      <c r="GA140" s="55"/>
      <c r="GB140" s="57"/>
      <c r="GC140" s="57"/>
      <c r="GD140" s="68"/>
      <c r="GE140" s="57"/>
      <c r="GF140" s="69">
        <f>IFERROR(__xludf.DUMMYFUNCTION("""COMPUTED_VALUE"""),100.0)</f>
        <v>100</v>
      </c>
      <c r="GG140" s="55">
        <f>'m10'!K140+'m10'!M140+'m10'!O140+'m10'!Q140+'m10'!S140+'m10'!U140+'m10'!W140</f>
        <v>0</v>
      </c>
      <c r="GH140" s="57">
        <f t="shared" si="150"/>
        <v>0</v>
      </c>
      <c r="GI140" s="57">
        <f>'m10'!L140+'m10'!N140+'m10'!P140+'m10'!R140+'m10'!T140+'m10'!V140+'m10'!X140</f>
        <v>0</v>
      </c>
      <c r="GJ140" s="68"/>
      <c r="GK140" s="57">
        <f t="shared" si="151"/>
        <v>0</v>
      </c>
      <c r="GL140" s="67"/>
      <c r="GM140" s="55">
        <f>'m10'!Y140+'m10'!AA140+'m10'!AC140+'m10'!AE140+'m10'!AG140+'m10'!AI140+'m10'!AK140</f>
        <v>17.5</v>
      </c>
      <c r="GN140" s="57">
        <f t="shared" si="152"/>
        <v>1750</v>
      </c>
      <c r="GO140" s="57">
        <f>'m10'!Z140+'m10'!AB140+'m10'!AD140+'m10'!AF140+'m10'!AH140+'m10'!AJ140+'m10'!AL140</f>
        <v>0</v>
      </c>
      <c r="GP140" s="68"/>
      <c r="GQ140" s="57">
        <f t="shared" si="153"/>
        <v>-1750</v>
      </c>
      <c r="GR140" s="102">
        <f>1050</f>
        <v>1050</v>
      </c>
      <c r="GS140" s="55">
        <f>'m10'!AM140+'m10'!AO140+'m10'!AQ140+'m10'!AS140+'m10'!AU140+'m10'!AW140+'m10'!AY140</f>
        <v>46.5</v>
      </c>
      <c r="GT140" s="57">
        <f t="shared" si="154"/>
        <v>4650</v>
      </c>
      <c r="GU140" s="57">
        <f>'m10'!AN140+'m10'!AP140+'m10'!AR140+'m10'!AT140+'m10'!AV140+'m10'!AX140+'m10'!AZ140</f>
        <v>0</v>
      </c>
      <c r="GV140" s="58"/>
      <c r="GW140" s="57">
        <f t="shared" si="155"/>
        <v>-4650</v>
      </c>
      <c r="GX140" s="61"/>
      <c r="GY140" s="55">
        <f>'m10'!BA140+'m10'!BC140+'m10'!BE140+'m10'!BG140+'m10'!BI140+'m10'!BK140+'m11'!C140</f>
        <v>31</v>
      </c>
      <c r="GZ140" s="57">
        <f t="shared" si="156"/>
        <v>3100</v>
      </c>
      <c r="HA140" s="57">
        <f>'m10'!BB140+'m10'!BD140+'m10'!BF140+'m10'!BH140+'m10'!BJ140+'m10'!BL140+'m11'!D140</f>
        <v>1600</v>
      </c>
      <c r="HB140" s="58"/>
      <c r="HC140" s="57">
        <f t="shared" si="157"/>
        <v>-1500</v>
      </c>
      <c r="HD140" s="69">
        <f>IFERROR(__xludf.DUMMYFUNCTION("""COMPUTED_VALUE"""),100.0)</f>
        <v>100</v>
      </c>
      <c r="HE140" s="55">
        <f>'m11'!E140+'m11'!G140+'m11'!I140+'m11'!K140+'m11'!M140+'m11'!O140+'m11'!Q140</f>
        <v>54</v>
      </c>
      <c r="HF140" s="57">
        <f t="shared" si="158"/>
        <v>5400</v>
      </c>
      <c r="HG140" s="57">
        <f>'m11'!F140+'m11'!H140+'m11'!J140+'m11'!L140+'m11'!N140+'m11'!P140+'m11'!R140</f>
        <v>0</v>
      </c>
      <c r="HH140" s="68"/>
      <c r="HI140" s="57">
        <f t="shared" si="159"/>
        <v>-5400</v>
      </c>
      <c r="HJ140" s="67"/>
      <c r="HK140" s="55">
        <f>'m11'!S140+'m11'!U140+'m11'!W140+'m11'!Y140+'m11'!AA140+'m11'!AC140+'m11'!AE140</f>
        <v>43</v>
      </c>
      <c r="HL140" s="57">
        <f t="shared" si="160"/>
        <v>4300</v>
      </c>
      <c r="HM140" s="57">
        <f>'m11'!T140+'m11'!V140+'m11'!X140+'m11'!Z140+'m11'!AB140+'m11'!AD140+'m11'!AF140</f>
        <v>0</v>
      </c>
      <c r="HN140" s="68"/>
      <c r="HO140" s="57">
        <f t="shared" si="161"/>
        <v>-4300</v>
      </c>
      <c r="HP140" s="102"/>
      <c r="HQ140" s="55">
        <f>'m11'!AG140+'m11'!AI140+'m11'!AK140+'m11'!AM140+'m11'!AO140+'m11'!AQ140+'m11'!AS140</f>
        <v>47.5</v>
      </c>
      <c r="HR140" s="57">
        <f t="shared" si="162"/>
        <v>4750</v>
      </c>
      <c r="HS140" s="57">
        <f>'m11'!AH140+'m11'!AJ140+'m11'!AL140+'m11'!AN140+'m11'!AP140+'m11'!AR140+'m11'!AT140</f>
        <v>0</v>
      </c>
      <c r="HT140" s="58"/>
      <c r="HU140" s="57">
        <f t="shared" si="163"/>
        <v>-4750</v>
      </c>
      <c r="HV140" s="61"/>
      <c r="HW140" s="55">
        <f>'m11'!AU140+'m11'!AW140+'m11'!AY140+'m11'!BA140+'m11'!BC140+'m11'!BE140+'m11'!BG140</f>
        <v>34</v>
      </c>
      <c r="HX140" s="57">
        <f t="shared" si="164"/>
        <v>3400</v>
      </c>
      <c r="HY140" s="57">
        <f>'m11'!AV140+'m11'!AX140+'m11'!AZ140+'m11'!BB140+'m11'!BD140+'m11'!BF140+'m11'!BH140</f>
        <v>0</v>
      </c>
      <c r="HZ140" s="58"/>
      <c r="IA140" s="57">
        <f t="shared" si="165"/>
        <v>-3400</v>
      </c>
      <c r="IB140" s="61">
        <f>IFERROR(__xludf.DUMMYFUNCTION("""COMPUTED_VALUE"""),100.0)</f>
        <v>100</v>
      </c>
      <c r="IC140" s="55">
        <f>'m11'!BI140+'m12'!C140+'m12'!E140+'m12'!G140+'m12'!I140+'m12'!K140+'m12'!M140</f>
        <v>0</v>
      </c>
      <c r="ID140" s="57">
        <f t="shared" si="166"/>
        <v>0</v>
      </c>
      <c r="IE140" s="57">
        <f>'m11'!BJ140+'m12'!D140+'m12'!F140+'m12'!H140+'m12'!J140+'m12'!L140+'m12'!N140</f>
        <v>0</v>
      </c>
      <c r="IF140" s="58"/>
      <c r="IG140" s="57">
        <f t="shared" si="167"/>
        <v>0</v>
      </c>
      <c r="IH140" s="61"/>
      <c r="II140" s="55">
        <f>'m12'!O140+'m12'!Q140+'m12'!S140+'m12'!U140+'m12'!W140+'m12'!Y140+'m12'!AA140</f>
        <v>0</v>
      </c>
      <c r="IJ140" s="57">
        <f t="shared" si="168"/>
        <v>0</v>
      </c>
      <c r="IK140" s="57">
        <f>'m12'!P140+'m12'!R140+'m12'!T140+'m12'!V140+'m12'!X140+'m12'!Z140+'m12'!AB140</f>
        <v>0</v>
      </c>
      <c r="IL140" s="58"/>
      <c r="IM140" s="57">
        <f t="shared" si="169"/>
        <v>0</v>
      </c>
      <c r="IN140" s="61"/>
      <c r="IO140" s="55">
        <f>'m12'!AC140+'m12'!AE140+'m12'!AG140+'m12'!AI140+'m12'!AK140+'m12'!AM140+'m12'!AO140</f>
        <v>0</v>
      </c>
      <c r="IP140" s="57">
        <f t="shared" si="170"/>
        <v>0</v>
      </c>
      <c r="IQ140" s="57">
        <f>'m12'!AD140+'m12'!AF140+'m12'!AH140+'m12'!AJ140+'m12'!AL140+'m12'!AN140+'m12'!AP140</f>
        <v>0</v>
      </c>
      <c r="IR140" s="58"/>
      <c r="IS140" s="57">
        <f t="shared" si="171"/>
        <v>0</v>
      </c>
      <c r="IT140" s="61"/>
      <c r="IU140" s="55">
        <f>'m12'!AQ140+'m12'!AS140+'m12'!AU140+'m12'!AW140+'m12'!AY140+'m12'!BA140+'m12'!BC140</f>
        <v>0</v>
      </c>
      <c r="IV140" s="57">
        <f t="shared" si="172"/>
        <v>0</v>
      </c>
      <c r="IW140" s="57">
        <f>'m12'!AR140+'m12'!AT140+'m12'!AV140+'m12'!AX140+'m12'!AZ140+'m12'!BB140+'m12'!BD140</f>
        <v>0</v>
      </c>
      <c r="IX140" s="58"/>
      <c r="IY140" s="57">
        <f t="shared" si="173"/>
        <v>0</v>
      </c>
      <c r="IZ140" s="61"/>
      <c r="JA140" s="55">
        <f>'m12'!BE140+'m12'!BG140+'m12'!BI140+'m12'!BK140</f>
        <v>0</v>
      </c>
      <c r="JB140" s="57">
        <f t="shared" si="174"/>
        <v>0</v>
      </c>
      <c r="JC140" s="57">
        <f>'m12'!BF140+'m12'!BH140+'m12'!BJ140+'m12'!BL140</f>
        <v>0</v>
      </c>
      <c r="JD140" s="58"/>
      <c r="JE140" s="57">
        <f t="shared" si="175"/>
        <v>0</v>
      </c>
    </row>
    <row r="141">
      <c r="A141" s="2" t="str">
        <f>IFERROR(__xludf.DUMMYFUNCTION("""COMPUTED_VALUE"""),"Martin Mann")</f>
        <v>Martin Mann</v>
      </c>
      <c r="B141" s="2"/>
      <c r="C141" s="48"/>
      <c r="D141" s="46"/>
      <c r="E141" s="46"/>
      <c r="F141" s="47"/>
      <c r="G141" s="46"/>
      <c r="H141" s="2"/>
      <c r="I141" s="48"/>
      <c r="J141" s="46"/>
      <c r="K141" s="46"/>
      <c r="L141" s="47"/>
      <c r="M141" s="46"/>
      <c r="N141" s="2"/>
      <c r="O141" s="48"/>
      <c r="P141" s="46"/>
      <c r="Q141" s="46"/>
      <c r="R141" s="47"/>
      <c r="S141" s="46"/>
      <c r="T141" s="2"/>
      <c r="U141" s="48"/>
      <c r="V141" s="46"/>
      <c r="W141" s="46"/>
      <c r="X141" s="47"/>
      <c r="Y141" s="46"/>
      <c r="Z141" s="2"/>
      <c r="AA141" s="48"/>
      <c r="AB141" s="46"/>
      <c r="AC141" s="46"/>
      <c r="AD141" s="47"/>
      <c r="AE141" s="46"/>
      <c r="AF141" s="2"/>
      <c r="AG141" s="48"/>
      <c r="AH141" s="46"/>
      <c r="AI141" s="46"/>
      <c r="AJ141" s="47"/>
      <c r="AK141" s="46"/>
      <c r="AL141" s="2"/>
      <c r="AM141" s="48"/>
      <c r="AN141" s="46"/>
      <c r="AO141" s="46"/>
      <c r="AP141" s="47"/>
      <c r="AQ141" s="46"/>
      <c r="AR141" s="2"/>
      <c r="AS141" s="48"/>
      <c r="AT141" s="46"/>
      <c r="AU141" s="46"/>
      <c r="AV141" s="47"/>
      <c r="AW141" s="62"/>
      <c r="AX141" s="2"/>
      <c r="AY141" s="98"/>
      <c r="AZ141" s="46"/>
      <c r="BA141" s="46"/>
      <c r="BB141" s="47"/>
      <c r="BC141" s="46"/>
      <c r="BD141" s="2"/>
      <c r="BE141" s="98"/>
      <c r="BF141" s="46"/>
      <c r="BG141" s="46"/>
      <c r="BH141" s="47"/>
      <c r="BI141" s="46"/>
      <c r="BJ141" s="2"/>
      <c r="BK141" s="98"/>
      <c r="BL141" s="46"/>
      <c r="BM141" s="46"/>
      <c r="BN141" s="47"/>
      <c r="BO141" s="46"/>
      <c r="BP141" s="2"/>
      <c r="BQ141" s="45"/>
      <c r="BR141" s="46"/>
      <c r="BS141" s="46"/>
      <c r="BT141" s="47"/>
      <c r="BU141" s="46"/>
      <c r="BV141" s="2"/>
      <c r="BW141" s="45"/>
      <c r="BX141" s="46"/>
      <c r="BY141" s="46"/>
      <c r="BZ141" s="47"/>
      <c r="CA141" s="46"/>
      <c r="CB141" s="2"/>
      <c r="CC141" s="45"/>
      <c r="CD141" s="46"/>
      <c r="CE141" s="46"/>
      <c r="CF141" s="64"/>
      <c r="CG141" s="46"/>
      <c r="CH141" s="2"/>
      <c r="CI141" s="45"/>
      <c r="CJ141" s="54"/>
      <c r="CK141" s="46"/>
      <c r="CL141" s="64"/>
      <c r="CM141" s="46"/>
      <c r="CN141" s="2"/>
      <c r="CO141" s="45"/>
      <c r="CP141" s="46"/>
      <c r="CQ141" s="46"/>
      <c r="CR141" s="64"/>
      <c r="CS141" s="46"/>
      <c r="CT141" s="2"/>
      <c r="CU141" s="45"/>
      <c r="CV141" s="46"/>
      <c r="CW141" s="46"/>
      <c r="CX141" s="64"/>
      <c r="CY141" s="46"/>
      <c r="CZ141" s="2"/>
      <c r="DA141" s="45"/>
      <c r="DB141" s="46"/>
      <c r="DC141" s="46"/>
      <c r="DD141" s="64"/>
      <c r="DE141" s="46"/>
      <c r="DF141" s="2"/>
      <c r="DG141" s="45"/>
      <c r="DH141" s="46"/>
      <c r="DI141" s="46"/>
      <c r="DJ141" s="64"/>
      <c r="DK141" s="46"/>
      <c r="DL141" s="2"/>
      <c r="DM141" s="45"/>
      <c r="DN141" s="46"/>
      <c r="DO141" s="46"/>
      <c r="DP141" s="64"/>
      <c r="DQ141" s="46"/>
      <c r="DR141" s="2"/>
      <c r="DS141" s="45"/>
      <c r="DT141" s="46"/>
      <c r="DU141" s="46"/>
      <c r="DV141" s="64"/>
      <c r="DW141" s="46"/>
      <c r="DX141" s="2"/>
      <c r="DY141" s="97"/>
      <c r="DZ141" s="63"/>
      <c r="EA141" s="63"/>
      <c r="EB141" s="64"/>
      <c r="EC141" s="63"/>
      <c r="ED141" s="66"/>
      <c r="EE141" s="97"/>
      <c r="EF141" s="63"/>
      <c r="EG141" s="63"/>
      <c r="EH141" s="64"/>
      <c r="EI141" s="63"/>
      <c r="EJ141" s="66"/>
      <c r="EK141" s="97"/>
      <c r="EL141" s="63"/>
      <c r="EM141" s="63"/>
      <c r="EN141" s="64"/>
      <c r="EO141" s="63"/>
      <c r="EP141" s="67"/>
      <c r="EQ141" s="55"/>
      <c r="ER141" s="57"/>
      <c r="ES141" s="57"/>
      <c r="ET141" s="68"/>
      <c r="EU141" s="57"/>
      <c r="EV141" s="67"/>
      <c r="EW141" s="55"/>
      <c r="EX141" s="57"/>
      <c r="EY141" s="57"/>
      <c r="EZ141" s="68"/>
      <c r="FA141" s="57"/>
      <c r="FB141" s="67"/>
      <c r="FC141" s="55"/>
      <c r="FD141" s="57"/>
      <c r="FE141" s="57"/>
      <c r="FF141" s="68"/>
      <c r="FG141" s="57"/>
      <c r="FH141" s="66"/>
      <c r="FI141" s="97"/>
      <c r="FJ141" s="63"/>
      <c r="FK141" s="63"/>
      <c r="FL141" s="64"/>
      <c r="FM141" s="63"/>
      <c r="FN141" s="67"/>
      <c r="FO141" s="55"/>
      <c r="FP141" s="57"/>
      <c r="FQ141" s="57"/>
      <c r="FR141" s="68"/>
      <c r="FS141" s="57"/>
      <c r="FT141" s="67"/>
      <c r="FU141" s="55"/>
      <c r="FV141" s="57"/>
      <c r="FW141" s="57"/>
      <c r="FX141" s="68"/>
      <c r="FY141" s="57"/>
      <c r="FZ141" s="67"/>
      <c r="GA141" s="55"/>
      <c r="GB141" s="57"/>
      <c r="GC141" s="57"/>
      <c r="GD141" s="68"/>
      <c r="GE141" s="57"/>
      <c r="GF141" s="69">
        <f>IFERROR(__xludf.DUMMYFUNCTION("""COMPUTED_VALUE"""),100.0)</f>
        <v>100</v>
      </c>
      <c r="GG141" s="55">
        <f>'m10'!K141+'m10'!M141+'m10'!O141+'m10'!Q141+'m10'!S141+'m10'!U141+'m10'!W141</f>
        <v>0</v>
      </c>
      <c r="GH141" s="57">
        <f t="shared" si="150"/>
        <v>0</v>
      </c>
      <c r="GI141" s="57">
        <f>'m10'!L141+'m10'!N141+'m10'!P141+'m10'!R141+'m10'!T141+'m10'!V141+'m10'!X141</f>
        <v>0</v>
      </c>
      <c r="GJ141" s="68"/>
      <c r="GK141" s="57">
        <f t="shared" si="151"/>
        <v>0</v>
      </c>
      <c r="GL141" s="67"/>
      <c r="GM141" s="55">
        <f>'m10'!Y141+'m10'!AA141+'m10'!AC141+'m10'!AE141+'m10'!AG141+'m10'!AI141+'m10'!AK141</f>
        <v>0</v>
      </c>
      <c r="GN141" s="57">
        <f t="shared" si="152"/>
        <v>0</v>
      </c>
      <c r="GO141" s="57">
        <f>'m10'!Z141+'m10'!AB141+'m10'!AD141+'m10'!AF141+'m10'!AH141+'m10'!AJ141+'m10'!AL141</f>
        <v>0</v>
      </c>
      <c r="GP141" s="68"/>
      <c r="GQ141" s="57">
        <f t="shared" si="153"/>
        <v>0</v>
      </c>
      <c r="GR141" s="61"/>
      <c r="GS141" s="55">
        <f>'m10'!AM141+'m10'!AO141+'m10'!AQ141+'m10'!AS141+'m10'!AU141+'m10'!AW141+'m10'!AY141</f>
        <v>14.5</v>
      </c>
      <c r="GT141" s="57">
        <f t="shared" si="154"/>
        <v>1450</v>
      </c>
      <c r="GU141" s="57">
        <f>'m10'!AN141+'m10'!AP141+'m10'!AR141+'m10'!AT141+'m10'!AV141+'m10'!AX141+'m10'!AZ141</f>
        <v>0</v>
      </c>
      <c r="GV141" s="58"/>
      <c r="GW141" s="57">
        <f t="shared" si="155"/>
        <v>-1450</v>
      </c>
      <c r="GX141" s="61"/>
      <c r="GY141" s="55">
        <f>'m10'!BA141+'m10'!BC141+'m10'!BE141+'m10'!BG141+'m10'!BI141+'m10'!BK141+'m11'!C141</f>
        <v>11.5</v>
      </c>
      <c r="GZ141" s="57">
        <f t="shared" si="156"/>
        <v>1150</v>
      </c>
      <c r="HA141" s="57">
        <f>'m10'!BB141+'m10'!BD141+'m10'!BF141+'m10'!BH141+'m10'!BJ141+'m10'!BL141+'m11'!D141</f>
        <v>1150</v>
      </c>
      <c r="HB141" s="58"/>
      <c r="HC141" s="57">
        <f t="shared" si="157"/>
        <v>0</v>
      </c>
      <c r="HD141" s="69">
        <f>IFERROR(__xludf.DUMMYFUNCTION("""COMPUTED_VALUE"""),100.0)</f>
        <v>100</v>
      </c>
      <c r="HE141" s="55">
        <f>'m11'!E141+'m11'!G141+'m11'!I141+'m11'!K141+'m11'!M141+'m11'!O141+'m11'!Q141</f>
        <v>5</v>
      </c>
      <c r="HF141" s="57">
        <f t="shared" si="158"/>
        <v>500</v>
      </c>
      <c r="HG141" s="57">
        <f>'m11'!F141+'m11'!H141+'m11'!J141+'m11'!L141+'m11'!N141+'m11'!P141+'m11'!R141</f>
        <v>0</v>
      </c>
      <c r="HH141" s="68"/>
      <c r="HI141" s="57">
        <f t="shared" si="159"/>
        <v>-500</v>
      </c>
      <c r="HJ141" s="67"/>
      <c r="HK141" s="55">
        <f>'m11'!S141+'m11'!U141+'m11'!W141+'m11'!Y141+'m11'!AA141+'m11'!AC141+'m11'!AE141</f>
        <v>10.5</v>
      </c>
      <c r="HL141" s="57">
        <f t="shared" si="160"/>
        <v>1050</v>
      </c>
      <c r="HM141" s="57">
        <f>'m11'!T141+'m11'!V141+'m11'!X141+'m11'!Z141+'m11'!AB141+'m11'!AD141+'m11'!AF141</f>
        <v>1050</v>
      </c>
      <c r="HN141" s="68"/>
      <c r="HO141" s="57">
        <f t="shared" si="161"/>
        <v>0</v>
      </c>
      <c r="HP141" s="61"/>
      <c r="HQ141" s="55">
        <f>'m11'!AG141+'m11'!AI141+'m11'!AK141+'m11'!AM141+'m11'!AO141+'m11'!AQ141+'m11'!AS141</f>
        <v>11.5</v>
      </c>
      <c r="HR141" s="57">
        <f t="shared" si="162"/>
        <v>1150</v>
      </c>
      <c r="HS141" s="57">
        <f>'m11'!AH141+'m11'!AJ141+'m11'!AL141+'m11'!AN141+'m11'!AP141+'m11'!AR141+'m11'!AT141</f>
        <v>1150</v>
      </c>
      <c r="HT141" s="58"/>
      <c r="HU141" s="57">
        <f t="shared" si="163"/>
        <v>0</v>
      </c>
      <c r="HV141" s="61"/>
      <c r="HW141" s="55">
        <f>'m11'!AU141+'m11'!AW141+'m11'!AY141+'m11'!BA141+'m11'!BC141+'m11'!BE141+'m11'!BG141</f>
        <v>4</v>
      </c>
      <c r="HX141" s="57">
        <f t="shared" si="164"/>
        <v>400</v>
      </c>
      <c r="HY141" s="57">
        <f>'m11'!AV141+'m11'!AX141+'m11'!AZ141+'m11'!BB141+'m11'!BD141+'m11'!BF141+'m11'!BH141</f>
        <v>400</v>
      </c>
      <c r="HZ141" s="58"/>
      <c r="IA141" s="57">
        <f t="shared" si="165"/>
        <v>0</v>
      </c>
      <c r="IB141" s="61">
        <f>IFERROR(__xludf.DUMMYFUNCTION("""COMPUTED_VALUE"""),100.0)</f>
        <v>100</v>
      </c>
      <c r="IC141" s="55">
        <f>'m11'!BI141+'m12'!C141+'m12'!E141+'m12'!G141+'m12'!I141+'m12'!K141+'m12'!M141</f>
        <v>11</v>
      </c>
      <c r="ID141" s="57">
        <f t="shared" si="166"/>
        <v>1100</v>
      </c>
      <c r="IE141" s="57">
        <f>'m11'!BJ141+'m12'!D141+'m12'!F141+'m12'!H141+'m12'!J141+'m12'!L141+'m12'!N141</f>
        <v>1100</v>
      </c>
      <c r="IF141" s="58"/>
      <c r="IG141" s="57">
        <f t="shared" si="167"/>
        <v>0</v>
      </c>
      <c r="IH141" s="61"/>
      <c r="II141" s="55">
        <f>'m12'!O141+'m12'!Q141+'m12'!S141+'m12'!U141+'m12'!W141+'m12'!Y141+'m12'!AA141</f>
        <v>11</v>
      </c>
      <c r="IJ141" s="57">
        <f t="shared" si="168"/>
        <v>1100</v>
      </c>
      <c r="IK141" s="57">
        <f>'m12'!P141+'m12'!R141+'m12'!T141+'m12'!V141+'m12'!X141+'m12'!Z141+'m12'!AB141</f>
        <v>1100</v>
      </c>
      <c r="IL141" s="58"/>
      <c r="IM141" s="57">
        <f t="shared" si="169"/>
        <v>0</v>
      </c>
      <c r="IN141" s="61"/>
      <c r="IO141" s="55">
        <f>'m12'!AC141+'m12'!AE141+'m12'!AG141+'m12'!AI141+'m12'!AK141+'m12'!AM141+'m12'!AO141</f>
        <v>17</v>
      </c>
      <c r="IP141" s="57">
        <f t="shared" si="170"/>
        <v>1700</v>
      </c>
      <c r="IQ141" s="57">
        <f>'m12'!AD141+'m12'!AF141+'m12'!AH141+'m12'!AJ141+'m12'!AL141+'m12'!AN141+'m12'!AP141</f>
        <v>1700</v>
      </c>
      <c r="IR141" s="58"/>
      <c r="IS141" s="57">
        <f t="shared" si="171"/>
        <v>0</v>
      </c>
      <c r="IT141" s="61"/>
      <c r="IU141" s="55">
        <f>'m12'!AQ141+'m12'!AS141+'m12'!AU141+'m12'!AW141+'m12'!AY141+'m12'!BA141+'m12'!BC141</f>
        <v>6</v>
      </c>
      <c r="IV141" s="57">
        <f t="shared" si="172"/>
        <v>600</v>
      </c>
      <c r="IW141" s="57">
        <f>'m12'!AR141+'m12'!AT141+'m12'!AV141+'m12'!AX141+'m12'!AZ141+'m12'!BB141+'m12'!BD141</f>
        <v>600</v>
      </c>
      <c r="IX141" s="58"/>
      <c r="IY141" s="57">
        <f t="shared" si="173"/>
        <v>0</v>
      </c>
      <c r="IZ141" s="61"/>
      <c r="JA141" s="55">
        <f>'m12'!BE141+'m12'!BG141+'m12'!BI141+'m12'!BK141</f>
        <v>19</v>
      </c>
      <c r="JB141" s="57">
        <f t="shared" si="174"/>
        <v>1900</v>
      </c>
      <c r="JC141" s="57">
        <f>'m12'!BF141+'m12'!BH141+'m12'!BJ141+'m12'!BL141</f>
        <v>1900</v>
      </c>
      <c r="JD141" s="58"/>
      <c r="JE141" s="57">
        <f t="shared" si="175"/>
        <v>0</v>
      </c>
    </row>
    <row r="142">
      <c r="A142" s="2" t="str">
        <f>IFERROR(__xludf.DUMMYFUNCTION("""COMPUTED_VALUE"""),"Jan Svítil")</f>
        <v>Jan Svítil</v>
      </c>
      <c r="B142" s="2"/>
      <c r="C142" s="48"/>
      <c r="D142" s="46"/>
      <c r="E142" s="46"/>
      <c r="F142" s="47"/>
      <c r="G142" s="46"/>
      <c r="H142" s="2"/>
      <c r="I142" s="48"/>
      <c r="J142" s="46"/>
      <c r="K142" s="46"/>
      <c r="L142" s="47"/>
      <c r="M142" s="46"/>
      <c r="N142" s="2"/>
      <c r="O142" s="48"/>
      <c r="P142" s="46"/>
      <c r="Q142" s="46"/>
      <c r="R142" s="47"/>
      <c r="S142" s="46"/>
      <c r="T142" s="2"/>
      <c r="U142" s="48"/>
      <c r="V142" s="46"/>
      <c r="W142" s="46"/>
      <c r="X142" s="47"/>
      <c r="Y142" s="46"/>
      <c r="Z142" s="2"/>
      <c r="AA142" s="48"/>
      <c r="AB142" s="46"/>
      <c r="AC142" s="46"/>
      <c r="AD142" s="47"/>
      <c r="AE142" s="46"/>
      <c r="AF142" s="2"/>
      <c r="AG142" s="48"/>
      <c r="AH142" s="46"/>
      <c r="AI142" s="46"/>
      <c r="AJ142" s="47"/>
      <c r="AK142" s="46"/>
      <c r="AL142" s="2"/>
      <c r="AM142" s="48"/>
      <c r="AN142" s="46"/>
      <c r="AO142" s="46"/>
      <c r="AP142" s="47"/>
      <c r="AQ142" s="46"/>
      <c r="AR142" s="2"/>
      <c r="AS142" s="48"/>
      <c r="AT142" s="46"/>
      <c r="AU142" s="46"/>
      <c r="AV142" s="47"/>
      <c r="AW142" s="62"/>
      <c r="AX142" s="2"/>
      <c r="AY142" s="98"/>
      <c r="AZ142" s="46"/>
      <c r="BA142" s="46"/>
      <c r="BB142" s="47"/>
      <c r="BC142" s="46"/>
      <c r="BD142" s="2"/>
      <c r="BE142" s="98"/>
      <c r="BF142" s="46"/>
      <c r="BG142" s="46"/>
      <c r="BH142" s="47"/>
      <c r="BI142" s="46"/>
      <c r="BJ142" s="2"/>
      <c r="BK142" s="98"/>
      <c r="BL142" s="46"/>
      <c r="BM142" s="46"/>
      <c r="BN142" s="47"/>
      <c r="BO142" s="46"/>
      <c r="BP142" s="2"/>
      <c r="BQ142" s="45"/>
      <c r="BR142" s="46"/>
      <c r="BS142" s="46"/>
      <c r="BT142" s="47"/>
      <c r="BU142" s="46"/>
      <c r="BV142" s="2"/>
      <c r="BW142" s="45"/>
      <c r="BX142" s="46"/>
      <c r="BY142" s="46"/>
      <c r="BZ142" s="47"/>
      <c r="CA142" s="46"/>
      <c r="CB142" s="2"/>
      <c r="CC142" s="45"/>
      <c r="CD142" s="46"/>
      <c r="CE142" s="46"/>
      <c r="CF142" s="64"/>
      <c r="CG142" s="46"/>
      <c r="CH142" s="2"/>
      <c r="CI142" s="45"/>
      <c r="CJ142" s="54"/>
      <c r="CK142" s="46"/>
      <c r="CL142" s="64"/>
      <c r="CM142" s="46"/>
      <c r="CN142" s="2"/>
      <c r="CO142" s="45"/>
      <c r="CP142" s="46"/>
      <c r="CQ142" s="46"/>
      <c r="CR142" s="64"/>
      <c r="CS142" s="46"/>
      <c r="CT142" s="2"/>
      <c r="CU142" s="45"/>
      <c r="CV142" s="46"/>
      <c r="CW142" s="46"/>
      <c r="CX142" s="64"/>
      <c r="CY142" s="46"/>
      <c r="CZ142" s="2"/>
      <c r="DA142" s="45"/>
      <c r="DB142" s="46"/>
      <c r="DC142" s="46"/>
      <c r="DD142" s="64"/>
      <c r="DE142" s="46"/>
      <c r="DF142" s="2"/>
      <c r="DG142" s="45"/>
      <c r="DH142" s="46"/>
      <c r="DI142" s="46"/>
      <c r="DJ142" s="64"/>
      <c r="DK142" s="46"/>
      <c r="DL142" s="2"/>
      <c r="DM142" s="45"/>
      <c r="DN142" s="46"/>
      <c r="DO142" s="46"/>
      <c r="DP142" s="64"/>
      <c r="DQ142" s="46"/>
      <c r="DR142" s="2"/>
      <c r="DS142" s="45"/>
      <c r="DT142" s="46"/>
      <c r="DU142" s="46"/>
      <c r="DV142" s="64"/>
      <c r="DW142" s="46"/>
      <c r="DX142" s="2"/>
      <c r="DY142" s="97"/>
      <c r="DZ142" s="63"/>
      <c r="EA142" s="63"/>
      <c r="EB142" s="64"/>
      <c r="EC142" s="63"/>
      <c r="ED142" s="66"/>
      <c r="EE142" s="97"/>
      <c r="EF142" s="63"/>
      <c r="EG142" s="63"/>
      <c r="EH142" s="64"/>
      <c r="EI142" s="63"/>
      <c r="EJ142" s="66"/>
      <c r="EK142" s="97"/>
      <c r="EL142" s="63"/>
      <c r="EM142" s="63"/>
      <c r="EN142" s="64"/>
      <c r="EO142" s="63"/>
      <c r="EP142" s="67"/>
      <c r="EQ142" s="55"/>
      <c r="ER142" s="57"/>
      <c r="ES142" s="57"/>
      <c r="ET142" s="68"/>
      <c r="EU142" s="57"/>
      <c r="EV142" s="67"/>
      <c r="EW142" s="55"/>
      <c r="EX142" s="57"/>
      <c r="EY142" s="57"/>
      <c r="EZ142" s="68"/>
      <c r="FA142" s="57"/>
      <c r="FB142" s="67"/>
      <c r="FC142" s="55"/>
      <c r="FD142" s="57"/>
      <c r="FE142" s="57"/>
      <c r="FF142" s="68"/>
      <c r="FG142" s="57"/>
      <c r="FH142" s="66"/>
      <c r="FI142" s="97"/>
      <c r="FJ142" s="63"/>
      <c r="FK142" s="63"/>
      <c r="FL142" s="64"/>
      <c r="FM142" s="63"/>
      <c r="FN142" s="67"/>
      <c r="FO142" s="55"/>
      <c r="FP142" s="57"/>
      <c r="FQ142" s="57"/>
      <c r="FR142" s="68"/>
      <c r="FS142" s="57"/>
      <c r="FT142" s="67"/>
      <c r="FU142" s="55"/>
      <c r="FV142" s="57"/>
      <c r="FW142" s="57"/>
      <c r="FX142" s="68"/>
      <c r="FY142" s="57"/>
      <c r="FZ142" s="67"/>
      <c r="GA142" s="55"/>
      <c r="GB142" s="57"/>
      <c r="GC142" s="57"/>
      <c r="GD142" s="68"/>
      <c r="GE142" s="57"/>
      <c r="GF142" s="69">
        <f>IFERROR(__xludf.DUMMYFUNCTION("""COMPUTED_VALUE"""),100.0)</f>
        <v>100</v>
      </c>
      <c r="GG142" s="55">
        <f>'m10'!K142+'m10'!M142+'m10'!O142+'m10'!Q142+'m10'!S142+'m10'!U142+'m10'!W142</f>
        <v>0</v>
      </c>
      <c r="GH142" s="57">
        <f t="shared" si="150"/>
        <v>0</v>
      </c>
      <c r="GI142" s="57">
        <f>'m10'!L142+'m10'!N142+'m10'!P142+'m10'!R142+'m10'!T142+'m10'!V142+'m10'!X142</f>
        <v>0</v>
      </c>
      <c r="GJ142" s="68"/>
      <c r="GK142" s="57">
        <f t="shared" si="151"/>
        <v>0</v>
      </c>
      <c r="GL142" s="67"/>
      <c r="GM142" s="55">
        <f>'m10'!Y142+'m10'!AA142+'m10'!AC142+'m10'!AE142+'m10'!AG142+'m10'!AI142+'m10'!AK142</f>
        <v>0</v>
      </c>
      <c r="GN142" s="57">
        <f t="shared" si="152"/>
        <v>0</v>
      </c>
      <c r="GO142" s="57">
        <f>'m10'!Z142+'m10'!AB142+'m10'!AD142+'m10'!AF142+'m10'!AH142+'m10'!AJ142+'m10'!AL142</f>
        <v>0</v>
      </c>
      <c r="GP142" s="68"/>
      <c r="GQ142" s="57">
        <f t="shared" si="153"/>
        <v>0</v>
      </c>
      <c r="GR142" s="61"/>
      <c r="GS142" s="55">
        <f>'m10'!AM142+'m10'!AO142+'m10'!AQ142+'m10'!AS142+'m10'!AU142+'m10'!AW142+'m10'!AY142</f>
        <v>0</v>
      </c>
      <c r="GT142" s="57">
        <f t="shared" si="154"/>
        <v>0</v>
      </c>
      <c r="GU142" s="57">
        <f>'m10'!AN142+'m10'!AP142+'m10'!AR142+'m10'!AT142+'m10'!AV142+'m10'!AX142+'m10'!AZ142</f>
        <v>0</v>
      </c>
      <c r="GV142" s="58"/>
      <c r="GW142" s="57">
        <f t="shared" si="155"/>
        <v>0</v>
      </c>
      <c r="GX142" s="61"/>
      <c r="GY142" s="55">
        <f>'m10'!BA142+'m10'!BC142+'m10'!BE142+'m10'!BG142+'m10'!BI142+'m10'!BK142+'m11'!C142</f>
        <v>6.5</v>
      </c>
      <c r="GZ142" s="57">
        <f t="shared" si="156"/>
        <v>650</v>
      </c>
      <c r="HA142" s="57">
        <f>'m10'!BB142+'m10'!BD142+'m10'!BF142+'m10'!BH142+'m10'!BJ142+'m10'!BL142+'m11'!D142</f>
        <v>0</v>
      </c>
      <c r="HB142" s="58"/>
      <c r="HC142" s="57">
        <f t="shared" si="157"/>
        <v>-650</v>
      </c>
      <c r="HD142" s="69">
        <f>IFERROR(__xludf.DUMMYFUNCTION("""COMPUTED_VALUE"""),100.0)</f>
        <v>100</v>
      </c>
      <c r="HE142" s="55">
        <f>'m11'!E142+'m11'!G142+'m11'!I142+'m11'!K142+'m11'!M142+'m11'!O142+'m11'!Q142</f>
        <v>4</v>
      </c>
      <c r="HF142" s="57">
        <f t="shared" si="158"/>
        <v>400</v>
      </c>
      <c r="HG142" s="57">
        <f>'m11'!F142+'m11'!H142+'m11'!J142+'m11'!L142+'m11'!N142+'m11'!P142+'m11'!R142</f>
        <v>0</v>
      </c>
      <c r="HH142" s="68"/>
      <c r="HI142" s="57">
        <f t="shared" si="159"/>
        <v>-400</v>
      </c>
      <c r="HJ142" s="67"/>
      <c r="HK142" s="55">
        <f>'m11'!S142+'m11'!U142+'m11'!W142+'m11'!Y142+'m11'!AA142+'m11'!AC142+'m11'!AE142</f>
        <v>3</v>
      </c>
      <c r="HL142" s="57">
        <f t="shared" si="160"/>
        <v>300</v>
      </c>
      <c r="HM142" s="57">
        <f>'m11'!T142+'m11'!V142+'m11'!X142+'m11'!Z142+'m11'!AB142+'m11'!AD142+'m11'!AF142</f>
        <v>0</v>
      </c>
      <c r="HN142" s="68"/>
      <c r="HO142" s="57">
        <f t="shared" si="161"/>
        <v>-300</v>
      </c>
      <c r="HP142" s="61"/>
      <c r="HQ142" s="55">
        <f>'m11'!AG142+'m11'!AI142+'m11'!AK142+'m11'!AM142+'m11'!AO142+'m11'!AQ142+'m11'!AS142</f>
        <v>9</v>
      </c>
      <c r="HR142" s="57">
        <f t="shared" si="162"/>
        <v>900</v>
      </c>
      <c r="HS142" s="57">
        <f>'m11'!AH142+'m11'!AJ142+'m11'!AL142+'m11'!AN142+'m11'!AP142+'m11'!AR142+'m11'!AT142</f>
        <v>0</v>
      </c>
      <c r="HT142" s="58"/>
      <c r="HU142" s="57">
        <f t="shared" si="163"/>
        <v>-900</v>
      </c>
      <c r="HV142" s="61"/>
      <c r="HW142" s="55">
        <f>'m11'!AU142+'m11'!AW142+'m11'!AY142+'m11'!BA142+'m11'!BC142+'m11'!BE142+'m11'!BG142</f>
        <v>2.5</v>
      </c>
      <c r="HX142" s="57">
        <f t="shared" si="164"/>
        <v>250</v>
      </c>
      <c r="HY142" s="57">
        <f>'m11'!AV142+'m11'!AX142+'m11'!AZ142+'m11'!BB142+'m11'!BD142+'m11'!BF142+'m11'!BH142</f>
        <v>0</v>
      </c>
      <c r="HZ142" s="58"/>
      <c r="IA142" s="57">
        <f t="shared" si="165"/>
        <v>-250</v>
      </c>
      <c r="IB142" s="61">
        <f>IFERROR(__xludf.DUMMYFUNCTION("""COMPUTED_VALUE"""),100.0)</f>
        <v>100</v>
      </c>
      <c r="IC142" s="55">
        <f>'m11'!BI142+'m12'!C142+'m12'!E142+'m12'!G142+'m12'!I142+'m12'!K142+'m12'!M142</f>
        <v>0</v>
      </c>
      <c r="ID142" s="57">
        <f t="shared" si="166"/>
        <v>0</v>
      </c>
      <c r="IE142" s="57">
        <f>'m11'!BJ142+'m12'!D142+'m12'!F142+'m12'!H142+'m12'!J142+'m12'!L142+'m12'!N142</f>
        <v>0</v>
      </c>
      <c r="IF142" s="58"/>
      <c r="IG142" s="57">
        <f t="shared" si="167"/>
        <v>0</v>
      </c>
      <c r="IH142" s="61"/>
      <c r="II142" s="55">
        <f>'m12'!O142+'m12'!Q142+'m12'!S142+'m12'!U142+'m12'!W142+'m12'!Y142+'m12'!AA142</f>
        <v>2.5</v>
      </c>
      <c r="IJ142" s="57">
        <f t="shared" si="168"/>
        <v>250</v>
      </c>
      <c r="IK142" s="57">
        <f>'m12'!P142+'m12'!R142+'m12'!T142+'m12'!V142+'m12'!X142+'m12'!Z142+'m12'!AB142</f>
        <v>0</v>
      </c>
      <c r="IL142" s="58"/>
      <c r="IM142" s="57">
        <f t="shared" si="169"/>
        <v>-250</v>
      </c>
      <c r="IN142" s="61"/>
      <c r="IO142" s="55">
        <f>'m12'!AC142+'m12'!AE142+'m12'!AG142+'m12'!AI142+'m12'!AK142+'m12'!AM142+'m12'!AO142</f>
        <v>3.5</v>
      </c>
      <c r="IP142" s="57">
        <f t="shared" si="170"/>
        <v>350</v>
      </c>
      <c r="IQ142" s="57">
        <f>'m12'!AD142+'m12'!AF142+'m12'!AH142+'m12'!AJ142+'m12'!AL142+'m12'!AN142+'m12'!AP142</f>
        <v>0</v>
      </c>
      <c r="IR142" s="58"/>
      <c r="IS142" s="57">
        <f t="shared" si="171"/>
        <v>-350</v>
      </c>
      <c r="IT142" s="61"/>
      <c r="IU142" s="55">
        <f>'m12'!AQ142+'m12'!AS142+'m12'!AU142+'m12'!AW142+'m12'!AY142+'m12'!BA142+'m12'!BC142</f>
        <v>0</v>
      </c>
      <c r="IV142" s="57">
        <f t="shared" si="172"/>
        <v>0</v>
      </c>
      <c r="IW142" s="57">
        <f>'m12'!AR142+'m12'!AT142+'m12'!AV142+'m12'!AX142+'m12'!AZ142+'m12'!BB142+'m12'!BD142</f>
        <v>0</v>
      </c>
      <c r="IX142" s="58"/>
      <c r="IY142" s="57">
        <f t="shared" si="173"/>
        <v>0</v>
      </c>
      <c r="IZ142" s="61"/>
      <c r="JA142" s="55">
        <f>'m12'!BE142+'m12'!BG142+'m12'!BI142+'m12'!BK142</f>
        <v>0</v>
      </c>
      <c r="JB142" s="57">
        <f t="shared" si="174"/>
        <v>0</v>
      </c>
      <c r="JC142" s="57">
        <f>'m12'!BF142+'m12'!BH142+'m12'!BJ142+'m12'!BL142</f>
        <v>0</v>
      </c>
      <c r="JD142" s="58"/>
      <c r="JE142" s="57">
        <f t="shared" si="175"/>
        <v>0</v>
      </c>
    </row>
    <row r="143">
      <c r="A143" s="2" t="str">
        <f>IFERROR(__xludf.DUMMYFUNCTION("""COMPUTED_VALUE"""),"Ondřej Huňák")</f>
        <v>Ondřej Huňák</v>
      </c>
      <c r="B143" s="2"/>
      <c r="C143" s="48"/>
      <c r="D143" s="46"/>
      <c r="E143" s="46"/>
      <c r="F143" s="47"/>
      <c r="G143" s="46"/>
      <c r="H143" s="2"/>
      <c r="I143" s="48"/>
      <c r="J143" s="46"/>
      <c r="K143" s="46"/>
      <c r="L143" s="47"/>
      <c r="M143" s="46"/>
      <c r="N143" s="2"/>
      <c r="O143" s="48"/>
      <c r="P143" s="46"/>
      <c r="Q143" s="46"/>
      <c r="R143" s="47"/>
      <c r="S143" s="46"/>
      <c r="T143" s="2"/>
      <c r="U143" s="48"/>
      <c r="V143" s="46"/>
      <c r="W143" s="46"/>
      <c r="X143" s="47"/>
      <c r="Y143" s="46"/>
      <c r="Z143" s="2"/>
      <c r="AA143" s="48"/>
      <c r="AB143" s="46"/>
      <c r="AC143" s="46"/>
      <c r="AD143" s="47"/>
      <c r="AE143" s="46"/>
      <c r="AF143" s="2"/>
      <c r="AG143" s="48"/>
      <c r="AH143" s="46"/>
      <c r="AI143" s="46"/>
      <c r="AJ143" s="47"/>
      <c r="AK143" s="46"/>
      <c r="AL143" s="2"/>
      <c r="AM143" s="48"/>
      <c r="AN143" s="46"/>
      <c r="AO143" s="46"/>
      <c r="AP143" s="47"/>
      <c r="AQ143" s="46"/>
      <c r="AR143" s="2"/>
      <c r="AS143" s="48"/>
      <c r="AT143" s="46"/>
      <c r="AU143" s="46"/>
      <c r="AV143" s="47"/>
      <c r="AW143" s="62"/>
      <c r="AX143" s="2"/>
      <c r="AY143" s="98"/>
      <c r="AZ143" s="46"/>
      <c r="BA143" s="46"/>
      <c r="BB143" s="47"/>
      <c r="BC143" s="46"/>
      <c r="BD143" s="2"/>
      <c r="BE143" s="98"/>
      <c r="BF143" s="46"/>
      <c r="BG143" s="46"/>
      <c r="BH143" s="47"/>
      <c r="BI143" s="46"/>
      <c r="BJ143" s="2"/>
      <c r="BK143" s="98"/>
      <c r="BL143" s="46"/>
      <c r="BM143" s="46"/>
      <c r="BN143" s="47"/>
      <c r="BO143" s="46"/>
      <c r="BP143" s="2"/>
      <c r="BQ143" s="45"/>
      <c r="BR143" s="46"/>
      <c r="BS143" s="46"/>
      <c r="BT143" s="47"/>
      <c r="BU143" s="46"/>
      <c r="BV143" s="2"/>
      <c r="BW143" s="45"/>
      <c r="BX143" s="46"/>
      <c r="BY143" s="46"/>
      <c r="BZ143" s="47"/>
      <c r="CA143" s="46"/>
      <c r="CB143" s="2"/>
      <c r="CC143" s="45"/>
      <c r="CD143" s="46"/>
      <c r="CE143" s="46"/>
      <c r="CF143" s="64"/>
      <c r="CG143" s="46"/>
      <c r="CH143" s="2"/>
      <c r="CI143" s="45"/>
      <c r="CJ143" s="54"/>
      <c r="CK143" s="46"/>
      <c r="CL143" s="64"/>
      <c r="CM143" s="46"/>
      <c r="CN143" s="2"/>
      <c r="CO143" s="45"/>
      <c r="CP143" s="46"/>
      <c r="CQ143" s="46"/>
      <c r="CR143" s="64"/>
      <c r="CS143" s="46"/>
      <c r="CT143" s="2"/>
      <c r="CU143" s="45"/>
      <c r="CV143" s="46"/>
      <c r="CW143" s="46"/>
      <c r="CX143" s="64"/>
      <c r="CY143" s="46"/>
      <c r="CZ143" s="2"/>
      <c r="DA143" s="45"/>
      <c r="DB143" s="46"/>
      <c r="DC143" s="46"/>
      <c r="DD143" s="64"/>
      <c r="DE143" s="46"/>
      <c r="DF143" s="2"/>
      <c r="DG143" s="45"/>
      <c r="DH143" s="46"/>
      <c r="DI143" s="46"/>
      <c r="DJ143" s="64"/>
      <c r="DK143" s="46"/>
      <c r="DL143" s="2"/>
      <c r="DM143" s="45"/>
      <c r="DN143" s="46"/>
      <c r="DO143" s="46"/>
      <c r="DP143" s="64"/>
      <c r="DQ143" s="46"/>
      <c r="DR143" s="2"/>
      <c r="DS143" s="45"/>
      <c r="DT143" s="46"/>
      <c r="DU143" s="46"/>
      <c r="DV143" s="64"/>
      <c r="DW143" s="46"/>
      <c r="DX143" s="2"/>
      <c r="DY143" s="97"/>
      <c r="DZ143" s="63"/>
      <c r="EA143" s="63"/>
      <c r="EB143" s="64"/>
      <c r="EC143" s="63"/>
      <c r="ED143" s="66"/>
      <c r="EE143" s="97"/>
      <c r="EF143" s="63"/>
      <c r="EG143" s="63"/>
      <c r="EH143" s="64"/>
      <c r="EI143" s="63"/>
      <c r="EJ143" s="66"/>
      <c r="EK143" s="97"/>
      <c r="EL143" s="63"/>
      <c r="EM143" s="63"/>
      <c r="EN143" s="64"/>
      <c r="EO143" s="63"/>
      <c r="EP143" s="67"/>
      <c r="EQ143" s="55"/>
      <c r="ER143" s="57"/>
      <c r="ES143" s="57"/>
      <c r="ET143" s="68"/>
      <c r="EU143" s="57"/>
      <c r="EV143" s="67"/>
      <c r="EW143" s="55"/>
      <c r="EX143" s="57"/>
      <c r="EY143" s="57"/>
      <c r="EZ143" s="68"/>
      <c r="FA143" s="57"/>
      <c r="FB143" s="67"/>
      <c r="FC143" s="55"/>
      <c r="FD143" s="57"/>
      <c r="FE143" s="57"/>
      <c r="FF143" s="68"/>
      <c r="FG143" s="57"/>
      <c r="FH143" s="66"/>
      <c r="FI143" s="97"/>
      <c r="FJ143" s="63"/>
      <c r="FK143" s="63"/>
      <c r="FL143" s="64"/>
      <c r="FM143" s="63"/>
      <c r="FN143" s="67"/>
      <c r="FO143" s="55"/>
      <c r="FP143" s="57"/>
      <c r="FQ143" s="57"/>
      <c r="FR143" s="68"/>
      <c r="FS143" s="57"/>
      <c r="FT143" s="67"/>
      <c r="FU143" s="55"/>
      <c r="FV143" s="57"/>
      <c r="FW143" s="57"/>
      <c r="FX143" s="68"/>
      <c r="FY143" s="57"/>
      <c r="FZ143" s="67"/>
      <c r="GA143" s="55"/>
      <c r="GB143" s="57"/>
      <c r="GC143" s="57"/>
      <c r="GD143" s="68"/>
      <c r="GE143" s="57"/>
      <c r="GF143" s="69">
        <f>IFERROR(__xludf.DUMMYFUNCTION("""COMPUTED_VALUE"""),100.0)</f>
        <v>100</v>
      </c>
      <c r="GG143" s="55"/>
      <c r="GH143" s="57"/>
      <c r="GI143" s="57"/>
      <c r="GJ143" s="68"/>
      <c r="GK143" s="57"/>
      <c r="GL143" s="67"/>
      <c r="GM143" s="55"/>
      <c r="GN143" s="57"/>
      <c r="GO143" s="57"/>
      <c r="GP143" s="68"/>
      <c r="GQ143" s="57"/>
      <c r="GR143" s="61"/>
      <c r="GS143" s="55">
        <f>'m10'!AM143+'m10'!AO143+'m10'!AQ143+'m10'!AS143+'m10'!AU143+'m10'!AW143+'m10'!AY143</f>
        <v>0</v>
      </c>
      <c r="GT143" s="57">
        <f t="shared" si="154"/>
        <v>0</v>
      </c>
      <c r="GU143" s="57">
        <f>'m10'!AN143+'m10'!AP143+'m10'!AR143+'m10'!AT143+'m10'!AV143+'m10'!AX143+'m10'!AZ143</f>
        <v>0</v>
      </c>
      <c r="GV143" s="58"/>
      <c r="GW143" s="57">
        <f t="shared" si="155"/>
        <v>0</v>
      </c>
      <c r="GX143" s="61"/>
      <c r="GY143" s="55">
        <f>'m10'!BA143+'m10'!BC143+'m10'!BE143+'m10'!BG143+'m10'!BI143+'m10'!BK143+'m11'!C143</f>
        <v>8</v>
      </c>
      <c r="GZ143" s="57">
        <f t="shared" si="156"/>
        <v>800</v>
      </c>
      <c r="HA143" s="57">
        <f>'m10'!BB143+'m10'!BD143+'m10'!BF143+'m10'!BH143+'m10'!BJ143+'m10'!BL143+'m11'!D143</f>
        <v>0</v>
      </c>
      <c r="HB143" s="58"/>
      <c r="HC143" s="57">
        <f t="shared" si="157"/>
        <v>-800</v>
      </c>
      <c r="HD143" s="69">
        <f>IFERROR(__xludf.DUMMYFUNCTION("""COMPUTED_VALUE"""),100.0)</f>
        <v>100</v>
      </c>
      <c r="HE143" s="55">
        <f>'m11'!E143+'m11'!G143+'m11'!I143+'m11'!K143+'m11'!M143+'m11'!O143+'m11'!Q143</f>
        <v>0</v>
      </c>
      <c r="HF143" s="57">
        <f t="shared" si="158"/>
        <v>0</v>
      </c>
      <c r="HG143" s="57">
        <f>'m11'!F143+'m11'!H143+'m11'!J143+'m11'!L143+'m11'!N143+'m11'!P143+'m11'!R143</f>
        <v>0</v>
      </c>
      <c r="HH143" s="68"/>
      <c r="HI143" s="57">
        <f t="shared" si="159"/>
        <v>0</v>
      </c>
      <c r="HJ143" s="67"/>
      <c r="HK143" s="55">
        <f>'m11'!S143+'m11'!U143+'m11'!W143+'m11'!Y143+'m11'!AA143+'m11'!AC143+'m11'!AE143</f>
        <v>0</v>
      </c>
      <c r="HL143" s="57">
        <f t="shared" si="160"/>
        <v>0</v>
      </c>
      <c r="HM143" s="57">
        <f>'m11'!T143+'m11'!V143+'m11'!X143+'m11'!Z143+'m11'!AB143+'m11'!AD143+'m11'!AF143</f>
        <v>0</v>
      </c>
      <c r="HN143" s="68"/>
      <c r="HO143" s="57">
        <f t="shared" si="161"/>
        <v>0</v>
      </c>
      <c r="HP143" s="61"/>
      <c r="HQ143" s="55">
        <f>'m11'!AG143+'m11'!AI143+'m11'!AK143+'m11'!AM143+'m11'!AO143+'m11'!AQ143+'m11'!AS143</f>
        <v>0</v>
      </c>
      <c r="HR143" s="57">
        <f t="shared" si="162"/>
        <v>0</v>
      </c>
      <c r="HS143" s="57">
        <f>'m11'!AH143+'m11'!AJ143+'m11'!AL143+'m11'!AN143+'m11'!AP143+'m11'!AR143+'m11'!AT143</f>
        <v>0</v>
      </c>
      <c r="HT143" s="58"/>
      <c r="HU143" s="57">
        <f t="shared" si="163"/>
        <v>0</v>
      </c>
      <c r="HV143" s="61"/>
      <c r="HW143" s="55">
        <f>'m11'!AU143+'m11'!AW143+'m11'!AY143+'m11'!BA143+'m11'!BC143+'m11'!BE143+'m11'!BG143</f>
        <v>0</v>
      </c>
      <c r="HX143" s="57">
        <f t="shared" si="164"/>
        <v>0</v>
      </c>
      <c r="HY143" s="57">
        <f>'m11'!AV143+'m11'!AX143+'m11'!AZ143+'m11'!BB143+'m11'!BD143+'m11'!BF143+'m11'!BH143</f>
        <v>0</v>
      </c>
      <c r="HZ143" s="58"/>
      <c r="IA143" s="57">
        <f t="shared" si="165"/>
        <v>0</v>
      </c>
      <c r="IB143" s="61">
        <f>IFERROR(__xludf.DUMMYFUNCTION("""COMPUTED_VALUE"""),100.0)</f>
        <v>100</v>
      </c>
      <c r="IC143" s="55">
        <f>'m11'!BI143+'m12'!C143+'m12'!E143+'m12'!G143+'m12'!I143+'m12'!K143+'m12'!M143</f>
        <v>0</v>
      </c>
      <c r="ID143" s="57">
        <f t="shared" si="166"/>
        <v>0</v>
      </c>
      <c r="IE143" s="57">
        <f>'m11'!BJ143+'m12'!D143+'m12'!F143+'m12'!H143+'m12'!J143+'m12'!L143+'m12'!N143</f>
        <v>0</v>
      </c>
      <c r="IF143" s="58"/>
      <c r="IG143" s="57">
        <f t="shared" si="167"/>
        <v>0</v>
      </c>
      <c r="IH143" s="61"/>
      <c r="II143" s="55">
        <f>'m12'!O143+'m12'!Q143+'m12'!S143+'m12'!U143+'m12'!W143+'m12'!Y143+'m12'!AA143</f>
        <v>0</v>
      </c>
      <c r="IJ143" s="57">
        <f t="shared" si="168"/>
        <v>0</v>
      </c>
      <c r="IK143" s="57">
        <f>'m12'!P143+'m12'!R143+'m12'!T143+'m12'!V143+'m12'!X143+'m12'!Z143+'m12'!AB143</f>
        <v>0</v>
      </c>
      <c r="IL143" s="58"/>
      <c r="IM143" s="57">
        <f t="shared" si="169"/>
        <v>0</v>
      </c>
      <c r="IN143" s="61"/>
      <c r="IO143" s="55">
        <f>'m12'!AC143+'m12'!AE143+'m12'!AG143+'m12'!AI143+'m12'!AK143+'m12'!AM143+'m12'!AO143</f>
        <v>0</v>
      </c>
      <c r="IP143" s="57">
        <f t="shared" si="170"/>
        <v>0</v>
      </c>
      <c r="IQ143" s="57">
        <f>'m12'!AD143+'m12'!AF143+'m12'!AH143+'m12'!AJ143+'m12'!AL143+'m12'!AN143+'m12'!AP143</f>
        <v>0</v>
      </c>
      <c r="IR143" s="58"/>
      <c r="IS143" s="57">
        <f t="shared" si="171"/>
        <v>0</v>
      </c>
      <c r="IT143" s="61"/>
      <c r="IU143" s="55">
        <f>'m12'!AQ143+'m12'!AS143+'m12'!AU143+'m12'!AW143+'m12'!AY143+'m12'!BA143+'m12'!BC143</f>
        <v>0</v>
      </c>
      <c r="IV143" s="57">
        <f t="shared" si="172"/>
        <v>0</v>
      </c>
      <c r="IW143" s="57">
        <f>'m12'!AR143+'m12'!AT143+'m12'!AV143+'m12'!AX143+'m12'!AZ143+'m12'!BB143+'m12'!BD143</f>
        <v>0</v>
      </c>
      <c r="IX143" s="58"/>
      <c r="IY143" s="57">
        <f t="shared" si="173"/>
        <v>0</v>
      </c>
      <c r="IZ143" s="61"/>
      <c r="JA143" s="55">
        <f>'m12'!BE143+'m12'!BG143+'m12'!BI143+'m12'!BK143</f>
        <v>0</v>
      </c>
      <c r="JB143" s="57">
        <f t="shared" si="174"/>
        <v>0</v>
      </c>
      <c r="JC143" s="57">
        <f>'m12'!BF143+'m12'!BH143+'m12'!BJ143+'m12'!BL143</f>
        <v>0</v>
      </c>
      <c r="JD143" s="58"/>
      <c r="JE143" s="57">
        <f t="shared" si="175"/>
        <v>0</v>
      </c>
    </row>
    <row r="144">
      <c r="A144" s="2" t="str">
        <f>IFERROR(__xludf.DUMMYFUNCTION("""COMPUTED_VALUE"""),"Martin Zámečník-x")</f>
        <v>Martin Zámečník-x</v>
      </c>
      <c r="B144" s="2"/>
      <c r="C144" s="48"/>
      <c r="D144" s="46"/>
      <c r="E144" s="46"/>
      <c r="F144" s="47"/>
      <c r="G144" s="46"/>
      <c r="H144" s="2"/>
      <c r="I144" s="48"/>
      <c r="J144" s="46"/>
      <c r="K144" s="46"/>
      <c r="L144" s="47"/>
      <c r="M144" s="46"/>
      <c r="N144" s="2"/>
      <c r="O144" s="48"/>
      <c r="P144" s="46"/>
      <c r="Q144" s="46"/>
      <c r="R144" s="47"/>
      <c r="S144" s="46"/>
      <c r="T144" s="2"/>
      <c r="U144" s="48"/>
      <c r="V144" s="46"/>
      <c r="W144" s="46"/>
      <c r="X144" s="47"/>
      <c r="Y144" s="46"/>
      <c r="Z144" s="2"/>
      <c r="AA144" s="48"/>
      <c r="AB144" s="46"/>
      <c r="AC144" s="46"/>
      <c r="AD144" s="47"/>
      <c r="AE144" s="46"/>
      <c r="AF144" s="2"/>
      <c r="AG144" s="48"/>
      <c r="AH144" s="46"/>
      <c r="AI144" s="46"/>
      <c r="AJ144" s="47"/>
      <c r="AK144" s="46"/>
      <c r="AL144" s="2"/>
      <c r="AM144" s="48"/>
      <c r="AN144" s="46"/>
      <c r="AO144" s="46"/>
      <c r="AP144" s="47"/>
      <c r="AQ144" s="46"/>
      <c r="AR144" s="2"/>
      <c r="AS144" s="48"/>
      <c r="AT144" s="46"/>
      <c r="AU144" s="46"/>
      <c r="AV144" s="47"/>
      <c r="AW144" s="62"/>
      <c r="AX144" s="2"/>
      <c r="AY144" s="98"/>
      <c r="AZ144" s="46"/>
      <c r="BA144" s="46"/>
      <c r="BB144" s="47"/>
      <c r="BC144" s="46"/>
      <c r="BD144" s="2"/>
      <c r="BE144" s="98"/>
      <c r="BF144" s="46"/>
      <c r="BG144" s="46"/>
      <c r="BH144" s="47"/>
      <c r="BI144" s="46"/>
      <c r="BJ144" s="2"/>
      <c r="BK144" s="98"/>
      <c r="BL144" s="46"/>
      <c r="BM144" s="46"/>
      <c r="BN144" s="47"/>
      <c r="BO144" s="46"/>
      <c r="BP144" s="2"/>
      <c r="BQ144" s="45"/>
      <c r="BR144" s="46"/>
      <c r="BS144" s="46"/>
      <c r="BT144" s="47"/>
      <c r="BU144" s="46"/>
      <c r="BV144" s="2"/>
      <c r="BW144" s="45"/>
      <c r="BX144" s="46"/>
      <c r="BY144" s="46"/>
      <c r="BZ144" s="47"/>
      <c r="CA144" s="46"/>
      <c r="CB144" s="2"/>
      <c r="CC144" s="45"/>
      <c r="CD144" s="46"/>
      <c r="CE144" s="46"/>
      <c r="CF144" s="64"/>
      <c r="CG144" s="46"/>
      <c r="CH144" s="2"/>
      <c r="CI144" s="45"/>
      <c r="CJ144" s="54"/>
      <c r="CK144" s="46"/>
      <c r="CL144" s="64"/>
      <c r="CM144" s="46"/>
      <c r="CN144" s="2"/>
      <c r="CO144" s="45"/>
      <c r="CP144" s="46"/>
      <c r="CQ144" s="46"/>
      <c r="CR144" s="64"/>
      <c r="CS144" s="46"/>
      <c r="CT144" s="2"/>
      <c r="CU144" s="45"/>
      <c r="CV144" s="46"/>
      <c r="CW144" s="46"/>
      <c r="CX144" s="64"/>
      <c r="CY144" s="46"/>
      <c r="CZ144" s="2"/>
      <c r="DA144" s="45"/>
      <c r="DB144" s="46"/>
      <c r="DC144" s="46"/>
      <c r="DD144" s="64"/>
      <c r="DE144" s="46"/>
      <c r="DF144" s="2"/>
      <c r="DG144" s="45"/>
      <c r="DH144" s="46"/>
      <c r="DI144" s="46"/>
      <c r="DJ144" s="64"/>
      <c r="DK144" s="46"/>
      <c r="DL144" s="2"/>
      <c r="DM144" s="45"/>
      <c r="DN144" s="46"/>
      <c r="DO144" s="46"/>
      <c r="DP144" s="64"/>
      <c r="DQ144" s="46"/>
      <c r="DR144" s="2"/>
      <c r="DS144" s="45"/>
      <c r="DT144" s="46"/>
      <c r="DU144" s="46"/>
      <c r="DV144" s="64"/>
      <c r="DW144" s="46"/>
      <c r="DX144" s="2"/>
      <c r="DY144" s="97"/>
      <c r="DZ144" s="63"/>
      <c r="EA144" s="63"/>
      <c r="EB144" s="64"/>
      <c r="EC144" s="63"/>
      <c r="ED144" s="66"/>
      <c r="EE144" s="97"/>
      <c r="EF144" s="63"/>
      <c r="EG144" s="63"/>
      <c r="EH144" s="64"/>
      <c r="EI144" s="63"/>
      <c r="EJ144" s="66"/>
      <c r="EK144" s="97"/>
      <c r="EL144" s="63"/>
      <c r="EM144" s="63"/>
      <c r="EN144" s="64"/>
      <c r="EO144" s="63"/>
      <c r="EP144" s="67"/>
      <c r="EQ144" s="55"/>
      <c r="ER144" s="57"/>
      <c r="ES144" s="57"/>
      <c r="ET144" s="68"/>
      <c r="EU144" s="57"/>
      <c r="EV144" s="67"/>
      <c r="EW144" s="55"/>
      <c r="EX144" s="57"/>
      <c r="EY144" s="57"/>
      <c r="EZ144" s="68"/>
      <c r="FA144" s="57"/>
      <c r="FB144" s="67"/>
      <c r="FC144" s="55"/>
      <c r="FD144" s="57"/>
      <c r="FE144" s="57"/>
      <c r="FF144" s="68"/>
      <c r="FG144" s="57"/>
      <c r="FH144" s="66"/>
      <c r="FI144" s="97"/>
      <c r="FJ144" s="63"/>
      <c r="FK144" s="63"/>
      <c r="FL144" s="64"/>
      <c r="FM144" s="63"/>
      <c r="FN144" s="67"/>
      <c r="FO144" s="55"/>
      <c r="FP144" s="57"/>
      <c r="FQ144" s="57"/>
      <c r="FR144" s="68"/>
      <c r="FS144" s="57"/>
      <c r="FT144" s="67"/>
      <c r="FU144" s="55"/>
      <c r="FV144" s="57"/>
      <c r="FW144" s="57"/>
      <c r="FX144" s="68"/>
      <c r="FY144" s="57"/>
      <c r="FZ144" s="67"/>
      <c r="GA144" s="55"/>
      <c r="GB144" s="57"/>
      <c r="GC144" s="57"/>
      <c r="GD144" s="68"/>
      <c r="GE144" s="57"/>
      <c r="GF144" s="69">
        <f>IFERROR(__xludf.DUMMYFUNCTION("""COMPUTED_VALUE"""),100.0)</f>
        <v>100</v>
      </c>
      <c r="GG144" s="55"/>
      <c r="GH144" s="57"/>
      <c r="GI144" s="57"/>
      <c r="GJ144" s="68"/>
      <c r="GK144" s="57"/>
      <c r="GL144" s="67"/>
      <c r="GM144" s="55"/>
      <c r="GN144" s="57"/>
      <c r="GO144" s="57"/>
      <c r="GP144" s="68"/>
      <c r="GQ144" s="57"/>
      <c r="GR144" s="61"/>
      <c r="GS144" s="55">
        <f>'m10'!AM144+'m10'!AO144+'m10'!AQ144+'m10'!AS144+'m10'!AU144+'m10'!AW144+'m10'!AY144</f>
        <v>0</v>
      </c>
      <c r="GT144" s="57">
        <f t="shared" si="154"/>
        <v>0</v>
      </c>
      <c r="GU144" s="57">
        <f>'m10'!AN144+'m10'!AP144+'m10'!AR144+'m10'!AT144+'m10'!AV144+'m10'!AX144+'m10'!AZ144</f>
        <v>0</v>
      </c>
      <c r="GV144" s="58"/>
      <c r="GW144" s="57">
        <f t="shared" si="155"/>
        <v>0</v>
      </c>
      <c r="GX144" s="61"/>
      <c r="GY144" s="55">
        <f>'m10'!BA144+'m10'!BC144+'m10'!BE144+'m10'!BG144+'m10'!BI144+'m10'!BK144+'m11'!C144</f>
        <v>4.5</v>
      </c>
      <c r="GZ144" s="57">
        <f t="shared" si="156"/>
        <v>450</v>
      </c>
      <c r="HA144" s="57">
        <f>'m10'!BB144+'m10'!BD144+'m10'!BF144+'m10'!BH144+'m10'!BJ144+'m10'!BL144+'m11'!D144</f>
        <v>0</v>
      </c>
      <c r="HB144" s="58"/>
      <c r="HC144" s="57">
        <f t="shared" si="157"/>
        <v>-450</v>
      </c>
      <c r="HD144" s="69">
        <f>IFERROR(__xludf.DUMMYFUNCTION("""COMPUTED_VALUE"""),100.0)</f>
        <v>100</v>
      </c>
      <c r="HE144" s="55">
        <f>'m11'!E144+'m11'!G144+'m11'!I144+'m11'!K144+'m11'!M144+'m11'!O144+'m11'!Q144</f>
        <v>13.5</v>
      </c>
      <c r="HF144" s="57">
        <f t="shared" si="158"/>
        <v>1350</v>
      </c>
      <c r="HG144" s="57">
        <f>'m11'!F144+'m11'!H144+'m11'!J144+'m11'!L144+'m11'!N144+'m11'!P144+'m11'!R144</f>
        <v>0</v>
      </c>
      <c r="HH144" s="68"/>
      <c r="HI144" s="57">
        <f t="shared" si="159"/>
        <v>-1350</v>
      </c>
      <c r="HJ144" s="67"/>
      <c r="HK144" s="55">
        <f>'m11'!S144+'m11'!U144+'m11'!W144+'m11'!Y144+'m11'!AA144+'m11'!AC144+'m11'!AE144</f>
        <v>0</v>
      </c>
      <c r="HL144" s="57">
        <f t="shared" si="160"/>
        <v>0</v>
      </c>
      <c r="HM144" s="57">
        <f>'m11'!T144+'m11'!V144+'m11'!X144+'m11'!Z144+'m11'!AB144+'m11'!AD144+'m11'!AF144</f>
        <v>0</v>
      </c>
      <c r="HN144" s="68"/>
      <c r="HO144" s="57">
        <f t="shared" si="161"/>
        <v>0</v>
      </c>
      <c r="HP144" s="61"/>
      <c r="HQ144" s="55">
        <f>'m11'!AG144+'m11'!AI144+'m11'!AK144+'m11'!AM144+'m11'!AO144+'m11'!AQ144+'m11'!AS144</f>
        <v>0</v>
      </c>
      <c r="HR144" s="57">
        <f t="shared" si="162"/>
        <v>0</v>
      </c>
      <c r="HS144" s="57">
        <f>'m11'!AH144+'m11'!AJ144+'m11'!AL144+'m11'!AN144+'m11'!AP144+'m11'!AR144+'m11'!AT144</f>
        <v>0</v>
      </c>
      <c r="HT144" s="58"/>
      <c r="HU144" s="57">
        <f t="shared" si="163"/>
        <v>0</v>
      </c>
      <c r="HV144" s="61"/>
      <c r="HW144" s="55">
        <f>'m11'!AU144+'m11'!AW144+'m11'!AY144+'m11'!BA144+'m11'!BC144+'m11'!BE144+'m11'!BG144</f>
        <v>0</v>
      </c>
      <c r="HX144" s="57">
        <f t="shared" si="164"/>
        <v>0</v>
      </c>
      <c r="HY144" s="57">
        <f>'m11'!AV144+'m11'!AX144+'m11'!AZ144+'m11'!BB144+'m11'!BD144+'m11'!BF144+'m11'!BH144</f>
        <v>0</v>
      </c>
      <c r="HZ144" s="58"/>
      <c r="IA144" s="57">
        <f t="shared" si="165"/>
        <v>0</v>
      </c>
      <c r="IB144" s="61">
        <f>IFERROR(__xludf.DUMMYFUNCTION("""COMPUTED_VALUE"""),100.0)</f>
        <v>100</v>
      </c>
      <c r="IC144" s="55">
        <f>'m11'!BI144+'m12'!C144+'m12'!E144+'m12'!G144+'m12'!I144+'m12'!K144+'m12'!M144</f>
        <v>0</v>
      </c>
      <c r="ID144" s="57">
        <f t="shared" si="166"/>
        <v>0</v>
      </c>
      <c r="IE144" s="57">
        <f>'m11'!BJ144+'m12'!D144+'m12'!F144+'m12'!H144+'m12'!J144+'m12'!L144+'m12'!N144</f>
        <v>0</v>
      </c>
      <c r="IF144" s="58"/>
      <c r="IG144" s="57">
        <f t="shared" si="167"/>
        <v>0</v>
      </c>
      <c r="IH144" s="61"/>
      <c r="II144" s="55">
        <f>'m12'!O144+'m12'!Q144+'m12'!S144+'m12'!U144+'m12'!W144+'m12'!Y144+'m12'!AA144</f>
        <v>0</v>
      </c>
      <c r="IJ144" s="57">
        <f t="shared" si="168"/>
        <v>0</v>
      </c>
      <c r="IK144" s="57">
        <f>'m12'!P144+'m12'!R144+'m12'!T144+'m12'!V144+'m12'!X144+'m12'!Z144+'m12'!AB144</f>
        <v>0</v>
      </c>
      <c r="IL144" s="58"/>
      <c r="IM144" s="57">
        <f t="shared" si="169"/>
        <v>0</v>
      </c>
      <c r="IN144" s="61"/>
      <c r="IO144" s="55">
        <f>'m12'!AC144+'m12'!AE144+'m12'!AG144+'m12'!AI144+'m12'!AK144+'m12'!AM144+'m12'!AO144</f>
        <v>0</v>
      </c>
      <c r="IP144" s="57">
        <f t="shared" si="170"/>
        <v>0</v>
      </c>
      <c r="IQ144" s="57">
        <f>'m12'!AD144+'m12'!AF144+'m12'!AH144+'m12'!AJ144+'m12'!AL144+'m12'!AN144+'m12'!AP144</f>
        <v>0</v>
      </c>
      <c r="IR144" s="58"/>
      <c r="IS144" s="57">
        <f t="shared" si="171"/>
        <v>0</v>
      </c>
      <c r="IT144" s="61"/>
      <c r="IU144" s="55">
        <f>'m12'!AQ144+'m12'!AS144+'m12'!AU144+'m12'!AW144+'m12'!AY144+'m12'!BA144+'m12'!BC144</f>
        <v>0</v>
      </c>
      <c r="IV144" s="57">
        <f t="shared" si="172"/>
        <v>0</v>
      </c>
      <c r="IW144" s="57">
        <f>'m12'!AR144+'m12'!AT144+'m12'!AV144+'m12'!AX144+'m12'!AZ144+'m12'!BB144+'m12'!BD144</f>
        <v>0</v>
      </c>
      <c r="IX144" s="58"/>
      <c r="IY144" s="57">
        <f t="shared" si="173"/>
        <v>0</v>
      </c>
      <c r="IZ144" s="61"/>
      <c r="JA144" s="55">
        <f>'m12'!BE144+'m12'!BG144+'m12'!BI144+'m12'!BK144</f>
        <v>0</v>
      </c>
      <c r="JB144" s="57">
        <f t="shared" si="174"/>
        <v>0</v>
      </c>
      <c r="JC144" s="57">
        <f>'m12'!BF144+'m12'!BH144+'m12'!BJ144+'m12'!BL144</f>
        <v>0</v>
      </c>
      <c r="JD144" s="58"/>
      <c r="JE144" s="57">
        <f t="shared" si="175"/>
        <v>0</v>
      </c>
    </row>
    <row r="145">
      <c r="A145" s="2" t="str">
        <f>IFERROR(__xludf.DUMMYFUNCTION("""COMPUTED_VALUE"""),"Pavel Winter-x")</f>
        <v>Pavel Winter-x</v>
      </c>
      <c r="B145" s="2"/>
      <c r="C145" s="48"/>
      <c r="D145" s="46"/>
      <c r="E145" s="46"/>
      <c r="F145" s="47"/>
      <c r="G145" s="46"/>
      <c r="H145" s="2"/>
      <c r="I145" s="48"/>
      <c r="J145" s="46"/>
      <c r="K145" s="46"/>
      <c r="L145" s="47"/>
      <c r="M145" s="46"/>
      <c r="N145" s="2"/>
      <c r="O145" s="48"/>
      <c r="P145" s="46"/>
      <c r="Q145" s="46"/>
      <c r="R145" s="47"/>
      <c r="S145" s="46"/>
      <c r="T145" s="2"/>
      <c r="U145" s="48"/>
      <c r="V145" s="46"/>
      <c r="W145" s="46"/>
      <c r="X145" s="47"/>
      <c r="Y145" s="46"/>
      <c r="Z145" s="2"/>
      <c r="AA145" s="48"/>
      <c r="AB145" s="46"/>
      <c r="AC145" s="46"/>
      <c r="AD145" s="47"/>
      <c r="AE145" s="46"/>
      <c r="AF145" s="2"/>
      <c r="AG145" s="48"/>
      <c r="AH145" s="46"/>
      <c r="AI145" s="46"/>
      <c r="AJ145" s="47"/>
      <c r="AK145" s="46"/>
      <c r="AL145" s="2"/>
      <c r="AM145" s="48"/>
      <c r="AN145" s="46"/>
      <c r="AO145" s="46"/>
      <c r="AP145" s="47"/>
      <c r="AQ145" s="46"/>
      <c r="AR145" s="2"/>
      <c r="AS145" s="48"/>
      <c r="AT145" s="46"/>
      <c r="AU145" s="46"/>
      <c r="AV145" s="47"/>
      <c r="AW145" s="62"/>
      <c r="AX145" s="2"/>
      <c r="AY145" s="98"/>
      <c r="AZ145" s="46"/>
      <c r="BA145" s="46"/>
      <c r="BB145" s="47"/>
      <c r="BC145" s="46"/>
      <c r="BD145" s="2"/>
      <c r="BE145" s="98"/>
      <c r="BF145" s="46"/>
      <c r="BG145" s="46"/>
      <c r="BH145" s="47"/>
      <c r="BI145" s="46"/>
      <c r="BJ145" s="2"/>
      <c r="BK145" s="98"/>
      <c r="BL145" s="46"/>
      <c r="BM145" s="46"/>
      <c r="BN145" s="47"/>
      <c r="BO145" s="46"/>
      <c r="BP145" s="2"/>
      <c r="BQ145" s="45"/>
      <c r="BR145" s="46"/>
      <c r="BS145" s="46"/>
      <c r="BT145" s="47"/>
      <c r="BU145" s="46"/>
      <c r="BV145" s="2"/>
      <c r="BW145" s="45"/>
      <c r="BX145" s="46"/>
      <c r="BY145" s="46"/>
      <c r="BZ145" s="47"/>
      <c r="CA145" s="46"/>
      <c r="CB145" s="2"/>
      <c r="CC145" s="45"/>
      <c r="CD145" s="46"/>
      <c r="CE145" s="46"/>
      <c r="CF145" s="64"/>
      <c r="CG145" s="46"/>
      <c r="CH145" s="2"/>
      <c r="CI145" s="45"/>
      <c r="CJ145" s="54"/>
      <c r="CK145" s="46"/>
      <c r="CL145" s="64"/>
      <c r="CM145" s="46"/>
      <c r="CN145" s="2"/>
      <c r="CO145" s="45"/>
      <c r="CP145" s="46"/>
      <c r="CQ145" s="46"/>
      <c r="CR145" s="64"/>
      <c r="CS145" s="46"/>
      <c r="CT145" s="2"/>
      <c r="CU145" s="45"/>
      <c r="CV145" s="46"/>
      <c r="CW145" s="46"/>
      <c r="CX145" s="64"/>
      <c r="CY145" s="46"/>
      <c r="CZ145" s="2"/>
      <c r="DA145" s="45"/>
      <c r="DB145" s="46"/>
      <c r="DC145" s="46"/>
      <c r="DD145" s="64"/>
      <c r="DE145" s="46"/>
      <c r="DF145" s="2"/>
      <c r="DG145" s="45"/>
      <c r="DH145" s="46"/>
      <c r="DI145" s="46"/>
      <c r="DJ145" s="64"/>
      <c r="DK145" s="46"/>
      <c r="DL145" s="2"/>
      <c r="DM145" s="45"/>
      <c r="DN145" s="46"/>
      <c r="DO145" s="46"/>
      <c r="DP145" s="64"/>
      <c r="DQ145" s="46"/>
      <c r="DR145" s="2"/>
      <c r="DS145" s="45"/>
      <c r="DT145" s="46"/>
      <c r="DU145" s="46"/>
      <c r="DV145" s="64"/>
      <c r="DW145" s="46"/>
      <c r="DX145" s="2"/>
      <c r="DY145" s="97"/>
      <c r="DZ145" s="63"/>
      <c r="EA145" s="63"/>
      <c r="EB145" s="64"/>
      <c r="EC145" s="63"/>
      <c r="ED145" s="66"/>
      <c r="EE145" s="97"/>
      <c r="EF145" s="63"/>
      <c r="EG145" s="63"/>
      <c r="EH145" s="64"/>
      <c r="EI145" s="63"/>
      <c r="EJ145" s="66"/>
      <c r="EK145" s="97"/>
      <c r="EL145" s="63"/>
      <c r="EM145" s="63"/>
      <c r="EN145" s="64"/>
      <c r="EO145" s="63"/>
      <c r="EP145" s="67"/>
      <c r="EQ145" s="55"/>
      <c r="ER145" s="57"/>
      <c r="ES145" s="57"/>
      <c r="ET145" s="68"/>
      <c r="EU145" s="57"/>
      <c r="EV145" s="67"/>
      <c r="EW145" s="55"/>
      <c r="EX145" s="57"/>
      <c r="EY145" s="57"/>
      <c r="EZ145" s="68"/>
      <c r="FA145" s="57"/>
      <c r="FB145" s="67"/>
      <c r="FC145" s="55"/>
      <c r="FD145" s="57"/>
      <c r="FE145" s="57"/>
      <c r="FF145" s="68"/>
      <c r="FG145" s="57"/>
      <c r="FH145" s="66"/>
      <c r="FI145" s="97"/>
      <c r="FJ145" s="63"/>
      <c r="FK145" s="63"/>
      <c r="FL145" s="64"/>
      <c r="FM145" s="63"/>
      <c r="FN145" s="67"/>
      <c r="FO145" s="55"/>
      <c r="FP145" s="57"/>
      <c r="FQ145" s="57"/>
      <c r="FR145" s="68"/>
      <c r="FS145" s="57"/>
      <c r="FT145" s="67"/>
      <c r="FU145" s="55"/>
      <c r="FV145" s="57"/>
      <c r="FW145" s="57"/>
      <c r="FX145" s="68"/>
      <c r="FY145" s="57"/>
      <c r="FZ145" s="67"/>
      <c r="GA145" s="55"/>
      <c r="GB145" s="57"/>
      <c r="GC145" s="57"/>
      <c r="GD145" s="68"/>
      <c r="GE145" s="57"/>
      <c r="GF145" s="69">
        <f>IFERROR(__xludf.DUMMYFUNCTION("""COMPUTED_VALUE"""),100.0)</f>
        <v>100</v>
      </c>
      <c r="GG145" s="55"/>
      <c r="GH145" s="57"/>
      <c r="GI145" s="57"/>
      <c r="GJ145" s="68"/>
      <c r="GK145" s="57"/>
      <c r="GL145" s="67"/>
      <c r="GM145" s="55"/>
      <c r="GN145" s="57"/>
      <c r="GO145" s="57"/>
      <c r="GP145" s="68"/>
      <c r="GQ145" s="57"/>
      <c r="GR145" s="61"/>
      <c r="GS145" s="55">
        <f>'m10'!AM145+'m10'!AO145+'m10'!AQ145+'m10'!AS145+'m10'!AU145+'m10'!AW145+'m10'!AY145</f>
        <v>0</v>
      </c>
      <c r="GT145" s="57">
        <f t="shared" si="154"/>
        <v>0</v>
      </c>
      <c r="GU145" s="57">
        <f>'m10'!AN145+'m10'!AP145+'m10'!AR145+'m10'!AT145+'m10'!AV145+'m10'!AX145+'m10'!AZ145</f>
        <v>0</v>
      </c>
      <c r="GV145" s="58"/>
      <c r="GW145" s="57">
        <f t="shared" si="155"/>
        <v>0</v>
      </c>
      <c r="GX145" s="61"/>
      <c r="GY145" s="55">
        <f>'m10'!BA145+'m10'!BC145+'m10'!BE145+'m10'!BG145+'m10'!BI145+'m10'!BK145+'m11'!C145</f>
        <v>3.5</v>
      </c>
      <c r="GZ145" s="57">
        <f t="shared" si="156"/>
        <v>350</v>
      </c>
      <c r="HA145" s="57">
        <f>'m10'!BB145+'m10'!BD145+'m10'!BF145+'m10'!BH145+'m10'!BJ145+'m10'!BL145+'m11'!D145</f>
        <v>350</v>
      </c>
      <c r="HB145" s="58"/>
      <c r="HC145" s="57">
        <f t="shared" si="157"/>
        <v>0</v>
      </c>
      <c r="HD145" s="69">
        <f>IFERROR(__xludf.DUMMYFUNCTION("""COMPUTED_VALUE"""),100.0)</f>
        <v>100</v>
      </c>
      <c r="HE145" s="55">
        <f>'m11'!E145+'m11'!G145+'m11'!I145+'m11'!K145+'m11'!M145+'m11'!O145+'m11'!Q145</f>
        <v>0</v>
      </c>
      <c r="HF145" s="57">
        <f t="shared" si="158"/>
        <v>0</v>
      </c>
      <c r="HG145" s="57">
        <f>'m11'!F145+'m11'!H145+'m11'!J145+'m11'!L145+'m11'!N145+'m11'!P145+'m11'!R145</f>
        <v>0</v>
      </c>
      <c r="HH145" s="68"/>
      <c r="HI145" s="57">
        <f t="shared" si="159"/>
        <v>0</v>
      </c>
      <c r="HJ145" s="67"/>
      <c r="HK145" s="55">
        <f>'m11'!S145+'m11'!U145+'m11'!W145+'m11'!Y145+'m11'!AA145+'m11'!AC145+'m11'!AE145</f>
        <v>0</v>
      </c>
      <c r="HL145" s="57">
        <f t="shared" si="160"/>
        <v>0</v>
      </c>
      <c r="HM145" s="57">
        <f>'m11'!T145+'m11'!V145+'m11'!X145+'m11'!Z145+'m11'!AB145+'m11'!AD145+'m11'!AF145</f>
        <v>0</v>
      </c>
      <c r="HN145" s="68"/>
      <c r="HO145" s="57">
        <f t="shared" si="161"/>
        <v>0</v>
      </c>
      <c r="HP145" s="61"/>
      <c r="HQ145" s="55">
        <f>'m11'!AG145+'m11'!AI145+'m11'!AK145+'m11'!AM145+'m11'!AO145+'m11'!AQ145+'m11'!AS145</f>
        <v>0</v>
      </c>
      <c r="HR145" s="57">
        <f t="shared" si="162"/>
        <v>0</v>
      </c>
      <c r="HS145" s="57">
        <f>'m11'!AH145+'m11'!AJ145+'m11'!AL145+'m11'!AN145+'m11'!AP145+'m11'!AR145+'m11'!AT145</f>
        <v>0</v>
      </c>
      <c r="HT145" s="58"/>
      <c r="HU145" s="57">
        <f t="shared" si="163"/>
        <v>0</v>
      </c>
      <c r="HV145" s="61"/>
      <c r="HW145" s="55">
        <f>'m11'!AU145+'m11'!AW145+'m11'!AY145+'m11'!BA145+'m11'!BC145+'m11'!BE145+'m11'!BG145</f>
        <v>0</v>
      </c>
      <c r="HX145" s="57">
        <f t="shared" si="164"/>
        <v>0</v>
      </c>
      <c r="HY145" s="57">
        <f>'m11'!AV145+'m11'!AX145+'m11'!AZ145+'m11'!BB145+'m11'!BD145+'m11'!BF145+'m11'!BH145</f>
        <v>0</v>
      </c>
      <c r="HZ145" s="58"/>
      <c r="IA145" s="57">
        <f t="shared" si="165"/>
        <v>0</v>
      </c>
      <c r="IB145" s="61">
        <f>IFERROR(__xludf.DUMMYFUNCTION("""COMPUTED_VALUE"""),100.0)</f>
        <v>100</v>
      </c>
      <c r="IC145" s="55">
        <f>'m11'!BI145+'m12'!C145+'m12'!E145+'m12'!G145+'m12'!I145+'m12'!K145+'m12'!M145</f>
        <v>0</v>
      </c>
      <c r="ID145" s="57">
        <f t="shared" si="166"/>
        <v>0</v>
      </c>
      <c r="IE145" s="57">
        <f>'m11'!BJ145+'m12'!D145+'m12'!F145+'m12'!H145+'m12'!J145+'m12'!L145+'m12'!N145</f>
        <v>0</v>
      </c>
      <c r="IF145" s="58"/>
      <c r="IG145" s="57">
        <f t="shared" si="167"/>
        <v>0</v>
      </c>
      <c r="IH145" s="61"/>
      <c r="II145" s="55">
        <f>'m12'!O145+'m12'!Q145+'m12'!S145+'m12'!U145+'m12'!W145+'m12'!Y145+'m12'!AA145</f>
        <v>0</v>
      </c>
      <c r="IJ145" s="57">
        <f t="shared" si="168"/>
        <v>0</v>
      </c>
      <c r="IK145" s="57">
        <f>'m12'!P145+'m12'!R145+'m12'!T145+'m12'!V145+'m12'!X145+'m12'!Z145+'m12'!AB145</f>
        <v>0</v>
      </c>
      <c r="IL145" s="58"/>
      <c r="IM145" s="57">
        <f t="shared" si="169"/>
        <v>0</v>
      </c>
      <c r="IN145" s="61"/>
      <c r="IO145" s="55">
        <f>'m12'!AC145+'m12'!AE145+'m12'!AG145+'m12'!AI145+'m12'!AK145+'m12'!AM145+'m12'!AO145</f>
        <v>0</v>
      </c>
      <c r="IP145" s="57">
        <f t="shared" si="170"/>
        <v>0</v>
      </c>
      <c r="IQ145" s="57">
        <f>'m12'!AD145+'m12'!AF145+'m12'!AH145+'m12'!AJ145+'m12'!AL145+'m12'!AN145+'m12'!AP145</f>
        <v>0</v>
      </c>
      <c r="IR145" s="58"/>
      <c r="IS145" s="57">
        <f t="shared" si="171"/>
        <v>0</v>
      </c>
      <c r="IT145" s="61"/>
      <c r="IU145" s="55">
        <f>'m12'!AQ145+'m12'!AS145+'m12'!AU145+'m12'!AW145+'m12'!AY145+'m12'!BA145+'m12'!BC145</f>
        <v>0</v>
      </c>
      <c r="IV145" s="57">
        <f t="shared" si="172"/>
        <v>0</v>
      </c>
      <c r="IW145" s="57">
        <f>'m12'!AR145+'m12'!AT145+'m12'!AV145+'m12'!AX145+'m12'!AZ145+'m12'!BB145+'m12'!BD145</f>
        <v>0</v>
      </c>
      <c r="IX145" s="58"/>
      <c r="IY145" s="57">
        <f t="shared" si="173"/>
        <v>0</v>
      </c>
      <c r="IZ145" s="61"/>
      <c r="JA145" s="55">
        <f>'m12'!BE145+'m12'!BG145+'m12'!BI145+'m12'!BK145</f>
        <v>0</v>
      </c>
      <c r="JB145" s="57">
        <f t="shared" si="174"/>
        <v>0</v>
      </c>
      <c r="JC145" s="57">
        <f>'m12'!BF145+'m12'!BH145+'m12'!BJ145+'m12'!BL145</f>
        <v>0</v>
      </c>
      <c r="JD145" s="58"/>
      <c r="JE145" s="57">
        <f t="shared" si="175"/>
        <v>0</v>
      </c>
    </row>
    <row r="146">
      <c r="A146" s="2" t="str">
        <f>IFERROR(__xludf.DUMMYFUNCTION("""COMPUTED_VALUE"""),"Milan Fafel")</f>
        <v>Milan Fafel</v>
      </c>
      <c r="B146" s="2"/>
      <c r="C146" s="48"/>
      <c r="D146" s="46"/>
      <c r="E146" s="46"/>
      <c r="F146" s="47"/>
      <c r="G146" s="46"/>
      <c r="H146" s="2"/>
      <c r="I146" s="48"/>
      <c r="J146" s="46"/>
      <c r="K146" s="46"/>
      <c r="L146" s="47"/>
      <c r="M146" s="46"/>
      <c r="N146" s="2"/>
      <c r="O146" s="48"/>
      <c r="P146" s="46"/>
      <c r="Q146" s="46"/>
      <c r="R146" s="47"/>
      <c r="S146" s="46"/>
      <c r="T146" s="2"/>
      <c r="U146" s="48"/>
      <c r="V146" s="46"/>
      <c r="W146" s="46"/>
      <c r="X146" s="47"/>
      <c r="Y146" s="46"/>
      <c r="Z146" s="2"/>
      <c r="AA146" s="48"/>
      <c r="AB146" s="46"/>
      <c r="AC146" s="46"/>
      <c r="AD146" s="47"/>
      <c r="AE146" s="46"/>
      <c r="AF146" s="2"/>
      <c r="AG146" s="48"/>
      <c r="AH146" s="46"/>
      <c r="AI146" s="46"/>
      <c r="AJ146" s="47"/>
      <c r="AK146" s="46"/>
      <c r="AL146" s="2"/>
      <c r="AM146" s="48"/>
      <c r="AN146" s="46"/>
      <c r="AO146" s="46"/>
      <c r="AP146" s="47"/>
      <c r="AQ146" s="46"/>
      <c r="AR146" s="2"/>
      <c r="AS146" s="48"/>
      <c r="AT146" s="46"/>
      <c r="AU146" s="46"/>
      <c r="AV146" s="47"/>
      <c r="AW146" s="62"/>
      <c r="AX146" s="2"/>
      <c r="AY146" s="98"/>
      <c r="AZ146" s="46"/>
      <c r="BA146" s="46"/>
      <c r="BB146" s="47"/>
      <c r="BC146" s="46"/>
      <c r="BD146" s="2"/>
      <c r="BE146" s="98"/>
      <c r="BF146" s="46"/>
      <c r="BG146" s="46"/>
      <c r="BH146" s="47"/>
      <c r="BI146" s="46"/>
      <c r="BJ146" s="2"/>
      <c r="BK146" s="98"/>
      <c r="BL146" s="46"/>
      <c r="BM146" s="46"/>
      <c r="BN146" s="47"/>
      <c r="BO146" s="46"/>
      <c r="BP146" s="2"/>
      <c r="BQ146" s="45"/>
      <c r="BR146" s="46"/>
      <c r="BS146" s="46"/>
      <c r="BT146" s="47"/>
      <c r="BU146" s="46"/>
      <c r="BV146" s="2"/>
      <c r="BW146" s="45"/>
      <c r="BX146" s="46"/>
      <c r="BY146" s="46"/>
      <c r="BZ146" s="47"/>
      <c r="CA146" s="46"/>
      <c r="CB146" s="2"/>
      <c r="CC146" s="45"/>
      <c r="CD146" s="46"/>
      <c r="CE146" s="46"/>
      <c r="CF146" s="64"/>
      <c r="CG146" s="46"/>
      <c r="CH146" s="2"/>
      <c r="CI146" s="45"/>
      <c r="CJ146" s="54"/>
      <c r="CK146" s="46"/>
      <c r="CL146" s="64"/>
      <c r="CM146" s="46"/>
      <c r="CN146" s="2"/>
      <c r="CO146" s="45"/>
      <c r="CP146" s="46"/>
      <c r="CQ146" s="46"/>
      <c r="CR146" s="64"/>
      <c r="CS146" s="46"/>
      <c r="CT146" s="2"/>
      <c r="CU146" s="45"/>
      <c r="CV146" s="46"/>
      <c r="CW146" s="46"/>
      <c r="CX146" s="64"/>
      <c r="CY146" s="46"/>
      <c r="CZ146" s="2"/>
      <c r="DA146" s="45"/>
      <c r="DB146" s="46"/>
      <c r="DC146" s="46"/>
      <c r="DD146" s="64"/>
      <c r="DE146" s="46"/>
      <c r="DF146" s="2"/>
      <c r="DG146" s="45"/>
      <c r="DH146" s="46"/>
      <c r="DI146" s="46"/>
      <c r="DJ146" s="64"/>
      <c r="DK146" s="46"/>
      <c r="DL146" s="2"/>
      <c r="DM146" s="45"/>
      <c r="DN146" s="46"/>
      <c r="DO146" s="46"/>
      <c r="DP146" s="64"/>
      <c r="DQ146" s="46"/>
      <c r="DR146" s="2"/>
      <c r="DS146" s="45"/>
      <c r="DT146" s="46"/>
      <c r="DU146" s="46"/>
      <c r="DV146" s="64"/>
      <c r="DW146" s="46"/>
      <c r="DX146" s="2"/>
      <c r="DY146" s="97"/>
      <c r="DZ146" s="63"/>
      <c r="EA146" s="63"/>
      <c r="EB146" s="64"/>
      <c r="EC146" s="63"/>
      <c r="ED146" s="66"/>
      <c r="EE146" s="97"/>
      <c r="EF146" s="63"/>
      <c r="EG146" s="63"/>
      <c r="EH146" s="64"/>
      <c r="EI146" s="63"/>
      <c r="EJ146" s="66"/>
      <c r="EK146" s="97"/>
      <c r="EL146" s="63"/>
      <c r="EM146" s="63"/>
      <c r="EN146" s="64"/>
      <c r="EO146" s="63"/>
      <c r="EP146" s="67"/>
      <c r="EQ146" s="55"/>
      <c r="ER146" s="57"/>
      <c r="ES146" s="57"/>
      <c r="ET146" s="68"/>
      <c r="EU146" s="57"/>
      <c r="EV146" s="67"/>
      <c r="EW146" s="55"/>
      <c r="EX146" s="57"/>
      <c r="EY146" s="57"/>
      <c r="EZ146" s="68"/>
      <c r="FA146" s="57"/>
      <c r="FB146" s="67"/>
      <c r="FC146" s="55"/>
      <c r="FD146" s="57"/>
      <c r="FE146" s="57"/>
      <c r="FF146" s="68"/>
      <c r="FG146" s="57"/>
      <c r="FH146" s="66"/>
      <c r="FI146" s="97"/>
      <c r="FJ146" s="63"/>
      <c r="FK146" s="63"/>
      <c r="FL146" s="64"/>
      <c r="FM146" s="63"/>
      <c r="FN146" s="67"/>
      <c r="FO146" s="55"/>
      <c r="FP146" s="57"/>
      <c r="FQ146" s="57"/>
      <c r="FR146" s="68"/>
      <c r="FS146" s="57"/>
      <c r="FT146" s="67"/>
      <c r="FU146" s="55"/>
      <c r="FV146" s="57"/>
      <c r="FW146" s="57"/>
      <c r="FX146" s="68"/>
      <c r="FY146" s="57"/>
      <c r="FZ146" s="67"/>
      <c r="GA146" s="55"/>
      <c r="GB146" s="57"/>
      <c r="GC146" s="57"/>
      <c r="GD146" s="68"/>
      <c r="GE146" s="57"/>
      <c r="GF146" s="69">
        <f>IFERROR(__xludf.DUMMYFUNCTION("""COMPUTED_VALUE"""),100.0)</f>
        <v>100</v>
      </c>
      <c r="GG146" s="55"/>
      <c r="GH146" s="57"/>
      <c r="GI146" s="57"/>
      <c r="GJ146" s="68"/>
      <c r="GK146" s="57"/>
      <c r="GL146" s="67"/>
      <c r="GM146" s="55"/>
      <c r="GN146" s="57"/>
      <c r="GO146" s="57"/>
      <c r="GP146" s="68"/>
      <c r="GQ146" s="57"/>
      <c r="GR146" s="61"/>
      <c r="GS146" s="55">
        <f>'m10'!AM146+'m10'!AO146+'m10'!AQ146+'m10'!AS146+'m10'!AU146+'m10'!AW146+'m10'!AY146</f>
        <v>0</v>
      </c>
      <c r="GT146" s="57">
        <f t="shared" si="154"/>
        <v>0</v>
      </c>
      <c r="GU146" s="57">
        <f>'m10'!AN146+'m10'!AP146+'m10'!AR146+'m10'!AT146+'m10'!AV146+'m10'!AX146+'m10'!AZ146</f>
        <v>0</v>
      </c>
      <c r="GV146" s="58"/>
      <c r="GW146" s="57">
        <f t="shared" si="155"/>
        <v>0</v>
      </c>
      <c r="GX146" s="61"/>
      <c r="GY146" s="55">
        <f>'m10'!BA146+'m10'!BC146+'m10'!BE146+'m10'!BG146+'m10'!BI146+'m10'!BK146+'m11'!C146</f>
        <v>0</v>
      </c>
      <c r="GZ146" s="57">
        <f t="shared" si="156"/>
        <v>0</v>
      </c>
      <c r="HA146" s="57">
        <f>'m10'!BB146+'m10'!BD146+'m10'!BF146+'m10'!BH146+'m10'!BJ146+'m10'!BL146+'m11'!D146</f>
        <v>0</v>
      </c>
      <c r="HB146" s="58"/>
      <c r="HC146" s="57">
        <f t="shared" si="157"/>
        <v>0</v>
      </c>
      <c r="HD146" s="69">
        <f>IFERROR(__xludf.DUMMYFUNCTION("""COMPUTED_VALUE"""),100.0)</f>
        <v>100</v>
      </c>
      <c r="HE146" s="55">
        <f>'m11'!E146+'m11'!G146+'m11'!I146+'m11'!K146+'m11'!M146+'m11'!O146+'m11'!Q146</f>
        <v>11</v>
      </c>
      <c r="HF146" s="57">
        <f t="shared" si="158"/>
        <v>1100</v>
      </c>
      <c r="HG146" s="57">
        <f>'m11'!F146+'m11'!H146+'m11'!J146+'m11'!L146+'m11'!N146+'m11'!P146+'m11'!R146</f>
        <v>0</v>
      </c>
      <c r="HH146" s="68"/>
      <c r="HI146" s="57">
        <f t="shared" si="159"/>
        <v>-1100</v>
      </c>
      <c r="HJ146" s="67"/>
      <c r="HK146" s="55">
        <f>'m11'!S146+'m11'!U146+'m11'!W146+'m11'!Y146+'m11'!AA146+'m11'!AC146+'m11'!AE146</f>
        <v>24</v>
      </c>
      <c r="HL146" s="57">
        <f t="shared" si="160"/>
        <v>2400</v>
      </c>
      <c r="HM146" s="57">
        <f>'m11'!T146+'m11'!V146+'m11'!X146+'m11'!Z146+'m11'!AB146+'m11'!AD146+'m11'!AF146</f>
        <v>0</v>
      </c>
      <c r="HN146" s="68"/>
      <c r="HO146" s="57">
        <f t="shared" si="161"/>
        <v>-2400</v>
      </c>
      <c r="HP146" s="61"/>
      <c r="HQ146" s="55">
        <f>'m11'!AG146+'m11'!AI146+'m11'!AK146+'m11'!AM146+'m11'!AO146+'m11'!AQ146+'m11'!AS146</f>
        <v>11</v>
      </c>
      <c r="HR146" s="57">
        <f t="shared" si="162"/>
        <v>1100</v>
      </c>
      <c r="HS146" s="57">
        <f>'m11'!AH146+'m11'!AJ146+'m11'!AL146+'m11'!AN146+'m11'!AP146+'m11'!AR146+'m11'!AT146</f>
        <v>0</v>
      </c>
      <c r="HT146" s="58"/>
      <c r="HU146" s="57">
        <f t="shared" si="163"/>
        <v>-1100</v>
      </c>
      <c r="HV146" s="61"/>
      <c r="HW146" s="55">
        <f>'m11'!AU146+'m11'!AW146+'m11'!AY146+'m11'!BA146+'m11'!BC146+'m11'!BE146+'m11'!BG146</f>
        <v>8.5</v>
      </c>
      <c r="HX146" s="57">
        <f t="shared" si="164"/>
        <v>850</v>
      </c>
      <c r="HY146" s="57">
        <f>'m11'!AV146+'m11'!AX146+'m11'!AZ146+'m11'!BB146+'m11'!BD146+'m11'!BF146+'m11'!BH146</f>
        <v>0</v>
      </c>
      <c r="HZ146" s="58"/>
      <c r="IA146" s="57">
        <f t="shared" si="165"/>
        <v>-850</v>
      </c>
      <c r="IB146" s="61">
        <f>IFERROR(__xludf.DUMMYFUNCTION("""COMPUTED_VALUE"""),100.0)</f>
        <v>100</v>
      </c>
      <c r="IC146" s="55">
        <f>'m11'!BI146+'m12'!C146+'m12'!E146+'m12'!G146+'m12'!I146+'m12'!K146+'m12'!M146</f>
        <v>25</v>
      </c>
      <c r="ID146" s="57">
        <f t="shared" si="166"/>
        <v>2500</v>
      </c>
      <c r="IE146" s="57">
        <f>'m11'!BJ146+'m12'!D146+'m12'!F146+'m12'!H146+'m12'!J146+'m12'!L146+'m12'!N146</f>
        <v>0</v>
      </c>
      <c r="IF146" s="58"/>
      <c r="IG146" s="57">
        <f t="shared" si="167"/>
        <v>-2500</v>
      </c>
      <c r="IH146" s="61"/>
      <c r="II146" s="55">
        <f>'m12'!O146+'m12'!Q146+'m12'!S146+'m12'!U146+'m12'!W146+'m12'!Y146+'m12'!AA146</f>
        <v>10.5</v>
      </c>
      <c r="IJ146" s="57">
        <f t="shared" si="168"/>
        <v>1050</v>
      </c>
      <c r="IK146" s="57">
        <f>'m12'!P146+'m12'!R146+'m12'!T146+'m12'!V146+'m12'!X146+'m12'!Z146+'m12'!AB146</f>
        <v>0</v>
      </c>
      <c r="IL146" s="58"/>
      <c r="IM146" s="57">
        <f t="shared" si="169"/>
        <v>-1050</v>
      </c>
      <c r="IN146" s="61"/>
      <c r="IO146" s="55">
        <f>'m12'!AC146+'m12'!AE146+'m12'!AG146+'m12'!AI146+'m12'!AK146+'m12'!AM146+'m12'!AO146</f>
        <v>23.5</v>
      </c>
      <c r="IP146" s="57">
        <f t="shared" si="170"/>
        <v>2350</v>
      </c>
      <c r="IQ146" s="57">
        <f>'m12'!AD146+'m12'!AF146+'m12'!AH146+'m12'!AJ146+'m12'!AL146+'m12'!AN146+'m12'!AP146</f>
        <v>0</v>
      </c>
      <c r="IR146" s="58"/>
      <c r="IS146" s="57">
        <f t="shared" si="171"/>
        <v>-2350</v>
      </c>
      <c r="IT146" s="61"/>
      <c r="IU146" s="55">
        <f>'m12'!AQ146+'m12'!AS146+'m12'!AU146+'m12'!AW146+'m12'!AY146+'m12'!BA146+'m12'!BC146</f>
        <v>16</v>
      </c>
      <c r="IV146" s="57">
        <f t="shared" si="172"/>
        <v>1600</v>
      </c>
      <c r="IW146" s="57">
        <f>'m12'!AR146+'m12'!AT146+'m12'!AV146+'m12'!AX146+'m12'!AZ146+'m12'!BB146+'m12'!BD146</f>
        <v>0</v>
      </c>
      <c r="IX146" s="58"/>
      <c r="IY146" s="57">
        <f t="shared" si="173"/>
        <v>-1600</v>
      </c>
      <c r="IZ146" s="61"/>
      <c r="JA146" s="55">
        <f>'m12'!BE146+'m12'!BG146+'m12'!BI146+'m12'!BK146</f>
        <v>5</v>
      </c>
      <c r="JB146" s="57">
        <f t="shared" si="174"/>
        <v>500</v>
      </c>
      <c r="JC146" s="57">
        <f>'m12'!BF146+'m12'!BH146+'m12'!BJ146+'m12'!BL146</f>
        <v>0</v>
      </c>
      <c r="JD146" s="58"/>
      <c r="JE146" s="57">
        <f t="shared" si="175"/>
        <v>-500</v>
      </c>
    </row>
    <row r="147">
      <c r="A147" s="2" t="str">
        <f>IFERROR(__xludf.DUMMYFUNCTION("""COMPUTED_VALUE"""),"Dominik Scharf-x")</f>
        <v>Dominik Scharf-x</v>
      </c>
      <c r="B147" s="2"/>
      <c r="C147" s="48"/>
      <c r="D147" s="46"/>
      <c r="E147" s="46"/>
      <c r="F147" s="47"/>
      <c r="G147" s="46"/>
      <c r="H147" s="2"/>
      <c r="I147" s="48"/>
      <c r="J147" s="46"/>
      <c r="K147" s="46"/>
      <c r="L147" s="47"/>
      <c r="M147" s="46"/>
      <c r="N147" s="2"/>
      <c r="O147" s="48"/>
      <c r="P147" s="46"/>
      <c r="Q147" s="46"/>
      <c r="R147" s="47"/>
      <c r="S147" s="46"/>
      <c r="T147" s="2"/>
      <c r="U147" s="48"/>
      <c r="V147" s="46"/>
      <c r="W147" s="46"/>
      <c r="X147" s="47"/>
      <c r="Y147" s="46"/>
      <c r="Z147" s="2"/>
      <c r="AA147" s="48"/>
      <c r="AB147" s="46"/>
      <c r="AC147" s="46"/>
      <c r="AD147" s="47"/>
      <c r="AE147" s="46"/>
      <c r="AF147" s="2"/>
      <c r="AG147" s="48"/>
      <c r="AH147" s="46"/>
      <c r="AI147" s="46"/>
      <c r="AJ147" s="47"/>
      <c r="AK147" s="46"/>
      <c r="AL147" s="2"/>
      <c r="AM147" s="48"/>
      <c r="AN147" s="46"/>
      <c r="AO147" s="46"/>
      <c r="AP147" s="47"/>
      <c r="AQ147" s="46"/>
      <c r="AR147" s="2"/>
      <c r="AS147" s="48"/>
      <c r="AT147" s="46"/>
      <c r="AU147" s="46"/>
      <c r="AV147" s="47"/>
      <c r="AW147" s="62"/>
      <c r="AX147" s="2"/>
      <c r="AY147" s="98"/>
      <c r="AZ147" s="46"/>
      <c r="BA147" s="46"/>
      <c r="BB147" s="47"/>
      <c r="BC147" s="46"/>
      <c r="BD147" s="2"/>
      <c r="BE147" s="98"/>
      <c r="BF147" s="46"/>
      <c r="BG147" s="46"/>
      <c r="BH147" s="47"/>
      <c r="BI147" s="46"/>
      <c r="BJ147" s="2"/>
      <c r="BK147" s="98"/>
      <c r="BL147" s="46"/>
      <c r="BM147" s="46"/>
      <c r="BN147" s="47"/>
      <c r="BO147" s="46"/>
      <c r="BP147" s="2"/>
      <c r="BQ147" s="45"/>
      <c r="BR147" s="46"/>
      <c r="BS147" s="46"/>
      <c r="BT147" s="47"/>
      <c r="BU147" s="46"/>
      <c r="BV147" s="2"/>
      <c r="BW147" s="45"/>
      <c r="BX147" s="46"/>
      <c r="BY147" s="46"/>
      <c r="BZ147" s="47"/>
      <c r="CA147" s="46"/>
      <c r="CB147" s="2"/>
      <c r="CC147" s="45"/>
      <c r="CD147" s="46"/>
      <c r="CE147" s="46"/>
      <c r="CF147" s="64"/>
      <c r="CG147" s="46"/>
      <c r="CH147" s="2"/>
      <c r="CI147" s="45"/>
      <c r="CJ147" s="54"/>
      <c r="CK147" s="46"/>
      <c r="CL147" s="64"/>
      <c r="CM147" s="46"/>
      <c r="CN147" s="2"/>
      <c r="CO147" s="45"/>
      <c r="CP147" s="46"/>
      <c r="CQ147" s="46"/>
      <c r="CR147" s="64"/>
      <c r="CS147" s="46"/>
      <c r="CT147" s="2"/>
      <c r="CU147" s="45"/>
      <c r="CV147" s="46"/>
      <c r="CW147" s="46"/>
      <c r="CX147" s="64"/>
      <c r="CY147" s="46"/>
      <c r="CZ147" s="2"/>
      <c r="DA147" s="45"/>
      <c r="DB147" s="46"/>
      <c r="DC147" s="46"/>
      <c r="DD147" s="64"/>
      <c r="DE147" s="46"/>
      <c r="DF147" s="2"/>
      <c r="DG147" s="45"/>
      <c r="DH147" s="46"/>
      <c r="DI147" s="46"/>
      <c r="DJ147" s="64"/>
      <c r="DK147" s="46"/>
      <c r="DL147" s="2"/>
      <c r="DM147" s="45"/>
      <c r="DN147" s="46"/>
      <c r="DO147" s="46"/>
      <c r="DP147" s="64"/>
      <c r="DQ147" s="46"/>
      <c r="DR147" s="2"/>
      <c r="DS147" s="45"/>
      <c r="DT147" s="46"/>
      <c r="DU147" s="46"/>
      <c r="DV147" s="64"/>
      <c r="DW147" s="46"/>
      <c r="DX147" s="2"/>
      <c r="DY147" s="97"/>
      <c r="DZ147" s="63"/>
      <c r="EA147" s="63"/>
      <c r="EB147" s="64"/>
      <c r="EC147" s="63"/>
      <c r="ED147" s="66"/>
      <c r="EE147" s="97"/>
      <c r="EF147" s="63"/>
      <c r="EG147" s="63"/>
      <c r="EH147" s="64"/>
      <c r="EI147" s="63"/>
      <c r="EJ147" s="66"/>
      <c r="EK147" s="97"/>
      <c r="EL147" s="63"/>
      <c r="EM147" s="63"/>
      <c r="EN147" s="64"/>
      <c r="EO147" s="63"/>
      <c r="EP147" s="67"/>
      <c r="EQ147" s="55"/>
      <c r="ER147" s="57"/>
      <c r="ES147" s="57"/>
      <c r="ET147" s="68"/>
      <c r="EU147" s="57"/>
      <c r="EV147" s="67"/>
      <c r="EW147" s="55"/>
      <c r="EX147" s="57"/>
      <c r="EY147" s="57"/>
      <c r="EZ147" s="68"/>
      <c r="FA147" s="57"/>
      <c r="FB147" s="67"/>
      <c r="FC147" s="55"/>
      <c r="FD147" s="57"/>
      <c r="FE147" s="57"/>
      <c r="FF147" s="68"/>
      <c r="FG147" s="57"/>
      <c r="FH147" s="66"/>
      <c r="FI147" s="97"/>
      <c r="FJ147" s="63"/>
      <c r="FK147" s="63"/>
      <c r="FL147" s="64"/>
      <c r="FM147" s="63"/>
      <c r="FN147" s="67"/>
      <c r="FO147" s="55"/>
      <c r="FP147" s="57"/>
      <c r="FQ147" s="57"/>
      <c r="FR147" s="68"/>
      <c r="FS147" s="57"/>
      <c r="FT147" s="67"/>
      <c r="FU147" s="55"/>
      <c r="FV147" s="57"/>
      <c r="FW147" s="57"/>
      <c r="FX147" s="68"/>
      <c r="FY147" s="57"/>
      <c r="FZ147" s="67"/>
      <c r="GA147" s="55"/>
      <c r="GB147" s="57"/>
      <c r="GC147" s="57"/>
      <c r="GD147" s="68"/>
      <c r="GE147" s="57"/>
      <c r="GF147" s="67"/>
      <c r="GG147" s="55"/>
      <c r="GH147" s="57"/>
      <c r="GI147" s="57"/>
      <c r="GJ147" s="68"/>
      <c r="GK147" s="57"/>
      <c r="GL147" s="67"/>
      <c r="GM147" s="55"/>
      <c r="GN147" s="57"/>
      <c r="GO147" s="57"/>
      <c r="GP147" s="68"/>
      <c r="GQ147" s="57"/>
      <c r="GR147" s="61"/>
      <c r="GS147" s="55">
        <f>'m10'!AM147+'m10'!AO147+'m10'!AQ147+'m10'!AS147+'m10'!AU147+'m10'!AW147+'m10'!AY147</f>
        <v>0</v>
      </c>
      <c r="GT147" s="57">
        <f t="shared" si="154"/>
        <v>0</v>
      </c>
      <c r="GU147" s="57">
        <f>'m10'!AN147+'m10'!AP147+'m10'!AR147+'m10'!AT147+'m10'!AV147+'m10'!AX147+'m10'!AZ147</f>
        <v>0</v>
      </c>
      <c r="GV147" s="58"/>
      <c r="GW147" s="57">
        <f t="shared" si="155"/>
        <v>0</v>
      </c>
      <c r="GX147" s="61"/>
      <c r="GY147" s="55">
        <f>'m10'!BA147+'m10'!BC147+'m10'!BE147+'m10'!BG147+'m10'!BI147+'m10'!BK147+'m11'!C147</f>
        <v>0</v>
      </c>
      <c r="GZ147" s="57">
        <f t="shared" si="156"/>
        <v>0</v>
      </c>
      <c r="HA147" s="57">
        <f>'m10'!BB147+'m10'!BD147+'m10'!BF147+'m10'!BH147+'m10'!BJ147+'m10'!BL147+'m11'!D147</f>
        <v>0</v>
      </c>
      <c r="HB147" s="58"/>
      <c r="HC147" s="57">
        <f t="shared" si="157"/>
        <v>0</v>
      </c>
      <c r="HD147" s="69">
        <f>IFERROR(__xludf.DUMMYFUNCTION("""COMPUTED_VALUE"""),100.0)</f>
        <v>100</v>
      </c>
      <c r="HE147" s="55">
        <f>'m11'!E147+'m11'!G147+'m11'!I147+'m11'!K147+'m11'!M147+'m11'!O147+'m11'!Q147</f>
        <v>0</v>
      </c>
      <c r="HF147" s="57">
        <f t="shared" si="158"/>
        <v>0</v>
      </c>
      <c r="HG147" s="57">
        <f>'m11'!F147+'m11'!H147+'m11'!J147+'m11'!L147+'m11'!N147+'m11'!P147+'m11'!R147</f>
        <v>0</v>
      </c>
      <c r="HH147" s="68"/>
      <c r="HI147" s="57">
        <f t="shared" si="159"/>
        <v>0</v>
      </c>
      <c r="HJ147" s="67"/>
      <c r="HK147" s="55">
        <f>'m11'!S147+'m11'!U147+'m11'!W147+'m11'!Y147+'m11'!AA147+'m11'!AC147+'m11'!AE147</f>
        <v>0</v>
      </c>
      <c r="HL147" s="57">
        <f t="shared" si="160"/>
        <v>0</v>
      </c>
      <c r="HM147" s="57">
        <f>'m11'!T147+'m11'!V147+'m11'!X147+'m11'!Z147+'m11'!AB147+'m11'!AD147+'m11'!AF147</f>
        <v>0</v>
      </c>
      <c r="HN147" s="68"/>
      <c r="HO147" s="57">
        <f t="shared" si="161"/>
        <v>0</v>
      </c>
      <c r="HP147" s="61"/>
      <c r="HQ147" s="55">
        <f>'m11'!AG147+'m11'!AI147+'m11'!AK147+'m11'!AM147+'m11'!AO147+'m11'!AQ147+'m11'!AS147</f>
        <v>0</v>
      </c>
      <c r="HR147" s="57">
        <f t="shared" si="162"/>
        <v>0</v>
      </c>
      <c r="HS147" s="57">
        <f>'m11'!AH147+'m11'!AJ147+'m11'!AL147+'m11'!AN147+'m11'!AP147+'m11'!AR147+'m11'!AT147</f>
        <v>0</v>
      </c>
      <c r="HT147" s="58"/>
      <c r="HU147" s="57">
        <f t="shared" si="163"/>
        <v>0</v>
      </c>
      <c r="HV147" s="61"/>
      <c r="HW147" s="55">
        <f>'m11'!AU147+'m11'!AW147+'m11'!AY147+'m11'!BA147+'m11'!BC147+'m11'!BE147+'m11'!BG147</f>
        <v>0</v>
      </c>
      <c r="HX147" s="57">
        <f t="shared" si="164"/>
        <v>0</v>
      </c>
      <c r="HY147" s="57">
        <f>'m11'!AV147+'m11'!AX147+'m11'!AZ147+'m11'!BB147+'m11'!BD147+'m11'!BF147+'m11'!BH147</f>
        <v>0</v>
      </c>
      <c r="HZ147" s="58"/>
      <c r="IA147" s="57">
        <f t="shared" si="165"/>
        <v>0</v>
      </c>
      <c r="IB147" s="61">
        <f>IFERROR(__xludf.DUMMYFUNCTION("""COMPUTED_VALUE"""),100.0)</f>
        <v>100</v>
      </c>
      <c r="IC147" s="55">
        <f>'m11'!BI147+'m12'!C147+'m12'!E147+'m12'!G147+'m12'!I147+'m12'!K147+'m12'!M147</f>
        <v>0</v>
      </c>
      <c r="ID147" s="57">
        <f t="shared" si="166"/>
        <v>0</v>
      </c>
      <c r="IE147" s="57">
        <f>'m11'!BJ147+'m12'!D147+'m12'!F147+'m12'!H147+'m12'!J147+'m12'!L147+'m12'!N147</f>
        <v>0</v>
      </c>
      <c r="IF147" s="58"/>
      <c r="IG147" s="57">
        <f t="shared" si="167"/>
        <v>0</v>
      </c>
      <c r="IH147" s="61"/>
      <c r="II147" s="55">
        <f>'m12'!O147+'m12'!Q147+'m12'!S147+'m12'!U147+'m12'!W147+'m12'!Y147+'m12'!AA147</f>
        <v>0</v>
      </c>
      <c r="IJ147" s="57">
        <f t="shared" si="168"/>
        <v>0</v>
      </c>
      <c r="IK147" s="57">
        <f>'m12'!P147+'m12'!R147+'m12'!T147+'m12'!V147+'m12'!X147+'m12'!Z147+'m12'!AB147</f>
        <v>0</v>
      </c>
      <c r="IL147" s="58"/>
      <c r="IM147" s="57">
        <f t="shared" si="169"/>
        <v>0</v>
      </c>
      <c r="IN147" s="61"/>
      <c r="IO147" s="55">
        <f>'m12'!AC147+'m12'!AE147+'m12'!AG147+'m12'!AI147+'m12'!AK147+'m12'!AM147+'m12'!AO147</f>
        <v>0</v>
      </c>
      <c r="IP147" s="57">
        <f t="shared" si="170"/>
        <v>0</v>
      </c>
      <c r="IQ147" s="57">
        <f>'m12'!AD147+'m12'!AF147+'m12'!AH147+'m12'!AJ147+'m12'!AL147+'m12'!AN147+'m12'!AP147</f>
        <v>0</v>
      </c>
      <c r="IR147" s="58"/>
      <c r="IS147" s="57">
        <f t="shared" si="171"/>
        <v>0</v>
      </c>
      <c r="IT147" s="61"/>
      <c r="IU147" s="55">
        <f>'m12'!AQ147+'m12'!AS147+'m12'!AU147+'m12'!AW147+'m12'!AY147+'m12'!BA147+'m12'!BC147</f>
        <v>0</v>
      </c>
      <c r="IV147" s="57">
        <f t="shared" si="172"/>
        <v>0</v>
      </c>
      <c r="IW147" s="57">
        <f>'m12'!AR147+'m12'!AT147+'m12'!AV147+'m12'!AX147+'m12'!AZ147+'m12'!BB147+'m12'!BD147</f>
        <v>0</v>
      </c>
      <c r="IX147" s="58"/>
      <c r="IY147" s="57">
        <f t="shared" si="173"/>
        <v>0</v>
      </c>
      <c r="IZ147" s="61"/>
      <c r="JA147" s="55">
        <f>'m12'!BE147+'m12'!BG147+'m12'!BI147+'m12'!BK147</f>
        <v>0</v>
      </c>
      <c r="JB147" s="57">
        <f t="shared" si="174"/>
        <v>0</v>
      </c>
      <c r="JC147" s="57">
        <f>'m12'!BF147+'m12'!BH147+'m12'!BJ147+'m12'!BL147</f>
        <v>0</v>
      </c>
      <c r="JD147" s="58"/>
      <c r="JE147" s="57">
        <f t="shared" si="175"/>
        <v>0</v>
      </c>
    </row>
    <row r="148">
      <c r="A148" s="2" t="str">
        <f>IFERROR(__xludf.DUMMYFUNCTION("""COMPUTED_VALUE"""),"Lukáš Veškrna")</f>
        <v>Lukáš Veškrna</v>
      </c>
      <c r="B148" s="2"/>
      <c r="C148" s="48"/>
      <c r="D148" s="46"/>
      <c r="E148" s="46"/>
      <c r="F148" s="47"/>
      <c r="G148" s="46"/>
      <c r="H148" s="2"/>
      <c r="I148" s="48"/>
      <c r="J148" s="46"/>
      <c r="K148" s="46"/>
      <c r="L148" s="47"/>
      <c r="M148" s="46"/>
      <c r="N148" s="2"/>
      <c r="O148" s="48"/>
      <c r="P148" s="46"/>
      <c r="Q148" s="46"/>
      <c r="R148" s="47"/>
      <c r="S148" s="46"/>
      <c r="T148" s="2"/>
      <c r="U148" s="48"/>
      <c r="V148" s="46"/>
      <c r="W148" s="46"/>
      <c r="X148" s="47"/>
      <c r="Y148" s="46"/>
      <c r="Z148" s="2"/>
      <c r="AA148" s="48"/>
      <c r="AB148" s="46"/>
      <c r="AC148" s="46"/>
      <c r="AD148" s="47"/>
      <c r="AE148" s="46"/>
      <c r="AF148" s="2"/>
      <c r="AG148" s="48"/>
      <c r="AH148" s="46"/>
      <c r="AI148" s="46"/>
      <c r="AJ148" s="47"/>
      <c r="AK148" s="46"/>
      <c r="AL148" s="2"/>
      <c r="AM148" s="48"/>
      <c r="AN148" s="46"/>
      <c r="AO148" s="46"/>
      <c r="AP148" s="47"/>
      <c r="AQ148" s="46"/>
      <c r="AR148" s="2"/>
      <c r="AS148" s="48"/>
      <c r="AT148" s="46"/>
      <c r="AU148" s="46"/>
      <c r="AV148" s="47"/>
      <c r="AW148" s="62"/>
      <c r="AX148" s="2"/>
      <c r="AY148" s="98"/>
      <c r="AZ148" s="46"/>
      <c r="BA148" s="46"/>
      <c r="BB148" s="47"/>
      <c r="BC148" s="46"/>
      <c r="BD148" s="2"/>
      <c r="BE148" s="98"/>
      <c r="BF148" s="46"/>
      <c r="BG148" s="46"/>
      <c r="BH148" s="47"/>
      <c r="BI148" s="46"/>
      <c r="BJ148" s="2"/>
      <c r="BK148" s="98"/>
      <c r="BL148" s="46"/>
      <c r="BM148" s="46"/>
      <c r="BN148" s="47"/>
      <c r="BO148" s="46"/>
      <c r="BP148" s="2"/>
      <c r="BQ148" s="45"/>
      <c r="BR148" s="46"/>
      <c r="BS148" s="46"/>
      <c r="BT148" s="47"/>
      <c r="BU148" s="46"/>
      <c r="BV148" s="2"/>
      <c r="BW148" s="45"/>
      <c r="BX148" s="46"/>
      <c r="BY148" s="46"/>
      <c r="BZ148" s="47"/>
      <c r="CA148" s="46"/>
      <c r="CB148" s="2"/>
      <c r="CC148" s="45"/>
      <c r="CD148" s="46"/>
      <c r="CE148" s="46"/>
      <c r="CF148" s="64"/>
      <c r="CG148" s="46"/>
      <c r="CH148" s="2"/>
      <c r="CI148" s="45"/>
      <c r="CJ148" s="54"/>
      <c r="CK148" s="46"/>
      <c r="CL148" s="64"/>
      <c r="CM148" s="46"/>
      <c r="CN148" s="2"/>
      <c r="CO148" s="45"/>
      <c r="CP148" s="46"/>
      <c r="CQ148" s="46"/>
      <c r="CR148" s="64"/>
      <c r="CS148" s="46"/>
      <c r="CT148" s="2"/>
      <c r="CU148" s="45"/>
      <c r="CV148" s="46"/>
      <c r="CW148" s="46"/>
      <c r="CX148" s="64"/>
      <c r="CY148" s="46"/>
      <c r="CZ148" s="2"/>
      <c r="DA148" s="45"/>
      <c r="DB148" s="46"/>
      <c r="DC148" s="46"/>
      <c r="DD148" s="64"/>
      <c r="DE148" s="46"/>
      <c r="DF148" s="2"/>
      <c r="DG148" s="45"/>
      <c r="DH148" s="46"/>
      <c r="DI148" s="46"/>
      <c r="DJ148" s="64"/>
      <c r="DK148" s="46"/>
      <c r="DL148" s="2"/>
      <c r="DM148" s="45"/>
      <c r="DN148" s="46"/>
      <c r="DO148" s="46"/>
      <c r="DP148" s="64"/>
      <c r="DQ148" s="46"/>
      <c r="DR148" s="2"/>
      <c r="DS148" s="45"/>
      <c r="DT148" s="46"/>
      <c r="DU148" s="46"/>
      <c r="DV148" s="64"/>
      <c r="DW148" s="46"/>
      <c r="DX148" s="2"/>
      <c r="DY148" s="97"/>
      <c r="DZ148" s="63"/>
      <c r="EA148" s="63"/>
      <c r="EB148" s="64"/>
      <c r="EC148" s="63"/>
      <c r="ED148" s="66"/>
      <c r="EE148" s="97"/>
      <c r="EF148" s="63"/>
      <c r="EG148" s="63"/>
      <c r="EH148" s="64"/>
      <c r="EI148" s="63"/>
      <c r="EJ148" s="66"/>
      <c r="EK148" s="97"/>
      <c r="EL148" s="63"/>
      <c r="EM148" s="63"/>
      <c r="EN148" s="64"/>
      <c r="EO148" s="63"/>
      <c r="EP148" s="67"/>
      <c r="EQ148" s="55"/>
      <c r="ER148" s="57"/>
      <c r="ES148" s="57"/>
      <c r="ET148" s="68"/>
      <c r="EU148" s="57"/>
      <c r="EV148" s="67"/>
      <c r="EW148" s="55"/>
      <c r="EX148" s="57"/>
      <c r="EY148" s="57"/>
      <c r="EZ148" s="68"/>
      <c r="FA148" s="57"/>
      <c r="FB148" s="67"/>
      <c r="FC148" s="55"/>
      <c r="FD148" s="57"/>
      <c r="FE148" s="57"/>
      <c r="FF148" s="68"/>
      <c r="FG148" s="57"/>
      <c r="FH148" s="66"/>
      <c r="FI148" s="97"/>
      <c r="FJ148" s="63"/>
      <c r="FK148" s="63"/>
      <c r="FL148" s="64"/>
      <c r="FM148" s="63"/>
      <c r="FN148" s="67"/>
      <c r="FO148" s="55"/>
      <c r="FP148" s="57"/>
      <c r="FQ148" s="57"/>
      <c r="FR148" s="68"/>
      <c r="FS148" s="57"/>
      <c r="FT148" s="67"/>
      <c r="FU148" s="55"/>
      <c r="FV148" s="57"/>
      <c r="FW148" s="57"/>
      <c r="FX148" s="68"/>
      <c r="FY148" s="57"/>
      <c r="FZ148" s="67"/>
      <c r="GA148" s="55"/>
      <c r="GB148" s="57"/>
      <c r="GC148" s="57"/>
      <c r="GD148" s="68"/>
      <c r="GE148" s="57"/>
      <c r="GF148" s="67"/>
      <c r="GG148" s="55"/>
      <c r="GH148" s="57"/>
      <c r="GI148" s="57"/>
      <c r="GJ148" s="68"/>
      <c r="GK148" s="57"/>
      <c r="GL148" s="67"/>
      <c r="GM148" s="55"/>
      <c r="GN148" s="57"/>
      <c r="GO148" s="57"/>
      <c r="GP148" s="68"/>
      <c r="GQ148" s="57"/>
      <c r="GR148" s="61"/>
      <c r="GS148" s="55">
        <f>'m10'!AM148+'m10'!AO148+'m10'!AQ148+'m10'!AS148+'m10'!AU148+'m10'!AW148+'m10'!AY148</f>
        <v>0</v>
      </c>
      <c r="GT148" s="57">
        <f t="shared" si="154"/>
        <v>0</v>
      </c>
      <c r="GU148" s="57">
        <f>'m10'!AN148+'m10'!AP148+'m10'!AR148+'m10'!AT148+'m10'!AV148+'m10'!AX148+'m10'!AZ148</f>
        <v>0</v>
      </c>
      <c r="GV148" s="58"/>
      <c r="GW148" s="57">
        <f t="shared" si="155"/>
        <v>0</v>
      </c>
      <c r="GX148" s="61"/>
      <c r="GY148" s="55">
        <f>'m10'!BA148+'m10'!BC148+'m10'!BE148+'m10'!BG148+'m10'!BI148+'m10'!BK148+'m11'!C148</f>
        <v>0</v>
      </c>
      <c r="GZ148" s="57">
        <f t="shared" si="156"/>
        <v>0</v>
      </c>
      <c r="HA148" s="57">
        <f>'m10'!BB148+'m10'!BD148+'m10'!BF148+'m10'!BH148+'m10'!BJ148+'m10'!BL148+'m11'!D148</f>
        <v>0</v>
      </c>
      <c r="HB148" s="58"/>
      <c r="HC148" s="57">
        <f t="shared" si="157"/>
        <v>0</v>
      </c>
      <c r="HD148" s="69">
        <f>IFERROR(__xludf.DUMMYFUNCTION("""COMPUTED_VALUE"""),100.0)</f>
        <v>100</v>
      </c>
      <c r="HE148" s="55">
        <f>'m11'!E148+'m11'!G148+'m11'!I148+'m11'!K148+'m11'!M148+'m11'!O148+'m11'!Q148</f>
        <v>0</v>
      </c>
      <c r="HF148" s="57">
        <f t="shared" si="158"/>
        <v>0</v>
      </c>
      <c r="HG148" s="57">
        <f>'m11'!F148+'m11'!H148+'m11'!J148+'m11'!L148+'m11'!N148+'m11'!P148+'m11'!R148</f>
        <v>0</v>
      </c>
      <c r="HH148" s="68"/>
      <c r="HI148" s="57">
        <f t="shared" si="159"/>
        <v>0</v>
      </c>
      <c r="HJ148" s="67"/>
      <c r="HK148" s="55">
        <f>'m11'!S148+'m11'!U148+'m11'!W148+'m11'!Y148+'m11'!AA148+'m11'!AC148+'m11'!AE148</f>
        <v>11</v>
      </c>
      <c r="HL148" s="57">
        <f t="shared" si="160"/>
        <v>1100</v>
      </c>
      <c r="HM148" s="57">
        <f>'m11'!T148+'m11'!V148+'m11'!X148+'m11'!Z148+'m11'!AB148+'m11'!AD148+'m11'!AF148</f>
        <v>0</v>
      </c>
      <c r="HN148" s="68"/>
      <c r="HO148" s="57">
        <f t="shared" si="161"/>
        <v>-1100</v>
      </c>
      <c r="HP148" s="61"/>
      <c r="HQ148" s="55">
        <f>'m11'!AG148+'m11'!AI148+'m11'!AK148+'m11'!AM148+'m11'!AO148+'m11'!AQ148+'m11'!AS148</f>
        <v>12</v>
      </c>
      <c r="HR148" s="57">
        <f t="shared" si="162"/>
        <v>1200</v>
      </c>
      <c r="HS148" s="57">
        <f>'m11'!AH148+'m11'!AJ148+'m11'!AL148+'m11'!AN148+'m11'!AP148+'m11'!AR148+'m11'!AT148</f>
        <v>1200</v>
      </c>
      <c r="HT148" s="58"/>
      <c r="HU148" s="57">
        <f t="shared" si="163"/>
        <v>0</v>
      </c>
      <c r="HV148" s="61"/>
      <c r="HW148" s="55">
        <f>'m11'!AU148+'m11'!AW148+'m11'!AY148+'m11'!BA148+'m11'!BC148+'m11'!BE148+'m11'!BG148</f>
        <v>24.5</v>
      </c>
      <c r="HX148" s="57">
        <f t="shared" si="164"/>
        <v>2450</v>
      </c>
      <c r="HY148" s="57">
        <f>'m11'!AV148+'m11'!AX148+'m11'!AZ148+'m11'!BB148+'m11'!BD148+'m11'!BF148+'m11'!BH148</f>
        <v>500</v>
      </c>
      <c r="HZ148" s="58"/>
      <c r="IA148" s="57">
        <f t="shared" si="165"/>
        <v>-1950</v>
      </c>
      <c r="IB148" s="61">
        <f>IFERROR(__xludf.DUMMYFUNCTION("""COMPUTED_VALUE"""),100.0)</f>
        <v>100</v>
      </c>
      <c r="IC148" s="55">
        <f>'m11'!BI148+'m12'!C148+'m12'!E148+'m12'!G148+'m12'!I148+'m12'!K148+'m12'!M148</f>
        <v>24</v>
      </c>
      <c r="ID148" s="57">
        <f t="shared" si="166"/>
        <v>2400</v>
      </c>
      <c r="IE148" s="57">
        <f>'m11'!BJ148+'m12'!D148+'m12'!F148+'m12'!H148+'m12'!J148+'m12'!L148+'m12'!N148</f>
        <v>110</v>
      </c>
      <c r="IF148" s="58"/>
      <c r="IG148" s="57">
        <f t="shared" si="167"/>
        <v>-2290</v>
      </c>
      <c r="IH148" s="61"/>
      <c r="II148" s="55">
        <f>'m12'!O148+'m12'!Q148+'m12'!S148+'m12'!U148+'m12'!W148+'m12'!Y148+'m12'!AA148</f>
        <v>8.5</v>
      </c>
      <c r="IJ148" s="57">
        <f t="shared" si="168"/>
        <v>850</v>
      </c>
      <c r="IK148" s="57">
        <f>'m12'!P148+'m12'!R148+'m12'!T148+'m12'!V148+'m12'!X148+'m12'!Z148+'m12'!AB148</f>
        <v>0</v>
      </c>
      <c r="IL148" s="58"/>
      <c r="IM148" s="57">
        <f t="shared" si="169"/>
        <v>-850</v>
      </c>
      <c r="IN148" s="61"/>
      <c r="IO148" s="55">
        <f>'m12'!AC148+'m12'!AE148+'m12'!AG148+'m12'!AI148+'m12'!AK148+'m12'!AM148+'m12'!AO148</f>
        <v>0</v>
      </c>
      <c r="IP148" s="57">
        <f t="shared" si="170"/>
        <v>0</v>
      </c>
      <c r="IQ148" s="57">
        <f>'m12'!AD148+'m12'!AF148+'m12'!AH148+'m12'!AJ148+'m12'!AL148+'m12'!AN148+'m12'!AP148</f>
        <v>0</v>
      </c>
      <c r="IR148" s="58"/>
      <c r="IS148" s="57">
        <f t="shared" si="171"/>
        <v>0</v>
      </c>
      <c r="IT148" s="61"/>
      <c r="IU148" s="55">
        <f>'m12'!AQ148+'m12'!AS148+'m12'!AU148+'m12'!AW148+'m12'!AY148+'m12'!BA148+'m12'!BC148</f>
        <v>32</v>
      </c>
      <c r="IV148" s="57">
        <f t="shared" si="172"/>
        <v>3200</v>
      </c>
      <c r="IW148" s="57">
        <f>'m12'!AR148+'m12'!AT148+'m12'!AV148+'m12'!AX148+'m12'!AZ148+'m12'!BB148+'m12'!BD148</f>
        <v>0</v>
      </c>
      <c r="IX148" s="58"/>
      <c r="IY148" s="57">
        <f t="shared" si="173"/>
        <v>-3200</v>
      </c>
      <c r="IZ148" s="61"/>
      <c r="JA148" s="55">
        <f>'m12'!BE148+'m12'!BG148+'m12'!BI148+'m12'!BK148</f>
        <v>16</v>
      </c>
      <c r="JB148" s="57">
        <f t="shared" si="174"/>
        <v>1600</v>
      </c>
      <c r="JC148" s="57">
        <f>'m12'!BF148+'m12'!BH148+'m12'!BJ148+'m12'!BL148</f>
        <v>0</v>
      </c>
      <c r="JD148" s="58"/>
      <c r="JE148" s="57">
        <f t="shared" si="175"/>
        <v>-1600</v>
      </c>
    </row>
    <row r="149">
      <c r="A149" s="2" t="str">
        <f>IFERROR(__xludf.DUMMYFUNCTION("""COMPUTED_VALUE"""),"Vojtěch Makovský")</f>
        <v>Vojtěch Makovský</v>
      </c>
      <c r="B149" s="2"/>
      <c r="C149" s="48"/>
      <c r="D149" s="46"/>
      <c r="E149" s="46"/>
      <c r="F149" s="47"/>
      <c r="G149" s="46"/>
      <c r="H149" s="2"/>
      <c r="I149" s="48"/>
      <c r="J149" s="46"/>
      <c r="K149" s="46"/>
      <c r="L149" s="47"/>
      <c r="M149" s="46"/>
      <c r="N149" s="2"/>
      <c r="O149" s="48"/>
      <c r="P149" s="46"/>
      <c r="Q149" s="46"/>
      <c r="R149" s="47"/>
      <c r="S149" s="46"/>
      <c r="T149" s="2"/>
      <c r="U149" s="48"/>
      <c r="V149" s="46"/>
      <c r="W149" s="46"/>
      <c r="X149" s="47"/>
      <c r="Y149" s="46"/>
      <c r="Z149" s="2"/>
      <c r="AA149" s="48"/>
      <c r="AB149" s="46"/>
      <c r="AC149" s="46"/>
      <c r="AD149" s="47"/>
      <c r="AE149" s="46"/>
      <c r="AF149" s="2"/>
      <c r="AG149" s="48"/>
      <c r="AH149" s="46"/>
      <c r="AI149" s="46"/>
      <c r="AJ149" s="47"/>
      <c r="AK149" s="46"/>
      <c r="AL149" s="2"/>
      <c r="AM149" s="48"/>
      <c r="AN149" s="46"/>
      <c r="AO149" s="46"/>
      <c r="AP149" s="47"/>
      <c r="AQ149" s="46"/>
      <c r="AR149" s="2"/>
      <c r="AS149" s="48"/>
      <c r="AT149" s="46"/>
      <c r="AU149" s="46"/>
      <c r="AV149" s="47"/>
      <c r="AW149" s="62"/>
      <c r="AX149" s="2"/>
      <c r="AY149" s="98"/>
      <c r="AZ149" s="46"/>
      <c r="BA149" s="46"/>
      <c r="BB149" s="47"/>
      <c r="BC149" s="46"/>
      <c r="BD149" s="2"/>
      <c r="BE149" s="98"/>
      <c r="BF149" s="46"/>
      <c r="BG149" s="46"/>
      <c r="BH149" s="47"/>
      <c r="BI149" s="46"/>
      <c r="BJ149" s="2"/>
      <c r="BK149" s="98"/>
      <c r="BL149" s="46"/>
      <c r="BM149" s="46"/>
      <c r="BN149" s="47"/>
      <c r="BO149" s="46"/>
      <c r="BP149" s="2"/>
      <c r="BQ149" s="45"/>
      <c r="BR149" s="46"/>
      <c r="BS149" s="46"/>
      <c r="BT149" s="47"/>
      <c r="BU149" s="46"/>
      <c r="BV149" s="2"/>
      <c r="BW149" s="45"/>
      <c r="BX149" s="46"/>
      <c r="BY149" s="46"/>
      <c r="BZ149" s="47"/>
      <c r="CA149" s="46"/>
      <c r="CB149" s="2"/>
      <c r="CC149" s="45"/>
      <c r="CD149" s="46"/>
      <c r="CE149" s="46"/>
      <c r="CF149" s="64"/>
      <c r="CG149" s="46"/>
      <c r="CH149" s="2"/>
      <c r="CI149" s="45"/>
      <c r="CJ149" s="54"/>
      <c r="CK149" s="46"/>
      <c r="CL149" s="64"/>
      <c r="CM149" s="46"/>
      <c r="CN149" s="2"/>
      <c r="CO149" s="45"/>
      <c r="CP149" s="46"/>
      <c r="CQ149" s="46"/>
      <c r="CR149" s="64"/>
      <c r="CS149" s="46"/>
      <c r="CT149" s="2"/>
      <c r="CU149" s="45"/>
      <c r="CV149" s="46"/>
      <c r="CW149" s="46"/>
      <c r="CX149" s="64"/>
      <c r="CY149" s="46"/>
      <c r="CZ149" s="2"/>
      <c r="DA149" s="45"/>
      <c r="DB149" s="46"/>
      <c r="DC149" s="46"/>
      <c r="DD149" s="64"/>
      <c r="DE149" s="46"/>
      <c r="DF149" s="2"/>
      <c r="DG149" s="45"/>
      <c r="DH149" s="46"/>
      <c r="DI149" s="46"/>
      <c r="DJ149" s="64"/>
      <c r="DK149" s="46"/>
      <c r="DL149" s="2"/>
      <c r="DM149" s="45"/>
      <c r="DN149" s="46"/>
      <c r="DO149" s="46"/>
      <c r="DP149" s="64"/>
      <c r="DQ149" s="46"/>
      <c r="DR149" s="2"/>
      <c r="DS149" s="45"/>
      <c r="DT149" s="46"/>
      <c r="DU149" s="46"/>
      <c r="DV149" s="64"/>
      <c r="DW149" s="46"/>
      <c r="DX149" s="2"/>
      <c r="DY149" s="97"/>
      <c r="DZ149" s="63"/>
      <c r="EA149" s="63"/>
      <c r="EB149" s="64"/>
      <c r="EC149" s="63"/>
      <c r="ED149" s="66"/>
      <c r="EE149" s="97"/>
      <c r="EF149" s="63"/>
      <c r="EG149" s="63"/>
      <c r="EH149" s="64"/>
      <c r="EI149" s="63"/>
      <c r="EJ149" s="66"/>
      <c r="EK149" s="97"/>
      <c r="EL149" s="63"/>
      <c r="EM149" s="63"/>
      <c r="EN149" s="64"/>
      <c r="EO149" s="63"/>
      <c r="EP149" s="67"/>
      <c r="EQ149" s="55"/>
      <c r="ER149" s="57"/>
      <c r="ES149" s="57"/>
      <c r="ET149" s="68"/>
      <c r="EU149" s="57"/>
      <c r="EV149" s="67"/>
      <c r="EW149" s="55"/>
      <c r="EX149" s="57"/>
      <c r="EY149" s="57"/>
      <c r="EZ149" s="68"/>
      <c r="FA149" s="57"/>
      <c r="FB149" s="67"/>
      <c r="FC149" s="55"/>
      <c r="FD149" s="57"/>
      <c r="FE149" s="57"/>
      <c r="FF149" s="68"/>
      <c r="FG149" s="57"/>
      <c r="FH149" s="66"/>
      <c r="FI149" s="97"/>
      <c r="FJ149" s="63"/>
      <c r="FK149" s="63"/>
      <c r="FL149" s="64"/>
      <c r="FM149" s="63"/>
      <c r="FN149" s="67"/>
      <c r="FO149" s="55"/>
      <c r="FP149" s="57"/>
      <c r="FQ149" s="57"/>
      <c r="FR149" s="68"/>
      <c r="FS149" s="57"/>
      <c r="FT149" s="67"/>
      <c r="FU149" s="55"/>
      <c r="FV149" s="57"/>
      <c r="FW149" s="57"/>
      <c r="FX149" s="68"/>
      <c r="FY149" s="57"/>
      <c r="FZ149" s="67"/>
      <c r="GA149" s="55"/>
      <c r="GB149" s="57"/>
      <c r="GC149" s="57"/>
      <c r="GD149" s="68"/>
      <c r="GE149" s="57"/>
      <c r="GF149" s="67"/>
      <c r="GG149" s="55"/>
      <c r="GH149" s="57"/>
      <c r="GI149" s="57"/>
      <c r="GJ149" s="68"/>
      <c r="GK149" s="57"/>
      <c r="GL149" s="67"/>
      <c r="GM149" s="55"/>
      <c r="GN149" s="57"/>
      <c r="GO149" s="57"/>
      <c r="GP149" s="68"/>
      <c r="GQ149" s="57"/>
      <c r="GR149" s="61"/>
      <c r="GS149" s="55">
        <f>'m10'!AM149+'m10'!AO149+'m10'!AQ149+'m10'!AS149+'m10'!AU149+'m10'!AW149+'m10'!AY149</f>
        <v>0</v>
      </c>
      <c r="GT149" s="57">
        <f t="shared" si="154"/>
        <v>0</v>
      </c>
      <c r="GU149" s="57">
        <f>'m10'!AN149+'m10'!AP149+'m10'!AR149+'m10'!AT149+'m10'!AV149+'m10'!AX149+'m10'!AZ149</f>
        <v>0</v>
      </c>
      <c r="GV149" s="58"/>
      <c r="GW149" s="57">
        <f t="shared" si="155"/>
        <v>0</v>
      </c>
      <c r="GX149" s="61"/>
      <c r="GY149" s="55">
        <f>'m10'!BA149+'m10'!BC149+'m10'!BE149+'m10'!BG149+'m10'!BI149+'m10'!BK149+'m11'!C149</f>
        <v>0</v>
      </c>
      <c r="GZ149" s="57">
        <f t="shared" si="156"/>
        <v>0</v>
      </c>
      <c r="HA149" s="57">
        <f>'m10'!BB149+'m10'!BD149+'m10'!BF149+'m10'!BH149+'m10'!BJ149+'m10'!BL149+'m11'!D149</f>
        <v>0</v>
      </c>
      <c r="HB149" s="58"/>
      <c r="HC149" s="57">
        <f t="shared" si="157"/>
        <v>0</v>
      </c>
      <c r="HD149" s="69">
        <f>IFERROR(__xludf.DUMMYFUNCTION("""COMPUTED_VALUE"""),100.0)</f>
        <v>100</v>
      </c>
      <c r="HE149" s="55">
        <f>'m11'!E149+'m11'!G149+'m11'!I149+'m11'!K149+'m11'!M149+'m11'!O149+'m11'!Q149</f>
        <v>0</v>
      </c>
      <c r="HF149" s="57">
        <f t="shared" si="158"/>
        <v>0</v>
      </c>
      <c r="HG149" s="57">
        <f>'m11'!F149+'m11'!H149+'m11'!J149+'m11'!L149+'m11'!N149+'m11'!P149+'m11'!R149</f>
        <v>0</v>
      </c>
      <c r="HH149" s="68"/>
      <c r="HI149" s="57">
        <f t="shared" si="159"/>
        <v>0</v>
      </c>
      <c r="HJ149" s="67"/>
      <c r="HK149" s="55">
        <f>'m11'!S149+'m11'!U149+'m11'!W149+'m11'!Y149+'m11'!AA149+'m11'!AC149+'m11'!AE149</f>
        <v>11</v>
      </c>
      <c r="HL149" s="57">
        <f t="shared" si="160"/>
        <v>1100</v>
      </c>
      <c r="HM149" s="57">
        <f>'m11'!T149+'m11'!V149+'m11'!X149+'m11'!Z149+'m11'!AB149+'m11'!AD149+'m11'!AF149</f>
        <v>0</v>
      </c>
      <c r="HN149" s="68"/>
      <c r="HO149" s="57">
        <f t="shared" si="161"/>
        <v>-1100</v>
      </c>
      <c r="HP149" s="61"/>
      <c r="HQ149" s="55">
        <f>'m11'!AG149+'m11'!AI149+'m11'!AK149+'m11'!AM149+'m11'!AO149+'m11'!AQ149+'m11'!AS149</f>
        <v>5</v>
      </c>
      <c r="HR149" s="57">
        <f t="shared" si="162"/>
        <v>500</v>
      </c>
      <c r="HS149" s="57">
        <f>'m11'!AH149+'m11'!AJ149+'m11'!AL149+'m11'!AN149+'m11'!AP149+'m11'!AR149+'m11'!AT149</f>
        <v>0</v>
      </c>
      <c r="HT149" s="58"/>
      <c r="HU149" s="57">
        <f t="shared" si="163"/>
        <v>-500</v>
      </c>
      <c r="HV149" s="61"/>
      <c r="HW149" s="55">
        <f>'m11'!AU149+'m11'!AW149+'m11'!AY149+'m11'!BA149+'m11'!BC149+'m11'!BE149+'m11'!BG149</f>
        <v>25.5</v>
      </c>
      <c r="HX149" s="57">
        <f t="shared" si="164"/>
        <v>2550</v>
      </c>
      <c r="HY149" s="57">
        <f>'m11'!AV149+'m11'!AX149+'m11'!AZ149+'m11'!BB149+'m11'!BD149+'m11'!BF149+'m11'!BH149</f>
        <v>1000</v>
      </c>
      <c r="HZ149" s="58"/>
      <c r="IA149" s="57">
        <f t="shared" si="165"/>
        <v>-1550</v>
      </c>
      <c r="IB149" s="61">
        <f>IFERROR(__xludf.DUMMYFUNCTION("""COMPUTED_VALUE"""),100.0)</f>
        <v>100</v>
      </c>
      <c r="IC149" s="55">
        <f>'m11'!BI149+'m12'!C149+'m12'!E149+'m12'!G149+'m12'!I149+'m12'!K149+'m12'!M149</f>
        <v>3</v>
      </c>
      <c r="ID149" s="57">
        <f t="shared" si="166"/>
        <v>300</v>
      </c>
      <c r="IE149" s="57">
        <f>'m11'!BJ149+'m12'!D149+'m12'!F149+'m12'!H149+'m12'!J149+'m12'!L149+'m12'!N149</f>
        <v>0</v>
      </c>
      <c r="IF149" s="58"/>
      <c r="IG149" s="57">
        <f t="shared" si="167"/>
        <v>-300</v>
      </c>
      <c r="IH149" s="61"/>
      <c r="II149" s="55">
        <f>'m12'!O149+'m12'!Q149+'m12'!S149+'m12'!U149+'m12'!W149+'m12'!Y149+'m12'!AA149</f>
        <v>7</v>
      </c>
      <c r="IJ149" s="57">
        <f t="shared" si="168"/>
        <v>700</v>
      </c>
      <c r="IK149" s="57">
        <f>'m12'!P149+'m12'!R149+'m12'!T149+'m12'!V149+'m12'!X149+'m12'!Z149+'m12'!AB149</f>
        <v>0</v>
      </c>
      <c r="IL149" s="58"/>
      <c r="IM149" s="57">
        <f t="shared" si="169"/>
        <v>-700</v>
      </c>
      <c r="IN149" s="61"/>
      <c r="IO149" s="55">
        <f>'m12'!AC149+'m12'!AE149+'m12'!AG149+'m12'!AI149+'m12'!AK149+'m12'!AM149+'m12'!AO149</f>
        <v>10</v>
      </c>
      <c r="IP149" s="57">
        <f t="shared" si="170"/>
        <v>1000</v>
      </c>
      <c r="IQ149" s="57">
        <f>'m12'!AD149+'m12'!AF149+'m12'!AH149+'m12'!AJ149+'m12'!AL149+'m12'!AN149+'m12'!AP149</f>
        <v>0</v>
      </c>
      <c r="IR149" s="58"/>
      <c r="IS149" s="57">
        <f t="shared" si="171"/>
        <v>-1000</v>
      </c>
      <c r="IT149" s="61"/>
      <c r="IU149" s="55">
        <f>'m12'!AQ149+'m12'!AS149+'m12'!AU149+'m12'!AW149+'m12'!AY149+'m12'!BA149+'m12'!BC149</f>
        <v>0</v>
      </c>
      <c r="IV149" s="57">
        <f t="shared" si="172"/>
        <v>0</v>
      </c>
      <c r="IW149" s="57">
        <f>'m12'!AR149+'m12'!AT149+'m12'!AV149+'m12'!AX149+'m12'!AZ149+'m12'!BB149+'m12'!BD149</f>
        <v>0</v>
      </c>
      <c r="IX149" s="58"/>
      <c r="IY149" s="57">
        <f t="shared" si="173"/>
        <v>0</v>
      </c>
      <c r="IZ149" s="61"/>
      <c r="JA149" s="55">
        <f>'m12'!BE149+'m12'!BG149+'m12'!BI149+'m12'!BK149</f>
        <v>8</v>
      </c>
      <c r="JB149" s="57">
        <f t="shared" si="174"/>
        <v>800</v>
      </c>
      <c r="JC149" s="57">
        <f>'m12'!BF149+'m12'!BH149+'m12'!BJ149+'m12'!BL149</f>
        <v>0</v>
      </c>
      <c r="JD149" s="58"/>
      <c r="JE149" s="57">
        <f t="shared" si="175"/>
        <v>-800</v>
      </c>
    </row>
    <row r="150">
      <c r="A150" s="2" t="str">
        <f>IFERROR(__xludf.DUMMYFUNCTION("""COMPUTED_VALUE"""),"Lenka Richterová")</f>
        <v>Lenka Richterová</v>
      </c>
      <c r="B150" s="2"/>
      <c r="C150" s="48"/>
      <c r="D150" s="46"/>
      <c r="E150" s="46"/>
      <c r="F150" s="47"/>
      <c r="G150" s="46"/>
      <c r="H150" s="2"/>
      <c r="I150" s="48"/>
      <c r="J150" s="46"/>
      <c r="K150" s="46"/>
      <c r="L150" s="47"/>
      <c r="M150" s="46"/>
      <c r="N150" s="2"/>
      <c r="O150" s="48"/>
      <c r="P150" s="46"/>
      <c r="Q150" s="46"/>
      <c r="R150" s="47"/>
      <c r="S150" s="46"/>
      <c r="T150" s="2"/>
      <c r="U150" s="48"/>
      <c r="V150" s="46"/>
      <c r="W150" s="46"/>
      <c r="X150" s="47"/>
      <c r="Y150" s="46"/>
      <c r="Z150" s="2"/>
      <c r="AA150" s="48"/>
      <c r="AB150" s="46"/>
      <c r="AC150" s="46"/>
      <c r="AD150" s="47"/>
      <c r="AE150" s="46"/>
      <c r="AF150" s="2"/>
      <c r="AG150" s="48"/>
      <c r="AH150" s="46"/>
      <c r="AI150" s="46"/>
      <c r="AJ150" s="47"/>
      <c r="AK150" s="46"/>
      <c r="AL150" s="2"/>
      <c r="AM150" s="48"/>
      <c r="AN150" s="46"/>
      <c r="AO150" s="46"/>
      <c r="AP150" s="47"/>
      <c r="AQ150" s="46"/>
      <c r="AR150" s="2"/>
      <c r="AS150" s="48"/>
      <c r="AT150" s="46"/>
      <c r="AU150" s="46"/>
      <c r="AV150" s="47"/>
      <c r="AW150" s="62"/>
      <c r="AX150" s="2"/>
      <c r="AY150" s="98"/>
      <c r="AZ150" s="46"/>
      <c r="BA150" s="46"/>
      <c r="BB150" s="47"/>
      <c r="BC150" s="46"/>
      <c r="BD150" s="2"/>
      <c r="BE150" s="98"/>
      <c r="BF150" s="46"/>
      <c r="BG150" s="46"/>
      <c r="BH150" s="47"/>
      <c r="BI150" s="46"/>
      <c r="BJ150" s="2"/>
      <c r="BK150" s="98"/>
      <c r="BL150" s="46"/>
      <c r="BM150" s="46"/>
      <c r="BN150" s="47"/>
      <c r="BO150" s="46"/>
      <c r="BP150" s="2"/>
      <c r="BQ150" s="45"/>
      <c r="BR150" s="46"/>
      <c r="BS150" s="46"/>
      <c r="BT150" s="47"/>
      <c r="BU150" s="46"/>
      <c r="BV150" s="2"/>
      <c r="BW150" s="45"/>
      <c r="BX150" s="46"/>
      <c r="BY150" s="46"/>
      <c r="BZ150" s="47"/>
      <c r="CA150" s="46"/>
      <c r="CB150" s="2"/>
      <c r="CC150" s="45"/>
      <c r="CD150" s="46"/>
      <c r="CE150" s="46"/>
      <c r="CF150" s="64"/>
      <c r="CG150" s="46"/>
      <c r="CH150" s="2"/>
      <c r="CI150" s="45"/>
      <c r="CJ150" s="54"/>
      <c r="CK150" s="46"/>
      <c r="CL150" s="64"/>
      <c r="CM150" s="46"/>
      <c r="CN150" s="2"/>
      <c r="CO150" s="45"/>
      <c r="CP150" s="46"/>
      <c r="CQ150" s="46"/>
      <c r="CR150" s="64"/>
      <c r="CS150" s="46"/>
      <c r="CT150" s="2"/>
      <c r="CU150" s="45"/>
      <c r="CV150" s="46"/>
      <c r="CW150" s="46"/>
      <c r="CX150" s="64"/>
      <c r="CY150" s="46"/>
      <c r="CZ150" s="2"/>
      <c r="DA150" s="45"/>
      <c r="DB150" s="46"/>
      <c r="DC150" s="46"/>
      <c r="DD150" s="64"/>
      <c r="DE150" s="46"/>
      <c r="DF150" s="2"/>
      <c r="DG150" s="45"/>
      <c r="DH150" s="46"/>
      <c r="DI150" s="46"/>
      <c r="DJ150" s="64"/>
      <c r="DK150" s="46"/>
      <c r="DL150" s="2"/>
      <c r="DM150" s="45"/>
      <c r="DN150" s="46"/>
      <c r="DO150" s="46"/>
      <c r="DP150" s="64"/>
      <c r="DQ150" s="46"/>
      <c r="DR150" s="2"/>
      <c r="DS150" s="45"/>
      <c r="DT150" s="46"/>
      <c r="DU150" s="46"/>
      <c r="DV150" s="64"/>
      <c r="DW150" s="46"/>
      <c r="DX150" s="2"/>
      <c r="DY150" s="97"/>
      <c r="DZ150" s="63"/>
      <c r="EA150" s="63"/>
      <c r="EB150" s="64"/>
      <c r="EC150" s="63"/>
      <c r="ED150" s="66"/>
      <c r="EE150" s="97"/>
      <c r="EF150" s="63"/>
      <c r="EG150" s="63"/>
      <c r="EH150" s="64"/>
      <c r="EI150" s="63"/>
      <c r="EJ150" s="66"/>
      <c r="EK150" s="97"/>
      <c r="EL150" s="63"/>
      <c r="EM150" s="63"/>
      <c r="EN150" s="64"/>
      <c r="EO150" s="63"/>
      <c r="EP150" s="67"/>
      <c r="EQ150" s="55"/>
      <c r="ER150" s="57"/>
      <c r="ES150" s="57"/>
      <c r="ET150" s="68"/>
      <c r="EU150" s="57"/>
      <c r="EV150" s="67"/>
      <c r="EW150" s="55"/>
      <c r="EX150" s="57"/>
      <c r="EY150" s="57"/>
      <c r="EZ150" s="68"/>
      <c r="FA150" s="57"/>
      <c r="FB150" s="67"/>
      <c r="FC150" s="55"/>
      <c r="FD150" s="57"/>
      <c r="FE150" s="57"/>
      <c r="FF150" s="68"/>
      <c r="FG150" s="57"/>
      <c r="FH150" s="66"/>
      <c r="FI150" s="97"/>
      <c r="FJ150" s="63"/>
      <c r="FK150" s="63"/>
      <c r="FL150" s="64"/>
      <c r="FM150" s="63"/>
      <c r="FN150" s="67"/>
      <c r="FO150" s="55"/>
      <c r="FP150" s="57"/>
      <c r="FQ150" s="57"/>
      <c r="FR150" s="68"/>
      <c r="FS150" s="57"/>
      <c r="FT150" s="67"/>
      <c r="FU150" s="55"/>
      <c r="FV150" s="57"/>
      <c r="FW150" s="57"/>
      <c r="FX150" s="68"/>
      <c r="FY150" s="57"/>
      <c r="FZ150" s="67"/>
      <c r="GA150" s="55"/>
      <c r="GB150" s="57"/>
      <c r="GC150" s="57"/>
      <c r="GD150" s="68"/>
      <c r="GE150" s="57"/>
      <c r="GF150" s="67"/>
      <c r="GG150" s="55"/>
      <c r="GH150" s="57"/>
      <c r="GI150" s="57"/>
      <c r="GJ150" s="68"/>
      <c r="GK150" s="57"/>
      <c r="GL150" s="67"/>
      <c r="GM150" s="55"/>
      <c r="GN150" s="57"/>
      <c r="GO150" s="57"/>
      <c r="GP150" s="68"/>
      <c r="GQ150" s="57"/>
      <c r="GR150" s="61"/>
      <c r="GS150" s="55">
        <f>'m10'!AM150+'m10'!AO150+'m10'!AQ150+'m10'!AS150+'m10'!AU150+'m10'!AW150+'m10'!AY150</f>
        <v>0</v>
      </c>
      <c r="GT150" s="57">
        <f t="shared" si="154"/>
        <v>0</v>
      </c>
      <c r="GU150" s="57">
        <f>'m10'!AN150+'m10'!AP150+'m10'!AR150+'m10'!AT150+'m10'!AV150+'m10'!AX150+'m10'!AZ150</f>
        <v>0</v>
      </c>
      <c r="GV150" s="58"/>
      <c r="GW150" s="57">
        <f t="shared" si="155"/>
        <v>0</v>
      </c>
      <c r="GX150" s="61"/>
      <c r="GY150" s="55">
        <f>'m10'!BA150+'m10'!BC150+'m10'!BE150+'m10'!BG150+'m10'!BI150+'m10'!BK150+'m11'!C150</f>
        <v>0</v>
      </c>
      <c r="GZ150" s="57">
        <f t="shared" si="156"/>
        <v>0</v>
      </c>
      <c r="HA150" s="57">
        <f>'m10'!BB150+'m10'!BD150+'m10'!BF150+'m10'!BH150+'m10'!BJ150+'m10'!BL150+'m11'!D150</f>
        <v>0</v>
      </c>
      <c r="HB150" s="58"/>
      <c r="HC150" s="57">
        <f t="shared" si="157"/>
        <v>0</v>
      </c>
      <c r="HD150" s="69">
        <f>IFERROR(__xludf.DUMMYFUNCTION("""COMPUTED_VALUE"""),100.0)</f>
        <v>100</v>
      </c>
      <c r="HE150" s="55">
        <f>'m11'!E150+'m11'!G150+'m11'!I150+'m11'!K150+'m11'!M150+'m11'!O150+'m11'!Q150</f>
        <v>0</v>
      </c>
      <c r="HF150" s="57">
        <f t="shared" si="158"/>
        <v>0</v>
      </c>
      <c r="HG150" s="57">
        <f>'m11'!F150+'m11'!H150+'m11'!J150+'m11'!L150+'m11'!N150+'m11'!P150+'m11'!R150</f>
        <v>0</v>
      </c>
      <c r="HH150" s="68"/>
      <c r="HI150" s="57">
        <f t="shared" si="159"/>
        <v>0</v>
      </c>
      <c r="HJ150" s="67"/>
      <c r="HK150" s="55">
        <f>'m11'!S150+'m11'!U150+'m11'!W150+'m11'!Y150+'m11'!AA150+'m11'!AC150+'m11'!AE150</f>
        <v>10</v>
      </c>
      <c r="HL150" s="57">
        <f t="shared" si="160"/>
        <v>1000</v>
      </c>
      <c r="HM150" s="57">
        <f>'m11'!T150+'m11'!V150+'m11'!X150+'m11'!Z150+'m11'!AB150+'m11'!AD150+'m11'!AF150</f>
        <v>0</v>
      </c>
      <c r="HN150" s="68"/>
      <c r="HO150" s="57">
        <f t="shared" si="161"/>
        <v>-1000</v>
      </c>
      <c r="HP150" s="61"/>
      <c r="HQ150" s="55">
        <f>'m11'!AG150+'m11'!AI150+'m11'!AK150+'m11'!AM150+'m11'!AO150+'m11'!AQ150+'m11'!AS150</f>
        <v>7</v>
      </c>
      <c r="HR150" s="57">
        <f t="shared" si="162"/>
        <v>700</v>
      </c>
      <c r="HS150" s="57">
        <f>'m11'!AH150+'m11'!AJ150+'m11'!AL150+'m11'!AN150+'m11'!AP150+'m11'!AR150+'m11'!AT150</f>
        <v>0</v>
      </c>
      <c r="HT150" s="58"/>
      <c r="HU150" s="57">
        <f t="shared" si="163"/>
        <v>-700</v>
      </c>
      <c r="HV150" s="61"/>
      <c r="HW150" s="55">
        <f>'m11'!AU150+'m11'!AW150+'m11'!AY150+'m11'!BA150+'m11'!BC150+'m11'!BE150+'m11'!BG150</f>
        <v>24</v>
      </c>
      <c r="HX150" s="57">
        <f t="shared" si="164"/>
        <v>2400</v>
      </c>
      <c r="HY150" s="57">
        <f>'m11'!AV150+'m11'!AX150+'m11'!AZ150+'m11'!BB150+'m11'!BD150+'m11'!BF150+'m11'!BH150</f>
        <v>0</v>
      </c>
      <c r="HZ150" s="58"/>
      <c r="IA150" s="57">
        <f t="shared" si="165"/>
        <v>-2400</v>
      </c>
      <c r="IB150" s="61">
        <f>IFERROR(__xludf.DUMMYFUNCTION("""COMPUTED_VALUE"""),100.0)</f>
        <v>100</v>
      </c>
      <c r="IC150" s="55">
        <f>'m11'!BI150+'m12'!C150+'m12'!E150+'m12'!G150+'m12'!I150+'m12'!K150+'m12'!M150</f>
        <v>20</v>
      </c>
      <c r="ID150" s="57">
        <f t="shared" si="166"/>
        <v>2000</v>
      </c>
      <c r="IE150" s="57">
        <f>'m11'!BJ150+'m12'!D150+'m12'!F150+'m12'!H150+'m12'!J150+'m12'!L150+'m12'!N150</f>
        <v>0</v>
      </c>
      <c r="IF150" s="58"/>
      <c r="IG150" s="57">
        <f t="shared" si="167"/>
        <v>-2000</v>
      </c>
      <c r="IH150" s="61"/>
      <c r="II150" s="55">
        <f>'m12'!O150+'m12'!Q150+'m12'!S150+'m12'!U150+'m12'!W150+'m12'!Y150+'m12'!AA150</f>
        <v>30.5</v>
      </c>
      <c r="IJ150" s="57">
        <f t="shared" si="168"/>
        <v>3050</v>
      </c>
      <c r="IK150" s="57">
        <f>'m12'!P150+'m12'!R150+'m12'!T150+'m12'!V150+'m12'!X150+'m12'!Z150+'m12'!AB150</f>
        <v>0</v>
      </c>
      <c r="IL150" s="58"/>
      <c r="IM150" s="57">
        <f t="shared" si="169"/>
        <v>-3050</v>
      </c>
      <c r="IN150" s="61"/>
      <c r="IO150" s="55">
        <f>'m12'!AC150+'m12'!AE150+'m12'!AG150+'m12'!AI150+'m12'!AK150+'m12'!AM150+'m12'!AO150</f>
        <v>23</v>
      </c>
      <c r="IP150" s="57">
        <f t="shared" si="170"/>
        <v>2300</v>
      </c>
      <c r="IQ150" s="57">
        <f>'m12'!AD150+'m12'!AF150+'m12'!AH150+'m12'!AJ150+'m12'!AL150+'m12'!AN150+'m12'!AP150</f>
        <v>0</v>
      </c>
      <c r="IR150" s="58"/>
      <c r="IS150" s="57">
        <f t="shared" si="171"/>
        <v>-2300</v>
      </c>
      <c r="IT150" s="61"/>
      <c r="IU150" s="55">
        <f>'m12'!AQ150+'m12'!AS150+'m12'!AU150+'m12'!AW150+'m12'!AY150+'m12'!BA150+'m12'!BC150</f>
        <v>35</v>
      </c>
      <c r="IV150" s="57">
        <f t="shared" si="172"/>
        <v>3500</v>
      </c>
      <c r="IW150" s="57">
        <f>'m12'!AR150+'m12'!AT150+'m12'!AV150+'m12'!AX150+'m12'!AZ150+'m12'!BB150+'m12'!BD150</f>
        <v>0</v>
      </c>
      <c r="IX150" s="58"/>
      <c r="IY150" s="57">
        <f t="shared" si="173"/>
        <v>-3500</v>
      </c>
      <c r="IZ150" s="61"/>
      <c r="JA150" s="55">
        <f>'m12'!BE150+'m12'!BG150+'m12'!BI150+'m12'!BK150</f>
        <v>7.5</v>
      </c>
      <c r="JB150" s="57">
        <f t="shared" si="174"/>
        <v>750</v>
      </c>
      <c r="JC150" s="57">
        <f>'m12'!BF150+'m12'!BH150+'m12'!BJ150+'m12'!BL150</f>
        <v>0</v>
      </c>
      <c r="JD150" s="58"/>
      <c r="JE150" s="57">
        <f t="shared" si="175"/>
        <v>-750</v>
      </c>
    </row>
    <row r="151">
      <c r="A151" s="2" t="str">
        <f>IFERROR(__xludf.DUMMYFUNCTION("""COMPUTED_VALUE"""),"Matyáš Svatoň")</f>
        <v>Matyáš Svatoň</v>
      </c>
      <c r="B151" s="2"/>
      <c r="C151" s="48"/>
      <c r="D151" s="46"/>
      <c r="E151" s="46"/>
      <c r="F151" s="47"/>
      <c r="G151" s="46"/>
      <c r="H151" s="2"/>
      <c r="I151" s="48"/>
      <c r="J151" s="46"/>
      <c r="K151" s="46"/>
      <c r="L151" s="47"/>
      <c r="M151" s="46"/>
      <c r="N151" s="2"/>
      <c r="O151" s="48"/>
      <c r="P151" s="46"/>
      <c r="Q151" s="46"/>
      <c r="R151" s="47"/>
      <c r="S151" s="46"/>
      <c r="T151" s="2"/>
      <c r="U151" s="48"/>
      <c r="V151" s="46"/>
      <c r="W151" s="46"/>
      <c r="X151" s="47"/>
      <c r="Y151" s="46"/>
      <c r="Z151" s="2"/>
      <c r="AA151" s="48"/>
      <c r="AB151" s="46"/>
      <c r="AC151" s="46"/>
      <c r="AD151" s="47"/>
      <c r="AE151" s="46"/>
      <c r="AF151" s="2"/>
      <c r="AG151" s="48"/>
      <c r="AH151" s="46"/>
      <c r="AI151" s="46"/>
      <c r="AJ151" s="47"/>
      <c r="AK151" s="46"/>
      <c r="AL151" s="2"/>
      <c r="AM151" s="48"/>
      <c r="AN151" s="46"/>
      <c r="AO151" s="46"/>
      <c r="AP151" s="47"/>
      <c r="AQ151" s="46"/>
      <c r="AR151" s="2"/>
      <c r="AS151" s="48"/>
      <c r="AT151" s="46"/>
      <c r="AU151" s="46"/>
      <c r="AV151" s="47"/>
      <c r="AW151" s="62"/>
      <c r="AX151" s="2"/>
      <c r="AY151" s="98"/>
      <c r="AZ151" s="46"/>
      <c r="BA151" s="46"/>
      <c r="BB151" s="47"/>
      <c r="BC151" s="46"/>
      <c r="BD151" s="2"/>
      <c r="BE151" s="98"/>
      <c r="BF151" s="46"/>
      <c r="BG151" s="46"/>
      <c r="BH151" s="47"/>
      <c r="BI151" s="46"/>
      <c r="BJ151" s="2"/>
      <c r="BK151" s="98"/>
      <c r="BL151" s="46"/>
      <c r="BM151" s="46"/>
      <c r="BN151" s="47"/>
      <c r="BO151" s="46"/>
      <c r="BP151" s="2"/>
      <c r="BQ151" s="45"/>
      <c r="BR151" s="46"/>
      <c r="BS151" s="46"/>
      <c r="BT151" s="47"/>
      <c r="BU151" s="46"/>
      <c r="BV151" s="2"/>
      <c r="BW151" s="45"/>
      <c r="BX151" s="46"/>
      <c r="BY151" s="46"/>
      <c r="BZ151" s="47"/>
      <c r="CA151" s="46"/>
      <c r="CB151" s="2"/>
      <c r="CC151" s="45"/>
      <c r="CD151" s="46"/>
      <c r="CE151" s="46"/>
      <c r="CF151" s="64"/>
      <c r="CG151" s="46"/>
      <c r="CH151" s="2"/>
      <c r="CI151" s="45"/>
      <c r="CJ151" s="54"/>
      <c r="CK151" s="46"/>
      <c r="CL151" s="64"/>
      <c r="CM151" s="46"/>
      <c r="CN151" s="2"/>
      <c r="CO151" s="45"/>
      <c r="CP151" s="46"/>
      <c r="CQ151" s="46"/>
      <c r="CR151" s="64"/>
      <c r="CS151" s="46"/>
      <c r="CT151" s="2"/>
      <c r="CU151" s="45"/>
      <c r="CV151" s="46"/>
      <c r="CW151" s="46"/>
      <c r="CX151" s="64"/>
      <c r="CY151" s="46"/>
      <c r="CZ151" s="2"/>
      <c r="DA151" s="45"/>
      <c r="DB151" s="46"/>
      <c r="DC151" s="46"/>
      <c r="DD151" s="64"/>
      <c r="DE151" s="46"/>
      <c r="DF151" s="2"/>
      <c r="DG151" s="45"/>
      <c r="DH151" s="46"/>
      <c r="DI151" s="46"/>
      <c r="DJ151" s="64"/>
      <c r="DK151" s="46"/>
      <c r="DL151" s="2"/>
      <c r="DM151" s="45"/>
      <c r="DN151" s="46"/>
      <c r="DO151" s="46"/>
      <c r="DP151" s="64"/>
      <c r="DQ151" s="46"/>
      <c r="DR151" s="2"/>
      <c r="DS151" s="45"/>
      <c r="DT151" s="46"/>
      <c r="DU151" s="46"/>
      <c r="DV151" s="64"/>
      <c r="DW151" s="46"/>
      <c r="DX151" s="2"/>
      <c r="DY151" s="97"/>
      <c r="DZ151" s="63"/>
      <c r="EA151" s="63"/>
      <c r="EB151" s="64"/>
      <c r="EC151" s="63"/>
      <c r="ED151" s="66"/>
      <c r="EE151" s="97"/>
      <c r="EF151" s="63"/>
      <c r="EG151" s="63"/>
      <c r="EH151" s="64"/>
      <c r="EI151" s="63"/>
      <c r="EJ151" s="66"/>
      <c r="EK151" s="97"/>
      <c r="EL151" s="63"/>
      <c r="EM151" s="63"/>
      <c r="EN151" s="64"/>
      <c r="EO151" s="63"/>
      <c r="EP151" s="67"/>
      <c r="EQ151" s="55"/>
      <c r="ER151" s="57"/>
      <c r="ES151" s="57"/>
      <c r="ET151" s="68"/>
      <c r="EU151" s="57"/>
      <c r="EV151" s="67"/>
      <c r="EW151" s="55"/>
      <c r="EX151" s="57"/>
      <c r="EY151" s="57"/>
      <c r="EZ151" s="68"/>
      <c r="FA151" s="57"/>
      <c r="FB151" s="67"/>
      <c r="FC151" s="55"/>
      <c r="FD151" s="57"/>
      <c r="FE151" s="57"/>
      <c r="FF151" s="68"/>
      <c r="FG151" s="57"/>
      <c r="FH151" s="66"/>
      <c r="FI151" s="97"/>
      <c r="FJ151" s="63"/>
      <c r="FK151" s="63"/>
      <c r="FL151" s="64"/>
      <c r="FM151" s="63"/>
      <c r="FN151" s="67"/>
      <c r="FO151" s="55"/>
      <c r="FP151" s="57"/>
      <c r="FQ151" s="57"/>
      <c r="FR151" s="68"/>
      <c r="FS151" s="57"/>
      <c r="FT151" s="67"/>
      <c r="FU151" s="55"/>
      <c r="FV151" s="57"/>
      <c r="FW151" s="57"/>
      <c r="FX151" s="68"/>
      <c r="FY151" s="57"/>
      <c r="FZ151" s="67"/>
      <c r="GA151" s="55"/>
      <c r="GB151" s="57"/>
      <c r="GC151" s="57"/>
      <c r="GD151" s="68"/>
      <c r="GE151" s="57"/>
      <c r="GF151" s="67"/>
      <c r="GG151" s="55"/>
      <c r="GH151" s="57"/>
      <c r="GI151" s="57"/>
      <c r="GJ151" s="68"/>
      <c r="GK151" s="57"/>
      <c r="GL151" s="67"/>
      <c r="GM151" s="55"/>
      <c r="GN151" s="57"/>
      <c r="GO151" s="57"/>
      <c r="GP151" s="68"/>
      <c r="GQ151" s="57"/>
      <c r="GR151" s="61"/>
      <c r="GS151" s="55">
        <f>'m10'!AM151+'m10'!AO151+'m10'!AQ151+'m10'!AS151+'m10'!AU151+'m10'!AW151+'m10'!AY151</f>
        <v>0</v>
      </c>
      <c r="GT151" s="57">
        <f t="shared" si="154"/>
        <v>0</v>
      </c>
      <c r="GU151" s="57">
        <f>'m10'!AN151+'m10'!AP151+'m10'!AR151+'m10'!AT151+'m10'!AV151+'m10'!AX151+'m10'!AZ151</f>
        <v>0</v>
      </c>
      <c r="GV151" s="58"/>
      <c r="GW151" s="57">
        <f t="shared" si="155"/>
        <v>0</v>
      </c>
      <c r="GX151" s="61"/>
      <c r="GY151" s="55">
        <f>'m10'!BA151+'m10'!BC151+'m10'!BE151+'m10'!BG151+'m10'!BI151+'m10'!BK151+'m11'!C151</f>
        <v>0</v>
      </c>
      <c r="GZ151" s="57">
        <f t="shared" si="156"/>
        <v>0</v>
      </c>
      <c r="HA151" s="57">
        <f>'m10'!BB151+'m10'!BD151+'m10'!BF151+'m10'!BH151+'m10'!BJ151+'m10'!BL151+'m11'!D151</f>
        <v>0</v>
      </c>
      <c r="HB151" s="58"/>
      <c r="HC151" s="57">
        <f t="shared" si="157"/>
        <v>0</v>
      </c>
      <c r="HD151" s="69">
        <f>IFERROR(__xludf.DUMMYFUNCTION("""COMPUTED_VALUE"""),100.0)</f>
        <v>100</v>
      </c>
      <c r="HE151" s="55">
        <f>'m11'!E151+'m11'!G151+'m11'!I151+'m11'!K151+'m11'!M151+'m11'!O151+'m11'!Q151</f>
        <v>0</v>
      </c>
      <c r="HF151" s="57">
        <f t="shared" si="158"/>
        <v>0</v>
      </c>
      <c r="HG151" s="57">
        <f>'m11'!F151+'m11'!H151+'m11'!J151+'m11'!L151+'m11'!N151+'m11'!P151+'m11'!R151</f>
        <v>0</v>
      </c>
      <c r="HH151" s="68"/>
      <c r="HI151" s="57">
        <f t="shared" si="159"/>
        <v>0</v>
      </c>
      <c r="HJ151" s="67"/>
      <c r="HK151" s="55">
        <f>'m11'!S151+'m11'!U151+'m11'!W151+'m11'!Y151+'m11'!AA151+'m11'!AC151+'m11'!AE151</f>
        <v>0</v>
      </c>
      <c r="HL151" s="57">
        <f t="shared" si="160"/>
        <v>0</v>
      </c>
      <c r="HM151" s="57">
        <f>'m11'!T151+'m11'!V151+'m11'!X151+'m11'!Z151+'m11'!AB151+'m11'!AD151+'m11'!AF151</f>
        <v>0</v>
      </c>
      <c r="HN151" s="68"/>
      <c r="HO151" s="57">
        <f t="shared" si="161"/>
        <v>0</v>
      </c>
      <c r="HP151" s="61"/>
      <c r="HQ151" s="55">
        <f>'m11'!AG151+'m11'!AI151+'m11'!AK151+'m11'!AM151+'m11'!AO151+'m11'!AQ151+'m11'!AS151</f>
        <v>0</v>
      </c>
      <c r="HR151" s="57">
        <f t="shared" si="162"/>
        <v>0</v>
      </c>
      <c r="HS151" s="57">
        <f>'m11'!AH151+'m11'!AJ151+'m11'!AL151+'m11'!AN151+'m11'!AP151+'m11'!AR151+'m11'!AT151</f>
        <v>0</v>
      </c>
      <c r="HT151" s="58"/>
      <c r="HU151" s="57">
        <f t="shared" si="163"/>
        <v>0</v>
      </c>
      <c r="HV151" s="61"/>
      <c r="HW151" s="55">
        <f>'m11'!AU151+'m11'!AW151+'m11'!AY151+'m11'!BA151+'m11'!BC151+'m11'!BE151+'m11'!BG151</f>
        <v>0</v>
      </c>
      <c r="HX151" s="57">
        <f t="shared" si="164"/>
        <v>0</v>
      </c>
      <c r="HY151" s="57">
        <f>'m11'!AV151+'m11'!AX151+'m11'!AZ151+'m11'!BB151+'m11'!BD151+'m11'!BF151+'m11'!BH151</f>
        <v>0</v>
      </c>
      <c r="HZ151" s="58"/>
      <c r="IA151" s="57">
        <f t="shared" si="165"/>
        <v>0</v>
      </c>
      <c r="IB151" s="61">
        <f>IFERROR(__xludf.DUMMYFUNCTION("""COMPUTED_VALUE"""),100.0)</f>
        <v>100</v>
      </c>
      <c r="IC151" s="55">
        <f>'m11'!BI151+'m12'!C151+'m12'!E151+'m12'!G151+'m12'!I151+'m12'!K151+'m12'!M151</f>
        <v>3</v>
      </c>
      <c r="ID151" s="57">
        <f t="shared" si="166"/>
        <v>300</v>
      </c>
      <c r="IE151" s="57">
        <f>'m11'!BJ151+'m12'!D151+'m12'!F151+'m12'!H151+'m12'!J151+'m12'!L151+'m12'!N151</f>
        <v>300</v>
      </c>
      <c r="IF151" s="58"/>
      <c r="IG151" s="57">
        <f t="shared" si="167"/>
        <v>0</v>
      </c>
      <c r="IH151" s="61"/>
      <c r="II151" s="55">
        <f>'m12'!O151+'m12'!Q151+'m12'!S151+'m12'!U151+'m12'!W151+'m12'!Y151+'m12'!AA151</f>
        <v>25.5</v>
      </c>
      <c r="IJ151" s="57">
        <f t="shared" si="168"/>
        <v>2550</v>
      </c>
      <c r="IK151" s="57">
        <f>'m12'!P151+'m12'!R151+'m12'!T151+'m12'!V151+'m12'!X151+'m12'!Z151+'m12'!AB151</f>
        <v>0</v>
      </c>
      <c r="IL151" s="58"/>
      <c r="IM151" s="57">
        <f t="shared" si="169"/>
        <v>-2550</v>
      </c>
      <c r="IN151" s="61"/>
      <c r="IO151" s="55">
        <f>'m12'!AC151+'m12'!AE151+'m12'!AG151+'m12'!AI151+'m12'!AK151+'m12'!AM151+'m12'!AO151</f>
        <v>58</v>
      </c>
      <c r="IP151" s="57">
        <f t="shared" si="170"/>
        <v>5800</v>
      </c>
      <c r="IQ151" s="57">
        <f>'m12'!AD151+'m12'!AF151+'m12'!AH151+'m12'!AJ151+'m12'!AL151+'m12'!AN151+'m12'!AP151</f>
        <v>700</v>
      </c>
      <c r="IR151" s="58"/>
      <c r="IS151" s="57">
        <f t="shared" si="171"/>
        <v>-5100</v>
      </c>
      <c r="IT151" s="61"/>
      <c r="IU151" s="55">
        <f>'m12'!AQ151+'m12'!AS151+'m12'!AU151+'m12'!AW151+'m12'!AY151+'m12'!BA151+'m12'!BC151</f>
        <v>17</v>
      </c>
      <c r="IV151" s="57">
        <f t="shared" si="172"/>
        <v>1700</v>
      </c>
      <c r="IW151" s="57">
        <f>'m12'!AR151+'m12'!AT151+'m12'!AV151+'m12'!AX151+'m12'!AZ151+'m12'!BB151+'m12'!BD151</f>
        <v>0</v>
      </c>
      <c r="IX151" s="58"/>
      <c r="IY151" s="57">
        <f t="shared" si="173"/>
        <v>-1700</v>
      </c>
      <c r="IZ151" s="61"/>
      <c r="JA151" s="55">
        <f>'m12'!BE151+'m12'!BG151+'m12'!BI151+'m12'!BK151</f>
        <v>0</v>
      </c>
      <c r="JB151" s="57">
        <f t="shared" si="174"/>
        <v>0</v>
      </c>
      <c r="JC151" s="57">
        <f>'m12'!BF151+'m12'!BH151+'m12'!BJ151+'m12'!BL151</f>
        <v>0</v>
      </c>
      <c r="JD151" s="58"/>
      <c r="JE151" s="57">
        <f t="shared" si="175"/>
        <v>0</v>
      </c>
    </row>
    <row r="152">
      <c r="A152" s="2" t="str">
        <f>IFERROR(__xludf.DUMMYFUNCTION("""COMPUTED_VALUE"""),"Magdaléna Sejková")</f>
        <v>Magdaléna Sejková</v>
      </c>
      <c r="B152" s="2"/>
      <c r="C152" s="48"/>
      <c r="D152" s="46"/>
      <c r="E152" s="46"/>
      <c r="F152" s="47"/>
      <c r="G152" s="46"/>
      <c r="H152" s="2"/>
      <c r="I152" s="48"/>
      <c r="J152" s="46"/>
      <c r="K152" s="46"/>
      <c r="L152" s="47"/>
      <c r="M152" s="46"/>
      <c r="N152" s="2"/>
      <c r="O152" s="48"/>
      <c r="P152" s="46"/>
      <c r="Q152" s="46"/>
      <c r="R152" s="47"/>
      <c r="S152" s="46"/>
      <c r="T152" s="2"/>
      <c r="U152" s="48"/>
      <c r="V152" s="46"/>
      <c r="W152" s="46"/>
      <c r="X152" s="47"/>
      <c r="Y152" s="46"/>
      <c r="Z152" s="2"/>
      <c r="AA152" s="48"/>
      <c r="AB152" s="46"/>
      <c r="AC152" s="46"/>
      <c r="AD152" s="47"/>
      <c r="AE152" s="46"/>
      <c r="AF152" s="2"/>
      <c r="AG152" s="48"/>
      <c r="AH152" s="46"/>
      <c r="AI152" s="46"/>
      <c r="AJ152" s="47"/>
      <c r="AK152" s="46"/>
      <c r="AL152" s="2"/>
      <c r="AM152" s="48"/>
      <c r="AN152" s="46"/>
      <c r="AO152" s="46"/>
      <c r="AP152" s="47"/>
      <c r="AQ152" s="46"/>
      <c r="AR152" s="2"/>
      <c r="AS152" s="48"/>
      <c r="AT152" s="46"/>
      <c r="AU152" s="46"/>
      <c r="AV152" s="47"/>
      <c r="AW152" s="62"/>
      <c r="AX152" s="2"/>
      <c r="AY152" s="98"/>
      <c r="AZ152" s="46"/>
      <c r="BA152" s="46"/>
      <c r="BB152" s="47"/>
      <c r="BC152" s="46"/>
      <c r="BD152" s="2"/>
      <c r="BE152" s="98"/>
      <c r="BF152" s="46"/>
      <c r="BG152" s="46"/>
      <c r="BH152" s="47"/>
      <c r="BI152" s="46"/>
      <c r="BJ152" s="2"/>
      <c r="BK152" s="98"/>
      <c r="BL152" s="46"/>
      <c r="BM152" s="46"/>
      <c r="BN152" s="47"/>
      <c r="BO152" s="46"/>
      <c r="BP152" s="2"/>
      <c r="BQ152" s="45"/>
      <c r="BR152" s="46"/>
      <c r="BS152" s="46"/>
      <c r="BT152" s="47"/>
      <c r="BU152" s="46"/>
      <c r="BV152" s="2"/>
      <c r="BW152" s="45"/>
      <c r="BX152" s="46"/>
      <c r="BY152" s="46"/>
      <c r="BZ152" s="47"/>
      <c r="CA152" s="46"/>
      <c r="CB152" s="2"/>
      <c r="CC152" s="45"/>
      <c r="CD152" s="46"/>
      <c r="CE152" s="46"/>
      <c r="CF152" s="64"/>
      <c r="CG152" s="46"/>
      <c r="CH152" s="2"/>
      <c r="CI152" s="45"/>
      <c r="CJ152" s="54"/>
      <c r="CK152" s="46"/>
      <c r="CL152" s="64"/>
      <c r="CM152" s="46"/>
      <c r="CN152" s="2"/>
      <c r="CO152" s="45"/>
      <c r="CP152" s="46"/>
      <c r="CQ152" s="46"/>
      <c r="CR152" s="64"/>
      <c r="CS152" s="46"/>
      <c r="CT152" s="2"/>
      <c r="CU152" s="45"/>
      <c r="CV152" s="46"/>
      <c r="CW152" s="46"/>
      <c r="CX152" s="64"/>
      <c r="CY152" s="46"/>
      <c r="CZ152" s="2"/>
      <c r="DA152" s="45"/>
      <c r="DB152" s="46"/>
      <c r="DC152" s="46"/>
      <c r="DD152" s="64"/>
      <c r="DE152" s="46"/>
      <c r="DF152" s="2"/>
      <c r="DG152" s="45"/>
      <c r="DH152" s="46"/>
      <c r="DI152" s="46"/>
      <c r="DJ152" s="64"/>
      <c r="DK152" s="46"/>
      <c r="DL152" s="2"/>
      <c r="DM152" s="45"/>
      <c r="DN152" s="46"/>
      <c r="DO152" s="46"/>
      <c r="DP152" s="64"/>
      <c r="DQ152" s="46"/>
      <c r="DR152" s="2"/>
      <c r="DS152" s="45"/>
      <c r="DT152" s="46"/>
      <c r="DU152" s="46"/>
      <c r="DV152" s="64"/>
      <c r="DW152" s="46"/>
      <c r="DX152" s="2"/>
      <c r="DY152" s="97"/>
      <c r="DZ152" s="63"/>
      <c r="EA152" s="63"/>
      <c r="EB152" s="64"/>
      <c r="EC152" s="63"/>
      <c r="ED152" s="66"/>
      <c r="EE152" s="97"/>
      <c r="EF152" s="63"/>
      <c r="EG152" s="63"/>
      <c r="EH152" s="64"/>
      <c r="EI152" s="63"/>
      <c r="EJ152" s="66"/>
      <c r="EK152" s="97"/>
      <c r="EL152" s="63"/>
      <c r="EM152" s="63"/>
      <c r="EN152" s="64"/>
      <c r="EO152" s="63"/>
      <c r="EP152" s="67"/>
      <c r="EQ152" s="55"/>
      <c r="ER152" s="57"/>
      <c r="ES152" s="57"/>
      <c r="ET152" s="68"/>
      <c r="EU152" s="57"/>
      <c r="EV152" s="67"/>
      <c r="EW152" s="55"/>
      <c r="EX152" s="57"/>
      <c r="EY152" s="57"/>
      <c r="EZ152" s="68"/>
      <c r="FA152" s="57"/>
      <c r="FB152" s="67"/>
      <c r="FC152" s="55"/>
      <c r="FD152" s="57"/>
      <c r="FE152" s="57"/>
      <c r="FF152" s="68"/>
      <c r="FG152" s="57"/>
      <c r="FH152" s="66"/>
      <c r="FI152" s="97"/>
      <c r="FJ152" s="63"/>
      <c r="FK152" s="63"/>
      <c r="FL152" s="64"/>
      <c r="FM152" s="63"/>
      <c r="FN152" s="67"/>
      <c r="FO152" s="55"/>
      <c r="FP152" s="57"/>
      <c r="FQ152" s="57"/>
      <c r="FR152" s="68"/>
      <c r="FS152" s="57"/>
      <c r="FT152" s="67"/>
      <c r="FU152" s="55"/>
      <c r="FV152" s="57"/>
      <c r="FW152" s="57"/>
      <c r="FX152" s="68"/>
      <c r="FY152" s="57"/>
      <c r="FZ152" s="67"/>
      <c r="GA152" s="55"/>
      <c r="GB152" s="57"/>
      <c r="GC152" s="57"/>
      <c r="GD152" s="68"/>
      <c r="GE152" s="57"/>
      <c r="GF152" s="67"/>
      <c r="GG152" s="55"/>
      <c r="GH152" s="57"/>
      <c r="GI152" s="57"/>
      <c r="GJ152" s="68"/>
      <c r="GK152" s="57"/>
      <c r="GL152" s="67"/>
      <c r="GM152" s="55"/>
      <c r="GN152" s="57"/>
      <c r="GO152" s="57"/>
      <c r="GP152" s="68"/>
      <c r="GQ152" s="57"/>
      <c r="GR152" s="61"/>
      <c r="GS152" s="55">
        <f>'m10'!AM152+'m10'!AO152+'m10'!AQ152+'m10'!AS152+'m10'!AU152+'m10'!AW152+'m10'!AY152</f>
        <v>0</v>
      </c>
      <c r="GT152" s="57">
        <f t="shared" si="154"/>
        <v>0</v>
      </c>
      <c r="GU152" s="57">
        <f>'m10'!AN152+'m10'!AP152+'m10'!AR152+'m10'!AT152+'m10'!AV152+'m10'!AX152+'m10'!AZ152</f>
        <v>0</v>
      </c>
      <c r="GV152" s="58"/>
      <c r="GW152" s="57">
        <f t="shared" si="155"/>
        <v>0</v>
      </c>
      <c r="GX152" s="61"/>
      <c r="GY152" s="55">
        <f>'m10'!BA152+'m10'!BC152+'m10'!BE152+'m10'!BG152+'m10'!BI152+'m10'!BK152+'m11'!C152</f>
        <v>0</v>
      </c>
      <c r="GZ152" s="57">
        <f t="shared" si="156"/>
        <v>0</v>
      </c>
      <c r="HA152" s="57">
        <f>'m10'!BB152+'m10'!BD152+'m10'!BF152+'m10'!BH152+'m10'!BJ152+'m10'!BL152+'m11'!D152</f>
        <v>0</v>
      </c>
      <c r="HB152" s="58"/>
      <c r="HC152" s="57">
        <f t="shared" si="157"/>
        <v>0</v>
      </c>
      <c r="HD152" s="69">
        <f>IFERROR(__xludf.DUMMYFUNCTION("""COMPUTED_VALUE"""),100.0)</f>
        <v>100</v>
      </c>
      <c r="HE152" s="55">
        <f>'m11'!E152+'m11'!G152+'m11'!I152+'m11'!K152+'m11'!M152+'m11'!O152+'m11'!Q152</f>
        <v>0</v>
      </c>
      <c r="HF152" s="57">
        <f t="shared" si="158"/>
        <v>0</v>
      </c>
      <c r="HG152" s="57">
        <f>'m11'!F152+'m11'!H152+'m11'!J152+'m11'!L152+'m11'!N152+'m11'!P152+'m11'!R152</f>
        <v>0</v>
      </c>
      <c r="HH152" s="68"/>
      <c r="HI152" s="57">
        <f t="shared" si="159"/>
        <v>0</v>
      </c>
      <c r="HJ152" s="67"/>
      <c r="HK152" s="55">
        <f>'m11'!S152+'m11'!U152+'m11'!W152+'m11'!Y152+'m11'!AA152+'m11'!AC152+'m11'!AE152</f>
        <v>0</v>
      </c>
      <c r="HL152" s="57">
        <f t="shared" si="160"/>
        <v>0</v>
      </c>
      <c r="HM152" s="57">
        <f>'m11'!T152+'m11'!V152+'m11'!X152+'m11'!Z152+'m11'!AB152+'m11'!AD152+'m11'!AF152</f>
        <v>0</v>
      </c>
      <c r="HN152" s="68"/>
      <c r="HO152" s="57">
        <f t="shared" si="161"/>
        <v>0</v>
      </c>
      <c r="HP152" s="61"/>
      <c r="HQ152" s="55">
        <f>'m11'!AG152+'m11'!AI152+'m11'!AK152+'m11'!AM152+'m11'!AO152+'m11'!AQ152+'m11'!AS152</f>
        <v>0</v>
      </c>
      <c r="HR152" s="57">
        <f t="shared" si="162"/>
        <v>0</v>
      </c>
      <c r="HS152" s="57">
        <f>'m11'!AH152+'m11'!AJ152+'m11'!AL152+'m11'!AN152+'m11'!AP152+'m11'!AR152+'m11'!AT152</f>
        <v>0</v>
      </c>
      <c r="HT152" s="58"/>
      <c r="HU152" s="57">
        <f t="shared" si="163"/>
        <v>0</v>
      </c>
      <c r="HV152" s="61"/>
      <c r="HW152" s="55">
        <f>'m11'!AU152+'m11'!AW152+'m11'!AY152+'m11'!BA152+'m11'!BC152+'m11'!BE152+'m11'!BG152</f>
        <v>0</v>
      </c>
      <c r="HX152" s="57">
        <f t="shared" si="164"/>
        <v>0</v>
      </c>
      <c r="HY152" s="57">
        <f>'m11'!AV152+'m11'!AX152+'m11'!AZ152+'m11'!BB152+'m11'!BD152+'m11'!BF152+'m11'!BH152</f>
        <v>0</v>
      </c>
      <c r="HZ152" s="58"/>
      <c r="IA152" s="57">
        <f t="shared" si="165"/>
        <v>0</v>
      </c>
      <c r="IB152" s="61">
        <f>IFERROR(__xludf.DUMMYFUNCTION("""COMPUTED_VALUE"""),100.0)</f>
        <v>100</v>
      </c>
      <c r="IC152" s="55">
        <f>'m11'!BI152+'m12'!C152+'m12'!E152+'m12'!G152+'m12'!I152+'m12'!K152+'m12'!M152</f>
        <v>7</v>
      </c>
      <c r="ID152" s="57">
        <f t="shared" si="166"/>
        <v>700</v>
      </c>
      <c r="IE152" s="57">
        <f>'m11'!BJ152+'m12'!D152+'m12'!F152+'m12'!H152+'m12'!J152+'m12'!L152+'m12'!N152</f>
        <v>0</v>
      </c>
      <c r="IF152" s="58"/>
      <c r="IG152" s="57">
        <f t="shared" si="167"/>
        <v>-700</v>
      </c>
      <c r="IH152" s="61"/>
      <c r="II152" s="55">
        <f>'m12'!O152+'m12'!Q152+'m12'!S152+'m12'!U152+'m12'!W152+'m12'!Y152+'m12'!AA152</f>
        <v>20</v>
      </c>
      <c r="IJ152" s="57">
        <f t="shared" si="168"/>
        <v>2000</v>
      </c>
      <c r="IK152" s="57">
        <f>'m12'!P152+'m12'!R152+'m12'!T152+'m12'!V152+'m12'!X152+'m12'!Z152+'m12'!AB152</f>
        <v>0</v>
      </c>
      <c r="IL152" s="58"/>
      <c r="IM152" s="57">
        <f t="shared" si="169"/>
        <v>-2000</v>
      </c>
      <c r="IN152" s="61"/>
      <c r="IO152" s="55">
        <f>'m12'!AC152+'m12'!AE152+'m12'!AG152+'m12'!AI152+'m12'!AK152+'m12'!AM152+'m12'!AO152</f>
        <v>17.5</v>
      </c>
      <c r="IP152" s="57">
        <f t="shared" si="170"/>
        <v>1750</v>
      </c>
      <c r="IQ152" s="57">
        <f>'m12'!AD152+'m12'!AF152+'m12'!AH152+'m12'!AJ152+'m12'!AL152+'m12'!AN152+'m12'!AP152</f>
        <v>0</v>
      </c>
      <c r="IR152" s="58"/>
      <c r="IS152" s="57">
        <f t="shared" si="171"/>
        <v>-1750</v>
      </c>
      <c r="IT152" s="61"/>
      <c r="IU152" s="55">
        <f>'m12'!AQ152+'m12'!AS152+'m12'!AU152+'m12'!AW152+'m12'!AY152+'m12'!BA152+'m12'!BC152</f>
        <v>0</v>
      </c>
      <c r="IV152" s="57">
        <f t="shared" si="172"/>
        <v>0</v>
      </c>
      <c r="IW152" s="57">
        <f>'m12'!AR152+'m12'!AT152+'m12'!AV152+'m12'!AX152+'m12'!AZ152+'m12'!BB152+'m12'!BD152</f>
        <v>0</v>
      </c>
      <c r="IX152" s="58"/>
      <c r="IY152" s="57">
        <f t="shared" si="173"/>
        <v>0</v>
      </c>
      <c r="IZ152" s="61"/>
      <c r="JA152" s="55">
        <f>'m12'!BE152+'m12'!BG152+'m12'!BI152+'m12'!BK152</f>
        <v>5.5</v>
      </c>
      <c r="JB152" s="57">
        <f t="shared" si="174"/>
        <v>550</v>
      </c>
      <c r="JC152" s="57">
        <f>'m12'!BF152+'m12'!BH152+'m12'!BJ152+'m12'!BL152</f>
        <v>0</v>
      </c>
      <c r="JD152" s="58"/>
      <c r="JE152" s="57">
        <f t="shared" si="175"/>
        <v>-550</v>
      </c>
    </row>
    <row r="153">
      <c r="A153" s="2" t="str">
        <f>IFERROR(__xludf.DUMMYFUNCTION("""COMPUTED_VALUE"""),"Lukáš Bursík-x")</f>
        <v>Lukáš Bursík-x</v>
      </c>
      <c r="B153" s="2"/>
      <c r="C153" s="48"/>
      <c r="D153" s="46"/>
      <c r="E153" s="46"/>
      <c r="F153" s="47"/>
      <c r="G153" s="46"/>
      <c r="H153" s="2"/>
      <c r="I153" s="48"/>
      <c r="J153" s="46"/>
      <c r="K153" s="46"/>
      <c r="L153" s="47"/>
      <c r="M153" s="46"/>
      <c r="N153" s="2"/>
      <c r="O153" s="48"/>
      <c r="P153" s="46"/>
      <c r="Q153" s="46"/>
      <c r="R153" s="47"/>
      <c r="S153" s="46"/>
      <c r="T153" s="2"/>
      <c r="U153" s="48"/>
      <c r="V153" s="46"/>
      <c r="W153" s="46"/>
      <c r="X153" s="47"/>
      <c r="Y153" s="46"/>
      <c r="Z153" s="2"/>
      <c r="AA153" s="48"/>
      <c r="AB153" s="46"/>
      <c r="AC153" s="46"/>
      <c r="AD153" s="47"/>
      <c r="AE153" s="46"/>
      <c r="AF153" s="2"/>
      <c r="AG153" s="48"/>
      <c r="AH153" s="46"/>
      <c r="AI153" s="46"/>
      <c r="AJ153" s="47"/>
      <c r="AK153" s="46"/>
      <c r="AL153" s="2"/>
      <c r="AM153" s="48"/>
      <c r="AN153" s="46"/>
      <c r="AO153" s="46"/>
      <c r="AP153" s="47"/>
      <c r="AQ153" s="46"/>
      <c r="AR153" s="2"/>
      <c r="AS153" s="48"/>
      <c r="AT153" s="46"/>
      <c r="AU153" s="46"/>
      <c r="AV153" s="47"/>
      <c r="AW153" s="62"/>
      <c r="AX153" s="2"/>
      <c r="AY153" s="98"/>
      <c r="AZ153" s="46"/>
      <c r="BA153" s="46"/>
      <c r="BB153" s="47"/>
      <c r="BC153" s="46"/>
      <c r="BD153" s="2"/>
      <c r="BE153" s="98"/>
      <c r="BF153" s="46"/>
      <c r="BG153" s="46"/>
      <c r="BH153" s="47"/>
      <c r="BI153" s="46"/>
      <c r="BJ153" s="2"/>
      <c r="BK153" s="98"/>
      <c r="BL153" s="46"/>
      <c r="BM153" s="46"/>
      <c r="BN153" s="47"/>
      <c r="BO153" s="46"/>
      <c r="BP153" s="2"/>
      <c r="BQ153" s="45"/>
      <c r="BR153" s="46"/>
      <c r="BS153" s="46"/>
      <c r="BT153" s="47"/>
      <c r="BU153" s="46"/>
      <c r="BV153" s="2"/>
      <c r="BW153" s="45"/>
      <c r="BX153" s="46"/>
      <c r="BY153" s="46"/>
      <c r="BZ153" s="47"/>
      <c r="CA153" s="46"/>
      <c r="CB153" s="2"/>
      <c r="CC153" s="45"/>
      <c r="CD153" s="46"/>
      <c r="CE153" s="46"/>
      <c r="CF153" s="64"/>
      <c r="CG153" s="46"/>
      <c r="CH153" s="2"/>
      <c r="CI153" s="45"/>
      <c r="CJ153" s="54"/>
      <c r="CK153" s="46"/>
      <c r="CL153" s="64"/>
      <c r="CM153" s="46"/>
      <c r="CN153" s="2"/>
      <c r="CO153" s="45"/>
      <c r="CP153" s="46"/>
      <c r="CQ153" s="46"/>
      <c r="CR153" s="64"/>
      <c r="CS153" s="46"/>
      <c r="CT153" s="2"/>
      <c r="CU153" s="45"/>
      <c r="CV153" s="46"/>
      <c r="CW153" s="46"/>
      <c r="CX153" s="64"/>
      <c r="CY153" s="46"/>
      <c r="CZ153" s="2"/>
      <c r="DA153" s="45"/>
      <c r="DB153" s="46"/>
      <c r="DC153" s="46"/>
      <c r="DD153" s="64"/>
      <c r="DE153" s="46"/>
      <c r="DF153" s="2"/>
      <c r="DG153" s="45"/>
      <c r="DH153" s="46"/>
      <c r="DI153" s="46"/>
      <c r="DJ153" s="64"/>
      <c r="DK153" s="46"/>
      <c r="DL153" s="2"/>
      <c r="DM153" s="45"/>
      <c r="DN153" s="46"/>
      <c r="DO153" s="46"/>
      <c r="DP153" s="64"/>
      <c r="DQ153" s="46"/>
      <c r="DR153" s="2"/>
      <c r="DS153" s="45"/>
      <c r="DT153" s="46"/>
      <c r="DU153" s="46"/>
      <c r="DV153" s="64"/>
      <c r="DW153" s="46"/>
      <c r="DX153" s="2"/>
      <c r="DY153" s="97"/>
      <c r="DZ153" s="63"/>
      <c r="EA153" s="63"/>
      <c r="EB153" s="64"/>
      <c r="EC153" s="63"/>
      <c r="ED153" s="66"/>
      <c r="EE153" s="97"/>
      <c r="EF153" s="63"/>
      <c r="EG153" s="63"/>
      <c r="EH153" s="64"/>
      <c r="EI153" s="63"/>
      <c r="EJ153" s="66"/>
      <c r="EK153" s="97"/>
      <c r="EL153" s="63"/>
      <c r="EM153" s="63"/>
      <c r="EN153" s="64"/>
      <c r="EO153" s="63"/>
      <c r="EP153" s="67"/>
      <c r="EQ153" s="55"/>
      <c r="ER153" s="57"/>
      <c r="ES153" s="57"/>
      <c r="ET153" s="68"/>
      <c r="EU153" s="57"/>
      <c r="EV153" s="67"/>
      <c r="EW153" s="55"/>
      <c r="EX153" s="57"/>
      <c r="EY153" s="57"/>
      <c r="EZ153" s="68"/>
      <c r="FA153" s="57"/>
      <c r="FB153" s="67"/>
      <c r="FC153" s="55"/>
      <c r="FD153" s="57"/>
      <c r="FE153" s="57"/>
      <c r="FF153" s="68"/>
      <c r="FG153" s="57"/>
      <c r="FH153" s="66"/>
      <c r="FI153" s="97"/>
      <c r="FJ153" s="63"/>
      <c r="FK153" s="63"/>
      <c r="FL153" s="64"/>
      <c r="FM153" s="63"/>
      <c r="FN153" s="67"/>
      <c r="FO153" s="55"/>
      <c r="FP153" s="57"/>
      <c r="FQ153" s="57"/>
      <c r="FR153" s="68"/>
      <c r="FS153" s="57"/>
      <c r="FT153" s="67"/>
      <c r="FU153" s="55"/>
      <c r="FV153" s="57"/>
      <c r="FW153" s="57"/>
      <c r="FX153" s="68"/>
      <c r="FY153" s="57"/>
      <c r="FZ153" s="67"/>
      <c r="GA153" s="55"/>
      <c r="GB153" s="57"/>
      <c r="GC153" s="57"/>
      <c r="GD153" s="68"/>
      <c r="GE153" s="57"/>
      <c r="GF153" s="67"/>
      <c r="GG153" s="55"/>
      <c r="GH153" s="57"/>
      <c r="GI153" s="57"/>
      <c r="GJ153" s="68"/>
      <c r="GK153" s="57"/>
      <c r="GL153" s="67"/>
      <c r="GM153" s="55"/>
      <c r="GN153" s="57"/>
      <c r="GO153" s="57"/>
      <c r="GP153" s="68"/>
      <c r="GQ153" s="57"/>
      <c r="GR153" s="61"/>
      <c r="GS153" s="55">
        <f>'m10'!AM153+'m10'!AO153+'m10'!AQ153+'m10'!AS153+'m10'!AU153+'m10'!AW153+'m10'!AY153</f>
        <v>0</v>
      </c>
      <c r="GT153" s="57">
        <f t="shared" si="154"/>
        <v>0</v>
      </c>
      <c r="GU153" s="57">
        <f>'m10'!AN153+'m10'!AP153+'m10'!AR153+'m10'!AT153+'m10'!AV153+'m10'!AX153+'m10'!AZ153</f>
        <v>0</v>
      </c>
      <c r="GV153" s="58"/>
      <c r="GW153" s="57">
        <f t="shared" si="155"/>
        <v>0</v>
      </c>
      <c r="GX153" s="61"/>
      <c r="GY153" s="55">
        <f>'m10'!BA153+'m10'!BC153+'m10'!BE153+'m10'!BG153+'m10'!BI153+'m10'!BK153+'m11'!C153</f>
        <v>0</v>
      </c>
      <c r="GZ153" s="57">
        <f t="shared" si="156"/>
        <v>0</v>
      </c>
      <c r="HA153" s="57">
        <f>'m10'!BB153+'m10'!BD153+'m10'!BF153+'m10'!BH153+'m10'!BJ153+'m10'!BL153+'m11'!D153</f>
        <v>0</v>
      </c>
      <c r="HB153" s="58"/>
      <c r="HC153" s="57">
        <f t="shared" si="157"/>
        <v>0</v>
      </c>
      <c r="HD153" s="69">
        <f>IFERROR(__xludf.DUMMYFUNCTION("""COMPUTED_VALUE"""),100.0)</f>
        <v>100</v>
      </c>
      <c r="HE153" s="55">
        <f>'m11'!E153+'m11'!G153+'m11'!I153+'m11'!K153+'m11'!M153+'m11'!O153+'m11'!Q153</f>
        <v>0</v>
      </c>
      <c r="HF153" s="57">
        <f t="shared" si="158"/>
        <v>0</v>
      </c>
      <c r="HG153" s="57">
        <f>'m11'!F153+'m11'!H153+'m11'!J153+'m11'!L153+'m11'!N153+'m11'!P153+'m11'!R153</f>
        <v>0</v>
      </c>
      <c r="HH153" s="68"/>
      <c r="HI153" s="57">
        <f t="shared" si="159"/>
        <v>0</v>
      </c>
      <c r="HJ153" s="67"/>
      <c r="HK153" s="55">
        <f>'m11'!S153+'m11'!U153+'m11'!W153+'m11'!Y153+'m11'!AA153+'m11'!AC153+'m11'!AE153</f>
        <v>0</v>
      </c>
      <c r="HL153" s="57">
        <f t="shared" si="160"/>
        <v>0</v>
      </c>
      <c r="HM153" s="57">
        <f>'m11'!T153+'m11'!V153+'m11'!X153+'m11'!Z153+'m11'!AB153+'m11'!AD153+'m11'!AF153</f>
        <v>0</v>
      </c>
      <c r="HN153" s="68"/>
      <c r="HO153" s="57">
        <f t="shared" si="161"/>
        <v>0</v>
      </c>
      <c r="HP153" s="61"/>
      <c r="HQ153" s="55">
        <f>'m11'!AG153+'m11'!AI153+'m11'!AK153+'m11'!AM153+'m11'!AO153+'m11'!AQ153+'m11'!AS153</f>
        <v>0</v>
      </c>
      <c r="HR153" s="57">
        <f t="shared" si="162"/>
        <v>0</v>
      </c>
      <c r="HS153" s="57">
        <f>'m11'!AH153+'m11'!AJ153+'m11'!AL153+'m11'!AN153+'m11'!AP153+'m11'!AR153+'m11'!AT153</f>
        <v>0</v>
      </c>
      <c r="HT153" s="58"/>
      <c r="HU153" s="57">
        <f t="shared" si="163"/>
        <v>0</v>
      </c>
      <c r="HV153" s="61"/>
      <c r="HW153" s="55">
        <f>'m11'!AU153+'m11'!AW153+'m11'!AY153+'m11'!BA153+'m11'!BC153+'m11'!BE153+'m11'!BG153</f>
        <v>0</v>
      </c>
      <c r="HX153" s="57">
        <f t="shared" si="164"/>
        <v>0</v>
      </c>
      <c r="HY153" s="57">
        <f>'m11'!AV153+'m11'!AX153+'m11'!AZ153+'m11'!BB153+'m11'!BD153+'m11'!BF153+'m11'!BH153</f>
        <v>0</v>
      </c>
      <c r="HZ153" s="58"/>
      <c r="IA153" s="57">
        <f t="shared" si="165"/>
        <v>0</v>
      </c>
      <c r="IB153" s="61">
        <f>IFERROR(__xludf.DUMMYFUNCTION("""COMPUTED_VALUE"""),100.0)</f>
        <v>100</v>
      </c>
      <c r="IC153" s="55">
        <f>'m11'!BI153+'m12'!C153+'m12'!E153+'m12'!G153+'m12'!I153+'m12'!K153+'m12'!M153</f>
        <v>0</v>
      </c>
      <c r="ID153" s="57">
        <f t="shared" si="166"/>
        <v>0</v>
      </c>
      <c r="IE153" s="57">
        <f>'m11'!BJ153+'m12'!D153+'m12'!F153+'m12'!H153+'m12'!J153+'m12'!L153+'m12'!N153</f>
        <v>0</v>
      </c>
      <c r="IF153" s="58"/>
      <c r="IG153" s="57">
        <f t="shared" si="167"/>
        <v>0</v>
      </c>
      <c r="IH153" s="61"/>
      <c r="II153" s="55">
        <f>'m12'!O153+'m12'!Q153+'m12'!S153+'m12'!U153+'m12'!W153+'m12'!Y153+'m12'!AA153</f>
        <v>0</v>
      </c>
      <c r="IJ153" s="57">
        <f t="shared" si="168"/>
        <v>0</v>
      </c>
      <c r="IK153" s="57">
        <f>'m12'!P153+'m12'!R153+'m12'!T153+'m12'!V153+'m12'!X153+'m12'!Z153+'m12'!AB153</f>
        <v>0</v>
      </c>
      <c r="IL153" s="58"/>
      <c r="IM153" s="57">
        <f t="shared" si="169"/>
        <v>0</v>
      </c>
      <c r="IN153" s="61"/>
      <c r="IO153" s="55">
        <f>'m12'!AC153+'m12'!AE153+'m12'!AG153+'m12'!AI153+'m12'!AK153+'m12'!AM153+'m12'!AO153</f>
        <v>0</v>
      </c>
      <c r="IP153" s="57">
        <f t="shared" si="170"/>
        <v>0</v>
      </c>
      <c r="IQ153" s="57">
        <f>'m12'!AD153+'m12'!AF153+'m12'!AH153+'m12'!AJ153+'m12'!AL153+'m12'!AN153+'m12'!AP153</f>
        <v>0</v>
      </c>
      <c r="IR153" s="58"/>
      <c r="IS153" s="57">
        <f t="shared" si="171"/>
        <v>0</v>
      </c>
      <c r="IT153" s="61"/>
      <c r="IU153" s="55">
        <f>'m12'!AQ153+'m12'!AS153+'m12'!AU153+'m12'!AW153+'m12'!AY153+'m12'!BA153+'m12'!BC153</f>
        <v>0</v>
      </c>
      <c r="IV153" s="57">
        <f t="shared" si="172"/>
        <v>0</v>
      </c>
      <c r="IW153" s="57">
        <f>'m12'!AR153+'m12'!AT153+'m12'!AV153+'m12'!AX153+'m12'!AZ153+'m12'!BB153+'m12'!BD153</f>
        <v>0</v>
      </c>
      <c r="IX153" s="58"/>
      <c r="IY153" s="57">
        <f t="shared" si="173"/>
        <v>0</v>
      </c>
      <c r="IZ153" s="61"/>
      <c r="JA153" s="55">
        <f>'m12'!BE153+'m12'!BG153+'m12'!BI153+'m12'!BK153</f>
        <v>0</v>
      </c>
      <c r="JB153" s="57">
        <f t="shared" si="174"/>
        <v>0</v>
      </c>
      <c r="JC153" s="57">
        <f>'m12'!BF153+'m12'!BH153+'m12'!BJ153+'m12'!BL153</f>
        <v>0</v>
      </c>
      <c r="JD153" s="58"/>
      <c r="JE153" s="57">
        <f t="shared" si="175"/>
        <v>0</v>
      </c>
    </row>
    <row r="154">
      <c r="A154" s="2" t="str">
        <f>IFERROR(__xludf.DUMMYFUNCTION("""COMPUTED_VALUE"""),"Matěj Kopčil")</f>
        <v>Matěj Kopčil</v>
      </c>
      <c r="B154" s="2"/>
      <c r="C154" s="48"/>
      <c r="D154" s="46"/>
      <c r="E154" s="46"/>
      <c r="F154" s="47"/>
      <c r="G154" s="46"/>
      <c r="H154" s="2"/>
      <c r="I154" s="48"/>
      <c r="J154" s="46"/>
      <c r="K154" s="46"/>
      <c r="L154" s="47"/>
      <c r="M154" s="46"/>
      <c r="N154" s="2"/>
      <c r="O154" s="48"/>
      <c r="P154" s="46"/>
      <c r="Q154" s="46"/>
      <c r="R154" s="47"/>
      <c r="S154" s="46"/>
      <c r="T154" s="2"/>
      <c r="U154" s="48"/>
      <c r="V154" s="46"/>
      <c r="W154" s="46"/>
      <c r="X154" s="47"/>
      <c r="Y154" s="46"/>
      <c r="Z154" s="2"/>
      <c r="AA154" s="48"/>
      <c r="AB154" s="46"/>
      <c r="AC154" s="46"/>
      <c r="AD154" s="47"/>
      <c r="AE154" s="46"/>
      <c r="AF154" s="2"/>
      <c r="AG154" s="48"/>
      <c r="AH154" s="46"/>
      <c r="AI154" s="46"/>
      <c r="AJ154" s="47"/>
      <c r="AK154" s="46"/>
      <c r="AL154" s="2"/>
      <c r="AM154" s="48"/>
      <c r="AN154" s="46"/>
      <c r="AO154" s="46"/>
      <c r="AP154" s="47"/>
      <c r="AQ154" s="46"/>
      <c r="AR154" s="2"/>
      <c r="AS154" s="48"/>
      <c r="AT154" s="46"/>
      <c r="AU154" s="46"/>
      <c r="AV154" s="47"/>
      <c r="AW154" s="62"/>
      <c r="AX154" s="2"/>
      <c r="AY154" s="98"/>
      <c r="AZ154" s="46"/>
      <c r="BA154" s="46"/>
      <c r="BB154" s="47"/>
      <c r="BC154" s="46"/>
      <c r="BD154" s="2"/>
      <c r="BE154" s="98"/>
      <c r="BF154" s="46"/>
      <c r="BG154" s="46"/>
      <c r="BH154" s="47"/>
      <c r="BI154" s="46"/>
      <c r="BJ154" s="2"/>
      <c r="BK154" s="98"/>
      <c r="BL154" s="46"/>
      <c r="BM154" s="46"/>
      <c r="BN154" s="47"/>
      <c r="BO154" s="46"/>
      <c r="BP154" s="2"/>
      <c r="BQ154" s="45"/>
      <c r="BR154" s="46"/>
      <c r="BS154" s="46"/>
      <c r="BT154" s="47"/>
      <c r="BU154" s="46"/>
      <c r="BV154" s="2"/>
      <c r="BW154" s="45"/>
      <c r="BX154" s="46"/>
      <c r="BY154" s="46"/>
      <c r="BZ154" s="47"/>
      <c r="CA154" s="46"/>
      <c r="CB154" s="2"/>
      <c r="CC154" s="45"/>
      <c r="CD154" s="46"/>
      <c r="CE154" s="46"/>
      <c r="CF154" s="64"/>
      <c r="CG154" s="46"/>
      <c r="CH154" s="2"/>
      <c r="CI154" s="45"/>
      <c r="CJ154" s="54"/>
      <c r="CK154" s="46"/>
      <c r="CL154" s="64"/>
      <c r="CM154" s="46"/>
      <c r="CN154" s="2"/>
      <c r="CO154" s="45"/>
      <c r="CP154" s="46"/>
      <c r="CQ154" s="46"/>
      <c r="CR154" s="64"/>
      <c r="CS154" s="46"/>
      <c r="CT154" s="2"/>
      <c r="CU154" s="45"/>
      <c r="CV154" s="46"/>
      <c r="CW154" s="46"/>
      <c r="CX154" s="64"/>
      <c r="CY154" s="46"/>
      <c r="CZ154" s="2"/>
      <c r="DA154" s="45"/>
      <c r="DB154" s="46"/>
      <c r="DC154" s="46"/>
      <c r="DD154" s="64"/>
      <c r="DE154" s="46"/>
      <c r="DF154" s="2"/>
      <c r="DG154" s="45"/>
      <c r="DH154" s="46"/>
      <c r="DI154" s="46"/>
      <c r="DJ154" s="64"/>
      <c r="DK154" s="46"/>
      <c r="DL154" s="2"/>
      <c r="DM154" s="45"/>
      <c r="DN154" s="46"/>
      <c r="DO154" s="46"/>
      <c r="DP154" s="64"/>
      <c r="DQ154" s="46"/>
      <c r="DR154" s="2"/>
      <c r="DS154" s="45"/>
      <c r="DT154" s="46"/>
      <c r="DU154" s="46"/>
      <c r="DV154" s="64"/>
      <c r="DW154" s="46"/>
      <c r="DX154" s="2"/>
      <c r="DY154" s="97"/>
      <c r="DZ154" s="63"/>
      <c r="EA154" s="63"/>
      <c r="EB154" s="64"/>
      <c r="EC154" s="63"/>
      <c r="ED154" s="66"/>
      <c r="EE154" s="97"/>
      <c r="EF154" s="63"/>
      <c r="EG154" s="63"/>
      <c r="EH154" s="64"/>
      <c r="EI154" s="63"/>
      <c r="EJ154" s="66"/>
      <c r="EK154" s="97"/>
      <c r="EL154" s="63"/>
      <c r="EM154" s="63"/>
      <c r="EN154" s="64"/>
      <c r="EO154" s="63"/>
      <c r="EP154" s="67"/>
      <c r="EQ154" s="55"/>
      <c r="ER154" s="57"/>
      <c r="ES154" s="57"/>
      <c r="ET154" s="68"/>
      <c r="EU154" s="57"/>
      <c r="EV154" s="67"/>
      <c r="EW154" s="55"/>
      <c r="EX154" s="57"/>
      <c r="EY154" s="57"/>
      <c r="EZ154" s="68"/>
      <c r="FA154" s="57"/>
      <c r="FB154" s="67"/>
      <c r="FC154" s="55"/>
      <c r="FD154" s="57"/>
      <c r="FE154" s="57"/>
      <c r="FF154" s="68"/>
      <c r="FG154" s="57"/>
      <c r="FH154" s="66"/>
      <c r="FI154" s="97"/>
      <c r="FJ154" s="63"/>
      <c r="FK154" s="63"/>
      <c r="FL154" s="64"/>
      <c r="FM154" s="63"/>
      <c r="FN154" s="67"/>
      <c r="FO154" s="55"/>
      <c r="FP154" s="57"/>
      <c r="FQ154" s="57"/>
      <c r="FR154" s="68"/>
      <c r="FS154" s="57"/>
      <c r="FT154" s="67"/>
      <c r="FU154" s="55"/>
      <c r="FV154" s="57"/>
      <c r="FW154" s="57"/>
      <c r="FX154" s="68"/>
      <c r="FY154" s="57"/>
      <c r="FZ154" s="67"/>
      <c r="GA154" s="55"/>
      <c r="GB154" s="57"/>
      <c r="GC154" s="57"/>
      <c r="GD154" s="68"/>
      <c r="GE154" s="57"/>
      <c r="GF154" s="67"/>
      <c r="GG154" s="55"/>
      <c r="GH154" s="57"/>
      <c r="GI154" s="57"/>
      <c r="GJ154" s="68"/>
      <c r="GK154" s="57"/>
      <c r="GL154" s="67"/>
      <c r="GM154" s="55"/>
      <c r="GN154" s="57"/>
      <c r="GO154" s="57"/>
      <c r="GP154" s="68"/>
      <c r="GQ154" s="57"/>
      <c r="GR154" s="61"/>
      <c r="GS154" s="55"/>
      <c r="GT154" s="57"/>
      <c r="GU154" s="57"/>
      <c r="GV154" s="58"/>
      <c r="GW154" s="57"/>
      <c r="GX154" s="61"/>
      <c r="GY154" s="55">
        <f>'m10'!BA154+'m10'!BC154+'m10'!BE154+'m10'!BG154+'m10'!BI154+'m10'!BK154+'m11'!C154</f>
        <v>0</v>
      </c>
      <c r="GZ154" s="57">
        <f t="shared" si="156"/>
        <v>0</v>
      </c>
      <c r="HA154" s="57">
        <f>'m10'!BB154+'m10'!BD154+'m10'!BF154+'m10'!BH154+'m10'!BJ154+'m10'!BL154+'m11'!D154</f>
        <v>0</v>
      </c>
      <c r="HB154" s="58"/>
      <c r="HC154" s="57">
        <f t="shared" si="157"/>
        <v>0</v>
      </c>
      <c r="HD154" s="67"/>
      <c r="HE154" s="55">
        <f>'m11'!E154+'m11'!G154+'m11'!I154+'m11'!K154+'m11'!M154+'m11'!O154+'m11'!Q154</f>
        <v>0</v>
      </c>
      <c r="HF154" s="57">
        <f t="shared" si="158"/>
        <v>0</v>
      </c>
      <c r="HG154" s="57">
        <f>'m11'!F154+'m11'!H154+'m11'!J154+'m11'!L154+'m11'!N154+'m11'!P154+'m11'!R154</f>
        <v>0</v>
      </c>
      <c r="HH154" s="68"/>
      <c r="HI154" s="57">
        <f t="shared" si="159"/>
        <v>0</v>
      </c>
      <c r="HJ154" s="67"/>
      <c r="HK154" s="55">
        <f>'m11'!S154+'m11'!U154+'m11'!W154+'m11'!Y154+'m11'!AA154+'m11'!AC154+'m11'!AE154</f>
        <v>0</v>
      </c>
      <c r="HL154" s="57">
        <f t="shared" si="160"/>
        <v>0</v>
      </c>
      <c r="HM154" s="57">
        <f>'m11'!T154+'m11'!V154+'m11'!X154+'m11'!Z154+'m11'!AB154+'m11'!AD154+'m11'!AF154</f>
        <v>0</v>
      </c>
      <c r="HN154" s="68"/>
      <c r="HO154" s="57">
        <f t="shared" si="161"/>
        <v>0</v>
      </c>
      <c r="HP154" s="61"/>
      <c r="HQ154" s="55">
        <f>'m11'!AG154+'m11'!AI154+'m11'!AK154+'m11'!AM154+'m11'!AO154+'m11'!AQ154+'m11'!AS154</f>
        <v>0</v>
      </c>
      <c r="HR154" s="57">
        <f t="shared" si="162"/>
        <v>0</v>
      </c>
      <c r="HS154" s="57">
        <f>'m11'!AH154+'m11'!AJ154+'m11'!AL154+'m11'!AN154+'m11'!AP154+'m11'!AR154+'m11'!AT154</f>
        <v>0</v>
      </c>
      <c r="HT154" s="58"/>
      <c r="HU154" s="57">
        <f t="shared" si="163"/>
        <v>0</v>
      </c>
      <c r="HV154" s="61"/>
      <c r="HW154" s="55">
        <f>'m11'!AU154+'m11'!AW154+'m11'!AY154+'m11'!BA154+'m11'!BC154+'m11'!BE154+'m11'!BG154</f>
        <v>0</v>
      </c>
      <c r="HX154" s="57">
        <f t="shared" si="164"/>
        <v>0</v>
      </c>
      <c r="HY154" s="57">
        <f>'m11'!AV154+'m11'!AX154+'m11'!AZ154+'m11'!BB154+'m11'!BD154+'m11'!BF154+'m11'!BH154</f>
        <v>0</v>
      </c>
      <c r="HZ154" s="58"/>
      <c r="IA154" s="57">
        <f t="shared" si="165"/>
        <v>0</v>
      </c>
      <c r="IB154" s="61">
        <f>IFERROR(__xludf.DUMMYFUNCTION("""COMPUTED_VALUE"""),100.0)</f>
        <v>100</v>
      </c>
      <c r="IC154" s="55">
        <f>'m11'!BI154+'m12'!C154+'m12'!E154+'m12'!G154+'m12'!I154+'m12'!K154+'m12'!M154</f>
        <v>15</v>
      </c>
      <c r="ID154" s="57">
        <f t="shared" si="166"/>
        <v>1500</v>
      </c>
      <c r="IE154" s="57">
        <f>'m11'!BJ154+'m12'!D154+'m12'!F154+'m12'!H154+'m12'!J154+'m12'!L154+'m12'!N154</f>
        <v>1050</v>
      </c>
      <c r="IF154" s="58"/>
      <c r="IG154" s="57">
        <f t="shared" si="167"/>
        <v>-450</v>
      </c>
      <c r="IH154" s="61"/>
      <c r="II154" s="55">
        <f>'m12'!O154+'m12'!Q154+'m12'!S154+'m12'!U154+'m12'!W154+'m12'!Y154+'m12'!AA154</f>
        <v>14.5</v>
      </c>
      <c r="IJ154" s="57">
        <f t="shared" si="168"/>
        <v>1450</v>
      </c>
      <c r="IK154" s="57">
        <f>'m12'!P154+'m12'!R154+'m12'!T154+'m12'!V154+'m12'!X154+'m12'!Z154+'m12'!AB154</f>
        <v>0</v>
      </c>
      <c r="IL154" s="58"/>
      <c r="IM154" s="57">
        <f t="shared" si="169"/>
        <v>-1450</v>
      </c>
      <c r="IN154" s="61"/>
      <c r="IO154" s="55">
        <f>'m12'!AC154+'m12'!AE154+'m12'!AG154+'m12'!AI154+'m12'!AK154+'m12'!AM154+'m12'!AO154</f>
        <v>0</v>
      </c>
      <c r="IP154" s="57">
        <f t="shared" si="170"/>
        <v>0</v>
      </c>
      <c r="IQ154" s="57">
        <f>'m12'!AD154+'m12'!AF154+'m12'!AH154+'m12'!AJ154+'m12'!AL154+'m12'!AN154+'m12'!AP154</f>
        <v>0</v>
      </c>
      <c r="IR154" s="58"/>
      <c r="IS154" s="57">
        <f t="shared" si="171"/>
        <v>0</v>
      </c>
      <c r="IT154" s="61"/>
      <c r="IU154" s="55">
        <f>'m12'!AQ154+'m12'!AS154+'m12'!AU154+'m12'!AW154+'m12'!AY154+'m12'!BA154+'m12'!BC154</f>
        <v>0</v>
      </c>
      <c r="IV154" s="57">
        <f t="shared" si="172"/>
        <v>0</v>
      </c>
      <c r="IW154" s="57">
        <f>'m12'!AR154+'m12'!AT154+'m12'!AV154+'m12'!AX154+'m12'!AZ154+'m12'!BB154+'m12'!BD154</f>
        <v>0</v>
      </c>
      <c r="IX154" s="58"/>
      <c r="IY154" s="57">
        <f t="shared" si="173"/>
        <v>0</v>
      </c>
      <c r="IZ154" s="61"/>
      <c r="JA154" s="55">
        <f>'m12'!BE154+'m12'!BG154+'m12'!BI154+'m12'!BK154</f>
        <v>0</v>
      </c>
      <c r="JB154" s="57">
        <f t="shared" si="174"/>
        <v>0</v>
      </c>
      <c r="JC154" s="57">
        <f>'m12'!BF154+'m12'!BH154+'m12'!BJ154+'m12'!BL154</f>
        <v>0</v>
      </c>
      <c r="JD154" s="58"/>
      <c r="JE154" s="57">
        <f t="shared" si="175"/>
        <v>0</v>
      </c>
    </row>
    <row r="155">
      <c r="A155" s="2" t="str">
        <f>IFERROR(__xludf.DUMMYFUNCTION("""COMPUTED_VALUE"""),"Nicholas Merunka-x")</f>
        <v>Nicholas Merunka-x</v>
      </c>
      <c r="B155" s="2"/>
      <c r="C155" s="48"/>
      <c r="D155" s="46"/>
      <c r="E155" s="46"/>
      <c r="F155" s="47"/>
      <c r="G155" s="46"/>
      <c r="H155" s="2"/>
      <c r="I155" s="48"/>
      <c r="J155" s="46"/>
      <c r="K155" s="46"/>
      <c r="L155" s="47"/>
      <c r="M155" s="46"/>
      <c r="N155" s="2"/>
      <c r="O155" s="48"/>
      <c r="P155" s="46"/>
      <c r="Q155" s="46"/>
      <c r="R155" s="47"/>
      <c r="S155" s="46"/>
      <c r="T155" s="2"/>
      <c r="U155" s="48"/>
      <c r="V155" s="46"/>
      <c r="W155" s="46"/>
      <c r="X155" s="47"/>
      <c r="Y155" s="46"/>
      <c r="Z155" s="2"/>
      <c r="AA155" s="48"/>
      <c r="AB155" s="46"/>
      <c r="AC155" s="46"/>
      <c r="AD155" s="47"/>
      <c r="AE155" s="46"/>
      <c r="AF155" s="2"/>
      <c r="AG155" s="48"/>
      <c r="AH155" s="46"/>
      <c r="AI155" s="46"/>
      <c r="AJ155" s="47"/>
      <c r="AK155" s="46"/>
      <c r="AL155" s="2"/>
      <c r="AM155" s="48"/>
      <c r="AN155" s="46"/>
      <c r="AO155" s="46"/>
      <c r="AP155" s="47"/>
      <c r="AQ155" s="46"/>
      <c r="AR155" s="2"/>
      <c r="AS155" s="48"/>
      <c r="AT155" s="46"/>
      <c r="AU155" s="46"/>
      <c r="AV155" s="47"/>
      <c r="AW155" s="62"/>
      <c r="AX155" s="2"/>
      <c r="AY155" s="98"/>
      <c r="AZ155" s="46"/>
      <c r="BA155" s="46"/>
      <c r="BB155" s="47"/>
      <c r="BC155" s="46"/>
      <c r="BD155" s="2"/>
      <c r="BE155" s="98"/>
      <c r="BF155" s="46"/>
      <c r="BG155" s="46"/>
      <c r="BH155" s="47"/>
      <c r="BI155" s="46"/>
      <c r="BJ155" s="2"/>
      <c r="BK155" s="98"/>
      <c r="BL155" s="46"/>
      <c r="BM155" s="46"/>
      <c r="BN155" s="47"/>
      <c r="BO155" s="46"/>
      <c r="BP155" s="2"/>
      <c r="BQ155" s="45"/>
      <c r="BR155" s="46"/>
      <c r="BS155" s="46"/>
      <c r="BT155" s="47"/>
      <c r="BU155" s="46"/>
      <c r="BV155" s="2"/>
      <c r="BW155" s="45"/>
      <c r="BX155" s="46"/>
      <c r="BY155" s="46"/>
      <c r="BZ155" s="47"/>
      <c r="CA155" s="46"/>
      <c r="CB155" s="2"/>
      <c r="CC155" s="45"/>
      <c r="CD155" s="46"/>
      <c r="CE155" s="46"/>
      <c r="CF155" s="64"/>
      <c r="CG155" s="46"/>
      <c r="CH155" s="2"/>
      <c r="CI155" s="45"/>
      <c r="CJ155" s="54"/>
      <c r="CK155" s="46"/>
      <c r="CL155" s="64"/>
      <c r="CM155" s="46"/>
      <c r="CN155" s="2"/>
      <c r="CO155" s="45"/>
      <c r="CP155" s="46"/>
      <c r="CQ155" s="46"/>
      <c r="CR155" s="64"/>
      <c r="CS155" s="46"/>
      <c r="CT155" s="2"/>
      <c r="CU155" s="45"/>
      <c r="CV155" s="46"/>
      <c r="CW155" s="46"/>
      <c r="CX155" s="64"/>
      <c r="CY155" s="46"/>
      <c r="CZ155" s="2"/>
      <c r="DA155" s="45"/>
      <c r="DB155" s="46"/>
      <c r="DC155" s="46"/>
      <c r="DD155" s="64"/>
      <c r="DE155" s="46"/>
      <c r="DF155" s="2"/>
      <c r="DG155" s="45"/>
      <c r="DH155" s="46"/>
      <c r="DI155" s="46"/>
      <c r="DJ155" s="64"/>
      <c r="DK155" s="46"/>
      <c r="DL155" s="2"/>
      <c r="DM155" s="45"/>
      <c r="DN155" s="46"/>
      <c r="DO155" s="46"/>
      <c r="DP155" s="64"/>
      <c r="DQ155" s="46"/>
      <c r="DR155" s="2"/>
      <c r="DS155" s="45"/>
      <c r="DT155" s="46"/>
      <c r="DU155" s="46"/>
      <c r="DV155" s="64"/>
      <c r="DW155" s="46"/>
      <c r="DX155" s="2"/>
      <c r="DY155" s="97"/>
      <c r="DZ155" s="63"/>
      <c r="EA155" s="63"/>
      <c r="EB155" s="64"/>
      <c r="EC155" s="63"/>
      <c r="ED155" s="66"/>
      <c r="EE155" s="97"/>
      <c r="EF155" s="63"/>
      <c r="EG155" s="63"/>
      <c r="EH155" s="64"/>
      <c r="EI155" s="63"/>
      <c r="EJ155" s="66"/>
      <c r="EK155" s="97"/>
      <c r="EL155" s="63"/>
      <c r="EM155" s="63"/>
      <c r="EN155" s="64"/>
      <c r="EO155" s="63"/>
      <c r="EP155" s="67"/>
      <c r="EQ155" s="55"/>
      <c r="ER155" s="57"/>
      <c r="ES155" s="57"/>
      <c r="ET155" s="68"/>
      <c r="EU155" s="57"/>
      <c r="EV155" s="67"/>
      <c r="EW155" s="55"/>
      <c r="EX155" s="57"/>
      <c r="EY155" s="57"/>
      <c r="EZ155" s="68"/>
      <c r="FA155" s="57"/>
      <c r="FB155" s="67"/>
      <c r="FC155" s="55"/>
      <c r="FD155" s="57"/>
      <c r="FE155" s="57"/>
      <c r="FF155" s="68"/>
      <c r="FG155" s="57"/>
      <c r="FH155" s="66"/>
      <c r="FI155" s="97"/>
      <c r="FJ155" s="63"/>
      <c r="FK155" s="63"/>
      <c r="FL155" s="64"/>
      <c r="FM155" s="63"/>
      <c r="FN155" s="67"/>
      <c r="FO155" s="55"/>
      <c r="FP155" s="57"/>
      <c r="FQ155" s="57"/>
      <c r="FR155" s="68"/>
      <c r="FS155" s="57"/>
      <c r="FT155" s="67"/>
      <c r="FU155" s="55"/>
      <c r="FV155" s="57"/>
      <c r="FW155" s="57"/>
      <c r="FX155" s="68"/>
      <c r="FY155" s="57"/>
      <c r="FZ155" s="67"/>
      <c r="GA155" s="55"/>
      <c r="GB155" s="57"/>
      <c r="GC155" s="57"/>
      <c r="GD155" s="68"/>
      <c r="GE155" s="57"/>
      <c r="GF155" s="67"/>
      <c r="GG155" s="55"/>
      <c r="GH155" s="57"/>
      <c r="GI155" s="57"/>
      <c r="GJ155" s="68"/>
      <c r="GK155" s="57"/>
      <c r="GL155" s="67"/>
      <c r="GM155" s="55"/>
      <c r="GN155" s="57"/>
      <c r="GO155" s="57"/>
      <c r="GP155" s="68"/>
      <c r="GQ155" s="57"/>
      <c r="GR155" s="61"/>
      <c r="GS155" s="55"/>
      <c r="GT155" s="57"/>
      <c r="GU155" s="57"/>
      <c r="GV155" s="58"/>
      <c r="GW155" s="57"/>
      <c r="GX155" s="61"/>
      <c r="GY155" s="55">
        <f>'m10'!BA155+'m10'!BC155+'m10'!BE155+'m10'!BG155+'m10'!BI155+'m10'!BK155+'m11'!C155</f>
        <v>0</v>
      </c>
      <c r="GZ155" s="57">
        <f t="shared" si="156"/>
        <v>0</v>
      </c>
      <c r="HA155" s="57">
        <f>'m10'!BB155+'m10'!BD155+'m10'!BF155+'m10'!BH155+'m10'!BJ155+'m10'!BL155+'m11'!D155</f>
        <v>0</v>
      </c>
      <c r="HB155" s="58"/>
      <c r="HC155" s="57">
        <f t="shared" si="157"/>
        <v>0</v>
      </c>
      <c r="HD155" s="67"/>
      <c r="HE155" s="55">
        <f>'m11'!E155+'m11'!G155+'m11'!I155+'m11'!K155+'m11'!M155+'m11'!O155+'m11'!Q155</f>
        <v>0</v>
      </c>
      <c r="HF155" s="57">
        <f t="shared" si="158"/>
        <v>0</v>
      </c>
      <c r="HG155" s="57">
        <f>'m11'!F155+'m11'!H155+'m11'!J155+'m11'!L155+'m11'!N155+'m11'!P155+'m11'!R155</f>
        <v>0</v>
      </c>
      <c r="HH155" s="68"/>
      <c r="HI155" s="57">
        <f t="shared" si="159"/>
        <v>0</v>
      </c>
      <c r="HJ155" s="67"/>
      <c r="HK155" s="55">
        <f>'m11'!S155+'m11'!U155+'m11'!W155+'m11'!Y155+'m11'!AA155+'m11'!AC155+'m11'!AE155</f>
        <v>0</v>
      </c>
      <c r="HL155" s="57">
        <f t="shared" si="160"/>
        <v>0</v>
      </c>
      <c r="HM155" s="57">
        <f>'m11'!T155+'m11'!V155+'m11'!X155+'m11'!Z155+'m11'!AB155+'m11'!AD155+'m11'!AF155</f>
        <v>0</v>
      </c>
      <c r="HN155" s="68"/>
      <c r="HO155" s="57">
        <f t="shared" si="161"/>
        <v>0</v>
      </c>
      <c r="HP155" s="61"/>
      <c r="HQ155" s="55">
        <f>'m11'!AG155+'m11'!AI155+'m11'!AK155+'m11'!AM155+'m11'!AO155+'m11'!AQ155+'m11'!AS155</f>
        <v>0</v>
      </c>
      <c r="HR155" s="57">
        <f t="shared" si="162"/>
        <v>0</v>
      </c>
      <c r="HS155" s="57">
        <f>'m11'!AH155+'m11'!AJ155+'m11'!AL155+'m11'!AN155+'m11'!AP155+'m11'!AR155+'m11'!AT155</f>
        <v>0</v>
      </c>
      <c r="HT155" s="58"/>
      <c r="HU155" s="57">
        <f t="shared" si="163"/>
        <v>0</v>
      </c>
      <c r="HV155" s="61"/>
      <c r="HW155" s="55">
        <f>'m11'!AU155+'m11'!AW155+'m11'!AY155+'m11'!BA155+'m11'!BC155+'m11'!BE155+'m11'!BG155</f>
        <v>0</v>
      </c>
      <c r="HX155" s="57">
        <f t="shared" si="164"/>
        <v>0</v>
      </c>
      <c r="HY155" s="57">
        <f>'m11'!AV155+'m11'!AX155+'m11'!AZ155+'m11'!BB155+'m11'!BD155+'m11'!BF155+'m11'!BH155</f>
        <v>0</v>
      </c>
      <c r="HZ155" s="58"/>
      <c r="IA155" s="57">
        <f t="shared" si="165"/>
        <v>0</v>
      </c>
      <c r="IB155" s="61">
        <f>IFERROR(__xludf.DUMMYFUNCTION("""COMPUTED_VALUE"""),100.0)</f>
        <v>100</v>
      </c>
      <c r="IC155" s="55">
        <f>'m11'!BI155+'m12'!C155+'m12'!E155+'m12'!G155+'m12'!I155+'m12'!K155+'m12'!M155</f>
        <v>0</v>
      </c>
      <c r="ID155" s="57">
        <f t="shared" si="166"/>
        <v>0</v>
      </c>
      <c r="IE155" s="57">
        <f>'m11'!BJ155+'m12'!D155+'m12'!F155+'m12'!H155+'m12'!J155+'m12'!L155+'m12'!N155</f>
        <v>0</v>
      </c>
      <c r="IF155" s="58"/>
      <c r="IG155" s="57">
        <f t="shared" si="167"/>
        <v>0</v>
      </c>
      <c r="IH155" s="61"/>
      <c r="II155" s="55">
        <f>'m12'!O155+'m12'!Q155+'m12'!S155+'m12'!U155+'m12'!W155+'m12'!Y155+'m12'!AA155</f>
        <v>45</v>
      </c>
      <c r="IJ155" s="57">
        <f t="shared" si="168"/>
        <v>4500</v>
      </c>
      <c r="IK155" s="57">
        <f>'m12'!P155+'m12'!R155+'m12'!T155+'m12'!V155+'m12'!X155+'m12'!Z155+'m12'!AB155</f>
        <v>0</v>
      </c>
      <c r="IL155" s="58"/>
      <c r="IM155" s="57">
        <f t="shared" si="169"/>
        <v>-4500</v>
      </c>
      <c r="IN155" s="61"/>
      <c r="IO155" s="55">
        <f>'m12'!AC155+'m12'!AE155+'m12'!AG155+'m12'!AI155+'m12'!AK155+'m12'!AM155+'m12'!AO155</f>
        <v>0</v>
      </c>
      <c r="IP155" s="57">
        <f t="shared" si="170"/>
        <v>0</v>
      </c>
      <c r="IQ155" s="57">
        <f>'m12'!AD155+'m12'!AF155+'m12'!AH155+'m12'!AJ155+'m12'!AL155+'m12'!AN155+'m12'!AP155</f>
        <v>0</v>
      </c>
      <c r="IR155" s="58"/>
      <c r="IS155" s="57">
        <f t="shared" si="171"/>
        <v>0</v>
      </c>
      <c r="IT155" s="61"/>
      <c r="IU155" s="55">
        <f>'m12'!AQ155+'m12'!AS155+'m12'!AU155+'m12'!AW155+'m12'!AY155+'m12'!BA155+'m12'!BC155</f>
        <v>0</v>
      </c>
      <c r="IV155" s="57">
        <f t="shared" si="172"/>
        <v>0</v>
      </c>
      <c r="IW155" s="57">
        <f>'m12'!AR155+'m12'!AT155+'m12'!AV155+'m12'!AX155+'m12'!AZ155+'m12'!BB155+'m12'!BD155</f>
        <v>0</v>
      </c>
      <c r="IX155" s="58"/>
      <c r="IY155" s="57">
        <f t="shared" si="173"/>
        <v>0</v>
      </c>
      <c r="IZ155" s="61"/>
      <c r="JA155" s="55">
        <f>'m12'!BE155+'m12'!BG155+'m12'!BI155+'m12'!BK155</f>
        <v>0</v>
      </c>
      <c r="JB155" s="57">
        <f t="shared" si="174"/>
        <v>0</v>
      </c>
      <c r="JC155" s="57">
        <f>'m12'!BF155+'m12'!BH155+'m12'!BJ155+'m12'!BL155</f>
        <v>0</v>
      </c>
      <c r="JD155" s="58"/>
      <c r="JE155" s="57">
        <f t="shared" si="175"/>
        <v>0</v>
      </c>
    </row>
    <row r="156">
      <c r="A156" s="2" t="str">
        <f>IFERROR(__xludf.DUMMYFUNCTION("""COMPUTED_VALUE"""),"Dominik Predka")</f>
        <v>Dominik Predka</v>
      </c>
      <c r="B156" s="2"/>
      <c r="C156" s="48"/>
      <c r="D156" s="46"/>
      <c r="E156" s="46"/>
      <c r="F156" s="47"/>
      <c r="G156" s="46"/>
      <c r="H156" s="2"/>
      <c r="I156" s="48"/>
      <c r="J156" s="46"/>
      <c r="K156" s="46"/>
      <c r="L156" s="47"/>
      <c r="M156" s="46"/>
      <c r="N156" s="2"/>
      <c r="O156" s="48"/>
      <c r="P156" s="46"/>
      <c r="Q156" s="46"/>
      <c r="R156" s="47"/>
      <c r="S156" s="46"/>
      <c r="T156" s="2"/>
      <c r="U156" s="48"/>
      <c r="V156" s="46"/>
      <c r="W156" s="46"/>
      <c r="X156" s="47"/>
      <c r="Y156" s="46"/>
      <c r="Z156" s="2"/>
      <c r="AA156" s="48"/>
      <c r="AB156" s="46"/>
      <c r="AC156" s="46"/>
      <c r="AD156" s="47"/>
      <c r="AE156" s="46"/>
      <c r="AF156" s="2"/>
      <c r="AG156" s="48"/>
      <c r="AH156" s="46"/>
      <c r="AI156" s="46"/>
      <c r="AJ156" s="47"/>
      <c r="AK156" s="46"/>
      <c r="AL156" s="2"/>
      <c r="AM156" s="48"/>
      <c r="AN156" s="46"/>
      <c r="AO156" s="46"/>
      <c r="AP156" s="47"/>
      <c r="AQ156" s="46"/>
      <c r="AR156" s="2"/>
      <c r="AS156" s="48"/>
      <c r="AT156" s="46"/>
      <c r="AU156" s="46"/>
      <c r="AV156" s="47"/>
      <c r="AW156" s="62"/>
      <c r="AX156" s="2"/>
      <c r="AY156" s="98"/>
      <c r="AZ156" s="46"/>
      <c r="BA156" s="46"/>
      <c r="BB156" s="47"/>
      <c r="BC156" s="46"/>
      <c r="BD156" s="2"/>
      <c r="BE156" s="98"/>
      <c r="BF156" s="46"/>
      <c r="BG156" s="46"/>
      <c r="BH156" s="47"/>
      <c r="BI156" s="46"/>
      <c r="BJ156" s="2"/>
      <c r="BK156" s="98"/>
      <c r="BL156" s="46"/>
      <c r="BM156" s="46"/>
      <c r="BN156" s="47"/>
      <c r="BO156" s="46"/>
      <c r="BP156" s="2"/>
      <c r="BQ156" s="45"/>
      <c r="BR156" s="46"/>
      <c r="BS156" s="46"/>
      <c r="BT156" s="47"/>
      <c r="BU156" s="46"/>
      <c r="BV156" s="2"/>
      <c r="BW156" s="45"/>
      <c r="BX156" s="46"/>
      <c r="BY156" s="46"/>
      <c r="BZ156" s="47"/>
      <c r="CA156" s="46"/>
      <c r="CB156" s="2"/>
      <c r="CC156" s="45"/>
      <c r="CD156" s="46"/>
      <c r="CE156" s="46"/>
      <c r="CF156" s="64"/>
      <c r="CG156" s="46"/>
      <c r="CH156" s="2"/>
      <c r="CI156" s="45"/>
      <c r="CJ156" s="54"/>
      <c r="CK156" s="46"/>
      <c r="CL156" s="64"/>
      <c r="CM156" s="46"/>
      <c r="CN156" s="2"/>
      <c r="CO156" s="45"/>
      <c r="CP156" s="46"/>
      <c r="CQ156" s="46"/>
      <c r="CR156" s="64"/>
      <c r="CS156" s="46"/>
      <c r="CT156" s="2"/>
      <c r="CU156" s="45"/>
      <c r="CV156" s="46"/>
      <c r="CW156" s="46"/>
      <c r="CX156" s="64"/>
      <c r="CY156" s="46"/>
      <c r="CZ156" s="2"/>
      <c r="DA156" s="45"/>
      <c r="DB156" s="46"/>
      <c r="DC156" s="46"/>
      <c r="DD156" s="64"/>
      <c r="DE156" s="46"/>
      <c r="DF156" s="2"/>
      <c r="DG156" s="45"/>
      <c r="DH156" s="46"/>
      <c r="DI156" s="46"/>
      <c r="DJ156" s="64"/>
      <c r="DK156" s="46"/>
      <c r="DL156" s="2"/>
      <c r="DM156" s="45"/>
      <c r="DN156" s="46"/>
      <c r="DO156" s="46"/>
      <c r="DP156" s="64"/>
      <c r="DQ156" s="46"/>
      <c r="DR156" s="2"/>
      <c r="DS156" s="45"/>
      <c r="DT156" s="46"/>
      <c r="DU156" s="46"/>
      <c r="DV156" s="64"/>
      <c r="DW156" s="46"/>
      <c r="DX156" s="2"/>
      <c r="DY156" s="97"/>
      <c r="DZ156" s="63"/>
      <c r="EA156" s="63"/>
      <c r="EB156" s="64"/>
      <c r="EC156" s="63"/>
      <c r="ED156" s="66"/>
      <c r="EE156" s="97"/>
      <c r="EF156" s="63"/>
      <c r="EG156" s="63"/>
      <c r="EH156" s="64"/>
      <c r="EI156" s="63"/>
      <c r="EJ156" s="66"/>
      <c r="EK156" s="97"/>
      <c r="EL156" s="63"/>
      <c r="EM156" s="63"/>
      <c r="EN156" s="64"/>
      <c r="EO156" s="63"/>
      <c r="EP156" s="67"/>
      <c r="EQ156" s="55"/>
      <c r="ER156" s="57"/>
      <c r="ES156" s="57"/>
      <c r="ET156" s="68"/>
      <c r="EU156" s="57"/>
      <c r="EV156" s="67"/>
      <c r="EW156" s="55"/>
      <c r="EX156" s="57"/>
      <c r="EY156" s="57"/>
      <c r="EZ156" s="68"/>
      <c r="FA156" s="57"/>
      <c r="FB156" s="67"/>
      <c r="FC156" s="55"/>
      <c r="FD156" s="57"/>
      <c r="FE156" s="57"/>
      <c r="FF156" s="68"/>
      <c r="FG156" s="57"/>
      <c r="FH156" s="66"/>
      <c r="FI156" s="97"/>
      <c r="FJ156" s="63"/>
      <c r="FK156" s="63"/>
      <c r="FL156" s="64"/>
      <c r="FM156" s="63"/>
      <c r="FN156" s="67"/>
      <c r="FO156" s="55"/>
      <c r="FP156" s="57"/>
      <c r="FQ156" s="57"/>
      <c r="FR156" s="68"/>
      <c r="FS156" s="57"/>
      <c r="FT156" s="67"/>
      <c r="FU156" s="55"/>
      <c r="FV156" s="57"/>
      <c r="FW156" s="57"/>
      <c r="FX156" s="68"/>
      <c r="FY156" s="57"/>
      <c r="FZ156" s="67"/>
      <c r="GA156" s="55"/>
      <c r="GB156" s="57"/>
      <c r="GC156" s="57"/>
      <c r="GD156" s="68"/>
      <c r="GE156" s="57"/>
      <c r="GF156" s="67"/>
      <c r="GG156" s="55"/>
      <c r="GH156" s="57"/>
      <c r="GI156" s="57"/>
      <c r="GJ156" s="68"/>
      <c r="GK156" s="57"/>
      <c r="GL156" s="67"/>
      <c r="GM156" s="55"/>
      <c r="GN156" s="57"/>
      <c r="GO156" s="57"/>
      <c r="GP156" s="68"/>
      <c r="GQ156" s="57"/>
      <c r="GR156" s="61"/>
      <c r="GS156" s="55"/>
      <c r="GT156" s="57"/>
      <c r="GU156" s="57"/>
      <c r="GV156" s="58"/>
      <c r="GW156" s="57"/>
      <c r="GX156" s="61"/>
      <c r="GY156" s="55">
        <f>'m10'!BA156+'m10'!BC156+'m10'!BE156+'m10'!BG156+'m10'!BI156+'m10'!BK156+'m11'!C156</f>
        <v>0</v>
      </c>
      <c r="GZ156" s="57">
        <f t="shared" si="156"/>
        <v>0</v>
      </c>
      <c r="HA156" s="57">
        <f>'m10'!BB156+'m10'!BD156+'m10'!BF156+'m10'!BH156+'m10'!BJ156+'m10'!BL156+'m11'!D156</f>
        <v>0</v>
      </c>
      <c r="HB156" s="58"/>
      <c r="HC156" s="57">
        <f t="shared" si="157"/>
        <v>0</v>
      </c>
      <c r="HD156" s="67"/>
      <c r="HE156" s="55">
        <f>'m11'!E156+'m11'!G156+'m11'!I156+'m11'!K156+'m11'!M156+'m11'!O156+'m11'!Q156</f>
        <v>0</v>
      </c>
      <c r="HF156" s="57">
        <f t="shared" si="158"/>
        <v>0</v>
      </c>
      <c r="HG156" s="57">
        <f>'m11'!F156+'m11'!H156+'m11'!J156+'m11'!L156+'m11'!N156+'m11'!P156+'m11'!R156</f>
        <v>0</v>
      </c>
      <c r="HH156" s="68"/>
      <c r="HI156" s="57">
        <f t="shared" si="159"/>
        <v>0</v>
      </c>
      <c r="HJ156" s="67"/>
      <c r="HK156" s="55">
        <f>'m11'!S156+'m11'!U156+'m11'!W156+'m11'!Y156+'m11'!AA156+'m11'!AC156+'m11'!AE156</f>
        <v>0</v>
      </c>
      <c r="HL156" s="57">
        <f t="shared" si="160"/>
        <v>0</v>
      </c>
      <c r="HM156" s="57">
        <f>'m11'!T156+'m11'!V156+'m11'!X156+'m11'!Z156+'m11'!AB156+'m11'!AD156+'m11'!AF156</f>
        <v>0</v>
      </c>
      <c r="HN156" s="68"/>
      <c r="HO156" s="57">
        <f t="shared" si="161"/>
        <v>0</v>
      </c>
      <c r="HP156" s="61"/>
      <c r="HQ156" s="55">
        <f>'m11'!AG156+'m11'!AI156+'m11'!AK156+'m11'!AM156+'m11'!AO156+'m11'!AQ156+'m11'!AS156</f>
        <v>0</v>
      </c>
      <c r="HR156" s="57">
        <f t="shared" si="162"/>
        <v>0</v>
      </c>
      <c r="HS156" s="57">
        <f>'m11'!AH156+'m11'!AJ156+'m11'!AL156+'m11'!AN156+'m11'!AP156+'m11'!AR156+'m11'!AT156</f>
        <v>0</v>
      </c>
      <c r="HT156" s="58"/>
      <c r="HU156" s="57">
        <f t="shared" si="163"/>
        <v>0</v>
      </c>
      <c r="HV156" s="61"/>
      <c r="HW156" s="55">
        <f>'m11'!AU156+'m11'!AW156+'m11'!AY156+'m11'!BA156+'m11'!BC156+'m11'!BE156+'m11'!BG156</f>
        <v>0</v>
      </c>
      <c r="HX156" s="57">
        <f t="shared" si="164"/>
        <v>0</v>
      </c>
      <c r="HY156" s="57">
        <f>'m11'!AV156+'m11'!AX156+'m11'!AZ156+'m11'!BB156+'m11'!BD156+'m11'!BF156+'m11'!BH156</f>
        <v>0</v>
      </c>
      <c r="HZ156" s="58"/>
      <c r="IA156" s="57">
        <f t="shared" si="165"/>
        <v>0</v>
      </c>
      <c r="IB156" s="61">
        <f>IFERROR(__xludf.DUMMYFUNCTION("""COMPUTED_VALUE"""),100.0)</f>
        <v>100</v>
      </c>
      <c r="IC156" s="55">
        <f>'m11'!BI156+'m12'!C156+'m12'!E156+'m12'!G156+'m12'!I156+'m12'!K156+'m12'!M156</f>
        <v>0</v>
      </c>
      <c r="ID156" s="57">
        <f t="shared" si="166"/>
        <v>0</v>
      </c>
      <c r="IE156" s="57">
        <f>'m11'!BJ156+'m12'!D156+'m12'!F156+'m12'!H156+'m12'!J156+'m12'!L156+'m12'!N156</f>
        <v>0</v>
      </c>
      <c r="IF156" s="58"/>
      <c r="IG156" s="57">
        <f t="shared" si="167"/>
        <v>0</v>
      </c>
      <c r="IH156" s="61"/>
      <c r="II156" s="55">
        <f>'m12'!O156+'m12'!Q156+'m12'!S156+'m12'!U156+'m12'!W156+'m12'!Y156+'m12'!AA156</f>
        <v>6</v>
      </c>
      <c r="IJ156" s="57">
        <f t="shared" si="168"/>
        <v>600</v>
      </c>
      <c r="IK156" s="57">
        <f>'m12'!P156+'m12'!R156+'m12'!T156+'m12'!V156+'m12'!X156+'m12'!Z156+'m12'!AB156</f>
        <v>0</v>
      </c>
      <c r="IL156" s="58"/>
      <c r="IM156" s="57">
        <f t="shared" si="169"/>
        <v>-600</v>
      </c>
      <c r="IN156" s="61"/>
      <c r="IO156" s="55">
        <f>'m12'!AC156+'m12'!AE156+'m12'!AG156+'m12'!AI156+'m12'!AK156+'m12'!AM156+'m12'!AO156</f>
        <v>8</v>
      </c>
      <c r="IP156" s="57">
        <f t="shared" si="170"/>
        <v>800</v>
      </c>
      <c r="IQ156" s="57">
        <f>'m12'!AD156+'m12'!AF156+'m12'!AH156+'m12'!AJ156+'m12'!AL156+'m12'!AN156+'m12'!AP156</f>
        <v>0</v>
      </c>
      <c r="IR156" s="58"/>
      <c r="IS156" s="57">
        <f t="shared" si="171"/>
        <v>-800</v>
      </c>
      <c r="IT156" s="61"/>
      <c r="IU156" s="55">
        <f>'m12'!AQ156+'m12'!AS156+'m12'!AU156+'m12'!AW156+'m12'!AY156+'m12'!BA156+'m12'!BC156</f>
        <v>22</v>
      </c>
      <c r="IV156" s="57">
        <f t="shared" si="172"/>
        <v>2200</v>
      </c>
      <c r="IW156" s="57">
        <f>'m12'!AR156+'m12'!AT156+'m12'!AV156+'m12'!AX156+'m12'!AZ156+'m12'!BB156+'m12'!BD156</f>
        <v>0</v>
      </c>
      <c r="IX156" s="58"/>
      <c r="IY156" s="57">
        <f t="shared" si="173"/>
        <v>-2200</v>
      </c>
      <c r="IZ156" s="61"/>
      <c r="JA156" s="55">
        <f>'m12'!BE156+'m12'!BG156+'m12'!BI156+'m12'!BK156</f>
        <v>34</v>
      </c>
      <c r="JB156" s="57">
        <f t="shared" si="174"/>
        <v>3400</v>
      </c>
      <c r="JC156" s="57">
        <f>'m12'!BF156+'m12'!BH156+'m12'!BJ156+'m12'!BL156</f>
        <v>0</v>
      </c>
      <c r="JD156" s="58"/>
      <c r="JE156" s="57">
        <f t="shared" si="175"/>
        <v>-3400</v>
      </c>
    </row>
    <row r="157">
      <c r="A157" s="2" t="str">
        <f>IFERROR(__xludf.DUMMYFUNCTION("""COMPUTED_VALUE"""),"Petr Květ")</f>
        <v>Petr Květ</v>
      </c>
      <c r="B157" s="2"/>
      <c r="C157" s="48"/>
      <c r="D157" s="46"/>
      <c r="E157" s="46"/>
      <c r="F157" s="47"/>
      <c r="G157" s="46"/>
      <c r="H157" s="2"/>
      <c r="I157" s="48"/>
      <c r="J157" s="46"/>
      <c r="K157" s="46"/>
      <c r="L157" s="47"/>
      <c r="M157" s="46"/>
      <c r="N157" s="2"/>
      <c r="O157" s="48"/>
      <c r="P157" s="46"/>
      <c r="Q157" s="46"/>
      <c r="R157" s="47"/>
      <c r="S157" s="46"/>
      <c r="T157" s="2"/>
      <c r="U157" s="48"/>
      <c r="V157" s="46"/>
      <c r="W157" s="46"/>
      <c r="X157" s="47"/>
      <c r="Y157" s="46"/>
      <c r="Z157" s="2"/>
      <c r="AA157" s="48"/>
      <c r="AB157" s="46"/>
      <c r="AC157" s="46"/>
      <c r="AD157" s="47"/>
      <c r="AE157" s="46"/>
      <c r="AF157" s="2"/>
      <c r="AG157" s="48"/>
      <c r="AH157" s="46"/>
      <c r="AI157" s="46"/>
      <c r="AJ157" s="47"/>
      <c r="AK157" s="46"/>
      <c r="AL157" s="2"/>
      <c r="AM157" s="48"/>
      <c r="AN157" s="46"/>
      <c r="AO157" s="46"/>
      <c r="AP157" s="47"/>
      <c r="AQ157" s="46"/>
      <c r="AR157" s="2"/>
      <c r="AS157" s="48"/>
      <c r="AT157" s="46"/>
      <c r="AU157" s="46"/>
      <c r="AV157" s="47"/>
      <c r="AW157" s="62"/>
      <c r="AX157" s="2"/>
      <c r="AY157" s="98"/>
      <c r="AZ157" s="46"/>
      <c r="BA157" s="46"/>
      <c r="BB157" s="47"/>
      <c r="BC157" s="46"/>
      <c r="BD157" s="2"/>
      <c r="BE157" s="98"/>
      <c r="BF157" s="46"/>
      <c r="BG157" s="46"/>
      <c r="BH157" s="47"/>
      <c r="BI157" s="46"/>
      <c r="BJ157" s="2"/>
      <c r="BK157" s="98"/>
      <c r="BL157" s="46"/>
      <c r="BM157" s="46"/>
      <c r="BN157" s="47"/>
      <c r="BO157" s="46"/>
      <c r="BP157" s="2"/>
      <c r="BQ157" s="45"/>
      <c r="BR157" s="46"/>
      <c r="BS157" s="46"/>
      <c r="BT157" s="47"/>
      <c r="BU157" s="46"/>
      <c r="BV157" s="2"/>
      <c r="BW157" s="45"/>
      <c r="BX157" s="46"/>
      <c r="BY157" s="46"/>
      <c r="BZ157" s="47"/>
      <c r="CA157" s="46"/>
      <c r="CB157" s="2"/>
      <c r="CC157" s="45"/>
      <c r="CD157" s="46"/>
      <c r="CE157" s="46"/>
      <c r="CF157" s="64"/>
      <c r="CG157" s="46"/>
      <c r="CH157" s="2"/>
      <c r="CI157" s="45"/>
      <c r="CJ157" s="54"/>
      <c r="CK157" s="46"/>
      <c r="CL157" s="64"/>
      <c r="CM157" s="46"/>
      <c r="CN157" s="2"/>
      <c r="CO157" s="45"/>
      <c r="CP157" s="46"/>
      <c r="CQ157" s="46"/>
      <c r="CR157" s="64"/>
      <c r="CS157" s="46"/>
      <c r="CT157" s="2"/>
      <c r="CU157" s="45"/>
      <c r="CV157" s="46"/>
      <c r="CW157" s="46"/>
      <c r="CX157" s="64"/>
      <c r="CY157" s="46"/>
      <c r="CZ157" s="2"/>
      <c r="DA157" s="45"/>
      <c r="DB157" s="46"/>
      <c r="DC157" s="46"/>
      <c r="DD157" s="64"/>
      <c r="DE157" s="46"/>
      <c r="DF157" s="2"/>
      <c r="DG157" s="45"/>
      <c r="DH157" s="46"/>
      <c r="DI157" s="46"/>
      <c r="DJ157" s="64"/>
      <c r="DK157" s="46"/>
      <c r="DL157" s="2"/>
      <c r="DM157" s="45"/>
      <c r="DN157" s="46"/>
      <c r="DO157" s="46"/>
      <c r="DP157" s="64"/>
      <c r="DQ157" s="46"/>
      <c r="DR157" s="2"/>
      <c r="DS157" s="45"/>
      <c r="DT157" s="46"/>
      <c r="DU157" s="46"/>
      <c r="DV157" s="64"/>
      <c r="DW157" s="46"/>
      <c r="DX157" s="2"/>
      <c r="DY157" s="97"/>
      <c r="DZ157" s="63"/>
      <c r="EA157" s="63"/>
      <c r="EB157" s="64"/>
      <c r="EC157" s="63"/>
      <c r="ED157" s="66"/>
      <c r="EE157" s="97"/>
      <c r="EF157" s="63"/>
      <c r="EG157" s="63"/>
      <c r="EH157" s="64"/>
      <c r="EI157" s="63"/>
      <c r="EJ157" s="66"/>
      <c r="EK157" s="97"/>
      <c r="EL157" s="63"/>
      <c r="EM157" s="63"/>
      <c r="EN157" s="64"/>
      <c r="EO157" s="63"/>
      <c r="EP157" s="67"/>
      <c r="EQ157" s="55"/>
      <c r="ER157" s="57"/>
      <c r="ES157" s="57"/>
      <c r="ET157" s="68"/>
      <c r="EU157" s="57"/>
      <c r="EV157" s="67"/>
      <c r="EW157" s="55"/>
      <c r="EX157" s="57"/>
      <c r="EY157" s="57"/>
      <c r="EZ157" s="68"/>
      <c r="FA157" s="57"/>
      <c r="FB157" s="67"/>
      <c r="FC157" s="55"/>
      <c r="FD157" s="57"/>
      <c r="FE157" s="57"/>
      <c r="FF157" s="68"/>
      <c r="FG157" s="57"/>
      <c r="FH157" s="66"/>
      <c r="FI157" s="97"/>
      <c r="FJ157" s="63"/>
      <c r="FK157" s="63"/>
      <c r="FL157" s="64"/>
      <c r="FM157" s="63"/>
      <c r="FN157" s="67"/>
      <c r="FO157" s="55"/>
      <c r="FP157" s="57"/>
      <c r="FQ157" s="57"/>
      <c r="FR157" s="68"/>
      <c r="FS157" s="57"/>
      <c r="FT157" s="67"/>
      <c r="FU157" s="55"/>
      <c r="FV157" s="57"/>
      <c r="FW157" s="57"/>
      <c r="FX157" s="68"/>
      <c r="FY157" s="57"/>
      <c r="FZ157" s="67"/>
      <c r="GA157" s="55"/>
      <c r="GB157" s="57"/>
      <c r="GC157" s="57"/>
      <c r="GD157" s="68"/>
      <c r="GE157" s="57"/>
      <c r="GF157" s="67"/>
      <c r="GG157" s="55"/>
      <c r="GH157" s="57"/>
      <c r="GI157" s="57"/>
      <c r="GJ157" s="68"/>
      <c r="GK157" s="57"/>
      <c r="GL157" s="67"/>
      <c r="GM157" s="55"/>
      <c r="GN157" s="57"/>
      <c r="GO157" s="57"/>
      <c r="GP157" s="68"/>
      <c r="GQ157" s="57"/>
      <c r="GR157" s="61"/>
      <c r="GS157" s="55"/>
      <c r="GT157" s="57"/>
      <c r="GU157" s="57"/>
      <c r="GV157" s="58"/>
      <c r="GW157" s="57"/>
      <c r="GX157" s="61"/>
      <c r="GY157" s="55">
        <f>'m10'!BA157+'m10'!BC157+'m10'!BE157+'m10'!BG157+'m10'!BI157+'m10'!BK157+'m11'!C157</f>
        <v>0</v>
      </c>
      <c r="GZ157" s="57">
        <f t="shared" si="156"/>
        <v>0</v>
      </c>
      <c r="HA157" s="57">
        <f>'m10'!BB157+'m10'!BD157+'m10'!BF157+'m10'!BH157+'m10'!BJ157+'m10'!BL157+'m11'!D157</f>
        <v>0</v>
      </c>
      <c r="HB157" s="58"/>
      <c r="HC157" s="57">
        <f t="shared" si="157"/>
        <v>0</v>
      </c>
      <c r="HD157" s="67"/>
      <c r="HE157" s="55">
        <f>'m11'!E157+'m11'!G157+'m11'!I157+'m11'!K157+'m11'!M157+'m11'!O157+'m11'!Q157</f>
        <v>0</v>
      </c>
      <c r="HF157" s="57">
        <f t="shared" si="158"/>
        <v>0</v>
      </c>
      <c r="HG157" s="57">
        <f>'m11'!F157+'m11'!H157+'m11'!J157+'m11'!L157+'m11'!N157+'m11'!P157+'m11'!R157</f>
        <v>0</v>
      </c>
      <c r="HH157" s="68"/>
      <c r="HI157" s="57">
        <f t="shared" si="159"/>
        <v>0</v>
      </c>
      <c r="HJ157" s="67"/>
      <c r="HK157" s="55">
        <f>'m11'!S157+'m11'!U157+'m11'!W157+'m11'!Y157+'m11'!AA157+'m11'!AC157+'m11'!AE157</f>
        <v>0</v>
      </c>
      <c r="HL157" s="57">
        <f t="shared" si="160"/>
        <v>0</v>
      </c>
      <c r="HM157" s="57">
        <f>'m11'!T157+'m11'!V157+'m11'!X157+'m11'!Z157+'m11'!AB157+'m11'!AD157+'m11'!AF157</f>
        <v>0</v>
      </c>
      <c r="HN157" s="68"/>
      <c r="HO157" s="57">
        <f t="shared" si="161"/>
        <v>0</v>
      </c>
      <c r="HP157" s="61"/>
      <c r="HQ157" s="55">
        <f>'m11'!AG157+'m11'!AI157+'m11'!AK157+'m11'!AM157+'m11'!AO157+'m11'!AQ157+'m11'!AS157</f>
        <v>0</v>
      </c>
      <c r="HR157" s="57">
        <f t="shared" si="162"/>
        <v>0</v>
      </c>
      <c r="HS157" s="57">
        <f>'m11'!AH157+'m11'!AJ157+'m11'!AL157+'m11'!AN157+'m11'!AP157+'m11'!AR157+'m11'!AT157</f>
        <v>0</v>
      </c>
      <c r="HT157" s="58"/>
      <c r="HU157" s="57">
        <f t="shared" si="163"/>
        <v>0</v>
      </c>
      <c r="HV157" s="61"/>
      <c r="HW157" s="55">
        <f>'m11'!AU157+'m11'!AW157+'m11'!AY157+'m11'!BA157+'m11'!BC157+'m11'!BE157+'m11'!BG157</f>
        <v>0</v>
      </c>
      <c r="HX157" s="57">
        <f t="shared" si="164"/>
        <v>0</v>
      </c>
      <c r="HY157" s="57">
        <f>'m11'!AV157+'m11'!AX157+'m11'!AZ157+'m11'!BB157+'m11'!BD157+'m11'!BF157+'m11'!BH157</f>
        <v>0</v>
      </c>
      <c r="HZ157" s="58"/>
      <c r="IA157" s="57">
        <f t="shared" si="165"/>
        <v>0</v>
      </c>
      <c r="IB157" s="61">
        <f>IFERROR(__xludf.DUMMYFUNCTION("""COMPUTED_VALUE"""),100.0)</f>
        <v>100</v>
      </c>
      <c r="IC157" s="55">
        <f>'m11'!BI157+'m12'!C157+'m12'!E157+'m12'!G157+'m12'!I157+'m12'!K157+'m12'!M157</f>
        <v>0</v>
      </c>
      <c r="ID157" s="57">
        <f t="shared" si="166"/>
        <v>0</v>
      </c>
      <c r="IE157" s="57">
        <f>'m11'!BJ157+'m12'!D157+'m12'!F157+'m12'!H157+'m12'!J157+'m12'!L157+'m12'!N157</f>
        <v>0</v>
      </c>
      <c r="IF157" s="58"/>
      <c r="IG157" s="57">
        <f t="shared" si="167"/>
        <v>0</v>
      </c>
      <c r="IH157" s="61"/>
      <c r="II157" s="55">
        <f>'m12'!O157+'m12'!Q157+'m12'!S157+'m12'!U157+'m12'!W157+'m12'!Y157+'m12'!AA157</f>
        <v>11</v>
      </c>
      <c r="IJ157" s="57">
        <f t="shared" si="168"/>
        <v>1100</v>
      </c>
      <c r="IK157" s="57">
        <f>'m12'!P157+'m12'!R157+'m12'!T157+'m12'!V157+'m12'!X157+'m12'!Z157+'m12'!AB157</f>
        <v>0</v>
      </c>
      <c r="IL157" s="58"/>
      <c r="IM157" s="57">
        <f t="shared" si="169"/>
        <v>-1100</v>
      </c>
      <c r="IN157" s="61"/>
      <c r="IO157" s="55">
        <f>'m12'!AC157+'m12'!AE157+'m12'!AG157+'m12'!AI157+'m12'!AK157+'m12'!AM157+'m12'!AO157</f>
        <v>10</v>
      </c>
      <c r="IP157" s="57">
        <f t="shared" si="170"/>
        <v>1000</v>
      </c>
      <c r="IQ157" s="57">
        <f>'m12'!AD157+'m12'!AF157+'m12'!AH157+'m12'!AJ157+'m12'!AL157+'m12'!AN157+'m12'!AP157</f>
        <v>0</v>
      </c>
      <c r="IR157" s="58"/>
      <c r="IS157" s="57">
        <f t="shared" si="171"/>
        <v>-1000</v>
      </c>
      <c r="IT157" s="61"/>
      <c r="IU157" s="55">
        <f>'m12'!AQ157+'m12'!AS157+'m12'!AU157+'m12'!AW157+'m12'!AY157+'m12'!BA157+'m12'!BC157</f>
        <v>10</v>
      </c>
      <c r="IV157" s="57">
        <f t="shared" si="172"/>
        <v>1000</v>
      </c>
      <c r="IW157" s="57">
        <f>'m12'!AR157+'m12'!AT157+'m12'!AV157+'m12'!AX157+'m12'!AZ157+'m12'!BB157+'m12'!BD157</f>
        <v>0</v>
      </c>
      <c r="IX157" s="58"/>
      <c r="IY157" s="57">
        <f t="shared" si="173"/>
        <v>-1000</v>
      </c>
      <c r="IZ157" s="61"/>
      <c r="JA157" s="55">
        <f>'m12'!BE157+'m12'!BG157+'m12'!BI157+'m12'!BK157</f>
        <v>5.5</v>
      </c>
      <c r="JB157" s="57">
        <f t="shared" si="174"/>
        <v>550</v>
      </c>
      <c r="JC157" s="57">
        <f>'m12'!BF157+'m12'!BH157+'m12'!BJ157+'m12'!BL157</f>
        <v>0</v>
      </c>
      <c r="JD157" s="58"/>
      <c r="JE157" s="57">
        <f t="shared" si="175"/>
        <v>-550</v>
      </c>
    </row>
    <row r="158">
      <c r="A158" s="2" t="str">
        <f>IFERROR(__xludf.DUMMYFUNCTION("""COMPUTED_VALUE"""),"Rostislav Horváth")</f>
        <v>Rostislav Horváth</v>
      </c>
      <c r="B158" s="2"/>
      <c r="C158" s="48"/>
      <c r="D158" s="46"/>
      <c r="E158" s="46"/>
      <c r="F158" s="47"/>
      <c r="G158" s="46"/>
      <c r="H158" s="2"/>
      <c r="I158" s="48"/>
      <c r="J158" s="46"/>
      <c r="K158" s="46"/>
      <c r="L158" s="47"/>
      <c r="M158" s="46"/>
      <c r="N158" s="2"/>
      <c r="O158" s="48"/>
      <c r="P158" s="46"/>
      <c r="Q158" s="46"/>
      <c r="R158" s="47"/>
      <c r="S158" s="46"/>
      <c r="T158" s="2"/>
      <c r="U158" s="48"/>
      <c r="V158" s="46"/>
      <c r="W158" s="46"/>
      <c r="X158" s="47"/>
      <c r="Y158" s="46"/>
      <c r="Z158" s="2"/>
      <c r="AA158" s="48"/>
      <c r="AB158" s="46"/>
      <c r="AC158" s="46"/>
      <c r="AD158" s="47"/>
      <c r="AE158" s="46"/>
      <c r="AF158" s="2"/>
      <c r="AG158" s="48"/>
      <c r="AH158" s="46"/>
      <c r="AI158" s="46"/>
      <c r="AJ158" s="47"/>
      <c r="AK158" s="46"/>
      <c r="AL158" s="2"/>
      <c r="AM158" s="48"/>
      <c r="AN158" s="46"/>
      <c r="AO158" s="46"/>
      <c r="AP158" s="47"/>
      <c r="AQ158" s="46"/>
      <c r="AR158" s="2"/>
      <c r="AS158" s="48"/>
      <c r="AT158" s="46"/>
      <c r="AU158" s="46"/>
      <c r="AV158" s="47"/>
      <c r="AW158" s="62"/>
      <c r="AX158" s="2"/>
      <c r="AY158" s="98"/>
      <c r="AZ158" s="46"/>
      <c r="BA158" s="46"/>
      <c r="BB158" s="47"/>
      <c r="BC158" s="46"/>
      <c r="BD158" s="2"/>
      <c r="BE158" s="98"/>
      <c r="BF158" s="46"/>
      <c r="BG158" s="46"/>
      <c r="BH158" s="47"/>
      <c r="BI158" s="46"/>
      <c r="BJ158" s="2"/>
      <c r="BK158" s="98"/>
      <c r="BL158" s="46"/>
      <c r="BM158" s="46"/>
      <c r="BN158" s="47"/>
      <c r="BO158" s="46"/>
      <c r="BP158" s="2"/>
      <c r="BQ158" s="45"/>
      <c r="BR158" s="46"/>
      <c r="BS158" s="46"/>
      <c r="BT158" s="47"/>
      <c r="BU158" s="46"/>
      <c r="BV158" s="2"/>
      <c r="BW158" s="45"/>
      <c r="BX158" s="46"/>
      <c r="BY158" s="46"/>
      <c r="BZ158" s="47"/>
      <c r="CA158" s="46"/>
      <c r="CB158" s="2"/>
      <c r="CC158" s="45"/>
      <c r="CD158" s="46"/>
      <c r="CE158" s="46"/>
      <c r="CF158" s="64"/>
      <c r="CG158" s="46"/>
      <c r="CH158" s="2"/>
      <c r="CI158" s="45"/>
      <c r="CJ158" s="54"/>
      <c r="CK158" s="46"/>
      <c r="CL158" s="64"/>
      <c r="CM158" s="46"/>
      <c r="CN158" s="2"/>
      <c r="CO158" s="45"/>
      <c r="CP158" s="46"/>
      <c r="CQ158" s="46"/>
      <c r="CR158" s="64"/>
      <c r="CS158" s="46"/>
      <c r="CT158" s="2"/>
      <c r="CU158" s="45"/>
      <c r="CV158" s="46"/>
      <c r="CW158" s="46"/>
      <c r="CX158" s="64"/>
      <c r="CY158" s="46"/>
      <c r="CZ158" s="2"/>
      <c r="DA158" s="45"/>
      <c r="DB158" s="46"/>
      <c r="DC158" s="46"/>
      <c r="DD158" s="64"/>
      <c r="DE158" s="46"/>
      <c r="DF158" s="2"/>
      <c r="DG158" s="45"/>
      <c r="DH158" s="46"/>
      <c r="DI158" s="46"/>
      <c r="DJ158" s="64"/>
      <c r="DK158" s="46"/>
      <c r="DL158" s="2"/>
      <c r="DM158" s="45"/>
      <c r="DN158" s="46"/>
      <c r="DO158" s="46"/>
      <c r="DP158" s="64"/>
      <c r="DQ158" s="46"/>
      <c r="DR158" s="2"/>
      <c r="DS158" s="45"/>
      <c r="DT158" s="46"/>
      <c r="DU158" s="46"/>
      <c r="DV158" s="64"/>
      <c r="DW158" s="46"/>
      <c r="DX158" s="2"/>
      <c r="DY158" s="97"/>
      <c r="DZ158" s="63"/>
      <c r="EA158" s="63"/>
      <c r="EB158" s="64"/>
      <c r="EC158" s="63"/>
      <c r="ED158" s="66"/>
      <c r="EE158" s="97"/>
      <c r="EF158" s="63"/>
      <c r="EG158" s="63"/>
      <c r="EH158" s="64"/>
      <c r="EI158" s="63"/>
      <c r="EJ158" s="66"/>
      <c r="EK158" s="97"/>
      <c r="EL158" s="63"/>
      <c r="EM158" s="63"/>
      <c r="EN158" s="64"/>
      <c r="EO158" s="63"/>
      <c r="EP158" s="67"/>
      <c r="EQ158" s="55"/>
      <c r="ER158" s="57"/>
      <c r="ES158" s="57"/>
      <c r="ET158" s="68"/>
      <c r="EU158" s="57"/>
      <c r="EV158" s="67"/>
      <c r="EW158" s="55"/>
      <c r="EX158" s="57"/>
      <c r="EY158" s="57"/>
      <c r="EZ158" s="68"/>
      <c r="FA158" s="57"/>
      <c r="FB158" s="67"/>
      <c r="FC158" s="55"/>
      <c r="FD158" s="57"/>
      <c r="FE158" s="57"/>
      <c r="FF158" s="68"/>
      <c r="FG158" s="57"/>
      <c r="FH158" s="66"/>
      <c r="FI158" s="97"/>
      <c r="FJ158" s="63"/>
      <c r="FK158" s="63"/>
      <c r="FL158" s="64"/>
      <c r="FM158" s="63"/>
      <c r="FN158" s="67"/>
      <c r="FO158" s="55"/>
      <c r="FP158" s="57"/>
      <c r="FQ158" s="57"/>
      <c r="FR158" s="68"/>
      <c r="FS158" s="57"/>
      <c r="FT158" s="67"/>
      <c r="FU158" s="55"/>
      <c r="FV158" s="57"/>
      <c r="FW158" s="57"/>
      <c r="FX158" s="68"/>
      <c r="FY158" s="57"/>
      <c r="FZ158" s="67"/>
      <c r="GA158" s="55"/>
      <c r="GB158" s="57"/>
      <c r="GC158" s="57"/>
      <c r="GD158" s="68"/>
      <c r="GE158" s="57"/>
      <c r="GF158" s="67"/>
      <c r="GG158" s="55"/>
      <c r="GH158" s="57"/>
      <c r="GI158" s="57"/>
      <c r="GJ158" s="68"/>
      <c r="GK158" s="57"/>
      <c r="GL158" s="67"/>
      <c r="GM158" s="55"/>
      <c r="GN158" s="57"/>
      <c r="GO158" s="57"/>
      <c r="GP158" s="68"/>
      <c r="GQ158" s="57"/>
      <c r="GR158" s="61"/>
      <c r="GS158" s="55"/>
      <c r="GT158" s="57"/>
      <c r="GU158" s="57"/>
      <c r="GV158" s="58"/>
      <c r="GW158" s="57"/>
      <c r="GX158" s="61"/>
      <c r="GY158" s="55">
        <f>'m10'!BA158+'m10'!BC158+'m10'!BE158+'m10'!BG158+'m10'!BI158+'m10'!BK158+'m11'!C158</f>
        <v>0</v>
      </c>
      <c r="GZ158" s="57">
        <f t="shared" si="156"/>
        <v>0</v>
      </c>
      <c r="HA158" s="57">
        <f>'m10'!BB158+'m10'!BD158+'m10'!BF158+'m10'!BH158+'m10'!BJ158+'m10'!BL158+'m11'!D158</f>
        <v>0</v>
      </c>
      <c r="HB158" s="58"/>
      <c r="HC158" s="57">
        <f t="shared" si="157"/>
        <v>0</v>
      </c>
      <c r="HD158" s="67"/>
      <c r="HE158" s="55">
        <f>'m11'!E158+'m11'!G158+'m11'!I158+'m11'!K158+'m11'!M158+'m11'!O158+'m11'!Q158</f>
        <v>0</v>
      </c>
      <c r="HF158" s="57">
        <f t="shared" si="158"/>
        <v>0</v>
      </c>
      <c r="HG158" s="57">
        <f>'m11'!F158+'m11'!H158+'m11'!J158+'m11'!L158+'m11'!N158+'m11'!P158+'m11'!R158</f>
        <v>0</v>
      </c>
      <c r="HH158" s="68"/>
      <c r="HI158" s="57">
        <f t="shared" si="159"/>
        <v>0</v>
      </c>
      <c r="HJ158" s="67"/>
      <c r="HK158" s="55">
        <f>'m11'!S158+'m11'!U158+'m11'!W158+'m11'!Y158+'m11'!AA158+'m11'!AC158+'m11'!AE158</f>
        <v>0</v>
      </c>
      <c r="HL158" s="57">
        <f t="shared" si="160"/>
        <v>0</v>
      </c>
      <c r="HM158" s="57">
        <f>'m11'!T158+'m11'!V158+'m11'!X158+'m11'!Z158+'m11'!AB158+'m11'!AD158+'m11'!AF158</f>
        <v>0</v>
      </c>
      <c r="HN158" s="68"/>
      <c r="HO158" s="57">
        <f t="shared" si="161"/>
        <v>0</v>
      </c>
      <c r="HP158" s="61"/>
      <c r="HQ158" s="55">
        <f>'m11'!AG158+'m11'!AI158+'m11'!AK158+'m11'!AM158+'m11'!AO158+'m11'!AQ158+'m11'!AS158</f>
        <v>0</v>
      </c>
      <c r="HR158" s="57">
        <f t="shared" si="162"/>
        <v>0</v>
      </c>
      <c r="HS158" s="57">
        <f>'m11'!AH158+'m11'!AJ158+'m11'!AL158+'m11'!AN158+'m11'!AP158+'m11'!AR158+'m11'!AT158</f>
        <v>0</v>
      </c>
      <c r="HT158" s="58"/>
      <c r="HU158" s="57">
        <f t="shared" si="163"/>
        <v>0</v>
      </c>
      <c r="HV158" s="61"/>
      <c r="HW158" s="55">
        <f>'m11'!AU158+'m11'!AW158+'m11'!AY158+'m11'!BA158+'m11'!BC158+'m11'!BE158+'m11'!BG158</f>
        <v>0</v>
      </c>
      <c r="HX158" s="57">
        <f t="shared" si="164"/>
        <v>0</v>
      </c>
      <c r="HY158" s="57">
        <f>'m11'!AV158+'m11'!AX158+'m11'!AZ158+'m11'!BB158+'m11'!BD158+'m11'!BF158+'m11'!BH158</f>
        <v>0</v>
      </c>
      <c r="HZ158" s="58"/>
      <c r="IA158" s="57">
        <f t="shared" si="165"/>
        <v>0</v>
      </c>
      <c r="IB158" s="61">
        <f>IFERROR(__xludf.DUMMYFUNCTION("""COMPUTED_VALUE"""),100.0)</f>
        <v>100</v>
      </c>
      <c r="IC158" s="55">
        <f>'m11'!BI158+'m12'!C158+'m12'!E158+'m12'!G158+'m12'!I158+'m12'!K158+'m12'!M158</f>
        <v>0</v>
      </c>
      <c r="ID158" s="57">
        <f t="shared" si="166"/>
        <v>0</v>
      </c>
      <c r="IE158" s="57">
        <f>'m11'!BJ158+'m12'!D158+'m12'!F158+'m12'!H158+'m12'!J158+'m12'!L158+'m12'!N158</f>
        <v>0</v>
      </c>
      <c r="IF158" s="58"/>
      <c r="IG158" s="57">
        <f t="shared" si="167"/>
        <v>0</v>
      </c>
      <c r="IH158" s="61"/>
      <c r="II158" s="55">
        <f>'m12'!O158+'m12'!Q158+'m12'!S158+'m12'!U158+'m12'!W158+'m12'!Y158+'m12'!AA158</f>
        <v>0</v>
      </c>
      <c r="IJ158" s="57">
        <f t="shared" si="168"/>
        <v>0</v>
      </c>
      <c r="IK158" s="57">
        <f>'m12'!P158+'m12'!R158+'m12'!T158+'m12'!V158+'m12'!X158+'m12'!Z158+'m12'!AB158</f>
        <v>0</v>
      </c>
      <c r="IL158" s="58"/>
      <c r="IM158" s="57">
        <f t="shared" si="169"/>
        <v>0</v>
      </c>
      <c r="IN158" s="61"/>
      <c r="IO158" s="55">
        <f>'m12'!AC158+'m12'!AE158+'m12'!AG158+'m12'!AI158+'m12'!AK158+'m12'!AM158+'m12'!AO158</f>
        <v>4.5</v>
      </c>
      <c r="IP158" s="57">
        <f t="shared" si="170"/>
        <v>450</v>
      </c>
      <c r="IQ158" s="57">
        <f>'m12'!AD158+'m12'!AF158+'m12'!AH158+'m12'!AJ158+'m12'!AL158+'m12'!AN158+'m12'!AP158</f>
        <v>0</v>
      </c>
      <c r="IR158" s="58"/>
      <c r="IS158" s="57">
        <f t="shared" si="171"/>
        <v>-450</v>
      </c>
      <c r="IT158" s="61"/>
      <c r="IU158" s="55">
        <f>'m12'!AQ158+'m12'!AS158+'m12'!AU158+'m12'!AW158+'m12'!AY158+'m12'!BA158+'m12'!BC158</f>
        <v>9</v>
      </c>
      <c r="IV158" s="57">
        <f t="shared" si="172"/>
        <v>900</v>
      </c>
      <c r="IW158" s="57">
        <f>'m12'!AR158+'m12'!AT158+'m12'!AV158+'m12'!AX158+'m12'!AZ158+'m12'!BB158+'m12'!BD158</f>
        <v>0</v>
      </c>
      <c r="IX158" s="58"/>
      <c r="IY158" s="57">
        <f t="shared" si="173"/>
        <v>-900</v>
      </c>
      <c r="IZ158" s="61"/>
      <c r="JA158" s="55">
        <f>'m12'!BE158+'m12'!BG158+'m12'!BI158+'m12'!BK158</f>
        <v>0</v>
      </c>
      <c r="JB158" s="57">
        <f t="shared" si="174"/>
        <v>0</v>
      </c>
      <c r="JC158" s="57">
        <f>'m12'!BF158+'m12'!BH158+'m12'!BJ158+'m12'!BL158</f>
        <v>0</v>
      </c>
      <c r="JD158" s="58"/>
      <c r="JE158" s="57">
        <f t="shared" si="175"/>
        <v>0</v>
      </c>
    </row>
    <row r="159">
      <c r="A159" s="2" t="str">
        <f>IFERROR(__xludf.DUMMYFUNCTION("""COMPUTED_VALUE"""),"Martina Szabóová")</f>
        <v>Martina Szabóová</v>
      </c>
      <c r="B159" s="2"/>
      <c r="C159" s="48"/>
      <c r="D159" s="46"/>
      <c r="E159" s="46"/>
      <c r="F159" s="47"/>
      <c r="G159" s="46"/>
      <c r="H159" s="2"/>
      <c r="I159" s="48"/>
      <c r="J159" s="46"/>
      <c r="K159" s="46"/>
      <c r="L159" s="47"/>
      <c r="M159" s="46"/>
      <c r="N159" s="2"/>
      <c r="O159" s="48"/>
      <c r="P159" s="46"/>
      <c r="Q159" s="46"/>
      <c r="R159" s="47"/>
      <c r="S159" s="46"/>
      <c r="T159" s="2"/>
      <c r="U159" s="48"/>
      <c r="V159" s="46"/>
      <c r="W159" s="46"/>
      <c r="X159" s="47"/>
      <c r="Y159" s="46"/>
      <c r="Z159" s="2"/>
      <c r="AA159" s="48"/>
      <c r="AB159" s="46"/>
      <c r="AC159" s="46"/>
      <c r="AD159" s="47"/>
      <c r="AE159" s="46"/>
      <c r="AF159" s="2"/>
      <c r="AG159" s="48"/>
      <c r="AH159" s="46"/>
      <c r="AI159" s="46"/>
      <c r="AJ159" s="47"/>
      <c r="AK159" s="46"/>
      <c r="AL159" s="2"/>
      <c r="AM159" s="48"/>
      <c r="AN159" s="46"/>
      <c r="AO159" s="46"/>
      <c r="AP159" s="47"/>
      <c r="AQ159" s="46"/>
      <c r="AR159" s="2"/>
      <c r="AS159" s="48"/>
      <c r="AT159" s="46"/>
      <c r="AU159" s="46"/>
      <c r="AV159" s="47"/>
      <c r="AW159" s="62"/>
      <c r="AX159" s="2"/>
      <c r="AY159" s="98"/>
      <c r="AZ159" s="46"/>
      <c r="BA159" s="46"/>
      <c r="BB159" s="47"/>
      <c r="BC159" s="46"/>
      <c r="BD159" s="2"/>
      <c r="BE159" s="98"/>
      <c r="BF159" s="46"/>
      <c r="BG159" s="46"/>
      <c r="BH159" s="47"/>
      <c r="BI159" s="46"/>
      <c r="BJ159" s="2"/>
      <c r="BK159" s="98"/>
      <c r="BL159" s="46"/>
      <c r="BM159" s="46"/>
      <c r="BN159" s="47"/>
      <c r="BO159" s="46"/>
      <c r="BP159" s="2"/>
      <c r="BQ159" s="45"/>
      <c r="BR159" s="46"/>
      <c r="BS159" s="46"/>
      <c r="BT159" s="47"/>
      <c r="BU159" s="46"/>
      <c r="BV159" s="2"/>
      <c r="BW159" s="45"/>
      <c r="BX159" s="46"/>
      <c r="BY159" s="46"/>
      <c r="BZ159" s="47"/>
      <c r="CA159" s="46"/>
      <c r="CB159" s="2"/>
      <c r="CC159" s="45"/>
      <c r="CD159" s="46"/>
      <c r="CE159" s="46"/>
      <c r="CF159" s="64"/>
      <c r="CG159" s="46"/>
      <c r="CH159" s="2"/>
      <c r="CI159" s="45"/>
      <c r="CJ159" s="54"/>
      <c r="CK159" s="46"/>
      <c r="CL159" s="64"/>
      <c r="CM159" s="46"/>
      <c r="CN159" s="2"/>
      <c r="CO159" s="45"/>
      <c r="CP159" s="46"/>
      <c r="CQ159" s="46"/>
      <c r="CR159" s="64"/>
      <c r="CS159" s="46"/>
      <c r="CT159" s="2"/>
      <c r="CU159" s="45"/>
      <c r="CV159" s="46"/>
      <c r="CW159" s="46"/>
      <c r="CX159" s="64"/>
      <c r="CY159" s="46"/>
      <c r="CZ159" s="2"/>
      <c r="DA159" s="45"/>
      <c r="DB159" s="46"/>
      <c r="DC159" s="46"/>
      <c r="DD159" s="64"/>
      <c r="DE159" s="46"/>
      <c r="DF159" s="2"/>
      <c r="DG159" s="45"/>
      <c r="DH159" s="46"/>
      <c r="DI159" s="46"/>
      <c r="DJ159" s="64"/>
      <c r="DK159" s="46"/>
      <c r="DL159" s="2"/>
      <c r="DM159" s="45"/>
      <c r="DN159" s="46"/>
      <c r="DO159" s="46"/>
      <c r="DP159" s="64"/>
      <c r="DQ159" s="46"/>
      <c r="DR159" s="2"/>
      <c r="DS159" s="45"/>
      <c r="DT159" s="46"/>
      <c r="DU159" s="46"/>
      <c r="DV159" s="64"/>
      <c r="DW159" s="46"/>
      <c r="DX159" s="2"/>
      <c r="DY159" s="97"/>
      <c r="DZ159" s="63"/>
      <c r="EA159" s="63"/>
      <c r="EB159" s="64"/>
      <c r="EC159" s="63"/>
      <c r="ED159" s="66"/>
      <c r="EE159" s="97"/>
      <c r="EF159" s="63"/>
      <c r="EG159" s="63"/>
      <c r="EH159" s="64"/>
      <c r="EI159" s="63"/>
      <c r="EJ159" s="66"/>
      <c r="EK159" s="97"/>
      <c r="EL159" s="63"/>
      <c r="EM159" s="63"/>
      <c r="EN159" s="64"/>
      <c r="EO159" s="63"/>
      <c r="EP159" s="67"/>
      <c r="EQ159" s="55"/>
      <c r="ER159" s="57"/>
      <c r="ES159" s="57"/>
      <c r="ET159" s="68"/>
      <c r="EU159" s="57"/>
      <c r="EV159" s="67"/>
      <c r="EW159" s="55"/>
      <c r="EX159" s="57"/>
      <c r="EY159" s="57"/>
      <c r="EZ159" s="68"/>
      <c r="FA159" s="57"/>
      <c r="FB159" s="67"/>
      <c r="FC159" s="55"/>
      <c r="FD159" s="57"/>
      <c r="FE159" s="57"/>
      <c r="FF159" s="68"/>
      <c r="FG159" s="57"/>
      <c r="FH159" s="66"/>
      <c r="FI159" s="97"/>
      <c r="FJ159" s="63"/>
      <c r="FK159" s="63"/>
      <c r="FL159" s="64"/>
      <c r="FM159" s="63"/>
      <c r="FN159" s="67"/>
      <c r="FO159" s="55"/>
      <c r="FP159" s="57"/>
      <c r="FQ159" s="57"/>
      <c r="FR159" s="68"/>
      <c r="FS159" s="57"/>
      <c r="FT159" s="67"/>
      <c r="FU159" s="55"/>
      <c r="FV159" s="57"/>
      <c r="FW159" s="57"/>
      <c r="FX159" s="68"/>
      <c r="FY159" s="57"/>
      <c r="FZ159" s="67"/>
      <c r="GA159" s="55"/>
      <c r="GB159" s="57"/>
      <c r="GC159" s="57"/>
      <c r="GD159" s="68"/>
      <c r="GE159" s="57"/>
      <c r="GF159" s="67"/>
      <c r="GG159" s="55"/>
      <c r="GH159" s="57"/>
      <c r="GI159" s="57"/>
      <c r="GJ159" s="68"/>
      <c r="GK159" s="57"/>
      <c r="GL159" s="67"/>
      <c r="GM159" s="55"/>
      <c r="GN159" s="57"/>
      <c r="GO159" s="57"/>
      <c r="GP159" s="68"/>
      <c r="GQ159" s="57"/>
      <c r="GR159" s="61"/>
      <c r="GS159" s="55"/>
      <c r="GT159" s="57"/>
      <c r="GU159" s="57"/>
      <c r="GV159" s="58"/>
      <c r="GW159" s="57"/>
      <c r="GX159" s="61"/>
      <c r="GY159" s="55">
        <f>'m10'!BA159+'m10'!BC159+'m10'!BE159+'m10'!BG159+'m10'!BI159+'m10'!BK159+'m11'!C159</f>
        <v>0</v>
      </c>
      <c r="GZ159" s="57">
        <f t="shared" si="156"/>
        <v>0</v>
      </c>
      <c r="HA159" s="57">
        <f>'m10'!BB159+'m10'!BD159+'m10'!BF159+'m10'!BH159+'m10'!BJ159+'m10'!BL159+'m11'!D159</f>
        <v>0</v>
      </c>
      <c r="HB159" s="58"/>
      <c r="HC159" s="57">
        <f t="shared" si="157"/>
        <v>0</v>
      </c>
      <c r="HD159" s="67"/>
      <c r="HE159" s="55">
        <f>'m11'!E159+'m11'!G159+'m11'!I159+'m11'!K159+'m11'!M159+'m11'!O159+'m11'!Q159</f>
        <v>0</v>
      </c>
      <c r="HF159" s="57">
        <f t="shared" si="158"/>
        <v>0</v>
      </c>
      <c r="HG159" s="57">
        <f>'m11'!F159+'m11'!H159+'m11'!J159+'m11'!L159+'m11'!N159+'m11'!P159+'m11'!R159</f>
        <v>0</v>
      </c>
      <c r="HH159" s="68"/>
      <c r="HI159" s="57">
        <f t="shared" si="159"/>
        <v>0</v>
      </c>
      <c r="HJ159" s="67"/>
      <c r="HK159" s="55">
        <f>'m11'!S159+'m11'!U159+'m11'!W159+'m11'!Y159+'m11'!AA159+'m11'!AC159+'m11'!AE159</f>
        <v>0</v>
      </c>
      <c r="HL159" s="57">
        <f t="shared" si="160"/>
        <v>0</v>
      </c>
      <c r="HM159" s="57">
        <f>'m11'!T159+'m11'!V159+'m11'!X159+'m11'!Z159+'m11'!AB159+'m11'!AD159+'m11'!AF159</f>
        <v>0</v>
      </c>
      <c r="HN159" s="68"/>
      <c r="HO159" s="57">
        <f t="shared" si="161"/>
        <v>0</v>
      </c>
      <c r="HP159" s="61"/>
      <c r="HQ159" s="55">
        <f>'m11'!AG159+'m11'!AI159+'m11'!AK159+'m11'!AM159+'m11'!AO159+'m11'!AQ159+'m11'!AS159</f>
        <v>0</v>
      </c>
      <c r="HR159" s="57">
        <f t="shared" si="162"/>
        <v>0</v>
      </c>
      <c r="HS159" s="57">
        <f>'m11'!AH159+'m11'!AJ159+'m11'!AL159+'m11'!AN159+'m11'!AP159+'m11'!AR159+'m11'!AT159</f>
        <v>0</v>
      </c>
      <c r="HT159" s="58"/>
      <c r="HU159" s="57">
        <f t="shared" si="163"/>
        <v>0</v>
      </c>
      <c r="HV159" s="61"/>
      <c r="HW159" s="55">
        <f>'m11'!AU159+'m11'!AW159+'m11'!AY159+'m11'!BA159+'m11'!BC159+'m11'!BE159+'m11'!BG159</f>
        <v>0</v>
      </c>
      <c r="HX159" s="57">
        <f t="shared" si="164"/>
        <v>0</v>
      </c>
      <c r="HY159" s="57">
        <f>'m11'!AV159+'m11'!AX159+'m11'!AZ159+'m11'!BB159+'m11'!BD159+'m11'!BF159+'m11'!BH159</f>
        <v>0</v>
      </c>
      <c r="HZ159" s="58"/>
      <c r="IA159" s="57">
        <f t="shared" si="165"/>
        <v>0</v>
      </c>
      <c r="IB159" s="61">
        <f>IFERROR(__xludf.DUMMYFUNCTION("""COMPUTED_VALUE"""),100.0)</f>
        <v>100</v>
      </c>
      <c r="IC159" s="55">
        <f>'m11'!BI159+'m12'!C159+'m12'!E159+'m12'!G159+'m12'!I159+'m12'!K159+'m12'!M159</f>
        <v>0</v>
      </c>
      <c r="ID159" s="57">
        <f t="shared" si="166"/>
        <v>0</v>
      </c>
      <c r="IE159" s="57">
        <f>'m11'!BJ159+'m12'!D159+'m12'!F159+'m12'!H159+'m12'!J159+'m12'!L159+'m12'!N159</f>
        <v>0</v>
      </c>
      <c r="IF159" s="58"/>
      <c r="IG159" s="57">
        <f t="shared" si="167"/>
        <v>0</v>
      </c>
      <c r="IH159" s="61"/>
      <c r="II159" s="55">
        <f>'m12'!O159+'m12'!Q159+'m12'!S159+'m12'!U159+'m12'!W159+'m12'!Y159+'m12'!AA159</f>
        <v>0</v>
      </c>
      <c r="IJ159" s="57">
        <f t="shared" si="168"/>
        <v>0</v>
      </c>
      <c r="IK159" s="57">
        <f>'m12'!P159+'m12'!R159+'m12'!T159+'m12'!V159+'m12'!X159+'m12'!Z159+'m12'!AB159</f>
        <v>0</v>
      </c>
      <c r="IL159" s="58"/>
      <c r="IM159" s="57">
        <f t="shared" si="169"/>
        <v>0</v>
      </c>
      <c r="IN159" s="61"/>
      <c r="IO159" s="55">
        <f>'m12'!AC159+'m12'!AE159+'m12'!AG159+'m12'!AI159+'m12'!AK159+'m12'!AM159+'m12'!AO159</f>
        <v>0</v>
      </c>
      <c r="IP159" s="57">
        <f t="shared" si="170"/>
        <v>0</v>
      </c>
      <c r="IQ159" s="57">
        <f>'m12'!AD159+'m12'!AF159+'m12'!AH159+'m12'!AJ159+'m12'!AL159+'m12'!AN159+'m12'!AP159</f>
        <v>0</v>
      </c>
      <c r="IR159" s="58"/>
      <c r="IS159" s="57">
        <f t="shared" si="171"/>
        <v>0</v>
      </c>
      <c r="IT159" s="61"/>
      <c r="IU159" s="55">
        <f>'m12'!AQ159+'m12'!AS159+'m12'!AU159+'m12'!AW159+'m12'!AY159+'m12'!BA159+'m12'!BC159</f>
        <v>29.5</v>
      </c>
      <c r="IV159" s="57">
        <f t="shared" si="172"/>
        <v>2950</v>
      </c>
      <c r="IW159" s="57">
        <f>'m12'!AR159+'m12'!AT159+'m12'!AV159+'m12'!AX159+'m12'!AZ159+'m12'!BB159+'m12'!BD159</f>
        <v>0</v>
      </c>
      <c r="IX159" s="58"/>
      <c r="IY159" s="57">
        <f t="shared" si="173"/>
        <v>-2950</v>
      </c>
      <c r="IZ159" s="61"/>
      <c r="JA159" s="55">
        <f>'m12'!BE159+'m12'!BG159+'m12'!BI159+'m12'!BK159</f>
        <v>16</v>
      </c>
      <c r="JB159" s="57">
        <f t="shared" si="174"/>
        <v>1600</v>
      </c>
      <c r="JC159" s="57">
        <f>'m12'!BF159+'m12'!BH159+'m12'!BJ159+'m12'!BL159</f>
        <v>0</v>
      </c>
      <c r="JD159" s="58"/>
      <c r="JE159" s="57">
        <f t="shared" si="175"/>
        <v>-1600</v>
      </c>
    </row>
    <row r="160">
      <c r="A160" s="2" t="str">
        <f>IFERROR(__xludf.DUMMYFUNCTION("""COMPUTED_VALUE"""),"Jakub Filipenský")</f>
        <v>Jakub Filipenský</v>
      </c>
      <c r="B160" s="2"/>
      <c r="C160" s="48"/>
      <c r="D160" s="46"/>
      <c r="E160" s="46"/>
      <c r="F160" s="47"/>
      <c r="G160" s="46"/>
      <c r="H160" s="2"/>
      <c r="I160" s="48"/>
      <c r="J160" s="46"/>
      <c r="K160" s="46"/>
      <c r="L160" s="47"/>
      <c r="M160" s="46"/>
      <c r="N160" s="2"/>
      <c r="O160" s="48"/>
      <c r="P160" s="46"/>
      <c r="Q160" s="46"/>
      <c r="R160" s="47"/>
      <c r="S160" s="46"/>
      <c r="T160" s="2"/>
      <c r="U160" s="48"/>
      <c r="V160" s="46"/>
      <c r="W160" s="46"/>
      <c r="X160" s="47"/>
      <c r="Y160" s="46"/>
      <c r="Z160" s="2"/>
      <c r="AA160" s="48"/>
      <c r="AB160" s="46"/>
      <c r="AC160" s="46"/>
      <c r="AD160" s="47"/>
      <c r="AE160" s="46"/>
      <c r="AF160" s="2"/>
      <c r="AG160" s="48"/>
      <c r="AH160" s="46"/>
      <c r="AI160" s="46"/>
      <c r="AJ160" s="47"/>
      <c r="AK160" s="46"/>
      <c r="AL160" s="2"/>
      <c r="AM160" s="48"/>
      <c r="AN160" s="46"/>
      <c r="AO160" s="46"/>
      <c r="AP160" s="47"/>
      <c r="AQ160" s="46"/>
      <c r="AR160" s="2"/>
      <c r="AS160" s="48"/>
      <c r="AT160" s="46"/>
      <c r="AU160" s="46"/>
      <c r="AV160" s="47"/>
      <c r="AW160" s="62"/>
      <c r="AX160" s="2"/>
      <c r="AY160" s="98"/>
      <c r="AZ160" s="46"/>
      <c r="BA160" s="46"/>
      <c r="BB160" s="47"/>
      <c r="BC160" s="46"/>
      <c r="BD160" s="2"/>
      <c r="BE160" s="98"/>
      <c r="BF160" s="46"/>
      <c r="BG160" s="46"/>
      <c r="BH160" s="47"/>
      <c r="BI160" s="46"/>
      <c r="BJ160" s="2"/>
      <c r="BK160" s="98"/>
      <c r="BL160" s="46"/>
      <c r="BM160" s="46"/>
      <c r="BN160" s="47"/>
      <c r="BO160" s="46"/>
      <c r="BP160" s="2"/>
      <c r="BQ160" s="45"/>
      <c r="BR160" s="46"/>
      <c r="BS160" s="46"/>
      <c r="BT160" s="47"/>
      <c r="BU160" s="46"/>
      <c r="BV160" s="2"/>
      <c r="BW160" s="45"/>
      <c r="BX160" s="46"/>
      <c r="BY160" s="46"/>
      <c r="BZ160" s="47"/>
      <c r="CA160" s="46"/>
      <c r="CB160" s="2"/>
      <c r="CC160" s="45"/>
      <c r="CD160" s="46"/>
      <c r="CE160" s="46"/>
      <c r="CF160" s="64"/>
      <c r="CG160" s="46"/>
      <c r="CH160" s="2"/>
      <c r="CI160" s="45"/>
      <c r="CJ160" s="54"/>
      <c r="CK160" s="46"/>
      <c r="CL160" s="64"/>
      <c r="CM160" s="46"/>
      <c r="CN160" s="2"/>
      <c r="CO160" s="45"/>
      <c r="CP160" s="46"/>
      <c r="CQ160" s="46"/>
      <c r="CR160" s="64"/>
      <c r="CS160" s="46"/>
      <c r="CT160" s="2"/>
      <c r="CU160" s="45"/>
      <c r="CV160" s="46"/>
      <c r="CW160" s="46"/>
      <c r="CX160" s="64"/>
      <c r="CY160" s="46"/>
      <c r="CZ160" s="2"/>
      <c r="DA160" s="45"/>
      <c r="DB160" s="46"/>
      <c r="DC160" s="46"/>
      <c r="DD160" s="64"/>
      <c r="DE160" s="46"/>
      <c r="DF160" s="2"/>
      <c r="DG160" s="45"/>
      <c r="DH160" s="46"/>
      <c r="DI160" s="46"/>
      <c r="DJ160" s="64"/>
      <c r="DK160" s="46"/>
      <c r="DL160" s="2"/>
      <c r="DM160" s="45"/>
      <c r="DN160" s="46"/>
      <c r="DO160" s="46"/>
      <c r="DP160" s="64"/>
      <c r="DQ160" s="46"/>
      <c r="DR160" s="2"/>
      <c r="DS160" s="45"/>
      <c r="DT160" s="46"/>
      <c r="DU160" s="46"/>
      <c r="DV160" s="64"/>
      <c r="DW160" s="46"/>
      <c r="DX160" s="2"/>
      <c r="DY160" s="97"/>
      <c r="DZ160" s="63"/>
      <c r="EA160" s="63"/>
      <c r="EB160" s="64"/>
      <c r="EC160" s="63"/>
      <c r="ED160" s="66"/>
      <c r="EE160" s="97"/>
      <c r="EF160" s="63"/>
      <c r="EG160" s="63"/>
      <c r="EH160" s="64"/>
      <c r="EI160" s="63"/>
      <c r="EJ160" s="66"/>
      <c r="EK160" s="97"/>
      <c r="EL160" s="63"/>
      <c r="EM160" s="63"/>
      <c r="EN160" s="64"/>
      <c r="EO160" s="63"/>
      <c r="EP160" s="67"/>
      <c r="EQ160" s="55"/>
      <c r="ER160" s="57"/>
      <c r="ES160" s="57"/>
      <c r="ET160" s="68"/>
      <c r="EU160" s="57"/>
      <c r="EV160" s="67"/>
      <c r="EW160" s="55"/>
      <c r="EX160" s="57"/>
      <c r="EY160" s="57"/>
      <c r="EZ160" s="68"/>
      <c r="FA160" s="57"/>
      <c r="FB160" s="67"/>
      <c r="FC160" s="55"/>
      <c r="FD160" s="57"/>
      <c r="FE160" s="57"/>
      <c r="FF160" s="68"/>
      <c r="FG160" s="57"/>
      <c r="FH160" s="66"/>
      <c r="FI160" s="97"/>
      <c r="FJ160" s="63"/>
      <c r="FK160" s="63"/>
      <c r="FL160" s="64"/>
      <c r="FM160" s="63"/>
      <c r="FN160" s="67"/>
      <c r="FO160" s="55"/>
      <c r="FP160" s="57"/>
      <c r="FQ160" s="57"/>
      <c r="FR160" s="68"/>
      <c r="FS160" s="57"/>
      <c r="FT160" s="67"/>
      <c r="FU160" s="55"/>
      <c r="FV160" s="57"/>
      <c r="FW160" s="57"/>
      <c r="FX160" s="68"/>
      <c r="FY160" s="57"/>
      <c r="FZ160" s="67"/>
      <c r="GA160" s="55"/>
      <c r="GB160" s="57"/>
      <c r="GC160" s="57"/>
      <c r="GD160" s="68"/>
      <c r="GE160" s="57"/>
      <c r="GF160" s="67"/>
      <c r="GG160" s="55"/>
      <c r="GH160" s="57"/>
      <c r="GI160" s="57"/>
      <c r="GJ160" s="68"/>
      <c r="GK160" s="57"/>
      <c r="GL160" s="67"/>
      <c r="GM160" s="55"/>
      <c r="GN160" s="57"/>
      <c r="GO160" s="57"/>
      <c r="GP160" s="68"/>
      <c r="GQ160" s="57"/>
      <c r="GR160" s="61"/>
      <c r="GS160" s="55"/>
      <c r="GT160" s="57"/>
      <c r="GU160" s="57"/>
      <c r="GV160" s="58"/>
      <c r="GW160" s="57"/>
      <c r="GX160" s="61"/>
      <c r="GY160" s="55">
        <f>'m10'!BA160+'m10'!BC160+'m10'!BE160+'m10'!BG160+'m10'!BI160+'m10'!BK160+'m11'!C160</f>
        <v>0</v>
      </c>
      <c r="GZ160" s="57">
        <f t="shared" si="156"/>
        <v>0</v>
      </c>
      <c r="HA160" s="57">
        <f>'m10'!BB160+'m10'!BD160+'m10'!BF160+'m10'!BH160+'m10'!BJ160+'m10'!BL160+'m11'!D160</f>
        <v>0</v>
      </c>
      <c r="HB160" s="58"/>
      <c r="HC160" s="57">
        <f t="shared" si="157"/>
        <v>0</v>
      </c>
      <c r="HD160" s="67"/>
      <c r="HE160" s="55">
        <f>'m11'!E160+'m11'!G160+'m11'!I160+'m11'!K160+'m11'!M160+'m11'!O160+'m11'!Q160</f>
        <v>0</v>
      </c>
      <c r="HF160" s="57">
        <f t="shared" si="158"/>
        <v>0</v>
      </c>
      <c r="HG160" s="57">
        <f>'m11'!F160+'m11'!H160+'m11'!J160+'m11'!L160+'m11'!N160+'m11'!P160+'m11'!R160</f>
        <v>0</v>
      </c>
      <c r="HH160" s="68"/>
      <c r="HI160" s="57">
        <f t="shared" si="159"/>
        <v>0</v>
      </c>
      <c r="HJ160" s="67"/>
      <c r="HK160" s="55">
        <f>'m11'!S160+'m11'!U160+'m11'!W160+'m11'!Y160+'m11'!AA160+'m11'!AC160+'m11'!AE160</f>
        <v>0</v>
      </c>
      <c r="HL160" s="57">
        <f t="shared" si="160"/>
        <v>0</v>
      </c>
      <c r="HM160" s="57">
        <f>'m11'!T160+'m11'!V160+'m11'!X160+'m11'!Z160+'m11'!AB160+'m11'!AD160+'m11'!AF160</f>
        <v>0</v>
      </c>
      <c r="HN160" s="68"/>
      <c r="HO160" s="57">
        <f t="shared" si="161"/>
        <v>0</v>
      </c>
      <c r="HP160" s="61"/>
      <c r="HQ160" s="55">
        <f>'m11'!AG160+'m11'!AI160+'m11'!AK160+'m11'!AM160+'m11'!AO160+'m11'!AQ160+'m11'!AS160</f>
        <v>0</v>
      </c>
      <c r="HR160" s="57">
        <f t="shared" si="162"/>
        <v>0</v>
      </c>
      <c r="HS160" s="57">
        <f>'m11'!AH160+'m11'!AJ160+'m11'!AL160+'m11'!AN160+'m11'!AP160+'m11'!AR160+'m11'!AT160</f>
        <v>0</v>
      </c>
      <c r="HT160" s="58"/>
      <c r="HU160" s="57">
        <f t="shared" si="163"/>
        <v>0</v>
      </c>
      <c r="HV160" s="61"/>
      <c r="HW160" s="55">
        <f>'m11'!AU160+'m11'!AW160+'m11'!AY160+'m11'!BA160+'m11'!BC160+'m11'!BE160+'m11'!BG160</f>
        <v>0</v>
      </c>
      <c r="HX160" s="57">
        <f t="shared" si="164"/>
        <v>0</v>
      </c>
      <c r="HY160" s="57">
        <f>'m11'!AV160+'m11'!AX160+'m11'!AZ160+'m11'!BB160+'m11'!BD160+'m11'!BF160+'m11'!BH160</f>
        <v>0</v>
      </c>
      <c r="HZ160" s="58"/>
      <c r="IA160" s="57">
        <f t="shared" si="165"/>
        <v>0</v>
      </c>
      <c r="IB160" s="61">
        <f>IFERROR(__xludf.DUMMYFUNCTION("""COMPUTED_VALUE"""),100.0)</f>
        <v>100</v>
      </c>
      <c r="IC160" s="55">
        <f>'m11'!BI160+'m12'!C160+'m12'!E160+'m12'!G160+'m12'!I160+'m12'!K160+'m12'!M160</f>
        <v>0</v>
      </c>
      <c r="ID160" s="57">
        <f t="shared" si="166"/>
        <v>0</v>
      </c>
      <c r="IE160" s="57">
        <f>'m11'!BJ160+'m12'!D160+'m12'!F160+'m12'!H160+'m12'!J160+'m12'!L160+'m12'!N160</f>
        <v>0</v>
      </c>
      <c r="IF160" s="58"/>
      <c r="IG160" s="57">
        <f t="shared" si="167"/>
        <v>0</v>
      </c>
      <c r="IH160" s="61"/>
      <c r="II160" s="55">
        <f>'m12'!O160+'m12'!Q160+'m12'!S160+'m12'!U160+'m12'!W160+'m12'!Y160+'m12'!AA160</f>
        <v>0</v>
      </c>
      <c r="IJ160" s="57">
        <f t="shared" si="168"/>
        <v>0</v>
      </c>
      <c r="IK160" s="57">
        <f>'m12'!P160+'m12'!R160+'m12'!T160+'m12'!V160+'m12'!X160+'m12'!Z160+'m12'!AB160</f>
        <v>0</v>
      </c>
      <c r="IL160" s="58"/>
      <c r="IM160" s="57">
        <f t="shared" si="169"/>
        <v>0</v>
      </c>
      <c r="IN160" s="61"/>
      <c r="IO160" s="55">
        <f>'m12'!AC160+'m12'!AE160+'m12'!AG160+'m12'!AI160+'m12'!AK160+'m12'!AM160+'m12'!AO160</f>
        <v>13</v>
      </c>
      <c r="IP160" s="57">
        <f t="shared" si="170"/>
        <v>1300</v>
      </c>
      <c r="IQ160" s="57">
        <f>'m12'!AD160+'m12'!AF160+'m12'!AH160+'m12'!AJ160+'m12'!AL160+'m12'!AN160+'m12'!AP160</f>
        <v>0</v>
      </c>
      <c r="IR160" s="58"/>
      <c r="IS160" s="57">
        <f t="shared" si="171"/>
        <v>-1300</v>
      </c>
      <c r="IT160" s="61"/>
      <c r="IU160" s="55">
        <f>'m12'!AQ160+'m12'!AS160+'m12'!AU160+'m12'!AW160+'m12'!AY160+'m12'!BA160+'m12'!BC160</f>
        <v>0</v>
      </c>
      <c r="IV160" s="57">
        <f t="shared" si="172"/>
        <v>0</v>
      </c>
      <c r="IW160" s="57">
        <f>'m12'!AR160+'m12'!AT160+'m12'!AV160+'m12'!AX160+'m12'!AZ160+'m12'!BB160+'m12'!BD160</f>
        <v>0</v>
      </c>
      <c r="IX160" s="58"/>
      <c r="IY160" s="57">
        <f t="shared" si="173"/>
        <v>0</v>
      </c>
      <c r="IZ160" s="61"/>
      <c r="JA160" s="55">
        <f>'m12'!BE160+'m12'!BG160+'m12'!BI160+'m12'!BK160</f>
        <v>13</v>
      </c>
      <c r="JB160" s="57">
        <f t="shared" si="174"/>
        <v>1300</v>
      </c>
      <c r="JC160" s="57">
        <f>'m12'!BF160+'m12'!BH160+'m12'!BJ160+'m12'!BL160</f>
        <v>0</v>
      </c>
      <c r="JD160" s="58"/>
      <c r="JE160" s="57">
        <f t="shared" si="175"/>
        <v>-1300</v>
      </c>
    </row>
    <row r="161">
      <c r="A161" s="2" t="str">
        <f>IFERROR(__xludf.DUMMYFUNCTION("""COMPUTED_VALUE"""),"Karel Krpal")</f>
        <v>Karel Krpal</v>
      </c>
      <c r="B161" s="2"/>
      <c r="C161" s="48"/>
      <c r="D161" s="46"/>
      <c r="E161" s="46"/>
      <c r="F161" s="47"/>
      <c r="G161" s="46"/>
      <c r="H161" s="2"/>
      <c r="I161" s="48"/>
      <c r="J161" s="46"/>
      <c r="K161" s="46"/>
      <c r="L161" s="47"/>
      <c r="M161" s="46"/>
      <c r="N161" s="2"/>
      <c r="O161" s="48"/>
      <c r="P161" s="46"/>
      <c r="Q161" s="46"/>
      <c r="R161" s="47"/>
      <c r="S161" s="46"/>
      <c r="T161" s="2"/>
      <c r="U161" s="48"/>
      <c r="V161" s="46"/>
      <c r="W161" s="46"/>
      <c r="X161" s="47"/>
      <c r="Y161" s="46"/>
      <c r="Z161" s="2"/>
      <c r="AA161" s="48"/>
      <c r="AB161" s="46"/>
      <c r="AC161" s="46"/>
      <c r="AD161" s="47"/>
      <c r="AE161" s="46"/>
      <c r="AF161" s="2"/>
      <c r="AG161" s="48"/>
      <c r="AH161" s="46"/>
      <c r="AI161" s="46"/>
      <c r="AJ161" s="47"/>
      <c r="AK161" s="46"/>
      <c r="AL161" s="2"/>
      <c r="AM161" s="48"/>
      <c r="AN161" s="46"/>
      <c r="AO161" s="46"/>
      <c r="AP161" s="47"/>
      <c r="AQ161" s="46"/>
      <c r="AR161" s="2"/>
      <c r="AS161" s="48"/>
      <c r="AT161" s="46"/>
      <c r="AU161" s="46"/>
      <c r="AV161" s="47"/>
      <c r="AW161" s="62"/>
      <c r="AX161" s="2"/>
      <c r="AY161" s="98"/>
      <c r="AZ161" s="46"/>
      <c r="BA161" s="46"/>
      <c r="BB161" s="47"/>
      <c r="BC161" s="46"/>
      <c r="BD161" s="2"/>
      <c r="BE161" s="98"/>
      <c r="BF161" s="46"/>
      <c r="BG161" s="46"/>
      <c r="BH161" s="47"/>
      <c r="BI161" s="46"/>
      <c r="BJ161" s="2"/>
      <c r="BK161" s="98"/>
      <c r="BL161" s="46"/>
      <c r="BM161" s="46"/>
      <c r="BN161" s="47"/>
      <c r="BO161" s="46"/>
      <c r="BP161" s="2"/>
      <c r="BQ161" s="45"/>
      <c r="BR161" s="46"/>
      <c r="BS161" s="46"/>
      <c r="BT161" s="47"/>
      <c r="BU161" s="46"/>
      <c r="BV161" s="2"/>
      <c r="BW161" s="45"/>
      <c r="BX161" s="46"/>
      <c r="BY161" s="46"/>
      <c r="BZ161" s="47"/>
      <c r="CA161" s="46"/>
      <c r="CB161" s="2"/>
      <c r="CC161" s="45"/>
      <c r="CD161" s="46"/>
      <c r="CE161" s="46"/>
      <c r="CF161" s="64"/>
      <c r="CG161" s="46"/>
      <c r="CH161" s="2"/>
      <c r="CI161" s="45"/>
      <c r="CJ161" s="54"/>
      <c r="CK161" s="46"/>
      <c r="CL161" s="64"/>
      <c r="CM161" s="46"/>
      <c r="CN161" s="2"/>
      <c r="CO161" s="45"/>
      <c r="CP161" s="46"/>
      <c r="CQ161" s="46"/>
      <c r="CR161" s="64"/>
      <c r="CS161" s="46"/>
      <c r="CT161" s="2"/>
      <c r="CU161" s="45"/>
      <c r="CV161" s="46"/>
      <c r="CW161" s="46"/>
      <c r="CX161" s="64"/>
      <c r="CY161" s="46"/>
      <c r="CZ161" s="2"/>
      <c r="DA161" s="45"/>
      <c r="DB161" s="46"/>
      <c r="DC161" s="46"/>
      <c r="DD161" s="64"/>
      <c r="DE161" s="46"/>
      <c r="DF161" s="2"/>
      <c r="DG161" s="45"/>
      <c r="DH161" s="46"/>
      <c r="DI161" s="46"/>
      <c r="DJ161" s="64"/>
      <c r="DK161" s="46"/>
      <c r="DL161" s="2"/>
      <c r="DM161" s="45"/>
      <c r="DN161" s="46"/>
      <c r="DO161" s="46"/>
      <c r="DP161" s="64"/>
      <c r="DQ161" s="46"/>
      <c r="DR161" s="2"/>
      <c r="DS161" s="45"/>
      <c r="DT161" s="46"/>
      <c r="DU161" s="46"/>
      <c r="DV161" s="64"/>
      <c r="DW161" s="46"/>
      <c r="DX161" s="2"/>
      <c r="DY161" s="97"/>
      <c r="DZ161" s="63"/>
      <c r="EA161" s="63"/>
      <c r="EB161" s="64"/>
      <c r="EC161" s="63"/>
      <c r="ED161" s="66"/>
      <c r="EE161" s="97"/>
      <c r="EF161" s="63"/>
      <c r="EG161" s="63"/>
      <c r="EH161" s="64"/>
      <c r="EI161" s="63"/>
      <c r="EJ161" s="66"/>
      <c r="EK161" s="97"/>
      <c r="EL161" s="63"/>
      <c r="EM161" s="63"/>
      <c r="EN161" s="64"/>
      <c r="EO161" s="63"/>
      <c r="EP161" s="67"/>
      <c r="EQ161" s="55"/>
      <c r="ER161" s="57"/>
      <c r="ES161" s="57"/>
      <c r="ET161" s="68"/>
      <c r="EU161" s="57"/>
      <c r="EV161" s="67"/>
      <c r="EW161" s="55"/>
      <c r="EX161" s="57"/>
      <c r="EY161" s="57"/>
      <c r="EZ161" s="68"/>
      <c r="FA161" s="57"/>
      <c r="FB161" s="67"/>
      <c r="FC161" s="55"/>
      <c r="FD161" s="57"/>
      <c r="FE161" s="57"/>
      <c r="FF161" s="68"/>
      <c r="FG161" s="57"/>
      <c r="FH161" s="66"/>
      <c r="FI161" s="97"/>
      <c r="FJ161" s="63"/>
      <c r="FK161" s="63"/>
      <c r="FL161" s="64"/>
      <c r="FM161" s="63"/>
      <c r="FN161" s="67"/>
      <c r="FO161" s="55"/>
      <c r="FP161" s="57"/>
      <c r="FQ161" s="57"/>
      <c r="FR161" s="68"/>
      <c r="FS161" s="57"/>
      <c r="FT161" s="67"/>
      <c r="FU161" s="55"/>
      <c r="FV161" s="57"/>
      <c r="FW161" s="57"/>
      <c r="FX161" s="68"/>
      <c r="FY161" s="57"/>
      <c r="FZ161" s="67"/>
      <c r="GA161" s="55"/>
      <c r="GB161" s="57"/>
      <c r="GC161" s="57"/>
      <c r="GD161" s="68"/>
      <c r="GE161" s="57"/>
      <c r="GF161" s="67"/>
      <c r="GG161" s="55"/>
      <c r="GH161" s="57"/>
      <c r="GI161" s="57"/>
      <c r="GJ161" s="68"/>
      <c r="GK161" s="57"/>
      <c r="GL161" s="67"/>
      <c r="GM161" s="55"/>
      <c r="GN161" s="57"/>
      <c r="GO161" s="57"/>
      <c r="GP161" s="68"/>
      <c r="GQ161" s="57"/>
      <c r="GR161" s="61"/>
      <c r="GS161" s="55"/>
      <c r="GT161" s="57"/>
      <c r="GU161" s="57"/>
      <c r="GV161" s="58"/>
      <c r="GW161" s="57"/>
      <c r="GX161" s="61"/>
      <c r="GY161" s="55">
        <f>'m10'!BA161+'m10'!BC161+'m10'!BE161+'m10'!BG161+'m10'!BI161+'m10'!BK161+'m11'!C161</f>
        <v>0</v>
      </c>
      <c r="GZ161" s="57">
        <f t="shared" si="156"/>
        <v>0</v>
      </c>
      <c r="HA161" s="57">
        <f>'m10'!BB161+'m10'!BD161+'m10'!BF161+'m10'!BH161+'m10'!BJ161+'m10'!BL161+'m11'!D161</f>
        <v>0</v>
      </c>
      <c r="HB161" s="58"/>
      <c r="HC161" s="57">
        <f t="shared" si="157"/>
        <v>0</v>
      </c>
      <c r="HD161" s="67"/>
      <c r="HE161" s="55">
        <f>'m11'!E161+'m11'!G161+'m11'!I161+'m11'!K161+'m11'!M161+'m11'!O161+'m11'!Q161</f>
        <v>0</v>
      </c>
      <c r="HF161" s="57">
        <f t="shared" si="158"/>
        <v>0</v>
      </c>
      <c r="HG161" s="57">
        <f>'m11'!F161+'m11'!H161+'m11'!J161+'m11'!L161+'m11'!N161+'m11'!P161+'m11'!R161</f>
        <v>0</v>
      </c>
      <c r="HH161" s="68"/>
      <c r="HI161" s="57">
        <f t="shared" si="159"/>
        <v>0</v>
      </c>
      <c r="HJ161" s="67"/>
      <c r="HK161" s="55">
        <f>'m11'!S161+'m11'!U161+'m11'!W161+'m11'!Y161+'m11'!AA161+'m11'!AC161+'m11'!AE161</f>
        <v>0</v>
      </c>
      <c r="HL161" s="57">
        <f t="shared" si="160"/>
        <v>0</v>
      </c>
      <c r="HM161" s="57">
        <f>'m11'!T161+'m11'!V161+'m11'!X161+'m11'!Z161+'m11'!AB161+'m11'!AD161+'m11'!AF161</f>
        <v>0</v>
      </c>
      <c r="HN161" s="68"/>
      <c r="HO161" s="57">
        <f t="shared" si="161"/>
        <v>0</v>
      </c>
      <c r="HP161" s="61"/>
      <c r="HQ161" s="55">
        <f>'m11'!AG161+'m11'!AI161+'m11'!AK161+'m11'!AM161+'m11'!AO161+'m11'!AQ161+'m11'!AS161</f>
        <v>0</v>
      </c>
      <c r="HR161" s="57">
        <f t="shared" si="162"/>
        <v>0</v>
      </c>
      <c r="HS161" s="57">
        <f>'m11'!AH161+'m11'!AJ161+'m11'!AL161+'m11'!AN161+'m11'!AP161+'m11'!AR161+'m11'!AT161</f>
        <v>0</v>
      </c>
      <c r="HT161" s="58"/>
      <c r="HU161" s="57">
        <f t="shared" si="163"/>
        <v>0</v>
      </c>
      <c r="HV161" s="61"/>
      <c r="HW161" s="55">
        <f>'m11'!AU161+'m11'!AW161+'m11'!AY161+'m11'!BA161+'m11'!BC161+'m11'!BE161+'m11'!BG161</f>
        <v>0</v>
      </c>
      <c r="HX161" s="57">
        <f t="shared" si="164"/>
        <v>0</v>
      </c>
      <c r="HY161" s="57">
        <f>'m11'!AV161+'m11'!AX161+'m11'!AZ161+'m11'!BB161+'m11'!BD161+'m11'!BF161+'m11'!BH161</f>
        <v>0</v>
      </c>
      <c r="HZ161" s="58"/>
      <c r="IA161" s="57">
        <f t="shared" si="165"/>
        <v>0</v>
      </c>
      <c r="IB161" s="61">
        <f>IFERROR(__xludf.DUMMYFUNCTION("""COMPUTED_VALUE"""),100.0)</f>
        <v>100</v>
      </c>
      <c r="IC161" s="55">
        <f>'m11'!BI161+'m12'!C161+'m12'!E161+'m12'!G161+'m12'!I161+'m12'!K161+'m12'!M161</f>
        <v>0</v>
      </c>
      <c r="ID161" s="57">
        <f t="shared" si="166"/>
        <v>0</v>
      </c>
      <c r="IE161" s="57">
        <f>'m11'!BJ161+'m12'!D161+'m12'!F161+'m12'!H161+'m12'!J161+'m12'!L161+'m12'!N161</f>
        <v>0</v>
      </c>
      <c r="IF161" s="58"/>
      <c r="IG161" s="57">
        <f t="shared" si="167"/>
        <v>0</v>
      </c>
      <c r="IH161" s="61"/>
      <c r="II161" s="55">
        <f>'m12'!O161+'m12'!Q161+'m12'!S161+'m12'!U161+'m12'!W161+'m12'!Y161+'m12'!AA161</f>
        <v>0</v>
      </c>
      <c r="IJ161" s="57">
        <f t="shared" si="168"/>
        <v>0</v>
      </c>
      <c r="IK161" s="57">
        <f>'m12'!P161+'m12'!R161+'m12'!T161+'m12'!V161+'m12'!X161+'m12'!Z161+'m12'!AB161</f>
        <v>0</v>
      </c>
      <c r="IL161" s="58"/>
      <c r="IM161" s="57">
        <f t="shared" si="169"/>
        <v>0</v>
      </c>
      <c r="IN161" s="61"/>
      <c r="IO161" s="55">
        <f>'m12'!AC161+'m12'!AE161+'m12'!AG161+'m12'!AI161+'m12'!AK161+'m12'!AM161+'m12'!AO161</f>
        <v>0</v>
      </c>
      <c r="IP161" s="57">
        <f t="shared" si="170"/>
        <v>0</v>
      </c>
      <c r="IQ161" s="57">
        <f>'m12'!AD161+'m12'!AF161+'m12'!AH161+'m12'!AJ161+'m12'!AL161+'m12'!AN161+'m12'!AP161</f>
        <v>0</v>
      </c>
      <c r="IR161" s="58"/>
      <c r="IS161" s="57">
        <f t="shared" si="171"/>
        <v>0</v>
      </c>
      <c r="IT161" s="61"/>
      <c r="IU161" s="55">
        <f>'m12'!AQ161+'m12'!AS161+'m12'!AU161+'m12'!AW161+'m12'!AY161+'m12'!BA161+'m12'!BC161</f>
        <v>12</v>
      </c>
      <c r="IV161" s="57">
        <f t="shared" si="172"/>
        <v>1200</v>
      </c>
      <c r="IW161" s="57">
        <f>'m12'!AR161+'m12'!AT161+'m12'!AV161+'m12'!AX161+'m12'!AZ161+'m12'!BB161+'m12'!BD161</f>
        <v>0</v>
      </c>
      <c r="IX161" s="58"/>
      <c r="IY161" s="57">
        <f t="shared" si="173"/>
        <v>-1200</v>
      </c>
      <c r="IZ161" s="61"/>
      <c r="JA161" s="55">
        <f>'m12'!BE161+'m12'!BG161+'m12'!BI161+'m12'!BK161</f>
        <v>0</v>
      </c>
      <c r="JB161" s="57">
        <f t="shared" si="174"/>
        <v>0</v>
      </c>
      <c r="JC161" s="57">
        <f>'m12'!BF161+'m12'!BH161+'m12'!BJ161+'m12'!BL161</f>
        <v>0</v>
      </c>
      <c r="JD161" s="58"/>
      <c r="JE161" s="57">
        <f t="shared" si="175"/>
        <v>0</v>
      </c>
    </row>
    <row r="162">
      <c r="A162" s="2" t="str">
        <f>IFERROR(__xludf.DUMMYFUNCTION("""COMPUTED_VALUE"""),"Petr Muzikář")</f>
        <v>Petr Muzikář</v>
      </c>
      <c r="B162" s="2"/>
      <c r="C162" s="48"/>
      <c r="D162" s="46"/>
      <c r="E162" s="46"/>
      <c r="F162" s="47"/>
      <c r="G162" s="46"/>
      <c r="H162" s="2"/>
      <c r="I162" s="48"/>
      <c r="J162" s="46"/>
      <c r="K162" s="46"/>
      <c r="L162" s="47"/>
      <c r="M162" s="46"/>
      <c r="N162" s="2"/>
      <c r="O162" s="48"/>
      <c r="P162" s="46"/>
      <c r="Q162" s="46"/>
      <c r="R162" s="47"/>
      <c r="S162" s="46"/>
      <c r="T162" s="2"/>
      <c r="U162" s="48"/>
      <c r="V162" s="46"/>
      <c r="W162" s="46"/>
      <c r="X162" s="47"/>
      <c r="Y162" s="46"/>
      <c r="Z162" s="2"/>
      <c r="AA162" s="48"/>
      <c r="AB162" s="46"/>
      <c r="AC162" s="46"/>
      <c r="AD162" s="47"/>
      <c r="AE162" s="46"/>
      <c r="AF162" s="2"/>
      <c r="AG162" s="48"/>
      <c r="AH162" s="46"/>
      <c r="AI162" s="46"/>
      <c r="AJ162" s="47"/>
      <c r="AK162" s="46"/>
      <c r="AL162" s="2"/>
      <c r="AM162" s="48"/>
      <c r="AN162" s="46"/>
      <c r="AO162" s="46"/>
      <c r="AP162" s="47"/>
      <c r="AQ162" s="46"/>
      <c r="AR162" s="2"/>
      <c r="AS162" s="48"/>
      <c r="AT162" s="46"/>
      <c r="AU162" s="46"/>
      <c r="AV162" s="47"/>
      <c r="AW162" s="62"/>
      <c r="AX162" s="2"/>
      <c r="AY162" s="98"/>
      <c r="AZ162" s="46"/>
      <c r="BA162" s="46"/>
      <c r="BB162" s="47"/>
      <c r="BC162" s="46"/>
      <c r="BD162" s="2"/>
      <c r="BE162" s="98"/>
      <c r="BF162" s="46"/>
      <c r="BG162" s="46"/>
      <c r="BH162" s="47"/>
      <c r="BI162" s="46"/>
      <c r="BJ162" s="2"/>
      <c r="BK162" s="98"/>
      <c r="BL162" s="46"/>
      <c r="BM162" s="46"/>
      <c r="BN162" s="47"/>
      <c r="BO162" s="46"/>
      <c r="BP162" s="2"/>
      <c r="BQ162" s="45"/>
      <c r="BR162" s="46"/>
      <c r="BS162" s="46"/>
      <c r="BT162" s="47"/>
      <c r="BU162" s="46"/>
      <c r="BV162" s="2"/>
      <c r="BW162" s="45"/>
      <c r="BX162" s="46"/>
      <c r="BY162" s="46"/>
      <c r="BZ162" s="47"/>
      <c r="CA162" s="46"/>
      <c r="CB162" s="2"/>
      <c r="CC162" s="45"/>
      <c r="CD162" s="46"/>
      <c r="CE162" s="46"/>
      <c r="CF162" s="64"/>
      <c r="CG162" s="46"/>
      <c r="CH162" s="2"/>
      <c r="CI162" s="45"/>
      <c r="CJ162" s="54"/>
      <c r="CK162" s="46"/>
      <c r="CL162" s="64"/>
      <c r="CM162" s="46"/>
      <c r="CN162" s="2"/>
      <c r="CO162" s="45"/>
      <c r="CP162" s="46"/>
      <c r="CQ162" s="46"/>
      <c r="CR162" s="64"/>
      <c r="CS162" s="46"/>
      <c r="CT162" s="2"/>
      <c r="CU162" s="45"/>
      <c r="CV162" s="46"/>
      <c r="CW162" s="46"/>
      <c r="CX162" s="64"/>
      <c r="CY162" s="46"/>
      <c r="CZ162" s="2"/>
      <c r="DA162" s="45"/>
      <c r="DB162" s="46"/>
      <c r="DC162" s="46"/>
      <c r="DD162" s="64"/>
      <c r="DE162" s="46"/>
      <c r="DF162" s="2"/>
      <c r="DG162" s="45"/>
      <c r="DH162" s="46"/>
      <c r="DI162" s="46"/>
      <c r="DJ162" s="64"/>
      <c r="DK162" s="46"/>
      <c r="DL162" s="2"/>
      <c r="DM162" s="45"/>
      <c r="DN162" s="46"/>
      <c r="DO162" s="46"/>
      <c r="DP162" s="64"/>
      <c r="DQ162" s="46"/>
      <c r="DR162" s="2"/>
      <c r="DS162" s="45"/>
      <c r="DT162" s="46"/>
      <c r="DU162" s="46"/>
      <c r="DV162" s="64"/>
      <c r="DW162" s="46"/>
      <c r="DX162" s="2"/>
      <c r="DY162" s="97"/>
      <c r="DZ162" s="63"/>
      <c r="EA162" s="63"/>
      <c r="EB162" s="64"/>
      <c r="EC162" s="63"/>
      <c r="ED162" s="66"/>
      <c r="EE162" s="97"/>
      <c r="EF162" s="63"/>
      <c r="EG162" s="63"/>
      <c r="EH162" s="64"/>
      <c r="EI162" s="63"/>
      <c r="EJ162" s="66"/>
      <c r="EK162" s="97"/>
      <c r="EL162" s="63"/>
      <c r="EM162" s="63"/>
      <c r="EN162" s="64"/>
      <c r="EO162" s="63"/>
      <c r="EP162" s="67"/>
      <c r="EQ162" s="55"/>
      <c r="ER162" s="57"/>
      <c r="ES162" s="57"/>
      <c r="ET162" s="68"/>
      <c r="EU162" s="57"/>
      <c r="EV162" s="67"/>
      <c r="EW162" s="55"/>
      <c r="EX162" s="57"/>
      <c r="EY162" s="57"/>
      <c r="EZ162" s="68"/>
      <c r="FA162" s="57"/>
      <c r="FB162" s="67"/>
      <c r="FC162" s="55"/>
      <c r="FD162" s="57"/>
      <c r="FE162" s="57"/>
      <c r="FF162" s="68"/>
      <c r="FG162" s="57"/>
      <c r="FH162" s="66"/>
      <c r="FI162" s="97"/>
      <c r="FJ162" s="63"/>
      <c r="FK162" s="63"/>
      <c r="FL162" s="64"/>
      <c r="FM162" s="63"/>
      <c r="FN162" s="67"/>
      <c r="FO162" s="55"/>
      <c r="FP162" s="57"/>
      <c r="FQ162" s="57"/>
      <c r="FR162" s="68"/>
      <c r="FS162" s="57"/>
      <c r="FT162" s="67"/>
      <c r="FU162" s="55"/>
      <c r="FV162" s="57"/>
      <c r="FW162" s="57"/>
      <c r="FX162" s="68"/>
      <c r="FY162" s="57"/>
      <c r="FZ162" s="67"/>
      <c r="GA162" s="55"/>
      <c r="GB162" s="57"/>
      <c r="GC162" s="57"/>
      <c r="GD162" s="68"/>
      <c r="GE162" s="57"/>
      <c r="GF162" s="67"/>
      <c r="GG162" s="55"/>
      <c r="GH162" s="57"/>
      <c r="GI162" s="57"/>
      <c r="GJ162" s="68"/>
      <c r="GK162" s="57"/>
      <c r="GL162" s="67"/>
      <c r="GM162" s="55"/>
      <c r="GN162" s="57"/>
      <c r="GO162" s="57"/>
      <c r="GP162" s="68"/>
      <c r="GQ162" s="57"/>
      <c r="GR162" s="61"/>
      <c r="GS162" s="55"/>
      <c r="GT162" s="57"/>
      <c r="GU162" s="57"/>
      <c r="GV162" s="58"/>
      <c r="GW162" s="57"/>
      <c r="GX162" s="61"/>
      <c r="GY162" s="55">
        <f>'m10'!BA162+'m10'!BC162+'m10'!BE162+'m10'!BG162+'m10'!BI162+'m10'!BK162+'m11'!C162</f>
        <v>0</v>
      </c>
      <c r="GZ162" s="57">
        <f t="shared" si="156"/>
        <v>0</v>
      </c>
      <c r="HA162" s="57">
        <f>'m10'!BB162+'m10'!BD162+'m10'!BF162+'m10'!BH162+'m10'!BJ162+'m10'!BL162+'m11'!D162</f>
        <v>0</v>
      </c>
      <c r="HB162" s="58"/>
      <c r="HC162" s="57">
        <f t="shared" si="157"/>
        <v>0</v>
      </c>
      <c r="HD162" s="67"/>
      <c r="HE162" s="55">
        <f>'m11'!E162+'m11'!G162+'m11'!I162+'m11'!K162+'m11'!M162+'m11'!O162+'m11'!Q162</f>
        <v>0</v>
      </c>
      <c r="HF162" s="57">
        <f t="shared" si="158"/>
        <v>0</v>
      </c>
      <c r="HG162" s="57">
        <f>'m11'!F162+'m11'!H162+'m11'!J162+'m11'!L162+'m11'!N162+'m11'!P162+'m11'!R162</f>
        <v>0</v>
      </c>
      <c r="HH162" s="68"/>
      <c r="HI162" s="57">
        <f t="shared" si="159"/>
        <v>0</v>
      </c>
      <c r="HJ162" s="67"/>
      <c r="HK162" s="55">
        <f>'m11'!S162+'m11'!U162+'m11'!W162+'m11'!Y162+'m11'!AA162+'m11'!AC162+'m11'!AE162</f>
        <v>0</v>
      </c>
      <c r="HL162" s="57">
        <f t="shared" si="160"/>
        <v>0</v>
      </c>
      <c r="HM162" s="57">
        <f>'m11'!T162+'m11'!V162+'m11'!X162+'m11'!Z162+'m11'!AB162+'m11'!AD162+'m11'!AF162</f>
        <v>0</v>
      </c>
      <c r="HN162" s="68"/>
      <c r="HO162" s="57">
        <f t="shared" si="161"/>
        <v>0</v>
      </c>
      <c r="HP162" s="61"/>
      <c r="HQ162" s="55">
        <f>'m11'!AG162+'m11'!AI162+'m11'!AK162+'m11'!AM162+'m11'!AO162+'m11'!AQ162+'m11'!AS162</f>
        <v>0</v>
      </c>
      <c r="HR162" s="57">
        <f t="shared" si="162"/>
        <v>0</v>
      </c>
      <c r="HS162" s="57">
        <f>'m11'!AH162+'m11'!AJ162+'m11'!AL162+'m11'!AN162+'m11'!AP162+'m11'!AR162+'m11'!AT162</f>
        <v>0</v>
      </c>
      <c r="HT162" s="58"/>
      <c r="HU162" s="57">
        <f t="shared" si="163"/>
        <v>0</v>
      </c>
      <c r="HV162" s="61"/>
      <c r="HW162" s="55">
        <f>'m11'!AU162+'m11'!AW162+'m11'!AY162+'m11'!BA162+'m11'!BC162+'m11'!BE162+'m11'!BG162</f>
        <v>0</v>
      </c>
      <c r="HX162" s="57">
        <f t="shared" si="164"/>
        <v>0</v>
      </c>
      <c r="HY162" s="57">
        <f>'m11'!AV162+'m11'!AX162+'m11'!AZ162+'m11'!BB162+'m11'!BD162+'m11'!BF162+'m11'!BH162</f>
        <v>0</v>
      </c>
      <c r="HZ162" s="58"/>
      <c r="IA162" s="57">
        <f t="shared" si="165"/>
        <v>0</v>
      </c>
      <c r="IB162" s="61">
        <f>IFERROR(__xludf.DUMMYFUNCTION("""COMPUTED_VALUE"""),100.0)</f>
        <v>100</v>
      </c>
      <c r="IC162" s="55">
        <f>'m11'!BI162+'m12'!C162+'m12'!E162+'m12'!G162+'m12'!I162+'m12'!K162+'m12'!M162</f>
        <v>0</v>
      </c>
      <c r="ID162" s="57">
        <f t="shared" si="166"/>
        <v>0</v>
      </c>
      <c r="IE162" s="57">
        <f>'m11'!BJ162+'m12'!D162+'m12'!F162+'m12'!H162+'m12'!J162+'m12'!L162+'m12'!N162</f>
        <v>0</v>
      </c>
      <c r="IF162" s="58"/>
      <c r="IG162" s="57">
        <f t="shared" si="167"/>
        <v>0</v>
      </c>
      <c r="IH162" s="61"/>
      <c r="II162" s="55">
        <f>'m12'!O162+'m12'!Q162+'m12'!S162+'m12'!U162+'m12'!W162+'m12'!Y162+'m12'!AA162</f>
        <v>0</v>
      </c>
      <c r="IJ162" s="57">
        <f t="shared" si="168"/>
        <v>0</v>
      </c>
      <c r="IK162" s="57">
        <f>'m12'!P162+'m12'!R162+'m12'!T162+'m12'!V162+'m12'!X162+'m12'!Z162+'m12'!AB162</f>
        <v>0</v>
      </c>
      <c r="IL162" s="58"/>
      <c r="IM162" s="57">
        <f t="shared" si="169"/>
        <v>0</v>
      </c>
      <c r="IN162" s="61"/>
      <c r="IO162" s="55">
        <f>'m12'!AC162+'m12'!AE162+'m12'!AG162+'m12'!AI162+'m12'!AK162+'m12'!AM162+'m12'!AO162</f>
        <v>0</v>
      </c>
      <c r="IP162" s="57">
        <f t="shared" si="170"/>
        <v>0</v>
      </c>
      <c r="IQ162" s="57">
        <f>'m12'!AD162+'m12'!AF162+'m12'!AH162+'m12'!AJ162+'m12'!AL162+'m12'!AN162+'m12'!AP162</f>
        <v>0</v>
      </c>
      <c r="IR162" s="58"/>
      <c r="IS162" s="57">
        <f t="shared" si="171"/>
        <v>0</v>
      </c>
      <c r="IT162" s="61"/>
      <c r="IU162" s="55">
        <f>'m12'!AQ162+'m12'!AS162+'m12'!AU162+'m12'!AW162+'m12'!AY162+'m12'!BA162+'m12'!BC162</f>
        <v>0</v>
      </c>
      <c r="IV162" s="57">
        <f t="shared" si="172"/>
        <v>0</v>
      </c>
      <c r="IW162" s="57">
        <f>'m12'!AR162+'m12'!AT162+'m12'!AV162+'m12'!AX162+'m12'!AZ162+'m12'!BB162+'m12'!BD162</f>
        <v>0</v>
      </c>
      <c r="IX162" s="58"/>
      <c r="IY162" s="57">
        <f t="shared" si="173"/>
        <v>0</v>
      </c>
      <c r="IZ162" s="61"/>
      <c r="JA162" s="55">
        <f>'m12'!BE162+'m12'!BG162+'m12'!BI162+'m12'!BK162</f>
        <v>15</v>
      </c>
      <c r="JB162" s="57">
        <f t="shared" si="174"/>
        <v>1500</v>
      </c>
      <c r="JC162" s="57">
        <f>'m12'!BF162+'m12'!BH162+'m12'!BJ162+'m12'!BL162</f>
        <v>0</v>
      </c>
      <c r="JD162" s="58"/>
      <c r="JE162" s="57">
        <f t="shared" si="175"/>
        <v>-1500</v>
      </c>
    </row>
    <row r="163">
      <c r="A163" s="2" t="str">
        <f>IFERROR(__xludf.DUMMYFUNCTION("""COMPUTED_VALUE"""),"Zubko Ladislav")</f>
        <v>Zubko Ladislav</v>
      </c>
      <c r="B163" s="2"/>
      <c r="C163" s="48"/>
      <c r="D163" s="46"/>
      <c r="E163" s="46"/>
      <c r="F163" s="47"/>
      <c r="G163" s="46"/>
      <c r="H163" s="2"/>
      <c r="I163" s="48"/>
      <c r="J163" s="46"/>
      <c r="K163" s="46"/>
      <c r="L163" s="47"/>
      <c r="M163" s="46"/>
      <c r="N163" s="2"/>
      <c r="O163" s="48"/>
      <c r="P163" s="46"/>
      <c r="Q163" s="46"/>
      <c r="R163" s="47"/>
      <c r="S163" s="46"/>
      <c r="T163" s="2"/>
      <c r="U163" s="48"/>
      <c r="V163" s="46"/>
      <c r="W163" s="46"/>
      <c r="X163" s="47"/>
      <c r="Y163" s="46"/>
      <c r="Z163" s="2"/>
      <c r="AA163" s="48"/>
      <c r="AB163" s="46"/>
      <c r="AC163" s="46"/>
      <c r="AD163" s="47"/>
      <c r="AE163" s="46"/>
      <c r="AF163" s="2"/>
      <c r="AG163" s="48"/>
      <c r="AH163" s="46"/>
      <c r="AI163" s="46"/>
      <c r="AJ163" s="47"/>
      <c r="AK163" s="46"/>
      <c r="AL163" s="2"/>
      <c r="AM163" s="48"/>
      <c r="AN163" s="46"/>
      <c r="AO163" s="46"/>
      <c r="AP163" s="47"/>
      <c r="AQ163" s="46"/>
      <c r="AR163" s="2"/>
      <c r="AS163" s="48"/>
      <c r="AT163" s="46"/>
      <c r="AU163" s="46"/>
      <c r="AV163" s="47"/>
      <c r="AW163" s="62"/>
      <c r="AX163" s="2"/>
      <c r="AY163" s="98"/>
      <c r="AZ163" s="46"/>
      <c r="BA163" s="46"/>
      <c r="BB163" s="47"/>
      <c r="BC163" s="46"/>
      <c r="BD163" s="2"/>
      <c r="BE163" s="98"/>
      <c r="BF163" s="46"/>
      <c r="BG163" s="46"/>
      <c r="BH163" s="47"/>
      <c r="BI163" s="46"/>
      <c r="BJ163" s="2"/>
      <c r="BK163" s="98"/>
      <c r="BL163" s="46"/>
      <c r="BM163" s="46"/>
      <c r="BN163" s="47"/>
      <c r="BO163" s="46"/>
      <c r="BP163" s="2"/>
      <c r="BQ163" s="45"/>
      <c r="BR163" s="46"/>
      <c r="BS163" s="46"/>
      <c r="BT163" s="47"/>
      <c r="BU163" s="46"/>
      <c r="BV163" s="2"/>
      <c r="BW163" s="45"/>
      <c r="BX163" s="46"/>
      <c r="BY163" s="46"/>
      <c r="BZ163" s="47"/>
      <c r="CA163" s="46"/>
      <c r="CB163" s="2"/>
      <c r="CC163" s="45"/>
      <c r="CD163" s="46"/>
      <c r="CE163" s="46"/>
      <c r="CF163" s="64"/>
      <c r="CG163" s="46"/>
      <c r="CH163" s="2"/>
      <c r="CI163" s="45"/>
      <c r="CJ163" s="54"/>
      <c r="CK163" s="46"/>
      <c r="CL163" s="64"/>
      <c r="CM163" s="46"/>
      <c r="CN163" s="2"/>
      <c r="CO163" s="45"/>
      <c r="CP163" s="46"/>
      <c r="CQ163" s="46"/>
      <c r="CR163" s="64"/>
      <c r="CS163" s="46"/>
      <c r="CT163" s="2"/>
      <c r="CU163" s="45"/>
      <c r="CV163" s="46"/>
      <c r="CW163" s="46"/>
      <c r="CX163" s="64"/>
      <c r="CY163" s="46"/>
      <c r="CZ163" s="2"/>
      <c r="DA163" s="45"/>
      <c r="DB163" s="46"/>
      <c r="DC163" s="46"/>
      <c r="DD163" s="64"/>
      <c r="DE163" s="46"/>
      <c r="DF163" s="2"/>
      <c r="DG163" s="45"/>
      <c r="DH163" s="46"/>
      <c r="DI163" s="46"/>
      <c r="DJ163" s="64"/>
      <c r="DK163" s="46"/>
      <c r="DL163" s="2"/>
      <c r="DM163" s="45"/>
      <c r="DN163" s="46"/>
      <c r="DO163" s="46"/>
      <c r="DP163" s="64"/>
      <c r="DQ163" s="46"/>
      <c r="DR163" s="2"/>
      <c r="DS163" s="45"/>
      <c r="DT163" s="46"/>
      <c r="DU163" s="46"/>
      <c r="DV163" s="64"/>
      <c r="DW163" s="46"/>
      <c r="DX163" s="2"/>
      <c r="DY163" s="97"/>
      <c r="DZ163" s="63"/>
      <c r="EA163" s="63"/>
      <c r="EB163" s="64"/>
      <c r="EC163" s="63"/>
      <c r="ED163" s="66"/>
      <c r="EE163" s="97"/>
      <c r="EF163" s="63"/>
      <c r="EG163" s="63"/>
      <c r="EH163" s="64"/>
      <c r="EI163" s="63"/>
      <c r="EJ163" s="66"/>
      <c r="EK163" s="97"/>
      <c r="EL163" s="63"/>
      <c r="EM163" s="63"/>
      <c r="EN163" s="64"/>
      <c r="EO163" s="63"/>
      <c r="EP163" s="67"/>
      <c r="EQ163" s="55"/>
      <c r="ER163" s="57"/>
      <c r="ES163" s="57"/>
      <c r="ET163" s="68"/>
      <c r="EU163" s="57"/>
      <c r="EV163" s="67"/>
      <c r="EW163" s="55"/>
      <c r="EX163" s="57"/>
      <c r="EY163" s="57"/>
      <c r="EZ163" s="68"/>
      <c r="FA163" s="57"/>
      <c r="FB163" s="67"/>
      <c r="FC163" s="55"/>
      <c r="FD163" s="57"/>
      <c r="FE163" s="57"/>
      <c r="FF163" s="68"/>
      <c r="FG163" s="57"/>
      <c r="FH163" s="66"/>
      <c r="FI163" s="97"/>
      <c r="FJ163" s="63"/>
      <c r="FK163" s="63"/>
      <c r="FL163" s="64"/>
      <c r="FM163" s="63"/>
      <c r="FN163" s="67"/>
      <c r="FO163" s="55"/>
      <c r="FP163" s="57"/>
      <c r="FQ163" s="57"/>
      <c r="FR163" s="68"/>
      <c r="FS163" s="57"/>
      <c r="FT163" s="67"/>
      <c r="FU163" s="55"/>
      <c r="FV163" s="57"/>
      <c r="FW163" s="57"/>
      <c r="FX163" s="68"/>
      <c r="FY163" s="57"/>
      <c r="FZ163" s="67"/>
      <c r="GA163" s="55"/>
      <c r="GB163" s="57"/>
      <c r="GC163" s="57"/>
      <c r="GD163" s="68"/>
      <c r="GE163" s="57"/>
      <c r="GF163" s="67"/>
      <c r="GG163" s="55"/>
      <c r="GH163" s="57"/>
      <c r="GI163" s="57"/>
      <c r="GJ163" s="68"/>
      <c r="GK163" s="57"/>
      <c r="GL163" s="67"/>
      <c r="GM163" s="55"/>
      <c r="GN163" s="57"/>
      <c r="GO163" s="57"/>
      <c r="GP163" s="68"/>
      <c r="GQ163" s="57"/>
      <c r="GR163" s="61"/>
      <c r="GS163" s="55"/>
      <c r="GT163" s="57"/>
      <c r="GU163" s="57"/>
      <c r="GV163" s="58"/>
      <c r="GW163" s="57"/>
      <c r="GX163" s="61"/>
      <c r="GY163" s="55">
        <f>'m10'!BA163+'m10'!BC163+'m10'!BE163+'m10'!BG163+'m10'!BI163+'m10'!BK163+'m11'!C163</f>
        <v>0</v>
      </c>
      <c r="GZ163" s="57">
        <f t="shared" si="156"/>
        <v>0</v>
      </c>
      <c r="HA163" s="57">
        <f>'m10'!BB163+'m10'!BD163+'m10'!BF163+'m10'!BH163+'m10'!BJ163+'m10'!BL163+'m11'!D163</f>
        <v>0</v>
      </c>
      <c r="HB163" s="58"/>
      <c r="HC163" s="57">
        <f t="shared" si="157"/>
        <v>0</v>
      </c>
      <c r="HD163" s="67"/>
      <c r="HE163" s="55">
        <f>'m11'!E163+'m11'!G163+'m11'!I163+'m11'!K163+'m11'!M163+'m11'!O163+'m11'!Q163</f>
        <v>0</v>
      </c>
      <c r="HF163" s="57">
        <f t="shared" si="158"/>
        <v>0</v>
      </c>
      <c r="HG163" s="57">
        <f>'m11'!F163+'m11'!H163+'m11'!J163+'m11'!L163+'m11'!N163+'m11'!P163+'m11'!R163</f>
        <v>0</v>
      </c>
      <c r="HH163" s="68"/>
      <c r="HI163" s="57">
        <f t="shared" si="159"/>
        <v>0</v>
      </c>
      <c r="HJ163" s="67"/>
      <c r="HK163" s="55">
        <f>'m11'!S163+'m11'!U163+'m11'!W163+'m11'!Y163+'m11'!AA163+'m11'!AC163+'m11'!AE163</f>
        <v>0</v>
      </c>
      <c r="HL163" s="57">
        <f t="shared" si="160"/>
        <v>0</v>
      </c>
      <c r="HM163" s="57">
        <f>'m11'!T163+'m11'!V163+'m11'!X163+'m11'!Z163+'m11'!AB163+'m11'!AD163+'m11'!AF163</f>
        <v>0</v>
      </c>
      <c r="HN163" s="68"/>
      <c r="HO163" s="57">
        <f t="shared" si="161"/>
        <v>0</v>
      </c>
      <c r="HP163" s="61"/>
      <c r="HQ163" s="55">
        <f>'m11'!AG163+'m11'!AI163+'m11'!AK163+'m11'!AM163+'m11'!AO163+'m11'!AQ163+'m11'!AS163</f>
        <v>0</v>
      </c>
      <c r="HR163" s="57">
        <f t="shared" si="162"/>
        <v>0</v>
      </c>
      <c r="HS163" s="57">
        <f>'m11'!AH163+'m11'!AJ163+'m11'!AL163+'m11'!AN163+'m11'!AP163+'m11'!AR163+'m11'!AT163</f>
        <v>0</v>
      </c>
      <c r="HT163" s="58"/>
      <c r="HU163" s="57">
        <f t="shared" si="163"/>
        <v>0</v>
      </c>
      <c r="HV163" s="61"/>
      <c r="HW163" s="55">
        <f>'m11'!AU163+'m11'!AW163+'m11'!AY163+'m11'!BA163+'m11'!BC163+'m11'!BE163+'m11'!BG163</f>
        <v>0</v>
      </c>
      <c r="HX163" s="57">
        <f t="shared" si="164"/>
        <v>0</v>
      </c>
      <c r="HY163" s="57">
        <f>'m11'!AV163+'m11'!AX163+'m11'!AZ163+'m11'!BB163+'m11'!BD163+'m11'!BF163+'m11'!BH163</f>
        <v>0</v>
      </c>
      <c r="HZ163" s="58"/>
      <c r="IA163" s="57">
        <f t="shared" si="165"/>
        <v>0</v>
      </c>
      <c r="IB163" s="61">
        <f>IFERROR(__xludf.DUMMYFUNCTION("""COMPUTED_VALUE"""),100.0)</f>
        <v>100</v>
      </c>
      <c r="IC163" s="55">
        <f>'m11'!BI163+'m12'!C163+'m12'!E163+'m12'!G163+'m12'!I163+'m12'!K163+'m12'!M163</f>
        <v>0</v>
      </c>
      <c r="ID163" s="57">
        <f t="shared" si="166"/>
        <v>0</v>
      </c>
      <c r="IE163" s="57">
        <f>'m11'!BJ163+'m12'!D163+'m12'!F163+'m12'!H163+'m12'!J163+'m12'!L163+'m12'!N163</f>
        <v>0</v>
      </c>
      <c r="IF163" s="58"/>
      <c r="IG163" s="57">
        <f t="shared" si="167"/>
        <v>0</v>
      </c>
      <c r="IH163" s="61"/>
      <c r="II163" s="55">
        <f>'m12'!O163+'m12'!Q163+'m12'!S163+'m12'!U163+'m12'!W163+'m12'!Y163+'m12'!AA163</f>
        <v>0</v>
      </c>
      <c r="IJ163" s="57">
        <f t="shared" si="168"/>
        <v>0</v>
      </c>
      <c r="IK163" s="57">
        <f>'m12'!P163+'m12'!R163+'m12'!T163+'m12'!V163+'m12'!X163+'m12'!Z163+'m12'!AB163</f>
        <v>0</v>
      </c>
      <c r="IL163" s="58"/>
      <c r="IM163" s="57">
        <f t="shared" si="169"/>
        <v>0</v>
      </c>
      <c r="IN163" s="61"/>
      <c r="IO163" s="55">
        <f>'m12'!AC163+'m12'!AE163+'m12'!AG163+'m12'!AI163+'m12'!AK163+'m12'!AM163+'m12'!AO163</f>
        <v>0</v>
      </c>
      <c r="IP163" s="57">
        <f t="shared" si="170"/>
        <v>0</v>
      </c>
      <c r="IQ163" s="57">
        <f>'m12'!AD163+'m12'!AF163+'m12'!AH163+'m12'!AJ163+'m12'!AL163+'m12'!AN163+'m12'!AP163</f>
        <v>0</v>
      </c>
      <c r="IR163" s="58"/>
      <c r="IS163" s="57">
        <f t="shared" si="171"/>
        <v>0</v>
      </c>
      <c r="IT163" s="61"/>
      <c r="IU163" s="55">
        <f>'m12'!AQ163+'m12'!AS163+'m12'!AU163+'m12'!AW163+'m12'!AY163+'m12'!BA163+'m12'!BC163</f>
        <v>4</v>
      </c>
      <c r="IV163" s="57">
        <f t="shared" si="172"/>
        <v>400</v>
      </c>
      <c r="IW163" s="57">
        <f>'m12'!AR163+'m12'!AT163+'m12'!AV163+'m12'!AX163+'m12'!AZ163+'m12'!BB163+'m12'!BD163</f>
        <v>0</v>
      </c>
      <c r="IX163" s="58"/>
      <c r="IY163" s="57">
        <f t="shared" si="173"/>
        <v>-400</v>
      </c>
      <c r="IZ163" s="61"/>
      <c r="JA163" s="55">
        <f>'m12'!BE163+'m12'!BG163+'m12'!BI163+'m12'!BK163</f>
        <v>19</v>
      </c>
      <c r="JB163" s="57">
        <f t="shared" si="174"/>
        <v>1900</v>
      </c>
      <c r="JC163" s="57">
        <f>'m12'!BF163+'m12'!BH163+'m12'!BJ163+'m12'!BL163</f>
        <v>0</v>
      </c>
      <c r="JD163" s="58"/>
      <c r="JE163" s="57">
        <f t="shared" si="175"/>
        <v>-1900</v>
      </c>
    </row>
    <row r="164">
      <c r="A164" s="2" t="str">
        <f>IFERROR(__xludf.DUMMYFUNCTION("""COMPUTED_VALUE"""),"Dominik Cipra")</f>
        <v>Dominik Cipra</v>
      </c>
      <c r="B164" s="2"/>
      <c r="C164" s="48"/>
      <c r="D164" s="46"/>
      <c r="E164" s="46"/>
      <c r="F164" s="47"/>
      <c r="G164" s="46"/>
      <c r="H164" s="2"/>
      <c r="I164" s="48"/>
      <c r="J164" s="46"/>
      <c r="K164" s="46"/>
      <c r="L164" s="47"/>
      <c r="M164" s="46"/>
      <c r="N164" s="2"/>
      <c r="O164" s="48"/>
      <c r="P164" s="46"/>
      <c r="Q164" s="46"/>
      <c r="R164" s="47"/>
      <c r="S164" s="46"/>
      <c r="T164" s="2"/>
      <c r="U164" s="48"/>
      <c r="V164" s="46"/>
      <c r="W164" s="46"/>
      <c r="X164" s="47"/>
      <c r="Y164" s="46"/>
      <c r="Z164" s="2"/>
      <c r="AA164" s="48"/>
      <c r="AB164" s="46"/>
      <c r="AC164" s="46"/>
      <c r="AD164" s="47"/>
      <c r="AE164" s="46"/>
      <c r="AF164" s="2"/>
      <c r="AG164" s="48"/>
      <c r="AH164" s="46"/>
      <c r="AI164" s="46"/>
      <c r="AJ164" s="47"/>
      <c r="AK164" s="46"/>
      <c r="AL164" s="2"/>
      <c r="AM164" s="48"/>
      <c r="AN164" s="46"/>
      <c r="AO164" s="46"/>
      <c r="AP164" s="47"/>
      <c r="AQ164" s="46"/>
      <c r="AR164" s="2"/>
      <c r="AS164" s="48"/>
      <c r="AT164" s="46"/>
      <c r="AU164" s="46"/>
      <c r="AV164" s="47"/>
      <c r="AW164" s="62"/>
      <c r="AX164" s="2"/>
      <c r="AY164" s="98"/>
      <c r="AZ164" s="46"/>
      <c r="BA164" s="46"/>
      <c r="BB164" s="47"/>
      <c r="BC164" s="46"/>
      <c r="BD164" s="2"/>
      <c r="BE164" s="98"/>
      <c r="BF164" s="46"/>
      <c r="BG164" s="46"/>
      <c r="BH164" s="47"/>
      <c r="BI164" s="46"/>
      <c r="BJ164" s="2"/>
      <c r="BK164" s="98"/>
      <c r="BL164" s="46"/>
      <c r="BM164" s="46"/>
      <c r="BN164" s="47"/>
      <c r="BO164" s="46"/>
      <c r="BP164" s="2"/>
      <c r="BQ164" s="45"/>
      <c r="BR164" s="46"/>
      <c r="BS164" s="46"/>
      <c r="BT164" s="47"/>
      <c r="BU164" s="46"/>
      <c r="BV164" s="2"/>
      <c r="BW164" s="45"/>
      <c r="BX164" s="46"/>
      <c r="BY164" s="46"/>
      <c r="BZ164" s="47"/>
      <c r="CA164" s="46"/>
      <c r="CB164" s="2"/>
      <c r="CC164" s="45"/>
      <c r="CD164" s="46"/>
      <c r="CE164" s="46"/>
      <c r="CF164" s="64"/>
      <c r="CG164" s="46"/>
      <c r="CH164" s="2"/>
      <c r="CI164" s="45"/>
      <c r="CJ164" s="54"/>
      <c r="CK164" s="46"/>
      <c r="CL164" s="64"/>
      <c r="CM164" s="46"/>
      <c r="CN164" s="2"/>
      <c r="CO164" s="45"/>
      <c r="CP164" s="46"/>
      <c r="CQ164" s="46"/>
      <c r="CR164" s="64"/>
      <c r="CS164" s="46"/>
      <c r="CT164" s="2"/>
      <c r="CU164" s="45"/>
      <c r="CV164" s="46"/>
      <c r="CW164" s="46"/>
      <c r="CX164" s="64"/>
      <c r="CY164" s="46"/>
      <c r="CZ164" s="2"/>
      <c r="DA164" s="45"/>
      <c r="DB164" s="46"/>
      <c r="DC164" s="46"/>
      <c r="DD164" s="64"/>
      <c r="DE164" s="46"/>
      <c r="DF164" s="2"/>
      <c r="DG164" s="45"/>
      <c r="DH164" s="46"/>
      <c r="DI164" s="46"/>
      <c r="DJ164" s="64"/>
      <c r="DK164" s="46"/>
      <c r="DL164" s="2"/>
      <c r="DM164" s="45"/>
      <c r="DN164" s="46"/>
      <c r="DO164" s="46"/>
      <c r="DP164" s="64"/>
      <c r="DQ164" s="46"/>
      <c r="DR164" s="2"/>
      <c r="DS164" s="45"/>
      <c r="DT164" s="46"/>
      <c r="DU164" s="46"/>
      <c r="DV164" s="64"/>
      <c r="DW164" s="46"/>
      <c r="DX164" s="2"/>
      <c r="DY164" s="97"/>
      <c r="DZ164" s="63"/>
      <c r="EA164" s="63"/>
      <c r="EB164" s="64"/>
      <c r="EC164" s="63"/>
      <c r="ED164" s="66"/>
      <c r="EE164" s="97"/>
      <c r="EF164" s="63"/>
      <c r="EG164" s="63"/>
      <c r="EH164" s="64"/>
      <c r="EI164" s="63"/>
      <c r="EJ164" s="66"/>
      <c r="EK164" s="97"/>
      <c r="EL164" s="63"/>
      <c r="EM164" s="63"/>
      <c r="EN164" s="64"/>
      <c r="EO164" s="63"/>
      <c r="EP164" s="67"/>
      <c r="EQ164" s="55"/>
      <c r="ER164" s="57"/>
      <c r="ES164" s="57"/>
      <c r="ET164" s="68"/>
      <c r="EU164" s="57"/>
      <c r="EV164" s="67"/>
      <c r="EW164" s="55"/>
      <c r="EX164" s="57"/>
      <c r="EY164" s="57"/>
      <c r="EZ164" s="68"/>
      <c r="FA164" s="57"/>
      <c r="FB164" s="67"/>
      <c r="FC164" s="55"/>
      <c r="FD164" s="57"/>
      <c r="FE164" s="57"/>
      <c r="FF164" s="68"/>
      <c r="FG164" s="57"/>
      <c r="FH164" s="66"/>
      <c r="FI164" s="97"/>
      <c r="FJ164" s="63"/>
      <c r="FK164" s="63"/>
      <c r="FL164" s="64"/>
      <c r="FM164" s="63"/>
      <c r="FN164" s="67"/>
      <c r="FO164" s="55"/>
      <c r="FP164" s="57"/>
      <c r="FQ164" s="57"/>
      <c r="FR164" s="68"/>
      <c r="FS164" s="57"/>
      <c r="FT164" s="67"/>
      <c r="FU164" s="55"/>
      <c r="FV164" s="57"/>
      <c r="FW164" s="57"/>
      <c r="FX164" s="68"/>
      <c r="FY164" s="57"/>
      <c r="FZ164" s="67"/>
      <c r="GA164" s="55"/>
      <c r="GB164" s="57"/>
      <c r="GC164" s="57"/>
      <c r="GD164" s="68"/>
      <c r="GE164" s="57"/>
      <c r="GF164" s="67"/>
      <c r="GG164" s="55"/>
      <c r="GH164" s="57"/>
      <c r="GI164" s="57"/>
      <c r="GJ164" s="68"/>
      <c r="GK164" s="57"/>
      <c r="GL164" s="67"/>
      <c r="GM164" s="55"/>
      <c r="GN164" s="57"/>
      <c r="GO164" s="57"/>
      <c r="GP164" s="68"/>
      <c r="GQ164" s="57"/>
      <c r="GR164" s="61"/>
      <c r="GS164" s="55"/>
      <c r="GT164" s="57"/>
      <c r="GU164" s="57"/>
      <c r="GV164" s="58"/>
      <c r="GW164" s="57"/>
      <c r="GX164" s="61"/>
      <c r="GY164" s="55"/>
      <c r="GZ164" s="57"/>
      <c r="HA164" s="57"/>
      <c r="HB164" s="58"/>
      <c r="HC164" s="57"/>
      <c r="HD164" s="67"/>
      <c r="HE164" s="55"/>
      <c r="HF164" s="57"/>
      <c r="HG164" s="57"/>
      <c r="HH164" s="68"/>
      <c r="HI164" s="57"/>
      <c r="HJ164" s="67"/>
      <c r="HK164" s="55"/>
      <c r="HL164" s="57"/>
      <c r="HM164" s="57"/>
      <c r="HN164" s="68"/>
      <c r="HO164" s="57"/>
      <c r="HP164" s="61"/>
      <c r="HQ164" s="55"/>
      <c r="HR164" s="57"/>
      <c r="HS164" s="57"/>
      <c r="HT164" s="58"/>
      <c r="HU164" s="57"/>
      <c r="HV164" s="61"/>
      <c r="HW164" s="55"/>
      <c r="HX164" s="57"/>
      <c r="HY164" s="57"/>
      <c r="HZ164" s="58"/>
      <c r="IA164" s="57"/>
      <c r="IB164" s="61">
        <f>IFERROR(__xludf.DUMMYFUNCTION("""COMPUTED_VALUE"""),100.0)</f>
        <v>100</v>
      </c>
      <c r="IC164" s="55"/>
      <c r="ID164" s="57"/>
      <c r="IE164" s="57"/>
      <c r="IF164" s="58"/>
      <c r="IG164" s="57"/>
      <c r="IH164" s="61"/>
      <c r="II164" s="55"/>
      <c r="IJ164" s="57"/>
      <c r="IK164" s="57"/>
      <c r="IL164" s="58"/>
      <c r="IM164" s="57"/>
      <c r="IN164" s="61"/>
      <c r="IO164" s="55"/>
      <c r="IP164" s="57"/>
      <c r="IQ164" s="57"/>
      <c r="IR164" s="58"/>
      <c r="IS164" s="57"/>
      <c r="IT164" s="61"/>
      <c r="IU164" s="55"/>
      <c r="IV164" s="57"/>
      <c r="IW164" s="57"/>
      <c r="IX164" s="58"/>
      <c r="IY164" s="57"/>
      <c r="IZ164" s="61"/>
      <c r="JA164" s="55"/>
      <c r="JB164" s="57"/>
      <c r="JC164" s="57"/>
      <c r="JD164" s="58"/>
      <c r="JE164" s="57"/>
    </row>
    <row r="165">
      <c r="A165" s="2" t="str">
        <f>IFERROR(__xludf.DUMMYFUNCTION("""COMPUTED_VALUE"""),"Václav Bárta")</f>
        <v>Václav Bárta</v>
      </c>
      <c r="B165" s="2"/>
      <c r="C165" s="48"/>
      <c r="D165" s="46"/>
      <c r="E165" s="46"/>
      <c r="F165" s="47"/>
      <c r="G165" s="46"/>
      <c r="H165" s="2"/>
      <c r="I165" s="48"/>
      <c r="J165" s="46"/>
      <c r="K165" s="46"/>
      <c r="L165" s="47"/>
      <c r="M165" s="46"/>
      <c r="N165" s="2"/>
      <c r="O165" s="48"/>
      <c r="P165" s="46"/>
      <c r="Q165" s="46"/>
      <c r="R165" s="47"/>
      <c r="S165" s="46"/>
      <c r="T165" s="2"/>
      <c r="U165" s="48"/>
      <c r="V165" s="46"/>
      <c r="W165" s="46"/>
      <c r="X165" s="47"/>
      <c r="Y165" s="46"/>
      <c r="Z165" s="2"/>
      <c r="AA165" s="48"/>
      <c r="AB165" s="46"/>
      <c r="AC165" s="46"/>
      <c r="AD165" s="47"/>
      <c r="AE165" s="46"/>
      <c r="AF165" s="2"/>
      <c r="AG165" s="48"/>
      <c r="AH165" s="46"/>
      <c r="AI165" s="46"/>
      <c r="AJ165" s="47"/>
      <c r="AK165" s="46"/>
      <c r="AL165" s="2"/>
      <c r="AM165" s="48"/>
      <c r="AN165" s="46"/>
      <c r="AO165" s="46"/>
      <c r="AP165" s="47"/>
      <c r="AQ165" s="46"/>
      <c r="AR165" s="2"/>
      <c r="AS165" s="48"/>
      <c r="AT165" s="46"/>
      <c r="AU165" s="46"/>
      <c r="AV165" s="47"/>
      <c r="AW165" s="62"/>
      <c r="AX165" s="2"/>
      <c r="AY165" s="98"/>
      <c r="AZ165" s="46"/>
      <c r="BA165" s="46"/>
      <c r="BB165" s="47"/>
      <c r="BC165" s="46"/>
      <c r="BD165" s="2"/>
      <c r="BE165" s="98"/>
      <c r="BF165" s="46"/>
      <c r="BG165" s="46"/>
      <c r="BH165" s="47"/>
      <c r="BI165" s="46"/>
      <c r="BJ165" s="2"/>
      <c r="BK165" s="98"/>
      <c r="BL165" s="46"/>
      <c r="BM165" s="46"/>
      <c r="BN165" s="47"/>
      <c r="BO165" s="46"/>
      <c r="BP165" s="2"/>
      <c r="BQ165" s="45"/>
      <c r="BR165" s="46"/>
      <c r="BS165" s="46"/>
      <c r="BT165" s="47"/>
      <c r="BU165" s="46"/>
      <c r="BV165" s="2"/>
      <c r="BW165" s="45"/>
      <c r="BX165" s="46"/>
      <c r="BY165" s="46"/>
      <c r="BZ165" s="47"/>
      <c r="CA165" s="46"/>
      <c r="CB165" s="2"/>
      <c r="CC165" s="45"/>
      <c r="CD165" s="46"/>
      <c r="CE165" s="46"/>
      <c r="CF165" s="64"/>
      <c r="CG165" s="46"/>
      <c r="CH165" s="2"/>
      <c r="CI165" s="45"/>
      <c r="CJ165" s="54"/>
      <c r="CK165" s="46"/>
      <c r="CL165" s="64"/>
      <c r="CM165" s="46"/>
      <c r="CN165" s="2"/>
      <c r="CO165" s="45"/>
      <c r="CP165" s="46"/>
      <c r="CQ165" s="46"/>
      <c r="CR165" s="64"/>
      <c r="CS165" s="46"/>
      <c r="CT165" s="2"/>
      <c r="CU165" s="45"/>
      <c r="CV165" s="46"/>
      <c r="CW165" s="46"/>
      <c r="CX165" s="64"/>
      <c r="CY165" s="46"/>
      <c r="CZ165" s="2"/>
      <c r="DA165" s="45"/>
      <c r="DB165" s="46"/>
      <c r="DC165" s="46"/>
      <c r="DD165" s="64"/>
      <c r="DE165" s="46"/>
      <c r="DF165" s="2"/>
      <c r="DG165" s="45"/>
      <c r="DH165" s="46"/>
      <c r="DI165" s="46"/>
      <c r="DJ165" s="64"/>
      <c r="DK165" s="46"/>
      <c r="DL165" s="2"/>
      <c r="DM165" s="45"/>
      <c r="DN165" s="46"/>
      <c r="DO165" s="46"/>
      <c r="DP165" s="64"/>
      <c r="DQ165" s="46"/>
      <c r="DR165" s="2"/>
      <c r="DS165" s="45"/>
      <c r="DT165" s="46"/>
      <c r="DU165" s="46"/>
      <c r="DV165" s="64"/>
      <c r="DW165" s="46"/>
      <c r="DX165" s="2"/>
      <c r="DY165" s="97"/>
      <c r="DZ165" s="63"/>
      <c r="EA165" s="63"/>
      <c r="EB165" s="64"/>
      <c r="EC165" s="63"/>
      <c r="ED165" s="66"/>
      <c r="EE165" s="97"/>
      <c r="EF165" s="63"/>
      <c r="EG165" s="63"/>
      <c r="EH165" s="64"/>
      <c r="EI165" s="63"/>
      <c r="EJ165" s="66"/>
      <c r="EK165" s="97"/>
      <c r="EL165" s="63"/>
      <c r="EM165" s="63"/>
      <c r="EN165" s="64"/>
      <c r="EO165" s="63"/>
      <c r="EP165" s="67"/>
      <c r="EQ165" s="55"/>
      <c r="ER165" s="57"/>
      <c r="ES165" s="57"/>
      <c r="ET165" s="68"/>
      <c r="EU165" s="57"/>
      <c r="EV165" s="67"/>
      <c r="EW165" s="55"/>
      <c r="EX165" s="57"/>
      <c r="EY165" s="57"/>
      <c r="EZ165" s="68"/>
      <c r="FA165" s="57"/>
      <c r="FB165" s="67"/>
      <c r="FC165" s="55"/>
      <c r="FD165" s="57"/>
      <c r="FE165" s="57"/>
      <c r="FF165" s="68"/>
      <c r="FG165" s="57"/>
      <c r="FH165" s="66"/>
      <c r="FI165" s="97"/>
      <c r="FJ165" s="63"/>
      <c r="FK165" s="63"/>
      <c r="FL165" s="64"/>
      <c r="FM165" s="63"/>
      <c r="FN165" s="67"/>
      <c r="FO165" s="55"/>
      <c r="FP165" s="57"/>
      <c r="FQ165" s="57"/>
      <c r="FR165" s="68"/>
      <c r="FS165" s="57"/>
      <c r="FT165" s="67"/>
      <c r="FU165" s="55"/>
      <c r="FV165" s="57"/>
      <c r="FW165" s="57"/>
      <c r="FX165" s="68"/>
      <c r="FY165" s="57"/>
      <c r="FZ165" s="67"/>
      <c r="GA165" s="55"/>
      <c r="GB165" s="57"/>
      <c r="GC165" s="57"/>
      <c r="GD165" s="68"/>
      <c r="GE165" s="57"/>
      <c r="GF165" s="67"/>
      <c r="GG165" s="55"/>
      <c r="GH165" s="57"/>
      <c r="GI165" s="57"/>
      <c r="GJ165" s="68"/>
      <c r="GK165" s="57"/>
      <c r="GL165" s="67"/>
      <c r="GM165" s="55"/>
      <c r="GN165" s="57"/>
      <c r="GO165" s="57"/>
      <c r="GP165" s="68"/>
      <c r="GQ165" s="57"/>
      <c r="GR165" s="61"/>
      <c r="GS165" s="55"/>
      <c r="GT165" s="57"/>
      <c r="GU165" s="57"/>
      <c r="GV165" s="58"/>
      <c r="GW165" s="57"/>
      <c r="GX165" s="61"/>
      <c r="GY165" s="55"/>
      <c r="GZ165" s="57"/>
      <c r="HA165" s="57"/>
      <c r="HB165" s="58"/>
      <c r="HC165" s="57"/>
      <c r="HD165" s="67"/>
      <c r="HE165" s="55"/>
      <c r="HF165" s="57"/>
      <c r="HG165" s="57"/>
      <c r="HH165" s="68"/>
      <c r="HI165" s="57"/>
      <c r="HJ165" s="67"/>
      <c r="HK165" s="55"/>
      <c r="HL165" s="57"/>
      <c r="HM165" s="57"/>
      <c r="HN165" s="68"/>
      <c r="HO165" s="57"/>
      <c r="HP165" s="61"/>
      <c r="HQ165" s="55"/>
      <c r="HR165" s="57"/>
      <c r="HS165" s="57"/>
      <c r="HT165" s="58"/>
      <c r="HU165" s="57"/>
      <c r="HV165" s="61"/>
      <c r="HW165" s="55"/>
      <c r="HX165" s="57"/>
      <c r="HY165" s="57"/>
      <c r="HZ165" s="58"/>
      <c r="IA165" s="57"/>
      <c r="IB165" s="61">
        <f>IFERROR(__xludf.DUMMYFUNCTION("""COMPUTED_VALUE"""),100.0)</f>
        <v>100</v>
      </c>
      <c r="IC165" s="55"/>
      <c r="ID165" s="57"/>
      <c r="IE165" s="57"/>
      <c r="IF165" s="58"/>
      <c r="IG165" s="57"/>
      <c r="IH165" s="61"/>
      <c r="II165" s="55"/>
      <c r="IJ165" s="57"/>
      <c r="IK165" s="57"/>
      <c r="IL165" s="58"/>
      <c r="IM165" s="57"/>
      <c r="IN165" s="61"/>
      <c r="IO165" s="55"/>
      <c r="IP165" s="57"/>
      <c r="IQ165" s="57"/>
      <c r="IR165" s="58"/>
      <c r="IS165" s="57"/>
      <c r="IT165" s="61"/>
      <c r="IU165" s="55"/>
      <c r="IV165" s="57"/>
      <c r="IW165" s="57"/>
      <c r="IX165" s="58"/>
      <c r="IY165" s="57"/>
      <c r="IZ165" s="61"/>
      <c r="JA165" s="55"/>
      <c r="JB165" s="57"/>
      <c r="JC165" s="57"/>
      <c r="JD165" s="58"/>
      <c r="JE165" s="57"/>
    </row>
    <row r="166">
      <c r="A166" s="2" t="str">
        <f>IFERROR(__xludf.DUMMYFUNCTION("""COMPUTED_VALUE"""),"End")</f>
        <v>End</v>
      </c>
      <c r="B166" s="2"/>
      <c r="C166" s="48"/>
      <c r="D166" s="46"/>
      <c r="E166" s="46"/>
      <c r="F166" s="47"/>
      <c r="G166" s="46"/>
      <c r="H166" s="2"/>
      <c r="I166" s="48"/>
      <c r="J166" s="46"/>
      <c r="K166" s="46"/>
      <c r="L166" s="47"/>
      <c r="M166" s="46"/>
      <c r="N166" s="2"/>
      <c r="O166" s="48"/>
      <c r="P166" s="46"/>
      <c r="Q166" s="46"/>
      <c r="R166" s="47"/>
      <c r="S166" s="46"/>
      <c r="T166" s="2"/>
      <c r="U166" s="48"/>
      <c r="V166" s="46"/>
      <c r="W166" s="46"/>
      <c r="X166" s="47"/>
      <c r="Y166" s="46"/>
      <c r="Z166" s="2"/>
      <c r="AA166" s="48"/>
      <c r="AB166" s="46"/>
      <c r="AC166" s="46"/>
      <c r="AD166" s="47"/>
      <c r="AE166" s="46"/>
      <c r="AF166" s="2"/>
      <c r="AG166" s="48"/>
      <c r="AH166" s="46"/>
      <c r="AI166" s="46"/>
      <c r="AJ166" s="47"/>
      <c r="AK166" s="46"/>
      <c r="AL166" s="2"/>
      <c r="AM166" s="48"/>
      <c r="AN166" s="46"/>
      <c r="AO166" s="46"/>
      <c r="AP166" s="47"/>
      <c r="AQ166" s="46"/>
      <c r="AR166" s="2"/>
      <c r="AS166" s="48"/>
      <c r="AT166" s="46"/>
      <c r="AU166" s="46"/>
      <c r="AV166" s="47"/>
      <c r="AW166" s="62"/>
      <c r="AX166" s="2"/>
      <c r="AY166" s="98"/>
      <c r="AZ166" s="46"/>
      <c r="BA166" s="46"/>
      <c r="BB166" s="47"/>
      <c r="BC166" s="46"/>
      <c r="BD166" s="2"/>
      <c r="BE166" s="98"/>
      <c r="BF166" s="46"/>
      <c r="BG166" s="46"/>
      <c r="BH166" s="47"/>
      <c r="BI166" s="46"/>
      <c r="BJ166" s="2"/>
      <c r="BK166" s="98"/>
      <c r="BL166" s="46"/>
      <c r="BM166" s="46"/>
      <c r="BN166" s="47"/>
      <c r="BO166" s="46"/>
      <c r="BP166" s="2"/>
      <c r="BQ166" s="45"/>
      <c r="BR166" s="46"/>
      <c r="BS166" s="46"/>
      <c r="BT166" s="47"/>
      <c r="BU166" s="46"/>
      <c r="BV166" s="2"/>
      <c r="BW166" s="45"/>
      <c r="BX166" s="46"/>
      <c r="BY166" s="46"/>
      <c r="BZ166" s="47"/>
      <c r="CA166" s="46"/>
      <c r="CB166" s="2"/>
      <c r="CC166" s="45"/>
      <c r="CD166" s="46"/>
      <c r="CE166" s="46"/>
      <c r="CF166" s="64"/>
      <c r="CG166" s="46"/>
      <c r="CH166" s="2"/>
      <c r="CI166" s="45"/>
      <c r="CJ166" s="54"/>
      <c r="CK166" s="46"/>
      <c r="CL166" s="64"/>
      <c r="CM166" s="46"/>
      <c r="CN166" s="2"/>
      <c r="CO166" s="45"/>
      <c r="CP166" s="46"/>
      <c r="CQ166" s="46"/>
      <c r="CR166" s="64"/>
      <c r="CS166" s="46"/>
      <c r="CT166" s="2"/>
      <c r="CU166" s="45"/>
      <c r="CV166" s="46"/>
      <c r="CW166" s="46"/>
      <c r="CX166" s="64"/>
      <c r="CY166" s="46"/>
      <c r="CZ166" s="2"/>
      <c r="DA166" s="45"/>
      <c r="DB166" s="46"/>
      <c r="DC166" s="46"/>
      <c r="DD166" s="64"/>
      <c r="DE166" s="46"/>
      <c r="DF166" s="2"/>
      <c r="DG166" s="45"/>
      <c r="DH166" s="46"/>
      <c r="DI166" s="46"/>
      <c r="DJ166" s="64"/>
      <c r="DK166" s="46"/>
      <c r="DL166" s="2"/>
      <c r="DM166" s="45"/>
      <c r="DN166" s="46"/>
      <c r="DO166" s="46"/>
      <c r="DP166" s="64"/>
      <c r="DQ166" s="46"/>
      <c r="DR166" s="2"/>
      <c r="DS166" s="45"/>
      <c r="DT166" s="46"/>
      <c r="DU166" s="46"/>
      <c r="DV166" s="64"/>
      <c r="DW166" s="46"/>
      <c r="DX166" s="2"/>
      <c r="DY166" s="97"/>
      <c r="DZ166" s="63"/>
      <c r="EA166" s="63"/>
      <c r="EB166" s="64"/>
      <c r="EC166" s="63"/>
      <c r="ED166" s="66"/>
      <c r="EE166" s="97"/>
      <c r="EF166" s="63"/>
      <c r="EG166" s="63"/>
      <c r="EH166" s="64"/>
      <c r="EI166" s="63"/>
      <c r="EJ166" s="66"/>
      <c r="EK166" s="97"/>
      <c r="EL166" s="63"/>
      <c r="EM166" s="63"/>
      <c r="EN166" s="64"/>
      <c r="EO166" s="63"/>
      <c r="EP166" s="67"/>
      <c r="EQ166" s="55"/>
      <c r="ER166" s="57"/>
      <c r="ES166" s="57"/>
      <c r="ET166" s="68"/>
      <c r="EU166" s="57"/>
      <c r="EV166" s="67"/>
      <c r="EW166" s="55"/>
      <c r="EX166" s="57"/>
      <c r="EY166" s="57"/>
      <c r="EZ166" s="68"/>
      <c r="FA166" s="57"/>
      <c r="FB166" s="67"/>
      <c r="FC166" s="55"/>
      <c r="FD166" s="57"/>
      <c r="FE166" s="57"/>
      <c r="FF166" s="68"/>
      <c r="FG166" s="57"/>
      <c r="FH166" s="66"/>
      <c r="FI166" s="97"/>
      <c r="FJ166" s="63"/>
      <c r="FK166" s="63"/>
      <c r="FL166" s="64"/>
      <c r="FM166" s="63"/>
      <c r="FN166" s="67"/>
      <c r="FO166" s="55"/>
      <c r="FP166" s="57"/>
      <c r="FQ166" s="57"/>
      <c r="FR166" s="68"/>
      <c r="FS166" s="57"/>
      <c r="FT166" s="67"/>
      <c r="FU166" s="55"/>
      <c r="FV166" s="57"/>
      <c r="FW166" s="57"/>
      <c r="FX166" s="68"/>
      <c r="FY166" s="57"/>
      <c r="FZ166" s="67"/>
      <c r="GA166" s="55"/>
      <c r="GB166" s="57"/>
      <c r="GC166" s="57"/>
      <c r="GD166" s="68"/>
      <c r="GE166" s="57"/>
      <c r="GF166" s="67"/>
      <c r="GG166" s="55"/>
      <c r="GH166" s="57"/>
      <c r="GI166" s="57"/>
      <c r="GJ166" s="68"/>
      <c r="GK166" s="57"/>
      <c r="GL166" s="67"/>
      <c r="GM166" s="55"/>
      <c r="GN166" s="57"/>
      <c r="GO166" s="57"/>
      <c r="GP166" s="68"/>
      <c r="GQ166" s="57"/>
      <c r="GR166" s="61"/>
      <c r="GS166" s="55"/>
      <c r="GT166" s="57"/>
      <c r="GU166" s="57"/>
      <c r="GV166" s="58"/>
      <c r="GW166" s="57"/>
      <c r="GX166" s="61"/>
      <c r="GY166" s="55"/>
      <c r="GZ166" s="57"/>
      <c r="HA166" s="57"/>
      <c r="HB166" s="58"/>
      <c r="HC166" s="57"/>
      <c r="HD166" s="67"/>
      <c r="HE166" s="55"/>
      <c r="HF166" s="57"/>
      <c r="HG166" s="57"/>
      <c r="HH166" s="68"/>
      <c r="HI166" s="57"/>
      <c r="HJ166" s="67"/>
      <c r="HK166" s="55"/>
      <c r="HL166" s="57"/>
      <c r="HM166" s="57"/>
      <c r="HN166" s="68"/>
      <c r="HO166" s="57"/>
      <c r="HP166" s="61"/>
      <c r="HQ166" s="55"/>
      <c r="HR166" s="57"/>
      <c r="HS166" s="57"/>
      <c r="HT166" s="58"/>
      <c r="HU166" s="57"/>
      <c r="HV166" s="61"/>
      <c r="HW166" s="55"/>
      <c r="HX166" s="57"/>
      <c r="HY166" s="57"/>
      <c r="HZ166" s="58"/>
      <c r="IA166" s="57"/>
      <c r="IB166" s="61"/>
      <c r="IC166" s="55"/>
      <c r="ID166" s="57"/>
      <c r="IE166" s="57"/>
      <c r="IF166" s="58"/>
      <c r="IG166" s="57"/>
      <c r="IH166" s="61"/>
      <c r="II166" s="55"/>
      <c r="IJ166" s="57"/>
      <c r="IK166" s="57"/>
      <c r="IL166" s="58"/>
      <c r="IM166" s="57"/>
      <c r="IN166" s="61"/>
      <c r="IO166" s="55"/>
      <c r="IP166" s="57"/>
      <c r="IQ166" s="57"/>
      <c r="IR166" s="58"/>
      <c r="IS166" s="57"/>
      <c r="IT166" s="61"/>
      <c r="IU166" s="55"/>
      <c r="IV166" s="57"/>
      <c r="IW166" s="57"/>
      <c r="IX166" s="58"/>
      <c r="IY166" s="57"/>
      <c r="IZ166" s="61"/>
      <c r="JA166" s="55"/>
      <c r="JB166" s="57"/>
      <c r="JC166" s="57"/>
      <c r="JD166" s="58"/>
      <c r="JE166" s="57"/>
    </row>
    <row r="167">
      <c r="A167" s="103"/>
      <c r="B167" s="2"/>
      <c r="C167" s="104">
        <f>SUM(C50:C166)</f>
        <v>619.5</v>
      </c>
      <c r="D167" s="2"/>
      <c r="E167" s="2"/>
      <c r="F167" s="2"/>
      <c r="G167" s="2"/>
      <c r="H167" s="2"/>
      <c r="I167" s="105">
        <f>SUM(I50:I166)</f>
        <v>652.5</v>
      </c>
      <c r="J167" s="2"/>
      <c r="K167" s="2"/>
      <c r="L167" s="2"/>
      <c r="M167" s="2"/>
      <c r="N167" s="2"/>
      <c r="O167" s="105">
        <f>SUM(O50:O166)</f>
        <v>539</v>
      </c>
      <c r="P167" s="2"/>
      <c r="Q167" s="2"/>
      <c r="R167" s="2"/>
      <c r="S167" s="2"/>
      <c r="T167" s="2"/>
      <c r="U167" s="105">
        <f>SUM(U50:U166)</f>
        <v>483.5</v>
      </c>
      <c r="V167" s="2"/>
      <c r="W167" s="2"/>
      <c r="X167" s="2"/>
      <c r="Y167" s="2"/>
      <c r="Z167" s="2"/>
      <c r="AA167" s="105">
        <f>SUM(AA50:AA166)</f>
        <v>542</v>
      </c>
      <c r="AB167" s="2"/>
      <c r="AC167" s="2"/>
      <c r="AD167" s="2"/>
      <c r="AE167" s="2"/>
      <c r="AF167" s="2"/>
      <c r="AG167" s="105">
        <f>SUM(AG50:AG166)</f>
        <v>569</v>
      </c>
      <c r="AH167" s="2"/>
      <c r="AI167" s="2"/>
      <c r="AJ167" s="2"/>
      <c r="AK167" s="2"/>
      <c r="AL167" s="2"/>
      <c r="AM167" s="105">
        <f>SUM(AM50:AM166)</f>
        <v>559</v>
      </c>
      <c r="AN167" s="2"/>
      <c r="AO167" s="2"/>
      <c r="AP167" s="2"/>
      <c r="AQ167" s="2"/>
      <c r="AR167" s="2"/>
      <c r="AS167" s="105">
        <f>SUM(AS50:AS166)</f>
        <v>610</v>
      </c>
      <c r="AT167" s="2"/>
      <c r="AU167" s="2"/>
      <c r="AV167" s="2"/>
      <c r="AW167" s="2"/>
      <c r="AX167" s="2"/>
      <c r="AY167" s="105">
        <f>SUM(AY50:AY166)</f>
        <v>579.5</v>
      </c>
      <c r="AZ167" s="2"/>
      <c r="BA167" s="2"/>
      <c r="BB167" s="2"/>
      <c r="BC167" s="2"/>
      <c r="BD167" s="2"/>
      <c r="BE167" s="105">
        <f>SUM(BE50:BE166)</f>
        <v>591</v>
      </c>
      <c r="BF167" s="2"/>
      <c r="BG167" s="2"/>
      <c r="BH167" s="2"/>
      <c r="BI167" s="2"/>
      <c r="BJ167" s="2"/>
      <c r="BK167" s="105">
        <f>SUM(BK50:BK166)</f>
        <v>601.5</v>
      </c>
      <c r="BL167" s="2"/>
      <c r="BM167" s="2"/>
      <c r="BN167" s="2"/>
      <c r="BO167" s="2"/>
      <c r="BP167" s="2"/>
      <c r="BQ167" s="105">
        <f>SUM(BQ50:BQ166)</f>
        <v>667</v>
      </c>
      <c r="BR167" s="2"/>
      <c r="BS167" s="2"/>
      <c r="BT167" s="2"/>
      <c r="BU167" s="2"/>
      <c r="BV167" s="2"/>
      <c r="BW167" s="105">
        <f>SUM(BW50:BW166)</f>
        <v>775.5</v>
      </c>
      <c r="BX167" s="73">
        <f>SUM(BX5:BX131)</f>
        <v>142545</v>
      </c>
      <c r="BY167" s="2"/>
      <c r="BZ167" s="2"/>
      <c r="CA167" s="2"/>
      <c r="CB167" s="2"/>
      <c r="CC167" s="105">
        <f t="shared" ref="CC167:CE167" si="176">SUM(CC50:CC166)</f>
        <v>745.5</v>
      </c>
      <c r="CD167" s="73">
        <f t="shared" si="176"/>
        <v>76760</v>
      </c>
      <c r="CE167" s="73">
        <f t="shared" si="176"/>
        <v>400</v>
      </c>
      <c r="CF167" s="2"/>
      <c r="CG167" s="73">
        <f>SUM(CG50:CG166)</f>
        <v>-76360</v>
      </c>
      <c r="CH167" s="2"/>
      <c r="CI167" s="105">
        <f t="shared" ref="CI167:CK167" si="177">SUM(CI50:CI166)</f>
        <v>727</v>
      </c>
      <c r="CJ167" s="5">
        <f t="shared" si="177"/>
        <v>75170</v>
      </c>
      <c r="CK167" s="73">
        <f t="shared" si="177"/>
        <v>200</v>
      </c>
      <c r="CL167" s="2"/>
      <c r="CM167" s="73">
        <f>SUM(CM50:CM166)</f>
        <v>-74970</v>
      </c>
      <c r="CN167" s="2"/>
      <c r="CO167" s="105">
        <f t="shared" ref="CO167:CQ167" si="178">SUM(CO50:CO166)</f>
        <v>782.5</v>
      </c>
      <c r="CP167" s="73">
        <f t="shared" si="178"/>
        <v>80270</v>
      </c>
      <c r="CQ167" s="73">
        <f t="shared" si="178"/>
        <v>0</v>
      </c>
      <c r="CR167" s="2"/>
      <c r="CS167" s="73">
        <f>SUM(CS50:CS166)</f>
        <v>-80270</v>
      </c>
      <c r="CT167" s="2"/>
      <c r="CU167" s="105">
        <f t="shared" ref="CU167:CW167" si="179">SUM(CU50:CU166)</f>
        <v>758.5</v>
      </c>
      <c r="CV167" s="73">
        <f t="shared" si="179"/>
        <v>77770</v>
      </c>
      <c r="CW167" s="73">
        <f t="shared" si="179"/>
        <v>5121</v>
      </c>
      <c r="CX167" s="2"/>
      <c r="CY167" s="73">
        <f>SUM(CY50:CY166)</f>
        <v>-72649</v>
      </c>
      <c r="CZ167" s="2"/>
      <c r="DA167" s="105">
        <f t="shared" ref="DA167:DC167" si="180">SUM(DA50:DA166)</f>
        <v>786</v>
      </c>
      <c r="DB167" s="73">
        <f t="shared" si="180"/>
        <v>80450</v>
      </c>
      <c r="DC167" s="73">
        <f t="shared" si="180"/>
        <v>5136</v>
      </c>
      <c r="DD167" s="2"/>
      <c r="DE167" s="73">
        <f>SUM(DE50:DE166)</f>
        <v>-75314</v>
      </c>
      <c r="DF167" s="2"/>
      <c r="DG167" s="105">
        <f t="shared" ref="DG167:DI167" si="181">SUM(DG50:DG166)</f>
        <v>729</v>
      </c>
      <c r="DH167" s="73">
        <f t="shared" si="181"/>
        <v>73960</v>
      </c>
      <c r="DI167" s="73">
        <f t="shared" si="181"/>
        <v>6727</v>
      </c>
      <c r="DJ167" s="2"/>
      <c r="DK167" s="73">
        <f>SUM(DK50:DK166)</f>
        <v>-67233</v>
      </c>
      <c r="DL167" s="2"/>
      <c r="DM167" s="105">
        <f t="shared" ref="DM167:DO167" si="182">SUM(DM50:DM166)</f>
        <v>706.5</v>
      </c>
      <c r="DN167" s="73">
        <f t="shared" si="182"/>
        <v>72630</v>
      </c>
      <c r="DO167" s="73">
        <f t="shared" si="182"/>
        <v>8000</v>
      </c>
      <c r="DP167" s="2"/>
      <c r="DQ167" s="73">
        <f>SUM(DQ50:DQ166)</f>
        <v>-64630</v>
      </c>
      <c r="DR167" s="2"/>
      <c r="DS167" s="105">
        <f t="shared" ref="DS167:DU167" si="183">SUM(DS50:DS166)</f>
        <v>676.5</v>
      </c>
      <c r="DT167" s="73">
        <f t="shared" si="183"/>
        <v>69780</v>
      </c>
      <c r="DU167" s="73">
        <f t="shared" si="183"/>
        <v>8300</v>
      </c>
      <c r="DV167" s="2"/>
      <c r="DW167" s="73">
        <f>SUM(DW50:DW166)</f>
        <v>-61480</v>
      </c>
      <c r="DX167" s="2"/>
      <c r="DY167" s="105">
        <f t="shared" ref="DY167:EA167" si="184">SUM(DY50:DY166)</f>
        <v>599.5</v>
      </c>
      <c r="DZ167" s="73">
        <f t="shared" si="184"/>
        <v>61640</v>
      </c>
      <c r="EA167" s="73">
        <f t="shared" si="184"/>
        <v>7150</v>
      </c>
      <c r="EB167" s="2"/>
      <c r="EC167" s="73">
        <f>SUM(EC50:EC166)</f>
        <v>-54490</v>
      </c>
      <c r="ED167" s="2"/>
      <c r="EE167" s="105">
        <f>SUM(EE50:EE166)</f>
        <v>622.5</v>
      </c>
      <c r="EF167" s="73">
        <f>SUM(EF5:EF166)</f>
        <v>110405</v>
      </c>
      <c r="EG167" s="2"/>
      <c r="EH167" s="2"/>
      <c r="EI167" s="2"/>
      <c r="EJ167" s="2"/>
      <c r="EK167" s="105">
        <f>SUM(EK50:EK166)</f>
        <v>711.5</v>
      </c>
      <c r="EL167" s="73">
        <f>SUM(EL5:EL166)</f>
        <v>121760</v>
      </c>
      <c r="EM167" s="2"/>
      <c r="EN167" s="2"/>
      <c r="EO167" s="2"/>
      <c r="EP167" s="7"/>
      <c r="EQ167" s="106">
        <f>SUM(EQ50:EQ166)</f>
        <v>662</v>
      </c>
      <c r="ER167" s="107">
        <f>SUM(ER5:ER166)</f>
        <v>118935</v>
      </c>
      <c r="ES167" s="88"/>
      <c r="ET167" s="7"/>
      <c r="EU167" s="7"/>
      <c r="EV167" s="7"/>
      <c r="EW167" s="106">
        <f>SUM(EW50:EW166)</f>
        <v>617.5</v>
      </c>
      <c r="EX167" s="107">
        <f>SUM(EX5:EX166)</f>
        <v>116885</v>
      </c>
      <c r="EY167" s="7"/>
      <c r="EZ167" s="7"/>
      <c r="FA167" s="7"/>
      <c r="FB167" s="7"/>
      <c r="FC167" s="106">
        <f>SUM(FC50:FC166)</f>
        <v>688.5</v>
      </c>
      <c r="FD167" s="107">
        <f>SUM(FD5:FD166)</f>
        <v>132500</v>
      </c>
      <c r="FE167" s="7"/>
      <c r="FF167" s="7"/>
      <c r="FG167" s="7"/>
      <c r="FH167" s="2"/>
      <c r="FI167" s="105">
        <f>SUM(FI50:FI166)</f>
        <v>775.5</v>
      </c>
      <c r="FJ167" s="73">
        <f>SUM(FJ5:FJ166)</f>
        <v>131745</v>
      </c>
      <c r="FK167" s="2"/>
      <c r="FL167" s="2"/>
      <c r="FM167" s="2"/>
      <c r="FN167" s="7"/>
      <c r="FO167" s="106">
        <f>SUM(FO50:FO166)</f>
        <v>735</v>
      </c>
      <c r="FP167" s="107">
        <f>SUM(FP5:FP166)</f>
        <v>131580</v>
      </c>
      <c r="FQ167" s="88"/>
      <c r="FR167" s="7"/>
      <c r="FS167" s="7"/>
      <c r="FT167" s="7"/>
      <c r="FU167" s="106">
        <f>SUM(FU50:FU166)</f>
        <v>851.5</v>
      </c>
      <c r="FV167" s="107">
        <f>SUM(FV5:FV166)</f>
        <v>140895</v>
      </c>
      <c r="FW167" s="7"/>
      <c r="FX167" s="7"/>
      <c r="FY167" s="7"/>
      <c r="FZ167" s="7"/>
      <c r="GA167" s="108">
        <f t="shared" ref="GA167:GE167" si="185">SUM(GA50:GA166)</f>
        <v>873.5</v>
      </c>
      <c r="GB167" s="109">
        <f t="shared" si="185"/>
        <v>89570</v>
      </c>
      <c r="GC167" s="109">
        <f t="shared" si="185"/>
        <v>21200</v>
      </c>
      <c r="GD167" s="109">
        <f t="shared" si="185"/>
        <v>0</v>
      </c>
      <c r="GE167" s="109">
        <f t="shared" si="185"/>
        <v>-68370</v>
      </c>
      <c r="GF167" s="110"/>
      <c r="GG167" s="108">
        <f t="shared" ref="GG167:GK167" si="186">SUM(GG50:GG166)</f>
        <v>823.5</v>
      </c>
      <c r="GH167" s="109">
        <f t="shared" si="186"/>
        <v>84610</v>
      </c>
      <c r="GI167" s="109">
        <f t="shared" si="186"/>
        <v>19600</v>
      </c>
      <c r="GJ167" s="109">
        <f t="shared" si="186"/>
        <v>0</v>
      </c>
      <c r="GK167" s="109">
        <f t="shared" si="186"/>
        <v>-65010</v>
      </c>
      <c r="GL167" s="110"/>
      <c r="GM167" s="108">
        <f t="shared" ref="GM167:GQ167" si="187">SUM(GM50:GM166)</f>
        <v>850.5</v>
      </c>
      <c r="GN167" s="109">
        <f t="shared" si="187"/>
        <v>87290</v>
      </c>
      <c r="GO167" s="109">
        <f t="shared" si="187"/>
        <v>18500</v>
      </c>
      <c r="GP167" s="109">
        <f t="shared" si="187"/>
        <v>0</v>
      </c>
      <c r="GQ167" s="109">
        <f t="shared" si="187"/>
        <v>-68790</v>
      </c>
      <c r="GR167" s="110"/>
      <c r="GS167" s="108">
        <f t="shared" ref="GS167:GW167" si="188">SUM(GS50:GS166)</f>
        <v>935</v>
      </c>
      <c r="GT167" s="109">
        <f t="shared" si="188"/>
        <v>95560</v>
      </c>
      <c r="GU167" s="109">
        <f t="shared" si="188"/>
        <v>15350</v>
      </c>
      <c r="GV167" s="109">
        <f t="shared" si="188"/>
        <v>0</v>
      </c>
      <c r="GW167" s="109">
        <f t="shared" si="188"/>
        <v>-80210</v>
      </c>
      <c r="GX167" s="110"/>
      <c r="GY167" s="108">
        <f t="shared" ref="GY167:HC167" si="189">SUM(GY50:GY166)</f>
        <v>848</v>
      </c>
      <c r="GZ167" s="109">
        <f t="shared" si="189"/>
        <v>86590</v>
      </c>
      <c r="HA167" s="109">
        <f t="shared" si="189"/>
        <v>14700</v>
      </c>
      <c r="HB167" s="109">
        <f t="shared" si="189"/>
        <v>0</v>
      </c>
      <c r="HC167" s="109">
        <f t="shared" si="189"/>
        <v>-71890</v>
      </c>
      <c r="HD167" s="110"/>
      <c r="HE167" s="108">
        <f t="shared" ref="HE167:HI167" si="190">SUM(HE50:HE166)</f>
        <v>897.5</v>
      </c>
      <c r="HF167" s="109">
        <f t="shared" si="190"/>
        <v>92020</v>
      </c>
      <c r="HG167" s="109">
        <f t="shared" si="190"/>
        <v>8950</v>
      </c>
      <c r="HH167" s="109">
        <f t="shared" si="190"/>
        <v>0</v>
      </c>
      <c r="HI167" s="109">
        <f t="shared" si="190"/>
        <v>-83070</v>
      </c>
      <c r="HJ167" s="110"/>
      <c r="HK167" s="108">
        <f t="shared" ref="HK167:HO167" si="191">SUM(HK50:HK166)</f>
        <v>884</v>
      </c>
      <c r="HL167" s="109">
        <f t="shared" si="191"/>
        <v>90800</v>
      </c>
      <c r="HM167" s="109">
        <f t="shared" si="191"/>
        <v>7100</v>
      </c>
      <c r="HN167" s="109">
        <f t="shared" si="191"/>
        <v>0</v>
      </c>
      <c r="HO167" s="109">
        <f t="shared" si="191"/>
        <v>-83700</v>
      </c>
      <c r="HP167" s="110"/>
      <c r="HQ167" s="108">
        <f t="shared" ref="HQ167:HU167" si="192">SUM(HQ50:HQ166)</f>
        <v>880.5</v>
      </c>
      <c r="HR167" s="109">
        <f t="shared" si="192"/>
        <v>90070</v>
      </c>
      <c r="HS167" s="109">
        <f t="shared" si="192"/>
        <v>6950</v>
      </c>
      <c r="HT167" s="109">
        <f t="shared" si="192"/>
        <v>0</v>
      </c>
      <c r="HU167" s="109">
        <f t="shared" si="192"/>
        <v>-83120</v>
      </c>
      <c r="HV167" s="110"/>
      <c r="HW167" s="108">
        <f t="shared" ref="HW167:IA167" si="193">SUM(HW50:HW166)</f>
        <v>856</v>
      </c>
      <c r="HX167" s="109">
        <f t="shared" si="193"/>
        <v>87680</v>
      </c>
      <c r="HY167" s="109">
        <f t="shared" si="193"/>
        <v>7600</v>
      </c>
      <c r="HZ167" s="109">
        <f t="shared" si="193"/>
        <v>0</v>
      </c>
      <c r="IA167" s="109">
        <f t="shared" si="193"/>
        <v>-80080</v>
      </c>
      <c r="IB167" s="110"/>
      <c r="IC167" s="108">
        <f t="shared" ref="IC167:IG167" si="194">SUM(IC50:IC166)</f>
        <v>850.5</v>
      </c>
      <c r="ID167" s="109">
        <f t="shared" si="194"/>
        <v>87280</v>
      </c>
      <c r="IE167" s="109">
        <f t="shared" si="194"/>
        <v>9360</v>
      </c>
      <c r="IF167" s="109">
        <f t="shared" si="194"/>
        <v>0</v>
      </c>
      <c r="IG167" s="109">
        <f t="shared" si="194"/>
        <v>-77920</v>
      </c>
      <c r="IH167" s="110"/>
      <c r="II167" s="108">
        <f t="shared" ref="II167:IM167" si="195">SUM(II50:II166)</f>
        <v>911.5</v>
      </c>
      <c r="IJ167" s="109">
        <f t="shared" si="195"/>
        <v>93310</v>
      </c>
      <c r="IK167" s="109">
        <f t="shared" si="195"/>
        <v>13160</v>
      </c>
      <c r="IL167" s="109">
        <f t="shared" si="195"/>
        <v>0</v>
      </c>
      <c r="IM167" s="109">
        <f t="shared" si="195"/>
        <v>-80150</v>
      </c>
      <c r="IN167" s="110"/>
      <c r="IO167" s="108">
        <f t="shared" ref="IO167:IS167" si="196">SUM(IO50:IO166)</f>
        <v>945</v>
      </c>
      <c r="IP167" s="109">
        <f t="shared" si="196"/>
        <v>96690</v>
      </c>
      <c r="IQ167" s="109">
        <f t="shared" si="196"/>
        <v>16790</v>
      </c>
      <c r="IR167" s="109">
        <f t="shared" si="196"/>
        <v>0</v>
      </c>
      <c r="IS167" s="109">
        <f t="shared" si="196"/>
        <v>-79900</v>
      </c>
      <c r="IT167" s="110"/>
      <c r="IU167" s="108">
        <f t="shared" ref="IU167:IY167" si="197">SUM(IU50:IU166)</f>
        <v>537</v>
      </c>
      <c r="IV167" s="109">
        <f t="shared" si="197"/>
        <v>55540</v>
      </c>
      <c r="IW167" s="109">
        <f t="shared" si="197"/>
        <v>5100</v>
      </c>
      <c r="IX167" s="109">
        <f t="shared" si="197"/>
        <v>0</v>
      </c>
      <c r="IY167" s="109">
        <f t="shared" si="197"/>
        <v>-50440</v>
      </c>
      <c r="IZ167" s="110"/>
      <c r="JA167" s="108">
        <f t="shared" ref="JA167:JE167" si="198">SUM(JA50:JA166)</f>
        <v>511</v>
      </c>
      <c r="JB167" s="109">
        <f t="shared" si="198"/>
        <v>53320</v>
      </c>
      <c r="JC167" s="109">
        <f t="shared" si="198"/>
        <v>2750</v>
      </c>
      <c r="JD167" s="109">
        <f t="shared" si="198"/>
        <v>0</v>
      </c>
      <c r="JE167" s="109">
        <f t="shared" si="198"/>
        <v>-50570</v>
      </c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1">
        <v>142545.0</v>
      </c>
      <c r="BY168" s="2"/>
      <c r="BZ168" s="2"/>
      <c r="CA168" s="2"/>
      <c r="CB168" s="2"/>
      <c r="CC168" s="2"/>
      <c r="CD168" s="1"/>
      <c r="CE168" s="2"/>
      <c r="CF168" s="2"/>
      <c r="CG168" s="2"/>
      <c r="CH168" s="2"/>
      <c r="CI168" s="2"/>
      <c r="CJ168" s="111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7"/>
      <c r="EQ168" s="7"/>
      <c r="ER168" s="7"/>
      <c r="ES168" s="88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2"/>
      <c r="FI168" s="2"/>
      <c r="FJ168" s="2"/>
      <c r="FK168" s="2"/>
      <c r="FL168" s="2"/>
      <c r="FM168" s="2"/>
      <c r="FN168" s="7"/>
      <c r="FO168" s="7"/>
      <c r="FP168" s="7"/>
      <c r="FQ168" s="88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7"/>
      <c r="GT168" s="7"/>
      <c r="GU168" s="7"/>
      <c r="GV168" s="7"/>
      <c r="GW168" s="7"/>
      <c r="GX168" s="7"/>
      <c r="GY168" s="7"/>
      <c r="GZ168" s="7"/>
      <c r="HA168" s="7"/>
      <c r="HB168" s="7"/>
      <c r="HC168" s="7"/>
      <c r="HD168" s="7"/>
      <c r="HE168" s="7"/>
      <c r="HF168" s="7"/>
      <c r="HG168" s="7"/>
      <c r="HH168" s="7"/>
      <c r="HI168" s="7"/>
      <c r="HJ168" s="7"/>
      <c r="HK168" s="7"/>
      <c r="HL168" s="7"/>
      <c r="HM168" s="7"/>
      <c r="HN168" s="7"/>
      <c r="HO168" s="7"/>
      <c r="HP168" s="7"/>
      <c r="HQ168" s="7"/>
      <c r="HR168" s="7"/>
      <c r="HS168" s="7"/>
      <c r="HT168" s="7"/>
      <c r="HU168" s="7"/>
      <c r="HV168" s="7"/>
      <c r="HW168" s="7"/>
      <c r="HX168" s="7"/>
      <c r="HY168" s="7"/>
      <c r="HZ168" s="7"/>
      <c r="IA168" s="7"/>
      <c r="IB168" s="7"/>
      <c r="IC168" s="7"/>
      <c r="ID168" s="7"/>
      <c r="IE168" s="7"/>
      <c r="IF168" s="7"/>
      <c r="IG168" s="7"/>
      <c r="IH168" s="7"/>
      <c r="II168" s="7"/>
      <c r="IJ168" s="7"/>
      <c r="IK168" s="7"/>
      <c r="IL168" s="7"/>
      <c r="IM168" s="7"/>
      <c r="IN168" s="7"/>
      <c r="IO168" s="7"/>
      <c r="IP168" s="7"/>
      <c r="IQ168" s="7"/>
      <c r="IR168" s="7"/>
      <c r="IS168" s="7"/>
      <c r="IT168" s="7"/>
      <c r="IU168" s="7"/>
      <c r="IV168" s="7"/>
      <c r="IW168" s="7"/>
      <c r="IX168" s="7"/>
      <c r="IY168" s="7"/>
      <c r="IZ168" s="7"/>
      <c r="JA168" s="7"/>
      <c r="JB168" s="7"/>
      <c r="JC168" s="7"/>
      <c r="JD168" s="7"/>
      <c r="JE168" s="7"/>
    </row>
    <row r="169" ht="24.0" customHeight="1">
      <c r="A169" s="1"/>
      <c r="B169" s="2"/>
      <c r="C169" s="2"/>
      <c r="D169" s="2"/>
      <c r="E169" s="2"/>
      <c r="F169" s="112" t="s">
        <v>7</v>
      </c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5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7"/>
      <c r="EQ169" s="7"/>
      <c r="ER169" s="7"/>
      <c r="ES169" s="88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2"/>
      <c r="FI169" s="2"/>
      <c r="FJ169" s="2"/>
      <c r="FK169" s="2"/>
      <c r="FL169" s="2"/>
      <c r="FM169" s="2"/>
      <c r="FN169" s="7"/>
      <c r="FO169" s="7"/>
      <c r="FP169" s="7"/>
      <c r="FQ169" s="88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7"/>
      <c r="GT169" s="7"/>
      <c r="GU169" s="7"/>
      <c r="GV169" s="7"/>
      <c r="GW169" s="7"/>
      <c r="GX169" s="7"/>
      <c r="GY169" s="7"/>
      <c r="GZ169" s="7"/>
      <c r="HA169" s="7"/>
      <c r="HB169" s="7"/>
      <c r="HC169" s="7"/>
      <c r="HD169" s="7"/>
      <c r="HE169" s="7"/>
      <c r="HF169" s="7"/>
      <c r="HG169" s="7"/>
      <c r="HH169" s="7"/>
      <c r="HI169" s="7"/>
      <c r="HJ169" s="7"/>
      <c r="HK169" s="7"/>
      <c r="HL169" s="7"/>
      <c r="HM169" s="7"/>
      <c r="HN169" s="7"/>
      <c r="HO169" s="7"/>
      <c r="HP169" s="7"/>
      <c r="HQ169" s="7"/>
      <c r="HR169" s="7"/>
      <c r="HS169" s="7"/>
      <c r="HT169" s="7"/>
      <c r="HU169" s="7"/>
      <c r="HV169" s="7"/>
      <c r="HW169" s="7"/>
      <c r="HX169" s="7"/>
      <c r="HY169" s="7"/>
      <c r="HZ169" s="7"/>
      <c r="IA169" s="7"/>
      <c r="IB169" s="7"/>
      <c r="IC169" s="7"/>
      <c r="ID169" s="7"/>
      <c r="IE169" s="7"/>
      <c r="IF169" s="7"/>
      <c r="IG169" s="7"/>
      <c r="IH169" s="7"/>
      <c r="II169" s="7"/>
      <c r="IJ169" s="7"/>
      <c r="IK169" s="7"/>
      <c r="IL169" s="7"/>
      <c r="IM169" s="7"/>
      <c r="IN169" s="7"/>
      <c r="IO169" s="7"/>
      <c r="IP169" s="7"/>
      <c r="IQ169" s="7"/>
      <c r="IR169" s="7"/>
      <c r="IS169" s="7"/>
      <c r="IT169" s="7"/>
      <c r="IU169" s="7"/>
      <c r="IV169" s="7"/>
      <c r="IW169" s="7"/>
      <c r="IX169" s="7"/>
      <c r="IY169" s="7"/>
      <c r="IZ169" s="7"/>
      <c r="JA169" s="7"/>
      <c r="JB169" s="7"/>
      <c r="JC169" s="7"/>
      <c r="JD169" s="7"/>
      <c r="JE169" s="7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73">
        <f>BX168-BX167</f>
        <v>0</v>
      </c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5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7"/>
      <c r="EQ170" s="7"/>
      <c r="ER170" s="7"/>
      <c r="ES170" s="88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2"/>
      <c r="FI170" s="2"/>
      <c r="FJ170" s="2"/>
      <c r="FK170" s="2"/>
      <c r="FL170" s="2"/>
      <c r="FM170" s="2"/>
      <c r="FN170" s="7"/>
      <c r="FO170" s="7"/>
      <c r="FP170" s="7"/>
      <c r="FQ170" s="88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7"/>
      <c r="GP170" s="7"/>
      <c r="GQ170" s="7"/>
      <c r="GR170" s="7"/>
      <c r="GS170" s="7"/>
      <c r="GT170" s="7"/>
      <c r="GU170" s="7"/>
      <c r="GV170" s="7"/>
      <c r="GW170" s="7"/>
      <c r="GX170" s="7"/>
      <c r="GY170" s="7"/>
      <c r="GZ170" s="7"/>
      <c r="HA170" s="7"/>
      <c r="HB170" s="7"/>
      <c r="HC170" s="7"/>
      <c r="HD170" s="7"/>
      <c r="HE170" s="7"/>
      <c r="HF170" s="7"/>
      <c r="HG170" s="7"/>
      <c r="HH170" s="7"/>
      <c r="HI170" s="7"/>
      <c r="HJ170" s="7"/>
      <c r="HK170" s="7"/>
      <c r="HL170" s="7"/>
      <c r="HM170" s="7"/>
      <c r="HN170" s="7"/>
      <c r="HO170" s="7"/>
      <c r="HP170" s="7"/>
      <c r="HQ170" s="7"/>
      <c r="HR170" s="7"/>
      <c r="HS170" s="7"/>
      <c r="HT170" s="7"/>
      <c r="HU170" s="7"/>
      <c r="HV170" s="7"/>
      <c r="HW170" s="7"/>
      <c r="HX170" s="7"/>
      <c r="HY170" s="7"/>
      <c r="HZ170" s="7"/>
      <c r="IA170" s="7"/>
      <c r="IB170" s="7"/>
      <c r="IC170" s="7"/>
      <c r="ID170" s="7"/>
      <c r="IE170" s="7"/>
      <c r="IF170" s="7"/>
      <c r="IG170" s="7"/>
      <c r="IH170" s="7"/>
      <c r="II170" s="7"/>
      <c r="IJ170" s="7"/>
      <c r="IK170" s="7"/>
      <c r="IL170" s="7"/>
      <c r="IM170" s="7"/>
      <c r="IN170" s="7"/>
      <c r="IO170" s="7"/>
      <c r="IP170" s="7"/>
      <c r="IQ170" s="7"/>
      <c r="IR170" s="7"/>
      <c r="IS170" s="7"/>
      <c r="IT170" s="7"/>
      <c r="IU170" s="7"/>
      <c r="IV170" s="7"/>
      <c r="IW170" s="7"/>
      <c r="IX170" s="7"/>
      <c r="IY170" s="7"/>
      <c r="IZ170" s="7"/>
      <c r="JA170" s="7"/>
      <c r="JB170" s="7"/>
      <c r="JC170" s="7"/>
      <c r="JD170" s="7"/>
      <c r="JE170" s="7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5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7"/>
      <c r="EQ171" s="7"/>
      <c r="ER171" s="7"/>
      <c r="ES171" s="88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2"/>
      <c r="FI171" s="2"/>
      <c r="FJ171" s="2"/>
      <c r="FK171" s="2"/>
      <c r="FL171" s="2"/>
      <c r="FM171" s="2"/>
      <c r="FN171" s="7"/>
      <c r="FO171" s="7"/>
      <c r="FP171" s="7"/>
      <c r="FQ171" s="88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7"/>
      <c r="GT171" s="7"/>
      <c r="GU171" s="7"/>
      <c r="GV171" s="7"/>
      <c r="GW171" s="7"/>
      <c r="GX171" s="7"/>
      <c r="GY171" s="7"/>
      <c r="GZ171" s="7"/>
      <c r="HA171" s="7"/>
      <c r="HB171" s="7"/>
      <c r="HC171" s="7"/>
      <c r="HD171" s="7"/>
      <c r="HE171" s="7"/>
      <c r="HF171" s="7"/>
      <c r="HG171" s="7"/>
      <c r="HH171" s="7"/>
      <c r="HI171" s="7"/>
      <c r="HJ171" s="7"/>
      <c r="HK171" s="7"/>
      <c r="HL171" s="7"/>
      <c r="HM171" s="7"/>
      <c r="HN171" s="7"/>
      <c r="HO171" s="7"/>
      <c r="HP171" s="7"/>
      <c r="HQ171" s="7"/>
      <c r="HR171" s="7"/>
      <c r="HS171" s="7"/>
      <c r="HT171" s="7"/>
      <c r="HU171" s="7"/>
      <c r="HV171" s="7"/>
      <c r="HW171" s="7"/>
      <c r="HX171" s="7"/>
      <c r="HY171" s="7"/>
      <c r="HZ171" s="7"/>
      <c r="IA171" s="7"/>
      <c r="IB171" s="7"/>
      <c r="IC171" s="7"/>
      <c r="ID171" s="7"/>
      <c r="IE171" s="7"/>
      <c r="IF171" s="7"/>
      <c r="IG171" s="7"/>
      <c r="IH171" s="7"/>
      <c r="II171" s="7"/>
      <c r="IJ171" s="7"/>
      <c r="IK171" s="7"/>
      <c r="IL171" s="7"/>
      <c r="IM171" s="7"/>
      <c r="IN171" s="7"/>
      <c r="IO171" s="7"/>
      <c r="IP171" s="7"/>
      <c r="IQ171" s="7"/>
      <c r="IR171" s="7"/>
      <c r="IS171" s="7"/>
      <c r="IT171" s="7"/>
      <c r="IU171" s="7"/>
      <c r="IV171" s="7"/>
      <c r="IW171" s="7"/>
      <c r="IX171" s="7"/>
      <c r="IY171" s="7"/>
      <c r="IZ171" s="7"/>
      <c r="JA171" s="7"/>
      <c r="JB171" s="7"/>
      <c r="JC171" s="7"/>
      <c r="JD171" s="7"/>
      <c r="JE171" s="7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5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7"/>
      <c r="EQ172" s="7"/>
      <c r="ER172" s="7"/>
      <c r="ES172" s="88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2"/>
      <c r="FI172" s="2"/>
      <c r="FJ172" s="2"/>
      <c r="FK172" s="2"/>
      <c r="FL172" s="2"/>
      <c r="FM172" s="2"/>
      <c r="FN172" s="7"/>
      <c r="FO172" s="7"/>
      <c r="FP172" s="7"/>
      <c r="FQ172" s="88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7"/>
      <c r="GT172" s="7"/>
      <c r="GU172" s="7"/>
      <c r="GV172" s="7"/>
      <c r="GW172" s="7"/>
      <c r="GX172" s="7"/>
      <c r="GY172" s="7"/>
      <c r="GZ172" s="7"/>
      <c r="HA172" s="7"/>
      <c r="HB172" s="7"/>
      <c r="HC172" s="7"/>
      <c r="HD172" s="7"/>
      <c r="HE172" s="7"/>
      <c r="HF172" s="7"/>
      <c r="HG172" s="7"/>
      <c r="HH172" s="7"/>
      <c r="HI172" s="7"/>
      <c r="HJ172" s="7"/>
      <c r="HK172" s="7"/>
      <c r="HL172" s="7"/>
      <c r="HM172" s="7"/>
      <c r="HN172" s="7"/>
      <c r="HO172" s="7"/>
      <c r="HP172" s="7"/>
      <c r="HQ172" s="7"/>
      <c r="HR172" s="7"/>
      <c r="HS172" s="7"/>
      <c r="HT172" s="7"/>
      <c r="HU172" s="7"/>
      <c r="HV172" s="7"/>
      <c r="HW172" s="7"/>
      <c r="HX172" s="7"/>
      <c r="HY172" s="7"/>
      <c r="HZ172" s="7"/>
      <c r="IA172" s="7"/>
      <c r="IB172" s="7"/>
      <c r="IC172" s="7"/>
      <c r="ID172" s="7"/>
      <c r="IE172" s="7"/>
      <c r="IF172" s="7"/>
      <c r="IG172" s="7"/>
      <c r="IH172" s="7"/>
      <c r="II172" s="7"/>
      <c r="IJ172" s="7"/>
      <c r="IK172" s="7"/>
      <c r="IL172" s="7"/>
      <c r="IM172" s="7"/>
      <c r="IN172" s="7"/>
      <c r="IO172" s="7"/>
      <c r="IP172" s="7"/>
      <c r="IQ172" s="7"/>
      <c r="IR172" s="7"/>
      <c r="IS172" s="7"/>
      <c r="IT172" s="7"/>
      <c r="IU172" s="7"/>
      <c r="IV172" s="7"/>
      <c r="IW172" s="7"/>
      <c r="IX172" s="7"/>
      <c r="IY172" s="7"/>
      <c r="IZ172" s="7"/>
      <c r="JA172" s="7"/>
      <c r="JB172" s="7"/>
      <c r="JC172" s="7"/>
      <c r="JD172" s="7"/>
      <c r="JE172" s="7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5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7"/>
      <c r="EQ173" s="7"/>
      <c r="ER173" s="7"/>
      <c r="ES173" s="88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2"/>
      <c r="FI173" s="2"/>
      <c r="FJ173" s="2"/>
      <c r="FK173" s="2"/>
      <c r="FL173" s="2"/>
      <c r="FM173" s="2"/>
      <c r="FN173" s="7"/>
      <c r="FO173" s="7"/>
      <c r="FP173" s="7"/>
      <c r="FQ173" s="88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7"/>
      <c r="GT173" s="7"/>
      <c r="GU173" s="7"/>
      <c r="GV173" s="7"/>
      <c r="GW173" s="7"/>
      <c r="GX173" s="7"/>
      <c r="GY173" s="7"/>
      <c r="GZ173" s="7"/>
      <c r="HA173" s="7"/>
      <c r="HB173" s="7"/>
      <c r="HC173" s="7"/>
      <c r="HD173" s="7"/>
      <c r="HE173" s="7"/>
      <c r="HF173" s="7"/>
      <c r="HG173" s="7"/>
      <c r="HH173" s="7"/>
      <c r="HI173" s="7"/>
      <c r="HJ173" s="7"/>
      <c r="HK173" s="7"/>
      <c r="HL173" s="7"/>
      <c r="HM173" s="7"/>
      <c r="HN173" s="7"/>
      <c r="HO173" s="7"/>
      <c r="HP173" s="7"/>
      <c r="HQ173" s="7"/>
      <c r="HR173" s="7"/>
      <c r="HS173" s="7"/>
      <c r="HT173" s="7"/>
      <c r="HU173" s="7"/>
      <c r="HV173" s="7"/>
      <c r="HW173" s="7"/>
      <c r="HX173" s="7"/>
      <c r="HY173" s="7"/>
      <c r="HZ173" s="7"/>
      <c r="IA173" s="7"/>
      <c r="IB173" s="7"/>
      <c r="IC173" s="7"/>
      <c r="ID173" s="7"/>
      <c r="IE173" s="7"/>
      <c r="IF173" s="7"/>
      <c r="IG173" s="7"/>
      <c r="IH173" s="7"/>
      <c r="II173" s="7"/>
      <c r="IJ173" s="7"/>
      <c r="IK173" s="7"/>
      <c r="IL173" s="7"/>
      <c r="IM173" s="7"/>
      <c r="IN173" s="7"/>
      <c r="IO173" s="7"/>
      <c r="IP173" s="7"/>
      <c r="IQ173" s="7"/>
      <c r="IR173" s="7"/>
      <c r="IS173" s="7"/>
      <c r="IT173" s="7"/>
      <c r="IU173" s="7"/>
      <c r="IV173" s="7"/>
      <c r="IW173" s="7"/>
      <c r="IX173" s="7"/>
      <c r="IY173" s="7"/>
      <c r="IZ173" s="7"/>
      <c r="JA173" s="7"/>
      <c r="JB173" s="7"/>
      <c r="JC173" s="7"/>
      <c r="JD173" s="7"/>
      <c r="JE173" s="7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5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7"/>
      <c r="EQ174" s="7"/>
      <c r="ER174" s="7"/>
      <c r="ES174" s="88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2"/>
      <c r="FI174" s="2"/>
      <c r="FJ174" s="2"/>
      <c r="FK174" s="2"/>
      <c r="FL174" s="2"/>
      <c r="FM174" s="2"/>
      <c r="FN174" s="7"/>
      <c r="FO174" s="7"/>
      <c r="FP174" s="7"/>
      <c r="FQ174" s="88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7"/>
      <c r="GT174" s="7"/>
      <c r="GU174" s="7"/>
      <c r="GV174" s="7"/>
      <c r="GW174" s="7"/>
      <c r="GX174" s="7"/>
      <c r="GY174" s="7"/>
      <c r="GZ174" s="7"/>
      <c r="HA174" s="7"/>
      <c r="HB174" s="7"/>
      <c r="HC174" s="7"/>
      <c r="HD174" s="7"/>
      <c r="HE174" s="7"/>
      <c r="HF174" s="7"/>
      <c r="HG174" s="7"/>
      <c r="HH174" s="7"/>
      <c r="HI174" s="7"/>
      <c r="HJ174" s="7"/>
      <c r="HK174" s="7"/>
      <c r="HL174" s="7"/>
      <c r="HM174" s="7"/>
      <c r="HN174" s="7"/>
      <c r="HO174" s="7"/>
      <c r="HP174" s="7"/>
      <c r="HQ174" s="7"/>
      <c r="HR174" s="7"/>
      <c r="HS174" s="7"/>
      <c r="HT174" s="7"/>
      <c r="HU174" s="7"/>
      <c r="HV174" s="7"/>
      <c r="HW174" s="7"/>
      <c r="HX174" s="7"/>
      <c r="HY174" s="7"/>
      <c r="HZ174" s="7"/>
      <c r="IA174" s="7"/>
      <c r="IB174" s="7"/>
      <c r="IC174" s="7"/>
      <c r="ID174" s="7"/>
      <c r="IE174" s="7"/>
      <c r="IF174" s="7"/>
      <c r="IG174" s="7"/>
      <c r="IH174" s="7"/>
      <c r="II174" s="7"/>
      <c r="IJ174" s="7"/>
      <c r="IK174" s="7"/>
      <c r="IL174" s="7"/>
      <c r="IM174" s="7"/>
      <c r="IN174" s="7"/>
      <c r="IO174" s="7"/>
      <c r="IP174" s="7"/>
      <c r="IQ174" s="7"/>
      <c r="IR174" s="7"/>
      <c r="IS174" s="7"/>
      <c r="IT174" s="7"/>
      <c r="IU174" s="7"/>
      <c r="IV174" s="7"/>
      <c r="IW174" s="7"/>
      <c r="IX174" s="7"/>
      <c r="IY174" s="7"/>
      <c r="IZ174" s="7"/>
      <c r="JA174" s="7"/>
      <c r="JB174" s="7"/>
      <c r="JC174" s="7"/>
      <c r="JD174" s="7"/>
      <c r="JE174" s="7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5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7"/>
      <c r="EQ175" s="7"/>
      <c r="ER175" s="7"/>
      <c r="ES175" s="88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2"/>
      <c r="FI175" s="2"/>
      <c r="FJ175" s="2"/>
      <c r="FK175" s="2"/>
      <c r="FL175" s="2"/>
      <c r="FM175" s="2"/>
      <c r="FN175" s="7"/>
      <c r="FO175" s="7"/>
      <c r="FP175" s="7"/>
      <c r="FQ175" s="88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7"/>
      <c r="GT175" s="7"/>
      <c r="GU175" s="7"/>
      <c r="GV175" s="7"/>
      <c r="GW175" s="7"/>
      <c r="GX175" s="7"/>
      <c r="GY175" s="7"/>
      <c r="GZ175" s="7"/>
      <c r="HA175" s="7"/>
      <c r="HB175" s="7"/>
      <c r="HC175" s="7"/>
      <c r="HD175" s="7"/>
      <c r="HE175" s="7"/>
      <c r="HF175" s="7"/>
      <c r="HG175" s="7"/>
      <c r="HH175" s="7"/>
      <c r="HI175" s="7"/>
      <c r="HJ175" s="7"/>
      <c r="HK175" s="7"/>
      <c r="HL175" s="7"/>
      <c r="HM175" s="7"/>
      <c r="HN175" s="7"/>
      <c r="HO175" s="7"/>
      <c r="HP175" s="7"/>
      <c r="HQ175" s="7"/>
      <c r="HR175" s="7"/>
      <c r="HS175" s="7"/>
      <c r="HT175" s="7"/>
      <c r="HU175" s="7"/>
      <c r="HV175" s="7"/>
      <c r="HW175" s="7"/>
      <c r="HX175" s="7"/>
      <c r="HY175" s="7"/>
      <c r="HZ175" s="7"/>
      <c r="IA175" s="7"/>
      <c r="IB175" s="7"/>
      <c r="IC175" s="7"/>
      <c r="ID175" s="7"/>
      <c r="IE175" s="7"/>
      <c r="IF175" s="7"/>
      <c r="IG175" s="7"/>
      <c r="IH175" s="7"/>
      <c r="II175" s="7"/>
      <c r="IJ175" s="7"/>
      <c r="IK175" s="7"/>
      <c r="IL175" s="7"/>
      <c r="IM175" s="7"/>
      <c r="IN175" s="7"/>
      <c r="IO175" s="7"/>
      <c r="IP175" s="7"/>
      <c r="IQ175" s="7"/>
      <c r="IR175" s="7"/>
      <c r="IS175" s="7"/>
      <c r="IT175" s="7"/>
      <c r="IU175" s="7"/>
      <c r="IV175" s="7"/>
      <c r="IW175" s="7"/>
      <c r="IX175" s="7"/>
      <c r="IY175" s="7"/>
      <c r="IZ175" s="7"/>
      <c r="JA175" s="7"/>
      <c r="JB175" s="7"/>
      <c r="JC175" s="7"/>
      <c r="JD175" s="7"/>
      <c r="JE175" s="7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5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7"/>
      <c r="EQ176" s="7"/>
      <c r="ER176" s="7"/>
      <c r="ES176" s="88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2"/>
      <c r="FI176" s="2"/>
      <c r="FJ176" s="2"/>
      <c r="FK176" s="2"/>
      <c r="FL176" s="2"/>
      <c r="FM176" s="2"/>
      <c r="FN176" s="7"/>
      <c r="FO176" s="7"/>
      <c r="FP176" s="7"/>
      <c r="FQ176" s="88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7"/>
      <c r="GT176" s="7"/>
      <c r="GU176" s="7"/>
      <c r="GV176" s="7"/>
      <c r="GW176" s="7"/>
      <c r="GX176" s="7"/>
      <c r="GY176" s="7"/>
      <c r="GZ176" s="7"/>
      <c r="HA176" s="7"/>
      <c r="HB176" s="7"/>
      <c r="HC176" s="7"/>
      <c r="HD176" s="7"/>
      <c r="HE176" s="7"/>
      <c r="HF176" s="7"/>
      <c r="HG176" s="7"/>
      <c r="HH176" s="7"/>
      <c r="HI176" s="7"/>
      <c r="HJ176" s="7"/>
      <c r="HK176" s="7"/>
      <c r="HL176" s="7"/>
      <c r="HM176" s="7"/>
      <c r="HN176" s="7"/>
      <c r="HO176" s="7"/>
      <c r="HP176" s="7"/>
      <c r="HQ176" s="7"/>
      <c r="HR176" s="7"/>
      <c r="HS176" s="7"/>
      <c r="HT176" s="7"/>
      <c r="HU176" s="7"/>
      <c r="HV176" s="7"/>
      <c r="HW176" s="7"/>
      <c r="HX176" s="7"/>
      <c r="HY176" s="7"/>
      <c r="HZ176" s="7"/>
      <c r="IA176" s="7"/>
      <c r="IB176" s="7"/>
      <c r="IC176" s="7"/>
      <c r="ID176" s="7"/>
      <c r="IE176" s="7"/>
      <c r="IF176" s="7"/>
      <c r="IG176" s="7"/>
      <c r="IH176" s="7"/>
      <c r="II176" s="7"/>
      <c r="IJ176" s="7"/>
      <c r="IK176" s="7"/>
      <c r="IL176" s="7"/>
      <c r="IM176" s="7"/>
      <c r="IN176" s="7"/>
      <c r="IO176" s="7"/>
      <c r="IP176" s="7"/>
      <c r="IQ176" s="7"/>
      <c r="IR176" s="7"/>
      <c r="IS176" s="7"/>
      <c r="IT176" s="7"/>
      <c r="IU176" s="7"/>
      <c r="IV176" s="7"/>
      <c r="IW176" s="7"/>
      <c r="IX176" s="7"/>
      <c r="IY176" s="7"/>
      <c r="IZ176" s="7"/>
      <c r="JA176" s="7"/>
      <c r="JB176" s="7"/>
      <c r="JC176" s="7"/>
      <c r="JD176" s="7"/>
      <c r="JE176" s="7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5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7"/>
      <c r="EQ177" s="7"/>
      <c r="ER177" s="7"/>
      <c r="ES177" s="88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2"/>
      <c r="FI177" s="2"/>
      <c r="FJ177" s="2"/>
      <c r="FK177" s="2"/>
      <c r="FL177" s="2"/>
      <c r="FM177" s="2"/>
      <c r="FN177" s="7"/>
      <c r="FO177" s="7"/>
      <c r="FP177" s="7"/>
      <c r="FQ177" s="88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7"/>
      <c r="GT177" s="7"/>
      <c r="GU177" s="7"/>
      <c r="GV177" s="7"/>
      <c r="GW177" s="7"/>
      <c r="GX177" s="7"/>
      <c r="GY177" s="7"/>
      <c r="GZ177" s="7"/>
      <c r="HA177" s="7"/>
      <c r="HB177" s="7"/>
      <c r="HC177" s="7"/>
      <c r="HD177" s="7"/>
      <c r="HE177" s="7"/>
      <c r="HF177" s="7"/>
      <c r="HG177" s="7"/>
      <c r="HH177" s="7"/>
      <c r="HI177" s="7"/>
      <c r="HJ177" s="7"/>
      <c r="HK177" s="7"/>
      <c r="HL177" s="7"/>
      <c r="HM177" s="7"/>
      <c r="HN177" s="7"/>
      <c r="HO177" s="7"/>
      <c r="HP177" s="7"/>
      <c r="HQ177" s="7"/>
      <c r="HR177" s="7"/>
      <c r="HS177" s="7"/>
      <c r="HT177" s="7"/>
      <c r="HU177" s="7"/>
      <c r="HV177" s="7"/>
      <c r="HW177" s="7"/>
      <c r="HX177" s="7"/>
      <c r="HY177" s="7"/>
      <c r="HZ177" s="7"/>
      <c r="IA177" s="7"/>
      <c r="IB177" s="7"/>
      <c r="IC177" s="7"/>
      <c r="ID177" s="7"/>
      <c r="IE177" s="7"/>
      <c r="IF177" s="7"/>
      <c r="IG177" s="7"/>
      <c r="IH177" s="7"/>
      <c r="II177" s="7"/>
      <c r="IJ177" s="7"/>
      <c r="IK177" s="7"/>
      <c r="IL177" s="7"/>
      <c r="IM177" s="7"/>
      <c r="IN177" s="7"/>
      <c r="IO177" s="7"/>
      <c r="IP177" s="7"/>
      <c r="IQ177" s="7"/>
      <c r="IR177" s="7"/>
      <c r="IS177" s="7"/>
      <c r="IT177" s="7"/>
      <c r="IU177" s="7"/>
      <c r="IV177" s="7"/>
      <c r="IW177" s="7"/>
      <c r="IX177" s="7"/>
      <c r="IY177" s="7"/>
      <c r="IZ177" s="7"/>
      <c r="JA177" s="7"/>
      <c r="JB177" s="7"/>
      <c r="JC177" s="7"/>
      <c r="JD177" s="7"/>
      <c r="JE177" s="7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5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7"/>
      <c r="EQ178" s="7"/>
      <c r="ER178" s="7"/>
      <c r="ES178" s="88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2"/>
      <c r="FI178" s="2"/>
      <c r="FJ178" s="2"/>
      <c r="FK178" s="2"/>
      <c r="FL178" s="2"/>
      <c r="FM178" s="2"/>
      <c r="FN178" s="7"/>
      <c r="FO178" s="7"/>
      <c r="FP178" s="7"/>
      <c r="FQ178" s="88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7"/>
      <c r="GT178" s="7"/>
      <c r="GU178" s="7"/>
      <c r="GV178" s="7"/>
      <c r="GW178" s="7"/>
      <c r="GX178" s="7"/>
      <c r="GY178" s="7"/>
      <c r="GZ178" s="7"/>
      <c r="HA178" s="7"/>
      <c r="HB178" s="7"/>
      <c r="HC178" s="7"/>
      <c r="HD178" s="7"/>
      <c r="HE178" s="7"/>
      <c r="HF178" s="7"/>
      <c r="HG178" s="7"/>
      <c r="HH178" s="7"/>
      <c r="HI178" s="7"/>
      <c r="HJ178" s="7"/>
      <c r="HK178" s="7"/>
      <c r="HL178" s="7"/>
      <c r="HM178" s="7"/>
      <c r="HN178" s="7"/>
      <c r="HO178" s="7"/>
      <c r="HP178" s="7"/>
      <c r="HQ178" s="7"/>
      <c r="HR178" s="7"/>
      <c r="HS178" s="7"/>
      <c r="HT178" s="7"/>
      <c r="HU178" s="7"/>
      <c r="HV178" s="7"/>
      <c r="HW178" s="7"/>
      <c r="HX178" s="7"/>
      <c r="HY178" s="7"/>
      <c r="HZ178" s="7"/>
      <c r="IA178" s="7"/>
      <c r="IB178" s="7"/>
      <c r="IC178" s="7"/>
      <c r="ID178" s="7"/>
      <c r="IE178" s="7"/>
      <c r="IF178" s="7"/>
      <c r="IG178" s="7"/>
      <c r="IH178" s="7"/>
      <c r="II178" s="7"/>
      <c r="IJ178" s="7"/>
      <c r="IK178" s="7"/>
      <c r="IL178" s="7"/>
      <c r="IM178" s="7"/>
      <c r="IN178" s="7"/>
      <c r="IO178" s="7"/>
      <c r="IP178" s="7"/>
      <c r="IQ178" s="7"/>
      <c r="IR178" s="7"/>
      <c r="IS178" s="7"/>
      <c r="IT178" s="7"/>
      <c r="IU178" s="7"/>
      <c r="IV178" s="7"/>
      <c r="IW178" s="7"/>
      <c r="IX178" s="7"/>
      <c r="IY178" s="7"/>
      <c r="IZ178" s="7"/>
      <c r="JA178" s="7"/>
      <c r="JB178" s="7"/>
      <c r="JC178" s="7"/>
      <c r="JD178" s="7"/>
      <c r="JE178" s="7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5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7"/>
      <c r="EQ179" s="7"/>
      <c r="ER179" s="7"/>
      <c r="ES179" s="88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2"/>
      <c r="FI179" s="2"/>
      <c r="FJ179" s="2"/>
      <c r="FK179" s="2"/>
      <c r="FL179" s="2"/>
      <c r="FM179" s="2"/>
      <c r="FN179" s="7"/>
      <c r="FO179" s="7"/>
      <c r="FP179" s="7"/>
      <c r="FQ179" s="88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7"/>
      <c r="GT179" s="7"/>
      <c r="GU179" s="7"/>
      <c r="GV179" s="7"/>
      <c r="GW179" s="7"/>
      <c r="GX179" s="7"/>
      <c r="GY179" s="7"/>
      <c r="GZ179" s="7"/>
      <c r="HA179" s="7"/>
      <c r="HB179" s="7"/>
      <c r="HC179" s="7"/>
      <c r="HD179" s="7"/>
      <c r="HE179" s="7"/>
      <c r="HF179" s="7"/>
      <c r="HG179" s="7"/>
      <c r="HH179" s="7"/>
      <c r="HI179" s="7"/>
      <c r="HJ179" s="7"/>
      <c r="HK179" s="7"/>
      <c r="HL179" s="7"/>
      <c r="HM179" s="7"/>
      <c r="HN179" s="7"/>
      <c r="HO179" s="7"/>
      <c r="HP179" s="7"/>
      <c r="HQ179" s="7"/>
      <c r="HR179" s="7"/>
      <c r="HS179" s="7"/>
      <c r="HT179" s="7"/>
      <c r="HU179" s="7"/>
      <c r="HV179" s="7"/>
      <c r="HW179" s="7"/>
      <c r="HX179" s="7"/>
      <c r="HY179" s="7"/>
      <c r="HZ179" s="7"/>
      <c r="IA179" s="7"/>
      <c r="IB179" s="7"/>
      <c r="IC179" s="7"/>
      <c r="ID179" s="7"/>
      <c r="IE179" s="7"/>
      <c r="IF179" s="7"/>
      <c r="IG179" s="7"/>
      <c r="IH179" s="7"/>
      <c r="II179" s="7"/>
      <c r="IJ179" s="7"/>
      <c r="IK179" s="7"/>
      <c r="IL179" s="7"/>
      <c r="IM179" s="7"/>
      <c r="IN179" s="7"/>
      <c r="IO179" s="7"/>
      <c r="IP179" s="7"/>
      <c r="IQ179" s="7"/>
      <c r="IR179" s="7"/>
      <c r="IS179" s="7"/>
      <c r="IT179" s="7"/>
      <c r="IU179" s="7"/>
      <c r="IV179" s="7"/>
      <c r="IW179" s="7"/>
      <c r="IX179" s="7"/>
      <c r="IY179" s="7"/>
      <c r="IZ179" s="7"/>
      <c r="JA179" s="7"/>
      <c r="JB179" s="7"/>
      <c r="JC179" s="7"/>
      <c r="JD179" s="7"/>
      <c r="JE179" s="7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5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7"/>
      <c r="EQ180" s="7"/>
      <c r="ER180" s="7"/>
      <c r="ES180" s="88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2"/>
      <c r="FI180" s="2"/>
      <c r="FJ180" s="2"/>
      <c r="FK180" s="2"/>
      <c r="FL180" s="2"/>
      <c r="FM180" s="2"/>
      <c r="FN180" s="7"/>
      <c r="FO180" s="7"/>
      <c r="FP180" s="7"/>
      <c r="FQ180" s="88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7"/>
      <c r="GT180" s="7"/>
      <c r="GU180" s="7"/>
      <c r="GV180" s="7"/>
      <c r="GW180" s="7"/>
      <c r="GX180" s="7"/>
      <c r="GY180" s="7"/>
      <c r="GZ180" s="7"/>
      <c r="HA180" s="7"/>
      <c r="HB180" s="7"/>
      <c r="HC180" s="7"/>
      <c r="HD180" s="7"/>
      <c r="HE180" s="7"/>
      <c r="HF180" s="7"/>
      <c r="HG180" s="7"/>
      <c r="HH180" s="7"/>
      <c r="HI180" s="7"/>
      <c r="HJ180" s="7"/>
      <c r="HK180" s="7"/>
      <c r="HL180" s="7"/>
      <c r="HM180" s="7"/>
      <c r="HN180" s="7"/>
      <c r="HO180" s="7"/>
      <c r="HP180" s="7"/>
      <c r="HQ180" s="7"/>
      <c r="HR180" s="7"/>
      <c r="HS180" s="7"/>
      <c r="HT180" s="7"/>
      <c r="HU180" s="7"/>
      <c r="HV180" s="7"/>
      <c r="HW180" s="7"/>
      <c r="HX180" s="7"/>
      <c r="HY180" s="7"/>
      <c r="HZ180" s="7"/>
      <c r="IA180" s="7"/>
      <c r="IB180" s="7"/>
      <c r="IC180" s="7"/>
      <c r="ID180" s="7"/>
      <c r="IE180" s="7"/>
      <c r="IF180" s="7"/>
      <c r="IG180" s="7"/>
      <c r="IH180" s="7"/>
      <c r="II180" s="7"/>
      <c r="IJ180" s="7"/>
      <c r="IK180" s="7"/>
      <c r="IL180" s="7"/>
      <c r="IM180" s="7"/>
      <c r="IN180" s="7"/>
      <c r="IO180" s="7"/>
      <c r="IP180" s="7"/>
      <c r="IQ180" s="7"/>
      <c r="IR180" s="7"/>
      <c r="IS180" s="7"/>
      <c r="IT180" s="7"/>
      <c r="IU180" s="7"/>
      <c r="IV180" s="7"/>
      <c r="IW180" s="7"/>
      <c r="IX180" s="7"/>
      <c r="IY180" s="7"/>
      <c r="IZ180" s="7"/>
      <c r="JA180" s="7"/>
      <c r="JB180" s="7"/>
      <c r="JC180" s="7"/>
      <c r="JD180" s="7"/>
      <c r="JE180" s="7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5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7"/>
      <c r="EQ181" s="7"/>
      <c r="ER181" s="7"/>
      <c r="ES181" s="88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2"/>
      <c r="FI181" s="2"/>
      <c r="FJ181" s="2"/>
      <c r="FK181" s="2"/>
      <c r="FL181" s="2"/>
      <c r="FM181" s="2"/>
      <c r="FN181" s="7"/>
      <c r="FO181" s="7"/>
      <c r="FP181" s="7"/>
      <c r="FQ181" s="88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7"/>
      <c r="GT181" s="7"/>
      <c r="GU181" s="7"/>
      <c r="GV181" s="7"/>
      <c r="GW181" s="7"/>
      <c r="GX181" s="7"/>
      <c r="GY181" s="7"/>
      <c r="GZ181" s="7"/>
      <c r="HA181" s="7"/>
      <c r="HB181" s="7"/>
      <c r="HC181" s="7"/>
      <c r="HD181" s="7"/>
      <c r="HE181" s="7"/>
      <c r="HF181" s="7"/>
      <c r="HG181" s="7"/>
      <c r="HH181" s="7"/>
      <c r="HI181" s="7"/>
      <c r="HJ181" s="7"/>
      <c r="HK181" s="7"/>
      <c r="HL181" s="7"/>
      <c r="HM181" s="7"/>
      <c r="HN181" s="7"/>
      <c r="HO181" s="7"/>
      <c r="HP181" s="7"/>
      <c r="HQ181" s="7"/>
      <c r="HR181" s="7"/>
      <c r="HS181" s="7"/>
      <c r="HT181" s="7"/>
      <c r="HU181" s="7"/>
      <c r="HV181" s="7"/>
      <c r="HW181" s="7"/>
      <c r="HX181" s="7"/>
      <c r="HY181" s="7"/>
      <c r="HZ181" s="7"/>
      <c r="IA181" s="7"/>
      <c r="IB181" s="7"/>
      <c r="IC181" s="7"/>
      <c r="ID181" s="7"/>
      <c r="IE181" s="7"/>
      <c r="IF181" s="7"/>
      <c r="IG181" s="7"/>
      <c r="IH181" s="7"/>
      <c r="II181" s="7"/>
      <c r="IJ181" s="7"/>
      <c r="IK181" s="7"/>
      <c r="IL181" s="7"/>
      <c r="IM181" s="7"/>
      <c r="IN181" s="7"/>
      <c r="IO181" s="7"/>
      <c r="IP181" s="7"/>
      <c r="IQ181" s="7"/>
      <c r="IR181" s="7"/>
      <c r="IS181" s="7"/>
      <c r="IT181" s="7"/>
      <c r="IU181" s="7"/>
      <c r="IV181" s="7"/>
      <c r="IW181" s="7"/>
      <c r="IX181" s="7"/>
      <c r="IY181" s="7"/>
      <c r="IZ181" s="7"/>
      <c r="JA181" s="7"/>
      <c r="JB181" s="7"/>
      <c r="JC181" s="7"/>
      <c r="JD181" s="7"/>
      <c r="JE181" s="7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5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7"/>
      <c r="EQ182" s="7"/>
      <c r="ER182" s="7"/>
      <c r="ES182" s="88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2"/>
      <c r="FI182" s="2"/>
      <c r="FJ182" s="2"/>
      <c r="FK182" s="2"/>
      <c r="FL182" s="2"/>
      <c r="FM182" s="2"/>
      <c r="FN182" s="7"/>
      <c r="FO182" s="7"/>
      <c r="FP182" s="7"/>
      <c r="FQ182" s="88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7"/>
      <c r="GT182" s="7"/>
      <c r="GU182" s="7"/>
      <c r="GV182" s="7"/>
      <c r="GW182" s="7"/>
      <c r="GX182" s="7"/>
      <c r="GY182" s="7"/>
      <c r="GZ182" s="7"/>
      <c r="HA182" s="7"/>
      <c r="HB182" s="7"/>
      <c r="HC182" s="7"/>
      <c r="HD182" s="7"/>
      <c r="HE182" s="7"/>
      <c r="HF182" s="7"/>
      <c r="HG182" s="7"/>
      <c r="HH182" s="7"/>
      <c r="HI182" s="7"/>
      <c r="HJ182" s="7"/>
      <c r="HK182" s="7"/>
      <c r="HL182" s="7"/>
      <c r="HM182" s="7"/>
      <c r="HN182" s="7"/>
      <c r="HO182" s="7"/>
      <c r="HP182" s="7"/>
      <c r="HQ182" s="7"/>
      <c r="HR182" s="7"/>
      <c r="HS182" s="7"/>
      <c r="HT182" s="7"/>
      <c r="HU182" s="7"/>
      <c r="HV182" s="7"/>
      <c r="HW182" s="7"/>
      <c r="HX182" s="7"/>
      <c r="HY182" s="7"/>
      <c r="HZ182" s="7"/>
      <c r="IA182" s="7"/>
      <c r="IB182" s="7"/>
      <c r="IC182" s="7"/>
      <c r="ID182" s="7"/>
      <c r="IE182" s="7"/>
      <c r="IF182" s="7"/>
      <c r="IG182" s="7"/>
      <c r="IH182" s="7"/>
      <c r="II182" s="7"/>
      <c r="IJ182" s="7"/>
      <c r="IK182" s="7"/>
      <c r="IL182" s="7"/>
      <c r="IM182" s="7"/>
      <c r="IN182" s="7"/>
      <c r="IO182" s="7"/>
      <c r="IP182" s="7"/>
      <c r="IQ182" s="7"/>
      <c r="IR182" s="7"/>
      <c r="IS182" s="7"/>
      <c r="IT182" s="7"/>
      <c r="IU182" s="7"/>
      <c r="IV182" s="7"/>
      <c r="IW182" s="7"/>
      <c r="IX182" s="7"/>
      <c r="IY182" s="7"/>
      <c r="IZ182" s="7"/>
      <c r="JA182" s="7"/>
      <c r="JB182" s="7"/>
      <c r="JC182" s="7"/>
      <c r="JD182" s="7"/>
      <c r="JE182" s="7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5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7"/>
      <c r="EQ183" s="7"/>
      <c r="ER183" s="7"/>
      <c r="ES183" s="88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2"/>
      <c r="FI183" s="2"/>
      <c r="FJ183" s="2"/>
      <c r="FK183" s="2"/>
      <c r="FL183" s="2"/>
      <c r="FM183" s="2"/>
      <c r="FN183" s="7"/>
      <c r="FO183" s="7"/>
      <c r="FP183" s="7"/>
      <c r="FQ183" s="88"/>
      <c r="FR183" s="7"/>
      <c r="FS183" s="7"/>
      <c r="FT183" s="7"/>
      <c r="FU183" s="7"/>
      <c r="FV183" s="7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7"/>
      <c r="GP183" s="7"/>
      <c r="GQ183" s="7"/>
      <c r="GR183" s="7"/>
      <c r="GS183" s="7"/>
      <c r="GT183" s="7"/>
      <c r="GU183" s="7"/>
      <c r="GV183" s="7"/>
      <c r="GW183" s="7"/>
      <c r="GX183" s="7"/>
      <c r="GY183" s="7"/>
      <c r="GZ183" s="7"/>
      <c r="HA183" s="7"/>
      <c r="HB183" s="7"/>
      <c r="HC183" s="7"/>
      <c r="HD183" s="7"/>
      <c r="HE183" s="7"/>
      <c r="HF183" s="7"/>
      <c r="HG183" s="7"/>
      <c r="HH183" s="7"/>
      <c r="HI183" s="7"/>
      <c r="HJ183" s="7"/>
      <c r="HK183" s="7"/>
      <c r="HL183" s="7"/>
      <c r="HM183" s="7"/>
      <c r="HN183" s="7"/>
      <c r="HO183" s="7"/>
      <c r="HP183" s="7"/>
      <c r="HQ183" s="7"/>
      <c r="HR183" s="7"/>
      <c r="HS183" s="7"/>
      <c r="HT183" s="7"/>
      <c r="HU183" s="7"/>
      <c r="HV183" s="7"/>
      <c r="HW183" s="7"/>
      <c r="HX183" s="7"/>
      <c r="HY183" s="7"/>
      <c r="HZ183" s="7"/>
      <c r="IA183" s="7"/>
      <c r="IB183" s="7"/>
      <c r="IC183" s="7"/>
      <c r="ID183" s="7"/>
      <c r="IE183" s="7"/>
      <c r="IF183" s="7"/>
      <c r="IG183" s="7"/>
      <c r="IH183" s="7"/>
      <c r="II183" s="7"/>
      <c r="IJ183" s="7"/>
      <c r="IK183" s="7"/>
      <c r="IL183" s="7"/>
      <c r="IM183" s="7"/>
      <c r="IN183" s="7"/>
      <c r="IO183" s="7"/>
      <c r="IP183" s="7"/>
      <c r="IQ183" s="7"/>
      <c r="IR183" s="7"/>
      <c r="IS183" s="7"/>
      <c r="IT183" s="7"/>
      <c r="IU183" s="7"/>
      <c r="IV183" s="7"/>
      <c r="IW183" s="7"/>
      <c r="IX183" s="7"/>
      <c r="IY183" s="7"/>
      <c r="IZ183" s="7"/>
      <c r="JA183" s="7"/>
      <c r="JB183" s="7"/>
      <c r="JC183" s="7"/>
      <c r="JD183" s="7"/>
      <c r="JE183" s="7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5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7"/>
      <c r="EQ184" s="7"/>
      <c r="ER184" s="7"/>
      <c r="ES184" s="88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2"/>
      <c r="FI184" s="2"/>
      <c r="FJ184" s="2"/>
      <c r="FK184" s="2"/>
      <c r="FL184" s="2"/>
      <c r="FM184" s="2"/>
      <c r="FN184" s="7"/>
      <c r="FO184" s="7"/>
      <c r="FP184" s="7"/>
      <c r="FQ184" s="88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7"/>
      <c r="GP184" s="7"/>
      <c r="GQ184" s="7"/>
      <c r="GR184" s="7"/>
      <c r="GS184" s="7"/>
      <c r="GT184" s="7"/>
      <c r="GU184" s="7"/>
      <c r="GV184" s="7"/>
      <c r="GW184" s="7"/>
      <c r="GX184" s="7"/>
      <c r="GY184" s="7"/>
      <c r="GZ184" s="7"/>
      <c r="HA184" s="7"/>
      <c r="HB184" s="7"/>
      <c r="HC184" s="7"/>
      <c r="HD184" s="7"/>
      <c r="HE184" s="7"/>
      <c r="HF184" s="7"/>
      <c r="HG184" s="7"/>
      <c r="HH184" s="7"/>
      <c r="HI184" s="7"/>
      <c r="HJ184" s="7"/>
      <c r="HK184" s="7"/>
      <c r="HL184" s="7"/>
      <c r="HM184" s="7"/>
      <c r="HN184" s="7"/>
      <c r="HO184" s="7"/>
      <c r="HP184" s="7"/>
      <c r="HQ184" s="7"/>
      <c r="HR184" s="7"/>
      <c r="HS184" s="7"/>
      <c r="HT184" s="7"/>
      <c r="HU184" s="7"/>
      <c r="HV184" s="7"/>
      <c r="HW184" s="7"/>
      <c r="HX184" s="7"/>
      <c r="HY184" s="7"/>
      <c r="HZ184" s="7"/>
      <c r="IA184" s="7"/>
      <c r="IB184" s="7"/>
      <c r="IC184" s="7"/>
      <c r="ID184" s="7"/>
      <c r="IE184" s="7"/>
      <c r="IF184" s="7"/>
      <c r="IG184" s="7"/>
      <c r="IH184" s="7"/>
      <c r="II184" s="7"/>
      <c r="IJ184" s="7"/>
      <c r="IK184" s="7"/>
      <c r="IL184" s="7"/>
      <c r="IM184" s="7"/>
      <c r="IN184" s="7"/>
      <c r="IO184" s="7"/>
      <c r="IP184" s="7"/>
      <c r="IQ184" s="7"/>
      <c r="IR184" s="7"/>
      <c r="IS184" s="7"/>
      <c r="IT184" s="7"/>
      <c r="IU184" s="7"/>
      <c r="IV184" s="7"/>
      <c r="IW184" s="7"/>
      <c r="IX184" s="7"/>
      <c r="IY184" s="7"/>
      <c r="IZ184" s="7"/>
      <c r="JA184" s="7"/>
      <c r="JB184" s="7"/>
      <c r="JC184" s="7"/>
      <c r="JD184" s="7"/>
      <c r="JE184" s="7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5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7"/>
      <c r="EQ185" s="7"/>
      <c r="ER185" s="7"/>
      <c r="ES185" s="88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2"/>
      <c r="FI185" s="2"/>
      <c r="FJ185" s="2"/>
      <c r="FK185" s="2"/>
      <c r="FL185" s="2"/>
      <c r="FM185" s="2"/>
      <c r="FN185" s="7"/>
      <c r="FO185" s="7"/>
      <c r="FP185" s="7"/>
      <c r="FQ185" s="88"/>
      <c r="FR185" s="7"/>
      <c r="FS185" s="7"/>
      <c r="FT185" s="7"/>
      <c r="FU185" s="7"/>
      <c r="FV185" s="7"/>
      <c r="FW185" s="7"/>
      <c r="FX185" s="7"/>
      <c r="FY185" s="7"/>
      <c r="FZ185" s="7"/>
      <c r="GA185" s="7"/>
      <c r="GB185" s="7"/>
      <c r="GC185" s="7"/>
      <c r="GD185" s="7"/>
      <c r="GE185" s="7"/>
      <c r="GF185" s="7"/>
      <c r="GG185" s="7"/>
      <c r="GH185" s="7"/>
      <c r="GI185" s="7"/>
      <c r="GJ185" s="7"/>
      <c r="GK185" s="7"/>
      <c r="GL185" s="7"/>
      <c r="GM185" s="7"/>
      <c r="GN185" s="7"/>
      <c r="GO185" s="7"/>
      <c r="GP185" s="7"/>
      <c r="GQ185" s="7"/>
      <c r="GR185" s="7"/>
      <c r="GS185" s="7"/>
      <c r="GT185" s="7"/>
      <c r="GU185" s="7"/>
      <c r="GV185" s="7"/>
      <c r="GW185" s="7"/>
      <c r="GX185" s="7"/>
      <c r="GY185" s="7"/>
      <c r="GZ185" s="7"/>
      <c r="HA185" s="7"/>
      <c r="HB185" s="7"/>
      <c r="HC185" s="7"/>
      <c r="HD185" s="7"/>
      <c r="HE185" s="7"/>
      <c r="HF185" s="7"/>
      <c r="HG185" s="7"/>
      <c r="HH185" s="7"/>
      <c r="HI185" s="7"/>
      <c r="HJ185" s="7"/>
      <c r="HK185" s="7"/>
      <c r="HL185" s="7"/>
      <c r="HM185" s="7"/>
      <c r="HN185" s="7"/>
      <c r="HO185" s="7"/>
      <c r="HP185" s="7"/>
      <c r="HQ185" s="7"/>
      <c r="HR185" s="7"/>
      <c r="HS185" s="7"/>
      <c r="HT185" s="7"/>
      <c r="HU185" s="7"/>
      <c r="HV185" s="7"/>
      <c r="HW185" s="7"/>
      <c r="HX185" s="7"/>
      <c r="HY185" s="7"/>
      <c r="HZ185" s="7"/>
      <c r="IA185" s="7"/>
      <c r="IB185" s="7"/>
      <c r="IC185" s="7"/>
      <c r="ID185" s="7"/>
      <c r="IE185" s="7"/>
      <c r="IF185" s="7"/>
      <c r="IG185" s="7"/>
      <c r="IH185" s="7"/>
      <c r="II185" s="7"/>
      <c r="IJ185" s="7"/>
      <c r="IK185" s="7"/>
      <c r="IL185" s="7"/>
      <c r="IM185" s="7"/>
      <c r="IN185" s="7"/>
      <c r="IO185" s="7"/>
      <c r="IP185" s="7"/>
      <c r="IQ185" s="7"/>
      <c r="IR185" s="7"/>
      <c r="IS185" s="7"/>
      <c r="IT185" s="7"/>
      <c r="IU185" s="7"/>
      <c r="IV185" s="7"/>
      <c r="IW185" s="7"/>
      <c r="IX185" s="7"/>
      <c r="IY185" s="7"/>
      <c r="IZ185" s="7"/>
      <c r="JA185" s="7"/>
      <c r="JB185" s="7"/>
      <c r="JC185" s="7"/>
      <c r="JD185" s="7"/>
      <c r="JE185" s="7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5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7"/>
      <c r="EQ186" s="7"/>
      <c r="ER186" s="7"/>
      <c r="ES186" s="88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2"/>
      <c r="FI186" s="2"/>
      <c r="FJ186" s="2"/>
      <c r="FK186" s="2"/>
      <c r="FL186" s="2"/>
      <c r="FM186" s="2"/>
      <c r="FN186" s="7"/>
      <c r="FO186" s="7"/>
      <c r="FP186" s="7"/>
      <c r="FQ186" s="88"/>
      <c r="FR186" s="7"/>
      <c r="FS186" s="7"/>
      <c r="FT186" s="7"/>
      <c r="FU186" s="7"/>
      <c r="FV186" s="7"/>
      <c r="FW186" s="7"/>
      <c r="FX186" s="7"/>
      <c r="FY186" s="7"/>
      <c r="FZ186" s="7"/>
      <c r="GA186" s="7"/>
      <c r="GB186" s="7"/>
      <c r="GC186" s="7"/>
      <c r="GD186" s="7"/>
      <c r="GE186" s="7"/>
      <c r="GF186" s="7"/>
      <c r="GG186" s="7"/>
      <c r="GH186" s="7"/>
      <c r="GI186" s="7"/>
      <c r="GJ186" s="7"/>
      <c r="GK186" s="7"/>
      <c r="GL186" s="7"/>
      <c r="GM186" s="7"/>
      <c r="GN186" s="7"/>
      <c r="GO186" s="7"/>
      <c r="GP186" s="7"/>
      <c r="GQ186" s="7"/>
      <c r="GR186" s="7"/>
      <c r="GS186" s="7"/>
      <c r="GT186" s="7"/>
      <c r="GU186" s="7"/>
      <c r="GV186" s="7"/>
      <c r="GW186" s="7"/>
      <c r="GX186" s="7"/>
      <c r="GY186" s="7"/>
      <c r="GZ186" s="7"/>
      <c r="HA186" s="7"/>
      <c r="HB186" s="7"/>
      <c r="HC186" s="7"/>
      <c r="HD186" s="7"/>
      <c r="HE186" s="7"/>
      <c r="HF186" s="7"/>
      <c r="HG186" s="7"/>
      <c r="HH186" s="7"/>
      <c r="HI186" s="7"/>
      <c r="HJ186" s="7"/>
      <c r="HK186" s="7"/>
      <c r="HL186" s="7"/>
      <c r="HM186" s="7"/>
      <c r="HN186" s="7"/>
      <c r="HO186" s="7"/>
      <c r="HP186" s="7"/>
      <c r="HQ186" s="7"/>
      <c r="HR186" s="7"/>
      <c r="HS186" s="7"/>
      <c r="HT186" s="7"/>
      <c r="HU186" s="7"/>
      <c r="HV186" s="7"/>
      <c r="HW186" s="7"/>
      <c r="HX186" s="7"/>
      <c r="HY186" s="7"/>
      <c r="HZ186" s="7"/>
      <c r="IA186" s="7"/>
      <c r="IB186" s="7"/>
      <c r="IC186" s="7"/>
      <c r="ID186" s="7"/>
      <c r="IE186" s="7"/>
      <c r="IF186" s="7"/>
      <c r="IG186" s="7"/>
      <c r="IH186" s="7"/>
      <c r="II186" s="7"/>
      <c r="IJ186" s="7"/>
      <c r="IK186" s="7"/>
      <c r="IL186" s="7"/>
      <c r="IM186" s="7"/>
      <c r="IN186" s="7"/>
      <c r="IO186" s="7"/>
      <c r="IP186" s="7"/>
      <c r="IQ186" s="7"/>
      <c r="IR186" s="7"/>
      <c r="IS186" s="7"/>
      <c r="IT186" s="7"/>
      <c r="IU186" s="7"/>
      <c r="IV186" s="7"/>
      <c r="IW186" s="7"/>
      <c r="IX186" s="7"/>
      <c r="IY186" s="7"/>
      <c r="IZ186" s="7"/>
      <c r="JA186" s="7"/>
      <c r="JB186" s="7"/>
      <c r="JC186" s="7"/>
      <c r="JD186" s="7"/>
      <c r="JE186" s="7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5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7"/>
      <c r="EQ187" s="7"/>
      <c r="ER187" s="7"/>
      <c r="ES187" s="88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2"/>
      <c r="FI187" s="2"/>
      <c r="FJ187" s="2"/>
      <c r="FK187" s="2"/>
      <c r="FL187" s="2"/>
      <c r="FM187" s="2"/>
      <c r="FN187" s="7"/>
      <c r="FO187" s="7"/>
      <c r="FP187" s="7"/>
      <c r="FQ187" s="88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7"/>
      <c r="GT187" s="7"/>
      <c r="GU187" s="7"/>
      <c r="GV187" s="7"/>
      <c r="GW187" s="7"/>
      <c r="GX187" s="7"/>
      <c r="GY187" s="7"/>
      <c r="GZ187" s="7"/>
      <c r="HA187" s="7"/>
      <c r="HB187" s="7"/>
      <c r="HC187" s="7"/>
      <c r="HD187" s="7"/>
      <c r="HE187" s="7"/>
      <c r="HF187" s="7"/>
      <c r="HG187" s="7"/>
      <c r="HH187" s="7"/>
      <c r="HI187" s="7"/>
      <c r="HJ187" s="7"/>
      <c r="HK187" s="7"/>
      <c r="HL187" s="7"/>
      <c r="HM187" s="7"/>
      <c r="HN187" s="7"/>
      <c r="HO187" s="7"/>
      <c r="HP187" s="7"/>
      <c r="HQ187" s="7"/>
      <c r="HR187" s="7"/>
      <c r="HS187" s="7"/>
      <c r="HT187" s="7"/>
      <c r="HU187" s="7"/>
      <c r="HV187" s="7"/>
      <c r="HW187" s="7"/>
      <c r="HX187" s="7"/>
      <c r="HY187" s="7"/>
      <c r="HZ187" s="7"/>
      <c r="IA187" s="7"/>
      <c r="IB187" s="7"/>
      <c r="IC187" s="7"/>
      <c r="ID187" s="7"/>
      <c r="IE187" s="7"/>
      <c r="IF187" s="7"/>
      <c r="IG187" s="7"/>
      <c r="IH187" s="7"/>
      <c r="II187" s="7"/>
      <c r="IJ187" s="7"/>
      <c r="IK187" s="7"/>
      <c r="IL187" s="7"/>
      <c r="IM187" s="7"/>
      <c r="IN187" s="7"/>
      <c r="IO187" s="7"/>
      <c r="IP187" s="7"/>
      <c r="IQ187" s="7"/>
      <c r="IR187" s="7"/>
      <c r="IS187" s="7"/>
      <c r="IT187" s="7"/>
      <c r="IU187" s="7"/>
      <c r="IV187" s="7"/>
      <c r="IW187" s="7"/>
      <c r="IX187" s="7"/>
      <c r="IY187" s="7"/>
      <c r="IZ187" s="7"/>
      <c r="JA187" s="7"/>
      <c r="JB187" s="7"/>
      <c r="JC187" s="7"/>
      <c r="JD187" s="7"/>
      <c r="JE187" s="7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5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7"/>
      <c r="EQ188" s="7"/>
      <c r="ER188" s="7"/>
      <c r="ES188" s="88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2"/>
      <c r="FI188" s="2"/>
      <c r="FJ188" s="2"/>
      <c r="FK188" s="2"/>
      <c r="FL188" s="2"/>
      <c r="FM188" s="2"/>
      <c r="FN188" s="7"/>
      <c r="FO188" s="7"/>
      <c r="FP188" s="7"/>
      <c r="FQ188" s="88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7"/>
      <c r="GP188" s="7"/>
      <c r="GQ188" s="7"/>
      <c r="GR188" s="7"/>
      <c r="GS188" s="7"/>
      <c r="GT188" s="7"/>
      <c r="GU188" s="7"/>
      <c r="GV188" s="7"/>
      <c r="GW188" s="7"/>
      <c r="GX188" s="7"/>
      <c r="GY188" s="7"/>
      <c r="GZ188" s="7"/>
      <c r="HA188" s="7"/>
      <c r="HB188" s="7"/>
      <c r="HC188" s="7"/>
      <c r="HD188" s="7"/>
      <c r="HE188" s="7"/>
      <c r="HF188" s="7"/>
      <c r="HG188" s="7"/>
      <c r="HH188" s="7"/>
      <c r="HI188" s="7"/>
      <c r="HJ188" s="7"/>
      <c r="HK188" s="7"/>
      <c r="HL188" s="7"/>
      <c r="HM188" s="7"/>
      <c r="HN188" s="7"/>
      <c r="HO188" s="7"/>
      <c r="HP188" s="7"/>
      <c r="HQ188" s="7"/>
      <c r="HR188" s="7"/>
      <c r="HS188" s="7"/>
      <c r="HT188" s="7"/>
      <c r="HU188" s="7"/>
      <c r="HV188" s="7"/>
      <c r="HW188" s="7"/>
      <c r="HX188" s="7"/>
      <c r="HY188" s="7"/>
      <c r="HZ188" s="7"/>
      <c r="IA188" s="7"/>
      <c r="IB188" s="7"/>
      <c r="IC188" s="7"/>
      <c r="ID188" s="7"/>
      <c r="IE188" s="7"/>
      <c r="IF188" s="7"/>
      <c r="IG188" s="7"/>
      <c r="IH188" s="7"/>
      <c r="II188" s="7"/>
      <c r="IJ188" s="7"/>
      <c r="IK188" s="7"/>
      <c r="IL188" s="7"/>
      <c r="IM188" s="7"/>
      <c r="IN188" s="7"/>
      <c r="IO188" s="7"/>
      <c r="IP188" s="7"/>
      <c r="IQ188" s="7"/>
      <c r="IR188" s="7"/>
      <c r="IS188" s="7"/>
      <c r="IT188" s="7"/>
      <c r="IU188" s="7"/>
      <c r="IV188" s="7"/>
      <c r="IW188" s="7"/>
      <c r="IX188" s="7"/>
      <c r="IY188" s="7"/>
      <c r="IZ188" s="7"/>
      <c r="JA188" s="7"/>
      <c r="JB188" s="7"/>
      <c r="JC188" s="7"/>
      <c r="JD188" s="7"/>
      <c r="JE188" s="7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5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7"/>
      <c r="EQ189" s="7"/>
      <c r="ER189" s="7"/>
      <c r="ES189" s="88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2"/>
      <c r="FI189" s="2"/>
      <c r="FJ189" s="2"/>
      <c r="FK189" s="2"/>
      <c r="FL189" s="2"/>
      <c r="FM189" s="2"/>
      <c r="FN189" s="7"/>
      <c r="FO189" s="7"/>
      <c r="FP189" s="7"/>
      <c r="FQ189" s="88"/>
      <c r="FR189" s="7"/>
      <c r="FS189" s="7"/>
      <c r="FT189" s="7"/>
      <c r="FU189" s="7"/>
      <c r="FV189" s="7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7"/>
      <c r="GP189" s="7"/>
      <c r="GQ189" s="7"/>
      <c r="GR189" s="7"/>
      <c r="GS189" s="7"/>
      <c r="GT189" s="7"/>
      <c r="GU189" s="7"/>
      <c r="GV189" s="7"/>
      <c r="GW189" s="7"/>
      <c r="GX189" s="7"/>
      <c r="GY189" s="7"/>
      <c r="GZ189" s="7"/>
      <c r="HA189" s="7"/>
      <c r="HB189" s="7"/>
      <c r="HC189" s="7"/>
      <c r="HD189" s="7"/>
      <c r="HE189" s="7"/>
      <c r="HF189" s="7"/>
      <c r="HG189" s="7"/>
      <c r="HH189" s="7"/>
      <c r="HI189" s="7"/>
      <c r="HJ189" s="7"/>
      <c r="HK189" s="7"/>
      <c r="HL189" s="7"/>
      <c r="HM189" s="7"/>
      <c r="HN189" s="7"/>
      <c r="HO189" s="7"/>
      <c r="HP189" s="7"/>
      <c r="HQ189" s="7"/>
      <c r="HR189" s="7"/>
      <c r="HS189" s="7"/>
      <c r="HT189" s="7"/>
      <c r="HU189" s="7"/>
      <c r="HV189" s="7"/>
      <c r="HW189" s="7"/>
      <c r="HX189" s="7"/>
      <c r="HY189" s="7"/>
      <c r="HZ189" s="7"/>
      <c r="IA189" s="7"/>
      <c r="IB189" s="7"/>
      <c r="IC189" s="7"/>
      <c r="ID189" s="7"/>
      <c r="IE189" s="7"/>
      <c r="IF189" s="7"/>
      <c r="IG189" s="7"/>
      <c r="IH189" s="7"/>
      <c r="II189" s="7"/>
      <c r="IJ189" s="7"/>
      <c r="IK189" s="7"/>
      <c r="IL189" s="7"/>
      <c r="IM189" s="7"/>
      <c r="IN189" s="7"/>
      <c r="IO189" s="7"/>
      <c r="IP189" s="7"/>
      <c r="IQ189" s="7"/>
      <c r="IR189" s="7"/>
      <c r="IS189" s="7"/>
      <c r="IT189" s="7"/>
      <c r="IU189" s="7"/>
      <c r="IV189" s="7"/>
      <c r="IW189" s="7"/>
      <c r="IX189" s="7"/>
      <c r="IY189" s="7"/>
      <c r="IZ189" s="7"/>
      <c r="JA189" s="7"/>
      <c r="JB189" s="7"/>
      <c r="JC189" s="7"/>
      <c r="JD189" s="7"/>
      <c r="JE189" s="7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5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7"/>
      <c r="EQ190" s="7"/>
      <c r="ER190" s="7"/>
      <c r="ES190" s="88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2"/>
      <c r="FI190" s="2"/>
      <c r="FJ190" s="2"/>
      <c r="FK190" s="2"/>
      <c r="FL190" s="2"/>
      <c r="FM190" s="2"/>
      <c r="FN190" s="7"/>
      <c r="FO190" s="7"/>
      <c r="FP190" s="7"/>
      <c r="FQ190" s="88"/>
      <c r="FR190" s="7"/>
      <c r="FS190" s="7"/>
      <c r="FT190" s="7"/>
      <c r="FU190" s="7"/>
      <c r="FV190" s="7"/>
      <c r="FW190" s="7"/>
      <c r="FX190" s="7"/>
      <c r="FY190" s="7"/>
      <c r="FZ190" s="7"/>
      <c r="GA190" s="7"/>
      <c r="GB190" s="7"/>
      <c r="GC190" s="7"/>
      <c r="GD190" s="7"/>
      <c r="GE190" s="7"/>
      <c r="GF190" s="7"/>
      <c r="GG190" s="7"/>
      <c r="GH190" s="7"/>
      <c r="GI190" s="7"/>
      <c r="GJ190" s="7"/>
      <c r="GK190" s="7"/>
      <c r="GL190" s="7"/>
      <c r="GM190" s="7"/>
      <c r="GN190" s="7"/>
      <c r="GO190" s="7"/>
      <c r="GP190" s="7"/>
      <c r="GQ190" s="7"/>
      <c r="GR190" s="7"/>
      <c r="GS190" s="7"/>
      <c r="GT190" s="7"/>
      <c r="GU190" s="7"/>
      <c r="GV190" s="7"/>
      <c r="GW190" s="7"/>
      <c r="GX190" s="7"/>
      <c r="GY190" s="7"/>
      <c r="GZ190" s="7"/>
      <c r="HA190" s="7"/>
      <c r="HB190" s="7"/>
      <c r="HC190" s="7"/>
      <c r="HD190" s="7"/>
      <c r="HE190" s="7"/>
      <c r="HF190" s="7"/>
      <c r="HG190" s="7"/>
      <c r="HH190" s="7"/>
      <c r="HI190" s="7"/>
      <c r="HJ190" s="7"/>
      <c r="HK190" s="7"/>
      <c r="HL190" s="7"/>
      <c r="HM190" s="7"/>
      <c r="HN190" s="7"/>
      <c r="HO190" s="7"/>
      <c r="HP190" s="7"/>
      <c r="HQ190" s="7"/>
      <c r="HR190" s="7"/>
      <c r="HS190" s="7"/>
      <c r="HT190" s="7"/>
      <c r="HU190" s="7"/>
      <c r="HV190" s="7"/>
      <c r="HW190" s="7"/>
      <c r="HX190" s="7"/>
      <c r="HY190" s="7"/>
      <c r="HZ190" s="7"/>
      <c r="IA190" s="7"/>
      <c r="IB190" s="7"/>
      <c r="IC190" s="7"/>
      <c r="ID190" s="7"/>
      <c r="IE190" s="7"/>
      <c r="IF190" s="7"/>
      <c r="IG190" s="7"/>
      <c r="IH190" s="7"/>
      <c r="II190" s="7"/>
      <c r="IJ190" s="7"/>
      <c r="IK190" s="7"/>
      <c r="IL190" s="7"/>
      <c r="IM190" s="7"/>
      <c r="IN190" s="7"/>
      <c r="IO190" s="7"/>
      <c r="IP190" s="7"/>
      <c r="IQ190" s="7"/>
      <c r="IR190" s="7"/>
      <c r="IS190" s="7"/>
      <c r="IT190" s="7"/>
      <c r="IU190" s="7"/>
      <c r="IV190" s="7"/>
      <c r="IW190" s="7"/>
      <c r="IX190" s="7"/>
      <c r="IY190" s="7"/>
      <c r="IZ190" s="7"/>
      <c r="JA190" s="7"/>
      <c r="JB190" s="7"/>
      <c r="JC190" s="7"/>
      <c r="JD190" s="7"/>
      <c r="JE190" s="7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5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7"/>
      <c r="EQ191" s="7"/>
      <c r="ER191" s="7"/>
      <c r="ES191" s="88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2"/>
      <c r="FI191" s="2"/>
      <c r="FJ191" s="2"/>
      <c r="FK191" s="2"/>
      <c r="FL191" s="2"/>
      <c r="FM191" s="2"/>
      <c r="FN191" s="7"/>
      <c r="FO191" s="7"/>
      <c r="FP191" s="7"/>
      <c r="FQ191" s="88"/>
      <c r="FR191" s="7"/>
      <c r="FS191" s="7"/>
      <c r="FT191" s="7"/>
      <c r="FU191" s="7"/>
      <c r="FV191" s="7"/>
      <c r="FW191" s="7"/>
      <c r="FX191" s="7"/>
      <c r="FY191" s="7"/>
      <c r="FZ191" s="7"/>
      <c r="GA191" s="7"/>
      <c r="GB191" s="7"/>
      <c r="GC191" s="7"/>
      <c r="GD191" s="7"/>
      <c r="GE191" s="7"/>
      <c r="GF191" s="7"/>
      <c r="GG191" s="7"/>
      <c r="GH191" s="7"/>
      <c r="GI191" s="7"/>
      <c r="GJ191" s="7"/>
      <c r="GK191" s="7"/>
      <c r="GL191" s="7"/>
      <c r="GM191" s="7"/>
      <c r="GN191" s="7"/>
      <c r="GO191" s="7"/>
      <c r="GP191" s="7"/>
      <c r="GQ191" s="7"/>
      <c r="GR191" s="7"/>
      <c r="GS191" s="7"/>
      <c r="GT191" s="7"/>
      <c r="GU191" s="7"/>
      <c r="GV191" s="7"/>
      <c r="GW191" s="7"/>
      <c r="GX191" s="7"/>
      <c r="GY191" s="7"/>
      <c r="GZ191" s="7"/>
      <c r="HA191" s="7"/>
      <c r="HB191" s="7"/>
      <c r="HC191" s="7"/>
      <c r="HD191" s="7"/>
      <c r="HE191" s="7"/>
      <c r="HF191" s="7"/>
      <c r="HG191" s="7"/>
      <c r="HH191" s="7"/>
      <c r="HI191" s="7"/>
      <c r="HJ191" s="7"/>
      <c r="HK191" s="7"/>
      <c r="HL191" s="7"/>
      <c r="HM191" s="7"/>
      <c r="HN191" s="7"/>
      <c r="HO191" s="7"/>
      <c r="HP191" s="7"/>
      <c r="HQ191" s="7"/>
      <c r="HR191" s="7"/>
      <c r="HS191" s="7"/>
      <c r="HT191" s="7"/>
      <c r="HU191" s="7"/>
      <c r="HV191" s="7"/>
      <c r="HW191" s="7"/>
      <c r="HX191" s="7"/>
      <c r="HY191" s="7"/>
      <c r="HZ191" s="7"/>
      <c r="IA191" s="7"/>
      <c r="IB191" s="7"/>
      <c r="IC191" s="7"/>
      <c r="ID191" s="7"/>
      <c r="IE191" s="7"/>
      <c r="IF191" s="7"/>
      <c r="IG191" s="7"/>
      <c r="IH191" s="7"/>
      <c r="II191" s="7"/>
      <c r="IJ191" s="7"/>
      <c r="IK191" s="7"/>
      <c r="IL191" s="7"/>
      <c r="IM191" s="7"/>
      <c r="IN191" s="7"/>
      <c r="IO191" s="7"/>
      <c r="IP191" s="7"/>
      <c r="IQ191" s="7"/>
      <c r="IR191" s="7"/>
      <c r="IS191" s="7"/>
      <c r="IT191" s="7"/>
      <c r="IU191" s="7"/>
      <c r="IV191" s="7"/>
      <c r="IW191" s="7"/>
      <c r="IX191" s="7"/>
      <c r="IY191" s="7"/>
      <c r="IZ191" s="7"/>
      <c r="JA191" s="7"/>
      <c r="JB191" s="7"/>
      <c r="JC191" s="7"/>
      <c r="JD191" s="7"/>
      <c r="JE191" s="7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5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7"/>
      <c r="EQ192" s="7"/>
      <c r="ER192" s="7"/>
      <c r="ES192" s="88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2"/>
      <c r="FI192" s="2"/>
      <c r="FJ192" s="2"/>
      <c r="FK192" s="2"/>
      <c r="FL192" s="2"/>
      <c r="FM192" s="2"/>
      <c r="FN192" s="7"/>
      <c r="FO192" s="7"/>
      <c r="FP192" s="7"/>
      <c r="FQ192" s="88"/>
      <c r="FR192" s="7"/>
      <c r="FS192" s="7"/>
      <c r="FT192" s="7"/>
      <c r="FU192" s="7"/>
      <c r="FV192" s="7"/>
      <c r="FW192" s="7"/>
      <c r="FX192" s="7"/>
      <c r="FY192" s="7"/>
      <c r="FZ192" s="7"/>
      <c r="GA192" s="7"/>
      <c r="GB192" s="7"/>
      <c r="GC192" s="7"/>
      <c r="GD192" s="7"/>
      <c r="GE192" s="7"/>
      <c r="GF192" s="7"/>
      <c r="GG192" s="7"/>
      <c r="GH192" s="7"/>
      <c r="GI192" s="7"/>
      <c r="GJ192" s="7"/>
      <c r="GK192" s="7"/>
      <c r="GL192" s="7"/>
      <c r="GM192" s="7"/>
      <c r="GN192" s="7"/>
      <c r="GO192" s="7"/>
      <c r="GP192" s="7"/>
      <c r="GQ192" s="7"/>
      <c r="GR192" s="7"/>
      <c r="GS192" s="7"/>
      <c r="GT192" s="7"/>
      <c r="GU192" s="7"/>
      <c r="GV192" s="7"/>
      <c r="GW192" s="7"/>
      <c r="GX192" s="7"/>
      <c r="GY192" s="7"/>
      <c r="GZ192" s="7"/>
      <c r="HA192" s="7"/>
      <c r="HB192" s="7"/>
      <c r="HC192" s="7"/>
      <c r="HD192" s="7"/>
      <c r="HE192" s="7"/>
      <c r="HF192" s="7"/>
      <c r="HG192" s="7"/>
      <c r="HH192" s="7"/>
      <c r="HI192" s="7"/>
      <c r="HJ192" s="7"/>
      <c r="HK192" s="7"/>
      <c r="HL192" s="7"/>
      <c r="HM192" s="7"/>
      <c r="HN192" s="7"/>
      <c r="HO192" s="7"/>
      <c r="HP192" s="7"/>
      <c r="HQ192" s="7"/>
      <c r="HR192" s="7"/>
      <c r="HS192" s="7"/>
      <c r="HT192" s="7"/>
      <c r="HU192" s="7"/>
      <c r="HV192" s="7"/>
      <c r="HW192" s="7"/>
      <c r="HX192" s="7"/>
      <c r="HY192" s="7"/>
      <c r="HZ192" s="7"/>
      <c r="IA192" s="7"/>
      <c r="IB192" s="7"/>
      <c r="IC192" s="7"/>
      <c r="ID192" s="7"/>
      <c r="IE192" s="7"/>
      <c r="IF192" s="7"/>
      <c r="IG192" s="7"/>
      <c r="IH192" s="7"/>
      <c r="II192" s="7"/>
      <c r="IJ192" s="7"/>
      <c r="IK192" s="7"/>
      <c r="IL192" s="7"/>
      <c r="IM192" s="7"/>
      <c r="IN192" s="7"/>
      <c r="IO192" s="7"/>
      <c r="IP192" s="7"/>
      <c r="IQ192" s="7"/>
      <c r="IR192" s="7"/>
      <c r="IS192" s="7"/>
      <c r="IT192" s="7"/>
      <c r="IU192" s="7"/>
      <c r="IV192" s="7"/>
      <c r="IW192" s="7"/>
      <c r="IX192" s="7"/>
      <c r="IY192" s="7"/>
      <c r="IZ192" s="7"/>
      <c r="JA192" s="7"/>
      <c r="JB192" s="7"/>
      <c r="JC192" s="7"/>
      <c r="JD192" s="7"/>
      <c r="JE192" s="7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5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7"/>
      <c r="EQ193" s="7"/>
      <c r="ER193" s="7"/>
      <c r="ES193" s="88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2"/>
      <c r="FI193" s="2"/>
      <c r="FJ193" s="2"/>
      <c r="FK193" s="2"/>
      <c r="FL193" s="2"/>
      <c r="FM193" s="2"/>
      <c r="FN193" s="7"/>
      <c r="FO193" s="7"/>
      <c r="FP193" s="7"/>
      <c r="FQ193" s="88"/>
      <c r="FR193" s="7"/>
      <c r="FS193" s="7"/>
      <c r="FT193" s="7"/>
      <c r="FU193" s="7"/>
      <c r="FV193" s="7"/>
      <c r="FW193" s="7"/>
      <c r="FX193" s="7"/>
      <c r="FY193" s="7"/>
      <c r="FZ193" s="7"/>
      <c r="GA193" s="7"/>
      <c r="GB193" s="7"/>
      <c r="GC193" s="7"/>
      <c r="GD193" s="7"/>
      <c r="GE193" s="7"/>
      <c r="GF193" s="7"/>
      <c r="GG193" s="7"/>
      <c r="GH193" s="7"/>
      <c r="GI193" s="7"/>
      <c r="GJ193" s="7"/>
      <c r="GK193" s="7"/>
      <c r="GL193" s="7"/>
      <c r="GM193" s="7"/>
      <c r="GN193" s="7"/>
      <c r="GO193" s="7"/>
      <c r="GP193" s="7"/>
      <c r="GQ193" s="7"/>
      <c r="GR193" s="7"/>
      <c r="GS193" s="7"/>
      <c r="GT193" s="7"/>
      <c r="GU193" s="7"/>
      <c r="GV193" s="7"/>
      <c r="GW193" s="7"/>
      <c r="GX193" s="7"/>
      <c r="GY193" s="7"/>
      <c r="GZ193" s="7"/>
      <c r="HA193" s="7"/>
      <c r="HB193" s="7"/>
      <c r="HC193" s="7"/>
      <c r="HD193" s="7"/>
      <c r="HE193" s="7"/>
      <c r="HF193" s="7"/>
      <c r="HG193" s="7"/>
      <c r="HH193" s="7"/>
      <c r="HI193" s="7"/>
      <c r="HJ193" s="7"/>
      <c r="HK193" s="7"/>
      <c r="HL193" s="7"/>
      <c r="HM193" s="7"/>
      <c r="HN193" s="7"/>
      <c r="HO193" s="7"/>
      <c r="HP193" s="7"/>
      <c r="HQ193" s="7"/>
      <c r="HR193" s="7"/>
      <c r="HS193" s="7"/>
      <c r="HT193" s="7"/>
      <c r="HU193" s="7"/>
      <c r="HV193" s="7"/>
      <c r="HW193" s="7"/>
      <c r="HX193" s="7"/>
      <c r="HY193" s="7"/>
      <c r="HZ193" s="7"/>
      <c r="IA193" s="7"/>
      <c r="IB193" s="7"/>
      <c r="IC193" s="7"/>
      <c r="ID193" s="7"/>
      <c r="IE193" s="7"/>
      <c r="IF193" s="7"/>
      <c r="IG193" s="7"/>
      <c r="IH193" s="7"/>
      <c r="II193" s="7"/>
      <c r="IJ193" s="7"/>
      <c r="IK193" s="7"/>
      <c r="IL193" s="7"/>
      <c r="IM193" s="7"/>
      <c r="IN193" s="7"/>
      <c r="IO193" s="7"/>
      <c r="IP193" s="7"/>
      <c r="IQ193" s="7"/>
      <c r="IR193" s="7"/>
      <c r="IS193" s="7"/>
      <c r="IT193" s="7"/>
      <c r="IU193" s="7"/>
      <c r="IV193" s="7"/>
      <c r="IW193" s="7"/>
      <c r="IX193" s="7"/>
      <c r="IY193" s="7"/>
      <c r="IZ193" s="7"/>
      <c r="JA193" s="7"/>
      <c r="JB193" s="7"/>
      <c r="JC193" s="7"/>
      <c r="JD193" s="7"/>
      <c r="JE193" s="7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5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7"/>
      <c r="EQ194" s="7"/>
      <c r="ER194" s="7"/>
      <c r="ES194" s="88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2"/>
      <c r="FI194" s="2"/>
      <c r="FJ194" s="2"/>
      <c r="FK194" s="2"/>
      <c r="FL194" s="2"/>
      <c r="FM194" s="2"/>
      <c r="FN194" s="7"/>
      <c r="FO194" s="7"/>
      <c r="FP194" s="7"/>
      <c r="FQ194" s="88"/>
      <c r="FR194" s="7"/>
      <c r="FS194" s="7"/>
      <c r="FT194" s="7"/>
      <c r="FU194" s="7"/>
      <c r="FV194" s="7"/>
      <c r="FW194" s="7"/>
      <c r="FX194" s="7"/>
      <c r="FY194" s="7"/>
      <c r="FZ194" s="7"/>
      <c r="GA194" s="7"/>
      <c r="GB194" s="7"/>
      <c r="GC194" s="7"/>
      <c r="GD194" s="7"/>
      <c r="GE194" s="7"/>
      <c r="GF194" s="7"/>
      <c r="GG194" s="7"/>
      <c r="GH194" s="7"/>
      <c r="GI194" s="7"/>
      <c r="GJ194" s="7"/>
      <c r="GK194" s="7"/>
      <c r="GL194" s="7"/>
      <c r="GM194" s="7"/>
      <c r="GN194" s="7"/>
      <c r="GO194" s="7"/>
      <c r="GP194" s="7"/>
      <c r="GQ194" s="7"/>
      <c r="GR194" s="7"/>
      <c r="GS194" s="7"/>
      <c r="GT194" s="7"/>
      <c r="GU194" s="7"/>
      <c r="GV194" s="7"/>
      <c r="GW194" s="7"/>
      <c r="GX194" s="7"/>
      <c r="GY194" s="7"/>
      <c r="GZ194" s="7"/>
      <c r="HA194" s="7"/>
      <c r="HB194" s="7"/>
      <c r="HC194" s="7"/>
      <c r="HD194" s="7"/>
      <c r="HE194" s="7"/>
      <c r="HF194" s="7"/>
      <c r="HG194" s="7"/>
      <c r="HH194" s="7"/>
      <c r="HI194" s="7"/>
      <c r="HJ194" s="7"/>
      <c r="HK194" s="7"/>
      <c r="HL194" s="7"/>
      <c r="HM194" s="7"/>
      <c r="HN194" s="7"/>
      <c r="HO194" s="7"/>
      <c r="HP194" s="7"/>
      <c r="HQ194" s="7"/>
      <c r="HR194" s="7"/>
      <c r="HS194" s="7"/>
      <c r="HT194" s="7"/>
      <c r="HU194" s="7"/>
      <c r="HV194" s="7"/>
      <c r="HW194" s="7"/>
      <c r="HX194" s="7"/>
      <c r="HY194" s="7"/>
      <c r="HZ194" s="7"/>
      <c r="IA194" s="7"/>
      <c r="IB194" s="7"/>
      <c r="IC194" s="7"/>
      <c r="ID194" s="7"/>
      <c r="IE194" s="7"/>
      <c r="IF194" s="7"/>
      <c r="IG194" s="7"/>
      <c r="IH194" s="7"/>
      <c r="II194" s="7"/>
      <c r="IJ194" s="7"/>
      <c r="IK194" s="7"/>
      <c r="IL194" s="7"/>
      <c r="IM194" s="7"/>
      <c r="IN194" s="7"/>
      <c r="IO194" s="7"/>
      <c r="IP194" s="7"/>
      <c r="IQ194" s="7"/>
      <c r="IR194" s="7"/>
      <c r="IS194" s="7"/>
      <c r="IT194" s="7"/>
      <c r="IU194" s="7"/>
      <c r="IV194" s="7"/>
      <c r="IW194" s="7"/>
      <c r="IX194" s="7"/>
      <c r="IY194" s="7"/>
      <c r="IZ194" s="7"/>
      <c r="JA194" s="7"/>
      <c r="JB194" s="7"/>
      <c r="JC194" s="7"/>
      <c r="JD194" s="7"/>
      <c r="JE194" s="7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5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7"/>
      <c r="EQ195" s="7"/>
      <c r="ER195" s="7"/>
      <c r="ES195" s="88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2"/>
      <c r="FI195" s="2"/>
      <c r="FJ195" s="2"/>
      <c r="FK195" s="2"/>
      <c r="FL195" s="2"/>
      <c r="FM195" s="2"/>
      <c r="FN195" s="7"/>
      <c r="FO195" s="7"/>
      <c r="FP195" s="7"/>
      <c r="FQ195" s="88"/>
      <c r="FR195" s="7"/>
      <c r="FS195" s="7"/>
      <c r="FT195" s="7"/>
      <c r="FU195" s="7"/>
      <c r="FV195" s="7"/>
      <c r="FW195" s="7"/>
      <c r="FX195" s="7"/>
      <c r="FY195" s="7"/>
      <c r="FZ195" s="7"/>
      <c r="GA195" s="7"/>
      <c r="GB195" s="7"/>
      <c r="GC195" s="7"/>
      <c r="GD195" s="7"/>
      <c r="GE195" s="7"/>
      <c r="GF195" s="7"/>
      <c r="GG195" s="7"/>
      <c r="GH195" s="7"/>
      <c r="GI195" s="7"/>
      <c r="GJ195" s="7"/>
      <c r="GK195" s="7"/>
      <c r="GL195" s="7"/>
      <c r="GM195" s="7"/>
      <c r="GN195" s="7"/>
      <c r="GO195" s="7"/>
      <c r="GP195" s="7"/>
      <c r="GQ195" s="7"/>
      <c r="GR195" s="7"/>
      <c r="GS195" s="7"/>
      <c r="GT195" s="7"/>
      <c r="GU195" s="7"/>
      <c r="GV195" s="7"/>
      <c r="GW195" s="7"/>
      <c r="GX195" s="7"/>
      <c r="GY195" s="7"/>
      <c r="GZ195" s="7"/>
      <c r="HA195" s="7"/>
      <c r="HB195" s="7"/>
      <c r="HC195" s="7"/>
      <c r="HD195" s="7"/>
      <c r="HE195" s="7"/>
      <c r="HF195" s="7"/>
      <c r="HG195" s="7"/>
      <c r="HH195" s="7"/>
      <c r="HI195" s="7"/>
      <c r="HJ195" s="7"/>
      <c r="HK195" s="7"/>
      <c r="HL195" s="7"/>
      <c r="HM195" s="7"/>
      <c r="HN195" s="7"/>
      <c r="HO195" s="7"/>
      <c r="HP195" s="7"/>
      <c r="HQ195" s="7"/>
      <c r="HR195" s="7"/>
      <c r="HS195" s="7"/>
      <c r="HT195" s="7"/>
      <c r="HU195" s="7"/>
      <c r="HV195" s="7"/>
      <c r="HW195" s="7"/>
      <c r="HX195" s="7"/>
      <c r="HY195" s="7"/>
      <c r="HZ195" s="7"/>
      <c r="IA195" s="7"/>
      <c r="IB195" s="7"/>
      <c r="IC195" s="7"/>
      <c r="ID195" s="7"/>
      <c r="IE195" s="7"/>
      <c r="IF195" s="7"/>
      <c r="IG195" s="7"/>
      <c r="IH195" s="7"/>
      <c r="II195" s="7"/>
      <c r="IJ195" s="7"/>
      <c r="IK195" s="7"/>
      <c r="IL195" s="7"/>
      <c r="IM195" s="7"/>
      <c r="IN195" s="7"/>
      <c r="IO195" s="7"/>
      <c r="IP195" s="7"/>
      <c r="IQ195" s="7"/>
      <c r="IR195" s="7"/>
      <c r="IS195" s="7"/>
      <c r="IT195" s="7"/>
      <c r="IU195" s="7"/>
      <c r="IV195" s="7"/>
      <c r="IW195" s="7"/>
      <c r="IX195" s="7"/>
      <c r="IY195" s="7"/>
      <c r="IZ195" s="7"/>
      <c r="JA195" s="7"/>
      <c r="JB195" s="7"/>
      <c r="JC195" s="7"/>
      <c r="JD195" s="7"/>
      <c r="JE195" s="7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5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7"/>
      <c r="EQ196" s="7"/>
      <c r="ER196" s="7"/>
      <c r="ES196" s="88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2"/>
      <c r="FI196" s="2"/>
      <c r="FJ196" s="2"/>
      <c r="FK196" s="2"/>
      <c r="FL196" s="2"/>
      <c r="FM196" s="2"/>
      <c r="FN196" s="7"/>
      <c r="FO196" s="7"/>
      <c r="FP196" s="7"/>
      <c r="FQ196" s="88"/>
      <c r="FR196" s="7"/>
      <c r="FS196" s="7"/>
      <c r="FT196" s="7"/>
      <c r="FU196" s="7"/>
      <c r="FV196" s="7"/>
      <c r="FW196" s="7"/>
      <c r="FX196" s="7"/>
      <c r="FY196" s="7"/>
      <c r="FZ196" s="7"/>
      <c r="GA196" s="7"/>
      <c r="GB196" s="7"/>
      <c r="GC196" s="7"/>
      <c r="GD196" s="7"/>
      <c r="GE196" s="7"/>
      <c r="GF196" s="7"/>
      <c r="GG196" s="7"/>
      <c r="GH196" s="7"/>
      <c r="GI196" s="7"/>
      <c r="GJ196" s="7"/>
      <c r="GK196" s="7"/>
      <c r="GL196" s="7"/>
      <c r="GM196" s="7"/>
      <c r="GN196" s="7"/>
      <c r="GO196" s="7"/>
      <c r="GP196" s="7"/>
      <c r="GQ196" s="7"/>
      <c r="GR196" s="7"/>
      <c r="GS196" s="7"/>
      <c r="GT196" s="7"/>
      <c r="GU196" s="7"/>
      <c r="GV196" s="7"/>
      <c r="GW196" s="7"/>
      <c r="GX196" s="7"/>
      <c r="GY196" s="7"/>
      <c r="GZ196" s="7"/>
      <c r="HA196" s="7"/>
      <c r="HB196" s="7"/>
      <c r="HC196" s="7"/>
      <c r="HD196" s="7"/>
      <c r="HE196" s="7"/>
      <c r="HF196" s="7"/>
      <c r="HG196" s="7"/>
      <c r="HH196" s="7"/>
      <c r="HI196" s="7"/>
      <c r="HJ196" s="7"/>
      <c r="HK196" s="7"/>
      <c r="HL196" s="7"/>
      <c r="HM196" s="7"/>
      <c r="HN196" s="7"/>
      <c r="HO196" s="7"/>
      <c r="HP196" s="7"/>
      <c r="HQ196" s="7"/>
      <c r="HR196" s="7"/>
      <c r="HS196" s="7"/>
      <c r="HT196" s="7"/>
      <c r="HU196" s="7"/>
      <c r="HV196" s="7"/>
      <c r="HW196" s="7"/>
      <c r="HX196" s="7"/>
      <c r="HY196" s="7"/>
      <c r="HZ196" s="7"/>
      <c r="IA196" s="7"/>
      <c r="IB196" s="7"/>
      <c r="IC196" s="7"/>
      <c r="ID196" s="7"/>
      <c r="IE196" s="7"/>
      <c r="IF196" s="7"/>
      <c r="IG196" s="7"/>
      <c r="IH196" s="7"/>
      <c r="II196" s="7"/>
      <c r="IJ196" s="7"/>
      <c r="IK196" s="7"/>
      <c r="IL196" s="7"/>
      <c r="IM196" s="7"/>
      <c r="IN196" s="7"/>
      <c r="IO196" s="7"/>
      <c r="IP196" s="7"/>
      <c r="IQ196" s="7"/>
      <c r="IR196" s="7"/>
      <c r="IS196" s="7"/>
      <c r="IT196" s="7"/>
      <c r="IU196" s="7"/>
      <c r="IV196" s="7"/>
      <c r="IW196" s="7"/>
      <c r="IX196" s="7"/>
      <c r="IY196" s="7"/>
      <c r="IZ196" s="7"/>
      <c r="JA196" s="7"/>
      <c r="JB196" s="7"/>
      <c r="JC196" s="7"/>
      <c r="JD196" s="7"/>
      <c r="JE196" s="7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5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7"/>
      <c r="EQ197" s="7"/>
      <c r="ER197" s="7"/>
      <c r="ES197" s="88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2"/>
      <c r="FI197" s="2"/>
      <c r="FJ197" s="2"/>
      <c r="FK197" s="2"/>
      <c r="FL197" s="2"/>
      <c r="FM197" s="2"/>
      <c r="FN197" s="7"/>
      <c r="FO197" s="7"/>
      <c r="FP197" s="7"/>
      <c r="FQ197" s="88"/>
      <c r="FR197" s="7"/>
      <c r="FS197" s="7"/>
      <c r="FT197" s="7"/>
      <c r="FU197" s="7"/>
      <c r="FV197" s="7"/>
      <c r="FW197" s="7"/>
      <c r="FX197" s="7"/>
      <c r="FY197" s="7"/>
      <c r="FZ197" s="7"/>
      <c r="GA197" s="7"/>
      <c r="GB197" s="7"/>
      <c r="GC197" s="7"/>
      <c r="GD197" s="7"/>
      <c r="GE197" s="7"/>
      <c r="GF197" s="7"/>
      <c r="GG197" s="7"/>
      <c r="GH197" s="7"/>
      <c r="GI197" s="7"/>
      <c r="GJ197" s="7"/>
      <c r="GK197" s="7"/>
      <c r="GL197" s="7"/>
      <c r="GM197" s="7"/>
      <c r="GN197" s="7"/>
      <c r="GO197" s="7"/>
      <c r="GP197" s="7"/>
      <c r="GQ197" s="7"/>
      <c r="GR197" s="7"/>
      <c r="GS197" s="7"/>
      <c r="GT197" s="7"/>
      <c r="GU197" s="7"/>
      <c r="GV197" s="7"/>
      <c r="GW197" s="7"/>
      <c r="GX197" s="7"/>
      <c r="GY197" s="7"/>
      <c r="GZ197" s="7"/>
      <c r="HA197" s="7"/>
      <c r="HB197" s="7"/>
      <c r="HC197" s="7"/>
      <c r="HD197" s="7"/>
      <c r="HE197" s="7"/>
      <c r="HF197" s="7"/>
      <c r="HG197" s="7"/>
      <c r="HH197" s="7"/>
      <c r="HI197" s="7"/>
      <c r="HJ197" s="7"/>
      <c r="HK197" s="7"/>
      <c r="HL197" s="7"/>
      <c r="HM197" s="7"/>
      <c r="HN197" s="7"/>
      <c r="HO197" s="7"/>
      <c r="HP197" s="7"/>
      <c r="HQ197" s="7"/>
      <c r="HR197" s="7"/>
      <c r="HS197" s="7"/>
      <c r="HT197" s="7"/>
      <c r="HU197" s="7"/>
      <c r="HV197" s="7"/>
      <c r="HW197" s="7"/>
      <c r="HX197" s="7"/>
      <c r="HY197" s="7"/>
      <c r="HZ197" s="7"/>
      <c r="IA197" s="7"/>
      <c r="IB197" s="7"/>
      <c r="IC197" s="7"/>
      <c r="ID197" s="7"/>
      <c r="IE197" s="7"/>
      <c r="IF197" s="7"/>
      <c r="IG197" s="7"/>
      <c r="IH197" s="7"/>
      <c r="II197" s="7"/>
      <c r="IJ197" s="7"/>
      <c r="IK197" s="7"/>
      <c r="IL197" s="7"/>
      <c r="IM197" s="7"/>
      <c r="IN197" s="7"/>
      <c r="IO197" s="7"/>
      <c r="IP197" s="7"/>
      <c r="IQ197" s="7"/>
      <c r="IR197" s="7"/>
      <c r="IS197" s="7"/>
      <c r="IT197" s="7"/>
      <c r="IU197" s="7"/>
      <c r="IV197" s="7"/>
      <c r="IW197" s="7"/>
      <c r="IX197" s="7"/>
      <c r="IY197" s="7"/>
      <c r="IZ197" s="7"/>
      <c r="JA197" s="7"/>
      <c r="JB197" s="7"/>
      <c r="JC197" s="7"/>
      <c r="JD197" s="7"/>
      <c r="JE197" s="7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5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7"/>
      <c r="EQ198" s="7"/>
      <c r="ER198" s="7"/>
      <c r="ES198" s="88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2"/>
      <c r="FI198" s="2"/>
      <c r="FJ198" s="2"/>
      <c r="FK198" s="2"/>
      <c r="FL198" s="2"/>
      <c r="FM198" s="2"/>
      <c r="FN198" s="7"/>
      <c r="FO198" s="7"/>
      <c r="FP198" s="7"/>
      <c r="FQ198" s="88"/>
      <c r="FR198" s="7"/>
      <c r="FS198" s="7"/>
      <c r="FT198" s="7"/>
      <c r="FU198" s="7"/>
      <c r="FV198" s="7"/>
      <c r="FW198" s="7"/>
      <c r="FX198" s="7"/>
      <c r="FY198" s="7"/>
      <c r="FZ198" s="7"/>
      <c r="GA198" s="7"/>
      <c r="GB198" s="7"/>
      <c r="GC198" s="7"/>
      <c r="GD198" s="7"/>
      <c r="GE198" s="7"/>
      <c r="GF198" s="7"/>
      <c r="GG198" s="7"/>
      <c r="GH198" s="7"/>
      <c r="GI198" s="7"/>
      <c r="GJ198" s="7"/>
      <c r="GK198" s="7"/>
      <c r="GL198" s="7"/>
      <c r="GM198" s="7"/>
      <c r="GN198" s="7"/>
      <c r="GO198" s="7"/>
      <c r="GP198" s="7"/>
      <c r="GQ198" s="7"/>
      <c r="GR198" s="7"/>
      <c r="GS198" s="7"/>
      <c r="GT198" s="7"/>
      <c r="GU198" s="7"/>
      <c r="GV198" s="7"/>
      <c r="GW198" s="7"/>
      <c r="GX198" s="7"/>
      <c r="GY198" s="7"/>
      <c r="GZ198" s="7"/>
      <c r="HA198" s="7"/>
      <c r="HB198" s="7"/>
      <c r="HC198" s="7"/>
      <c r="HD198" s="7"/>
      <c r="HE198" s="7"/>
      <c r="HF198" s="7"/>
      <c r="HG198" s="7"/>
      <c r="HH198" s="7"/>
      <c r="HI198" s="7"/>
      <c r="HJ198" s="7"/>
      <c r="HK198" s="7"/>
      <c r="HL198" s="7"/>
      <c r="HM198" s="7"/>
      <c r="HN198" s="7"/>
      <c r="HO198" s="7"/>
      <c r="HP198" s="7"/>
      <c r="HQ198" s="7"/>
      <c r="HR198" s="7"/>
      <c r="HS198" s="7"/>
      <c r="HT198" s="7"/>
      <c r="HU198" s="7"/>
      <c r="HV198" s="7"/>
      <c r="HW198" s="7"/>
      <c r="HX198" s="7"/>
      <c r="HY198" s="7"/>
      <c r="HZ198" s="7"/>
      <c r="IA198" s="7"/>
      <c r="IB198" s="7"/>
      <c r="IC198" s="7"/>
      <c r="ID198" s="7"/>
      <c r="IE198" s="7"/>
      <c r="IF198" s="7"/>
      <c r="IG198" s="7"/>
      <c r="IH198" s="7"/>
      <c r="II198" s="7"/>
      <c r="IJ198" s="7"/>
      <c r="IK198" s="7"/>
      <c r="IL198" s="7"/>
      <c r="IM198" s="7"/>
      <c r="IN198" s="7"/>
      <c r="IO198" s="7"/>
      <c r="IP198" s="7"/>
      <c r="IQ198" s="7"/>
      <c r="IR198" s="7"/>
      <c r="IS198" s="7"/>
      <c r="IT198" s="7"/>
      <c r="IU198" s="7"/>
      <c r="IV198" s="7"/>
      <c r="IW198" s="7"/>
      <c r="IX198" s="7"/>
      <c r="IY198" s="7"/>
      <c r="IZ198" s="7"/>
      <c r="JA198" s="7"/>
      <c r="JB198" s="7"/>
      <c r="JC198" s="7"/>
      <c r="JD198" s="7"/>
      <c r="JE198" s="7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5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7"/>
      <c r="EQ199" s="7"/>
      <c r="ER199" s="7"/>
      <c r="ES199" s="88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2"/>
      <c r="FI199" s="2"/>
      <c r="FJ199" s="2"/>
      <c r="FK199" s="2"/>
      <c r="FL199" s="2"/>
      <c r="FM199" s="2"/>
      <c r="FN199" s="7"/>
      <c r="FO199" s="7"/>
      <c r="FP199" s="7"/>
      <c r="FQ199" s="88"/>
      <c r="FR199" s="7"/>
      <c r="FS199" s="7"/>
      <c r="FT199" s="7"/>
      <c r="FU199" s="7"/>
      <c r="FV199" s="7"/>
      <c r="FW199" s="7"/>
      <c r="FX199" s="7"/>
      <c r="FY199" s="7"/>
      <c r="FZ199" s="7"/>
      <c r="GA199" s="7"/>
      <c r="GB199" s="7"/>
      <c r="GC199" s="7"/>
      <c r="GD199" s="7"/>
      <c r="GE199" s="7"/>
      <c r="GF199" s="7"/>
      <c r="GG199" s="7"/>
      <c r="GH199" s="7"/>
      <c r="GI199" s="7"/>
      <c r="GJ199" s="7"/>
      <c r="GK199" s="7"/>
      <c r="GL199" s="7"/>
      <c r="GM199" s="7"/>
      <c r="GN199" s="7"/>
      <c r="GO199" s="7"/>
      <c r="GP199" s="7"/>
      <c r="GQ199" s="7"/>
      <c r="GR199" s="7"/>
      <c r="GS199" s="7"/>
      <c r="GT199" s="7"/>
      <c r="GU199" s="7"/>
      <c r="GV199" s="7"/>
      <c r="GW199" s="7"/>
      <c r="GX199" s="7"/>
      <c r="GY199" s="7"/>
      <c r="GZ199" s="7"/>
      <c r="HA199" s="7"/>
      <c r="HB199" s="7"/>
      <c r="HC199" s="7"/>
      <c r="HD199" s="7"/>
      <c r="HE199" s="7"/>
      <c r="HF199" s="7"/>
      <c r="HG199" s="7"/>
      <c r="HH199" s="7"/>
      <c r="HI199" s="7"/>
      <c r="HJ199" s="7"/>
      <c r="HK199" s="7"/>
      <c r="HL199" s="7"/>
      <c r="HM199" s="7"/>
      <c r="HN199" s="7"/>
      <c r="HO199" s="7"/>
      <c r="HP199" s="7"/>
      <c r="HQ199" s="7"/>
      <c r="HR199" s="7"/>
      <c r="HS199" s="7"/>
      <c r="HT199" s="7"/>
      <c r="HU199" s="7"/>
      <c r="HV199" s="7"/>
      <c r="HW199" s="7"/>
      <c r="HX199" s="7"/>
      <c r="HY199" s="7"/>
      <c r="HZ199" s="7"/>
      <c r="IA199" s="7"/>
      <c r="IB199" s="7"/>
      <c r="IC199" s="7"/>
      <c r="ID199" s="7"/>
      <c r="IE199" s="7"/>
      <c r="IF199" s="7"/>
      <c r="IG199" s="7"/>
      <c r="IH199" s="7"/>
      <c r="II199" s="7"/>
      <c r="IJ199" s="7"/>
      <c r="IK199" s="7"/>
      <c r="IL199" s="7"/>
      <c r="IM199" s="7"/>
      <c r="IN199" s="7"/>
      <c r="IO199" s="7"/>
      <c r="IP199" s="7"/>
      <c r="IQ199" s="7"/>
      <c r="IR199" s="7"/>
      <c r="IS199" s="7"/>
      <c r="IT199" s="7"/>
      <c r="IU199" s="7"/>
      <c r="IV199" s="7"/>
      <c r="IW199" s="7"/>
      <c r="IX199" s="7"/>
      <c r="IY199" s="7"/>
      <c r="IZ199" s="7"/>
      <c r="JA199" s="7"/>
      <c r="JB199" s="7"/>
      <c r="JC199" s="7"/>
      <c r="JD199" s="7"/>
      <c r="JE199" s="7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5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7"/>
      <c r="EQ200" s="7"/>
      <c r="ER200" s="7"/>
      <c r="ES200" s="88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2"/>
      <c r="FI200" s="2"/>
      <c r="FJ200" s="2"/>
      <c r="FK200" s="2"/>
      <c r="FL200" s="2"/>
      <c r="FM200" s="2"/>
      <c r="FN200" s="7"/>
      <c r="FO200" s="7"/>
      <c r="FP200" s="7"/>
      <c r="FQ200" s="88"/>
      <c r="FR200" s="7"/>
      <c r="FS200" s="7"/>
      <c r="FT200" s="7"/>
      <c r="FU200" s="7"/>
      <c r="FV200" s="7"/>
      <c r="FW200" s="7"/>
      <c r="FX200" s="7"/>
      <c r="FY200" s="7"/>
      <c r="FZ200" s="7"/>
      <c r="GA200" s="7"/>
      <c r="GB200" s="7"/>
      <c r="GC200" s="7"/>
      <c r="GD200" s="7"/>
      <c r="GE200" s="7"/>
      <c r="GF200" s="7"/>
      <c r="GG200" s="7"/>
      <c r="GH200" s="7"/>
      <c r="GI200" s="7"/>
      <c r="GJ200" s="7"/>
      <c r="GK200" s="7"/>
      <c r="GL200" s="7"/>
      <c r="GM200" s="7"/>
      <c r="GN200" s="7"/>
      <c r="GO200" s="7"/>
      <c r="GP200" s="7"/>
      <c r="GQ200" s="7"/>
      <c r="GR200" s="7"/>
      <c r="GS200" s="7"/>
      <c r="GT200" s="7"/>
      <c r="GU200" s="7"/>
      <c r="GV200" s="7"/>
      <c r="GW200" s="7"/>
      <c r="GX200" s="7"/>
      <c r="GY200" s="7"/>
      <c r="GZ200" s="7"/>
      <c r="HA200" s="7"/>
      <c r="HB200" s="7"/>
      <c r="HC200" s="7"/>
      <c r="HD200" s="7"/>
      <c r="HE200" s="7"/>
      <c r="HF200" s="7"/>
      <c r="HG200" s="7"/>
      <c r="HH200" s="7"/>
      <c r="HI200" s="7"/>
      <c r="HJ200" s="7"/>
      <c r="HK200" s="7"/>
      <c r="HL200" s="7"/>
      <c r="HM200" s="7"/>
      <c r="HN200" s="7"/>
      <c r="HO200" s="7"/>
      <c r="HP200" s="7"/>
      <c r="HQ200" s="7"/>
      <c r="HR200" s="7"/>
      <c r="HS200" s="7"/>
      <c r="HT200" s="7"/>
      <c r="HU200" s="7"/>
      <c r="HV200" s="7"/>
      <c r="HW200" s="7"/>
      <c r="HX200" s="7"/>
      <c r="HY200" s="7"/>
      <c r="HZ200" s="7"/>
      <c r="IA200" s="7"/>
      <c r="IB200" s="7"/>
      <c r="IC200" s="7"/>
      <c r="ID200" s="7"/>
      <c r="IE200" s="7"/>
      <c r="IF200" s="7"/>
      <c r="IG200" s="7"/>
      <c r="IH200" s="7"/>
      <c r="II200" s="7"/>
      <c r="IJ200" s="7"/>
      <c r="IK200" s="7"/>
      <c r="IL200" s="7"/>
      <c r="IM200" s="7"/>
      <c r="IN200" s="7"/>
      <c r="IO200" s="7"/>
      <c r="IP200" s="7"/>
      <c r="IQ200" s="7"/>
      <c r="IR200" s="7"/>
      <c r="IS200" s="7"/>
      <c r="IT200" s="7"/>
      <c r="IU200" s="7"/>
      <c r="IV200" s="7"/>
      <c r="IW200" s="7"/>
      <c r="IX200" s="7"/>
      <c r="IY200" s="7"/>
      <c r="IZ200" s="7"/>
      <c r="JA200" s="7"/>
      <c r="JB200" s="7"/>
      <c r="JC200" s="7"/>
      <c r="JD200" s="7"/>
      <c r="JE200" s="7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5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7"/>
      <c r="EQ201" s="7"/>
      <c r="ER201" s="7"/>
      <c r="ES201" s="88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2"/>
      <c r="FI201" s="2"/>
      <c r="FJ201" s="2"/>
      <c r="FK201" s="2"/>
      <c r="FL201" s="2"/>
      <c r="FM201" s="2"/>
      <c r="FN201" s="7"/>
      <c r="FO201" s="7"/>
      <c r="FP201" s="7"/>
      <c r="FQ201" s="88"/>
      <c r="FR201" s="7"/>
      <c r="FS201" s="7"/>
      <c r="FT201" s="7"/>
      <c r="FU201" s="7"/>
      <c r="FV201" s="7"/>
      <c r="FW201" s="7"/>
      <c r="FX201" s="7"/>
      <c r="FY201" s="7"/>
      <c r="FZ201" s="7"/>
      <c r="GA201" s="7"/>
      <c r="GB201" s="7"/>
      <c r="GC201" s="7"/>
      <c r="GD201" s="7"/>
      <c r="GE201" s="7"/>
      <c r="GF201" s="7"/>
      <c r="GG201" s="7"/>
      <c r="GH201" s="7"/>
      <c r="GI201" s="7"/>
      <c r="GJ201" s="7"/>
      <c r="GK201" s="7"/>
      <c r="GL201" s="7"/>
      <c r="GM201" s="7"/>
      <c r="GN201" s="7"/>
      <c r="GO201" s="7"/>
      <c r="GP201" s="7"/>
      <c r="GQ201" s="7"/>
      <c r="GR201" s="7"/>
      <c r="GS201" s="7"/>
      <c r="GT201" s="7"/>
      <c r="GU201" s="7"/>
      <c r="GV201" s="7"/>
      <c r="GW201" s="7"/>
      <c r="GX201" s="7"/>
      <c r="GY201" s="7"/>
      <c r="GZ201" s="7"/>
      <c r="HA201" s="7"/>
      <c r="HB201" s="7"/>
      <c r="HC201" s="7"/>
      <c r="HD201" s="7"/>
      <c r="HE201" s="7"/>
      <c r="HF201" s="7"/>
      <c r="HG201" s="7"/>
      <c r="HH201" s="7"/>
      <c r="HI201" s="7"/>
      <c r="HJ201" s="7"/>
      <c r="HK201" s="7"/>
      <c r="HL201" s="7"/>
      <c r="HM201" s="7"/>
      <c r="HN201" s="7"/>
      <c r="HO201" s="7"/>
      <c r="HP201" s="7"/>
      <c r="HQ201" s="7"/>
      <c r="HR201" s="7"/>
      <c r="HS201" s="7"/>
      <c r="HT201" s="7"/>
      <c r="HU201" s="7"/>
      <c r="HV201" s="7"/>
      <c r="HW201" s="7"/>
      <c r="HX201" s="7"/>
      <c r="HY201" s="7"/>
      <c r="HZ201" s="7"/>
      <c r="IA201" s="7"/>
      <c r="IB201" s="7"/>
      <c r="IC201" s="7"/>
      <c r="ID201" s="7"/>
      <c r="IE201" s="7"/>
      <c r="IF201" s="7"/>
      <c r="IG201" s="7"/>
      <c r="IH201" s="7"/>
      <c r="II201" s="7"/>
      <c r="IJ201" s="7"/>
      <c r="IK201" s="7"/>
      <c r="IL201" s="7"/>
      <c r="IM201" s="7"/>
      <c r="IN201" s="7"/>
      <c r="IO201" s="7"/>
      <c r="IP201" s="7"/>
      <c r="IQ201" s="7"/>
      <c r="IR201" s="7"/>
      <c r="IS201" s="7"/>
      <c r="IT201" s="7"/>
      <c r="IU201" s="7"/>
      <c r="IV201" s="7"/>
      <c r="IW201" s="7"/>
      <c r="IX201" s="7"/>
      <c r="IY201" s="7"/>
      <c r="IZ201" s="7"/>
      <c r="JA201" s="7"/>
      <c r="JB201" s="7"/>
      <c r="JC201" s="7"/>
      <c r="JD201" s="7"/>
      <c r="JE201" s="7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5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7"/>
      <c r="EQ202" s="7"/>
      <c r="ER202" s="7"/>
      <c r="ES202" s="88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2"/>
      <c r="FI202" s="2"/>
      <c r="FJ202" s="2"/>
      <c r="FK202" s="2"/>
      <c r="FL202" s="2"/>
      <c r="FM202" s="2"/>
      <c r="FN202" s="7"/>
      <c r="FO202" s="7"/>
      <c r="FP202" s="7"/>
      <c r="FQ202" s="88"/>
      <c r="FR202" s="7"/>
      <c r="FS202" s="7"/>
      <c r="FT202" s="7"/>
      <c r="FU202" s="7"/>
      <c r="FV202" s="7"/>
      <c r="FW202" s="7"/>
      <c r="FX202" s="7"/>
      <c r="FY202" s="7"/>
      <c r="FZ202" s="7"/>
      <c r="GA202" s="7"/>
      <c r="GB202" s="7"/>
      <c r="GC202" s="7"/>
      <c r="GD202" s="7"/>
      <c r="GE202" s="7"/>
      <c r="GF202" s="7"/>
      <c r="GG202" s="7"/>
      <c r="GH202" s="7"/>
      <c r="GI202" s="7"/>
      <c r="GJ202" s="7"/>
      <c r="GK202" s="7"/>
      <c r="GL202" s="7"/>
      <c r="GM202" s="7"/>
      <c r="GN202" s="7"/>
      <c r="GO202" s="7"/>
      <c r="GP202" s="7"/>
      <c r="GQ202" s="7"/>
      <c r="GR202" s="7"/>
      <c r="GS202" s="7"/>
      <c r="GT202" s="7"/>
      <c r="GU202" s="7"/>
      <c r="GV202" s="7"/>
      <c r="GW202" s="7"/>
      <c r="GX202" s="7"/>
      <c r="GY202" s="7"/>
      <c r="GZ202" s="7"/>
      <c r="HA202" s="7"/>
      <c r="HB202" s="7"/>
      <c r="HC202" s="7"/>
      <c r="HD202" s="7"/>
      <c r="HE202" s="7"/>
      <c r="HF202" s="7"/>
      <c r="HG202" s="7"/>
      <c r="HH202" s="7"/>
      <c r="HI202" s="7"/>
      <c r="HJ202" s="7"/>
      <c r="HK202" s="7"/>
      <c r="HL202" s="7"/>
      <c r="HM202" s="7"/>
      <c r="HN202" s="7"/>
      <c r="HO202" s="7"/>
      <c r="HP202" s="7"/>
      <c r="HQ202" s="7"/>
      <c r="HR202" s="7"/>
      <c r="HS202" s="7"/>
      <c r="HT202" s="7"/>
      <c r="HU202" s="7"/>
      <c r="HV202" s="7"/>
      <c r="HW202" s="7"/>
      <c r="HX202" s="7"/>
      <c r="HY202" s="7"/>
      <c r="HZ202" s="7"/>
      <c r="IA202" s="7"/>
      <c r="IB202" s="7"/>
      <c r="IC202" s="7"/>
      <c r="ID202" s="7"/>
      <c r="IE202" s="7"/>
      <c r="IF202" s="7"/>
      <c r="IG202" s="7"/>
      <c r="IH202" s="7"/>
      <c r="II202" s="7"/>
      <c r="IJ202" s="7"/>
      <c r="IK202" s="7"/>
      <c r="IL202" s="7"/>
      <c r="IM202" s="7"/>
      <c r="IN202" s="7"/>
      <c r="IO202" s="7"/>
      <c r="IP202" s="7"/>
      <c r="IQ202" s="7"/>
      <c r="IR202" s="7"/>
      <c r="IS202" s="7"/>
      <c r="IT202" s="7"/>
      <c r="IU202" s="7"/>
      <c r="IV202" s="7"/>
      <c r="IW202" s="7"/>
      <c r="IX202" s="7"/>
      <c r="IY202" s="7"/>
      <c r="IZ202" s="7"/>
      <c r="JA202" s="7"/>
      <c r="JB202" s="7"/>
      <c r="JC202" s="7"/>
      <c r="JD202" s="7"/>
      <c r="JE202" s="7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5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7"/>
      <c r="EQ203" s="7"/>
      <c r="ER203" s="7"/>
      <c r="ES203" s="88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2"/>
      <c r="FI203" s="2"/>
      <c r="FJ203" s="2"/>
      <c r="FK203" s="2"/>
      <c r="FL203" s="2"/>
      <c r="FM203" s="2"/>
      <c r="FN203" s="7"/>
      <c r="FO203" s="7"/>
      <c r="FP203" s="7"/>
      <c r="FQ203" s="88"/>
      <c r="FR203" s="7"/>
      <c r="FS203" s="7"/>
      <c r="FT203" s="7"/>
      <c r="FU203" s="7"/>
      <c r="FV203" s="7"/>
      <c r="FW203" s="7"/>
      <c r="FX203" s="7"/>
      <c r="FY203" s="7"/>
      <c r="FZ203" s="7"/>
      <c r="GA203" s="7"/>
      <c r="GB203" s="7"/>
      <c r="GC203" s="7"/>
      <c r="GD203" s="7"/>
      <c r="GE203" s="7"/>
      <c r="GF203" s="7"/>
      <c r="GG203" s="7"/>
      <c r="GH203" s="7"/>
      <c r="GI203" s="7"/>
      <c r="GJ203" s="7"/>
      <c r="GK203" s="7"/>
      <c r="GL203" s="7"/>
      <c r="GM203" s="7"/>
      <c r="GN203" s="7"/>
      <c r="GO203" s="7"/>
      <c r="GP203" s="7"/>
      <c r="GQ203" s="7"/>
      <c r="GR203" s="7"/>
      <c r="GS203" s="7"/>
      <c r="GT203" s="7"/>
      <c r="GU203" s="7"/>
      <c r="GV203" s="7"/>
      <c r="GW203" s="7"/>
      <c r="GX203" s="7"/>
      <c r="GY203" s="7"/>
      <c r="GZ203" s="7"/>
      <c r="HA203" s="7"/>
      <c r="HB203" s="7"/>
      <c r="HC203" s="7"/>
      <c r="HD203" s="7"/>
      <c r="HE203" s="7"/>
      <c r="HF203" s="7"/>
      <c r="HG203" s="7"/>
      <c r="HH203" s="7"/>
      <c r="HI203" s="7"/>
      <c r="HJ203" s="7"/>
      <c r="HK203" s="7"/>
      <c r="HL203" s="7"/>
      <c r="HM203" s="7"/>
      <c r="HN203" s="7"/>
      <c r="HO203" s="7"/>
      <c r="HP203" s="7"/>
      <c r="HQ203" s="7"/>
      <c r="HR203" s="7"/>
      <c r="HS203" s="7"/>
      <c r="HT203" s="7"/>
      <c r="HU203" s="7"/>
      <c r="HV203" s="7"/>
      <c r="HW203" s="7"/>
      <c r="HX203" s="7"/>
      <c r="HY203" s="7"/>
      <c r="HZ203" s="7"/>
      <c r="IA203" s="7"/>
      <c r="IB203" s="7"/>
      <c r="IC203" s="7"/>
      <c r="ID203" s="7"/>
      <c r="IE203" s="7"/>
      <c r="IF203" s="7"/>
      <c r="IG203" s="7"/>
      <c r="IH203" s="7"/>
      <c r="II203" s="7"/>
      <c r="IJ203" s="7"/>
      <c r="IK203" s="7"/>
      <c r="IL203" s="7"/>
      <c r="IM203" s="7"/>
      <c r="IN203" s="7"/>
      <c r="IO203" s="7"/>
      <c r="IP203" s="7"/>
      <c r="IQ203" s="7"/>
      <c r="IR203" s="7"/>
      <c r="IS203" s="7"/>
      <c r="IT203" s="7"/>
      <c r="IU203" s="7"/>
      <c r="IV203" s="7"/>
      <c r="IW203" s="7"/>
      <c r="IX203" s="7"/>
      <c r="IY203" s="7"/>
      <c r="IZ203" s="7"/>
      <c r="JA203" s="7"/>
      <c r="JB203" s="7"/>
      <c r="JC203" s="7"/>
      <c r="JD203" s="7"/>
      <c r="JE203" s="7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5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7"/>
      <c r="EQ204" s="7"/>
      <c r="ER204" s="7"/>
      <c r="ES204" s="88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2"/>
      <c r="FI204" s="2"/>
      <c r="FJ204" s="2"/>
      <c r="FK204" s="2"/>
      <c r="FL204" s="2"/>
      <c r="FM204" s="2"/>
      <c r="FN204" s="7"/>
      <c r="FO204" s="7"/>
      <c r="FP204" s="7"/>
      <c r="FQ204" s="88"/>
      <c r="FR204" s="7"/>
      <c r="FS204" s="7"/>
      <c r="FT204" s="7"/>
      <c r="FU204" s="7"/>
      <c r="FV204" s="7"/>
      <c r="FW204" s="7"/>
      <c r="FX204" s="7"/>
      <c r="FY204" s="7"/>
      <c r="FZ204" s="7"/>
      <c r="GA204" s="7"/>
      <c r="GB204" s="7"/>
      <c r="GC204" s="7"/>
      <c r="GD204" s="7"/>
      <c r="GE204" s="7"/>
      <c r="GF204" s="7"/>
      <c r="GG204" s="7"/>
      <c r="GH204" s="7"/>
      <c r="GI204" s="7"/>
      <c r="GJ204" s="7"/>
      <c r="GK204" s="7"/>
      <c r="GL204" s="7"/>
      <c r="GM204" s="7"/>
      <c r="GN204" s="7"/>
      <c r="GO204" s="7"/>
      <c r="GP204" s="7"/>
      <c r="GQ204" s="7"/>
      <c r="GR204" s="7"/>
      <c r="GS204" s="7"/>
      <c r="GT204" s="7"/>
      <c r="GU204" s="7"/>
      <c r="GV204" s="7"/>
      <c r="GW204" s="7"/>
      <c r="GX204" s="7"/>
      <c r="GY204" s="7"/>
      <c r="GZ204" s="7"/>
      <c r="HA204" s="7"/>
      <c r="HB204" s="7"/>
      <c r="HC204" s="7"/>
      <c r="HD204" s="7"/>
      <c r="HE204" s="7"/>
      <c r="HF204" s="7"/>
      <c r="HG204" s="7"/>
      <c r="HH204" s="7"/>
      <c r="HI204" s="7"/>
      <c r="HJ204" s="7"/>
      <c r="HK204" s="7"/>
      <c r="HL204" s="7"/>
      <c r="HM204" s="7"/>
      <c r="HN204" s="7"/>
      <c r="HO204" s="7"/>
      <c r="HP204" s="7"/>
      <c r="HQ204" s="7"/>
      <c r="HR204" s="7"/>
      <c r="HS204" s="7"/>
      <c r="HT204" s="7"/>
      <c r="HU204" s="7"/>
      <c r="HV204" s="7"/>
      <c r="HW204" s="7"/>
      <c r="HX204" s="7"/>
      <c r="HY204" s="7"/>
      <c r="HZ204" s="7"/>
      <c r="IA204" s="7"/>
      <c r="IB204" s="7"/>
      <c r="IC204" s="7"/>
      <c r="ID204" s="7"/>
      <c r="IE204" s="7"/>
      <c r="IF204" s="7"/>
      <c r="IG204" s="7"/>
      <c r="IH204" s="7"/>
      <c r="II204" s="7"/>
      <c r="IJ204" s="7"/>
      <c r="IK204" s="7"/>
      <c r="IL204" s="7"/>
      <c r="IM204" s="7"/>
      <c r="IN204" s="7"/>
      <c r="IO204" s="7"/>
      <c r="IP204" s="7"/>
      <c r="IQ204" s="7"/>
      <c r="IR204" s="7"/>
      <c r="IS204" s="7"/>
      <c r="IT204" s="7"/>
      <c r="IU204" s="7"/>
      <c r="IV204" s="7"/>
      <c r="IW204" s="7"/>
      <c r="IX204" s="7"/>
      <c r="IY204" s="7"/>
      <c r="IZ204" s="7"/>
      <c r="JA204" s="7"/>
      <c r="JB204" s="7"/>
      <c r="JC204" s="7"/>
      <c r="JD204" s="7"/>
      <c r="JE204" s="7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5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7"/>
      <c r="EQ205" s="7"/>
      <c r="ER205" s="7"/>
      <c r="ES205" s="88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2"/>
      <c r="FI205" s="2"/>
      <c r="FJ205" s="2"/>
      <c r="FK205" s="2"/>
      <c r="FL205" s="2"/>
      <c r="FM205" s="2"/>
      <c r="FN205" s="7"/>
      <c r="FO205" s="7"/>
      <c r="FP205" s="7"/>
      <c r="FQ205" s="88"/>
      <c r="FR205" s="7"/>
      <c r="FS205" s="7"/>
      <c r="FT205" s="7"/>
      <c r="FU205" s="7"/>
      <c r="FV205" s="7"/>
      <c r="FW205" s="7"/>
      <c r="FX205" s="7"/>
      <c r="FY205" s="7"/>
      <c r="FZ205" s="7"/>
      <c r="GA205" s="7"/>
      <c r="GB205" s="7"/>
      <c r="GC205" s="7"/>
      <c r="GD205" s="7"/>
      <c r="GE205" s="7"/>
      <c r="GF205" s="7"/>
      <c r="GG205" s="7"/>
      <c r="GH205" s="7"/>
      <c r="GI205" s="7"/>
      <c r="GJ205" s="7"/>
      <c r="GK205" s="7"/>
      <c r="GL205" s="7"/>
      <c r="GM205" s="7"/>
      <c r="GN205" s="7"/>
      <c r="GO205" s="7"/>
      <c r="GP205" s="7"/>
      <c r="GQ205" s="7"/>
      <c r="GR205" s="7"/>
      <c r="GS205" s="7"/>
      <c r="GT205" s="7"/>
      <c r="GU205" s="7"/>
      <c r="GV205" s="7"/>
      <c r="GW205" s="7"/>
      <c r="GX205" s="7"/>
      <c r="GY205" s="7"/>
      <c r="GZ205" s="7"/>
      <c r="HA205" s="7"/>
      <c r="HB205" s="7"/>
      <c r="HC205" s="7"/>
      <c r="HD205" s="7"/>
      <c r="HE205" s="7"/>
      <c r="HF205" s="7"/>
      <c r="HG205" s="7"/>
      <c r="HH205" s="7"/>
      <c r="HI205" s="7"/>
      <c r="HJ205" s="7"/>
      <c r="HK205" s="7"/>
      <c r="HL205" s="7"/>
      <c r="HM205" s="7"/>
      <c r="HN205" s="7"/>
      <c r="HO205" s="7"/>
      <c r="HP205" s="7"/>
      <c r="HQ205" s="7"/>
      <c r="HR205" s="7"/>
      <c r="HS205" s="7"/>
      <c r="HT205" s="7"/>
      <c r="HU205" s="7"/>
      <c r="HV205" s="7"/>
      <c r="HW205" s="7"/>
      <c r="HX205" s="7"/>
      <c r="HY205" s="7"/>
      <c r="HZ205" s="7"/>
      <c r="IA205" s="7"/>
      <c r="IB205" s="7"/>
      <c r="IC205" s="7"/>
      <c r="ID205" s="7"/>
      <c r="IE205" s="7"/>
      <c r="IF205" s="7"/>
      <c r="IG205" s="7"/>
      <c r="IH205" s="7"/>
      <c r="II205" s="7"/>
      <c r="IJ205" s="7"/>
      <c r="IK205" s="7"/>
      <c r="IL205" s="7"/>
      <c r="IM205" s="7"/>
      <c r="IN205" s="7"/>
      <c r="IO205" s="7"/>
      <c r="IP205" s="7"/>
      <c r="IQ205" s="7"/>
      <c r="IR205" s="7"/>
      <c r="IS205" s="7"/>
      <c r="IT205" s="7"/>
      <c r="IU205" s="7"/>
      <c r="IV205" s="7"/>
      <c r="IW205" s="7"/>
      <c r="IX205" s="7"/>
      <c r="IY205" s="7"/>
      <c r="IZ205" s="7"/>
      <c r="JA205" s="7"/>
      <c r="JB205" s="7"/>
      <c r="JC205" s="7"/>
      <c r="JD205" s="7"/>
      <c r="JE205" s="7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5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7"/>
      <c r="EQ206" s="7"/>
      <c r="ER206" s="7"/>
      <c r="ES206" s="88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2"/>
      <c r="FI206" s="2"/>
      <c r="FJ206" s="2"/>
      <c r="FK206" s="2"/>
      <c r="FL206" s="2"/>
      <c r="FM206" s="2"/>
      <c r="FN206" s="7"/>
      <c r="FO206" s="7"/>
      <c r="FP206" s="7"/>
      <c r="FQ206" s="88"/>
      <c r="FR206" s="7"/>
      <c r="FS206" s="7"/>
      <c r="FT206" s="7"/>
      <c r="FU206" s="7"/>
      <c r="FV206" s="7"/>
      <c r="FW206" s="7"/>
      <c r="FX206" s="7"/>
      <c r="FY206" s="7"/>
      <c r="FZ206" s="7"/>
      <c r="GA206" s="7"/>
      <c r="GB206" s="7"/>
      <c r="GC206" s="7"/>
      <c r="GD206" s="7"/>
      <c r="GE206" s="7"/>
      <c r="GF206" s="7"/>
      <c r="GG206" s="7"/>
      <c r="GH206" s="7"/>
      <c r="GI206" s="7"/>
      <c r="GJ206" s="7"/>
      <c r="GK206" s="7"/>
      <c r="GL206" s="7"/>
      <c r="GM206" s="7"/>
      <c r="GN206" s="7"/>
      <c r="GO206" s="7"/>
      <c r="GP206" s="7"/>
      <c r="GQ206" s="7"/>
      <c r="GR206" s="7"/>
      <c r="GS206" s="7"/>
      <c r="GT206" s="7"/>
      <c r="GU206" s="7"/>
      <c r="GV206" s="7"/>
      <c r="GW206" s="7"/>
      <c r="GX206" s="7"/>
      <c r="GY206" s="7"/>
      <c r="GZ206" s="7"/>
      <c r="HA206" s="7"/>
      <c r="HB206" s="7"/>
      <c r="HC206" s="7"/>
      <c r="HD206" s="7"/>
      <c r="HE206" s="7"/>
      <c r="HF206" s="7"/>
      <c r="HG206" s="7"/>
      <c r="HH206" s="7"/>
      <c r="HI206" s="7"/>
      <c r="HJ206" s="7"/>
      <c r="HK206" s="7"/>
      <c r="HL206" s="7"/>
      <c r="HM206" s="7"/>
      <c r="HN206" s="7"/>
      <c r="HO206" s="7"/>
      <c r="HP206" s="7"/>
      <c r="HQ206" s="7"/>
      <c r="HR206" s="7"/>
      <c r="HS206" s="7"/>
      <c r="HT206" s="7"/>
      <c r="HU206" s="7"/>
      <c r="HV206" s="7"/>
      <c r="HW206" s="7"/>
      <c r="HX206" s="7"/>
      <c r="HY206" s="7"/>
      <c r="HZ206" s="7"/>
      <c r="IA206" s="7"/>
      <c r="IB206" s="7"/>
      <c r="IC206" s="7"/>
      <c r="ID206" s="7"/>
      <c r="IE206" s="7"/>
      <c r="IF206" s="7"/>
      <c r="IG206" s="7"/>
      <c r="IH206" s="7"/>
      <c r="II206" s="7"/>
      <c r="IJ206" s="7"/>
      <c r="IK206" s="7"/>
      <c r="IL206" s="7"/>
      <c r="IM206" s="7"/>
      <c r="IN206" s="7"/>
      <c r="IO206" s="7"/>
      <c r="IP206" s="7"/>
      <c r="IQ206" s="7"/>
      <c r="IR206" s="7"/>
      <c r="IS206" s="7"/>
      <c r="IT206" s="7"/>
      <c r="IU206" s="7"/>
      <c r="IV206" s="7"/>
      <c r="IW206" s="7"/>
      <c r="IX206" s="7"/>
      <c r="IY206" s="7"/>
      <c r="IZ206" s="7"/>
      <c r="JA206" s="7"/>
      <c r="JB206" s="7"/>
      <c r="JC206" s="7"/>
      <c r="JD206" s="7"/>
      <c r="JE206" s="7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5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7"/>
      <c r="EQ207" s="7"/>
      <c r="ER207" s="7"/>
      <c r="ES207" s="88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2"/>
      <c r="FI207" s="2"/>
      <c r="FJ207" s="2"/>
      <c r="FK207" s="2"/>
      <c r="FL207" s="2"/>
      <c r="FM207" s="2"/>
      <c r="FN207" s="7"/>
      <c r="FO207" s="7"/>
      <c r="FP207" s="7"/>
      <c r="FQ207" s="88"/>
      <c r="FR207" s="7"/>
      <c r="FS207" s="7"/>
      <c r="FT207" s="7"/>
      <c r="FU207" s="7"/>
      <c r="FV207" s="7"/>
      <c r="FW207" s="7"/>
      <c r="FX207" s="7"/>
      <c r="FY207" s="7"/>
      <c r="FZ207" s="7"/>
      <c r="GA207" s="7"/>
      <c r="GB207" s="7"/>
      <c r="GC207" s="7"/>
      <c r="GD207" s="7"/>
      <c r="GE207" s="7"/>
      <c r="GF207" s="7"/>
      <c r="GG207" s="7"/>
      <c r="GH207" s="7"/>
      <c r="GI207" s="7"/>
      <c r="GJ207" s="7"/>
      <c r="GK207" s="7"/>
      <c r="GL207" s="7"/>
      <c r="GM207" s="7"/>
      <c r="GN207" s="7"/>
      <c r="GO207" s="7"/>
      <c r="GP207" s="7"/>
      <c r="GQ207" s="7"/>
      <c r="GR207" s="7"/>
      <c r="GS207" s="7"/>
      <c r="GT207" s="7"/>
      <c r="GU207" s="7"/>
      <c r="GV207" s="7"/>
      <c r="GW207" s="7"/>
      <c r="GX207" s="7"/>
      <c r="GY207" s="7"/>
      <c r="GZ207" s="7"/>
      <c r="HA207" s="7"/>
      <c r="HB207" s="7"/>
      <c r="HC207" s="7"/>
      <c r="HD207" s="7"/>
      <c r="HE207" s="7"/>
      <c r="HF207" s="7"/>
      <c r="HG207" s="7"/>
      <c r="HH207" s="7"/>
      <c r="HI207" s="7"/>
      <c r="HJ207" s="7"/>
      <c r="HK207" s="7"/>
      <c r="HL207" s="7"/>
      <c r="HM207" s="7"/>
      <c r="HN207" s="7"/>
      <c r="HO207" s="7"/>
      <c r="HP207" s="7"/>
      <c r="HQ207" s="7"/>
      <c r="HR207" s="7"/>
      <c r="HS207" s="7"/>
      <c r="HT207" s="7"/>
      <c r="HU207" s="7"/>
      <c r="HV207" s="7"/>
      <c r="HW207" s="7"/>
      <c r="HX207" s="7"/>
      <c r="HY207" s="7"/>
      <c r="HZ207" s="7"/>
      <c r="IA207" s="7"/>
      <c r="IB207" s="7"/>
      <c r="IC207" s="7"/>
      <c r="ID207" s="7"/>
      <c r="IE207" s="7"/>
      <c r="IF207" s="7"/>
      <c r="IG207" s="7"/>
      <c r="IH207" s="7"/>
      <c r="II207" s="7"/>
      <c r="IJ207" s="7"/>
      <c r="IK207" s="7"/>
      <c r="IL207" s="7"/>
      <c r="IM207" s="7"/>
      <c r="IN207" s="7"/>
      <c r="IO207" s="7"/>
      <c r="IP207" s="7"/>
      <c r="IQ207" s="7"/>
      <c r="IR207" s="7"/>
      <c r="IS207" s="7"/>
      <c r="IT207" s="7"/>
      <c r="IU207" s="7"/>
      <c r="IV207" s="7"/>
      <c r="IW207" s="7"/>
      <c r="IX207" s="7"/>
      <c r="IY207" s="7"/>
      <c r="IZ207" s="7"/>
      <c r="JA207" s="7"/>
      <c r="JB207" s="7"/>
      <c r="JC207" s="7"/>
      <c r="JD207" s="7"/>
      <c r="JE207" s="7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5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7"/>
      <c r="EQ208" s="7"/>
      <c r="ER208" s="7"/>
      <c r="ES208" s="88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2"/>
      <c r="FI208" s="2"/>
      <c r="FJ208" s="2"/>
      <c r="FK208" s="2"/>
      <c r="FL208" s="2"/>
      <c r="FM208" s="2"/>
      <c r="FN208" s="7"/>
      <c r="FO208" s="7"/>
      <c r="FP208" s="7"/>
      <c r="FQ208" s="88"/>
      <c r="FR208" s="7"/>
      <c r="FS208" s="7"/>
      <c r="FT208" s="7"/>
      <c r="FU208" s="7"/>
      <c r="FV208" s="7"/>
      <c r="FW208" s="7"/>
      <c r="FX208" s="7"/>
      <c r="FY208" s="7"/>
      <c r="FZ208" s="7"/>
      <c r="GA208" s="7"/>
      <c r="GB208" s="7"/>
      <c r="GC208" s="7"/>
      <c r="GD208" s="7"/>
      <c r="GE208" s="7"/>
      <c r="GF208" s="7"/>
      <c r="GG208" s="7"/>
      <c r="GH208" s="7"/>
      <c r="GI208" s="7"/>
      <c r="GJ208" s="7"/>
      <c r="GK208" s="7"/>
      <c r="GL208" s="7"/>
      <c r="GM208" s="7"/>
      <c r="GN208" s="7"/>
      <c r="GO208" s="7"/>
      <c r="GP208" s="7"/>
      <c r="GQ208" s="7"/>
      <c r="GR208" s="7"/>
      <c r="GS208" s="7"/>
      <c r="GT208" s="7"/>
      <c r="GU208" s="7"/>
      <c r="GV208" s="7"/>
      <c r="GW208" s="7"/>
      <c r="GX208" s="7"/>
      <c r="GY208" s="7"/>
      <c r="GZ208" s="7"/>
      <c r="HA208" s="7"/>
      <c r="HB208" s="7"/>
      <c r="HC208" s="7"/>
      <c r="HD208" s="7"/>
      <c r="HE208" s="7"/>
      <c r="HF208" s="7"/>
      <c r="HG208" s="7"/>
      <c r="HH208" s="7"/>
      <c r="HI208" s="7"/>
      <c r="HJ208" s="7"/>
      <c r="HK208" s="7"/>
      <c r="HL208" s="7"/>
      <c r="HM208" s="7"/>
      <c r="HN208" s="7"/>
      <c r="HO208" s="7"/>
      <c r="HP208" s="7"/>
      <c r="HQ208" s="7"/>
      <c r="HR208" s="7"/>
      <c r="HS208" s="7"/>
      <c r="HT208" s="7"/>
      <c r="HU208" s="7"/>
      <c r="HV208" s="7"/>
      <c r="HW208" s="7"/>
      <c r="HX208" s="7"/>
      <c r="HY208" s="7"/>
      <c r="HZ208" s="7"/>
      <c r="IA208" s="7"/>
      <c r="IB208" s="7"/>
      <c r="IC208" s="7"/>
      <c r="ID208" s="7"/>
      <c r="IE208" s="7"/>
      <c r="IF208" s="7"/>
      <c r="IG208" s="7"/>
      <c r="IH208" s="7"/>
      <c r="II208" s="7"/>
      <c r="IJ208" s="7"/>
      <c r="IK208" s="7"/>
      <c r="IL208" s="7"/>
      <c r="IM208" s="7"/>
      <c r="IN208" s="7"/>
      <c r="IO208" s="7"/>
      <c r="IP208" s="7"/>
      <c r="IQ208" s="7"/>
      <c r="IR208" s="7"/>
      <c r="IS208" s="7"/>
      <c r="IT208" s="7"/>
      <c r="IU208" s="7"/>
      <c r="IV208" s="7"/>
      <c r="IW208" s="7"/>
      <c r="IX208" s="7"/>
      <c r="IY208" s="7"/>
      <c r="IZ208" s="7"/>
      <c r="JA208" s="7"/>
      <c r="JB208" s="7"/>
      <c r="JC208" s="7"/>
      <c r="JD208" s="7"/>
      <c r="JE208" s="7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5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7"/>
      <c r="EQ209" s="7"/>
      <c r="ER209" s="7"/>
      <c r="ES209" s="88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2"/>
      <c r="FI209" s="2"/>
      <c r="FJ209" s="2"/>
      <c r="FK209" s="2"/>
      <c r="FL209" s="2"/>
      <c r="FM209" s="2"/>
      <c r="FN209" s="7"/>
      <c r="FO209" s="7"/>
      <c r="FP209" s="7"/>
      <c r="FQ209" s="88"/>
      <c r="FR209" s="7"/>
      <c r="FS209" s="7"/>
      <c r="FT209" s="7"/>
      <c r="FU209" s="7"/>
      <c r="FV209" s="7"/>
      <c r="FW209" s="7"/>
      <c r="FX209" s="7"/>
      <c r="FY209" s="7"/>
      <c r="FZ209" s="7"/>
      <c r="GA209" s="7"/>
      <c r="GB209" s="7"/>
      <c r="GC209" s="7"/>
      <c r="GD209" s="7"/>
      <c r="GE209" s="7"/>
      <c r="GF209" s="7"/>
      <c r="GG209" s="7"/>
      <c r="GH209" s="7"/>
      <c r="GI209" s="7"/>
      <c r="GJ209" s="7"/>
      <c r="GK209" s="7"/>
      <c r="GL209" s="7"/>
      <c r="GM209" s="7"/>
      <c r="GN209" s="7"/>
      <c r="GO209" s="7"/>
      <c r="GP209" s="7"/>
      <c r="GQ209" s="7"/>
      <c r="GR209" s="7"/>
      <c r="GS209" s="7"/>
      <c r="GT209" s="7"/>
      <c r="GU209" s="7"/>
      <c r="GV209" s="7"/>
      <c r="GW209" s="7"/>
      <c r="GX209" s="7"/>
      <c r="GY209" s="7"/>
      <c r="GZ209" s="7"/>
      <c r="HA209" s="7"/>
      <c r="HB209" s="7"/>
      <c r="HC209" s="7"/>
      <c r="HD209" s="7"/>
      <c r="HE209" s="7"/>
      <c r="HF209" s="7"/>
      <c r="HG209" s="7"/>
      <c r="HH209" s="7"/>
      <c r="HI209" s="7"/>
      <c r="HJ209" s="7"/>
      <c r="HK209" s="7"/>
      <c r="HL209" s="7"/>
      <c r="HM209" s="7"/>
      <c r="HN209" s="7"/>
      <c r="HO209" s="7"/>
      <c r="HP209" s="7"/>
      <c r="HQ209" s="7"/>
      <c r="HR209" s="7"/>
      <c r="HS209" s="7"/>
      <c r="HT209" s="7"/>
      <c r="HU209" s="7"/>
      <c r="HV209" s="7"/>
      <c r="HW209" s="7"/>
      <c r="HX209" s="7"/>
      <c r="HY209" s="7"/>
      <c r="HZ209" s="7"/>
      <c r="IA209" s="7"/>
      <c r="IB209" s="7"/>
      <c r="IC209" s="7"/>
      <c r="ID209" s="7"/>
      <c r="IE209" s="7"/>
      <c r="IF209" s="7"/>
      <c r="IG209" s="7"/>
      <c r="IH209" s="7"/>
      <c r="II209" s="7"/>
      <c r="IJ209" s="7"/>
      <c r="IK209" s="7"/>
      <c r="IL209" s="7"/>
      <c r="IM209" s="7"/>
      <c r="IN209" s="7"/>
      <c r="IO209" s="7"/>
      <c r="IP209" s="7"/>
      <c r="IQ209" s="7"/>
      <c r="IR209" s="7"/>
      <c r="IS209" s="7"/>
      <c r="IT209" s="7"/>
      <c r="IU209" s="7"/>
      <c r="IV209" s="7"/>
      <c r="IW209" s="7"/>
      <c r="IX209" s="7"/>
      <c r="IY209" s="7"/>
      <c r="IZ209" s="7"/>
      <c r="JA209" s="7"/>
      <c r="JB209" s="7"/>
      <c r="JC209" s="7"/>
      <c r="JD209" s="7"/>
      <c r="JE209" s="7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5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7"/>
      <c r="EQ210" s="7"/>
      <c r="ER210" s="7"/>
      <c r="ES210" s="88"/>
      <c r="ET210" s="7"/>
      <c r="EU210" s="7"/>
      <c r="EV210" s="7"/>
      <c r="EW210" s="7"/>
      <c r="EX210" s="7"/>
      <c r="EY210" s="7"/>
      <c r="EZ210" s="7"/>
      <c r="FA210" s="7"/>
      <c r="FB210" s="7"/>
      <c r="FC210" s="7"/>
      <c r="FD210" s="7"/>
      <c r="FE210" s="7"/>
      <c r="FF210" s="7"/>
      <c r="FG210" s="7"/>
      <c r="FH210" s="2"/>
      <c r="FI210" s="2"/>
      <c r="FJ210" s="2"/>
      <c r="FK210" s="2"/>
      <c r="FL210" s="2"/>
      <c r="FM210" s="2"/>
      <c r="FN210" s="7"/>
      <c r="FO210" s="7"/>
      <c r="FP210" s="7"/>
      <c r="FQ210" s="88"/>
      <c r="FR210" s="7"/>
      <c r="FS210" s="7"/>
      <c r="FT210" s="7"/>
      <c r="FU210" s="7"/>
      <c r="FV210" s="7"/>
      <c r="FW210" s="7"/>
      <c r="FX210" s="7"/>
      <c r="FY210" s="7"/>
      <c r="FZ210" s="7"/>
      <c r="GA210" s="7"/>
      <c r="GB210" s="7"/>
      <c r="GC210" s="7"/>
      <c r="GD210" s="7"/>
      <c r="GE210" s="7"/>
      <c r="GF210" s="7"/>
      <c r="GG210" s="7"/>
      <c r="GH210" s="7"/>
      <c r="GI210" s="7"/>
      <c r="GJ210" s="7"/>
      <c r="GK210" s="7"/>
      <c r="GL210" s="7"/>
      <c r="GM210" s="7"/>
      <c r="GN210" s="7"/>
      <c r="GO210" s="7"/>
      <c r="GP210" s="7"/>
      <c r="GQ210" s="7"/>
      <c r="GR210" s="7"/>
      <c r="GS210" s="7"/>
      <c r="GT210" s="7"/>
      <c r="GU210" s="7"/>
      <c r="GV210" s="7"/>
      <c r="GW210" s="7"/>
      <c r="GX210" s="7"/>
      <c r="GY210" s="7"/>
      <c r="GZ210" s="7"/>
      <c r="HA210" s="7"/>
      <c r="HB210" s="7"/>
      <c r="HC210" s="7"/>
      <c r="HD210" s="7"/>
      <c r="HE210" s="7"/>
      <c r="HF210" s="7"/>
      <c r="HG210" s="7"/>
      <c r="HH210" s="7"/>
      <c r="HI210" s="7"/>
      <c r="HJ210" s="7"/>
      <c r="HK210" s="7"/>
      <c r="HL210" s="7"/>
      <c r="HM210" s="7"/>
      <c r="HN210" s="7"/>
      <c r="HO210" s="7"/>
      <c r="HP210" s="7"/>
      <c r="HQ210" s="7"/>
      <c r="HR210" s="7"/>
      <c r="HS210" s="7"/>
      <c r="HT210" s="7"/>
      <c r="HU210" s="7"/>
      <c r="HV210" s="7"/>
      <c r="HW210" s="7"/>
      <c r="HX210" s="7"/>
      <c r="HY210" s="7"/>
      <c r="HZ210" s="7"/>
      <c r="IA210" s="7"/>
      <c r="IB210" s="7"/>
      <c r="IC210" s="7"/>
      <c r="ID210" s="7"/>
      <c r="IE210" s="7"/>
      <c r="IF210" s="7"/>
      <c r="IG210" s="7"/>
      <c r="IH210" s="7"/>
      <c r="II210" s="7"/>
      <c r="IJ210" s="7"/>
      <c r="IK210" s="7"/>
      <c r="IL210" s="7"/>
      <c r="IM210" s="7"/>
      <c r="IN210" s="7"/>
      <c r="IO210" s="7"/>
      <c r="IP210" s="7"/>
      <c r="IQ210" s="7"/>
      <c r="IR210" s="7"/>
      <c r="IS210" s="7"/>
      <c r="IT210" s="7"/>
      <c r="IU210" s="7"/>
      <c r="IV210" s="7"/>
      <c r="IW210" s="7"/>
      <c r="IX210" s="7"/>
      <c r="IY210" s="7"/>
      <c r="IZ210" s="7"/>
      <c r="JA210" s="7"/>
      <c r="JB210" s="7"/>
      <c r="JC210" s="7"/>
      <c r="JD210" s="7"/>
      <c r="JE210" s="7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5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7"/>
      <c r="EQ211" s="7"/>
      <c r="ER211" s="7"/>
      <c r="ES211" s="88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2"/>
      <c r="FI211" s="2"/>
      <c r="FJ211" s="2"/>
      <c r="FK211" s="2"/>
      <c r="FL211" s="2"/>
      <c r="FM211" s="2"/>
      <c r="FN211" s="7"/>
      <c r="FO211" s="7"/>
      <c r="FP211" s="7"/>
      <c r="FQ211" s="88"/>
      <c r="FR211" s="7"/>
      <c r="FS211" s="7"/>
      <c r="FT211" s="7"/>
      <c r="FU211" s="7"/>
      <c r="FV211" s="7"/>
      <c r="FW211" s="7"/>
      <c r="FX211" s="7"/>
      <c r="FY211" s="7"/>
      <c r="FZ211" s="7"/>
      <c r="GA211" s="7"/>
      <c r="GB211" s="7"/>
      <c r="GC211" s="7"/>
      <c r="GD211" s="7"/>
      <c r="GE211" s="7"/>
      <c r="GF211" s="7"/>
      <c r="GG211" s="7"/>
      <c r="GH211" s="7"/>
      <c r="GI211" s="7"/>
      <c r="GJ211" s="7"/>
      <c r="GK211" s="7"/>
      <c r="GL211" s="7"/>
      <c r="GM211" s="7"/>
      <c r="GN211" s="7"/>
      <c r="GO211" s="7"/>
      <c r="GP211" s="7"/>
      <c r="GQ211" s="7"/>
      <c r="GR211" s="7"/>
      <c r="GS211" s="7"/>
      <c r="GT211" s="7"/>
      <c r="GU211" s="7"/>
      <c r="GV211" s="7"/>
      <c r="GW211" s="7"/>
      <c r="GX211" s="7"/>
      <c r="GY211" s="7"/>
      <c r="GZ211" s="7"/>
      <c r="HA211" s="7"/>
      <c r="HB211" s="7"/>
      <c r="HC211" s="7"/>
      <c r="HD211" s="7"/>
      <c r="HE211" s="7"/>
      <c r="HF211" s="7"/>
      <c r="HG211" s="7"/>
      <c r="HH211" s="7"/>
      <c r="HI211" s="7"/>
      <c r="HJ211" s="7"/>
      <c r="HK211" s="7"/>
      <c r="HL211" s="7"/>
      <c r="HM211" s="7"/>
      <c r="HN211" s="7"/>
      <c r="HO211" s="7"/>
      <c r="HP211" s="7"/>
      <c r="HQ211" s="7"/>
      <c r="HR211" s="7"/>
      <c r="HS211" s="7"/>
      <c r="HT211" s="7"/>
      <c r="HU211" s="7"/>
      <c r="HV211" s="7"/>
      <c r="HW211" s="7"/>
      <c r="HX211" s="7"/>
      <c r="HY211" s="7"/>
      <c r="HZ211" s="7"/>
      <c r="IA211" s="7"/>
      <c r="IB211" s="7"/>
      <c r="IC211" s="7"/>
      <c r="ID211" s="7"/>
      <c r="IE211" s="7"/>
      <c r="IF211" s="7"/>
      <c r="IG211" s="7"/>
      <c r="IH211" s="7"/>
      <c r="II211" s="7"/>
      <c r="IJ211" s="7"/>
      <c r="IK211" s="7"/>
      <c r="IL211" s="7"/>
      <c r="IM211" s="7"/>
      <c r="IN211" s="7"/>
      <c r="IO211" s="7"/>
      <c r="IP211" s="7"/>
      <c r="IQ211" s="7"/>
      <c r="IR211" s="7"/>
      <c r="IS211" s="7"/>
      <c r="IT211" s="7"/>
      <c r="IU211" s="7"/>
      <c r="IV211" s="7"/>
      <c r="IW211" s="7"/>
      <c r="IX211" s="7"/>
      <c r="IY211" s="7"/>
      <c r="IZ211" s="7"/>
      <c r="JA211" s="7"/>
      <c r="JB211" s="7"/>
      <c r="JC211" s="7"/>
      <c r="JD211" s="7"/>
      <c r="JE211" s="7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5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7"/>
      <c r="EQ212" s="7"/>
      <c r="ER212" s="7"/>
      <c r="ES212" s="88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  <c r="FH212" s="2"/>
      <c r="FI212" s="2"/>
      <c r="FJ212" s="2"/>
      <c r="FK212" s="2"/>
      <c r="FL212" s="2"/>
      <c r="FM212" s="2"/>
      <c r="FN212" s="7"/>
      <c r="FO212" s="7"/>
      <c r="FP212" s="7"/>
      <c r="FQ212" s="88"/>
      <c r="FR212" s="7"/>
      <c r="FS212" s="7"/>
      <c r="FT212" s="7"/>
      <c r="FU212" s="7"/>
      <c r="FV212" s="7"/>
      <c r="FW212" s="7"/>
      <c r="FX212" s="7"/>
      <c r="FY212" s="7"/>
      <c r="FZ212" s="7"/>
      <c r="GA212" s="7"/>
      <c r="GB212" s="7"/>
      <c r="GC212" s="7"/>
      <c r="GD212" s="7"/>
      <c r="GE212" s="7"/>
      <c r="GF212" s="7"/>
      <c r="GG212" s="7"/>
      <c r="GH212" s="7"/>
      <c r="GI212" s="7"/>
      <c r="GJ212" s="7"/>
      <c r="GK212" s="7"/>
      <c r="GL212" s="7"/>
      <c r="GM212" s="7"/>
      <c r="GN212" s="7"/>
      <c r="GO212" s="7"/>
      <c r="GP212" s="7"/>
      <c r="GQ212" s="7"/>
      <c r="GR212" s="7"/>
      <c r="GS212" s="7"/>
      <c r="GT212" s="7"/>
      <c r="GU212" s="7"/>
      <c r="GV212" s="7"/>
      <c r="GW212" s="7"/>
      <c r="GX212" s="7"/>
      <c r="GY212" s="7"/>
      <c r="GZ212" s="7"/>
      <c r="HA212" s="7"/>
      <c r="HB212" s="7"/>
      <c r="HC212" s="7"/>
      <c r="HD212" s="7"/>
      <c r="HE212" s="7"/>
      <c r="HF212" s="7"/>
      <c r="HG212" s="7"/>
      <c r="HH212" s="7"/>
      <c r="HI212" s="7"/>
      <c r="HJ212" s="7"/>
      <c r="HK212" s="7"/>
      <c r="HL212" s="7"/>
      <c r="HM212" s="7"/>
      <c r="HN212" s="7"/>
      <c r="HO212" s="7"/>
      <c r="HP212" s="7"/>
      <c r="HQ212" s="7"/>
      <c r="HR212" s="7"/>
      <c r="HS212" s="7"/>
      <c r="HT212" s="7"/>
      <c r="HU212" s="7"/>
      <c r="HV212" s="7"/>
      <c r="HW212" s="7"/>
      <c r="HX212" s="7"/>
      <c r="HY212" s="7"/>
      <c r="HZ212" s="7"/>
      <c r="IA212" s="7"/>
      <c r="IB212" s="7"/>
      <c r="IC212" s="7"/>
      <c r="ID212" s="7"/>
      <c r="IE212" s="7"/>
      <c r="IF212" s="7"/>
      <c r="IG212" s="7"/>
      <c r="IH212" s="7"/>
      <c r="II212" s="7"/>
      <c r="IJ212" s="7"/>
      <c r="IK212" s="7"/>
      <c r="IL212" s="7"/>
      <c r="IM212" s="7"/>
      <c r="IN212" s="7"/>
      <c r="IO212" s="7"/>
      <c r="IP212" s="7"/>
      <c r="IQ212" s="7"/>
      <c r="IR212" s="7"/>
      <c r="IS212" s="7"/>
      <c r="IT212" s="7"/>
      <c r="IU212" s="7"/>
      <c r="IV212" s="7"/>
      <c r="IW212" s="7"/>
      <c r="IX212" s="7"/>
      <c r="IY212" s="7"/>
      <c r="IZ212" s="7"/>
      <c r="JA212" s="7"/>
      <c r="JB212" s="7"/>
      <c r="JC212" s="7"/>
      <c r="JD212" s="7"/>
      <c r="JE212" s="7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5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7"/>
      <c r="EQ213" s="7"/>
      <c r="ER213" s="7"/>
      <c r="ES213" s="88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2"/>
      <c r="FI213" s="2"/>
      <c r="FJ213" s="2"/>
      <c r="FK213" s="2"/>
      <c r="FL213" s="2"/>
      <c r="FM213" s="2"/>
      <c r="FN213" s="7"/>
      <c r="FO213" s="7"/>
      <c r="FP213" s="7"/>
      <c r="FQ213" s="88"/>
      <c r="FR213" s="7"/>
      <c r="FS213" s="7"/>
      <c r="FT213" s="7"/>
      <c r="FU213" s="7"/>
      <c r="FV213" s="7"/>
      <c r="FW213" s="7"/>
      <c r="FX213" s="7"/>
      <c r="FY213" s="7"/>
      <c r="FZ213" s="7"/>
      <c r="GA213" s="7"/>
      <c r="GB213" s="7"/>
      <c r="GC213" s="7"/>
      <c r="GD213" s="7"/>
      <c r="GE213" s="7"/>
      <c r="GF213" s="7"/>
      <c r="GG213" s="7"/>
      <c r="GH213" s="7"/>
      <c r="GI213" s="7"/>
      <c r="GJ213" s="7"/>
      <c r="GK213" s="7"/>
      <c r="GL213" s="7"/>
      <c r="GM213" s="7"/>
      <c r="GN213" s="7"/>
      <c r="GO213" s="7"/>
      <c r="GP213" s="7"/>
      <c r="GQ213" s="7"/>
      <c r="GR213" s="7"/>
      <c r="GS213" s="7"/>
      <c r="GT213" s="7"/>
      <c r="GU213" s="7"/>
      <c r="GV213" s="7"/>
      <c r="GW213" s="7"/>
      <c r="GX213" s="7"/>
      <c r="GY213" s="7"/>
      <c r="GZ213" s="7"/>
      <c r="HA213" s="7"/>
      <c r="HB213" s="7"/>
      <c r="HC213" s="7"/>
      <c r="HD213" s="7"/>
      <c r="HE213" s="7"/>
      <c r="HF213" s="7"/>
      <c r="HG213" s="7"/>
      <c r="HH213" s="7"/>
      <c r="HI213" s="7"/>
      <c r="HJ213" s="7"/>
      <c r="HK213" s="7"/>
      <c r="HL213" s="7"/>
      <c r="HM213" s="7"/>
      <c r="HN213" s="7"/>
      <c r="HO213" s="7"/>
      <c r="HP213" s="7"/>
      <c r="HQ213" s="7"/>
      <c r="HR213" s="7"/>
      <c r="HS213" s="7"/>
      <c r="HT213" s="7"/>
      <c r="HU213" s="7"/>
      <c r="HV213" s="7"/>
      <c r="HW213" s="7"/>
      <c r="HX213" s="7"/>
      <c r="HY213" s="7"/>
      <c r="HZ213" s="7"/>
      <c r="IA213" s="7"/>
      <c r="IB213" s="7"/>
      <c r="IC213" s="7"/>
      <c r="ID213" s="7"/>
      <c r="IE213" s="7"/>
      <c r="IF213" s="7"/>
      <c r="IG213" s="7"/>
      <c r="IH213" s="7"/>
      <c r="II213" s="7"/>
      <c r="IJ213" s="7"/>
      <c r="IK213" s="7"/>
      <c r="IL213" s="7"/>
      <c r="IM213" s="7"/>
      <c r="IN213" s="7"/>
      <c r="IO213" s="7"/>
      <c r="IP213" s="7"/>
      <c r="IQ213" s="7"/>
      <c r="IR213" s="7"/>
      <c r="IS213" s="7"/>
      <c r="IT213" s="7"/>
      <c r="IU213" s="7"/>
      <c r="IV213" s="7"/>
      <c r="IW213" s="7"/>
      <c r="IX213" s="7"/>
      <c r="IY213" s="7"/>
      <c r="IZ213" s="7"/>
      <c r="JA213" s="7"/>
      <c r="JB213" s="7"/>
      <c r="JC213" s="7"/>
      <c r="JD213" s="7"/>
      <c r="JE213" s="7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5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7"/>
      <c r="EQ214" s="7"/>
      <c r="ER214" s="7"/>
      <c r="ES214" s="88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2"/>
      <c r="FI214" s="2"/>
      <c r="FJ214" s="2"/>
      <c r="FK214" s="2"/>
      <c r="FL214" s="2"/>
      <c r="FM214" s="2"/>
      <c r="FN214" s="7"/>
      <c r="FO214" s="7"/>
      <c r="FP214" s="7"/>
      <c r="FQ214" s="88"/>
      <c r="FR214" s="7"/>
      <c r="FS214" s="7"/>
      <c r="FT214" s="7"/>
      <c r="FU214" s="7"/>
      <c r="FV214" s="7"/>
      <c r="FW214" s="7"/>
      <c r="FX214" s="7"/>
      <c r="FY214" s="7"/>
      <c r="FZ214" s="7"/>
      <c r="GA214" s="7"/>
      <c r="GB214" s="7"/>
      <c r="GC214" s="7"/>
      <c r="GD214" s="7"/>
      <c r="GE214" s="7"/>
      <c r="GF214" s="7"/>
      <c r="GG214" s="7"/>
      <c r="GH214" s="7"/>
      <c r="GI214" s="7"/>
      <c r="GJ214" s="7"/>
      <c r="GK214" s="7"/>
      <c r="GL214" s="7"/>
      <c r="GM214" s="7"/>
      <c r="GN214" s="7"/>
      <c r="GO214" s="7"/>
      <c r="GP214" s="7"/>
      <c r="GQ214" s="7"/>
      <c r="GR214" s="7"/>
      <c r="GS214" s="7"/>
      <c r="GT214" s="7"/>
      <c r="GU214" s="7"/>
      <c r="GV214" s="7"/>
      <c r="GW214" s="7"/>
      <c r="GX214" s="7"/>
      <c r="GY214" s="7"/>
      <c r="GZ214" s="7"/>
      <c r="HA214" s="7"/>
      <c r="HB214" s="7"/>
      <c r="HC214" s="7"/>
      <c r="HD214" s="7"/>
      <c r="HE214" s="7"/>
      <c r="HF214" s="7"/>
      <c r="HG214" s="7"/>
      <c r="HH214" s="7"/>
      <c r="HI214" s="7"/>
      <c r="HJ214" s="7"/>
      <c r="HK214" s="7"/>
      <c r="HL214" s="7"/>
      <c r="HM214" s="7"/>
      <c r="HN214" s="7"/>
      <c r="HO214" s="7"/>
      <c r="HP214" s="7"/>
      <c r="HQ214" s="7"/>
      <c r="HR214" s="7"/>
      <c r="HS214" s="7"/>
      <c r="HT214" s="7"/>
      <c r="HU214" s="7"/>
      <c r="HV214" s="7"/>
      <c r="HW214" s="7"/>
      <c r="HX214" s="7"/>
      <c r="HY214" s="7"/>
      <c r="HZ214" s="7"/>
      <c r="IA214" s="7"/>
      <c r="IB214" s="7"/>
      <c r="IC214" s="7"/>
      <c r="ID214" s="7"/>
      <c r="IE214" s="7"/>
      <c r="IF214" s="7"/>
      <c r="IG214" s="7"/>
      <c r="IH214" s="7"/>
      <c r="II214" s="7"/>
      <c r="IJ214" s="7"/>
      <c r="IK214" s="7"/>
      <c r="IL214" s="7"/>
      <c r="IM214" s="7"/>
      <c r="IN214" s="7"/>
      <c r="IO214" s="7"/>
      <c r="IP214" s="7"/>
      <c r="IQ214" s="7"/>
      <c r="IR214" s="7"/>
      <c r="IS214" s="7"/>
      <c r="IT214" s="7"/>
      <c r="IU214" s="7"/>
      <c r="IV214" s="7"/>
      <c r="IW214" s="7"/>
      <c r="IX214" s="7"/>
      <c r="IY214" s="7"/>
      <c r="IZ214" s="7"/>
      <c r="JA214" s="7"/>
      <c r="JB214" s="7"/>
      <c r="JC214" s="7"/>
      <c r="JD214" s="7"/>
      <c r="JE214" s="7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5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7"/>
      <c r="EQ215" s="7"/>
      <c r="ER215" s="7"/>
      <c r="ES215" s="88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2"/>
      <c r="FI215" s="2"/>
      <c r="FJ215" s="2"/>
      <c r="FK215" s="2"/>
      <c r="FL215" s="2"/>
      <c r="FM215" s="2"/>
      <c r="FN215" s="7"/>
      <c r="FO215" s="7"/>
      <c r="FP215" s="7"/>
      <c r="FQ215" s="88"/>
      <c r="FR215" s="7"/>
      <c r="FS215" s="7"/>
      <c r="FT215" s="7"/>
      <c r="FU215" s="7"/>
      <c r="FV215" s="7"/>
      <c r="FW215" s="7"/>
      <c r="FX215" s="7"/>
      <c r="FY215" s="7"/>
      <c r="FZ215" s="7"/>
      <c r="GA215" s="7"/>
      <c r="GB215" s="7"/>
      <c r="GC215" s="7"/>
      <c r="GD215" s="7"/>
      <c r="GE215" s="7"/>
      <c r="GF215" s="7"/>
      <c r="GG215" s="7"/>
      <c r="GH215" s="7"/>
      <c r="GI215" s="7"/>
      <c r="GJ215" s="7"/>
      <c r="GK215" s="7"/>
      <c r="GL215" s="7"/>
      <c r="GM215" s="7"/>
      <c r="GN215" s="7"/>
      <c r="GO215" s="7"/>
      <c r="GP215" s="7"/>
      <c r="GQ215" s="7"/>
      <c r="GR215" s="7"/>
      <c r="GS215" s="7"/>
      <c r="GT215" s="7"/>
      <c r="GU215" s="7"/>
      <c r="GV215" s="7"/>
      <c r="GW215" s="7"/>
      <c r="GX215" s="7"/>
      <c r="GY215" s="7"/>
      <c r="GZ215" s="7"/>
      <c r="HA215" s="7"/>
      <c r="HB215" s="7"/>
      <c r="HC215" s="7"/>
      <c r="HD215" s="7"/>
      <c r="HE215" s="7"/>
      <c r="HF215" s="7"/>
      <c r="HG215" s="7"/>
      <c r="HH215" s="7"/>
      <c r="HI215" s="7"/>
      <c r="HJ215" s="7"/>
      <c r="HK215" s="7"/>
      <c r="HL215" s="7"/>
      <c r="HM215" s="7"/>
      <c r="HN215" s="7"/>
      <c r="HO215" s="7"/>
      <c r="HP215" s="7"/>
      <c r="HQ215" s="7"/>
      <c r="HR215" s="7"/>
      <c r="HS215" s="7"/>
      <c r="HT215" s="7"/>
      <c r="HU215" s="7"/>
      <c r="HV215" s="7"/>
      <c r="HW215" s="7"/>
      <c r="HX215" s="7"/>
      <c r="HY215" s="7"/>
      <c r="HZ215" s="7"/>
      <c r="IA215" s="7"/>
      <c r="IB215" s="7"/>
      <c r="IC215" s="7"/>
      <c r="ID215" s="7"/>
      <c r="IE215" s="7"/>
      <c r="IF215" s="7"/>
      <c r="IG215" s="7"/>
      <c r="IH215" s="7"/>
      <c r="II215" s="7"/>
      <c r="IJ215" s="7"/>
      <c r="IK215" s="7"/>
      <c r="IL215" s="7"/>
      <c r="IM215" s="7"/>
      <c r="IN215" s="7"/>
      <c r="IO215" s="7"/>
      <c r="IP215" s="7"/>
      <c r="IQ215" s="7"/>
      <c r="IR215" s="7"/>
      <c r="IS215" s="7"/>
      <c r="IT215" s="7"/>
      <c r="IU215" s="7"/>
      <c r="IV215" s="7"/>
      <c r="IW215" s="7"/>
      <c r="IX215" s="7"/>
      <c r="IY215" s="7"/>
      <c r="IZ215" s="7"/>
      <c r="JA215" s="7"/>
      <c r="JB215" s="7"/>
      <c r="JC215" s="7"/>
      <c r="JD215" s="7"/>
      <c r="JE215" s="7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5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7"/>
      <c r="EQ216" s="7"/>
      <c r="ER216" s="7"/>
      <c r="ES216" s="88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2"/>
      <c r="FI216" s="2"/>
      <c r="FJ216" s="2"/>
      <c r="FK216" s="2"/>
      <c r="FL216" s="2"/>
      <c r="FM216" s="2"/>
      <c r="FN216" s="7"/>
      <c r="FO216" s="7"/>
      <c r="FP216" s="7"/>
      <c r="FQ216" s="88"/>
      <c r="FR216" s="7"/>
      <c r="FS216" s="7"/>
      <c r="FT216" s="7"/>
      <c r="FU216" s="7"/>
      <c r="FV216" s="7"/>
      <c r="FW216" s="7"/>
      <c r="FX216" s="7"/>
      <c r="FY216" s="7"/>
      <c r="FZ216" s="7"/>
      <c r="GA216" s="7"/>
      <c r="GB216" s="7"/>
      <c r="GC216" s="7"/>
      <c r="GD216" s="7"/>
      <c r="GE216" s="7"/>
      <c r="GF216" s="7"/>
      <c r="GG216" s="7"/>
      <c r="GH216" s="7"/>
      <c r="GI216" s="7"/>
      <c r="GJ216" s="7"/>
      <c r="GK216" s="7"/>
      <c r="GL216" s="7"/>
      <c r="GM216" s="7"/>
      <c r="GN216" s="7"/>
      <c r="GO216" s="7"/>
      <c r="GP216" s="7"/>
      <c r="GQ216" s="7"/>
      <c r="GR216" s="7"/>
      <c r="GS216" s="7"/>
      <c r="GT216" s="7"/>
      <c r="GU216" s="7"/>
      <c r="GV216" s="7"/>
      <c r="GW216" s="7"/>
      <c r="GX216" s="7"/>
      <c r="GY216" s="7"/>
      <c r="GZ216" s="7"/>
      <c r="HA216" s="7"/>
      <c r="HB216" s="7"/>
      <c r="HC216" s="7"/>
      <c r="HD216" s="7"/>
      <c r="HE216" s="7"/>
      <c r="HF216" s="7"/>
      <c r="HG216" s="7"/>
      <c r="HH216" s="7"/>
      <c r="HI216" s="7"/>
      <c r="HJ216" s="7"/>
      <c r="HK216" s="7"/>
      <c r="HL216" s="7"/>
      <c r="HM216" s="7"/>
      <c r="HN216" s="7"/>
      <c r="HO216" s="7"/>
      <c r="HP216" s="7"/>
      <c r="HQ216" s="7"/>
      <c r="HR216" s="7"/>
      <c r="HS216" s="7"/>
      <c r="HT216" s="7"/>
      <c r="HU216" s="7"/>
      <c r="HV216" s="7"/>
      <c r="HW216" s="7"/>
      <c r="HX216" s="7"/>
      <c r="HY216" s="7"/>
      <c r="HZ216" s="7"/>
      <c r="IA216" s="7"/>
      <c r="IB216" s="7"/>
      <c r="IC216" s="7"/>
      <c r="ID216" s="7"/>
      <c r="IE216" s="7"/>
      <c r="IF216" s="7"/>
      <c r="IG216" s="7"/>
      <c r="IH216" s="7"/>
      <c r="II216" s="7"/>
      <c r="IJ216" s="7"/>
      <c r="IK216" s="7"/>
      <c r="IL216" s="7"/>
      <c r="IM216" s="7"/>
      <c r="IN216" s="7"/>
      <c r="IO216" s="7"/>
      <c r="IP216" s="7"/>
      <c r="IQ216" s="7"/>
      <c r="IR216" s="7"/>
      <c r="IS216" s="7"/>
      <c r="IT216" s="7"/>
      <c r="IU216" s="7"/>
      <c r="IV216" s="7"/>
      <c r="IW216" s="7"/>
      <c r="IX216" s="7"/>
      <c r="IY216" s="7"/>
      <c r="IZ216" s="7"/>
      <c r="JA216" s="7"/>
      <c r="JB216" s="7"/>
      <c r="JC216" s="7"/>
      <c r="JD216" s="7"/>
      <c r="JE216" s="7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5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7"/>
      <c r="EQ217" s="7"/>
      <c r="ER217" s="7"/>
      <c r="ES217" s="88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  <c r="FH217" s="2"/>
      <c r="FI217" s="2"/>
      <c r="FJ217" s="2"/>
      <c r="FK217" s="2"/>
      <c r="FL217" s="2"/>
      <c r="FM217" s="2"/>
      <c r="FN217" s="7"/>
      <c r="FO217" s="7"/>
      <c r="FP217" s="7"/>
      <c r="FQ217" s="88"/>
      <c r="FR217" s="7"/>
      <c r="FS217" s="7"/>
      <c r="FT217" s="7"/>
      <c r="FU217" s="7"/>
      <c r="FV217" s="7"/>
      <c r="FW217" s="7"/>
      <c r="FX217" s="7"/>
      <c r="FY217" s="7"/>
      <c r="FZ217" s="7"/>
      <c r="GA217" s="7"/>
      <c r="GB217" s="7"/>
      <c r="GC217" s="7"/>
      <c r="GD217" s="7"/>
      <c r="GE217" s="7"/>
      <c r="GF217" s="7"/>
      <c r="GG217" s="7"/>
      <c r="GH217" s="7"/>
      <c r="GI217" s="7"/>
      <c r="GJ217" s="7"/>
      <c r="GK217" s="7"/>
      <c r="GL217" s="7"/>
      <c r="GM217" s="7"/>
      <c r="GN217" s="7"/>
      <c r="GO217" s="7"/>
      <c r="GP217" s="7"/>
      <c r="GQ217" s="7"/>
      <c r="GR217" s="7"/>
      <c r="GS217" s="7"/>
      <c r="GT217" s="7"/>
      <c r="GU217" s="7"/>
      <c r="GV217" s="7"/>
      <c r="GW217" s="7"/>
      <c r="GX217" s="7"/>
      <c r="GY217" s="7"/>
      <c r="GZ217" s="7"/>
      <c r="HA217" s="7"/>
      <c r="HB217" s="7"/>
      <c r="HC217" s="7"/>
      <c r="HD217" s="7"/>
      <c r="HE217" s="7"/>
      <c r="HF217" s="7"/>
      <c r="HG217" s="7"/>
      <c r="HH217" s="7"/>
      <c r="HI217" s="7"/>
      <c r="HJ217" s="7"/>
      <c r="HK217" s="7"/>
      <c r="HL217" s="7"/>
      <c r="HM217" s="7"/>
      <c r="HN217" s="7"/>
      <c r="HO217" s="7"/>
      <c r="HP217" s="7"/>
      <c r="HQ217" s="7"/>
      <c r="HR217" s="7"/>
      <c r="HS217" s="7"/>
      <c r="HT217" s="7"/>
      <c r="HU217" s="7"/>
      <c r="HV217" s="7"/>
      <c r="HW217" s="7"/>
      <c r="HX217" s="7"/>
      <c r="HY217" s="7"/>
      <c r="HZ217" s="7"/>
      <c r="IA217" s="7"/>
      <c r="IB217" s="7"/>
      <c r="IC217" s="7"/>
      <c r="ID217" s="7"/>
      <c r="IE217" s="7"/>
      <c r="IF217" s="7"/>
      <c r="IG217" s="7"/>
      <c r="IH217" s="7"/>
      <c r="II217" s="7"/>
      <c r="IJ217" s="7"/>
      <c r="IK217" s="7"/>
      <c r="IL217" s="7"/>
      <c r="IM217" s="7"/>
      <c r="IN217" s="7"/>
      <c r="IO217" s="7"/>
      <c r="IP217" s="7"/>
      <c r="IQ217" s="7"/>
      <c r="IR217" s="7"/>
      <c r="IS217" s="7"/>
      <c r="IT217" s="7"/>
      <c r="IU217" s="7"/>
      <c r="IV217" s="7"/>
      <c r="IW217" s="7"/>
      <c r="IX217" s="7"/>
      <c r="IY217" s="7"/>
      <c r="IZ217" s="7"/>
      <c r="JA217" s="7"/>
      <c r="JB217" s="7"/>
      <c r="JC217" s="7"/>
      <c r="JD217" s="7"/>
      <c r="JE217" s="7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5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7"/>
      <c r="EQ218" s="7"/>
      <c r="ER218" s="7"/>
      <c r="ES218" s="88"/>
      <c r="ET218" s="7"/>
      <c r="EU218" s="7"/>
      <c r="EV218" s="7"/>
      <c r="EW218" s="7"/>
      <c r="EX218" s="7"/>
      <c r="EY218" s="7"/>
      <c r="EZ218" s="7"/>
      <c r="FA218" s="7"/>
      <c r="FB218" s="7"/>
      <c r="FC218" s="7"/>
      <c r="FD218" s="7"/>
      <c r="FE218" s="7"/>
      <c r="FF218" s="7"/>
      <c r="FG218" s="7"/>
      <c r="FH218" s="2"/>
      <c r="FI218" s="2"/>
      <c r="FJ218" s="2"/>
      <c r="FK218" s="2"/>
      <c r="FL218" s="2"/>
      <c r="FM218" s="2"/>
      <c r="FN218" s="7"/>
      <c r="FO218" s="7"/>
      <c r="FP218" s="7"/>
      <c r="FQ218" s="88"/>
      <c r="FR218" s="7"/>
      <c r="FS218" s="7"/>
      <c r="FT218" s="7"/>
      <c r="FU218" s="7"/>
      <c r="FV218" s="7"/>
      <c r="FW218" s="7"/>
      <c r="FX218" s="7"/>
      <c r="FY218" s="7"/>
      <c r="FZ218" s="7"/>
      <c r="GA218" s="7"/>
      <c r="GB218" s="7"/>
      <c r="GC218" s="7"/>
      <c r="GD218" s="7"/>
      <c r="GE218" s="7"/>
      <c r="GF218" s="7"/>
      <c r="GG218" s="7"/>
      <c r="GH218" s="7"/>
      <c r="GI218" s="7"/>
      <c r="GJ218" s="7"/>
      <c r="GK218" s="7"/>
      <c r="GL218" s="7"/>
      <c r="GM218" s="7"/>
      <c r="GN218" s="7"/>
      <c r="GO218" s="7"/>
      <c r="GP218" s="7"/>
      <c r="GQ218" s="7"/>
      <c r="GR218" s="7"/>
      <c r="GS218" s="7"/>
      <c r="GT218" s="7"/>
      <c r="GU218" s="7"/>
      <c r="GV218" s="7"/>
      <c r="GW218" s="7"/>
      <c r="GX218" s="7"/>
      <c r="GY218" s="7"/>
      <c r="GZ218" s="7"/>
      <c r="HA218" s="7"/>
      <c r="HB218" s="7"/>
      <c r="HC218" s="7"/>
      <c r="HD218" s="7"/>
      <c r="HE218" s="7"/>
      <c r="HF218" s="7"/>
      <c r="HG218" s="7"/>
      <c r="HH218" s="7"/>
      <c r="HI218" s="7"/>
      <c r="HJ218" s="7"/>
      <c r="HK218" s="7"/>
      <c r="HL218" s="7"/>
      <c r="HM218" s="7"/>
      <c r="HN218" s="7"/>
      <c r="HO218" s="7"/>
      <c r="HP218" s="7"/>
      <c r="HQ218" s="7"/>
      <c r="HR218" s="7"/>
      <c r="HS218" s="7"/>
      <c r="HT218" s="7"/>
      <c r="HU218" s="7"/>
      <c r="HV218" s="7"/>
      <c r="HW218" s="7"/>
      <c r="HX218" s="7"/>
      <c r="HY218" s="7"/>
      <c r="HZ218" s="7"/>
      <c r="IA218" s="7"/>
      <c r="IB218" s="7"/>
      <c r="IC218" s="7"/>
      <c r="ID218" s="7"/>
      <c r="IE218" s="7"/>
      <c r="IF218" s="7"/>
      <c r="IG218" s="7"/>
      <c r="IH218" s="7"/>
      <c r="II218" s="7"/>
      <c r="IJ218" s="7"/>
      <c r="IK218" s="7"/>
      <c r="IL218" s="7"/>
      <c r="IM218" s="7"/>
      <c r="IN218" s="7"/>
      <c r="IO218" s="7"/>
      <c r="IP218" s="7"/>
      <c r="IQ218" s="7"/>
      <c r="IR218" s="7"/>
      <c r="IS218" s="7"/>
      <c r="IT218" s="7"/>
      <c r="IU218" s="7"/>
      <c r="IV218" s="7"/>
      <c r="IW218" s="7"/>
      <c r="IX218" s="7"/>
      <c r="IY218" s="7"/>
      <c r="IZ218" s="7"/>
      <c r="JA218" s="7"/>
      <c r="JB218" s="7"/>
      <c r="JC218" s="7"/>
      <c r="JD218" s="7"/>
      <c r="JE218" s="7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5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7"/>
      <c r="EQ219" s="7"/>
      <c r="ER219" s="7"/>
      <c r="ES219" s="88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2"/>
      <c r="FI219" s="2"/>
      <c r="FJ219" s="2"/>
      <c r="FK219" s="2"/>
      <c r="FL219" s="2"/>
      <c r="FM219" s="2"/>
      <c r="FN219" s="7"/>
      <c r="FO219" s="7"/>
      <c r="FP219" s="7"/>
      <c r="FQ219" s="88"/>
      <c r="FR219" s="7"/>
      <c r="FS219" s="7"/>
      <c r="FT219" s="7"/>
      <c r="FU219" s="7"/>
      <c r="FV219" s="7"/>
      <c r="FW219" s="7"/>
      <c r="FX219" s="7"/>
      <c r="FY219" s="7"/>
      <c r="FZ219" s="7"/>
      <c r="GA219" s="7"/>
      <c r="GB219" s="7"/>
      <c r="GC219" s="7"/>
      <c r="GD219" s="7"/>
      <c r="GE219" s="7"/>
      <c r="GF219" s="7"/>
      <c r="GG219" s="7"/>
      <c r="GH219" s="7"/>
      <c r="GI219" s="7"/>
      <c r="GJ219" s="7"/>
      <c r="GK219" s="7"/>
      <c r="GL219" s="7"/>
      <c r="GM219" s="7"/>
      <c r="GN219" s="7"/>
      <c r="GO219" s="7"/>
      <c r="GP219" s="7"/>
      <c r="GQ219" s="7"/>
      <c r="GR219" s="7"/>
      <c r="GS219" s="7"/>
      <c r="GT219" s="7"/>
      <c r="GU219" s="7"/>
      <c r="GV219" s="7"/>
      <c r="GW219" s="7"/>
      <c r="GX219" s="7"/>
      <c r="GY219" s="7"/>
      <c r="GZ219" s="7"/>
      <c r="HA219" s="7"/>
      <c r="HB219" s="7"/>
      <c r="HC219" s="7"/>
      <c r="HD219" s="7"/>
      <c r="HE219" s="7"/>
      <c r="HF219" s="7"/>
      <c r="HG219" s="7"/>
      <c r="HH219" s="7"/>
      <c r="HI219" s="7"/>
      <c r="HJ219" s="7"/>
      <c r="HK219" s="7"/>
      <c r="HL219" s="7"/>
      <c r="HM219" s="7"/>
      <c r="HN219" s="7"/>
      <c r="HO219" s="7"/>
      <c r="HP219" s="7"/>
      <c r="HQ219" s="7"/>
      <c r="HR219" s="7"/>
      <c r="HS219" s="7"/>
      <c r="HT219" s="7"/>
      <c r="HU219" s="7"/>
      <c r="HV219" s="7"/>
      <c r="HW219" s="7"/>
      <c r="HX219" s="7"/>
      <c r="HY219" s="7"/>
      <c r="HZ219" s="7"/>
      <c r="IA219" s="7"/>
      <c r="IB219" s="7"/>
      <c r="IC219" s="7"/>
      <c r="ID219" s="7"/>
      <c r="IE219" s="7"/>
      <c r="IF219" s="7"/>
      <c r="IG219" s="7"/>
      <c r="IH219" s="7"/>
      <c r="II219" s="7"/>
      <c r="IJ219" s="7"/>
      <c r="IK219" s="7"/>
      <c r="IL219" s="7"/>
      <c r="IM219" s="7"/>
      <c r="IN219" s="7"/>
      <c r="IO219" s="7"/>
      <c r="IP219" s="7"/>
      <c r="IQ219" s="7"/>
      <c r="IR219" s="7"/>
      <c r="IS219" s="7"/>
      <c r="IT219" s="7"/>
      <c r="IU219" s="7"/>
      <c r="IV219" s="7"/>
      <c r="IW219" s="7"/>
      <c r="IX219" s="7"/>
      <c r="IY219" s="7"/>
      <c r="IZ219" s="7"/>
      <c r="JA219" s="7"/>
      <c r="JB219" s="7"/>
      <c r="JC219" s="7"/>
      <c r="JD219" s="7"/>
      <c r="JE219" s="7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5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7"/>
      <c r="EQ220" s="7"/>
      <c r="ER220" s="7"/>
      <c r="ES220" s="88"/>
      <c r="ET220" s="7"/>
      <c r="EU220" s="7"/>
      <c r="EV220" s="7"/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7"/>
      <c r="FH220" s="2"/>
      <c r="FI220" s="2"/>
      <c r="FJ220" s="2"/>
      <c r="FK220" s="2"/>
      <c r="FL220" s="2"/>
      <c r="FM220" s="2"/>
      <c r="FN220" s="7"/>
      <c r="FO220" s="7"/>
      <c r="FP220" s="7"/>
      <c r="FQ220" s="88"/>
      <c r="FR220" s="7"/>
      <c r="FS220" s="7"/>
      <c r="FT220" s="7"/>
      <c r="FU220" s="7"/>
      <c r="FV220" s="7"/>
      <c r="FW220" s="7"/>
      <c r="FX220" s="7"/>
      <c r="FY220" s="7"/>
      <c r="FZ220" s="7"/>
      <c r="GA220" s="7"/>
      <c r="GB220" s="7"/>
      <c r="GC220" s="7"/>
      <c r="GD220" s="7"/>
      <c r="GE220" s="7"/>
      <c r="GF220" s="7"/>
      <c r="GG220" s="7"/>
      <c r="GH220" s="7"/>
      <c r="GI220" s="7"/>
      <c r="GJ220" s="7"/>
      <c r="GK220" s="7"/>
      <c r="GL220" s="7"/>
      <c r="GM220" s="7"/>
      <c r="GN220" s="7"/>
      <c r="GO220" s="7"/>
      <c r="GP220" s="7"/>
      <c r="GQ220" s="7"/>
      <c r="GR220" s="7"/>
      <c r="GS220" s="7"/>
      <c r="GT220" s="7"/>
      <c r="GU220" s="7"/>
      <c r="GV220" s="7"/>
      <c r="GW220" s="7"/>
      <c r="GX220" s="7"/>
      <c r="GY220" s="7"/>
      <c r="GZ220" s="7"/>
      <c r="HA220" s="7"/>
      <c r="HB220" s="7"/>
      <c r="HC220" s="7"/>
      <c r="HD220" s="7"/>
      <c r="HE220" s="7"/>
      <c r="HF220" s="7"/>
      <c r="HG220" s="7"/>
      <c r="HH220" s="7"/>
      <c r="HI220" s="7"/>
      <c r="HJ220" s="7"/>
      <c r="HK220" s="7"/>
      <c r="HL220" s="7"/>
      <c r="HM220" s="7"/>
      <c r="HN220" s="7"/>
      <c r="HO220" s="7"/>
      <c r="HP220" s="7"/>
      <c r="HQ220" s="7"/>
      <c r="HR220" s="7"/>
      <c r="HS220" s="7"/>
      <c r="HT220" s="7"/>
      <c r="HU220" s="7"/>
      <c r="HV220" s="7"/>
      <c r="HW220" s="7"/>
      <c r="HX220" s="7"/>
      <c r="HY220" s="7"/>
      <c r="HZ220" s="7"/>
      <c r="IA220" s="7"/>
      <c r="IB220" s="7"/>
      <c r="IC220" s="7"/>
      <c r="ID220" s="7"/>
      <c r="IE220" s="7"/>
      <c r="IF220" s="7"/>
      <c r="IG220" s="7"/>
      <c r="IH220" s="7"/>
      <c r="II220" s="7"/>
      <c r="IJ220" s="7"/>
      <c r="IK220" s="7"/>
      <c r="IL220" s="7"/>
      <c r="IM220" s="7"/>
      <c r="IN220" s="7"/>
      <c r="IO220" s="7"/>
      <c r="IP220" s="7"/>
      <c r="IQ220" s="7"/>
      <c r="IR220" s="7"/>
      <c r="IS220" s="7"/>
      <c r="IT220" s="7"/>
      <c r="IU220" s="7"/>
      <c r="IV220" s="7"/>
      <c r="IW220" s="7"/>
      <c r="IX220" s="7"/>
      <c r="IY220" s="7"/>
      <c r="IZ220" s="7"/>
      <c r="JA220" s="7"/>
      <c r="JB220" s="7"/>
      <c r="JC220" s="7"/>
      <c r="JD220" s="7"/>
      <c r="JE220" s="7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5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7"/>
      <c r="EQ221" s="7"/>
      <c r="ER221" s="7"/>
      <c r="ES221" s="88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2"/>
      <c r="FI221" s="2"/>
      <c r="FJ221" s="2"/>
      <c r="FK221" s="2"/>
      <c r="FL221" s="2"/>
      <c r="FM221" s="2"/>
      <c r="FN221" s="7"/>
      <c r="FO221" s="7"/>
      <c r="FP221" s="7"/>
      <c r="FQ221" s="88"/>
      <c r="FR221" s="7"/>
      <c r="FS221" s="7"/>
      <c r="FT221" s="7"/>
      <c r="FU221" s="7"/>
      <c r="FV221" s="7"/>
      <c r="FW221" s="7"/>
      <c r="FX221" s="7"/>
      <c r="FY221" s="7"/>
      <c r="FZ221" s="7"/>
      <c r="GA221" s="7"/>
      <c r="GB221" s="7"/>
      <c r="GC221" s="7"/>
      <c r="GD221" s="7"/>
      <c r="GE221" s="7"/>
      <c r="GF221" s="7"/>
      <c r="GG221" s="7"/>
      <c r="GH221" s="7"/>
      <c r="GI221" s="7"/>
      <c r="GJ221" s="7"/>
      <c r="GK221" s="7"/>
      <c r="GL221" s="7"/>
      <c r="GM221" s="7"/>
      <c r="GN221" s="7"/>
      <c r="GO221" s="7"/>
      <c r="GP221" s="7"/>
      <c r="GQ221" s="7"/>
      <c r="GR221" s="7"/>
      <c r="GS221" s="7"/>
      <c r="GT221" s="7"/>
      <c r="GU221" s="7"/>
      <c r="GV221" s="7"/>
      <c r="GW221" s="7"/>
      <c r="GX221" s="7"/>
      <c r="GY221" s="7"/>
      <c r="GZ221" s="7"/>
      <c r="HA221" s="7"/>
      <c r="HB221" s="7"/>
      <c r="HC221" s="7"/>
      <c r="HD221" s="7"/>
      <c r="HE221" s="7"/>
      <c r="HF221" s="7"/>
      <c r="HG221" s="7"/>
      <c r="HH221" s="7"/>
      <c r="HI221" s="7"/>
      <c r="HJ221" s="7"/>
      <c r="HK221" s="7"/>
      <c r="HL221" s="7"/>
      <c r="HM221" s="7"/>
      <c r="HN221" s="7"/>
      <c r="HO221" s="7"/>
      <c r="HP221" s="7"/>
      <c r="HQ221" s="7"/>
      <c r="HR221" s="7"/>
      <c r="HS221" s="7"/>
      <c r="HT221" s="7"/>
      <c r="HU221" s="7"/>
      <c r="HV221" s="7"/>
      <c r="HW221" s="7"/>
      <c r="HX221" s="7"/>
      <c r="HY221" s="7"/>
      <c r="HZ221" s="7"/>
      <c r="IA221" s="7"/>
      <c r="IB221" s="7"/>
      <c r="IC221" s="7"/>
      <c r="ID221" s="7"/>
      <c r="IE221" s="7"/>
      <c r="IF221" s="7"/>
      <c r="IG221" s="7"/>
      <c r="IH221" s="7"/>
      <c r="II221" s="7"/>
      <c r="IJ221" s="7"/>
      <c r="IK221" s="7"/>
      <c r="IL221" s="7"/>
      <c r="IM221" s="7"/>
      <c r="IN221" s="7"/>
      <c r="IO221" s="7"/>
      <c r="IP221" s="7"/>
      <c r="IQ221" s="7"/>
      <c r="IR221" s="7"/>
      <c r="IS221" s="7"/>
      <c r="IT221" s="7"/>
      <c r="IU221" s="7"/>
      <c r="IV221" s="7"/>
      <c r="IW221" s="7"/>
      <c r="IX221" s="7"/>
      <c r="IY221" s="7"/>
      <c r="IZ221" s="7"/>
      <c r="JA221" s="7"/>
      <c r="JB221" s="7"/>
      <c r="JC221" s="7"/>
      <c r="JD221" s="7"/>
      <c r="JE221" s="7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5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7"/>
      <c r="EQ222" s="7"/>
      <c r="ER222" s="7"/>
      <c r="ES222" s="88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2"/>
      <c r="FI222" s="2"/>
      <c r="FJ222" s="2"/>
      <c r="FK222" s="2"/>
      <c r="FL222" s="2"/>
      <c r="FM222" s="2"/>
      <c r="FN222" s="7"/>
      <c r="FO222" s="7"/>
      <c r="FP222" s="7"/>
      <c r="FQ222" s="88"/>
      <c r="FR222" s="7"/>
      <c r="FS222" s="7"/>
      <c r="FT222" s="7"/>
      <c r="FU222" s="7"/>
      <c r="FV222" s="7"/>
      <c r="FW222" s="7"/>
      <c r="FX222" s="7"/>
      <c r="FY222" s="7"/>
      <c r="FZ222" s="7"/>
      <c r="GA222" s="7"/>
      <c r="GB222" s="7"/>
      <c r="GC222" s="7"/>
      <c r="GD222" s="7"/>
      <c r="GE222" s="7"/>
      <c r="GF222" s="7"/>
      <c r="GG222" s="7"/>
      <c r="GH222" s="7"/>
      <c r="GI222" s="7"/>
      <c r="GJ222" s="7"/>
      <c r="GK222" s="7"/>
      <c r="GL222" s="7"/>
      <c r="GM222" s="7"/>
      <c r="GN222" s="7"/>
      <c r="GO222" s="7"/>
      <c r="GP222" s="7"/>
      <c r="GQ222" s="7"/>
      <c r="GR222" s="7"/>
      <c r="GS222" s="7"/>
      <c r="GT222" s="7"/>
      <c r="GU222" s="7"/>
      <c r="GV222" s="7"/>
      <c r="GW222" s="7"/>
      <c r="GX222" s="7"/>
      <c r="GY222" s="7"/>
      <c r="GZ222" s="7"/>
      <c r="HA222" s="7"/>
      <c r="HB222" s="7"/>
      <c r="HC222" s="7"/>
      <c r="HD222" s="7"/>
      <c r="HE222" s="7"/>
      <c r="HF222" s="7"/>
      <c r="HG222" s="7"/>
      <c r="HH222" s="7"/>
      <c r="HI222" s="7"/>
      <c r="HJ222" s="7"/>
      <c r="HK222" s="7"/>
      <c r="HL222" s="7"/>
      <c r="HM222" s="7"/>
      <c r="HN222" s="7"/>
      <c r="HO222" s="7"/>
      <c r="HP222" s="7"/>
      <c r="HQ222" s="7"/>
      <c r="HR222" s="7"/>
      <c r="HS222" s="7"/>
      <c r="HT222" s="7"/>
      <c r="HU222" s="7"/>
      <c r="HV222" s="7"/>
      <c r="HW222" s="7"/>
      <c r="HX222" s="7"/>
      <c r="HY222" s="7"/>
      <c r="HZ222" s="7"/>
      <c r="IA222" s="7"/>
      <c r="IB222" s="7"/>
      <c r="IC222" s="7"/>
      <c r="ID222" s="7"/>
      <c r="IE222" s="7"/>
      <c r="IF222" s="7"/>
      <c r="IG222" s="7"/>
      <c r="IH222" s="7"/>
      <c r="II222" s="7"/>
      <c r="IJ222" s="7"/>
      <c r="IK222" s="7"/>
      <c r="IL222" s="7"/>
      <c r="IM222" s="7"/>
      <c r="IN222" s="7"/>
      <c r="IO222" s="7"/>
      <c r="IP222" s="7"/>
      <c r="IQ222" s="7"/>
      <c r="IR222" s="7"/>
      <c r="IS222" s="7"/>
      <c r="IT222" s="7"/>
      <c r="IU222" s="7"/>
      <c r="IV222" s="7"/>
      <c r="IW222" s="7"/>
      <c r="IX222" s="7"/>
      <c r="IY222" s="7"/>
      <c r="IZ222" s="7"/>
      <c r="JA222" s="7"/>
      <c r="JB222" s="7"/>
      <c r="JC222" s="7"/>
      <c r="JD222" s="7"/>
      <c r="JE222" s="7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5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7"/>
      <c r="EQ223" s="7"/>
      <c r="ER223" s="7"/>
      <c r="ES223" s="88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2"/>
      <c r="FI223" s="2"/>
      <c r="FJ223" s="2"/>
      <c r="FK223" s="2"/>
      <c r="FL223" s="2"/>
      <c r="FM223" s="2"/>
      <c r="FN223" s="7"/>
      <c r="FO223" s="7"/>
      <c r="FP223" s="7"/>
      <c r="FQ223" s="88"/>
      <c r="FR223" s="7"/>
      <c r="FS223" s="7"/>
      <c r="FT223" s="7"/>
      <c r="FU223" s="7"/>
      <c r="FV223" s="7"/>
      <c r="FW223" s="7"/>
      <c r="FX223" s="7"/>
      <c r="FY223" s="7"/>
      <c r="FZ223" s="7"/>
      <c r="GA223" s="7"/>
      <c r="GB223" s="7"/>
      <c r="GC223" s="7"/>
      <c r="GD223" s="7"/>
      <c r="GE223" s="7"/>
      <c r="GF223" s="7"/>
      <c r="GG223" s="7"/>
      <c r="GH223" s="7"/>
      <c r="GI223" s="7"/>
      <c r="GJ223" s="7"/>
      <c r="GK223" s="7"/>
      <c r="GL223" s="7"/>
      <c r="GM223" s="7"/>
      <c r="GN223" s="7"/>
      <c r="GO223" s="7"/>
      <c r="GP223" s="7"/>
      <c r="GQ223" s="7"/>
      <c r="GR223" s="7"/>
      <c r="GS223" s="7"/>
      <c r="GT223" s="7"/>
      <c r="GU223" s="7"/>
      <c r="GV223" s="7"/>
      <c r="GW223" s="7"/>
      <c r="GX223" s="7"/>
      <c r="GY223" s="7"/>
      <c r="GZ223" s="7"/>
      <c r="HA223" s="7"/>
      <c r="HB223" s="7"/>
      <c r="HC223" s="7"/>
      <c r="HD223" s="7"/>
      <c r="HE223" s="7"/>
      <c r="HF223" s="7"/>
      <c r="HG223" s="7"/>
      <c r="HH223" s="7"/>
      <c r="HI223" s="7"/>
      <c r="HJ223" s="7"/>
      <c r="HK223" s="7"/>
      <c r="HL223" s="7"/>
      <c r="HM223" s="7"/>
      <c r="HN223" s="7"/>
      <c r="HO223" s="7"/>
      <c r="HP223" s="7"/>
      <c r="HQ223" s="7"/>
      <c r="HR223" s="7"/>
      <c r="HS223" s="7"/>
      <c r="HT223" s="7"/>
      <c r="HU223" s="7"/>
      <c r="HV223" s="7"/>
      <c r="HW223" s="7"/>
      <c r="HX223" s="7"/>
      <c r="HY223" s="7"/>
      <c r="HZ223" s="7"/>
      <c r="IA223" s="7"/>
      <c r="IB223" s="7"/>
      <c r="IC223" s="7"/>
      <c r="ID223" s="7"/>
      <c r="IE223" s="7"/>
      <c r="IF223" s="7"/>
      <c r="IG223" s="7"/>
      <c r="IH223" s="7"/>
      <c r="II223" s="7"/>
      <c r="IJ223" s="7"/>
      <c r="IK223" s="7"/>
      <c r="IL223" s="7"/>
      <c r="IM223" s="7"/>
      <c r="IN223" s="7"/>
      <c r="IO223" s="7"/>
      <c r="IP223" s="7"/>
      <c r="IQ223" s="7"/>
      <c r="IR223" s="7"/>
      <c r="IS223" s="7"/>
      <c r="IT223" s="7"/>
      <c r="IU223" s="7"/>
      <c r="IV223" s="7"/>
      <c r="IW223" s="7"/>
      <c r="IX223" s="7"/>
      <c r="IY223" s="7"/>
      <c r="IZ223" s="7"/>
      <c r="JA223" s="7"/>
      <c r="JB223" s="7"/>
      <c r="JC223" s="7"/>
      <c r="JD223" s="7"/>
      <c r="JE223" s="7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5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7"/>
      <c r="EQ224" s="7"/>
      <c r="ER224" s="7"/>
      <c r="ES224" s="88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  <c r="FH224" s="2"/>
      <c r="FI224" s="2"/>
      <c r="FJ224" s="2"/>
      <c r="FK224" s="2"/>
      <c r="FL224" s="2"/>
      <c r="FM224" s="2"/>
      <c r="FN224" s="7"/>
      <c r="FO224" s="7"/>
      <c r="FP224" s="7"/>
      <c r="FQ224" s="88"/>
      <c r="FR224" s="7"/>
      <c r="FS224" s="7"/>
      <c r="FT224" s="7"/>
      <c r="FU224" s="7"/>
      <c r="FV224" s="7"/>
      <c r="FW224" s="7"/>
      <c r="FX224" s="7"/>
      <c r="FY224" s="7"/>
      <c r="FZ224" s="7"/>
      <c r="GA224" s="7"/>
      <c r="GB224" s="7"/>
      <c r="GC224" s="7"/>
      <c r="GD224" s="7"/>
      <c r="GE224" s="7"/>
      <c r="GF224" s="7"/>
      <c r="GG224" s="7"/>
      <c r="GH224" s="7"/>
      <c r="GI224" s="7"/>
      <c r="GJ224" s="7"/>
      <c r="GK224" s="7"/>
      <c r="GL224" s="7"/>
      <c r="GM224" s="7"/>
      <c r="GN224" s="7"/>
      <c r="GO224" s="7"/>
      <c r="GP224" s="7"/>
      <c r="GQ224" s="7"/>
      <c r="GR224" s="7"/>
      <c r="GS224" s="7"/>
      <c r="GT224" s="7"/>
      <c r="GU224" s="7"/>
      <c r="GV224" s="7"/>
      <c r="GW224" s="7"/>
      <c r="GX224" s="7"/>
      <c r="GY224" s="7"/>
      <c r="GZ224" s="7"/>
      <c r="HA224" s="7"/>
      <c r="HB224" s="7"/>
      <c r="HC224" s="7"/>
      <c r="HD224" s="7"/>
      <c r="HE224" s="7"/>
      <c r="HF224" s="7"/>
      <c r="HG224" s="7"/>
      <c r="HH224" s="7"/>
      <c r="HI224" s="7"/>
      <c r="HJ224" s="7"/>
      <c r="HK224" s="7"/>
      <c r="HL224" s="7"/>
      <c r="HM224" s="7"/>
      <c r="HN224" s="7"/>
      <c r="HO224" s="7"/>
      <c r="HP224" s="7"/>
      <c r="HQ224" s="7"/>
      <c r="HR224" s="7"/>
      <c r="HS224" s="7"/>
      <c r="HT224" s="7"/>
      <c r="HU224" s="7"/>
      <c r="HV224" s="7"/>
      <c r="HW224" s="7"/>
      <c r="HX224" s="7"/>
      <c r="HY224" s="7"/>
      <c r="HZ224" s="7"/>
      <c r="IA224" s="7"/>
      <c r="IB224" s="7"/>
      <c r="IC224" s="7"/>
      <c r="ID224" s="7"/>
      <c r="IE224" s="7"/>
      <c r="IF224" s="7"/>
      <c r="IG224" s="7"/>
      <c r="IH224" s="7"/>
      <c r="II224" s="7"/>
      <c r="IJ224" s="7"/>
      <c r="IK224" s="7"/>
      <c r="IL224" s="7"/>
      <c r="IM224" s="7"/>
      <c r="IN224" s="7"/>
      <c r="IO224" s="7"/>
      <c r="IP224" s="7"/>
      <c r="IQ224" s="7"/>
      <c r="IR224" s="7"/>
      <c r="IS224" s="7"/>
      <c r="IT224" s="7"/>
      <c r="IU224" s="7"/>
      <c r="IV224" s="7"/>
      <c r="IW224" s="7"/>
      <c r="IX224" s="7"/>
      <c r="IY224" s="7"/>
      <c r="IZ224" s="7"/>
      <c r="JA224" s="7"/>
      <c r="JB224" s="7"/>
      <c r="JC224" s="7"/>
      <c r="JD224" s="7"/>
      <c r="JE224" s="7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5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7"/>
      <c r="EQ225" s="7"/>
      <c r="ER225" s="7"/>
      <c r="ES225" s="88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2"/>
      <c r="FI225" s="2"/>
      <c r="FJ225" s="2"/>
      <c r="FK225" s="2"/>
      <c r="FL225" s="2"/>
      <c r="FM225" s="2"/>
      <c r="FN225" s="7"/>
      <c r="FO225" s="7"/>
      <c r="FP225" s="7"/>
      <c r="FQ225" s="88"/>
      <c r="FR225" s="7"/>
      <c r="FS225" s="7"/>
      <c r="FT225" s="7"/>
      <c r="FU225" s="7"/>
      <c r="FV225" s="7"/>
      <c r="FW225" s="7"/>
      <c r="FX225" s="7"/>
      <c r="FY225" s="7"/>
      <c r="FZ225" s="7"/>
      <c r="GA225" s="7"/>
      <c r="GB225" s="7"/>
      <c r="GC225" s="7"/>
      <c r="GD225" s="7"/>
      <c r="GE225" s="7"/>
      <c r="GF225" s="7"/>
      <c r="GG225" s="7"/>
      <c r="GH225" s="7"/>
      <c r="GI225" s="7"/>
      <c r="GJ225" s="7"/>
      <c r="GK225" s="7"/>
      <c r="GL225" s="7"/>
      <c r="GM225" s="7"/>
      <c r="GN225" s="7"/>
      <c r="GO225" s="7"/>
      <c r="GP225" s="7"/>
      <c r="GQ225" s="7"/>
      <c r="GR225" s="7"/>
      <c r="GS225" s="7"/>
      <c r="GT225" s="7"/>
      <c r="GU225" s="7"/>
      <c r="GV225" s="7"/>
      <c r="GW225" s="7"/>
      <c r="GX225" s="7"/>
      <c r="GY225" s="7"/>
      <c r="GZ225" s="7"/>
      <c r="HA225" s="7"/>
      <c r="HB225" s="7"/>
      <c r="HC225" s="7"/>
      <c r="HD225" s="7"/>
      <c r="HE225" s="7"/>
      <c r="HF225" s="7"/>
      <c r="HG225" s="7"/>
      <c r="HH225" s="7"/>
      <c r="HI225" s="7"/>
      <c r="HJ225" s="7"/>
      <c r="HK225" s="7"/>
      <c r="HL225" s="7"/>
      <c r="HM225" s="7"/>
      <c r="HN225" s="7"/>
      <c r="HO225" s="7"/>
      <c r="HP225" s="7"/>
      <c r="HQ225" s="7"/>
      <c r="HR225" s="7"/>
      <c r="HS225" s="7"/>
      <c r="HT225" s="7"/>
      <c r="HU225" s="7"/>
      <c r="HV225" s="7"/>
      <c r="HW225" s="7"/>
      <c r="HX225" s="7"/>
      <c r="HY225" s="7"/>
      <c r="HZ225" s="7"/>
      <c r="IA225" s="7"/>
      <c r="IB225" s="7"/>
      <c r="IC225" s="7"/>
      <c r="ID225" s="7"/>
      <c r="IE225" s="7"/>
      <c r="IF225" s="7"/>
      <c r="IG225" s="7"/>
      <c r="IH225" s="7"/>
      <c r="II225" s="7"/>
      <c r="IJ225" s="7"/>
      <c r="IK225" s="7"/>
      <c r="IL225" s="7"/>
      <c r="IM225" s="7"/>
      <c r="IN225" s="7"/>
      <c r="IO225" s="7"/>
      <c r="IP225" s="7"/>
      <c r="IQ225" s="7"/>
      <c r="IR225" s="7"/>
      <c r="IS225" s="7"/>
      <c r="IT225" s="7"/>
      <c r="IU225" s="7"/>
      <c r="IV225" s="7"/>
      <c r="IW225" s="7"/>
      <c r="IX225" s="7"/>
      <c r="IY225" s="7"/>
      <c r="IZ225" s="7"/>
      <c r="JA225" s="7"/>
      <c r="JB225" s="7"/>
      <c r="JC225" s="7"/>
      <c r="JD225" s="7"/>
      <c r="JE225" s="7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5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7"/>
      <c r="EQ226" s="7"/>
      <c r="ER226" s="7"/>
      <c r="ES226" s="88"/>
      <c r="ET226" s="7"/>
      <c r="EU226" s="7"/>
      <c r="EV226" s="7"/>
      <c r="EW226" s="7"/>
      <c r="EX226" s="7"/>
      <c r="EY226" s="7"/>
      <c r="EZ226" s="7"/>
      <c r="FA226" s="7"/>
      <c r="FB226" s="7"/>
      <c r="FC226" s="7"/>
      <c r="FD226" s="7"/>
      <c r="FE226" s="7"/>
      <c r="FF226" s="7"/>
      <c r="FG226" s="7"/>
      <c r="FH226" s="2"/>
      <c r="FI226" s="2"/>
      <c r="FJ226" s="2"/>
      <c r="FK226" s="2"/>
      <c r="FL226" s="2"/>
      <c r="FM226" s="2"/>
      <c r="FN226" s="7"/>
      <c r="FO226" s="7"/>
      <c r="FP226" s="7"/>
      <c r="FQ226" s="88"/>
      <c r="FR226" s="7"/>
      <c r="FS226" s="7"/>
      <c r="FT226" s="7"/>
      <c r="FU226" s="7"/>
      <c r="FV226" s="7"/>
      <c r="FW226" s="7"/>
      <c r="FX226" s="7"/>
      <c r="FY226" s="7"/>
      <c r="FZ226" s="7"/>
      <c r="GA226" s="7"/>
      <c r="GB226" s="7"/>
      <c r="GC226" s="7"/>
      <c r="GD226" s="7"/>
      <c r="GE226" s="7"/>
      <c r="GF226" s="7"/>
      <c r="GG226" s="7"/>
      <c r="GH226" s="7"/>
      <c r="GI226" s="7"/>
      <c r="GJ226" s="7"/>
      <c r="GK226" s="7"/>
      <c r="GL226" s="7"/>
      <c r="GM226" s="7"/>
      <c r="GN226" s="7"/>
      <c r="GO226" s="7"/>
      <c r="GP226" s="7"/>
      <c r="GQ226" s="7"/>
      <c r="GR226" s="7"/>
      <c r="GS226" s="7"/>
      <c r="GT226" s="7"/>
      <c r="GU226" s="7"/>
      <c r="GV226" s="7"/>
      <c r="GW226" s="7"/>
      <c r="GX226" s="7"/>
      <c r="GY226" s="7"/>
      <c r="GZ226" s="7"/>
      <c r="HA226" s="7"/>
      <c r="HB226" s="7"/>
      <c r="HC226" s="7"/>
      <c r="HD226" s="7"/>
      <c r="HE226" s="7"/>
      <c r="HF226" s="7"/>
      <c r="HG226" s="7"/>
      <c r="HH226" s="7"/>
      <c r="HI226" s="7"/>
      <c r="HJ226" s="7"/>
      <c r="HK226" s="7"/>
      <c r="HL226" s="7"/>
      <c r="HM226" s="7"/>
      <c r="HN226" s="7"/>
      <c r="HO226" s="7"/>
      <c r="HP226" s="7"/>
      <c r="HQ226" s="7"/>
      <c r="HR226" s="7"/>
      <c r="HS226" s="7"/>
      <c r="HT226" s="7"/>
      <c r="HU226" s="7"/>
      <c r="HV226" s="7"/>
      <c r="HW226" s="7"/>
      <c r="HX226" s="7"/>
      <c r="HY226" s="7"/>
      <c r="HZ226" s="7"/>
      <c r="IA226" s="7"/>
      <c r="IB226" s="7"/>
      <c r="IC226" s="7"/>
      <c r="ID226" s="7"/>
      <c r="IE226" s="7"/>
      <c r="IF226" s="7"/>
      <c r="IG226" s="7"/>
      <c r="IH226" s="7"/>
      <c r="II226" s="7"/>
      <c r="IJ226" s="7"/>
      <c r="IK226" s="7"/>
      <c r="IL226" s="7"/>
      <c r="IM226" s="7"/>
      <c r="IN226" s="7"/>
      <c r="IO226" s="7"/>
      <c r="IP226" s="7"/>
      <c r="IQ226" s="7"/>
      <c r="IR226" s="7"/>
      <c r="IS226" s="7"/>
      <c r="IT226" s="7"/>
      <c r="IU226" s="7"/>
      <c r="IV226" s="7"/>
      <c r="IW226" s="7"/>
      <c r="IX226" s="7"/>
      <c r="IY226" s="7"/>
      <c r="IZ226" s="7"/>
      <c r="JA226" s="7"/>
      <c r="JB226" s="7"/>
      <c r="JC226" s="7"/>
      <c r="JD226" s="7"/>
      <c r="JE226" s="7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5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7"/>
      <c r="EQ227" s="7"/>
      <c r="ER227" s="7"/>
      <c r="ES227" s="88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E227" s="7"/>
      <c r="FF227" s="7"/>
      <c r="FG227" s="7"/>
      <c r="FH227" s="2"/>
      <c r="FI227" s="2"/>
      <c r="FJ227" s="2"/>
      <c r="FK227" s="2"/>
      <c r="FL227" s="2"/>
      <c r="FM227" s="2"/>
      <c r="FN227" s="7"/>
      <c r="FO227" s="7"/>
      <c r="FP227" s="7"/>
      <c r="FQ227" s="88"/>
      <c r="FR227" s="7"/>
      <c r="FS227" s="7"/>
      <c r="FT227" s="7"/>
      <c r="FU227" s="7"/>
      <c r="FV227" s="7"/>
      <c r="FW227" s="7"/>
      <c r="FX227" s="7"/>
      <c r="FY227" s="7"/>
      <c r="FZ227" s="7"/>
      <c r="GA227" s="7"/>
      <c r="GB227" s="7"/>
      <c r="GC227" s="7"/>
      <c r="GD227" s="7"/>
      <c r="GE227" s="7"/>
      <c r="GF227" s="7"/>
      <c r="GG227" s="7"/>
      <c r="GH227" s="7"/>
      <c r="GI227" s="7"/>
      <c r="GJ227" s="7"/>
      <c r="GK227" s="7"/>
      <c r="GL227" s="7"/>
      <c r="GM227" s="7"/>
      <c r="GN227" s="7"/>
      <c r="GO227" s="7"/>
      <c r="GP227" s="7"/>
      <c r="GQ227" s="7"/>
      <c r="GR227" s="7"/>
      <c r="GS227" s="7"/>
      <c r="GT227" s="7"/>
      <c r="GU227" s="7"/>
      <c r="GV227" s="7"/>
      <c r="GW227" s="7"/>
      <c r="GX227" s="7"/>
      <c r="GY227" s="7"/>
      <c r="GZ227" s="7"/>
      <c r="HA227" s="7"/>
      <c r="HB227" s="7"/>
      <c r="HC227" s="7"/>
      <c r="HD227" s="7"/>
      <c r="HE227" s="7"/>
      <c r="HF227" s="7"/>
      <c r="HG227" s="7"/>
      <c r="HH227" s="7"/>
      <c r="HI227" s="7"/>
      <c r="HJ227" s="7"/>
      <c r="HK227" s="7"/>
      <c r="HL227" s="7"/>
      <c r="HM227" s="7"/>
      <c r="HN227" s="7"/>
      <c r="HO227" s="7"/>
      <c r="HP227" s="7"/>
      <c r="HQ227" s="7"/>
      <c r="HR227" s="7"/>
      <c r="HS227" s="7"/>
      <c r="HT227" s="7"/>
      <c r="HU227" s="7"/>
      <c r="HV227" s="7"/>
      <c r="HW227" s="7"/>
      <c r="HX227" s="7"/>
      <c r="HY227" s="7"/>
      <c r="HZ227" s="7"/>
      <c r="IA227" s="7"/>
      <c r="IB227" s="7"/>
      <c r="IC227" s="7"/>
      <c r="ID227" s="7"/>
      <c r="IE227" s="7"/>
      <c r="IF227" s="7"/>
      <c r="IG227" s="7"/>
      <c r="IH227" s="7"/>
      <c r="II227" s="7"/>
      <c r="IJ227" s="7"/>
      <c r="IK227" s="7"/>
      <c r="IL227" s="7"/>
      <c r="IM227" s="7"/>
      <c r="IN227" s="7"/>
      <c r="IO227" s="7"/>
      <c r="IP227" s="7"/>
      <c r="IQ227" s="7"/>
      <c r="IR227" s="7"/>
      <c r="IS227" s="7"/>
      <c r="IT227" s="7"/>
      <c r="IU227" s="7"/>
      <c r="IV227" s="7"/>
      <c r="IW227" s="7"/>
      <c r="IX227" s="7"/>
      <c r="IY227" s="7"/>
      <c r="IZ227" s="7"/>
      <c r="JA227" s="7"/>
      <c r="JB227" s="7"/>
      <c r="JC227" s="7"/>
      <c r="JD227" s="7"/>
      <c r="JE227" s="7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5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7"/>
      <c r="EQ228" s="7"/>
      <c r="ER228" s="7"/>
      <c r="ES228" s="88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  <c r="FH228" s="2"/>
      <c r="FI228" s="2"/>
      <c r="FJ228" s="2"/>
      <c r="FK228" s="2"/>
      <c r="FL228" s="2"/>
      <c r="FM228" s="2"/>
      <c r="FN228" s="7"/>
      <c r="FO228" s="7"/>
      <c r="FP228" s="7"/>
      <c r="FQ228" s="88"/>
      <c r="FR228" s="7"/>
      <c r="FS228" s="7"/>
      <c r="FT228" s="7"/>
      <c r="FU228" s="7"/>
      <c r="FV228" s="7"/>
      <c r="FW228" s="7"/>
      <c r="FX228" s="7"/>
      <c r="FY228" s="7"/>
      <c r="FZ228" s="7"/>
      <c r="GA228" s="7"/>
      <c r="GB228" s="7"/>
      <c r="GC228" s="7"/>
      <c r="GD228" s="7"/>
      <c r="GE228" s="7"/>
      <c r="GF228" s="7"/>
      <c r="GG228" s="7"/>
      <c r="GH228" s="7"/>
      <c r="GI228" s="7"/>
      <c r="GJ228" s="7"/>
      <c r="GK228" s="7"/>
      <c r="GL228" s="7"/>
      <c r="GM228" s="7"/>
      <c r="GN228" s="7"/>
      <c r="GO228" s="7"/>
      <c r="GP228" s="7"/>
      <c r="GQ228" s="7"/>
      <c r="GR228" s="7"/>
      <c r="GS228" s="7"/>
      <c r="GT228" s="7"/>
      <c r="GU228" s="7"/>
      <c r="GV228" s="7"/>
      <c r="GW228" s="7"/>
      <c r="GX228" s="7"/>
      <c r="GY228" s="7"/>
      <c r="GZ228" s="7"/>
      <c r="HA228" s="7"/>
      <c r="HB228" s="7"/>
      <c r="HC228" s="7"/>
      <c r="HD228" s="7"/>
      <c r="HE228" s="7"/>
      <c r="HF228" s="7"/>
      <c r="HG228" s="7"/>
      <c r="HH228" s="7"/>
      <c r="HI228" s="7"/>
      <c r="HJ228" s="7"/>
      <c r="HK228" s="7"/>
      <c r="HL228" s="7"/>
      <c r="HM228" s="7"/>
      <c r="HN228" s="7"/>
      <c r="HO228" s="7"/>
      <c r="HP228" s="7"/>
      <c r="HQ228" s="7"/>
      <c r="HR228" s="7"/>
      <c r="HS228" s="7"/>
      <c r="HT228" s="7"/>
      <c r="HU228" s="7"/>
      <c r="HV228" s="7"/>
      <c r="HW228" s="7"/>
      <c r="HX228" s="7"/>
      <c r="HY228" s="7"/>
      <c r="HZ228" s="7"/>
      <c r="IA228" s="7"/>
      <c r="IB228" s="7"/>
      <c r="IC228" s="7"/>
      <c r="ID228" s="7"/>
      <c r="IE228" s="7"/>
      <c r="IF228" s="7"/>
      <c r="IG228" s="7"/>
      <c r="IH228" s="7"/>
      <c r="II228" s="7"/>
      <c r="IJ228" s="7"/>
      <c r="IK228" s="7"/>
      <c r="IL228" s="7"/>
      <c r="IM228" s="7"/>
      <c r="IN228" s="7"/>
      <c r="IO228" s="7"/>
      <c r="IP228" s="7"/>
      <c r="IQ228" s="7"/>
      <c r="IR228" s="7"/>
      <c r="IS228" s="7"/>
      <c r="IT228" s="7"/>
      <c r="IU228" s="7"/>
      <c r="IV228" s="7"/>
      <c r="IW228" s="7"/>
      <c r="IX228" s="7"/>
      <c r="IY228" s="7"/>
      <c r="IZ228" s="7"/>
      <c r="JA228" s="7"/>
      <c r="JB228" s="7"/>
      <c r="JC228" s="7"/>
      <c r="JD228" s="7"/>
      <c r="JE228" s="7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5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7"/>
      <c r="EQ229" s="7"/>
      <c r="ER229" s="7"/>
      <c r="ES229" s="88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2"/>
      <c r="FI229" s="2"/>
      <c r="FJ229" s="2"/>
      <c r="FK229" s="2"/>
      <c r="FL229" s="2"/>
      <c r="FM229" s="2"/>
      <c r="FN229" s="7"/>
      <c r="FO229" s="7"/>
      <c r="FP229" s="7"/>
      <c r="FQ229" s="88"/>
      <c r="FR229" s="7"/>
      <c r="FS229" s="7"/>
      <c r="FT229" s="7"/>
      <c r="FU229" s="7"/>
      <c r="FV229" s="7"/>
      <c r="FW229" s="7"/>
      <c r="FX229" s="7"/>
      <c r="FY229" s="7"/>
      <c r="FZ229" s="7"/>
      <c r="GA229" s="7"/>
      <c r="GB229" s="7"/>
      <c r="GC229" s="7"/>
      <c r="GD229" s="7"/>
      <c r="GE229" s="7"/>
      <c r="GF229" s="7"/>
      <c r="GG229" s="7"/>
      <c r="GH229" s="7"/>
      <c r="GI229" s="7"/>
      <c r="GJ229" s="7"/>
      <c r="GK229" s="7"/>
      <c r="GL229" s="7"/>
      <c r="GM229" s="7"/>
      <c r="GN229" s="7"/>
      <c r="GO229" s="7"/>
      <c r="GP229" s="7"/>
      <c r="GQ229" s="7"/>
      <c r="GR229" s="7"/>
      <c r="GS229" s="7"/>
      <c r="GT229" s="7"/>
      <c r="GU229" s="7"/>
      <c r="GV229" s="7"/>
      <c r="GW229" s="7"/>
      <c r="GX229" s="7"/>
      <c r="GY229" s="7"/>
      <c r="GZ229" s="7"/>
      <c r="HA229" s="7"/>
      <c r="HB229" s="7"/>
      <c r="HC229" s="7"/>
      <c r="HD229" s="7"/>
      <c r="HE229" s="7"/>
      <c r="HF229" s="7"/>
      <c r="HG229" s="7"/>
      <c r="HH229" s="7"/>
      <c r="HI229" s="7"/>
      <c r="HJ229" s="7"/>
      <c r="HK229" s="7"/>
      <c r="HL229" s="7"/>
      <c r="HM229" s="7"/>
      <c r="HN229" s="7"/>
      <c r="HO229" s="7"/>
      <c r="HP229" s="7"/>
      <c r="HQ229" s="7"/>
      <c r="HR229" s="7"/>
      <c r="HS229" s="7"/>
      <c r="HT229" s="7"/>
      <c r="HU229" s="7"/>
      <c r="HV229" s="7"/>
      <c r="HW229" s="7"/>
      <c r="HX229" s="7"/>
      <c r="HY229" s="7"/>
      <c r="HZ229" s="7"/>
      <c r="IA229" s="7"/>
      <c r="IB229" s="7"/>
      <c r="IC229" s="7"/>
      <c r="ID229" s="7"/>
      <c r="IE229" s="7"/>
      <c r="IF229" s="7"/>
      <c r="IG229" s="7"/>
      <c r="IH229" s="7"/>
      <c r="II229" s="7"/>
      <c r="IJ229" s="7"/>
      <c r="IK229" s="7"/>
      <c r="IL229" s="7"/>
      <c r="IM229" s="7"/>
      <c r="IN229" s="7"/>
      <c r="IO229" s="7"/>
      <c r="IP229" s="7"/>
      <c r="IQ229" s="7"/>
      <c r="IR229" s="7"/>
      <c r="IS229" s="7"/>
      <c r="IT229" s="7"/>
      <c r="IU229" s="7"/>
      <c r="IV229" s="7"/>
      <c r="IW229" s="7"/>
      <c r="IX229" s="7"/>
      <c r="IY229" s="7"/>
      <c r="IZ229" s="7"/>
      <c r="JA229" s="7"/>
      <c r="JB229" s="7"/>
      <c r="JC229" s="7"/>
      <c r="JD229" s="7"/>
      <c r="JE229" s="7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5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7"/>
      <c r="EQ230" s="7"/>
      <c r="ER230" s="7"/>
      <c r="ES230" s="88"/>
      <c r="ET230" s="7"/>
      <c r="EU230" s="7"/>
      <c r="EV230" s="7"/>
      <c r="EW230" s="7"/>
      <c r="EX230" s="7"/>
      <c r="EY230" s="7"/>
      <c r="EZ230" s="7"/>
      <c r="FA230" s="7"/>
      <c r="FB230" s="7"/>
      <c r="FC230" s="7"/>
      <c r="FD230" s="7"/>
      <c r="FE230" s="7"/>
      <c r="FF230" s="7"/>
      <c r="FG230" s="7"/>
      <c r="FH230" s="2"/>
      <c r="FI230" s="2"/>
      <c r="FJ230" s="2"/>
      <c r="FK230" s="2"/>
      <c r="FL230" s="2"/>
      <c r="FM230" s="2"/>
      <c r="FN230" s="7"/>
      <c r="FO230" s="7"/>
      <c r="FP230" s="7"/>
      <c r="FQ230" s="88"/>
      <c r="FR230" s="7"/>
      <c r="FS230" s="7"/>
      <c r="FT230" s="7"/>
      <c r="FU230" s="7"/>
      <c r="FV230" s="7"/>
      <c r="FW230" s="7"/>
      <c r="FX230" s="7"/>
      <c r="FY230" s="7"/>
      <c r="FZ230" s="7"/>
      <c r="GA230" s="7"/>
      <c r="GB230" s="7"/>
      <c r="GC230" s="7"/>
      <c r="GD230" s="7"/>
      <c r="GE230" s="7"/>
      <c r="GF230" s="7"/>
      <c r="GG230" s="7"/>
      <c r="GH230" s="7"/>
      <c r="GI230" s="7"/>
      <c r="GJ230" s="7"/>
      <c r="GK230" s="7"/>
      <c r="GL230" s="7"/>
      <c r="GM230" s="7"/>
      <c r="GN230" s="7"/>
      <c r="GO230" s="7"/>
      <c r="GP230" s="7"/>
      <c r="GQ230" s="7"/>
      <c r="GR230" s="7"/>
      <c r="GS230" s="7"/>
      <c r="GT230" s="7"/>
      <c r="GU230" s="7"/>
      <c r="GV230" s="7"/>
      <c r="GW230" s="7"/>
      <c r="GX230" s="7"/>
      <c r="GY230" s="7"/>
      <c r="GZ230" s="7"/>
      <c r="HA230" s="7"/>
      <c r="HB230" s="7"/>
      <c r="HC230" s="7"/>
      <c r="HD230" s="7"/>
      <c r="HE230" s="7"/>
      <c r="HF230" s="7"/>
      <c r="HG230" s="7"/>
      <c r="HH230" s="7"/>
      <c r="HI230" s="7"/>
      <c r="HJ230" s="7"/>
      <c r="HK230" s="7"/>
      <c r="HL230" s="7"/>
      <c r="HM230" s="7"/>
      <c r="HN230" s="7"/>
      <c r="HO230" s="7"/>
      <c r="HP230" s="7"/>
      <c r="HQ230" s="7"/>
      <c r="HR230" s="7"/>
      <c r="HS230" s="7"/>
      <c r="HT230" s="7"/>
      <c r="HU230" s="7"/>
      <c r="HV230" s="7"/>
      <c r="HW230" s="7"/>
      <c r="HX230" s="7"/>
      <c r="HY230" s="7"/>
      <c r="HZ230" s="7"/>
      <c r="IA230" s="7"/>
      <c r="IB230" s="7"/>
      <c r="IC230" s="7"/>
      <c r="ID230" s="7"/>
      <c r="IE230" s="7"/>
      <c r="IF230" s="7"/>
      <c r="IG230" s="7"/>
      <c r="IH230" s="7"/>
      <c r="II230" s="7"/>
      <c r="IJ230" s="7"/>
      <c r="IK230" s="7"/>
      <c r="IL230" s="7"/>
      <c r="IM230" s="7"/>
      <c r="IN230" s="7"/>
      <c r="IO230" s="7"/>
      <c r="IP230" s="7"/>
      <c r="IQ230" s="7"/>
      <c r="IR230" s="7"/>
      <c r="IS230" s="7"/>
      <c r="IT230" s="7"/>
      <c r="IU230" s="7"/>
      <c r="IV230" s="7"/>
      <c r="IW230" s="7"/>
      <c r="IX230" s="7"/>
      <c r="IY230" s="7"/>
      <c r="IZ230" s="7"/>
      <c r="JA230" s="7"/>
      <c r="JB230" s="7"/>
      <c r="JC230" s="7"/>
      <c r="JD230" s="7"/>
      <c r="JE230" s="7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5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7"/>
      <c r="EQ231" s="7"/>
      <c r="ER231" s="7"/>
      <c r="ES231" s="88"/>
      <c r="ET231" s="7"/>
      <c r="EU231" s="7"/>
      <c r="EV231" s="7"/>
      <c r="EW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2"/>
      <c r="FI231" s="2"/>
      <c r="FJ231" s="2"/>
      <c r="FK231" s="2"/>
      <c r="FL231" s="2"/>
      <c r="FM231" s="2"/>
      <c r="FN231" s="7"/>
      <c r="FO231" s="7"/>
      <c r="FP231" s="7"/>
      <c r="FQ231" s="88"/>
      <c r="FR231" s="7"/>
      <c r="FS231" s="7"/>
      <c r="FT231" s="7"/>
      <c r="FU231" s="7"/>
      <c r="FV231" s="7"/>
      <c r="FW231" s="7"/>
      <c r="FX231" s="7"/>
      <c r="FY231" s="7"/>
      <c r="FZ231" s="7"/>
      <c r="GA231" s="7"/>
      <c r="GB231" s="7"/>
      <c r="GC231" s="7"/>
      <c r="GD231" s="7"/>
      <c r="GE231" s="7"/>
      <c r="GF231" s="7"/>
      <c r="GG231" s="7"/>
      <c r="GH231" s="7"/>
      <c r="GI231" s="7"/>
      <c r="GJ231" s="7"/>
      <c r="GK231" s="7"/>
      <c r="GL231" s="7"/>
      <c r="GM231" s="7"/>
      <c r="GN231" s="7"/>
      <c r="GO231" s="7"/>
      <c r="GP231" s="7"/>
      <c r="GQ231" s="7"/>
      <c r="GR231" s="7"/>
      <c r="GS231" s="7"/>
      <c r="GT231" s="7"/>
      <c r="GU231" s="7"/>
      <c r="GV231" s="7"/>
      <c r="GW231" s="7"/>
      <c r="GX231" s="7"/>
      <c r="GY231" s="7"/>
      <c r="GZ231" s="7"/>
      <c r="HA231" s="7"/>
      <c r="HB231" s="7"/>
      <c r="HC231" s="7"/>
      <c r="HD231" s="7"/>
      <c r="HE231" s="7"/>
      <c r="HF231" s="7"/>
      <c r="HG231" s="7"/>
      <c r="HH231" s="7"/>
      <c r="HI231" s="7"/>
      <c r="HJ231" s="7"/>
      <c r="HK231" s="7"/>
      <c r="HL231" s="7"/>
      <c r="HM231" s="7"/>
      <c r="HN231" s="7"/>
      <c r="HO231" s="7"/>
      <c r="HP231" s="7"/>
      <c r="HQ231" s="7"/>
      <c r="HR231" s="7"/>
      <c r="HS231" s="7"/>
      <c r="HT231" s="7"/>
      <c r="HU231" s="7"/>
      <c r="HV231" s="7"/>
      <c r="HW231" s="7"/>
      <c r="HX231" s="7"/>
      <c r="HY231" s="7"/>
      <c r="HZ231" s="7"/>
      <c r="IA231" s="7"/>
      <c r="IB231" s="7"/>
      <c r="IC231" s="7"/>
      <c r="ID231" s="7"/>
      <c r="IE231" s="7"/>
      <c r="IF231" s="7"/>
      <c r="IG231" s="7"/>
      <c r="IH231" s="7"/>
      <c r="II231" s="7"/>
      <c r="IJ231" s="7"/>
      <c r="IK231" s="7"/>
      <c r="IL231" s="7"/>
      <c r="IM231" s="7"/>
      <c r="IN231" s="7"/>
      <c r="IO231" s="7"/>
      <c r="IP231" s="7"/>
      <c r="IQ231" s="7"/>
      <c r="IR231" s="7"/>
      <c r="IS231" s="7"/>
      <c r="IT231" s="7"/>
      <c r="IU231" s="7"/>
      <c r="IV231" s="7"/>
      <c r="IW231" s="7"/>
      <c r="IX231" s="7"/>
      <c r="IY231" s="7"/>
      <c r="IZ231" s="7"/>
      <c r="JA231" s="7"/>
      <c r="JB231" s="7"/>
      <c r="JC231" s="7"/>
      <c r="JD231" s="7"/>
      <c r="JE231" s="7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5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7"/>
      <c r="EQ232" s="7"/>
      <c r="ER232" s="7"/>
      <c r="ES232" s="88"/>
      <c r="ET232" s="7"/>
      <c r="EU232" s="7"/>
      <c r="EV232" s="7"/>
      <c r="EW232" s="7"/>
      <c r="EX232" s="7"/>
      <c r="EY232" s="7"/>
      <c r="EZ232" s="7"/>
      <c r="FA232" s="7"/>
      <c r="FB232" s="7"/>
      <c r="FC232" s="7"/>
      <c r="FD232" s="7"/>
      <c r="FE232" s="7"/>
      <c r="FF232" s="7"/>
      <c r="FG232" s="7"/>
      <c r="FH232" s="2"/>
      <c r="FI232" s="2"/>
      <c r="FJ232" s="2"/>
      <c r="FK232" s="2"/>
      <c r="FL232" s="2"/>
      <c r="FM232" s="2"/>
      <c r="FN232" s="7"/>
      <c r="FO232" s="7"/>
      <c r="FP232" s="7"/>
      <c r="FQ232" s="88"/>
      <c r="FR232" s="7"/>
      <c r="FS232" s="7"/>
      <c r="FT232" s="7"/>
      <c r="FU232" s="7"/>
      <c r="FV232" s="7"/>
      <c r="FW232" s="7"/>
      <c r="FX232" s="7"/>
      <c r="FY232" s="7"/>
      <c r="FZ232" s="7"/>
      <c r="GA232" s="7"/>
      <c r="GB232" s="7"/>
      <c r="GC232" s="7"/>
      <c r="GD232" s="7"/>
      <c r="GE232" s="7"/>
      <c r="GF232" s="7"/>
      <c r="GG232" s="7"/>
      <c r="GH232" s="7"/>
      <c r="GI232" s="7"/>
      <c r="GJ232" s="7"/>
      <c r="GK232" s="7"/>
      <c r="GL232" s="7"/>
      <c r="GM232" s="7"/>
      <c r="GN232" s="7"/>
      <c r="GO232" s="7"/>
      <c r="GP232" s="7"/>
      <c r="GQ232" s="7"/>
      <c r="GR232" s="7"/>
      <c r="GS232" s="7"/>
      <c r="GT232" s="7"/>
      <c r="GU232" s="7"/>
      <c r="GV232" s="7"/>
      <c r="GW232" s="7"/>
      <c r="GX232" s="7"/>
      <c r="GY232" s="7"/>
      <c r="GZ232" s="7"/>
      <c r="HA232" s="7"/>
      <c r="HB232" s="7"/>
      <c r="HC232" s="7"/>
      <c r="HD232" s="7"/>
      <c r="HE232" s="7"/>
      <c r="HF232" s="7"/>
      <c r="HG232" s="7"/>
      <c r="HH232" s="7"/>
      <c r="HI232" s="7"/>
      <c r="HJ232" s="7"/>
      <c r="HK232" s="7"/>
      <c r="HL232" s="7"/>
      <c r="HM232" s="7"/>
      <c r="HN232" s="7"/>
      <c r="HO232" s="7"/>
      <c r="HP232" s="7"/>
      <c r="HQ232" s="7"/>
      <c r="HR232" s="7"/>
      <c r="HS232" s="7"/>
      <c r="HT232" s="7"/>
      <c r="HU232" s="7"/>
      <c r="HV232" s="7"/>
      <c r="HW232" s="7"/>
      <c r="HX232" s="7"/>
      <c r="HY232" s="7"/>
      <c r="HZ232" s="7"/>
      <c r="IA232" s="7"/>
      <c r="IB232" s="7"/>
      <c r="IC232" s="7"/>
      <c r="ID232" s="7"/>
      <c r="IE232" s="7"/>
      <c r="IF232" s="7"/>
      <c r="IG232" s="7"/>
      <c r="IH232" s="7"/>
      <c r="II232" s="7"/>
      <c r="IJ232" s="7"/>
      <c r="IK232" s="7"/>
      <c r="IL232" s="7"/>
      <c r="IM232" s="7"/>
      <c r="IN232" s="7"/>
      <c r="IO232" s="7"/>
      <c r="IP232" s="7"/>
      <c r="IQ232" s="7"/>
      <c r="IR232" s="7"/>
      <c r="IS232" s="7"/>
      <c r="IT232" s="7"/>
      <c r="IU232" s="7"/>
      <c r="IV232" s="7"/>
      <c r="IW232" s="7"/>
      <c r="IX232" s="7"/>
      <c r="IY232" s="7"/>
      <c r="IZ232" s="7"/>
      <c r="JA232" s="7"/>
      <c r="JB232" s="7"/>
      <c r="JC232" s="7"/>
      <c r="JD232" s="7"/>
      <c r="JE232" s="7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5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7"/>
      <c r="EQ233" s="7"/>
      <c r="ER233" s="7"/>
      <c r="ES233" s="88"/>
      <c r="ET233" s="7"/>
      <c r="EU233" s="7"/>
      <c r="EV233" s="7"/>
      <c r="EW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2"/>
      <c r="FI233" s="2"/>
      <c r="FJ233" s="2"/>
      <c r="FK233" s="2"/>
      <c r="FL233" s="2"/>
      <c r="FM233" s="2"/>
      <c r="FN233" s="7"/>
      <c r="FO233" s="7"/>
      <c r="FP233" s="7"/>
      <c r="FQ233" s="88"/>
      <c r="FR233" s="7"/>
      <c r="FS233" s="7"/>
      <c r="FT233" s="7"/>
      <c r="FU233" s="7"/>
      <c r="FV233" s="7"/>
      <c r="FW233" s="7"/>
      <c r="FX233" s="7"/>
      <c r="FY233" s="7"/>
      <c r="FZ233" s="7"/>
      <c r="GA233" s="7"/>
      <c r="GB233" s="7"/>
      <c r="GC233" s="7"/>
      <c r="GD233" s="7"/>
      <c r="GE233" s="7"/>
      <c r="GF233" s="7"/>
      <c r="GG233" s="7"/>
      <c r="GH233" s="7"/>
      <c r="GI233" s="7"/>
      <c r="GJ233" s="7"/>
      <c r="GK233" s="7"/>
      <c r="GL233" s="7"/>
      <c r="GM233" s="7"/>
      <c r="GN233" s="7"/>
      <c r="GO233" s="7"/>
      <c r="GP233" s="7"/>
      <c r="GQ233" s="7"/>
      <c r="GR233" s="7"/>
      <c r="GS233" s="7"/>
      <c r="GT233" s="7"/>
      <c r="GU233" s="7"/>
      <c r="GV233" s="7"/>
      <c r="GW233" s="7"/>
      <c r="GX233" s="7"/>
      <c r="GY233" s="7"/>
      <c r="GZ233" s="7"/>
      <c r="HA233" s="7"/>
      <c r="HB233" s="7"/>
      <c r="HC233" s="7"/>
      <c r="HD233" s="7"/>
      <c r="HE233" s="7"/>
      <c r="HF233" s="7"/>
      <c r="HG233" s="7"/>
      <c r="HH233" s="7"/>
      <c r="HI233" s="7"/>
      <c r="HJ233" s="7"/>
      <c r="HK233" s="7"/>
      <c r="HL233" s="7"/>
      <c r="HM233" s="7"/>
      <c r="HN233" s="7"/>
      <c r="HO233" s="7"/>
      <c r="HP233" s="7"/>
      <c r="HQ233" s="7"/>
      <c r="HR233" s="7"/>
      <c r="HS233" s="7"/>
      <c r="HT233" s="7"/>
      <c r="HU233" s="7"/>
      <c r="HV233" s="7"/>
      <c r="HW233" s="7"/>
      <c r="HX233" s="7"/>
      <c r="HY233" s="7"/>
      <c r="HZ233" s="7"/>
      <c r="IA233" s="7"/>
      <c r="IB233" s="7"/>
      <c r="IC233" s="7"/>
      <c r="ID233" s="7"/>
      <c r="IE233" s="7"/>
      <c r="IF233" s="7"/>
      <c r="IG233" s="7"/>
      <c r="IH233" s="7"/>
      <c r="II233" s="7"/>
      <c r="IJ233" s="7"/>
      <c r="IK233" s="7"/>
      <c r="IL233" s="7"/>
      <c r="IM233" s="7"/>
      <c r="IN233" s="7"/>
      <c r="IO233" s="7"/>
      <c r="IP233" s="7"/>
      <c r="IQ233" s="7"/>
      <c r="IR233" s="7"/>
      <c r="IS233" s="7"/>
      <c r="IT233" s="7"/>
      <c r="IU233" s="7"/>
      <c r="IV233" s="7"/>
      <c r="IW233" s="7"/>
      <c r="IX233" s="7"/>
      <c r="IY233" s="7"/>
      <c r="IZ233" s="7"/>
      <c r="JA233" s="7"/>
      <c r="JB233" s="7"/>
      <c r="JC233" s="7"/>
      <c r="JD233" s="7"/>
      <c r="JE233" s="7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5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7"/>
      <c r="EQ234" s="7"/>
      <c r="ER234" s="7"/>
      <c r="ES234" s="88"/>
      <c r="ET234" s="7"/>
      <c r="EU234" s="7"/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  <c r="FH234" s="2"/>
      <c r="FI234" s="2"/>
      <c r="FJ234" s="2"/>
      <c r="FK234" s="2"/>
      <c r="FL234" s="2"/>
      <c r="FM234" s="2"/>
      <c r="FN234" s="7"/>
      <c r="FO234" s="7"/>
      <c r="FP234" s="7"/>
      <c r="FQ234" s="88"/>
      <c r="FR234" s="7"/>
      <c r="FS234" s="7"/>
      <c r="FT234" s="7"/>
      <c r="FU234" s="7"/>
      <c r="FV234" s="7"/>
      <c r="FW234" s="7"/>
      <c r="FX234" s="7"/>
      <c r="FY234" s="7"/>
      <c r="FZ234" s="7"/>
      <c r="GA234" s="7"/>
      <c r="GB234" s="7"/>
      <c r="GC234" s="7"/>
      <c r="GD234" s="7"/>
      <c r="GE234" s="7"/>
      <c r="GF234" s="7"/>
      <c r="GG234" s="7"/>
      <c r="GH234" s="7"/>
      <c r="GI234" s="7"/>
      <c r="GJ234" s="7"/>
      <c r="GK234" s="7"/>
      <c r="GL234" s="7"/>
      <c r="GM234" s="7"/>
      <c r="GN234" s="7"/>
      <c r="GO234" s="7"/>
      <c r="GP234" s="7"/>
      <c r="GQ234" s="7"/>
      <c r="GR234" s="7"/>
      <c r="GS234" s="7"/>
      <c r="GT234" s="7"/>
      <c r="GU234" s="7"/>
      <c r="GV234" s="7"/>
      <c r="GW234" s="7"/>
      <c r="GX234" s="7"/>
      <c r="GY234" s="7"/>
      <c r="GZ234" s="7"/>
      <c r="HA234" s="7"/>
      <c r="HB234" s="7"/>
      <c r="HC234" s="7"/>
      <c r="HD234" s="7"/>
      <c r="HE234" s="7"/>
      <c r="HF234" s="7"/>
      <c r="HG234" s="7"/>
      <c r="HH234" s="7"/>
      <c r="HI234" s="7"/>
      <c r="HJ234" s="7"/>
      <c r="HK234" s="7"/>
      <c r="HL234" s="7"/>
      <c r="HM234" s="7"/>
      <c r="HN234" s="7"/>
      <c r="HO234" s="7"/>
      <c r="HP234" s="7"/>
      <c r="HQ234" s="7"/>
      <c r="HR234" s="7"/>
      <c r="HS234" s="7"/>
      <c r="HT234" s="7"/>
      <c r="HU234" s="7"/>
      <c r="HV234" s="7"/>
      <c r="HW234" s="7"/>
      <c r="HX234" s="7"/>
      <c r="HY234" s="7"/>
      <c r="HZ234" s="7"/>
      <c r="IA234" s="7"/>
      <c r="IB234" s="7"/>
      <c r="IC234" s="7"/>
      <c r="ID234" s="7"/>
      <c r="IE234" s="7"/>
      <c r="IF234" s="7"/>
      <c r="IG234" s="7"/>
      <c r="IH234" s="7"/>
      <c r="II234" s="7"/>
      <c r="IJ234" s="7"/>
      <c r="IK234" s="7"/>
      <c r="IL234" s="7"/>
      <c r="IM234" s="7"/>
      <c r="IN234" s="7"/>
      <c r="IO234" s="7"/>
      <c r="IP234" s="7"/>
      <c r="IQ234" s="7"/>
      <c r="IR234" s="7"/>
      <c r="IS234" s="7"/>
      <c r="IT234" s="7"/>
      <c r="IU234" s="7"/>
      <c r="IV234" s="7"/>
      <c r="IW234" s="7"/>
      <c r="IX234" s="7"/>
      <c r="IY234" s="7"/>
      <c r="IZ234" s="7"/>
      <c r="JA234" s="7"/>
      <c r="JB234" s="7"/>
      <c r="JC234" s="7"/>
      <c r="JD234" s="7"/>
      <c r="JE234" s="7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5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7"/>
      <c r="EQ235" s="7"/>
      <c r="ER235" s="7"/>
      <c r="ES235" s="88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2"/>
      <c r="FI235" s="2"/>
      <c r="FJ235" s="2"/>
      <c r="FK235" s="2"/>
      <c r="FL235" s="2"/>
      <c r="FM235" s="2"/>
      <c r="FN235" s="7"/>
      <c r="FO235" s="7"/>
      <c r="FP235" s="7"/>
      <c r="FQ235" s="88"/>
      <c r="FR235" s="7"/>
      <c r="FS235" s="7"/>
      <c r="FT235" s="7"/>
      <c r="FU235" s="7"/>
      <c r="FV235" s="7"/>
      <c r="FW235" s="7"/>
      <c r="FX235" s="7"/>
      <c r="FY235" s="7"/>
      <c r="FZ235" s="7"/>
      <c r="GA235" s="7"/>
      <c r="GB235" s="7"/>
      <c r="GC235" s="7"/>
      <c r="GD235" s="7"/>
      <c r="GE235" s="7"/>
      <c r="GF235" s="7"/>
      <c r="GG235" s="7"/>
      <c r="GH235" s="7"/>
      <c r="GI235" s="7"/>
      <c r="GJ235" s="7"/>
      <c r="GK235" s="7"/>
      <c r="GL235" s="7"/>
      <c r="GM235" s="7"/>
      <c r="GN235" s="7"/>
      <c r="GO235" s="7"/>
      <c r="GP235" s="7"/>
      <c r="GQ235" s="7"/>
      <c r="GR235" s="7"/>
      <c r="GS235" s="7"/>
      <c r="GT235" s="7"/>
      <c r="GU235" s="7"/>
      <c r="GV235" s="7"/>
      <c r="GW235" s="7"/>
      <c r="GX235" s="7"/>
      <c r="GY235" s="7"/>
      <c r="GZ235" s="7"/>
      <c r="HA235" s="7"/>
      <c r="HB235" s="7"/>
      <c r="HC235" s="7"/>
      <c r="HD235" s="7"/>
      <c r="HE235" s="7"/>
      <c r="HF235" s="7"/>
      <c r="HG235" s="7"/>
      <c r="HH235" s="7"/>
      <c r="HI235" s="7"/>
      <c r="HJ235" s="7"/>
      <c r="HK235" s="7"/>
      <c r="HL235" s="7"/>
      <c r="HM235" s="7"/>
      <c r="HN235" s="7"/>
      <c r="HO235" s="7"/>
      <c r="HP235" s="7"/>
      <c r="HQ235" s="7"/>
      <c r="HR235" s="7"/>
      <c r="HS235" s="7"/>
      <c r="HT235" s="7"/>
      <c r="HU235" s="7"/>
      <c r="HV235" s="7"/>
      <c r="HW235" s="7"/>
      <c r="HX235" s="7"/>
      <c r="HY235" s="7"/>
      <c r="HZ235" s="7"/>
      <c r="IA235" s="7"/>
      <c r="IB235" s="7"/>
      <c r="IC235" s="7"/>
      <c r="ID235" s="7"/>
      <c r="IE235" s="7"/>
      <c r="IF235" s="7"/>
      <c r="IG235" s="7"/>
      <c r="IH235" s="7"/>
      <c r="II235" s="7"/>
      <c r="IJ235" s="7"/>
      <c r="IK235" s="7"/>
      <c r="IL235" s="7"/>
      <c r="IM235" s="7"/>
      <c r="IN235" s="7"/>
      <c r="IO235" s="7"/>
      <c r="IP235" s="7"/>
      <c r="IQ235" s="7"/>
      <c r="IR235" s="7"/>
      <c r="IS235" s="7"/>
      <c r="IT235" s="7"/>
      <c r="IU235" s="7"/>
      <c r="IV235" s="7"/>
      <c r="IW235" s="7"/>
      <c r="IX235" s="7"/>
      <c r="IY235" s="7"/>
      <c r="IZ235" s="7"/>
      <c r="JA235" s="7"/>
      <c r="JB235" s="7"/>
      <c r="JC235" s="7"/>
      <c r="JD235" s="7"/>
      <c r="JE235" s="7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5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7"/>
      <c r="EQ236" s="7"/>
      <c r="ER236" s="7"/>
      <c r="ES236" s="88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2"/>
      <c r="FI236" s="2"/>
      <c r="FJ236" s="2"/>
      <c r="FK236" s="2"/>
      <c r="FL236" s="2"/>
      <c r="FM236" s="2"/>
      <c r="FN236" s="7"/>
      <c r="FO236" s="7"/>
      <c r="FP236" s="7"/>
      <c r="FQ236" s="88"/>
      <c r="FR236" s="7"/>
      <c r="FS236" s="7"/>
      <c r="FT236" s="7"/>
      <c r="FU236" s="7"/>
      <c r="FV236" s="7"/>
      <c r="FW236" s="7"/>
      <c r="FX236" s="7"/>
      <c r="FY236" s="7"/>
      <c r="FZ236" s="7"/>
      <c r="GA236" s="7"/>
      <c r="GB236" s="7"/>
      <c r="GC236" s="7"/>
      <c r="GD236" s="7"/>
      <c r="GE236" s="7"/>
      <c r="GF236" s="7"/>
      <c r="GG236" s="7"/>
      <c r="GH236" s="7"/>
      <c r="GI236" s="7"/>
      <c r="GJ236" s="7"/>
      <c r="GK236" s="7"/>
      <c r="GL236" s="7"/>
      <c r="GM236" s="7"/>
      <c r="GN236" s="7"/>
      <c r="GO236" s="7"/>
      <c r="GP236" s="7"/>
      <c r="GQ236" s="7"/>
      <c r="GR236" s="7"/>
      <c r="GS236" s="7"/>
      <c r="GT236" s="7"/>
      <c r="GU236" s="7"/>
      <c r="GV236" s="7"/>
      <c r="GW236" s="7"/>
      <c r="GX236" s="7"/>
      <c r="GY236" s="7"/>
      <c r="GZ236" s="7"/>
      <c r="HA236" s="7"/>
      <c r="HB236" s="7"/>
      <c r="HC236" s="7"/>
      <c r="HD236" s="7"/>
      <c r="HE236" s="7"/>
      <c r="HF236" s="7"/>
      <c r="HG236" s="7"/>
      <c r="HH236" s="7"/>
      <c r="HI236" s="7"/>
      <c r="HJ236" s="7"/>
      <c r="HK236" s="7"/>
      <c r="HL236" s="7"/>
      <c r="HM236" s="7"/>
      <c r="HN236" s="7"/>
      <c r="HO236" s="7"/>
      <c r="HP236" s="7"/>
      <c r="HQ236" s="7"/>
      <c r="HR236" s="7"/>
      <c r="HS236" s="7"/>
      <c r="HT236" s="7"/>
      <c r="HU236" s="7"/>
      <c r="HV236" s="7"/>
      <c r="HW236" s="7"/>
      <c r="HX236" s="7"/>
      <c r="HY236" s="7"/>
      <c r="HZ236" s="7"/>
      <c r="IA236" s="7"/>
      <c r="IB236" s="7"/>
      <c r="IC236" s="7"/>
      <c r="ID236" s="7"/>
      <c r="IE236" s="7"/>
      <c r="IF236" s="7"/>
      <c r="IG236" s="7"/>
      <c r="IH236" s="7"/>
      <c r="II236" s="7"/>
      <c r="IJ236" s="7"/>
      <c r="IK236" s="7"/>
      <c r="IL236" s="7"/>
      <c r="IM236" s="7"/>
      <c r="IN236" s="7"/>
      <c r="IO236" s="7"/>
      <c r="IP236" s="7"/>
      <c r="IQ236" s="7"/>
      <c r="IR236" s="7"/>
      <c r="IS236" s="7"/>
      <c r="IT236" s="7"/>
      <c r="IU236" s="7"/>
      <c r="IV236" s="7"/>
      <c r="IW236" s="7"/>
      <c r="IX236" s="7"/>
      <c r="IY236" s="7"/>
      <c r="IZ236" s="7"/>
      <c r="JA236" s="7"/>
      <c r="JB236" s="7"/>
      <c r="JC236" s="7"/>
      <c r="JD236" s="7"/>
      <c r="JE236" s="7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5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7"/>
      <c r="EQ237" s="7"/>
      <c r="ER237" s="7"/>
      <c r="ES237" s="88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2"/>
      <c r="FI237" s="2"/>
      <c r="FJ237" s="2"/>
      <c r="FK237" s="2"/>
      <c r="FL237" s="2"/>
      <c r="FM237" s="2"/>
      <c r="FN237" s="7"/>
      <c r="FO237" s="7"/>
      <c r="FP237" s="7"/>
      <c r="FQ237" s="88"/>
      <c r="FR237" s="7"/>
      <c r="FS237" s="7"/>
      <c r="FT237" s="7"/>
      <c r="FU237" s="7"/>
      <c r="FV237" s="7"/>
      <c r="FW237" s="7"/>
      <c r="FX237" s="7"/>
      <c r="FY237" s="7"/>
      <c r="FZ237" s="7"/>
      <c r="GA237" s="7"/>
      <c r="GB237" s="7"/>
      <c r="GC237" s="7"/>
      <c r="GD237" s="7"/>
      <c r="GE237" s="7"/>
      <c r="GF237" s="7"/>
      <c r="GG237" s="7"/>
      <c r="GH237" s="7"/>
      <c r="GI237" s="7"/>
      <c r="GJ237" s="7"/>
      <c r="GK237" s="7"/>
      <c r="GL237" s="7"/>
      <c r="GM237" s="7"/>
      <c r="GN237" s="7"/>
      <c r="GO237" s="7"/>
      <c r="GP237" s="7"/>
      <c r="GQ237" s="7"/>
      <c r="GR237" s="7"/>
      <c r="GS237" s="7"/>
      <c r="GT237" s="7"/>
      <c r="GU237" s="7"/>
      <c r="GV237" s="7"/>
      <c r="GW237" s="7"/>
      <c r="GX237" s="7"/>
      <c r="GY237" s="7"/>
      <c r="GZ237" s="7"/>
      <c r="HA237" s="7"/>
      <c r="HB237" s="7"/>
      <c r="HC237" s="7"/>
      <c r="HD237" s="7"/>
      <c r="HE237" s="7"/>
      <c r="HF237" s="7"/>
      <c r="HG237" s="7"/>
      <c r="HH237" s="7"/>
      <c r="HI237" s="7"/>
      <c r="HJ237" s="7"/>
      <c r="HK237" s="7"/>
      <c r="HL237" s="7"/>
      <c r="HM237" s="7"/>
      <c r="HN237" s="7"/>
      <c r="HO237" s="7"/>
      <c r="HP237" s="7"/>
      <c r="HQ237" s="7"/>
      <c r="HR237" s="7"/>
      <c r="HS237" s="7"/>
      <c r="HT237" s="7"/>
      <c r="HU237" s="7"/>
      <c r="HV237" s="7"/>
      <c r="HW237" s="7"/>
      <c r="HX237" s="7"/>
      <c r="HY237" s="7"/>
      <c r="HZ237" s="7"/>
      <c r="IA237" s="7"/>
      <c r="IB237" s="7"/>
      <c r="IC237" s="7"/>
      <c r="ID237" s="7"/>
      <c r="IE237" s="7"/>
      <c r="IF237" s="7"/>
      <c r="IG237" s="7"/>
      <c r="IH237" s="7"/>
      <c r="II237" s="7"/>
      <c r="IJ237" s="7"/>
      <c r="IK237" s="7"/>
      <c r="IL237" s="7"/>
      <c r="IM237" s="7"/>
      <c r="IN237" s="7"/>
      <c r="IO237" s="7"/>
      <c r="IP237" s="7"/>
      <c r="IQ237" s="7"/>
      <c r="IR237" s="7"/>
      <c r="IS237" s="7"/>
      <c r="IT237" s="7"/>
      <c r="IU237" s="7"/>
      <c r="IV237" s="7"/>
      <c r="IW237" s="7"/>
      <c r="IX237" s="7"/>
      <c r="IY237" s="7"/>
      <c r="IZ237" s="7"/>
      <c r="JA237" s="7"/>
      <c r="JB237" s="7"/>
      <c r="JC237" s="7"/>
      <c r="JD237" s="7"/>
      <c r="JE237" s="7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5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7"/>
      <c r="EQ238" s="7"/>
      <c r="ER238" s="7"/>
      <c r="ES238" s="88"/>
      <c r="ET238" s="7"/>
      <c r="EU238" s="7"/>
      <c r="EV238" s="7"/>
      <c r="EW238" s="7"/>
      <c r="EX238" s="7"/>
      <c r="EY238" s="7"/>
      <c r="EZ238" s="7"/>
      <c r="FA238" s="7"/>
      <c r="FB238" s="7"/>
      <c r="FC238" s="7"/>
      <c r="FD238" s="7"/>
      <c r="FE238" s="7"/>
      <c r="FF238" s="7"/>
      <c r="FG238" s="7"/>
      <c r="FH238" s="2"/>
      <c r="FI238" s="2"/>
      <c r="FJ238" s="2"/>
      <c r="FK238" s="2"/>
      <c r="FL238" s="2"/>
      <c r="FM238" s="2"/>
      <c r="FN238" s="7"/>
      <c r="FO238" s="7"/>
      <c r="FP238" s="7"/>
      <c r="FQ238" s="88"/>
      <c r="FR238" s="7"/>
      <c r="FS238" s="7"/>
      <c r="FT238" s="7"/>
      <c r="FU238" s="7"/>
      <c r="FV238" s="7"/>
      <c r="FW238" s="7"/>
      <c r="FX238" s="7"/>
      <c r="FY238" s="7"/>
      <c r="FZ238" s="7"/>
      <c r="GA238" s="7"/>
      <c r="GB238" s="7"/>
      <c r="GC238" s="7"/>
      <c r="GD238" s="7"/>
      <c r="GE238" s="7"/>
      <c r="GF238" s="7"/>
      <c r="GG238" s="7"/>
      <c r="GH238" s="7"/>
      <c r="GI238" s="7"/>
      <c r="GJ238" s="7"/>
      <c r="GK238" s="7"/>
      <c r="GL238" s="7"/>
      <c r="GM238" s="7"/>
      <c r="GN238" s="7"/>
      <c r="GO238" s="7"/>
      <c r="GP238" s="7"/>
      <c r="GQ238" s="7"/>
      <c r="GR238" s="7"/>
      <c r="GS238" s="7"/>
      <c r="GT238" s="7"/>
      <c r="GU238" s="7"/>
      <c r="GV238" s="7"/>
      <c r="GW238" s="7"/>
      <c r="GX238" s="7"/>
      <c r="GY238" s="7"/>
      <c r="GZ238" s="7"/>
      <c r="HA238" s="7"/>
      <c r="HB238" s="7"/>
      <c r="HC238" s="7"/>
      <c r="HD238" s="7"/>
      <c r="HE238" s="7"/>
      <c r="HF238" s="7"/>
      <c r="HG238" s="7"/>
      <c r="HH238" s="7"/>
      <c r="HI238" s="7"/>
      <c r="HJ238" s="7"/>
      <c r="HK238" s="7"/>
      <c r="HL238" s="7"/>
      <c r="HM238" s="7"/>
      <c r="HN238" s="7"/>
      <c r="HO238" s="7"/>
      <c r="HP238" s="7"/>
      <c r="HQ238" s="7"/>
      <c r="HR238" s="7"/>
      <c r="HS238" s="7"/>
      <c r="HT238" s="7"/>
      <c r="HU238" s="7"/>
      <c r="HV238" s="7"/>
      <c r="HW238" s="7"/>
      <c r="HX238" s="7"/>
      <c r="HY238" s="7"/>
      <c r="HZ238" s="7"/>
      <c r="IA238" s="7"/>
      <c r="IB238" s="7"/>
      <c r="IC238" s="7"/>
      <c r="ID238" s="7"/>
      <c r="IE238" s="7"/>
      <c r="IF238" s="7"/>
      <c r="IG238" s="7"/>
      <c r="IH238" s="7"/>
      <c r="II238" s="7"/>
      <c r="IJ238" s="7"/>
      <c r="IK238" s="7"/>
      <c r="IL238" s="7"/>
      <c r="IM238" s="7"/>
      <c r="IN238" s="7"/>
      <c r="IO238" s="7"/>
      <c r="IP238" s="7"/>
      <c r="IQ238" s="7"/>
      <c r="IR238" s="7"/>
      <c r="IS238" s="7"/>
      <c r="IT238" s="7"/>
      <c r="IU238" s="7"/>
      <c r="IV238" s="7"/>
      <c r="IW238" s="7"/>
      <c r="IX238" s="7"/>
      <c r="IY238" s="7"/>
      <c r="IZ238" s="7"/>
      <c r="JA238" s="7"/>
      <c r="JB238" s="7"/>
      <c r="JC238" s="7"/>
      <c r="JD238" s="7"/>
      <c r="JE238" s="7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5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7"/>
      <c r="EQ239" s="7"/>
      <c r="ER239" s="7"/>
      <c r="ES239" s="88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2"/>
      <c r="FI239" s="2"/>
      <c r="FJ239" s="2"/>
      <c r="FK239" s="2"/>
      <c r="FL239" s="2"/>
      <c r="FM239" s="2"/>
      <c r="FN239" s="7"/>
      <c r="FO239" s="7"/>
      <c r="FP239" s="7"/>
      <c r="FQ239" s="88"/>
      <c r="FR239" s="7"/>
      <c r="FS239" s="7"/>
      <c r="FT239" s="7"/>
      <c r="FU239" s="7"/>
      <c r="FV239" s="7"/>
      <c r="FW239" s="7"/>
      <c r="FX239" s="7"/>
      <c r="FY239" s="7"/>
      <c r="FZ239" s="7"/>
      <c r="GA239" s="7"/>
      <c r="GB239" s="7"/>
      <c r="GC239" s="7"/>
      <c r="GD239" s="7"/>
      <c r="GE239" s="7"/>
      <c r="GF239" s="7"/>
      <c r="GG239" s="7"/>
      <c r="GH239" s="7"/>
      <c r="GI239" s="7"/>
      <c r="GJ239" s="7"/>
      <c r="GK239" s="7"/>
      <c r="GL239" s="7"/>
      <c r="GM239" s="7"/>
      <c r="GN239" s="7"/>
      <c r="GO239" s="7"/>
      <c r="GP239" s="7"/>
      <c r="GQ239" s="7"/>
      <c r="GR239" s="7"/>
      <c r="GS239" s="7"/>
      <c r="GT239" s="7"/>
      <c r="GU239" s="7"/>
      <c r="GV239" s="7"/>
      <c r="GW239" s="7"/>
      <c r="GX239" s="7"/>
      <c r="GY239" s="7"/>
      <c r="GZ239" s="7"/>
      <c r="HA239" s="7"/>
      <c r="HB239" s="7"/>
      <c r="HC239" s="7"/>
      <c r="HD239" s="7"/>
      <c r="HE239" s="7"/>
      <c r="HF239" s="7"/>
      <c r="HG239" s="7"/>
      <c r="HH239" s="7"/>
      <c r="HI239" s="7"/>
      <c r="HJ239" s="7"/>
      <c r="HK239" s="7"/>
      <c r="HL239" s="7"/>
      <c r="HM239" s="7"/>
      <c r="HN239" s="7"/>
      <c r="HO239" s="7"/>
      <c r="HP239" s="7"/>
      <c r="HQ239" s="7"/>
      <c r="HR239" s="7"/>
      <c r="HS239" s="7"/>
      <c r="HT239" s="7"/>
      <c r="HU239" s="7"/>
      <c r="HV239" s="7"/>
      <c r="HW239" s="7"/>
      <c r="HX239" s="7"/>
      <c r="HY239" s="7"/>
      <c r="HZ239" s="7"/>
      <c r="IA239" s="7"/>
      <c r="IB239" s="7"/>
      <c r="IC239" s="7"/>
      <c r="ID239" s="7"/>
      <c r="IE239" s="7"/>
      <c r="IF239" s="7"/>
      <c r="IG239" s="7"/>
      <c r="IH239" s="7"/>
      <c r="II239" s="7"/>
      <c r="IJ239" s="7"/>
      <c r="IK239" s="7"/>
      <c r="IL239" s="7"/>
      <c r="IM239" s="7"/>
      <c r="IN239" s="7"/>
      <c r="IO239" s="7"/>
      <c r="IP239" s="7"/>
      <c r="IQ239" s="7"/>
      <c r="IR239" s="7"/>
      <c r="IS239" s="7"/>
      <c r="IT239" s="7"/>
      <c r="IU239" s="7"/>
      <c r="IV239" s="7"/>
      <c r="IW239" s="7"/>
      <c r="IX239" s="7"/>
      <c r="IY239" s="7"/>
      <c r="IZ239" s="7"/>
      <c r="JA239" s="7"/>
      <c r="JB239" s="7"/>
      <c r="JC239" s="7"/>
      <c r="JD239" s="7"/>
      <c r="JE239" s="7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5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7"/>
      <c r="EQ240" s="7"/>
      <c r="ER240" s="7"/>
      <c r="ES240" s="88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2"/>
      <c r="FI240" s="2"/>
      <c r="FJ240" s="2"/>
      <c r="FK240" s="2"/>
      <c r="FL240" s="2"/>
      <c r="FM240" s="2"/>
      <c r="FN240" s="7"/>
      <c r="FO240" s="7"/>
      <c r="FP240" s="7"/>
      <c r="FQ240" s="88"/>
      <c r="FR240" s="7"/>
      <c r="FS240" s="7"/>
      <c r="FT240" s="7"/>
      <c r="FU240" s="7"/>
      <c r="FV240" s="7"/>
      <c r="FW240" s="7"/>
      <c r="FX240" s="7"/>
      <c r="FY240" s="7"/>
      <c r="FZ240" s="7"/>
      <c r="GA240" s="7"/>
      <c r="GB240" s="7"/>
      <c r="GC240" s="7"/>
      <c r="GD240" s="7"/>
      <c r="GE240" s="7"/>
      <c r="GF240" s="7"/>
      <c r="GG240" s="7"/>
      <c r="GH240" s="7"/>
      <c r="GI240" s="7"/>
      <c r="GJ240" s="7"/>
      <c r="GK240" s="7"/>
      <c r="GL240" s="7"/>
      <c r="GM240" s="7"/>
      <c r="GN240" s="7"/>
      <c r="GO240" s="7"/>
      <c r="GP240" s="7"/>
      <c r="GQ240" s="7"/>
      <c r="GR240" s="7"/>
      <c r="GS240" s="7"/>
      <c r="GT240" s="7"/>
      <c r="GU240" s="7"/>
      <c r="GV240" s="7"/>
      <c r="GW240" s="7"/>
      <c r="GX240" s="7"/>
      <c r="GY240" s="7"/>
      <c r="GZ240" s="7"/>
      <c r="HA240" s="7"/>
      <c r="HB240" s="7"/>
      <c r="HC240" s="7"/>
      <c r="HD240" s="7"/>
      <c r="HE240" s="7"/>
      <c r="HF240" s="7"/>
      <c r="HG240" s="7"/>
      <c r="HH240" s="7"/>
      <c r="HI240" s="7"/>
      <c r="HJ240" s="7"/>
      <c r="HK240" s="7"/>
      <c r="HL240" s="7"/>
      <c r="HM240" s="7"/>
      <c r="HN240" s="7"/>
      <c r="HO240" s="7"/>
      <c r="HP240" s="7"/>
      <c r="HQ240" s="7"/>
      <c r="HR240" s="7"/>
      <c r="HS240" s="7"/>
      <c r="HT240" s="7"/>
      <c r="HU240" s="7"/>
      <c r="HV240" s="7"/>
      <c r="HW240" s="7"/>
      <c r="HX240" s="7"/>
      <c r="HY240" s="7"/>
      <c r="HZ240" s="7"/>
      <c r="IA240" s="7"/>
      <c r="IB240" s="7"/>
      <c r="IC240" s="7"/>
      <c r="ID240" s="7"/>
      <c r="IE240" s="7"/>
      <c r="IF240" s="7"/>
      <c r="IG240" s="7"/>
      <c r="IH240" s="7"/>
      <c r="II240" s="7"/>
      <c r="IJ240" s="7"/>
      <c r="IK240" s="7"/>
      <c r="IL240" s="7"/>
      <c r="IM240" s="7"/>
      <c r="IN240" s="7"/>
      <c r="IO240" s="7"/>
      <c r="IP240" s="7"/>
      <c r="IQ240" s="7"/>
      <c r="IR240" s="7"/>
      <c r="IS240" s="7"/>
      <c r="IT240" s="7"/>
      <c r="IU240" s="7"/>
      <c r="IV240" s="7"/>
      <c r="IW240" s="7"/>
      <c r="IX240" s="7"/>
      <c r="IY240" s="7"/>
      <c r="IZ240" s="7"/>
      <c r="JA240" s="7"/>
      <c r="JB240" s="7"/>
      <c r="JC240" s="7"/>
      <c r="JD240" s="7"/>
      <c r="JE240" s="7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5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7"/>
      <c r="EQ241" s="7"/>
      <c r="ER241" s="7"/>
      <c r="ES241" s="88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2"/>
      <c r="FI241" s="2"/>
      <c r="FJ241" s="2"/>
      <c r="FK241" s="2"/>
      <c r="FL241" s="2"/>
      <c r="FM241" s="2"/>
      <c r="FN241" s="7"/>
      <c r="FO241" s="7"/>
      <c r="FP241" s="7"/>
      <c r="FQ241" s="88"/>
      <c r="FR241" s="7"/>
      <c r="FS241" s="7"/>
      <c r="FT241" s="7"/>
      <c r="FU241" s="7"/>
      <c r="FV241" s="7"/>
      <c r="FW241" s="7"/>
      <c r="FX241" s="7"/>
      <c r="FY241" s="7"/>
      <c r="FZ241" s="7"/>
      <c r="GA241" s="7"/>
      <c r="GB241" s="7"/>
      <c r="GC241" s="7"/>
      <c r="GD241" s="7"/>
      <c r="GE241" s="7"/>
      <c r="GF241" s="7"/>
      <c r="GG241" s="7"/>
      <c r="GH241" s="7"/>
      <c r="GI241" s="7"/>
      <c r="GJ241" s="7"/>
      <c r="GK241" s="7"/>
      <c r="GL241" s="7"/>
      <c r="GM241" s="7"/>
      <c r="GN241" s="7"/>
      <c r="GO241" s="7"/>
      <c r="GP241" s="7"/>
      <c r="GQ241" s="7"/>
      <c r="GR241" s="7"/>
      <c r="GS241" s="7"/>
      <c r="GT241" s="7"/>
      <c r="GU241" s="7"/>
      <c r="GV241" s="7"/>
      <c r="GW241" s="7"/>
      <c r="GX241" s="7"/>
      <c r="GY241" s="7"/>
      <c r="GZ241" s="7"/>
      <c r="HA241" s="7"/>
      <c r="HB241" s="7"/>
      <c r="HC241" s="7"/>
      <c r="HD241" s="7"/>
      <c r="HE241" s="7"/>
      <c r="HF241" s="7"/>
      <c r="HG241" s="7"/>
      <c r="HH241" s="7"/>
      <c r="HI241" s="7"/>
      <c r="HJ241" s="7"/>
      <c r="HK241" s="7"/>
      <c r="HL241" s="7"/>
      <c r="HM241" s="7"/>
      <c r="HN241" s="7"/>
      <c r="HO241" s="7"/>
      <c r="HP241" s="7"/>
      <c r="HQ241" s="7"/>
      <c r="HR241" s="7"/>
      <c r="HS241" s="7"/>
      <c r="HT241" s="7"/>
      <c r="HU241" s="7"/>
      <c r="HV241" s="7"/>
      <c r="HW241" s="7"/>
      <c r="HX241" s="7"/>
      <c r="HY241" s="7"/>
      <c r="HZ241" s="7"/>
      <c r="IA241" s="7"/>
      <c r="IB241" s="7"/>
      <c r="IC241" s="7"/>
      <c r="ID241" s="7"/>
      <c r="IE241" s="7"/>
      <c r="IF241" s="7"/>
      <c r="IG241" s="7"/>
      <c r="IH241" s="7"/>
      <c r="II241" s="7"/>
      <c r="IJ241" s="7"/>
      <c r="IK241" s="7"/>
      <c r="IL241" s="7"/>
      <c r="IM241" s="7"/>
      <c r="IN241" s="7"/>
      <c r="IO241" s="7"/>
      <c r="IP241" s="7"/>
      <c r="IQ241" s="7"/>
      <c r="IR241" s="7"/>
      <c r="IS241" s="7"/>
      <c r="IT241" s="7"/>
      <c r="IU241" s="7"/>
      <c r="IV241" s="7"/>
      <c r="IW241" s="7"/>
      <c r="IX241" s="7"/>
      <c r="IY241" s="7"/>
      <c r="IZ241" s="7"/>
      <c r="JA241" s="7"/>
      <c r="JB241" s="7"/>
      <c r="JC241" s="7"/>
      <c r="JD241" s="7"/>
      <c r="JE241" s="7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5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7"/>
      <c r="EQ242" s="7"/>
      <c r="ER242" s="7"/>
      <c r="ES242" s="88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  <c r="FH242" s="2"/>
      <c r="FI242" s="2"/>
      <c r="FJ242" s="2"/>
      <c r="FK242" s="2"/>
      <c r="FL242" s="2"/>
      <c r="FM242" s="2"/>
      <c r="FN242" s="7"/>
      <c r="FO242" s="7"/>
      <c r="FP242" s="7"/>
      <c r="FQ242" s="88"/>
      <c r="FR242" s="7"/>
      <c r="FS242" s="7"/>
      <c r="FT242" s="7"/>
      <c r="FU242" s="7"/>
      <c r="FV242" s="7"/>
      <c r="FW242" s="7"/>
      <c r="FX242" s="7"/>
      <c r="FY242" s="7"/>
      <c r="FZ242" s="7"/>
      <c r="GA242" s="7"/>
      <c r="GB242" s="7"/>
      <c r="GC242" s="7"/>
      <c r="GD242" s="7"/>
      <c r="GE242" s="7"/>
      <c r="GF242" s="7"/>
      <c r="GG242" s="7"/>
      <c r="GH242" s="7"/>
      <c r="GI242" s="7"/>
      <c r="GJ242" s="7"/>
      <c r="GK242" s="7"/>
      <c r="GL242" s="7"/>
      <c r="GM242" s="7"/>
      <c r="GN242" s="7"/>
      <c r="GO242" s="7"/>
      <c r="GP242" s="7"/>
      <c r="GQ242" s="7"/>
      <c r="GR242" s="7"/>
      <c r="GS242" s="7"/>
      <c r="GT242" s="7"/>
      <c r="GU242" s="7"/>
      <c r="GV242" s="7"/>
      <c r="GW242" s="7"/>
      <c r="GX242" s="7"/>
      <c r="GY242" s="7"/>
      <c r="GZ242" s="7"/>
      <c r="HA242" s="7"/>
      <c r="HB242" s="7"/>
      <c r="HC242" s="7"/>
      <c r="HD242" s="7"/>
      <c r="HE242" s="7"/>
      <c r="HF242" s="7"/>
      <c r="HG242" s="7"/>
      <c r="HH242" s="7"/>
      <c r="HI242" s="7"/>
      <c r="HJ242" s="7"/>
      <c r="HK242" s="7"/>
      <c r="HL242" s="7"/>
      <c r="HM242" s="7"/>
      <c r="HN242" s="7"/>
      <c r="HO242" s="7"/>
      <c r="HP242" s="7"/>
      <c r="HQ242" s="7"/>
      <c r="HR242" s="7"/>
      <c r="HS242" s="7"/>
      <c r="HT242" s="7"/>
      <c r="HU242" s="7"/>
      <c r="HV242" s="7"/>
      <c r="HW242" s="7"/>
      <c r="HX242" s="7"/>
      <c r="HY242" s="7"/>
      <c r="HZ242" s="7"/>
      <c r="IA242" s="7"/>
      <c r="IB242" s="7"/>
      <c r="IC242" s="7"/>
      <c r="ID242" s="7"/>
      <c r="IE242" s="7"/>
      <c r="IF242" s="7"/>
      <c r="IG242" s="7"/>
      <c r="IH242" s="7"/>
      <c r="II242" s="7"/>
      <c r="IJ242" s="7"/>
      <c r="IK242" s="7"/>
      <c r="IL242" s="7"/>
      <c r="IM242" s="7"/>
      <c r="IN242" s="7"/>
      <c r="IO242" s="7"/>
      <c r="IP242" s="7"/>
      <c r="IQ242" s="7"/>
      <c r="IR242" s="7"/>
      <c r="IS242" s="7"/>
      <c r="IT242" s="7"/>
      <c r="IU242" s="7"/>
      <c r="IV242" s="7"/>
      <c r="IW242" s="7"/>
      <c r="IX242" s="7"/>
      <c r="IY242" s="7"/>
      <c r="IZ242" s="7"/>
      <c r="JA242" s="7"/>
      <c r="JB242" s="7"/>
      <c r="JC242" s="7"/>
      <c r="JD242" s="7"/>
      <c r="JE242" s="7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5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7"/>
      <c r="EQ243" s="7"/>
      <c r="ER243" s="7"/>
      <c r="ES243" s="88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2"/>
      <c r="FI243" s="2"/>
      <c r="FJ243" s="2"/>
      <c r="FK243" s="2"/>
      <c r="FL243" s="2"/>
      <c r="FM243" s="2"/>
      <c r="FN243" s="7"/>
      <c r="FO243" s="7"/>
      <c r="FP243" s="7"/>
      <c r="FQ243" s="88"/>
      <c r="FR243" s="7"/>
      <c r="FS243" s="7"/>
      <c r="FT243" s="7"/>
      <c r="FU243" s="7"/>
      <c r="FV243" s="7"/>
      <c r="FW243" s="7"/>
      <c r="FX243" s="7"/>
      <c r="FY243" s="7"/>
      <c r="FZ243" s="7"/>
      <c r="GA243" s="7"/>
      <c r="GB243" s="7"/>
      <c r="GC243" s="7"/>
      <c r="GD243" s="7"/>
      <c r="GE243" s="7"/>
      <c r="GF243" s="7"/>
      <c r="GG243" s="7"/>
      <c r="GH243" s="7"/>
      <c r="GI243" s="7"/>
      <c r="GJ243" s="7"/>
      <c r="GK243" s="7"/>
      <c r="GL243" s="7"/>
      <c r="GM243" s="7"/>
      <c r="GN243" s="7"/>
      <c r="GO243" s="7"/>
      <c r="GP243" s="7"/>
      <c r="GQ243" s="7"/>
      <c r="GR243" s="7"/>
      <c r="GS243" s="7"/>
      <c r="GT243" s="7"/>
      <c r="GU243" s="7"/>
      <c r="GV243" s="7"/>
      <c r="GW243" s="7"/>
      <c r="GX243" s="7"/>
      <c r="GY243" s="7"/>
      <c r="GZ243" s="7"/>
      <c r="HA243" s="7"/>
      <c r="HB243" s="7"/>
      <c r="HC243" s="7"/>
      <c r="HD243" s="7"/>
      <c r="HE243" s="7"/>
      <c r="HF243" s="7"/>
      <c r="HG243" s="7"/>
      <c r="HH243" s="7"/>
      <c r="HI243" s="7"/>
      <c r="HJ243" s="7"/>
      <c r="HK243" s="7"/>
      <c r="HL243" s="7"/>
      <c r="HM243" s="7"/>
      <c r="HN243" s="7"/>
      <c r="HO243" s="7"/>
      <c r="HP243" s="7"/>
      <c r="HQ243" s="7"/>
      <c r="HR243" s="7"/>
      <c r="HS243" s="7"/>
      <c r="HT243" s="7"/>
      <c r="HU243" s="7"/>
      <c r="HV243" s="7"/>
      <c r="HW243" s="7"/>
      <c r="HX243" s="7"/>
      <c r="HY243" s="7"/>
      <c r="HZ243" s="7"/>
      <c r="IA243" s="7"/>
      <c r="IB243" s="7"/>
      <c r="IC243" s="7"/>
      <c r="ID243" s="7"/>
      <c r="IE243" s="7"/>
      <c r="IF243" s="7"/>
      <c r="IG243" s="7"/>
      <c r="IH243" s="7"/>
      <c r="II243" s="7"/>
      <c r="IJ243" s="7"/>
      <c r="IK243" s="7"/>
      <c r="IL243" s="7"/>
      <c r="IM243" s="7"/>
      <c r="IN243" s="7"/>
      <c r="IO243" s="7"/>
      <c r="IP243" s="7"/>
      <c r="IQ243" s="7"/>
      <c r="IR243" s="7"/>
      <c r="IS243" s="7"/>
      <c r="IT243" s="7"/>
      <c r="IU243" s="7"/>
      <c r="IV243" s="7"/>
      <c r="IW243" s="7"/>
      <c r="IX243" s="7"/>
      <c r="IY243" s="7"/>
      <c r="IZ243" s="7"/>
      <c r="JA243" s="7"/>
      <c r="JB243" s="7"/>
      <c r="JC243" s="7"/>
      <c r="JD243" s="7"/>
      <c r="JE243" s="7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5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7"/>
      <c r="EQ244" s="7"/>
      <c r="ER244" s="7"/>
      <c r="ES244" s="88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7"/>
      <c r="FG244" s="7"/>
      <c r="FH244" s="2"/>
      <c r="FI244" s="2"/>
      <c r="FJ244" s="2"/>
      <c r="FK244" s="2"/>
      <c r="FL244" s="2"/>
      <c r="FM244" s="2"/>
      <c r="FN244" s="7"/>
      <c r="FO244" s="7"/>
      <c r="FP244" s="7"/>
      <c r="FQ244" s="88"/>
      <c r="FR244" s="7"/>
      <c r="FS244" s="7"/>
      <c r="FT244" s="7"/>
      <c r="FU244" s="7"/>
      <c r="FV244" s="7"/>
      <c r="FW244" s="7"/>
      <c r="FX244" s="7"/>
      <c r="FY244" s="7"/>
      <c r="FZ244" s="7"/>
      <c r="GA244" s="7"/>
      <c r="GB244" s="7"/>
      <c r="GC244" s="7"/>
      <c r="GD244" s="7"/>
      <c r="GE244" s="7"/>
      <c r="GF244" s="7"/>
      <c r="GG244" s="7"/>
      <c r="GH244" s="7"/>
      <c r="GI244" s="7"/>
      <c r="GJ244" s="7"/>
      <c r="GK244" s="7"/>
      <c r="GL244" s="7"/>
      <c r="GM244" s="7"/>
      <c r="GN244" s="7"/>
      <c r="GO244" s="7"/>
      <c r="GP244" s="7"/>
      <c r="GQ244" s="7"/>
      <c r="GR244" s="7"/>
      <c r="GS244" s="7"/>
      <c r="GT244" s="7"/>
      <c r="GU244" s="7"/>
      <c r="GV244" s="7"/>
      <c r="GW244" s="7"/>
      <c r="GX244" s="7"/>
      <c r="GY244" s="7"/>
      <c r="GZ244" s="7"/>
      <c r="HA244" s="7"/>
      <c r="HB244" s="7"/>
      <c r="HC244" s="7"/>
      <c r="HD244" s="7"/>
      <c r="HE244" s="7"/>
      <c r="HF244" s="7"/>
      <c r="HG244" s="7"/>
      <c r="HH244" s="7"/>
      <c r="HI244" s="7"/>
      <c r="HJ244" s="7"/>
      <c r="HK244" s="7"/>
      <c r="HL244" s="7"/>
      <c r="HM244" s="7"/>
      <c r="HN244" s="7"/>
      <c r="HO244" s="7"/>
      <c r="HP244" s="7"/>
      <c r="HQ244" s="7"/>
      <c r="HR244" s="7"/>
      <c r="HS244" s="7"/>
      <c r="HT244" s="7"/>
      <c r="HU244" s="7"/>
      <c r="HV244" s="7"/>
      <c r="HW244" s="7"/>
      <c r="HX244" s="7"/>
      <c r="HY244" s="7"/>
      <c r="HZ244" s="7"/>
      <c r="IA244" s="7"/>
      <c r="IB244" s="7"/>
      <c r="IC244" s="7"/>
      <c r="ID244" s="7"/>
      <c r="IE244" s="7"/>
      <c r="IF244" s="7"/>
      <c r="IG244" s="7"/>
      <c r="IH244" s="7"/>
      <c r="II244" s="7"/>
      <c r="IJ244" s="7"/>
      <c r="IK244" s="7"/>
      <c r="IL244" s="7"/>
      <c r="IM244" s="7"/>
      <c r="IN244" s="7"/>
      <c r="IO244" s="7"/>
      <c r="IP244" s="7"/>
      <c r="IQ244" s="7"/>
      <c r="IR244" s="7"/>
      <c r="IS244" s="7"/>
      <c r="IT244" s="7"/>
      <c r="IU244" s="7"/>
      <c r="IV244" s="7"/>
      <c r="IW244" s="7"/>
      <c r="IX244" s="7"/>
      <c r="IY244" s="7"/>
      <c r="IZ244" s="7"/>
      <c r="JA244" s="7"/>
      <c r="JB244" s="7"/>
      <c r="JC244" s="7"/>
      <c r="JD244" s="7"/>
      <c r="JE244" s="7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5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7"/>
      <c r="EQ245" s="7"/>
      <c r="ER245" s="7"/>
      <c r="ES245" s="88"/>
      <c r="ET245" s="7"/>
      <c r="EU245" s="7"/>
      <c r="EV245" s="7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  <c r="FH245" s="2"/>
      <c r="FI245" s="2"/>
      <c r="FJ245" s="2"/>
      <c r="FK245" s="2"/>
      <c r="FL245" s="2"/>
      <c r="FM245" s="2"/>
      <c r="FN245" s="7"/>
      <c r="FO245" s="7"/>
      <c r="FP245" s="7"/>
      <c r="FQ245" s="88"/>
      <c r="FR245" s="7"/>
      <c r="FS245" s="7"/>
      <c r="FT245" s="7"/>
      <c r="FU245" s="7"/>
      <c r="FV245" s="7"/>
      <c r="FW245" s="7"/>
      <c r="FX245" s="7"/>
      <c r="FY245" s="7"/>
      <c r="FZ245" s="7"/>
      <c r="GA245" s="7"/>
      <c r="GB245" s="7"/>
      <c r="GC245" s="7"/>
      <c r="GD245" s="7"/>
      <c r="GE245" s="7"/>
      <c r="GF245" s="7"/>
      <c r="GG245" s="7"/>
      <c r="GH245" s="7"/>
      <c r="GI245" s="7"/>
      <c r="GJ245" s="7"/>
      <c r="GK245" s="7"/>
      <c r="GL245" s="7"/>
      <c r="GM245" s="7"/>
      <c r="GN245" s="7"/>
      <c r="GO245" s="7"/>
      <c r="GP245" s="7"/>
      <c r="GQ245" s="7"/>
      <c r="GR245" s="7"/>
      <c r="GS245" s="7"/>
      <c r="GT245" s="7"/>
      <c r="GU245" s="7"/>
      <c r="GV245" s="7"/>
      <c r="GW245" s="7"/>
      <c r="GX245" s="7"/>
      <c r="GY245" s="7"/>
      <c r="GZ245" s="7"/>
      <c r="HA245" s="7"/>
      <c r="HB245" s="7"/>
      <c r="HC245" s="7"/>
      <c r="HD245" s="7"/>
      <c r="HE245" s="7"/>
      <c r="HF245" s="7"/>
      <c r="HG245" s="7"/>
      <c r="HH245" s="7"/>
      <c r="HI245" s="7"/>
      <c r="HJ245" s="7"/>
      <c r="HK245" s="7"/>
      <c r="HL245" s="7"/>
      <c r="HM245" s="7"/>
      <c r="HN245" s="7"/>
      <c r="HO245" s="7"/>
      <c r="HP245" s="7"/>
      <c r="HQ245" s="7"/>
      <c r="HR245" s="7"/>
      <c r="HS245" s="7"/>
      <c r="HT245" s="7"/>
      <c r="HU245" s="7"/>
      <c r="HV245" s="7"/>
      <c r="HW245" s="7"/>
      <c r="HX245" s="7"/>
      <c r="HY245" s="7"/>
      <c r="HZ245" s="7"/>
      <c r="IA245" s="7"/>
      <c r="IB245" s="7"/>
      <c r="IC245" s="7"/>
      <c r="ID245" s="7"/>
      <c r="IE245" s="7"/>
      <c r="IF245" s="7"/>
      <c r="IG245" s="7"/>
      <c r="IH245" s="7"/>
      <c r="II245" s="7"/>
      <c r="IJ245" s="7"/>
      <c r="IK245" s="7"/>
      <c r="IL245" s="7"/>
      <c r="IM245" s="7"/>
      <c r="IN245" s="7"/>
      <c r="IO245" s="7"/>
      <c r="IP245" s="7"/>
      <c r="IQ245" s="7"/>
      <c r="IR245" s="7"/>
      <c r="IS245" s="7"/>
      <c r="IT245" s="7"/>
      <c r="IU245" s="7"/>
      <c r="IV245" s="7"/>
      <c r="IW245" s="7"/>
      <c r="IX245" s="7"/>
      <c r="IY245" s="7"/>
      <c r="IZ245" s="7"/>
      <c r="JA245" s="7"/>
      <c r="JB245" s="7"/>
      <c r="JC245" s="7"/>
      <c r="JD245" s="7"/>
      <c r="JE245" s="7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5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7"/>
      <c r="EQ246" s="7"/>
      <c r="ER246" s="7"/>
      <c r="ES246" s="88"/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7"/>
      <c r="FG246" s="7"/>
      <c r="FH246" s="2"/>
      <c r="FI246" s="2"/>
      <c r="FJ246" s="2"/>
      <c r="FK246" s="2"/>
      <c r="FL246" s="2"/>
      <c r="FM246" s="2"/>
      <c r="FN246" s="7"/>
      <c r="FO246" s="7"/>
      <c r="FP246" s="7"/>
      <c r="FQ246" s="88"/>
      <c r="FR246" s="7"/>
      <c r="FS246" s="7"/>
      <c r="FT246" s="7"/>
      <c r="FU246" s="7"/>
      <c r="FV246" s="7"/>
      <c r="FW246" s="7"/>
      <c r="FX246" s="7"/>
      <c r="FY246" s="7"/>
      <c r="FZ246" s="7"/>
      <c r="GA246" s="7"/>
      <c r="GB246" s="7"/>
      <c r="GC246" s="7"/>
      <c r="GD246" s="7"/>
      <c r="GE246" s="7"/>
      <c r="GF246" s="7"/>
      <c r="GG246" s="7"/>
      <c r="GH246" s="7"/>
      <c r="GI246" s="7"/>
      <c r="GJ246" s="7"/>
      <c r="GK246" s="7"/>
      <c r="GL246" s="7"/>
      <c r="GM246" s="7"/>
      <c r="GN246" s="7"/>
      <c r="GO246" s="7"/>
      <c r="GP246" s="7"/>
      <c r="GQ246" s="7"/>
      <c r="GR246" s="7"/>
      <c r="GS246" s="7"/>
      <c r="GT246" s="7"/>
      <c r="GU246" s="7"/>
      <c r="GV246" s="7"/>
      <c r="GW246" s="7"/>
      <c r="GX246" s="7"/>
      <c r="GY246" s="7"/>
      <c r="GZ246" s="7"/>
      <c r="HA246" s="7"/>
      <c r="HB246" s="7"/>
      <c r="HC246" s="7"/>
      <c r="HD246" s="7"/>
      <c r="HE246" s="7"/>
      <c r="HF246" s="7"/>
      <c r="HG246" s="7"/>
      <c r="HH246" s="7"/>
      <c r="HI246" s="7"/>
      <c r="HJ246" s="7"/>
      <c r="HK246" s="7"/>
      <c r="HL246" s="7"/>
      <c r="HM246" s="7"/>
      <c r="HN246" s="7"/>
      <c r="HO246" s="7"/>
      <c r="HP246" s="7"/>
      <c r="HQ246" s="7"/>
      <c r="HR246" s="7"/>
      <c r="HS246" s="7"/>
      <c r="HT246" s="7"/>
      <c r="HU246" s="7"/>
      <c r="HV246" s="7"/>
      <c r="HW246" s="7"/>
      <c r="HX246" s="7"/>
      <c r="HY246" s="7"/>
      <c r="HZ246" s="7"/>
      <c r="IA246" s="7"/>
      <c r="IB246" s="7"/>
      <c r="IC246" s="7"/>
      <c r="ID246" s="7"/>
      <c r="IE246" s="7"/>
      <c r="IF246" s="7"/>
      <c r="IG246" s="7"/>
      <c r="IH246" s="7"/>
      <c r="II246" s="7"/>
      <c r="IJ246" s="7"/>
      <c r="IK246" s="7"/>
      <c r="IL246" s="7"/>
      <c r="IM246" s="7"/>
      <c r="IN246" s="7"/>
      <c r="IO246" s="7"/>
      <c r="IP246" s="7"/>
      <c r="IQ246" s="7"/>
      <c r="IR246" s="7"/>
      <c r="IS246" s="7"/>
      <c r="IT246" s="7"/>
      <c r="IU246" s="7"/>
      <c r="IV246" s="7"/>
      <c r="IW246" s="7"/>
      <c r="IX246" s="7"/>
      <c r="IY246" s="7"/>
      <c r="IZ246" s="7"/>
      <c r="JA246" s="7"/>
      <c r="JB246" s="7"/>
      <c r="JC246" s="7"/>
      <c r="JD246" s="7"/>
      <c r="JE246" s="7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5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7"/>
      <c r="EQ247" s="7"/>
      <c r="ER247" s="7"/>
      <c r="ES247" s="88"/>
      <c r="ET247" s="7"/>
      <c r="EU247" s="7"/>
      <c r="EV247" s="7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  <c r="FH247" s="2"/>
      <c r="FI247" s="2"/>
      <c r="FJ247" s="2"/>
      <c r="FK247" s="2"/>
      <c r="FL247" s="2"/>
      <c r="FM247" s="2"/>
      <c r="FN247" s="7"/>
      <c r="FO247" s="7"/>
      <c r="FP247" s="7"/>
      <c r="FQ247" s="88"/>
      <c r="FR247" s="7"/>
      <c r="FS247" s="7"/>
      <c r="FT247" s="7"/>
      <c r="FU247" s="7"/>
      <c r="FV247" s="7"/>
      <c r="FW247" s="7"/>
      <c r="FX247" s="7"/>
      <c r="FY247" s="7"/>
      <c r="FZ247" s="7"/>
      <c r="GA247" s="7"/>
      <c r="GB247" s="7"/>
      <c r="GC247" s="7"/>
      <c r="GD247" s="7"/>
      <c r="GE247" s="7"/>
      <c r="GF247" s="7"/>
      <c r="GG247" s="7"/>
      <c r="GH247" s="7"/>
      <c r="GI247" s="7"/>
      <c r="GJ247" s="7"/>
      <c r="GK247" s="7"/>
      <c r="GL247" s="7"/>
      <c r="GM247" s="7"/>
      <c r="GN247" s="7"/>
      <c r="GO247" s="7"/>
      <c r="GP247" s="7"/>
      <c r="GQ247" s="7"/>
      <c r="GR247" s="7"/>
      <c r="GS247" s="7"/>
      <c r="GT247" s="7"/>
      <c r="GU247" s="7"/>
      <c r="GV247" s="7"/>
      <c r="GW247" s="7"/>
      <c r="GX247" s="7"/>
      <c r="GY247" s="7"/>
      <c r="GZ247" s="7"/>
      <c r="HA247" s="7"/>
      <c r="HB247" s="7"/>
      <c r="HC247" s="7"/>
      <c r="HD247" s="7"/>
      <c r="HE247" s="7"/>
      <c r="HF247" s="7"/>
      <c r="HG247" s="7"/>
      <c r="HH247" s="7"/>
      <c r="HI247" s="7"/>
      <c r="HJ247" s="7"/>
      <c r="HK247" s="7"/>
      <c r="HL247" s="7"/>
      <c r="HM247" s="7"/>
      <c r="HN247" s="7"/>
      <c r="HO247" s="7"/>
      <c r="HP247" s="7"/>
      <c r="HQ247" s="7"/>
      <c r="HR247" s="7"/>
      <c r="HS247" s="7"/>
      <c r="HT247" s="7"/>
      <c r="HU247" s="7"/>
      <c r="HV247" s="7"/>
      <c r="HW247" s="7"/>
      <c r="HX247" s="7"/>
      <c r="HY247" s="7"/>
      <c r="HZ247" s="7"/>
      <c r="IA247" s="7"/>
      <c r="IB247" s="7"/>
      <c r="IC247" s="7"/>
      <c r="ID247" s="7"/>
      <c r="IE247" s="7"/>
      <c r="IF247" s="7"/>
      <c r="IG247" s="7"/>
      <c r="IH247" s="7"/>
      <c r="II247" s="7"/>
      <c r="IJ247" s="7"/>
      <c r="IK247" s="7"/>
      <c r="IL247" s="7"/>
      <c r="IM247" s="7"/>
      <c r="IN247" s="7"/>
      <c r="IO247" s="7"/>
      <c r="IP247" s="7"/>
      <c r="IQ247" s="7"/>
      <c r="IR247" s="7"/>
      <c r="IS247" s="7"/>
      <c r="IT247" s="7"/>
      <c r="IU247" s="7"/>
      <c r="IV247" s="7"/>
      <c r="IW247" s="7"/>
      <c r="IX247" s="7"/>
      <c r="IY247" s="7"/>
      <c r="IZ247" s="7"/>
      <c r="JA247" s="7"/>
      <c r="JB247" s="7"/>
      <c r="JC247" s="7"/>
      <c r="JD247" s="7"/>
      <c r="JE247" s="7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5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7"/>
      <c r="EQ248" s="7"/>
      <c r="ER248" s="7"/>
      <c r="ES248" s="88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2"/>
      <c r="FI248" s="2"/>
      <c r="FJ248" s="2"/>
      <c r="FK248" s="2"/>
      <c r="FL248" s="2"/>
      <c r="FM248" s="2"/>
      <c r="FN248" s="7"/>
      <c r="FO248" s="7"/>
      <c r="FP248" s="7"/>
      <c r="FQ248" s="88"/>
      <c r="FR248" s="7"/>
      <c r="FS248" s="7"/>
      <c r="FT248" s="7"/>
      <c r="FU248" s="7"/>
      <c r="FV248" s="7"/>
      <c r="FW248" s="7"/>
      <c r="FX248" s="7"/>
      <c r="FY248" s="7"/>
      <c r="FZ248" s="7"/>
      <c r="GA248" s="7"/>
      <c r="GB248" s="7"/>
      <c r="GC248" s="7"/>
      <c r="GD248" s="7"/>
      <c r="GE248" s="7"/>
      <c r="GF248" s="7"/>
      <c r="GG248" s="7"/>
      <c r="GH248" s="7"/>
      <c r="GI248" s="7"/>
      <c r="GJ248" s="7"/>
      <c r="GK248" s="7"/>
      <c r="GL248" s="7"/>
      <c r="GM248" s="7"/>
      <c r="GN248" s="7"/>
      <c r="GO248" s="7"/>
      <c r="GP248" s="7"/>
      <c r="GQ248" s="7"/>
      <c r="GR248" s="7"/>
      <c r="GS248" s="7"/>
      <c r="GT248" s="7"/>
      <c r="GU248" s="7"/>
      <c r="GV248" s="7"/>
      <c r="GW248" s="7"/>
      <c r="GX248" s="7"/>
      <c r="GY248" s="7"/>
      <c r="GZ248" s="7"/>
      <c r="HA248" s="7"/>
      <c r="HB248" s="7"/>
      <c r="HC248" s="7"/>
      <c r="HD248" s="7"/>
      <c r="HE248" s="7"/>
      <c r="HF248" s="7"/>
      <c r="HG248" s="7"/>
      <c r="HH248" s="7"/>
      <c r="HI248" s="7"/>
      <c r="HJ248" s="7"/>
      <c r="HK248" s="7"/>
      <c r="HL248" s="7"/>
      <c r="HM248" s="7"/>
      <c r="HN248" s="7"/>
      <c r="HO248" s="7"/>
      <c r="HP248" s="7"/>
      <c r="HQ248" s="7"/>
      <c r="HR248" s="7"/>
      <c r="HS248" s="7"/>
      <c r="HT248" s="7"/>
      <c r="HU248" s="7"/>
      <c r="HV248" s="7"/>
      <c r="HW248" s="7"/>
      <c r="HX248" s="7"/>
      <c r="HY248" s="7"/>
      <c r="HZ248" s="7"/>
      <c r="IA248" s="7"/>
      <c r="IB248" s="7"/>
      <c r="IC248" s="7"/>
      <c r="ID248" s="7"/>
      <c r="IE248" s="7"/>
      <c r="IF248" s="7"/>
      <c r="IG248" s="7"/>
      <c r="IH248" s="7"/>
      <c r="II248" s="7"/>
      <c r="IJ248" s="7"/>
      <c r="IK248" s="7"/>
      <c r="IL248" s="7"/>
      <c r="IM248" s="7"/>
      <c r="IN248" s="7"/>
      <c r="IO248" s="7"/>
      <c r="IP248" s="7"/>
      <c r="IQ248" s="7"/>
      <c r="IR248" s="7"/>
      <c r="IS248" s="7"/>
      <c r="IT248" s="7"/>
      <c r="IU248" s="7"/>
      <c r="IV248" s="7"/>
      <c r="IW248" s="7"/>
      <c r="IX248" s="7"/>
      <c r="IY248" s="7"/>
      <c r="IZ248" s="7"/>
      <c r="JA248" s="7"/>
      <c r="JB248" s="7"/>
      <c r="JC248" s="7"/>
      <c r="JD248" s="7"/>
      <c r="JE248" s="7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5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7"/>
      <c r="EQ249" s="7"/>
      <c r="ER249" s="7"/>
      <c r="ES249" s="88"/>
      <c r="ET249" s="7"/>
      <c r="EU249" s="7"/>
      <c r="EV249" s="7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  <c r="FH249" s="2"/>
      <c r="FI249" s="2"/>
      <c r="FJ249" s="2"/>
      <c r="FK249" s="2"/>
      <c r="FL249" s="2"/>
      <c r="FM249" s="2"/>
      <c r="FN249" s="7"/>
      <c r="FO249" s="7"/>
      <c r="FP249" s="7"/>
      <c r="FQ249" s="88"/>
      <c r="FR249" s="7"/>
      <c r="FS249" s="7"/>
      <c r="FT249" s="7"/>
      <c r="FU249" s="7"/>
      <c r="FV249" s="7"/>
      <c r="FW249" s="7"/>
      <c r="FX249" s="7"/>
      <c r="FY249" s="7"/>
      <c r="FZ249" s="7"/>
      <c r="GA249" s="7"/>
      <c r="GB249" s="7"/>
      <c r="GC249" s="7"/>
      <c r="GD249" s="7"/>
      <c r="GE249" s="7"/>
      <c r="GF249" s="7"/>
      <c r="GG249" s="7"/>
      <c r="GH249" s="7"/>
      <c r="GI249" s="7"/>
      <c r="GJ249" s="7"/>
      <c r="GK249" s="7"/>
      <c r="GL249" s="7"/>
      <c r="GM249" s="7"/>
      <c r="GN249" s="7"/>
      <c r="GO249" s="7"/>
      <c r="GP249" s="7"/>
      <c r="GQ249" s="7"/>
      <c r="GR249" s="7"/>
      <c r="GS249" s="7"/>
      <c r="GT249" s="7"/>
      <c r="GU249" s="7"/>
      <c r="GV249" s="7"/>
      <c r="GW249" s="7"/>
      <c r="GX249" s="7"/>
      <c r="GY249" s="7"/>
      <c r="GZ249" s="7"/>
      <c r="HA249" s="7"/>
      <c r="HB249" s="7"/>
      <c r="HC249" s="7"/>
      <c r="HD249" s="7"/>
      <c r="HE249" s="7"/>
      <c r="HF249" s="7"/>
      <c r="HG249" s="7"/>
      <c r="HH249" s="7"/>
      <c r="HI249" s="7"/>
      <c r="HJ249" s="7"/>
      <c r="HK249" s="7"/>
      <c r="HL249" s="7"/>
      <c r="HM249" s="7"/>
      <c r="HN249" s="7"/>
      <c r="HO249" s="7"/>
      <c r="HP249" s="7"/>
      <c r="HQ249" s="7"/>
      <c r="HR249" s="7"/>
      <c r="HS249" s="7"/>
      <c r="HT249" s="7"/>
      <c r="HU249" s="7"/>
      <c r="HV249" s="7"/>
      <c r="HW249" s="7"/>
      <c r="HX249" s="7"/>
      <c r="HY249" s="7"/>
      <c r="HZ249" s="7"/>
      <c r="IA249" s="7"/>
      <c r="IB249" s="7"/>
      <c r="IC249" s="7"/>
      <c r="ID249" s="7"/>
      <c r="IE249" s="7"/>
      <c r="IF249" s="7"/>
      <c r="IG249" s="7"/>
      <c r="IH249" s="7"/>
      <c r="II249" s="7"/>
      <c r="IJ249" s="7"/>
      <c r="IK249" s="7"/>
      <c r="IL249" s="7"/>
      <c r="IM249" s="7"/>
      <c r="IN249" s="7"/>
      <c r="IO249" s="7"/>
      <c r="IP249" s="7"/>
      <c r="IQ249" s="7"/>
      <c r="IR249" s="7"/>
      <c r="IS249" s="7"/>
      <c r="IT249" s="7"/>
      <c r="IU249" s="7"/>
      <c r="IV249" s="7"/>
      <c r="IW249" s="7"/>
      <c r="IX249" s="7"/>
      <c r="IY249" s="7"/>
      <c r="IZ249" s="7"/>
      <c r="JA249" s="7"/>
      <c r="JB249" s="7"/>
      <c r="JC249" s="7"/>
      <c r="JD249" s="7"/>
      <c r="JE249" s="7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5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7"/>
      <c r="EQ250" s="7"/>
      <c r="ER250" s="7"/>
      <c r="ES250" s="88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  <c r="FH250" s="2"/>
      <c r="FI250" s="2"/>
      <c r="FJ250" s="2"/>
      <c r="FK250" s="2"/>
      <c r="FL250" s="2"/>
      <c r="FM250" s="2"/>
      <c r="FN250" s="7"/>
      <c r="FO250" s="7"/>
      <c r="FP250" s="7"/>
      <c r="FQ250" s="88"/>
      <c r="FR250" s="7"/>
      <c r="FS250" s="7"/>
      <c r="FT250" s="7"/>
      <c r="FU250" s="7"/>
      <c r="FV250" s="7"/>
      <c r="FW250" s="7"/>
      <c r="FX250" s="7"/>
      <c r="FY250" s="7"/>
      <c r="FZ250" s="7"/>
      <c r="GA250" s="7"/>
      <c r="GB250" s="7"/>
      <c r="GC250" s="7"/>
      <c r="GD250" s="7"/>
      <c r="GE250" s="7"/>
      <c r="GF250" s="7"/>
      <c r="GG250" s="7"/>
      <c r="GH250" s="7"/>
      <c r="GI250" s="7"/>
      <c r="GJ250" s="7"/>
      <c r="GK250" s="7"/>
      <c r="GL250" s="7"/>
      <c r="GM250" s="7"/>
      <c r="GN250" s="7"/>
      <c r="GO250" s="7"/>
      <c r="GP250" s="7"/>
      <c r="GQ250" s="7"/>
      <c r="GR250" s="7"/>
      <c r="GS250" s="7"/>
      <c r="GT250" s="7"/>
      <c r="GU250" s="7"/>
      <c r="GV250" s="7"/>
      <c r="GW250" s="7"/>
      <c r="GX250" s="7"/>
      <c r="GY250" s="7"/>
      <c r="GZ250" s="7"/>
      <c r="HA250" s="7"/>
      <c r="HB250" s="7"/>
      <c r="HC250" s="7"/>
      <c r="HD250" s="7"/>
      <c r="HE250" s="7"/>
      <c r="HF250" s="7"/>
      <c r="HG250" s="7"/>
      <c r="HH250" s="7"/>
      <c r="HI250" s="7"/>
      <c r="HJ250" s="7"/>
      <c r="HK250" s="7"/>
      <c r="HL250" s="7"/>
      <c r="HM250" s="7"/>
      <c r="HN250" s="7"/>
      <c r="HO250" s="7"/>
      <c r="HP250" s="7"/>
      <c r="HQ250" s="7"/>
      <c r="HR250" s="7"/>
      <c r="HS250" s="7"/>
      <c r="HT250" s="7"/>
      <c r="HU250" s="7"/>
      <c r="HV250" s="7"/>
      <c r="HW250" s="7"/>
      <c r="HX250" s="7"/>
      <c r="HY250" s="7"/>
      <c r="HZ250" s="7"/>
      <c r="IA250" s="7"/>
      <c r="IB250" s="7"/>
      <c r="IC250" s="7"/>
      <c r="ID250" s="7"/>
      <c r="IE250" s="7"/>
      <c r="IF250" s="7"/>
      <c r="IG250" s="7"/>
      <c r="IH250" s="7"/>
      <c r="II250" s="7"/>
      <c r="IJ250" s="7"/>
      <c r="IK250" s="7"/>
      <c r="IL250" s="7"/>
      <c r="IM250" s="7"/>
      <c r="IN250" s="7"/>
      <c r="IO250" s="7"/>
      <c r="IP250" s="7"/>
      <c r="IQ250" s="7"/>
      <c r="IR250" s="7"/>
      <c r="IS250" s="7"/>
      <c r="IT250" s="7"/>
      <c r="IU250" s="7"/>
      <c r="IV250" s="7"/>
      <c r="IW250" s="7"/>
      <c r="IX250" s="7"/>
      <c r="IY250" s="7"/>
      <c r="IZ250" s="7"/>
      <c r="JA250" s="7"/>
      <c r="JB250" s="7"/>
      <c r="JC250" s="7"/>
      <c r="JD250" s="7"/>
      <c r="JE250" s="7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5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7"/>
      <c r="EQ251" s="7"/>
      <c r="ER251" s="7"/>
      <c r="ES251" s="88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2"/>
      <c r="FI251" s="2"/>
      <c r="FJ251" s="2"/>
      <c r="FK251" s="2"/>
      <c r="FL251" s="2"/>
      <c r="FM251" s="2"/>
      <c r="FN251" s="7"/>
      <c r="FO251" s="7"/>
      <c r="FP251" s="7"/>
      <c r="FQ251" s="88"/>
      <c r="FR251" s="7"/>
      <c r="FS251" s="7"/>
      <c r="FT251" s="7"/>
      <c r="FU251" s="7"/>
      <c r="FV251" s="7"/>
      <c r="FW251" s="7"/>
      <c r="FX251" s="7"/>
      <c r="FY251" s="7"/>
      <c r="FZ251" s="7"/>
      <c r="GA251" s="7"/>
      <c r="GB251" s="7"/>
      <c r="GC251" s="7"/>
      <c r="GD251" s="7"/>
      <c r="GE251" s="7"/>
      <c r="GF251" s="7"/>
      <c r="GG251" s="7"/>
      <c r="GH251" s="7"/>
      <c r="GI251" s="7"/>
      <c r="GJ251" s="7"/>
      <c r="GK251" s="7"/>
      <c r="GL251" s="7"/>
      <c r="GM251" s="7"/>
      <c r="GN251" s="7"/>
      <c r="GO251" s="7"/>
      <c r="GP251" s="7"/>
      <c r="GQ251" s="7"/>
      <c r="GR251" s="7"/>
      <c r="GS251" s="7"/>
      <c r="GT251" s="7"/>
      <c r="GU251" s="7"/>
      <c r="GV251" s="7"/>
      <c r="GW251" s="7"/>
      <c r="GX251" s="7"/>
      <c r="GY251" s="7"/>
      <c r="GZ251" s="7"/>
      <c r="HA251" s="7"/>
      <c r="HB251" s="7"/>
      <c r="HC251" s="7"/>
      <c r="HD251" s="7"/>
      <c r="HE251" s="7"/>
      <c r="HF251" s="7"/>
      <c r="HG251" s="7"/>
      <c r="HH251" s="7"/>
      <c r="HI251" s="7"/>
      <c r="HJ251" s="7"/>
      <c r="HK251" s="7"/>
      <c r="HL251" s="7"/>
      <c r="HM251" s="7"/>
      <c r="HN251" s="7"/>
      <c r="HO251" s="7"/>
      <c r="HP251" s="7"/>
      <c r="HQ251" s="7"/>
      <c r="HR251" s="7"/>
      <c r="HS251" s="7"/>
      <c r="HT251" s="7"/>
      <c r="HU251" s="7"/>
      <c r="HV251" s="7"/>
      <c r="HW251" s="7"/>
      <c r="HX251" s="7"/>
      <c r="HY251" s="7"/>
      <c r="HZ251" s="7"/>
      <c r="IA251" s="7"/>
      <c r="IB251" s="7"/>
      <c r="IC251" s="7"/>
      <c r="ID251" s="7"/>
      <c r="IE251" s="7"/>
      <c r="IF251" s="7"/>
      <c r="IG251" s="7"/>
      <c r="IH251" s="7"/>
      <c r="II251" s="7"/>
      <c r="IJ251" s="7"/>
      <c r="IK251" s="7"/>
      <c r="IL251" s="7"/>
      <c r="IM251" s="7"/>
      <c r="IN251" s="7"/>
      <c r="IO251" s="7"/>
      <c r="IP251" s="7"/>
      <c r="IQ251" s="7"/>
      <c r="IR251" s="7"/>
      <c r="IS251" s="7"/>
      <c r="IT251" s="7"/>
      <c r="IU251" s="7"/>
      <c r="IV251" s="7"/>
      <c r="IW251" s="7"/>
      <c r="IX251" s="7"/>
      <c r="IY251" s="7"/>
      <c r="IZ251" s="7"/>
      <c r="JA251" s="7"/>
      <c r="JB251" s="7"/>
      <c r="JC251" s="7"/>
      <c r="JD251" s="7"/>
      <c r="JE251" s="7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5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7"/>
      <c r="EQ252" s="7"/>
      <c r="ER252" s="7"/>
      <c r="ES252" s="88"/>
      <c r="ET252" s="7"/>
      <c r="EU252" s="7"/>
      <c r="EV252" s="7"/>
      <c r="EW252" s="7"/>
      <c r="EX252" s="7"/>
      <c r="EY252" s="7"/>
      <c r="EZ252" s="7"/>
      <c r="FA252" s="7"/>
      <c r="FB252" s="7"/>
      <c r="FC252" s="7"/>
      <c r="FD252" s="7"/>
      <c r="FE252" s="7"/>
      <c r="FF252" s="7"/>
      <c r="FG252" s="7"/>
      <c r="FH252" s="2"/>
      <c r="FI252" s="2"/>
      <c r="FJ252" s="2"/>
      <c r="FK252" s="2"/>
      <c r="FL252" s="2"/>
      <c r="FM252" s="2"/>
      <c r="FN252" s="7"/>
      <c r="FO252" s="7"/>
      <c r="FP252" s="7"/>
      <c r="FQ252" s="88"/>
      <c r="FR252" s="7"/>
      <c r="FS252" s="7"/>
      <c r="FT252" s="7"/>
      <c r="FU252" s="7"/>
      <c r="FV252" s="7"/>
      <c r="FW252" s="7"/>
      <c r="FX252" s="7"/>
      <c r="FY252" s="7"/>
      <c r="FZ252" s="7"/>
      <c r="GA252" s="7"/>
      <c r="GB252" s="7"/>
      <c r="GC252" s="7"/>
      <c r="GD252" s="7"/>
      <c r="GE252" s="7"/>
      <c r="GF252" s="7"/>
      <c r="GG252" s="7"/>
      <c r="GH252" s="7"/>
      <c r="GI252" s="7"/>
      <c r="GJ252" s="7"/>
      <c r="GK252" s="7"/>
      <c r="GL252" s="7"/>
      <c r="GM252" s="7"/>
      <c r="GN252" s="7"/>
      <c r="GO252" s="7"/>
      <c r="GP252" s="7"/>
      <c r="GQ252" s="7"/>
      <c r="GR252" s="7"/>
      <c r="GS252" s="7"/>
      <c r="GT252" s="7"/>
      <c r="GU252" s="7"/>
      <c r="GV252" s="7"/>
      <c r="GW252" s="7"/>
      <c r="GX252" s="7"/>
      <c r="GY252" s="7"/>
      <c r="GZ252" s="7"/>
      <c r="HA252" s="7"/>
      <c r="HB252" s="7"/>
      <c r="HC252" s="7"/>
      <c r="HD252" s="7"/>
      <c r="HE252" s="7"/>
      <c r="HF252" s="7"/>
      <c r="HG252" s="7"/>
      <c r="HH252" s="7"/>
      <c r="HI252" s="7"/>
      <c r="HJ252" s="7"/>
      <c r="HK252" s="7"/>
      <c r="HL252" s="7"/>
      <c r="HM252" s="7"/>
      <c r="HN252" s="7"/>
      <c r="HO252" s="7"/>
      <c r="HP252" s="7"/>
      <c r="HQ252" s="7"/>
      <c r="HR252" s="7"/>
      <c r="HS252" s="7"/>
      <c r="HT252" s="7"/>
      <c r="HU252" s="7"/>
      <c r="HV252" s="7"/>
      <c r="HW252" s="7"/>
      <c r="HX252" s="7"/>
      <c r="HY252" s="7"/>
      <c r="HZ252" s="7"/>
      <c r="IA252" s="7"/>
      <c r="IB252" s="7"/>
      <c r="IC252" s="7"/>
      <c r="ID252" s="7"/>
      <c r="IE252" s="7"/>
      <c r="IF252" s="7"/>
      <c r="IG252" s="7"/>
      <c r="IH252" s="7"/>
      <c r="II252" s="7"/>
      <c r="IJ252" s="7"/>
      <c r="IK252" s="7"/>
      <c r="IL252" s="7"/>
      <c r="IM252" s="7"/>
      <c r="IN252" s="7"/>
      <c r="IO252" s="7"/>
      <c r="IP252" s="7"/>
      <c r="IQ252" s="7"/>
      <c r="IR252" s="7"/>
      <c r="IS252" s="7"/>
      <c r="IT252" s="7"/>
      <c r="IU252" s="7"/>
      <c r="IV252" s="7"/>
      <c r="IW252" s="7"/>
      <c r="IX252" s="7"/>
      <c r="IY252" s="7"/>
      <c r="IZ252" s="7"/>
      <c r="JA252" s="7"/>
      <c r="JB252" s="7"/>
      <c r="JC252" s="7"/>
      <c r="JD252" s="7"/>
      <c r="JE252" s="7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5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7"/>
      <c r="EQ253" s="7"/>
      <c r="ER253" s="7"/>
      <c r="ES253" s="88"/>
      <c r="ET253" s="7"/>
      <c r="EU253" s="7"/>
      <c r="EV253" s="7"/>
      <c r="EW253" s="7"/>
      <c r="EX253" s="7"/>
      <c r="EY253" s="7"/>
      <c r="EZ253" s="7"/>
      <c r="FA253" s="7"/>
      <c r="FB253" s="7"/>
      <c r="FC253" s="7"/>
      <c r="FD253" s="7"/>
      <c r="FE253" s="7"/>
      <c r="FF253" s="7"/>
      <c r="FG253" s="7"/>
      <c r="FH253" s="2"/>
      <c r="FI253" s="2"/>
      <c r="FJ253" s="2"/>
      <c r="FK253" s="2"/>
      <c r="FL253" s="2"/>
      <c r="FM253" s="2"/>
      <c r="FN253" s="7"/>
      <c r="FO253" s="7"/>
      <c r="FP253" s="7"/>
      <c r="FQ253" s="88"/>
      <c r="FR253" s="7"/>
      <c r="FS253" s="7"/>
      <c r="FT253" s="7"/>
      <c r="FU253" s="7"/>
      <c r="FV253" s="7"/>
      <c r="FW253" s="7"/>
      <c r="FX253" s="7"/>
      <c r="FY253" s="7"/>
      <c r="FZ253" s="7"/>
      <c r="GA253" s="7"/>
      <c r="GB253" s="7"/>
      <c r="GC253" s="7"/>
      <c r="GD253" s="7"/>
      <c r="GE253" s="7"/>
      <c r="GF253" s="7"/>
      <c r="GG253" s="7"/>
      <c r="GH253" s="7"/>
      <c r="GI253" s="7"/>
      <c r="GJ253" s="7"/>
      <c r="GK253" s="7"/>
      <c r="GL253" s="7"/>
      <c r="GM253" s="7"/>
      <c r="GN253" s="7"/>
      <c r="GO253" s="7"/>
      <c r="GP253" s="7"/>
      <c r="GQ253" s="7"/>
      <c r="GR253" s="7"/>
      <c r="GS253" s="7"/>
      <c r="GT253" s="7"/>
      <c r="GU253" s="7"/>
      <c r="GV253" s="7"/>
      <c r="GW253" s="7"/>
      <c r="GX253" s="7"/>
      <c r="GY253" s="7"/>
      <c r="GZ253" s="7"/>
      <c r="HA253" s="7"/>
      <c r="HB253" s="7"/>
      <c r="HC253" s="7"/>
      <c r="HD253" s="7"/>
      <c r="HE253" s="7"/>
      <c r="HF253" s="7"/>
      <c r="HG253" s="7"/>
      <c r="HH253" s="7"/>
      <c r="HI253" s="7"/>
      <c r="HJ253" s="7"/>
      <c r="HK253" s="7"/>
      <c r="HL253" s="7"/>
      <c r="HM253" s="7"/>
      <c r="HN253" s="7"/>
      <c r="HO253" s="7"/>
      <c r="HP253" s="7"/>
      <c r="HQ253" s="7"/>
      <c r="HR253" s="7"/>
      <c r="HS253" s="7"/>
      <c r="HT253" s="7"/>
      <c r="HU253" s="7"/>
      <c r="HV253" s="7"/>
      <c r="HW253" s="7"/>
      <c r="HX253" s="7"/>
      <c r="HY253" s="7"/>
      <c r="HZ253" s="7"/>
      <c r="IA253" s="7"/>
      <c r="IB253" s="7"/>
      <c r="IC253" s="7"/>
      <c r="ID253" s="7"/>
      <c r="IE253" s="7"/>
      <c r="IF253" s="7"/>
      <c r="IG253" s="7"/>
      <c r="IH253" s="7"/>
      <c r="II253" s="7"/>
      <c r="IJ253" s="7"/>
      <c r="IK253" s="7"/>
      <c r="IL253" s="7"/>
      <c r="IM253" s="7"/>
      <c r="IN253" s="7"/>
      <c r="IO253" s="7"/>
      <c r="IP253" s="7"/>
      <c r="IQ253" s="7"/>
      <c r="IR253" s="7"/>
      <c r="IS253" s="7"/>
      <c r="IT253" s="7"/>
      <c r="IU253" s="7"/>
      <c r="IV253" s="7"/>
      <c r="IW253" s="7"/>
      <c r="IX253" s="7"/>
      <c r="IY253" s="7"/>
      <c r="IZ253" s="7"/>
      <c r="JA253" s="7"/>
      <c r="JB253" s="7"/>
      <c r="JC253" s="7"/>
      <c r="JD253" s="7"/>
      <c r="JE253" s="7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5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7"/>
      <c r="EQ254" s="7"/>
      <c r="ER254" s="7"/>
      <c r="ES254" s="88"/>
      <c r="ET254" s="7"/>
      <c r="EU254" s="7"/>
      <c r="EV254" s="7"/>
      <c r="EW254" s="7"/>
      <c r="EX254" s="7"/>
      <c r="EY254" s="7"/>
      <c r="EZ254" s="7"/>
      <c r="FA254" s="7"/>
      <c r="FB254" s="7"/>
      <c r="FC254" s="7"/>
      <c r="FD254" s="7"/>
      <c r="FE254" s="7"/>
      <c r="FF254" s="7"/>
      <c r="FG254" s="7"/>
      <c r="FH254" s="2"/>
      <c r="FI254" s="2"/>
      <c r="FJ254" s="2"/>
      <c r="FK254" s="2"/>
      <c r="FL254" s="2"/>
      <c r="FM254" s="2"/>
      <c r="FN254" s="7"/>
      <c r="FO254" s="7"/>
      <c r="FP254" s="7"/>
      <c r="FQ254" s="88"/>
      <c r="FR254" s="7"/>
      <c r="FS254" s="7"/>
      <c r="FT254" s="7"/>
      <c r="FU254" s="7"/>
      <c r="FV254" s="7"/>
      <c r="FW254" s="7"/>
      <c r="FX254" s="7"/>
      <c r="FY254" s="7"/>
      <c r="FZ254" s="7"/>
      <c r="GA254" s="7"/>
      <c r="GB254" s="7"/>
      <c r="GC254" s="7"/>
      <c r="GD254" s="7"/>
      <c r="GE254" s="7"/>
      <c r="GF254" s="7"/>
      <c r="GG254" s="7"/>
      <c r="GH254" s="7"/>
      <c r="GI254" s="7"/>
      <c r="GJ254" s="7"/>
      <c r="GK254" s="7"/>
      <c r="GL254" s="7"/>
      <c r="GM254" s="7"/>
      <c r="GN254" s="7"/>
      <c r="GO254" s="7"/>
      <c r="GP254" s="7"/>
      <c r="GQ254" s="7"/>
      <c r="GR254" s="7"/>
      <c r="GS254" s="7"/>
      <c r="GT254" s="7"/>
      <c r="GU254" s="7"/>
      <c r="GV254" s="7"/>
      <c r="GW254" s="7"/>
      <c r="GX254" s="7"/>
      <c r="GY254" s="7"/>
      <c r="GZ254" s="7"/>
      <c r="HA254" s="7"/>
      <c r="HB254" s="7"/>
      <c r="HC254" s="7"/>
      <c r="HD254" s="7"/>
      <c r="HE254" s="7"/>
      <c r="HF254" s="7"/>
      <c r="HG254" s="7"/>
      <c r="HH254" s="7"/>
      <c r="HI254" s="7"/>
      <c r="HJ254" s="7"/>
      <c r="HK254" s="7"/>
      <c r="HL254" s="7"/>
      <c r="HM254" s="7"/>
      <c r="HN254" s="7"/>
      <c r="HO254" s="7"/>
      <c r="HP254" s="7"/>
      <c r="HQ254" s="7"/>
      <c r="HR254" s="7"/>
      <c r="HS254" s="7"/>
      <c r="HT254" s="7"/>
      <c r="HU254" s="7"/>
      <c r="HV254" s="7"/>
      <c r="HW254" s="7"/>
      <c r="HX254" s="7"/>
      <c r="HY254" s="7"/>
      <c r="HZ254" s="7"/>
      <c r="IA254" s="7"/>
      <c r="IB254" s="7"/>
      <c r="IC254" s="7"/>
      <c r="ID254" s="7"/>
      <c r="IE254" s="7"/>
      <c r="IF254" s="7"/>
      <c r="IG254" s="7"/>
      <c r="IH254" s="7"/>
      <c r="II254" s="7"/>
      <c r="IJ254" s="7"/>
      <c r="IK254" s="7"/>
      <c r="IL254" s="7"/>
      <c r="IM254" s="7"/>
      <c r="IN254" s="7"/>
      <c r="IO254" s="7"/>
      <c r="IP254" s="7"/>
      <c r="IQ254" s="7"/>
      <c r="IR254" s="7"/>
      <c r="IS254" s="7"/>
      <c r="IT254" s="7"/>
      <c r="IU254" s="7"/>
      <c r="IV254" s="7"/>
      <c r="IW254" s="7"/>
      <c r="IX254" s="7"/>
      <c r="IY254" s="7"/>
      <c r="IZ254" s="7"/>
      <c r="JA254" s="7"/>
      <c r="JB254" s="7"/>
      <c r="JC254" s="7"/>
      <c r="JD254" s="7"/>
      <c r="JE254" s="7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5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7"/>
      <c r="EQ255" s="7"/>
      <c r="ER255" s="7"/>
      <c r="ES255" s="88"/>
      <c r="ET255" s="7"/>
      <c r="EU255" s="7"/>
      <c r="EV255" s="7"/>
      <c r="EW255" s="7"/>
      <c r="EX255" s="7"/>
      <c r="EY255" s="7"/>
      <c r="EZ255" s="7"/>
      <c r="FA255" s="7"/>
      <c r="FB255" s="7"/>
      <c r="FC255" s="7"/>
      <c r="FD255" s="7"/>
      <c r="FE255" s="7"/>
      <c r="FF255" s="7"/>
      <c r="FG255" s="7"/>
      <c r="FH255" s="2"/>
      <c r="FI255" s="2"/>
      <c r="FJ255" s="2"/>
      <c r="FK255" s="2"/>
      <c r="FL255" s="2"/>
      <c r="FM255" s="2"/>
      <c r="FN255" s="7"/>
      <c r="FO255" s="7"/>
      <c r="FP255" s="7"/>
      <c r="FQ255" s="88"/>
      <c r="FR255" s="7"/>
      <c r="FS255" s="7"/>
      <c r="FT255" s="7"/>
      <c r="FU255" s="7"/>
      <c r="FV255" s="7"/>
      <c r="FW255" s="7"/>
      <c r="FX255" s="7"/>
      <c r="FY255" s="7"/>
      <c r="FZ255" s="7"/>
      <c r="GA255" s="7"/>
      <c r="GB255" s="7"/>
      <c r="GC255" s="7"/>
      <c r="GD255" s="7"/>
      <c r="GE255" s="7"/>
      <c r="GF255" s="7"/>
      <c r="GG255" s="7"/>
      <c r="GH255" s="7"/>
      <c r="GI255" s="7"/>
      <c r="GJ255" s="7"/>
      <c r="GK255" s="7"/>
      <c r="GL255" s="7"/>
      <c r="GM255" s="7"/>
      <c r="GN255" s="7"/>
      <c r="GO255" s="7"/>
      <c r="GP255" s="7"/>
      <c r="GQ255" s="7"/>
      <c r="GR255" s="7"/>
      <c r="GS255" s="7"/>
      <c r="GT255" s="7"/>
      <c r="GU255" s="7"/>
      <c r="GV255" s="7"/>
      <c r="GW255" s="7"/>
      <c r="GX255" s="7"/>
      <c r="GY255" s="7"/>
      <c r="GZ255" s="7"/>
      <c r="HA255" s="7"/>
      <c r="HB255" s="7"/>
      <c r="HC255" s="7"/>
      <c r="HD255" s="7"/>
      <c r="HE255" s="7"/>
      <c r="HF255" s="7"/>
      <c r="HG255" s="7"/>
      <c r="HH255" s="7"/>
      <c r="HI255" s="7"/>
      <c r="HJ255" s="7"/>
      <c r="HK255" s="7"/>
      <c r="HL255" s="7"/>
      <c r="HM255" s="7"/>
      <c r="HN255" s="7"/>
      <c r="HO255" s="7"/>
      <c r="HP255" s="7"/>
      <c r="HQ255" s="7"/>
      <c r="HR255" s="7"/>
      <c r="HS255" s="7"/>
      <c r="HT255" s="7"/>
      <c r="HU255" s="7"/>
      <c r="HV255" s="7"/>
      <c r="HW255" s="7"/>
      <c r="HX255" s="7"/>
      <c r="HY255" s="7"/>
      <c r="HZ255" s="7"/>
      <c r="IA255" s="7"/>
      <c r="IB255" s="7"/>
      <c r="IC255" s="7"/>
      <c r="ID255" s="7"/>
      <c r="IE255" s="7"/>
      <c r="IF255" s="7"/>
      <c r="IG255" s="7"/>
      <c r="IH255" s="7"/>
      <c r="II255" s="7"/>
      <c r="IJ255" s="7"/>
      <c r="IK255" s="7"/>
      <c r="IL255" s="7"/>
      <c r="IM255" s="7"/>
      <c r="IN255" s="7"/>
      <c r="IO255" s="7"/>
      <c r="IP255" s="7"/>
      <c r="IQ255" s="7"/>
      <c r="IR255" s="7"/>
      <c r="IS255" s="7"/>
      <c r="IT255" s="7"/>
      <c r="IU255" s="7"/>
      <c r="IV255" s="7"/>
      <c r="IW255" s="7"/>
      <c r="IX255" s="7"/>
      <c r="IY255" s="7"/>
      <c r="IZ255" s="7"/>
      <c r="JA255" s="7"/>
      <c r="JB255" s="7"/>
      <c r="JC255" s="7"/>
      <c r="JD255" s="7"/>
      <c r="JE255" s="7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5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7"/>
      <c r="EQ256" s="7"/>
      <c r="ER256" s="7"/>
      <c r="ES256" s="88"/>
      <c r="ET256" s="7"/>
      <c r="EU256" s="7"/>
      <c r="EV256" s="7"/>
      <c r="EW256" s="7"/>
      <c r="EX256" s="7"/>
      <c r="EY256" s="7"/>
      <c r="EZ256" s="7"/>
      <c r="FA256" s="7"/>
      <c r="FB256" s="7"/>
      <c r="FC256" s="7"/>
      <c r="FD256" s="7"/>
      <c r="FE256" s="7"/>
      <c r="FF256" s="7"/>
      <c r="FG256" s="7"/>
      <c r="FH256" s="2"/>
      <c r="FI256" s="2"/>
      <c r="FJ256" s="2"/>
      <c r="FK256" s="2"/>
      <c r="FL256" s="2"/>
      <c r="FM256" s="2"/>
      <c r="FN256" s="7"/>
      <c r="FO256" s="7"/>
      <c r="FP256" s="7"/>
      <c r="FQ256" s="88"/>
      <c r="FR256" s="7"/>
      <c r="FS256" s="7"/>
      <c r="FT256" s="7"/>
      <c r="FU256" s="7"/>
      <c r="FV256" s="7"/>
      <c r="FW256" s="7"/>
      <c r="FX256" s="7"/>
      <c r="FY256" s="7"/>
      <c r="FZ256" s="7"/>
      <c r="GA256" s="7"/>
      <c r="GB256" s="7"/>
      <c r="GC256" s="7"/>
      <c r="GD256" s="7"/>
      <c r="GE256" s="7"/>
      <c r="GF256" s="7"/>
      <c r="GG256" s="7"/>
      <c r="GH256" s="7"/>
      <c r="GI256" s="7"/>
      <c r="GJ256" s="7"/>
      <c r="GK256" s="7"/>
      <c r="GL256" s="7"/>
      <c r="GM256" s="7"/>
      <c r="GN256" s="7"/>
      <c r="GO256" s="7"/>
      <c r="GP256" s="7"/>
      <c r="GQ256" s="7"/>
      <c r="GR256" s="7"/>
      <c r="GS256" s="7"/>
      <c r="GT256" s="7"/>
      <c r="GU256" s="7"/>
      <c r="GV256" s="7"/>
      <c r="GW256" s="7"/>
      <c r="GX256" s="7"/>
      <c r="GY256" s="7"/>
      <c r="GZ256" s="7"/>
      <c r="HA256" s="7"/>
      <c r="HB256" s="7"/>
      <c r="HC256" s="7"/>
      <c r="HD256" s="7"/>
      <c r="HE256" s="7"/>
      <c r="HF256" s="7"/>
      <c r="HG256" s="7"/>
      <c r="HH256" s="7"/>
      <c r="HI256" s="7"/>
      <c r="HJ256" s="7"/>
      <c r="HK256" s="7"/>
      <c r="HL256" s="7"/>
      <c r="HM256" s="7"/>
      <c r="HN256" s="7"/>
      <c r="HO256" s="7"/>
      <c r="HP256" s="7"/>
      <c r="HQ256" s="7"/>
      <c r="HR256" s="7"/>
      <c r="HS256" s="7"/>
      <c r="HT256" s="7"/>
      <c r="HU256" s="7"/>
      <c r="HV256" s="7"/>
      <c r="HW256" s="7"/>
      <c r="HX256" s="7"/>
      <c r="HY256" s="7"/>
      <c r="HZ256" s="7"/>
      <c r="IA256" s="7"/>
      <c r="IB256" s="7"/>
      <c r="IC256" s="7"/>
      <c r="ID256" s="7"/>
      <c r="IE256" s="7"/>
      <c r="IF256" s="7"/>
      <c r="IG256" s="7"/>
      <c r="IH256" s="7"/>
      <c r="II256" s="7"/>
      <c r="IJ256" s="7"/>
      <c r="IK256" s="7"/>
      <c r="IL256" s="7"/>
      <c r="IM256" s="7"/>
      <c r="IN256" s="7"/>
      <c r="IO256" s="7"/>
      <c r="IP256" s="7"/>
      <c r="IQ256" s="7"/>
      <c r="IR256" s="7"/>
      <c r="IS256" s="7"/>
      <c r="IT256" s="7"/>
      <c r="IU256" s="7"/>
      <c r="IV256" s="7"/>
      <c r="IW256" s="7"/>
      <c r="IX256" s="7"/>
      <c r="IY256" s="7"/>
      <c r="IZ256" s="7"/>
      <c r="JA256" s="7"/>
      <c r="JB256" s="7"/>
      <c r="JC256" s="7"/>
      <c r="JD256" s="7"/>
      <c r="JE256" s="7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5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7"/>
      <c r="EQ257" s="7"/>
      <c r="ER257" s="7"/>
      <c r="ES257" s="88"/>
      <c r="ET257" s="7"/>
      <c r="EU257" s="7"/>
      <c r="EV257" s="7"/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  <c r="FH257" s="2"/>
      <c r="FI257" s="2"/>
      <c r="FJ257" s="2"/>
      <c r="FK257" s="2"/>
      <c r="FL257" s="2"/>
      <c r="FM257" s="2"/>
      <c r="FN257" s="7"/>
      <c r="FO257" s="7"/>
      <c r="FP257" s="7"/>
      <c r="FQ257" s="88"/>
      <c r="FR257" s="7"/>
      <c r="FS257" s="7"/>
      <c r="FT257" s="7"/>
      <c r="FU257" s="7"/>
      <c r="FV257" s="7"/>
      <c r="FW257" s="7"/>
      <c r="FX257" s="7"/>
      <c r="FY257" s="7"/>
      <c r="FZ257" s="7"/>
      <c r="GA257" s="7"/>
      <c r="GB257" s="7"/>
      <c r="GC257" s="7"/>
      <c r="GD257" s="7"/>
      <c r="GE257" s="7"/>
      <c r="GF257" s="7"/>
      <c r="GG257" s="7"/>
      <c r="GH257" s="7"/>
      <c r="GI257" s="7"/>
      <c r="GJ257" s="7"/>
      <c r="GK257" s="7"/>
      <c r="GL257" s="7"/>
      <c r="GM257" s="7"/>
      <c r="GN257" s="7"/>
      <c r="GO257" s="7"/>
      <c r="GP257" s="7"/>
      <c r="GQ257" s="7"/>
      <c r="GR257" s="7"/>
      <c r="GS257" s="7"/>
      <c r="GT257" s="7"/>
      <c r="GU257" s="7"/>
      <c r="GV257" s="7"/>
      <c r="GW257" s="7"/>
      <c r="GX257" s="7"/>
      <c r="GY257" s="7"/>
      <c r="GZ257" s="7"/>
      <c r="HA257" s="7"/>
      <c r="HB257" s="7"/>
      <c r="HC257" s="7"/>
      <c r="HD257" s="7"/>
      <c r="HE257" s="7"/>
      <c r="HF257" s="7"/>
      <c r="HG257" s="7"/>
      <c r="HH257" s="7"/>
      <c r="HI257" s="7"/>
      <c r="HJ257" s="7"/>
      <c r="HK257" s="7"/>
      <c r="HL257" s="7"/>
      <c r="HM257" s="7"/>
      <c r="HN257" s="7"/>
      <c r="HO257" s="7"/>
      <c r="HP257" s="7"/>
      <c r="HQ257" s="7"/>
      <c r="HR257" s="7"/>
      <c r="HS257" s="7"/>
      <c r="HT257" s="7"/>
      <c r="HU257" s="7"/>
      <c r="HV257" s="7"/>
      <c r="HW257" s="7"/>
      <c r="HX257" s="7"/>
      <c r="HY257" s="7"/>
      <c r="HZ257" s="7"/>
      <c r="IA257" s="7"/>
      <c r="IB257" s="7"/>
      <c r="IC257" s="7"/>
      <c r="ID257" s="7"/>
      <c r="IE257" s="7"/>
      <c r="IF257" s="7"/>
      <c r="IG257" s="7"/>
      <c r="IH257" s="7"/>
      <c r="II257" s="7"/>
      <c r="IJ257" s="7"/>
      <c r="IK257" s="7"/>
      <c r="IL257" s="7"/>
      <c r="IM257" s="7"/>
      <c r="IN257" s="7"/>
      <c r="IO257" s="7"/>
      <c r="IP257" s="7"/>
      <c r="IQ257" s="7"/>
      <c r="IR257" s="7"/>
      <c r="IS257" s="7"/>
      <c r="IT257" s="7"/>
      <c r="IU257" s="7"/>
      <c r="IV257" s="7"/>
      <c r="IW257" s="7"/>
      <c r="IX257" s="7"/>
      <c r="IY257" s="7"/>
      <c r="IZ257" s="7"/>
      <c r="JA257" s="7"/>
      <c r="JB257" s="7"/>
      <c r="JC257" s="7"/>
      <c r="JD257" s="7"/>
      <c r="JE257" s="7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5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7"/>
      <c r="EQ258" s="7"/>
      <c r="ER258" s="7"/>
      <c r="ES258" s="88"/>
      <c r="ET258" s="7"/>
      <c r="EU258" s="7"/>
      <c r="EV258" s="7"/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  <c r="FH258" s="2"/>
      <c r="FI258" s="2"/>
      <c r="FJ258" s="2"/>
      <c r="FK258" s="2"/>
      <c r="FL258" s="2"/>
      <c r="FM258" s="2"/>
      <c r="FN258" s="7"/>
      <c r="FO258" s="7"/>
      <c r="FP258" s="7"/>
      <c r="FQ258" s="88"/>
      <c r="FR258" s="7"/>
      <c r="FS258" s="7"/>
      <c r="FT258" s="7"/>
      <c r="FU258" s="7"/>
      <c r="FV258" s="7"/>
      <c r="FW258" s="7"/>
      <c r="FX258" s="7"/>
      <c r="FY258" s="7"/>
      <c r="FZ258" s="7"/>
      <c r="GA258" s="7"/>
      <c r="GB258" s="7"/>
      <c r="GC258" s="7"/>
      <c r="GD258" s="7"/>
      <c r="GE258" s="7"/>
      <c r="GF258" s="7"/>
      <c r="GG258" s="7"/>
      <c r="GH258" s="7"/>
      <c r="GI258" s="7"/>
      <c r="GJ258" s="7"/>
      <c r="GK258" s="7"/>
      <c r="GL258" s="7"/>
      <c r="GM258" s="7"/>
      <c r="GN258" s="7"/>
      <c r="GO258" s="7"/>
      <c r="GP258" s="7"/>
      <c r="GQ258" s="7"/>
      <c r="GR258" s="7"/>
      <c r="GS258" s="7"/>
      <c r="GT258" s="7"/>
      <c r="GU258" s="7"/>
      <c r="GV258" s="7"/>
      <c r="GW258" s="7"/>
      <c r="GX258" s="7"/>
      <c r="GY258" s="7"/>
      <c r="GZ258" s="7"/>
      <c r="HA258" s="7"/>
      <c r="HB258" s="7"/>
      <c r="HC258" s="7"/>
      <c r="HD258" s="7"/>
      <c r="HE258" s="7"/>
      <c r="HF258" s="7"/>
      <c r="HG258" s="7"/>
      <c r="HH258" s="7"/>
      <c r="HI258" s="7"/>
      <c r="HJ258" s="7"/>
      <c r="HK258" s="7"/>
      <c r="HL258" s="7"/>
      <c r="HM258" s="7"/>
      <c r="HN258" s="7"/>
      <c r="HO258" s="7"/>
      <c r="HP258" s="7"/>
      <c r="HQ258" s="7"/>
      <c r="HR258" s="7"/>
      <c r="HS258" s="7"/>
      <c r="HT258" s="7"/>
      <c r="HU258" s="7"/>
      <c r="HV258" s="7"/>
      <c r="HW258" s="7"/>
      <c r="HX258" s="7"/>
      <c r="HY258" s="7"/>
      <c r="HZ258" s="7"/>
      <c r="IA258" s="7"/>
      <c r="IB258" s="7"/>
      <c r="IC258" s="7"/>
      <c r="ID258" s="7"/>
      <c r="IE258" s="7"/>
      <c r="IF258" s="7"/>
      <c r="IG258" s="7"/>
      <c r="IH258" s="7"/>
      <c r="II258" s="7"/>
      <c r="IJ258" s="7"/>
      <c r="IK258" s="7"/>
      <c r="IL258" s="7"/>
      <c r="IM258" s="7"/>
      <c r="IN258" s="7"/>
      <c r="IO258" s="7"/>
      <c r="IP258" s="7"/>
      <c r="IQ258" s="7"/>
      <c r="IR258" s="7"/>
      <c r="IS258" s="7"/>
      <c r="IT258" s="7"/>
      <c r="IU258" s="7"/>
      <c r="IV258" s="7"/>
      <c r="IW258" s="7"/>
      <c r="IX258" s="7"/>
      <c r="IY258" s="7"/>
      <c r="IZ258" s="7"/>
      <c r="JA258" s="7"/>
      <c r="JB258" s="7"/>
      <c r="JC258" s="7"/>
      <c r="JD258" s="7"/>
      <c r="JE258" s="7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5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7"/>
      <c r="EQ259" s="7"/>
      <c r="ER259" s="7"/>
      <c r="ES259" s="88"/>
      <c r="ET259" s="7"/>
      <c r="EU259" s="7"/>
      <c r="EV259" s="7"/>
      <c r="EW259" s="7"/>
      <c r="EX259" s="7"/>
      <c r="EY259" s="7"/>
      <c r="EZ259" s="7"/>
      <c r="FA259" s="7"/>
      <c r="FB259" s="7"/>
      <c r="FC259" s="7"/>
      <c r="FD259" s="7"/>
      <c r="FE259" s="7"/>
      <c r="FF259" s="7"/>
      <c r="FG259" s="7"/>
      <c r="FH259" s="2"/>
      <c r="FI259" s="2"/>
      <c r="FJ259" s="2"/>
      <c r="FK259" s="2"/>
      <c r="FL259" s="2"/>
      <c r="FM259" s="2"/>
      <c r="FN259" s="7"/>
      <c r="FO259" s="7"/>
      <c r="FP259" s="7"/>
      <c r="FQ259" s="88"/>
      <c r="FR259" s="7"/>
      <c r="FS259" s="7"/>
      <c r="FT259" s="7"/>
      <c r="FU259" s="7"/>
      <c r="FV259" s="7"/>
      <c r="FW259" s="7"/>
      <c r="FX259" s="7"/>
      <c r="FY259" s="7"/>
      <c r="FZ259" s="7"/>
      <c r="GA259" s="7"/>
      <c r="GB259" s="7"/>
      <c r="GC259" s="7"/>
      <c r="GD259" s="7"/>
      <c r="GE259" s="7"/>
      <c r="GF259" s="7"/>
      <c r="GG259" s="7"/>
      <c r="GH259" s="7"/>
      <c r="GI259" s="7"/>
      <c r="GJ259" s="7"/>
      <c r="GK259" s="7"/>
      <c r="GL259" s="7"/>
      <c r="GM259" s="7"/>
      <c r="GN259" s="7"/>
      <c r="GO259" s="7"/>
      <c r="GP259" s="7"/>
      <c r="GQ259" s="7"/>
      <c r="GR259" s="7"/>
      <c r="GS259" s="7"/>
      <c r="GT259" s="7"/>
      <c r="GU259" s="7"/>
      <c r="GV259" s="7"/>
      <c r="GW259" s="7"/>
      <c r="GX259" s="7"/>
      <c r="GY259" s="7"/>
      <c r="GZ259" s="7"/>
      <c r="HA259" s="7"/>
      <c r="HB259" s="7"/>
      <c r="HC259" s="7"/>
      <c r="HD259" s="7"/>
      <c r="HE259" s="7"/>
      <c r="HF259" s="7"/>
      <c r="HG259" s="7"/>
      <c r="HH259" s="7"/>
      <c r="HI259" s="7"/>
      <c r="HJ259" s="7"/>
      <c r="HK259" s="7"/>
      <c r="HL259" s="7"/>
      <c r="HM259" s="7"/>
      <c r="HN259" s="7"/>
      <c r="HO259" s="7"/>
      <c r="HP259" s="7"/>
      <c r="HQ259" s="7"/>
      <c r="HR259" s="7"/>
      <c r="HS259" s="7"/>
      <c r="HT259" s="7"/>
      <c r="HU259" s="7"/>
      <c r="HV259" s="7"/>
      <c r="HW259" s="7"/>
      <c r="HX259" s="7"/>
      <c r="HY259" s="7"/>
      <c r="HZ259" s="7"/>
      <c r="IA259" s="7"/>
      <c r="IB259" s="7"/>
      <c r="IC259" s="7"/>
      <c r="ID259" s="7"/>
      <c r="IE259" s="7"/>
      <c r="IF259" s="7"/>
      <c r="IG259" s="7"/>
      <c r="IH259" s="7"/>
      <c r="II259" s="7"/>
      <c r="IJ259" s="7"/>
      <c r="IK259" s="7"/>
      <c r="IL259" s="7"/>
      <c r="IM259" s="7"/>
      <c r="IN259" s="7"/>
      <c r="IO259" s="7"/>
      <c r="IP259" s="7"/>
      <c r="IQ259" s="7"/>
      <c r="IR259" s="7"/>
      <c r="IS259" s="7"/>
      <c r="IT259" s="7"/>
      <c r="IU259" s="7"/>
      <c r="IV259" s="7"/>
      <c r="IW259" s="7"/>
      <c r="IX259" s="7"/>
      <c r="IY259" s="7"/>
      <c r="IZ259" s="7"/>
      <c r="JA259" s="7"/>
      <c r="JB259" s="7"/>
      <c r="JC259" s="7"/>
      <c r="JD259" s="7"/>
      <c r="JE259" s="7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5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7"/>
      <c r="EQ260" s="7"/>
      <c r="ER260" s="7"/>
      <c r="ES260" s="88"/>
      <c r="ET260" s="7"/>
      <c r="EU260" s="7"/>
      <c r="EV260" s="7"/>
      <c r="EW260" s="7"/>
      <c r="EX260" s="7"/>
      <c r="EY260" s="7"/>
      <c r="EZ260" s="7"/>
      <c r="FA260" s="7"/>
      <c r="FB260" s="7"/>
      <c r="FC260" s="7"/>
      <c r="FD260" s="7"/>
      <c r="FE260" s="7"/>
      <c r="FF260" s="7"/>
      <c r="FG260" s="7"/>
      <c r="FH260" s="2"/>
      <c r="FI260" s="2"/>
      <c r="FJ260" s="2"/>
      <c r="FK260" s="2"/>
      <c r="FL260" s="2"/>
      <c r="FM260" s="2"/>
      <c r="FN260" s="7"/>
      <c r="FO260" s="7"/>
      <c r="FP260" s="7"/>
      <c r="FQ260" s="88"/>
      <c r="FR260" s="7"/>
      <c r="FS260" s="7"/>
      <c r="FT260" s="7"/>
      <c r="FU260" s="7"/>
      <c r="FV260" s="7"/>
      <c r="FW260" s="7"/>
      <c r="FX260" s="7"/>
      <c r="FY260" s="7"/>
      <c r="FZ260" s="7"/>
      <c r="GA260" s="7"/>
      <c r="GB260" s="7"/>
      <c r="GC260" s="7"/>
      <c r="GD260" s="7"/>
      <c r="GE260" s="7"/>
      <c r="GF260" s="7"/>
      <c r="GG260" s="7"/>
      <c r="GH260" s="7"/>
      <c r="GI260" s="7"/>
      <c r="GJ260" s="7"/>
      <c r="GK260" s="7"/>
      <c r="GL260" s="7"/>
      <c r="GM260" s="7"/>
      <c r="GN260" s="7"/>
      <c r="GO260" s="7"/>
      <c r="GP260" s="7"/>
      <c r="GQ260" s="7"/>
      <c r="GR260" s="7"/>
      <c r="GS260" s="7"/>
      <c r="GT260" s="7"/>
      <c r="GU260" s="7"/>
      <c r="GV260" s="7"/>
      <c r="GW260" s="7"/>
      <c r="GX260" s="7"/>
      <c r="GY260" s="7"/>
      <c r="GZ260" s="7"/>
      <c r="HA260" s="7"/>
      <c r="HB260" s="7"/>
      <c r="HC260" s="7"/>
      <c r="HD260" s="7"/>
      <c r="HE260" s="7"/>
      <c r="HF260" s="7"/>
      <c r="HG260" s="7"/>
      <c r="HH260" s="7"/>
      <c r="HI260" s="7"/>
      <c r="HJ260" s="7"/>
      <c r="HK260" s="7"/>
      <c r="HL260" s="7"/>
      <c r="HM260" s="7"/>
      <c r="HN260" s="7"/>
      <c r="HO260" s="7"/>
      <c r="HP260" s="7"/>
      <c r="HQ260" s="7"/>
      <c r="HR260" s="7"/>
      <c r="HS260" s="7"/>
      <c r="HT260" s="7"/>
      <c r="HU260" s="7"/>
      <c r="HV260" s="7"/>
      <c r="HW260" s="7"/>
      <c r="HX260" s="7"/>
      <c r="HY260" s="7"/>
      <c r="HZ260" s="7"/>
      <c r="IA260" s="7"/>
      <c r="IB260" s="7"/>
      <c r="IC260" s="7"/>
      <c r="ID260" s="7"/>
      <c r="IE260" s="7"/>
      <c r="IF260" s="7"/>
      <c r="IG260" s="7"/>
      <c r="IH260" s="7"/>
      <c r="II260" s="7"/>
      <c r="IJ260" s="7"/>
      <c r="IK260" s="7"/>
      <c r="IL260" s="7"/>
      <c r="IM260" s="7"/>
      <c r="IN260" s="7"/>
      <c r="IO260" s="7"/>
      <c r="IP260" s="7"/>
      <c r="IQ260" s="7"/>
      <c r="IR260" s="7"/>
      <c r="IS260" s="7"/>
      <c r="IT260" s="7"/>
      <c r="IU260" s="7"/>
      <c r="IV260" s="7"/>
      <c r="IW260" s="7"/>
      <c r="IX260" s="7"/>
      <c r="IY260" s="7"/>
      <c r="IZ260" s="7"/>
      <c r="JA260" s="7"/>
      <c r="JB260" s="7"/>
      <c r="JC260" s="7"/>
      <c r="JD260" s="7"/>
      <c r="JE260" s="7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5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7"/>
      <c r="EQ261" s="7"/>
      <c r="ER261" s="7"/>
      <c r="ES261" s="88"/>
      <c r="ET261" s="7"/>
      <c r="EU261" s="7"/>
      <c r="EV261" s="7"/>
      <c r="EW261" s="7"/>
      <c r="EX261" s="7"/>
      <c r="EY261" s="7"/>
      <c r="EZ261" s="7"/>
      <c r="FA261" s="7"/>
      <c r="FB261" s="7"/>
      <c r="FC261" s="7"/>
      <c r="FD261" s="7"/>
      <c r="FE261" s="7"/>
      <c r="FF261" s="7"/>
      <c r="FG261" s="7"/>
      <c r="FH261" s="2"/>
      <c r="FI261" s="2"/>
      <c r="FJ261" s="2"/>
      <c r="FK261" s="2"/>
      <c r="FL261" s="2"/>
      <c r="FM261" s="2"/>
      <c r="FN261" s="7"/>
      <c r="FO261" s="7"/>
      <c r="FP261" s="7"/>
      <c r="FQ261" s="88"/>
      <c r="FR261" s="7"/>
      <c r="FS261" s="7"/>
      <c r="FT261" s="7"/>
      <c r="FU261" s="7"/>
      <c r="FV261" s="7"/>
      <c r="FW261" s="7"/>
      <c r="FX261" s="7"/>
      <c r="FY261" s="7"/>
      <c r="FZ261" s="7"/>
      <c r="GA261" s="7"/>
      <c r="GB261" s="7"/>
      <c r="GC261" s="7"/>
      <c r="GD261" s="7"/>
      <c r="GE261" s="7"/>
      <c r="GF261" s="7"/>
      <c r="GG261" s="7"/>
      <c r="GH261" s="7"/>
      <c r="GI261" s="7"/>
      <c r="GJ261" s="7"/>
      <c r="GK261" s="7"/>
      <c r="GL261" s="7"/>
      <c r="GM261" s="7"/>
      <c r="GN261" s="7"/>
      <c r="GO261" s="7"/>
      <c r="GP261" s="7"/>
      <c r="GQ261" s="7"/>
      <c r="GR261" s="7"/>
      <c r="GS261" s="7"/>
      <c r="GT261" s="7"/>
      <c r="GU261" s="7"/>
      <c r="GV261" s="7"/>
      <c r="GW261" s="7"/>
      <c r="GX261" s="7"/>
      <c r="GY261" s="7"/>
      <c r="GZ261" s="7"/>
      <c r="HA261" s="7"/>
      <c r="HB261" s="7"/>
      <c r="HC261" s="7"/>
      <c r="HD261" s="7"/>
      <c r="HE261" s="7"/>
      <c r="HF261" s="7"/>
      <c r="HG261" s="7"/>
      <c r="HH261" s="7"/>
      <c r="HI261" s="7"/>
      <c r="HJ261" s="7"/>
      <c r="HK261" s="7"/>
      <c r="HL261" s="7"/>
      <c r="HM261" s="7"/>
      <c r="HN261" s="7"/>
      <c r="HO261" s="7"/>
      <c r="HP261" s="7"/>
      <c r="HQ261" s="7"/>
      <c r="HR261" s="7"/>
      <c r="HS261" s="7"/>
      <c r="HT261" s="7"/>
      <c r="HU261" s="7"/>
      <c r="HV261" s="7"/>
      <c r="HW261" s="7"/>
      <c r="HX261" s="7"/>
      <c r="HY261" s="7"/>
      <c r="HZ261" s="7"/>
      <c r="IA261" s="7"/>
      <c r="IB261" s="7"/>
      <c r="IC261" s="7"/>
      <c r="ID261" s="7"/>
      <c r="IE261" s="7"/>
      <c r="IF261" s="7"/>
      <c r="IG261" s="7"/>
      <c r="IH261" s="7"/>
      <c r="II261" s="7"/>
      <c r="IJ261" s="7"/>
      <c r="IK261" s="7"/>
      <c r="IL261" s="7"/>
      <c r="IM261" s="7"/>
      <c r="IN261" s="7"/>
      <c r="IO261" s="7"/>
      <c r="IP261" s="7"/>
      <c r="IQ261" s="7"/>
      <c r="IR261" s="7"/>
      <c r="IS261" s="7"/>
      <c r="IT261" s="7"/>
      <c r="IU261" s="7"/>
      <c r="IV261" s="7"/>
      <c r="IW261" s="7"/>
      <c r="IX261" s="7"/>
      <c r="IY261" s="7"/>
      <c r="IZ261" s="7"/>
      <c r="JA261" s="7"/>
      <c r="JB261" s="7"/>
      <c r="JC261" s="7"/>
      <c r="JD261" s="7"/>
      <c r="JE261" s="7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5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7"/>
      <c r="EQ262" s="7"/>
      <c r="ER262" s="7"/>
      <c r="ES262" s="88"/>
      <c r="ET262" s="7"/>
      <c r="EU262" s="7"/>
      <c r="EV262" s="7"/>
      <c r="EW262" s="7"/>
      <c r="EX262" s="7"/>
      <c r="EY262" s="7"/>
      <c r="EZ262" s="7"/>
      <c r="FA262" s="7"/>
      <c r="FB262" s="7"/>
      <c r="FC262" s="7"/>
      <c r="FD262" s="7"/>
      <c r="FE262" s="7"/>
      <c r="FF262" s="7"/>
      <c r="FG262" s="7"/>
      <c r="FH262" s="2"/>
      <c r="FI262" s="2"/>
      <c r="FJ262" s="2"/>
      <c r="FK262" s="2"/>
      <c r="FL262" s="2"/>
      <c r="FM262" s="2"/>
      <c r="FN262" s="7"/>
      <c r="FO262" s="7"/>
      <c r="FP262" s="7"/>
      <c r="FQ262" s="88"/>
      <c r="FR262" s="7"/>
      <c r="FS262" s="7"/>
      <c r="FT262" s="7"/>
      <c r="FU262" s="7"/>
      <c r="FV262" s="7"/>
      <c r="FW262" s="7"/>
      <c r="FX262" s="7"/>
      <c r="FY262" s="7"/>
      <c r="FZ262" s="7"/>
      <c r="GA262" s="7"/>
      <c r="GB262" s="7"/>
      <c r="GC262" s="7"/>
      <c r="GD262" s="7"/>
      <c r="GE262" s="7"/>
      <c r="GF262" s="7"/>
      <c r="GG262" s="7"/>
      <c r="GH262" s="7"/>
      <c r="GI262" s="7"/>
      <c r="GJ262" s="7"/>
      <c r="GK262" s="7"/>
      <c r="GL262" s="7"/>
      <c r="GM262" s="7"/>
      <c r="GN262" s="7"/>
      <c r="GO262" s="7"/>
      <c r="GP262" s="7"/>
      <c r="GQ262" s="7"/>
      <c r="GR262" s="7"/>
      <c r="GS262" s="7"/>
      <c r="GT262" s="7"/>
      <c r="GU262" s="7"/>
      <c r="GV262" s="7"/>
      <c r="GW262" s="7"/>
      <c r="GX262" s="7"/>
      <c r="GY262" s="7"/>
      <c r="GZ262" s="7"/>
      <c r="HA262" s="7"/>
      <c r="HB262" s="7"/>
      <c r="HC262" s="7"/>
      <c r="HD262" s="7"/>
      <c r="HE262" s="7"/>
      <c r="HF262" s="7"/>
      <c r="HG262" s="7"/>
      <c r="HH262" s="7"/>
      <c r="HI262" s="7"/>
      <c r="HJ262" s="7"/>
      <c r="HK262" s="7"/>
      <c r="HL262" s="7"/>
      <c r="HM262" s="7"/>
      <c r="HN262" s="7"/>
      <c r="HO262" s="7"/>
      <c r="HP262" s="7"/>
      <c r="HQ262" s="7"/>
      <c r="HR262" s="7"/>
      <c r="HS262" s="7"/>
      <c r="HT262" s="7"/>
      <c r="HU262" s="7"/>
      <c r="HV262" s="7"/>
      <c r="HW262" s="7"/>
      <c r="HX262" s="7"/>
      <c r="HY262" s="7"/>
      <c r="HZ262" s="7"/>
      <c r="IA262" s="7"/>
      <c r="IB262" s="7"/>
      <c r="IC262" s="7"/>
      <c r="ID262" s="7"/>
      <c r="IE262" s="7"/>
      <c r="IF262" s="7"/>
      <c r="IG262" s="7"/>
      <c r="IH262" s="7"/>
      <c r="II262" s="7"/>
      <c r="IJ262" s="7"/>
      <c r="IK262" s="7"/>
      <c r="IL262" s="7"/>
      <c r="IM262" s="7"/>
      <c r="IN262" s="7"/>
      <c r="IO262" s="7"/>
      <c r="IP262" s="7"/>
      <c r="IQ262" s="7"/>
      <c r="IR262" s="7"/>
      <c r="IS262" s="7"/>
      <c r="IT262" s="7"/>
      <c r="IU262" s="7"/>
      <c r="IV262" s="7"/>
      <c r="IW262" s="7"/>
      <c r="IX262" s="7"/>
      <c r="IY262" s="7"/>
      <c r="IZ262" s="7"/>
      <c r="JA262" s="7"/>
      <c r="JB262" s="7"/>
      <c r="JC262" s="7"/>
      <c r="JD262" s="7"/>
      <c r="JE262" s="7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5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7"/>
      <c r="EQ263" s="7"/>
      <c r="ER263" s="7"/>
      <c r="ES263" s="88"/>
      <c r="ET263" s="7"/>
      <c r="EU263" s="7"/>
      <c r="EV263" s="7"/>
      <c r="EW263" s="7"/>
      <c r="EX263" s="7"/>
      <c r="EY263" s="7"/>
      <c r="EZ263" s="7"/>
      <c r="FA263" s="7"/>
      <c r="FB263" s="7"/>
      <c r="FC263" s="7"/>
      <c r="FD263" s="7"/>
      <c r="FE263" s="7"/>
      <c r="FF263" s="7"/>
      <c r="FG263" s="7"/>
      <c r="FH263" s="2"/>
      <c r="FI263" s="2"/>
      <c r="FJ263" s="2"/>
      <c r="FK263" s="2"/>
      <c r="FL263" s="2"/>
      <c r="FM263" s="2"/>
      <c r="FN263" s="7"/>
      <c r="FO263" s="7"/>
      <c r="FP263" s="7"/>
      <c r="FQ263" s="88"/>
      <c r="FR263" s="7"/>
      <c r="FS263" s="7"/>
      <c r="FT263" s="7"/>
      <c r="FU263" s="7"/>
      <c r="FV263" s="7"/>
      <c r="FW263" s="7"/>
      <c r="FX263" s="7"/>
      <c r="FY263" s="7"/>
      <c r="FZ263" s="7"/>
      <c r="GA263" s="7"/>
      <c r="GB263" s="7"/>
      <c r="GC263" s="7"/>
      <c r="GD263" s="7"/>
      <c r="GE263" s="7"/>
      <c r="GF263" s="7"/>
      <c r="GG263" s="7"/>
      <c r="GH263" s="7"/>
      <c r="GI263" s="7"/>
      <c r="GJ263" s="7"/>
      <c r="GK263" s="7"/>
      <c r="GL263" s="7"/>
      <c r="GM263" s="7"/>
      <c r="GN263" s="7"/>
      <c r="GO263" s="7"/>
      <c r="GP263" s="7"/>
      <c r="GQ263" s="7"/>
      <c r="GR263" s="7"/>
      <c r="GS263" s="7"/>
      <c r="GT263" s="7"/>
      <c r="GU263" s="7"/>
      <c r="GV263" s="7"/>
      <c r="GW263" s="7"/>
      <c r="GX263" s="7"/>
      <c r="GY263" s="7"/>
      <c r="GZ263" s="7"/>
      <c r="HA263" s="7"/>
      <c r="HB263" s="7"/>
      <c r="HC263" s="7"/>
      <c r="HD263" s="7"/>
      <c r="HE263" s="7"/>
      <c r="HF263" s="7"/>
      <c r="HG263" s="7"/>
      <c r="HH263" s="7"/>
      <c r="HI263" s="7"/>
      <c r="HJ263" s="7"/>
      <c r="HK263" s="7"/>
      <c r="HL263" s="7"/>
      <c r="HM263" s="7"/>
      <c r="HN263" s="7"/>
      <c r="HO263" s="7"/>
      <c r="HP263" s="7"/>
      <c r="HQ263" s="7"/>
      <c r="HR263" s="7"/>
      <c r="HS263" s="7"/>
      <c r="HT263" s="7"/>
      <c r="HU263" s="7"/>
      <c r="HV263" s="7"/>
      <c r="HW263" s="7"/>
      <c r="HX263" s="7"/>
      <c r="HY263" s="7"/>
      <c r="HZ263" s="7"/>
      <c r="IA263" s="7"/>
      <c r="IB263" s="7"/>
      <c r="IC263" s="7"/>
      <c r="ID263" s="7"/>
      <c r="IE263" s="7"/>
      <c r="IF263" s="7"/>
      <c r="IG263" s="7"/>
      <c r="IH263" s="7"/>
      <c r="II263" s="7"/>
      <c r="IJ263" s="7"/>
      <c r="IK263" s="7"/>
      <c r="IL263" s="7"/>
      <c r="IM263" s="7"/>
      <c r="IN263" s="7"/>
      <c r="IO263" s="7"/>
      <c r="IP263" s="7"/>
      <c r="IQ263" s="7"/>
      <c r="IR263" s="7"/>
      <c r="IS263" s="7"/>
      <c r="IT263" s="7"/>
      <c r="IU263" s="7"/>
      <c r="IV263" s="7"/>
      <c r="IW263" s="7"/>
      <c r="IX263" s="7"/>
      <c r="IY263" s="7"/>
      <c r="IZ263" s="7"/>
      <c r="JA263" s="7"/>
      <c r="JB263" s="7"/>
      <c r="JC263" s="7"/>
      <c r="JD263" s="7"/>
      <c r="JE263" s="7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5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7"/>
      <c r="EQ264" s="7"/>
      <c r="ER264" s="7"/>
      <c r="ES264" s="88"/>
      <c r="ET264" s="7"/>
      <c r="EU264" s="7"/>
      <c r="EV264" s="7"/>
      <c r="EW264" s="7"/>
      <c r="EX264" s="7"/>
      <c r="EY264" s="7"/>
      <c r="EZ264" s="7"/>
      <c r="FA264" s="7"/>
      <c r="FB264" s="7"/>
      <c r="FC264" s="7"/>
      <c r="FD264" s="7"/>
      <c r="FE264" s="7"/>
      <c r="FF264" s="7"/>
      <c r="FG264" s="7"/>
      <c r="FH264" s="2"/>
      <c r="FI264" s="2"/>
      <c r="FJ264" s="2"/>
      <c r="FK264" s="2"/>
      <c r="FL264" s="2"/>
      <c r="FM264" s="2"/>
      <c r="FN264" s="7"/>
      <c r="FO264" s="7"/>
      <c r="FP264" s="7"/>
      <c r="FQ264" s="88"/>
      <c r="FR264" s="7"/>
      <c r="FS264" s="7"/>
      <c r="FT264" s="7"/>
      <c r="FU264" s="7"/>
      <c r="FV264" s="7"/>
      <c r="FW264" s="7"/>
      <c r="FX264" s="7"/>
      <c r="FY264" s="7"/>
      <c r="FZ264" s="7"/>
      <c r="GA264" s="7"/>
      <c r="GB264" s="7"/>
      <c r="GC264" s="7"/>
      <c r="GD264" s="7"/>
      <c r="GE264" s="7"/>
      <c r="GF264" s="7"/>
      <c r="GG264" s="7"/>
      <c r="GH264" s="7"/>
      <c r="GI264" s="7"/>
      <c r="GJ264" s="7"/>
      <c r="GK264" s="7"/>
      <c r="GL264" s="7"/>
      <c r="GM264" s="7"/>
      <c r="GN264" s="7"/>
      <c r="GO264" s="7"/>
      <c r="GP264" s="7"/>
      <c r="GQ264" s="7"/>
      <c r="GR264" s="7"/>
      <c r="GS264" s="7"/>
      <c r="GT264" s="7"/>
      <c r="GU264" s="7"/>
      <c r="GV264" s="7"/>
      <c r="GW264" s="7"/>
      <c r="GX264" s="7"/>
      <c r="GY264" s="7"/>
      <c r="GZ264" s="7"/>
      <c r="HA264" s="7"/>
      <c r="HB264" s="7"/>
      <c r="HC264" s="7"/>
      <c r="HD264" s="7"/>
      <c r="HE264" s="7"/>
      <c r="HF264" s="7"/>
      <c r="HG264" s="7"/>
      <c r="HH264" s="7"/>
      <c r="HI264" s="7"/>
      <c r="HJ264" s="7"/>
      <c r="HK264" s="7"/>
      <c r="HL264" s="7"/>
      <c r="HM264" s="7"/>
      <c r="HN264" s="7"/>
      <c r="HO264" s="7"/>
      <c r="HP264" s="7"/>
      <c r="HQ264" s="7"/>
      <c r="HR264" s="7"/>
      <c r="HS264" s="7"/>
      <c r="HT264" s="7"/>
      <c r="HU264" s="7"/>
      <c r="HV264" s="7"/>
      <c r="HW264" s="7"/>
      <c r="HX264" s="7"/>
      <c r="HY264" s="7"/>
      <c r="HZ264" s="7"/>
      <c r="IA264" s="7"/>
      <c r="IB264" s="7"/>
      <c r="IC264" s="7"/>
      <c r="ID264" s="7"/>
      <c r="IE264" s="7"/>
      <c r="IF264" s="7"/>
      <c r="IG264" s="7"/>
      <c r="IH264" s="7"/>
      <c r="II264" s="7"/>
      <c r="IJ264" s="7"/>
      <c r="IK264" s="7"/>
      <c r="IL264" s="7"/>
      <c r="IM264" s="7"/>
      <c r="IN264" s="7"/>
      <c r="IO264" s="7"/>
      <c r="IP264" s="7"/>
      <c r="IQ264" s="7"/>
      <c r="IR264" s="7"/>
      <c r="IS264" s="7"/>
      <c r="IT264" s="7"/>
      <c r="IU264" s="7"/>
      <c r="IV264" s="7"/>
      <c r="IW264" s="7"/>
      <c r="IX264" s="7"/>
      <c r="IY264" s="7"/>
      <c r="IZ264" s="7"/>
      <c r="JA264" s="7"/>
      <c r="JB264" s="7"/>
      <c r="JC264" s="7"/>
      <c r="JD264" s="7"/>
      <c r="JE264" s="7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5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7"/>
      <c r="EQ265" s="7"/>
      <c r="ER265" s="7"/>
      <c r="ES265" s="88"/>
      <c r="ET265" s="7"/>
      <c r="EU265" s="7"/>
      <c r="EV265" s="7"/>
      <c r="EW265" s="7"/>
      <c r="EX265" s="7"/>
      <c r="EY265" s="7"/>
      <c r="EZ265" s="7"/>
      <c r="FA265" s="7"/>
      <c r="FB265" s="7"/>
      <c r="FC265" s="7"/>
      <c r="FD265" s="7"/>
      <c r="FE265" s="7"/>
      <c r="FF265" s="7"/>
      <c r="FG265" s="7"/>
      <c r="FH265" s="2"/>
      <c r="FI265" s="2"/>
      <c r="FJ265" s="2"/>
      <c r="FK265" s="2"/>
      <c r="FL265" s="2"/>
      <c r="FM265" s="2"/>
      <c r="FN265" s="7"/>
      <c r="FO265" s="7"/>
      <c r="FP265" s="7"/>
      <c r="FQ265" s="88"/>
      <c r="FR265" s="7"/>
      <c r="FS265" s="7"/>
      <c r="FT265" s="7"/>
      <c r="FU265" s="7"/>
      <c r="FV265" s="7"/>
      <c r="FW265" s="7"/>
      <c r="FX265" s="7"/>
      <c r="FY265" s="7"/>
      <c r="FZ265" s="7"/>
      <c r="GA265" s="7"/>
      <c r="GB265" s="7"/>
      <c r="GC265" s="7"/>
      <c r="GD265" s="7"/>
      <c r="GE265" s="7"/>
      <c r="GF265" s="7"/>
      <c r="GG265" s="7"/>
      <c r="GH265" s="7"/>
      <c r="GI265" s="7"/>
      <c r="GJ265" s="7"/>
      <c r="GK265" s="7"/>
      <c r="GL265" s="7"/>
      <c r="GM265" s="7"/>
      <c r="GN265" s="7"/>
      <c r="GO265" s="7"/>
      <c r="GP265" s="7"/>
      <c r="GQ265" s="7"/>
      <c r="GR265" s="7"/>
      <c r="GS265" s="7"/>
      <c r="GT265" s="7"/>
      <c r="GU265" s="7"/>
      <c r="GV265" s="7"/>
      <c r="GW265" s="7"/>
      <c r="GX265" s="7"/>
      <c r="GY265" s="7"/>
      <c r="GZ265" s="7"/>
      <c r="HA265" s="7"/>
      <c r="HB265" s="7"/>
      <c r="HC265" s="7"/>
      <c r="HD265" s="7"/>
      <c r="HE265" s="7"/>
      <c r="HF265" s="7"/>
      <c r="HG265" s="7"/>
      <c r="HH265" s="7"/>
      <c r="HI265" s="7"/>
      <c r="HJ265" s="7"/>
      <c r="HK265" s="7"/>
      <c r="HL265" s="7"/>
      <c r="HM265" s="7"/>
      <c r="HN265" s="7"/>
      <c r="HO265" s="7"/>
      <c r="HP265" s="7"/>
      <c r="HQ265" s="7"/>
      <c r="HR265" s="7"/>
      <c r="HS265" s="7"/>
      <c r="HT265" s="7"/>
      <c r="HU265" s="7"/>
      <c r="HV265" s="7"/>
      <c r="HW265" s="7"/>
      <c r="HX265" s="7"/>
      <c r="HY265" s="7"/>
      <c r="HZ265" s="7"/>
      <c r="IA265" s="7"/>
      <c r="IB265" s="7"/>
      <c r="IC265" s="7"/>
      <c r="ID265" s="7"/>
      <c r="IE265" s="7"/>
      <c r="IF265" s="7"/>
      <c r="IG265" s="7"/>
      <c r="IH265" s="7"/>
      <c r="II265" s="7"/>
      <c r="IJ265" s="7"/>
      <c r="IK265" s="7"/>
      <c r="IL265" s="7"/>
      <c r="IM265" s="7"/>
      <c r="IN265" s="7"/>
      <c r="IO265" s="7"/>
      <c r="IP265" s="7"/>
      <c r="IQ265" s="7"/>
      <c r="IR265" s="7"/>
      <c r="IS265" s="7"/>
      <c r="IT265" s="7"/>
      <c r="IU265" s="7"/>
      <c r="IV265" s="7"/>
      <c r="IW265" s="7"/>
      <c r="IX265" s="7"/>
      <c r="IY265" s="7"/>
      <c r="IZ265" s="7"/>
      <c r="JA265" s="7"/>
      <c r="JB265" s="7"/>
      <c r="JC265" s="7"/>
      <c r="JD265" s="7"/>
      <c r="JE265" s="7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5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7"/>
      <c r="EQ266" s="7"/>
      <c r="ER266" s="7"/>
      <c r="ES266" s="88"/>
      <c r="ET266" s="7"/>
      <c r="EU266" s="7"/>
      <c r="EV266" s="7"/>
      <c r="EW266" s="7"/>
      <c r="EX266" s="7"/>
      <c r="EY266" s="7"/>
      <c r="EZ266" s="7"/>
      <c r="FA266" s="7"/>
      <c r="FB266" s="7"/>
      <c r="FC266" s="7"/>
      <c r="FD266" s="7"/>
      <c r="FE266" s="7"/>
      <c r="FF266" s="7"/>
      <c r="FG266" s="7"/>
      <c r="FH266" s="2"/>
      <c r="FI266" s="2"/>
      <c r="FJ266" s="2"/>
      <c r="FK266" s="2"/>
      <c r="FL266" s="2"/>
      <c r="FM266" s="2"/>
      <c r="FN266" s="7"/>
      <c r="FO266" s="7"/>
      <c r="FP266" s="7"/>
      <c r="FQ266" s="88"/>
      <c r="FR266" s="7"/>
      <c r="FS266" s="7"/>
      <c r="FT266" s="7"/>
      <c r="FU266" s="7"/>
      <c r="FV266" s="7"/>
      <c r="FW266" s="7"/>
      <c r="FX266" s="7"/>
      <c r="FY266" s="7"/>
      <c r="FZ266" s="7"/>
      <c r="GA266" s="7"/>
      <c r="GB266" s="7"/>
      <c r="GC266" s="7"/>
      <c r="GD266" s="7"/>
      <c r="GE266" s="7"/>
      <c r="GF266" s="7"/>
      <c r="GG266" s="7"/>
      <c r="GH266" s="7"/>
      <c r="GI266" s="7"/>
      <c r="GJ266" s="7"/>
      <c r="GK266" s="7"/>
      <c r="GL266" s="7"/>
      <c r="GM266" s="7"/>
      <c r="GN266" s="7"/>
      <c r="GO266" s="7"/>
      <c r="GP266" s="7"/>
      <c r="GQ266" s="7"/>
      <c r="GR266" s="7"/>
      <c r="GS266" s="7"/>
      <c r="GT266" s="7"/>
      <c r="GU266" s="7"/>
      <c r="GV266" s="7"/>
      <c r="GW266" s="7"/>
      <c r="GX266" s="7"/>
      <c r="GY266" s="7"/>
      <c r="GZ266" s="7"/>
      <c r="HA266" s="7"/>
      <c r="HB266" s="7"/>
      <c r="HC266" s="7"/>
      <c r="HD266" s="7"/>
      <c r="HE266" s="7"/>
      <c r="HF266" s="7"/>
      <c r="HG266" s="7"/>
      <c r="HH266" s="7"/>
      <c r="HI266" s="7"/>
      <c r="HJ266" s="7"/>
      <c r="HK266" s="7"/>
      <c r="HL266" s="7"/>
      <c r="HM266" s="7"/>
      <c r="HN266" s="7"/>
      <c r="HO266" s="7"/>
      <c r="HP266" s="7"/>
      <c r="HQ266" s="7"/>
      <c r="HR266" s="7"/>
      <c r="HS266" s="7"/>
      <c r="HT266" s="7"/>
      <c r="HU266" s="7"/>
      <c r="HV266" s="7"/>
      <c r="HW266" s="7"/>
      <c r="HX266" s="7"/>
      <c r="HY266" s="7"/>
      <c r="HZ266" s="7"/>
      <c r="IA266" s="7"/>
      <c r="IB266" s="7"/>
      <c r="IC266" s="7"/>
      <c r="ID266" s="7"/>
      <c r="IE266" s="7"/>
      <c r="IF266" s="7"/>
      <c r="IG266" s="7"/>
      <c r="IH266" s="7"/>
      <c r="II266" s="7"/>
      <c r="IJ266" s="7"/>
      <c r="IK266" s="7"/>
      <c r="IL266" s="7"/>
      <c r="IM266" s="7"/>
      <c r="IN266" s="7"/>
      <c r="IO266" s="7"/>
      <c r="IP266" s="7"/>
      <c r="IQ266" s="7"/>
      <c r="IR266" s="7"/>
      <c r="IS266" s="7"/>
      <c r="IT266" s="7"/>
      <c r="IU266" s="7"/>
      <c r="IV266" s="7"/>
      <c r="IW266" s="7"/>
      <c r="IX266" s="7"/>
      <c r="IY266" s="7"/>
      <c r="IZ266" s="7"/>
      <c r="JA266" s="7"/>
      <c r="JB266" s="7"/>
      <c r="JC266" s="7"/>
      <c r="JD266" s="7"/>
      <c r="JE266" s="7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5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7"/>
      <c r="EQ267" s="7"/>
      <c r="ER267" s="7"/>
      <c r="ES267" s="88"/>
      <c r="ET267" s="7"/>
      <c r="EU267" s="7"/>
      <c r="EV267" s="7"/>
      <c r="EW267" s="7"/>
      <c r="EX267" s="7"/>
      <c r="EY267" s="7"/>
      <c r="EZ267" s="7"/>
      <c r="FA267" s="7"/>
      <c r="FB267" s="7"/>
      <c r="FC267" s="7"/>
      <c r="FD267" s="7"/>
      <c r="FE267" s="7"/>
      <c r="FF267" s="7"/>
      <c r="FG267" s="7"/>
      <c r="FH267" s="2"/>
      <c r="FI267" s="2"/>
      <c r="FJ267" s="2"/>
      <c r="FK267" s="2"/>
      <c r="FL267" s="2"/>
      <c r="FM267" s="2"/>
      <c r="FN267" s="7"/>
      <c r="FO267" s="7"/>
      <c r="FP267" s="7"/>
      <c r="FQ267" s="88"/>
      <c r="FR267" s="7"/>
      <c r="FS267" s="7"/>
      <c r="FT267" s="7"/>
      <c r="FU267" s="7"/>
      <c r="FV267" s="7"/>
      <c r="FW267" s="7"/>
      <c r="FX267" s="7"/>
      <c r="FY267" s="7"/>
      <c r="FZ267" s="7"/>
      <c r="GA267" s="7"/>
      <c r="GB267" s="7"/>
      <c r="GC267" s="7"/>
      <c r="GD267" s="7"/>
      <c r="GE267" s="7"/>
      <c r="GF267" s="7"/>
      <c r="GG267" s="7"/>
      <c r="GH267" s="7"/>
      <c r="GI267" s="7"/>
      <c r="GJ267" s="7"/>
      <c r="GK267" s="7"/>
      <c r="GL267" s="7"/>
      <c r="GM267" s="7"/>
      <c r="GN267" s="7"/>
      <c r="GO267" s="7"/>
      <c r="GP267" s="7"/>
      <c r="GQ267" s="7"/>
      <c r="GR267" s="7"/>
      <c r="GS267" s="7"/>
      <c r="GT267" s="7"/>
      <c r="GU267" s="7"/>
      <c r="GV267" s="7"/>
      <c r="GW267" s="7"/>
      <c r="GX267" s="7"/>
      <c r="GY267" s="7"/>
      <c r="GZ267" s="7"/>
      <c r="HA267" s="7"/>
      <c r="HB267" s="7"/>
      <c r="HC267" s="7"/>
      <c r="HD267" s="7"/>
      <c r="HE267" s="7"/>
      <c r="HF267" s="7"/>
      <c r="HG267" s="7"/>
      <c r="HH267" s="7"/>
      <c r="HI267" s="7"/>
      <c r="HJ267" s="7"/>
      <c r="HK267" s="7"/>
      <c r="HL267" s="7"/>
      <c r="HM267" s="7"/>
      <c r="HN267" s="7"/>
      <c r="HO267" s="7"/>
      <c r="HP267" s="7"/>
      <c r="HQ267" s="7"/>
      <c r="HR267" s="7"/>
      <c r="HS267" s="7"/>
      <c r="HT267" s="7"/>
      <c r="HU267" s="7"/>
      <c r="HV267" s="7"/>
      <c r="HW267" s="7"/>
      <c r="HX267" s="7"/>
      <c r="HY267" s="7"/>
      <c r="HZ267" s="7"/>
      <c r="IA267" s="7"/>
      <c r="IB267" s="7"/>
      <c r="IC267" s="7"/>
      <c r="ID267" s="7"/>
      <c r="IE267" s="7"/>
      <c r="IF267" s="7"/>
      <c r="IG267" s="7"/>
      <c r="IH267" s="7"/>
      <c r="II267" s="7"/>
      <c r="IJ267" s="7"/>
      <c r="IK267" s="7"/>
      <c r="IL267" s="7"/>
      <c r="IM267" s="7"/>
      <c r="IN267" s="7"/>
      <c r="IO267" s="7"/>
      <c r="IP267" s="7"/>
      <c r="IQ267" s="7"/>
      <c r="IR267" s="7"/>
      <c r="IS267" s="7"/>
      <c r="IT267" s="7"/>
      <c r="IU267" s="7"/>
      <c r="IV267" s="7"/>
      <c r="IW267" s="7"/>
      <c r="IX267" s="7"/>
      <c r="IY267" s="7"/>
      <c r="IZ267" s="7"/>
      <c r="JA267" s="7"/>
      <c r="JB267" s="7"/>
      <c r="JC267" s="7"/>
      <c r="JD267" s="7"/>
      <c r="JE267" s="7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5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7"/>
      <c r="EQ268" s="7"/>
      <c r="ER268" s="7"/>
      <c r="ES268" s="88"/>
      <c r="ET268" s="7"/>
      <c r="EU268" s="7"/>
      <c r="EV268" s="7"/>
      <c r="EW268" s="7"/>
      <c r="EX268" s="7"/>
      <c r="EY268" s="7"/>
      <c r="EZ268" s="7"/>
      <c r="FA268" s="7"/>
      <c r="FB268" s="7"/>
      <c r="FC268" s="7"/>
      <c r="FD268" s="7"/>
      <c r="FE268" s="7"/>
      <c r="FF268" s="7"/>
      <c r="FG268" s="7"/>
      <c r="FH268" s="2"/>
      <c r="FI268" s="2"/>
      <c r="FJ268" s="2"/>
      <c r="FK268" s="2"/>
      <c r="FL268" s="2"/>
      <c r="FM268" s="2"/>
      <c r="FN268" s="7"/>
      <c r="FO268" s="7"/>
      <c r="FP268" s="7"/>
      <c r="FQ268" s="88"/>
      <c r="FR268" s="7"/>
      <c r="FS268" s="7"/>
      <c r="FT268" s="7"/>
      <c r="FU268" s="7"/>
      <c r="FV268" s="7"/>
      <c r="FW268" s="7"/>
      <c r="FX268" s="7"/>
      <c r="FY268" s="7"/>
      <c r="FZ268" s="7"/>
      <c r="GA268" s="7"/>
      <c r="GB268" s="7"/>
      <c r="GC268" s="7"/>
      <c r="GD268" s="7"/>
      <c r="GE268" s="7"/>
      <c r="GF268" s="7"/>
      <c r="GG268" s="7"/>
      <c r="GH268" s="7"/>
      <c r="GI268" s="7"/>
      <c r="GJ268" s="7"/>
      <c r="GK268" s="7"/>
      <c r="GL268" s="7"/>
      <c r="GM268" s="7"/>
      <c r="GN268" s="7"/>
      <c r="GO268" s="7"/>
      <c r="GP268" s="7"/>
      <c r="GQ268" s="7"/>
      <c r="GR268" s="7"/>
      <c r="GS268" s="7"/>
      <c r="GT268" s="7"/>
      <c r="GU268" s="7"/>
      <c r="GV268" s="7"/>
      <c r="GW268" s="7"/>
      <c r="GX268" s="7"/>
      <c r="GY268" s="7"/>
      <c r="GZ268" s="7"/>
      <c r="HA268" s="7"/>
      <c r="HB268" s="7"/>
      <c r="HC268" s="7"/>
      <c r="HD268" s="7"/>
      <c r="HE268" s="7"/>
      <c r="HF268" s="7"/>
      <c r="HG268" s="7"/>
      <c r="HH268" s="7"/>
      <c r="HI268" s="7"/>
      <c r="HJ268" s="7"/>
      <c r="HK268" s="7"/>
      <c r="HL268" s="7"/>
      <c r="HM268" s="7"/>
      <c r="HN268" s="7"/>
      <c r="HO268" s="7"/>
      <c r="HP268" s="7"/>
      <c r="HQ268" s="7"/>
      <c r="HR268" s="7"/>
      <c r="HS268" s="7"/>
      <c r="HT268" s="7"/>
      <c r="HU268" s="7"/>
      <c r="HV268" s="7"/>
      <c r="HW268" s="7"/>
      <c r="HX268" s="7"/>
      <c r="HY268" s="7"/>
      <c r="HZ268" s="7"/>
      <c r="IA268" s="7"/>
      <c r="IB268" s="7"/>
      <c r="IC268" s="7"/>
      <c r="ID268" s="7"/>
      <c r="IE268" s="7"/>
      <c r="IF268" s="7"/>
      <c r="IG268" s="7"/>
      <c r="IH268" s="7"/>
      <c r="II268" s="7"/>
      <c r="IJ268" s="7"/>
      <c r="IK268" s="7"/>
      <c r="IL268" s="7"/>
      <c r="IM268" s="7"/>
      <c r="IN268" s="7"/>
      <c r="IO268" s="7"/>
      <c r="IP268" s="7"/>
      <c r="IQ268" s="7"/>
      <c r="IR268" s="7"/>
      <c r="IS268" s="7"/>
      <c r="IT268" s="7"/>
      <c r="IU268" s="7"/>
      <c r="IV268" s="7"/>
      <c r="IW268" s="7"/>
      <c r="IX268" s="7"/>
      <c r="IY268" s="7"/>
      <c r="IZ268" s="7"/>
      <c r="JA268" s="7"/>
      <c r="JB268" s="7"/>
      <c r="JC268" s="7"/>
      <c r="JD268" s="7"/>
      <c r="JE268" s="7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5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7"/>
      <c r="EQ269" s="7"/>
      <c r="ER269" s="7"/>
      <c r="ES269" s="88"/>
      <c r="ET269" s="7"/>
      <c r="EU269" s="7"/>
      <c r="EV269" s="7"/>
      <c r="EW269" s="7"/>
      <c r="EX269" s="7"/>
      <c r="EY269" s="7"/>
      <c r="EZ269" s="7"/>
      <c r="FA269" s="7"/>
      <c r="FB269" s="7"/>
      <c r="FC269" s="7"/>
      <c r="FD269" s="7"/>
      <c r="FE269" s="7"/>
      <c r="FF269" s="7"/>
      <c r="FG269" s="7"/>
      <c r="FH269" s="2"/>
      <c r="FI269" s="2"/>
      <c r="FJ269" s="2"/>
      <c r="FK269" s="2"/>
      <c r="FL269" s="2"/>
      <c r="FM269" s="2"/>
      <c r="FN269" s="7"/>
      <c r="FO269" s="7"/>
      <c r="FP269" s="7"/>
      <c r="FQ269" s="88"/>
      <c r="FR269" s="7"/>
      <c r="FS269" s="7"/>
      <c r="FT269" s="7"/>
      <c r="FU269" s="7"/>
      <c r="FV269" s="7"/>
      <c r="FW269" s="7"/>
      <c r="FX269" s="7"/>
      <c r="FY269" s="7"/>
      <c r="FZ269" s="7"/>
      <c r="GA269" s="7"/>
      <c r="GB269" s="7"/>
      <c r="GC269" s="7"/>
      <c r="GD269" s="7"/>
      <c r="GE269" s="7"/>
      <c r="GF269" s="7"/>
      <c r="GG269" s="7"/>
      <c r="GH269" s="7"/>
      <c r="GI269" s="7"/>
      <c r="GJ269" s="7"/>
      <c r="GK269" s="7"/>
      <c r="GL269" s="7"/>
      <c r="GM269" s="7"/>
      <c r="GN269" s="7"/>
      <c r="GO269" s="7"/>
      <c r="GP269" s="7"/>
      <c r="GQ269" s="7"/>
      <c r="GR269" s="7"/>
      <c r="GS269" s="7"/>
      <c r="GT269" s="7"/>
      <c r="GU269" s="7"/>
      <c r="GV269" s="7"/>
      <c r="GW269" s="7"/>
      <c r="GX269" s="7"/>
      <c r="GY269" s="7"/>
      <c r="GZ269" s="7"/>
      <c r="HA269" s="7"/>
      <c r="HB269" s="7"/>
      <c r="HC269" s="7"/>
      <c r="HD269" s="7"/>
      <c r="HE269" s="7"/>
      <c r="HF269" s="7"/>
      <c r="HG269" s="7"/>
      <c r="HH269" s="7"/>
      <c r="HI269" s="7"/>
      <c r="HJ269" s="7"/>
      <c r="HK269" s="7"/>
      <c r="HL269" s="7"/>
      <c r="HM269" s="7"/>
      <c r="HN269" s="7"/>
      <c r="HO269" s="7"/>
      <c r="HP269" s="7"/>
      <c r="HQ269" s="7"/>
      <c r="HR269" s="7"/>
      <c r="HS269" s="7"/>
      <c r="HT269" s="7"/>
      <c r="HU269" s="7"/>
      <c r="HV269" s="7"/>
      <c r="HW269" s="7"/>
      <c r="HX269" s="7"/>
      <c r="HY269" s="7"/>
      <c r="HZ269" s="7"/>
      <c r="IA269" s="7"/>
      <c r="IB269" s="7"/>
      <c r="IC269" s="7"/>
      <c r="ID269" s="7"/>
      <c r="IE269" s="7"/>
      <c r="IF269" s="7"/>
      <c r="IG269" s="7"/>
      <c r="IH269" s="7"/>
      <c r="II269" s="7"/>
      <c r="IJ269" s="7"/>
      <c r="IK269" s="7"/>
      <c r="IL269" s="7"/>
      <c r="IM269" s="7"/>
      <c r="IN269" s="7"/>
      <c r="IO269" s="7"/>
      <c r="IP269" s="7"/>
      <c r="IQ269" s="7"/>
      <c r="IR269" s="7"/>
      <c r="IS269" s="7"/>
      <c r="IT269" s="7"/>
      <c r="IU269" s="7"/>
      <c r="IV269" s="7"/>
      <c r="IW269" s="7"/>
      <c r="IX269" s="7"/>
      <c r="IY269" s="7"/>
      <c r="IZ269" s="7"/>
      <c r="JA269" s="7"/>
      <c r="JB269" s="7"/>
      <c r="JC269" s="7"/>
      <c r="JD269" s="7"/>
      <c r="JE269" s="7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5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7"/>
      <c r="EQ270" s="7"/>
      <c r="ER270" s="7"/>
      <c r="ES270" s="88"/>
      <c r="ET270" s="7"/>
      <c r="EU270" s="7"/>
      <c r="EV270" s="7"/>
      <c r="EW270" s="7"/>
      <c r="EX270" s="7"/>
      <c r="EY270" s="7"/>
      <c r="EZ270" s="7"/>
      <c r="FA270" s="7"/>
      <c r="FB270" s="7"/>
      <c r="FC270" s="7"/>
      <c r="FD270" s="7"/>
      <c r="FE270" s="7"/>
      <c r="FF270" s="7"/>
      <c r="FG270" s="7"/>
      <c r="FH270" s="2"/>
      <c r="FI270" s="2"/>
      <c r="FJ270" s="2"/>
      <c r="FK270" s="2"/>
      <c r="FL270" s="2"/>
      <c r="FM270" s="2"/>
      <c r="FN270" s="7"/>
      <c r="FO270" s="7"/>
      <c r="FP270" s="7"/>
      <c r="FQ270" s="88"/>
      <c r="FR270" s="7"/>
      <c r="FS270" s="7"/>
      <c r="FT270" s="7"/>
      <c r="FU270" s="7"/>
      <c r="FV270" s="7"/>
      <c r="FW270" s="7"/>
      <c r="FX270" s="7"/>
      <c r="FY270" s="7"/>
      <c r="FZ270" s="7"/>
      <c r="GA270" s="7"/>
      <c r="GB270" s="7"/>
      <c r="GC270" s="7"/>
      <c r="GD270" s="7"/>
      <c r="GE270" s="7"/>
      <c r="GF270" s="7"/>
      <c r="GG270" s="7"/>
      <c r="GH270" s="7"/>
      <c r="GI270" s="7"/>
      <c r="GJ270" s="7"/>
      <c r="GK270" s="7"/>
      <c r="GL270" s="7"/>
      <c r="GM270" s="7"/>
      <c r="GN270" s="7"/>
      <c r="GO270" s="7"/>
      <c r="GP270" s="7"/>
      <c r="GQ270" s="7"/>
      <c r="GR270" s="7"/>
      <c r="GS270" s="7"/>
      <c r="GT270" s="7"/>
      <c r="GU270" s="7"/>
      <c r="GV270" s="7"/>
      <c r="GW270" s="7"/>
      <c r="GX270" s="7"/>
      <c r="GY270" s="7"/>
      <c r="GZ270" s="7"/>
      <c r="HA270" s="7"/>
      <c r="HB270" s="7"/>
      <c r="HC270" s="7"/>
      <c r="HD270" s="7"/>
      <c r="HE270" s="7"/>
      <c r="HF270" s="7"/>
      <c r="HG270" s="7"/>
      <c r="HH270" s="7"/>
      <c r="HI270" s="7"/>
      <c r="HJ270" s="7"/>
      <c r="HK270" s="7"/>
      <c r="HL270" s="7"/>
      <c r="HM270" s="7"/>
      <c r="HN270" s="7"/>
      <c r="HO270" s="7"/>
      <c r="HP270" s="7"/>
      <c r="HQ270" s="7"/>
      <c r="HR270" s="7"/>
      <c r="HS270" s="7"/>
      <c r="HT270" s="7"/>
      <c r="HU270" s="7"/>
      <c r="HV270" s="7"/>
      <c r="HW270" s="7"/>
      <c r="HX270" s="7"/>
      <c r="HY270" s="7"/>
      <c r="HZ270" s="7"/>
      <c r="IA270" s="7"/>
      <c r="IB270" s="7"/>
      <c r="IC270" s="7"/>
      <c r="ID270" s="7"/>
      <c r="IE270" s="7"/>
      <c r="IF270" s="7"/>
      <c r="IG270" s="7"/>
      <c r="IH270" s="7"/>
      <c r="II270" s="7"/>
      <c r="IJ270" s="7"/>
      <c r="IK270" s="7"/>
      <c r="IL270" s="7"/>
      <c r="IM270" s="7"/>
      <c r="IN270" s="7"/>
      <c r="IO270" s="7"/>
      <c r="IP270" s="7"/>
      <c r="IQ270" s="7"/>
      <c r="IR270" s="7"/>
      <c r="IS270" s="7"/>
      <c r="IT270" s="7"/>
      <c r="IU270" s="7"/>
      <c r="IV270" s="7"/>
      <c r="IW270" s="7"/>
      <c r="IX270" s="7"/>
      <c r="IY270" s="7"/>
      <c r="IZ270" s="7"/>
      <c r="JA270" s="7"/>
      <c r="JB270" s="7"/>
      <c r="JC270" s="7"/>
      <c r="JD270" s="7"/>
      <c r="JE270" s="7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5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7"/>
      <c r="EQ271" s="7"/>
      <c r="ER271" s="7"/>
      <c r="ES271" s="88"/>
      <c r="ET271" s="7"/>
      <c r="EU271" s="7"/>
      <c r="EV271" s="7"/>
      <c r="EW271" s="7"/>
      <c r="EX271" s="7"/>
      <c r="EY271" s="7"/>
      <c r="EZ271" s="7"/>
      <c r="FA271" s="7"/>
      <c r="FB271" s="7"/>
      <c r="FC271" s="7"/>
      <c r="FD271" s="7"/>
      <c r="FE271" s="7"/>
      <c r="FF271" s="7"/>
      <c r="FG271" s="7"/>
      <c r="FH271" s="2"/>
      <c r="FI271" s="2"/>
      <c r="FJ271" s="2"/>
      <c r="FK271" s="2"/>
      <c r="FL271" s="2"/>
      <c r="FM271" s="2"/>
      <c r="FN271" s="7"/>
      <c r="FO271" s="7"/>
      <c r="FP271" s="7"/>
      <c r="FQ271" s="88"/>
      <c r="FR271" s="7"/>
      <c r="FS271" s="7"/>
      <c r="FT271" s="7"/>
      <c r="FU271" s="7"/>
      <c r="FV271" s="7"/>
      <c r="FW271" s="7"/>
      <c r="FX271" s="7"/>
      <c r="FY271" s="7"/>
      <c r="FZ271" s="7"/>
      <c r="GA271" s="7"/>
      <c r="GB271" s="7"/>
      <c r="GC271" s="7"/>
      <c r="GD271" s="7"/>
      <c r="GE271" s="7"/>
      <c r="GF271" s="7"/>
      <c r="GG271" s="7"/>
      <c r="GH271" s="7"/>
      <c r="GI271" s="7"/>
      <c r="GJ271" s="7"/>
      <c r="GK271" s="7"/>
      <c r="GL271" s="7"/>
      <c r="GM271" s="7"/>
      <c r="GN271" s="7"/>
      <c r="GO271" s="7"/>
      <c r="GP271" s="7"/>
      <c r="GQ271" s="7"/>
      <c r="GR271" s="7"/>
      <c r="GS271" s="7"/>
      <c r="GT271" s="7"/>
      <c r="GU271" s="7"/>
      <c r="GV271" s="7"/>
      <c r="GW271" s="7"/>
      <c r="GX271" s="7"/>
      <c r="GY271" s="7"/>
      <c r="GZ271" s="7"/>
      <c r="HA271" s="7"/>
      <c r="HB271" s="7"/>
      <c r="HC271" s="7"/>
      <c r="HD271" s="7"/>
      <c r="HE271" s="7"/>
      <c r="HF271" s="7"/>
      <c r="HG271" s="7"/>
      <c r="HH271" s="7"/>
      <c r="HI271" s="7"/>
      <c r="HJ271" s="7"/>
      <c r="HK271" s="7"/>
      <c r="HL271" s="7"/>
      <c r="HM271" s="7"/>
      <c r="HN271" s="7"/>
      <c r="HO271" s="7"/>
      <c r="HP271" s="7"/>
      <c r="HQ271" s="7"/>
      <c r="HR271" s="7"/>
      <c r="HS271" s="7"/>
      <c r="HT271" s="7"/>
      <c r="HU271" s="7"/>
      <c r="HV271" s="7"/>
      <c r="HW271" s="7"/>
      <c r="HX271" s="7"/>
      <c r="HY271" s="7"/>
      <c r="HZ271" s="7"/>
      <c r="IA271" s="7"/>
      <c r="IB271" s="7"/>
      <c r="IC271" s="7"/>
      <c r="ID271" s="7"/>
      <c r="IE271" s="7"/>
      <c r="IF271" s="7"/>
      <c r="IG271" s="7"/>
      <c r="IH271" s="7"/>
      <c r="II271" s="7"/>
      <c r="IJ271" s="7"/>
      <c r="IK271" s="7"/>
      <c r="IL271" s="7"/>
      <c r="IM271" s="7"/>
      <c r="IN271" s="7"/>
      <c r="IO271" s="7"/>
      <c r="IP271" s="7"/>
      <c r="IQ271" s="7"/>
      <c r="IR271" s="7"/>
      <c r="IS271" s="7"/>
      <c r="IT271" s="7"/>
      <c r="IU271" s="7"/>
      <c r="IV271" s="7"/>
      <c r="IW271" s="7"/>
      <c r="IX271" s="7"/>
      <c r="IY271" s="7"/>
      <c r="IZ271" s="7"/>
      <c r="JA271" s="7"/>
      <c r="JB271" s="7"/>
      <c r="JC271" s="7"/>
      <c r="JD271" s="7"/>
      <c r="JE271" s="7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5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7"/>
      <c r="EQ272" s="7"/>
      <c r="ER272" s="7"/>
      <c r="ES272" s="88"/>
      <c r="ET272" s="7"/>
      <c r="EU272" s="7"/>
      <c r="EV272" s="7"/>
      <c r="EW272" s="7"/>
      <c r="EX272" s="7"/>
      <c r="EY272" s="7"/>
      <c r="EZ272" s="7"/>
      <c r="FA272" s="7"/>
      <c r="FB272" s="7"/>
      <c r="FC272" s="7"/>
      <c r="FD272" s="7"/>
      <c r="FE272" s="7"/>
      <c r="FF272" s="7"/>
      <c r="FG272" s="7"/>
      <c r="FH272" s="2"/>
      <c r="FI272" s="2"/>
      <c r="FJ272" s="2"/>
      <c r="FK272" s="2"/>
      <c r="FL272" s="2"/>
      <c r="FM272" s="2"/>
      <c r="FN272" s="7"/>
      <c r="FO272" s="7"/>
      <c r="FP272" s="7"/>
      <c r="FQ272" s="88"/>
      <c r="FR272" s="7"/>
      <c r="FS272" s="7"/>
      <c r="FT272" s="7"/>
      <c r="FU272" s="7"/>
      <c r="FV272" s="7"/>
      <c r="FW272" s="7"/>
      <c r="FX272" s="7"/>
      <c r="FY272" s="7"/>
      <c r="FZ272" s="7"/>
      <c r="GA272" s="7"/>
      <c r="GB272" s="7"/>
      <c r="GC272" s="7"/>
      <c r="GD272" s="7"/>
      <c r="GE272" s="7"/>
      <c r="GF272" s="7"/>
      <c r="GG272" s="7"/>
      <c r="GH272" s="7"/>
      <c r="GI272" s="7"/>
      <c r="GJ272" s="7"/>
      <c r="GK272" s="7"/>
      <c r="GL272" s="7"/>
      <c r="GM272" s="7"/>
      <c r="GN272" s="7"/>
      <c r="GO272" s="7"/>
      <c r="GP272" s="7"/>
      <c r="GQ272" s="7"/>
      <c r="GR272" s="7"/>
      <c r="GS272" s="7"/>
      <c r="GT272" s="7"/>
      <c r="GU272" s="7"/>
      <c r="GV272" s="7"/>
      <c r="GW272" s="7"/>
      <c r="GX272" s="7"/>
      <c r="GY272" s="7"/>
      <c r="GZ272" s="7"/>
      <c r="HA272" s="7"/>
      <c r="HB272" s="7"/>
      <c r="HC272" s="7"/>
      <c r="HD272" s="7"/>
      <c r="HE272" s="7"/>
      <c r="HF272" s="7"/>
      <c r="HG272" s="7"/>
      <c r="HH272" s="7"/>
      <c r="HI272" s="7"/>
      <c r="HJ272" s="7"/>
      <c r="HK272" s="7"/>
      <c r="HL272" s="7"/>
      <c r="HM272" s="7"/>
      <c r="HN272" s="7"/>
      <c r="HO272" s="7"/>
      <c r="HP272" s="7"/>
      <c r="HQ272" s="7"/>
      <c r="HR272" s="7"/>
      <c r="HS272" s="7"/>
      <c r="HT272" s="7"/>
      <c r="HU272" s="7"/>
      <c r="HV272" s="7"/>
      <c r="HW272" s="7"/>
      <c r="HX272" s="7"/>
      <c r="HY272" s="7"/>
      <c r="HZ272" s="7"/>
      <c r="IA272" s="7"/>
      <c r="IB272" s="7"/>
      <c r="IC272" s="7"/>
      <c r="ID272" s="7"/>
      <c r="IE272" s="7"/>
      <c r="IF272" s="7"/>
      <c r="IG272" s="7"/>
      <c r="IH272" s="7"/>
      <c r="II272" s="7"/>
      <c r="IJ272" s="7"/>
      <c r="IK272" s="7"/>
      <c r="IL272" s="7"/>
      <c r="IM272" s="7"/>
      <c r="IN272" s="7"/>
      <c r="IO272" s="7"/>
      <c r="IP272" s="7"/>
      <c r="IQ272" s="7"/>
      <c r="IR272" s="7"/>
      <c r="IS272" s="7"/>
      <c r="IT272" s="7"/>
      <c r="IU272" s="7"/>
      <c r="IV272" s="7"/>
      <c r="IW272" s="7"/>
      <c r="IX272" s="7"/>
      <c r="IY272" s="7"/>
      <c r="IZ272" s="7"/>
      <c r="JA272" s="7"/>
      <c r="JB272" s="7"/>
      <c r="JC272" s="7"/>
      <c r="JD272" s="7"/>
      <c r="JE272" s="7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5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7"/>
      <c r="EQ273" s="7"/>
      <c r="ER273" s="7"/>
      <c r="ES273" s="88"/>
      <c r="ET273" s="7"/>
      <c r="EU273" s="7"/>
      <c r="EV273" s="7"/>
      <c r="EW273" s="7"/>
      <c r="EX273" s="7"/>
      <c r="EY273" s="7"/>
      <c r="EZ273" s="7"/>
      <c r="FA273" s="7"/>
      <c r="FB273" s="7"/>
      <c r="FC273" s="7"/>
      <c r="FD273" s="7"/>
      <c r="FE273" s="7"/>
      <c r="FF273" s="7"/>
      <c r="FG273" s="7"/>
      <c r="FH273" s="2"/>
      <c r="FI273" s="2"/>
      <c r="FJ273" s="2"/>
      <c r="FK273" s="2"/>
      <c r="FL273" s="2"/>
      <c r="FM273" s="2"/>
      <c r="FN273" s="7"/>
      <c r="FO273" s="7"/>
      <c r="FP273" s="7"/>
      <c r="FQ273" s="88"/>
      <c r="FR273" s="7"/>
      <c r="FS273" s="7"/>
      <c r="FT273" s="7"/>
      <c r="FU273" s="7"/>
      <c r="FV273" s="7"/>
      <c r="FW273" s="7"/>
      <c r="FX273" s="7"/>
      <c r="FY273" s="7"/>
      <c r="FZ273" s="7"/>
      <c r="GA273" s="7"/>
      <c r="GB273" s="7"/>
      <c r="GC273" s="7"/>
      <c r="GD273" s="7"/>
      <c r="GE273" s="7"/>
      <c r="GF273" s="7"/>
      <c r="GG273" s="7"/>
      <c r="GH273" s="7"/>
      <c r="GI273" s="7"/>
      <c r="GJ273" s="7"/>
      <c r="GK273" s="7"/>
      <c r="GL273" s="7"/>
      <c r="GM273" s="7"/>
      <c r="GN273" s="7"/>
      <c r="GO273" s="7"/>
      <c r="GP273" s="7"/>
      <c r="GQ273" s="7"/>
      <c r="GR273" s="7"/>
      <c r="GS273" s="7"/>
      <c r="GT273" s="7"/>
      <c r="GU273" s="7"/>
      <c r="GV273" s="7"/>
      <c r="GW273" s="7"/>
      <c r="GX273" s="7"/>
      <c r="GY273" s="7"/>
      <c r="GZ273" s="7"/>
      <c r="HA273" s="7"/>
      <c r="HB273" s="7"/>
      <c r="HC273" s="7"/>
      <c r="HD273" s="7"/>
      <c r="HE273" s="7"/>
      <c r="HF273" s="7"/>
      <c r="HG273" s="7"/>
      <c r="HH273" s="7"/>
      <c r="HI273" s="7"/>
      <c r="HJ273" s="7"/>
      <c r="HK273" s="7"/>
      <c r="HL273" s="7"/>
      <c r="HM273" s="7"/>
      <c r="HN273" s="7"/>
      <c r="HO273" s="7"/>
      <c r="HP273" s="7"/>
      <c r="HQ273" s="7"/>
      <c r="HR273" s="7"/>
      <c r="HS273" s="7"/>
      <c r="HT273" s="7"/>
      <c r="HU273" s="7"/>
      <c r="HV273" s="7"/>
      <c r="HW273" s="7"/>
      <c r="HX273" s="7"/>
      <c r="HY273" s="7"/>
      <c r="HZ273" s="7"/>
      <c r="IA273" s="7"/>
      <c r="IB273" s="7"/>
      <c r="IC273" s="7"/>
      <c r="ID273" s="7"/>
      <c r="IE273" s="7"/>
      <c r="IF273" s="7"/>
      <c r="IG273" s="7"/>
      <c r="IH273" s="7"/>
      <c r="II273" s="7"/>
      <c r="IJ273" s="7"/>
      <c r="IK273" s="7"/>
      <c r="IL273" s="7"/>
      <c r="IM273" s="7"/>
      <c r="IN273" s="7"/>
      <c r="IO273" s="7"/>
      <c r="IP273" s="7"/>
      <c r="IQ273" s="7"/>
      <c r="IR273" s="7"/>
      <c r="IS273" s="7"/>
      <c r="IT273" s="7"/>
      <c r="IU273" s="7"/>
      <c r="IV273" s="7"/>
      <c r="IW273" s="7"/>
      <c r="IX273" s="7"/>
      <c r="IY273" s="7"/>
      <c r="IZ273" s="7"/>
      <c r="JA273" s="7"/>
      <c r="JB273" s="7"/>
      <c r="JC273" s="7"/>
      <c r="JD273" s="7"/>
      <c r="JE273" s="7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5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7"/>
      <c r="EQ274" s="7"/>
      <c r="ER274" s="7"/>
      <c r="ES274" s="88"/>
      <c r="ET274" s="7"/>
      <c r="EU274" s="7"/>
      <c r="EV274" s="7"/>
      <c r="EW274" s="7"/>
      <c r="EX274" s="7"/>
      <c r="EY274" s="7"/>
      <c r="EZ274" s="7"/>
      <c r="FA274" s="7"/>
      <c r="FB274" s="7"/>
      <c r="FC274" s="7"/>
      <c r="FD274" s="7"/>
      <c r="FE274" s="7"/>
      <c r="FF274" s="7"/>
      <c r="FG274" s="7"/>
      <c r="FH274" s="2"/>
      <c r="FI274" s="2"/>
      <c r="FJ274" s="2"/>
      <c r="FK274" s="2"/>
      <c r="FL274" s="2"/>
      <c r="FM274" s="2"/>
      <c r="FN274" s="7"/>
      <c r="FO274" s="7"/>
      <c r="FP274" s="7"/>
      <c r="FQ274" s="88"/>
      <c r="FR274" s="7"/>
      <c r="FS274" s="7"/>
      <c r="FT274" s="7"/>
      <c r="FU274" s="7"/>
      <c r="FV274" s="7"/>
      <c r="FW274" s="7"/>
      <c r="FX274" s="7"/>
      <c r="FY274" s="7"/>
      <c r="FZ274" s="7"/>
      <c r="GA274" s="7"/>
      <c r="GB274" s="7"/>
      <c r="GC274" s="7"/>
      <c r="GD274" s="7"/>
      <c r="GE274" s="7"/>
      <c r="GF274" s="7"/>
      <c r="GG274" s="7"/>
      <c r="GH274" s="7"/>
      <c r="GI274" s="7"/>
      <c r="GJ274" s="7"/>
      <c r="GK274" s="7"/>
      <c r="GL274" s="7"/>
      <c r="GM274" s="7"/>
      <c r="GN274" s="7"/>
      <c r="GO274" s="7"/>
      <c r="GP274" s="7"/>
      <c r="GQ274" s="7"/>
      <c r="GR274" s="7"/>
      <c r="GS274" s="7"/>
      <c r="GT274" s="7"/>
      <c r="GU274" s="7"/>
      <c r="GV274" s="7"/>
      <c r="GW274" s="7"/>
      <c r="GX274" s="7"/>
      <c r="GY274" s="7"/>
      <c r="GZ274" s="7"/>
      <c r="HA274" s="7"/>
      <c r="HB274" s="7"/>
      <c r="HC274" s="7"/>
      <c r="HD274" s="7"/>
      <c r="HE274" s="7"/>
      <c r="HF274" s="7"/>
      <c r="HG274" s="7"/>
      <c r="HH274" s="7"/>
      <c r="HI274" s="7"/>
      <c r="HJ274" s="7"/>
      <c r="HK274" s="7"/>
      <c r="HL274" s="7"/>
      <c r="HM274" s="7"/>
      <c r="HN274" s="7"/>
      <c r="HO274" s="7"/>
      <c r="HP274" s="7"/>
      <c r="HQ274" s="7"/>
      <c r="HR274" s="7"/>
      <c r="HS274" s="7"/>
      <c r="HT274" s="7"/>
      <c r="HU274" s="7"/>
      <c r="HV274" s="7"/>
      <c r="HW274" s="7"/>
      <c r="HX274" s="7"/>
      <c r="HY274" s="7"/>
      <c r="HZ274" s="7"/>
      <c r="IA274" s="7"/>
      <c r="IB274" s="7"/>
      <c r="IC274" s="7"/>
      <c r="ID274" s="7"/>
      <c r="IE274" s="7"/>
      <c r="IF274" s="7"/>
      <c r="IG274" s="7"/>
      <c r="IH274" s="7"/>
      <c r="II274" s="7"/>
      <c r="IJ274" s="7"/>
      <c r="IK274" s="7"/>
      <c r="IL274" s="7"/>
      <c r="IM274" s="7"/>
      <c r="IN274" s="7"/>
      <c r="IO274" s="7"/>
      <c r="IP274" s="7"/>
      <c r="IQ274" s="7"/>
      <c r="IR274" s="7"/>
      <c r="IS274" s="7"/>
      <c r="IT274" s="7"/>
      <c r="IU274" s="7"/>
      <c r="IV274" s="7"/>
      <c r="IW274" s="7"/>
      <c r="IX274" s="7"/>
      <c r="IY274" s="7"/>
      <c r="IZ274" s="7"/>
      <c r="JA274" s="7"/>
      <c r="JB274" s="7"/>
      <c r="JC274" s="7"/>
      <c r="JD274" s="7"/>
      <c r="JE274" s="7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5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7"/>
      <c r="EQ275" s="7"/>
      <c r="ER275" s="7"/>
      <c r="ES275" s="88"/>
      <c r="ET275" s="7"/>
      <c r="EU275" s="7"/>
      <c r="EV275" s="7"/>
      <c r="EW275" s="7"/>
      <c r="EX275" s="7"/>
      <c r="EY275" s="7"/>
      <c r="EZ275" s="7"/>
      <c r="FA275" s="7"/>
      <c r="FB275" s="7"/>
      <c r="FC275" s="7"/>
      <c r="FD275" s="7"/>
      <c r="FE275" s="7"/>
      <c r="FF275" s="7"/>
      <c r="FG275" s="7"/>
      <c r="FH275" s="2"/>
      <c r="FI275" s="2"/>
      <c r="FJ275" s="2"/>
      <c r="FK275" s="2"/>
      <c r="FL275" s="2"/>
      <c r="FM275" s="2"/>
      <c r="FN275" s="7"/>
      <c r="FO275" s="7"/>
      <c r="FP275" s="7"/>
      <c r="FQ275" s="88"/>
      <c r="FR275" s="7"/>
      <c r="FS275" s="7"/>
      <c r="FT275" s="7"/>
      <c r="FU275" s="7"/>
      <c r="FV275" s="7"/>
      <c r="FW275" s="7"/>
      <c r="FX275" s="7"/>
      <c r="FY275" s="7"/>
      <c r="FZ275" s="7"/>
      <c r="GA275" s="7"/>
      <c r="GB275" s="7"/>
      <c r="GC275" s="7"/>
      <c r="GD275" s="7"/>
      <c r="GE275" s="7"/>
      <c r="GF275" s="7"/>
      <c r="GG275" s="7"/>
      <c r="GH275" s="7"/>
      <c r="GI275" s="7"/>
      <c r="GJ275" s="7"/>
      <c r="GK275" s="7"/>
      <c r="GL275" s="7"/>
      <c r="GM275" s="7"/>
      <c r="GN275" s="7"/>
      <c r="GO275" s="7"/>
      <c r="GP275" s="7"/>
      <c r="GQ275" s="7"/>
      <c r="GR275" s="7"/>
      <c r="GS275" s="7"/>
      <c r="GT275" s="7"/>
      <c r="GU275" s="7"/>
      <c r="GV275" s="7"/>
      <c r="GW275" s="7"/>
      <c r="GX275" s="7"/>
      <c r="GY275" s="7"/>
      <c r="GZ275" s="7"/>
      <c r="HA275" s="7"/>
      <c r="HB275" s="7"/>
      <c r="HC275" s="7"/>
      <c r="HD275" s="7"/>
      <c r="HE275" s="7"/>
      <c r="HF275" s="7"/>
      <c r="HG275" s="7"/>
      <c r="HH275" s="7"/>
      <c r="HI275" s="7"/>
      <c r="HJ275" s="7"/>
      <c r="HK275" s="7"/>
      <c r="HL275" s="7"/>
      <c r="HM275" s="7"/>
      <c r="HN275" s="7"/>
      <c r="HO275" s="7"/>
      <c r="HP275" s="7"/>
      <c r="HQ275" s="7"/>
      <c r="HR275" s="7"/>
      <c r="HS275" s="7"/>
      <c r="HT275" s="7"/>
      <c r="HU275" s="7"/>
      <c r="HV275" s="7"/>
      <c r="HW275" s="7"/>
      <c r="HX275" s="7"/>
      <c r="HY275" s="7"/>
      <c r="HZ275" s="7"/>
      <c r="IA275" s="7"/>
      <c r="IB275" s="7"/>
      <c r="IC275" s="7"/>
      <c r="ID275" s="7"/>
      <c r="IE275" s="7"/>
      <c r="IF275" s="7"/>
      <c r="IG275" s="7"/>
      <c r="IH275" s="7"/>
      <c r="II275" s="7"/>
      <c r="IJ275" s="7"/>
      <c r="IK275" s="7"/>
      <c r="IL275" s="7"/>
      <c r="IM275" s="7"/>
      <c r="IN275" s="7"/>
      <c r="IO275" s="7"/>
      <c r="IP275" s="7"/>
      <c r="IQ275" s="7"/>
      <c r="IR275" s="7"/>
      <c r="IS275" s="7"/>
      <c r="IT275" s="7"/>
      <c r="IU275" s="7"/>
      <c r="IV275" s="7"/>
      <c r="IW275" s="7"/>
      <c r="IX275" s="7"/>
      <c r="IY275" s="7"/>
      <c r="IZ275" s="7"/>
      <c r="JA275" s="7"/>
      <c r="JB275" s="7"/>
      <c r="JC275" s="7"/>
      <c r="JD275" s="7"/>
      <c r="JE275" s="7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5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7"/>
      <c r="EQ276" s="7"/>
      <c r="ER276" s="7"/>
      <c r="ES276" s="88"/>
      <c r="ET276" s="7"/>
      <c r="EU276" s="7"/>
      <c r="EV276" s="7"/>
      <c r="EW276" s="7"/>
      <c r="EX276" s="7"/>
      <c r="EY276" s="7"/>
      <c r="EZ276" s="7"/>
      <c r="FA276" s="7"/>
      <c r="FB276" s="7"/>
      <c r="FC276" s="7"/>
      <c r="FD276" s="7"/>
      <c r="FE276" s="7"/>
      <c r="FF276" s="7"/>
      <c r="FG276" s="7"/>
      <c r="FH276" s="2"/>
      <c r="FI276" s="2"/>
      <c r="FJ276" s="2"/>
      <c r="FK276" s="2"/>
      <c r="FL276" s="2"/>
      <c r="FM276" s="2"/>
      <c r="FN276" s="7"/>
      <c r="FO276" s="7"/>
      <c r="FP276" s="7"/>
      <c r="FQ276" s="88"/>
      <c r="FR276" s="7"/>
      <c r="FS276" s="7"/>
      <c r="FT276" s="7"/>
      <c r="FU276" s="7"/>
      <c r="FV276" s="7"/>
      <c r="FW276" s="7"/>
      <c r="FX276" s="7"/>
      <c r="FY276" s="7"/>
      <c r="FZ276" s="7"/>
      <c r="GA276" s="7"/>
      <c r="GB276" s="7"/>
      <c r="GC276" s="7"/>
      <c r="GD276" s="7"/>
      <c r="GE276" s="7"/>
      <c r="GF276" s="7"/>
      <c r="GG276" s="7"/>
      <c r="GH276" s="7"/>
      <c r="GI276" s="7"/>
      <c r="GJ276" s="7"/>
      <c r="GK276" s="7"/>
      <c r="GL276" s="7"/>
      <c r="GM276" s="7"/>
      <c r="GN276" s="7"/>
      <c r="GO276" s="7"/>
      <c r="GP276" s="7"/>
      <c r="GQ276" s="7"/>
      <c r="GR276" s="7"/>
      <c r="GS276" s="7"/>
      <c r="GT276" s="7"/>
      <c r="GU276" s="7"/>
      <c r="GV276" s="7"/>
      <c r="GW276" s="7"/>
      <c r="GX276" s="7"/>
      <c r="GY276" s="7"/>
      <c r="GZ276" s="7"/>
      <c r="HA276" s="7"/>
      <c r="HB276" s="7"/>
      <c r="HC276" s="7"/>
      <c r="HD276" s="7"/>
      <c r="HE276" s="7"/>
      <c r="HF276" s="7"/>
      <c r="HG276" s="7"/>
      <c r="HH276" s="7"/>
      <c r="HI276" s="7"/>
      <c r="HJ276" s="7"/>
      <c r="HK276" s="7"/>
      <c r="HL276" s="7"/>
      <c r="HM276" s="7"/>
      <c r="HN276" s="7"/>
      <c r="HO276" s="7"/>
      <c r="HP276" s="7"/>
      <c r="HQ276" s="7"/>
      <c r="HR276" s="7"/>
      <c r="HS276" s="7"/>
      <c r="HT276" s="7"/>
      <c r="HU276" s="7"/>
      <c r="HV276" s="7"/>
      <c r="HW276" s="7"/>
      <c r="HX276" s="7"/>
      <c r="HY276" s="7"/>
      <c r="HZ276" s="7"/>
      <c r="IA276" s="7"/>
      <c r="IB276" s="7"/>
      <c r="IC276" s="7"/>
      <c r="ID276" s="7"/>
      <c r="IE276" s="7"/>
      <c r="IF276" s="7"/>
      <c r="IG276" s="7"/>
      <c r="IH276" s="7"/>
      <c r="II276" s="7"/>
      <c r="IJ276" s="7"/>
      <c r="IK276" s="7"/>
      <c r="IL276" s="7"/>
      <c r="IM276" s="7"/>
      <c r="IN276" s="7"/>
      <c r="IO276" s="7"/>
      <c r="IP276" s="7"/>
      <c r="IQ276" s="7"/>
      <c r="IR276" s="7"/>
      <c r="IS276" s="7"/>
      <c r="IT276" s="7"/>
      <c r="IU276" s="7"/>
      <c r="IV276" s="7"/>
      <c r="IW276" s="7"/>
      <c r="IX276" s="7"/>
      <c r="IY276" s="7"/>
      <c r="IZ276" s="7"/>
      <c r="JA276" s="7"/>
      <c r="JB276" s="7"/>
      <c r="JC276" s="7"/>
      <c r="JD276" s="7"/>
      <c r="JE276" s="7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5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7"/>
      <c r="EQ277" s="7"/>
      <c r="ER277" s="7"/>
      <c r="ES277" s="88"/>
      <c r="ET277" s="7"/>
      <c r="EU277" s="7"/>
      <c r="EV277" s="7"/>
      <c r="EW277" s="7"/>
      <c r="EX277" s="7"/>
      <c r="EY277" s="7"/>
      <c r="EZ277" s="7"/>
      <c r="FA277" s="7"/>
      <c r="FB277" s="7"/>
      <c r="FC277" s="7"/>
      <c r="FD277" s="7"/>
      <c r="FE277" s="7"/>
      <c r="FF277" s="7"/>
      <c r="FG277" s="7"/>
      <c r="FH277" s="2"/>
      <c r="FI277" s="2"/>
      <c r="FJ277" s="2"/>
      <c r="FK277" s="2"/>
      <c r="FL277" s="2"/>
      <c r="FM277" s="2"/>
      <c r="FN277" s="7"/>
      <c r="FO277" s="7"/>
      <c r="FP277" s="7"/>
      <c r="FQ277" s="88"/>
      <c r="FR277" s="7"/>
      <c r="FS277" s="7"/>
      <c r="FT277" s="7"/>
      <c r="FU277" s="7"/>
      <c r="FV277" s="7"/>
      <c r="FW277" s="7"/>
      <c r="FX277" s="7"/>
      <c r="FY277" s="7"/>
      <c r="FZ277" s="7"/>
      <c r="GA277" s="7"/>
      <c r="GB277" s="7"/>
      <c r="GC277" s="7"/>
      <c r="GD277" s="7"/>
      <c r="GE277" s="7"/>
      <c r="GF277" s="7"/>
      <c r="GG277" s="7"/>
      <c r="GH277" s="7"/>
      <c r="GI277" s="7"/>
      <c r="GJ277" s="7"/>
      <c r="GK277" s="7"/>
      <c r="GL277" s="7"/>
      <c r="GM277" s="7"/>
      <c r="GN277" s="7"/>
      <c r="GO277" s="7"/>
      <c r="GP277" s="7"/>
      <c r="GQ277" s="7"/>
      <c r="GR277" s="7"/>
      <c r="GS277" s="7"/>
      <c r="GT277" s="7"/>
      <c r="GU277" s="7"/>
      <c r="GV277" s="7"/>
      <c r="GW277" s="7"/>
      <c r="GX277" s="7"/>
      <c r="GY277" s="7"/>
      <c r="GZ277" s="7"/>
      <c r="HA277" s="7"/>
      <c r="HB277" s="7"/>
      <c r="HC277" s="7"/>
      <c r="HD277" s="7"/>
      <c r="HE277" s="7"/>
      <c r="HF277" s="7"/>
      <c r="HG277" s="7"/>
      <c r="HH277" s="7"/>
      <c r="HI277" s="7"/>
      <c r="HJ277" s="7"/>
      <c r="HK277" s="7"/>
      <c r="HL277" s="7"/>
      <c r="HM277" s="7"/>
      <c r="HN277" s="7"/>
      <c r="HO277" s="7"/>
      <c r="HP277" s="7"/>
      <c r="HQ277" s="7"/>
      <c r="HR277" s="7"/>
      <c r="HS277" s="7"/>
      <c r="HT277" s="7"/>
      <c r="HU277" s="7"/>
      <c r="HV277" s="7"/>
      <c r="HW277" s="7"/>
      <c r="HX277" s="7"/>
      <c r="HY277" s="7"/>
      <c r="HZ277" s="7"/>
      <c r="IA277" s="7"/>
      <c r="IB277" s="7"/>
      <c r="IC277" s="7"/>
      <c r="ID277" s="7"/>
      <c r="IE277" s="7"/>
      <c r="IF277" s="7"/>
      <c r="IG277" s="7"/>
      <c r="IH277" s="7"/>
      <c r="II277" s="7"/>
      <c r="IJ277" s="7"/>
      <c r="IK277" s="7"/>
      <c r="IL277" s="7"/>
      <c r="IM277" s="7"/>
      <c r="IN277" s="7"/>
      <c r="IO277" s="7"/>
      <c r="IP277" s="7"/>
      <c r="IQ277" s="7"/>
      <c r="IR277" s="7"/>
      <c r="IS277" s="7"/>
      <c r="IT277" s="7"/>
      <c r="IU277" s="7"/>
      <c r="IV277" s="7"/>
      <c r="IW277" s="7"/>
      <c r="IX277" s="7"/>
      <c r="IY277" s="7"/>
      <c r="IZ277" s="7"/>
      <c r="JA277" s="7"/>
      <c r="JB277" s="7"/>
      <c r="JC277" s="7"/>
      <c r="JD277" s="7"/>
      <c r="JE277" s="7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5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7"/>
      <c r="EQ278" s="7"/>
      <c r="ER278" s="7"/>
      <c r="ES278" s="88"/>
      <c r="ET278" s="7"/>
      <c r="EU278" s="7"/>
      <c r="EV278" s="7"/>
      <c r="EW278" s="7"/>
      <c r="EX278" s="7"/>
      <c r="EY278" s="7"/>
      <c r="EZ278" s="7"/>
      <c r="FA278" s="7"/>
      <c r="FB278" s="7"/>
      <c r="FC278" s="7"/>
      <c r="FD278" s="7"/>
      <c r="FE278" s="7"/>
      <c r="FF278" s="7"/>
      <c r="FG278" s="7"/>
      <c r="FH278" s="2"/>
      <c r="FI278" s="2"/>
      <c r="FJ278" s="2"/>
      <c r="FK278" s="2"/>
      <c r="FL278" s="2"/>
      <c r="FM278" s="2"/>
      <c r="FN278" s="7"/>
      <c r="FO278" s="7"/>
      <c r="FP278" s="7"/>
      <c r="FQ278" s="88"/>
      <c r="FR278" s="7"/>
      <c r="FS278" s="7"/>
      <c r="FT278" s="7"/>
      <c r="FU278" s="7"/>
      <c r="FV278" s="7"/>
      <c r="FW278" s="7"/>
      <c r="FX278" s="7"/>
      <c r="FY278" s="7"/>
      <c r="FZ278" s="7"/>
      <c r="GA278" s="7"/>
      <c r="GB278" s="7"/>
      <c r="GC278" s="7"/>
      <c r="GD278" s="7"/>
      <c r="GE278" s="7"/>
      <c r="GF278" s="7"/>
      <c r="GG278" s="7"/>
      <c r="GH278" s="7"/>
      <c r="GI278" s="7"/>
      <c r="GJ278" s="7"/>
      <c r="GK278" s="7"/>
      <c r="GL278" s="7"/>
      <c r="GM278" s="7"/>
      <c r="GN278" s="7"/>
      <c r="GO278" s="7"/>
      <c r="GP278" s="7"/>
      <c r="GQ278" s="7"/>
      <c r="GR278" s="7"/>
      <c r="GS278" s="7"/>
      <c r="GT278" s="7"/>
      <c r="GU278" s="7"/>
      <c r="GV278" s="7"/>
      <c r="GW278" s="7"/>
      <c r="GX278" s="7"/>
      <c r="GY278" s="7"/>
      <c r="GZ278" s="7"/>
      <c r="HA278" s="7"/>
      <c r="HB278" s="7"/>
      <c r="HC278" s="7"/>
      <c r="HD278" s="7"/>
      <c r="HE278" s="7"/>
      <c r="HF278" s="7"/>
      <c r="HG278" s="7"/>
      <c r="HH278" s="7"/>
      <c r="HI278" s="7"/>
      <c r="HJ278" s="7"/>
      <c r="HK278" s="7"/>
      <c r="HL278" s="7"/>
      <c r="HM278" s="7"/>
      <c r="HN278" s="7"/>
      <c r="HO278" s="7"/>
      <c r="HP278" s="7"/>
      <c r="HQ278" s="7"/>
      <c r="HR278" s="7"/>
      <c r="HS278" s="7"/>
      <c r="HT278" s="7"/>
      <c r="HU278" s="7"/>
      <c r="HV278" s="7"/>
      <c r="HW278" s="7"/>
      <c r="HX278" s="7"/>
      <c r="HY278" s="7"/>
      <c r="HZ278" s="7"/>
      <c r="IA278" s="7"/>
      <c r="IB278" s="7"/>
      <c r="IC278" s="7"/>
      <c r="ID278" s="7"/>
      <c r="IE278" s="7"/>
      <c r="IF278" s="7"/>
      <c r="IG278" s="7"/>
      <c r="IH278" s="7"/>
      <c r="II278" s="7"/>
      <c r="IJ278" s="7"/>
      <c r="IK278" s="7"/>
      <c r="IL278" s="7"/>
      <c r="IM278" s="7"/>
      <c r="IN278" s="7"/>
      <c r="IO278" s="7"/>
      <c r="IP278" s="7"/>
      <c r="IQ278" s="7"/>
      <c r="IR278" s="7"/>
      <c r="IS278" s="7"/>
      <c r="IT278" s="7"/>
      <c r="IU278" s="7"/>
      <c r="IV278" s="7"/>
      <c r="IW278" s="7"/>
      <c r="IX278" s="7"/>
      <c r="IY278" s="7"/>
      <c r="IZ278" s="7"/>
      <c r="JA278" s="7"/>
      <c r="JB278" s="7"/>
      <c r="JC278" s="7"/>
      <c r="JD278" s="7"/>
      <c r="JE278" s="7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5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7"/>
      <c r="EQ279" s="7"/>
      <c r="ER279" s="7"/>
      <c r="ES279" s="88"/>
      <c r="ET279" s="7"/>
      <c r="EU279" s="7"/>
      <c r="EV279" s="7"/>
      <c r="EW279" s="7"/>
      <c r="EX279" s="7"/>
      <c r="EY279" s="7"/>
      <c r="EZ279" s="7"/>
      <c r="FA279" s="7"/>
      <c r="FB279" s="7"/>
      <c r="FC279" s="7"/>
      <c r="FD279" s="7"/>
      <c r="FE279" s="7"/>
      <c r="FF279" s="7"/>
      <c r="FG279" s="7"/>
      <c r="FH279" s="2"/>
      <c r="FI279" s="2"/>
      <c r="FJ279" s="2"/>
      <c r="FK279" s="2"/>
      <c r="FL279" s="2"/>
      <c r="FM279" s="2"/>
      <c r="FN279" s="7"/>
      <c r="FO279" s="7"/>
      <c r="FP279" s="7"/>
      <c r="FQ279" s="88"/>
      <c r="FR279" s="7"/>
      <c r="FS279" s="7"/>
      <c r="FT279" s="7"/>
      <c r="FU279" s="7"/>
      <c r="FV279" s="7"/>
      <c r="FW279" s="7"/>
      <c r="FX279" s="7"/>
      <c r="FY279" s="7"/>
      <c r="FZ279" s="7"/>
      <c r="GA279" s="7"/>
      <c r="GB279" s="7"/>
      <c r="GC279" s="7"/>
      <c r="GD279" s="7"/>
      <c r="GE279" s="7"/>
      <c r="GF279" s="7"/>
      <c r="GG279" s="7"/>
      <c r="GH279" s="7"/>
      <c r="GI279" s="7"/>
      <c r="GJ279" s="7"/>
      <c r="GK279" s="7"/>
      <c r="GL279" s="7"/>
      <c r="GM279" s="7"/>
      <c r="GN279" s="7"/>
      <c r="GO279" s="7"/>
      <c r="GP279" s="7"/>
      <c r="GQ279" s="7"/>
      <c r="GR279" s="7"/>
      <c r="GS279" s="7"/>
      <c r="GT279" s="7"/>
      <c r="GU279" s="7"/>
      <c r="GV279" s="7"/>
      <c r="GW279" s="7"/>
      <c r="GX279" s="7"/>
      <c r="GY279" s="7"/>
      <c r="GZ279" s="7"/>
      <c r="HA279" s="7"/>
      <c r="HB279" s="7"/>
      <c r="HC279" s="7"/>
      <c r="HD279" s="7"/>
      <c r="HE279" s="7"/>
      <c r="HF279" s="7"/>
      <c r="HG279" s="7"/>
      <c r="HH279" s="7"/>
      <c r="HI279" s="7"/>
      <c r="HJ279" s="7"/>
      <c r="HK279" s="7"/>
      <c r="HL279" s="7"/>
      <c r="HM279" s="7"/>
      <c r="HN279" s="7"/>
      <c r="HO279" s="7"/>
      <c r="HP279" s="7"/>
      <c r="HQ279" s="7"/>
      <c r="HR279" s="7"/>
      <c r="HS279" s="7"/>
      <c r="HT279" s="7"/>
      <c r="HU279" s="7"/>
      <c r="HV279" s="7"/>
      <c r="HW279" s="7"/>
      <c r="HX279" s="7"/>
      <c r="HY279" s="7"/>
      <c r="HZ279" s="7"/>
      <c r="IA279" s="7"/>
      <c r="IB279" s="7"/>
      <c r="IC279" s="7"/>
      <c r="ID279" s="7"/>
      <c r="IE279" s="7"/>
      <c r="IF279" s="7"/>
      <c r="IG279" s="7"/>
      <c r="IH279" s="7"/>
      <c r="II279" s="7"/>
      <c r="IJ279" s="7"/>
      <c r="IK279" s="7"/>
      <c r="IL279" s="7"/>
      <c r="IM279" s="7"/>
      <c r="IN279" s="7"/>
      <c r="IO279" s="7"/>
      <c r="IP279" s="7"/>
      <c r="IQ279" s="7"/>
      <c r="IR279" s="7"/>
      <c r="IS279" s="7"/>
      <c r="IT279" s="7"/>
      <c r="IU279" s="7"/>
      <c r="IV279" s="7"/>
      <c r="IW279" s="7"/>
      <c r="IX279" s="7"/>
      <c r="IY279" s="7"/>
      <c r="IZ279" s="7"/>
      <c r="JA279" s="7"/>
      <c r="JB279" s="7"/>
      <c r="JC279" s="7"/>
      <c r="JD279" s="7"/>
      <c r="JE279" s="7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5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7"/>
      <c r="EQ280" s="7"/>
      <c r="ER280" s="7"/>
      <c r="ES280" s="88"/>
      <c r="ET280" s="7"/>
      <c r="EU280" s="7"/>
      <c r="EV280" s="7"/>
      <c r="EW280" s="7"/>
      <c r="EX280" s="7"/>
      <c r="EY280" s="7"/>
      <c r="EZ280" s="7"/>
      <c r="FA280" s="7"/>
      <c r="FB280" s="7"/>
      <c r="FC280" s="7"/>
      <c r="FD280" s="7"/>
      <c r="FE280" s="7"/>
      <c r="FF280" s="7"/>
      <c r="FG280" s="7"/>
      <c r="FH280" s="2"/>
      <c r="FI280" s="2"/>
      <c r="FJ280" s="2"/>
      <c r="FK280" s="2"/>
      <c r="FL280" s="2"/>
      <c r="FM280" s="2"/>
      <c r="FN280" s="7"/>
      <c r="FO280" s="7"/>
      <c r="FP280" s="7"/>
      <c r="FQ280" s="88"/>
      <c r="FR280" s="7"/>
      <c r="FS280" s="7"/>
      <c r="FT280" s="7"/>
      <c r="FU280" s="7"/>
      <c r="FV280" s="7"/>
      <c r="FW280" s="7"/>
      <c r="FX280" s="7"/>
      <c r="FY280" s="7"/>
      <c r="FZ280" s="7"/>
      <c r="GA280" s="7"/>
      <c r="GB280" s="7"/>
      <c r="GC280" s="7"/>
      <c r="GD280" s="7"/>
      <c r="GE280" s="7"/>
      <c r="GF280" s="7"/>
      <c r="GG280" s="7"/>
      <c r="GH280" s="7"/>
      <c r="GI280" s="7"/>
      <c r="GJ280" s="7"/>
      <c r="GK280" s="7"/>
      <c r="GL280" s="7"/>
      <c r="GM280" s="7"/>
      <c r="GN280" s="7"/>
      <c r="GO280" s="7"/>
      <c r="GP280" s="7"/>
      <c r="GQ280" s="7"/>
      <c r="GR280" s="7"/>
      <c r="GS280" s="7"/>
      <c r="GT280" s="7"/>
      <c r="GU280" s="7"/>
      <c r="GV280" s="7"/>
      <c r="GW280" s="7"/>
      <c r="GX280" s="7"/>
      <c r="GY280" s="7"/>
      <c r="GZ280" s="7"/>
      <c r="HA280" s="7"/>
      <c r="HB280" s="7"/>
      <c r="HC280" s="7"/>
      <c r="HD280" s="7"/>
      <c r="HE280" s="7"/>
      <c r="HF280" s="7"/>
      <c r="HG280" s="7"/>
      <c r="HH280" s="7"/>
      <c r="HI280" s="7"/>
      <c r="HJ280" s="7"/>
      <c r="HK280" s="7"/>
      <c r="HL280" s="7"/>
      <c r="HM280" s="7"/>
      <c r="HN280" s="7"/>
      <c r="HO280" s="7"/>
      <c r="HP280" s="7"/>
      <c r="HQ280" s="7"/>
      <c r="HR280" s="7"/>
      <c r="HS280" s="7"/>
      <c r="HT280" s="7"/>
      <c r="HU280" s="7"/>
      <c r="HV280" s="7"/>
      <c r="HW280" s="7"/>
      <c r="HX280" s="7"/>
      <c r="HY280" s="7"/>
      <c r="HZ280" s="7"/>
      <c r="IA280" s="7"/>
      <c r="IB280" s="7"/>
      <c r="IC280" s="7"/>
      <c r="ID280" s="7"/>
      <c r="IE280" s="7"/>
      <c r="IF280" s="7"/>
      <c r="IG280" s="7"/>
      <c r="IH280" s="7"/>
      <c r="II280" s="7"/>
      <c r="IJ280" s="7"/>
      <c r="IK280" s="7"/>
      <c r="IL280" s="7"/>
      <c r="IM280" s="7"/>
      <c r="IN280" s="7"/>
      <c r="IO280" s="7"/>
      <c r="IP280" s="7"/>
      <c r="IQ280" s="7"/>
      <c r="IR280" s="7"/>
      <c r="IS280" s="7"/>
      <c r="IT280" s="7"/>
      <c r="IU280" s="7"/>
      <c r="IV280" s="7"/>
      <c r="IW280" s="7"/>
      <c r="IX280" s="7"/>
      <c r="IY280" s="7"/>
      <c r="IZ280" s="7"/>
      <c r="JA280" s="7"/>
      <c r="JB280" s="7"/>
      <c r="JC280" s="7"/>
      <c r="JD280" s="7"/>
      <c r="JE280" s="7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5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7"/>
      <c r="EQ281" s="7"/>
      <c r="ER281" s="7"/>
      <c r="ES281" s="88"/>
      <c r="ET281" s="7"/>
      <c r="EU281" s="7"/>
      <c r="EV281" s="7"/>
      <c r="EW281" s="7"/>
      <c r="EX281" s="7"/>
      <c r="EY281" s="7"/>
      <c r="EZ281" s="7"/>
      <c r="FA281" s="7"/>
      <c r="FB281" s="7"/>
      <c r="FC281" s="7"/>
      <c r="FD281" s="7"/>
      <c r="FE281" s="7"/>
      <c r="FF281" s="7"/>
      <c r="FG281" s="7"/>
      <c r="FH281" s="2"/>
      <c r="FI281" s="2"/>
      <c r="FJ281" s="2"/>
      <c r="FK281" s="2"/>
      <c r="FL281" s="2"/>
      <c r="FM281" s="2"/>
      <c r="FN281" s="7"/>
      <c r="FO281" s="7"/>
      <c r="FP281" s="7"/>
      <c r="FQ281" s="88"/>
      <c r="FR281" s="7"/>
      <c r="FS281" s="7"/>
      <c r="FT281" s="7"/>
      <c r="FU281" s="7"/>
      <c r="FV281" s="7"/>
      <c r="FW281" s="7"/>
      <c r="FX281" s="7"/>
      <c r="FY281" s="7"/>
      <c r="FZ281" s="7"/>
      <c r="GA281" s="7"/>
      <c r="GB281" s="7"/>
      <c r="GC281" s="7"/>
      <c r="GD281" s="7"/>
      <c r="GE281" s="7"/>
      <c r="GF281" s="7"/>
      <c r="GG281" s="7"/>
      <c r="GH281" s="7"/>
      <c r="GI281" s="7"/>
      <c r="GJ281" s="7"/>
      <c r="GK281" s="7"/>
      <c r="GL281" s="7"/>
      <c r="GM281" s="7"/>
      <c r="GN281" s="7"/>
      <c r="GO281" s="7"/>
      <c r="GP281" s="7"/>
      <c r="GQ281" s="7"/>
      <c r="GR281" s="7"/>
      <c r="GS281" s="7"/>
      <c r="GT281" s="7"/>
      <c r="GU281" s="7"/>
      <c r="GV281" s="7"/>
      <c r="GW281" s="7"/>
      <c r="GX281" s="7"/>
      <c r="GY281" s="7"/>
      <c r="GZ281" s="7"/>
      <c r="HA281" s="7"/>
      <c r="HB281" s="7"/>
      <c r="HC281" s="7"/>
      <c r="HD281" s="7"/>
      <c r="HE281" s="7"/>
      <c r="HF281" s="7"/>
      <c r="HG281" s="7"/>
      <c r="HH281" s="7"/>
      <c r="HI281" s="7"/>
      <c r="HJ281" s="7"/>
      <c r="HK281" s="7"/>
      <c r="HL281" s="7"/>
      <c r="HM281" s="7"/>
      <c r="HN281" s="7"/>
      <c r="HO281" s="7"/>
      <c r="HP281" s="7"/>
      <c r="HQ281" s="7"/>
      <c r="HR281" s="7"/>
      <c r="HS281" s="7"/>
      <c r="HT281" s="7"/>
      <c r="HU281" s="7"/>
      <c r="HV281" s="7"/>
      <c r="HW281" s="7"/>
      <c r="HX281" s="7"/>
      <c r="HY281" s="7"/>
      <c r="HZ281" s="7"/>
      <c r="IA281" s="7"/>
      <c r="IB281" s="7"/>
      <c r="IC281" s="7"/>
      <c r="ID281" s="7"/>
      <c r="IE281" s="7"/>
      <c r="IF281" s="7"/>
      <c r="IG281" s="7"/>
      <c r="IH281" s="7"/>
      <c r="II281" s="7"/>
      <c r="IJ281" s="7"/>
      <c r="IK281" s="7"/>
      <c r="IL281" s="7"/>
      <c r="IM281" s="7"/>
      <c r="IN281" s="7"/>
      <c r="IO281" s="7"/>
      <c r="IP281" s="7"/>
      <c r="IQ281" s="7"/>
      <c r="IR281" s="7"/>
      <c r="IS281" s="7"/>
      <c r="IT281" s="7"/>
      <c r="IU281" s="7"/>
      <c r="IV281" s="7"/>
      <c r="IW281" s="7"/>
      <c r="IX281" s="7"/>
      <c r="IY281" s="7"/>
      <c r="IZ281" s="7"/>
      <c r="JA281" s="7"/>
      <c r="JB281" s="7"/>
      <c r="JC281" s="7"/>
      <c r="JD281" s="7"/>
      <c r="JE281" s="7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5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7"/>
      <c r="EQ282" s="7"/>
      <c r="ER282" s="7"/>
      <c r="ES282" s="88"/>
      <c r="ET282" s="7"/>
      <c r="EU282" s="7"/>
      <c r="EV282" s="7"/>
      <c r="EW282" s="7"/>
      <c r="EX282" s="7"/>
      <c r="EY282" s="7"/>
      <c r="EZ282" s="7"/>
      <c r="FA282" s="7"/>
      <c r="FB282" s="7"/>
      <c r="FC282" s="7"/>
      <c r="FD282" s="7"/>
      <c r="FE282" s="7"/>
      <c r="FF282" s="7"/>
      <c r="FG282" s="7"/>
      <c r="FH282" s="2"/>
      <c r="FI282" s="2"/>
      <c r="FJ282" s="2"/>
      <c r="FK282" s="2"/>
      <c r="FL282" s="2"/>
      <c r="FM282" s="2"/>
      <c r="FN282" s="7"/>
      <c r="FO282" s="7"/>
      <c r="FP282" s="7"/>
      <c r="FQ282" s="88"/>
      <c r="FR282" s="7"/>
      <c r="FS282" s="7"/>
      <c r="FT282" s="7"/>
      <c r="FU282" s="7"/>
      <c r="FV282" s="7"/>
      <c r="FW282" s="7"/>
      <c r="FX282" s="7"/>
      <c r="FY282" s="7"/>
      <c r="FZ282" s="7"/>
      <c r="GA282" s="7"/>
      <c r="GB282" s="7"/>
      <c r="GC282" s="7"/>
      <c r="GD282" s="7"/>
      <c r="GE282" s="7"/>
      <c r="GF282" s="7"/>
      <c r="GG282" s="7"/>
      <c r="GH282" s="7"/>
      <c r="GI282" s="7"/>
      <c r="GJ282" s="7"/>
      <c r="GK282" s="7"/>
      <c r="GL282" s="7"/>
      <c r="GM282" s="7"/>
      <c r="GN282" s="7"/>
      <c r="GO282" s="7"/>
      <c r="GP282" s="7"/>
      <c r="GQ282" s="7"/>
      <c r="GR282" s="7"/>
      <c r="GS282" s="7"/>
      <c r="GT282" s="7"/>
      <c r="GU282" s="7"/>
      <c r="GV282" s="7"/>
      <c r="GW282" s="7"/>
      <c r="GX282" s="7"/>
      <c r="GY282" s="7"/>
      <c r="GZ282" s="7"/>
      <c r="HA282" s="7"/>
      <c r="HB282" s="7"/>
      <c r="HC282" s="7"/>
      <c r="HD282" s="7"/>
      <c r="HE282" s="7"/>
      <c r="HF282" s="7"/>
      <c r="HG282" s="7"/>
      <c r="HH282" s="7"/>
      <c r="HI282" s="7"/>
      <c r="HJ282" s="7"/>
      <c r="HK282" s="7"/>
      <c r="HL282" s="7"/>
      <c r="HM282" s="7"/>
      <c r="HN282" s="7"/>
      <c r="HO282" s="7"/>
      <c r="HP282" s="7"/>
      <c r="HQ282" s="7"/>
      <c r="HR282" s="7"/>
      <c r="HS282" s="7"/>
      <c r="HT282" s="7"/>
      <c r="HU282" s="7"/>
      <c r="HV282" s="7"/>
      <c r="HW282" s="7"/>
      <c r="HX282" s="7"/>
      <c r="HY282" s="7"/>
      <c r="HZ282" s="7"/>
      <c r="IA282" s="7"/>
      <c r="IB282" s="7"/>
      <c r="IC282" s="7"/>
      <c r="ID282" s="7"/>
      <c r="IE282" s="7"/>
      <c r="IF282" s="7"/>
      <c r="IG282" s="7"/>
      <c r="IH282" s="7"/>
      <c r="II282" s="7"/>
      <c r="IJ282" s="7"/>
      <c r="IK282" s="7"/>
      <c r="IL282" s="7"/>
      <c r="IM282" s="7"/>
      <c r="IN282" s="7"/>
      <c r="IO282" s="7"/>
      <c r="IP282" s="7"/>
      <c r="IQ282" s="7"/>
      <c r="IR282" s="7"/>
      <c r="IS282" s="7"/>
      <c r="IT282" s="7"/>
      <c r="IU282" s="7"/>
      <c r="IV282" s="7"/>
      <c r="IW282" s="7"/>
      <c r="IX282" s="7"/>
      <c r="IY282" s="7"/>
      <c r="IZ282" s="7"/>
      <c r="JA282" s="7"/>
      <c r="JB282" s="7"/>
      <c r="JC282" s="7"/>
      <c r="JD282" s="7"/>
      <c r="JE282" s="7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5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7"/>
      <c r="EQ283" s="7"/>
      <c r="ER283" s="7"/>
      <c r="ES283" s="88"/>
      <c r="ET283" s="7"/>
      <c r="EU283" s="7"/>
      <c r="EV283" s="7"/>
      <c r="EW283" s="7"/>
      <c r="EX283" s="7"/>
      <c r="EY283" s="7"/>
      <c r="EZ283" s="7"/>
      <c r="FA283" s="7"/>
      <c r="FB283" s="7"/>
      <c r="FC283" s="7"/>
      <c r="FD283" s="7"/>
      <c r="FE283" s="7"/>
      <c r="FF283" s="7"/>
      <c r="FG283" s="7"/>
      <c r="FH283" s="2"/>
      <c r="FI283" s="2"/>
      <c r="FJ283" s="2"/>
      <c r="FK283" s="2"/>
      <c r="FL283" s="2"/>
      <c r="FM283" s="2"/>
      <c r="FN283" s="7"/>
      <c r="FO283" s="7"/>
      <c r="FP283" s="7"/>
      <c r="FQ283" s="88"/>
      <c r="FR283" s="7"/>
      <c r="FS283" s="7"/>
      <c r="FT283" s="7"/>
      <c r="FU283" s="7"/>
      <c r="FV283" s="7"/>
      <c r="FW283" s="7"/>
      <c r="FX283" s="7"/>
      <c r="FY283" s="7"/>
      <c r="FZ283" s="7"/>
      <c r="GA283" s="7"/>
      <c r="GB283" s="7"/>
      <c r="GC283" s="7"/>
      <c r="GD283" s="7"/>
      <c r="GE283" s="7"/>
      <c r="GF283" s="7"/>
      <c r="GG283" s="7"/>
      <c r="GH283" s="7"/>
      <c r="GI283" s="7"/>
      <c r="GJ283" s="7"/>
      <c r="GK283" s="7"/>
      <c r="GL283" s="7"/>
      <c r="GM283" s="7"/>
      <c r="GN283" s="7"/>
      <c r="GO283" s="7"/>
      <c r="GP283" s="7"/>
      <c r="GQ283" s="7"/>
      <c r="GR283" s="7"/>
      <c r="GS283" s="7"/>
      <c r="GT283" s="7"/>
      <c r="GU283" s="7"/>
      <c r="GV283" s="7"/>
      <c r="GW283" s="7"/>
      <c r="GX283" s="7"/>
      <c r="GY283" s="7"/>
      <c r="GZ283" s="7"/>
      <c r="HA283" s="7"/>
      <c r="HB283" s="7"/>
      <c r="HC283" s="7"/>
      <c r="HD283" s="7"/>
      <c r="HE283" s="7"/>
      <c r="HF283" s="7"/>
      <c r="HG283" s="7"/>
      <c r="HH283" s="7"/>
      <c r="HI283" s="7"/>
      <c r="HJ283" s="7"/>
      <c r="HK283" s="7"/>
      <c r="HL283" s="7"/>
      <c r="HM283" s="7"/>
      <c r="HN283" s="7"/>
      <c r="HO283" s="7"/>
      <c r="HP283" s="7"/>
      <c r="HQ283" s="7"/>
      <c r="HR283" s="7"/>
      <c r="HS283" s="7"/>
      <c r="HT283" s="7"/>
      <c r="HU283" s="7"/>
      <c r="HV283" s="7"/>
      <c r="HW283" s="7"/>
      <c r="HX283" s="7"/>
      <c r="HY283" s="7"/>
      <c r="HZ283" s="7"/>
      <c r="IA283" s="7"/>
      <c r="IB283" s="7"/>
      <c r="IC283" s="7"/>
      <c r="ID283" s="7"/>
      <c r="IE283" s="7"/>
      <c r="IF283" s="7"/>
      <c r="IG283" s="7"/>
      <c r="IH283" s="7"/>
      <c r="II283" s="7"/>
      <c r="IJ283" s="7"/>
      <c r="IK283" s="7"/>
      <c r="IL283" s="7"/>
      <c r="IM283" s="7"/>
      <c r="IN283" s="7"/>
      <c r="IO283" s="7"/>
      <c r="IP283" s="7"/>
      <c r="IQ283" s="7"/>
      <c r="IR283" s="7"/>
      <c r="IS283" s="7"/>
      <c r="IT283" s="7"/>
      <c r="IU283" s="7"/>
      <c r="IV283" s="7"/>
      <c r="IW283" s="7"/>
      <c r="IX283" s="7"/>
      <c r="IY283" s="7"/>
      <c r="IZ283" s="7"/>
      <c r="JA283" s="7"/>
      <c r="JB283" s="7"/>
      <c r="JC283" s="7"/>
      <c r="JD283" s="7"/>
      <c r="JE283" s="7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5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7"/>
      <c r="EQ284" s="7"/>
      <c r="ER284" s="7"/>
      <c r="ES284" s="88"/>
      <c r="ET284" s="7"/>
      <c r="EU284" s="7"/>
      <c r="EV284" s="7"/>
      <c r="EW284" s="7"/>
      <c r="EX284" s="7"/>
      <c r="EY284" s="7"/>
      <c r="EZ284" s="7"/>
      <c r="FA284" s="7"/>
      <c r="FB284" s="7"/>
      <c r="FC284" s="7"/>
      <c r="FD284" s="7"/>
      <c r="FE284" s="7"/>
      <c r="FF284" s="7"/>
      <c r="FG284" s="7"/>
      <c r="FH284" s="2"/>
      <c r="FI284" s="2"/>
      <c r="FJ284" s="2"/>
      <c r="FK284" s="2"/>
      <c r="FL284" s="2"/>
      <c r="FM284" s="2"/>
      <c r="FN284" s="7"/>
      <c r="FO284" s="7"/>
      <c r="FP284" s="7"/>
      <c r="FQ284" s="88"/>
      <c r="FR284" s="7"/>
      <c r="FS284" s="7"/>
      <c r="FT284" s="7"/>
      <c r="FU284" s="7"/>
      <c r="FV284" s="7"/>
      <c r="FW284" s="7"/>
      <c r="FX284" s="7"/>
      <c r="FY284" s="7"/>
      <c r="FZ284" s="7"/>
      <c r="GA284" s="7"/>
      <c r="GB284" s="7"/>
      <c r="GC284" s="7"/>
      <c r="GD284" s="7"/>
      <c r="GE284" s="7"/>
      <c r="GF284" s="7"/>
      <c r="GG284" s="7"/>
      <c r="GH284" s="7"/>
      <c r="GI284" s="7"/>
      <c r="GJ284" s="7"/>
      <c r="GK284" s="7"/>
      <c r="GL284" s="7"/>
      <c r="GM284" s="7"/>
      <c r="GN284" s="7"/>
      <c r="GO284" s="7"/>
      <c r="GP284" s="7"/>
      <c r="GQ284" s="7"/>
      <c r="GR284" s="7"/>
      <c r="GS284" s="7"/>
      <c r="GT284" s="7"/>
      <c r="GU284" s="7"/>
      <c r="GV284" s="7"/>
      <c r="GW284" s="7"/>
      <c r="GX284" s="7"/>
      <c r="GY284" s="7"/>
      <c r="GZ284" s="7"/>
      <c r="HA284" s="7"/>
      <c r="HB284" s="7"/>
      <c r="HC284" s="7"/>
      <c r="HD284" s="7"/>
      <c r="HE284" s="7"/>
      <c r="HF284" s="7"/>
      <c r="HG284" s="7"/>
      <c r="HH284" s="7"/>
      <c r="HI284" s="7"/>
      <c r="HJ284" s="7"/>
      <c r="HK284" s="7"/>
      <c r="HL284" s="7"/>
      <c r="HM284" s="7"/>
      <c r="HN284" s="7"/>
      <c r="HO284" s="7"/>
      <c r="HP284" s="7"/>
      <c r="HQ284" s="7"/>
      <c r="HR284" s="7"/>
      <c r="HS284" s="7"/>
      <c r="HT284" s="7"/>
      <c r="HU284" s="7"/>
      <c r="HV284" s="7"/>
      <c r="HW284" s="7"/>
      <c r="HX284" s="7"/>
      <c r="HY284" s="7"/>
      <c r="HZ284" s="7"/>
      <c r="IA284" s="7"/>
      <c r="IB284" s="7"/>
      <c r="IC284" s="7"/>
      <c r="ID284" s="7"/>
      <c r="IE284" s="7"/>
      <c r="IF284" s="7"/>
      <c r="IG284" s="7"/>
      <c r="IH284" s="7"/>
      <c r="II284" s="7"/>
      <c r="IJ284" s="7"/>
      <c r="IK284" s="7"/>
      <c r="IL284" s="7"/>
      <c r="IM284" s="7"/>
      <c r="IN284" s="7"/>
      <c r="IO284" s="7"/>
      <c r="IP284" s="7"/>
      <c r="IQ284" s="7"/>
      <c r="IR284" s="7"/>
      <c r="IS284" s="7"/>
      <c r="IT284" s="7"/>
      <c r="IU284" s="7"/>
      <c r="IV284" s="7"/>
      <c r="IW284" s="7"/>
      <c r="IX284" s="7"/>
      <c r="IY284" s="7"/>
      <c r="IZ284" s="7"/>
      <c r="JA284" s="7"/>
      <c r="JB284" s="7"/>
      <c r="JC284" s="7"/>
      <c r="JD284" s="7"/>
      <c r="JE284" s="7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5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7"/>
      <c r="EQ285" s="7"/>
      <c r="ER285" s="7"/>
      <c r="ES285" s="88"/>
      <c r="ET285" s="7"/>
      <c r="EU285" s="7"/>
      <c r="EV285" s="7"/>
      <c r="EW285" s="7"/>
      <c r="EX285" s="7"/>
      <c r="EY285" s="7"/>
      <c r="EZ285" s="7"/>
      <c r="FA285" s="7"/>
      <c r="FB285" s="7"/>
      <c r="FC285" s="7"/>
      <c r="FD285" s="7"/>
      <c r="FE285" s="7"/>
      <c r="FF285" s="7"/>
      <c r="FG285" s="7"/>
      <c r="FH285" s="2"/>
      <c r="FI285" s="2"/>
      <c r="FJ285" s="2"/>
      <c r="FK285" s="2"/>
      <c r="FL285" s="2"/>
      <c r="FM285" s="2"/>
      <c r="FN285" s="7"/>
      <c r="FO285" s="7"/>
      <c r="FP285" s="7"/>
      <c r="FQ285" s="88"/>
      <c r="FR285" s="7"/>
      <c r="FS285" s="7"/>
      <c r="FT285" s="7"/>
      <c r="FU285" s="7"/>
      <c r="FV285" s="7"/>
      <c r="FW285" s="7"/>
      <c r="FX285" s="7"/>
      <c r="FY285" s="7"/>
      <c r="FZ285" s="7"/>
      <c r="GA285" s="7"/>
      <c r="GB285" s="7"/>
      <c r="GC285" s="7"/>
      <c r="GD285" s="7"/>
      <c r="GE285" s="7"/>
      <c r="GF285" s="7"/>
      <c r="GG285" s="7"/>
      <c r="GH285" s="7"/>
      <c r="GI285" s="7"/>
      <c r="GJ285" s="7"/>
      <c r="GK285" s="7"/>
      <c r="GL285" s="7"/>
      <c r="GM285" s="7"/>
      <c r="GN285" s="7"/>
      <c r="GO285" s="7"/>
      <c r="GP285" s="7"/>
      <c r="GQ285" s="7"/>
      <c r="GR285" s="7"/>
      <c r="GS285" s="7"/>
      <c r="GT285" s="7"/>
      <c r="GU285" s="7"/>
      <c r="GV285" s="7"/>
      <c r="GW285" s="7"/>
      <c r="GX285" s="7"/>
      <c r="GY285" s="7"/>
      <c r="GZ285" s="7"/>
      <c r="HA285" s="7"/>
      <c r="HB285" s="7"/>
      <c r="HC285" s="7"/>
      <c r="HD285" s="7"/>
      <c r="HE285" s="7"/>
      <c r="HF285" s="7"/>
      <c r="HG285" s="7"/>
      <c r="HH285" s="7"/>
      <c r="HI285" s="7"/>
      <c r="HJ285" s="7"/>
      <c r="HK285" s="7"/>
      <c r="HL285" s="7"/>
      <c r="HM285" s="7"/>
      <c r="HN285" s="7"/>
      <c r="HO285" s="7"/>
      <c r="HP285" s="7"/>
      <c r="HQ285" s="7"/>
      <c r="HR285" s="7"/>
      <c r="HS285" s="7"/>
      <c r="HT285" s="7"/>
      <c r="HU285" s="7"/>
      <c r="HV285" s="7"/>
      <c r="HW285" s="7"/>
      <c r="HX285" s="7"/>
      <c r="HY285" s="7"/>
      <c r="HZ285" s="7"/>
      <c r="IA285" s="7"/>
      <c r="IB285" s="7"/>
      <c r="IC285" s="7"/>
      <c r="ID285" s="7"/>
      <c r="IE285" s="7"/>
      <c r="IF285" s="7"/>
      <c r="IG285" s="7"/>
      <c r="IH285" s="7"/>
      <c r="II285" s="7"/>
      <c r="IJ285" s="7"/>
      <c r="IK285" s="7"/>
      <c r="IL285" s="7"/>
      <c r="IM285" s="7"/>
      <c r="IN285" s="7"/>
      <c r="IO285" s="7"/>
      <c r="IP285" s="7"/>
      <c r="IQ285" s="7"/>
      <c r="IR285" s="7"/>
      <c r="IS285" s="7"/>
      <c r="IT285" s="7"/>
      <c r="IU285" s="7"/>
      <c r="IV285" s="7"/>
      <c r="IW285" s="7"/>
      <c r="IX285" s="7"/>
      <c r="IY285" s="7"/>
      <c r="IZ285" s="7"/>
      <c r="JA285" s="7"/>
      <c r="JB285" s="7"/>
      <c r="JC285" s="7"/>
      <c r="JD285" s="7"/>
      <c r="JE285" s="7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5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7"/>
      <c r="EQ286" s="7"/>
      <c r="ER286" s="7"/>
      <c r="ES286" s="88"/>
      <c r="ET286" s="7"/>
      <c r="EU286" s="7"/>
      <c r="EV286" s="7"/>
      <c r="EW286" s="7"/>
      <c r="EX286" s="7"/>
      <c r="EY286" s="7"/>
      <c r="EZ286" s="7"/>
      <c r="FA286" s="7"/>
      <c r="FB286" s="7"/>
      <c r="FC286" s="7"/>
      <c r="FD286" s="7"/>
      <c r="FE286" s="7"/>
      <c r="FF286" s="7"/>
      <c r="FG286" s="7"/>
      <c r="FH286" s="2"/>
      <c r="FI286" s="2"/>
      <c r="FJ286" s="2"/>
      <c r="FK286" s="2"/>
      <c r="FL286" s="2"/>
      <c r="FM286" s="2"/>
      <c r="FN286" s="7"/>
      <c r="FO286" s="7"/>
      <c r="FP286" s="7"/>
      <c r="FQ286" s="88"/>
      <c r="FR286" s="7"/>
      <c r="FS286" s="7"/>
      <c r="FT286" s="7"/>
      <c r="FU286" s="7"/>
      <c r="FV286" s="7"/>
      <c r="FW286" s="7"/>
      <c r="FX286" s="7"/>
      <c r="FY286" s="7"/>
      <c r="FZ286" s="7"/>
      <c r="GA286" s="7"/>
      <c r="GB286" s="7"/>
      <c r="GC286" s="7"/>
      <c r="GD286" s="7"/>
      <c r="GE286" s="7"/>
      <c r="GF286" s="7"/>
      <c r="GG286" s="7"/>
      <c r="GH286" s="7"/>
      <c r="GI286" s="7"/>
      <c r="GJ286" s="7"/>
      <c r="GK286" s="7"/>
      <c r="GL286" s="7"/>
      <c r="GM286" s="7"/>
      <c r="GN286" s="7"/>
      <c r="GO286" s="7"/>
      <c r="GP286" s="7"/>
      <c r="GQ286" s="7"/>
      <c r="GR286" s="7"/>
      <c r="GS286" s="7"/>
      <c r="GT286" s="7"/>
      <c r="GU286" s="7"/>
      <c r="GV286" s="7"/>
      <c r="GW286" s="7"/>
      <c r="GX286" s="7"/>
      <c r="GY286" s="7"/>
      <c r="GZ286" s="7"/>
      <c r="HA286" s="7"/>
      <c r="HB286" s="7"/>
      <c r="HC286" s="7"/>
      <c r="HD286" s="7"/>
      <c r="HE286" s="7"/>
      <c r="HF286" s="7"/>
      <c r="HG286" s="7"/>
      <c r="HH286" s="7"/>
      <c r="HI286" s="7"/>
      <c r="HJ286" s="7"/>
      <c r="HK286" s="7"/>
      <c r="HL286" s="7"/>
      <c r="HM286" s="7"/>
      <c r="HN286" s="7"/>
      <c r="HO286" s="7"/>
      <c r="HP286" s="7"/>
      <c r="HQ286" s="7"/>
      <c r="HR286" s="7"/>
      <c r="HS286" s="7"/>
      <c r="HT286" s="7"/>
      <c r="HU286" s="7"/>
      <c r="HV286" s="7"/>
      <c r="HW286" s="7"/>
      <c r="HX286" s="7"/>
      <c r="HY286" s="7"/>
      <c r="HZ286" s="7"/>
      <c r="IA286" s="7"/>
      <c r="IB286" s="7"/>
      <c r="IC286" s="7"/>
      <c r="ID286" s="7"/>
      <c r="IE286" s="7"/>
      <c r="IF286" s="7"/>
      <c r="IG286" s="7"/>
      <c r="IH286" s="7"/>
      <c r="II286" s="7"/>
      <c r="IJ286" s="7"/>
      <c r="IK286" s="7"/>
      <c r="IL286" s="7"/>
      <c r="IM286" s="7"/>
      <c r="IN286" s="7"/>
      <c r="IO286" s="7"/>
      <c r="IP286" s="7"/>
      <c r="IQ286" s="7"/>
      <c r="IR286" s="7"/>
      <c r="IS286" s="7"/>
      <c r="IT286" s="7"/>
      <c r="IU286" s="7"/>
      <c r="IV286" s="7"/>
      <c r="IW286" s="7"/>
      <c r="IX286" s="7"/>
      <c r="IY286" s="7"/>
      <c r="IZ286" s="7"/>
      <c r="JA286" s="7"/>
      <c r="JB286" s="7"/>
      <c r="JC286" s="7"/>
      <c r="JD286" s="7"/>
      <c r="JE286" s="7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5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7"/>
      <c r="EQ287" s="7"/>
      <c r="ER287" s="7"/>
      <c r="ES287" s="88"/>
      <c r="ET287" s="7"/>
      <c r="EU287" s="7"/>
      <c r="EV287" s="7"/>
      <c r="EW287" s="7"/>
      <c r="EX287" s="7"/>
      <c r="EY287" s="7"/>
      <c r="EZ287" s="7"/>
      <c r="FA287" s="7"/>
      <c r="FB287" s="7"/>
      <c r="FC287" s="7"/>
      <c r="FD287" s="7"/>
      <c r="FE287" s="7"/>
      <c r="FF287" s="7"/>
      <c r="FG287" s="7"/>
      <c r="FH287" s="2"/>
      <c r="FI287" s="2"/>
      <c r="FJ287" s="2"/>
      <c r="FK287" s="2"/>
      <c r="FL287" s="2"/>
      <c r="FM287" s="2"/>
      <c r="FN287" s="7"/>
      <c r="FO287" s="7"/>
      <c r="FP287" s="7"/>
      <c r="FQ287" s="88"/>
      <c r="FR287" s="7"/>
      <c r="FS287" s="7"/>
      <c r="FT287" s="7"/>
      <c r="FU287" s="7"/>
      <c r="FV287" s="7"/>
      <c r="FW287" s="7"/>
      <c r="FX287" s="7"/>
      <c r="FY287" s="7"/>
      <c r="FZ287" s="7"/>
      <c r="GA287" s="7"/>
      <c r="GB287" s="7"/>
      <c r="GC287" s="7"/>
      <c r="GD287" s="7"/>
      <c r="GE287" s="7"/>
      <c r="GF287" s="7"/>
      <c r="GG287" s="7"/>
      <c r="GH287" s="7"/>
      <c r="GI287" s="7"/>
      <c r="GJ287" s="7"/>
      <c r="GK287" s="7"/>
      <c r="GL287" s="7"/>
      <c r="GM287" s="7"/>
      <c r="GN287" s="7"/>
      <c r="GO287" s="7"/>
      <c r="GP287" s="7"/>
      <c r="GQ287" s="7"/>
      <c r="GR287" s="7"/>
      <c r="GS287" s="7"/>
      <c r="GT287" s="7"/>
      <c r="GU287" s="7"/>
      <c r="GV287" s="7"/>
      <c r="GW287" s="7"/>
      <c r="GX287" s="7"/>
      <c r="GY287" s="7"/>
      <c r="GZ287" s="7"/>
      <c r="HA287" s="7"/>
      <c r="HB287" s="7"/>
      <c r="HC287" s="7"/>
      <c r="HD287" s="7"/>
      <c r="HE287" s="7"/>
      <c r="HF287" s="7"/>
      <c r="HG287" s="7"/>
      <c r="HH287" s="7"/>
      <c r="HI287" s="7"/>
      <c r="HJ287" s="7"/>
      <c r="HK287" s="7"/>
      <c r="HL287" s="7"/>
      <c r="HM287" s="7"/>
      <c r="HN287" s="7"/>
      <c r="HO287" s="7"/>
      <c r="HP287" s="7"/>
      <c r="HQ287" s="7"/>
      <c r="HR287" s="7"/>
      <c r="HS287" s="7"/>
      <c r="HT287" s="7"/>
      <c r="HU287" s="7"/>
      <c r="HV287" s="7"/>
      <c r="HW287" s="7"/>
      <c r="HX287" s="7"/>
      <c r="HY287" s="7"/>
      <c r="HZ287" s="7"/>
      <c r="IA287" s="7"/>
      <c r="IB287" s="7"/>
      <c r="IC287" s="7"/>
      <c r="ID287" s="7"/>
      <c r="IE287" s="7"/>
      <c r="IF287" s="7"/>
      <c r="IG287" s="7"/>
      <c r="IH287" s="7"/>
      <c r="II287" s="7"/>
      <c r="IJ287" s="7"/>
      <c r="IK287" s="7"/>
      <c r="IL287" s="7"/>
      <c r="IM287" s="7"/>
      <c r="IN287" s="7"/>
      <c r="IO287" s="7"/>
      <c r="IP287" s="7"/>
      <c r="IQ287" s="7"/>
      <c r="IR287" s="7"/>
      <c r="IS287" s="7"/>
      <c r="IT287" s="7"/>
      <c r="IU287" s="7"/>
      <c r="IV287" s="7"/>
      <c r="IW287" s="7"/>
      <c r="IX287" s="7"/>
      <c r="IY287" s="7"/>
      <c r="IZ287" s="7"/>
      <c r="JA287" s="7"/>
      <c r="JB287" s="7"/>
      <c r="JC287" s="7"/>
      <c r="JD287" s="7"/>
      <c r="JE287" s="7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5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7"/>
      <c r="EQ288" s="7"/>
      <c r="ER288" s="7"/>
      <c r="ES288" s="88"/>
      <c r="ET288" s="7"/>
      <c r="EU288" s="7"/>
      <c r="EV288" s="7"/>
      <c r="EW288" s="7"/>
      <c r="EX288" s="7"/>
      <c r="EY288" s="7"/>
      <c r="EZ288" s="7"/>
      <c r="FA288" s="7"/>
      <c r="FB288" s="7"/>
      <c r="FC288" s="7"/>
      <c r="FD288" s="7"/>
      <c r="FE288" s="7"/>
      <c r="FF288" s="7"/>
      <c r="FG288" s="7"/>
      <c r="FH288" s="2"/>
      <c r="FI288" s="2"/>
      <c r="FJ288" s="2"/>
      <c r="FK288" s="2"/>
      <c r="FL288" s="2"/>
      <c r="FM288" s="2"/>
      <c r="FN288" s="7"/>
      <c r="FO288" s="7"/>
      <c r="FP288" s="7"/>
      <c r="FQ288" s="88"/>
      <c r="FR288" s="7"/>
      <c r="FS288" s="7"/>
      <c r="FT288" s="7"/>
      <c r="FU288" s="7"/>
      <c r="FV288" s="7"/>
      <c r="FW288" s="7"/>
      <c r="FX288" s="7"/>
      <c r="FY288" s="7"/>
      <c r="FZ288" s="7"/>
      <c r="GA288" s="7"/>
      <c r="GB288" s="7"/>
      <c r="GC288" s="7"/>
      <c r="GD288" s="7"/>
      <c r="GE288" s="7"/>
      <c r="GF288" s="7"/>
      <c r="GG288" s="7"/>
      <c r="GH288" s="7"/>
      <c r="GI288" s="7"/>
      <c r="GJ288" s="7"/>
      <c r="GK288" s="7"/>
      <c r="GL288" s="7"/>
      <c r="GM288" s="7"/>
      <c r="GN288" s="7"/>
      <c r="GO288" s="7"/>
      <c r="GP288" s="7"/>
      <c r="GQ288" s="7"/>
      <c r="GR288" s="7"/>
      <c r="GS288" s="7"/>
      <c r="GT288" s="7"/>
      <c r="GU288" s="7"/>
      <c r="GV288" s="7"/>
      <c r="GW288" s="7"/>
      <c r="GX288" s="7"/>
      <c r="GY288" s="7"/>
      <c r="GZ288" s="7"/>
      <c r="HA288" s="7"/>
      <c r="HB288" s="7"/>
      <c r="HC288" s="7"/>
      <c r="HD288" s="7"/>
      <c r="HE288" s="7"/>
      <c r="HF288" s="7"/>
      <c r="HG288" s="7"/>
      <c r="HH288" s="7"/>
      <c r="HI288" s="7"/>
      <c r="HJ288" s="7"/>
      <c r="HK288" s="7"/>
      <c r="HL288" s="7"/>
      <c r="HM288" s="7"/>
      <c r="HN288" s="7"/>
      <c r="HO288" s="7"/>
      <c r="HP288" s="7"/>
      <c r="HQ288" s="7"/>
      <c r="HR288" s="7"/>
      <c r="HS288" s="7"/>
      <c r="HT288" s="7"/>
      <c r="HU288" s="7"/>
      <c r="HV288" s="7"/>
      <c r="HW288" s="7"/>
      <c r="HX288" s="7"/>
      <c r="HY288" s="7"/>
      <c r="HZ288" s="7"/>
      <c r="IA288" s="7"/>
      <c r="IB288" s="7"/>
      <c r="IC288" s="7"/>
      <c r="ID288" s="7"/>
      <c r="IE288" s="7"/>
      <c r="IF288" s="7"/>
      <c r="IG288" s="7"/>
      <c r="IH288" s="7"/>
      <c r="II288" s="7"/>
      <c r="IJ288" s="7"/>
      <c r="IK288" s="7"/>
      <c r="IL288" s="7"/>
      <c r="IM288" s="7"/>
      <c r="IN288" s="7"/>
      <c r="IO288" s="7"/>
      <c r="IP288" s="7"/>
      <c r="IQ288" s="7"/>
      <c r="IR288" s="7"/>
      <c r="IS288" s="7"/>
      <c r="IT288" s="7"/>
      <c r="IU288" s="7"/>
      <c r="IV288" s="7"/>
      <c r="IW288" s="7"/>
      <c r="IX288" s="7"/>
      <c r="IY288" s="7"/>
      <c r="IZ288" s="7"/>
      <c r="JA288" s="7"/>
      <c r="JB288" s="7"/>
      <c r="JC288" s="7"/>
      <c r="JD288" s="7"/>
      <c r="JE288" s="7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5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7"/>
      <c r="EQ289" s="7"/>
      <c r="ER289" s="7"/>
      <c r="ES289" s="88"/>
      <c r="ET289" s="7"/>
      <c r="EU289" s="7"/>
      <c r="EV289" s="7"/>
      <c r="EW289" s="7"/>
      <c r="EX289" s="7"/>
      <c r="EY289" s="7"/>
      <c r="EZ289" s="7"/>
      <c r="FA289" s="7"/>
      <c r="FB289" s="7"/>
      <c r="FC289" s="7"/>
      <c r="FD289" s="7"/>
      <c r="FE289" s="7"/>
      <c r="FF289" s="7"/>
      <c r="FG289" s="7"/>
      <c r="FH289" s="2"/>
      <c r="FI289" s="2"/>
      <c r="FJ289" s="2"/>
      <c r="FK289" s="2"/>
      <c r="FL289" s="2"/>
      <c r="FM289" s="2"/>
      <c r="FN289" s="7"/>
      <c r="FO289" s="7"/>
      <c r="FP289" s="7"/>
      <c r="FQ289" s="88"/>
      <c r="FR289" s="7"/>
      <c r="FS289" s="7"/>
      <c r="FT289" s="7"/>
      <c r="FU289" s="7"/>
      <c r="FV289" s="7"/>
      <c r="FW289" s="7"/>
      <c r="FX289" s="7"/>
      <c r="FY289" s="7"/>
      <c r="FZ289" s="7"/>
      <c r="GA289" s="7"/>
      <c r="GB289" s="7"/>
      <c r="GC289" s="7"/>
      <c r="GD289" s="7"/>
      <c r="GE289" s="7"/>
      <c r="GF289" s="7"/>
      <c r="GG289" s="7"/>
      <c r="GH289" s="7"/>
      <c r="GI289" s="7"/>
      <c r="GJ289" s="7"/>
      <c r="GK289" s="7"/>
      <c r="GL289" s="7"/>
      <c r="GM289" s="7"/>
      <c r="GN289" s="7"/>
      <c r="GO289" s="7"/>
      <c r="GP289" s="7"/>
      <c r="GQ289" s="7"/>
      <c r="GR289" s="7"/>
      <c r="GS289" s="7"/>
      <c r="GT289" s="7"/>
      <c r="GU289" s="7"/>
      <c r="GV289" s="7"/>
      <c r="GW289" s="7"/>
      <c r="GX289" s="7"/>
      <c r="GY289" s="7"/>
      <c r="GZ289" s="7"/>
      <c r="HA289" s="7"/>
      <c r="HB289" s="7"/>
      <c r="HC289" s="7"/>
      <c r="HD289" s="7"/>
      <c r="HE289" s="7"/>
      <c r="HF289" s="7"/>
      <c r="HG289" s="7"/>
      <c r="HH289" s="7"/>
      <c r="HI289" s="7"/>
      <c r="HJ289" s="7"/>
      <c r="HK289" s="7"/>
      <c r="HL289" s="7"/>
      <c r="HM289" s="7"/>
      <c r="HN289" s="7"/>
      <c r="HO289" s="7"/>
      <c r="HP289" s="7"/>
      <c r="HQ289" s="7"/>
      <c r="HR289" s="7"/>
      <c r="HS289" s="7"/>
      <c r="HT289" s="7"/>
      <c r="HU289" s="7"/>
      <c r="HV289" s="7"/>
      <c r="HW289" s="7"/>
      <c r="HX289" s="7"/>
      <c r="HY289" s="7"/>
      <c r="HZ289" s="7"/>
      <c r="IA289" s="7"/>
      <c r="IB289" s="7"/>
      <c r="IC289" s="7"/>
      <c r="ID289" s="7"/>
      <c r="IE289" s="7"/>
      <c r="IF289" s="7"/>
      <c r="IG289" s="7"/>
      <c r="IH289" s="7"/>
      <c r="II289" s="7"/>
      <c r="IJ289" s="7"/>
      <c r="IK289" s="7"/>
      <c r="IL289" s="7"/>
      <c r="IM289" s="7"/>
      <c r="IN289" s="7"/>
      <c r="IO289" s="7"/>
      <c r="IP289" s="7"/>
      <c r="IQ289" s="7"/>
      <c r="IR289" s="7"/>
      <c r="IS289" s="7"/>
      <c r="IT289" s="7"/>
      <c r="IU289" s="7"/>
      <c r="IV289" s="7"/>
      <c r="IW289" s="7"/>
      <c r="IX289" s="7"/>
      <c r="IY289" s="7"/>
      <c r="IZ289" s="7"/>
      <c r="JA289" s="7"/>
      <c r="JB289" s="7"/>
      <c r="JC289" s="7"/>
      <c r="JD289" s="7"/>
      <c r="JE289" s="7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5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7"/>
      <c r="EQ290" s="7"/>
      <c r="ER290" s="7"/>
      <c r="ES290" s="88"/>
      <c r="ET290" s="7"/>
      <c r="EU290" s="7"/>
      <c r="EV290" s="7"/>
      <c r="EW290" s="7"/>
      <c r="EX290" s="7"/>
      <c r="EY290" s="7"/>
      <c r="EZ290" s="7"/>
      <c r="FA290" s="7"/>
      <c r="FB290" s="7"/>
      <c r="FC290" s="7"/>
      <c r="FD290" s="7"/>
      <c r="FE290" s="7"/>
      <c r="FF290" s="7"/>
      <c r="FG290" s="7"/>
      <c r="FH290" s="2"/>
      <c r="FI290" s="2"/>
      <c r="FJ290" s="2"/>
      <c r="FK290" s="2"/>
      <c r="FL290" s="2"/>
      <c r="FM290" s="2"/>
      <c r="FN290" s="7"/>
      <c r="FO290" s="7"/>
      <c r="FP290" s="7"/>
      <c r="FQ290" s="88"/>
      <c r="FR290" s="7"/>
      <c r="FS290" s="7"/>
      <c r="FT290" s="7"/>
      <c r="FU290" s="7"/>
      <c r="FV290" s="7"/>
      <c r="FW290" s="7"/>
      <c r="FX290" s="7"/>
      <c r="FY290" s="7"/>
      <c r="FZ290" s="7"/>
      <c r="GA290" s="7"/>
      <c r="GB290" s="7"/>
      <c r="GC290" s="7"/>
      <c r="GD290" s="7"/>
      <c r="GE290" s="7"/>
      <c r="GF290" s="7"/>
      <c r="GG290" s="7"/>
      <c r="GH290" s="7"/>
      <c r="GI290" s="7"/>
      <c r="GJ290" s="7"/>
      <c r="GK290" s="7"/>
      <c r="GL290" s="7"/>
      <c r="GM290" s="7"/>
      <c r="GN290" s="7"/>
      <c r="GO290" s="7"/>
      <c r="GP290" s="7"/>
      <c r="GQ290" s="7"/>
      <c r="GR290" s="7"/>
      <c r="GS290" s="7"/>
      <c r="GT290" s="7"/>
      <c r="GU290" s="7"/>
      <c r="GV290" s="7"/>
      <c r="GW290" s="7"/>
      <c r="GX290" s="7"/>
      <c r="GY290" s="7"/>
      <c r="GZ290" s="7"/>
      <c r="HA290" s="7"/>
      <c r="HB290" s="7"/>
      <c r="HC290" s="7"/>
      <c r="HD290" s="7"/>
      <c r="HE290" s="7"/>
      <c r="HF290" s="7"/>
      <c r="HG290" s="7"/>
      <c r="HH290" s="7"/>
      <c r="HI290" s="7"/>
      <c r="HJ290" s="7"/>
      <c r="HK290" s="7"/>
      <c r="HL290" s="7"/>
      <c r="HM290" s="7"/>
      <c r="HN290" s="7"/>
      <c r="HO290" s="7"/>
      <c r="HP290" s="7"/>
      <c r="HQ290" s="7"/>
      <c r="HR290" s="7"/>
      <c r="HS290" s="7"/>
      <c r="HT290" s="7"/>
      <c r="HU290" s="7"/>
      <c r="HV290" s="7"/>
      <c r="HW290" s="7"/>
      <c r="HX290" s="7"/>
      <c r="HY290" s="7"/>
      <c r="HZ290" s="7"/>
      <c r="IA290" s="7"/>
      <c r="IB290" s="7"/>
      <c r="IC290" s="7"/>
      <c r="ID290" s="7"/>
      <c r="IE290" s="7"/>
      <c r="IF290" s="7"/>
      <c r="IG290" s="7"/>
      <c r="IH290" s="7"/>
      <c r="II290" s="7"/>
      <c r="IJ290" s="7"/>
      <c r="IK290" s="7"/>
      <c r="IL290" s="7"/>
      <c r="IM290" s="7"/>
      <c r="IN290" s="7"/>
      <c r="IO290" s="7"/>
      <c r="IP290" s="7"/>
      <c r="IQ290" s="7"/>
      <c r="IR290" s="7"/>
      <c r="IS290" s="7"/>
      <c r="IT290" s="7"/>
      <c r="IU290" s="7"/>
      <c r="IV290" s="7"/>
      <c r="IW290" s="7"/>
      <c r="IX290" s="7"/>
      <c r="IY290" s="7"/>
      <c r="IZ290" s="7"/>
      <c r="JA290" s="7"/>
      <c r="JB290" s="7"/>
      <c r="JC290" s="7"/>
      <c r="JD290" s="7"/>
      <c r="JE290" s="7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5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7"/>
      <c r="EQ291" s="7"/>
      <c r="ER291" s="7"/>
      <c r="ES291" s="88"/>
      <c r="ET291" s="7"/>
      <c r="EU291" s="7"/>
      <c r="EV291" s="7"/>
      <c r="EW291" s="7"/>
      <c r="EX291" s="7"/>
      <c r="EY291" s="7"/>
      <c r="EZ291" s="7"/>
      <c r="FA291" s="7"/>
      <c r="FB291" s="7"/>
      <c r="FC291" s="7"/>
      <c r="FD291" s="7"/>
      <c r="FE291" s="7"/>
      <c r="FF291" s="7"/>
      <c r="FG291" s="7"/>
      <c r="FH291" s="2"/>
      <c r="FI291" s="2"/>
      <c r="FJ291" s="2"/>
      <c r="FK291" s="2"/>
      <c r="FL291" s="2"/>
      <c r="FM291" s="2"/>
      <c r="FN291" s="7"/>
      <c r="FO291" s="7"/>
      <c r="FP291" s="7"/>
      <c r="FQ291" s="88"/>
      <c r="FR291" s="7"/>
      <c r="FS291" s="7"/>
      <c r="FT291" s="7"/>
      <c r="FU291" s="7"/>
      <c r="FV291" s="7"/>
      <c r="FW291" s="7"/>
      <c r="FX291" s="7"/>
      <c r="FY291" s="7"/>
      <c r="FZ291" s="7"/>
      <c r="GA291" s="7"/>
      <c r="GB291" s="7"/>
      <c r="GC291" s="7"/>
      <c r="GD291" s="7"/>
      <c r="GE291" s="7"/>
      <c r="GF291" s="7"/>
      <c r="GG291" s="7"/>
      <c r="GH291" s="7"/>
      <c r="GI291" s="7"/>
      <c r="GJ291" s="7"/>
      <c r="GK291" s="7"/>
      <c r="GL291" s="7"/>
      <c r="GM291" s="7"/>
      <c r="GN291" s="7"/>
      <c r="GO291" s="7"/>
      <c r="GP291" s="7"/>
      <c r="GQ291" s="7"/>
      <c r="GR291" s="7"/>
      <c r="GS291" s="7"/>
      <c r="GT291" s="7"/>
      <c r="GU291" s="7"/>
      <c r="GV291" s="7"/>
      <c r="GW291" s="7"/>
      <c r="GX291" s="7"/>
      <c r="GY291" s="7"/>
      <c r="GZ291" s="7"/>
      <c r="HA291" s="7"/>
      <c r="HB291" s="7"/>
      <c r="HC291" s="7"/>
      <c r="HD291" s="7"/>
      <c r="HE291" s="7"/>
      <c r="HF291" s="7"/>
      <c r="HG291" s="7"/>
      <c r="HH291" s="7"/>
      <c r="HI291" s="7"/>
      <c r="HJ291" s="7"/>
      <c r="HK291" s="7"/>
      <c r="HL291" s="7"/>
      <c r="HM291" s="7"/>
      <c r="HN291" s="7"/>
      <c r="HO291" s="7"/>
      <c r="HP291" s="7"/>
      <c r="HQ291" s="7"/>
      <c r="HR291" s="7"/>
      <c r="HS291" s="7"/>
      <c r="HT291" s="7"/>
      <c r="HU291" s="7"/>
      <c r="HV291" s="7"/>
      <c r="HW291" s="7"/>
      <c r="HX291" s="7"/>
      <c r="HY291" s="7"/>
      <c r="HZ291" s="7"/>
      <c r="IA291" s="7"/>
      <c r="IB291" s="7"/>
      <c r="IC291" s="7"/>
      <c r="ID291" s="7"/>
      <c r="IE291" s="7"/>
      <c r="IF291" s="7"/>
      <c r="IG291" s="7"/>
      <c r="IH291" s="7"/>
      <c r="II291" s="7"/>
      <c r="IJ291" s="7"/>
      <c r="IK291" s="7"/>
      <c r="IL291" s="7"/>
      <c r="IM291" s="7"/>
      <c r="IN291" s="7"/>
      <c r="IO291" s="7"/>
      <c r="IP291" s="7"/>
      <c r="IQ291" s="7"/>
      <c r="IR291" s="7"/>
      <c r="IS291" s="7"/>
      <c r="IT291" s="7"/>
      <c r="IU291" s="7"/>
      <c r="IV291" s="7"/>
      <c r="IW291" s="7"/>
      <c r="IX291" s="7"/>
      <c r="IY291" s="7"/>
      <c r="IZ291" s="7"/>
      <c r="JA291" s="7"/>
      <c r="JB291" s="7"/>
      <c r="JC291" s="7"/>
      <c r="JD291" s="7"/>
      <c r="JE291" s="7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5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7"/>
      <c r="EQ292" s="7"/>
      <c r="ER292" s="7"/>
      <c r="ES292" s="88"/>
      <c r="ET292" s="7"/>
      <c r="EU292" s="7"/>
      <c r="EV292" s="7"/>
      <c r="EW292" s="7"/>
      <c r="EX292" s="7"/>
      <c r="EY292" s="7"/>
      <c r="EZ292" s="7"/>
      <c r="FA292" s="7"/>
      <c r="FB292" s="7"/>
      <c r="FC292" s="7"/>
      <c r="FD292" s="7"/>
      <c r="FE292" s="7"/>
      <c r="FF292" s="7"/>
      <c r="FG292" s="7"/>
      <c r="FH292" s="2"/>
      <c r="FI292" s="2"/>
      <c r="FJ292" s="2"/>
      <c r="FK292" s="2"/>
      <c r="FL292" s="2"/>
      <c r="FM292" s="2"/>
      <c r="FN292" s="7"/>
      <c r="FO292" s="7"/>
      <c r="FP292" s="7"/>
      <c r="FQ292" s="88"/>
      <c r="FR292" s="7"/>
      <c r="FS292" s="7"/>
      <c r="FT292" s="7"/>
      <c r="FU292" s="7"/>
      <c r="FV292" s="7"/>
      <c r="FW292" s="7"/>
      <c r="FX292" s="7"/>
      <c r="FY292" s="7"/>
      <c r="FZ292" s="7"/>
      <c r="GA292" s="7"/>
      <c r="GB292" s="7"/>
      <c r="GC292" s="7"/>
      <c r="GD292" s="7"/>
      <c r="GE292" s="7"/>
      <c r="GF292" s="7"/>
      <c r="GG292" s="7"/>
      <c r="GH292" s="7"/>
      <c r="GI292" s="7"/>
      <c r="GJ292" s="7"/>
      <c r="GK292" s="7"/>
      <c r="GL292" s="7"/>
      <c r="GM292" s="7"/>
      <c r="GN292" s="7"/>
      <c r="GO292" s="7"/>
      <c r="GP292" s="7"/>
      <c r="GQ292" s="7"/>
      <c r="GR292" s="7"/>
      <c r="GS292" s="7"/>
      <c r="GT292" s="7"/>
      <c r="GU292" s="7"/>
      <c r="GV292" s="7"/>
      <c r="GW292" s="7"/>
      <c r="GX292" s="7"/>
      <c r="GY292" s="7"/>
      <c r="GZ292" s="7"/>
      <c r="HA292" s="7"/>
      <c r="HB292" s="7"/>
      <c r="HC292" s="7"/>
      <c r="HD292" s="7"/>
      <c r="HE292" s="7"/>
      <c r="HF292" s="7"/>
      <c r="HG292" s="7"/>
      <c r="HH292" s="7"/>
      <c r="HI292" s="7"/>
      <c r="HJ292" s="7"/>
      <c r="HK292" s="7"/>
      <c r="HL292" s="7"/>
      <c r="HM292" s="7"/>
      <c r="HN292" s="7"/>
      <c r="HO292" s="7"/>
      <c r="HP292" s="7"/>
      <c r="HQ292" s="7"/>
      <c r="HR292" s="7"/>
      <c r="HS292" s="7"/>
      <c r="HT292" s="7"/>
      <c r="HU292" s="7"/>
      <c r="HV292" s="7"/>
      <c r="HW292" s="7"/>
      <c r="HX292" s="7"/>
      <c r="HY292" s="7"/>
      <c r="HZ292" s="7"/>
      <c r="IA292" s="7"/>
      <c r="IB292" s="7"/>
      <c r="IC292" s="7"/>
      <c r="ID292" s="7"/>
      <c r="IE292" s="7"/>
      <c r="IF292" s="7"/>
      <c r="IG292" s="7"/>
      <c r="IH292" s="7"/>
      <c r="II292" s="7"/>
      <c r="IJ292" s="7"/>
      <c r="IK292" s="7"/>
      <c r="IL292" s="7"/>
      <c r="IM292" s="7"/>
      <c r="IN292" s="7"/>
      <c r="IO292" s="7"/>
      <c r="IP292" s="7"/>
      <c r="IQ292" s="7"/>
      <c r="IR292" s="7"/>
      <c r="IS292" s="7"/>
      <c r="IT292" s="7"/>
      <c r="IU292" s="7"/>
      <c r="IV292" s="7"/>
      <c r="IW292" s="7"/>
      <c r="IX292" s="7"/>
      <c r="IY292" s="7"/>
      <c r="IZ292" s="7"/>
      <c r="JA292" s="7"/>
      <c r="JB292" s="7"/>
      <c r="JC292" s="7"/>
      <c r="JD292" s="7"/>
      <c r="JE292" s="7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5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7"/>
      <c r="EQ293" s="7"/>
      <c r="ER293" s="7"/>
      <c r="ES293" s="88"/>
      <c r="ET293" s="7"/>
      <c r="EU293" s="7"/>
      <c r="EV293" s="7"/>
      <c r="EW293" s="7"/>
      <c r="EX293" s="7"/>
      <c r="EY293" s="7"/>
      <c r="EZ293" s="7"/>
      <c r="FA293" s="7"/>
      <c r="FB293" s="7"/>
      <c r="FC293" s="7"/>
      <c r="FD293" s="7"/>
      <c r="FE293" s="7"/>
      <c r="FF293" s="7"/>
      <c r="FG293" s="7"/>
      <c r="FH293" s="2"/>
      <c r="FI293" s="2"/>
      <c r="FJ293" s="2"/>
      <c r="FK293" s="2"/>
      <c r="FL293" s="2"/>
      <c r="FM293" s="2"/>
      <c r="FN293" s="7"/>
      <c r="FO293" s="7"/>
      <c r="FP293" s="7"/>
      <c r="FQ293" s="88"/>
      <c r="FR293" s="7"/>
      <c r="FS293" s="7"/>
      <c r="FT293" s="7"/>
      <c r="FU293" s="7"/>
      <c r="FV293" s="7"/>
      <c r="FW293" s="7"/>
      <c r="FX293" s="7"/>
      <c r="FY293" s="7"/>
      <c r="FZ293" s="7"/>
      <c r="GA293" s="7"/>
      <c r="GB293" s="7"/>
      <c r="GC293" s="7"/>
      <c r="GD293" s="7"/>
      <c r="GE293" s="7"/>
      <c r="GF293" s="7"/>
      <c r="GG293" s="7"/>
      <c r="GH293" s="7"/>
      <c r="GI293" s="7"/>
      <c r="GJ293" s="7"/>
      <c r="GK293" s="7"/>
      <c r="GL293" s="7"/>
      <c r="GM293" s="7"/>
      <c r="GN293" s="7"/>
      <c r="GO293" s="7"/>
      <c r="GP293" s="7"/>
      <c r="GQ293" s="7"/>
      <c r="GR293" s="7"/>
      <c r="GS293" s="7"/>
      <c r="GT293" s="7"/>
      <c r="GU293" s="7"/>
      <c r="GV293" s="7"/>
      <c r="GW293" s="7"/>
      <c r="GX293" s="7"/>
      <c r="GY293" s="7"/>
      <c r="GZ293" s="7"/>
      <c r="HA293" s="7"/>
      <c r="HB293" s="7"/>
      <c r="HC293" s="7"/>
      <c r="HD293" s="7"/>
      <c r="HE293" s="7"/>
      <c r="HF293" s="7"/>
      <c r="HG293" s="7"/>
      <c r="HH293" s="7"/>
      <c r="HI293" s="7"/>
      <c r="HJ293" s="7"/>
      <c r="HK293" s="7"/>
      <c r="HL293" s="7"/>
      <c r="HM293" s="7"/>
      <c r="HN293" s="7"/>
      <c r="HO293" s="7"/>
      <c r="HP293" s="7"/>
      <c r="HQ293" s="7"/>
      <c r="HR293" s="7"/>
      <c r="HS293" s="7"/>
      <c r="HT293" s="7"/>
      <c r="HU293" s="7"/>
      <c r="HV293" s="7"/>
      <c r="HW293" s="7"/>
      <c r="HX293" s="7"/>
      <c r="HY293" s="7"/>
      <c r="HZ293" s="7"/>
      <c r="IA293" s="7"/>
      <c r="IB293" s="7"/>
      <c r="IC293" s="7"/>
      <c r="ID293" s="7"/>
      <c r="IE293" s="7"/>
      <c r="IF293" s="7"/>
      <c r="IG293" s="7"/>
      <c r="IH293" s="7"/>
      <c r="II293" s="7"/>
      <c r="IJ293" s="7"/>
      <c r="IK293" s="7"/>
      <c r="IL293" s="7"/>
      <c r="IM293" s="7"/>
      <c r="IN293" s="7"/>
      <c r="IO293" s="7"/>
      <c r="IP293" s="7"/>
      <c r="IQ293" s="7"/>
      <c r="IR293" s="7"/>
      <c r="IS293" s="7"/>
      <c r="IT293" s="7"/>
      <c r="IU293" s="7"/>
      <c r="IV293" s="7"/>
      <c r="IW293" s="7"/>
      <c r="IX293" s="7"/>
      <c r="IY293" s="7"/>
      <c r="IZ293" s="7"/>
      <c r="JA293" s="7"/>
      <c r="JB293" s="7"/>
      <c r="JC293" s="7"/>
      <c r="JD293" s="7"/>
      <c r="JE293" s="7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5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7"/>
      <c r="EQ294" s="7"/>
      <c r="ER294" s="7"/>
      <c r="ES294" s="88"/>
      <c r="ET294" s="7"/>
      <c r="EU294" s="7"/>
      <c r="EV294" s="7"/>
      <c r="EW294" s="7"/>
      <c r="EX294" s="7"/>
      <c r="EY294" s="7"/>
      <c r="EZ294" s="7"/>
      <c r="FA294" s="7"/>
      <c r="FB294" s="7"/>
      <c r="FC294" s="7"/>
      <c r="FD294" s="7"/>
      <c r="FE294" s="7"/>
      <c r="FF294" s="7"/>
      <c r="FG294" s="7"/>
      <c r="FH294" s="2"/>
      <c r="FI294" s="2"/>
      <c r="FJ294" s="2"/>
      <c r="FK294" s="2"/>
      <c r="FL294" s="2"/>
      <c r="FM294" s="2"/>
      <c r="FN294" s="7"/>
      <c r="FO294" s="7"/>
      <c r="FP294" s="7"/>
      <c r="FQ294" s="88"/>
      <c r="FR294" s="7"/>
      <c r="FS294" s="7"/>
      <c r="FT294" s="7"/>
      <c r="FU294" s="7"/>
      <c r="FV294" s="7"/>
      <c r="FW294" s="7"/>
      <c r="FX294" s="7"/>
      <c r="FY294" s="7"/>
      <c r="FZ294" s="7"/>
      <c r="GA294" s="7"/>
      <c r="GB294" s="7"/>
      <c r="GC294" s="7"/>
      <c r="GD294" s="7"/>
      <c r="GE294" s="7"/>
      <c r="GF294" s="7"/>
      <c r="GG294" s="7"/>
      <c r="GH294" s="7"/>
      <c r="GI294" s="7"/>
      <c r="GJ294" s="7"/>
      <c r="GK294" s="7"/>
      <c r="GL294" s="7"/>
      <c r="GM294" s="7"/>
      <c r="GN294" s="7"/>
      <c r="GO294" s="7"/>
      <c r="GP294" s="7"/>
      <c r="GQ294" s="7"/>
      <c r="GR294" s="7"/>
      <c r="GS294" s="7"/>
      <c r="GT294" s="7"/>
      <c r="GU294" s="7"/>
      <c r="GV294" s="7"/>
      <c r="GW294" s="7"/>
      <c r="GX294" s="7"/>
      <c r="GY294" s="7"/>
      <c r="GZ294" s="7"/>
      <c r="HA294" s="7"/>
      <c r="HB294" s="7"/>
      <c r="HC294" s="7"/>
      <c r="HD294" s="7"/>
      <c r="HE294" s="7"/>
      <c r="HF294" s="7"/>
      <c r="HG294" s="7"/>
      <c r="HH294" s="7"/>
      <c r="HI294" s="7"/>
      <c r="HJ294" s="7"/>
      <c r="HK294" s="7"/>
      <c r="HL294" s="7"/>
      <c r="HM294" s="7"/>
      <c r="HN294" s="7"/>
      <c r="HO294" s="7"/>
      <c r="HP294" s="7"/>
      <c r="HQ294" s="7"/>
      <c r="HR294" s="7"/>
      <c r="HS294" s="7"/>
      <c r="HT294" s="7"/>
      <c r="HU294" s="7"/>
      <c r="HV294" s="7"/>
      <c r="HW294" s="7"/>
      <c r="HX294" s="7"/>
      <c r="HY294" s="7"/>
      <c r="HZ294" s="7"/>
      <c r="IA294" s="7"/>
      <c r="IB294" s="7"/>
      <c r="IC294" s="7"/>
      <c r="ID294" s="7"/>
      <c r="IE294" s="7"/>
      <c r="IF294" s="7"/>
      <c r="IG294" s="7"/>
      <c r="IH294" s="7"/>
      <c r="II294" s="7"/>
      <c r="IJ294" s="7"/>
      <c r="IK294" s="7"/>
      <c r="IL294" s="7"/>
      <c r="IM294" s="7"/>
      <c r="IN294" s="7"/>
      <c r="IO294" s="7"/>
      <c r="IP294" s="7"/>
      <c r="IQ294" s="7"/>
      <c r="IR294" s="7"/>
      <c r="IS294" s="7"/>
      <c r="IT294" s="7"/>
      <c r="IU294" s="7"/>
      <c r="IV294" s="7"/>
      <c r="IW294" s="7"/>
      <c r="IX294" s="7"/>
      <c r="IY294" s="7"/>
      <c r="IZ294" s="7"/>
      <c r="JA294" s="7"/>
      <c r="JB294" s="7"/>
      <c r="JC294" s="7"/>
      <c r="JD294" s="7"/>
      <c r="JE294" s="7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5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7"/>
      <c r="EQ295" s="7"/>
      <c r="ER295" s="7"/>
      <c r="ES295" s="88"/>
      <c r="ET295" s="7"/>
      <c r="EU295" s="7"/>
      <c r="EV295" s="7"/>
      <c r="EW295" s="7"/>
      <c r="EX295" s="7"/>
      <c r="EY295" s="7"/>
      <c r="EZ295" s="7"/>
      <c r="FA295" s="7"/>
      <c r="FB295" s="7"/>
      <c r="FC295" s="7"/>
      <c r="FD295" s="7"/>
      <c r="FE295" s="7"/>
      <c r="FF295" s="7"/>
      <c r="FG295" s="7"/>
      <c r="FH295" s="2"/>
      <c r="FI295" s="2"/>
      <c r="FJ295" s="2"/>
      <c r="FK295" s="2"/>
      <c r="FL295" s="2"/>
      <c r="FM295" s="2"/>
      <c r="FN295" s="7"/>
      <c r="FO295" s="7"/>
      <c r="FP295" s="7"/>
      <c r="FQ295" s="88"/>
      <c r="FR295" s="7"/>
      <c r="FS295" s="7"/>
      <c r="FT295" s="7"/>
      <c r="FU295" s="7"/>
      <c r="FV295" s="7"/>
      <c r="FW295" s="7"/>
      <c r="FX295" s="7"/>
      <c r="FY295" s="7"/>
      <c r="FZ295" s="7"/>
      <c r="GA295" s="7"/>
      <c r="GB295" s="7"/>
      <c r="GC295" s="7"/>
      <c r="GD295" s="7"/>
      <c r="GE295" s="7"/>
      <c r="GF295" s="7"/>
      <c r="GG295" s="7"/>
      <c r="GH295" s="7"/>
      <c r="GI295" s="7"/>
      <c r="GJ295" s="7"/>
      <c r="GK295" s="7"/>
      <c r="GL295" s="7"/>
      <c r="GM295" s="7"/>
      <c r="GN295" s="7"/>
      <c r="GO295" s="7"/>
      <c r="GP295" s="7"/>
      <c r="GQ295" s="7"/>
      <c r="GR295" s="7"/>
      <c r="GS295" s="7"/>
      <c r="GT295" s="7"/>
      <c r="GU295" s="7"/>
      <c r="GV295" s="7"/>
      <c r="GW295" s="7"/>
      <c r="GX295" s="7"/>
      <c r="GY295" s="7"/>
      <c r="GZ295" s="7"/>
      <c r="HA295" s="7"/>
      <c r="HB295" s="7"/>
      <c r="HC295" s="7"/>
      <c r="HD295" s="7"/>
      <c r="HE295" s="7"/>
      <c r="HF295" s="7"/>
      <c r="HG295" s="7"/>
      <c r="HH295" s="7"/>
      <c r="HI295" s="7"/>
      <c r="HJ295" s="7"/>
      <c r="HK295" s="7"/>
      <c r="HL295" s="7"/>
      <c r="HM295" s="7"/>
      <c r="HN295" s="7"/>
      <c r="HO295" s="7"/>
      <c r="HP295" s="7"/>
      <c r="HQ295" s="7"/>
      <c r="HR295" s="7"/>
      <c r="HS295" s="7"/>
      <c r="HT295" s="7"/>
      <c r="HU295" s="7"/>
      <c r="HV295" s="7"/>
      <c r="HW295" s="7"/>
      <c r="HX295" s="7"/>
      <c r="HY295" s="7"/>
      <c r="HZ295" s="7"/>
      <c r="IA295" s="7"/>
      <c r="IB295" s="7"/>
      <c r="IC295" s="7"/>
      <c r="ID295" s="7"/>
      <c r="IE295" s="7"/>
      <c r="IF295" s="7"/>
      <c r="IG295" s="7"/>
      <c r="IH295" s="7"/>
      <c r="II295" s="7"/>
      <c r="IJ295" s="7"/>
      <c r="IK295" s="7"/>
      <c r="IL295" s="7"/>
      <c r="IM295" s="7"/>
      <c r="IN295" s="7"/>
      <c r="IO295" s="7"/>
      <c r="IP295" s="7"/>
      <c r="IQ295" s="7"/>
      <c r="IR295" s="7"/>
      <c r="IS295" s="7"/>
      <c r="IT295" s="7"/>
      <c r="IU295" s="7"/>
      <c r="IV295" s="7"/>
      <c r="IW295" s="7"/>
      <c r="IX295" s="7"/>
      <c r="IY295" s="7"/>
      <c r="IZ295" s="7"/>
      <c r="JA295" s="7"/>
      <c r="JB295" s="7"/>
      <c r="JC295" s="7"/>
      <c r="JD295" s="7"/>
      <c r="JE295" s="7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5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7"/>
      <c r="EQ296" s="7"/>
      <c r="ER296" s="7"/>
      <c r="ES296" s="88"/>
      <c r="ET296" s="7"/>
      <c r="EU296" s="7"/>
      <c r="EV296" s="7"/>
      <c r="EW296" s="7"/>
      <c r="EX296" s="7"/>
      <c r="EY296" s="7"/>
      <c r="EZ296" s="7"/>
      <c r="FA296" s="7"/>
      <c r="FB296" s="7"/>
      <c r="FC296" s="7"/>
      <c r="FD296" s="7"/>
      <c r="FE296" s="7"/>
      <c r="FF296" s="7"/>
      <c r="FG296" s="7"/>
      <c r="FH296" s="2"/>
      <c r="FI296" s="2"/>
      <c r="FJ296" s="2"/>
      <c r="FK296" s="2"/>
      <c r="FL296" s="2"/>
      <c r="FM296" s="2"/>
      <c r="FN296" s="7"/>
      <c r="FO296" s="7"/>
      <c r="FP296" s="7"/>
      <c r="FQ296" s="88"/>
      <c r="FR296" s="7"/>
      <c r="FS296" s="7"/>
      <c r="FT296" s="7"/>
      <c r="FU296" s="7"/>
      <c r="FV296" s="7"/>
      <c r="FW296" s="7"/>
      <c r="FX296" s="7"/>
      <c r="FY296" s="7"/>
      <c r="FZ296" s="7"/>
      <c r="GA296" s="7"/>
      <c r="GB296" s="7"/>
      <c r="GC296" s="7"/>
      <c r="GD296" s="7"/>
      <c r="GE296" s="7"/>
      <c r="GF296" s="7"/>
      <c r="GG296" s="7"/>
      <c r="GH296" s="7"/>
      <c r="GI296" s="7"/>
      <c r="GJ296" s="7"/>
      <c r="GK296" s="7"/>
      <c r="GL296" s="7"/>
      <c r="GM296" s="7"/>
      <c r="GN296" s="7"/>
      <c r="GO296" s="7"/>
      <c r="GP296" s="7"/>
      <c r="GQ296" s="7"/>
      <c r="GR296" s="7"/>
      <c r="GS296" s="7"/>
      <c r="GT296" s="7"/>
      <c r="GU296" s="7"/>
      <c r="GV296" s="7"/>
      <c r="GW296" s="7"/>
      <c r="GX296" s="7"/>
      <c r="GY296" s="7"/>
      <c r="GZ296" s="7"/>
      <c r="HA296" s="7"/>
      <c r="HB296" s="7"/>
      <c r="HC296" s="7"/>
      <c r="HD296" s="7"/>
      <c r="HE296" s="7"/>
      <c r="HF296" s="7"/>
      <c r="HG296" s="7"/>
      <c r="HH296" s="7"/>
      <c r="HI296" s="7"/>
      <c r="HJ296" s="7"/>
      <c r="HK296" s="7"/>
      <c r="HL296" s="7"/>
      <c r="HM296" s="7"/>
      <c r="HN296" s="7"/>
      <c r="HO296" s="7"/>
      <c r="HP296" s="7"/>
      <c r="HQ296" s="7"/>
      <c r="HR296" s="7"/>
      <c r="HS296" s="7"/>
      <c r="HT296" s="7"/>
      <c r="HU296" s="7"/>
      <c r="HV296" s="7"/>
      <c r="HW296" s="7"/>
      <c r="HX296" s="7"/>
      <c r="HY296" s="7"/>
      <c r="HZ296" s="7"/>
      <c r="IA296" s="7"/>
      <c r="IB296" s="7"/>
      <c r="IC296" s="7"/>
      <c r="ID296" s="7"/>
      <c r="IE296" s="7"/>
      <c r="IF296" s="7"/>
      <c r="IG296" s="7"/>
      <c r="IH296" s="7"/>
      <c r="II296" s="7"/>
      <c r="IJ296" s="7"/>
      <c r="IK296" s="7"/>
      <c r="IL296" s="7"/>
      <c r="IM296" s="7"/>
      <c r="IN296" s="7"/>
      <c r="IO296" s="7"/>
      <c r="IP296" s="7"/>
      <c r="IQ296" s="7"/>
      <c r="IR296" s="7"/>
      <c r="IS296" s="7"/>
      <c r="IT296" s="7"/>
      <c r="IU296" s="7"/>
      <c r="IV296" s="7"/>
      <c r="IW296" s="7"/>
      <c r="IX296" s="7"/>
      <c r="IY296" s="7"/>
      <c r="IZ296" s="7"/>
      <c r="JA296" s="7"/>
      <c r="JB296" s="7"/>
      <c r="JC296" s="7"/>
      <c r="JD296" s="7"/>
      <c r="JE296" s="7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5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7"/>
      <c r="EQ297" s="7"/>
      <c r="ER297" s="7"/>
      <c r="ES297" s="88"/>
      <c r="ET297" s="7"/>
      <c r="EU297" s="7"/>
      <c r="EV297" s="7"/>
      <c r="EW297" s="7"/>
      <c r="EX297" s="7"/>
      <c r="EY297" s="7"/>
      <c r="EZ297" s="7"/>
      <c r="FA297" s="7"/>
      <c r="FB297" s="7"/>
      <c r="FC297" s="7"/>
      <c r="FD297" s="7"/>
      <c r="FE297" s="7"/>
      <c r="FF297" s="7"/>
      <c r="FG297" s="7"/>
      <c r="FH297" s="2"/>
      <c r="FI297" s="2"/>
      <c r="FJ297" s="2"/>
      <c r="FK297" s="2"/>
      <c r="FL297" s="2"/>
      <c r="FM297" s="2"/>
      <c r="FN297" s="7"/>
      <c r="FO297" s="7"/>
      <c r="FP297" s="7"/>
      <c r="FQ297" s="88"/>
      <c r="FR297" s="7"/>
      <c r="FS297" s="7"/>
      <c r="FT297" s="7"/>
      <c r="FU297" s="7"/>
      <c r="FV297" s="7"/>
      <c r="FW297" s="7"/>
      <c r="FX297" s="7"/>
      <c r="FY297" s="7"/>
      <c r="FZ297" s="7"/>
      <c r="GA297" s="7"/>
      <c r="GB297" s="7"/>
      <c r="GC297" s="7"/>
      <c r="GD297" s="7"/>
      <c r="GE297" s="7"/>
      <c r="GF297" s="7"/>
      <c r="GG297" s="7"/>
      <c r="GH297" s="7"/>
      <c r="GI297" s="7"/>
      <c r="GJ297" s="7"/>
      <c r="GK297" s="7"/>
      <c r="GL297" s="7"/>
      <c r="GM297" s="7"/>
      <c r="GN297" s="7"/>
      <c r="GO297" s="7"/>
      <c r="GP297" s="7"/>
      <c r="GQ297" s="7"/>
      <c r="GR297" s="7"/>
      <c r="GS297" s="7"/>
      <c r="GT297" s="7"/>
      <c r="GU297" s="7"/>
      <c r="GV297" s="7"/>
      <c r="GW297" s="7"/>
      <c r="GX297" s="7"/>
      <c r="GY297" s="7"/>
      <c r="GZ297" s="7"/>
      <c r="HA297" s="7"/>
      <c r="HB297" s="7"/>
      <c r="HC297" s="7"/>
      <c r="HD297" s="7"/>
      <c r="HE297" s="7"/>
      <c r="HF297" s="7"/>
      <c r="HG297" s="7"/>
      <c r="HH297" s="7"/>
      <c r="HI297" s="7"/>
      <c r="HJ297" s="7"/>
      <c r="HK297" s="7"/>
      <c r="HL297" s="7"/>
      <c r="HM297" s="7"/>
      <c r="HN297" s="7"/>
      <c r="HO297" s="7"/>
      <c r="HP297" s="7"/>
      <c r="HQ297" s="7"/>
      <c r="HR297" s="7"/>
      <c r="HS297" s="7"/>
      <c r="HT297" s="7"/>
      <c r="HU297" s="7"/>
      <c r="HV297" s="7"/>
      <c r="HW297" s="7"/>
      <c r="HX297" s="7"/>
      <c r="HY297" s="7"/>
      <c r="HZ297" s="7"/>
      <c r="IA297" s="7"/>
      <c r="IB297" s="7"/>
      <c r="IC297" s="7"/>
      <c r="ID297" s="7"/>
      <c r="IE297" s="7"/>
      <c r="IF297" s="7"/>
      <c r="IG297" s="7"/>
      <c r="IH297" s="7"/>
      <c r="II297" s="7"/>
      <c r="IJ297" s="7"/>
      <c r="IK297" s="7"/>
      <c r="IL297" s="7"/>
      <c r="IM297" s="7"/>
      <c r="IN297" s="7"/>
      <c r="IO297" s="7"/>
      <c r="IP297" s="7"/>
      <c r="IQ297" s="7"/>
      <c r="IR297" s="7"/>
      <c r="IS297" s="7"/>
      <c r="IT297" s="7"/>
      <c r="IU297" s="7"/>
      <c r="IV297" s="7"/>
      <c r="IW297" s="7"/>
      <c r="IX297" s="7"/>
      <c r="IY297" s="7"/>
      <c r="IZ297" s="7"/>
      <c r="JA297" s="7"/>
      <c r="JB297" s="7"/>
      <c r="JC297" s="7"/>
      <c r="JD297" s="7"/>
      <c r="JE297" s="7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5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7"/>
      <c r="EQ298" s="7"/>
      <c r="ER298" s="7"/>
      <c r="ES298" s="88"/>
      <c r="ET298" s="7"/>
      <c r="EU298" s="7"/>
      <c r="EV298" s="7"/>
      <c r="EW298" s="7"/>
      <c r="EX298" s="7"/>
      <c r="EY298" s="7"/>
      <c r="EZ298" s="7"/>
      <c r="FA298" s="7"/>
      <c r="FB298" s="7"/>
      <c r="FC298" s="7"/>
      <c r="FD298" s="7"/>
      <c r="FE298" s="7"/>
      <c r="FF298" s="7"/>
      <c r="FG298" s="7"/>
      <c r="FH298" s="2"/>
      <c r="FI298" s="2"/>
      <c r="FJ298" s="2"/>
      <c r="FK298" s="2"/>
      <c r="FL298" s="2"/>
      <c r="FM298" s="2"/>
      <c r="FN298" s="7"/>
      <c r="FO298" s="7"/>
      <c r="FP298" s="7"/>
      <c r="FQ298" s="88"/>
      <c r="FR298" s="7"/>
      <c r="FS298" s="7"/>
      <c r="FT298" s="7"/>
      <c r="FU298" s="7"/>
      <c r="FV298" s="7"/>
      <c r="FW298" s="7"/>
      <c r="FX298" s="7"/>
      <c r="FY298" s="7"/>
      <c r="FZ298" s="7"/>
      <c r="GA298" s="7"/>
      <c r="GB298" s="7"/>
      <c r="GC298" s="7"/>
      <c r="GD298" s="7"/>
      <c r="GE298" s="7"/>
      <c r="GF298" s="7"/>
      <c r="GG298" s="7"/>
      <c r="GH298" s="7"/>
      <c r="GI298" s="7"/>
      <c r="GJ298" s="7"/>
      <c r="GK298" s="7"/>
      <c r="GL298" s="7"/>
      <c r="GM298" s="7"/>
      <c r="GN298" s="7"/>
      <c r="GO298" s="7"/>
      <c r="GP298" s="7"/>
      <c r="GQ298" s="7"/>
      <c r="GR298" s="7"/>
      <c r="GS298" s="7"/>
      <c r="GT298" s="7"/>
      <c r="GU298" s="7"/>
      <c r="GV298" s="7"/>
      <c r="GW298" s="7"/>
      <c r="GX298" s="7"/>
      <c r="GY298" s="7"/>
      <c r="GZ298" s="7"/>
      <c r="HA298" s="7"/>
      <c r="HB298" s="7"/>
      <c r="HC298" s="7"/>
      <c r="HD298" s="7"/>
      <c r="HE298" s="7"/>
      <c r="HF298" s="7"/>
      <c r="HG298" s="7"/>
      <c r="HH298" s="7"/>
      <c r="HI298" s="7"/>
      <c r="HJ298" s="7"/>
      <c r="HK298" s="7"/>
      <c r="HL298" s="7"/>
      <c r="HM298" s="7"/>
      <c r="HN298" s="7"/>
      <c r="HO298" s="7"/>
      <c r="HP298" s="7"/>
      <c r="HQ298" s="7"/>
      <c r="HR298" s="7"/>
      <c r="HS298" s="7"/>
      <c r="HT298" s="7"/>
      <c r="HU298" s="7"/>
      <c r="HV298" s="7"/>
      <c r="HW298" s="7"/>
      <c r="HX298" s="7"/>
      <c r="HY298" s="7"/>
      <c r="HZ298" s="7"/>
      <c r="IA298" s="7"/>
      <c r="IB298" s="7"/>
      <c r="IC298" s="7"/>
      <c r="ID298" s="7"/>
      <c r="IE298" s="7"/>
      <c r="IF298" s="7"/>
      <c r="IG298" s="7"/>
      <c r="IH298" s="7"/>
      <c r="II298" s="7"/>
      <c r="IJ298" s="7"/>
      <c r="IK298" s="7"/>
      <c r="IL298" s="7"/>
      <c r="IM298" s="7"/>
      <c r="IN298" s="7"/>
      <c r="IO298" s="7"/>
      <c r="IP298" s="7"/>
      <c r="IQ298" s="7"/>
      <c r="IR298" s="7"/>
      <c r="IS298" s="7"/>
      <c r="IT298" s="7"/>
      <c r="IU298" s="7"/>
      <c r="IV298" s="7"/>
      <c r="IW298" s="7"/>
      <c r="IX298" s="7"/>
      <c r="IY298" s="7"/>
      <c r="IZ298" s="7"/>
      <c r="JA298" s="7"/>
      <c r="JB298" s="7"/>
      <c r="JC298" s="7"/>
      <c r="JD298" s="7"/>
      <c r="JE298" s="7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5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7"/>
      <c r="EQ299" s="7"/>
      <c r="ER299" s="7"/>
      <c r="ES299" s="88"/>
      <c r="ET299" s="7"/>
      <c r="EU299" s="7"/>
      <c r="EV299" s="7"/>
      <c r="EW299" s="7"/>
      <c r="EX299" s="7"/>
      <c r="EY299" s="7"/>
      <c r="EZ299" s="7"/>
      <c r="FA299" s="7"/>
      <c r="FB299" s="7"/>
      <c r="FC299" s="7"/>
      <c r="FD299" s="7"/>
      <c r="FE299" s="7"/>
      <c r="FF299" s="7"/>
      <c r="FG299" s="7"/>
      <c r="FH299" s="2"/>
      <c r="FI299" s="2"/>
      <c r="FJ299" s="2"/>
      <c r="FK299" s="2"/>
      <c r="FL299" s="2"/>
      <c r="FM299" s="2"/>
      <c r="FN299" s="7"/>
      <c r="FO299" s="7"/>
      <c r="FP299" s="7"/>
      <c r="FQ299" s="88"/>
      <c r="FR299" s="7"/>
      <c r="FS299" s="7"/>
      <c r="FT299" s="7"/>
      <c r="FU299" s="7"/>
      <c r="FV299" s="7"/>
      <c r="FW299" s="7"/>
      <c r="FX299" s="7"/>
      <c r="FY299" s="7"/>
      <c r="FZ299" s="7"/>
      <c r="GA299" s="7"/>
      <c r="GB299" s="7"/>
      <c r="GC299" s="7"/>
      <c r="GD299" s="7"/>
      <c r="GE299" s="7"/>
      <c r="GF299" s="7"/>
      <c r="GG299" s="7"/>
      <c r="GH299" s="7"/>
      <c r="GI299" s="7"/>
      <c r="GJ299" s="7"/>
      <c r="GK299" s="7"/>
      <c r="GL299" s="7"/>
      <c r="GM299" s="7"/>
      <c r="GN299" s="7"/>
      <c r="GO299" s="7"/>
      <c r="GP299" s="7"/>
      <c r="GQ299" s="7"/>
      <c r="GR299" s="7"/>
      <c r="GS299" s="7"/>
      <c r="GT299" s="7"/>
      <c r="GU299" s="7"/>
      <c r="GV299" s="7"/>
      <c r="GW299" s="7"/>
      <c r="GX299" s="7"/>
      <c r="GY299" s="7"/>
      <c r="GZ299" s="7"/>
      <c r="HA299" s="7"/>
      <c r="HB299" s="7"/>
      <c r="HC299" s="7"/>
      <c r="HD299" s="7"/>
      <c r="HE299" s="7"/>
      <c r="HF299" s="7"/>
      <c r="HG299" s="7"/>
      <c r="HH299" s="7"/>
      <c r="HI299" s="7"/>
      <c r="HJ299" s="7"/>
      <c r="HK299" s="7"/>
      <c r="HL299" s="7"/>
      <c r="HM299" s="7"/>
      <c r="HN299" s="7"/>
      <c r="HO299" s="7"/>
      <c r="HP299" s="7"/>
      <c r="HQ299" s="7"/>
      <c r="HR299" s="7"/>
      <c r="HS299" s="7"/>
      <c r="HT299" s="7"/>
      <c r="HU299" s="7"/>
      <c r="HV299" s="7"/>
      <c r="HW299" s="7"/>
      <c r="HX299" s="7"/>
      <c r="HY299" s="7"/>
      <c r="HZ299" s="7"/>
      <c r="IA299" s="7"/>
      <c r="IB299" s="7"/>
      <c r="IC299" s="7"/>
      <c r="ID299" s="7"/>
      <c r="IE299" s="7"/>
      <c r="IF299" s="7"/>
      <c r="IG299" s="7"/>
      <c r="IH299" s="7"/>
      <c r="II299" s="7"/>
      <c r="IJ299" s="7"/>
      <c r="IK299" s="7"/>
      <c r="IL299" s="7"/>
      <c r="IM299" s="7"/>
      <c r="IN299" s="7"/>
      <c r="IO299" s="7"/>
      <c r="IP299" s="7"/>
      <c r="IQ299" s="7"/>
      <c r="IR299" s="7"/>
      <c r="IS299" s="7"/>
      <c r="IT299" s="7"/>
      <c r="IU299" s="7"/>
      <c r="IV299" s="7"/>
      <c r="IW299" s="7"/>
      <c r="IX299" s="7"/>
      <c r="IY299" s="7"/>
      <c r="IZ299" s="7"/>
      <c r="JA299" s="7"/>
      <c r="JB299" s="7"/>
      <c r="JC299" s="7"/>
      <c r="JD299" s="7"/>
      <c r="JE299" s="7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5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7"/>
      <c r="EQ300" s="7"/>
      <c r="ER300" s="7"/>
      <c r="ES300" s="88"/>
      <c r="ET300" s="7"/>
      <c r="EU300" s="7"/>
      <c r="EV300" s="7"/>
      <c r="EW300" s="7"/>
      <c r="EX300" s="7"/>
      <c r="EY300" s="7"/>
      <c r="EZ300" s="7"/>
      <c r="FA300" s="7"/>
      <c r="FB300" s="7"/>
      <c r="FC300" s="7"/>
      <c r="FD300" s="7"/>
      <c r="FE300" s="7"/>
      <c r="FF300" s="7"/>
      <c r="FG300" s="7"/>
      <c r="FH300" s="2"/>
      <c r="FI300" s="2"/>
      <c r="FJ300" s="2"/>
      <c r="FK300" s="2"/>
      <c r="FL300" s="2"/>
      <c r="FM300" s="2"/>
      <c r="FN300" s="7"/>
      <c r="FO300" s="7"/>
      <c r="FP300" s="7"/>
      <c r="FQ300" s="88"/>
      <c r="FR300" s="7"/>
      <c r="FS300" s="7"/>
      <c r="FT300" s="7"/>
      <c r="FU300" s="7"/>
      <c r="FV300" s="7"/>
      <c r="FW300" s="7"/>
      <c r="FX300" s="7"/>
      <c r="FY300" s="7"/>
      <c r="FZ300" s="7"/>
      <c r="GA300" s="7"/>
      <c r="GB300" s="7"/>
      <c r="GC300" s="7"/>
      <c r="GD300" s="7"/>
      <c r="GE300" s="7"/>
      <c r="GF300" s="7"/>
      <c r="GG300" s="7"/>
      <c r="GH300" s="7"/>
      <c r="GI300" s="7"/>
      <c r="GJ300" s="7"/>
      <c r="GK300" s="7"/>
      <c r="GL300" s="7"/>
      <c r="GM300" s="7"/>
      <c r="GN300" s="7"/>
      <c r="GO300" s="7"/>
      <c r="GP300" s="7"/>
      <c r="GQ300" s="7"/>
      <c r="GR300" s="7"/>
      <c r="GS300" s="7"/>
      <c r="GT300" s="7"/>
      <c r="GU300" s="7"/>
      <c r="GV300" s="7"/>
      <c r="GW300" s="7"/>
      <c r="GX300" s="7"/>
      <c r="GY300" s="7"/>
      <c r="GZ300" s="7"/>
      <c r="HA300" s="7"/>
      <c r="HB300" s="7"/>
      <c r="HC300" s="7"/>
      <c r="HD300" s="7"/>
      <c r="HE300" s="7"/>
      <c r="HF300" s="7"/>
      <c r="HG300" s="7"/>
      <c r="HH300" s="7"/>
      <c r="HI300" s="7"/>
      <c r="HJ300" s="7"/>
      <c r="HK300" s="7"/>
      <c r="HL300" s="7"/>
      <c r="HM300" s="7"/>
      <c r="HN300" s="7"/>
      <c r="HO300" s="7"/>
      <c r="HP300" s="7"/>
      <c r="HQ300" s="7"/>
      <c r="HR300" s="7"/>
      <c r="HS300" s="7"/>
      <c r="HT300" s="7"/>
      <c r="HU300" s="7"/>
      <c r="HV300" s="7"/>
      <c r="HW300" s="7"/>
      <c r="HX300" s="7"/>
      <c r="HY300" s="7"/>
      <c r="HZ300" s="7"/>
      <c r="IA300" s="7"/>
      <c r="IB300" s="7"/>
      <c r="IC300" s="7"/>
      <c r="ID300" s="7"/>
      <c r="IE300" s="7"/>
      <c r="IF300" s="7"/>
      <c r="IG300" s="7"/>
      <c r="IH300" s="7"/>
      <c r="II300" s="7"/>
      <c r="IJ300" s="7"/>
      <c r="IK300" s="7"/>
      <c r="IL300" s="7"/>
      <c r="IM300" s="7"/>
      <c r="IN300" s="7"/>
      <c r="IO300" s="7"/>
      <c r="IP300" s="7"/>
      <c r="IQ300" s="7"/>
      <c r="IR300" s="7"/>
      <c r="IS300" s="7"/>
      <c r="IT300" s="7"/>
      <c r="IU300" s="7"/>
      <c r="IV300" s="7"/>
      <c r="IW300" s="7"/>
      <c r="IX300" s="7"/>
      <c r="IY300" s="7"/>
      <c r="IZ300" s="7"/>
      <c r="JA300" s="7"/>
      <c r="JB300" s="7"/>
      <c r="JC300" s="7"/>
      <c r="JD300" s="7"/>
      <c r="JE300" s="7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5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7"/>
      <c r="EQ301" s="7"/>
      <c r="ER301" s="7"/>
      <c r="ES301" s="88"/>
      <c r="ET301" s="7"/>
      <c r="EU301" s="7"/>
      <c r="EV301" s="7"/>
      <c r="EW301" s="7"/>
      <c r="EX301" s="7"/>
      <c r="EY301" s="7"/>
      <c r="EZ301" s="7"/>
      <c r="FA301" s="7"/>
      <c r="FB301" s="7"/>
      <c r="FC301" s="7"/>
      <c r="FD301" s="7"/>
      <c r="FE301" s="7"/>
      <c r="FF301" s="7"/>
      <c r="FG301" s="7"/>
      <c r="FH301" s="2"/>
      <c r="FI301" s="2"/>
      <c r="FJ301" s="2"/>
      <c r="FK301" s="2"/>
      <c r="FL301" s="2"/>
      <c r="FM301" s="2"/>
      <c r="FN301" s="7"/>
      <c r="FO301" s="7"/>
      <c r="FP301" s="7"/>
      <c r="FQ301" s="88"/>
      <c r="FR301" s="7"/>
      <c r="FS301" s="7"/>
      <c r="FT301" s="7"/>
      <c r="FU301" s="7"/>
      <c r="FV301" s="7"/>
      <c r="FW301" s="7"/>
      <c r="FX301" s="7"/>
      <c r="FY301" s="7"/>
      <c r="FZ301" s="7"/>
      <c r="GA301" s="7"/>
      <c r="GB301" s="7"/>
      <c r="GC301" s="7"/>
      <c r="GD301" s="7"/>
      <c r="GE301" s="7"/>
      <c r="GF301" s="7"/>
      <c r="GG301" s="7"/>
      <c r="GH301" s="7"/>
      <c r="GI301" s="7"/>
      <c r="GJ301" s="7"/>
      <c r="GK301" s="7"/>
      <c r="GL301" s="7"/>
      <c r="GM301" s="7"/>
      <c r="GN301" s="7"/>
      <c r="GO301" s="7"/>
      <c r="GP301" s="7"/>
      <c r="GQ301" s="7"/>
      <c r="GR301" s="7"/>
      <c r="GS301" s="7"/>
      <c r="GT301" s="7"/>
      <c r="GU301" s="7"/>
      <c r="GV301" s="7"/>
      <c r="GW301" s="7"/>
      <c r="GX301" s="7"/>
      <c r="GY301" s="7"/>
      <c r="GZ301" s="7"/>
      <c r="HA301" s="7"/>
      <c r="HB301" s="7"/>
      <c r="HC301" s="7"/>
      <c r="HD301" s="7"/>
      <c r="HE301" s="7"/>
      <c r="HF301" s="7"/>
      <c r="HG301" s="7"/>
      <c r="HH301" s="7"/>
      <c r="HI301" s="7"/>
      <c r="HJ301" s="7"/>
      <c r="HK301" s="7"/>
      <c r="HL301" s="7"/>
      <c r="HM301" s="7"/>
      <c r="HN301" s="7"/>
      <c r="HO301" s="7"/>
      <c r="HP301" s="7"/>
      <c r="HQ301" s="7"/>
      <c r="HR301" s="7"/>
      <c r="HS301" s="7"/>
      <c r="HT301" s="7"/>
      <c r="HU301" s="7"/>
      <c r="HV301" s="7"/>
      <c r="HW301" s="7"/>
      <c r="HX301" s="7"/>
      <c r="HY301" s="7"/>
      <c r="HZ301" s="7"/>
      <c r="IA301" s="7"/>
      <c r="IB301" s="7"/>
      <c r="IC301" s="7"/>
      <c r="ID301" s="7"/>
      <c r="IE301" s="7"/>
      <c r="IF301" s="7"/>
      <c r="IG301" s="7"/>
      <c r="IH301" s="7"/>
      <c r="II301" s="7"/>
      <c r="IJ301" s="7"/>
      <c r="IK301" s="7"/>
      <c r="IL301" s="7"/>
      <c r="IM301" s="7"/>
      <c r="IN301" s="7"/>
      <c r="IO301" s="7"/>
      <c r="IP301" s="7"/>
      <c r="IQ301" s="7"/>
      <c r="IR301" s="7"/>
      <c r="IS301" s="7"/>
      <c r="IT301" s="7"/>
      <c r="IU301" s="7"/>
      <c r="IV301" s="7"/>
      <c r="IW301" s="7"/>
      <c r="IX301" s="7"/>
      <c r="IY301" s="7"/>
      <c r="IZ301" s="7"/>
      <c r="JA301" s="7"/>
      <c r="JB301" s="7"/>
      <c r="JC301" s="7"/>
      <c r="JD301" s="7"/>
      <c r="JE301" s="7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5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7"/>
      <c r="EQ302" s="7"/>
      <c r="ER302" s="7"/>
      <c r="ES302" s="88"/>
      <c r="ET302" s="7"/>
      <c r="EU302" s="7"/>
      <c r="EV302" s="7"/>
      <c r="EW302" s="7"/>
      <c r="EX302" s="7"/>
      <c r="EY302" s="7"/>
      <c r="EZ302" s="7"/>
      <c r="FA302" s="7"/>
      <c r="FB302" s="7"/>
      <c r="FC302" s="7"/>
      <c r="FD302" s="7"/>
      <c r="FE302" s="7"/>
      <c r="FF302" s="7"/>
      <c r="FG302" s="7"/>
      <c r="FH302" s="2"/>
      <c r="FI302" s="2"/>
      <c r="FJ302" s="2"/>
      <c r="FK302" s="2"/>
      <c r="FL302" s="2"/>
      <c r="FM302" s="2"/>
      <c r="FN302" s="7"/>
      <c r="FO302" s="7"/>
      <c r="FP302" s="7"/>
      <c r="FQ302" s="88"/>
      <c r="FR302" s="7"/>
      <c r="FS302" s="7"/>
      <c r="FT302" s="7"/>
      <c r="FU302" s="7"/>
      <c r="FV302" s="7"/>
      <c r="FW302" s="7"/>
      <c r="FX302" s="7"/>
      <c r="FY302" s="7"/>
      <c r="FZ302" s="7"/>
      <c r="GA302" s="7"/>
      <c r="GB302" s="7"/>
      <c r="GC302" s="7"/>
      <c r="GD302" s="7"/>
      <c r="GE302" s="7"/>
      <c r="GF302" s="7"/>
      <c r="GG302" s="7"/>
      <c r="GH302" s="7"/>
      <c r="GI302" s="7"/>
      <c r="GJ302" s="7"/>
      <c r="GK302" s="7"/>
      <c r="GL302" s="7"/>
      <c r="GM302" s="7"/>
      <c r="GN302" s="7"/>
      <c r="GO302" s="7"/>
      <c r="GP302" s="7"/>
      <c r="GQ302" s="7"/>
      <c r="GR302" s="7"/>
      <c r="GS302" s="7"/>
      <c r="GT302" s="7"/>
      <c r="GU302" s="7"/>
      <c r="GV302" s="7"/>
      <c r="GW302" s="7"/>
      <c r="GX302" s="7"/>
      <c r="GY302" s="7"/>
      <c r="GZ302" s="7"/>
      <c r="HA302" s="7"/>
      <c r="HB302" s="7"/>
      <c r="HC302" s="7"/>
      <c r="HD302" s="7"/>
      <c r="HE302" s="7"/>
      <c r="HF302" s="7"/>
      <c r="HG302" s="7"/>
      <c r="HH302" s="7"/>
      <c r="HI302" s="7"/>
      <c r="HJ302" s="7"/>
      <c r="HK302" s="7"/>
      <c r="HL302" s="7"/>
      <c r="HM302" s="7"/>
      <c r="HN302" s="7"/>
      <c r="HO302" s="7"/>
      <c r="HP302" s="7"/>
      <c r="HQ302" s="7"/>
      <c r="HR302" s="7"/>
      <c r="HS302" s="7"/>
      <c r="HT302" s="7"/>
      <c r="HU302" s="7"/>
      <c r="HV302" s="7"/>
      <c r="HW302" s="7"/>
      <c r="HX302" s="7"/>
      <c r="HY302" s="7"/>
      <c r="HZ302" s="7"/>
      <c r="IA302" s="7"/>
      <c r="IB302" s="7"/>
      <c r="IC302" s="7"/>
      <c r="ID302" s="7"/>
      <c r="IE302" s="7"/>
      <c r="IF302" s="7"/>
      <c r="IG302" s="7"/>
      <c r="IH302" s="7"/>
      <c r="II302" s="7"/>
      <c r="IJ302" s="7"/>
      <c r="IK302" s="7"/>
      <c r="IL302" s="7"/>
      <c r="IM302" s="7"/>
      <c r="IN302" s="7"/>
      <c r="IO302" s="7"/>
      <c r="IP302" s="7"/>
      <c r="IQ302" s="7"/>
      <c r="IR302" s="7"/>
      <c r="IS302" s="7"/>
      <c r="IT302" s="7"/>
      <c r="IU302" s="7"/>
      <c r="IV302" s="7"/>
      <c r="IW302" s="7"/>
      <c r="IX302" s="7"/>
      <c r="IY302" s="7"/>
      <c r="IZ302" s="7"/>
      <c r="JA302" s="7"/>
      <c r="JB302" s="7"/>
      <c r="JC302" s="7"/>
      <c r="JD302" s="7"/>
      <c r="JE302" s="7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5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7"/>
      <c r="EQ303" s="7"/>
      <c r="ER303" s="7"/>
      <c r="ES303" s="88"/>
      <c r="ET303" s="7"/>
      <c r="EU303" s="7"/>
      <c r="EV303" s="7"/>
      <c r="EW303" s="7"/>
      <c r="EX303" s="7"/>
      <c r="EY303" s="7"/>
      <c r="EZ303" s="7"/>
      <c r="FA303" s="7"/>
      <c r="FB303" s="7"/>
      <c r="FC303" s="7"/>
      <c r="FD303" s="7"/>
      <c r="FE303" s="7"/>
      <c r="FF303" s="7"/>
      <c r="FG303" s="7"/>
      <c r="FH303" s="2"/>
      <c r="FI303" s="2"/>
      <c r="FJ303" s="2"/>
      <c r="FK303" s="2"/>
      <c r="FL303" s="2"/>
      <c r="FM303" s="2"/>
      <c r="FN303" s="7"/>
      <c r="FO303" s="7"/>
      <c r="FP303" s="7"/>
      <c r="FQ303" s="88"/>
      <c r="FR303" s="7"/>
      <c r="FS303" s="7"/>
      <c r="FT303" s="7"/>
      <c r="FU303" s="7"/>
      <c r="FV303" s="7"/>
      <c r="FW303" s="7"/>
      <c r="FX303" s="7"/>
      <c r="FY303" s="7"/>
      <c r="FZ303" s="7"/>
      <c r="GA303" s="7"/>
      <c r="GB303" s="7"/>
      <c r="GC303" s="7"/>
      <c r="GD303" s="7"/>
      <c r="GE303" s="7"/>
      <c r="GF303" s="7"/>
      <c r="GG303" s="7"/>
      <c r="GH303" s="7"/>
      <c r="GI303" s="7"/>
      <c r="GJ303" s="7"/>
      <c r="GK303" s="7"/>
      <c r="GL303" s="7"/>
      <c r="GM303" s="7"/>
      <c r="GN303" s="7"/>
      <c r="GO303" s="7"/>
      <c r="GP303" s="7"/>
      <c r="GQ303" s="7"/>
      <c r="GR303" s="7"/>
      <c r="GS303" s="7"/>
      <c r="GT303" s="7"/>
      <c r="GU303" s="7"/>
      <c r="GV303" s="7"/>
      <c r="GW303" s="7"/>
      <c r="GX303" s="7"/>
      <c r="GY303" s="7"/>
      <c r="GZ303" s="7"/>
      <c r="HA303" s="7"/>
      <c r="HB303" s="7"/>
      <c r="HC303" s="7"/>
      <c r="HD303" s="7"/>
      <c r="HE303" s="7"/>
      <c r="HF303" s="7"/>
      <c r="HG303" s="7"/>
      <c r="HH303" s="7"/>
      <c r="HI303" s="7"/>
      <c r="HJ303" s="7"/>
      <c r="HK303" s="7"/>
      <c r="HL303" s="7"/>
      <c r="HM303" s="7"/>
      <c r="HN303" s="7"/>
      <c r="HO303" s="7"/>
      <c r="HP303" s="7"/>
      <c r="HQ303" s="7"/>
      <c r="HR303" s="7"/>
      <c r="HS303" s="7"/>
      <c r="HT303" s="7"/>
      <c r="HU303" s="7"/>
      <c r="HV303" s="7"/>
      <c r="HW303" s="7"/>
      <c r="HX303" s="7"/>
      <c r="HY303" s="7"/>
      <c r="HZ303" s="7"/>
      <c r="IA303" s="7"/>
      <c r="IB303" s="7"/>
      <c r="IC303" s="7"/>
      <c r="ID303" s="7"/>
      <c r="IE303" s="7"/>
      <c r="IF303" s="7"/>
      <c r="IG303" s="7"/>
      <c r="IH303" s="7"/>
      <c r="II303" s="7"/>
      <c r="IJ303" s="7"/>
      <c r="IK303" s="7"/>
      <c r="IL303" s="7"/>
      <c r="IM303" s="7"/>
      <c r="IN303" s="7"/>
      <c r="IO303" s="7"/>
      <c r="IP303" s="7"/>
      <c r="IQ303" s="7"/>
      <c r="IR303" s="7"/>
      <c r="IS303" s="7"/>
      <c r="IT303" s="7"/>
      <c r="IU303" s="7"/>
      <c r="IV303" s="7"/>
      <c r="IW303" s="7"/>
      <c r="IX303" s="7"/>
      <c r="IY303" s="7"/>
      <c r="IZ303" s="7"/>
      <c r="JA303" s="7"/>
      <c r="JB303" s="7"/>
      <c r="JC303" s="7"/>
      <c r="JD303" s="7"/>
      <c r="JE303" s="7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5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7"/>
      <c r="EQ304" s="7"/>
      <c r="ER304" s="7"/>
      <c r="ES304" s="88"/>
      <c r="ET304" s="7"/>
      <c r="EU304" s="7"/>
      <c r="EV304" s="7"/>
      <c r="EW304" s="7"/>
      <c r="EX304" s="7"/>
      <c r="EY304" s="7"/>
      <c r="EZ304" s="7"/>
      <c r="FA304" s="7"/>
      <c r="FB304" s="7"/>
      <c r="FC304" s="7"/>
      <c r="FD304" s="7"/>
      <c r="FE304" s="7"/>
      <c r="FF304" s="7"/>
      <c r="FG304" s="7"/>
      <c r="FH304" s="2"/>
      <c r="FI304" s="2"/>
      <c r="FJ304" s="2"/>
      <c r="FK304" s="2"/>
      <c r="FL304" s="2"/>
      <c r="FM304" s="2"/>
      <c r="FN304" s="7"/>
      <c r="FO304" s="7"/>
      <c r="FP304" s="7"/>
      <c r="FQ304" s="88"/>
      <c r="FR304" s="7"/>
      <c r="FS304" s="7"/>
      <c r="FT304" s="7"/>
      <c r="FU304" s="7"/>
      <c r="FV304" s="7"/>
      <c r="FW304" s="7"/>
      <c r="FX304" s="7"/>
      <c r="FY304" s="7"/>
      <c r="FZ304" s="7"/>
      <c r="GA304" s="7"/>
      <c r="GB304" s="7"/>
      <c r="GC304" s="7"/>
      <c r="GD304" s="7"/>
      <c r="GE304" s="7"/>
      <c r="GF304" s="7"/>
      <c r="GG304" s="7"/>
      <c r="GH304" s="7"/>
      <c r="GI304" s="7"/>
      <c r="GJ304" s="7"/>
      <c r="GK304" s="7"/>
      <c r="GL304" s="7"/>
      <c r="GM304" s="7"/>
      <c r="GN304" s="7"/>
      <c r="GO304" s="7"/>
      <c r="GP304" s="7"/>
      <c r="GQ304" s="7"/>
      <c r="GR304" s="7"/>
      <c r="GS304" s="7"/>
      <c r="GT304" s="7"/>
      <c r="GU304" s="7"/>
      <c r="GV304" s="7"/>
      <c r="GW304" s="7"/>
      <c r="GX304" s="7"/>
      <c r="GY304" s="7"/>
      <c r="GZ304" s="7"/>
      <c r="HA304" s="7"/>
      <c r="HB304" s="7"/>
      <c r="HC304" s="7"/>
      <c r="HD304" s="7"/>
      <c r="HE304" s="7"/>
      <c r="HF304" s="7"/>
      <c r="HG304" s="7"/>
      <c r="HH304" s="7"/>
      <c r="HI304" s="7"/>
      <c r="HJ304" s="7"/>
      <c r="HK304" s="7"/>
      <c r="HL304" s="7"/>
      <c r="HM304" s="7"/>
      <c r="HN304" s="7"/>
      <c r="HO304" s="7"/>
      <c r="HP304" s="7"/>
      <c r="HQ304" s="7"/>
      <c r="HR304" s="7"/>
      <c r="HS304" s="7"/>
      <c r="HT304" s="7"/>
      <c r="HU304" s="7"/>
      <c r="HV304" s="7"/>
      <c r="HW304" s="7"/>
      <c r="HX304" s="7"/>
      <c r="HY304" s="7"/>
      <c r="HZ304" s="7"/>
      <c r="IA304" s="7"/>
      <c r="IB304" s="7"/>
      <c r="IC304" s="7"/>
      <c r="ID304" s="7"/>
      <c r="IE304" s="7"/>
      <c r="IF304" s="7"/>
      <c r="IG304" s="7"/>
      <c r="IH304" s="7"/>
      <c r="II304" s="7"/>
      <c r="IJ304" s="7"/>
      <c r="IK304" s="7"/>
      <c r="IL304" s="7"/>
      <c r="IM304" s="7"/>
      <c r="IN304" s="7"/>
      <c r="IO304" s="7"/>
      <c r="IP304" s="7"/>
      <c r="IQ304" s="7"/>
      <c r="IR304" s="7"/>
      <c r="IS304" s="7"/>
      <c r="IT304" s="7"/>
      <c r="IU304" s="7"/>
      <c r="IV304" s="7"/>
      <c r="IW304" s="7"/>
      <c r="IX304" s="7"/>
      <c r="IY304" s="7"/>
      <c r="IZ304" s="7"/>
      <c r="JA304" s="7"/>
      <c r="JB304" s="7"/>
      <c r="JC304" s="7"/>
      <c r="JD304" s="7"/>
      <c r="JE304" s="7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5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7"/>
      <c r="EQ305" s="7"/>
      <c r="ER305" s="7"/>
      <c r="ES305" s="88"/>
      <c r="ET305" s="7"/>
      <c r="EU305" s="7"/>
      <c r="EV305" s="7"/>
      <c r="EW305" s="7"/>
      <c r="EX305" s="7"/>
      <c r="EY305" s="7"/>
      <c r="EZ305" s="7"/>
      <c r="FA305" s="7"/>
      <c r="FB305" s="7"/>
      <c r="FC305" s="7"/>
      <c r="FD305" s="7"/>
      <c r="FE305" s="7"/>
      <c r="FF305" s="7"/>
      <c r="FG305" s="7"/>
      <c r="FH305" s="2"/>
      <c r="FI305" s="2"/>
      <c r="FJ305" s="2"/>
      <c r="FK305" s="2"/>
      <c r="FL305" s="2"/>
      <c r="FM305" s="2"/>
      <c r="FN305" s="7"/>
      <c r="FO305" s="7"/>
      <c r="FP305" s="7"/>
      <c r="FQ305" s="88"/>
      <c r="FR305" s="7"/>
      <c r="FS305" s="7"/>
      <c r="FT305" s="7"/>
      <c r="FU305" s="7"/>
      <c r="FV305" s="7"/>
      <c r="FW305" s="7"/>
      <c r="FX305" s="7"/>
      <c r="FY305" s="7"/>
      <c r="FZ305" s="7"/>
      <c r="GA305" s="7"/>
      <c r="GB305" s="7"/>
      <c r="GC305" s="7"/>
      <c r="GD305" s="7"/>
      <c r="GE305" s="7"/>
      <c r="GF305" s="7"/>
      <c r="GG305" s="7"/>
      <c r="GH305" s="7"/>
      <c r="GI305" s="7"/>
      <c r="GJ305" s="7"/>
      <c r="GK305" s="7"/>
      <c r="GL305" s="7"/>
      <c r="GM305" s="7"/>
      <c r="GN305" s="7"/>
      <c r="GO305" s="7"/>
      <c r="GP305" s="7"/>
      <c r="GQ305" s="7"/>
      <c r="GR305" s="7"/>
      <c r="GS305" s="7"/>
      <c r="GT305" s="7"/>
      <c r="GU305" s="7"/>
      <c r="GV305" s="7"/>
      <c r="GW305" s="7"/>
      <c r="GX305" s="7"/>
      <c r="GY305" s="7"/>
      <c r="GZ305" s="7"/>
      <c r="HA305" s="7"/>
      <c r="HB305" s="7"/>
      <c r="HC305" s="7"/>
      <c r="HD305" s="7"/>
      <c r="HE305" s="7"/>
      <c r="HF305" s="7"/>
      <c r="HG305" s="7"/>
      <c r="HH305" s="7"/>
      <c r="HI305" s="7"/>
      <c r="HJ305" s="7"/>
      <c r="HK305" s="7"/>
      <c r="HL305" s="7"/>
      <c r="HM305" s="7"/>
      <c r="HN305" s="7"/>
      <c r="HO305" s="7"/>
      <c r="HP305" s="7"/>
      <c r="HQ305" s="7"/>
      <c r="HR305" s="7"/>
      <c r="HS305" s="7"/>
      <c r="HT305" s="7"/>
      <c r="HU305" s="7"/>
      <c r="HV305" s="7"/>
      <c r="HW305" s="7"/>
      <c r="HX305" s="7"/>
      <c r="HY305" s="7"/>
      <c r="HZ305" s="7"/>
      <c r="IA305" s="7"/>
      <c r="IB305" s="7"/>
      <c r="IC305" s="7"/>
      <c r="ID305" s="7"/>
      <c r="IE305" s="7"/>
      <c r="IF305" s="7"/>
      <c r="IG305" s="7"/>
      <c r="IH305" s="7"/>
      <c r="II305" s="7"/>
      <c r="IJ305" s="7"/>
      <c r="IK305" s="7"/>
      <c r="IL305" s="7"/>
      <c r="IM305" s="7"/>
      <c r="IN305" s="7"/>
      <c r="IO305" s="7"/>
      <c r="IP305" s="7"/>
      <c r="IQ305" s="7"/>
      <c r="IR305" s="7"/>
      <c r="IS305" s="7"/>
      <c r="IT305" s="7"/>
      <c r="IU305" s="7"/>
      <c r="IV305" s="7"/>
      <c r="IW305" s="7"/>
      <c r="IX305" s="7"/>
      <c r="IY305" s="7"/>
      <c r="IZ305" s="7"/>
      <c r="JA305" s="7"/>
      <c r="JB305" s="7"/>
      <c r="JC305" s="7"/>
      <c r="JD305" s="7"/>
      <c r="JE305" s="7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5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7"/>
      <c r="EQ306" s="7"/>
      <c r="ER306" s="7"/>
      <c r="ES306" s="88"/>
      <c r="ET306" s="7"/>
      <c r="EU306" s="7"/>
      <c r="EV306" s="7"/>
      <c r="EW306" s="7"/>
      <c r="EX306" s="7"/>
      <c r="EY306" s="7"/>
      <c r="EZ306" s="7"/>
      <c r="FA306" s="7"/>
      <c r="FB306" s="7"/>
      <c r="FC306" s="7"/>
      <c r="FD306" s="7"/>
      <c r="FE306" s="7"/>
      <c r="FF306" s="7"/>
      <c r="FG306" s="7"/>
      <c r="FH306" s="2"/>
      <c r="FI306" s="2"/>
      <c r="FJ306" s="2"/>
      <c r="FK306" s="2"/>
      <c r="FL306" s="2"/>
      <c r="FM306" s="2"/>
      <c r="FN306" s="7"/>
      <c r="FO306" s="7"/>
      <c r="FP306" s="7"/>
      <c r="FQ306" s="88"/>
      <c r="FR306" s="7"/>
      <c r="FS306" s="7"/>
      <c r="FT306" s="7"/>
      <c r="FU306" s="7"/>
      <c r="FV306" s="7"/>
      <c r="FW306" s="7"/>
      <c r="FX306" s="7"/>
      <c r="FY306" s="7"/>
      <c r="FZ306" s="7"/>
      <c r="GA306" s="7"/>
      <c r="GB306" s="7"/>
      <c r="GC306" s="7"/>
      <c r="GD306" s="7"/>
      <c r="GE306" s="7"/>
      <c r="GF306" s="7"/>
      <c r="GG306" s="7"/>
      <c r="GH306" s="7"/>
      <c r="GI306" s="7"/>
      <c r="GJ306" s="7"/>
      <c r="GK306" s="7"/>
      <c r="GL306" s="7"/>
      <c r="GM306" s="7"/>
      <c r="GN306" s="7"/>
      <c r="GO306" s="7"/>
      <c r="GP306" s="7"/>
      <c r="GQ306" s="7"/>
      <c r="GR306" s="7"/>
      <c r="GS306" s="7"/>
      <c r="GT306" s="7"/>
      <c r="GU306" s="7"/>
      <c r="GV306" s="7"/>
      <c r="GW306" s="7"/>
      <c r="GX306" s="7"/>
      <c r="GY306" s="7"/>
      <c r="GZ306" s="7"/>
      <c r="HA306" s="7"/>
      <c r="HB306" s="7"/>
      <c r="HC306" s="7"/>
      <c r="HD306" s="7"/>
      <c r="HE306" s="7"/>
      <c r="HF306" s="7"/>
      <c r="HG306" s="7"/>
      <c r="HH306" s="7"/>
      <c r="HI306" s="7"/>
      <c r="HJ306" s="7"/>
      <c r="HK306" s="7"/>
      <c r="HL306" s="7"/>
      <c r="HM306" s="7"/>
      <c r="HN306" s="7"/>
      <c r="HO306" s="7"/>
      <c r="HP306" s="7"/>
      <c r="HQ306" s="7"/>
      <c r="HR306" s="7"/>
      <c r="HS306" s="7"/>
      <c r="HT306" s="7"/>
      <c r="HU306" s="7"/>
      <c r="HV306" s="7"/>
      <c r="HW306" s="7"/>
      <c r="HX306" s="7"/>
      <c r="HY306" s="7"/>
      <c r="HZ306" s="7"/>
      <c r="IA306" s="7"/>
      <c r="IB306" s="7"/>
      <c r="IC306" s="7"/>
      <c r="ID306" s="7"/>
      <c r="IE306" s="7"/>
      <c r="IF306" s="7"/>
      <c r="IG306" s="7"/>
      <c r="IH306" s="7"/>
      <c r="II306" s="7"/>
      <c r="IJ306" s="7"/>
      <c r="IK306" s="7"/>
      <c r="IL306" s="7"/>
      <c r="IM306" s="7"/>
      <c r="IN306" s="7"/>
      <c r="IO306" s="7"/>
      <c r="IP306" s="7"/>
      <c r="IQ306" s="7"/>
      <c r="IR306" s="7"/>
      <c r="IS306" s="7"/>
      <c r="IT306" s="7"/>
      <c r="IU306" s="7"/>
      <c r="IV306" s="7"/>
      <c r="IW306" s="7"/>
      <c r="IX306" s="7"/>
      <c r="IY306" s="7"/>
      <c r="IZ306" s="7"/>
      <c r="JA306" s="7"/>
      <c r="JB306" s="7"/>
      <c r="JC306" s="7"/>
      <c r="JD306" s="7"/>
      <c r="JE306" s="7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5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7"/>
      <c r="EQ307" s="7"/>
      <c r="ER307" s="7"/>
      <c r="ES307" s="88"/>
      <c r="ET307" s="7"/>
      <c r="EU307" s="7"/>
      <c r="EV307" s="7"/>
      <c r="EW307" s="7"/>
      <c r="EX307" s="7"/>
      <c r="EY307" s="7"/>
      <c r="EZ307" s="7"/>
      <c r="FA307" s="7"/>
      <c r="FB307" s="7"/>
      <c r="FC307" s="7"/>
      <c r="FD307" s="7"/>
      <c r="FE307" s="7"/>
      <c r="FF307" s="7"/>
      <c r="FG307" s="7"/>
      <c r="FH307" s="2"/>
      <c r="FI307" s="2"/>
      <c r="FJ307" s="2"/>
      <c r="FK307" s="2"/>
      <c r="FL307" s="2"/>
      <c r="FM307" s="2"/>
      <c r="FN307" s="7"/>
      <c r="FO307" s="7"/>
      <c r="FP307" s="7"/>
      <c r="FQ307" s="88"/>
      <c r="FR307" s="7"/>
      <c r="FS307" s="7"/>
      <c r="FT307" s="7"/>
      <c r="FU307" s="7"/>
      <c r="FV307" s="7"/>
      <c r="FW307" s="7"/>
      <c r="FX307" s="7"/>
      <c r="FY307" s="7"/>
      <c r="FZ307" s="7"/>
      <c r="GA307" s="7"/>
      <c r="GB307" s="7"/>
      <c r="GC307" s="7"/>
      <c r="GD307" s="7"/>
      <c r="GE307" s="7"/>
      <c r="GF307" s="7"/>
      <c r="GG307" s="7"/>
      <c r="GH307" s="7"/>
      <c r="GI307" s="7"/>
      <c r="GJ307" s="7"/>
      <c r="GK307" s="7"/>
      <c r="GL307" s="7"/>
      <c r="GM307" s="7"/>
      <c r="GN307" s="7"/>
      <c r="GO307" s="7"/>
      <c r="GP307" s="7"/>
      <c r="GQ307" s="7"/>
      <c r="GR307" s="7"/>
      <c r="GS307" s="7"/>
      <c r="GT307" s="7"/>
      <c r="GU307" s="7"/>
      <c r="GV307" s="7"/>
      <c r="GW307" s="7"/>
      <c r="GX307" s="7"/>
      <c r="GY307" s="7"/>
      <c r="GZ307" s="7"/>
      <c r="HA307" s="7"/>
      <c r="HB307" s="7"/>
      <c r="HC307" s="7"/>
      <c r="HD307" s="7"/>
      <c r="HE307" s="7"/>
      <c r="HF307" s="7"/>
      <c r="HG307" s="7"/>
      <c r="HH307" s="7"/>
      <c r="HI307" s="7"/>
      <c r="HJ307" s="7"/>
      <c r="HK307" s="7"/>
      <c r="HL307" s="7"/>
      <c r="HM307" s="7"/>
      <c r="HN307" s="7"/>
      <c r="HO307" s="7"/>
      <c r="HP307" s="7"/>
      <c r="HQ307" s="7"/>
      <c r="HR307" s="7"/>
      <c r="HS307" s="7"/>
      <c r="HT307" s="7"/>
      <c r="HU307" s="7"/>
      <c r="HV307" s="7"/>
      <c r="HW307" s="7"/>
      <c r="HX307" s="7"/>
      <c r="HY307" s="7"/>
      <c r="HZ307" s="7"/>
      <c r="IA307" s="7"/>
      <c r="IB307" s="7"/>
      <c r="IC307" s="7"/>
      <c r="ID307" s="7"/>
      <c r="IE307" s="7"/>
      <c r="IF307" s="7"/>
      <c r="IG307" s="7"/>
      <c r="IH307" s="7"/>
      <c r="II307" s="7"/>
      <c r="IJ307" s="7"/>
      <c r="IK307" s="7"/>
      <c r="IL307" s="7"/>
      <c r="IM307" s="7"/>
      <c r="IN307" s="7"/>
      <c r="IO307" s="7"/>
      <c r="IP307" s="7"/>
      <c r="IQ307" s="7"/>
      <c r="IR307" s="7"/>
      <c r="IS307" s="7"/>
      <c r="IT307" s="7"/>
      <c r="IU307" s="7"/>
      <c r="IV307" s="7"/>
      <c r="IW307" s="7"/>
      <c r="IX307" s="7"/>
      <c r="IY307" s="7"/>
      <c r="IZ307" s="7"/>
      <c r="JA307" s="7"/>
      <c r="JB307" s="7"/>
      <c r="JC307" s="7"/>
      <c r="JD307" s="7"/>
      <c r="JE307" s="7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5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7"/>
      <c r="EQ308" s="7"/>
      <c r="ER308" s="7"/>
      <c r="ES308" s="88"/>
      <c r="ET308" s="7"/>
      <c r="EU308" s="7"/>
      <c r="EV308" s="7"/>
      <c r="EW308" s="7"/>
      <c r="EX308" s="7"/>
      <c r="EY308" s="7"/>
      <c r="EZ308" s="7"/>
      <c r="FA308" s="7"/>
      <c r="FB308" s="7"/>
      <c r="FC308" s="7"/>
      <c r="FD308" s="7"/>
      <c r="FE308" s="7"/>
      <c r="FF308" s="7"/>
      <c r="FG308" s="7"/>
      <c r="FH308" s="2"/>
      <c r="FI308" s="2"/>
      <c r="FJ308" s="2"/>
      <c r="FK308" s="2"/>
      <c r="FL308" s="2"/>
      <c r="FM308" s="2"/>
      <c r="FN308" s="7"/>
      <c r="FO308" s="7"/>
      <c r="FP308" s="7"/>
      <c r="FQ308" s="88"/>
      <c r="FR308" s="7"/>
      <c r="FS308" s="7"/>
      <c r="FT308" s="7"/>
      <c r="FU308" s="7"/>
      <c r="FV308" s="7"/>
      <c r="FW308" s="7"/>
      <c r="FX308" s="7"/>
      <c r="FY308" s="7"/>
      <c r="FZ308" s="7"/>
      <c r="GA308" s="7"/>
      <c r="GB308" s="7"/>
      <c r="GC308" s="7"/>
      <c r="GD308" s="7"/>
      <c r="GE308" s="7"/>
      <c r="GF308" s="7"/>
      <c r="GG308" s="7"/>
      <c r="GH308" s="7"/>
      <c r="GI308" s="7"/>
      <c r="GJ308" s="7"/>
      <c r="GK308" s="7"/>
      <c r="GL308" s="7"/>
      <c r="GM308" s="7"/>
      <c r="GN308" s="7"/>
      <c r="GO308" s="7"/>
      <c r="GP308" s="7"/>
      <c r="GQ308" s="7"/>
      <c r="GR308" s="7"/>
      <c r="GS308" s="7"/>
      <c r="GT308" s="7"/>
      <c r="GU308" s="7"/>
      <c r="GV308" s="7"/>
      <c r="GW308" s="7"/>
      <c r="GX308" s="7"/>
      <c r="GY308" s="7"/>
      <c r="GZ308" s="7"/>
      <c r="HA308" s="7"/>
      <c r="HB308" s="7"/>
      <c r="HC308" s="7"/>
      <c r="HD308" s="7"/>
      <c r="HE308" s="7"/>
      <c r="HF308" s="7"/>
      <c r="HG308" s="7"/>
      <c r="HH308" s="7"/>
      <c r="HI308" s="7"/>
      <c r="HJ308" s="7"/>
      <c r="HK308" s="7"/>
      <c r="HL308" s="7"/>
      <c r="HM308" s="7"/>
      <c r="HN308" s="7"/>
      <c r="HO308" s="7"/>
      <c r="HP308" s="7"/>
      <c r="HQ308" s="7"/>
      <c r="HR308" s="7"/>
      <c r="HS308" s="7"/>
      <c r="HT308" s="7"/>
      <c r="HU308" s="7"/>
      <c r="HV308" s="7"/>
      <c r="HW308" s="7"/>
      <c r="HX308" s="7"/>
      <c r="HY308" s="7"/>
      <c r="HZ308" s="7"/>
      <c r="IA308" s="7"/>
      <c r="IB308" s="7"/>
      <c r="IC308" s="7"/>
      <c r="ID308" s="7"/>
      <c r="IE308" s="7"/>
      <c r="IF308" s="7"/>
      <c r="IG308" s="7"/>
      <c r="IH308" s="7"/>
      <c r="II308" s="7"/>
      <c r="IJ308" s="7"/>
      <c r="IK308" s="7"/>
      <c r="IL308" s="7"/>
      <c r="IM308" s="7"/>
      <c r="IN308" s="7"/>
      <c r="IO308" s="7"/>
      <c r="IP308" s="7"/>
      <c r="IQ308" s="7"/>
      <c r="IR308" s="7"/>
      <c r="IS308" s="7"/>
      <c r="IT308" s="7"/>
      <c r="IU308" s="7"/>
      <c r="IV308" s="7"/>
      <c r="IW308" s="7"/>
      <c r="IX308" s="7"/>
      <c r="IY308" s="7"/>
      <c r="IZ308" s="7"/>
      <c r="JA308" s="7"/>
      <c r="JB308" s="7"/>
      <c r="JC308" s="7"/>
      <c r="JD308" s="7"/>
      <c r="JE308" s="7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5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7"/>
      <c r="EQ309" s="7"/>
      <c r="ER309" s="7"/>
      <c r="ES309" s="88"/>
      <c r="ET309" s="7"/>
      <c r="EU309" s="7"/>
      <c r="EV309" s="7"/>
      <c r="EW309" s="7"/>
      <c r="EX309" s="7"/>
      <c r="EY309" s="7"/>
      <c r="EZ309" s="7"/>
      <c r="FA309" s="7"/>
      <c r="FB309" s="7"/>
      <c r="FC309" s="7"/>
      <c r="FD309" s="7"/>
      <c r="FE309" s="7"/>
      <c r="FF309" s="7"/>
      <c r="FG309" s="7"/>
      <c r="FH309" s="2"/>
      <c r="FI309" s="2"/>
      <c r="FJ309" s="2"/>
      <c r="FK309" s="2"/>
      <c r="FL309" s="2"/>
      <c r="FM309" s="2"/>
      <c r="FN309" s="7"/>
      <c r="FO309" s="7"/>
      <c r="FP309" s="7"/>
      <c r="FQ309" s="88"/>
      <c r="FR309" s="7"/>
      <c r="FS309" s="7"/>
      <c r="FT309" s="7"/>
      <c r="FU309" s="7"/>
      <c r="FV309" s="7"/>
      <c r="FW309" s="7"/>
      <c r="FX309" s="7"/>
      <c r="FY309" s="7"/>
      <c r="FZ309" s="7"/>
      <c r="GA309" s="7"/>
      <c r="GB309" s="7"/>
      <c r="GC309" s="7"/>
      <c r="GD309" s="7"/>
      <c r="GE309" s="7"/>
      <c r="GF309" s="7"/>
      <c r="GG309" s="7"/>
      <c r="GH309" s="7"/>
      <c r="GI309" s="7"/>
      <c r="GJ309" s="7"/>
      <c r="GK309" s="7"/>
      <c r="GL309" s="7"/>
      <c r="GM309" s="7"/>
      <c r="GN309" s="7"/>
      <c r="GO309" s="7"/>
      <c r="GP309" s="7"/>
      <c r="GQ309" s="7"/>
      <c r="GR309" s="7"/>
      <c r="GS309" s="7"/>
      <c r="GT309" s="7"/>
      <c r="GU309" s="7"/>
      <c r="GV309" s="7"/>
      <c r="GW309" s="7"/>
      <c r="GX309" s="7"/>
      <c r="GY309" s="7"/>
      <c r="GZ309" s="7"/>
      <c r="HA309" s="7"/>
      <c r="HB309" s="7"/>
      <c r="HC309" s="7"/>
      <c r="HD309" s="7"/>
      <c r="HE309" s="7"/>
      <c r="HF309" s="7"/>
      <c r="HG309" s="7"/>
      <c r="HH309" s="7"/>
      <c r="HI309" s="7"/>
      <c r="HJ309" s="7"/>
      <c r="HK309" s="7"/>
      <c r="HL309" s="7"/>
      <c r="HM309" s="7"/>
      <c r="HN309" s="7"/>
      <c r="HO309" s="7"/>
      <c r="HP309" s="7"/>
      <c r="HQ309" s="7"/>
      <c r="HR309" s="7"/>
      <c r="HS309" s="7"/>
      <c r="HT309" s="7"/>
      <c r="HU309" s="7"/>
      <c r="HV309" s="7"/>
      <c r="HW309" s="7"/>
      <c r="HX309" s="7"/>
      <c r="HY309" s="7"/>
      <c r="HZ309" s="7"/>
      <c r="IA309" s="7"/>
      <c r="IB309" s="7"/>
      <c r="IC309" s="7"/>
      <c r="ID309" s="7"/>
      <c r="IE309" s="7"/>
      <c r="IF309" s="7"/>
      <c r="IG309" s="7"/>
      <c r="IH309" s="7"/>
      <c r="II309" s="7"/>
      <c r="IJ309" s="7"/>
      <c r="IK309" s="7"/>
      <c r="IL309" s="7"/>
      <c r="IM309" s="7"/>
      <c r="IN309" s="7"/>
      <c r="IO309" s="7"/>
      <c r="IP309" s="7"/>
      <c r="IQ309" s="7"/>
      <c r="IR309" s="7"/>
      <c r="IS309" s="7"/>
      <c r="IT309" s="7"/>
      <c r="IU309" s="7"/>
      <c r="IV309" s="7"/>
      <c r="IW309" s="7"/>
      <c r="IX309" s="7"/>
      <c r="IY309" s="7"/>
      <c r="IZ309" s="7"/>
      <c r="JA309" s="7"/>
      <c r="JB309" s="7"/>
      <c r="JC309" s="7"/>
      <c r="JD309" s="7"/>
      <c r="JE309" s="7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5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7"/>
      <c r="EQ310" s="7"/>
      <c r="ER310" s="7"/>
      <c r="ES310" s="88"/>
      <c r="ET310" s="7"/>
      <c r="EU310" s="7"/>
      <c r="EV310" s="7"/>
      <c r="EW310" s="7"/>
      <c r="EX310" s="7"/>
      <c r="EY310" s="7"/>
      <c r="EZ310" s="7"/>
      <c r="FA310" s="7"/>
      <c r="FB310" s="7"/>
      <c r="FC310" s="7"/>
      <c r="FD310" s="7"/>
      <c r="FE310" s="7"/>
      <c r="FF310" s="7"/>
      <c r="FG310" s="7"/>
      <c r="FH310" s="2"/>
      <c r="FI310" s="2"/>
      <c r="FJ310" s="2"/>
      <c r="FK310" s="2"/>
      <c r="FL310" s="2"/>
      <c r="FM310" s="2"/>
      <c r="FN310" s="7"/>
      <c r="FO310" s="7"/>
      <c r="FP310" s="7"/>
      <c r="FQ310" s="88"/>
      <c r="FR310" s="7"/>
      <c r="FS310" s="7"/>
      <c r="FT310" s="7"/>
      <c r="FU310" s="7"/>
      <c r="FV310" s="7"/>
      <c r="FW310" s="7"/>
      <c r="FX310" s="7"/>
      <c r="FY310" s="7"/>
      <c r="FZ310" s="7"/>
      <c r="GA310" s="7"/>
      <c r="GB310" s="7"/>
      <c r="GC310" s="7"/>
      <c r="GD310" s="7"/>
      <c r="GE310" s="7"/>
      <c r="GF310" s="7"/>
      <c r="GG310" s="7"/>
      <c r="GH310" s="7"/>
      <c r="GI310" s="7"/>
      <c r="GJ310" s="7"/>
      <c r="GK310" s="7"/>
      <c r="GL310" s="7"/>
      <c r="GM310" s="7"/>
      <c r="GN310" s="7"/>
      <c r="GO310" s="7"/>
      <c r="GP310" s="7"/>
      <c r="GQ310" s="7"/>
      <c r="GR310" s="7"/>
      <c r="GS310" s="7"/>
      <c r="GT310" s="7"/>
      <c r="GU310" s="7"/>
      <c r="GV310" s="7"/>
      <c r="GW310" s="7"/>
      <c r="GX310" s="7"/>
      <c r="GY310" s="7"/>
      <c r="GZ310" s="7"/>
      <c r="HA310" s="7"/>
      <c r="HB310" s="7"/>
      <c r="HC310" s="7"/>
      <c r="HD310" s="7"/>
      <c r="HE310" s="7"/>
      <c r="HF310" s="7"/>
      <c r="HG310" s="7"/>
      <c r="HH310" s="7"/>
      <c r="HI310" s="7"/>
      <c r="HJ310" s="7"/>
      <c r="HK310" s="7"/>
      <c r="HL310" s="7"/>
      <c r="HM310" s="7"/>
      <c r="HN310" s="7"/>
      <c r="HO310" s="7"/>
      <c r="HP310" s="7"/>
      <c r="HQ310" s="7"/>
      <c r="HR310" s="7"/>
      <c r="HS310" s="7"/>
      <c r="HT310" s="7"/>
      <c r="HU310" s="7"/>
      <c r="HV310" s="7"/>
      <c r="HW310" s="7"/>
      <c r="HX310" s="7"/>
      <c r="HY310" s="7"/>
      <c r="HZ310" s="7"/>
      <c r="IA310" s="7"/>
      <c r="IB310" s="7"/>
      <c r="IC310" s="7"/>
      <c r="ID310" s="7"/>
      <c r="IE310" s="7"/>
      <c r="IF310" s="7"/>
      <c r="IG310" s="7"/>
      <c r="IH310" s="7"/>
      <c r="II310" s="7"/>
      <c r="IJ310" s="7"/>
      <c r="IK310" s="7"/>
      <c r="IL310" s="7"/>
      <c r="IM310" s="7"/>
      <c r="IN310" s="7"/>
      <c r="IO310" s="7"/>
      <c r="IP310" s="7"/>
      <c r="IQ310" s="7"/>
      <c r="IR310" s="7"/>
      <c r="IS310" s="7"/>
      <c r="IT310" s="7"/>
      <c r="IU310" s="7"/>
      <c r="IV310" s="7"/>
      <c r="IW310" s="7"/>
      <c r="IX310" s="7"/>
      <c r="IY310" s="7"/>
      <c r="IZ310" s="7"/>
      <c r="JA310" s="7"/>
      <c r="JB310" s="7"/>
      <c r="JC310" s="7"/>
      <c r="JD310" s="7"/>
      <c r="JE310" s="7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5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7"/>
      <c r="EQ311" s="7"/>
      <c r="ER311" s="7"/>
      <c r="ES311" s="88"/>
      <c r="ET311" s="7"/>
      <c r="EU311" s="7"/>
      <c r="EV311" s="7"/>
      <c r="EW311" s="7"/>
      <c r="EX311" s="7"/>
      <c r="EY311" s="7"/>
      <c r="EZ311" s="7"/>
      <c r="FA311" s="7"/>
      <c r="FB311" s="7"/>
      <c r="FC311" s="7"/>
      <c r="FD311" s="7"/>
      <c r="FE311" s="7"/>
      <c r="FF311" s="7"/>
      <c r="FG311" s="7"/>
      <c r="FH311" s="2"/>
      <c r="FI311" s="2"/>
      <c r="FJ311" s="2"/>
      <c r="FK311" s="2"/>
      <c r="FL311" s="2"/>
      <c r="FM311" s="2"/>
      <c r="FN311" s="7"/>
      <c r="FO311" s="7"/>
      <c r="FP311" s="7"/>
      <c r="FQ311" s="88"/>
      <c r="FR311" s="7"/>
      <c r="FS311" s="7"/>
      <c r="FT311" s="7"/>
      <c r="FU311" s="7"/>
      <c r="FV311" s="7"/>
      <c r="FW311" s="7"/>
      <c r="FX311" s="7"/>
      <c r="FY311" s="7"/>
      <c r="FZ311" s="7"/>
      <c r="GA311" s="7"/>
      <c r="GB311" s="7"/>
      <c r="GC311" s="7"/>
      <c r="GD311" s="7"/>
      <c r="GE311" s="7"/>
      <c r="GF311" s="7"/>
      <c r="GG311" s="7"/>
      <c r="GH311" s="7"/>
      <c r="GI311" s="7"/>
      <c r="GJ311" s="7"/>
      <c r="GK311" s="7"/>
      <c r="GL311" s="7"/>
      <c r="GM311" s="7"/>
      <c r="GN311" s="7"/>
      <c r="GO311" s="7"/>
      <c r="GP311" s="7"/>
      <c r="GQ311" s="7"/>
      <c r="GR311" s="7"/>
      <c r="GS311" s="7"/>
      <c r="GT311" s="7"/>
      <c r="GU311" s="7"/>
      <c r="GV311" s="7"/>
      <c r="GW311" s="7"/>
      <c r="GX311" s="7"/>
      <c r="GY311" s="7"/>
      <c r="GZ311" s="7"/>
      <c r="HA311" s="7"/>
      <c r="HB311" s="7"/>
      <c r="HC311" s="7"/>
      <c r="HD311" s="7"/>
      <c r="HE311" s="7"/>
      <c r="HF311" s="7"/>
      <c r="HG311" s="7"/>
      <c r="HH311" s="7"/>
      <c r="HI311" s="7"/>
      <c r="HJ311" s="7"/>
      <c r="HK311" s="7"/>
      <c r="HL311" s="7"/>
      <c r="HM311" s="7"/>
      <c r="HN311" s="7"/>
      <c r="HO311" s="7"/>
      <c r="HP311" s="7"/>
      <c r="HQ311" s="7"/>
      <c r="HR311" s="7"/>
      <c r="HS311" s="7"/>
      <c r="HT311" s="7"/>
      <c r="HU311" s="7"/>
      <c r="HV311" s="7"/>
      <c r="HW311" s="7"/>
      <c r="HX311" s="7"/>
      <c r="HY311" s="7"/>
      <c r="HZ311" s="7"/>
      <c r="IA311" s="7"/>
      <c r="IB311" s="7"/>
      <c r="IC311" s="7"/>
      <c r="ID311" s="7"/>
      <c r="IE311" s="7"/>
      <c r="IF311" s="7"/>
      <c r="IG311" s="7"/>
      <c r="IH311" s="7"/>
      <c r="II311" s="7"/>
      <c r="IJ311" s="7"/>
      <c r="IK311" s="7"/>
      <c r="IL311" s="7"/>
      <c r="IM311" s="7"/>
      <c r="IN311" s="7"/>
      <c r="IO311" s="7"/>
      <c r="IP311" s="7"/>
      <c r="IQ311" s="7"/>
      <c r="IR311" s="7"/>
      <c r="IS311" s="7"/>
      <c r="IT311" s="7"/>
      <c r="IU311" s="7"/>
      <c r="IV311" s="7"/>
      <c r="IW311" s="7"/>
      <c r="IX311" s="7"/>
      <c r="IY311" s="7"/>
      <c r="IZ311" s="7"/>
      <c r="JA311" s="7"/>
      <c r="JB311" s="7"/>
      <c r="JC311" s="7"/>
      <c r="JD311" s="7"/>
      <c r="JE311" s="7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5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7"/>
      <c r="EQ312" s="7"/>
      <c r="ER312" s="7"/>
      <c r="ES312" s="88"/>
      <c r="ET312" s="7"/>
      <c r="EU312" s="7"/>
      <c r="EV312" s="7"/>
      <c r="EW312" s="7"/>
      <c r="EX312" s="7"/>
      <c r="EY312" s="7"/>
      <c r="EZ312" s="7"/>
      <c r="FA312" s="7"/>
      <c r="FB312" s="7"/>
      <c r="FC312" s="7"/>
      <c r="FD312" s="7"/>
      <c r="FE312" s="7"/>
      <c r="FF312" s="7"/>
      <c r="FG312" s="7"/>
      <c r="FH312" s="2"/>
      <c r="FI312" s="2"/>
      <c r="FJ312" s="2"/>
      <c r="FK312" s="2"/>
      <c r="FL312" s="2"/>
      <c r="FM312" s="2"/>
      <c r="FN312" s="7"/>
      <c r="FO312" s="7"/>
      <c r="FP312" s="7"/>
      <c r="FQ312" s="88"/>
      <c r="FR312" s="7"/>
      <c r="FS312" s="7"/>
      <c r="FT312" s="7"/>
      <c r="FU312" s="7"/>
      <c r="FV312" s="7"/>
      <c r="FW312" s="7"/>
      <c r="FX312" s="7"/>
      <c r="FY312" s="7"/>
      <c r="FZ312" s="7"/>
      <c r="GA312" s="7"/>
      <c r="GB312" s="7"/>
      <c r="GC312" s="7"/>
      <c r="GD312" s="7"/>
      <c r="GE312" s="7"/>
      <c r="GF312" s="7"/>
      <c r="GG312" s="7"/>
      <c r="GH312" s="7"/>
      <c r="GI312" s="7"/>
      <c r="GJ312" s="7"/>
      <c r="GK312" s="7"/>
      <c r="GL312" s="7"/>
      <c r="GM312" s="7"/>
      <c r="GN312" s="7"/>
      <c r="GO312" s="7"/>
      <c r="GP312" s="7"/>
      <c r="GQ312" s="7"/>
      <c r="GR312" s="7"/>
      <c r="GS312" s="7"/>
      <c r="GT312" s="7"/>
      <c r="GU312" s="7"/>
      <c r="GV312" s="7"/>
      <c r="GW312" s="7"/>
      <c r="GX312" s="7"/>
      <c r="GY312" s="7"/>
      <c r="GZ312" s="7"/>
      <c r="HA312" s="7"/>
      <c r="HB312" s="7"/>
      <c r="HC312" s="7"/>
      <c r="HD312" s="7"/>
      <c r="HE312" s="7"/>
      <c r="HF312" s="7"/>
      <c r="HG312" s="7"/>
      <c r="HH312" s="7"/>
      <c r="HI312" s="7"/>
      <c r="HJ312" s="7"/>
      <c r="HK312" s="7"/>
      <c r="HL312" s="7"/>
      <c r="HM312" s="7"/>
      <c r="HN312" s="7"/>
      <c r="HO312" s="7"/>
      <c r="HP312" s="7"/>
      <c r="HQ312" s="7"/>
      <c r="HR312" s="7"/>
      <c r="HS312" s="7"/>
      <c r="HT312" s="7"/>
      <c r="HU312" s="7"/>
      <c r="HV312" s="7"/>
      <c r="HW312" s="7"/>
      <c r="HX312" s="7"/>
      <c r="HY312" s="7"/>
      <c r="HZ312" s="7"/>
      <c r="IA312" s="7"/>
      <c r="IB312" s="7"/>
      <c r="IC312" s="7"/>
      <c r="ID312" s="7"/>
      <c r="IE312" s="7"/>
      <c r="IF312" s="7"/>
      <c r="IG312" s="7"/>
      <c r="IH312" s="7"/>
      <c r="II312" s="7"/>
      <c r="IJ312" s="7"/>
      <c r="IK312" s="7"/>
      <c r="IL312" s="7"/>
      <c r="IM312" s="7"/>
      <c r="IN312" s="7"/>
      <c r="IO312" s="7"/>
      <c r="IP312" s="7"/>
      <c r="IQ312" s="7"/>
      <c r="IR312" s="7"/>
      <c r="IS312" s="7"/>
      <c r="IT312" s="7"/>
      <c r="IU312" s="7"/>
      <c r="IV312" s="7"/>
      <c r="IW312" s="7"/>
      <c r="IX312" s="7"/>
      <c r="IY312" s="7"/>
      <c r="IZ312" s="7"/>
      <c r="JA312" s="7"/>
      <c r="JB312" s="7"/>
      <c r="JC312" s="7"/>
      <c r="JD312" s="7"/>
      <c r="JE312" s="7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5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7"/>
      <c r="EQ313" s="7"/>
      <c r="ER313" s="7"/>
      <c r="ES313" s="88"/>
      <c r="ET313" s="7"/>
      <c r="EU313" s="7"/>
      <c r="EV313" s="7"/>
      <c r="EW313" s="7"/>
      <c r="EX313" s="7"/>
      <c r="EY313" s="7"/>
      <c r="EZ313" s="7"/>
      <c r="FA313" s="7"/>
      <c r="FB313" s="7"/>
      <c r="FC313" s="7"/>
      <c r="FD313" s="7"/>
      <c r="FE313" s="7"/>
      <c r="FF313" s="7"/>
      <c r="FG313" s="7"/>
      <c r="FH313" s="2"/>
      <c r="FI313" s="2"/>
      <c r="FJ313" s="2"/>
      <c r="FK313" s="2"/>
      <c r="FL313" s="2"/>
      <c r="FM313" s="2"/>
      <c r="FN313" s="7"/>
      <c r="FO313" s="7"/>
      <c r="FP313" s="7"/>
      <c r="FQ313" s="88"/>
      <c r="FR313" s="7"/>
      <c r="FS313" s="7"/>
      <c r="FT313" s="7"/>
      <c r="FU313" s="7"/>
      <c r="FV313" s="7"/>
      <c r="FW313" s="7"/>
      <c r="FX313" s="7"/>
      <c r="FY313" s="7"/>
      <c r="FZ313" s="7"/>
      <c r="GA313" s="7"/>
      <c r="GB313" s="7"/>
      <c r="GC313" s="7"/>
      <c r="GD313" s="7"/>
      <c r="GE313" s="7"/>
      <c r="GF313" s="7"/>
      <c r="GG313" s="7"/>
      <c r="GH313" s="7"/>
      <c r="GI313" s="7"/>
      <c r="GJ313" s="7"/>
      <c r="GK313" s="7"/>
      <c r="GL313" s="7"/>
      <c r="GM313" s="7"/>
      <c r="GN313" s="7"/>
      <c r="GO313" s="7"/>
      <c r="GP313" s="7"/>
      <c r="GQ313" s="7"/>
      <c r="GR313" s="7"/>
      <c r="GS313" s="7"/>
      <c r="GT313" s="7"/>
      <c r="GU313" s="7"/>
      <c r="GV313" s="7"/>
      <c r="GW313" s="7"/>
      <c r="GX313" s="7"/>
      <c r="GY313" s="7"/>
      <c r="GZ313" s="7"/>
      <c r="HA313" s="7"/>
      <c r="HB313" s="7"/>
      <c r="HC313" s="7"/>
      <c r="HD313" s="7"/>
      <c r="HE313" s="7"/>
      <c r="HF313" s="7"/>
      <c r="HG313" s="7"/>
      <c r="HH313" s="7"/>
      <c r="HI313" s="7"/>
      <c r="HJ313" s="7"/>
      <c r="HK313" s="7"/>
      <c r="HL313" s="7"/>
      <c r="HM313" s="7"/>
      <c r="HN313" s="7"/>
      <c r="HO313" s="7"/>
      <c r="HP313" s="7"/>
      <c r="HQ313" s="7"/>
      <c r="HR313" s="7"/>
      <c r="HS313" s="7"/>
      <c r="HT313" s="7"/>
      <c r="HU313" s="7"/>
      <c r="HV313" s="7"/>
      <c r="HW313" s="7"/>
      <c r="HX313" s="7"/>
      <c r="HY313" s="7"/>
      <c r="HZ313" s="7"/>
      <c r="IA313" s="7"/>
      <c r="IB313" s="7"/>
      <c r="IC313" s="7"/>
      <c r="ID313" s="7"/>
      <c r="IE313" s="7"/>
      <c r="IF313" s="7"/>
      <c r="IG313" s="7"/>
      <c r="IH313" s="7"/>
      <c r="II313" s="7"/>
      <c r="IJ313" s="7"/>
      <c r="IK313" s="7"/>
      <c r="IL313" s="7"/>
      <c r="IM313" s="7"/>
      <c r="IN313" s="7"/>
      <c r="IO313" s="7"/>
      <c r="IP313" s="7"/>
      <c r="IQ313" s="7"/>
      <c r="IR313" s="7"/>
      <c r="IS313" s="7"/>
      <c r="IT313" s="7"/>
      <c r="IU313" s="7"/>
      <c r="IV313" s="7"/>
      <c r="IW313" s="7"/>
      <c r="IX313" s="7"/>
      <c r="IY313" s="7"/>
      <c r="IZ313" s="7"/>
      <c r="JA313" s="7"/>
      <c r="JB313" s="7"/>
      <c r="JC313" s="7"/>
      <c r="JD313" s="7"/>
      <c r="JE313" s="7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5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7"/>
      <c r="EQ314" s="7"/>
      <c r="ER314" s="7"/>
      <c r="ES314" s="88"/>
      <c r="ET314" s="7"/>
      <c r="EU314" s="7"/>
      <c r="EV314" s="7"/>
      <c r="EW314" s="7"/>
      <c r="EX314" s="7"/>
      <c r="EY314" s="7"/>
      <c r="EZ314" s="7"/>
      <c r="FA314" s="7"/>
      <c r="FB314" s="7"/>
      <c r="FC314" s="7"/>
      <c r="FD314" s="7"/>
      <c r="FE314" s="7"/>
      <c r="FF314" s="7"/>
      <c r="FG314" s="7"/>
      <c r="FH314" s="2"/>
      <c r="FI314" s="2"/>
      <c r="FJ314" s="2"/>
      <c r="FK314" s="2"/>
      <c r="FL314" s="2"/>
      <c r="FM314" s="2"/>
      <c r="FN314" s="7"/>
      <c r="FO314" s="7"/>
      <c r="FP314" s="7"/>
      <c r="FQ314" s="88"/>
      <c r="FR314" s="7"/>
      <c r="FS314" s="7"/>
      <c r="FT314" s="7"/>
      <c r="FU314" s="7"/>
      <c r="FV314" s="7"/>
      <c r="FW314" s="7"/>
      <c r="FX314" s="7"/>
      <c r="FY314" s="7"/>
      <c r="FZ314" s="7"/>
      <c r="GA314" s="7"/>
      <c r="GB314" s="7"/>
      <c r="GC314" s="7"/>
      <c r="GD314" s="7"/>
      <c r="GE314" s="7"/>
      <c r="GF314" s="7"/>
      <c r="GG314" s="7"/>
      <c r="GH314" s="7"/>
      <c r="GI314" s="7"/>
      <c r="GJ314" s="7"/>
      <c r="GK314" s="7"/>
      <c r="GL314" s="7"/>
      <c r="GM314" s="7"/>
      <c r="GN314" s="7"/>
      <c r="GO314" s="7"/>
      <c r="GP314" s="7"/>
      <c r="GQ314" s="7"/>
      <c r="GR314" s="7"/>
      <c r="GS314" s="7"/>
      <c r="GT314" s="7"/>
      <c r="GU314" s="7"/>
      <c r="GV314" s="7"/>
      <c r="GW314" s="7"/>
      <c r="GX314" s="7"/>
      <c r="GY314" s="7"/>
      <c r="GZ314" s="7"/>
      <c r="HA314" s="7"/>
      <c r="HB314" s="7"/>
      <c r="HC314" s="7"/>
      <c r="HD314" s="7"/>
      <c r="HE314" s="7"/>
      <c r="HF314" s="7"/>
      <c r="HG314" s="7"/>
      <c r="HH314" s="7"/>
      <c r="HI314" s="7"/>
      <c r="HJ314" s="7"/>
      <c r="HK314" s="7"/>
      <c r="HL314" s="7"/>
      <c r="HM314" s="7"/>
      <c r="HN314" s="7"/>
      <c r="HO314" s="7"/>
      <c r="HP314" s="7"/>
      <c r="HQ314" s="7"/>
      <c r="HR314" s="7"/>
      <c r="HS314" s="7"/>
      <c r="HT314" s="7"/>
      <c r="HU314" s="7"/>
      <c r="HV314" s="7"/>
      <c r="HW314" s="7"/>
      <c r="HX314" s="7"/>
      <c r="HY314" s="7"/>
      <c r="HZ314" s="7"/>
      <c r="IA314" s="7"/>
      <c r="IB314" s="7"/>
      <c r="IC314" s="7"/>
      <c r="ID314" s="7"/>
      <c r="IE314" s="7"/>
      <c r="IF314" s="7"/>
      <c r="IG314" s="7"/>
      <c r="IH314" s="7"/>
      <c r="II314" s="7"/>
      <c r="IJ314" s="7"/>
      <c r="IK314" s="7"/>
      <c r="IL314" s="7"/>
      <c r="IM314" s="7"/>
      <c r="IN314" s="7"/>
      <c r="IO314" s="7"/>
      <c r="IP314" s="7"/>
      <c r="IQ314" s="7"/>
      <c r="IR314" s="7"/>
      <c r="IS314" s="7"/>
      <c r="IT314" s="7"/>
      <c r="IU314" s="7"/>
      <c r="IV314" s="7"/>
      <c r="IW314" s="7"/>
      <c r="IX314" s="7"/>
      <c r="IY314" s="7"/>
      <c r="IZ314" s="7"/>
      <c r="JA314" s="7"/>
      <c r="JB314" s="7"/>
      <c r="JC314" s="7"/>
      <c r="JD314" s="7"/>
      <c r="JE314" s="7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5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7"/>
      <c r="EQ315" s="7"/>
      <c r="ER315" s="7"/>
      <c r="ES315" s="88"/>
      <c r="ET315" s="7"/>
      <c r="EU315" s="7"/>
      <c r="EV315" s="7"/>
      <c r="EW315" s="7"/>
      <c r="EX315" s="7"/>
      <c r="EY315" s="7"/>
      <c r="EZ315" s="7"/>
      <c r="FA315" s="7"/>
      <c r="FB315" s="7"/>
      <c r="FC315" s="7"/>
      <c r="FD315" s="7"/>
      <c r="FE315" s="7"/>
      <c r="FF315" s="7"/>
      <c r="FG315" s="7"/>
      <c r="FH315" s="2"/>
      <c r="FI315" s="2"/>
      <c r="FJ315" s="2"/>
      <c r="FK315" s="2"/>
      <c r="FL315" s="2"/>
      <c r="FM315" s="2"/>
      <c r="FN315" s="7"/>
      <c r="FO315" s="7"/>
      <c r="FP315" s="7"/>
      <c r="FQ315" s="88"/>
      <c r="FR315" s="7"/>
      <c r="FS315" s="7"/>
      <c r="FT315" s="7"/>
      <c r="FU315" s="7"/>
      <c r="FV315" s="7"/>
      <c r="FW315" s="7"/>
      <c r="FX315" s="7"/>
      <c r="FY315" s="7"/>
      <c r="FZ315" s="7"/>
      <c r="GA315" s="7"/>
      <c r="GB315" s="7"/>
      <c r="GC315" s="7"/>
      <c r="GD315" s="7"/>
      <c r="GE315" s="7"/>
      <c r="GF315" s="7"/>
      <c r="GG315" s="7"/>
      <c r="GH315" s="7"/>
      <c r="GI315" s="7"/>
      <c r="GJ315" s="7"/>
      <c r="GK315" s="7"/>
      <c r="GL315" s="7"/>
      <c r="GM315" s="7"/>
      <c r="GN315" s="7"/>
      <c r="GO315" s="7"/>
      <c r="GP315" s="7"/>
      <c r="GQ315" s="7"/>
      <c r="GR315" s="7"/>
      <c r="GS315" s="7"/>
      <c r="GT315" s="7"/>
      <c r="GU315" s="7"/>
      <c r="GV315" s="7"/>
      <c r="GW315" s="7"/>
      <c r="GX315" s="7"/>
      <c r="GY315" s="7"/>
      <c r="GZ315" s="7"/>
      <c r="HA315" s="7"/>
      <c r="HB315" s="7"/>
      <c r="HC315" s="7"/>
      <c r="HD315" s="7"/>
      <c r="HE315" s="7"/>
      <c r="HF315" s="7"/>
      <c r="HG315" s="7"/>
      <c r="HH315" s="7"/>
      <c r="HI315" s="7"/>
      <c r="HJ315" s="7"/>
      <c r="HK315" s="7"/>
      <c r="HL315" s="7"/>
      <c r="HM315" s="7"/>
      <c r="HN315" s="7"/>
      <c r="HO315" s="7"/>
      <c r="HP315" s="7"/>
      <c r="HQ315" s="7"/>
      <c r="HR315" s="7"/>
      <c r="HS315" s="7"/>
      <c r="HT315" s="7"/>
      <c r="HU315" s="7"/>
      <c r="HV315" s="7"/>
      <c r="HW315" s="7"/>
      <c r="HX315" s="7"/>
      <c r="HY315" s="7"/>
      <c r="HZ315" s="7"/>
      <c r="IA315" s="7"/>
      <c r="IB315" s="7"/>
      <c r="IC315" s="7"/>
      <c r="ID315" s="7"/>
      <c r="IE315" s="7"/>
      <c r="IF315" s="7"/>
      <c r="IG315" s="7"/>
      <c r="IH315" s="7"/>
      <c r="II315" s="7"/>
      <c r="IJ315" s="7"/>
      <c r="IK315" s="7"/>
      <c r="IL315" s="7"/>
      <c r="IM315" s="7"/>
      <c r="IN315" s="7"/>
      <c r="IO315" s="7"/>
      <c r="IP315" s="7"/>
      <c r="IQ315" s="7"/>
      <c r="IR315" s="7"/>
      <c r="IS315" s="7"/>
      <c r="IT315" s="7"/>
      <c r="IU315" s="7"/>
      <c r="IV315" s="7"/>
      <c r="IW315" s="7"/>
      <c r="IX315" s="7"/>
      <c r="IY315" s="7"/>
      <c r="IZ315" s="7"/>
      <c r="JA315" s="7"/>
      <c r="JB315" s="7"/>
      <c r="JC315" s="7"/>
      <c r="JD315" s="7"/>
      <c r="JE315" s="7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5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7"/>
      <c r="EQ316" s="7"/>
      <c r="ER316" s="7"/>
      <c r="ES316" s="88"/>
      <c r="ET316" s="7"/>
      <c r="EU316" s="7"/>
      <c r="EV316" s="7"/>
      <c r="EW316" s="7"/>
      <c r="EX316" s="7"/>
      <c r="EY316" s="7"/>
      <c r="EZ316" s="7"/>
      <c r="FA316" s="7"/>
      <c r="FB316" s="7"/>
      <c r="FC316" s="7"/>
      <c r="FD316" s="7"/>
      <c r="FE316" s="7"/>
      <c r="FF316" s="7"/>
      <c r="FG316" s="7"/>
      <c r="FH316" s="2"/>
      <c r="FI316" s="2"/>
      <c r="FJ316" s="2"/>
      <c r="FK316" s="2"/>
      <c r="FL316" s="2"/>
      <c r="FM316" s="2"/>
      <c r="FN316" s="7"/>
      <c r="FO316" s="7"/>
      <c r="FP316" s="7"/>
      <c r="FQ316" s="88"/>
      <c r="FR316" s="7"/>
      <c r="FS316" s="7"/>
      <c r="FT316" s="7"/>
      <c r="FU316" s="7"/>
      <c r="FV316" s="7"/>
      <c r="FW316" s="7"/>
      <c r="FX316" s="7"/>
      <c r="FY316" s="7"/>
      <c r="FZ316" s="7"/>
      <c r="GA316" s="7"/>
      <c r="GB316" s="7"/>
      <c r="GC316" s="7"/>
      <c r="GD316" s="7"/>
      <c r="GE316" s="7"/>
      <c r="GF316" s="7"/>
      <c r="GG316" s="7"/>
      <c r="GH316" s="7"/>
      <c r="GI316" s="7"/>
      <c r="GJ316" s="7"/>
      <c r="GK316" s="7"/>
      <c r="GL316" s="7"/>
      <c r="GM316" s="7"/>
      <c r="GN316" s="7"/>
      <c r="GO316" s="7"/>
      <c r="GP316" s="7"/>
      <c r="GQ316" s="7"/>
      <c r="GR316" s="7"/>
      <c r="GS316" s="7"/>
      <c r="GT316" s="7"/>
      <c r="GU316" s="7"/>
      <c r="GV316" s="7"/>
      <c r="GW316" s="7"/>
      <c r="GX316" s="7"/>
      <c r="GY316" s="7"/>
      <c r="GZ316" s="7"/>
      <c r="HA316" s="7"/>
      <c r="HB316" s="7"/>
      <c r="HC316" s="7"/>
      <c r="HD316" s="7"/>
      <c r="HE316" s="7"/>
      <c r="HF316" s="7"/>
      <c r="HG316" s="7"/>
      <c r="HH316" s="7"/>
      <c r="HI316" s="7"/>
      <c r="HJ316" s="7"/>
      <c r="HK316" s="7"/>
      <c r="HL316" s="7"/>
      <c r="HM316" s="7"/>
      <c r="HN316" s="7"/>
      <c r="HO316" s="7"/>
      <c r="HP316" s="7"/>
      <c r="HQ316" s="7"/>
      <c r="HR316" s="7"/>
      <c r="HS316" s="7"/>
      <c r="HT316" s="7"/>
      <c r="HU316" s="7"/>
      <c r="HV316" s="7"/>
      <c r="HW316" s="7"/>
      <c r="HX316" s="7"/>
      <c r="HY316" s="7"/>
      <c r="HZ316" s="7"/>
      <c r="IA316" s="7"/>
      <c r="IB316" s="7"/>
      <c r="IC316" s="7"/>
      <c r="ID316" s="7"/>
      <c r="IE316" s="7"/>
      <c r="IF316" s="7"/>
      <c r="IG316" s="7"/>
      <c r="IH316" s="7"/>
      <c r="II316" s="7"/>
      <c r="IJ316" s="7"/>
      <c r="IK316" s="7"/>
      <c r="IL316" s="7"/>
      <c r="IM316" s="7"/>
      <c r="IN316" s="7"/>
      <c r="IO316" s="7"/>
      <c r="IP316" s="7"/>
      <c r="IQ316" s="7"/>
      <c r="IR316" s="7"/>
      <c r="IS316" s="7"/>
      <c r="IT316" s="7"/>
      <c r="IU316" s="7"/>
      <c r="IV316" s="7"/>
      <c r="IW316" s="7"/>
      <c r="IX316" s="7"/>
      <c r="IY316" s="7"/>
      <c r="IZ316" s="7"/>
      <c r="JA316" s="7"/>
      <c r="JB316" s="7"/>
      <c r="JC316" s="7"/>
      <c r="JD316" s="7"/>
      <c r="JE316" s="7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5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7"/>
      <c r="EQ317" s="7"/>
      <c r="ER317" s="7"/>
      <c r="ES317" s="88"/>
      <c r="ET317" s="7"/>
      <c r="EU317" s="7"/>
      <c r="EV317" s="7"/>
      <c r="EW317" s="7"/>
      <c r="EX317" s="7"/>
      <c r="EY317" s="7"/>
      <c r="EZ317" s="7"/>
      <c r="FA317" s="7"/>
      <c r="FB317" s="7"/>
      <c r="FC317" s="7"/>
      <c r="FD317" s="7"/>
      <c r="FE317" s="7"/>
      <c r="FF317" s="7"/>
      <c r="FG317" s="7"/>
      <c r="FH317" s="2"/>
      <c r="FI317" s="2"/>
      <c r="FJ317" s="2"/>
      <c r="FK317" s="2"/>
      <c r="FL317" s="2"/>
      <c r="FM317" s="2"/>
      <c r="FN317" s="7"/>
      <c r="FO317" s="7"/>
      <c r="FP317" s="7"/>
      <c r="FQ317" s="88"/>
      <c r="FR317" s="7"/>
      <c r="FS317" s="7"/>
      <c r="FT317" s="7"/>
      <c r="FU317" s="7"/>
      <c r="FV317" s="7"/>
      <c r="FW317" s="7"/>
      <c r="FX317" s="7"/>
      <c r="FY317" s="7"/>
      <c r="FZ317" s="7"/>
      <c r="GA317" s="7"/>
      <c r="GB317" s="7"/>
      <c r="GC317" s="7"/>
      <c r="GD317" s="7"/>
      <c r="GE317" s="7"/>
      <c r="GF317" s="7"/>
      <c r="GG317" s="7"/>
      <c r="GH317" s="7"/>
      <c r="GI317" s="7"/>
      <c r="GJ317" s="7"/>
      <c r="GK317" s="7"/>
      <c r="GL317" s="7"/>
      <c r="GM317" s="7"/>
      <c r="GN317" s="7"/>
      <c r="GO317" s="7"/>
      <c r="GP317" s="7"/>
      <c r="GQ317" s="7"/>
      <c r="GR317" s="7"/>
      <c r="GS317" s="7"/>
      <c r="GT317" s="7"/>
      <c r="GU317" s="7"/>
      <c r="GV317" s="7"/>
      <c r="GW317" s="7"/>
      <c r="GX317" s="7"/>
      <c r="GY317" s="7"/>
      <c r="GZ317" s="7"/>
      <c r="HA317" s="7"/>
      <c r="HB317" s="7"/>
      <c r="HC317" s="7"/>
      <c r="HD317" s="7"/>
      <c r="HE317" s="7"/>
      <c r="HF317" s="7"/>
      <c r="HG317" s="7"/>
      <c r="HH317" s="7"/>
      <c r="HI317" s="7"/>
      <c r="HJ317" s="7"/>
      <c r="HK317" s="7"/>
      <c r="HL317" s="7"/>
      <c r="HM317" s="7"/>
      <c r="HN317" s="7"/>
      <c r="HO317" s="7"/>
      <c r="HP317" s="7"/>
      <c r="HQ317" s="7"/>
      <c r="HR317" s="7"/>
      <c r="HS317" s="7"/>
      <c r="HT317" s="7"/>
      <c r="HU317" s="7"/>
      <c r="HV317" s="7"/>
      <c r="HW317" s="7"/>
      <c r="HX317" s="7"/>
      <c r="HY317" s="7"/>
      <c r="HZ317" s="7"/>
      <c r="IA317" s="7"/>
      <c r="IB317" s="7"/>
      <c r="IC317" s="7"/>
      <c r="ID317" s="7"/>
      <c r="IE317" s="7"/>
      <c r="IF317" s="7"/>
      <c r="IG317" s="7"/>
      <c r="IH317" s="7"/>
      <c r="II317" s="7"/>
      <c r="IJ317" s="7"/>
      <c r="IK317" s="7"/>
      <c r="IL317" s="7"/>
      <c r="IM317" s="7"/>
      <c r="IN317" s="7"/>
      <c r="IO317" s="7"/>
      <c r="IP317" s="7"/>
      <c r="IQ317" s="7"/>
      <c r="IR317" s="7"/>
      <c r="IS317" s="7"/>
      <c r="IT317" s="7"/>
      <c r="IU317" s="7"/>
      <c r="IV317" s="7"/>
      <c r="IW317" s="7"/>
      <c r="IX317" s="7"/>
      <c r="IY317" s="7"/>
      <c r="IZ317" s="7"/>
      <c r="JA317" s="7"/>
      <c r="JB317" s="7"/>
      <c r="JC317" s="7"/>
      <c r="JD317" s="7"/>
      <c r="JE317" s="7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5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7"/>
      <c r="EQ318" s="7"/>
      <c r="ER318" s="7"/>
      <c r="ES318" s="88"/>
      <c r="ET318" s="7"/>
      <c r="EU318" s="7"/>
      <c r="EV318" s="7"/>
      <c r="EW318" s="7"/>
      <c r="EX318" s="7"/>
      <c r="EY318" s="7"/>
      <c r="EZ318" s="7"/>
      <c r="FA318" s="7"/>
      <c r="FB318" s="7"/>
      <c r="FC318" s="7"/>
      <c r="FD318" s="7"/>
      <c r="FE318" s="7"/>
      <c r="FF318" s="7"/>
      <c r="FG318" s="7"/>
      <c r="FH318" s="2"/>
      <c r="FI318" s="2"/>
      <c r="FJ318" s="2"/>
      <c r="FK318" s="2"/>
      <c r="FL318" s="2"/>
      <c r="FM318" s="2"/>
      <c r="FN318" s="7"/>
      <c r="FO318" s="7"/>
      <c r="FP318" s="7"/>
      <c r="FQ318" s="88"/>
      <c r="FR318" s="7"/>
      <c r="FS318" s="7"/>
      <c r="FT318" s="7"/>
      <c r="FU318" s="7"/>
      <c r="FV318" s="7"/>
      <c r="FW318" s="7"/>
      <c r="FX318" s="7"/>
      <c r="FY318" s="7"/>
      <c r="FZ318" s="7"/>
      <c r="GA318" s="7"/>
      <c r="GB318" s="7"/>
      <c r="GC318" s="7"/>
      <c r="GD318" s="7"/>
      <c r="GE318" s="7"/>
      <c r="GF318" s="7"/>
      <c r="GG318" s="7"/>
      <c r="GH318" s="7"/>
      <c r="GI318" s="7"/>
      <c r="GJ318" s="7"/>
      <c r="GK318" s="7"/>
      <c r="GL318" s="7"/>
      <c r="GM318" s="7"/>
      <c r="GN318" s="7"/>
      <c r="GO318" s="7"/>
      <c r="GP318" s="7"/>
      <c r="GQ318" s="7"/>
      <c r="GR318" s="7"/>
      <c r="GS318" s="7"/>
      <c r="GT318" s="7"/>
      <c r="GU318" s="7"/>
      <c r="GV318" s="7"/>
      <c r="GW318" s="7"/>
      <c r="GX318" s="7"/>
      <c r="GY318" s="7"/>
      <c r="GZ318" s="7"/>
      <c r="HA318" s="7"/>
      <c r="HB318" s="7"/>
      <c r="HC318" s="7"/>
      <c r="HD318" s="7"/>
      <c r="HE318" s="7"/>
      <c r="HF318" s="7"/>
      <c r="HG318" s="7"/>
      <c r="HH318" s="7"/>
      <c r="HI318" s="7"/>
      <c r="HJ318" s="7"/>
      <c r="HK318" s="7"/>
      <c r="HL318" s="7"/>
      <c r="HM318" s="7"/>
      <c r="HN318" s="7"/>
      <c r="HO318" s="7"/>
      <c r="HP318" s="7"/>
      <c r="HQ318" s="7"/>
      <c r="HR318" s="7"/>
      <c r="HS318" s="7"/>
      <c r="HT318" s="7"/>
      <c r="HU318" s="7"/>
      <c r="HV318" s="7"/>
      <c r="HW318" s="7"/>
      <c r="HX318" s="7"/>
      <c r="HY318" s="7"/>
      <c r="HZ318" s="7"/>
      <c r="IA318" s="7"/>
      <c r="IB318" s="7"/>
      <c r="IC318" s="7"/>
      <c r="ID318" s="7"/>
      <c r="IE318" s="7"/>
      <c r="IF318" s="7"/>
      <c r="IG318" s="7"/>
      <c r="IH318" s="7"/>
      <c r="II318" s="7"/>
      <c r="IJ318" s="7"/>
      <c r="IK318" s="7"/>
      <c r="IL318" s="7"/>
      <c r="IM318" s="7"/>
      <c r="IN318" s="7"/>
      <c r="IO318" s="7"/>
      <c r="IP318" s="7"/>
      <c r="IQ318" s="7"/>
      <c r="IR318" s="7"/>
      <c r="IS318" s="7"/>
      <c r="IT318" s="7"/>
      <c r="IU318" s="7"/>
      <c r="IV318" s="7"/>
      <c r="IW318" s="7"/>
      <c r="IX318" s="7"/>
      <c r="IY318" s="7"/>
      <c r="IZ318" s="7"/>
      <c r="JA318" s="7"/>
      <c r="JB318" s="7"/>
      <c r="JC318" s="7"/>
      <c r="JD318" s="7"/>
      <c r="JE318" s="7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5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7"/>
      <c r="EQ319" s="7"/>
      <c r="ER319" s="7"/>
      <c r="ES319" s="88"/>
      <c r="ET319" s="7"/>
      <c r="EU319" s="7"/>
      <c r="EV319" s="7"/>
      <c r="EW319" s="7"/>
      <c r="EX319" s="7"/>
      <c r="EY319" s="7"/>
      <c r="EZ319" s="7"/>
      <c r="FA319" s="7"/>
      <c r="FB319" s="7"/>
      <c r="FC319" s="7"/>
      <c r="FD319" s="7"/>
      <c r="FE319" s="7"/>
      <c r="FF319" s="7"/>
      <c r="FG319" s="7"/>
      <c r="FH319" s="2"/>
      <c r="FI319" s="2"/>
      <c r="FJ319" s="2"/>
      <c r="FK319" s="2"/>
      <c r="FL319" s="2"/>
      <c r="FM319" s="2"/>
      <c r="FN319" s="7"/>
      <c r="FO319" s="7"/>
      <c r="FP319" s="7"/>
      <c r="FQ319" s="88"/>
      <c r="FR319" s="7"/>
      <c r="FS319" s="7"/>
      <c r="FT319" s="7"/>
      <c r="FU319" s="7"/>
      <c r="FV319" s="7"/>
      <c r="FW319" s="7"/>
      <c r="FX319" s="7"/>
      <c r="FY319" s="7"/>
      <c r="FZ319" s="7"/>
      <c r="GA319" s="7"/>
      <c r="GB319" s="7"/>
      <c r="GC319" s="7"/>
      <c r="GD319" s="7"/>
      <c r="GE319" s="7"/>
      <c r="GF319" s="7"/>
      <c r="GG319" s="7"/>
      <c r="GH319" s="7"/>
      <c r="GI319" s="7"/>
      <c r="GJ319" s="7"/>
      <c r="GK319" s="7"/>
      <c r="GL319" s="7"/>
      <c r="GM319" s="7"/>
      <c r="GN319" s="7"/>
      <c r="GO319" s="7"/>
      <c r="GP319" s="7"/>
      <c r="GQ319" s="7"/>
      <c r="GR319" s="7"/>
      <c r="GS319" s="7"/>
      <c r="GT319" s="7"/>
      <c r="GU319" s="7"/>
      <c r="GV319" s="7"/>
      <c r="GW319" s="7"/>
      <c r="GX319" s="7"/>
      <c r="GY319" s="7"/>
      <c r="GZ319" s="7"/>
      <c r="HA319" s="7"/>
      <c r="HB319" s="7"/>
      <c r="HC319" s="7"/>
      <c r="HD319" s="7"/>
      <c r="HE319" s="7"/>
      <c r="HF319" s="7"/>
      <c r="HG319" s="7"/>
      <c r="HH319" s="7"/>
      <c r="HI319" s="7"/>
      <c r="HJ319" s="7"/>
      <c r="HK319" s="7"/>
      <c r="HL319" s="7"/>
      <c r="HM319" s="7"/>
      <c r="HN319" s="7"/>
      <c r="HO319" s="7"/>
      <c r="HP319" s="7"/>
      <c r="HQ319" s="7"/>
      <c r="HR319" s="7"/>
      <c r="HS319" s="7"/>
      <c r="HT319" s="7"/>
      <c r="HU319" s="7"/>
      <c r="HV319" s="7"/>
      <c r="HW319" s="7"/>
      <c r="HX319" s="7"/>
      <c r="HY319" s="7"/>
      <c r="HZ319" s="7"/>
      <c r="IA319" s="7"/>
      <c r="IB319" s="7"/>
      <c r="IC319" s="7"/>
      <c r="ID319" s="7"/>
      <c r="IE319" s="7"/>
      <c r="IF319" s="7"/>
      <c r="IG319" s="7"/>
      <c r="IH319" s="7"/>
      <c r="II319" s="7"/>
      <c r="IJ319" s="7"/>
      <c r="IK319" s="7"/>
      <c r="IL319" s="7"/>
      <c r="IM319" s="7"/>
      <c r="IN319" s="7"/>
      <c r="IO319" s="7"/>
      <c r="IP319" s="7"/>
      <c r="IQ319" s="7"/>
      <c r="IR319" s="7"/>
      <c r="IS319" s="7"/>
      <c r="IT319" s="7"/>
      <c r="IU319" s="7"/>
      <c r="IV319" s="7"/>
      <c r="IW319" s="7"/>
      <c r="IX319" s="7"/>
      <c r="IY319" s="7"/>
      <c r="IZ319" s="7"/>
      <c r="JA319" s="7"/>
      <c r="JB319" s="7"/>
      <c r="JC319" s="7"/>
      <c r="JD319" s="7"/>
      <c r="JE319" s="7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5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7"/>
      <c r="EQ320" s="7"/>
      <c r="ER320" s="7"/>
      <c r="ES320" s="88"/>
      <c r="ET320" s="7"/>
      <c r="EU320" s="7"/>
      <c r="EV320" s="7"/>
      <c r="EW320" s="7"/>
      <c r="EX320" s="7"/>
      <c r="EY320" s="7"/>
      <c r="EZ320" s="7"/>
      <c r="FA320" s="7"/>
      <c r="FB320" s="7"/>
      <c r="FC320" s="7"/>
      <c r="FD320" s="7"/>
      <c r="FE320" s="7"/>
      <c r="FF320" s="7"/>
      <c r="FG320" s="7"/>
      <c r="FH320" s="2"/>
      <c r="FI320" s="2"/>
      <c r="FJ320" s="2"/>
      <c r="FK320" s="2"/>
      <c r="FL320" s="2"/>
      <c r="FM320" s="2"/>
      <c r="FN320" s="7"/>
      <c r="FO320" s="7"/>
      <c r="FP320" s="7"/>
      <c r="FQ320" s="88"/>
      <c r="FR320" s="7"/>
      <c r="FS320" s="7"/>
      <c r="FT320" s="7"/>
      <c r="FU320" s="7"/>
      <c r="FV320" s="7"/>
      <c r="FW320" s="7"/>
      <c r="FX320" s="7"/>
      <c r="FY320" s="7"/>
      <c r="FZ320" s="7"/>
      <c r="GA320" s="7"/>
      <c r="GB320" s="7"/>
      <c r="GC320" s="7"/>
      <c r="GD320" s="7"/>
      <c r="GE320" s="7"/>
      <c r="GF320" s="7"/>
      <c r="GG320" s="7"/>
      <c r="GH320" s="7"/>
      <c r="GI320" s="7"/>
      <c r="GJ320" s="7"/>
      <c r="GK320" s="7"/>
      <c r="GL320" s="7"/>
      <c r="GM320" s="7"/>
      <c r="GN320" s="7"/>
      <c r="GO320" s="7"/>
      <c r="GP320" s="7"/>
      <c r="GQ320" s="7"/>
      <c r="GR320" s="7"/>
      <c r="GS320" s="7"/>
      <c r="GT320" s="7"/>
      <c r="GU320" s="7"/>
      <c r="GV320" s="7"/>
      <c r="GW320" s="7"/>
      <c r="GX320" s="7"/>
      <c r="GY320" s="7"/>
      <c r="GZ320" s="7"/>
      <c r="HA320" s="7"/>
      <c r="HB320" s="7"/>
      <c r="HC320" s="7"/>
      <c r="HD320" s="7"/>
      <c r="HE320" s="7"/>
      <c r="HF320" s="7"/>
      <c r="HG320" s="7"/>
      <c r="HH320" s="7"/>
      <c r="HI320" s="7"/>
      <c r="HJ320" s="7"/>
      <c r="HK320" s="7"/>
      <c r="HL320" s="7"/>
      <c r="HM320" s="7"/>
      <c r="HN320" s="7"/>
      <c r="HO320" s="7"/>
      <c r="HP320" s="7"/>
      <c r="HQ320" s="7"/>
      <c r="HR320" s="7"/>
      <c r="HS320" s="7"/>
      <c r="HT320" s="7"/>
      <c r="HU320" s="7"/>
      <c r="HV320" s="7"/>
      <c r="HW320" s="7"/>
      <c r="HX320" s="7"/>
      <c r="HY320" s="7"/>
      <c r="HZ320" s="7"/>
      <c r="IA320" s="7"/>
      <c r="IB320" s="7"/>
      <c r="IC320" s="7"/>
      <c r="ID320" s="7"/>
      <c r="IE320" s="7"/>
      <c r="IF320" s="7"/>
      <c r="IG320" s="7"/>
      <c r="IH320" s="7"/>
      <c r="II320" s="7"/>
      <c r="IJ320" s="7"/>
      <c r="IK320" s="7"/>
      <c r="IL320" s="7"/>
      <c r="IM320" s="7"/>
      <c r="IN320" s="7"/>
      <c r="IO320" s="7"/>
      <c r="IP320" s="7"/>
      <c r="IQ320" s="7"/>
      <c r="IR320" s="7"/>
      <c r="IS320" s="7"/>
      <c r="IT320" s="7"/>
      <c r="IU320" s="7"/>
      <c r="IV320" s="7"/>
      <c r="IW320" s="7"/>
      <c r="IX320" s="7"/>
      <c r="IY320" s="7"/>
      <c r="IZ320" s="7"/>
      <c r="JA320" s="7"/>
      <c r="JB320" s="7"/>
      <c r="JC320" s="7"/>
      <c r="JD320" s="7"/>
      <c r="JE320" s="7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5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7"/>
      <c r="EQ321" s="7"/>
      <c r="ER321" s="7"/>
      <c r="ES321" s="88"/>
      <c r="ET321" s="7"/>
      <c r="EU321" s="7"/>
      <c r="EV321" s="7"/>
      <c r="EW321" s="7"/>
      <c r="EX321" s="7"/>
      <c r="EY321" s="7"/>
      <c r="EZ321" s="7"/>
      <c r="FA321" s="7"/>
      <c r="FB321" s="7"/>
      <c r="FC321" s="7"/>
      <c r="FD321" s="7"/>
      <c r="FE321" s="7"/>
      <c r="FF321" s="7"/>
      <c r="FG321" s="7"/>
      <c r="FH321" s="2"/>
      <c r="FI321" s="2"/>
      <c r="FJ321" s="2"/>
      <c r="FK321" s="2"/>
      <c r="FL321" s="2"/>
      <c r="FM321" s="2"/>
      <c r="FN321" s="7"/>
      <c r="FO321" s="7"/>
      <c r="FP321" s="7"/>
      <c r="FQ321" s="88"/>
      <c r="FR321" s="7"/>
      <c r="FS321" s="7"/>
      <c r="FT321" s="7"/>
      <c r="FU321" s="7"/>
      <c r="FV321" s="7"/>
      <c r="FW321" s="7"/>
      <c r="FX321" s="7"/>
      <c r="FY321" s="7"/>
      <c r="FZ321" s="7"/>
      <c r="GA321" s="7"/>
      <c r="GB321" s="7"/>
      <c r="GC321" s="7"/>
      <c r="GD321" s="7"/>
      <c r="GE321" s="7"/>
      <c r="GF321" s="7"/>
      <c r="GG321" s="7"/>
      <c r="GH321" s="7"/>
      <c r="GI321" s="7"/>
      <c r="GJ321" s="7"/>
      <c r="GK321" s="7"/>
      <c r="GL321" s="7"/>
      <c r="GM321" s="7"/>
      <c r="GN321" s="7"/>
      <c r="GO321" s="7"/>
      <c r="GP321" s="7"/>
      <c r="GQ321" s="7"/>
      <c r="GR321" s="7"/>
      <c r="GS321" s="7"/>
      <c r="GT321" s="7"/>
      <c r="GU321" s="7"/>
      <c r="GV321" s="7"/>
      <c r="GW321" s="7"/>
      <c r="GX321" s="7"/>
      <c r="GY321" s="7"/>
      <c r="GZ321" s="7"/>
      <c r="HA321" s="7"/>
      <c r="HB321" s="7"/>
      <c r="HC321" s="7"/>
      <c r="HD321" s="7"/>
      <c r="HE321" s="7"/>
      <c r="HF321" s="7"/>
      <c r="HG321" s="7"/>
      <c r="HH321" s="7"/>
      <c r="HI321" s="7"/>
      <c r="HJ321" s="7"/>
      <c r="HK321" s="7"/>
      <c r="HL321" s="7"/>
      <c r="HM321" s="7"/>
      <c r="HN321" s="7"/>
      <c r="HO321" s="7"/>
      <c r="HP321" s="7"/>
      <c r="HQ321" s="7"/>
      <c r="HR321" s="7"/>
      <c r="HS321" s="7"/>
      <c r="HT321" s="7"/>
      <c r="HU321" s="7"/>
      <c r="HV321" s="7"/>
      <c r="HW321" s="7"/>
      <c r="HX321" s="7"/>
      <c r="HY321" s="7"/>
      <c r="HZ321" s="7"/>
      <c r="IA321" s="7"/>
      <c r="IB321" s="7"/>
      <c r="IC321" s="7"/>
      <c r="ID321" s="7"/>
      <c r="IE321" s="7"/>
      <c r="IF321" s="7"/>
      <c r="IG321" s="7"/>
      <c r="IH321" s="7"/>
      <c r="II321" s="7"/>
      <c r="IJ321" s="7"/>
      <c r="IK321" s="7"/>
      <c r="IL321" s="7"/>
      <c r="IM321" s="7"/>
      <c r="IN321" s="7"/>
      <c r="IO321" s="7"/>
      <c r="IP321" s="7"/>
      <c r="IQ321" s="7"/>
      <c r="IR321" s="7"/>
      <c r="IS321" s="7"/>
      <c r="IT321" s="7"/>
      <c r="IU321" s="7"/>
      <c r="IV321" s="7"/>
      <c r="IW321" s="7"/>
      <c r="IX321" s="7"/>
      <c r="IY321" s="7"/>
      <c r="IZ321" s="7"/>
      <c r="JA321" s="7"/>
      <c r="JB321" s="7"/>
      <c r="JC321" s="7"/>
      <c r="JD321" s="7"/>
      <c r="JE321" s="7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5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7"/>
      <c r="EQ322" s="7"/>
      <c r="ER322" s="7"/>
      <c r="ES322" s="88"/>
      <c r="ET322" s="7"/>
      <c r="EU322" s="7"/>
      <c r="EV322" s="7"/>
      <c r="EW322" s="7"/>
      <c r="EX322" s="7"/>
      <c r="EY322" s="7"/>
      <c r="EZ322" s="7"/>
      <c r="FA322" s="7"/>
      <c r="FB322" s="7"/>
      <c r="FC322" s="7"/>
      <c r="FD322" s="7"/>
      <c r="FE322" s="7"/>
      <c r="FF322" s="7"/>
      <c r="FG322" s="7"/>
      <c r="FH322" s="2"/>
      <c r="FI322" s="2"/>
      <c r="FJ322" s="2"/>
      <c r="FK322" s="2"/>
      <c r="FL322" s="2"/>
      <c r="FM322" s="2"/>
      <c r="FN322" s="7"/>
      <c r="FO322" s="7"/>
      <c r="FP322" s="7"/>
      <c r="FQ322" s="88"/>
      <c r="FR322" s="7"/>
      <c r="FS322" s="7"/>
      <c r="FT322" s="7"/>
      <c r="FU322" s="7"/>
      <c r="FV322" s="7"/>
      <c r="FW322" s="7"/>
      <c r="FX322" s="7"/>
      <c r="FY322" s="7"/>
      <c r="FZ322" s="7"/>
      <c r="GA322" s="7"/>
      <c r="GB322" s="7"/>
      <c r="GC322" s="7"/>
      <c r="GD322" s="7"/>
      <c r="GE322" s="7"/>
      <c r="GF322" s="7"/>
      <c r="GG322" s="7"/>
      <c r="GH322" s="7"/>
      <c r="GI322" s="7"/>
      <c r="GJ322" s="7"/>
      <c r="GK322" s="7"/>
      <c r="GL322" s="7"/>
      <c r="GM322" s="7"/>
      <c r="GN322" s="7"/>
      <c r="GO322" s="7"/>
      <c r="GP322" s="7"/>
      <c r="GQ322" s="7"/>
      <c r="GR322" s="7"/>
      <c r="GS322" s="7"/>
      <c r="GT322" s="7"/>
      <c r="GU322" s="7"/>
      <c r="GV322" s="7"/>
      <c r="GW322" s="7"/>
      <c r="GX322" s="7"/>
      <c r="GY322" s="7"/>
      <c r="GZ322" s="7"/>
      <c r="HA322" s="7"/>
      <c r="HB322" s="7"/>
      <c r="HC322" s="7"/>
      <c r="HD322" s="7"/>
      <c r="HE322" s="7"/>
      <c r="HF322" s="7"/>
      <c r="HG322" s="7"/>
      <c r="HH322" s="7"/>
      <c r="HI322" s="7"/>
      <c r="HJ322" s="7"/>
      <c r="HK322" s="7"/>
      <c r="HL322" s="7"/>
      <c r="HM322" s="7"/>
      <c r="HN322" s="7"/>
      <c r="HO322" s="7"/>
      <c r="HP322" s="7"/>
      <c r="HQ322" s="7"/>
      <c r="HR322" s="7"/>
      <c r="HS322" s="7"/>
      <c r="HT322" s="7"/>
      <c r="HU322" s="7"/>
      <c r="HV322" s="7"/>
      <c r="HW322" s="7"/>
      <c r="HX322" s="7"/>
      <c r="HY322" s="7"/>
      <c r="HZ322" s="7"/>
      <c r="IA322" s="7"/>
      <c r="IB322" s="7"/>
      <c r="IC322" s="7"/>
      <c r="ID322" s="7"/>
      <c r="IE322" s="7"/>
      <c r="IF322" s="7"/>
      <c r="IG322" s="7"/>
      <c r="IH322" s="7"/>
      <c r="II322" s="7"/>
      <c r="IJ322" s="7"/>
      <c r="IK322" s="7"/>
      <c r="IL322" s="7"/>
      <c r="IM322" s="7"/>
      <c r="IN322" s="7"/>
      <c r="IO322" s="7"/>
      <c r="IP322" s="7"/>
      <c r="IQ322" s="7"/>
      <c r="IR322" s="7"/>
      <c r="IS322" s="7"/>
      <c r="IT322" s="7"/>
      <c r="IU322" s="7"/>
      <c r="IV322" s="7"/>
      <c r="IW322" s="7"/>
      <c r="IX322" s="7"/>
      <c r="IY322" s="7"/>
      <c r="IZ322" s="7"/>
      <c r="JA322" s="7"/>
      <c r="JB322" s="7"/>
      <c r="JC322" s="7"/>
      <c r="JD322" s="7"/>
      <c r="JE322" s="7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5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7"/>
      <c r="EQ323" s="7"/>
      <c r="ER323" s="7"/>
      <c r="ES323" s="88"/>
      <c r="ET323" s="7"/>
      <c r="EU323" s="7"/>
      <c r="EV323" s="7"/>
      <c r="EW323" s="7"/>
      <c r="EX323" s="7"/>
      <c r="EY323" s="7"/>
      <c r="EZ323" s="7"/>
      <c r="FA323" s="7"/>
      <c r="FB323" s="7"/>
      <c r="FC323" s="7"/>
      <c r="FD323" s="7"/>
      <c r="FE323" s="7"/>
      <c r="FF323" s="7"/>
      <c r="FG323" s="7"/>
      <c r="FH323" s="2"/>
      <c r="FI323" s="2"/>
      <c r="FJ323" s="2"/>
      <c r="FK323" s="2"/>
      <c r="FL323" s="2"/>
      <c r="FM323" s="2"/>
      <c r="FN323" s="7"/>
      <c r="FO323" s="7"/>
      <c r="FP323" s="7"/>
      <c r="FQ323" s="88"/>
      <c r="FR323" s="7"/>
      <c r="FS323" s="7"/>
      <c r="FT323" s="7"/>
      <c r="FU323" s="7"/>
      <c r="FV323" s="7"/>
      <c r="FW323" s="7"/>
      <c r="FX323" s="7"/>
      <c r="FY323" s="7"/>
      <c r="FZ323" s="7"/>
      <c r="GA323" s="7"/>
      <c r="GB323" s="7"/>
      <c r="GC323" s="7"/>
      <c r="GD323" s="7"/>
      <c r="GE323" s="7"/>
      <c r="GF323" s="7"/>
      <c r="GG323" s="7"/>
      <c r="GH323" s="7"/>
      <c r="GI323" s="7"/>
      <c r="GJ323" s="7"/>
      <c r="GK323" s="7"/>
      <c r="GL323" s="7"/>
      <c r="GM323" s="7"/>
      <c r="GN323" s="7"/>
      <c r="GO323" s="7"/>
      <c r="GP323" s="7"/>
      <c r="GQ323" s="7"/>
      <c r="GR323" s="7"/>
      <c r="GS323" s="7"/>
      <c r="GT323" s="7"/>
      <c r="GU323" s="7"/>
      <c r="GV323" s="7"/>
      <c r="GW323" s="7"/>
      <c r="GX323" s="7"/>
      <c r="GY323" s="7"/>
      <c r="GZ323" s="7"/>
      <c r="HA323" s="7"/>
      <c r="HB323" s="7"/>
      <c r="HC323" s="7"/>
      <c r="HD323" s="7"/>
      <c r="HE323" s="7"/>
      <c r="HF323" s="7"/>
      <c r="HG323" s="7"/>
      <c r="HH323" s="7"/>
      <c r="HI323" s="7"/>
      <c r="HJ323" s="7"/>
      <c r="HK323" s="7"/>
      <c r="HL323" s="7"/>
      <c r="HM323" s="7"/>
      <c r="HN323" s="7"/>
      <c r="HO323" s="7"/>
      <c r="HP323" s="7"/>
      <c r="HQ323" s="7"/>
      <c r="HR323" s="7"/>
      <c r="HS323" s="7"/>
      <c r="HT323" s="7"/>
      <c r="HU323" s="7"/>
      <c r="HV323" s="7"/>
      <c r="HW323" s="7"/>
      <c r="HX323" s="7"/>
      <c r="HY323" s="7"/>
      <c r="HZ323" s="7"/>
      <c r="IA323" s="7"/>
      <c r="IB323" s="7"/>
      <c r="IC323" s="7"/>
      <c r="ID323" s="7"/>
      <c r="IE323" s="7"/>
      <c r="IF323" s="7"/>
      <c r="IG323" s="7"/>
      <c r="IH323" s="7"/>
      <c r="II323" s="7"/>
      <c r="IJ323" s="7"/>
      <c r="IK323" s="7"/>
      <c r="IL323" s="7"/>
      <c r="IM323" s="7"/>
      <c r="IN323" s="7"/>
      <c r="IO323" s="7"/>
      <c r="IP323" s="7"/>
      <c r="IQ323" s="7"/>
      <c r="IR323" s="7"/>
      <c r="IS323" s="7"/>
      <c r="IT323" s="7"/>
      <c r="IU323" s="7"/>
      <c r="IV323" s="7"/>
      <c r="IW323" s="7"/>
      <c r="IX323" s="7"/>
      <c r="IY323" s="7"/>
      <c r="IZ323" s="7"/>
      <c r="JA323" s="7"/>
      <c r="JB323" s="7"/>
      <c r="JC323" s="7"/>
      <c r="JD323" s="7"/>
      <c r="JE323" s="7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5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7"/>
      <c r="EQ324" s="7"/>
      <c r="ER324" s="7"/>
      <c r="ES324" s="88"/>
      <c r="ET324" s="7"/>
      <c r="EU324" s="7"/>
      <c r="EV324" s="7"/>
      <c r="EW324" s="7"/>
      <c r="EX324" s="7"/>
      <c r="EY324" s="7"/>
      <c r="EZ324" s="7"/>
      <c r="FA324" s="7"/>
      <c r="FB324" s="7"/>
      <c r="FC324" s="7"/>
      <c r="FD324" s="7"/>
      <c r="FE324" s="7"/>
      <c r="FF324" s="7"/>
      <c r="FG324" s="7"/>
      <c r="FH324" s="2"/>
      <c r="FI324" s="2"/>
      <c r="FJ324" s="2"/>
      <c r="FK324" s="2"/>
      <c r="FL324" s="2"/>
      <c r="FM324" s="2"/>
      <c r="FN324" s="7"/>
      <c r="FO324" s="7"/>
      <c r="FP324" s="7"/>
      <c r="FQ324" s="88"/>
      <c r="FR324" s="7"/>
      <c r="FS324" s="7"/>
      <c r="FT324" s="7"/>
      <c r="FU324" s="7"/>
      <c r="FV324" s="7"/>
      <c r="FW324" s="7"/>
      <c r="FX324" s="7"/>
      <c r="FY324" s="7"/>
      <c r="FZ324" s="7"/>
      <c r="GA324" s="7"/>
      <c r="GB324" s="7"/>
      <c r="GC324" s="7"/>
      <c r="GD324" s="7"/>
      <c r="GE324" s="7"/>
      <c r="GF324" s="7"/>
      <c r="GG324" s="7"/>
      <c r="GH324" s="7"/>
      <c r="GI324" s="7"/>
      <c r="GJ324" s="7"/>
      <c r="GK324" s="7"/>
      <c r="GL324" s="7"/>
      <c r="GM324" s="7"/>
      <c r="GN324" s="7"/>
      <c r="GO324" s="7"/>
      <c r="GP324" s="7"/>
      <c r="GQ324" s="7"/>
      <c r="GR324" s="7"/>
      <c r="GS324" s="7"/>
      <c r="GT324" s="7"/>
      <c r="GU324" s="7"/>
      <c r="GV324" s="7"/>
      <c r="GW324" s="7"/>
      <c r="GX324" s="7"/>
      <c r="GY324" s="7"/>
      <c r="GZ324" s="7"/>
      <c r="HA324" s="7"/>
      <c r="HB324" s="7"/>
      <c r="HC324" s="7"/>
      <c r="HD324" s="7"/>
      <c r="HE324" s="7"/>
      <c r="HF324" s="7"/>
      <c r="HG324" s="7"/>
      <c r="HH324" s="7"/>
      <c r="HI324" s="7"/>
      <c r="HJ324" s="7"/>
      <c r="HK324" s="7"/>
      <c r="HL324" s="7"/>
      <c r="HM324" s="7"/>
      <c r="HN324" s="7"/>
      <c r="HO324" s="7"/>
      <c r="HP324" s="7"/>
      <c r="HQ324" s="7"/>
      <c r="HR324" s="7"/>
      <c r="HS324" s="7"/>
      <c r="HT324" s="7"/>
      <c r="HU324" s="7"/>
      <c r="HV324" s="7"/>
      <c r="HW324" s="7"/>
      <c r="HX324" s="7"/>
      <c r="HY324" s="7"/>
      <c r="HZ324" s="7"/>
      <c r="IA324" s="7"/>
      <c r="IB324" s="7"/>
      <c r="IC324" s="7"/>
      <c r="ID324" s="7"/>
      <c r="IE324" s="7"/>
      <c r="IF324" s="7"/>
      <c r="IG324" s="7"/>
      <c r="IH324" s="7"/>
      <c r="II324" s="7"/>
      <c r="IJ324" s="7"/>
      <c r="IK324" s="7"/>
      <c r="IL324" s="7"/>
      <c r="IM324" s="7"/>
      <c r="IN324" s="7"/>
      <c r="IO324" s="7"/>
      <c r="IP324" s="7"/>
      <c r="IQ324" s="7"/>
      <c r="IR324" s="7"/>
      <c r="IS324" s="7"/>
      <c r="IT324" s="7"/>
      <c r="IU324" s="7"/>
      <c r="IV324" s="7"/>
      <c r="IW324" s="7"/>
      <c r="IX324" s="7"/>
      <c r="IY324" s="7"/>
      <c r="IZ324" s="7"/>
      <c r="JA324" s="7"/>
      <c r="JB324" s="7"/>
      <c r="JC324" s="7"/>
      <c r="JD324" s="7"/>
      <c r="JE324" s="7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5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7"/>
      <c r="EQ325" s="7"/>
      <c r="ER325" s="7"/>
      <c r="ES325" s="88"/>
      <c r="ET325" s="7"/>
      <c r="EU325" s="7"/>
      <c r="EV325" s="7"/>
      <c r="EW325" s="7"/>
      <c r="EX325" s="7"/>
      <c r="EY325" s="7"/>
      <c r="EZ325" s="7"/>
      <c r="FA325" s="7"/>
      <c r="FB325" s="7"/>
      <c r="FC325" s="7"/>
      <c r="FD325" s="7"/>
      <c r="FE325" s="7"/>
      <c r="FF325" s="7"/>
      <c r="FG325" s="7"/>
      <c r="FH325" s="2"/>
      <c r="FI325" s="2"/>
      <c r="FJ325" s="2"/>
      <c r="FK325" s="2"/>
      <c r="FL325" s="2"/>
      <c r="FM325" s="2"/>
      <c r="FN325" s="7"/>
      <c r="FO325" s="7"/>
      <c r="FP325" s="7"/>
      <c r="FQ325" s="88"/>
      <c r="FR325" s="7"/>
      <c r="FS325" s="7"/>
      <c r="FT325" s="7"/>
      <c r="FU325" s="7"/>
      <c r="FV325" s="7"/>
      <c r="FW325" s="7"/>
      <c r="FX325" s="7"/>
      <c r="FY325" s="7"/>
      <c r="FZ325" s="7"/>
      <c r="GA325" s="7"/>
      <c r="GB325" s="7"/>
      <c r="GC325" s="7"/>
      <c r="GD325" s="7"/>
      <c r="GE325" s="7"/>
      <c r="GF325" s="7"/>
      <c r="GG325" s="7"/>
      <c r="GH325" s="7"/>
      <c r="GI325" s="7"/>
      <c r="GJ325" s="7"/>
      <c r="GK325" s="7"/>
      <c r="GL325" s="7"/>
      <c r="GM325" s="7"/>
      <c r="GN325" s="7"/>
      <c r="GO325" s="7"/>
      <c r="GP325" s="7"/>
      <c r="GQ325" s="7"/>
      <c r="GR325" s="7"/>
      <c r="GS325" s="7"/>
      <c r="GT325" s="7"/>
      <c r="GU325" s="7"/>
      <c r="GV325" s="7"/>
      <c r="GW325" s="7"/>
      <c r="GX325" s="7"/>
      <c r="GY325" s="7"/>
      <c r="GZ325" s="7"/>
      <c r="HA325" s="7"/>
      <c r="HB325" s="7"/>
      <c r="HC325" s="7"/>
      <c r="HD325" s="7"/>
      <c r="HE325" s="7"/>
      <c r="HF325" s="7"/>
      <c r="HG325" s="7"/>
      <c r="HH325" s="7"/>
      <c r="HI325" s="7"/>
      <c r="HJ325" s="7"/>
      <c r="HK325" s="7"/>
      <c r="HL325" s="7"/>
      <c r="HM325" s="7"/>
      <c r="HN325" s="7"/>
      <c r="HO325" s="7"/>
      <c r="HP325" s="7"/>
      <c r="HQ325" s="7"/>
      <c r="HR325" s="7"/>
      <c r="HS325" s="7"/>
      <c r="HT325" s="7"/>
      <c r="HU325" s="7"/>
      <c r="HV325" s="7"/>
      <c r="HW325" s="7"/>
      <c r="HX325" s="7"/>
      <c r="HY325" s="7"/>
      <c r="HZ325" s="7"/>
      <c r="IA325" s="7"/>
      <c r="IB325" s="7"/>
      <c r="IC325" s="7"/>
      <c r="ID325" s="7"/>
      <c r="IE325" s="7"/>
      <c r="IF325" s="7"/>
      <c r="IG325" s="7"/>
      <c r="IH325" s="7"/>
      <c r="II325" s="7"/>
      <c r="IJ325" s="7"/>
      <c r="IK325" s="7"/>
      <c r="IL325" s="7"/>
      <c r="IM325" s="7"/>
      <c r="IN325" s="7"/>
      <c r="IO325" s="7"/>
      <c r="IP325" s="7"/>
      <c r="IQ325" s="7"/>
      <c r="IR325" s="7"/>
      <c r="IS325" s="7"/>
      <c r="IT325" s="7"/>
      <c r="IU325" s="7"/>
      <c r="IV325" s="7"/>
      <c r="IW325" s="7"/>
      <c r="IX325" s="7"/>
      <c r="IY325" s="7"/>
      <c r="IZ325" s="7"/>
      <c r="JA325" s="7"/>
      <c r="JB325" s="7"/>
      <c r="JC325" s="7"/>
      <c r="JD325" s="7"/>
      <c r="JE325" s="7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5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7"/>
      <c r="EQ326" s="7"/>
      <c r="ER326" s="7"/>
      <c r="ES326" s="88"/>
      <c r="ET326" s="7"/>
      <c r="EU326" s="7"/>
      <c r="EV326" s="7"/>
      <c r="EW326" s="7"/>
      <c r="EX326" s="7"/>
      <c r="EY326" s="7"/>
      <c r="EZ326" s="7"/>
      <c r="FA326" s="7"/>
      <c r="FB326" s="7"/>
      <c r="FC326" s="7"/>
      <c r="FD326" s="7"/>
      <c r="FE326" s="7"/>
      <c r="FF326" s="7"/>
      <c r="FG326" s="7"/>
      <c r="FH326" s="2"/>
      <c r="FI326" s="2"/>
      <c r="FJ326" s="2"/>
      <c r="FK326" s="2"/>
      <c r="FL326" s="2"/>
      <c r="FM326" s="2"/>
      <c r="FN326" s="7"/>
      <c r="FO326" s="7"/>
      <c r="FP326" s="7"/>
      <c r="FQ326" s="88"/>
      <c r="FR326" s="7"/>
      <c r="FS326" s="7"/>
      <c r="FT326" s="7"/>
      <c r="FU326" s="7"/>
      <c r="FV326" s="7"/>
      <c r="FW326" s="7"/>
      <c r="FX326" s="7"/>
      <c r="FY326" s="7"/>
      <c r="FZ326" s="7"/>
      <c r="GA326" s="7"/>
      <c r="GB326" s="7"/>
      <c r="GC326" s="7"/>
      <c r="GD326" s="7"/>
      <c r="GE326" s="7"/>
      <c r="GF326" s="7"/>
      <c r="GG326" s="7"/>
      <c r="GH326" s="7"/>
      <c r="GI326" s="7"/>
      <c r="GJ326" s="7"/>
      <c r="GK326" s="7"/>
      <c r="GL326" s="7"/>
      <c r="GM326" s="7"/>
      <c r="GN326" s="7"/>
      <c r="GO326" s="7"/>
      <c r="GP326" s="7"/>
      <c r="GQ326" s="7"/>
      <c r="GR326" s="7"/>
      <c r="GS326" s="7"/>
      <c r="GT326" s="7"/>
      <c r="GU326" s="7"/>
      <c r="GV326" s="7"/>
      <c r="GW326" s="7"/>
      <c r="GX326" s="7"/>
      <c r="GY326" s="7"/>
      <c r="GZ326" s="7"/>
      <c r="HA326" s="7"/>
      <c r="HB326" s="7"/>
      <c r="HC326" s="7"/>
      <c r="HD326" s="7"/>
      <c r="HE326" s="7"/>
      <c r="HF326" s="7"/>
      <c r="HG326" s="7"/>
      <c r="HH326" s="7"/>
      <c r="HI326" s="7"/>
      <c r="HJ326" s="7"/>
      <c r="HK326" s="7"/>
      <c r="HL326" s="7"/>
      <c r="HM326" s="7"/>
      <c r="HN326" s="7"/>
      <c r="HO326" s="7"/>
      <c r="HP326" s="7"/>
      <c r="HQ326" s="7"/>
      <c r="HR326" s="7"/>
      <c r="HS326" s="7"/>
      <c r="HT326" s="7"/>
      <c r="HU326" s="7"/>
      <c r="HV326" s="7"/>
      <c r="HW326" s="7"/>
      <c r="HX326" s="7"/>
      <c r="HY326" s="7"/>
      <c r="HZ326" s="7"/>
      <c r="IA326" s="7"/>
      <c r="IB326" s="7"/>
      <c r="IC326" s="7"/>
      <c r="ID326" s="7"/>
      <c r="IE326" s="7"/>
      <c r="IF326" s="7"/>
      <c r="IG326" s="7"/>
      <c r="IH326" s="7"/>
      <c r="II326" s="7"/>
      <c r="IJ326" s="7"/>
      <c r="IK326" s="7"/>
      <c r="IL326" s="7"/>
      <c r="IM326" s="7"/>
      <c r="IN326" s="7"/>
      <c r="IO326" s="7"/>
      <c r="IP326" s="7"/>
      <c r="IQ326" s="7"/>
      <c r="IR326" s="7"/>
      <c r="IS326" s="7"/>
      <c r="IT326" s="7"/>
      <c r="IU326" s="7"/>
      <c r="IV326" s="7"/>
      <c r="IW326" s="7"/>
      <c r="IX326" s="7"/>
      <c r="IY326" s="7"/>
      <c r="IZ326" s="7"/>
      <c r="JA326" s="7"/>
      <c r="JB326" s="7"/>
      <c r="JC326" s="7"/>
      <c r="JD326" s="7"/>
      <c r="JE326" s="7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5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7"/>
      <c r="EQ327" s="7"/>
      <c r="ER327" s="7"/>
      <c r="ES327" s="88"/>
      <c r="ET327" s="7"/>
      <c r="EU327" s="7"/>
      <c r="EV327" s="7"/>
      <c r="EW327" s="7"/>
      <c r="EX327" s="7"/>
      <c r="EY327" s="7"/>
      <c r="EZ327" s="7"/>
      <c r="FA327" s="7"/>
      <c r="FB327" s="7"/>
      <c r="FC327" s="7"/>
      <c r="FD327" s="7"/>
      <c r="FE327" s="7"/>
      <c r="FF327" s="7"/>
      <c r="FG327" s="7"/>
      <c r="FH327" s="2"/>
      <c r="FI327" s="2"/>
      <c r="FJ327" s="2"/>
      <c r="FK327" s="2"/>
      <c r="FL327" s="2"/>
      <c r="FM327" s="2"/>
      <c r="FN327" s="7"/>
      <c r="FO327" s="7"/>
      <c r="FP327" s="7"/>
      <c r="FQ327" s="88"/>
      <c r="FR327" s="7"/>
      <c r="FS327" s="7"/>
      <c r="FT327" s="7"/>
      <c r="FU327" s="7"/>
      <c r="FV327" s="7"/>
      <c r="FW327" s="7"/>
      <c r="FX327" s="7"/>
      <c r="FY327" s="7"/>
      <c r="FZ327" s="7"/>
      <c r="GA327" s="7"/>
      <c r="GB327" s="7"/>
      <c r="GC327" s="7"/>
      <c r="GD327" s="7"/>
      <c r="GE327" s="7"/>
      <c r="GF327" s="7"/>
      <c r="GG327" s="7"/>
      <c r="GH327" s="7"/>
      <c r="GI327" s="7"/>
      <c r="GJ327" s="7"/>
      <c r="GK327" s="7"/>
      <c r="GL327" s="7"/>
      <c r="GM327" s="7"/>
      <c r="GN327" s="7"/>
      <c r="GO327" s="7"/>
      <c r="GP327" s="7"/>
      <c r="GQ327" s="7"/>
      <c r="GR327" s="7"/>
      <c r="GS327" s="7"/>
      <c r="GT327" s="7"/>
      <c r="GU327" s="7"/>
      <c r="GV327" s="7"/>
      <c r="GW327" s="7"/>
      <c r="GX327" s="7"/>
      <c r="GY327" s="7"/>
      <c r="GZ327" s="7"/>
      <c r="HA327" s="7"/>
      <c r="HB327" s="7"/>
      <c r="HC327" s="7"/>
      <c r="HD327" s="7"/>
      <c r="HE327" s="7"/>
      <c r="HF327" s="7"/>
      <c r="HG327" s="7"/>
      <c r="HH327" s="7"/>
      <c r="HI327" s="7"/>
      <c r="HJ327" s="7"/>
      <c r="HK327" s="7"/>
      <c r="HL327" s="7"/>
      <c r="HM327" s="7"/>
      <c r="HN327" s="7"/>
      <c r="HO327" s="7"/>
      <c r="HP327" s="7"/>
      <c r="HQ327" s="7"/>
      <c r="HR327" s="7"/>
      <c r="HS327" s="7"/>
      <c r="HT327" s="7"/>
      <c r="HU327" s="7"/>
      <c r="HV327" s="7"/>
      <c r="HW327" s="7"/>
      <c r="HX327" s="7"/>
      <c r="HY327" s="7"/>
      <c r="HZ327" s="7"/>
      <c r="IA327" s="7"/>
      <c r="IB327" s="7"/>
      <c r="IC327" s="7"/>
      <c r="ID327" s="7"/>
      <c r="IE327" s="7"/>
      <c r="IF327" s="7"/>
      <c r="IG327" s="7"/>
      <c r="IH327" s="7"/>
      <c r="II327" s="7"/>
      <c r="IJ327" s="7"/>
      <c r="IK327" s="7"/>
      <c r="IL327" s="7"/>
      <c r="IM327" s="7"/>
      <c r="IN327" s="7"/>
      <c r="IO327" s="7"/>
      <c r="IP327" s="7"/>
      <c r="IQ327" s="7"/>
      <c r="IR327" s="7"/>
      <c r="IS327" s="7"/>
      <c r="IT327" s="7"/>
      <c r="IU327" s="7"/>
      <c r="IV327" s="7"/>
      <c r="IW327" s="7"/>
      <c r="IX327" s="7"/>
      <c r="IY327" s="7"/>
      <c r="IZ327" s="7"/>
      <c r="JA327" s="7"/>
      <c r="JB327" s="7"/>
      <c r="JC327" s="7"/>
      <c r="JD327" s="7"/>
      <c r="JE327" s="7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5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7"/>
      <c r="EQ328" s="7"/>
      <c r="ER328" s="7"/>
      <c r="ES328" s="88"/>
      <c r="ET328" s="7"/>
      <c r="EU328" s="7"/>
      <c r="EV328" s="7"/>
      <c r="EW328" s="7"/>
      <c r="EX328" s="7"/>
      <c r="EY328" s="7"/>
      <c r="EZ328" s="7"/>
      <c r="FA328" s="7"/>
      <c r="FB328" s="7"/>
      <c r="FC328" s="7"/>
      <c r="FD328" s="7"/>
      <c r="FE328" s="7"/>
      <c r="FF328" s="7"/>
      <c r="FG328" s="7"/>
      <c r="FH328" s="2"/>
      <c r="FI328" s="2"/>
      <c r="FJ328" s="2"/>
      <c r="FK328" s="2"/>
      <c r="FL328" s="2"/>
      <c r="FM328" s="2"/>
      <c r="FN328" s="7"/>
      <c r="FO328" s="7"/>
      <c r="FP328" s="7"/>
      <c r="FQ328" s="88"/>
      <c r="FR328" s="7"/>
      <c r="FS328" s="7"/>
      <c r="FT328" s="7"/>
      <c r="FU328" s="7"/>
      <c r="FV328" s="7"/>
      <c r="FW328" s="7"/>
      <c r="FX328" s="7"/>
      <c r="FY328" s="7"/>
      <c r="FZ328" s="7"/>
      <c r="GA328" s="7"/>
      <c r="GB328" s="7"/>
      <c r="GC328" s="7"/>
      <c r="GD328" s="7"/>
      <c r="GE328" s="7"/>
      <c r="GF328" s="7"/>
      <c r="GG328" s="7"/>
      <c r="GH328" s="7"/>
      <c r="GI328" s="7"/>
      <c r="GJ328" s="7"/>
      <c r="GK328" s="7"/>
      <c r="GL328" s="7"/>
      <c r="GM328" s="7"/>
      <c r="GN328" s="7"/>
      <c r="GO328" s="7"/>
      <c r="GP328" s="7"/>
      <c r="GQ328" s="7"/>
      <c r="GR328" s="7"/>
      <c r="GS328" s="7"/>
      <c r="GT328" s="7"/>
      <c r="GU328" s="7"/>
      <c r="GV328" s="7"/>
      <c r="GW328" s="7"/>
      <c r="GX328" s="7"/>
      <c r="GY328" s="7"/>
      <c r="GZ328" s="7"/>
      <c r="HA328" s="7"/>
      <c r="HB328" s="7"/>
      <c r="HC328" s="7"/>
      <c r="HD328" s="7"/>
      <c r="HE328" s="7"/>
      <c r="HF328" s="7"/>
      <c r="HG328" s="7"/>
      <c r="HH328" s="7"/>
      <c r="HI328" s="7"/>
      <c r="HJ328" s="7"/>
      <c r="HK328" s="7"/>
      <c r="HL328" s="7"/>
      <c r="HM328" s="7"/>
      <c r="HN328" s="7"/>
      <c r="HO328" s="7"/>
      <c r="HP328" s="7"/>
      <c r="HQ328" s="7"/>
      <c r="HR328" s="7"/>
      <c r="HS328" s="7"/>
      <c r="HT328" s="7"/>
      <c r="HU328" s="7"/>
      <c r="HV328" s="7"/>
      <c r="HW328" s="7"/>
      <c r="HX328" s="7"/>
      <c r="HY328" s="7"/>
      <c r="HZ328" s="7"/>
      <c r="IA328" s="7"/>
      <c r="IB328" s="7"/>
      <c r="IC328" s="7"/>
      <c r="ID328" s="7"/>
      <c r="IE328" s="7"/>
      <c r="IF328" s="7"/>
      <c r="IG328" s="7"/>
      <c r="IH328" s="7"/>
      <c r="II328" s="7"/>
      <c r="IJ328" s="7"/>
      <c r="IK328" s="7"/>
      <c r="IL328" s="7"/>
      <c r="IM328" s="7"/>
      <c r="IN328" s="7"/>
      <c r="IO328" s="7"/>
      <c r="IP328" s="7"/>
      <c r="IQ328" s="7"/>
      <c r="IR328" s="7"/>
      <c r="IS328" s="7"/>
      <c r="IT328" s="7"/>
      <c r="IU328" s="7"/>
      <c r="IV328" s="7"/>
      <c r="IW328" s="7"/>
      <c r="IX328" s="7"/>
      <c r="IY328" s="7"/>
      <c r="IZ328" s="7"/>
      <c r="JA328" s="7"/>
      <c r="JB328" s="7"/>
      <c r="JC328" s="7"/>
      <c r="JD328" s="7"/>
      <c r="JE328" s="7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5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7"/>
      <c r="EQ329" s="7"/>
      <c r="ER329" s="7"/>
      <c r="ES329" s="88"/>
      <c r="ET329" s="7"/>
      <c r="EU329" s="7"/>
      <c r="EV329" s="7"/>
      <c r="EW329" s="7"/>
      <c r="EX329" s="7"/>
      <c r="EY329" s="7"/>
      <c r="EZ329" s="7"/>
      <c r="FA329" s="7"/>
      <c r="FB329" s="7"/>
      <c r="FC329" s="7"/>
      <c r="FD329" s="7"/>
      <c r="FE329" s="7"/>
      <c r="FF329" s="7"/>
      <c r="FG329" s="7"/>
      <c r="FH329" s="2"/>
      <c r="FI329" s="2"/>
      <c r="FJ329" s="2"/>
      <c r="FK329" s="2"/>
      <c r="FL329" s="2"/>
      <c r="FM329" s="2"/>
      <c r="FN329" s="7"/>
      <c r="FO329" s="7"/>
      <c r="FP329" s="7"/>
      <c r="FQ329" s="88"/>
      <c r="FR329" s="7"/>
      <c r="FS329" s="7"/>
      <c r="FT329" s="7"/>
      <c r="FU329" s="7"/>
      <c r="FV329" s="7"/>
      <c r="FW329" s="7"/>
      <c r="FX329" s="7"/>
      <c r="FY329" s="7"/>
      <c r="FZ329" s="7"/>
      <c r="GA329" s="7"/>
      <c r="GB329" s="7"/>
      <c r="GC329" s="7"/>
      <c r="GD329" s="7"/>
      <c r="GE329" s="7"/>
      <c r="GF329" s="7"/>
      <c r="GG329" s="7"/>
      <c r="GH329" s="7"/>
      <c r="GI329" s="7"/>
      <c r="GJ329" s="7"/>
      <c r="GK329" s="7"/>
      <c r="GL329" s="7"/>
      <c r="GM329" s="7"/>
      <c r="GN329" s="7"/>
      <c r="GO329" s="7"/>
      <c r="GP329" s="7"/>
      <c r="GQ329" s="7"/>
      <c r="GR329" s="7"/>
      <c r="GS329" s="7"/>
      <c r="GT329" s="7"/>
      <c r="GU329" s="7"/>
      <c r="GV329" s="7"/>
      <c r="GW329" s="7"/>
      <c r="GX329" s="7"/>
      <c r="GY329" s="7"/>
      <c r="GZ329" s="7"/>
      <c r="HA329" s="7"/>
      <c r="HB329" s="7"/>
      <c r="HC329" s="7"/>
      <c r="HD329" s="7"/>
      <c r="HE329" s="7"/>
      <c r="HF329" s="7"/>
      <c r="HG329" s="7"/>
      <c r="HH329" s="7"/>
      <c r="HI329" s="7"/>
      <c r="HJ329" s="7"/>
      <c r="HK329" s="7"/>
      <c r="HL329" s="7"/>
      <c r="HM329" s="7"/>
      <c r="HN329" s="7"/>
      <c r="HO329" s="7"/>
      <c r="HP329" s="7"/>
      <c r="HQ329" s="7"/>
      <c r="HR329" s="7"/>
      <c r="HS329" s="7"/>
      <c r="HT329" s="7"/>
      <c r="HU329" s="7"/>
      <c r="HV329" s="7"/>
      <c r="HW329" s="7"/>
      <c r="HX329" s="7"/>
      <c r="HY329" s="7"/>
      <c r="HZ329" s="7"/>
      <c r="IA329" s="7"/>
      <c r="IB329" s="7"/>
      <c r="IC329" s="7"/>
      <c r="ID329" s="7"/>
      <c r="IE329" s="7"/>
      <c r="IF329" s="7"/>
      <c r="IG329" s="7"/>
      <c r="IH329" s="7"/>
      <c r="II329" s="7"/>
      <c r="IJ329" s="7"/>
      <c r="IK329" s="7"/>
      <c r="IL329" s="7"/>
      <c r="IM329" s="7"/>
      <c r="IN329" s="7"/>
      <c r="IO329" s="7"/>
      <c r="IP329" s="7"/>
      <c r="IQ329" s="7"/>
      <c r="IR329" s="7"/>
      <c r="IS329" s="7"/>
      <c r="IT329" s="7"/>
      <c r="IU329" s="7"/>
      <c r="IV329" s="7"/>
      <c r="IW329" s="7"/>
      <c r="IX329" s="7"/>
      <c r="IY329" s="7"/>
      <c r="IZ329" s="7"/>
      <c r="JA329" s="7"/>
      <c r="JB329" s="7"/>
      <c r="JC329" s="7"/>
      <c r="JD329" s="7"/>
      <c r="JE329" s="7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5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7"/>
      <c r="EQ330" s="7"/>
      <c r="ER330" s="7"/>
      <c r="ES330" s="88"/>
      <c r="ET330" s="7"/>
      <c r="EU330" s="7"/>
      <c r="EV330" s="7"/>
      <c r="EW330" s="7"/>
      <c r="EX330" s="7"/>
      <c r="EY330" s="7"/>
      <c r="EZ330" s="7"/>
      <c r="FA330" s="7"/>
      <c r="FB330" s="7"/>
      <c r="FC330" s="7"/>
      <c r="FD330" s="7"/>
      <c r="FE330" s="7"/>
      <c r="FF330" s="7"/>
      <c r="FG330" s="7"/>
      <c r="FH330" s="2"/>
      <c r="FI330" s="2"/>
      <c r="FJ330" s="2"/>
      <c r="FK330" s="2"/>
      <c r="FL330" s="2"/>
      <c r="FM330" s="2"/>
      <c r="FN330" s="7"/>
      <c r="FO330" s="7"/>
      <c r="FP330" s="7"/>
      <c r="FQ330" s="88"/>
      <c r="FR330" s="7"/>
      <c r="FS330" s="7"/>
      <c r="FT330" s="7"/>
      <c r="FU330" s="7"/>
      <c r="FV330" s="7"/>
      <c r="FW330" s="7"/>
      <c r="FX330" s="7"/>
      <c r="FY330" s="7"/>
      <c r="FZ330" s="7"/>
      <c r="GA330" s="7"/>
      <c r="GB330" s="7"/>
      <c r="GC330" s="7"/>
      <c r="GD330" s="7"/>
      <c r="GE330" s="7"/>
      <c r="GF330" s="7"/>
      <c r="GG330" s="7"/>
      <c r="GH330" s="7"/>
      <c r="GI330" s="7"/>
      <c r="GJ330" s="7"/>
      <c r="GK330" s="7"/>
      <c r="GL330" s="7"/>
      <c r="GM330" s="7"/>
      <c r="GN330" s="7"/>
      <c r="GO330" s="7"/>
      <c r="GP330" s="7"/>
      <c r="GQ330" s="7"/>
      <c r="GR330" s="7"/>
      <c r="GS330" s="7"/>
      <c r="GT330" s="7"/>
      <c r="GU330" s="7"/>
      <c r="GV330" s="7"/>
      <c r="GW330" s="7"/>
      <c r="GX330" s="7"/>
      <c r="GY330" s="7"/>
      <c r="GZ330" s="7"/>
      <c r="HA330" s="7"/>
      <c r="HB330" s="7"/>
      <c r="HC330" s="7"/>
      <c r="HD330" s="7"/>
      <c r="HE330" s="7"/>
      <c r="HF330" s="7"/>
      <c r="HG330" s="7"/>
      <c r="HH330" s="7"/>
      <c r="HI330" s="7"/>
      <c r="HJ330" s="7"/>
      <c r="HK330" s="7"/>
      <c r="HL330" s="7"/>
      <c r="HM330" s="7"/>
      <c r="HN330" s="7"/>
      <c r="HO330" s="7"/>
      <c r="HP330" s="7"/>
      <c r="HQ330" s="7"/>
      <c r="HR330" s="7"/>
      <c r="HS330" s="7"/>
      <c r="HT330" s="7"/>
      <c r="HU330" s="7"/>
      <c r="HV330" s="7"/>
      <c r="HW330" s="7"/>
      <c r="HX330" s="7"/>
      <c r="HY330" s="7"/>
      <c r="HZ330" s="7"/>
      <c r="IA330" s="7"/>
      <c r="IB330" s="7"/>
      <c r="IC330" s="7"/>
      <c r="ID330" s="7"/>
      <c r="IE330" s="7"/>
      <c r="IF330" s="7"/>
      <c r="IG330" s="7"/>
      <c r="IH330" s="7"/>
      <c r="II330" s="7"/>
      <c r="IJ330" s="7"/>
      <c r="IK330" s="7"/>
      <c r="IL330" s="7"/>
      <c r="IM330" s="7"/>
      <c r="IN330" s="7"/>
      <c r="IO330" s="7"/>
      <c r="IP330" s="7"/>
      <c r="IQ330" s="7"/>
      <c r="IR330" s="7"/>
      <c r="IS330" s="7"/>
      <c r="IT330" s="7"/>
      <c r="IU330" s="7"/>
      <c r="IV330" s="7"/>
      <c r="IW330" s="7"/>
      <c r="IX330" s="7"/>
      <c r="IY330" s="7"/>
      <c r="IZ330" s="7"/>
      <c r="JA330" s="7"/>
      <c r="JB330" s="7"/>
      <c r="JC330" s="7"/>
      <c r="JD330" s="7"/>
      <c r="JE330" s="7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5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7"/>
      <c r="EQ331" s="7"/>
      <c r="ER331" s="7"/>
      <c r="ES331" s="88"/>
      <c r="ET331" s="7"/>
      <c r="EU331" s="7"/>
      <c r="EV331" s="7"/>
      <c r="EW331" s="7"/>
      <c r="EX331" s="7"/>
      <c r="EY331" s="7"/>
      <c r="EZ331" s="7"/>
      <c r="FA331" s="7"/>
      <c r="FB331" s="7"/>
      <c r="FC331" s="7"/>
      <c r="FD331" s="7"/>
      <c r="FE331" s="7"/>
      <c r="FF331" s="7"/>
      <c r="FG331" s="7"/>
      <c r="FH331" s="2"/>
      <c r="FI331" s="2"/>
      <c r="FJ331" s="2"/>
      <c r="FK331" s="2"/>
      <c r="FL331" s="2"/>
      <c r="FM331" s="2"/>
      <c r="FN331" s="7"/>
      <c r="FO331" s="7"/>
      <c r="FP331" s="7"/>
      <c r="FQ331" s="88"/>
      <c r="FR331" s="7"/>
      <c r="FS331" s="7"/>
      <c r="FT331" s="7"/>
      <c r="FU331" s="7"/>
      <c r="FV331" s="7"/>
      <c r="FW331" s="7"/>
      <c r="FX331" s="7"/>
      <c r="FY331" s="7"/>
      <c r="FZ331" s="7"/>
      <c r="GA331" s="7"/>
      <c r="GB331" s="7"/>
      <c r="GC331" s="7"/>
      <c r="GD331" s="7"/>
      <c r="GE331" s="7"/>
      <c r="GF331" s="7"/>
      <c r="GG331" s="7"/>
      <c r="GH331" s="7"/>
      <c r="GI331" s="7"/>
      <c r="GJ331" s="7"/>
      <c r="GK331" s="7"/>
      <c r="GL331" s="7"/>
      <c r="GM331" s="7"/>
      <c r="GN331" s="7"/>
      <c r="GO331" s="7"/>
      <c r="GP331" s="7"/>
      <c r="GQ331" s="7"/>
      <c r="GR331" s="7"/>
      <c r="GS331" s="7"/>
      <c r="GT331" s="7"/>
      <c r="GU331" s="7"/>
      <c r="GV331" s="7"/>
      <c r="GW331" s="7"/>
      <c r="GX331" s="7"/>
      <c r="GY331" s="7"/>
      <c r="GZ331" s="7"/>
      <c r="HA331" s="7"/>
      <c r="HB331" s="7"/>
      <c r="HC331" s="7"/>
      <c r="HD331" s="7"/>
      <c r="HE331" s="7"/>
      <c r="HF331" s="7"/>
      <c r="HG331" s="7"/>
      <c r="HH331" s="7"/>
      <c r="HI331" s="7"/>
      <c r="HJ331" s="7"/>
      <c r="HK331" s="7"/>
      <c r="HL331" s="7"/>
      <c r="HM331" s="7"/>
      <c r="HN331" s="7"/>
      <c r="HO331" s="7"/>
      <c r="HP331" s="7"/>
      <c r="HQ331" s="7"/>
      <c r="HR331" s="7"/>
      <c r="HS331" s="7"/>
      <c r="HT331" s="7"/>
      <c r="HU331" s="7"/>
      <c r="HV331" s="7"/>
      <c r="HW331" s="7"/>
      <c r="HX331" s="7"/>
      <c r="HY331" s="7"/>
      <c r="HZ331" s="7"/>
      <c r="IA331" s="7"/>
      <c r="IB331" s="7"/>
      <c r="IC331" s="7"/>
      <c r="ID331" s="7"/>
      <c r="IE331" s="7"/>
      <c r="IF331" s="7"/>
      <c r="IG331" s="7"/>
      <c r="IH331" s="7"/>
      <c r="II331" s="7"/>
      <c r="IJ331" s="7"/>
      <c r="IK331" s="7"/>
      <c r="IL331" s="7"/>
      <c r="IM331" s="7"/>
      <c r="IN331" s="7"/>
      <c r="IO331" s="7"/>
      <c r="IP331" s="7"/>
      <c r="IQ331" s="7"/>
      <c r="IR331" s="7"/>
      <c r="IS331" s="7"/>
      <c r="IT331" s="7"/>
      <c r="IU331" s="7"/>
      <c r="IV331" s="7"/>
      <c r="IW331" s="7"/>
      <c r="IX331" s="7"/>
      <c r="IY331" s="7"/>
      <c r="IZ331" s="7"/>
      <c r="JA331" s="7"/>
      <c r="JB331" s="7"/>
      <c r="JC331" s="7"/>
      <c r="JD331" s="7"/>
      <c r="JE331" s="7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5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7"/>
      <c r="EQ332" s="7"/>
      <c r="ER332" s="7"/>
      <c r="ES332" s="88"/>
      <c r="ET332" s="7"/>
      <c r="EU332" s="7"/>
      <c r="EV332" s="7"/>
      <c r="EW332" s="7"/>
      <c r="EX332" s="7"/>
      <c r="EY332" s="7"/>
      <c r="EZ332" s="7"/>
      <c r="FA332" s="7"/>
      <c r="FB332" s="7"/>
      <c r="FC332" s="7"/>
      <c r="FD332" s="7"/>
      <c r="FE332" s="7"/>
      <c r="FF332" s="7"/>
      <c r="FG332" s="7"/>
      <c r="FH332" s="2"/>
      <c r="FI332" s="2"/>
      <c r="FJ332" s="2"/>
      <c r="FK332" s="2"/>
      <c r="FL332" s="2"/>
      <c r="FM332" s="2"/>
      <c r="FN332" s="7"/>
      <c r="FO332" s="7"/>
      <c r="FP332" s="7"/>
      <c r="FQ332" s="88"/>
      <c r="FR332" s="7"/>
      <c r="FS332" s="7"/>
      <c r="FT332" s="7"/>
      <c r="FU332" s="7"/>
      <c r="FV332" s="7"/>
      <c r="FW332" s="7"/>
      <c r="FX332" s="7"/>
      <c r="FY332" s="7"/>
      <c r="FZ332" s="7"/>
      <c r="GA332" s="7"/>
      <c r="GB332" s="7"/>
      <c r="GC332" s="7"/>
      <c r="GD332" s="7"/>
      <c r="GE332" s="7"/>
      <c r="GF332" s="7"/>
      <c r="GG332" s="7"/>
      <c r="GH332" s="7"/>
      <c r="GI332" s="7"/>
      <c r="GJ332" s="7"/>
      <c r="GK332" s="7"/>
      <c r="GL332" s="7"/>
      <c r="GM332" s="7"/>
      <c r="GN332" s="7"/>
      <c r="GO332" s="7"/>
      <c r="GP332" s="7"/>
      <c r="GQ332" s="7"/>
      <c r="GR332" s="7"/>
      <c r="GS332" s="7"/>
      <c r="GT332" s="7"/>
      <c r="GU332" s="7"/>
      <c r="GV332" s="7"/>
      <c r="GW332" s="7"/>
      <c r="GX332" s="7"/>
      <c r="GY332" s="7"/>
      <c r="GZ332" s="7"/>
      <c r="HA332" s="7"/>
      <c r="HB332" s="7"/>
      <c r="HC332" s="7"/>
      <c r="HD332" s="7"/>
      <c r="HE332" s="7"/>
      <c r="HF332" s="7"/>
      <c r="HG332" s="7"/>
      <c r="HH332" s="7"/>
      <c r="HI332" s="7"/>
      <c r="HJ332" s="7"/>
      <c r="HK332" s="7"/>
      <c r="HL332" s="7"/>
      <c r="HM332" s="7"/>
      <c r="HN332" s="7"/>
      <c r="HO332" s="7"/>
      <c r="HP332" s="7"/>
      <c r="HQ332" s="7"/>
      <c r="HR332" s="7"/>
      <c r="HS332" s="7"/>
      <c r="HT332" s="7"/>
      <c r="HU332" s="7"/>
      <c r="HV332" s="7"/>
      <c r="HW332" s="7"/>
      <c r="HX332" s="7"/>
      <c r="HY332" s="7"/>
      <c r="HZ332" s="7"/>
      <c r="IA332" s="7"/>
      <c r="IB332" s="7"/>
      <c r="IC332" s="7"/>
      <c r="ID332" s="7"/>
      <c r="IE332" s="7"/>
      <c r="IF332" s="7"/>
      <c r="IG332" s="7"/>
      <c r="IH332" s="7"/>
      <c r="II332" s="7"/>
      <c r="IJ332" s="7"/>
      <c r="IK332" s="7"/>
      <c r="IL332" s="7"/>
      <c r="IM332" s="7"/>
      <c r="IN332" s="7"/>
      <c r="IO332" s="7"/>
      <c r="IP332" s="7"/>
      <c r="IQ332" s="7"/>
      <c r="IR332" s="7"/>
      <c r="IS332" s="7"/>
      <c r="IT332" s="7"/>
      <c r="IU332" s="7"/>
      <c r="IV332" s="7"/>
      <c r="IW332" s="7"/>
      <c r="IX332" s="7"/>
      <c r="IY332" s="7"/>
      <c r="IZ332" s="7"/>
      <c r="JA332" s="7"/>
      <c r="JB332" s="7"/>
      <c r="JC332" s="7"/>
      <c r="JD332" s="7"/>
      <c r="JE332" s="7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5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7"/>
      <c r="EQ333" s="7"/>
      <c r="ER333" s="7"/>
      <c r="ES333" s="88"/>
      <c r="ET333" s="7"/>
      <c r="EU333" s="7"/>
      <c r="EV333" s="7"/>
      <c r="EW333" s="7"/>
      <c r="EX333" s="7"/>
      <c r="EY333" s="7"/>
      <c r="EZ333" s="7"/>
      <c r="FA333" s="7"/>
      <c r="FB333" s="7"/>
      <c r="FC333" s="7"/>
      <c r="FD333" s="7"/>
      <c r="FE333" s="7"/>
      <c r="FF333" s="7"/>
      <c r="FG333" s="7"/>
      <c r="FH333" s="2"/>
      <c r="FI333" s="2"/>
      <c r="FJ333" s="2"/>
      <c r="FK333" s="2"/>
      <c r="FL333" s="2"/>
      <c r="FM333" s="2"/>
      <c r="FN333" s="7"/>
      <c r="FO333" s="7"/>
      <c r="FP333" s="7"/>
      <c r="FQ333" s="88"/>
      <c r="FR333" s="7"/>
      <c r="FS333" s="7"/>
      <c r="FT333" s="7"/>
      <c r="FU333" s="7"/>
      <c r="FV333" s="7"/>
      <c r="FW333" s="7"/>
      <c r="FX333" s="7"/>
      <c r="FY333" s="7"/>
      <c r="FZ333" s="7"/>
      <c r="GA333" s="7"/>
      <c r="GB333" s="7"/>
      <c r="GC333" s="7"/>
      <c r="GD333" s="7"/>
      <c r="GE333" s="7"/>
      <c r="GF333" s="7"/>
      <c r="GG333" s="7"/>
      <c r="GH333" s="7"/>
      <c r="GI333" s="7"/>
      <c r="GJ333" s="7"/>
      <c r="GK333" s="7"/>
      <c r="GL333" s="7"/>
      <c r="GM333" s="7"/>
      <c r="GN333" s="7"/>
      <c r="GO333" s="7"/>
      <c r="GP333" s="7"/>
      <c r="GQ333" s="7"/>
      <c r="GR333" s="7"/>
      <c r="GS333" s="7"/>
      <c r="GT333" s="7"/>
      <c r="GU333" s="7"/>
      <c r="GV333" s="7"/>
      <c r="GW333" s="7"/>
      <c r="GX333" s="7"/>
      <c r="GY333" s="7"/>
      <c r="GZ333" s="7"/>
      <c r="HA333" s="7"/>
      <c r="HB333" s="7"/>
      <c r="HC333" s="7"/>
      <c r="HD333" s="7"/>
      <c r="HE333" s="7"/>
      <c r="HF333" s="7"/>
      <c r="HG333" s="7"/>
      <c r="HH333" s="7"/>
      <c r="HI333" s="7"/>
      <c r="HJ333" s="7"/>
      <c r="HK333" s="7"/>
      <c r="HL333" s="7"/>
      <c r="HM333" s="7"/>
      <c r="HN333" s="7"/>
      <c r="HO333" s="7"/>
      <c r="HP333" s="7"/>
      <c r="HQ333" s="7"/>
      <c r="HR333" s="7"/>
      <c r="HS333" s="7"/>
      <c r="HT333" s="7"/>
      <c r="HU333" s="7"/>
      <c r="HV333" s="7"/>
      <c r="HW333" s="7"/>
      <c r="HX333" s="7"/>
      <c r="HY333" s="7"/>
      <c r="HZ333" s="7"/>
      <c r="IA333" s="7"/>
      <c r="IB333" s="7"/>
      <c r="IC333" s="7"/>
      <c r="ID333" s="7"/>
      <c r="IE333" s="7"/>
      <c r="IF333" s="7"/>
      <c r="IG333" s="7"/>
      <c r="IH333" s="7"/>
      <c r="II333" s="7"/>
      <c r="IJ333" s="7"/>
      <c r="IK333" s="7"/>
      <c r="IL333" s="7"/>
      <c r="IM333" s="7"/>
      <c r="IN333" s="7"/>
      <c r="IO333" s="7"/>
      <c r="IP333" s="7"/>
      <c r="IQ333" s="7"/>
      <c r="IR333" s="7"/>
      <c r="IS333" s="7"/>
      <c r="IT333" s="7"/>
      <c r="IU333" s="7"/>
      <c r="IV333" s="7"/>
      <c r="IW333" s="7"/>
      <c r="IX333" s="7"/>
      <c r="IY333" s="7"/>
      <c r="IZ333" s="7"/>
      <c r="JA333" s="7"/>
      <c r="JB333" s="7"/>
      <c r="JC333" s="7"/>
      <c r="JD333" s="7"/>
      <c r="JE333" s="7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5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7"/>
      <c r="EQ334" s="7"/>
      <c r="ER334" s="7"/>
      <c r="ES334" s="88"/>
      <c r="ET334" s="7"/>
      <c r="EU334" s="7"/>
      <c r="EV334" s="7"/>
      <c r="EW334" s="7"/>
      <c r="EX334" s="7"/>
      <c r="EY334" s="7"/>
      <c r="EZ334" s="7"/>
      <c r="FA334" s="7"/>
      <c r="FB334" s="7"/>
      <c r="FC334" s="7"/>
      <c r="FD334" s="7"/>
      <c r="FE334" s="7"/>
      <c r="FF334" s="7"/>
      <c r="FG334" s="7"/>
      <c r="FH334" s="2"/>
      <c r="FI334" s="2"/>
      <c r="FJ334" s="2"/>
      <c r="FK334" s="2"/>
      <c r="FL334" s="2"/>
      <c r="FM334" s="2"/>
      <c r="FN334" s="7"/>
      <c r="FO334" s="7"/>
      <c r="FP334" s="7"/>
      <c r="FQ334" s="88"/>
      <c r="FR334" s="7"/>
      <c r="FS334" s="7"/>
      <c r="FT334" s="7"/>
      <c r="FU334" s="7"/>
      <c r="FV334" s="7"/>
      <c r="FW334" s="7"/>
      <c r="FX334" s="7"/>
      <c r="FY334" s="7"/>
      <c r="FZ334" s="7"/>
      <c r="GA334" s="7"/>
      <c r="GB334" s="7"/>
      <c r="GC334" s="7"/>
      <c r="GD334" s="7"/>
      <c r="GE334" s="7"/>
      <c r="GF334" s="7"/>
      <c r="GG334" s="7"/>
      <c r="GH334" s="7"/>
      <c r="GI334" s="7"/>
      <c r="GJ334" s="7"/>
      <c r="GK334" s="7"/>
      <c r="GL334" s="7"/>
      <c r="GM334" s="7"/>
      <c r="GN334" s="7"/>
      <c r="GO334" s="7"/>
      <c r="GP334" s="7"/>
      <c r="GQ334" s="7"/>
      <c r="GR334" s="7"/>
      <c r="GS334" s="7"/>
      <c r="GT334" s="7"/>
      <c r="GU334" s="7"/>
      <c r="GV334" s="7"/>
      <c r="GW334" s="7"/>
      <c r="GX334" s="7"/>
      <c r="GY334" s="7"/>
      <c r="GZ334" s="7"/>
      <c r="HA334" s="7"/>
      <c r="HB334" s="7"/>
      <c r="HC334" s="7"/>
      <c r="HD334" s="7"/>
      <c r="HE334" s="7"/>
      <c r="HF334" s="7"/>
      <c r="HG334" s="7"/>
      <c r="HH334" s="7"/>
      <c r="HI334" s="7"/>
      <c r="HJ334" s="7"/>
      <c r="HK334" s="7"/>
      <c r="HL334" s="7"/>
      <c r="HM334" s="7"/>
      <c r="HN334" s="7"/>
      <c r="HO334" s="7"/>
      <c r="HP334" s="7"/>
      <c r="HQ334" s="7"/>
      <c r="HR334" s="7"/>
      <c r="HS334" s="7"/>
      <c r="HT334" s="7"/>
      <c r="HU334" s="7"/>
      <c r="HV334" s="7"/>
      <c r="HW334" s="7"/>
      <c r="HX334" s="7"/>
      <c r="HY334" s="7"/>
      <c r="HZ334" s="7"/>
      <c r="IA334" s="7"/>
      <c r="IB334" s="7"/>
      <c r="IC334" s="7"/>
      <c r="ID334" s="7"/>
      <c r="IE334" s="7"/>
      <c r="IF334" s="7"/>
      <c r="IG334" s="7"/>
      <c r="IH334" s="7"/>
      <c r="II334" s="7"/>
      <c r="IJ334" s="7"/>
      <c r="IK334" s="7"/>
      <c r="IL334" s="7"/>
      <c r="IM334" s="7"/>
      <c r="IN334" s="7"/>
      <c r="IO334" s="7"/>
      <c r="IP334" s="7"/>
      <c r="IQ334" s="7"/>
      <c r="IR334" s="7"/>
      <c r="IS334" s="7"/>
      <c r="IT334" s="7"/>
      <c r="IU334" s="7"/>
      <c r="IV334" s="7"/>
      <c r="IW334" s="7"/>
      <c r="IX334" s="7"/>
      <c r="IY334" s="7"/>
      <c r="IZ334" s="7"/>
      <c r="JA334" s="7"/>
      <c r="JB334" s="7"/>
      <c r="JC334" s="7"/>
      <c r="JD334" s="7"/>
      <c r="JE334" s="7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5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7"/>
      <c r="EQ335" s="7"/>
      <c r="ER335" s="7"/>
      <c r="ES335" s="88"/>
      <c r="ET335" s="7"/>
      <c r="EU335" s="7"/>
      <c r="EV335" s="7"/>
      <c r="EW335" s="7"/>
      <c r="EX335" s="7"/>
      <c r="EY335" s="7"/>
      <c r="EZ335" s="7"/>
      <c r="FA335" s="7"/>
      <c r="FB335" s="7"/>
      <c r="FC335" s="7"/>
      <c r="FD335" s="7"/>
      <c r="FE335" s="7"/>
      <c r="FF335" s="7"/>
      <c r="FG335" s="7"/>
      <c r="FH335" s="2"/>
      <c r="FI335" s="2"/>
      <c r="FJ335" s="2"/>
      <c r="FK335" s="2"/>
      <c r="FL335" s="2"/>
      <c r="FM335" s="2"/>
      <c r="FN335" s="7"/>
      <c r="FO335" s="7"/>
      <c r="FP335" s="7"/>
      <c r="FQ335" s="88"/>
      <c r="FR335" s="7"/>
      <c r="FS335" s="7"/>
      <c r="FT335" s="7"/>
      <c r="FU335" s="7"/>
      <c r="FV335" s="7"/>
      <c r="FW335" s="7"/>
      <c r="FX335" s="7"/>
      <c r="FY335" s="7"/>
      <c r="FZ335" s="7"/>
      <c r="GA335" s="7"/>
      <c r="GB335" s="7"/>
      <c r="GC335" s="7"/>
      <c r="GD335" s="7"/>
      <c r="GE335" s="7"/>
      <c r="GF335" s="7"/>
      <c r="GG335" s="7"/>
      <c r="GH335" s="7"/>
      <c r="GI335" s="7"/>
      <c r="GJ335" s="7"/>
      <c r="GK335" s="7"/>
      <c r="GL335" s="7"/>
      <c r="GM335" s="7"/>
      <c r="GN335" s="7"/>
      <c r="GO335" s="7"/>
      <c r="GP335" s="7"/>
      <c r="GQ335" s="7"/>
      <c r="GR335" s="7"/>
      <c r="GS335" s="7"/>
      <c r="GT335" s="7"/>
      <c r="GU335" s="7"/>
      <c r="GV335" s="7"/>
      <c r="GW335" s="7"/>
      <c r="GX335" s="7"/>
      <c r="GY335" s="7"/>
      <c r="GZ335" s="7"/>
      <c r="HA335" s="7"/>
      <c r="HB335" s="7"/>
      <c r="HC335" s="7"/>
      <c r="HD335" s="7"/>
      <c r="HE335" s="7"/>
      <c r="HF335" s="7"/>
      <c r="HG335" s="7"/>
      <c r="HH335" s="7"/>
      <c r="HI335" s="7"/>
      <c r="HJ335" s="7"/>
      <c r="HK335" s="7"/>
      <c r="HL335" s="7"/>
      <c r="HM335" s="7"/>
      <c r="HN335" s="7"/>
      <c r="HO335" s="7"/>
      <c r="HP335" s="7"/>
      <c r="HQ335" s="7"/>
      <c r="HR335" s="7"/>
      <c r="HS335" s="7"/>
      <c r="HT335" s="7"/>
      <c r="HU335" s="7"/>
      <c r="HV335" s="7"/>
      <c r="HW335" s="7"/>
      <c r="HX335" s="7"/>
      <c r="HY335" s="7"/>
      <c r="HZ335" s="7"/>
      <c r="IA335" s="7"/>
      <c r="IB335" s="7"/>
      <c r="IC335" s="7"/>
      <c r="ID335" s="7"/>
      <c r="IE335" s="7"/>
      <c r="IF335" s="7"/>
      <c r="IG335" s="7"/>
      <c r="IH335" s="7"/>
      <c r="II335" s="7"/>
      <c r="IJ335" s="7"/>
      <c r="IK335" s="7"/>
      <c r="IL335" s="7"/>
      <c r="IM335" s="7"/>
      <c r="IN335" s="7"/>
      <c r="IO335" s="7"/>
      <c r="IP335" s="7"/>
      <c r="IQ335" s="7"/>
      <c r="IR335" s="7"/>
      <c r="IS335" s="7"/>
      <c r="IT335" s="7"/>
      <c r="IU335" s="7"/>
      <c r="IV335" s="7"/>
      <c r="IW335" s="7"/>
      <c r="IX335" s="7"/>
      <c r="IY335" s="7"/>
      <c r="IZ335" s="7"/>
      <c r="JA335" s="7"/>
      <c r="JB335" s="7"/>
      <c r="JC335" s="7"/>
      <c r="JD335" s="7"/>
      <c r="JE335" s="7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5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7"/>
      <c r="EQ336" s="7"/>
      <c r="ER336" s="7"/>
      <c r="ES336" s="88"/>
      <c r="ET336" s="7"/>
      <c r="EU336" s="7"/>
      <c r="EV336" s="7"/>
      <c r="EW336" s="7"/>
      <c r="EX336" s="7"/>
      <c r="EY336" s="7"/>
      <c r="EZ336" s="7"/>
      <c r="FA336" s="7"/>
      <c r="FB336" s="7"/>
      <c r="FC336" s="7"/>
      <c r="FD336" s="7"/>
      <c r="FE336" s="7"/>
      <c r="FF336" s="7"/>
      <c r="FG336" s="7"/>
      <c r="FH336" s="2"/>
      <c r="FI336" s="2"/>
      <c r="FJ336" s="2"/>
      <c r="FK336" s="2"/>
      <c r="FL336" s="2"/>
      <c r="FM336" s="2"/>
      <c r="FN336" s="7"/>
      <c r="FO336" s="7"/>
      <c r="FP336" s="7"/>
      <c r="FQ336" s="88"/>
      <c r="FR336" s="7"/>
      <c r="FS336" s="7"/>
      <c r="FT336" s="7"/>
      <c r="FU336" s="7"/>
      <c r="FV336" s="7"/>
      <c r="FW336" s="7"/>
      <c r="FX336" s="7"/>
      <c r="FY336" s="7"/>
      <c r="FZ336" s="7"/>
      <c r="GA336" s="7"/>
      <c r="GB336" s="7"/>
      <c r="GC336" s="7"/>
      <c r="GD336" s="7"/>
      <c r="GE336" s="7"/>
      <c r="GF336" s="7"/>
      <c r="GG336" s="7"/>
      <c r="GH336" s="7"/>
      <c r="GI336" s="7"/>
      <c r="GJ336" s="7"/>
      <c r="GK336" s="7"/>
      <c r="GL336" s="7"/>
      <c r="GM336" s="7"/>
      <c r="GN336" s="7"/>
      <c r="GO336" s="7"/>
      <c r="GP336" s="7"/>
      <c r="GQ336" s="7"/>
      <c r="GR336" s="7"/>
      <c r="GS336" s="7"/>
      <c r="GT336" s="7"/>
      <c r="GU336" s="7"/>
      <c r="GV336" s="7"/>
      <c r="GW336" s="7"/>
      <c r="GX336" s="7"/>
      <c r="GY336" s="7"/>
      <c r="GZ336" s="7"/>
      <c r="HA336" s="7"/>
      <c r="HB336" s="7"/>
      <c r="HC336" s="7"/>
      <c r="HD336" s="7"/>
      <c r="HE336" s="7"/>
      <c r="HF336" s="7"/>
      <c r="HG336" s="7"/>
      <c r="HH336" s="7"/>
      <c r="HI336" s="7"/>
      <c r="HJ336" s="7"/>
      <c r="HK336" s="7"/>
      <c r="HL336" s="7"/>
      <c r="HM336" s="7"/>
      <c r="HN336" s="7"/>
      <c r="HO336" s="7"/>
      <c r="HP336" s="7"/>
      <c r="HQ336" s="7"/>
      <c r="HR336" s="7"/>
      <c r="HS336" s="7"/>
      <c r="HT336" s="7"/>
      <c r="HU336" s="7"/>
      <c r="HV336" s="7"/>
      <c r="HW336" s="7"/>
      <c r="HX336" s="7"/>
      <c r="HY336" s="7"/>
      <c r="HZ336" s="7"/>
      <c r="IA336" s="7"/>
      <c r="IB336" s="7"/>
      <c r="IC336" s="7"/>
      <c r="ID336" s="7"/>
      <c r="IE336" s="7"/>
      <c r="IF336" s="7"/>
      <c r="IG336" s="7"/>
      <c r="IH336" s="7"/>
      <c r="II336" s="7"/>
      <c r="IJ336" s="7"/>
      <c r="IK336" s="7"/>
      <c r="IL336" s="7"/>
      <c r="IM336" s="7"/>
      <c r="IN336" s="7"/>
      <c r="IO336" s="7"/>
      <c r="IP336" s="7"/>
      <c r="IQ336" s="7"/>
      <c r="IR336" s="7"/>
      <c r="IS336" s="7"/>
      <c r="IT336" s="7"/>
      <c r="IU336" s="7"/>
      <c r="IV336" s="7"/>
      <c r="IW336" s="7"/>
      <c r="IX336" s="7"/>
      <c r="IY336" s="7"/>
      <c r="IZ336" s="7"/>
      <c r="JA336" s="7"/>
      <c r="JB336" s="7"/>
      <c r="JC336" s="7"/>
      <c r="JD336" s="7"/>
      <c r="JE336" s="7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5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7"/>
      <c r="EQ337" s="7"/>
      <c r="ER337" s="7"/>
      <c r="ES337" s="88"/>
      <c r="ET337" s="7"/>
      <c r="EU337" s="7"/>
      <c r="EV337" s="7"/>
      <c r="EW337" s="7"/>
      <c r="EX337" s="7"/>
      <c r="EY337" s="7"/>
      <c r="EZ337" s="7"/>
      <c r="FA337" s="7"/>
      <c r="FB337" s="7"/>
      <c r="FC337" s="7"/>
      <c r="FD337" s="7"/>
      <c r="FE337" s="7"/>
      <c r="FF337" s="7"/>
      <c r="FG337" s="7"/>
      <c r="FH337" s="2"/>
      <c r="FI337" s="2"/>
      <c r="FJ337" s="2"/>
      <c r="FK337" s="2"/>
      <c r="FL337" s="2"/>
      <c r="FM337" s="2"/>
      <c r="FN337" s="7"/>
      <c r="FO337" s="7"/>
      <c r="FP337" s="7"/>
      <c r="FQ337" s="88"/>
      <c r="FR337" s="7"/>
      <c r="FS337" s="7"/>
      <c r="FT337" s="7"/>
      <c r="FU337" s="7"/>
      <c r="FV337" s="7"/>
      <c r="FW337" s="7"/>
      <c r="FX337" s="7"/>
      <c r="FY337" s="7"/>
      <c r="FZ337" s="7"/>
      <c r="GA337" s="7"/>
      <c r="GB337" s="7"/>
      <c r="GC337" s="7"/>
      <c r="GD337" s="7"/>
      <c r="GE337" s="7"/>
      <c r="GF337" s="7"/>
      <c r="GG337" s="7"/>
      <c r="GH337" s="7"/>
      <c r="GI337" s="7"/>
      <c r="GJ337" s="7"/>
      <c r="GK337" s="7"/>
      <c r="GL337" s="7"/>
      <c r="GM337" s="7"/>
      <c r="GN337" s="7"/>
      <c r="GO337" s="7"/>
      <c r="GP337" s="7"/>
      <c r="GQ337" s="7"/>
      <c r="GR337" s="7"/>
      <c r="GS337" s="7"/>
      <c r="GT337" s="7"/>
      <c r="GU337" s="7"/>
      <c r="GV337" s="7"/>
      <c r="GW337" s="7"/>
      <c r="GX337" s="7"/>
      <c r="GY337" s="7"/>
      <c r="GZ337" s="7"/>
      <c r="HA337" s="7"/>
      <c r="HB337" s="7"/>
      <c r="HC337" s="7"/>
      <c r="HD337" s="7"/>
      <c r="HE337" s="7"/>
      <c r="HF337" s="7"/>
      <c r="HG337" s="7"/>
      <c r="HH337" s="7"/>
      <c r="HI337" s="7"/>
      <c r="HJ337" s="7"/>
      <c r="HK337" s="7"/>
      <c r="HL337" s="7"/>
      <c r="HM337" s="7"/>
      <c r="HN337" s="7"/>
      <c r="HO337" s="7"/>
      <c r="HP337" s="7"/>
      <c r="HQ337" s="7"/>
      <c r="HR337" s="7"/>
      <c r="HS337" s="7"/>
      <c r="HT337" s="7"/>
      <c r="HU337" s="7"/>
      <c r="HV337" s="7"/>
      <c r="HW337" s="7"/>
      <c r="HX337" s="7"/>
      <c r="HY337" s="7"/>
      <c r="HZ337" s="7"/>
      <c r="IA337" s="7"/>
      <c r="IB337" s="7"/>
      <c r="IC337" s="7"/>
      <c r="ID337" s="7"/>
      <c r="IE337" s="7"/>
      <c r="IF337" s="7"/>
      <c r="IG337" s="7"/>
      <c r="IH337" s="7"/>
      <c r="II337" s="7"/>
      <c r="IJ337" s="7"/>
      <c r="IK337" s="7"/>
      <c r="IL337" s="7"/>
      <c r="IM337" s="7"/>
      <c r="IN337" s="7"/>
      <c r="IO337" s="7"/>
      <c r="IP337" s="7"/>
      <c r="IQ337" s="7"/>
      <c r="IR337" s="7"/>
      <c r="IS337" s="7"/>
      <c r="IT337" s="7"/>
      <c r="IU337" s="7"/>
      <c r="IV337" s="7"/>
      <c r="IW337" s="7"/>
      <c r="IX337" s="7"/>
      <c r="IY337" s="7"/>
      <c r="IZ337" s="7"/>
      <c r="JA337" s="7"/>
      <c r="JB337" s="7"/>
      <c r="JC337" s="7"/>
      <c r="JD337" s="7"/>
      <c r="JE337" s="7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5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7"/>
      <c r="EQ338" s="7"/>
      <c r="ER338" s="7"/>
      <c r="ES338" s="88"/>
      <c r="ET338" s="7"/>
      <c r="EU338" s="7"/>
      <c r="EV338" s="7"/>
      <c r="EW338" s="7"/>
      <c r="EX338" s="7"/>
      <c r="EY338" s="7"/>
      <c r="EZ338" s="7"/>
      <c r="FA338" s="7"/>
      <c r="FB338" s="7"/>
      <c r="FC338" s="7"/>
      <c r="FD338" s="7"/>
      <c r="FE338" s="7"/>
      <c r="FF338" s="7"/>
      <c r="FG338" s="7"/>
      <c r="FH338" s="2"/>
      <c r="FI338" s="2"/>
      <c r="FJ338" s="2"/>
      <c r="FK338" s="2"/>
      <c r="FL338" s="2"/>
      <c r="FM338" s="2"/>
      <c r="FN338" s="7"/>
      <c r="FO338" s="7"/>
      <c r="FP338" s="7"/>
      <c r="FQ338" s="88"/>
      <c r="FR338" s="7"/>
      <c r="FS338" s="7"/>
      <c r="FT338" s="7"/>
      <c r="FU338" s="7"/>
      <c r="FV338" s="7"/>
      <c r="FW338" s="7"/>
      <c r="FX338" s="7"/>
      <c r="FY338" s="7"/>
      <c r="FZ338" s="7"/>
      <c r="GA338" s="7"/>
      <c r="GB338" s="7"/>
      <c r="GC338" s="7"/>
      <c r="GD338" s="7"/>
      <c r="GE338" s="7"/>
      <c r="GF338" s="7"/>
      <c r="GG338" s="7"/>
      <c r="GH338" s="7"/>
      <c r="GI338" s="7"/>
      <c r="GJ338" s="7"/>
      <c r="GK338" s="7"/>
      <c r="GL338" s="7"/>
      <c r="GM338" s="7"/>
      <c r="GN338" s="7"/>
      <c r="GO338" s="7"/>
      <c r="GP338" s="7"/>
      <c r="GQ338" s="7"/>
      <c r="GR338" s="7"/>
      <c r="GS338" s="7"/>
      <c r="GT338" s="7"/>
      <c r="GU338" s="7"/>
      <c r="GV338" s="7"/>
      <c r="GW338" s="7"/>
      <c r="GX338" s="7"/>
      <c r="GY338" s="7"/>
      <c r="GZ338" s="7"/>
      <c r="HA338" s="7"/>
      <c r="HB338" s="7"/>
      <c r="HC338" s="7"/>
      <c r="HD338" s="7"/>
      <c r="HE338" s="7"/>
      <c r="HF338" s="7"/>
      <c r="HG338" s="7"/>
      <c r="HH338" s="7"/>
      <c r="HI338" s="7"/>
      <c r="HJ338" s="7"/>
      <c r="HK338" s="7"/>
      <c r="HL338" s="7"/>
      <c r="HM338" s="7"/>
      <c r="HN338" s="7"/>
      <c r="HO338" s="7"/>
      <c r="HP338" s="7"/>
      <c r="HQ338" s="7"/>
      <c r="HR338" s="7"/>
      <c r="HS338" s="7"/>
      <c r="HT338" s="7"/>
      <c r="HU338" s="7"/>
      <c r="HV338" s="7"/>
      <c r="HW338" s="7"/>
      <c r="HX338" s="7"/>
      <c r="HY338" s="7"/>
      <c r="HZ338" s="7"/>
      <c r="IA338" s="7"/>
      <c r="IB338" s="7"/>
      <c r="IC338" s="7"/>
      <c r="ID338" s="7"/>
      <c r="IE338" s="7"/>
      <c r="IF338" s="7"/>
      <c r="IG338" s="7"/>
      <c r="IH338" s="7"/>
      <c r="II338" s="7"/>
      <c r="IJ338" s="7"/>
      <c r="IK338" s="7"/>
      <c r="IL338" s="7"/>
      <c r="IM338" s="7"/>
      <c r="IN338" s="7"/>
      <c r="IO338" s="7"/>
      <c r="IP338" s="7"/>
      <c r="IQ338" s="7"/>
      <c r="IR338" s="7"/>
      <c r="IS338" s="7"/>
      <c r="IT338" s="7"/>
      <c r="IU338" s="7"/>
      <c r="IV338" s="7"/>
      <c r="IW338" s="7"/>
      <c r="IX338" s="7"/>
      <c r="IY338" s="7"/>
      <c r="IZ338" s="7"/>
      <c r="JA338" s="7"/>
      <c r="JB338" s="7"/>
      <c r="JC338" s="7"/>
      <c r="JD338" s="7"/>
      <c r="JE338" s="7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5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7"/>
      <c r="EQ339" s="7"/>
      <c r="ER339" s="7"/>
      <c r="ES339" s="88"/>
      <c r="ET339" s="7"/>
      <c r="EU339" s="7"/>
      <c r="EV339" s="7"/>
      <c r="EW339" s="7"/>
      <c r="EX339" s="7"/>
      <c r="EY339" s="7"/>
      <c r="EZ339" s="7"/>
      <c r="FA339" s="7"/>
      <c r="FB339" s="7"/>
      <c r="FC339" s="7"/>
      <c r="FD339" s="7"/>
      <c r="FE339" s="7"/>
      <c r="FF339" s="7"/>
      <c r="FG339" s="7"/>
      <c r="FH339" s="2"/>
      <c r="FI339" s="2"/>
      <c r="FJ339" s="2"/>
      <c r="FK339" s="2"/>
      <c r="FL339" s="2"/>
      <c r="FM339" s="2"/>
      <c r="FN339" s="7"/>
      <c r="FO339" s="7"/>
      <c r="FP339" s="7"/>
      <c r="FQ339" s="88"/>
      <c r="FR339" s="7"/>
      <c r="FS339" s="7"/>
      <c r="FT339" s="7"/>
      <c r="FU339" s="7"/>
      <c r="FV339" s="7"/>
      <c r="FW339" s="7"/>
      <c r="FX339" s="7"/>
      <c r="FY339" s="7"/>
      <c r="FZ339" s="7"/>
      <c r="GA339" s="7"/>
      <c r="GB339" s="7"/>
      <c r="GC339" s="7"/>
      <c r="GD339" s="7"/>
      <c r="GE339" s="7"/>
      <c r="GF339" s="7"/>
      <c r="GG339" s="7"/>
      <c r="GH339" s="7"/>
      <c r="GI339" s="7"/>
      <c r="GJ339" s="7"/>
      <c r="GK339" s="7"/>
      <c r="GL339" s="7"/>
      <c r="GM339" s="7"/>
      <c r="GN339" s="7"/>
      <c r="GO339" s="7"/>
      <c r="GP339" s="7"/>
      <c r="GQ339" s="7"/>
      <c r="GR339" s="7"/>
      <c r="GS339" s="7"/>
      <c r="GT339" s="7"/>
      <c r="GU339" s="7"/>
      <c r="GV339" s="7"/>
      <c r="GW339" s="7"/>
      <c r="GX339" s="7"/>
      <c r="GY339" s="7"/>
      <c r="GZ339" s="7"/>
      <c r="HA339" s="7"/>
      <c r="HB339" s="7"/>
      <c r="HC339" s="7"/>
      <c r="HD339" s="7"/>
      <c r="HE339" s="7"/>
      <c r="HF339" s="7"/>
      <c r="HG339" s="7"/>
      <c r="HH339" s="7"/>
      <c r="HI339" s="7"/>
      <c r="HJ339" s="7"/>
      <c r="HK339" s="7"/>
      <c r="HL339" s="7"/>
      <c r="HM339" s="7"/>
      <c r="HN339" s="7"/>
      <c r="HO339" s="7"/>
      <c r="HP339" s="7"/>
      <c r="HQ339" s="7"/>
      <c r="HR339" s="7"/>
      <c r="HS339" s="7"/>
      <c r="HT339" s="7"/>
      <c r="HU339" s="7"/>
      <c r="HV339" s="7"/>
      <c r="HW339" s="7"/>
      <c r="HX339" s="7"/>
      <c r="HY339" s="7"/>
      <c r="HZ339" s="7"/>
      <c r="IA339" s="7"/>
      <c r="IB339" s="7"/>
      <c r="IC339" s="7"/>
      <c r="ID339" s="7"/>
      <c r="IE339" s="7"/>
      <c r="IF339" s="7"/>
      <c r="IG339" s="7"/>
      <c r="IH339" s="7"/>
      <c r="II339" s="7"/>
      <c r="IJ339" s="7"/>
      <c r="IK339" s="7"/>
      <c r="IL339" s="7"/>
      <c r="IM339" s="7"/>
      <c r="IN339" s="7"/>
      <c r="IO339" s="7"/>
      <c r="IP339" s="7"/>
      <c r="IQ339" s="7"/>
      <c r="IR339" s="7"/>
      <c r="IS339" s="7"/>
      <c r="IT339" s="7"/>
      <c r="IU339" s="7"/>
      <c r="IV339" s="7"/>
      <c r="IW339" s="7"/>
      <c r="IX339" s="7"/>
      <c r="IY339" s="7"/>
      <c r="IZ339" s="7"/>
      <c r="JA339" s="7"/>
      <c r="JB339" s="7"/>
      <c r="JC339" s="7"/>
      <c r="JD339" s="7"/>
      <c r="JE339" s="7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5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7"/>
      <c r="EQ340" s="7"/>
      <c r="ER340" s="7"/>
      <c r="ES340" s="88"/>
      <c r="ET340" s="7"/>
      <c r="EU340" s="7"/>
      <c r="EV340" s="7"/>
      <c r="EW340" s="7"/>
      <c r="EX340" s="7"/>
      <c r="EY340" s="7"/>
      <c r="EZ340" s="7"/>
      <c r="FA340" s="7"/>
      <c r="FB340" s="7"/>
      <c r="FC340" s="7"/>
      <c r="FD340" s="7"/>
      <c r="FE340" s="7"/>
      <c r="FF340" s="7"/>
      <c r="FG340" s="7"/>
      <c r="FH340" s="2"/>
      <c r="FI340" s="2"/>
      <c r="FJ340" s="2"/>
      <c r="FK340" s="2"/>
      <c r="FL340" s="2"/>
      <c r="FM340" s="2"/>
      <c r="FN340" s="7"/>
      <c r="FO340" s="7"/>
      <c r="FP340" s="7"/>
      <c r="FQ340" s="88"/>
      <c r="FR340" s="7"/>
      <c r="FS340" s="7"/>
      <c r="FT340" s="7"/>
      <c r="FU340" s="7"/>
      <c r="FV340" s="7"/>
      <c r="FW340" s="7"/>
      <c r="FX340" s="7"/>
      <c r="FY340" s="7"/>
      <c r="FZ340" s="7"/>
      <c r="GA340" s="7"/>
      <c r="GB340" s="7"/>
      <c r="GC340" s="7"/>
      <c r="GD340" s="7"/>
      <c r="GE340" s="7"/>
      <c r="GF340" s="7"/>
      <c r="GG340" s="7"/>
      <c r="GH340" s="7"/>
      <c r="GI340" s="7"/>
      <c r="GJ340" s="7"/>
      <c r="GK340" s="7"/>
      <c r="GL340" s="7"/>
      <c r="GM340" s="7"/>
      <c r="GN340" s="7"/>
      <c r="GO340" s="7"/>
      <c r="GP340" s="7"/>
      <c r="GQ340" s="7"/>
      <c r="GR340" s="7"/>
      <c r="GS340" s="7"/>
      <c r="GT340" s="7"/>
      <c r="GU340" s="7"/>
      <c r="GV340" s="7"/>
      <c r="GW340" s="7"/>
      <c r="GX340" s="7"/>
      <c r="GY340" s="7"/>
      <c r="GZ340" s="7"/>
      <c r="HA340" s="7"/>
      <c r="HB340" s="7"/>
      <c r="HC340" s="7"/>
      <c r="HD340" s="7"/>
      <c r="HE340" s="7"/>
      <c r="HF340" s="7"/>
      <c r="HG340" s="7"/>
      <c r="HH340" s="7"/>
      <c r="HI340" s="7"/>
      <c r="HJ340" s="7"/>
      <c r="HK340" s="7"/>
      <c r="HL340" s="7"/>
      <c r="HM340" s="7"/>
      <c r="HN340" s="7"/>
      <c r="HO340" s="7"/>
      <c r="HP340" s="7"/>
      <c r="HQ340" s="7"/>
      <c r="HR340" s="7"/>
      <c r="HS340" s="7"/>
      <c r="HT340" s="7"/>
      <c r="HU340" s="7"/>
      <c r="HV340" s="7"/>
      <c r="HW340" s="7"/>
      <c r="HX340" s="7"/>
      <c r="HY340" s="7"/>
      <c r="HZ340" s="7"/>
      <c r="IA340" s="7"/>
      <c r="IB340" s="7"/>
      <c r="IC340" s="7"/>
      <c r="ID340" s="7"/>
      <c r="IE340" s="7"/>
      <c r="IF340" s="7"/>
      <c r="IG340" s="7"/>
      <c r="IH340" s="7"/>
      <c r="II340" s="7"/>
      <c r="IJ340" s="7"/>
      <c r="IK340" s="7"/>
      <c r="IL340" s="7"/>
      <c r="IM340" s="7"/>
      <c r="IN340" s="7"/>
      <c r="IO340" s="7"/>
      <c r="IP340" s="7"/>
      <c r="IQ340" s="7"/>
      <c r="IR340" s="7"/>
      <c r="IS340" s="7"/>
      <c r="IT340" s="7"/>
      <c r="IU340" s="7"/>
      <c r="IV340" s="7"/>
      <c r="IW340" s="7"/>
      <c r="IX340" s="7"/>
      <c r="IY340" s="7"/>
      <c r="IZ340" s="7"/>
      <c r="JA340" s="7"/>
      <c r="JB340" s="7"/>
      <c r="JC340" s="7"/>
      <c r="JD340" s="7"/>
      <c r="JE340" s="7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5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7"/>
      <c r="EQ341" s="7"/>
      <c r="ER341" s="7"/>
      <c r="ES341" s="88"/>
      <c r="ET341" s="7"/>
      <c r="EU341" s="7"/>
      <c r="EV341" s="7"/>
      <c r="EW341" s="7"/>
      <c r="EX341" s="7"/>
      <c r="EY341" s="7"/>
      <c r="EZ341" s="7"/>
      <c r="FA341" s="7"/>
      <c r="FB341" s="7"/>
      <c r="FC341" s="7"/>
      <c r="FD341" s="7"/>
      <c r="FE341" s="7"/>
      <c r="FF341" s="7"/>
      <c r="FG341" s="7"/>
      <c r="FH341" s="2"/>
      <c r="FI341" s="2"/>
      <c r="FJ341" s="2"/>
      <c r="FK341" s="2"/>
      <c r="FL341" s="2"/>
      <c r="FM341" s="2"/>
      <c r="FN341" s="7"/>
      <c r="FO341" s="7"/>
      <c r="FP341" s="7"/>
      <c r="FQ341" s="88"/>
      <c r="FR341" s="7"/>
      <c r="FS341" s="7"/>
      <c r="FT341" s="7"/>
      <c r="FU341" s="7"/>
      <c r="FV341" s="7"/>
      <c r="FW341" s="7"/>
      <c r="FX341" s="7"/>
      <c r="FY341" s="7"/>
      <c r="FZ341" s="7"/>
      <c r="GA341" s="7"/>
      <c r="GB341" s="7"/>
      <c r="GC341" s="7"/>
      <c r="GD341" s="7"/>
      <c r="GE341" s="7"/>
      <c r="GF341" s="7"/>
      <c r="GG341" s="7"/>
      <c r="GH341" s="7"/>
      <c r="GI341" s="7"/>
      <c r="GJ341" s="7"/>
      <c r="GK341" s="7"/>
      <c r="GL341" s="7"/>
      <c r="GM341" s="7"/>
      <c r="GN341" s="7"/>
      <c r="GO341" s="7"/>
      <c r="GP341" s="7"/>
      <c r="GQ341" s="7"/>
      <c r="GR341" s="7"/>
      <c r="GS341" s="7"/>
      <c r="GT341" s="7"/>
      <c r="GU341" s="7"/>
      <c r="GV341" s="7"/>
      <c r="GW341" s="7"/>
      <c r="GX341" s="7"/>
      <c r="GY341" s="7"/>
      <c r="GZ341" s="7"/>
      <c r="HA341" s="7"/>
      <c r="HB341" s="7"/>
      <c r="HC341" s="7"/>
      <c r="HD341" s="7"/>
      <c r="HE341" s="7"/>
      <c r="HF341" s="7"/>
      <c r="HG341" s="7"/>
      <c r="HH341" s="7"/>
      <c r="HI341" s="7"/>
      <c r="HJ341" s="7"/>
      <c r="HK341" s="7"/>
      <c r="HL341" s="7"/>
      <c r="HM341" s="7"/>
      <c r="HN341" s="7"/>
      <c r="HO341" s="7"/>
      <c r="HP341" s="7"/>
      <c r="HQ341" s="7"/>
      <c r="HR341" s="7"/>
      <c r="HS341" s="7"/>
      <c r="HT341" s="7"/>
      <c r="HU341" s="7"/>
      <c r="HV341" s="7"/>
      <c r="HW341" s="7"/>
      <c r="HX341" s="7"/>
      <c r="HY341" s="7"/>
      <c r="HZ341" s="7"/>
      <c r="IA341" s="7"/>
      <c r="IB341" s="7"/>
      <c r="IC341" s="7"/>
      <c r="ID341" s="7"/>
      <c r="IE341" s="7"/>
      <c r="IF341" s="7"/>
      <c r="IG341" s="7"/>
      <c r="IH341" s="7"/>
      <c r="II341" s="7"/>
      <c r="IJ341" s="7"/>
      <c r="IK341" s="7"/>
      <c r="IL341" s="7"/>
      <c r="IM341" s="7"/>
      <c r="IN341" s="7"/>
      <c r="IO341" s="7"/>
      <c r="IP341" s="7"/>
      <c r="IQ341" s="7"/>
      <c r="IR341" s="7"/>
      <c r="IS341" s="7"/>
      <c r="IT341" s="7"/>
      <c r="IU341" s="7"/>
      <c r="IV341" s="7"/>
      <c r="IW341" s="7"/>
      <c r="IX341" s="7"/>
      <c r="IY341" s="7"/>
      <c r="IZ341" s="7"/>
      <c r="JA341" s="7"/>
      <c r="JB341" s="7"/>
      <c r="JC341" s="7"/>
      <c r="JD341" s="7"/>
      <c r="JE341" s="7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5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7"/>
      <c r="EQ342" s="7"/>
      <c r="ER342" s="7"/>
      <c r="ES342" s="88"/>
      <c r="ET342" s="7"/>
      <c r="EU342" s="7"/>
      <c r="EV342" s="7"/>
      <c r="EW342" s="7"/>
      <c r="EX342" s="7"/>
      <c r="EY342" s="7"/>
      <c r="EZ342" s="7"/>
      <c r="FA342" s="7"/>
      <c r="FB342" s="7"/>
      <c r="FC342" s="7"/>
      <c r="FD342" s="7"/>
      <c r="FE342" s="7"/>
      <c r="FF342" s="7"/>
      <c r="FG342" s="7"/>
      <c r="FH342" s="2"/>
      <c r="FI342" s="2"/>
      <c r="FJ342" s="2"/>
      <c r="FK342" s="2"/>
      <c r="FL342" s="2"/>
      <c r="FM342" s="2"/>
      <c r="FN342" s="7"/>
      <c r="FO342" s="7"/>
      <c r="FP342" s="7"/>
      <c r="FQ342" s="88"/>
      <c r="FR342" s="7"/>
      <c r="FS342" s="7"/>
      <c r="FT342" s="7"/>
      <c r="FU342" s="7"/>
      <c r="FV342" s="7"/>
      <c r="FW342" s="7"/>
      <c r="FX342" s="7"/>
      <c r="FY342" s="7"/>
      <c r="FZ342" s="7"/>
      <c r="GA342" s="7"/>
      <c r="GB342" s="7"/>
      <c r="GC342" s="7"/>
      <c r="GD342" s="7"/>
      <c r="GE342" s="7"/>
      <c r="GF342" s="7"/>
      <c r="GG342" s="7"/>
      <c r="GH342" s="7"/>
      <c r="GI342" s="7"/>
      <c r="GJ342" s="7"/>
      <c r="GK342" s="7"/>
      <c r="GL342" s="7"/>
      <c r="GM342" s="7"/>
      <c r="GN342" s="7"/>
      <c r="GO342" s="7"/>
      <c r="GP342" s="7"/>
      <c r="GQ342" s="7"/>
      <c r="GR342" s="7"/>
      <c r="GS342" s="7"/>
      <c r="GT342" s="7"/>
      <c r="GU342" s="7"/>
      <c r="GV342" s="7"/>
      <c r="GW342" s="7"/>
      <c r="GX342" s="7"/>
      <c r="GY342" s="7"/>
      <c r="GZ342" s="7"/>
      <c r="HA342" s="7"/>
      <c r="HB342" s="7"/>
      <c r="HC342" s="7"/>
      <c r="HD342" s="7"/>
      <c r="HE342" s="7"/>
      <c r="HF342" s="7"/>
      <c r="HG342" s="7"/>
      <c r="HH342" s="7"/>
      <c r="HI342" s="7"/>
      <c r="HJ342" s="7"/>
      <c r="HK342" s="7"/>
      <c r="HL342" s="7"/>
      <c r="HM342" s="7"/>
      <c r="HN342" s="7"/>
      <c r="HO342" s="7"/>
      <c r="HP342" s="7"/>
      <c r="HQ342" s="7"/>
      <c r="HR342" s="7"/>
      <c r="HS342" s="7"/>
      <c r="HT342" s="7"/>
      <c r="HU342" s="7"/>
      <c r="HV342" s="7"/>
      <c r="HW342" s="7"/>
      <c r="HX342" s="7"/>
      <c r="HY342" s="7"/>
      <c r="HZ342" s="7"/>
      <c r="IA342" s="7"/>
      <c r="IB342" s="7"/>
      <c r="IC342" s="7"/>
      <c r="ID342" s="7"/>
      <c r="IE342" s="7"/>
      <c r="IF342" s="7"/>
      <c r="IG342" s="7"/>
      <c r="IH342" s="7"/>
      <c r="II342" s="7"/>
      <c r="IJ342" s="7"/>
      <c r="IK342" s="7"/>
      <c r="IL342" s="7"/>
      <c r="IM342" s="7"/>
      <c r="IN342" s="7"/>
      <c r="IO342" s="7"/>
      <c r="IP342" s="7"/>
      <c r="IQ342" s="7"/>
      <c r="IR342" s="7"/>
      <c r="IS342" s="7"/>
      <c r="IT342" s="7"/>
      <c r="IU342" s="7"/>
      <c r="IV342" s="7"/>
      <c r="IW342" s="7"/>
      <c r="IX342" s="7"/>
      <c r="IY342" s="7"/>
      <c r="IZ342" s="7"/>
      <c r="JA342" s="7"/>
      <c r="JB342" s="7"/>
      <c r="JC342" s="7"/>
      <c r="JD342" s="7"/>
      <c r="JE342" s="7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5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7"/>
      <c r="EQ343" s="7"/>
      <c r="ER343" s="7"/>
      <c r="ES343" s="88"/>
      <c r="ET343" s="7"/>
      <c r="EU343" s="7"/>
      <c r="EV343" s="7"/>
      <c r="EW343" s="7"/>
      <c r="EX343" s="7"/>
      <c r="EY343" s="7"/>
      <c r="EZ343" s="7"/>
      <c r="FA343" s="7"/>
      <c r="FB343" s="7"/>
      <c r="FC343" s="7"/>
      <c r="FD343" s="7"/>
      <c r="FE343" s="7"/>
      <c r="FF343" s="7"/>
      <c r="FG343" s="7"/>
      <c r="FH343" s="2"/>
      <c r="FI343" s="2"/>
      <c r="FJ343" s="2"/>
      <c r="FK343" s="2"/>
      <c r="FL343" s="2"/>
      <c r="FM343" s="2"/>
      <c r="FN343" s="7"/>
      <c r="FO343" s="7"/>
      <c r="FP343" s="7"/>
      <c r="FQ343" s="88"/>
      <c r="FR343" s="7"/>
      <c r="FS343" s="7"/>
      <c r="FT343" s="7"/>
      <c r="FU343" s="7"/>
      <c r="FV343" s="7"/>
      <c r="FW343" s="7"/>
      <c r="FX343" s="7"/>
      <c r="FY343" s="7"/>
      <c r="FZ343" s="7"/>
      <c r="GA343" s="7"/>
      <c r="GB343" s="7"/>
      <c r="GC343" s="7"/>
      <c r="GD343" s="7"/>
      <c r="GE343" s="7"/>
      <c r="GF343" s="7"/>
      <c r="GG343" s="7"/>
      <c r="GH343" s="7"/>
      <c r="GI343" s="7"/>
      <c r="GJ343" s="7"/>
      <c r="GK343" s="7"/>
      <c r="GL343" s="7"/>
      <c r="GM343" s="7"/>
      <c r="GN343" s="7"/>
      <c r="GO343" s="7"/>
      <c r="GP343" s="7"/>
      <c r="GQ343" s="7"/>
      <c r="GR343" s="7"/>
      <c r="GS343" s="7"/>
      <c r="GT343" s="7"/>
      <c r="GU343" s="7"/>
      <c r="GV343" s="7"/>
      <c r="GW343" s="7"/>
      <c r="GX343" s="7"/>
      <c r="GY343" s="7"/>
      <c r="GZ343" s="7"/>
      <c r="HA343" s="7"/>
      <c r="HB343" s="7"/>
      <c r="HC343" s="7"/>
      <c r="HD343" s="7"/>
      <c r="HE343" s="7"/>
      <c r="HF343" s="7"/>
      <c r="HG343" s="7"/>
      <c r="HH343" s="7"/>
      <c r="HI343" s="7"/>
      <c r="HJ343" s="7"/>
      <c r="HK343" s="7"/>
      <c r="HL343" s="7"/>
      <c r="HM343" s="7"/>
      <c r="HN343" s="7"/>
      <c r="HO343" s="7"/>
      <c r="HP343" s="7"/>
      <c r="HQ343" s="7"/>
      <c r="HR343" s="7"/>
      <c r="HS343" s="7"/>
      <c r="HT343" s="7"/>
      <c r="HU343" s="7"/>
      <c r="HV343" s="7"/>
      <c r="HW343" s="7"/>
      <c r="HX343" s="7"/>
      <c r="HY343" s="7"/>
      <c r="HZ343" s="7"/>
      <c r="IA343" s="7"/>
      <c r="IB343" s="7"/>
      <c r="IC343" s="7"/>
      <c r="ID343" s="7"/>
      <c r="IE343" s="7"/>
      <c r="IF343" s="7"/>
      <c r="IG343" s="7"/>
      <c r="IH343" s="7"/>
      <c r="II343" s="7"/>
      <c r="IJ343" s="7"/>
      <c r="IK343" s="7"/>
      <c r="IL343" s="7"/>
      <c r="IM343" s="7"/>
      <c r="IN343" s="7"/>
      <c r="IO343" s="7"/>
      <c r="IP343" s="7"/>
      <c r="IQ343" s="7"/>
      <c r="IR343" s="7"/>
      <c r="IS343" s="7"/>
      <c r="IT343" s="7"/>
      <c r="IU343" s="7"/>
      <c r="IV343" s="7"/>
      <c r="IW343" s="7"/>
      <c r="IX343" s="7"/>
      <c r="IY343" s="7"/>
      <c r="IZ343" s="7"/>
      <c r="JA343" s="7"/>
      <c r="JB343" s="7"/>
      <c r="JC343" s="7"/>
      <c r="JD343" s="7"/>
      <c r="JE343" s="7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5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7"/>
      <c r="EQ344" s="7"/>
      <c r="ER344" s="7"/>
      <c r="ES344" s="88"/>
      <c r="ET344" s="7"/>
      <c r="EU344" s="7"/>
      <c r="EV344" s="7"/>
      <c r="EW344" s="7"/>
      <c r="EX344" s="7"/>
      <c r="EY344" s="7"/>
      <c r="EZ344" s="7"/>
      <c r="FA344" s="7"/>
      <c r="FB344" s="7"/>
      <c r="FC344" s="7"/>
      <c r="FD344" s="7"/>
      <c r="FE344" s="7"/>
      <c r="FF344" s="7"/>
      <c r="FG344" s="7"/>
      <c r="FH344" s="2"/>
      <c r="FI344" s="2"/>
      <c r="FJ344" s="2"/>
      <c r="FK344" s="2"/>
      <c r="FL344" s="2"/>
      <c r="FM344" s="2"/>
      <c r="FN344" s="7"/>
      <c r="FO344" s="7"/>
      <c r="FP344" s="7"/>
      <c r="FQ344" s="88"/>
      <c r="FR344" s="7"/>
      <c r="FS344" s="7"/>
      <c r="FT344" s="7"/>
      <c r="FU344" s="7"/>
      <c r="FV344" s="7"/>
      <c r="FW344" s="7"/>
      <c r="FX344" s="7"/>
      <c r="FY344" s="7"/>
      <c r="FZ344" s="7"/>
      <c r="GA344" s="7"/>
      <c r="GB344" s="7"/>
      <c r="GC344" s="7"/>
      <c r="GD344" s="7"/>
      <c r="GE344" s="7"/>
      <c r="GF344" s="7"/>
      <c r="GG344" s="7"/>
      <c r="GH344" s="7"/>
      <c r="GI344" s="7"/>
      <c r="GJ344" s="7"/>
      <c r="GK344" s="7"/>
      <c r="GL344" s="7"/>
      <c r="GM344" s="7"/>
      <c r="GN344" s="7"/>
      <c r="GO344" s="7"/>
      <c r="GP344" s="7"/>
      <c r="GQ344" s="7"/>
      <c r="GR344" s="7"/>
      <c r="GS344" s="7"/>
      <c r="GT344" s="7"/>
      <c r="GU344" s="7"/>
      <c r="GV344" s="7"/>
      <c r="GW344" s="7"/>
      <c r="GX344" s="7"/>
      <c r="GY344" s="7"/>
      <c r="GZ344" s="7"/>
      <c r="HA344" s="7"/>
      <c r="HB344" s="7"/>
      <c r="HC344" s="7"/>
      <c r="HD344" s="7"/>
      <c r="HE344" s="7"/>
      <c r="HF344" s="7"/>
      <c r="HG344" s="7"/>
      <c r="HH344" s="7"/>
      <c r="HI344" s="7"/>
      <c r="HJ344" s="7"/>
      <c r="HK344" s="7"/>
      <c r="HL344" s="7"/>
      <c r="HM344" s="7"/>
      <c r="HN344" s="7"/>
      <c r="HO344" s="7"/>
      <c r="HP344" s="7"/>
      <c r="HQ344" s="7"/>
      <c r="HR344" s="7"/>
      <c r="HS344" s="7"/>
      <c r="HT344" s="7"/>
      <c r="HU344" s="7"/>
      <c r="HV344" s="7"/>
      <c r="HW344" s="7"/>
      <c r="HX344" s="7"/>
      <c r="HY344" s="7"/>
      <c r="HZ344" s="7"/>
      <c r="IA344" s="7"/>
      <c r="IB344" s="7"/>
      <c r="IC344" s="7"/>
      <c r="ID344" s="7"/>
      <c r="IE344" s="7"/>
      <c r="IF344" s="7"/>
      <c r="IG344" s="7"/>
      <c r="IH344" s="7"/>
      <c r="II344" s="7"/>
      <c r="IJ344" s="7"/>
      <c r="IK344" s="7"/>
      <c r="IL344" s="7"/>
      <c r="IM344" s="7"/>
      <c r="IN344" s="7"/>
      <c r="IO344" s="7"/>
      <c r="IP344" s="7"/>
      <c r="IQ344" s="7"/>
      <c r="IR344" s="7"/>
      <c r="IS344" s="7"/>
      <c r="IT344" s="7"/>
      <c r="IU344" s="7"/>
      <c r="IV344" s="7"/>
      <c r="IW344" s="7"/>
      <c r="IX344" s="7"/>
      <c r="IY344" s="7"/>
      <c r="IZ344" s="7"/>
      <c r="JA344" s="7"/>
      <c r="JB344" s="7"/>
      <c r="JC344" s="7"/>
      <c r="JD344" s="7"/>
      <c r="JE344" s="7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5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7"/>
      <c r="EQ345" s="7"/>
      <c r="ER345" s="7"/>
      <c r="ES345" s="88"/>
      <c r="ET345" s="7"/>
      <c r="EU345" s="7"/>
      <c r="EV345" s="7"/>
      <c r="EW345" s="7"/>
      <c r="EX345" s="7"/>
      <c r="EY345" s="7"/>
      <c r="EZ345" s="7"/>
      <c r="FA345" s="7"/>
      <c r="FB345" s="7"/>
      <c r="FC345" s="7"/>
      <c r="FD345" s="7"/>
      <c r="FE345" s="7"/>
      <c r="FF345" s="7"/>
      <c r="FG345" s="7"/>
      <c r="FH345" s="2"/>
      <c r="FI345" s="2"/>
      <c r="FJ345" s="2"/>
      <c r="FK345" s="2"/>
      <c r="FL345" s="2"/>
      <c r="FM345" s="2"/>
      <c r="FN345" s="7"/>
      <c r="FO345" s="7"/>
      <c r="FP345" s="7"/>
      <c r="FQ345" s="88"/>
      <c r="FR345" s="7"/>
      <c r="FS345" s="7"/>
      <c r="FT345" s="7"/>
      <c r="FU345" s="7"/>
      <c r="FV345" s="7"/>
      <c r="FW345" s="7"/>
      <c r="FX345" s="7"/>
      <c r="FY345" s="7"/>
      <c r="FZ345" s="7"/>
      <c r="GA345" s="7"/>
      <c r="GB345" s="7"/>
      <c r="GC345" s="7"/>
      <c r="GD345" s="7"/>
      <c r="GE345" s="7"/>
      <c r="GF345" s="7"/>
      <c r="GG345" s="7"/>
      <c r="GH345" s="7"/>
      <c r="GI345" s="7"/>
      <c r="GJ345" s="7"/>
      <c r="GK345" s="7"/>
      <c r="GL345" s="7"/>
      <c r="GM345" s="7"/>
      <c r="GN345" s="7"/>
      <c r="GO345" s="7"/>
      <c r="GP345" s="7"/>
      <c r="GQ345" s="7"/>
      <c r="GR345" s="7"/>
      <c r="GS345" s="7"/>
      <c r="GT345" s="7"/>
      <c r="GU345" s="7"/>
      <c r="GV345" s="7"/>
      <c r="GW345" s="7"/>
      <c r="GX345" s="7"/>
      <c r="GY345" s="7"/>
      <c r="GZ345" s="7"/>
      <c r="HA345" s="7"/>
      <c r="HB345" s="7"/>
      <c r="HC345" s="7"/>
      <c r="HD345" s="7"/>
      <c r="HE345" s="7"/>
      <c r="HF345" s="7"/>
      <c r="HG345" s="7"/>
      <c r="HH345" s="7"/>
      <c r="HI345" s="7"/>
      <c r="HJ345" s="7"/>
      <c r="HK345" s="7"/>
      <c r="HL345" s="7"/>
      <c r="HM345" s="7"/>
      <c r="HN345" s="7"/>
      <c r="HO345" s="7"/>
      <c r="HP345" s="7"/>
      <c r="HQ345" s="7"/>
      <c r="HR345" s="7"/>
      <c r="HS345" s="7"/>
      <c r="HT345" s="7"/>
      <c r="HU345" s="7"/>
      <c r="HV345" s="7"/>
      <c r="HW345" s="7"/>
      <c r="HX345" s="7"/>
      <c r="HY345" s="7"/>
      <c r="HZ345" s="7"/>
      <c r="IA345" s="7"/>
      <c r="IB345" s="7"/>
      <c r="IC345" s="7"/>
      <c r="ID345" s="7"/>
      <c r="IE345" s="7"/>
      <c r="IF345" s="7"/>
      <c r="IG345" s="7"/>
      <c r="IH345" s="7"/>
      <c r="II345" s="7"/>
      <c r="IJ345" s="7"/>
      <c r="IK345" s="7"/>
      <c r="IL345" s="7"/>
      <c r="IM345" s="7"/>
      <c r="IN345" s="7"/>
      <c r="IO345" s="7"/>
      <c r="IP345" s="7"/>
      <c r="IQ345" s="7"/>
      <c r="IR345" s="7"/>
      <c r="IS345" s="7"/>
      <c r="IT345" s="7"/>
      <c r="IU345" s="7"/>
      <c r="IV345" s="7"/>
      <c r="IW345" s="7"/>
      <c r="IX345" s="7"/>
      <c r="IY345" s="7"/>
      <c r="IZ345" s="7"/>
      <c r="JA345" s="7"/>
      <c r="JB345" s="7"/>
      <c r="JC345" s="7"/>
      <c r="JD345" s="7"/>
      <c r="JE345" s="7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5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7"/>
      <c r="EQ346" s="7"/>
      <c r="ER346" s="7"/>
      <c r="ES346" s="88"/>
      <c r="ET346" s="7"/>
      <c r="EU346" s="7"/>
      <c r="EV346" s="7"/>
      <c r="EW346" s="7"/>
      <c r="EX346" s="7"/>
      <c r="EY346" s="7"/>
      <c r="EZ346" s="7"/>
      <c r="FA346" s="7"/>
      <c r="FB346" s="7"/>
      <c r="FC346" s="7"/>
      <c r="FD346" s="7"/>
      <c r="FE346" s="7"/>
      <c r="FF346" s="7"/>
      <c r="FG346" s="7"/>
      <c r="FH346" s="2"/>
      <c r="FI346" s="2"/>
      <c r="FJ346" s="2"/>
      <c r="FK346" s="2"/>
      <c r="FL346" s="2"/>
      <c r="FM346" s="2"/>
      <c r="FN346" s="7"/>
      <c r="FO346" s="7"/>
      <c r="FP346" s="7"/>
      <c r="FQ346" s="88"/>
      <c r="FR346" s="7"/>
      <c r="FS346" s="7"/>
      <c r="FT346" s="7"/>
      <c r="FU346" s="7"/>
      <c r="FV346" s="7"/>
      <c r="FW346" s="7"/>
      <c r="FX346" s="7"/>
      <c r="FY346" s="7"/>
      <c r="FZ346" s="7"/>
      <c r="GA346" s="7"/>
      <c r="GB346" s="7"/>
      <c r="GC346" s="7"/>
      <c r="GD346" s="7"/>
      <c r="GE346" s="7"/>
      <c r="GF346" s="7"/>
      <c r="GG346" s="7"/>
      <c r="GH346" s="7"/>
      <c r="GI346" s="7"/>
      <c r="GJ346" s="7"/>
      <c r="GK346" s="7"/>
      <c r="GL346" s="7"/>
      <c r="GM346" s="7"/>
      <c r="GN346" s="7"/>
      <c r="GO346" s="7"/>
      <c r="GP346" s="7"/>
      <c r="GQ346" s="7"/>
      <c r="GR346" s="7"/>
      <c r="GS346" s="7"/>
      <c r="GT346" s="7"/>
      <c r="GU346" s="7"/>
      <c r="GV346" s="7"/>
      <c r="GW346" s="7"/>
      <c r="GX346" s="7"/>
      <c r="GY346" s="7"/>
      <c r="GZ346" s="7"/>
      <c r="HA346" s="7"/>
      <c r="HB346" s="7"/>
      <c r="HC346" s="7"/>
      <c r="HD346" s="7"/>
      <c r="HE346" s="7"/>
      <c r="HF346" s="7"/>
      <c r="HG346" s="7"/>
      <c r="HH346" s="7"/>
      <c r="HI346" s="7"/>
      <c r="HJ346" s="7"/>
      <c r="HK346" s="7"/>
      <c r="HL346" s="7"/>
      <c r="HM346" s="7"/>
      <c r="HN346" s="7"/>
      <c r="HO346" s="7"/>
      <c r="HP346" s="7"/>
      <c r="HQ346" s="7"/>
      <c r="HR346" s="7"/>
      <c r="HS346" s="7"/>
      <c r="HT346" s="7"/>
      <c r="HU346" s="7"/>
      <c r="HV346" s="7"/>
      <c r="HW346" s="7"/>
      <c r="HX346" s="7"/>
      <c r="HY346" s="7"/>
      <c r="HZ346" s="7"/>
      <c r="IA346" s="7"/>
      <c r="IB346" s="7"/>
      <c r="IC346" s="7"/>
      <c r="ID346" s="7"/>
      <c r="IE346" s="7"/>
      <c r="IF346" s="7"/>
      <c r="IG346" s="7"/>
      <c r="IH346" s="7"/>
      <c r="II346" s="7"/>
      <c r="IJ346" s="7"/>
      <c r="IK346" s="7"/>
      <c r="IL346" s="7"/>
      <c r="IM346" s="7"/>
      <c r="IN346" s="7"/>
      <c r="IO346" s="7"/>
      <c r="IP346" s="7"/>
      <c r="IQ346" s="7"/>
      <c r="IR346" s="7"/>
      <c r="IS346" s="7"/>
      <c r="IT346" s="7"/>
      <c r="IU346" s="7"/>
      <c r="IV346" s="7"/>
      <c r="IW346" s="7"/>
      <c r="IX346" s="7"/>
      <c r="IY346" s="7"/>
      <c r="IZ346" s="7"/>
      <c r="JA346" s="7"/>
      <c r="JB346" s="7"/>
      <c r="JC346" s="7"/>
      <c r="JD346" s="7"/>
      <c r="JE346" s="7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5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7"/>
      <c r="EQ347" s="7"/>
      <c r="ER347" s="7"/>
      <c r="ES347" s="88"/>
      <c r="ET347" s="7"/>
      <c r="EU347" s="7"/>
      <c r="EV347" s="7"/>
      <c r="EW347" s="7"/>
      <c r="EX347" s="7"/>
      <c r="EY347" s="7"/>
      <c r="EZ347" s="7"/>
      <c r="FA347" s="7"/>
      <c r="FB347" s="7"/>
      <c r="FC347" s="7"/>
      <c r="FD347" s="7"/>
      <c r="FE347" s="7"/>
      <c r="FF347" s="7"/>
      <c r="FG347" s="7"/>
      <c r="FH347" s="2"/>
      <c r="FI347" s="2"/>
      <c r="FJ347" s="2"/>
      <c r="FK347" s="2"/>
      <c r="FL347" s="2"/>
      <c r="FM347" s="2"/>
      <c r="FN347" s="7"/>
      <c r="FO347" s="7"/>
      <c r="FP347" s="7"/>
      <c r="FQ347" s="88"/>
      <c r="FR347" s="7"/>
      <c r="FS347" s="7"/>
      <c r="FT347" s="7"/>
      <c r="FU347" s="7"/>
      <c r="FV347" s="7"/>
      <c r="FW347" s="7"/>
      <c r="FX347" s="7"/>
      <c r="FY347" s="7"/>
      <c r="FZ347" s="7"/>
      <c r="GA347" s="7"/>
      <c r="GB347" s="7"/>
      <c r="GC347" s="7"/>
      <c r="GD347" s="7"/>
      <c r="GE347" s="7"/>
      <c r="GF347" s="7"/>
      <c r="GG347" s="7"/>
      <c r="GH347" s="7"/>
      <c r="GI347" s="7"/>
      <c r="GJ347" s="7"/>
      <c r="GK347" s="7"/>
      <c r="GL347" s="7"/>
      <c r="GM347" s="7"/>
      <c r="GN347" s="7"/>
      <c r="GO347" s="7"/>
      <c r="GP347" s="7"/>
      <c r="GQ347" s="7"/>
      <c r="GR347" s="7"/>
      <c r="GS347" s="7"/>
      <c r="GT347" s="7"/>
      <c r="GU347" s="7"/>
      <c r="GV347" s="7"/>
      <c r="GW347" s="7"/>
      <c r="GX347" s="7"/>
      <c r="GY347" s="7"/>
      <c r="GZ347" s="7"/>
      <c r="HA347" s="7"/>
      <c r="HB347" s="7"/>
      <c r="HC347" s="7"/>
      <c r="HD347" s="7"/>
      <c r="HE347" s="7"/>
      <c r="HF347" s="7"/>
      <c r="HG347" s="7"/>
      <c r="HH347" s="7"/>
      <c r="HI347" s="7"/>
      <c r="HJ347" s="7"/>
      <c r="HK347" s="7"/>
      <c r="HL347" s="7"/>
      <c r="HM347" s="7"/>
      <c r="HN347" s="7"/>
      <c r="HO347" s="7"/>
      <c r="HP347" s="7"/>
      <c r="HQ347" s="7"/>
      <c r="HR347" s="7"/>
      <c r="HS347" s="7"/>
      <c r="HT347" s="7"/>
      <c r="HU347" s="7"/>
      <c r="HV347" s="7"/>
      <c r="HW347" s="7"/>
      <c r="HX347" s="7"/>
      <c r="HY347" s="7"/>
      <c r="HZ347" s="7"/>
      <c r="IA347" s="7"/>
      <c r="IB347" s="7"/>
      <c r="IC347" s="7"/>
      <c r="ID347" s="7"/>
      <c r="IE347" s="7"/>
      <c r="IF347" s="7"/>
      <c r="IG347" s="7"/>
      <c r="IH347" s="7"/>
      <c r="II347" s="7"/>
      <c r="IJ347" s="7"/>
      <c r="IK347" s="7"/>
      <c r="IL347" s="7"/>
      <c r="IM347" s="7"/>
      <c r="IN347" s="7"/>
      <c r="IO347" s="7"/>
      <c r="IP347" s="7"/>
      <c r="IQ347" s="7"/>
      <c r="IR347" s="7"/>
      <c r="IS347" s="7"/>
      <c r="IT347" s="7"/>
      <c r="IU347" s="7"/>
      <c r="IV347" s="7"/>
      <c r="IW347" s="7"/>
      <c r="IX347" s="7"/>
      <c r="IY347" s="7"/>
      <c r="IZ347" s="7"/>
      <c r="JA347" s="7"/>
      <c r="JB347" s="7"/>
      <c r="JC347" s="7"/>
      <c r="JD347" s="7"/>
      <c r="JE347" s="7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5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7"/>
      <c r="EQ348" s="7"/>
      <c r="ER348" s="7"/>
      <c r="ES348" s="88"/>
      <c r="ET348" s="7"/>
      <c r="EU348" s="7"/>
      <c r="EV348" s="7"/>
      <c r="EW348" s="7"/>
      <c r="EX348" s="7"/>
      <c r="EY348" s="7"/>
      <c r="EZ348" s="7"/>
      <c r="FA348" s="7"/>
      <c r="FB348" s="7"/>
      <c r="FC348" s="7"/>
      <c r="FD348" s="7"/>
      <c r="FE348" s="7"/>
      <c r="FF348" s="7"/>
      <c r="FG348" s="7"/>
      <c r="FH348" s="2"/>
      <c r="FI348" s="2"/>
      <c r="FJ348" s="2"/>
      <c r="FK348" s="2"/>
      <c r="FL348" s="2"/>
      <c r="FM348" s="2"/>
      <c r="FN348" s="7"/>
      <c r="FO348" s="7"/>
      <c r="FP348" s="7"/>
      <c r="FQ348" s="88"/>
      <c r="FR348" s="7"/>
      <c r="FS348" s="7"/>
      <c r="FT348" s="7"/>
      <c r="FU348" s="7"/>
      <c r="FV348" s="7"/>
      <c r="FW348" s="7"/>
      <c r="FX348" s="7"/>
      <c r="FY348" s="7"/>
      <c r="FZ348" s="7"/>
      <c r="GA348" s="7"/>
      <c r="GB348" s="7"/>
      <c r="GC348" s="7"/>
      <c r="GD348" s="7"/>
      <c r="GE348" s="7"/>
      <c r="GF348" s="7"/>
      <c r="GG348" s="7"/>
      <c r="GH348" s="7"/>
      <c r="GI348" s="7"/>
      <c r="GJ348" s="7"/>
      <c r="GK348" s="7"/>
      <c r="GL348" s="7"/>
      <c r="GM348" s="7"/>
      <c r="GN348" s="7"/>
      <c r="GO348" s="7"/>
      <c r="GP348" s="7"/>
      <c r="GQ348" s="7"/>
      <c r="GR348" s="7"/>
      <c r="GS348" s="7"/>
      <c r="GT348" s="7"/>
      <c r="GU348" s="7"/>
      <c r="GV348" s="7"/>
      <c r="GW348" s="7"/>
      <c r="GX348" s="7"/>
      <c r="GY348" s="7"/>
      <c r="GZ348" s="7"/>
      <c r="HA348" s="7"/>
      <c r="HB348" s="7"/>
      <c r="HC348" s="7"/>
      <c r="HD348" s="7"/>
      <c r="HE348" s="7"/>
      <c r="HF348" s="7"/>
      <c r="HG348" s="7"/>
      <c r="HH348" s="7"/>
      <c r="HI348" s="7"/>
      <c r="HJ348" s="7"/>
      <c r="HK348" s="7"/>
      <c r="HL348" s="7"/>
      <c r="HM348" s="7"/>
      <c r="HN348" s="7"/>
      <c r="HO348" s="7"/>
      <c r="HP348" s="7"/>
      <c r="HQ348" s="7"/>
      <c r="HR348" s="7"/>
      <c r="HS348" s="7"/>
      <c r="HT348" s="7"/>
      <c r="HU348" s="7"/>
      <c r="HV348" s="7"/>
      <c r="HW348" s="7"/>
      <c r="HX348" s="7"/>
      <c r="HY348" s="7"/>
      <c r="HZ348" s="7"/>
      <c r="IA348" s="7"/>
      <c r="IB348" s="7"/>
      <c r="IC348" s="7"/>
      <c r="ID348" s="7"/>
      <c r="IE348" s="7"/>
      <c r="IF348" s="7"/>
      <c r="IG348" s="7"/>
      <c r="IH348" s="7"/>
      <c r="II348" s="7"/>
      <c r="IJ348" s="7"/>
      <c r="IK348" s="7"/>
      <c r="IL348" s="7"/>
      <c r="IM348" s="7"/>
      <c r="IN348" s="7"/>
      <c r="IO348" s="7"/>
      <c r="IP348" s="7"/>
      <c r="IQ348" s="7"/>
      <c r="IR348" s="7"/>
      <c r="IS348" s="7"/>
      <c r="IT348" s="7"/>
      <c r="IU348" s="7"/>
      <c r="IV348" s="7"/>
      <c r="IW348" s="7"/>
      <c r="IX348" s="7"/>
      <c r="IY348" s="7"/>
      <c r="IZ348" s="7"/>
      <c r="JA348" s="7"/>
      <c r="JB348" s="7"/>
      <c r="JC348" s="7"/>
      <c r="JD348" s="7"/>
      <c r="JE348" s="7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5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7"/>
      <c r="EQ349" s="7"/>
      <c r="ER349" s="7"/>
      <c r="ES349" s="88"/>
      <c r="ET349" s="7"/>
      <c r="EU349" s="7"/>
      <c r="EV349" s="7"/>
      <c r="EW349" s="7"/>
      <c r="EX349" s="7"/>
      <c r="EY349" s="7"/>
      <c r="EZ349" s="7"/>
      <c r="FA349" s="7"/>
      <c r="FB349" s="7"/>
      <c r="FC349" s="7"/>
      <c r="FD349" s="7"/>
      <c r="FE349" s="7"/>
      <c r="FF349" s="7"/>
      <c r="FG349" s="7"/>
      <c r="FH349" s="2"/>
      <c r="FI349" s="2"/>
      <c r="FJ349" s="2"/>
      <c r="FK349" s="2"/>
      <c r="FL349" s="2"/>
      <c r="FM349" s="2"/>
      <c r="FN349" s="7"/>
      <c r="FO349" s="7"/>
      <c r="FP349" s="7"/>
      <c r="FQ349" s="88"/>
      <c r="FR349" s="7"/>
      <c r="FS349" s="7"/>
      <c r="FT349" s="7"/>
      <c r="FU349" s="7"/>
      <c r="FV349" s="7"/>
      <c r="FW349" s="7"/>
      <c r="FX349" s="7"/>
      <c r="FY349" s="7"/>
      <c r="FZ349" s="7"/>
      <c r="GA349" s="7"/>
      <c r="GB349" s="7"/>
      <c r="GC349" s="7"/>
      <c r="GD349" s="7"/>
      <c r="GE349" s="7"/>
      <c r="GF349" s="7"/>
      <c r="GG349" s="7"/>
      <c r="GH349" s="7"/>
      <c r="GI349" s="7"/>
      <c r="GJ349" s="7"/>
      <c r="GK349" s="7"/>
      <c r="GL349" s="7"/>
      <c r="GM349" s="7"/>
      <c r="GN349" s="7"/>
      <c r="GO349" s="7"/>
      <c r="GP349" s="7"/>
      <c r="GQ349" s="7"/>
      <c r="GR349" s="7"/>
      <c r="GS349" s="7"/>
      <c r="GT349" s="7"/>
      <c r="GU349" s="7"/>
      <c r="GV349" s="7"/>
      <c r="GW349" s="7"/>
      <c r="GX349" s="7"/>
      <c r="GY349" s="7"/>
      <c r="GZ349" s="7"/>
      <c r="HA349" s="7"/>
      <c r="HB349" s="7"/>
      <c r="HC349" s="7"/>
      <c r="HD349" s="7"/>
      <c r="HE349" s="7"/>
      <c r="HF349" s="7"/>
      <c r="HG349" s="7"/>
      <c r="HH349" s="7"/>
      <c r="HI349" s="7"/>
      <c r="HJ349" s="7"/>
      <c r="HK349" s="7"/>
      <c r="HL349" s="7"/>
      <c r="HM349" s="7"/>
      <c r="HN349" s="7"/>
      <c r="HO349" s="7"/>
      <c r="HP349" s="7"/>
      <c r="HQ349" s="7"/>
      <c r="HR349" s="7"/>
      <c r="HS349" s="7"/>
      <c r="HT349" s="7"/>
      <c r="HU349" s="7"/>
      <c r="HV349" s="7"/>
      <c r="HW349" s="7"/>
      <c r="HX349" s="7"/>
      <c r="HY349" s="7"/>
      <c r="HZ349" s="7"/>
      <c r="IA349" s="7"/>
      <c r="IB349" s="7"/>
      <c r="IC349" s="7"/>
      <c r="ID349" s="7"/>
      <c r="IE349" s="7"/>
      <c r="IF349" s="7"/>
      <c r="IG349" s="7"/>
      <c r="IH349" s="7"/>
      <c r="II349" s="7"/>
      <c r="IJ349" s="7"/>
      <c r="IK349" s="7"/>
      <c r="IL349" s="7"/>
      <c r="IM349" s="7"/>
      <c r="IN349" s="7"/>
      <c r="IO349" s="7"/>
      <c r="IP349" s="7"/>
      <c r="IQ349" s="7"/>
      <c r="IR349" s="7"/>
      <c r="IS349" s="7"/>
      <c r="IT349" s="7"/>
      <c r="IU349" s="7"/>
      <c r="IV349" s="7"/>
      <c r="IW349" s="7"/>
      <c r="IX349" s="7"/>
      <c r="IY349" s="7"/>
      <c r="IZ349" s="7"/>
      <c r="JA349" s="7"/>
      <c r="JB349" s="7"/>
      <c r="JC349" s="7"/>
      <c r="JD349" s="7"/>
      <c r="JE349" s="7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5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7"/>
      <c r="EQ350" s="7"/>
      <c r="ER350" s="7"/>
      <c r="ES350" s="88"/>
      <c r="ET350" s="7"/>
      <c r="EU350" s="7"/>
      <c r="EV350" s="7"/>
      <c r="EW350" s="7"/>
      <c r="EX350" s="7"/>
      <c r="EY350" s="7"/>
      <c r="EZ350" s="7"/>
      <c r="FA350" s="7"/>
      <c r="FB350" s="7"/>
      <c r="FC350" s="7"/>
      <c r="FD350" s="7"/>
      <c r="FE350" s="7"/>
      <c r="FF350" s="7"/>
      <c r="FG350" s="7"/>
      <c r="FH350" s="2"/>
      <c r="FI350" s="2"/>
      <c r="FJ350" s="2"/>
      <c r="FK350" s="2"/>
      <c r="FL350" s="2"/>
      <c r="FM350" s="2"/>
      <c r="FN350" s="7"/>
      <c r="FO350" s="7"/>
      <c r="FP350" s="7"/>
      <c r="FQ350" s="88"/>
      <c r="FR350" s="7"/>
      <c r="FS350" s="7"/>
      <c r="FT350" s="7"/>
      <c r="FU350" s="7"/>
      <c r="FV350" s="7"/>
      <c r="FW350" s="7"/>
      <c r="FX350" s="7"/>
      <c r="FY350" s="7"/>
      <c r="FZ350" s="7"/>
      <c r="GA350" s="7"/>
      <c r="GB350" s="7"/>
      <c r="GC350" s="7"/>
      <c r="GD350" s="7"/>
      <c r="GE350" s="7"/>
      <c r="GF350" s="7"/>
      <c r="GG350" s="7"/>
      <c r="GH350" s="7"/>
      <c r="GI350" s="7"/>
      <c r="GJ350" s="7"/>
      <c r="GK350" s="7"/>
      <c r="GL350" s="7"/>
      <c r="GM350" s="7"/>
      <c r="GN350" s="7"/>
      <c r="GO350" s="7"/>
      <c r="GP350" s="7"/>
      <c r="GQ350" s="7"/>
      <c r="GR350" s="7"/>
      <c r="GS350" s="7"/>
      <c r="GT350" s="7"/>
      <c r="GU350" s="7"/>
      <c r="GV350" s="7"/>
      <c r="GW350" s="7"/>
      <c r="GX350" s="7"/>
      <c r="GY350" s="7"/>
      <c r="GZ350" s="7"/>
      <c r="HA350" s="7"/>
      <c r="HB350" s="7"/>
      <c r="HC350" s="7"/>
      <c r="HD350" s="7"/>
      <c r="HE350" s="7"/>
      <c r="HF350" s="7"/>
      <c r="HG350" s="7"/>
      <c r="HH350" s="7"/>
      <c r="HI350" s="7"/>
      <c r="HJ350" s="7"/>
      <c r="HK350" s="7"/>
      <c r="HL350" s="7"/>
      <c r="HM350" s="7"/>
      <c r="HN350" s="7"/>
      <c r="HO350" s="7"/>
      <c r="HP350" s="7"/>
      <c r="HQ350" s="7"/>
      <c r="HR350" s="7"/>
      <c r="HS350" s="7"/>
      <c r="HT350" s="7"/>
      <c r="HU350" s="7"/>
      <c r="HV350" s="7"/>
      <c r="HW350" s="7"/>
      <c r="HX350" s="7"/>
      <c r="HY350" s="7"/>
      <c r="HZ350" s="7"/>
      <c r="IA350" s="7"/>
      <c r="IB350" s="7"/>
      <c r="IC350" s="7"/>
      <c r="ID350" s="7"/>
      <c r="IE350" s="7"/>
      <c r="IF350" s="7"/>
      <c r="IG350" s="7"/>
      <c r="IH350" s="7"/>
      <c r="II350" s="7"/>
      <c r="IJ350" s="7"/>
      <c r="IK350" s="7"/>
      <c r="IL350" s="7"/>
      <c r="IM350" s="7"/>
      <c r="IN350" s="7"/>
      <c r="IO350" s="7"/>
      <c r="IP350" s="7"/>
      <c r="IQ350" s="7"/>
      <c r="IR350" s="7"/>
      <c r="IS350" s="7"/>
      <c r="IT350" s="7"/>
      <c r="IU350" s="7"/>
      <c r="IV350" s="7"/>
      <c r="IW350" s="7"/>
      <c r="IX350" s="7"/>
      <c r="IY350" s="7"/>
      <c r="IZ350" s="7"/>
      <c r="JA350" s="7"/>
      <c r="JB350" s="7"/>
      <c r="JC350" s="7"/>
      <c r="JD350" s="7"/>
      <c r="JE350" s="7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5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7"/>
      <c r="EQ351" s="7"/>
      <c r="ER351" s="7"/>
      <c r="ES351" s="88"/>
      <c r="ET351" s="7"/>
      <c r="EU351" s="7"/>
      <c r="EV351" s="7"/>
      <c r="EW351" s="7"/>
      <c r="EX351" s="7"/>
      <c r="EY351" s="7"/>
      <c r="EZ351" s="7"/>
      <c r="FA351" s="7"/>
      <c r="FB351" s="7"/>
      <c r="FC351" s="7"/>
      <c r="FD351" s="7"/>
      <c r="FE351" s="7"/>
      <c r="FF351" s="7"/>
      <c r="FG351" s="7"/>
      <c r="FH351" s="2"/>
      <c r="FI351" s="2"/>
      <c r="FJ351" s="2"/>
      <c r="FK351" s="2"/>
      <c r="FL351" s="2"/>
      <c r="FM351" s="2"/>
      <c r="FN351" s="7"/>
      <c r="FO351" s="7"/>
      <c r="FP351" s="7"/>
      <c r="FQ351" s="88"/>
      <c r="FR351" s="7"/>
      <c r="FS351" s="7"/>
      <c r="FT351" s="7"/>
      <c r="FU351" s="7"/>
      <c r="FV351" s="7"/>
      <c r="FW351" s="7"/>
      <c r="FX351" s="7"/>
      <c r="FY351" s="7"/>
      <c r="FZ351" s="7"/>
      <c r="GA351" s="7"/>
      <c r="GB351" s="7"/>
      <c r="GC351" s="7"/>
      <c r="GD351" s="7"/>
      <c r="GE351" s="7"/>
      <c r="GF351" s="7"/>
      <c r="GG351" s="7"/>
      <c r="GH351" s="7"/>
      <c r="GI351" s="7"/>
      <c r="GJ351" s="7"/>
      <c r="GK351" s="7"/>
      <c r="GL351" s="7"/>
      <c r="GM351" s="7"/>
      <c r="GN351" s="7"/>
      <c r="GO351" s="7"/>
      <c r="GP351" s="7"/>
      <c r="GQ351" s="7"/>
      <c r="GR351" s="7"/>
      <c r="GS351" s="7"/>
      <c r="GT351" s="7"/>
      <c r="GU351" s="7"/>
      <c r="GV351" s="7"/>
      <c r="GW351" s="7"/>
      <c r="GX351" s="7"/>
      <c r="GY351" s="7"/>
      <c r="GZ351" s="7"/>
      <c r="HA351" s="7"/>
      <c r="HB351" s="7"/>
      <c r="HC351" s="7"/>
      <c r="HD351" s="7"/>
      <c r="HE351" s="7"/>
      <c r="HF351" s="7"/>
      <c r="HG351" s="7"/>
      <c r="HH351" s="7"/>
      <c r="HI351" s="7"/>
      <c r="HJ351" s="7"/>
      <c r="HK351" s="7"/>
      <c r="HL351" s="7"/>
      <c r="HM351" s="7"/>
      <c r="HN351" s="7"/>
      <c r="HO351" s="7"/>
      <c r="HP351" s="7"/>
      <c r="HQ351" s="7"/>
      <c r="HR351" s="7"/>
      <c r="HS351" s="7"/>
      <c r="HT351" s="7"/>
      <c r="HU351" s="7"/>
      <c r="HV351" s="7"/>
      <c r="HW351" s="7"/>
      <c r="HX351" s="7"/>
      <c r="HY351" s="7"/>
      <c r="HZ351" s="7"/>
      <c r="IA351" s="7"/>
      <c r="IB351" s="7"/>
      <c r="IC351" s="7"/>
      <c r="ID351" s="7"/>
      <c r="IE351" s="7"/>
      <c r="IF351" s="7"/>
      <c r="IG351" s="7"/>
      <c r="IH351" s="7"/>
      <c r="II351" s="7"/>
      <c r="IJ351" s="7"/>
      <c r="IK351" s="7"/>
      <c r="IL351" s="7"/>
      <c r="IM351" s="7"/>
      <c r="IN351" s="7"/>
      <c r="IO351" s="7"/>
      <c r="IP351" s="7"/>
      <c r="IQ351" s="7"/>
      <c r="IR351" s="7"/>
      <c r="IS351" s="7"/>
      <c r="IT351" s="7"/>
      <c r="IU351" s="7"/>
      <c r="IV351" s="7"/>
      <c r="IW351" s="7"/>
      <c r="IX351" s="7"/>
      <c r="IY351" s="7"/>
      <c r="IZ351" s="7"/>
      <c r="JA351" s="7"/>
      <c r="JB351" s="7"/>
      <c r="JC351" s="7"/>
      <c r="JD351" s="7"/>
      <c r="JE351" s="7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5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7"/>
      <c r="EQ352" s="7"/>
      <c r="ER352" s="7"/>
      <c r="ES352" s="88"/>
      <c r="ET352" s="7"/>
      <c r="EU352" s="7"/>
      <c r="EV352" s="7"/>
      <c r="EW352" s="7"/>
      <c r="EX352" s="7"/>
      <c r="EY352" s="7"/>
      <c r="EZ352" s="7"/>
      <c r="FA352" s="7"/>
      <c r="FB352" s="7"/>
      <c r="FC352" s="7"/>
      <c r="FD352" s="7"/>
      <c r="FE352" s="7"/>
      <c r="FF352" s="7"/>
      <c r="FG352" s="7"/>
      <c r="FH352" s="2"/>
      <c r="FI352" s="2"/>
      <c r="FJ352" s="2"/>
      <c r="FK352" s="2"/>
      <c r="FL352" s="2"/>
      <c r="FM352" s="2"/>
      <c r="FN352" s="7"/>
      <c r="FO352" s="7"/>
      <c r="FP352" s="7"/>
      <c r="FQ352" s="88"/>
      <c r="FR352" s="7"/>
      <c r="FS352" s="7"/>
      <c r="FT352" s="7"/>
      <c r="FU352" s="7"/>
      <c r="FV352" s="7"/>
      <c r="FW352" s="7"/>
      <c r="FX352" s="7"/>
      <c r="FY352" s="7"/>
      <c r="FZ352" s="7"/>
      <c r="GA352" s="7"/>
      <c r="GB352" s="7"/>
      <c r="GC352" s="7"/>
      <c r="GD352" s="7"/>
      <c r="GE352" s="7"/>
      <c r="GF352" s="7"/>
      <c r="GG352" s="7"/>
      <c r="GH352" s="7"/>
      <c r="GI352" s="7"/>
      <c r="GJ352" s="7"/>
      <c r="GK352" s="7"/>
      <c r="GL352" s="7"/>
      <c r="GM352" s="7"/>
      <c r="GN352" s="7"/>
      <c r="GO352" s="7"/>
      <c r="GP352" s="7"/>
      <c r="GQ352" s="7"/>
      <c r="GR352" s="7"/>
      <c r="GS352" s="7"/>
      <c r="GT352" s="7"/>
      <c r="GU352" s="7"/>
      <c r="GV352" s="7"/>
      <c r="GW352" s="7"/>
      <c r="GX352" s="7"/>
      <c r="GY352" s="7"/>
      <c r="GZ352" s="7"/>
      <c r="HA352" s="7"/>
      <c r="HB352" s="7"/>
      <c r="HC352" s="7"/>
      <c r="HD352" s="7"/>
      <c r="HE352" s="7"/>
      <c r="HF352" s="7"/>
      <c r="HG352" s="7"/>
      <c r="HH352" s="7"/>
      <c r="HI352" s="7"/>
      <c r="HJ352" s="7"/>
      <c r="HK352" s="7"/>
      <c r="HL352" s="7"/>
      <c r="HM352" s="7"/>
      <c r="HN352" s="7"/>
      <c r="HO352" s="7"/>
      <c r="HP352" s="7"/>
      <c r="HQ352" s="7"/>
      <c r="HR352" s="7"/>
      <c r="HS352" s="7"/>
      <c r="HT352" s="7"/>
      <c r="HU352" s="7"/>
      <c r="HV352" s="7"/>
      <c r="HW352" s="7"/>
      <c r="HX352" s="7"/>
      <c r="HY352" s="7"/>
      <c r="HZ352" s="7"/>
      <c r="IA352" s="7"/>
      <c r="IB352" s="7"/>
      <c r="IC352" s="7"/>
      <c r="ID352" s="7"/>
      <c r="IE352" s="7"/>
      <c r="IF352" s="7"/>
      <c r="IG352" s="7"/>
      <c r="IH352" s="7"/>
      <c r="II352" s="7"/>
      <c r="IJ352" s="7"/>
      <c r="IK352" s="7"/>
      <c r="IL352" s="7"/>
      <c r="IM352" s="7"/>
      <c r="IN352" s="7"/>
      <c r="IO352" s="7"/>
      <c r="IP352" s="7"/>
      <c r="IQ352" s="7"/>
      <c r="IR352" s="7"/>
      <c r="IS352" s="7"/>
      <c r="IT352" s="7"/>
      <c r="IU352" s="7"/>
      <c r="IV352" s="7"/>
      <c r="IW352" s="7"/>
      <c r="IX352" s="7"/>
      <c r="IY352" s="7"/>
      <c r="IZ352" s="7"/>
      <c r="JA352" s="7"/>
      <c r="JB352" s="7"/>
      <c r="JC352" s="7"/>
      <c r="JD352" s="7"/>
      <c r="JE352" s="7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5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7"/>
      <c r="EQ353" s="7"/>
      <c r="ER353" s="7"/>
      <c r="ES353" s="88"/>
      <c r="ET353" s="7"/>
      <c r="EU353" s="7"/>
      <c r="EV353" s="7"/>
      <c r="EW353" s="7"/>
      <c r="EX353" s="7"/>
      <c r="EY353" s="7"/>
      <c r="EZ353" s="7"/>
      <c r="FA353" s="7"/>
      <c r="FB353" s="7"/>
      <c r="FC353" s="7"/>
      <c r="FD353" s="7"/>
      <c r="FE353" s="7"/>
      <c r="FF353" s="7"/>
      <c r="FG353" s="7"/>
      <c r="FH353" s="2"/>
      <c r="FI353" s="2"/>
      <c r="FJ353" s="2"/>
      <c r="FK353" s="2"/>
      <c r="FL353" s="2"/>
      <c r="FM353" s="2"/>
      <c r="FN353" s="7"/>
      <c r="FO353" s="7"/>
      <c r="FP353" s="7"/>
      <c r="FQ353" s="88"/>
      <c r="FR353" s="7"/>
      <c r="FS353" s="7"/>
      <c r="FT353" s="7"/>
      <c r="FU353" s="7"/>
      <c r="FV353" s="7"/>
      <c r="FW353" s="7"/>
      <c r="FX353" s="7"/>
      <c r="FY353" s="7"/>
      <c r="FZ353" s="7"/>
      <c r="GA353" s="7"/>
      <c r="GB353" s="7"/>
      <c r="GC353" s="7"/>
      <c r="GD353" s="7"/>
      <c r="GE353" s="7"/>
      <c r="GF353" s="7"/>
      <c r="GG353" s="7"/>
      <c r="GH353" s="7"/>
      <c r="GI353" s="7"/>
      <c r="GJ353" s="7"/>
      <c r="GK353" s="7"/>
      <c r="GL353" s="7"/>
      <c r="GM353" s="7"/>
      <c r="GN353" s="7"/>
      <c r="GO353" s="7"/>
      <c r="GP353" s="7"/>
      <c r="GQ353" s="7"/>
      <c r="GR353" s="7"/>
      <c r="GS353" s="7"/>
      <c r="GT353" s="7"/>
      <c r="GU353" s="7"/>
      <c r="GV353" s="7"/>
      <c r="GW353" s="7"/>
      <c r="GX353" s="7"/>
      <c r="GY353" s="7"/>
      <c r="GZ353" s="7"/>
      <c r="HA353" s="7"/>
      <c r="HB353" s="7"/>
      <c r="HC353" s="7"/>
      <c r="HD353" s="7"/>
      <c r="HE353" s="7"/>
      <c r="HF353" s="7"/>
      <c r="HG353" s="7"/>
      <c r="HH353" s="7"/>
      <c r="HI353" s="7"/>
      <c r="HJ353" s="7"/>
      <c r="HK353" s="7"/>
      <c r="HL353" s="7"/>
      <c r="HM353" s="7"/>
      <c r="HN353" s="7"/>
      <c r="HO353" s="7"/>
      <c r="HP353" s="7"/>
      <c r="HQ353" s="7"/>
      <c r="HR353" s="7"/>
      <c r="HS353" s="7"/>
      <c r="HT353" s="7"/>
      <c r="HU353" s="7"/>
      <c r="HV353" s="7"/>
      <c r="HW353" s="7"/>
      <c r="HX353" s="7"/>
      <c r="HY353" s="7"/>
      <c r="HZ353" s="7"/>
      <c r="IA353" s="7"/>
      <c r="IB353" s="7"/>
      <c r="IC353" s="7"/>
      <c r="ID353" s="7"/>
      <c r="IE353" s="7"/>
      <c r="IF353" s="7"/>
      <c r="IG353" s="7"/>
      <c r="IH353" s="7"/>
      <c r="II353" s="7"/>
      <c r="IJ353" s="7"/>
      <c r="IK353" s="7"/>
      <c r="IL353" s="7"/>
      <c r="IM353" s="7"/>
      <c r="IN353" s="7"/>
      <c r="IO353" s="7"/>
      <c r="IP353" s="7"/>
      <c r="IQ353" s="7"/>
      <c r="IR353" s="7"/>
      <c r="IS353" s="7"/>
      <c r="IT353" s="7"/>
      <c r="IU353" s="7"/>
      <c r="IV353" s="7"/>
      <c r="IW353" s="7"/>
      <c r="IX353" s="7"/>
      <c r="IY353" s="7"/>
      <c r="IZ353" s="7"/>
      <c r="JA353" s="7"/>
      <c r="JB353" s="7"/>
      <c r="JC353" s="7"/>
      <c r="JD353" s="7"/>
      <c r="JE353" s="7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5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7"/>
      <c r="EQ354" s="7"/>
      <c r="ER354" s="7"/>
      <c r="ES354" s="88"/>
      <c r="ET354" s="7"/>
      <c r="EU354" s="7"/>
      <c r="EV354" s="7"/>
      <c r="EW354" s="7"/>
      <c r="EX354" s="7"/>
      <c r="EY354" s="7"/>
      <c r="EZ354" s="7"/>
      <c r="FA354" s="7"/>
      <c r="FB354" s="7"/>
      <c r="FC354" s="7"/>
      <c r="FD354" s="7"/>
      <c r="FE354" s="7"/>
      <c r="FF354" s="7"/>
      <c r="FG354" s="7"/>
      <c r="FH354" s="2"/>
      <c r="FI354" s="2"/>
      <c r="FJ354" s="2"/>
      <c r="FK354" s="2"/>
      <c r="FL354" s="2"/>
      <c r="FM354" s="2"/>
      <c r="FN354" s="7"/>
      <c r="FO354" s="7"/>
      <c r="FP354" s="7"/>
      <c r="FQ354" s="88"/>
      <c r="FR354" s="7"/>
      <c r="FS354" s="7"/>
      <c r="FT354" s="7"/>
      <c r="FU354" s="7"/>
      <c r="FV354" s="7"/>
      <c r="FW354" s="7"/>
      <c r="FX354" s="7"/>
      <c r="FY354" s="7"/>
      <c r="FZ354" s="7"/>
      <c r="GA354" s="7"/>
      <c r="GB354" s="7"/>
      <c r="GC354" s="7"/>
      <c r="GD354" s="7"/>
      <c r="GE354" s="7"/>
      <c r="GF354" s="7"/>
      <c r="GG354" s="7"/>
      <c r="GH354" s="7"/>
      <c r="GI354" s="7"/>
      <c r="GJ354" s="7"/>
      <c r="GK354" s="7"/>
      <c r="GL354" s="7"/>
      <c r="GM354" s="7"/>
      <c r="GN354" s="7"/>
      <c r="GO354" s="7"/>
      <c r="GP354" s="7"/>
      <c r="GQ354" s="7"/>
      <c r="GR354" s="7"/>
      <c r="GS354" s="7"/>
      <c r="GT354" s="7"/>
      <c r="GU354" s="7"/>
      <c r="GV354" s="7"/>
      <c r="GW354" s="7"/>
      <c r="GX354" s="7"/>
      <c r="GY354" s="7"/>
      <c r="GZ354" s="7"/>
      <c r="HA354" s="7"/>
      <c r="HB354" s="7"/>
      <c r="HC354" s="7"/>
      <c r="HD354" s="7"/>
      <c r="HE354" s="7"/>
      <c r="HF354" s="7"/>
      <c r="HG354" s="7"/>
      <c r="HH354" s="7"/>
      <c r="HI354" s="7"/>
      <c r="HJ354" s="7"/>
      <c r="HK354" s="7"/>
      <c r="HL354" s="7"/>
      <c r="HM354" s="7"/>
      <c r="HN354" s="7"/>
      <c r="HO354" s="7"/>
      <c r="HP354" s="7"/>
      <c r="HQ354" s="7"/>
      <c r="HR354" s="7"/>
      <c r="HS354" s="7"/>
      <c r="HT354" s="7"/>
      <c r="HU354" s="7"/>
      <c r="HV354" s="7"/>
      <c r="HW354" s="7"/>
      <c r="HX354" s="7"/>
      <c r="HY354" s="7"/>
      <c r="HZ354" s="7"/>
      <c r="IA354" s="7"/>
      <c r="IB354" s="7"/>
      <c r="IC354" s="7"/>
      <c r="ID354" s="7"/>
      <c r="IE354" s="7"/>
      <c r="IF354" s="7"/>
      <c r="IG354" s="7"/>
      <c r="IH354" s="7"/>
      <c r="II354" s="7"/>
      <c r="IJ354" s="7"/>
      <c r="IK354" s="7"/>
      <c r="IL354" s="7"/>
      <c r="IM354" s="7"/>
      <c r="IN354" s="7"/>
      <c r="IO354" s="7"/>
      <c r="IP354" s="7"/>
      <c r="IQ354" s="7"/>
      <c r="IR354" s="7"/>
      <c r="IS354" s="7"/>
      <c r="IT354" s="7"/>
      <c r="IU354" s="7"/>
      <c r="IV354" s="7"/>
      <c r="IW354" s="7"/>
      <c r="IX354" s="7"/>
      <c r="IY354" s="7"/>
      <c r="IZ354" s="7"/>
      <c r="JA354" s="7"/>
      <c r="JB354" s="7"/>
      <c r="JC354" s="7"/>
      <c r="JD354" s="7"/>
      <c r="JE354" s="7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5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7"/>
      <c r="EQ355" s="7"/>
      <c r="ER355" s="7"/>
      <c r="ES355" s="88"/>
      <c r="ET355" s="7"/>
      <c r="EU355" s="7"/>
      <c r="EV355" s="7"/>
      <c r="EW355" s="7"/>
      <c r="EX355" s="7"/>
      <c r="EY355" s="7"/>
      <c r="EZ355" s="7"/>
      <c r="FA355" s="7"/>
      <c r="FB355" s="7"/>
      <c r="FC355" s="7"/>
      <c r="FD355" s="7"/>
      <c r="FE355" s="7"/>
      <c r="FF355" s="7"/>
      <c r="FG355" s="7"/>
      <c r="FH355" s="2"/>
      <c r="FI355" s="2"/>
      <c r="FJ355" s="2"/>
      <c r="FK355" s="2"/>
      <c r="FL355" s="2"/>
      <c r="FM355" s="2"/>
      <c r="FN355" s="7"/>
      <c r="FO355" s="7"/>
      <c r="FP355" s="7"/>
      <c r="FQ355" s="88"/>
      <c r="FR355" s="7"/>
      <c r="FS355" s="7"/>
      <c r="FT355" s="7"/>
      <c r="FU355" s="7"/>
      <c r="FV355" s="7"/>
      <c r="FW355" s="7"/>
      <c r="FX355" s="7"/>
      <c r="FY355" s="7"/>
      <c r="FZ355" s="7"/>
      <c r="GA355" s="7"/>
      <c r="GB355" s="7"/>
      <c r="GC355" s="7"/>
      <c r="GD355" s="7"/>
      <c r="GE355" s="7"/>
      <c r="GF355" s="7"/>
      <c r="GG355" s="7"/>
      <c r="GH355" s="7"/>
      <c r="GI355" s="7"/>
      <c r="GJ355" s="7"/>
      <c r="GK355" s="7"/>
      <c r="GL355" s="7"/>
      <c r="GM355" s="7"/>
      <c r="GN355" s="7"/>
      <c r="GO355" s="7"/>
      <c r="GP355" s="7"/>
      <c r="GQ355" s="7"/>
      <c r="GR355" s="7"/>
      <c r="GS355" s="7"/>
      <c r="GT355" s="7"/>
      <c r="GU355" s="7"/>
      <c r="GV355" s="7"/>
      <c r="GW355" s="7"/>
      <c r="GX355" s="7"/>
      <c r="GY355" s="7"/>
      <c r="GZ355" s="7"/>
      <c r="HA355" s="7"/>
      <c r="HB355" s="7"/>
      <c r="HC355" s="7"/>
      <c r="HD355" s="7"/>
      <c r="HE355" s="7"/>
      <c r="HF355" s="7"/>
      <c r="HG355" s="7"/>
      <c r="HH355" s="7"/>
      <c r="HI355" s="7"/>
      <c r="HJ355" s="7"/>
      <c r="HK355" s="7"/>
      <c r="HL355" s="7"/>
      <c r="HM355" s="7"/>
      <c r="HN355" s="7"/>
      <c r="HO355" s="7"/>
      <c r="HP355" s="7"/>
      <c r="HQ355" s="7"/>
      <c r="HR355" s="7"/>
      <c r="HS355" s="7"/>
      <c r="HT355" s="7"/>
      <c r="HU355" s="7"/>
      <c r="HV355" s="7"/>
      <c r="HW355" s="7"/>
      <c r="HX355" s="7"/>
      <c r="HY355" s="7"/>
      <c r="HZ355" s="7"/>
      <c r="IA355" s="7"/>
      <c r="IB355" s="7"/>
      <c r="IC355" s="7"/>
      <c r="ID355" s="7"/>
      <c r="IE355" s="7"/>
      <c r="IF355" s="7"/>
      <c r="IG355" s="7"/>
      <c r="IH355" s="7"/>
      <c r="II355" s="7"/>
      <c r="IJ355" s="7"/>
      <c r="IK355" s="7"/>
      <c r="IL355" s="7"/>
      <c r="IM355" s="7"/>
      <c r="IN355" s="7"/>
      <c r="IO355" s="7"/>
      <c r="IP355" s="7"/>
      <c r="IQ355" s="7"/>
      <c r="IR355" s="7"/>
      <c r="IS355" s="7"/>
      <c r="IT355" s="7"/>
      <c r="IU355" s="7"/>
      <c r="IV355" s="7"/>
      <c r="IW355" s="7"/>
      <c r="IX355" s="7"/>
      <c r="IY355" s="7"/>
      <c r="IZ355" s="7"/>
      <c r="JA355" s="7"/>
      <c r="JB355" s="7"/>
      <c r="JC355" s="7"/>
      <c r="JD355" s="7"/>
      <c r="JE355" s="7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5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7"/>
      <c r="EQ356" s="7"/>
      <c r="ER356" s="7"/>
      <c r="ES356" s="88"/>
      <c r="ET356" s="7"/>
      <c r="EU356" s="7"/>
      <c r="EV356" s="7"/>
      <c r="EW356" s="7"/>
      <c r="EX356" s="7"/>
      <c r="EY356" s="7"/>
      <c r="EZ356" s="7"/>
      <c r="FA356" s="7"/>
      <c r="FB356" s="7"/>
      <c r="FC356" s="7"/>
      <c r="FD356" s="7"/>
      <c r="FE356" s="7"/>
      <c r="FF356" s="7"/>
      <c r="FG356" s="7"/>
      <c r="FH356" s="2"/>
      <c r="FI356" s="2"/>
      <c r="FJ356" s="2"/>
      <c r="FK356" s="2"/>
      <c r="FL356" s="2"/>
      <c r="FM356" s="2"/>
      <c r="FN356" s="7"/>
      <c r="FO356" s="7"/>
      <c r="FP356" s="7"/>
      <c r="FQ356" s="88"/>
      <c r="FR356" s="7"/>
      <c r="FS356" s="7"/>
      <c r="FT356" s="7"/>
      <c r="FU356" s="7"/>
      <c r="FV356" s="7"/>
      <c r="FW356" s="7"/>
      <c r="FX356" s="7"/>
      <c r="FY356" s="7"/>
      <c r="FZ356" s="7"/>
      <c r="GA356" s="7"/>
      <c r="GB356" s="7"/>
      <c r="GC356" s="7"/>
      <c r="GD356" s="7"/>
      <c r="GE356" s="7"/>
      <c r="GF356" s="7"/>
      <c r="GG356" s="7"/>
      <c r="GH356" s="7"/>
      <c r="GI356" s="7"/>
      <c r="GJ356" s="7"/>
      <c r="GK356" s="7"/>
      <c r="GL356" s="7"/>
      <c r="GM356" s="7"/>
      <c r="GN356" s="7"/>
      <c r="GO356" s="7"/>
      <c r="GP356" s="7"/>
      <c r="GQ356" s="7"/>
      <c r="GR356" s="7"/>
      <c r="GS356" s="7"/>
      <c r="GT356" s="7"/>
      <c r="GU356" s="7"/>
      <c r="GV356" s="7"/>
      <c r="GW356" s="7"/>
      <c r="GX356" s="7"/>
      <c r="GY356" s="7"/>
      <c r="GZ356" s="7"/>
      <c r="HA356" s="7"/>
      <c r="HB356" s="7"/>
      <c r="HC356" s="7"/>
      <c r="HD356" s="7"/>
      <c r="HE356" s="7"/>
      <c r="HF356" s="7"/>
      <c r="HG356" s="7"/>
      <c r="HH356" s="7"/>
      <c r="HI356" s="7"/>
      <c r="HJ356" s="7"/>
      <c r="HK356" s="7"/>
      <c r="HL356" s="7"/>
      <c r="HM356" s="7"/>
      <c r="HN356" s="7"/>
      <c r="HO356" s="7"/>
      <c r="HP356" s="7"/>
      <c r="HQ356" s="7"/>
      <c r="HR356" s="7"/>
      <c r="HS356" s="7"/>
      <c r="HT356" s="7"/>
      <c r="HU356" s="7"/>
      <c r="HV356" s="7"/>
      <c r="HW356" s="7"/>
      <c r="HX356" s="7"/>
      <c r="HY356" s="7"/>
      <c r="HZ356" s="7"/>
      <c r="IA356" s="7"/>
      <c r="IB356" s="7"/>
      <c r="IC356" s="7"/>
      <c r="ID356" s="7"/>
      <c r="IE356" s="7"/>
      <c r="IF356" s="7"/>
      <c r="IG356" s="7"/>
      <c r="IH356" s="7"/>
      <c r="II356" s="7"/>
      <c r="IJ356" s="7"/>
      <c r="IK356" s="7"/>
      <c r="IL356" s="7"/>
      <c r="IM356" s="7"/>
      <c r="IN356" s="7"/>
      <c r="IO356" s="7"/>
      <c r="IP356" s="7"/>
      <c r="IQ356" s="7"/>
      <c r="IR356" s="7"/>
      <c r="IS356" s="7"/>
      <c r="IT356" s="7"/>
      <c r="IU356" s="7"/>
      <c r="IV356" s="7"/>
      <c r="IW356" s="7"/>
      <c r="IX356" s="7"/>
      <c r="IY356" s="7"/>
      <c r="IZ356" s="7"/>
      <c r="JA356" s="7"/>
      <c r="JB356" s="7"/>
      <c r="JC356" s="7"/>
      <c r="JD356" s="7"/>
      <c r="JE356" s="7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5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7"/>
      <c r="EQ357" s="7"/>
      <c r="ER357" s="7"/>
      <c r="ES357" s="88"/>
      <c r="ET357" s="7"/>
      <c r="EU357" s="7"/>
      <c r="EV357" s="7"/>
      <c r="EW357" s="7"/>
      <c r="EX357" s="7"/>
      <c r="EY357" s="7"/>
      <c r="EZ357" s="7"/>
      <c r="FA357" s="7"/>
      <c r="FB357" s="7"/>
      <c r="FC357" s="7"/>
      <c r="FD357" s="7"/>
      <c r="FE357" s="7"/>
      <c r="FF357" s="7"/>
      <c r="FG357" s="7"/>
      <c r="FH357" s="2"/>
      <c r="FI357" s="2"/>
      <c r="FJ357" s="2"/>
      <c r="FK357" s="2"/>
      <c r="FL357" s="2"/>
      <c r="FM357" s="2"/>
      <c r="FN357" s="7"/>
      <c r="FO357" s="7"/>
      <c r="FP357" s="7"/>
      <c r="FQ357" s="88"/>
      <c r="FR357" s="7"/>
      <c r="FS357" s="7"/>
      <c r="FT357" s="7"/>
      <c r="FU357" s="7"/>
      <c r="FV357" s="7"/>
      <c r="FW357" s="7"/>
      <c r="FX357" s="7"/>
      <c r="FY357" s="7"/>
      <c r="FZ357" s="7"/>
      <c r="GA357" s="7"/>
      <c r="GB357" s="7"/>
      <c r="GC357" s="7"/>
      <c r="GD357" s="7"/>
      <c r="GE357" s="7"/>
      <c r="GF357" s="7"/>
      <c r="GG357" s="7"/>
      <c r="GH357" s="7"/>
      <c r="GI357" s="7"/>
      <c r="GJ357" s="7"/>
      <c r="GK357" s="7"/>
      <c r="GL357" s="7"/>
      <c r="GM357" s="7"/>
      <c r="GN357" s="7"/>
      <c r="GO357" s="7"/>
      <c r="GP357" s="7"/>
      <c r="GQ357" s="7"/>
      <c r="GR357" s="7"/>
      <c r="GS357" s="7"/>
      <c r="GT357" s="7"/>
      <c r="GU357" s="7"/>
      <c r="GV357" s="7"/>
      <c r="GW357" s="7"/>
      <c r="GX357" s="7"/>
      <c r="GY357" s="7"/>
      <c r="GZ357" s="7"/>
      <c r="HA357" s="7"/>
      <c r="HB357" s="7"/>
      <c r="HC357" s="7"/>
      <c r="HD357" s="7"/>
      <c r="HE357" s="7"/>
      <c r="HF357" s="7"/>
      <c r="HG357" s="7"/>
      <c r="HH357" s="7"/>
      <c r="HI357" s="7"/>
      <c r="HJ357" s="7"/>
      <c r="HK357" s="7"/>
      <c r="HL357" s="7"/>
      <c r="HM357" s="7"/>
      <c r="HN357" s="7"/>
      <c r="HO357" s="7"/>
      <c r="HP357" s="7"/>
      <c r="HQ357" s="7"/>
      <c r="HR357" s="7"/>
      <c r="HS357" s="7"/>
      <c r="HT357" s="7"/>
      <c r="HU357" s="7"/>
      <c r="HV357" s="7"/>
      <c r="HW357" s="7"/>
      <c r="HX357" s="7"/>
      <c r="HY357" s="7"/>
      <c r="HZ357" s="7"/>
      <c r="IA357" s="7"/>
      <c r="IB357" s="7"/>
      <c r="IC357" s="7"/>
      <c r="ID357" s="7"/>
      <c r="IE357" s="7"/>
      <c r="IF357" s="7"/>
      <c r="IG357" s="7"/>
      <c r="IH357" s="7"/>
      <c r="II357" s="7"/>
      <c r="IJ357" s="7"/>
      <c r="IK357" s="7"/>
      <c r="IL357" s="7"/>
      <c r="IM357" s="7"/>
      <c r="IN357" s="7"/>
      <c r="IO357" s="7"/>
      <c r="IP357" s="7"/>
      <c r="IQ357" s="7"/>
      <c r="IR357" s="7"/>
      <c r="IS357" s="7"/>
      <c r="IT357" s="7"/>
      <c r="IU357" s="7"/>
      <c r="IV357" s="7"/>
      <c r="IW357" s="7"/>
      <c r="IX357" s="7"/>
      <c r="IY357" s="7"/>
      <c r="IZ357" s="7"/>
      <c r="JA357" s="7"/>
      <c r="JB357" s="7"/>
      <c r="JC357" s="7"/>
      <c r="JD357" s="7"/>
      <c r="JE357" s="7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5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7"/>
      <c r="EQ358" s="7"/>
      <c r="ER358" s="7"/>
      <c r="ES358" s="88"/>
      <c r="ET358" s="7"/>
      <c r="EU358" s="7"/>
      <c r="EV358" s="7"/>
      <c r="EW358" s="7"/>
      <c r="EX358" s="7"/>
      <c r="EY358" s="7"/>
      <c r="EZ358" s="7"/>
      <c r="FA358" s="7"/>
      <c r="FB358" s="7"/>
      <c r="FC358" s="7"/>
      <c r="FD358" s="7"/>
      <c r="FE358" s="7"/>
      <c r="FF358" s="7"/>
      <c r="FG358" s="7"/>
      <c r="FH358" s="2"/>
      <c r="FI358" s="2"/>
      <c r="FJ358" s="2"/>
      <c r="FK358" s="2"/>
      <c r="FL358" s="2"/>
      <c r="FM358" s="2"/>
      <c r="FN358" s="7"/>
      <c r="FO358" s="7"/>
      <c r="FP358" s="7"/>
      <c r="FQ358" s="88"/>
      <c r="FR358" s="7"/>
      <c r="FS358" s="7"/>
      <c r="FT358" s="7"/>
      <c r="FU358" s="7"/>
      <c r="FV358" s="7"/>
      <c r="FW358" s="7"/>
      <c r="FX358" s="7"/>
      <c r="FY358" s="7"/>
      <c r="FZ358" s="7"/>
      <c r="GA358" s="7"/>
      <c r="GB358" s="7"/>
      <c r="GC358" s="7"/>
      <c r="GD358" s="7"/>
      <c r="GE358" s="7"/>
      <c r="GF358" s="7"/>
      <c r="GG358" s="7"/>
      <c r="GH358" s="7"/>
      <c r="GI358" s="7"/>
      <c r="GJ358" s="7"/>
      <c r="GK358" s="7"/>
      <c r="GL358" s="7"/>
      <c r="GM358" s="7"/>
      <c r="GN358" s="7"/>
      <c r="GO358" s="7"/>
      <c r="GP358" s="7"/>
      <c r="GQ358" s="7"/>
      <c r="GR358" s="7"/>
      <c r="GS358" s="7"/>
      <c r="GT358" s="7"/>
      <c r="GU358" s="7"/>
      <c r="GV358" s="7"/>
      <c r="GW358" s="7"/>
      <c r="GX358" s="7"/>
      <c r="GY358" s="7"/>
      <c r="GZ358" s="7"/>
      <c r="HA358" s="7"/>
      <c r="HB358" s="7"/>
      <c r="HC358" s="7"/>
      <c r="HD358" s="7"/>
      <c r="HE358" s="7"/>
      <c r="HF358" s="7"/>
      <c r="HG358" s="7"/>
      <c r="HH358" s="7"/>
      <c r="HI358" s="7"/>
      <c r="HJ358" s="7"/>
      <c r="HK358" s="7"/>
      <c r="HL358" s="7"/>
      <c r="HM358" s="7"/>
      <c r="HN358" s="7"/>
      <c r="HO358" s="7"/>
      <c r="HP358" s="7"/>
      <c r="HQ358" s="7"/>
      <c r="HR358" s="7"/>
      <c r="HS358" s="7"/>
      <c r="HT358" s="7"/>
      <c r="HU358" s="7"/>
      <c r="HV358" s="7"/>
      <c r="HW358" s="7"/>
      <c r="HX358" s="7"/>
      <c r="HY358" s="7"/>
      <c r="HZ358" s="7"/>
      <c r="IA358" s="7"/>
      <c r="IB358" s="7"/>
      <c r="IC358" s="7"/>
      <c r="ID358" s="7"/>
      <c r="IE358" s="7"/>
      <c r="IF358" s="7"/>
      <c r="IG358" s="7"/>
      <c r="IH358" s="7"/>
      <c r="II358" s="7"/>
      <c r="IJ358" s="7"/>
      <c r="IK358" s="7"/>
      <c r="IL358" s="7"/>
      <c r="IM358" s="7"/>
      <c r="IN358" s="7"/>
      <c r="IO358" s="7"/>
      <c r="IP358" s="7"/>
      <c r="IQ358" s="7"/>
      <c r="IR358" s="7"/>
      <c r="IS358" s="7"/>
      <c r="IT358" s="7"/>
      <c r="IU358" s="7"/>
      <c r="IV358" s="7"/>
      <c r="IW358" s="7"/>
      <c r="IX358" s="7"/>
      <c r="IY358" s="7"/>
      <c r="IZ358" s="7"/>
      <c r="JA358" s="7"/>
      <c r="JB358" s="7"/>
      <c r="JC358" s="7"/>
      <c r="JD358" s="7"/>
      <c r="JE358" s="7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5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7"/>
      <c r="EQ359" s="7"/>
      <c r="ER359" s="7"/>
      <c r="ES359" s="88"/>
      <c r="ET359" s="7"/>
      <c r="EU359" s="7"/>
      <c r="EV359" s="7"/>
      <c r="EW359" s="7"/>
      <c r="EX359" s="7"/>
      <c r="EY359" s="7"/>
      <c r="EZ359" s="7"/>
      <c r="FA359" s="7"/>
      <c r="FB359" s="7"/>
      <c r="FC359" s="7"/>
      <c r="FD359" s="7"/>
      <c r="FE359" s="7"/>
      <c r="FF359" s="7"/>
      <c r="FG359" s="7"/>
      <c r="FH359" s="2"/>
      <c r="FI359" s="2"/>
      <c r="FJ359" s="2"/>
      <c r="FK359" s="2"/>
      <c r="FL359" s="2"/>
      <c r="FM359" s="2"/>
      <c r="FN359" s="7"/>
      <c r="FO359" s="7"/>
      <c r="FP359" s="7"/>
      <c r="FQ359" s="88"/>
      <c r="FR359" s="7"/>
      <c r="FS359" s="7"/>
      <c r="FT359" s="7"/>
      <c r="FU359" s="7"/>
      <c r="FV359" s="7"/>
      <c r="FW359" s="7"/>
      <c r="FX359" s="7"/>
      <c r="FY359" s="7"/>
      <c r="FZ359" s="7"/>
      <c r="GA359" s="7"/>
      <c r="GB359" s="7"/>
      <c r="GC359" s="7"/>
      <c r="GD359" s="7"/>
      <c r="GE359" s="7"/>
      <c r="GF359" s="7"/>
      <c r="GG359" s="7"/>
      <c r="GH359" s="7"/>
      <c r="GI359" s="7"/>
      <c r="GJ359" s="7"/>
      <c r="GK359" s="7"/>
      <c r="GL359" s="7"/>
      <c r="GM359" s="7"/>
      <c r="GN359" s="7"/>
      <c r="GO359" s="7"/>
      <c r="GP359" s="7"/>
      <c r="GQ359" s="7"/>
      <c r="GR359" s="7"/>
      <c r="GS359" s="7"/>
      <c r="GT359" s="7"/>
      <c r="GU359" s="7"/>
      <c r="GV359" s="7"/>
      <c r="GW359" s="7"/>
      <c r="GX359" s="7"/>
      <c r="GY359" s="7"/>
      <c r="GZ359" s="7"/>
      <c r="HA359" s="7"/>
      <c r="HB359" s="7"/>
      <c r="HC359" s="7"/>
      <c r="HD359" s="7"/>
      <c r="HE359" s="7"/>
      <c r="HF359" s="7"/>
      <c r="HG359" s="7"/>
      <c r="HH359" s="7"/>
      <c r="HI359" s="7"/>
      <c r="HJ359" s="7"/>
      <c r="HK359" s="7"/>
      <c r="HL359" s="7"/>
      <c r="HM359" s="7"/>
      <c r="HN359" s="7"/>
      <c r="HO359" s="7"/>
      <c r="HP359" s="7"/>
      <c r="HQ359" s="7"/>
      <c r="HR359" s="7"/>
      <c r="HS359" s="7"/>
      <c r="HT359" s="7"/>
      <c r="HU359" s="7"/>
      <c r="HV359" s="7"/>
      <c r="HW359" s="7"/>
      <c r="HX359" s="7"/>
      <c r="HY359" s="7"/>
      <c r="HZ359" s="7"/>
      <c r="IA359" s="7"/>
      <c r="IB359" s="7"/>
      <c r="IC359" s="7"/>
      <c r="ID359" s="7"/>
      <c r="IE359" s="7"/>
      <c r="IF359" s="7"/>
      <c r="IG359" s="7"/>
      <c r="IH359" s="7"/>
      <c r="II359" s="7"/>
      <c r="IJ359" s="7"/>
      <c r="IK359" s="7"/>
      <c r="IL359" s="7"/>
      <c r="IM359" s="7"/>
      <c r="IN359" s="7"/>
      <c r="IO359" s="7"/>
      <c r="IP359" s="7"/>
      <c r="IQ359" s="7"/>
      <c r="IR359" s="7"/>
      <c r="IS359" s="7"/>
      <c r="IT359" s="7"/>
      <c r="IU359" s="7"/>
      <c r="IV359" s="7"/>
      <c r="IW359" s="7"/>
      <c r="IX359" s="7"/>
      <c r="IY359" s="7"/>
      <c r="IZ359" s="7"/>
      <c r="JA359" s="7"/>
      <c r="JB359" s="7"/>
      <c r="JC359" s="7"/>
      <c r="JD359" s="7"/>
      <c r="JE359" s="7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5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7"/>
      <c r="EQ360" s="7"/>
      <c r="ER360" s="7"/>
      <c r="ES360" s="88"/>
      <c r="ET360" s="7"/>
      <c r="EU360" s="7"/>
      <c r="EV360" s="7"/>
      <c r="EW360" s="7"/>
      <c r="EX360" s="7"/>
      <c r="EY360" s="7"/>
      <c r="EZ360" s="7"/>
      <c r="FA360" s="7"/>
      <c r="FB360" s="7"/>
      <c r="FC360" s="7"/>
      <c r="FD360" s="7"/>
      <c r="FE360" s="7"/>
      <c r="FF360" s="7"/>
      <c r="FG360" s="7"/>
      <c r="FH360" s="2"/>
      <c r="FI360" s="2"/>
      <c r="FJ360" s="2"/>
      <c r="FK360" s="2"/>
      <c r="FL360" s="2"/>
      <c r="FM360" s="2"/>
      <c r="FN360" s="7"/>
      <c r="FO360" s="7"/>
      <c r="FP360" s="7"/>
      <c r="FQ360" s="88"/>
      <c r="FR360" s="7"/>
      <c r="FS360" s="7"/>
      <c r="FT360" s="7"/>
      <c r="FU360" s="7"/>
      <c r="FV360" s="7"/>
      <c r="FW360" s="7"/>
      <c r="FX360" s="7"/>
      <c r="FY360" s="7"/>
      <c r="FZ360" s="7"/>
      <c r="GA360" s="7"/>
      <c r="GB360" s="7"/>
      <c r="GC360" s="7"/>
      <c r="GD360" s="7"/>
      <c r="GE360" s="7"/>
      <c r="GF360" s="7"/>
      <c r="GG360" s="7"/>
      <c r="GH360" s="7"/>
      <c r="GI360" s="7"/>
      <c r="GJ360" s="7"/>
      <c r="GK360" s="7"/>
      <c r="GL360" s="7"/>
      <c r="GM360" s="7"/>
      <c r="GN360" s="7"/>
      <c r="GO360" s="7"/>
      <c r="GP360" s="7"/>
      <c r="GQ360" s="7"/>
      <c r="GR360" s="7"/>
      <c r="GS360" s="7"/>
      <c r="GT360" s="7"/>
      <c r="GU360" s="7"/>
      <c r="GV360" s="7"/>
      <c r="GW360" s="7"/>
      <c r="GX360" s="7"/>
      <c r="GY360" s="7"/>
      <c r="GZ360" s="7"/>
      <c r="HA360" s="7"/>
      <c r="HB360" s="7"/>
      <c r="HC360" s="7"/>
      <c r="HD360" s="7"/>
      <c r="HE360" s="7"/>
      <c r="HF360" s="7"/>
      <c r="HG360" s="7"/>
      <c r="HH360" s="7"/>
      <c r="HI360" s="7"/>
      <c r="HJ360" s="7"/>
      <c r="HK360" s="7"/>
      <c r="HL360" s="7"/>
      <c r="HM360" s="7"/>
      <c r="HN360" s="7"/>
      <c r="HO360" s="7"/>
      <c r="HP360" s="7"/>
      <c r="HQ360" s="7"/>
      <c r="HR360" s="7"/>
      <c r="HS360" s="7"/>
      <c r="HT360" s="7"/>
      <c r="HU360" s="7"/>
      <c r="HV360" s="7"/>
      <c r="HW360" s="7"/>
      <c r="HX360" s="7"/>
      <c r="HY360" s="7"/>
      <c r="HZ360" s="7"/>
      <c r="IA360" s="7"/>
      <c r="IB360" s="7"/>
      <c r="IC360" s="7"/>
      <c r="ID360" s="7"/>
      <c r="IE360" s="7"/>
      <c r="IF360" s="7"/>
      <c r="IG360" s="7"/>
      <c r="IH360" s="7"/>
      <c r="II360" s="7"/>
      <c r="IJ360" s="7"/>
      <c r="IK360" s="7"/>
      <c r="IL360" s="7"/>
      <c r="IM360" s="7"/>
      <c r="IN360" s="7"/>
      <c r="IO360" s="7"/>
      <c r="IP360" s="7"/>
      <c r="IQ360" s="7"/>
      <c r="IR360" s="7"/>
      <c r="IS360" s="7"/>
      <c r="IT360" s="7"/>
      <c r="IU360" s="7"/>
      <c r="IV360" s="7"/>
      <c r="IW360" s="7"/>
      <c r="IX360" s="7"/>
      <c r="IY360" s="7"/>
      <c r="IZ360" s="7"/>
      <c r="JA360" s="7"/>
      <c r="JB360" s="7"/>
      <c r="JC360" s="7"/>
      <c r="JD360" s="7"/>
      <c r="JE360" s="7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5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7"/>
      <c r="EQ361" s="7"/>
      <c r="ER361" s="7"/>
      <c r="ES361" s="88"/>
      <c r="ET361" s="7"/>
      <c r="EU361" s="7"/>
      <c r="EV361" s="7"/>
      <c r="EW361" s="7"/>
      <c r="EX361" s="7"/>
      <c r="EY361" s="7"/>
      <c r="EZ361" s="7"/>
      <c r="FA361" s="7"/>
      <c r="FB361" s="7"/>
      <c r="FC361" s="7"/>
      <c r="FD361" s="7"/>
      <c r="FE361" s="7"/>
      <c r="FF361" s="7"/>
      <c r="FG361" s="7"/>
      <c r="FH361" s="2"/>
      <c r="FI361" s="2"/>
      <c r="FJ361" s="2"/>
      <c r="FK361" s="2"/>
      <c r="FL361" s="2"/>
      <c r="FM361" s="2"/>
      <c r="FN361" s="7"/>
      <c r="FO361" s="7"/>
      <c r="FP361" s="7"/>
      <c r="FQ361" s="88"/>
      <c r="FR361" s="7"/>
      <c r="FS361" s="7"/>
      <c r="FT361" s="7"/>
      <c r="FU361" s="7"/>
      <c r="FV361" s="7"/>
      <c r="FW361" s="7"/>
      <c r="FX361" s="7"/>
      <c r="FY361" s="7"/>
      <c r="FZ361" s="7"/>
      <c r="GA361" s="7"/>
      <c r="GB361" s="7"/>
      <c r="GC361" s="7"/>
      <c r="GD361" s="7"/>
      <c r="GE361" s="7"/>
      <c r="GF361" s="7"/>
      <c r="GG361" s="7"/>
      <c r="GH361" s="7"/>
      <c r="GI361" s="7"/>
      <c r="GJ361" s="7"/>
      <c r="GK361" s="7"/>
      <c r="GL361" s="7"/>
      <c r="GM361" s="7"/>
      <c r="GN361" s="7"/>
      <c r="GO361" s="7"/>
      <c r="GP361" s="7"/>
      <c r="GQ361" s="7"/>
      <c r="GR361" s="7"/>
      <c r="GS361" s="7"/>
      <c r="GT361" s="7"/>
      <c r="GU361" s="7"/>
      <c r="GV361" s="7"/>
      <c r="GW361" s="7"/>
      <c r="GX361" s="7"/>
      <c r="GY361" s="7"/>
      <c r="GZ361" s="7"/>
      <c r="HA361" s="7"/>
      <c r="HB361" s="7"/>
      <c r="HC361" s="7"/>
      <c r="HD361" s="7"/>
      <c r="HE361" s="7"/>
      <c r="HF361" s="7"/>
      <c r="HG361" s="7"/>
      <c r="HH361" s="7"/>
      <c r="HI361" s="7"/>
      <c r="HJ361" s="7"/>
      <c r="HK361" s="7"/>
      <c r="HL361" s="7"/>
      <c r="HM361" s="7"/>
      <c r="HN361" s="7"/>
      <c r="HO361" s="7"/>
      <c r="HP361" s="7"/>
      <c r="HQ361" s="7"/>
      <c r="HR361" s="7"/>
      <c r="HS361" s="7"/>
      <c r="HT361" s="7"/>
      <c r="HU361" s="7"/>
      <c r="HV361" s="7"/>
      <c r="HW361" s="7"/>
      <c r="HX361" s="7"/>
      <c r="HY361" s="7"/>
      <c r="HZ361" s="7"/>
      <c r="IA361" s="7"/>
      <c r="IB361" s="7"/>
      <c r="IC361" s="7"/>
      <c r="ID361" s="7"/>
      <c r="IE361" s="7"/>
      <c r="IF361" s="7"/>
      <c r="IG361" s="7"/>
      <c r="IH361" s="7"/>
      <c r="II361" s="7"/>
      <c r="IJ361" s="7"/>
      <c r="IK361" s="7"/>
      <c r="IL361" s="7"/>
      <c r="IM361" s="7"/>
      <c r="IN361" s="7"/>
      <c r="IO361" s="7"/>
      <c r="IP361" s="7"/>
      <c r="IQ361" s="7"/>
      <c r="IR361" s="7"/>
      <c r="IS361" s="7"/>
      <c r="IT361" s="7"/>
      <c r="IU361" s="7"/>
      <c r="IV361" s="7"/>
      <c r="IW361" s="7"/>
      <c r="IX361" s="7"/>
      <c r="IY361" s="7"/>
      <c r="IZ361" s="7"/>
      <c r="JA361" s="7"/>
      <c r="JB361" s="7"/>
      <c r="JC361" s="7"/>
      <c r="JD361" s="7"/>
      <c r="JE361" s="7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5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7"/>
      <c r="EQ362" s="7"/>
      <c r="ER362" s="7"/>
      <c r="ES362" s="88"/>
      <c r="ET362" s="7"/>
      <c r="EU362" s="7"/>
      <c r="EV362" s="7"/>
      <c r="EW362" s="7"/>
      <c r="EX362" s="7"/>
      <c r="EY362" s="7"/>
      <c r="EZ362" s="7"/>
      <c r="FA362" s="7"/>
      <c r="FB362" s="7"/>
      <c r="FC362" s="7"/>
      <c r="FD362" s="7"/>
      <c r="FE362" s="7"/>
      <c r="FF362" s="7"/>
      <c r="FG362" s="7"/>
      <c r="FH362" s="2"/>
      <c r="FI362" s="2"/>
      <c r="FJ362" s="2"/>
      <c r="FK362" s="2"/>
      <c r="FL362" s="2"/>
      <c r="FM362" s="2"/>
      <c r="FN362" s="7"/>
      <c r="FO362" s="7"/>
      <c r="FP362" s="7"/>
      <c r="FQ362" s="88"/>
      <c r="FR362" s="7"/>
      <c r="FS362" s="7"/>
      <c r="FT362" s="7"/>
      <c r="FU362" s="7"/>
      <c r="FV362" s="7"/>
      <c r="FW362" s="7"/>
      <c r="FX362" s="7"/>
      <c r="FY362" s="7"/>
      <c r="FZ362" s="7"/>
      <c r="GA362" s="7"/>
      <c r="GB362" s="7"/>
      <c r="GC362" s="7"/>
      <c r="GD362" s="7"/>
      <c r="GE362" s="7"/>
      <c r="GF362" s="7"/>
      <c r="GG362" s="7"/>
      <c r="GH362" s="7"/>
      <c r="GI362" s="7"/>
      <c r="GJ362" s="7"/>
      <c r="GK362" s="7"/>
      <c r="GL362" s="7"/>
      <c r="GM362" s="7"/>
      <c r="GN362" s="7"/>
      <c r="GO362" s="7"/>
      <c r="GP362" s="7"/>
      <c r="GQ362" s="7"/>
      <c r="GR362" s="7"/>
      <c r="GS362" s="7"/>
      <c r="GT362" s="7"/>
      <c r="GU362" s="7"/>
      <c r="GV362" s="7"/>
      <c r="GW362" s="7"/>
      <c r="GX362" s="7"/>
      <c r="GY362" s="7"/>
      <c r="GZ362" s="7"/>
      <c r="HA362" s="7"/>
      <c r="HB362" s="7"/>
      <c r="HC362" s="7"/>
      <c r="HD362" s="7"/>
      <c r="HE362" s="7"/>
      <c r="HF362" s="7"/>
      <c r="HG362" s="7"/>
      <c r="HH362" s="7"/>
      <c r="HI362" s="7"/>
      <c r="HJ362" s="7"/>
      <c r="HK362" s="7"/>
      <c r="HL362" s="7"/>
      <c r="HM362" s="7"/>
      <c r="HN362" s="7"/>
      <c r="HO362" s="7"/>
      <c r="HP362" s="7"/>
      <c r="HQ362" s="7"/>
      <c r="HR362" s="7"/>
      <c r="HS362" s="7"/>
      <c r="HT362" s="7"/>
      <c r="HU362" s="7"/>
      <c r="HV362" s="7"/>
      <c r="HW362" s="7"/>
      <c r="HX362" s="7"/>
      <c r="HY362" s="7"/>
      <c r="HZ362" s="7"/>
      <c r="IA362" s="7"/>
      <c r="IB362" s="7"/>
      <c r="IC362" s="7"/>
      <c r="ID362" s="7"/>
      <c r="IE362" s="7"/>
      <c r="IF362" s="7"/>
      <c r="IG362" s="7"/>
      <c r="IH362" s="7"/>
      <c r="II362" s="7"/>
      <c r="IJ362" s="7"/>
      <c r="IK362" s="7"/>
      <c r="IL362" s="7"/>
      <c r="IM362" s="7"/>
      <c r="IN362" s="7"/>
      <c r="IO362" s="7"/>
      <c r="IP362" s="7"/>
      <c r="IQ362" s="7"/>
      <c r="IR362" s="7"/>
      <c r="IS362" s="7"/>
      <c r="IT362" s="7"/>
      <c r="IU362" s="7"/>
      <c r="IV362" s="7"/>
      <c r="IW362" s="7"/>
      <c r="IX362" s="7"/>
      <c r="IY362" s="7"/>
      <c r="IZ362" s="7"/>
      <c r="JA362" s="7"/>
      <c r="JB362" s="7"/>
      <c r="JC362" s="7"/>
      <c r="JD362" s="7"/>
      <c r="JE362" s="7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5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7"/>
      <c r="EQ363" s="7"/>
      <c r="ER363" s="7"/>
      <c r="ES363" s="88"/>
      <c r="ET363" s="7"/>
      <c r="EU363" s="7"/>
      <c r="EV363" s="7"/>
      <c r="EW363" s="7"/>
      <c r="EX363" s="7"/>
      <c r="EY363" s="7"/>
      <c r="EZ363" s="7"/>
      <c r="FA363" s="7"/>
      <c r="FB363" s="7"/>
      <c r="FC363" s="7"/>
      <c r="FD363" s="7"/>
      <c r="FE363" s="7"/>
      <c r="FF363" s="7"/>
      <c r="FG363" s="7"/>
      <c r="FH363" s="2"/>
      <c r="FI363" s="2"/>
      <c r="FJ363" s="2"/>
      <c r="FK363" s="2"/>
      <c r="FL363" s="2"/>
      <c r="FM363" s="2"/>
      <c r="FN363" s="7"/>
      <c r="FO363" s="7"/>
      <c r="FP363" s="7"/>
      <c r="FQ363" s="88"/>
      <c r="FR363" s="7"/>
      <c r="FS363" s="7"/>
      <c r="FT363" s="7"/>
      <c r="FU363" s="7"/>
      <c r="FV363" s="7"/>
      <c r="FW363" s="7"/>
      <c r="FX363" s="7"/>
      <c r="FY363" s="7"/>
      <c r="FZ363" s="7"/>
      <c r="GA363" s="7"/>
      <c r="GB363" s="7"/>
      <c r="GC363" s="7"/>
      <c r="GD363" s="7"/>
      <c r="GE363" s="7"/>
      <c r="GF363" s="7"/>
      <c r="GG363" s="7"/>
      <c r="GH363" s="7"/>
      <c r="GI363" s="7"/>
      <c r="GJ363" s="7"/>
      <c r="GK363" s="7"/>
      <c r="GL363" s="7"/>
      <c r="GM363" s="7"/>
      <c r="GN363" s="7"/>
      <c r="GO363" s="7"/>
      <c r="GP363" s="7"/>
      <c r="GQ363" s="7"/>
      <c r="GR363" s="7"/>
      <c r="GS363" s="7"/>
      <c r="GT363" s="7"/>
      <c r="GU363" s="7"/>
      <c r="GV363" s="7"/>
      <c r="GW363" s="7"/>
      <c r="GX363" s="7"/>
      <c r="GY363" s="7"/>
      <c r="GZ363" s="7"/>
      <c r="HA363" s="7"/>
      <c r="HB363" s="7"/>
      <c r="HC363" s="7"/>
      <c r="HD363" s="7"/>
      <c r="HE363" s="7"/>
      <c r="HF363" s="7"/>
      <c r="HG363" s="7"/>
      <c r="HH363" s="7"/>
      <c r="HI363" s="7"/>
      <c r="HJ363" s="7"/>
      <c r="HK363" s="7"/>
      <c r="HL363" s="7"/>
      <c r="HM363" s="7"/>
      <c r="HN363" s="7"/>
      <c r="HO363" s="7"/>
      <c r="HP363" s="7"/>
      <c r="HQ363" s="7"/>
      <c r="HR363" s="7"/>
      <c r="HS363" s="7"/>
      <c r="HT363" s="7"/>
      <c r="HU363" s="7"/>
      <c r="HV363" s="7"/>
      <c r="HW363" s="7"/>
      <c r="HX363" s="7"/>
      <c r="HY363" s="7"/>
      <c r="HZ363" s="7"/>
      <c r="IA363" s="7"/>
      <c r="IB363" s="7"/>
      <c r="IC363" s="7"/>
      <c r="ID363" s="7"/>
      <c r="IE363" s="7"/>
      <c r="IF363" s="7"/>
      <c r="IG363" s="7"/>
      <c r="IH363" s="7"/>
      <c r="II363" s="7"/>
      <c r="IJ363" s="7"/>
      <c r="IK363" s="7"/>
      <c r="IL363" s="7"/>
      <c r="IM363" s="7"/>
      <c r="IN363" s="7"/>
      <c r="IO363" s="7"/>
      <c r="IP363" s="7"/>
      <c r="IQ363" s="7"/>
      <c r="IR363" s="7"/>
      <c r="IS363" s="7"/>
      <c r="IT363" s="7"/>
      <c r="IU363" s="7"/>
      <c r="IV363" s="7"/>
      <c r="IW363" s="7"/>
      <c r="IX363" s="7"/>
      <c r="IY363" s="7"/>
      <c r="IZ363" s="7"/>
      <c r="JA363" s="7"/>
      <c r="JB363" s="7"/>
      <c r="JC363" s="7"/>
      <c r="JD363" s="7"/>
      <c r="JE363" s="7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5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7"/>
      <c r="EQ364" s="7"/>
      <c r="ER364" s="7"/>
      <c r="ES364" s="88"/>
      <c r="ET364" s="7"/>
      <c r="EU364" s="7"/>
      <c r="EV364" s="7"/>
      <c r="EW364" s="7"/>
      <c r="EX364" s="7"/>
      <c r="EY364" s="7"/>
      <c r="EZ364" s="7"/>
      <c r="FA364" s="7"/>
      <c r="FB364" s="7"/>
      <c r="FC364" s="7"/>
      <c r="FD364" s="7"/>
      <c r="FE364" s="7"/>
      <c r="FF364" s="7"/>
      <c r="FG364" s="7"/>
      <c r="FH364" s="2"/>
      <c r="FI364" s="2"/>
      <c r="FJ364" s="2"/>
      <c r="FK364" s="2"/>
      <c r="FL364" s="2"/>
      <c r="FM364" s="2"/>
      <c r="FN364" s="7"/>
      <c r="FO364" s="7"/>
      <c r="FP364" s="7"/>
      <c r="FQ364" s="88"/>
      <c r="FR364" s="7"/>
      <c r="FS364" s="7"/>
      <c r="FT364" s="7"/>
      <c r="FU364" s="7"/>
      <c r="FV364" s="7"/>
      <c r="FW364" s="7"/>
      <c r="FX364" s="7"/>
      <c r="FY364" s="7"/>
      <c r="FZ364" s="7"/>
      <c r="GA364" s="7"/>
      <c r="GB364" s="7"/>
      <c r="GC364" s="7"/>
      <c r="GD364" s="7"/>
      <c r="GE364" s="7"/>
      <c r="GF364" s="7"/>
      <c r="GG364" s="7"/>
      <c r="GH364" s="7"/>
      <c r="GI364" s="7"/>
      <c r="GJ364" s="7"/>
      <c r="GK364" s="7"/>
      <c r="GL364" s="7"/>
      <c r="GM364" s="7"/>
      <c r="GN364" s="7"/>
      <c r="GO364" s="7"/>
      <c r="GP364" s="7"/>
      <c r="GQ364" s="7"/>
      <c r="GR364" s="7"/>
      <c r="GS364" s="7"/>
      <c r="GT364" s="7"/>
      <c r="GU364" s="7"/>
      <c r="GV364" s="7"/>
      <c r="GW364" s="7"/>
      <c r="GX364" s="7"/>
      <c r="GY364" s="7"/>
      <c r="GZ364" s="7"/>
      <c r="HA364" s="7"/>
      <c r="HB364" s="7"/>
      <c r="HC364" s="7"/>
      <c r="HD364" s="7"/>
      <c r="HE364" s="7"/>
      <c r="HF364" s="7"/>
      <c r="HG364" s="7"/>
      <c r="HH364" s="7"/>
      <c r="HI364" s="7"/>
      <c r="HJ364" s="7"/>
      <c r="HK364" s="7"/>
      <c r="HL364" s="7"/>
      <c r="HM364" s="7"/>
      <c r="HN364" s="7"/>
      <c r="HO364" s="7"/>
      <c r="HP364" s="7"/>
      <c r="HQ364" s="7"/>
      <c r="HR364" s="7"/>
      <c r="HS364" s="7"/>
      <c r="HT364" s="7"/>
      <c r="HU364" s="7"/>
      <c r="HV364" s="7"/>
      <c r="HW364" s="7"/>
      <c r="HX364" s="7"/>
      <c r="HY364" s="7"/>
      <c r="HZ364" s="7"/>
      <c r="IA364" s="7"/>
      <c r="IB364" s="7"/>
      <c r="IC364" s="7"/>
      <c r="ID364" s="7"/>
      <c r="IE364" s="7"/>
      <c r="IF364" s="7"/>
      <c r="IG364" s="7"/>
      <c r="IH364" s="7"/>
      <c r="II364" s="7"/>
      <c r="IJ364" s="7"/>
      <c r="IK364" s="7"/>
      <c r="IL364" s="7"/>
      <c r="IM364" s="7"/>
      <c r="IN364" s="7"/>
      <c r="IO364" s="7"/>
      <c r="IP364" s="7"/>
      <c r="IQ364" s="7"/>
      <c r="IR364" s="7"/>
      <c r="IS364" s="7"/>
      <c r="IT364" s="7"/>
      <c r="IU364" s="7"/>
      <c r="IV364" s="7"/>
      <c r="IW364" s="7"/>
      <c r="IX364" s="7"/>
      <c r="IY364" s="7"/>
      <c r="IZ364" s="7"/>
      <c r="JA364" s="7"/>
      <c r="JB364" s="7"/>
      <c r="JC364" s="7"/>
      <c r="JD364" s="7"/>
      <c r="JE364" s="7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5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7"/>
      <c r="EQ365" s="7"/>
      <c r="ER365" s="7"/>
      <c r="ES365" s="88"/>
      <c r="ET365" s="7"/>
      <c r="EU365" s="7"/>
      <c r="EV365" s="7"/>
      <c r="EW365" s="7"/>
      <c r="EX365" s="7"/>
      <c r="EY365" s="7"/>
      <c r="EZ365" s="7"/>
      <c r="FA365" s="7"/>
      <c r="FB365" s="7"/>
      <c r="FC365" s="7"/>
      <c r="FD365" s="7"/>
      <c r="FE365" s="7"/>
      <c r="FF365" s="7"/>
      <c r="FG365" s="7"/>
      <c r="FH365" s="2"/>
      <c r="FI365" s="2"/>
      <c r="FJ365" s="2"/>
      <c r="FK365" s="2"/>
      <c r="FL365" s="2"/>
      <c r="FM365" s="2"/>
      <c r="FN365" s="7"/>
      <c r="FO365" s="7"/>
      <c r="FP365" s="7"/>
      <c r="FQ365" s="88"/>
      <c r="FR365" s="7"/>
      <c r="FS365" s="7"/>
      <c r="FT365" s="7"/>
      <c r="FU365" s="7"/>
      <c r="FV365" s="7"/>
      <c r="FW365" s="7"/>
      <c r="FX365" s="7"/>
      <c r="FY365" s="7"/>
      <c r="FZ365" s="7"/>
      <c r="GA365" s="7"/>
      <c r="GB365" s="7"/>
      <c r="GC365" s="7"/>
      <c r="GD365" s="7"/>
      <c r="GE365" s="7"/>
      <c r="GF365" s="7"/>
      <c r="GG365" s="7"/>
      <c r="GH365" s="7"/>
      <c r="GI365" s="7"/>
      <c r="GJ365" s="7"/>
      <c r="GK365" s="7"/>
      <c r="GL365" s="7"/>
      <c r="GM365" s="7"/>
      <c r="GN365" s="7"/>
      <c r="GO365" s="7"/>
      <c r="GP365" s="7"/>
      <c r="GQ365" s="7"/>
      <c r="GR365" s="7"/>
      <c r="GS365" s="7"/>
      <c r="GT365" s="7"/>
      <c r="GU365" s="7"/>
      <c r="GV365" s="7"/>
      <c r="GW365" s="7"/>
      <c r="GX365" s="7"/>
      <c r="GY365" s="7"/>
      <c r="GZ365" s="7"/>
      <c r="HA365" s="7"/>
      <c r="HB365" s="7"/>
      <c r="HC365" s="7"/>
      <c r="HD365" s="7"/>
      <c r="HE365" s="7"/>
      <c r="HF365" s="7"/>
      <c r="HG365" s="7"/>
      <c r="HH365" s="7"/>
      <c r="HI365" s="7"/>
      <c r="HJ365" s="7"/>
      <c r="HK365" s="7"/>
      <c r="HL365" s="7"/>
      <c r="HM365" s="7"/>
      <c r="HN365" s="7"/>
      <c r="HO365" s="7"/>
      <c r="HP365" s="7"/>
      <c r="HQ365" s="7"/>
      <c r="HR365" s="7"/>
      <c r="HS365" s="7"/>
      <c r="HT365" s="7"/>
      <c r="HU365" s="7"/>
      <c r="HV365" s="7"/>
      <c r="HW365" s="7"/>
      <c r="HX365" s="7"/>
      <c r="HY365" s="7"/>
      <c r="HZ365" s="7"/>
      <c r="IA365" s="7"/>
      <c r="IB365" s="7"/>
      <c r="IC365" s="7"/>
      <c r="ID365" s="7"/>
      <c r="IE365" s="7"/>
      <c r="IF365" s="7"/>
      <c r="IG365" s="7"/>
      <c r="IH365" s="7"/>
      <c r="II365" s="7"/>
      <c r="IJ365" s="7"/>
      <c r="IK365" s="7"/>
      <c r="IL365" s="7"/>
      <c r="IM365" s="7"/>
      <c r="IN365" s="7"/>
      <c r="IO365" s="7"/>
      <c r="IP365" s="7"/>
      <c r="IQ365" s="7"/>
      <c r="IR365" s="7"/>
      <c r="IS365" s="7"/>
      <c r="IT365" s="7"/>
      <c r="IU365" s="7"/>
      <c r="IV365" s="7"/>
      <c r="IW365" s="7"/>
      <c r="IX365" s="7"/>
      <c r="IY365" s="7"/>
      <c r="IZ365" s="7"/>
      <c r="JA365" s="7"/>
      <c r="JB365" s="7"/>
      <c r="JC365" s="7"/>
      <c r="JD365" s="7"/>
      <c r="JE365" s="7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5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7"/>
      <c r="EQ366" s="7"/>
      <c r="ER366" s="7"/>
      <c r="ES366" s="88"/>
      <c r="ET366" s="7"/>
      <c r="EU366" s="7"/>
      <c r="EV366" s="7"/>
      <c r="EW366" s="7"/>
      <c r="EX366" s="7"/>
      <c r="EY366" s="7"/>
      <c r="EZ366" s="7"/>
      <c r="FA366" s="7"/>
      <c r="FB366" s="7"/>
      <c r="FC366" s="7"/>
      <c r="FD366" s="7"/>
      <c r="FE366" s="7"/>
      <c r="FF366" s="7"/>
      <c r="FG366" s="7"/>
      <c r="FH366" s="2"/>
      <c r="FI366" s="2"/>
      <c r="FJ366" s="2"/>
      <c r="FK366" s="2"/>
      <c r="FL366" s="2"/>
      <c r="FM366" s="2"/>
      <c r="FN366" s="7"/>
      <c r="FO366" s="7"/>
      <c r="FP366" s="7"/>
      <c r="FQ366" s="88"/>
      <c r="FR366" s="7"/>
      <c r="FS366" s="7"/>
      <c r="FT366" s="7"/>
      <c r="FU366" s="7"/>
      <c r="FV366" s="7"/>
      <c r="FW366" s="7"/>
      <c r="FX366" s="7"/>
      <c r="FY366" s="7"/>
      <c r="FZ366" s="7"/>
      <c r="GA366" s="7"/>
      <c r="GB366" s="7"/>
      <c r="GC366" s="7"/>
      <c r="GD366" s="7"/>
      <c r="GE366" s="7"/>
      <c r="GF366" s="7"/>
      <c r="GG366" s="7"/>
      <c r="GH366" s="7"/>
      <c r="GI366" s="7"/>
      <c r="GJ366" s="7"/>
      <c r="GK366" s="7"/>
      <c r="GL366" s="7"/>
      <c r="GM366" s="7"/>
      <c r="GN366" s="7"/>
      <c r="GO366" s="7"/>
      <c r="GP366" s="7"/>
      <c r="GQ366" s="7"/>
      <c r="GR366" s="7"/>
      <c r="GS366" s="7"/>
      <c r="GT366" s="7"/>
      <c r="GU366" s="7"/>
      <c r="GV366" s="7"/>
      <c r="GW366" s="7"/>
      <c r="GX366" s="7"/>
      <c r="GY366" s="7"/>
      <c r="GZ366" s="7"/>
      <c r="HA366" s="7"/>
      <c r="HB366" s="7"/>
      <c r="HC366" s="7"/>
      <c r="HD366" s="7"/>
      <c r="HE366" s="7"/>
      <c r="HF366" s="7"/>
      <c r="HG366" s="7"/>
      <c r="HH366" s="7"/>
      <c r="HI366" s="7"/>
      <c r="HJ366" s="7"/>
      <c r="HK366" s="7"/>
      <c r="HL366" s="7"/>
      <c r="HM366" s="7"/>
      <c r="HN366" s="7"/>
      <c r="HO366" s="7"/>
      <c r="HP366" s="7"/>
      <c r="HQ366" s="7"/>
      <c r="HR366" s="7"/>
      <c r="HS366" s="7"/>
      <c r="HT366" s="7"/>
      <c r="HU366" s="7"/>
      <c r="HV366" s="7"/>
      <c r="HW366" s="7"/>
      <c r="HX366" s="7"/>
      <c r="HY366" s="7"/>
      <c r="HZ366" s="7"/>
      <c r="IA366" s="7"/>
      <c r="IB366" s="7"/>
      <c r="IC366" s="7"/>
      <c r="ID366" s="7"/>
      <c r="IE366" s="7"/>
      <c r="IF366" s="7"/>
      <c r="IG366" s="7"/>
      <c r="IH366" s="7"/>
      <c r="II366" s="7"/>
      <c r="IJ366" s="7"/>
      <c r="IK366" s="7"/>
      <c r="IL366" s="7"/>
      <c r="IM366" s="7"/>
      <c r="IN366" s="7"/>
      <c r="IO366" s="7"/>
      <c r="IP366" s="7"/>
      <c r="IQ366" s="7"/>
      <c r="IR366" s="7"/>
      <c r="IS366" s="7"/>
      <c r="IT366" s="7"/>
      <c r="IU366" s="7"/>
      <c r="IV366" s="7"/>
      <c r="IW366" s="7"/>
      <c r="IX366" s="7"/>
      <c r="IY366" s="7"/>
      <c r="IZ366" s="7"/>
      <c r="JA366" s="7"/>
      <c r="JB366" s="7"/>
      <c r="JC366" s="7"/>
      <c r="JD366" s="7"/>
      <c r="JE366" s="7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5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7"/>
      <c r="EQ367" s="7"/>
      <c r="ER367" s="7"/>
      <c r="ES367" s="88"/>
      <c r="ET367" s="7"/>
      <c r="EU367" s="7"/>
      <c r="EV367" s="7"/>
      <c r="EW367" s="7"/>
      <c r="EX367" s="7"/>
      <c r="EY367" s="7"/>
      <c r="EZ367" s="7"/>
      <c r="FA367" s="7"/>
      <c r="FB367" s="7"/>
      <c r="FC367" s="7"/>
      <c r="FD367" s="7"/>
      <c r="FE367" s="7"/>
      <c r="FF367" s="7"/>
      <c r="FG367" s="7"/>
      <c r="FH367" s="2"/>
      <c r="FI367" s="2"/>
      <c r="FJ367" s="2"/>
      <c r="FK367" s="2"/>
      <c r="FL367" s="2"/>
      <c r="FM367" s="2"/>
      <c r="FN367" s="7"/>
      <c r="FO367" s="7"/>
      <c r="FP367" s="7"/>
      <c r="FQ367" s="88"/>
      <c r="FR367" s="7"/>
      <c r="FS367" s="7"/>
      <c r="FT367" s="7"/>
      <c r="FU367" s="7"/>
      <c r="FV367" s="7"/>
      <c r="FW367" s="7"/>
      <c r="FX367" s="7"/>
      <c r="FY367" s="7"/>
      <c r="FZ367" s="7"/>
      <c r="GA367" s="7"/>
      <c r="GB367" s="7"/>
      <c r="GC367" s="7"/>
      <c r="GD367" s="7"/>
      <c r="GE367" s="7"/>
      <c r="GF367" s="7"/>
      <c r="GG367" s="7"/>
      <c r="GH367" s="7"/>
      <c r="GI367" s="7"/>
      <c r="GJ367" s="7"/>
      <c r="GK367" s="7"/>
      <c r="GL367" s="7"/>
      <c r="GM367" s="7"/>
      <c r="GN367" s="7"/>
      <c r="GO367" s="7"/>
      <c r="GP367" s="7"/>
      <c r="GQ367" s="7"/>
      <c r="GR367" s="7"/>
      <c r="GS367" s="7"/>
      <c r="GT367" s="7"/>
      <c r="GU367" s="7"/>
      <c r="GV367" s="7"/>
      <c r="GW367" s="7"/>
      <c r="GX367" s="7"/>
      <c r="GY367" s="7"/>
      <c r="GZ367" s="7"/>
      <c r="HA367" s="7"/>
      <c r="HB367" s="7"/>
      <c r="HC367" s="7"/>
      <c r="HD367" s="7"/>
      <c r="HE367" s="7"/>
      <c r="HF367" s="7"/>
      <c r="HG367" s="7"/>
      <c r="HH367" s="7"/>
      <c r="HI367" s="7"/>
      <c r="HJ367" s="7"/>
      <c r="HK367" s="7"/>
      <c r="HL367" s="7"/>
      <c r="HM367" s="7"/>
      <c r="HN367" s="7"/>
      <c r="HO367" s="7"/>
      <c r="HP367" s="7"/>
      <c r="HQ367" s="7"/>
      <c r="HR367" s="7"/>
      <c r="HS367" s="7"/>
      <c r="HT367" s="7"/>
      <c r="HU367" s="7"/>
      <c r="HV367" s="7"/>
      <c r="HW367" s="7"/>
      <c r="HX367" s="7"/>
      <c r="HY367" s="7"/>
      <c r="HZ367" s="7"/>
      <c r="IA367" s="7"/>
      <c r="IB367" s="7"/>
      <c r="IC367" s="7"/>
      <c r="ID367" s="7"/>
      <c r="IE367" s="7"/>
      <c r="IF367" s="7"/>
      <c r="IG367" s="7"/>
      <c r="IH367" s="7"/>
      <c r="II367" s="7"/>
      <c r="IJ367" s="7"/>
      <c r="IK367" s="7"/>
      <c r="IL367" s="7"/>
      <c r="IM367" s="7"/>
      <c r="IN367" s="7"/>
      <c r="IO367" s="7"/>
      <c r="IP367" s="7"/>
      <c r="IQ367" s="7"/>
      <c r="IR367" s="7"/>
      <c r="IS367" s="7"/>
      <c r="IT367" s="7"/>
      <c r="IU367" s="7"/>
      <c r="IV367" s="7"/>
      <c r="IW367" s="7"/>
      <c r="IX367" s="7"/>
      <c r="IY367" s="7"/>
      <c r="IZ367" s="7"/>
      <c r="JA367" s="7"/>
      <c r="JB367" s="7"/>
      <c r="JC367" s="7"/>
      <c r="JD367" s="7"/>
      <c r="JE367" s="7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5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7"/>
      <c r="EQ368" s="7"/>
      <c r="ER368" s="7"/>
      <c r="ES368" s="88"/>
      <c r="ET368" s="7"/>
      <c r="EU368" s="7"/>
      <c r="EV368" s="7"/>
      <c r="EW368" s="7"/>
      <c r="EX368" s="7"/>
      <c r="EY368" s="7"/>
      <c r="EZ368" s="7"/>
      <c r="FA368" s="7"/>
      <c r="FB368" s="7"/>
      <c r="FC368" s="7"/>
      <c r="FD368" s="7"/>
      <c r="FE368" s="7"/>
      <c r="FF368" s="7"/>
      <c r="FG368" s="7"/>
      <c r="FH368" s="2"/>
      <c r="FI368" s="2"/>
      <c r="FJ368" s="2"/>
      <c r="FK368" s="2"/>
      <c r="FL368" s="2"/>
      <c r="FM368" s="2"/>
      <c r="FN368" s="7"/>
      <c r="FO368" s="7"/>
      <c r="FP368" s="7"/>
      <c r="FQ368" s="88"/>
      <c r="FR368" s="7"/>
      <c r="FS368" s="7"/>
      <c r="FT368" s="7"/>
      <c r="FU368" s="7"/>
      <c r="FV368" s="7"/>
      <c r="FW368" s="7"/>
      <c r="FX368" s="7"/>
      <c r="FY368" s="7"/>
      <c r="FZ368" s="7"/>
      <c r="GA368" s="7"/>
      <c r="GB368" s="7"/>
      <c r="GC368" s="7"/>
      <c r="GD368" s="7"/>
      <c r="GE368" s="7"/>
      <c r="GF368" s="7"/>
      <c r="GG368" s="7"/>
      <c r="GH368" s="7"/>
      <c r="GI368" s="7"/>
      <c r="GJ368" s="7"/>
      <c r="GK368" s="7"/>
      <c r="GL368" s="7"/>
      <c r="GM368" s="7"/>
      <c r="GN368" s="7"/>
      <c r="GO368" s="7"/>
      <c r="GP368" s="7"/>
      <c r="GQ368" s="7"/>
      <c r="GR368" s="7"/>
      <c r="GS368" s="7"/>
      <c r="GT368" s="7"/>
      <c r="GU368" s="7"/>
      <c r="GV368" s="7"/>
      <c r="GW368" s="7"/>
      <c r="GX368" s="7"/>
      <c r="GY368" s="7"/>
      <c r="GZ368" s="7"/>
      <c r="HA368" s="7"/>
      <c r="HB368" s="7"/>
      <c r="HC368" s="7"/>
      <c r="HD368" s="7"/>
      <c r="HE368" s="7"/>
      <c r="HF368" s="7"/>
      <c r="HG368" s="7"/>
      <c r="HH368" s="7"/>
      <c r="HI368" s="7"/>
      <c r="HJ368" s="7"/>
      <c r="HK368" s="7"/>
      <c r="HL368" s="7"/>
      <c r="HM368" s="7"/>
      <c r="HN368" s="7"/>
      <c r="HO368" s="7"/>
      <c r="HP368" s="7"/>
      <c r="HQ368" s="7"/>
      <c r="HR368" s="7"/>
      <c r="HS368" s="7"/>
      <c r="HT368" s="7"/>
      <c r="HU368" s="7"/>
      <c r="HV368" s="7"/>
      <c r="HW368" s="7"/>
      <c r="HX368" s="7"/>
      <c r="HY368" s="7"/>
      <c r="HZ368" s="7"/>
      <c r="IA368" s="7"/>
      <c r="IB368" s="7"/>
      <c r="IC368" s="7"/>
      <c r="ID368" s="7"/>
      <c r="IE368" s="7"/>
      <c r="IF368" s="7"/>
      <c r="IG368" s="7"/>
      <c r="IH368" s="7"/>
      <c r="II368" s="7"/>
      <c r="IJ368" s="7"/>
      <c r="IK368" s="7"/>
      <c r="IL368" s="7"/>
      <c r="IM368" s="7"/>
      <c r="IN368" s="7"/>
      <c r="IO368" s="7"/>
      <c r="IP368" s="7"/>
      <c r="IQ368" s="7"/>
      <c r="IR368" s="7"/>
      <c r="IS368" s="7"/>
      <c r="IT368" s="7"/>
      <c r="IU368" s="7"/>
      <c r="IV368" s="7"/>
      <c r="IW368" s="7"/>
      <c r="IX368" s="7"/>
      <c r="IY368" s="7"/>
      <c r="IZ368" s="7"/>
      <c r="JA368" s="7"/>
      <c r="JB368" s="7"/>
      <c r="JC368" s="7"/>
      <c r="JD368" s="7"/>
      <c r="JE368" s="7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5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7"/>
      <c r="EQ369" s="7"/>
      <c r="ER369" s="7"/>
      <c r="ES369" s="88"/>
      <c r="ET369" s="7"/>
      <c r="EU369" s="7"/>
      <c r="EV369" s="7"/>
      <c r="EW369" s="7"/>
      <c r="EX369" s="7"/>
      <c r="EY369" s="7"/>
      <c r="EZ369" s="7"/>
      <c r="FA369" s="7"/>
      <c r="FB369" s="7"/>
      <c r="FC369" s="7"/>
      <c r="FD369" s="7"/>
      <c r="FE369" s="7"/>
      <c r="FF369" s="7"/>
      <c r="FG369" s="7"/>
      <c r="FH369" s="2"/>
      <c r="FI369" s="2"/>
      <c r="FJ369" s="2"/>
      <c r="FK369" s="2"/>
      <c r="FL369" s="2"/>
      <c r="FM369" s="2"/>
      <c r="FN369" s="7"/>
      <c r="FO369" s="7"/>
      <c r="FP369" s="7"/>
      <c r="FQ369" s="88"/>
      <c r="FR369" s="7"/>
      <c r="FS369" s="7"/>
      <c r="FT369" s="7"/>
      <c r="FU369" s="7"/>
      <c r="FV369" s="7"/>
      <c r="FW369" s="7"/>
      <c r="FX369" s="7"/>
      <c r="FY369" s="7"/>
      <c r="FZ369" s="7"/>
      <c r="GA369" s="7"/>
      <c r="GB369" s="7"/>
      <c r="GC369" s="7"/>
      <c r="GD369" s="7"/>
      <c r="GE369" s="7"/>
      <c r="GF369" s="7"/>
      <c r="GG369" s="7"/>
      <c r="GH369" s="7"/>
      <c r="GI369" s="7"/>
      <c r="GJ369" s="7"/>
      <c r="GK369" s="7"/>
      <c r="GL369" s="7"/>
      <c r="GM369" s="7"/>
      <c r="GN369" s="7"/>
      <c r="GO369" s="7"/>
      <c r="GP369" s="7"/>
      <c r="GQ369" s="7"/>
      <c r="GR369" s="7"/>
      <c r="GS369" s="7"/>
      <c r="GT369" s="7"/>
      <c r="GU369" s="7"/>
      <c r="GV369" s="7"/>
      <c r="GW369" s="7"/>
      <c r="GX369" s="7"/>
      <c r="GY369" s="7"/>
      <c r="GZ369" s="7"/>
      <c r="HA369" s="7"/>
      <c r="HB369" s="7"/>
      <c r="HC369" s="7"/>
      <c r="HD369" s="7"/>
      <c r="HE369" s="7"/>
      <c r="HF369" s="7"/>
      <c r="HG369" s="7"/>
      <c r="HH369" s="7"/>
      <c r="HI369" s="7"/>
      <c r="HJ369" s="7"/>
      <c r="HK369" s="7"/>
      <c r="HL369" s="7"/>
      <c r="HM369" s="7"/>
      <c r="HN369" s="7"/>
      <c r="HO369" s="7"/>
      <c r="HP369" s="7"/>
      <c r="HQ369" s="7"/>
      <c r="HR369" s="7"/>
      <c r="HS369" s="7"/>
      <c r="HT369" s="7"/>
      <c r="HU369" s="7"/>
      <c r="HV369" s="7"/>
      <c r="HW369" s="7"/>
      <c r="HX369" s="7"/>
      <c r="HY369" s="7"/>
      <c r="HZ369" s="7"/>
      <c r="IA369" s="7"/>
      <c r="IB369" s="7"/>
      <c r="IC369" s="7"/>
      <c r="ID369" s="7"/>
      <c r="IE369" s="7"/>
      <c r="IF369" s="7"/>
      <c r="IG369" s="7"/>
      <c r="IH369" s="7"/>
      <c r="II369" s="7"/>
      <c r="IJ369" s="7"/>
      <c r="IK369" s="7"/>
      <c r="IL369" s="7"/>
      <c r="IM369" s="7"/>
      <c r="IN369" s="7"/>
      <c r="IO369" s="7"/>
      <c r="IP369" s="7"/>
      <c r="IQ369" s="7"/>
      <c r="IR369" s="7"/>
      <c r="IS369" s="7"/>
      <c r="IT369" s="7"/>
      <c r="IU369" s="7"/>
      <c r="IV369" s="7"/>
      <c r="IW369" s="7"/>
      <c r="IX369" s="7"/>
      <c r="IY369" s="7"/>
      <c r="IZ369" s="7"/>
      <c r="JA369" s="7"/>
      <c r="JB369" s="7"/>
      <c r="JC369" s="7"/>
      <c r="JD369" s="7"/>
      <c r="JE369" s="7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5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7"/>
      <c r="EQ370" s="7"/>
      <c r="ER370" s="7"/>
      <c r="ES370" s="88"/>
      <c r="ET370" s="7"/>
      <c r="EU370" s="7"/>
      <c r="EV370" s="7"/>
      <c r="EW370" s="7"/>
      <c r="EX370" s="7"/>
      <c r="EY370" s="7"/>
      <c r="EZ370" s="7"/>
      <c r="FA370" s="7"/>
      <c r="FB370" s="7"/>
      <c r="FC370" s="7"/>
      <c r="FD370" s="7"/>
      <c r="FE370" s="7"/>
      <c r="FF370" s="7"/>
      <c r="FG370" s="7"/>
      <c r="FH370" s="2"/>
      <c r="FI370" s="2"/>
      <c r="FJ370" s="2"/>
      <c r="FK370" s="2"/>
      <c r="FL370" s="2"/>
      <c r="FM370" s="2"/>
      <c r="FN370" s="7"/>
      <c r="FO370" s="7"/>
      <c r="FP370" s="7"/>
      <c r="FQ370" s="88"/>
      <c r="FR370" s="7"/>
      <c r="FS370" s="7"/>
      <c r="FT370" s="7"/>
      <c r="FU370" s="7"/>
      <c r="FV370" s="7"/>
      <c r="FW370" s="7"/>
      <c r="FX370" s="7"/>
      <c r="FY370" s="7"/>
      <c r="FZ370" s="7"/>
      <c r="GA370" s="7"/>
      <c r="GB370" s="7"/>
      <c r="GC370" s="7"/>
      <c r="GD370" s="7"/>
      <c r="GE370" s="7"/>
      <c r="GF370" s="7"/>
      <c r="GG370" s="7"/>
      <c r="GH370" s="7"/>
      <c r="GI370" s="7"/>
      <c r="GJ370" s="7"/>
      <c r="GK370" s="7"/>
      <c r="GL370" s="7"/>
      <c r="GM370" s="7"/>
      <c r="GN370" s="7"/>
      <c r="GO370" s="7"/>
      <c r="GP370" s="7"/>
      <c r="GQ370" s="7"/>
      <c r="GR370" s="7"/>
      <c r="GS370" s="7"/>
      <c r="GT370" s="7"/>
      <c r="GU370" s="7"/>
      <c r="GV370" s="7"/>
      <c r="GW370" s="7"/>
      <c r="GX370" s="7"/>
      <c r="GY370" s="7"/>
      <c r="GZ370" s="7"/>
      <c r="HA370" s="7"/>
      <c r="HB370" s="7"/>
      <c r="HC370" s="7"/>
      <c r="HD370" s="7"/>
      <c r="HE370" s="7"/>
      <c r="HF370" s="7"/>
      <c r="HG370" s="7"/>
      <c r="HH370" s="7"/>
      <c r="HI370" s="7"/>
      <c r="HJ370" s="7"/>
      <c r="HK370" s="7"/>
      <c r="HL370" s="7"/>
      <c r="HM370" s="7"/>
      <c r="HN370" s="7"/>
      <c r="HO370" s="7"/>
      <c r="HP370" s="7"/>
      <c r="HQ370" s="7"/>
      <c r="HR370" s="7"/>
      <c r="HS370" s="7"/>
      <c r="HT370" s="7"/>
      <c r="HU370" s="7"/>
      <c r="HV370" s="7"/>
      <c r="HW370" s="7"/>
      <c r="HX370" s="7"/>
      <c r="HY370" s="7"/>
      <c r="HZ370" s="7"/>
      <c r="IA370" s="7"/>
      <c r="IB370" s="7"/>
      <c r="IC370" s="7"/>
      <c r="ID370" s="7"/>
      <c r="IE370" s="7"/>
      <c r="IF370" s="7"/>
      <c r="IG370" s="7"/>
      <c r="IH370" s="7"/>
      <c r="II370" s="7"/>
      <c r="IJ370" s="7"/>
      <c r="IK370" s="7"/>
      <c r="IL370" s="7"/>
      <c r="IM370" s="7"/>
      <c r="IN370" s="7"/>
      <c r="IO370" s="7"/>
      <c r="IP370" s="7"/>
      <c r="IQ370" s="7"/>
      <c r="IR370" s="7"/>
      <c r="IS370" s="7"/>
      <c r="IT370" s="7"/>
      <c r="IU370" s="7"/>
      <c r="IV370" s="7"/>
      <c r="IW370" s="7"/>
      <c r="IX370" s="7"/>
      <c r="IY370" s="7"/>
      <c r="IZ370" s="7"/>
      <c r="JA370" s="7"/>
      <c r="JB370" s="7"/>
      <c r="JC370" s="7"/>
      <c r="JD370" s="7"/>
      <c r="JE370" s="7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5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7"/>
      <c r="EQ371" s="7"/>
      <c r="ER371" s="7"/>
      <c r="ES371" s="88"/>
      <c r="ET371" s="7"/>
      <c r="EU371" s="7"/>
      <c r="EV371" s="7"/>
      <c r="EW371" s="7"/>
      <c r="EX371" s="7"/>
      <c r="EY371" s="7"/>
      <c r="EZ371" s="7"/>
      <c r="FA371" s="7"/>
      <c r="FB371" s="7"/>
      <c r="FC371" s="7"/>
      <c r="FD371" s="7"/>
      <c r="FE371" s="7"/>
      <c r="FF371" s="7"/>
      <c r="FG371" s="7"/>
      <c r="FH371" s="2"/>
      <c r="FI371" s="2"/>
      <c r="FJ371" s="2"/>
      <c r="FK371" s="2"/>
      <c r="FL371" s="2"/>
      <c r="FM371" s="2"/>
      <c r="FN371" s="7"/>
      <c r="FO371" s="7"/>
      <c r="FP371" s="7"/>
      <c r="FQ371" s="88"/>
      <c r="FR371" s="7"/>
      <c r="FS371" s="7"/>
      <c r="FT371" s="7"/>
      <c r="FU371" s="7"/>
      <c r="FV371" s="7"/>
      <c r="FW371" s="7"/>
      <c r="FX371" s="7"/>
      <c r="FY371" s="7"/>
      <c r="FZ371" s="7"/>
      <c r="GA371" s="7"/>
      <c r="GB371" s="7"/>
      <c r="GC371" s="7"/>
      <c r="GD371" s="7"/>
      <c r="GE371" s="7"/>
      <c r="GF371" s="7"/>
      <c r="GG371" s="7"/>
      <c r="GH371" s="7"/>
      <c r="GI371" s="7"/>
      <c r="GJ371" s="7"/>
      <c r="GK371" s="7"/>
      <c r="GL371" s="7"/>
      <c r="GM371" s="7"/>
      <c r="GN371" s="7"/>
      <c r="GO371" s="7"/>
      <c r="GP371" s="7"/>
      <c r="GQ371" s="7"/>
      <c r="GR371" s="7"/>
      <c r="GS371" s="7"/>
      <c r="GT371" s="7"/>
      <c r="GU371" s="7"/>
      <c r="GV371" s="7"/>
      <c r="GW371" s="7"/>
      <c r="GX371" s="7"/>
      <c r="GY371" s="7"/>
      <c r="GZ371" s="7"/>
      <c r="HA371" s="7"/>
      <c r="HB371" s="7"/>
      <c r="HC371" s="7"/>
      <c r="HD371" s="7"/>
      <c r="HE371" s="7"/>
      <c r="HF371" s="7"/>
      <c r="HG371" s="7"/>
      <c r="HH371" s="7"/>
      <c r="HI371" s="7"/>
      <c r="HJ371" s="7"/>
      <c r="HK371" s="7"/>
      <c r="HL371" s="7"/>
      <c r="HM371" s="7"/>
      <c r="HN371" s="7"/>
      <c r="HO371" s="7"/>
      <c r="HP371" s="7"/>
      <c r="HQ371" s="7"/>
      <c r="HR371" s="7"/>
      <c r="HS371" s="7"/>
      <c r="HT371" s="7"/>
      <c r="HU371" s="7"/>
      <c r="HV371" s="7"/>
      <c r="HW371" s="7"/>
      <c r="HX371" s="7"/>
      <c r="HY371" s="7"/>
      <c r="HZ371" s="7"/>
      <c r="IA371" s="7"/>
      <c r="IB371" s="7"/>
      <c r="IC371" s="7"/>
      <c r="ID371" s="7"/>
      <c r="IE371" s="7"/>
      <c r="IF371" s="7"/>
      <c r="IG371" s="7"/>
      <c r="IH371" s="7"/>
      <c r="II371" s="7"/>
      <c r="IJ371" s="7"/>
      <c r="IK371" s="7"/>
      <c r="IL371" s="7"/>
      <c r="IM371" s="7"/>
      <c r="IN371" s="7"/>
      <c r="IO371" s="7"/>
      <c r="IP371" s="7"/>
      <c r="IQ371" s="7"/>
      <c r="IR371" s="7"/>
      <c r="IS371" s="7"/>
      <c r="IT371" s="7"/>
      <c r="IU371" s="7"/>
      <c r="IV371" s="7"/>
      <c r="IW371" s="7"/>
      <c r="IX371" s="7"/>
      <c r="IY371" s="7"/>
      <c r="IZ371" s="7"/>
      <c r="JA371" s="7"/>
      <c r="JB371" s="7"/>
      <c r="JC371" s="7"/>
      <c r="JD371" s="7"/>
      <c r="JE371" s="7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5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7"/>
      <c r="EQ372" s="7"/>
      <c r="ER372" s="7"/>
      <c r="ES372" s="88"/>
      <c r="ET372" s="7"/>
      <c r="EU372" s="7"/>
      <c r="EV372" s="7"/>
      <c r="EW372" s="7"/>
      <c r="EX372" s="7"/>
      <c r="EY372" s="7"/>
      <c r="EZ372" s="7"/>
      <c r="FA372" s="7"/>
      <c r="FB372" s="7"/>
      <c r="FC372" s="7"/>
      <c r="FD372" s="7"/>
      <c r="FE372" s="7"/>
      <c r="FF372" s="7"/>
      <c r="FG372" s="7"/>
      <c r="FH372" s="2"/>
      <c r="FI372" s="2"/>
      <c r="FJ372" s="2"/>
      <c r="FK372" s="2"/>
      <c r="FL372" s="2"/>
      <c r="FM372" s="2"/>
      <c r="FN372" s="7"/>
      <c r="FO372" s="7"/>
      <c r="FP372" s="7"/>
      <c r="FQ372" s="88"/>
      <c r="FR372" s="7"/>
      <c r="FS372" s="7"/>
      <c r="FT372" s="7"/>
      <c r="FU372" s="7"/>
      <c r="FV372" s="7"/>
      <c r="FW372" s="7"/>
      <c r="FX372" s="7"/>
      <c r="FY372" s="7"/>
      <c r="FZ372" s="7"/>
      <c r="GA372" s="7"/>
      <c r="GB372" s="7"/>
      <c r="GC372" s="7"/>
      <c r="GD372" s="7"/>
      <c r="GE372" s="7"/>
      <c r="GF372" s="7"/>
      <c r="GG372" s="7"/>
      <c r="GH372" s="7"/>
      <c r="GI372" s="7"/>
      <c r="GJ372" s="7"/>
      <c r="GK372" s="7"/>
      <c r="GL372" s="7"/>
      <c r="GM372" s="7"/>
      <c r="GN372" s="7"/>
      <c r="GO372" s="7"/>
      <c r="GP372" s="7"/>
      <c r="GQ372" s="7"/>
      <c r="GR372" s="7"/>
      <c r="GS372" s="7"/>
      <c r="GT372" s="7"/>
      <c r="GU372" s="7"/>
      <c r="GV372" s="7"/>
      <c r="GW372" s="7"/>
      <c r="GX372" s="7"/>
      <c r="GY372" s="7"/>
      <c r="GZ372" s="7"/>
      <c r="HA372" s="7"/>
      <c r="HB372" s="7"/>
      <c r="HC372" s="7"/>
      <c r="HD372" s="7"/>
      <c r="HE372" s="7"/>
      <c r="HF372" s="7"/>
      <c r="HG372" s="7"/>
      <c r="HH372" s="7"/>
      <c r="HI372" s="7"/>
      <c r="HJ372" s="7"/>
      <c r="HK372" s="7"/>
      <c r="HL372" s="7"/>
      <c r="HM372" s="7"/>
      <c r="HN372" s="7"/>
      <c r="HO372" s="7"/>
      <c r="HP372" s="7"/>
      <c r="HQ372" s="7"/>
      <c r="HR372" s="7"/>
      <c r="HS372" s="7"/>
      <c r="HT372" s="7"/>
      <c r="HU372" s="7"/>
      <c r="HV372" s="7"/>
      <c r="HW372" s="7"/>
      <c r="HX372" s="7"/>
      <c r="HY372" s="7"/>
      <c r="HZ372" s="7"/>
      <c r="IA372" s="7"/>
      <c r="IB372" s="7"/>
      <c r="IC372" s="7"/>
      <c r="ID372" s="7"/>
      <c r="IE372" s="7"/>
      <c r="IF372" s="7"/>
      <c r="IG372" s="7"/>
      <c r="IH372" s="7"/>
      <c r="II372" s="7"/>
      <c r="IJ372" s="7"/>
      <c r="IK372" s="7"/>
      <c r="IL372" s="7"/>
      <c r="IM372" s="7"/>
      <c r="IN372" s="7"/>
      <c r="IO372" s="7"/>
      <c r="IP372" s="7"/>
      <c r="IQ372" s="7"/>
      <c r="IR372" s="7"/>
      <c r="IS372" s="7"/>
      <c r="IT372" s="7"/>
      <c r="IU372" s="7"/>
      <c r="IV372" s="7"/>
      <c r="IW372" s="7"/>
      <c r="IX372" s="7"/>
      <c r="IY372" s="7"/>
      <c r="IZ372" s="7"/>
      <c r="JA372" s="7"/>
      <c r="JB372" s="7"/>
      <c r="JC372" s="7"/>
      <c r="JD372" s="7"/>
      <c r="JE372" s="7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5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7"/>
      <c r="EQ373" s="7"/>
      <c r="ER373" s="7"/>
      <c r="ES373" s="88"/>
      <c r="ET373" s="7"/>
      <c r="EU373" s="7"/>
      <c r="EV373" s="7"/>
      <c r="EW373" s="7"/>
      <c r="EX373" s="7"/>
      <c r="EY373" s="7"/>
      <c r="EZ373" s="7"/>
      <c r="FA373" s="7"/>
      <c r="FB373" s="7"/>
      <c r="FC373" s="7"/>
      <c r="FD373" s="7"/>
      <c r="FE373" s="7"/>
      <c r="FF373" s="7"/>
      <c r="FG373" s="7"/>
      <c r="FH373" s="2"/>
      <c r="FI373" s="2"/>
      <c r="FJ373" s="2"/>
      <c r="FK373" s="2"/>
      <c r="FL373" s="2"/>
      <c r="FM373" s="2"/>
      <c r="FN373" s="7"/>
      <c r="FO373" s="7"/>
      <c r="FP373" s="7"/>
      <c r="FQ373" s="88"/>
      <c r="FR373" s="7"/>
      <c r="FS373" s="7"/>
      <c r="FT373" s="7"/>
      <c r="FU373" s="7"/>
      <c r="FV373" s="7"/>
      <c r="FW373" s="7"/>
      <c r="FX373" s="7"/>
      <c r="FY373" s="7"/>
      <c r="FZ373" s="7"/>
      <c r="GA373" s="7"/>
      <c r="GB373" s="7"/>
      <c r="GC373" s="7"/>
      <c r="GD373" s="7"/>
      <c r="GE373" s="7"/>
      <c r="GF373" s="7"/>
      <c r="GG373" s="7"/>
      <c r="GH373" s="7"/>
      <c r="GI373" s="7"/>
      <c r="GJ373" s="7"/>
      <c r="GK373" s="7"/>
      <c r="GL373" s="7"/>
      <c r="GM373" s="7"/>
      <c r="GN373" s="7"/>
      <c r="GO373" s="7"/>
      <c r="GP373" s="7"/>
      <c r="GQ373" s="7"/>
      <c r="GR373" s="7"/>
      <c r="GS373" s="7"/>
      <c r="GT373" s="7"/>
      <c r="GU373" s="7"/>
      <c r="GV373" s="7"/>
      <c r="GW373" s="7"/>
      <c r="GX373" s="7"/>
      <c r="GY373" s="7"/>
      <c r="GZ373" s="7"/>
      <c r="HA373" s="7"/>
      <c r="HB373" s="7"/>
      <c r="HC373" s="7"/>
      <c r="HD373" s="7"/>
      <c r="HE373" s="7"/>
      <c r="HF373" s="7"/>
      <c r="HG373" s="7"/>
      <c r="HH373" s="7"/>
      <c r="HI373" s="7"/>
      <c r="HJ373" s="7"/>
      <c r="HK373" s="7"/>
      <c r="HL373" s="7"/>
      <c r="HM373" s="7"/>
      <c r="HN373" s="7"/>
      <c r="HO373" s="7"/>
      <c r="HP373" s="7"/>
      <c r="HQ373" s="7"/>
      <c r="HR373" s="7"/>
      <c r="HS373" s="7"/>
      <c r="HT373" s="7"/>
      <c r="HU373" s="7"/>
      <c r="HV373" s="7"/>
      <c r="HW373" s="7"/>
      <c r="HX373" s="7"/>
      <c r="HY373" s="7"/>
      <c r="HZ373" s="7"/>
      <c r="IA373" s="7"/>
      <c r="IB373" s="7"/>
      <c r="IC373" s="7"/>
      <c r="ID373" s="7"/>
      <c r="IE373" s="7"/>
      <c r="IF373" s="7"/>
      <c r="IG373" s="7"/>
      <c r="IH373" s="7"/>
      <c r="II373" s="7"/>
      <c r="IJ373" s="7"/>
      <c r="IK373" s="7"/>
      <c r="IL373" s="7"/>
      <c r="IM373" s="7"/>
      <c r="IN373" s="7"/>
      <c r="IO373" s="7"/>
      <c r="IP373" s="7"/>
      <c r="IQ373" s="7"/>
      <c r="IR373" s="7"/>
      <c r="IS373" s="7"/>
      <c r="IT373" s="7"/>
      <c r="IU373" s="7"/>
      <c r="IV373" s="7"/>
      <c r="IW373" s="7"/>
      <c r="IX373" s="7"/>
      <c r="IY373" s="7"/>
      <c r="IZ373" s="7"/>
      <c r="JA373" s="7"/>
      <c r="JB373" s="7"/>
      <c r="JC373" s="7"/>
      <c r="JD373" s="7"/>
      <c r="JE373" s="7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5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7"/>
      <c r="EQ374" s="7"/>
      <c r="ER374" s="7"/>
      <c r="ES374" s="88"/>
      <c r="ET374" s="7"/>
      <c r="EU374" s="7"/>
      <c r="EV374" s="7"/>
      <c r="EW374" s="7"/>
      <c r="EX374" s="7"/>
      <c r="EY374" s="7"/>
      <c r="EZ374" s="7"/>
      <c r="FA374" s="7"/>
      <c r="FB374" s="7"/>
      <c r="FC374" s="7"/>
      <c r="FD374" s="7"/>
      <c r="FE374" s="7"/>
      <c r="FF374" s="7"/>
      <c r="FG374" s="7"/>
      <c r="FH374" s="2"/>
      <c r="FI374" s="2"/>
      <c r="FJ374" s="2"/>
      <c r="FK374" s="2"/>
      <c r="FL374" s="2"/>
      <c r="FM374" s="2"/>
      <c r="FN374" s="7"/>
      <c r="FO374" s="7"/>
      <c r="FP374" s="7"/>
      <c r="FQ374" s="88"/>
      <c r="FR374" s="7"/>
      <c r="FS374" s="7"/>
      <c r="FT374" s="7"/>
      <c r="FU374" s="7"/>
      <c r="FV374" s="7"/>
      <c r="FW374" s="7"/>
      <c r="FX374" s="7"/>
      <c r="FY374" s="7"/>
      <c r="FZ374" s="7"/>
      <c r="GA374" s="7"/>
      <c r="GB374" s="7"/>
      <c r="GC374" s="7"/>
      <c r="GD374" s="7"/>
      <c r="GE374" s="7"/>
      <c r="GF374" s="7"/>
      <c r="GG374" s="7"/>
      <c r="GH374" s="7"/>
      <c r="GI374" s="7"/>
      <c r="GJ374" s="7"/>
      <c r="GK374" s="7"/>
      <c r="GL374" s="7"/>
      <c r="GM374" s="7"/>
      <c r="GN374" s="7"/>
      <c r="GO374" s="7"/>
      <c r="GP374" s="7"/>
      <c r="GQ374" s="7"/>
      <c r="GR374" s="7"/>
      <c r="GS374" s="7"/>
      <c r="GT374" s="7"/>
      <c r="GU374" s="7"/>
      <c r="GV374" s="7"/>
      <c r="GW374" s="7"/>
      <c r="GX374" s="7"/>
      <c r="GY374" s="7"/>
      <c r="GZ374" s="7"/>
      <c r="HA374" s="7"/>
      <c r="HB374" s="7"/>
      <c r="HC374" s="7"/>
      <c r="HD374" s="7"/>
      <c r="HE374" s="7"/>
      <c r="HF374" s="7"/>
      <c r="HG374" s="7"/>
      <c r="HH374" s="7"/>
      <c r="HI374" s="7"/>
      <c r="HJ374" s="7"/>
      <c r="HK374" s="7"/>
      <c r="HL374" s="7"/>
      <c r="HM374" s="7"/>
      <c r="HN374" s="7"/>
      <c r="HO374" s="7"/>
      <c r="HP374" s="7"/>
      <c r="HQ374" s="7"/>
      <c r="HR374" s="7"/>
      <c r="HS374" s="7"/>
      <c r="HT374" s="7"/>
      <c r="HU374" s="7"/>
      <c r="HV374" s="7"/>
      <c r="HW374" s="7"/>
      <c r="HX374" s="7"/>
      <c r="HY374" s="7"/>
      <c r="HZ374" s="7"/>
      <c r="IA374" s="7"/>
      <c r="IB374" s="7"/>
      <c r="IC374" s="7"/>
      <c r="ID374" s="7"/>
      <c r="IE374" s="7"/>
      <c r="IF374" s="7"/>
      <c r="IG374" s="7"/>
      <c r="IH374" s="7"/>
      <c r="II374" s="7"/>
      <c r="IJ374" s="7"/>
      <c r="IK374" s="7"/>
      <c r="IL374" s="7"/>
      <c r="IM374" s="7"/>
      <c r="IN374" s="7"/>
      <c r="IO374" s="7"/>
      <c r="IP374" s="7"/>
      <c r="IQ374" s="7"/>
      <c r="IR374" s="7"/>
      <c r="IS374" s="7"/>
      <c r="IT374" s="7"/>
      <c r="IU374" s="7"/>
      <c r="IV374" s="7"/>
      <c r="IW374" s="7"/>
      <c r="IX374" s="7"/>
      <c r="IY374" s="7"/>
      <c r="IZ374" s="7"/>
      <c r="JA374" s="7"/>
      <c r="JB374" s="7"/>
      <c r="JC374" s="7"/>
      <c r="JD374" s="7"/>
      <c r="JE374" s="7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5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7"/>
      <c r="EQ375" s="7"/>
      <c r="ER375" s="7"/>
      <c r="ES375" s="88"/>
      <c r="ET375" s="7"/>
      <c r="EU375" s="7"/>
      <c r="EV375" s="7"/>
      <c r="EW375" s="7"/>
      <c r="EX375" s="7"/>
      <c r="EY375" s="7"/>
      <c r="EZ375" s="7"/>
      <c r="FA375" s="7"/>
      <c r="FB375" s="7"/>
      <c r="FC375" s="7"/>
      <c r="FD375" s="7"/>
      <c r="FE375" s="7"/>
      <c r="FF375" s="7"/>
      <c r="FG375" s="7"/>
      <c r="FH375" s="2"/>
      <c r="FI375" s="2"/>
      <c r="FJ375" s="2"/>
      <c r="FK375" s="2"/>
      <c r="FL375" s="2"/>
      <c r="FM375" s="2"/>
      <c r="FN375" s="7"/>
      <c r="FO375" s="7"/>
      <c r="FP375" s="7"/>
      <c r="FQ375" s="88"/>
      <c r="FR375" s="7"/>
      <c r="FS375" s="7"/>
      <c r="FT375" s="7"/>
      <c r="FU375" s="7"/>
      <c r="FV375" s="7"/>
      <c r="FW375" s="7"/>
      <c r="FX375" s="7"/>
      <c r="FY375" s="7"/>
      <c r="FZ375" s="7"/>
      <c r="GA375" s="7"/>
      <c r="GB375" s="7"/>
      <c r="GC375" s="7"/>
      <c r="GD375" s="7"/>
      <c r="GE375" s="7"/>
      <c r="GF375" s="7"/>
      <c r="GG375" s="7"/>
      <c r="GH375" s="7"/>
      <c r="GI375" s="7"/>
      <c r="GJ375" s="7"/>
      <c r="GK375" s="7"/>
      <c r="GL375" s="7"/>
      <c r="GM375" s="7"/>
      <c r="GN375" s="7"/>
      <c r="GO375" s="7"/>
      <c r="GP375" s="7"/>
      <c r="GQ375" s="7"/>
      <c r="GR375" s="7"/>
      <c r="GS375" s="7"/>
      <c r="GT375" s="7"/>
      <c r="GU375" s="7"/>
      <c r="GV375" s="7"/>
      <c r="GW375" s="7"/>
      <c r="GX375" s="7"/>
      <c r="GY375" s="7"/>
      <c r="GZ375" s="7"/>
      <c r="HA375" s="7"/>
      <c r="HB375" s="7"/>
      <c r="HC375" s="7"/>
      <c r="HD375" s="7"/>
      <c r="HE375" s="7"/>
      <c r="HF375" s="7"/>
      <c r="HG375" s="7"/>
      <c r="HH375" s="7"/>
      <c r="HI375" s="7"/>
      <c r="HJ375" s="7"/>
      <c r="HK375" s="7"/>
      <c r="HL375" s="7"/>
      <c r="HM375" s="7"/>
      <c r="HN375" s="7"/>
      <c r="HO375" s="7"/>
      <c r="HP375" s="7"/>
      <c r="HQ375" s="7"/>
      <c r="HR375" s="7"/>
      <c r="HS375" s="7"/>
      <c r="HT375" s="7"/>
      <c r="HU375" s="7"/>
      <c r="HV375" s="7"/>
      <c r="HW375" s="7"/>
      <c r="HX375" s="7"/>
      <c r="HY375" s="7"/>
      <c r="HZ375" s="7"/>
      <c r="IA375" s="7"/>
      <c r="IB375" s="7"/>
      <c r="IC375" s="7"/>
      <c r="ID375" s="7"/>
      <c r="IE375" s="7"/>
      <c r="IF375" s="7"/>
      <c r="IG375" s="7"/>
      <c r="IH375" s="7"/>
      <c r="II375" s="7"/>
      <c r="IJ375" s="7"/>
      <c r="IK375" s="7"/>
      <c r="IL375" s="7"/>
      <c r="IM375" s="7"/>
      <c r="IN375" s="7"/>
      <c r="IO375" s="7"/>
      <c r="IP375" s="7"/>
      <c r="IQ375" s="7"/>
      <c r="IR375" s="7"/>
      <c r="IS375" s="7"/>
      <c r="IT375" s="7"/>
      <c r="IU375" s="7"/>
      <c r="IV375" s="7"/>
      <c r="IW375" s="7"/>
      <c r="IX375" s="7"/>
      <c r="IY375" s="7"/>
      <c r="IZ375" s="7"/>
      <c r="JA375" s="7"/>
      <c r="JB375" s="7"/>
      <c r="JC375" s="7"/>
      <c r="JD375" s="7"/>
      <c r="JE375" s="7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5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7"/>
      <c r="EQ376" s="7"/>
      <c r="ER376" s="7"/>
      <c r="ES376" s="88"/>
      <c r="ET376" s="7"/>
      <c r="EU376" s="7"/>
      <c r="EV376" s="7"/>
      <c r="EW376" s="7"/>
      <c r="EX376" s="7"/>
      <c r="EY376" s="7"/>
      <c r="EZ376" s="7"/>
      <c r="FA376" s="7"/>
      <c r="FB376" s="7"/>
      <c r="FC376" s="7"/>
      <c r="FD376" s="7"/>
      <c r="FE376" s="7"/>
      <c r="FF376" s="7"/>
      <c r="FG376" s="7"/>
      <c r="FH376" s="2"/>
      <c r="FI376" s="2"/>
      <c r="FJ376" s="2"/>
      <c r="FK376" s="2"/>
      <c r="FL376" s="2"/>
      <c r="FM376" s="2"/>
      <c r="FN376" s="7"/>
      <c r="FO376" s="7"/>
      <c r="FP376" s="7"/>
      <c r="FQ376" s="88"/>
      <c r="FR376" s="7"/>
      <c r="FS376" s="7"/>
      <c r="FT376" s="7"/>
      <c r="FU376" s="7"/>
      <c r="FV376" s="7"/>
      <c r="FW376" s="7"/>
      <c r="FX376" s="7"/>
      <c r="FY376" s="7"/>
      <c r="FZ376" s="7"/>
      <c r="GA376" s="7"/>
      <c r="GB376" s="7"/>
      <c r="GC376" s="7"/>
      <c r="GD376" s="7"/>
      <c r="GE376" s="7"/>
      <c r="GF376" s="7"/>
      <c r="GG376" s="7"/>
      <c r="GH376" s="7"/>
      <c r="GI376" s="7"/>
      <c r="GJ376" s="7"/>
      <c r="GK376" s="7"/>
      <c r="GL376" s="7"/>
      <c r="GM376" s="7"/>
      <c r="GN376" s="7"/>
      <c r="GO376" s="7"/>
      <c r="GP376" s="7"/>
      <c r="GQ376" s="7"/>
      <c r="GR376" s="7"/>
      <c r="GS376" s="7"/>
      <c r="GT376" s="7"/>
      <c r="GU376" s="7"/>
      <c r="GV376" s="7"/>
      <c r="GW376" s="7"/>
      <c r="GX376" s="7"/>
      <c r="GY376" s="7"/>
      <c r="GZ376" s="7"/>
      <c r="HA376" s="7"/>
      <c r="HB376" s="7"/>
      <c r="HC376" s="7"/>
      <c r="HD376" s="7"/>
      <c r="HE376" s="7"/>
      <c r="HF376" s="7"/>
      <c r="HG376" s="7"/>
      <c r="HH376" s="7"/>
      <c r="HI376" s="7"/>
      <c r="HJ376" s="7"/>
      <c r="HK376" s="7"/>
      <c r="HL376" s="7"/>
      <c r="HM376" s="7"/>
      <c r="HN376" s="7"/>
      <c r="HO376" s="7"/>
      <c r="HP376" s="7"/>
      <c r="HQ376" s="7"/>
      <c r="HR376" s="7"/>
      <c r="HS376" s="7"/>
      <c r="HT376" s="7"/>
      <c r="HU376" s="7"/>
      <c r="HV376" s="7"/>
      <c r="HW376" s="7"/>
      <c r="HX376" s="7"/>
      <c r="HY376" s="7"/>
      <c r="HZ376" s="7"/>
      <c r="IA376" s="7"/>
      <c r="IB376" s="7"/>
      <c r="IC376" s="7"/>
      <c r="ID376" s="7"/>
      <c r="IE376" s="7"/>
      <c r="IF376" s="7"/>
      <c r="IG376" s="7"/>
      <c r="IH376" s="7"/>
      <c r="II376" s="7"/>
      <c r="IJ376" s="7"/>
      <c r="IK376" s="7"/>
      <c r="IL376" s="7"/>
      <c r="IM376" s="7"/>
      <c r="IN376" s="7"/>
      <c r="IO376" s="7"/>
      <c r="IP376" s="7"/>
      <c r="IQ376" s="7"/>
      <c r="IR376" s="7"/>
      <c r="IS376" s="7"/>
      <c r="IT376" s="7"/>
      <c r="IU376" s="7"/>
      <c r="IV376" s="7"/>
      <c r="IW376" s="7"/>
      <c r="IX376" s="7"/>
      <c r="IY376" s="7"/>
      <c r="IZ376" s="7"/>
      <c r="JA376" s="7"/>
      <c r="JB376" s="7"/>
      <c r="JC376" s="7"/>
      <c r="JD376" s="7"/>
      <c r="JE376" s="7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5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7"/>
      <c r="EQ377" s="7"/>
      <c r="ER377" s="7"/>
      <c r="ES377" s="88"/>
      <c r="ET377" s="7"/>
      <c r="EU377" s="7"/>
      <c r="EV377" s="7"/>
      <c r="EW377" s="7"/>
      <c r="EX377" s="7"/>
      <c r="EY377" s="7"/>
      <c r="EZ377" s="7"/>
      <c r="FA377" s="7"/>
      <c r="FB377" s="7"/>
      <c r="FC377" s="7"/>
      <c r="FD377" s="7"/>
      <c r="FE377" s="7"/>
      <c r="FF377" s="7"/>
      <c r="FG377" s="7"/>
      <c r="FH377" s="2"/>
      <c r="FI377" s="2"/>
      <c r="FJ377" s="2"/>
      <c r="FK377" s="2"/>
      <c r="FL377" s="2"/>
      <c r="FM377" s="2"/>
      <c r="FN377" s="7"/>
      <c r="FO377" s="7"/>
      <c r="FP377" s="7"/>
      <c r="FQ377" s="88"/>
      <c r="FR377" s="7"/>
      <c r="FS377" s="7"/>
      <c r="FT377" s="7"/>
      <c r="FU377" s="7"/>
      <c r="FV377" s="7"/>
      <c r="FW377" s="7"/>
      <c r="FX377" s="7"/>
      <c r="FY377" s="7"/>
      <c r="FZ377" s="7"/>
      <c r="GA377" s="7"/>
      <c r="GB377" s="7"/>
      <c r="GC377" s="7"/>
      <c r="GD377" s="7"/>
      <c r="GE377" s="7"/>
      <c r="GF377" s="7"/>
      <c r="GG377" s="7"/>
      <c r="GH377" s="7"/>
      <c r="GI377" s="7"/>
      <c r="GJ377" s="7"/>
      <c r="GK377" s="7"/>
      <c r="GL377" s="7"/>
      <c r="GM377" s="7"/>
      <c r="GN377" s="7"/>
      <c r="GO377" s="7"/>
      <c r="GP377" s="7"/>
      <c r="GQ377" s="7"/>
      <c r="GR377" s="7"/>
      <c r="GS377" s="7"/>
      <c r="GT377" s="7"/>
      <c r="GU377" s="7"/>
      <c r="GV377" s="7"/>
      <c r="GW377" s="7"/>
      <c r="GX377" s="7"/>
      <c r="GY377" s="7"/>
      <c r="GZ377" s="7"/>
      <c r="HA377" s="7"/>
      <c r="HB377" s="7"/>
      <c r="HC377" s="7"/>
      <c r="HD377" s="7"/>
      <c r="HE377" s="7"/>
      <c r="HF377" s="7"/>
      <c r="HG377" s="7"/>
      <c r="HH377" s="7"/>
      <c r="HI377" s="7"/>
      <c r="HJ377" s="7"/>
      <c r="HK377" s="7"/>
      <c r="HL377" s="7"/>
      <c r="HM377" s="7"/>
      <c r="HN377" s="7"/>
      <c r="HO377" s="7"/>
      <c r="HP377" s="7"/>
      <c r="HQ377" s="7"/>
      <c r="HR377" s="7"/>
      <c r="HS377" s="7"/>
      <c r="HT377" s="7"/>
      <c r="HU377" s="7"/>
      <c r="HV377" s="7"/>
      <c r="HW377" s="7"/>
      <c r="HX377" s="7"/>
      <c r="HY377" s="7"/>
      <c r="HZ377" s="7"/>
      <c r="IA377" s="7"/>
      <c r="IB377" s="7"/>
      <c r="IC377" s="7"/>
      <c r="ID377" s="7"/>
      <c r="IE377" s="7"/>
      <c r="IF377" s="7"/>
      <c r="IG377" s="7"/>
      <c r="IH377" s="7"/>
      <c r="II377" s="7"/>
      <c r="IJ377" s="7"/>
      <c r="IK377" s="7"/>
      <c r="IL377" s="7"/>
      <c r="IM377" s="7"/>
      <c r="IN377" s="7"/>
      <c r="IO377" s="7"/>
      <c r="IP377" s="7"/>
      <c r="IQ377" s="7"/>
      <c r="IR377" s="7"/>
      <c r="IS377" s="7"/>
      <c r="IT377" s="7"/>
      <c r="IU377" s="7"/>
      <c r="IV377" s="7"/>
      <c r="IW377" s="7"/>
      <c r="IX377" s="7"/>
      <c r="IY377" s="7"/>
      <c r="IZ377" s="7"/>
      <c r="JA377" s="7"/>
      <c r="JB377" s="7"/>
      <c r="JC377" s="7"/>
      <c r="JD377" s="7"/>
      <c r="JE377" s="7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5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7"/>
      <c r="EQ378" s="7"/>
      <c r="ER378" s="7"/>
      <c r="ES378" s="88"/>
      <c r="ET378" s="7"/>
      <c r="EU378" s="7"/>
      <c r="EV378" s="7"/>
      <c r="EW378" s="7"/>
      <c r="EX378" s="7"/>
      <c r="EY378" s="7"/>
      <c r="EZ378" s="7"/>
      <c r="FA378" s="7"/>
      <c r="FB378" s="7"/>
      <c r="FC378" s="7"/>
      <c r="FD378" s="7"/>
      <c r="FE378" s="7"/>
      <c r="FF378" s="7"/>
      <c r="FG378" s="7"/>
      <c r="FH378" s="2"/>
      <c r="FI378" s="2"/>
      <c r="FJ378" s="2"/>
      <c r="FK378" s="2"/>
      <c r="FL378" s="2"/>
      <c r="FM378" s="2"/>
      <c r="FN378" s="7"/>
      <c r="FO378" s="7"/>
      <c r="FP378" s="7"/>
      <c r="FQ378" s="88"/>
      <c r="FR378" s="7"/>
      <c r="FS378" s="7"/>
      <c r="FT378" s="7"/>
      <c r="FU378" s="7"/>
      <c r="FV378" s="7"/>
      <c r="FW378" s="7"/>
      <c r="FX378" s="7"/>
      <c r="FY378" s="7"/>
      <c r="FZ378" s="7"/>
      <c r="GA378" s="7"/>
      <c r="GB378" s="7"/>
      <c r="GC378" s="7"/>
      <c r="GD378" s="7"/>
      <c r="GE378" s="7"/>
      <c r="GF378" s="7"/>
      <c r="GG378" s="7"/>
      <c r="GH378" s="7"/>
      <c r="GI378" s="7"/>
      <c r="GJ378" s="7"/>
      <c r="GK378" s="7"/>
      <c r="GL378" s="7"/>
      <c r="GM378" s="7"/>
      <c r="GN378" s="7"/>
      <c r="GO378" s="7"/>
      <c r="GP378" s="7"/>
      <c r="GQ378" s="7"/>
      <c r="GR378" s="7"/>
      <c r="GS378" s="7"/>
      <c r="GT378" s="7"/>
      <c r="GU378" s="7"/>
      <c r="GV378" s="7"/>
      <c r="GW378" s="7"/>
      <c r="GX378" s="7"/>
      <c r="GY378" s="7"/>
      <c r="GZ378" s="7"/>
      <c r="HA378" s="7"/>
      <c r="HB378" s="7"/>
      <c r="HC378" s="7"/>
      <c r="HD378" s="7"/>
      <c r="HE378" s="7"/>
      <c r="HF378" s="7"/>
      <c r="HG378" s="7"/>
      <c r="HH378" s="7"/>
      <c r="HI378" s="7"/>
      <c r="HJ378" s="7"/>
      <c r="HK378" s="7"/>
      <c r="HL378" s="7"/>
      <c r="HM378" s="7"/>
      <c r="HN378" s="7"/>
      <c r="HO378" s="7"/>
      <c r="HP378" s="7"/>
      <c r="HQ378" s="7"/>
      <c r="HR378" s="7"/>
      <c r="HS378" s="7"/>
      <c r="HT378" s="7"/>
      <c r="HU378" s="7"/>
      <c r="HV378" s="7"/>
      <c r="HW378" s="7"/>
      <c r="HX378" s="7"/>
      <c r="HY378" s="7"/>
      <c r="HZ378" s="7"/>
      <c r="IA378" s="7"/>
      <c r="IB378" s="7"/>
      <c r="IC378" s="7"/>
      <c r="ID378" s="7"/>
      <c r="IE378" s="7"/>
      <c r="IF378" s="7"/>
      <c r="IG378" s="7"/>
      <c r="IH378" s="7"/>
      <c r="II378" s="7"/>
      <c r="IJ378" s="7"/>
      <c r="IK378" s="7"/>
      <c r="IL378" s="7"/>
      <c r="IM378" s="7"/>
      <c r="IN378" s="7"/>
      <c r="IO378" s="7"/>
      <c r="IP378" s="7"/>
      <c r="IQ378" s="7"/>
      <c r="IR378" s="7"/>
      <c r="IS378" s="7"/>
      <c r="IT378" s="7"/>
      <c r="IU378" s="7"/>
      <c r="IV378" s="7"/>
      <c r="IW378" s="7"/>
      <c r="IX378" s="7"/>
      <c r="IY378" s="7"/>
      <c r="IZ378" s="7"/>
      <c r="JA378" s="7"/>
      <c r="JB378" s="7"/>
      <c r="JC378" s="7"/>
      <c r="JD378" s="7"/>
      <c r="JE378" s="7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5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7"/>
      <c r="EQ379" s="7"/>
      <c r="ER379" s="7"/>
      <c r="ES379" s="88"/>
      <c r="ET379" s="7"/>
      <c r="EU379" s="7"/>
      <c r="EV379" s="7"/>
      <c r="EW379" s="7"/>
      <c r="EX379" s="7"/>
      <c r="EY379" s="7"/>
      <c r="EZ379" s="7"/>
      <c r="FA379" s="7"/>
      <c r="FB379" s="7"/>
      <c r="FC379" s="7"/>
      <c r="FD379" s="7"/>
      <c r="FE379" s="7"/>
      <c r="FF379" s="7"/>
      <c r="FG379" s="7"/>
      <c r="FH379" s="2"/>
      <c r="FI379" s="2"/>
      <c r="FJ379" s="2"/>
      <c r="FK379" s="2"/>
      <c r="FL379" s="2"/>
      <c r="FM379" s="2"/>
      <c r="FN379" s="7"/>
      <c r="FO379" s="7"/>
      <c r="FP379" s="7"/>
      <c r="FQ379" s="88"/>
      <c r="FR379" s="7"/>
      <c r="FS379" s="7"/>
      <c r="FT379" s="7"/>
      <c r="FU379" s="7"/>
      <c r="FV379" s="7"/>
      <c r="FW379" s="7"/>
      <c r="FX379" s="7"/>
      <c r="FY379" s="7"/>
      <c r="FZ379" s="7"/>
      <c r="GA379" s="7"/>
      <c r="GB379" s="7"/>
      <c r="GC379" s="7"/>
      <c r="GD379" s="7"/>
      <c r="GE379" s="7"/>
      <c r="GF379" s="7"/>
      <c r="GG379" s="7"/>
      <c r="GH379" s="7"/>
      <c r="GI379" s="7"/>
      <c r="GJ379" s="7"/>
      <c r="GK379" s="7"/>
      <c r="GL379" s="7"/>
      <c r="GM379" s="7"/>
      <c r="GN379" s="7"/>
      <c r="GO379" s="7"/>
      <c r="GP379" s="7"/>
      <c r="GQ379" s="7"/>
      <c r="GR379" s="7"/>
      <c r="GS379" s="7"/>
      <c r="GT379" s="7"/>
      <c r="GU379" s="7"/>
      <c r="GV379" s="7"/>
      <c r="GW379" s="7"/>
      <c r="GX379" s="7"/>
      <c r="GY379" s="7"/>
      <c r="GZ379" s="7"/>
      <c r="HA379" s="7"/>
      <c r="HB379" s="7"/>
      <c r="HC379" s="7"/>
      <c r="HD379" s="7"/>
      <c r="HE379" s="7"/>
      <c r="HF379" s="7"/>
      <c r="HG379" s="7"/>
      <c r="HH379" s="7"/>
      <c r="HI379" s="7"/>
      <c r="HJ379" s="7"/>
      <c r="HK379" s="7"/>
      <c r="HL379" s="7"/>
      <c r="HM379" s="7"/>
      <c r="HN379" s="7"/>
      <c r="HO379" s="7"/>
      <c r="HP379" s="7"/>
      <c r="HQ379" s="7"/>
      <c r="HR379" s="7"/>
      <c r="HS379" s="7"/>
      <c r="HT379" s="7"/>
      <c r="HU379" s="7"/>
      <c r="HV379" s="7"/>
      <c r="HW379" s="7"/>
      <c r="HX379" s="7"/>
      <c r="HY379" s="7"/>
      <c r="HZ379" s="7"/>
      <c r="IA379" s="7"/>
      <c r="IB379" s="7"/>
      <c r="IC379" s="7"/>
      <c r="ID379" s="7"/>
      <c r="IE379" s="7"/>
      <c r="IF379" s="7"/>
      <c r="IG379" s="7"/>
      <c r="IH379" s="7"/>
      <c r="II379" s="7"/>
      <c r="IJ379" s="7"/>
      <c r="IK379" s="7"/>
      <c r="IL379" s="7"/>
      <c r="IM379" s="7"/>
      <c r="IN379" s="7"/>
      <c r="IO379" s="7"/>
      <c r="IP379" s="7"/>
      <c r="IQ379" s="7"/>
      <c r="IR379" s="7"/>
      <c r="IS379" s="7"/>
      <c r="IT379" s="7"/>
      <c r="IU379" s="7"/>
      <c r="IV379" s="7"/>
      <c r="IW379" s="7"/>
      <c r="IX379" s="7"/>
      <c r="IY379" s="7"/>
      <c r="IZ379" s="7"/>
      <c r="JA379" s="7"/>
      <c r="JB379" s="7"/>
      <c r="JC379" s="7"/>
      <c r="JD379" s="7"/>
      <c r="JE379" s="7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5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7"/>
      <c r="EQ380" s="7"/>
      <c r="ER380" s="7"/>
      <c r="ES380" s="88"/>
      <c r="ET380" s="7"/>
      <c r="EU380" s="7"/>
      <c r="EV380" s="7"/>
      <c r="EW380" s="7"/>
      <c r="EX380" s="7"/>
      <c r="EY380" s="7"/>
      <c r="EZ380" s="7"/>
      <c r="FA380" s="7"/>
      <c r="FB380" s="7"/>
      <c r="FC380" s="7"/>
      <c r="FD380" s="7"/>
      <c r="FE380" s="7"/>
      <c r="FF380" s="7"/>
      <c r="FG380" s="7"/>
      <c r="FH380" s="2"/>
      <c r="FI380" s="2"/>
      <c r="FJ380" s="2"/>
      <c r="FK380" s="2"/>
      <c r="FL380" s="2"/>
      <c r="FM380" s="2"/>
      <c r="FN380" s="7"/>
      <c r="FO380" s="7"/>
      <c r="FP380" s="7"/>
      <c r="FQ380" s="88"/>
      <c r="FR380" s="7"/>
      <c r="FS380" s="7"/>
      <c r="FT380" s="7"/>
      <c r="FU380" s="7"/>
      <c r="FV380" s="7"/>
      <c r="FW380" s="7"/>
      <c r="FX380" s="7"/>
      <c r="FY380" s="7"/>
      <c r="FZ380" s="7"/>
      <c r="GA380" s="7"/>
      <c r="GB380" s="7"/>
      <c r="GC380" s="7"/>
      <c r="GD380" s="7"/>
      <c r="GE380" s="7"/>
      <c r="GF380" s="7"/>
      <c r="GG380" s="7"/>
      <c r="GH380" s="7"/>
      <c r="GI380" s="7"/>
      <c r="GJ380" s="7"/>
      <c r="GK380" s="7"/>
      <c r="GL380" s="7"/>
      <c r="GM380" s="7"/>
      <c r="GN380" s="7"/>
      <c r="GO380" s="7"/>
      <c r="GP380" s="7"/>
      <c r="GQ380" s="7"/>
      <c r="GR380" s="7"/>
      <c r="GS380" s="7"/>
      <c r="GT380" s="7"/>
      <c r="GU380" s="7"/>
      <c r="GV380" s="7"/>
      <c r="GW380" s="7"/>
      <c r="GX380" s="7"/>
      <c r="GY380" s="7"/>
      <c r="GZ380" s="7"/>
      <c r="HA380" s="7"/>
      <c r="HB380" s="7"/>
      <c r="HC380" s="7"/>
      <c r="HD380" s="7"/>
      <c r="HE380" s="7"/>
      <c r="HF380" s="7"/>
      <c r="HG380" s="7"/>
      <c r="HH380" s="7"/>
      <c r="HI380" s="7"/>
      <c r="HJ380" s="7"/>
      <c r="HK380" s="7"/>
      <c r="HL380" s="7"/>
      <c r="HM380" s="7"/>
      <c r="HN380" s="7"/>
      <c r="HO380" s="7"/>
      <c r="HP380" s="7"/>
      <c r="HQ380" s="7"/>
      <c r="HR380" s="7"/>
      <c r="HS380" s="7"/>
      <c r="HT380" s="7"/>
      <c r="HU380" s="7"/>
      <c r="HV380" s="7"/>
      <c r="HW380" s="7"/>
      <c r="HX380" s="7"/>
      <c r="HY380" s="7"/>
      <c r="HZ380" s="7"/>
      <c r="IA380" s="7"/>
      <c r="IB380" s="7"/>
      <c r="IC380" s="7"/>
      <c r="ID380" s="7"/>
      <c r="IE380" s="7"/>
      <c r="IF380" s="7"/>
      <c r="IG380" s="7"/>
      <c r="IH380" s="7"/>
      <c r="II380" s="7"/>
      <c r="IJ380" s="7"/>
      <c r="IK380" s="7"/>
      <c r="IL380" s="7"/>
      <c r="IM380" s="7"/>
      <c r="IN380" s="7"/>
      <c r="IO380" s="7"/>
      <c r="IP380" s="7"/>
      <c r="IQ380" s="7"/>
      <c r="IR380" s="7"/>
      <c r="IS380" s="7"/>
      <c r="IT380" s="7"/>
      <c r="IU380" s="7"/>
      <c r="IV380" s="7"/>
      <c r="IW380" s="7"/>
      <c r="IX380" s="7"/>
      <c r="IY380" s="7"/>
      <c r="IZ380" s="7"/>
      <c r="JA380" s="7"/>
      <c r="JB380" s="7"/>
      <c r="JC380" s="7"/>
      <c r="JD380" s="7"/>
      <c r="JE380" s="7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5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7"/>
      <c r="EQ381" s="7"/>
      <c r="ER381" s="7"/>
      <c r="ES381" s="88"/>
      <c r="ET381" s="7"/>
      <c r="EU381" s="7"/>
      <c r="EV381" s="7"/>
      <c r="EW381" s="7"/>
      <c r="EX381" s="7"/>
      <c r="EY381" s="7"/>
      <c r="EZ381" s="7"/>
      <c r="FA381" s="7"/>
      <c r="FB381" s="7"/>
      <c r="FC381" s="7"/>
      <c r="FD381" s="7"/>
      <c r="FE381" s="7"/>
      <c r="FF381" s="7"/>
      <c r="FG381" s="7"/>
      <c r="FH381" s="2"/>
      <c r="FI381" s="2"/>
      <c r="FJ381" s="2"/>
      <c r="FK381" s="2"/>
      <c r="FL381" s="2"/>
      <c r="FM381" s="2"/>
      <c r="FN381" s="7"/>
      <c r="FO381" s="7"/>
      <c r="FP381" s="7"/>
      <c r="FQ381" s="88"/>
      <c r="FR381" s="7"/>
      <c r="FS381" s="7"/>
      <c r="FT381" s="7"/>
      <c r="FU381" s="7"/>
      <c r="FV381" s="7"/>
      <c r="FW381" s="7"/>
      <c r="FX381" s="7"/>
      <c r="FY381" s="7"/>
      <c r="FZ381" s="7"/>
      <c r="GA381" s="7"/>
      <c r="GB381" s="7"/>
      <c r="GC381" s="7"/>
      <c r="GD381" s="7"/>
      <c r="GE381" s="7"/>
      <c r="GF381" s="7"/>
      <c r="GG381" s="7"/>
      <c r="GH381" s="7"/>
      <c r="GI381" s="7"/>
      <c r="GJ381" s="7"/>
      <c r="GK381" s="7"/>
      <c r="GL381" s="7"/>
      <c r="GM381" s="7"/>
      <c r="GN381" s="7"/>
      <c r="GO381" s="7"/>
      <c r="GP381" s="7"/>
      <c r="GQ381" s="7"/>
      <c r="GR381" s="7"/>
      <c r="GS381" s="7"/>
      <c r="GT381" s="7"/>
      <c r="GU381" s="7"/>
      <c r="GV381" s="7"/>
      <c r="GW381" s="7"/>
      <c r="GX381" s="7"/>
      <c r="GY381" s="7"/>
      <c r="GZ381" s="7"/>
      <c r="HA381" s="7"/>
      <c r="HB381" s="7"/>
      <c r="HC381" s="7"/>
      <c r="HD381" s="7"/>
      <c r="HE381" s="7"/>
      <c r="HF381" s="7"/>
      <c r="HG381" s="7"/>
      <c r="HH381" s="7"/>
      <c r="HI381" s="7"/>
      <c r="HJ381" s="7"/>
      <c r="HK381" s="7"/>
      <c r="HL381" s="7"/>
      <c r="HM381" s="7"/>
      <c r="HN381" s="7"/>
      <c r="HO381" s="7"/>
      <c r="HP381" s="7"/>
      <c r="HQ381" s="7"/>
      <c r="HR381" s="7"/>
      <c r="HS381" s="7"/>
      <c r="HT381" s="7"/>
      <c r="HU381" s="7"/>
      <c r="HV381" s="7"/>
      <c r="HW381" s="7"/>
      <c r="HX381" s="7"/>
      <c r="HY381" s="7"/>
      <c r="HZ381" s="7"/>
      <c r="IA381" s="7"/>
      <c r="IB381" s="7"/>
      <c r="IC381" s="7"/>
      <c r="ID381" s="7"/>
      <c r="IE381" s="7"/>
      <c r="IF381" s="7"/>
      <c r="IG381" s="7"/>
      <c r="IH381" s="7"/>
      <c r="II381" s="7"/>
      <c r="IJ381" s="7"/>
      <c r="IK381" s="7"/>
      <c r="IL381" s="7"/>
      <c r="IM381" s="7"/>
      <c r="IN381" s="7"/>
      <c r="IO381" s="7"/>
      <c r="IP381" s="7"/>
      <c r="IQ381" s="7"/>
      <c r="IR381" s="7"/>
      <c r="IS381" s="7"/>
      <c r="IT381" s="7"/>
      <c r="IU381" s="7"/>
      <c r="IV381" s="7"/>
      <c r="IW381" s="7"/>
      <c r="IX381" s="7"/>
      <c r="IY381" s="7"/>
      <c r="IZ381" s="7"/>
      <c r="JA381" s="7"/>
      <c r="JB381" s="7"/>
      <c r="JC381" s="7"/>
      <c r="JD381" s="7"/>
      <c r="JE381" s="7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5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7"/>
      <c r="EQ382" s="7"/>
      <c r="ER382" s="7"/>
      <c r="ES382" s="88"/>
      <c r="ET382" s="7"/>
      <c r="EU382" s="7"/>
      <c r="EV382" s="7"/>
      <c r="EW382" s="7"/>
      <c r="EX382" s="7"/>
      <c r="EY382" s="7"/>
      <c r="EZ382" s="7"/>
      <c r="FA382" s="7"/>
      <c r="FB382" s="7"/>
      <c r="FC382" s="7"/>
      <c r="FD382" s="7"/>
      <c r="FE382" s="7"/>
      <c r="FF382" s="7"/>
      <c r="FG382" s="7"/>
      <c r="FH382" s="2"/>
      <c r="FI382" s="2"/>
      <c r="FJ382" s="2"/>
      <c r="FK382" s="2"/>
      <c r="FL382" s="2"/>
      <c r="FM382" s="2"/>
      <c r="FN382" s="7"/>
      <c r="FO382" s="7"/>
      <c r="FP382" s="7"/>
      <c r="FQ382" s="88"/>
      <c r="FR382" s="7"/>
      <c r="FS382" s="7"/>
      <c r="FT382" s="7"/>
      <c r="FU382" s="7"/>
      <c r="FV382" s="7"/>
      <c r="FW382" s="7"/>
      <c r="FX382" s="7"/>
      <c r="FY382" s="7"/>
      <c r="FZ382" s="7"/>
      <c r="GA382" s="7"/>
      <c r="GB382" s="7"/>
      <c r="GC382" s="7"/>
      <c r="GD382" s="7"/>
      <c r="GE382" s="7"/>
      <c r="GF382" s="7"/>
      <c r="GG382" s="7"/>
      <c r="GH382" s="7"/>
      <c r="GI382" s="7"/>
      <c r="GJ382" s="7"/>
      <c r="GK382" s="7"/>
      <c r="GL382" s="7"/>
      <c r="GM382" s="7"/>
      <c r="GN382" s="7"/>
      <c r="GO382" s="7"/>
      <c r="GP382" s="7"/>
      <c r="GQ382" s="7"/>
      <c r="GR382" s="7"/>
      <c r="GS382" s="7"/>
      <c r="GT382" s="7"/>
      <c r="GU382" s="7"/>
      <c r="GV382" s="7"/>
      <c r="GW382" s="7"/>
      <c r="GX382" s="7"/>
      <c r="GY382" s="7"/>
      <c r="GZ382" s="7"/>
      <c r="HA382" s="7"/>
      <c r="HB382" s="7"/>
      <c r="HC382" s="7"/>
      <c r="HD382" s="7"/>
      <c r="HE382" s="7"/>
      <c r="HF382" s="7"/>
      <c r="HG382" s="7"/>
      <c r="HH382" s="7"/>
      <c r="HI382" s="7"/>
      <c r="HJ382" s="7"/>
      <c r="HK382" s="7"/>
      <c r="HL382" s="7"/>
      <c r="HM382" s="7"/>
      <c r="HN382" s="7"/>
      <c r="HO382" s="7"/>
      <c r="HP382" s="7"/>
      <c r="HQ382" s="7"/>
      <c r="HR382" s="7"/>
      <c r="HS382" s="7"/>
      <c r="HT382" s="7"/>
      <c r="HU382" s="7"/>
      <c r="HV382" s="7"/>
      <c r="HW382" s="7"/>
      <c r="HX382" s="7"/>
      <c r="HY382" s="7"/>
      <c r="HZ382" s="7"/>
      <c r="IA382" s="7"/>
      <c r="IB382" s="7"/>
      <c r="IC382" s="7"/>
      <c r="ID382" s="7"/>
      <c r="IE382" s="7"/>
      <c r="IF382" s="7"/>
      <c r="IG382" s="7"/>
      <c r="IH382" s="7"/>
      <c r="II382" s="7"/>
      <c r="IJ382" s="7"/>
      <c r="IK382" s="7"/>
      <c r="IL382" s="7"/>
      <c r="IM382" s="7"/>
      <c r="IN382" s="7"/>
      <c r="IO382" s="7"/>
      <c r="IP382" s="7"/>
      <c r="IQ382" s="7"/>
      <c r="IR382" s="7"/>
      <c r="IS382" s="7"/>
      <c r="IT382" s="7"/>
      <c r="IU382" s="7"/>
      <c r="IV382" s="7"/>
      <c r="IW382" s="7"/>
      <c r="IX382" s="7"/>
      <c r="IY382" s="7"/>
      <c r="IZ382" s="7"/>
      <c r="JA382" s="7"/>
      <c r="JB382" s="7"/>
      <c r="JC382" s="7"/>
      <c r="JD382" s="7"/>
      <c r="JE382" s="7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5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7"/>
      <c r="EQ383" s="7"/>
      <c r="ER383" s="7"/>
      <c r="ES383" s="88"/>
      <c r="ET383" s="7"/>
      <c r="EU383" s="7"/>
      <c r="EV383" s="7"/>
      <c r="EW383" s="7"/>
      <c r="EX383" s="7"/>
      <c r="EY383" s="7"/>
      <c r="EZ383" s="7"/>
      <c r="FA383" s="7"/>
      <c r="FB383" s="7"/>
      <c r="FC383" s="7"/>
      <c r="FD383" s="7"/>
      <c r="FE383" s="7"/>
      <c r="FF383" s="7"/>
      <c r="FG383" s="7"/>
      <c r="FH383" s="2"/>
      <c r="FI383" s="2"/>
      <c r="FJ383" s="2"/>
      <c r="FK383" s="2"/>
      <c r="FL383" s="2"/>
      <c r="FM383" s="2"/>
      <c r="FN383" s="7"/>
      <c r="FO383" s="7"/>
      <c r="FP383" s="7"/>
      <c r="FQ383" s="88"/>
      <c r="FR383" s="7"/>
      <c r="FS383" s="7"/>
      <c r="FT383" s="7"/>
      <c r="FU383" s="7"/>
      <c r="FV383" s="7"/>
      <c r="FW383" s="7"/>
      <c r="FX383" s="7"/>
      <c r="FY383" s="7"/>
      <c r="FZ383" s="7"/>
      <c r="GA383" s="7"/>
      <c r="GB383" s="7"/>
      <c r="GC383" s="7"/>
      <c r="GD383" s="7"/>
      <c r="GE383" s="7"/>
      <c r="GF383" s="7"/>
      <c r="GG383" s="7"/>
      <c r="GH383" s="7"/>
      <c r="GI383" s="7"/>
      <c r="GJ383" s="7"/>
      <c r="GK383" s="7"/>
      <c r="GL383" s="7"/>
      <c r="GM383" s="7"/>
      <c r="GN383" s="7"/>
      <c r="GO383" s="7"/>
      <c r="GP383" s="7"/>
      <c r="GQ383" s="7"/>
      <c r="GR383" s="7"/>
      <c r="GS383" s="7"/>
      <c r="GT383" s="7"/>
      <c r="GU383" s="7"/>
      <c r="GV383" s="7"/>
      <c r="GW383" s="7"/>
      <c r="GX383" s="7"/>
      <c r="GY383" s="7"/>
      <c r="GZ383" s="7"/>
      <c r="HA383" s="7"/>
      <c r="HB383" s="7"/>
      <c r="HC383" s="7"/>
      <c r="HD383" s="7"/>
      <c r="HE383" s="7"/>
      <c r="HF383" s="7"/>
      <c r="HG383" s="7"/>
      <c r="HH383" s="7"/>
      <c r="HI383" s="7"/>
      <c r="HJ383" s="7"/>
      <c r="HK383" s="7"/>
      <c r="HL383" s="7"/>
      <c r="HM383" s="7"/>
      <c r="HN383" s="7"/>
      <c r="HO383" s="7"/>
      <c r="HP383" s="7"/>
      <c r="HQ383" s="7"/>
      <c r="HR383" s="7"/>
      <c r="HS383" s="7"/>
      <c r="HT383" s="7"/>
      <c r="HU383" s="7"/>
      <c r="HV383" s="7"/>
      <c r="HW383" s="7"/>
      <c r="HX383" s="7"/>
      <c r="HY383" s="7"/>
      <c r="HZ383" s="7"/>
      <c r="IA383" s="7"/>
      <c r="IB383" s="7"/>
      <c r="IC383" s="7"/>
      <c r="ID383" s="7"/>
      <c r="IE383" s="7"/>
      <c r="IF383" s="7"/>
      <c r="IG383" s="7"/>
      <c r="IH383" s="7"/>
      <c r="II383" s="7"/>
      <c r="IJ383" s="7"/>
      <c r="IK383" s="7"/>
      <c r="IL383" s="7"/>
      <c r="IM383" s="7"/>
      <c r="IN383" s="7"/>
      <c r="IO383" s="7"/>
      <c r="IP383" s="7"/>
      <c r="IQ383" s="7"/>
      <c r="IR383" s="7"/>
      <c r="IS383" s="7"/>
      <c r="IT383" s="7"/>
      <c r="IU383" s="7"/>
      <c r="IV383" s="7"/>
      <c r="IW383" s="7"/>
      <c r="IX383" s="7"/>
      <c r="IY383" s="7"/>
      <c r="IZ383" s="7"/>
      <c r="JA383" s="7"/>
      <c r="JB383" s="7"/>
      <c r="JC383" s="7"/>
      <c r="JD383" s="7"/>
      <c r="JE383" s="7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5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7"/>
      <c r="EQ384" s="7"/>
      <c r="ER384" s="7"/>
      <c r="ES384" s="88"/>
      <c r="ET384" s="7"/>
      <c r="EU384" s="7"/>
      <c r="EV384" s="7"/>
      <c r="EW384" s="7"/>
      <c r="EX384" s="7"/>
      <c r="EY384" s="7"/>
      <c r="EZ384" s="7"/>
      <c r="FA384" s="7"/>
      <c r="FB384" s="7"/>
      <c r="FC384" s="7"/>
      <c r="FD384" s="7"/>
      <c r="FE384" s="7"/>
      <c r="FF384" s="7"/>
      <c r="FG384" s="7"/>
      <c r="FH384" s="2"/>
      <c r="FI384" s="2"/>
      <c r="FJ384" s="2"/>
      <c r="FK384" s="2"/>
      <c r="FL384" s="2"/>
      <c r="FM384" s="2"/>
      <c r="FN384" s="7"/>
      <c r="FO384" s="7"/>
      <c r="FP384" s="7"/>
      <c r="FQ384" s="88"/>
      <c r="FR384" s="7"/>
      <c r="FS384" s="7"/>
      <c r="FT384" s="7"/>
      <c r="FU384" s="7"/>
      <c r="FV384" s="7"/>
      <c r="FW384" s="7"/>
      <c r="FX384" s="7"/>
      <c r="FY384" s="7"/>
      <c r="FZ384" s="7"/>
      <c r="GA384" s="7"/>
      <c r="GB384" s="7"/>
      <c r="GC384" s="7"/>
      <c r="GD384" s="7"/>
      <c r="GE384" s="7"/>
      <c r="GF384" s="7"/>
      <c r="GG384" s="7"/>
      <c r="GH384" s="7"/>
      <c r="GI384" s="7"/>
      <c r="GJ384" s="7"/>
      <c r="GK384" s="7"/>
      <c r="GL384" s="7"/>
      <c r="GM384" s="7"/>
      <c r="GN384" s="7"/>
      <c r="GO384" s="7"/>
      <c r="GP384" s="7"/>
      <c r="GQ384" s="7"/>
      <c r="GR384" s="7"/>
      <c r="GS384" s="7"/>
      <c r="GT384" s="7"/>
      <c r="GU384" s="7"/>
      <c r="GV384" s="7"/>
      <c r="GW384" s="7"/>
      <c r="GX384" s="7"/>
      <c r="GY384" s="7"/>
      <c r="GZ384" s="7"/>
      <c r="HA384" s="7"/>
      <c r="HB384" s="7"/>
      <c r="HC384" s="7"/>
      <c r="HD384" s="7"/>
      <c r="HE384" s="7"/>
      <c r="HF384" s="7"/>
      <c r="HG384" s="7"/>
      <c r="HH384" s="7"/>
      <c r="HI384" s="7"/>
      <c r="HJ384" s="7"/>
      <c r="HK384" s="7"/>
      <c r="HL384" s="7"/>
      <c r="HM384" s="7"/>
      <c r="HN384" s="7"/>
      <c r="HO384" s="7"/>
      <c r="HP384" s="7"/>
      <c r="HQ384" s="7"/>
      <c r="HR384" s="7"/>
      <c r="HS384" s="7"/>
      <c r="HT384" s="7"/>
      <c r="HU384" s="7"/>
      <c r="HV384" s="7"/>
      <c r="HW384" s="7"/>
      <c r="HX384" s="7"/>
      <c r="HY384" s="7"/>
      <c r="HZ384" s="7"/>
      <c r="IA384" s="7"/>
      <c r="IB384" s="7"/>
      <c r="IC384" s="7"/>
      <c r="ID384" s="7"/>
      <c r="IE384" s="7"/>
      <c r="IF384" s="7"/>
      <c r="IG384" s="7"/>
      <c r="IH384" s="7"/>
      <c r="II384" s="7"/>
      <c r="IJ384" s="7"/>
      <c r="IK384" s="7"/>
      <c r="IL384" s="7"/>
      <c r="IM384" s="7"/>
      <c r="IN384" s="7"/>
      <c r="IO384" s="7"/>
      <c r="IP384" s="7"/>
      <c r="IQ384" s="7"/>
      <c r="IR384" s="7"/>
      <c r="IS384" s="7"/>
      <c r="IT384" s="7"/>
      <c r="IU384" s="7"/>
      <c r="IV384" s="7"/>
      <c r="IW384" s="7"/>
      <c r="IX384" s="7"/>
      <c r="IY384" s="7"/>
      <c r="IZ384" s="7"/>
      <c r="JA384" s="7"/>
      <c r="JB384" s="7"/>
      <c r="JC384" s="7"/>
      <c r="JD384" s="7"/>
      <c r="JE384" s="7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5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7"/>
      <c r="EQ385" s="7"/>
      <c r="ER385" s="7"/>
      <c r="ES385" s="88"/>
      <c r="ET385" s="7"/>
      <c r="EU385" s="7"/>
      <c r="EV385" s="7"/>
      <c r="EW385" s="7"/>
      <c r="EX385" s="7"/>
      <c r="EY385" s="7"/>
      <c r="EZ385" s="7"/>
      <c r="FA385" s="7"/>
      <c r="FB385" s="7"/>
      <c r="FC385" s="7"/>
      <c r="FD385" s="7"/>
      <c r="FE385" s="7"/>
      <c r="FF385" s="7"/>
      <c r="FG385" s="7"/>
      <c r="FH385" s="2"/>
      <c r="FI385" s="2"/>
      <c r="FJ385" s="2"/>
      <c r="FK385" s="2"/>
      <c r="FL385" s="2"/>
      <c r="FM385" s="2"/>
      <c r="FN385" s="7"/>
      <c r="FO385" s="7"/>
      <c r="FP385" s="7"/>
      <c r="FQ385" s="88"/>
      <c r="FR385" s="7"/>
      <c r="FS385" s="7"/>
      <c r="FT385" s="7"/>
      <c r="FU385" s="7"/>
      <c r="FV385" s="7"/>
      <c r="FW385" s="7"/>
      <c r="FX385" s="7"/>
      <c r="FY385" s="7"/>
      <c r="FZ385" s="7"/>
      <c r="GA385" s="7"/>
      <c r="GB385" s="7"/>
      <c r="GC385" s="7"/>
      <c r="GD385" s="7"/>
      <c r="GE385" s="7"/>
      <c r="GF385" s="7"/>
      <c r="GG385" s="7"/>
      <c r="GH385" s="7"/>
      <c r="GI385" s="7"/>
      <c r="GJ385" s="7"/>
      <c r="GK385" s="7"/>
      <c r="GL385" s="7"/>
      <c r="GM385" s="7"/>
      <c r="GN385" s="7"/>
      <c r="GO385" s="7"/>
      <c r="GP385" s="7"/>
      <c r="GQ385" s="7"/>
      <c r="GR385" s="7"/>
      <c r="GS385" s="7"/>
      <c r="GT385" s="7"/>
      <c r="GU385" s="7"/>
      <c r="GV385" s="7"/>
      <c r="GW385" s="7"/>
      <c r="GX385" s="7"/>
      <c r="GY385" s="7"/>
      <c r="GZ385" s="7"/>
      <c r="HA385" s="7"/>
      <c r="HB385" s="7"/>
      <c r="HC385" s="7"/>
      <c r="HD385" s="7"/>
      <c r="HE385" s="7"/>
      <c r="HF385" s="7"/>
      <c r="HG385" s="7"/>
      <c r="HH385" s="7"/>
      <c r="HI385" s="7"/>
      <c r="HJ385" s="7"/>
      <c r="HK385" s="7"/>
      <c r="HL385" s="7"/>
      <c r="HM385" s="7"/>
      <c r="HN385" s="7"/>
      <c r="HO385" s="7"/>
      <c r="HP385" s="7"/>
      <c r="HQ385" s="7"/>
      <c r="HR385" s="7"/>
      <c r="HS385" s="7"/>
      <c r="HT385" s="7"/>
      <c r="HU385" s="7"/>
      <c r="HV385" s="7"/>
      <c r="HW385" s="7"/>
      <c r="HX385" s="7"/>
      <c r="HY385" s="7"/>
      <c r="HZ385" s="7"/>
      <c r="IA385" s="7"/>
      <c r="IB385" s="7"/>
      <c r="IC385" s="7"/>
      <c r="ID385" s="7"/>
      <c r="IE385" s="7"/>
      <c r="IF385" s="7"/>
      <c r="IG385" s="7"/>
      <c r="IH385" s="7"/>
      <c r="II385" s="7"/>
      <c r="IJ385" s="7"/>
      <c r="IK385" s="7"/>
      <c r="IL385" s="7"/>
      <c r="IM385" s="7"/>
      <c r="IN385" s="7"/>
      <c r="IO385" s="7"/>
      <c r="IP385" s="7"/>
      <c r="IQ385" s="7"/>
      <c r="IR385" s="7"/>
      <c r="IS385" s="7"/>
      <c r="IT385" s="7"/>
      <c r="IU385" s="7"/>
      <c r="IV385" s="7"/>
      <c r="IW385" s="7"/>
      <c r="IX385" s="7"/>
      <c r="IY385" s="7"/>
      <c r="IZ385" s="7"/>
      <c r="JA385" s="7"/>
      <c r="JB385" s="7"/>
      <c r="JC385" s="7"/>
      <c r="JD385" s="7"/>
      <c r="JE385" s="7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5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7"/>
      <c r="EQ386" s="7"/>
      <c r="ER386" s="7"/>
      <c r="ES386" s="88"/>
      <c r="ET386" s="7"/>
      <c r="EU386" s="7"/>
      <c r="EV386" s="7"/>
      <c r="EW386" s="7"/>
      <c r="EX386" s="7"/>
      <c r="EY386" s="7"/>
      <c r="EZ386" s="7"/>
      <c r="FA386" s="7"/>
      <c r="FB386" s="7"/>
      <c r="FC386" s="7"/>
      <c r="FD386" s="7"/>
      <c r="FE386" s="7"/>
      <c r="FF386" s="7"/>
      <c r="FG386" s="7"/>
      <c r="FH386" s="2"/>
      <c r="FI386" s="2"/>
      <c r="FJ386" s="2"/>
      <c r="FK386" s="2"/>
      <c r="FL386" s="2"/>
      <c r="FM386" s="2"/>
      <c r="FN386" s="7"/>
      <c r="FO386" s="7"/>
      <c r="FP386" s="7"/>
      <c r="FQ386" s="88"/>
      <c r="FR386" s="7"/>
      <c r="FS386" s="7"/>
      <c r="FT386" s="7"/>
      <c r="FU386" s="7"/>
      <c r="FV386" s="7"/>
      <c r="FW386" s="7"/>
      <c r="FX386" s="7"/>
      <c r="FY386" s="7"/>
      <c r="FZ386" s="7"/>
      <c r="GA386" s="7"/>
      <c r="GB386" s="7"/>
      <c r="GC386" s="7"/>
      <c r="GD386" s="7"/>
      <c r="GE386" s="7"/>
      <c r="GF386" s="7"/>
      <c r="GG386" s="7"/>
      <c r="GH386" s="7"/>
      <c r="GI386" s="7"/>
      <c r="GJ386" s="7"/>
      <c r="GK386" s="7"/>
      <c r="GL386" s="7"/>
      <c r="GM386" s="7"/>
      <c r="GN386" s="7"/>
      <c r="GO386" s="7"/>
      <c r="GP386" s="7"/>
      <c r="GQ386" s="7"/>
      <c r="GR386" s="7"/>
      <c r="GS386" s="7"/>
      <c r="GT386" s="7"/>
      <c r="GU386" s="7"/>
      <c r="GV386" s="7"/>
      <c r="GW386" s="7"/>
      <c r="GX386" s="7"/>
      <c r="GY386" s="7"/>
      <c r="GZ386" s="7"/>
      <c r="HA386" s="7"/>
      <c r="HB386" s="7"/>
      <c r="HC386" s="7"/>
      <c r="HD386" s="7"/>
      <c r="HE386" s="7"/>
      <c r="HF386" s="7"/>
      <c r="HG386" s="7"/>
      <c r="HH386" s="7"/>
      <c r="HI386" s="7"/>
      <c r="HJ386" s="7"/>
      <c r="HK386" s="7"/>
      <c r="HL386" s="7"/>
      <c r="HM386" s="7"/>
      <c r="HN386" s="7"/>
      <c r="HO386" s="7"/>
      <c r="HP386" s="7"/>
      <c r="HQ386" s="7"/>
      <c r="HR386" s="7"/>
      <c r="HS386" s="7"/>
      <c r="HT386" s="7"/>
      <c r="HU386" s="7"/>
      <c r="HV386" s="7"/>
      <c r="HW386" s="7"/>
      <c r="HX386" s="7"/>
      <c r="HY386" s="7"/>
      <c r="HZ386" s="7"/>
      <c r="IA386" s="7"/>
      <c r="IB386" s="7"/>
      <c r="IC386" s="7"/>
      <c r="ID386" s="7"/>
      <c r="IE386" s="7"/>
      <c r="IF386" s="7"/>
      <c r="IG386" s="7"/>
      <c r="IH386" s="7"/>
      <c r="II386" s="7"/>
      <c r="IJ386" s="7"/>
      <c r="IK386" s="7"/>
      <c r="IL386" s="7"/>
      <c r="IM386" s="7"/>
      <c r="IN386" s="7"/>
      <c r="IO386" s="7"/>
      <c r="IP386" s="7"/>
      <c r="IQ386" s="7"/>
      <c r="IR386" s="7"/>
      <c r="IS386" s="7"/>
      <c r="IT386" s="7"/>
      <c r="IU386" s="7"/>
      <c r="IV386" s="7"/>
      <c r="IW386" s="7"/>
      <c r="IX386" s="7"/>
      <c r="IY386" s="7"/>
      <c r="IZ386" s="7"/>
      <c r="JA386" s="7"/>
      <c r="JB386" s="7"/>
      <c r="JC386" s="7"/>
      <c r="JD386" s="7"/>
      <c r="JE386" s="7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5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7"/>
      <c r="EQ387" s="7"/>
      <c r="ER387" s="7"/>
      <c r="ES387" s="88"/>
      <c r="ET387" s="7"/>
      <c r="EU387" s="7"/>
      <c r="EV387" s="7"/>
      <c r="EW387" s="7"/>
      <c r="EX387" s="7"/>
      <c r="EY387" s="7"/>
      <c r="EZ387" s="7"/>
      <c r="FA387" s="7"/>
      <c r="FB387" s="7"/>
      <c r="FC387" s="7"/>
      <c r="FD387" s="7"/>
      <c r="FE387" s="7"/>
      <c r="FF387" s="7"/>
      <c r="FG387" s="7"/>
      <c r="FH387" s="2"/>
      <c r="FI387" s="2"/>
      <c r="FJ387" s="2"/>
      <c r="FK387" s="2"/>
      <c r="FL387" s="2"/>
      <c r="FM387" s="2"/>
      <c r="FN387" s="7"/>
      <c r="FO387" s="7"/>
      <c r="FP387" s="7"/>
      <c r="FQ387" s="88"/>
      <c r="FR387" s="7"/>
      <c r="FS387" s="7"/>
      <c r="FT387" s="7"/>
      <c r="FU387" s="7"/>
      <c r="FV387" s="7"/>
      <c r="FW387" s="7"/>
      <c r="FX387" s="7"/>
      <c r="FY387" s="7"/>
      <c r="FZ387" s="7"/>
      <c r="GA387" s="7"/>
      <c r="GB387" s="7"/>
      <c r="GC387" s="7"/>
      <c r="GD387" s="7"/>
      <c r="GE387" s="7"/>
      <c r="GF387" s="7"/>
      <c r="GG387" s="7"/>
      <c r="GH387" s="7"/>
      <c r="GI387" s="7"/>
      <c r="GJ387" s="7"/>
      <c r="GK387" s="7"/>
      <c r="GL387" s="7"/>
      <c r="GM387" s="7"/>
      <c r="GN387" s="7"/>
      <c r="GO387" s="7"/>
      <c r="GP387" s="7"/>
      <c r="GQ387" s="7"/>
      <c r="GR387" s="7"/>
      <c r="GS387" s="7"/>
      <c r="GT387" s="7"/>
      <c r="GU387" s="7"/>
      <c r="GV387" s="7"/>
      <c r="GW387" s="7"/>
      <c r="GX387" s="7"/>
      <c r="GY387" s="7"/>
      <c r="GZ387" s="7"/>
      <c r="HA387" s="7"/>
      <c r="HB387" s="7"/>
      <c r="HC387" s="7"/>
      <c r="HD387" s="7"/>
      <c r="HE387" s="7"/>
      <c r="HF387" s="7"/>
      <c r="HG387" s="7"/>
      <c r="HH387" s="7"/>
      <c r="HI387" s="7"/>
      <c r="HJ387" s="7"/>
      <c r="HK387" s="7"/>
      <c r="HL387" s="7"/>
      <c r="HM387" s="7"/>
      <c r="HN387" s="7"/>
      <c r="HO387" s="7"/>
      <c r="HP387" s="7"/>
      <c r="HQ387" s="7"/>
      <c r="HR387" s="7"/>
      <c r="HS387" s="7"/>
      <c r="HT387" s="7"/>
      <c r="HU387" s="7"/>
      <c r="HV387" s="7"/>
      <c r="HW387" s="7"/>
      <c r="HX387" s="7"/>
      <c r="HY387" s="7"/>
      <c r="HZ387" s="7"/>
      <c r="IA387" s="7"/>
      <c r="IB387" s="7"/>
      <c r="IC387" s="7"/>
      <c r="ID387" s="7"/>
      <c r="IE387" s="7"/>
      <c r="IF387" s="7"/>
      <c r="IG387" s="7"/>
      <c r="IH387" s="7"/>
      <c r="II387" s="7"/>
      <c r="IJ387" s="7"/>
      <c r="IK387" s="7"/>
      <c r="IL387" s="7"/>
      <c r="IM387" s="7"/>
      <c r="IN387" s="7"/>
      <c r="IO387" s="7"/>
      <c r="IP387" s="7"/>
      <c r="IQ387" s="7"/>
      <c r="IR387" s="7"/>
      <c r="IS387" s="7"/>
      <c r="IT387" s="7"/>
      <c r="IU387" s="7"/>
      <c r="IV387" s="7"/>
      <c r="IW387" s="7"/>
      <c r="IX387" s="7"/>
      <c r="IY387" s="7"/>
      <c r="IZ387" s="7"/>
      <c r="JA387" s="7"/>
      <c r="JB387" s="7"/>
      <c r="JC387" s="7"/>
      <c r="JD387" s="7"/>
      <c r="JE387" s="7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5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7"/>
      <c r="EQ388" s="7"/>
      <c r="ER388" s="7"/>
      <c r="ES388" s="88"/>
      <c r="ET388" s="7"/>
      <c r="EU388" s="7"/>
      <c r="EV388" s="7"/>
      <c r="EW388" s="7"/>
      <c r="EX388" s="7"/>
      <c r="EY388" s="7"/>
      <c r="EZ388" s="7"/>
      <c r="FA388" s="7"/>
      <c r="FB388" s="7"/>
      <c r="FC388" s="7"/>
      <c r="FD388" s="7"/>
      <c r="FE388" s="7"/>
      <c r="FF388" s="7"/>
      <c r="FG388" s="7"/>
      <c r="FH388" s="2"/>
      <c r="FI388" s="2"/>
      <c r="FJ388" s="2"/>
      <c r="FK388" s="2"/>
      <c r="FL388" s="2"/>
      <c r="FM388" s="2"/>
      <c r="FN388" s="7"/>
      <c r="FO388" s="7"/>
      <c r="FP388" s="7"/>
      <c r="FQ388" s="88"/>
      <c r="FR388" s="7"/>
      <c r="FS388" s="7"/>
      <c r="FT388" s="7"/>
      <c r="FU388" s="7"/>
      <c r="FV388" s="7"/>
      <c r="FW388" s="7"/>
      <c r="FX388" s="7"/>
      <c r="FY388" s="7"/>
      <c r="FZ388" s="7"/>
      <c r="GA388" s="7"/>
      <c r="GB388" s="7"/>
      <c r="GC388" s="7"/>
      <c r="GD388" s="7"/>
      <c r="GE388" s="7"/>
      <c r="GF388" s="7"/>
      <c r="GG388" s="7"/>
      <c r="GH388" s="7"/>
      <c r="GI388" s="7"/>
      <c r="GJ388" s="7"/>
      <c r="GK388" s="7"/>
      <c r="GL388" s="7"/>
      <c r="GM388" s="7"/>
      <c r="GN388" s="7"/>
      <c r="GO388" s="7"/>
      <c r="GP388" s="7"/>
      <c r="GQ388" s="7"/>
      <c r="GR388" s="7"/>
      <c r="GS388" s="7"/>
      <c r="GT388" s="7"/>
      <c r="GU388" s="7"/>
      <c r="GV388" s="7"/>
      <c r="GW388" s="7"/>
      <c r="GX388" s="7"/>
      <c r="GY388" s="7"/>
      <c r="GZ388" s="7"/>
      <c r="HA388" s="7"/>
      <c r="HB388" s="7"/>
      <c r="HC388" s="7"/>
      <c r="HD388" s="7"/>
      <c r="HE388" s="7"/>
      <c r="HF388" s="7"/>
      <c r="HG388" s="7"/>
      <c r="HH388" s="7"/>
      <c r="HI388" s="7"/>
      <c r="HJ388" s="7"/>
      <c r="HK388" s="7"/>
      <c r="HL388" s="7"/>
      <c r="HM388" s="7"/>
      <c r="HN388" s="7"/>
      <c r="HO388" s="7"/>
      <c r="HP388" s="7"/>
      <c r="HQ388" s="7"/>
      <c r="HR388" s="7"/>
      <c r="HS388" s="7"/>
      <c r="HT388" s="7"/>
      <c r="HU388" s="7"/>
      <c r="HV388" s="7"/>
      <c r="HW388" s="7"/>
      <c r="HX388" s="7"/>
      <c r="HY388" s="7"/>
      <c r="HZ388" s="7"/>
      <c r="IA388" s="7"/>
      <c r="IB388" s="7"/>
      <c r="IC388" s="7"/>
      <c r="ID388" s="7"/>
      <c r="IE388" s="7"/>
      <c r="IF388" s="7"/>
      <c r="IG388" s="7"/>
      <c r="IH388" s="7"/>
      <c r="II388" s="7"/>
      <c r="IJ388" s="7"/>
      <c r="IK388" s="7"/>
      <c r="IL388" s="7"/>
      <c r="IM388" s="7"/>
      <c r="IN388" s="7"/>
      <c r="IO388" s="7"/>
      <c r="IP388" s="7"/>
      <c r="IQ388" s="7"/>
      <c r="IR388" s="7"/>
      <c r="IS388" s="7"/>
      <c r="IT388" s="7"/>
      <c r="IU388" s="7"/>
      <c r="IV388" s="7"/>
      <c r="IW388" s="7"/>
      <c r="IX388" s="7"/>
      <c r="IY388" s="7"/>
      <c r="IZ388" s="7"/>
      <c r="JA388" s="7"/>
      <c r="JB388" s="7"/>
      <c r="JC388" s="7"/>
      <c r="JD388" s="7"/>
      <c r="JE388" s="7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5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7"/>
      <c r="EQ389" s="7"/>
      <c r="ER389" s="7"/>
      <c r="ES389" s="88"/>
      <c r="ET389" s="7"/>
      <c r="EU389" s="7"/>
      <c r="EV389" s="7"/>
      <c r="EW389" s="7"/>
      <c r="EX389" s="7"/>
      <c r="EY389" s="7"/>
      <c r="EZ389" s="7"/>
      <c r="FA389" s="7"/>
      <c r="FB389" s="7"/>
      <c r="FC389" s="7"/>
      <c r="FD389" s="7"/>
      <c r="FE389" s="7"/>
      <c r="FF389" s="7"/>
      <c r="FG389" s="7"/>
      <c r="FH389" s="2"/>
      <c r="FI389" s="2"/>
      <c r="FJ389" s="2"/>
      <c r="FK389" s="2"/>
      <c r="FL389" s="2"/>
      <c r="FM389" s="2"/>
      <c r="FN389" s="7"/>
      <c r="FO389" s="7"/>
      <c r="FP389" s="7"/>
      <c r="FQ389" s="88"/>
      <c r="FR389" s="7"/>
      <c r="FS389" s="7"/>
      <c r="FT389" s="7"/>
      <c r="FU389" s="7"/>
      <c r="FV389" s="7"/>
      <c r="FW389" s="7"/>
      <c r="FX389" s="7"/>
      <c r="FY389" s="7"/>
      <c r="FZ389" s="7"/>
      <c r="GA389" s="7"/>
      <c r="GB389" s="7"/>
      <c r="GC389" s="7"/>
      <c r="GD389" s="7"/>
      <c r="GE389" s="7"/>
      <c r="GF389" s="7"/>
      <c r="GG389" s="7"/>
      <c r="GH389" s="7"/>
      <c r="GI389" s="7"/>
      <c r="GJ389" s="7"/>
      <c r="GK389" s="7"/>
      <c r="GL389" s="7"/>
      <c r="GM389" s="7"/>
      <c r="GN389" s="7"/>
      <c r="GO389" s="7"/>
      <c r="GP389" s="7"/>
      <c r="GQ389" s="7"/>
      <c r="GR389" s="7"/>
      <c r="GS389" s="7"/>
      <c r="GT389" s="7"/>
      <c r="GU389" s="7"/>
      <c r="GV389" s="7"/>
      <c r="GW389" s="7"/>
      <c r="GX389" s="7"/>
      <c r="GY389" s="7"/>
      <c r="GZ389" s="7"/>
      <c r="HA389" s="7"/>
      <c r="HB389" s="7"/>
      <c r="HC389" s="7"/>
      <c r="HD389" s="7"/>
      <c r="HE389" s="7"/>
      <c r="HF389" s="7"/>
      <c r="HG389" s="7"/>
      <c r="HH389" s="7"/>
      <c r="HI389" s="7"/>
      <c r="HJ389" s="7"/>
      <c r="HK389" s="7"/>
      <c r="HL389" s="7"/>
      <c r="HM389" s="7"/>
      <c r="HN389" s="7"/>
      <c r="HO389" s="7"/>
      <c r="HP389" s="7"/>
      <c r="HQ389" s="7"/>
      <c r="HR389" s="7"/>
      <c r="HS389" s="7"/>
      <c r="HT389" s="7"/>
      <c r="HU389" s="7"/>
      <c r="HV389" s="7"/>
      <c r="HW389" s="7"/>
      <c r="HX389" s="7"/>
      <c r="HY389" s="7"/>
      <c r="HZ389" s="7"/>
      <c r="IA389" s="7"/>
      <c r="IB389" s="7"/>
      <c r="IC389" s="7"/>
      <c r="ID389" s="7"/>
      <c r="IE389" s="7"/>
      <c r="IF389" s="7"/>
      <c r="IG389" s="7"/>
      <c r="IH389" s="7"/>
      <c r="II389" s="7"/>
      <c r="IJ389" s="7"/>
      <c r="IK389" s="7"/>
      <c r="IL389" s="7"/>
      <c r="IM389" s="7"/>
      <c r="IN389" s="7"/>
      <c r="IO389" s="7"/>
      <c r="IP389" s="7"/>
      <c r="IQ389" s="7"/>
      <c r="IR389" s="7"/>
      <c r="IS389" s="7"/>
      <c r="IT389" s="7"/>
      <c r="IU389" s="7"/>
      <c r="IV389" s="7"/>
      <c r="IW389" s="7"/>
      <c r="IX389" s="7"/>
      <c r="IY389" s="7"/>
      <c r="IZ389" s="7"/>
      <c r="JA389" s="7"/>
      <c r="JB389" s="7"/>
      <c r="JC389" s="7"/>
      <c r="JD389" s="7"/>
      <c r="JE389" s="7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5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7"/>
      <c r="EQ390" s="7"/>
      <c r="ER390" s="7"/>
      <c r="ES390" s="88"/>
      <c r="ET390" s="7"/>
      <c r="EU390" s="7"/>
      <c r="EV390" s="7"/>
      <c r="EW390" s="7"/>
      <c r="EX390" s="7"/>
      <c r="EY390" s="7"/>
      <c r="EZ390" s="7"/>
      <c r="FA390" s="7"/>
      <c r="FB390" s="7"/>
      <c r="FC390" s="7"/>
      <c r="FD390" s="7"/>
      <c r="FE390" s="7"/>
      <c r="FF390" s="7"/>
      <c r="FG390" s="7"/>
      <c r="FH390" s="2"/>
      <c r="FI390" s="2"/>
      <c r="FJ390" s="2"/>
      <c r="FK390" s="2"/>
      <c r="FL390" s="2"/>
      <c r="FM390" s="2"/>
      <c r="FN390" s="7"/>
      <c r="FO390" s="7"/>
      <c r="FP390" s="7"/>
      <c r="FQ390" s="88"/>
      <c r="FR390" s="7"/>
      <c r="FS390" s="7"/>
      <c r="FT390" s="7"/>
      <c r="FU390" s="7"/>
      <c r="FV390" s="7"/>
      <c r="FW390" s="7"/>
      <c r="FX390" s="7"/>
      <c r="FY390" s="7"/>
      <c r="FZ390" s="7"/>
      <c r="GA390" s="7"/>
      <c r="GB390" s="7"/>
      <c r="GC390" s="7"/>
      <c r="GD390" s="7"/>
      <c r="GE390" s="7"/>
      <c r="GF390" s="7"/>
      <c r="GG390" s="7"/>
      <c r="GH390" s="7"/>
      <c r="GI390" s="7"/>
      <c r="GJ390" s="7"/>
      <c r="GK390" s="7"/>
      <c r="GL390" s="7"/>
      <c r="GM390" s="7"/>
      <c r="GN390" s="7"/>
      <c r="GO390" s="7"/>
      <c r="GP390" s="7"/>
      <c r="GQ390" s="7"/>
      <c r="GR390" s="7"/>
      <c r="GS390" s="7"/>
      <c r="GT390" s="7"/>
      <c r="GU390" s="7"/>
      <c r="GV390" s="7"/>
      <c r="GW390" s="7"/>
      <c r="GX390" s="7"/>
      <c r="GY390" s="7"/>
      <c r="GZ390" s="7"/>
      <c r="HA390" s="7"/>
      <c r="HB390" s="7"/>
      <c r="HC390" s="7"/>
      <c r="HD390" s="7"/>
      <c r="HE390" s="7"/>
      <c r="HF390" s="7"/>
      <c r="HG390" s="7"/>
      <c r="HH390" s="7"/>
      <c r="HI390" s="7"/>
      <c r="HJ390" s="7"/>
      <c r="HK390" s="7"/>
      <c r="HL390" s="7"/>
      <c r="HM390" s="7"/>
      <c r="HN390" s="7"/>
      <c r="HO390" s="7"/>
      <c r="HP390" s="7"/>
      <c r="HQ390" s="7"/>
      <c r="HR390" s="7"/>
      <c r="HS390" s="7"/>
      <c r="HT390" s="7"/>
      <c r="HU390" s="7"/>
      <c r="HV390" s="7"/>
      <c r="HW390" s="7"/>
      <c r="HX390" s="7"/>
      <c r="HY390" s="7"/>
      <c r="HZ390" s="7"/>
      <c r="IA390" s="7"/>
      <c r="IB390" s="7"/>
      <c r="IC390" s="7"/>
      <c r="ID390" s="7"/>
      <c r="IE390" s="7"/>
      <c r="IF390" s="7"/>
      <c r="IG390" s="7"/>
      <c r="IH390" s="7"/>
      <c r="II390" s="7"/>
      <c r="IJ390" s="7"/>
      <c r="IK390" s="7"/>
      <c r="IL390" s="7"/>
      <c r="IM390" s="7"/>
      <c r="IN390" s="7"/>
      <c r="IO390" s="7"/>
      <c r="IP390" s="7"/>
      <c r="IQ390" s="7"/>
      <c r="IR390" s="7"/>
      <c r="IS390" s="7"/>
      <c r="IT390" s="7"/>
      <c r="IU390" s="7"/>
      <c r="IV390" s="7"/>
      <c r="IW390" s="7"/>
      <c r="IX390" s="7"/>
      <c r="IY390" s="7"/>
      <c r="IZ390" s="7"/>
      <c r="JA390" s="7"/>
      <c r="JB390" s="7"/>
      <c r="JC390" s="7"/>
      <c r="JD390" s="7"/>
      <c r="JE390" s="7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5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7"/>
      <c r="EQ391" s="7"/>
      <c r="ER391" s="7"/>
      <c r="ES391" s="88"/>
      <c r="ET391" s="7"/>
      <c r="EU391" s="7"/>
      <c r="EV391" s="7"/>
      <c r="EW391" s="7"/>
      <c r="EX391" s="7"/>
      <c r="EY391" s="7"/>
      <c r="EZ391" s="7"/>
      <c r="FA391" s="7"/>
      <c r="FB391" s="7"/>
      <c r="FC391" s="7"/>
      <c r="FD391" s="7"/>
      <c r="FE391" s="7"/>
      <c r="FF391" s="7"/>
      <c r="FG391" s="7"/>
      <c r="FH391" s="2"/>
      <c r="FI391" s="2"/>
      <c r="FJ391" s="2"/>
      <c r="FK391" s="2"/>
      <c r="FL391" s="2"/>
      <c r="FM391" s="2"/>
      <c r="FN391" s="7"/>
      <c r="FO391" s="7"/>
      <c r="FP391" s="7"/>
      <c r="FQ391" s="88"/>
      <c r="FR391" s="7"/>
      <c r="FS391" s="7"/>
      <c r="FT391" s="7"/>
      <c r="FU391" s="7"/>
      <c r="FV391" s="7"/>
      <c r="FW391" s="7"/>
      <c r="FX391" s="7"/>
      <c r="FY391" s="7"/>
      <c r="FZ391" s="7"/>
      <c r="GA391" s="7"/>
      <c r="GB391" s="7"/>
      <c r="GC391" s="7"/>
      <c r="GD391" s="7"/>
      <c r="GE391" s="7"/>
      <c r="GF391" s="7"/>
      <c r="GG391" s="7"/>
      <c r="GH391" s="7"/>
      <c r="GI391" s="7"/>
      <c r="GJ391" s="7"/>
      <c r="GK391" s="7"/>
      <c r="GL391" s="7"/>
      <c r="GM391" s="7"/>
      <c r="GN391" s="7"/>
      <c r="GO391" s="7"/>
      <c r="GP391" s="7"/>
      <c r="GQ391" s="7"/>
      <c r="GR391" s="7"/>
      <c r="GS391" s="7"/>
      <c r="GT391" s="7"/>
      <c r="GU391" s="7"/>
      <c r="GV391" s="7"/>
      <c r="GW391" s="7"/>
      <c r="GX391" s="7"/>
      <c r="GY391" s="7"/>
      <c r="GZ391" s="7"/>
      <c r="HA391" s="7"/>
      <c r="HB391" s="7"/>
      <c r="HC391" s="7"/>
      <c r="HD391" s="7"/>
      <c r="HE391" s="7"/>
      <c r="HF391" s="7"/>
      <c r="HG391" s="7"/>
      <c r="HH391" s="7"/>
      <c r="HI391" s="7"/>
      <c r="HJ391" s="7"/>
      <c r="HK391" s="7"/>
      <c r="HL391" s="7"/>
      <c r="HM391" s="7"/>
      <c r="HN391" s="7"/>
      <c r="HO391" s="7"/>
      <c r="HP391" s="7"/>
      <c r="HQ391" s="7"/>
      <c r="HR391" s="7"/>
      <c r="HS391" s="7"/>
      <c r="HT391" s="7"/>
      <c r="HU391" s="7"/>
      <c r="HV391" s="7"/>
      <c r="HW391" s="7"/>
      <c r="HX391" s="7"/>
      <c r="HY391" s="7"/>
      <c r="HZ391" s="7"/>
      <c r="IA391" s="7"/>
      <c r="IB391" s="7"/>
      <c r="IC391" s="7"/>
      <c r="ID391" s="7"/>
      <c r="IE391" s="7"/>
      <c r="IF391" s="7"/>
      <c r="IG391" s="7"/>
      <c r="IH391" s="7"/>
      <c r="II391" s="7"/>
      <c r="IJ391" s="7"/>
      <c r="IK391" s="7"/>
      <c r="IL391" s="7"/>
      <c r="IM391" s="7"/>
      <c r="IN391" s="7"/>
      <c r="IO391" s="7"/>
      <c r="IP391" s="7"/>
      <c r="IQ391" s="7"/>
      <c r="IR391" s="7"/>
      <c r="IS391" s="7"/>
      <c r="IT391" s="7"/>
      <c r="IU391" s="7"/>
      <c r="IV391" s="7"/>
      <c r="IW391" s="7"/>
      <c r="IX391" s="7"/>
      <c r="IY391" s="7"/>
      <c r="IZ391" s="7"/>
      <c r="JA391" s="7"/>
      <c r="JB391" s="7"/>
      <c r="JC391" s="7"/>
      <c r="JD391" s="7"/>
      <c r="JE391" s="7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5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7"/>
      <c r="EQ392" s="7"/>
      <c r="ER392" s="7"/>
      <c r="ES392" s="88"/>
      <c r="ET392" s="7"/>
      <c r="EU392" s="7"/>
      <c r="EV392" s="7"/>
      <c r="EW392" s="7"/>
      <c r="EX392" s="7"/>
      <c r="EY392" s="7"/>
      <c r="EZ392" s="7"/>
      <c r="FA392" s="7"/>
      <c r="FB392" s="7"/>
      <c r="FC392" s="7"/>
      <c r="FD392" s="7"/>
      <c r="FE392" s="7"/>
      <c r="FF392" s="7"/>
      <c r="FG392" s="7"/>
      <c r="FH392" s="2"/>
      <c r="FI392" s="2"/>
      <c r="FJ392" s="2"/>
      <c r="FK392" s="2"/>
      <c r="FL392" s="2"/>
      <c r="FM392" s="2"/>
      <c r="FN392" s="7"/>
      <c r="FO392" s="7"/>
      <c r="FP392" s="7"/>
      <c r="FQ392" s="88"/>
      <c r="FR392" s="7"/>
      <c r="FS392" s="7"/>
      <c r="FT392" s="7"/>
      <c r="FU392" s="7"/>
      <c r="FV392" s="7"/>
      <c r="FW392" s="7"/>
      <c r="FX392" s="7"/>
      <c r="FY392" s="7"/>
      <c r="FZ392" s="7"/>
      <c r="GA392" s="7"/>
      <c r="GB392" s="7"/>
      <c r="GC392" s="7"/>
      <c r="GD392" s="7"/>
      <c r="GE392" s="7"/>
      <c r="GF392" s="7"/>
      <c r="GG392" s="7"/>
      <c r="GH392" s="7"/>
      <c r="GI392" s="7"/>
      <c r="GJ392" s="7"/>
      <c r="GK392" s="7"/>
      <c r="GL392" s="7"/>
      <c r="GM392" s="7"/>
      <c r="GN392" s="7"/>
      <c r="GO392" s="7"/>
      <c r="GP392" s="7"/>
      <c r="GQ392" s="7"/>
      <c r="GR392" s="7"/>
      <c r="GS392" s="7"/>
      <c r="GT392" s="7"/>
      <c r="GU392" s="7"/>
      <c r="GV392" s="7"/>
      <c r="GW392" s="7"/>
      <c r="GX392" s="7"/>
      <c r="GY392" s="7"/>
      <c r="GZ392" s="7"/>
      <c r="HA392" s="7"/>
      <c r="HB392" s="7"/>
      <c r="HC392" s="7"/>
      <c r="HD392" s="7"/>
      <c r="HE392" s="7"/>
      <c r="HF392" s="7"/>
      <c r="HG392" s="7"/>
      <c r="HH392" s="7"/>
      <c r="HI392" s="7"/>
      <c r="HJ392" s="7"/>
      <c r="HK392" s="7"/>
      <c r="HL392" s="7"/>
      <c r="HM392" s="7"/>
      <c r="HN392" s="7"/>
      <c r="HO392" s="7"/>
      <c r="HP392" s="7"/>
      <c r="HQ392" s="7"/>
      <c r="HR392" s="7"/>
      <c r="HS392" s="7"/>
      <c r="HT392" s="7"/>
      <c r="HU392" s="7"/>
      <c r="HV392" s="7"/>
      <c r="HW392" s="7"/>
      <c r="HX392" s="7"/>
      <c r="HY392" s="7"/>
      <c r="HZ392" s="7"/>
      <c r="IA392" s="7"/>
      <c r="IB392" s="7"/>
      <c r="IC392" s="7"/>
      <c r="ID392" s="7"/>
      <c r="IE392" s="7"/>
      <c r="IF392" s="7"/>
      <c r="IG392" s="7"/>
      <c r="IH392" s="7"/>
      <c r="II392" s="7"/>
      <c r="IJ392" s="7"/>
      <c r="IK392" s="7"/>
      <c r="IL392" s="7"/>
      <c r="IM392" s="7"/>
      <c r="IN392" s="7"/>
      <c r="IO392" s="7"/>
      <c r="IP392" s="7"/>
      <c r="IQ392" s="7"/>
      <c r="IR392" s="7"/>
      <c r="IS392" s="7"/>
      <c r="IT392" s="7"/>
      <c r="IU392" s="7"/>
      <c r="IV392" s="7"/>
      <c r="IW392" s="7"/>
      <c r="IX392" s="7"/>
      <c r="IY392" s="7"/>
      <c r="IZ392" s="7"/>
      <c r="JA392" s="7"/>
      <c r="JB392" s="7"/>
      <c r="JC392" s="7"/>
      <c r="JD392" s="7"/>
      <c r="JE392" s="7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5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7"/>
      <c r="EQ393" s="7"/>
      <c r="ER393" s="7"/>
      <c r="ES393" s="88"/>
      <c r="ET393" s="7"/>
      <c r="EU393" s="7"/>
      <c r="EV393" s="7"/>
      <c r="EW393" s="7"/>
      <c r="EX393" s="7"/>
      <c r="EY393" s="7"/>
      <c r="EZ393" s="7"/>
      <c r="FA393" s="7"/>
      <c r="FB393" s="7"/>
      <c r="FC393" s="7"/>
      <c r="FD393" s="7"/>
      <c r="FE393" s="7"/>
      <c r="FF393" s="7"/>
      <c r="FG393" s="7"/>
      <c r="FH393" s="2"/>
      <c r="FI393" s="2"/>
      <c r="FJ393" s="2"/>
      <c r="FK393" s="2"/>
      <c r="FL393" s="2"/>
      <c r="FM393" s="2"/>
      <c r="FN393" s="7"/>
      <c r="FO393" s="7"/>
      <c r="FP393" s="7"/>
      <c r="FQ393" s="88"/>
      <c r="FR393" s="7"/>
      <c r="FS393" s="7"/>
      <c r="FT393" s="7"/>
      <c r="FU393" s="7"/>
      <c r="FV393" s="7"/>
      <c r="FW393" s="7"/>
      <c r="FX393" s="7"/>
      <c r="FY393" s="7"/>
      <c r="FZ393" s="7"/>
      <c r="GA393" s="7"/>
      <c r="GB393" s="7"/>
      <c r="GC393" s="7"/>
      <c r="GD393" s="7"/>
      <c r="GE393" s="7"/>
      <c r="GF393" s="7"/>
      <c r="GG393" s="7"/>
      <c r="GH393" s="7"/>
      <c r="GI393" s="7"/>
      <c r="GJ393" s="7"/>
      <c r="GK393" s="7"/>
      <c r="GL393" s="7"/>
      <c r="GM393" s="7"/>
      <c r="GN393" s="7"/>
      <c r="GO393" s="7"/>
      <c r="GP393" s="7"/>
      <c r="GQ393" s="7"/>
      <c r="GR393" s="7"/>
      <c r="GS393" s="7"/>
      <c r="GT393" s="7"/>
      <c r="GU393" s="7"/>
      <c r="GV393" s="7"/>
      <c r="GW393" s="7"/>
      <c r="GX393" s="7"/>
      <c r="GY393" s="7"/>
      <c r="GZ393" s="7"/>
      <c r="HA393" s="7"/>
      <c r="HB393" s="7"/>
      <c r="HC393" s="7"/>
      <c r="HD393" s="7"/>
      <c r="HE393" s="7"/>
      <c r="HF393" s="7"/>
      <c r="HG393" s="7"/>
      <c r="HH393" s="7"/>
      <c r="HI393" s="7"/>
      <c r="HJ393" s="7"/>
      <c r="HK393" s="7"/>
      <c r="HL393" s="7"/>
      <c r="HM393" s="7"/>
      <c r="HN393" s="7"/>
      <c r="HO393" s="7"/>
      <c r="HP393" s="7"/>
      <c r="HQ393" s="7"/>
      <c r="HR393" s="7"/>
      <c r="HS393" s="7"/>
      <c r="HT393" s="7"/>
      <c r="HU393" s="7"/>
      <c r="HV393" s="7"/>
      <c r="HW393" s="7"/>
      <c r="HX393" s="7"/>
      <c r="HY393" s="7"/>
      <c r="HZ393" s="7"/>
      <c r="IA393" s="7"/>
      <c r="IB393" s="7"/>
      <c r="IC393" s="7"/>
      <c r="ID393" s="7"/>
      <c r="IE393" s="7"/>
      <c r="IF393" s="7"/>
      <c r="IG393" s="7"/>
      <c r="IH393" s="7"/>
      <c r="II393" s="7"/>
      <c r="IJ393" s="7"/>
      <c r="IK393" s="7"/>
      <c r="IL393" s="7"/>
      <c r="IM393" s="7"/>
      <c r="IN393" s="7"/>
      <c r="IO393" s="7"/>
      <c r="IP393" s="7"/>
      <c r="IQ393" s="7"/>
      <c r="IR393" s="7"/>
      <c r="IS393" s="7"/>
      <c r="IT393" s="7"/>
      <c r="IU393" s="7"/>
      <c r="IV393" s="7"/>
      <c r="IW393" s="7"/>
      <c r="IX393" s="7"/>
      <c r="IY393" s="7"/>
      <c r="IZ393" s="7"/>
      <c r="JA393" s="7"/>
      <c r="JB393" s="7"/>
      <c r="JC393" s="7"/>
      <c r="JD393" s="7"/>
      <c r="JE393" s="7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5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7"/>
      <c r="EQ394" s="7"/>
      <c r="ER394" s="7"/>
      <c r="ES394" s="88"/>
      <c r="ET394" s="7"/>
      <c r="EU394" s="7"/>
      <c r="EV394" s="7"/>
      <c r="EW394" s="7"/>
      <c r="EX394" s="7"/>
      <c r="EY394" s="7"/>
      <c r="EZ394" s="7"/>
      <c r="FA394" s="7"/>
      <c r="FB394" s="7"/>
      <c r="FC394" s="7"/>
      <c r="FD394" s="7"/>
      <c r="FE394" s="7"/>
      <c r="FF394" s="7"/>
      <c r="FG394" s="7"/>
      <c r="FH394" s="2"/>
      <c r="FI394" s="2"/>
      <c r="FJ394" s="2"/>
      <c r="FK394" s="2"/>
      <c r="FL394" s="2"/>
      <c r="FM394" s="2"/>
      <c r="FN394" s="7"/>
      <c r="FO394" s="7"/>
      <c r="FP394" s="7"/>
      <c r="FQ394" s="88"/>
      <c r="FR394" s="7"/>
      <c r="FS394" s="7"/>
      <c r="FT394" s="7"/>
      <c r="FU394" s="7"/>
      <c r="FV394" s="7"/>
      <c r="FW394" s="7"/>
      <c r="FX394" s="7"/>
      <c r="FY394" s="7"/>
      <c r="FZ394" s="7"/>
      <c r="GA394" s="7"/>
      <c r="GB394" s="7"/>
      <c r="GC394" s="7"/>
      <c r="GD394" s="7"/>
      <c r="GE394" s="7"/>
      <c r="GF394" s="7"/>
      <c r="GG394" s="7"/>
      <c r="GH394" s="7"/>
      <c r="GI394" s="7"/>
      <c r="GJ394" s="7"/>
      <c r="GK394" s="7"/>
      <c r="GL394" s="7"/>
      <c r="GM394" s="7"/>
      <c r="GN394" s="7"/>
      <c r="GO394" s="7"/>
      <c r="GP394" s="7"/>
      <c r="GQ394" s="7"/>
      <c r="GR394" s="7"/>
      <c r="GS394" s="7"/>
      <c r="GT394" s="7"/>
      <c r="GU394" s="7"/>
      <c r="GV394" s="7"/>
      <c r="GW394" s="7"/>
      <c r="GX394" s="7"/>
      <c r="GY394" s="7"/>
      <c r="GZ394" s="7"/>
      <c r="HA394" s="7"/>
      <c r="HB394" s="7"/>
      <c r="HC394" s="7"/>
      <c r="HD394" s="7"/>
      <c r="HE394" s="7"/>
      <c r="HF394" s="7"/>
      <c r="HG394" s="7"/>
      <c r="HH394" s="7"/>
      <c r="HI394" s="7"/>
      <c r="HJ394" s="7"/>
      <c r="HK394" s="7"/>
      <c r="HL394" s="7"/>
      <c r="HM394" s="7"/>
      <c r="HN394" s="7"/>
      <c r="HO394" s="7"/>
      <c r="HP394" s="7"/>
      <c r="HQ394" s="7"/>
      <c r="HR394" s="7"/>
      <c r="HS394" s="7"/>
      <c r="HT394" s="7"/>
      <c r="HU394" s="7"/>
      <c r="HV394" s="7"/>
      <c r="HW394" s="7"/>
      <c r="HX394" s="7"/>
      <c r="HY394" s="7"/>
      <c r="HZ394" s="7"/>
      <c r="IA394" s="7"/>
      <c r="IB394" s="7"/>
      <c r="IC394" s="7"/>
      <c r="ID394" s="7"/>
      <c r="IE394" s="7"/>
      <c r="IF394" s="7"/>
      <c r="IG394" s="7"/>
      <c r="IH394" s="7"/>
      <c r="II394" s="7"/>
      <c r="IJ394" s="7"/>
      <c r="IK394" s="7"/>
      <c r="IL394" s="7"/>
      <c r="IM394" s="7"/>
      <c r="IN394" s="7"/>
      <c r="IO394" s="7"/>
      <c r="IP394" s="7"/>
      <c r="IQ394" s="7"/>
      <c r="IR394" s="7"/>
      <c r="IS394" s="7"/>
      <c r="IT394" s="7"/>
      <c r="IU394" s="7"/>
      <c r="IV394" s="7"/>
      <c r="IW394" s="7"/>
      <c r="IX394" s="7"/>
      <c r="IY394" s="7"/>
      <c r="IZ394" s="7"/>
      <c r="JA394" s="7"/>
      <c r="JB394" s="7"/>
      <c r="JC394" s="7"/>
      <c r="JD394" s="7"/>
      <c r="JE394" s="7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5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7"/>
      <c r="EQ395" s="7"/>
      <c r="ER395" s="7"/>
      <c r="ES395" s="88"/>
      <c r="ET395" s="7"/>
      <c r="EU395" s="7"/>
      <c r="EV395" s="7"/>
      <c r="EW395" s="7"/>
      <c r="EX395" s="7"/>
      <c r="EY395" s="7"/>
      <c r="EZ395" s="7"/>
      <c r="FA395" s="7"/>
      <c r="FB395" s="7"/>
      <c r="FC395" s="7"/>
      <c r="FD395" s="7"/>
      <c r="FE395" s="7"/>
      <c r="FF395" s="7"/>
      <c r="FG395" s="7"/>
      <c r="FH395" s="2"/>
      <c r="FI395" s="2"/>
      <c r="FJ395" s="2"/>
      <c r="FK395" s="2"/>
      <c r="FL395" s="2"/>
      <c r="FM395" s="2"/>
      <c r="FN395" s="7"/>
      <c r="FO395" s="7"/>
      <c r="FP395" s="7"/>
      <c r="FQ395" s="88"/>
      <c r="FR395" s="7"/>
      <c r="FS395" s="7"/>
      <c r="FT395" s="7"/>
      <c r="FU395" s="7"/>
      <c r="FV395" s="7"/>
      <c r="FW395" s="7"/>
      <c r="FX395" s="7"/>
      <c r="FY395" s="7"/>
      <c r="FZ395" s="7"/>
      <c r="GA395" s="7"/>
      <c r="GB395" s="7"/>
      <c r="GC395" s="7"/>
      <c r="GD395" s="7"/>
      <c r="GE395" s="7"/>
      <c r="GF395" s="7"/>
      <c r="GG395" s="7"/>
      <c r="GH395" s="7"/>
      <c r="GI395" s="7"/>
      <c r="GJ395" s="7"/>
      <c r="GK395" s="7"/>
      <c r="GL395" s="7"/>
      <c r="GM395" s="7"/>
      <c r="GN395" s="7"/>
      <c r="GO395" s="7"/>
      <c r="GP395" s="7"/>
      <c r="GQ395" s="7"/>
      <c r="GR395" s="7"/>
      <c r="GS395" s="7"/>
      <c r="GT395" s="7"/>
      <c r="GU395" s="7"/>
      <c r="GV395" s="7"/>
      <c r="GW395" s="7"/>
      <c r="GX395" s="7"/>
      <c r="GY395" s="7"/>
      <c r="GZ395" s="7"/>
      <c r="HA395" s="7"/>
      <c r="HB395" s="7"/>
      <c r="HC395" s="7"/>
      <c r="HD395" s="7"/>
      <c r="HE395" s="7"/>
      <c r="HF395" s="7"/>
      <c r="HG395" s="7"/>
      <c r="HH395" s="7"/>
      <c r="HI395" s="7"/>
      <c r="HJ395" s="7"/>
      <c r="HK395" s="7"/>
      <c r="HL395" s="7"/>
      <c r="HM395" s="7"/>
      <c r="HN395" s="7"/>
      <c r="HO395" s="7"/>
      <c r="HP395" s="7"/>
      <c r="HQ395" s="7"/>
      <c r="HR395" s="7"/>
      <c r="HS395" s="7"/>
      <c r="HT395" s="7"/>
      <c r="HU395" s="7"/>
      <c r="HV395" s="7"/>
      <c r="HW395" s="7"/>
      <c r="HX395" s="7"/>
      <c r="HY395" s="7"/>
      <c r="HZ395" s="7"/>
      <c r="IA395" s="7"/>
      <c r="IB395" s="7"/>
      <c r="IC395" s="7"/>
      <c r="ID395" s="7"/>
      <c r="IE395" s="7"/>
      <c r="IF395" s="7"/>
      <c r="IG395" s="7"/>
      <c r="IH395" s="7"/>
      <c r="II395" s="7"/>
      <c r="IJ395" s="7"/>
      <c r="IK395" s="7"/>
      <c r="IL395" s="7"/>
      <c r="IM395" s="7"/>
      <c r="IN395" s="7"/>
      <c r="IO395" s="7"/>
      <c r="IP395" s="7"/>
      <c r="IQ395" s="7"/>
      <c r="IR395" s="7"/>
      <c r="IS395" s="7"/>
      <c r="IT395" s="7"/>
      <c r="IU395" s="7"/>
      <c r="IV395" s="7"/>
      <c r="IW395" s="7"/>
      <c r="IX395" s="7"/>
      <c r="IY395" s="7"/>
      <c r="IZ395" s="7"/>
      <c r="JA395" s="7"/>
      <c r="JB395" s="7"/>
      <c r="JC395" s="7"/>
      <c r="JD395" s="7"/>
      <c r="JE395" s="7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5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7"/>
      <c r="EQ396" s="7"/>
      <c r="ER396" s="7"/>
      <c r="ES396" s="88"/>
      <c r="ET396" s="7"/>
      <c r="EU396" s="7"/>
      <c r="EV396" s="7"/>
      <c r="EW396" s="7"/>
      <c r="EX396" s="7"/>
      <c r="EY396" s="7"/>
      <c r="EZ396" s="7"/>
      <c r="FA396" s="7"/>
      <c r="FB396" s="7"/>
      <c r="FC396" s="7"/>
      <c r="FD396" s="7"/>
      <c r="FE396" s="7"/>
      <c r="FF396" s="7"/>
      <c r="FG396" s="7"/>
      <c r="FH396" s="2"/>
      <c r="FI396" s="2"/>
      <c r="FJ396" s="2"/>
      <c r="FK396" s="2"/>
      <c r="FL396" s="2"/>
      <c r="FM396" s="2"/>
      <c r="FN396" s="7"/>
      <c r="FO396" s="7"/>
      <c r="FP396" s="7"/>
      <c r="FQ396" s="88"/>
      <c r="FR396" s="7"/>
      <c r="FS396" s="7"/>
      <c r="FT396" s="7"/>
      <c r="FU396" s="7"/>
      <c r="FV396" s="7"/>
      <c r="FW396" s="7"/>
      <c r="FX396" s="7"/>
      <c r="FY396" s="7"/>
      <c r="FZ396" s="7"/>
      <c r="GA396" s="7"/>
      <c r="GB396" s="7"/>
      <c r="GC396" s="7"/>
      <c r="GD396" s="7"/>
      <c r="GE396" s="7"/>
      <c r="GF396" s="7"/>
      <c r="GG396" s="7"/>
      <c r="GH396" s="7"/>
      <c r="GI396" s="7"/>
      <c r="GJ396" s="7"/>
      <c r="GK396" s="7"/>
      <c r="GL396" s="7"/>
      <c r="GM396" s="7"/>
      <c r="GN396" s="7"/>
      <c r="GO396" s="7"/>
      <c r="GP396" s="7"/>
      <c r="GQ396" s="7"/>
      <c r="GR396" s="7"/>
      <c r="GS396" s="7"/>
      <c r="GT396" s="7"/>
      <c r="GU396" s="7"/>
      <c r="GV396" s="7"/>
      <c r="GW396" s="7"/>
      <c r="GX396" s="7"/>
      <c r="GY396" s="7"/>
      <c r="GZ396" s="7"/>
      <c r="HA396" s="7"/>
      <c r="HB396" s="7"/>
      <c r="HC396" s="7"/>
      <c r="HD396" s="7"/>
      <c r="HE396" s="7"/>
      <c r="HF396" s="7"/>
      <c r="HG396" s="7"/>
      <c r="HH396" s="7"/>
      <c r="HI396" s="7"/>
      <c r="HJ396" s="7"/>
      <c r="HK396" s="7"/>
      <c r="HL396" s="7"/>
      <c r="HM396" s="7"/>
      <c r="HN396" s="7"/>
      <c r="HO396" s="7"/>
      <c r="HP396" s="7"/>
      <c r="HQ396" s="7"/>
      <c r="HR396" s="7"/>
      <c r="HS396" s="7"/>
      <c r="HT396" s="7"/>
      <c r="HU396" s="7"/>
      <c r="HV396" s="7"/>
      <c r="HW396" s="7"/>
      <c r="HX396" s="7"/>
      <c r="HY396" s="7"/>
      <c r="HZ396" s="7"/>
      <c r="IA396" s="7"/>
      <c r="IB396" s="7"/>
      <c r="IC396" s="7"/>
      <c r="ID396" s="7"/>
      <c r="IE396" s="7"/>
      <c r="IF396" s="7"/>
      <c r="IG396" s="7"/>
      <c r="IH396" s="7"/>
      <c r="II396" s="7"/>
      <c r="IJ396" s="7"/>
      <c r="IK396" s="7"/>
      <c r="IL396" s="7"/>
      <c r="IM396" s="7"/>
      <c r="IN396" s="7"/>
      <c r="IO396" s="7"/>
      <c r="IP396" s="7"/>
      <c r="IQ396" s="7"/>
      <c r="IR396" s="7"/>
      <c r="IS396" s="7"/>
      <c r="IT396" s="7"/>
      <c r="IU396" s="7"/>
      <c r="IV396" s="7"/>
      <c r="IW396" s="7"/>
      <c r="IX396" s="7"/>
      <c r="IY396" s="7"/>
      <c r="IZ396" s="7"/>
      <c r="JA396" s="7"/>
      <c r="JB396" s="7"/>
      <c r="JC396" s="7"/>
      <c r="JD396" s="7"/>
      <c r="JE396" s="7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5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7"/>
      <c r="EQ397" s="7"/>
      <c r="ER397" s="7"/>
      <c r="ES397" s="88"/>
      <c r="ET397" s="7"/>
      <c r="EU397" s="7"/>
      <c r="EV397" s="7"/>
      <c r="EW397" s="7"/>
      <c r="EX397" s="7"/>
      <c r="EY397" s="7"/>
      <c r="EZ397" s="7"/>
      <c r="FA397" s="7"/>
      <c r="FB397" s="7"/>
      <c r="FC397" s="7"/>
      <c r="FD397" s="7"/>
      <c r="FE397" s="7"/>
      <c r="FF397" s="7"/>
      <c r="FG397" s="7"/>
      <c r="FH397" s="2"/>
      <c r="FI397" s="2"/>
      <c r="FJ397" s="2"/>
      <c r="FK397" s="2"/>
      <c r="FL397" s="2"/>
      <c r="FM397" s="2"/>
      <c r="FN397" s="7"/>
      <c r="FO397" s="7"/>
      <c r="FP397" s="7"/>
      <c r="FQ397" s="88"/>
      <c r="FR397" s="7"/>
      <c r="FS397" s="7"/>
      <c r="FT397" s="7"/>
      <c r="FU397" s="7"/>
      <c r="FV397" s="7"/>
      <c r="FW397" s="7"/>
      <c r="FX397" s="7"/>
      <c r="FY397" s="7"/>
      <c r="FZ397" s="7"/>
      <c r="GA397" s="7"/>
      <c r="GB397" s="7"/>
      <c r="GC397" s="7"/>
      <c r="GD397" s="7"/>
      <c r="GE397" s="7"/>
      <c r="GF397" s="7"/>
      <c r="GG397" s="7"/>
      <c r="GH397" s="7"/>
      <c r="GI397" s="7"/>
      <c r="GJ397" s="7"/>
      <c r="GK397" s="7"/>
      <c r="GL397" s="7"/>
      <c r="GM397" s="7"/>
      <c r="GN397" s="7"/>
      <c r="GO397" s="7"/>
      <c r="GP397" s="7"/>
      <c r="GQ397" s="7"/>
      <c r="GR397" s="7"/>
      <c r="GS397" s="7"/>
      <c r="GT397" s="7"/>
      <c r="GU397" s="7"/>
      <c r="GV397" s="7"/>
      <c r="GW397" s="7"/>
      <c r="GX397" s="7"/>
      <c r="GY397" s="7"/>
      <c r="GZ397" s="7"/>
      <c r="HA397" s="7"/>
      <c r="HB397" s="7"/>
      <c r="HC397" s="7"/>
      <c r="HD397" s="7"/>
      <c r="HE397" s="7"/>
      <c r="HF397" s="7"/>
      <c r="HG397" s="7"/>
      <c r="HH397" s="7"/>
      <c r="HI397" s="7"/>
      <c r="HJ397" s="7"/>
      <c r="HK397" s="7"/>
      <c r="HL397" s="7"/>
      <c r="HM397" s="7"/>
      <c r="HN397" s="7"/>
      <c r="HO397" s="7"/>
      <c r="HP397" s="7"/>
      <c r="HQ397" s="7"/>
      <c r="HR397" s="7"/>
      <c r="HS397" s="7"/>
      <c r="HT397" s="7"/>
      <c r="HU397" s="7"/>
      <c r="HV397" s="7"/>
      <c r="HW397" s="7"/>
      <c r="HX397" s="7"/>
      <c r="HY397" s="7"/>
      <c r="HZ397" s="7"/>
      <c r="IA397" s="7"/>
      <c r="IB397" s="7"/>
      <c r="IC397" s="7"/>
      <c r="ID397" s="7"/>
      <c r="IE397" s="7"/>
      <c r="IF397" s="7"/>
      <c r="IG397" s="7"/>
      <c r="IH397" s="7"/>
      <c r="II397" s="7"/>
      <c r="IJ397" s="7"/>
      <c r="IK397" s="7"/>
      <c r="IL397" s="7"/>
      <c r="IM397" s="7"/>
      <c r="IN397" s="7"/>
      <c r="IO397" s="7"/>
      <c r="IP397" s="7"/>
      <c r="IQ397" s="7"/>
      <c r="IR397" s="7"/>
      <c r="IS397" s="7"/>
      <c r="IT397" s="7"/>
      <c r="IU397" s="7"/>
      <c r="IV397" s="7"/>
      <c r="IW397" s="7"/>
      <c r="IX397" s="7"/>
      <c r="IY397" s="7"/>
      <c r="IZ397" s="7"/>
      <c r="JA397" s="7"/>
      <c r="JB397" s="7"/>
      <c r="JC397" s="7"/>
      <c r="JD397" s="7"/>
      <c r="JE397" s="7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5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7"/>
      <c r="EQ398" s="7"/>
      <c r="ER398" s="7"/>
      <c r="ES398" s="88"/>
      <c r="ET398" s="7"/>
      <c r="EU398" s="7"/>
      <c r="EV398" s="7"/>
      <c r="EW398" s="7"/>
      <c r="EX398" s="7"/>
      <c r="EY398" s="7"/>
      <c r="EZ398" s="7"/>
      <c r="FA398" s="7"/>
      <c r="FB398" s="7"/>
      <c r="FC398" s="7"/>
      <c r="FD398" s="7"/>
      <c r="FE398" s="7"/>
      <c r="FF398" s="7"/>
      <c r="FG398" s="7"/>
      <c r="FH398" s="2"/>
      <c r="FI398" s="2"/>
      <c r="FJ398" s="2"/>
      <c r="FK398" s="2"/>
      <c r="FL398" s="2"/>
      <c r="FM398" s="2"/>
      <c r="FN398" s="7"/>
      <c r="FO398" s="7"/>
      <c r="FP398" s="7"/>
      <c r="FQ398" s="88"/>
      <c r="FR398" s="7"/>
      <c r="FS398" s="7"/>
      <c r="FT398" s="7"/>
      <c r="FU398" s="7"/>
      <c r="FV398" s="7"/>
      <c r="FW398" s="7"/>
      <c r="FX398" s="7"/>
      <c r="FY398" s="7"/>
      <c r="FZ398" s="7"/>
      <c r="GA398" s="7"/>
      <c r="GB398" s="7"/>
      <c r="GC398" s="7"/>
      <c r="GD398" s="7"/>
      <c r="GE398" s="7"/>
      <c r="GF398" s="7"/>
      <c r="GG398" s="7"/>
      <c r="GH398" s="7"/>
      <c r="GI398" s="7"/>
      <c r="GJ398" s="7"/>
      <c r="GK398" s="7"/>
      <c r="GL398" s="7"/>
      <c r="GM398" s="7"/>
      <c r="GN398" s="7"/>
      <c r="GO398" s="7"/>
      <c r="GP398" s="7"/>
      <c r="GQ398" s="7"/>
      <c r="GR398" s="7"/>
      <c r="GS398" s="7"/>
      <c r="GT398" s="7"/>
      <c r="GU398" s="7"/>
      <c r="GV398" s="7"/>
      <c r="GW398" s="7"/>
      <c r="GX398" s="7"/>
      <c r="GY398" s="7"/>
      <c r="GZ398" s="7"/>
      <c r="HA398" s="7"/>
      <c r="HB398" s="7"/>
      <c r="HC398" s="7"/>
      <c r="HD398" s="7"/>
      <c r="HE398" s="7"/>
      <c r="HF398" s="7"/>
      <c r="HG398" s="7"/>
      <c r="HH398" s="7"/>
      <c r="HI398" s="7"/>
      <c r="HJ398" s="7"/>
      <c r="HK398" s="7"/>
      <c r="HL398" s="7"/>
      <c r="HM398" s="7"/>
      <c r="HN398" s="7"/>
      <c r="HO398" s="7"/>
      <c r="HP398" s="7"/>
      <c r="HQ398" s="7"/>
      <c r="HR398" s="7"/>
      <c r="HS398" s="7"/>
      <c r="HT398" s="7"/>
      <c r="HU398" s="7"/>
      <c r="HV398" s="7"/>
      <c r="HW398" s="7"/>
      <c r="HX398" s="7"/>
      <c r="HY398" s="7"/>
      <c r="HZ398" s="7"/>
      <c r="IA398" s="7"/>
      <c r="IB398" s="7"/>
      <c r="IC398" s="7"/>
      <c r="ID398" s="7"/>
      <c r="IE398" s="7"/>
      <c r="IF398" s="7"/>
      <c r="IG398" s="7"/>
      <c r="IH398" s="7"/>
      <c r="II398" s="7"/>
      <c r="IJ398" s="7"/>
      <c r="IK398" s="7"/>
      <c r="IL398" s="7"/>
      <c r="IM398" s="7"/>
      <c r="IN398" s="7"/>
      <c r="IO398" s="7"/>
      <c r="IP398" s="7"/>
      <c r="IQ398" s="7"/>
      <c r="IR398" s="7"/>
      <c r="IS398" s="7"/>
      <c r="IT398" s="7"/>
      <c r="IU398" s="7"/>
      <c r="IV398" s="7"/>
      <c r="IW398" s="7"/>
      <c r="IX398" s="7"/>
      <c r="IY398" s="7"/>
      <c r="IZ398" s="7"/>
      <c r="JA398" s="7"/>
      <c r="JB398" s="7"/>
      <c r="JC398" s="7"/>
      <c r="JD398" s="7"/>
      <c r="JE398" s="7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5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7"/>
      <c r="EQ399" s="7"/>
      <c r="ER399" s="7"/>
      <c r="ES399" s="88"/>
      <c r="ET399" s="7"/>
      <c r="EU399" s="7"/>
      <c r="EV399" s="7"/>
      <c r="EW399" s="7"/>
      <c r="EX399" s="7"/>
      <c r="EY399" s="7"/>
      <c r="EZ399" s="7"/>
      <c r="FA399" s="7"/>
      <c r="FB399" s="7"/>
      <c r="FC399" s="7"/>
      <c r="FD399" s="7"/>
      <c r="FE399" s="7"/>
      <c r="FF399" s="7"/>
      <c r="FG399" s="7"/>
      <c r="FH399" s="2"/>
      <c r="FI399" s="2"/>
      <c r="FJ399" s="2"/>
      <c r="FK399" s="2"/>
      <c r="FL399" s="2"/>
      <c r="FM399" s="2"/>
      <c r="FN399" s="7"/>
      <c r="FO399" s="7"/>
      <c r="FP399" s="7"/>
      <c r="FQ399" s="88"/>
      <c r="FR399" s="7"/>
      <c r="FS399" s="7"/>
      <c r="FT399" s="7"/>
      <c r="FU399" s="7"/>
      <c r="FV399" s="7"/>
      <c r="FW399" s="7"/>
      <c r="FX399" s="7"/>
      <c r="FY399" s="7"/>
      <c r="FZ399" s="7"/>
      <c r="GA399" s="7"/>
      <c r="GB399" s="7"/>
      <c r="GC399" s="7"/>
      <c r="GD399" s="7"/>
      <c r="GE399" s="7"/>
      <c r="GF399" s="7"/>
      <c r="GG399" s="7"/>
      <c r="GH399" s="7"/>
      <c r="GI399" s="7"/>
      <c r="GJ399" s="7"/>
      <c r="GK399" s="7"/>
      <c r="GL399" s="7"/>
      <c r="GM399" s="7"/>
      <c r="GN399" s="7"/>
      <c r="GO399" s="7"/>
      <c r="GP399" s="7"/>
      <c r="GQ399" s="7"/>
      <c r="GR399" s="7"/>
      <c r="GS399" s="7"/>
      <c r="GT399" s="7"/>
      <c r="GU399" s="7"/>
      <c r="GV399" s="7"/>
      <c r="GW399" s="7"/>
      <c r="GX399" s="7"/>
      <c r="GY399" s="7"/>
      <c r="GZ399" s="7"/>
      <c r="HA399" s="7"/>
      <c r="HB399" s="7"/>
      <c r="HC399" s="7"/>
      <c r="HD399" s="7"/>
      <c r="HE399" s="7"/>
      <c r="HF399" s="7"/>
      <c r="HG399" s="7"/>
      <c r="HH399" s="7"/>
      <c r="HI399" s="7"/>
      <c r="HJ399" s="7"/>
      <c r="HK399" s="7"/>
      <c r="HL399" s="7"/>
      <c r="HM399" s="7"/>
      <c r="HN399" s="7"/>
      <c r="HO399" s="7"/>
      <c r="HP399" s="7"/>
      <c r="HQ399" s="7"/>
      <c r="HR399" s="7"/>
      <c r="HS399" s="7"/>
      <c r="HT399" s="7"/>
      <c r="HU399" s="7"/>
      <c r="HV399" s="7"/>
      <c r="HW399" s="7"/>
      <c r="HX399" s="7"/>
      <c r="HY399" s="7"/>
      <c r="HZ399" s="7"/>
      <c r="IA399" s="7"/>
      <c r="IB399" s="7"/>
      <c r="IC399" s="7"/>
      <c r="ID399" s="7"/>
      <c r="IE399" s="7"/>
      <c r="IF399" s="7"/>
      <c r="IG399" s="7"/>
      <c r="IH399" s="7"/>
      <c r="II399" s="7"/>
      <c r="IJ399" s="7"/>
      <c r="IK399" s="7"/>
      <c r="IL399" s="7"/>
      <c r="IM399" s="7"/>
      <c r="IN399" s="7"/>
      <c r="IO399" s="7"/>
      <c r="IP399" s="7"/>
      <c r="IQ399" s="7"/>
      <c r="IR399" s="7"/>
      <c r="IS399" s="7"/>
      <c r="IT399" s="7"/>
      <c r="IU399" s="7"/>
      <c r="IV399" s="7"/>
      <c r="IW399" s="7"/>
      <c r="IX399" s="7"/>
      <c r="IY399" s="7"/>
      <c r="IZ399" s="7"/>
      <c r="JA399" s="7"/>
      <c r="JB399" s="7"/>
      <c r="JC399" s="7"/>
      <c r="JD399" s="7"/>
      <c r="JE399" s="7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5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7"/>
      <c r="EQ400" s="7"/>
      <c r="ER400" s="7"/>
      <c r="ES400" s="88"/>
      <c r="ET400" s="7"/>
      <c r="EU400" s="7"/>
      <c r="EV400" s="7"/>
      <c r="EW400" s="7"/>
      <c r="EX400" s="7"/>
      <c r="EY400" s="7"/>
      <c r="EZ400" s="7"/>
      <c r="FA400" s="7"/>
      <c r="FB400" s="7"/>
      <c r="FC400" s="7"/>
      <c r="FD400" s="7"/>
      <c r="FE400" s="7"/>
      <c r="FF400" s="7"/>
      <c r="FG400" s="7"/>
      <c r="FH400" s="2"/>
      <c r="FI400" s="2"/>
      <c r="FJ400" s="2"/>
      <c r="FK400" s="2"/>
      <c r="FL400" s="2"/>
      <c r="FM400" s="2"/>
      <c r="FN400" s="7"/>
      <c r="FO400" s="7"/>
      <c r="FP400" s="7"/>
      <c r="FQ400" s="88"/>
      <c r="FR400" s="7"/>
      <c r="FS400" s="7"/>
      <c r="FT400" s="7"/>
      <c r="FU400" s="7"/>
      <c r="FV400" s="7"/>
      <c r="FW400" s="7"/>
      <c r="FX400" s="7"/>
      <c r="FY400" s="7"/>
      <c r="FZ400" s="7"/>
      <c r="GA400" s="7"/>
      <c r="GB400" s="7"/>
      <c r="GC400" s="7"/>
      <c r="GD400" s="7"/>
      <c r="GE400" s="7"/>
      <c r="GF400" s="7"/>
      <c r="GG400" s="7"/>
      <c r="GH400" s="7"/>
      <c r="GI400" s="7"/>
      <c r="GJ400" s="7"/>
      <c r="GK400" s="7"/>
      <c r="GL400" s="7"/>
      <c r="GM400" s="7"/>
      <c r="GN400" s="7"/>
      <c r="GO400" s="7"/>
      <c r="GP400" s="7"/>
      <c r="GQ400" s="7"/>
      <c r="GR400" s="7"/>
      <c r="GS400" s="7"/>
      <c r="GT400" s="7"/>
      <c r="GU400" s="7"/>
      <c r="GV400" s="7"/>
      <c r="GW400" s="7"/>
      <c r="GX400" s="7"/>
      <c r="GY400" s="7"/>
      <c r="GZ400" s="7"/>
      <c r="HA400" s="7"/>
      <c r="HB400" s="7"/>
      <c r="HC400" s="7"/>
      <c r="HD400" s="7"/>
      <c r="HE400" s="7"/>
      <c r="HF400" s="7"/>
      <c r="HG400" s="7"/>
      <c r="HH400" s="7"/>
      <c r="HI400" s="7"/>
      <c r="HJ400" s="7"/>
      <c r="HK400" s="7"/>
      <c r="HL400" s="7"/>
      <c r="HM400" s="7"/>
      <c r="HN400" s="7"/>
      <c r="HO400" s="7"/>
      <c r="HP400" s="7"/>
      <c r="HQ400" s="7"/>
      <c r="HR400" s="7"/>
      <c r="HS400" s="7"/>
      <c r="HT400" s="7"/>
      <c r="HU400" s="7"/>
      <c r="HV400" s="7"/>
      <c r="HW400" s="7"/>
      <c r="HX400" s="7"/>
      <c r="HY400" s="7"/>
      <c r="HZ400" s="7"/>
      <c r="IA400" s="7"/>
      <c r="IB400" s="7"/>
      <c r="IC400" s="7"/>
      <c r="ID400" s="7"/>
      <c r="IE400" s="7"/>
      <c r="IF400" s="7"/>
      <c r="IG400" s="7"/>
      <c r="IH400" s="7"/>
      <c r="II400" s="7"/>
      <c r="IJ400" s="7"/>
      <c r="IK400" s="7"/>
      <c r="IL400" s="7"/>
      <c r="IM400" s="7"/>
      <c r="IN400" s="7"/>
      <c r="IO400" s="7"/>
      <c r="IP400" s="7"/>
      <c r="IQ400" s="7"/>
      <c r="IR400" s="7"/>
      <c r="IS400" s="7"/>
      <c r="IT400" s="7"/>
      <c r="IU400" s="7"/>
      <c r="IV400" s="7"/>
      <c r="IW400" s="7"/>
      <c r="IX400" s="7"/>
      <c r="IY400" s="7"/>
      <c r="IZ400" s="7"/>
      <c r="JA400" s="7"/>
      <c r="JB400" s="7"/>
      <c r="JC400" s="7"/>
      <c r="JD400" s="7"/>
      <c r="JE400" s="7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5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7"/>
      <c r="EQ401" s="7"/>
      <c r="ER401" s="7"/>
      <c r="ES401" s="88"/>
      <c r="ET401" s="7"/>
      <c r="EU401" s="7"/>
      <c r="EV401" s="7"/>
      <c r="EW401" s="7"/>
      <c r="EX401" s="7"/>
      <c r="EY401" s="7"/>
      <c r="EZ401" s="7"/>
      <c r="FA401" s="7"/>
      <c r="FB401" s="7"/>
      <c r="FC401" s="7"/>
      <c r="FD401" s="7"/>
      <c r="FE401" s="7"/>
      <c r="FF401" s="7"/>
      <c r="FG401" s="7"/>
      <c r="FH401" s="2"/>
      <c r="FI401" s="2"/>
      <c r="FJ401" s="2"/>
      <c r="FK401" s="2"/>
      <c r="FL401" s="2"/>
      <c r="FM401" s="2"/>
      <c r="FN401" s="7"/>
      <c r="FO401" s="7"/>
      <c r="FP401" s="7"/>
      <c r="FQ401" s="88"/>
      <c r="FR401" s="7"/>
      <c r="FS401" s="7"/>
      <c r="FT401" s="7"/>
      <c r="FU401" s="7"/>
      <c r="FV401" s="7"/>
      <c r="FW401" s="7"/>
      <c r="FX401" s="7"/>
      <c r="FY401" s="7"/>
      <c r="FZ401" s="7"/>
      <c r="GA401" s="7"/>
      <c r="GB401" s="7"/>
      <c r="GC401" s="7"/>
      <c r="GD401" s="7"/>
      <c r="GE401" s="7"/>
      <c r="GF401" s="7"/>
      <c r="GG401" s="7"/>
      <c r="GH401" s="7"/>
      <c r="GI401" s="7"/>
      <c r="GJ401" s="7"/>
      <c r="GK401" s="7"/>
      <c r="GL401" s="7"/>
      <c r="GM401" s="7"/>
      <c r="GN401" s="7"/>
      <c r="GO401" s="7"/>
      <c r="GP401" s="7"/>
      <c r="GQ401" s="7"/>
      <c r="GR401" s="7"/>
      <c r="GS401" s="7"/>
      <c r="GT401" s="7"/>
      <c r="GU401" s="7"/>
      <c r="GV401" s="7"/>
      <c r="GW401" s="7"/>
      <c r="GX401" s="7"/>
      <c r="GY401" s="7"/>
      <c r="GZ401" s="7"/>
      <c r="HA401" s="7"/>
      <c r="HB401" s="7"/>
      <c r="HC401" s="7"/>
      <c r="HD401" s="7"/>
      <c r="HE401" s="7"/>
      <c r="HF401" s="7"/>
      <c r="HG401" s="7"/>
      <c r="HH401" s="7"/>
      <c r="HI401" s="7"/>
      <c r="HJ401" s="7"/>
      <c r="HK401" s="7"/>
      <c r="HL401" s="7"/>
      <c r="HM401" s="7"/>
      <c r="HN401" s="7"/>
      <c r="HO401" s="7"/>
      <c r="HP401" s="7"/>
      <c r="HQ401" s="7"/>
      <c r="HR401" s="7"/>
      <c r="HS401" s="7"/>
      <c r="HT401" s="7"/>
      <c r="HU401" s="7"/>
      <c r="HV401" s="7"/>
      <c r="HW401" s="7"/>
      <c r="HX401" s="7"/>
      <c r="HY401" s="7"/>
      <c r="HZ401" s="7"/>
      <c r="IA401" s="7"/>
      <c r="IB401" s="7"/>
      <c r="IC401" s="7"/>
      <c r="ID401" s="7"/>
      <c r="IE401" s="7"/>
      <c r="IF401" s="7"/>
      <c r="IG401" s="7"/>
      <c r="IH401" s="7"/>
      <c r="II401" s="7"/>
      <c r="IJ401" s="7"/>
      <c r="IK401" s="7"/>
      <c r="IL401" s="7"/>
      <c r="IM401" s="7"/>
      <c r="IN401" s="7"/>
      <c r="IO401" s="7"/>
      <c r="IP401" s="7"/>
      <c r="IQ401" s="7"/>
      <c r="IR401" s="7"/>
      <c r="IS401" s="7"/>
      <c r="IT401" s="7"/>
      <c r="IU401" s="7"/>
      <c r="IV401" s="7"/>
      <c r="IW401" s="7"/>
      <c r="IX401" s="7"/>
      <c r="IY401" s="7"/>
      <c r="IZ401" s="7"/>
      <c r="JA401" s="7"/>
      <c r="JB401" s="7"/>
      <c r="JC401" s="7"/>
      <c r="JD401" s="7"/>
      <c r="JE401" s="7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5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7"/>
      <c r="EQ402" s="7"/>
      <c r="ER402" s="7"/>
      <c r="ES402" s="88"/>
      <c r="ET402" s="7"/>
      <c r="EU402" s="7"/>
      <c r="EV402" s="7"/>
      <c r="EW402" s="7"/>
      <c r="EX402" s="7"/>
      <c r="EY402" s="7"/>
      <c r="EZ402" s="7"/>
      <c r="FA402" s="7"/>
      <c r="FB402" s="7"/>
      <c r="FC402" s="7"/>
      <c r="FD402" s="7"/>
      <c r="FE402" s="7"/>
      <c r="FF402" s="7"/>
      <c r="FG402" s="7"/>
      <c r="FH402" s="2"/>
      <c r="FI402" s="2"/>
      <c r="FJ402" s="2"/>
      <c r="FK402" s="2"/>
      <c r="FL402" s="2"/>
      <c r="FM402" s="2"/>
      <c r="FN402" s="7"/>
      <c r="FO402" s="7"/>
      <c r="FP402" s="7"/>
      <c r="FQ402" s="88"/>
      <c r="FR402" s="7"/>
      <c r="FS402" s="7"/>
      <c r="FT402" s="7"/>
      <c r="FU402" s="7"/>
      <c r="FV402" s="7"/>
      <c r="FW402" s="7"/>
      <c r="FX402" s="7"/>
      <c r="FY402" s="7"/>
      <c r="FZ402" s="7"/>
      <c r="GA402" s="7"/>
      <c r="GB402" s="7"/>
      <c r="GC402" s="7"/>
      <c r="GD402" s="7"/>
      <c r="GE402" s="7"/>
      <c r="GF402" s="7"/>
      <c r="GG402" s="7"/>
      <c r="GH402" s="7"/>
      <c r="GI402" s="7"/>
      <c r="GJ402" s="7"/>
      <c r="GK402" s="7"/>
      <c r="GL402" s="7"/>
      <c r="GM402" s="7"/>
      <c r="GN402" s="7"/>
      <c r="GO402" s="7"/>
      <c r="GP402" s="7"/>
      <c r="GQ402" s="7"/>
      <c r="GR402" s="7"/>
      <c r="GS402" s="7"/>
      <c r="GT402" s="7"/>
      <c r="GU402" s="7"/>
      <c r="GV402" s="7"/>
      <c r="GW402" s="7"/>
      <c r="GX402" s="7"/>
      <c r="GY402" s="7"/>
      <c r="GZ402" s="7"/>
      <c r="HA402" s="7"/>
      <c r="HB402" s="7"/>
      <c r="HC402" s="7"/>
      <c r="HD402" s="7"/>
      <c r="HE402" s="7"/>
      <c r="HF402" s="7"/>
      <c r="HG402" s="7"/>
      <c r="HH402" s="7"/>
      <c r="HI402" s="7"/>
      <c r="HJ402" s="7"/>
      <c r="HK402" s="7"/>
      <c r="HL402" s="7"/>
      <c r="HM402" s="7"/>
      <c r="HN402" s="7"/>
      <c r="HO402" s="7"/>
      <c r="HP402" s="7"/>
      <c r="HQ402" s="7"/>
      <c r="HR402" s="7"/>
      <c r="HS402" s="7"/>
      <c r="HT402" s="7"/>
      <c r="HU402" s="7"/>
      <c r="HV402" s="7"/>
      <c r="HW402" s="7"/>
      <c r="HX402" s="7"/>
      <c r="HY402" s="7"/>
      <c r="HZ402" s="7"/>
      <c r="IA402" s="7"/>
      <c r="IB402" s="7"/>
      <c r="IC402" s="7"/>
      <c r="ID402" s="7"/>
      <c r="IE402" s="7"/>
      <c r="IF402" s="7"/>
      <c r="IG402" s="7"/>
      <c r="IH402" s="7"/>
      <c r="II402" s="7"/>
      <c r="IJ402" s="7"/>
      <c r="IK402" s="7"/>
      <c r="IL402" s="7"/>
      <c r="IM402" s="7"/>
      <c r="IN402" s="7"/>
      <c r="IO402" s="7"/>
      <c r="IP402" s="7"/>
      <c r="IQ402" s="7"/>
      <c r="IR402" s="7"/>
      <c r="IS402" s="7"/>
      <c r="IT402" s="7"/>
      <c r="IU402" s="7"/>
      <c r="IV402" s="7"/>
      <c r="IW402" s="7"/>
      <c r="IX402" s="7"/>
      <c r="IY402" s="7"/>
      <c r="IZ402" s="7"/>
      <c r="JA402" s="7"/>
      <c r="JB402" s="7"/>
      <c r="JC402" s="7"/>
      <c r="JD402" s="7"/>
      <c r="JE402" s="7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5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7"/>
      <c r="EQ403" s="7"/>
      <c r="ER403" s="7"/>
      <c r="ES403" s="88"/>
      <c r="ET403" s="7"/>
      <c r="EU403" s="7"/>
      <c r="EV403" s="7"/>
      <c r="EW403" s="7"/>
      <c r="EX403" s="7"/>
      <c r="EY403" s="7"/>
      <c r="EZ403" s="7"/>
      <c r="FA403" s="7"/>
      <c r="FB403" s="7"/>
      <c r="FC403" s="7"/>
      <c r="FD403" s="7"/>
      <c r="FE403" s="7"/>
      <c r="FF403" s="7"/>
      <c r="FG403" s="7"/>
      <c r="FH403" s="2"/>
      <c r="FI403" s="2"/>
      <c r="FJ403" s="2"/>
      <c r="FK403" s="2"/>
      <c r="FL403" s="2"/>
      <c r="FM403" s="2"/>
      <c r="FN403" s="7"/>
      <c r="FO403" s="7"/>
      <c r="FP403" s="7"/>
      <c r="FQ403" s="88"/>
      <c r="FR403" s="7"/>
      <c r="FS403" s="7"/>
      <c r="FT403" s="7"/>
      <c r="FU403" s="7"/>
      <c r="FV403" s="7"/>
      <c r="FW403" s="7"/>
      <c r="FX403" s="7"/>
      <c r="FY403" s="7"/>
      <c r="FZ403" s="7"/>
      <c r="GA403" s="7"/>
      <c r="GB403" s="7"/>
      <c r="GC403" s="7"/>
      <c r="GD403" s="7"/>
      <c r="GE403" s="7"/>
      <c r="GF403" s="7"/>
      <c r="GG403" s="7"/>
      <c r="GH403" s="7"/>
      <c r="GI403" s="7"/>
      <c r="GJ403" s="7"/>
      <c r="GK403" s="7"/>
      <c r="GL403" s="7"/>
      <c r="GM403" s="7"/>
      <c r="GN403" s="7"/>
      <c r="GO403" s="7"/>
      <c r="GP403" s="7"/>
      <c r="GQ403" s="7"/>
      <c r="GR403" s="7"/>
      <c r="GS403" s="7"/>
      <c r="GT403" s="7"/>
      <c r="GU403" s="7"/>
      <c r="GV403" s="7"/>
      <c r="GW403" s="7"/>
      <c r="GX403" s="7"/>
      <c r="GY403" s="7"/>
      <c r="GZ403" s="7"/>
      <c r="HA403" s="7"/>
      <c r="HB403" s="7"/>
      <c r="HC403" s="7"/>
      <c r="HD403" s="7"/>
      <c r="HE403" s="7"/>
      <c r="HF403" s="7"/>
      <c r="HG403" s="7"/>
      <c r="HH403" s="7"/>
      <c r="HI403" s="7"/>
      <c r="HJ403" s="7"/>
      <c r="HK403" s="7"/>
      <c r="HL403" s="7"/>
      <c r="HM403" s="7"/>
      <c r="HN403" s="7"/>
      <c r="HO403" s="7"/>
      <c r="HP403" s="7"/>
      <c r="HQ403" s="7"/>
      <c r="HR403" s="7"/>
      <c r="HS403" s="7"/>
      <c r="HT403" s="7"/>
      <c r="HU403" s="7"/>
      <c r="HV403" s="7"/>
      <c r="HW403" s="7"/>
      <c r="HX403" s="7"/>
      <c r="HY403" s="7"/>
      <c r="HZ403" s="7"/>
      <c r="IA403" s="7"/>
      <c r="IB403" s="7"/>
      <c r="IC403" s="7"/>
      <c r="ID403" s="7"/>
      <c r="IE403" s="7"/>
      <c r="IF403" s="7"/>
      <c r="IG403" s="7"/>
      <c r="IH403" s="7"/>
      <c r="II403" s="7"/>
      <c r="IJ403" s="7"/>
      <c r="IK403" s="7"/>
      <c r="IL403" s="7"/>
      <c r="IM403" s="7"/>
      <c r="IN403" s="7"/>
      <c r="IO403" s="7"/>
      <c r="IP403" s="7"/>
      <c r="IQ403" s="7"/>
      <c r="IR403" s="7"/>
      <c r="IS403" s="7"/>
      <c r="IT403" s="7"/>
      <c r="IU403" s="7"/>
      <c r="IV403" s="7"/>
      <c r="IW403" s="7"/>
      <c r="IX403" s="7"/>
      <c r="IY403" s="7"/>
      <c r="IZ403" s="7"/>
      <c r="JA403" s="7"/>
      <c r="JB403" s="7"/>
      <c r="JC403" s="7"/>
      <c r="JD403" s="7"/>
      <c r="JE403" s="7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5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7"/>
      <c r="EQ404" s="7"/>
      <c r="ER404" s="7"/>
      <c r="ES404" s="88"/>
      <c r="ET404" s="7"/>
      <c r="EU404" s="7"/>
      <c r="EV404" s="7"/>
      <c r="EW404" s="7"/>
      <c r="EX404" s="7"/>
      <c r="EY404" s="7"/>
      <c r="EZ404" s="7"/>
      <c r="FA404" s="7"/>
      <c r="FB404" s="7"/>
      <c r="FC404" s="7"/>
      <c r="FD404" s="7"/>
      <c r="FE404" s="7"/>
      <c r="FF404" s="7"/>
      <c r="FG404" s="7"/>
      <c r="FH404" s="2"/>
      <c r="FI404" s="2"/>
      <c r="FJ404" s="2"/>
      <c r="FK404" s="2"/>
      <c r="FL404" s="2"/>
      <c r="FM404" s="2"/>
      <c r="FN404" s="7"/>
      <c r="FO404" s="7"/>
      <c r="FP404" s="7"/>
      <c r="FQ404" s="88"/>
      <c r="FR404" s="7"/>
      <c r="FS404" s="7"/>
      <c r="FT404" s="7"/>
      <c r="FU404" s="7"/>
      <c r="FV404" s="7"/>
      <c r="FW404" s="7"/>
      <c r="FX404" s="7"/>
      <c r="FY404" s="7"/>
      <c r="FZ404" s="7"/>
      <c r="GA404" s="7"/>
      <c r="GB404" s="7"/>
      <c r="GC404" s="7"/>
      <c r="GD404" s="7"/>
      <c r="GE404" s="7"/>
      <c r="GF404" s="7"/>
      <c r="GG404" s="7"/>
      <c r="GH404" s="7"/>
      <c r="GI404" s="7"/>
      <c r="GJ404" s="7"/>
      <c r="GK404" s="7"/>
      <c r="GL404" s="7"/>
      <c r="GM404" s="7"/>
      <c r="GN404" s="7"/>
      <c r="GO404" s="7"/>
      <c r="GP404" s="7"/>
      <c r="GQ404" s="7"/>
      <c r="GR404" s="7"/>
      <c r="GS404" s="7"/>
      <c r="GT404" s="7"/>
      <c r="GU404" s="7"/>
      <c r="GV404" s="7"/>
      <c r="GW404" s="7"/>
      <c r="GX404" s="7"/>
      <c r="GY404" s="7"/>
      <c r="GZ404" s="7"/>
      <c r="HA404" s="7"/>
      <c r="HB404" s="7"/>
      <c r="HC404" s="7"/>
      <c r="HD404" s="7"/>
      <c r="HE404" s="7"/>
      <c r="HF404" s="7"/>
      <c r="HG404" s="7"/>
      <c r="HH404" s="7"/>
      <c r="HI404" s="7"/>
      <c r="HJ404" s="7"/>
      <c r="HK404" s="7"/>
      <c r="HL404" s="7"/>
      <c r="HM404" s="7"/>
      <c r="HN404" s="7"/>
      <c r="HO404" s="7"/>
      <c r="HP404" s="7"/>
      <c r="HQ404" s="7"/>
      <c r="HR404" s="7"/>
      <c r="HS404" s="7"/>
      <c r="HT404" s="7"/>
      <c r="HU404" s="7"/>
      <c r="HV404" s="7"/>
      <c r="HW404" s="7"/>
      <c r="HX404" s="7"/>
      <c r="HY404" s="7"/>
      <c r="HZ404" s="7"/>
      <c r="IA404" s="7"/>
      <c r="IB404" s="7"/>
      <c r="IC404" s="7"/>
      <c r="ID404" s="7"/>
      <c r="IE404" s="7"/>
      <c r="IF404" s="7"/>
      <c r="IG404" s="7"/>
      <c r="IH404" s="7"/>
      <c r="II404" s="7"/>
      <c r="IJ404" s="7"/>
      <c r="IK404" s="7"/>
      <c r="IL404" s="7"/>
      <c r="IM404" s="7"/>
      <c r="IN404" s="7"/>
      <c r="IO404" s="7"/>
      <c r="IP404" s="7"/>
      <c r="IQ404" s="7"/>
      <c r="IR404" s="7"/>
      <c r="IS404" s="7"/>
      <c r="IT404" s="7"/>
      <c r="IU404" s="7"/>
      <c r="IV404" s="7"/>
      <c r="IW404" s="7"/>
      <c r="IX404" s="7"/>
      <c r="IY404" s="7"/>
      <c r="IZ404" s="7"/>
      <c r="JA404" s="7"/>
      <c r="JB404" s="7"/>
      <c r="JC404" s="7"/>
      <c r="JD404" s="7"/>
      <c r="JE404" s="7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5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7"/>
      <c r="EQ405" s="7"/>
      <c r="ER405" s="7"/>
      <c r="ES405" s="88"/>
      <c r="ET405" s="7"/>
      <c r="EU405" s="7"/>
      <c r="EV405" s="7"/>
      <c r="EW405" s="7"/>
      <c r="EX405" s="7"/>
      <c r="EY405" s="7"/>
      <c r="EZ405" s="7"/>
      <c r="FA405" s="7"/>
      <c r="FB405" s="7"/>
      <c r="FC405" s="7"/>
      <c r="FD405" s="7"/>
      <c r="FE405" s="7"/>
      <c r="FF405" s="7"/>
      <c r="FG405" s="7"/>
      <c r="FH405" s="2"/>
      <c r="FI405" s="2"/>
      <c r="FJ405" s="2"/>
      <c r="FK405" s="2"/>
      <c r="FL405" s="2"/>
      <c r="FM405" s="2"/>
      <c r="FN405" s="7"/>
      <c r="FO405" s="7"/>
      <c r="FP405" s="7"/>
      <c r="FQ405" s="88"/>
      <c r="FR405" s="7"/>
      <c r="FS405" s="7"/>
      <c r="FT405" s="7"/>
      <c r="FU405" s="7"/>
      <c r="FV405" s="7"/>
      <c r="FW405" s="7"/>
      <c r="FX405" s="7"/>
      <c r="FY405" s="7"/>
      <c r="FZ405" s="7"/>
      <c r="GA405" s="7"/>
      <c r="GB405" s="7"/>
      <c r="GC405" s="7"/>
      <c r="GD405" s="7"/>
      <c r="GE405" s="7"/>
      <c r="GF405" s="7"/>
      <c r="GG405" s="7"/>
      <c r="GH405" s="7"/>
      <c r="GI405" s="7"/>
      <c r="GJ405" s="7"/>
      <c r="GK405" s="7"/>
      <c r="GL405" s="7"/>
      <c r="GM405" s="7"/>
      <c r="GN405" s="7"/>
      <c r="GO405" s="7"/>
      <c r="GP405" s="7"/>
      <c r="GQ405" s="7"/>
      <c r="GR405" s="7"/>
      <c r="GS405" s="7"/>
      <c r="GT405" s="7"/>
      <c r="GU405" s="7"/>
      <c r="GV405" s="7"/>
      <c r="GW405" s="7"/>
      <c r="GX405" s="7"/>
      <c r="GY405" s="7"/>
      <c r="GZ405" s="7"/>
      <c r="HA405" s="7"/>
      <c r="HB405" s="7"/>
      <c r="HC405" s="7"/>
      <c r="HD405" s="7"/>
      <c r="HE405" s="7"/>
      <c r="HF405" s="7"/>
      <c r="HG405" s="7"/>
      <c r="HH405" s="7"/>
      <c r="HI405" s="7"/>
      <c r="HJ405" s="7"/>
      <c r="HK405" s="7"/>
      <c r="HL405" s="7"/>
      <c r="HM405" s="7"/>
      <c r="HN405" s="7"/>
      <c r="HO405" s="7"/>
      <c r="HP405" s="7"/>
      <c r="HQ405" s="7"/>
      <c r="HR405" s="7"/>
      <c r="HS405" s="7"/>
      <c r="HT405" s="7"/>
      <c r="HU405" s="7"/>
      <c r="HV405" s="7"/>
      <c r="HW405" s="7"/>
      <c r="HX405" s="7"/>
      <c r="HY405" s="7"/>
      <c r="HZ405" s="7"/>
      <c r="IA405" s="7"/>
      <c r="IB405" s="7"/>
      <c r="IC405" s="7"/>
      <c r="ID405" s="7"/>
      <c r="IE405" s="7"/>
      <c r="IF405" s="7"/>
      <c r="IG405" s="7"/>
      <c r="IH405" s="7"/>
      <c r="II405" s="7"/>
      <c r="IJ405" s="7"/>
      <c r="IK405" s="7"/>
      <c r="IL405" s="7"/>
      <c r="IM405" s="7"/>
      <c r="IN405" s="7"/>
      <c r="IO405" s="7"/>
      <c r="IP405" s="7"/>
      <c r="IQ405" s="7"/>
      <c r="IR405" s="7"/>
      <c r="IS405" s="7"/>
      <c r="IT405" s="7"/>
      <c r="IU405" s="7"/>
      <c r="IV405" s="7"/>
      <c r="IW405" s="7"/>
      <c r="IX405" s="7"/>
      <c r="IY405" s="7"/>
      <c r="IZ405" s="7"/>
      <c r="JA405" s="7"/>
      <c r="JB405" s="7"/>
      <c r="JC405" s="7"/>
      <c r="JD405" s="7"/>
      <c r="JE405" s="7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5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7"/>
      <c r="EQ406" s="7"/>
      <c r="ER406" s="7"/>
      <c r="ES406" s="88"/>
      <c r="ET406" s="7"/>
      <c r="EU406" s="7"/>
      <c r="EV406" s="7"/>
      <c r="EW406" s="7"/>
      <c r="EX406" s="7"/>
      <c r="EY406" s="7"/>
      <c r="EZ406" s="7"/>
      <c r="FA406" s="7"/>
      <c r="FB406" s="7"/>
      <c r="FC406" s="7"/>
      <c r="FD406" s="7"/>
      <c r="FE406" s="7"/>
      <c r="FF406" s="7"/>
      <c r="FG406" s="7"/>
      <c r="FH406" s="2"/>
      <c r="FI406" s="2"/>
      <c r="FJ406" s="2"/>
      <c r="FK406" s="2"/>
      <c r="FL406" s="2"/>
      <c r="FM406" s="2"/>
      <c r="FN406" s="7"/>
      <c r="FO406" s="7"/>
      <c r="FP406" s="7"/>
      <c r="FQ406" s="88"/>
      <c r="FR406" s="7"/>
      <c r="FS406" s="7"/>
      <c r="FT406" s="7"/>
      <c r="FU406" s="7"/>
      <c r="FV406" s="7"/>
      <c r="FW406" s="7"/>
      <c r="FX406" s="7"/>
      <c r="FY406" s="7"/>
      <c r="FZ406" s="7"/>
      <c r="GA406" s="7"/>
      <c r="GB406" s="7"/>
      <c r="GC406" s="7"/>
      <c r="GD406" s="7"/>
      <c r="GE406" s="7"/>
      <c r="GF406" s="7"/>
      <c r="GG406" s="7"/>
      <c r="GH406" s="7"/>
      <c r="GI406" s="7"/>
      <c r="GJ406" s="7"/>
      <c r="GK406" s="7"/>
      <c r="GL406" s="7"/>
      <c r="GM406" s="7"/>
      <c r="GN406" s="7"/>
      <c r="GO406" s="7"/>
      <c r="GP406" s="7"/>
      <c r="GQ406" s="7"/>
      <c r="GR406" s="7"/>
      <c r="GS406" s="7"/>
      <c r="GT406" s="7"/>
      <c r="GU406" s="7"/>
      <c r="GV406" s="7"/>
      <c r="GW406" s="7"/>
      <c r="GX406" s="7"/>
      <c r="GY406" s="7"/>
      <c r="GZ406" s="7"/>
      <c r="HA406" s="7"/>
      <c r="HB406" s="7"/>
      <c r="HC406" s="7"/>
      <c r="HD406" s="7"/>
      <c r="HE406" s="7"/>
      <c r="HF406" s="7"/>
      <c r="HG406" s="7"/>
      <c r="HH406" s="7"/>
      <c r="HI406" s="7"/>
      <c r="HJ406" s="7"/>
      <c r="HK406" s="7"/>
      <c r="HL406" s="7"/>
      <c r="HM406" s="7"/>
      <c r="HN406" s="7"/>
      <c r="HO406" s="7"/>
      <c r="HP406" s="7"/>
      <c r="HQ406" s="7"/>
      <c r="HR406" s="7"/>
      <c r="HS406" s="7"/>
      <c r="HT406" s="7"/>
      <c r="HU406" s="7"/>
      <c r="HV406" s="7"/>
      <c r="HW406" s="7"/>
      <c r="HX406" s="7"/>
      <c r="HY406" s="7"/>
      <c r="HZ406" s="7"/>
      <c r="IA406" s="7"/>
      <c r="IB406" s="7"/>
      <c r="IC406" s="7"/>
      <c r="ID406" s="7"/>
      <c r="IE406" s="7"/>
      <c r="IF406" s="7"/>
      <c r="IG406" s="7"/>
      <c r="IH406" s="7"/>
      <c r="II406" s="7"/>
      <c r="IJ406" s="7"/>
      <c r="IK406" s="7"/>
      <c r="IL406" s="7"/>
      <c r="IM406" s="7"/>
      <c r="IN406" s="7"/>
      <c r="IO406" s="7"/>
      <c r="IP406" s="7"/>
      <c r="IQ406" s="7"/>
      <c r="IR406" s="7"/>
      <c r="IS406" s="7"/>
      <c r="IT406" s="7"/>
      <c r="IU406" s="7"/>
      <c r="IV406" s="7"/>
      <c r="IW406" s="7"/>
      <c r="IX406" s="7"/>
      <c r="IY406" s="7"/>
      <c r="IZ406" s="7"/>
      <c r="JA406" s="7"/>
      <c r="JB406" s="7"/>
      <c r="JC406" s="7"/>
      <c r="JD406" s="7"/>
      <c r="JE406" s="7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5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7"/>
      <c r="EQ407" s="7"/>
      <c r="ER407" s="7"/>
      <c r="ES407" s="88"/>
      <c r="ET407" s="7"/>
      <c r="EU407" s="7"/>
      <c r="EV407" s="7"/>
      <c r="EW407" s="7"/>
      <c r="EX407" s="7"/>
      <c r="EY407" s="7"/>
      <c r="EZ407" s="7"/>
      <c r="FA407" s="7"/>
      <c r="FB407" s="7"/>
      <c r="FC407" s="7"/>
      <c r="FD407" s="7"/>
      <c r="FE407" s="7"/>
      <c r="FF407" s="7"/>
      <c r="FG407" s="7"/>
      <c r="FH407" s="2"/>
      <c r="FI407" s="2"/>
      <c r="FJ407" s="2"/>
      <c r="FK407" s="2"/>
      <c r="FL407" s="2"/>
      <c r="FM407" s="2"/>
      <c r="FN407" s="7"/>
      <c r="FO407" s="7"/>
      <c r="FP407" s="7"/>
      <c r="FQ407" s="88"/>
      <c r="FR407" s="7"/>
      <c r="FS407" s="7"/>
      <c r="FT407" s="7"/>
      <c r="FU407" s="7"/>
      <c r="FV407" s="7"/>
      <c r="FW407" s="7"/>
      <c r="FX407" s="7"/>
      <c r="FY407" s="7"/>
      <c r="FZ407" s="7"/>
      <c r="GA407" s="7"/>
      <c r="GB407" s="7"/>
      <c r="GC407" s="7"/>
      <c r="GD407" s="7"/>
      <c r="GE407" s="7"/>
      <c r="GF407" s="7"/>
      <c r="GG407" s="7"/>
      <c r="GH407" s="7"/>
      <c r="GI407" s="7"/>
      <c r="GJ407" s="7"/>
      <c r="GK407" s="7"/>
      <c r="GL407" s="7"/>
      <c r="GM407" s="7"/>
      <c r="GN407" s="7"/>
      <c r="GO407" s="7"/>
      <c r="GP407" s="7"/>
      <c r="GQ407" s="7"/>
      <c r="GR407" s="7"/>
      <c r="GS407" s="7"/>
      <c r="GT407" s="7"/>
      <c r="GU407" s="7"/>
      <c r="GV407" s="7"/>
      <c r="GW407" s="7"/>
      <c r="GX407" s="7"/>
      <c r="GY407" s="7"/>
      <c r="GZ407" s="7"/>
      <c r="HA407" s="7"/>
      <c r="HB407" s="7"/>
      <c r="HC407" s="7"/>
      <c r="HD407" s="7"/>
      <c r="HE407" s="7"/>
      <c r="HF407" s="7"/>
      <c r="HG407" s="7"/>
      <c r="HH407" s="7"/>
      <c r="HI407" s="7"/>
      <c r="HJ407" s="7"/>
      <c r="HK407" s="7"/>
      <c r="HL407" s="7"/>
      <c r="HM407" s="7"/>
      <c r="HN407" s="7"/>
      <c r="HO407" s="7"/>
      <c r="HP407" s="7"/>
      <c r="HQ407" s="7"/>
      <c r="HR407" s="7"/>
      <c r="HS407" s="7"/>
      <c r="HT407" s="7"/>
      <c r="HU407" s="7"/>
      <c r="HV407" s="7"/>
      <c r="HW407" s="7"/>
      <c r="HX407" s="7"/>
      <c r="HY407" s="7"/>
      <c r="HZ407" s="7"/>
      <c r="IA407" s="7"/>
      <c r="IB407" s="7"/>
      <c r="IC407" s="7"/>
      <c r="ID407" s="7"/>
      <c r="IE407" s="7"/>
      <c r="IF407" s="7"/>
      <c r="IG407" s="7"/>
      <c r="IH407" s="7"/>
      <c r="II407" s="7"/>
      <c r="IJ407" s="7"/>
      <c r="IK407" s="7"/>
      <c r="IL407" s="7"/>
      <c r="IM407" s="7"/>
      <c r="IN407" s="7"/>
      <c r="IO407" s="7"/>
      <c r="IP407" s="7"/>
      <c r="IQ407" s="7"/>
      <c r="IR407" s="7"/>
      <c r="IS407" s="7"/>
      <c r="IT407" s="7"/>
      <c r="IU407" s="7"/>
      <c r="IV407" s="7"/>
      <c r="IW407" s="7"/>
      <c r="IX407" s="7"/>
      <c r="IY407" s="7"/>
      <c r="IZ407" s="7"/>
      <c r="JA407" s="7"/>
      <c r="JB407" s="7"/>
      <c r="JC407" s="7"/>
      <c r="JD407" s="7"/>
      <c r="JE407" s="7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5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7"/>
      <c r="EQ408" s="7"/>
      <c r="ER408" s="7"/>
      <c r="ES408" s="88"/>
      <c r="ET408" s="7"/>
      <c r="EU408" s="7"/>
      <c r="EV408" s="7"/>
      <c r="EW408" s="7"/>
      <c r="EX408" s="7"/>
      <c r="EY408" s="7"/>
      <c r="EZ408" s="7"/>
      <c r="FA408" s="7"/>
      <c r="FB408" s="7"/>
      <c r="FC408" s="7"/>
      <c r="FD408" s="7"/>
      <c r="FE408" s="7"/>
      <c r="FF408" s="7"/>
      <c r="FG408" s="7"/>
      <c r="FH408" s="2"/>
      <c r="FI408" s="2"/>
      <c r="FJ408" s="2"/>
      <c r="FK408" s="2"/>
      <c r="FL408" s="2"/>
      <c r="FM408" s="2"/>
      <c r="FN408" s="7"/>
      <c r="FO408" s="7"/>
      <c r="FP408" s="7"/>
      <c r="FQ408" s="88"/>
      <c r="FR408" s="7"/>
      <c r="FS408" s="7"/>
      <c r="FT408" s="7"/>
      <c r="FU408" s="7"/>
      <c r="FV408" s="7"/>
      <c r="FW408" s="7"/>
      <c r="FX408" s="7"/>
      <c r="FY408" s="7"/>
      <c r="FZ408" s="7"/>
      <c r="GA408" s="7"/>
      <c r="GB408" s="7"/>
      <c r="GC408" s="7"/>
      <c r="GD408" s="7"/>
      <c r="GE408" s="7"/>
      <c r="GF408" s="7"/>
      <c r="GG408" s="7"/>
      <c r="GH408" s="7"/>
      <c r="GI408" s="7"/>
      <c r="GJ408" s="7"/>
      <c r="GK408" s="7"/>
      <c r="GL408" s="7"/>
      <c r="GM408" s="7"/>
      <c r="GN408" s="7"/>
      <c r="GO408" s="7"/>
      <c r="GP408" s="7"/>
      <c r="GQ408" s="7"/>
      <c r="GR408" s="7"/>
      <c r="GS408" s="7"/>
      <c r="GT408" s="7"/>
      <c r="GU408" s="7"/>
      <c r="GV408" s="7"/>
      <c r="GW408" s="7"/>
      <c r="GX408" s="7"/>
      <c r="GY408" s="7"/>
      <c r="GZ408" s="7"/>
      <c r="HA408" s="7"/>
      <c r="HB408" s="7"/>
      <c r="HC408" s="7"/>
      <c r="HD408" s="7"/>
      <c r="HE408" s="7"/>
      <c r="HF408" s="7"/>
      <c r="HG408" s="7"/>
      <c r="HH408" s="7"/>
      <c r="HI408" s="7"/>
      <c r="HJ408" s="7"/>
      <c r="HK408" s="7"/>
      <c r="HL408" s="7"/>
      <c r="HM408" s="7"/>
      <c r="HN408" s="7"/>
      <c r="HO408" s="7"/>
      <c r="HP408" s="7"/>
      <c r="HQ408" s="7"/>
      <c r="HR408" s="7"/>
      <c r="HS408" s="7"/>
      <c r="HT408" s="7"/>
      <c r="HU408" s="7"/>
      <c r="HV408" s="7"/>
      <c r="HW408" s="7"/>
      <c r="HX408" s="7"/>
      <c r="HY408" s="7"/>
      <c r="HZ408" s="7"/>
      <c r="IA408" s="7"/>
      <c r="IB408" s="7"/>
      <c r="IC408" s="7"/>
      <c r="ID408" s="7"/>
      <c r="IE408" s="7"/>
      <c r="IF408" s="7"/>
      <c r="IG408" s="7"/>
      <c r="IH408" s="7"/>
      <c r="II408" s="7"/>
      <c r="IJ408" s="7"/>
      <c r="IK408" s="7"/>
      <c r="IL408" s="7"/>
      <c r="IM408" s="7"/>
      <c r="IN408" s="7"/>
      <c r="IO408" s="7"/>
      <c r="IP408" s="7"/>
      <c r="IQ408" s="7"/>
      <c r="IR408" s="7"/>
      <c r="IS408" s="7"/>
      <c r="IT408" s="7"/>
      <c r="IU408" s="7"/>
      <c r="IV408" s="7"/>
      <c r="IW408" s="7"/>
      <c r="IX408" s="7"/>
      <c r="IY408" s="7"/>
      <c r="IZ408" s="7"/>
      <c r="JA408" s="7"/>
      <c r="JB408" s="7"/>
      <c r="JC408" s="7"/>
      <c r="JD408" s="7"/>
      <c r="JE408" s="7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5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7"/>
      <c r="EQ409" s="7"/>
      <c r="ER409" s="7"/>
      <c r="ES409" s="88"/>
      <c r="ET409" s="7"/>
      <c r="EU409" s="7"/>
      <c r="EV409" s="7"/>
      <c r="EW409" s="7"/>
      <c r="EX409" s="7"/>
      <c r="EY409" s="7"/>
      <c r="EZ409" s="7"/>
      <c r="FA409" s="7"/>
      <c r="FB409" s="7"/>
      <c r="FC409" s="7"/>
      <c r="FD409" s="7"/>
      <c r="FE409" s="7"/>
      <c r="FF409" s="7"/>
      <c r="FG409" s="7"/>
      <c r="FH409" s="2"/>
      <c r="FI409" s="2"/>
      <c r="FJ409" s="2"/>
      <c r="FK409" s="2"/>
      <c r="FL409" s="2"/>
      <c r="FM409" s="2"/>
      <c r="FN409" s="7"/>
      <c r="FO409" s="7"/>
      <c r="FP409" s="7"/>
      <c r="FQ409" s="88"/>
      <c r="FR409" s="7"/>
      <c r="FS409" s="7"/>
      <c r="FT409" s="7"/>
      <c r="FU409" s="7"/>
      <c r="FV409" s="7"/>
      <c r="FW409" s="7"/>
      <c r="FX409" s="7"/>
      <c r="FY409" s="7"/>
      <c r="FZ409" s="7"/>
      <c r="GA409" s="7"/>
      <c r="GB409" s="7"/>
      <c r="GC409" s="7"/>
      <c r="GD409" s="7"/>
      <c r="GE409" s="7"/>
      <c r="GF409" s="7"/>
      <c r="GG409" s="7"/>
      <c r="GH409" s="7"/>
      <c r="GI409" s="7"/>
      <c r="GJ409" s="7"/>
      <c r="GK409" s="7"/>
      <c r="GL409" s="7"/>
      <c r="GM409" s="7"/>
      <c r="GN409" s="7"/>
      <c r="GO409" s="7"/>
      <c r="GP409" s="7"/>
      <c r="GQ409" s="7"/>
      <c r="GR409" s="7"/>
      <c r="GS409" s="7"/>
      <c r="GT409" s="7"/>
      <c r="GU409" s="7"/>
      <c r="GV409" s="7"/>
      <c r="GW409" s="7"/>
      <c r="GX409" s="7"/>
      <c r="GY409" s="7"/>
      <c r="GZ409" s="7"/>
      <c r="HA409" s="7"/>
      <c r="HB409" s="7"/>
      <c r="HC409" s="7"/>
      <c r="HD409" s="7"/>
      <c r="HE409" s="7"/>
      <c r="HF409" s="7"/>
      <c r="HG409" s="7"/>
      <c r="HH409" s="7"/>
      <c r="HI409" s="7"/>
      <c r="HJ409" s="7"/>
      <c r="HK409" s="7"/>
      <c r="HL409" s="7"/>
      <c r="HM409" s="7"/>
      <c r="HN409" s="7"/>
      <c r="HO409" s="7"/>
      <c r="HP409" s="7"/>
      <c r="HQ409" s="7"/>
      <c r="HR409" s="7"/>
      <c r="HS409" s="7"/>
      <c r="HT409" s="7"/>
      <c r="HU409" s="7"/>
      <c r="HV409" s="7"/>
      <c r="HW409" s="7"/>
      <c r="HX409" s="7"/>
      <c r="HY409" s="7"/>
      <c r="HZ409" s="7"/>
      <c r="IA409" s="7"/>
      <c r="IB409" s="7"/>
      <c r="IC409" s="7"/>
      <c r="ID409" s="7"/>
      <c r="IE409" s="7"/>
      <c r="IF409" s="7"/>
      <c r="IG409" s="7"/>
      <c r="IH409" s="7"/>
      <c r="II409" s="7"/>
      <c r="IJ409" s="7"/>
      <c r="IK409" s="7"/>
      <c r="IL409" s="7"/>
      <c r="IM409" s="7"/>
      <c r="IN409" s="7"/>
      <c r="IO409" s="7"/>
      <c r="IP409" s="7"/>
      <c r="IQ409" s="7"/>
      <c r="IR409" s="7"/>
      <c r="IS409" s="7"/>
      <c r="IT409" s="7"/>
      <c r="IU409" s="7"/>
      <c r="IV409" s="7"/>
      <c r="IW409" s="7"/>
      <c r="IX409" s="7"/>
      <c r="IY409" s="7"/>
      <c r="IZ409" s="7"/>
      <c r="JA409" s="7"/>
      <c r="JB409" s="7"/>
      <c r="JC409" s="7"/>
      <c r="JD409" s="7"/>
      <c r="JE409" s="7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5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7"/>
      <c r="EQ410" s="7"/>
      <c r="ER410" s="7"/>
      <c r="ES410" s="88"/>
      <c r="ET410" s="7"/>
      <c r="EU410" s="7"/>
      <c r="EV410" s="7"/>
      <c r="EW410" s="7"/>
      <c r="EX410" s="7"/>
      <c r="EY410" s="7"/>
      <c r="EZ410" s="7"/>
      <c r="FA410" s="7"/>
      <c r="FB410" s="7"/>
      <c r="FC410" s="7"/>
      <c r="FD410" s="7"/>
      <c r="FE410" s="7"/>
      <c r="FF410" s="7"/>
      <c r="FG410" s="7"/>
      <c r="FH410" s="2"/>
      <c r="FI410" s="2"/>
      <c r="FJ410" s="2"/>
      <c r="FK410" s="2"/>
      <c r="FL410" s="2"/>
      <c r="FM410" s="2"/>
      <c r="FN410" s="7"/>
      <c r="FO410" s="7"/>
      <c r="FP410" s="7"/>
      <c r="FQ410" s="88"/>
      <c r="FR410" s="7"/>
      <c r="FS410" s="7"/>
      <c r="FT410" s="7"/>
      <c r="FU410" s="7"/>
      <c r="FV410" s="7"/>
      <c r="FW410" s="7"/>
      <c r="FX410" s="7"/>
      <c r="FY410" s="7"/>
      <c r="FZ410" s="7"/>
      <c r="GA410" s="7"/>
      <c r="GB410" s="7"/>
      <c r="GC410" s="7"/>
      <c r="GD410" s="7"/>
      <c r="GE410" s="7"/>
      <c r="GF410" s="7"/>
      <c r="GG410" s="7"/>
      <c r="GH410" s="7"/>
      <c r="GI410" s="7"/>
      <c r="GJ410" s="7"/>
      <c r="GK410" s="7"/>
      <c r="GL410" s="7"/>
      <c r="GM410" s="7"/>
      <c r="GN410" s="7"/>
      <c r="GO410" s="7"/>
      <c r="GP410" s="7"/>
      <c r="GQ410" s="7"/>
      <c r="GR410" s="7"/>
      <c r="GS410" s="7"/>
      <c r="GT410" s="7"/>
      <c r="GU410" s="7"/>
      <c r="GV410" s="7"/>
      <c r="GW410" s="7"/>
      <c r="GX410" s="7"/>
      <c r="GY410" s="7"/>
      <c r="GZ410" s="7"/>
      <c r="HA410" s="7"/>
      <c r="HB410" s="7"/>
      <c r="HC410" s="7"/>
      <c r="HD410" s="7"/>
      <c r="HE410" s="7"/>
      <c r="HF410" s="7"/>
      <c r="HG410" s="7"/>
      <c r="HH410" s="7"/>
      <c r="HI410" s="7"/>
      <c r="HJ410" s="7"/>
      <c r="HK410" s="7"/>
      <c r="HL410" s="7"/>
      <c r="HM410" s="7"/>
      <c r="HN410" s="7"/>
      <c r="HO410" s="7"/>
      <c r="HP410" s="7"/>
      <c r="HQ410" s="7"/>
      <c r="HR410" s="7"/>
      <c r="HS410" s="7"/>
      <c r="HT410" s="7"/>
      <c r="HU410" s="7"/>
      <c r="HV410" s="7"/>
      <c r="HW410" s="7"/>
      <c r="HX410" s="7"/>
      <c r="HY410" s="7"/>
      <c r="HZ410" s="7"/>
      <c r="IA410" s="7"/>
      <c r="IB410" s="7"/>
      <c r="IC410" s="7"/>
      <c r="ID410" s="7"/>
      <c r="IE410" s="7"/>
      <c r="IF410" s="7"/>
      <c r="IG410" s="7"/>
      <c r="IH410" s="7"/>
      <c r="II410" s="7"/>
      <c r="IJ410" s="7"/>
      <c r="IK410" s="7"/>
      <c r="IL410" s="7"/>
      <c r="IM410" s="7"/>
      <c r="IN410" s="7"/>
      <c r="IO410" s="7"/>
      <c r="IP410" s="7"/>
      <c r="IQ410" s="7"/>
      <c r="IR410" s="7"/>
      <c r="IS410" s="7"/>
      <c r="IT410" s="7"/>
      <c r="IU410" s="7"/>
      <c r="IV410" s="7"/>
      <c r="IW410" s="7"/>
      <c r="IX410" s="7"/>
      <c r="IY410" s="7"/>
      <c r="IZ410" s="7"/>
      <c r="JA410" s="7"/>
      <c r="JB410" s="7"/>
      <c r="JC410" s="7"/>
      <c r="JD410" s="7"/>
      <c r="JE410" s="7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5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7"/>
      <c r="EQ411" s="7"/>
      <c r="ER411" s="7"/>
      <c r="ES411" s="88"/>
      <c r="ET411" s="7"/>
      <c r="EU411" s="7"/>
      <c r="EV411" s="7"/>
      <c r="EW411" s="7"/>
      <c r="EX411" s="7"/>
      <c r="EY411" s="7"/>
      <c r="EZ411" s="7"/>
      <c r="FA411" s="7"/>
      <c r="FB411" s="7"/>
      <c r="FC411" s="7"/>
      <c r="FD411" s="7"/>
      <c r="FE411" s="7"/>
      <c r="FF411" s="7"/>
      <c r="FG411" s="7"/>
      <c r="FH411" s="2"/>
      <c r="FI411" s="2"/>
      <c r="FJ411" s="2"/>
      <c r="FK411" s="2"/>
      <c r="FL411" s="2"/>
      <c r="FM411" s="2"/>
      <c r="FN411" s="7"/>
      <c r="FO411" s="7"/>
      <c r="FP411" s="7"/>
      <c r="FQ411" s="88"/>
      <c r="FR411" s="7"/>
      <c r="FS411" s="7"/>
      <c r="FT411" s="7"/>
      <c r="FU411" s="7"/>
      <c r="FV411" s="7"/>
      <c r="FW411" s="7"/>
      <c r="FX411" s="7"/>
      <c r="FY411" s="7"/>
      <c r="FZ411" s="7"/>
      <c r="GA411" s="7"/>
      <c r="GB411" s="7"/>
      <c r="GC411" s="7"/>
      <c r="GD411" s="7"/>
      <c r="GE411" s="7"/>
      <c r="GF411" s="7"/>
      <c r="GG411" s="7"/>
      <c r="GH411" s="7"/>
      <c r="GI411" s="7"/>
      <c r="GJ411" s="7"/>
      <c r="GK411" s="7"/>
      <c r="GL411" s="7"/>
      <c r="GM411" s="7"/>
      <c r="GN411" s="7"/>
      <c r="GO411" s="7"/>
      <c r="GP411" s="7"/>
      <c r="GQ411" s="7"/>
      <c r="GR411" s="7"/>
      <c r="GS411" s="7"/>
      <c r="GT411" s="7"/>
      <c r="GU411" s="7"/>
      <c r="GV411" s="7"/>
      <c r="GW411" s="7"/>
      <c r="GX411" s="7"/>
      <c r="GY411" s="7"/>
      <c r="GZ411" s="7"/>
      <c r="HA411" s="7"/>
      <c r="HB411" s="7"/>
      <c r="HC411" s="7"/>
      <c r="HD411" s="7"/>
      <c r="HE411" s="7"/>
      <c r="HF411" s="7"/>
      <c r="HG411" s="7"/>
      <c r="HH411" s="7"/>
      <c r="HI411" s="7"/>
      <c r="HJ411" s="7"/>
      <c r="HK411" s="7"/>
      <c r="HL411" s="7"/>
      <c r="HM411" s="7"/>
      <c r="HN411" s="7"/>
      <c r="HO411" s="7"/>
      <c r="HP411" s="7"/>
      <c r="HQ411" s="7"/>
      <c r="HR411" s="7"/>
      <c r="HS411" s="7"/>
      <c r="HT411" s="7"/>
      <c r="HU411" s="7"/>
      <c r="HV411" s="7"/>
      <c r="HW411" s="7"/>
      <c r="HX411" s="7"/>
      <c r="HY411" s="7"/>
      <c r="HZ411" s="7"/>
      <c r="IA411" s="7"/>
      <c r="IB411" s="7"/>
      <c r="IC411" s="7"/>
      <c r="ID411" s="7"/>
      <c r="IE411" s="7"/>
      <c r="IF411" s="7"/>
      <c r="IG411" s="7"/>
      <c r="IH411" s="7"/>
      <c r="II411" s="7"/>
      <c r="IJ411" s="7"/>
      <c r="IK411" s="7"/>
      <c r="IL411" s="7"/>
      <c r="IM411" s="7"/>
      <c r="IN411" s="7"/>
      <c r="IO411" s="7"/>
      <c r="IP411" s="7"/>
      <c r="IQ411" s="7"/>
      <c r="IR411" s="7"/>
      <c r="IS411" s="7"/>
      <c r="IT411" s="7"/>
      <c r="IU411" s="7"/>
      <c r="IV411" s="7"/>
      <c r="IW411" s="7"/>
      <c r="IX411" s="7"/>
      <c r="IY411" s="7"/>
      <c r="IZ411" s="7"/>
      <c r="JA411" s="7"/>
      <c r="JB411" s="7"/>
      <c r="JC411" s="7"/>
      <c r="JD411" s="7"/>
      <c r="JE411" s="7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5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7"/>
      <c r="EQ412" s="7"/>
      <c r="ER412" s="7"/>
      <c r="ES412" s="88"/>
      <c r="ET412" s="7"/>
      <c r="EU412" s="7"/>
      <c r="EV412" s="7"/>
      <c r="EW412" s="7"/>
      <c r="EX412" s="7"/>
      <c r="EY412" s="7"/>
      <c r="EZ412" s="7"/>
      <c r="FA412" s="7"/>
      <c r="FB412" s="7"/>
      <c r="FC412" s="7"/>
      <c r="FD412" s="7"/>
      <c r="FE412" s="7"/>
      <c r="FF412" s="7"/>
      <c r="FG412" s="7"/>
      <c r="FH412" s="2"/>
      <c r="FI412" s="2"/>
      <c r="FJ412" s="2"/>
      <c r="FK412" s="2"/>
      <c r="FL412" s="2"/>
      <c r="FM412" s="2"/>
      <c r="FN412" s="7"/>
      <c r="FO412" s="7"/>
      <c r="FP412" s="7"/>
      <c r="FQ412" s="88"/>
      <c r="FR412" s="7"/>
      <c r="FS412" s="7"/>
      <c r="FT412" s="7"/>
      <c r="FU412" s="7"/>
      <c r="FV412" s="7"/>
      <c r="FW412" s="7"/>
      <c r="FX412" s="7"/>
      <c r="FY412" s="7"/>
      <c r="FZ412" s="7"/>
      <c r="GA412" s="7"/>
      <c r="GB412" s="7"/>
      <c r="GC412" s="7"/>
      <c r="GD412" s="7"/>
      <c r="GE412" s="7"/>
      <c r="GF412" s="7"/>
      <c r="GG412" s="7"/>
      <c r="GH412" s="7"/>
      <c r="GI412" s="7"/>
      <c r="GJ412" s="7"/>
      <c r="GK412" s="7"/>
      <c r="GL412" s="7"/>
      <c r="GM412" s="7"/>
      <c r="GN412" s="7"/>
      <c r="GO412" s="7"/>
      <c r="GP412" s="7"/>
      <c r="GQ412" s="7"/>
      <c r="GR412" s="7"/>
      <c r="GS412" s="7"/>
      <c r="GT412" s="7"/>
      <c r="GU412" s="7"/>
      <c r="GV412" s="7"/>
      <c r="GW412" s="7"/>
      <c r="GX412" s="7"/>
      <c r="GY412" s="7"/>
      <c r="GZ412" s="7"/>
      <c r="HA412" s="7"/>
      <c r="HB412" s="7"/>
      <c r="HC412" s="7"/>
      <c r="HD412" s="7"/>
      <c r="HE412" s="7"/>
      <c r="HF412" s="7"/>
      <c r="HG412" s="7"/>
      <c r="HH412" s="7"/>
      <c r="HI412" s="7"/>
      <c r="HJ412" s="7"/>
      <c r="HK412" s="7"/>
      <c r="HL412" s="7"/>
      <c r="HM412" s="7"/>
      <c r="HN412" s="7"/>
      <c r="HO412" s="7"/>
      <c r="HP412" s="7"/>
      <c r="HQ412" s="7"/>
      <c r="HR412" s="7"/>
      <c r="HS412" s="7"/>
      <c r="HT412" s="7"/>
      <c r="HU412" s="7"/>
      <c r="HV412" s="7"/>
      <c r="HW412" s="7"/>
      <c r="HX412" s="7"/>
      <c r="HY412" s="7"/>
      <c r="HZ412" s="7"/>
      <c r="IA412" s="7"/>
      <c r="IB412" s="7"/>
      <c r="IC412" s="7"/>
      <c r="ID412" s="7"/>
      <c r="IE412" s="7"/>
      <c r="IF412" s="7"/>
      <c r="IG412" s="7"/>
      <c r="IH412" s="7"/>
      <c r="II412" s="7"/>
      <c r="IJ412" s="7"/>
      <c r="IK412" s="7"/>
      <c r="IL412" s="7"/>
      <c r="IM412" s="7"/>
      <c r="IN412" s="7"/>
      <c r="IO412" s="7"/>
      <c r="IP412" s="7"/>
      <c r="IQ412" s="7"/>
      <c r="IR412" s="7"/>
      <c r="IS412" s="7"/>
      <c r="IT412" s="7"/>
      <c r="IU412" s="7"/>
      <c r="IV412" s="7"/>
      <c r="IW412" s="7"/>
      <c r="IX412" s="7"/>
      <c r="IY412" s="7"/>
      <c r="IZ412" s="7"/>
      <c r="JA412" s="7"/>
      <c r="JB412" s="7"/>
      <c r="JC412" s="7"/>
      <c r="JD412" s="7"/>
      <c r="JE412" s="7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5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7"/>
      <c r="EQ413" s="7"/>
      <c r="ER413" s="7"/>
      <c r="ES413" s="88"/>
      <c r="ET413" s="7"/>
      <c r="EU413" s="7"/>
      <c r="EV413" s="7"/>
      <c r="EW413" s="7"/>
      <c r="EX413" s="7"/>
      <c r="EY413" s="7"/>
      <c r="EZ413" s="7"/>
      <c r="FA413" s="7"/>
      <c r="FB413" s="7"/>
      <c r="FC413" s="7"/>
      <c r="FD413" s="7"/>
      <c r="FE413" s="7"/>
      <c r="FF413" s="7"/>
      <c r="FG413" s="7"/>
      <c r="FH413" s="2"/>
      <c r="FI413" s="2"/>
      <c r="FJ413" s="2"/>
      <c r="FK413" s="2"/>
      <c r="FL413" s="2"/>
      <c r="FM413" s="2"/>
      <c r="FN413" s="7"/>
      <c r="FO413" s="7"/>
      <c r="FP413" s="7"/>
      <c r="FQ413" s="88"/>
      <c r="FR413" s="7"/>
      <c r="FS413" s="7"/>
      <c r="FT413" s="7"/>
      <c r="FU413" s="7"/>
      <c r="FV413" s="7"/>
      <c r="FW413" s="7"/>
      <c r="FX413" s="7"/>
      <c r="FY413" s="7"/>
      <c r="FZ413" s="7"/>
      <c r="GA413" s="7"/>
      <c r="GB413" s="7"/>
      <c r="GC413" s="7"/>
      <c r="GD413" s="7"/>
      <c r="GE413" s="7"/>
      <c r="GF413" s="7"/>
      <c r="GG413" s="7"/>
      <c r="GH413" s="7"/>
      <c r="GI413" s="7"/>
      <c r="GJ413" s="7"/>
      <c r="GK413" s="7"/>
      <c r="GL413" s="7"/>
      <c r="GM413" s="7"/>
      <c r="GN413" s="7"/>
      <c r="GO413" s="7"/>
      <c r="GP413" s="7"/>
      <c r="GQ413" s="7"/>
      <c r="GR413" s="7"/>
      <c r="GS413" s="7"/>
      <c r="GT413" s="7"/>
      <c r="GU413" s="7"/>
      <c r="GV413" s="7"/>
      <c r="GW413" s="7"/>
      <c r="GX413" s="7"/>
      <c r="GY413" s="7"/>
      <c r="GZ413" s="7"/>
      <c r="HA413" s="7"/>
      <c r="HB413" s="7"/>
      <c r="HC413" s="7"/>
      <c r="HD413" s="7"/>
      <c r="HE413" s="7"/>
      <c r="HF413" s="7"/>
      <c r="HG413" s="7"/>
      <c r="HH413" s="7"/>
      <c r="HI413" s="7"/>
      <c r="HJ413" s="7"/>
      <c r="HK413" s="7"/>
      <c r="HL413" s="7"/>
      <c r="HM413" s="7"/>
      <c r="HN413" s="7"/>
      <c r="HO413" s="7"/>
      <c r="HP413" s="7"/>
      <c r="HQ413" s="7"/>
      <c r="HR413" s="7"/>
      <c r="HS413" s="7"/>
      <c r="HT413" s="7"/>
      <c r="HU413" s="7"/>
      <c r="HV413" s="7"/>
      <c r="HW413" s="7"/>
      <c r="HX413" s="7"/>
      <c r="HY413" s="7"/>
      <c r="HZ413" s="7"/>
      <c r="IA413" s="7"/>
      <c r="IB413" s="7"/>
      <c r="IC413" s="7"/>
      <c r="ID413" s="7"/>
      <c r="IE413" s="7"/>
      <c r="IF413" s="7"/>
      <c r="IG413" s="7"/>
      <c r="IH413" s="7"/>
      <c r="II413" s="7"/>
      <c r="IJ413" s="7"/>
      <c r="IK413" s="7"/>
      <c r="IL413" s="7"/>
      <c r="IM413" s="7"/>
      <c r="IN413" s="7"/>
      <c r="IO413" s="7"/>
      <c r="IP413" s="7"/>
      <c r="IQ413" s="7"/>
      <c r="IR413" s="7"/>
      <c r="IS413" s="7"/>
      <c r="IT413" s="7"/>
      <c r="IU413" s="7"/>
      <c r="IV413" s="7"/>
      <c r="IW413" s="7"/>
      <c r="IX413" s="7"/>
      <c r="IY413" s="7"/>
      <c r="IZ413" s="7"/>
      <c r="JA413" s="7"/>
      <c r="JB413" s="7"/>
      <c r="JC413" s="7"/>
      <c r="JD413" s="7"/>
      <c r="JE413" s="7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5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7"/>
      <c r="EQ414" s="7"/>
      <c r="ER414" s="7"/>
      <c r="ES414" s="88"/>
      <c r="ET414" s="7"/>
      <c r="EU414" s="7"/>
      <c r="EV414" s="7"/>
      <c r="EW414" s="7"/>
      <c r="EX414" s="7"/>
      <c r="EY414" s="7"/>
      <c r="EZ414" s="7"/>
      <c r="FA414" s="7"/>
      <c r="FB414" s="7"/>
      <c r="FC414" s="7"/>
      <c r="FD414" s="7"/>
      <c r="FE414" s="7"/>
      <c r="FF414" s="7"/>
      <c r="FG414" s="7"/>
      <c r="FH414" s="2"/>
      <c r="FI414" s="2"/>
      <c r="FJ414" s="2"/>
      <c r="FK414" s="2"/>
      <c r="FL414" s="2"/>
      <c r="FM414" s="2"/>
      <c r="FN414" s="7"/>
      <c r="FO414" s="7"/>
      <c r="FP414" s="7"/>
      <c r="FQ414" s="88"/>
      <c r="FR414" s="7"/>
      <c r="FS414" s="7"/>
      <c r="FT414" s="7"/>
      <c r="FU414" s="7"/>
      <c r="FV414" s="7"/>
      <c r="FW414" s="7"/>
      <c r="FX414" s="7"/>
      <c r="FY414" s="7"/>
      <c r="FZ414" s="7"/>
      <c r="GA414" s="7"/>
      <c r="GB414" s="7"/>
      <c r="GC414" s="7"/>
      <c r="GD414" s="7"/>
      <c r="GE414" s="7"/>
      <c r="GF414" s="7"/>
      <c r="GG414" s="7"/>
      <c r="GH414" s="7"/>
      <c r="GI414" s="7"/>
      <c r="GJ414" s="7"/>
      <c r="GK414" s="7"/>
      <c r="GL414" s="7"/>
      <c r="GM414" s="7"/>
      <c r="GN414" s="7"/>
      <c r="GO414" s="7"/>
      <c r="GP414" s="7"/>
      <c r="GQ414" s="7"/>
      <c r="GR414" s="7"/>
      <c r="GS414" s="7"/>
      <c r="GT414" s="7"/>
      <c r="GU414" s="7"/>
      <c r="GV414" s="7"/>
      <c r="GW414" s="7"/>
      <c r="GX414" s="7"/>
      <c r="GY414" s="7"/>
      <c r="GZ414" s="7"/>
      <c r="HA414" s="7"/>
      <c r="HB414" s="7"/>
      <c r="HC414" s="7"/>
      <c r="HD414" s="7"/>
      <c r="HE414" s="7"/>
      <c r="HF414" s="7"/>
      <c r="HG414" s="7"/>
      <c r="HH414" s="7"/>
      <c r="HI414" s="7"/>
      <c r="HJ414" s="7"/>
      <c r="HK414" s="7"/>
      <c r="HL414" s="7"/>
      <c r="HM414" s="7"/>
      <c r="HN414" s="7"/>
      <c r="HO414" s="7"/>
      <c r="HP414" s="7"/>
      <c r="HQ414" s="7"/>
      <c r="HR414" s="7"/>
      <c r="HS414" s="7"/>
      <c r="HT414" s="7"/>
      <c r="HU414" s="7"/>
      <c r="HV414" s="7"/>
      <c r="HW414" s="7"/>
      <c r="HX414" s="7"/>
      <c r="HY414" s="7"/>
      <c r="HZ414" s="7"/>
      <c r="IA414" s="7"/>
      <c r="IB414" s="7"/>
      <c r="IC414" s="7"/>
      <c r="ID414" s="7"/>
      <c r="IE414" s="7"/>
      <c r="IF414" s="7"/>
      <c r="IG414" s="7"/>
      <c r="IH414" s="7"/>
      <c r="II414" s="7"/>
      <c r="IJ414" s="7"/>
      <c r="IK414" s="7"/>
      <c r="IL414" s="7"/>
      <c r="IM414" s="7"/>
      <c r="IN414" s="7"/>
      <c r="IO414" s="7"/>
      <c r="IP414" s="7"/>
      <c r="IQ414" s="7"/>
      <c r="IR414" s="7"/>
      <c r="IS414" s="7"/>
      <c r="IT414" s="7"/>
      <c r="IU414" s="7"/>
      <c r="IV414" s="7"/>
      <c r="IW414" s="7"/>
      <c r="IX414" s="7"/>
      <c r="IY414" s="7"/>
      <c r="IZ414" s="7"/>
      <c r="JA414" s="7"/>
      <c r="JB414" s="7"/>
      <c r="JC414" s="7"/>
      <c r="JD414" s="7"/>
      <c r="JE414" s="7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5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7"/>
      <c r="EQ415" s="7"/>
      <c r="ER415" s="7"/>
      <c r="ES415" s="88"/>
      <c r="ET415" s="7"/>
      <c r="EU415" s="7"/>
      <c r="EV415" s="7"/>
      <c r="EW415" s="7"/>
      <c r="EX415" s="7"/>
      <c r="EY415" s="7"/>
      <c r="EZ415" s="7"/>
      <c r="FA415" s="7"/>
      <c r="FB415" s="7"/>
      <c r="FC415" s="7"/>
      <c r="FD415" s="7"/>
      <c r="FE415" s="7"/>
      <c r="FF415" s="7"/>
      <c r="FG415" s="7"/>
      <c r="FH415" s="2"/>
      <c r="FI415" s="2"/>
      <c r="FJ415" s="2"/>
      <c r="FK415" s="2"/>
      <c r="FL415" s="2"/>
      <c r="FM415" s="2"/>
      <c r="FN415" s="7"/>
      <c r="FO415" s="7"/>
      <c r="FP415" s="7"/>
      <c r="FQ415" s="88"/>
      <c r="FR415" s="7"/>
      <c r="FS415" s="7"/>
      <c r="FT415" s="7"/>
      <c r="FU415" s="7"/>
      <c r="FV415" s="7"/>
      <c r="FW415" s="7"/>
      <c r="FX415" s="7"/>
      <c r="FY415" s="7"/>
      <c r="FZ415" s="7"/>
      <c r="GA415" s="7"/>
      <c r="GB415" s="7"/>
      <c r="GC415" s="7"/>
      <c r="GD415" s="7"/>
      <c r="GE415" s="7"/>
      <c r="GF415" s="7"/>
      <c r="GG415" s="7"/>
      <c r="GH415" s="7"/>
      <c r="GI415" s="7"/>
      <c r="GJ415" s="7"/>
      <c r="GK415" s="7"/>
      <c r="GL415" s="7"/>
      <c r="GM415" s="7"/>
      <c r="GN415" s="7"/>
      <c r="GO415" s="7"/>
      <c r="GP415" s="7"/>
      <c r="GQ415" s="7"/>
      <c r="GR415" s="7"/>
      <c r="GS415" s="7"/>
      <c r="GT415" s="7"/>
      <c r="GU415" s="7"/>
      <c r="GV415" s="7"/>
      <c r="GW415" s="7"/>
      <c r="GX415" s="7"/>
      <c r="GY415" s="7"/>
      <c r="GZ415" s="7"/>
      <c r="HA415" s="7"/>
      <c r="HB415" s="7"/>
      <c r="HC415" s="7"/>
      <c r="HD415" s="7"/>
      <c r="HE415" s="7"/>
      <c r="HF415" s="7"/>
      <c r="HG415" s="7"/>
      <c r="HH415" s="7"/>
      <c r="HI415" s="7"/>
      <c r="HJ415" s="7"/>
      <c r="HK415" s="7"/>
      <c r="HL415" s="7"/>
      <c r="HM415" s="7"/>
      <c r="HN415" s="7"/>
      <c r="HO415" s="7"/>
      <c r="HP415" s="7"/>
      <c r="HQ415" s="7"/>
      <c r="HR415" s="7"/>
      <c r="HS415" s="7"/>
      <c r="HT415" s="7"/>
      <c r="HU415" s="7"/>
      <c r="HV415" s="7"/>
      <c r="HW415" s="7"/>
      <c r="HX415" s="7"/>
      <c r="HY415" s="7"/>
      <c r="HZ415" s="7"/>
      <c r="IA415" s="7"/>
      <c r="IB415" s="7"/>
      <c r="IC415" s="7"/>
      <c r="ID415" s="7"/>
      <c r="IE415" s="7"/>
      <c r="IF415" s="7"/>
      <c r="IG415" s="7"/>
      <c r="IH415" s="7"/>
      <c r="II415" s="7"/>
      <c r="IJ415" s="7"/>
      <c r="IK415" s="7"/>
      <c r="IL415" s="7"/>
      <c r="IM415" s="7"/>
      <c r="IN415" s="7"/>
      <c r="IO415" s="7"/>
      <c r="IP415" s="7"/>
      <c r="IQ415" s="7"/>
      <c r="IR415" s="7"/>
      <c r="IS415" s="7"/>
      <c r="IT415" s="7"/>
      <c r="IU415" s="7"/>
      <c r="IV415" s="7"/>
      <c r="IW415" s="7"/>
      <c r="IX415" s="7"/>
      <c r="IY415" s="7"/>
      <c r="IZ415" s="7"/>
      <c r="JA415" s="7"/>
      <c r="JB415" s="7"/>
      <c r="JC415" s="7"/>
      <c r="JD415" s="7"/>
      <c r="JE415" s="7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5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7"/>
      <c r="EQ416" s="7"/>
      <c r="ER416" s="7"/>
      <c r="ES416" s="88"/>
      <c r="ET416" s="7"/>
      <c r="EU416" s="7"/>
      <c r="EV416" s="7"/>
      <c r="EW416" s="7"/>
      <c r="EX416" s="7"/>
      <c r="EY416" s="7"/>
      <c r="EZ416" s="7"/>
      <c r="FA416" s="7"/>
      <c r="FB416" s="7"/>
      <c r="FC416" s="7"/>
      <c r="FD416" s="7"/>
      <c r="FE416" s="7"/>
      <c r="FF416" s="7"/>
      <c r="FG416" s="7"/>
      <c r="FH416" s="2"/>
      <c r="FI416" s="2"/>
      <c r="FJ416" s="2"/>
      <c r="FK416" s="2"/>
      <c r="FL416" s="2"/>
      <c r="FM416" s="2"/>
      <c r="FN416" s="7"/>
      <c r="FO416" s="7"/>
      <c r="FP416" s="7"/>
      <c r="FQ416" s="88"/>
      <c r="FR416" s="7"/>
      <c r="FS416" s="7"/>
      <c r="FT416" s="7"/>
      <c r="FU416" s="7"/>
      <c r="FV416" s="7"/>
      <c r="FW416" s="7"/>
      <c r="FX416" s="7"/>
      <c r="FY416" s="7"/>
      <c r="FZ416" s="7"/>
      <c r="GA416" s="7"/>
      <c r="GB416" s="7"/>
      <c r="GC416" s="7"/>
      <c r="GD416" s="7"/>
      <c r="GE416" s="7"/>
      <c r="GF416" s="7"/>
      <c r="GG416" s="7"/>
      <c r="GH416" s="7"/>
      <c r="GI416" s="7"/>
      <c r="GJ416" s="7"/>
      <c r="GK416" s="7"/>
      <c r="GL416" s="7"/>
      <c r="GM416" s="7"/>
      <c r="GN416" s="7"/>
      <c r="GO416" s="7"/>
      <c r="GP416" s="7"/>
      <c r="GQ416" s="7"/>
      <c r="GR416" s="7"/>
      <c r="GS416" s="7"/>
      <c r="GT416" s="7"/>
      <c r="GU416" s="7"/>
      <c r="GV416" s="7"/>
      <c r="GW416" s="7"/>
      <c r="GX416" s="7"/>
      <c r="GY416" s="7"/>
      <c r="GZ416" s="7"/>
      <c r="HA416" s="7"/>
      <c r="HB416" s="7"/>
      <c r="HC416" s="7"/>
      <c r="HD416" s="7"/>
      <c r="HE416" s="7"/>
      <c r="HF416" s="7"/>
      <c r="HG416" s="7"/>
      <c r="HH416" s="7"/>
      <c r="HI416" s="7"/>
      <c r="HJ416" s="7"/>
      <c r="HK416" s="7"/>
      <c r="HL416" s="7"/>
      <c r="HM416" s="7"/>
      <c r="HN416" s="7"/>
      <c r="HO416" s="7"/>
      <c r="HP416" s="7"/>
      <c r="HQ416" s="7"/>
      <c r="HR416" s="7"/>
      <c r="HS416" s="7"/>
      <c r="HT416" s="7"/>
      <c r="HU416" s="7"/>
      <c r="HV416" s="7"/>
      <c r="HW416" s="7"/>
      <c r="HX416" s="7"/>
      <c r="HY416" s="7"/>
      <c r="HZ416" s="7"/>
      <c r="IA416" s="7"/>
      <c r="IB416" s="7"/>
      <c r="IC416" s="7"/>
      <c r="ID416" s="7"/>
      <c r="IE416" s="7"/>
      <c r="IF416" s="7"/>
      <c r="IG416" s="7"/>
      <c r="IH416" s="7"/>
      <c r="II416" s="7"/>
      <c r="IJ416" s="7"/>
      <c r="IK416" s="7"/>
      <c r="IL416" s="7"/>
      <c r="IM416" s="7"/>
      <c r="IN416" s="7"/>
      <c r="IO416" s="7"/>
      <c r="IP416" s="7"/>
      <c r="IQ416" s="7"/>
      <c r="IR416" s="7"/>
      <c r="IS416" s="7"/>
      <c r="IT416" s="7"/>
      <c r="IU416" s="7"/>
      <c r="IV416" s="7"/>
      <c r="IW416" s="7"/>
      <c r="IX416" s="7"/>
      <c r="IY416" s="7"/>
      <c r="IZ416" s="7"/>
      <c r="JA416" s="7"/>
      <c r="JB416" s="7"/>
      <c r="JC416" s="7"/>
      <c r="JD416" s="7"/>
      <c r="JE416" s="7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5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7"/>
      <c r="EQ417" s="7"/>
      <c r="ER417" s="7"/>
      <c r="ES417" s="88"/>
      <c r="ET417" s="7"/>
      <c r="EU417" s="7"/>
      <c r="EV417" s="7"/>
      <c r="EW417" s="7"/>
      <c r="EX417" s="7"/>
      <c r="EY417" s="7"/>
      <c r="EZ417" s="7"/>
      <c r="FA417" s="7"/>
      <c r="FB417" s="7"/>
      <c r="FC417" s="7"/>
      <c r="FD417" s="7"/>
      <c r="FE417" s="7"/>
      <c r="FF417" s="7"/>
      <c r="FG417" s="7"/>
      <c r="FH417" s="2"/>
      <c r="FI417" s="2"/>
      <c r="FJ417" s="2"/>
      <c r="FK417" s="2"/>
      <c r="FL417" s="2"/>
      <c r="FM417" s="2"/>
      <c r="FN417" s="7"/>
      <c r="FO417" s="7"/>
      <c r="FP417" s="7"/>
      <c r="FQ417" s="88"/>
      <c r="FR417" s="7"/>
      <c r="FS417" s="7"/>
      <c r="FT417" s="7"/>
      <c r="FU417" s="7"/>
      <c r="FV417" s="7"/>
      <c r="FW417" s="7"/>
      <c r="FX417" s="7"/>
      <c r="FY417" s="7"/>
      <c r="FZ417" s="7"/>
      <c r="GA417" s="7"/>
      <c r="GB417" s="7"/>
      <c r="GC417" s="7"/>
      <c r="GD417" s="7"/>
      <c r="GE417" s="7"/>
      <c r="GF417" s="7"/>
      <c r="GG417" s="7"/>
      <c r="GH417" s="7"/>
      <c r="GI417" s="7"/>
      <c r="GJ417" s="7"/>
      <c r="GK417" s="7"/>
      <c r="GL417" s="7"/>
      <c r="GM417" s="7"/>
      <c r="GN417" s="7"/>
      <c r="GO417" s="7"/>
      <c r="GP417" s="7"/>
      <c r="GQ417" s="7"/>
      <c r="GR417" s="7"/>
      <c r="GS417" s="7"/>
      <c r="GT417" s="7"/>
      <c r="GU417" s="7"/>
      <c r="GV417" s="7"/>
      <c r="GW417" s="7"/>
      <c r="GX417" s="7"/>
      <c r="GY417" s="7"/>
      <c r="GZ417" s="7"/>
      <c r="HA417" s="7"/>
      <c r="HB417" s="7"/>
      <c r="HC417" s="7"/>
      <c r="HD417" s="7"/>
      <c r="HE417" s="7"/>
      <c r="HF417" s="7"/>
      <c r="HG417" s="7"/>
      <c r="HH417" s="7"/>
      <c r="HI417" s="7"/>
      <c r="HJ417" s="7"/>
      <c r="HK417" s="7"/>
      <c r="HL417" s="7"/>
      <c r="HM417" s="7"/>
      <c r="HN417" s="7"/>
      <c r="HO417" s="7"/>
      <c r="HP417" s="7"/>
      <c r="HQ417" s="7"/>
      <c r="HR417" s="7"/>
      <c r="HS417" s="7"/>
      <c r="HT417" s="7"/>
      <c r="HU417" s="7"/>
      <c r="HV417" s="7"/>
      <c r="HW417" s="7"/>
      <c r="HX417" s="7"/>
      <c r="HY417" s="7"/>
      <c r="HZ417" s="7"/>
      <c r="IA417" s="7"/>
      <c r="IB417" s="7"/>
      <c r="IC417" s="7"/>
      <c r="ID417" s="7"/>
      <c r="IE417" s="7"/>
      <c r="IF417" s="7"/>
      <c r="IG417" s="7"/>
      <c r="IH417" s="7"/>
      <c r="II417" s="7"/>
      <c r="IJ417" s="7"/>
      <c r="IK417" s="7"/>
      <c r="IL417" s="7"/>
      <c r="IM417" s="7"/>
      <c r="IN417" s="7"/>
      <c r="IO417" s="7"/>
      <c r="IP417" s="7"/>
      <c r="IQ417" s="7"/>
      <c r="IR417" s="7"/>
      <c r="IS417" s="7"/>
      <c r="IT417" s="7"/>
      <c r="IU417" s="7"/>
      <c r="IV417" s="7"/>
      <c r="IW417" s="7"/>
      <c r="IX417" s="7"/>
      <c r="IY417" s="7"/>
      <c r="IZ417" s="7"/>
      <c r="JA417" s="7"/>
      <c r="JB417" s="7"/>
      <c r="JC417" s="7"/>
      <c r="JD417" s="7"/>
      <c r="JE417" s="7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5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7"/>
      <c r="EQ418" s="7"/>
      <c r="ER418" s="7"/>
      <c r="ES418" s="88"/>
      <c r="ET418" s="7"/>
      <c r="EU418" s="7"/>
      <c r="EV418" s="7"/>
      <c r="EW418" s="7"/>
      <c r="EX418" s="7"/>
      <c r="EY418" s="7"/>
      <c r="EZ418" s="7"/>
      <c r="FA418" s="7"/>
      <c r="FB418" s="7"/>
      <c r="FC418" s="7"/>
      <c r="FD418" s="7"/>
      <c r="FE418" s="7"/>
      <c r="FF418" s="7"/>
      <c r="FG418" s="7"/>
      <c r="FH418" s="2"/>
      <c r="FI418" s="2"/>
      <c r="FJ418" s="2"/>
      <c r="FK418" s="2"/>
      <c r="FL418" s="2"/>
      <c r="FM418" s="2"/>
      <c r="FN418" s="7"/>
      <c r="FO418" s="7"/>
      <c r="FP418" s="7"/>
      <c r="FQ418" s="88"/>
      <c r="FR418" s="7"/>
      <c r="FS418" s="7"/>
      <c r="FT418" s="7"/>
      <c r="FU418" s="7"/>
      <c r="FV418" s="7"/>
      <c r="FW418" s="7"/>
      <c r="FX418" s="7"/>
      <c r="FY418" s="7"/>
      <c r="FZ418" s="7"/>
      <c r="GA418" s="7"/>
      <c r="GB418" s="7"/>
      <c r="GC418" s="7"/>
      <c r="GD418" s="7"/>
      <c r="GE418" s="7"/>
      <c r="GF418" s="7"/>
      <c r="GG418" s="7"/>
      <c r="GH418" s="7"/>
      <c r="GI418" s="7"/>
      <c r="GJ418" s="7"/>
      <c r="GK418" s="7"/>
      <c r="GL418" s="7"/>
      <c r="GM418" s="7"/>
      <c r="GN418" s="7"/>
      <c r="GO418" s="7"/>
      <c r="GP418" s="7"/>
      <c r="GQ418" s="7"/>
      <c r="GR418" s="7"/>
      <c r="GS418" s="7"/>
      <c r="GT418" s="7"/>
      <c r="GU418" s="7"/>
      <c r="GV418" s="7"/>
      <c r="GW418" s="7"/>
      <c r="GX418" s="7"/>
      <c r="GY418" s="7"/>
      <c r="GZ418" s="7"/>
      <c r="HA418" s="7"/>
      <c r="HB418" s="7"/>
      <c r="HC418" s="7"/>
      <c r="HD418" s="7"/>
      <c r="HE418" s="7"/>
      <c r="HF418" s="7"/>
      <c r="HG418" s="7"/>
      <c r="HH418" s="7"/>
      <c r="HI418" s="7"/>
      <c r="HJ418" s="7"/>
      <c r="HK418" s="7"/>
      <c r="HL418" s="7"/>
      <c r="HM418" s="7"/>
      <c r="HN418" s="7"/>
      <c r="HO418" s="7"/>
      <c r="HP418" s="7"/>
      <c r="HQ418" s="7"/>
      <c r="HR418" s="7"/>
      <c r="HS418" s="7"/>
      <c r="HT418" s="7"/>
      <c r="HU418" s="7"/>
      <c r="HV418" s="7"/>
      <c r="HW418" s="7"/>
      <c r="HX418" s="7"/>
      <c r="HY418" s="7"/>
      <c r="HZ418" s="7"/>
      <c r="IA418" s="7"/>
      <c r="IB418" s="7"/>
      <c r="IC418" s="7"/>
      <c r="ID418" s="7"/>
      <c r="IE418" s="7"/>
      <c r="IF418" s="7"/>
      <c r="IG418" s="7"/>
      <c r="IH418" s="7"/>
      <c r="II418" s="7"/>
      <c r="IJ418" s="7"/>
      <c r="IK418" s="7"/>
      <c r="IL418" s="7"/>
      <c r="IM418" s="7"/>
      <c r="IN418" s="7"/>
      <c r="IO418" s="7"/>
      <c r="IP418" s="7"/>
      <c r="IQ418" s="7"/>
      <c r="IR418" s="7"/>
      <c r="IS418" s="7"/>
      <c r="IT418" s="7"/>
      <c r="IU418" s="7"/>
      <c r="IV418" s="7"/>
      <c r="IW418" s="7"/>
      <c r="IX418" s="7"/>
      <c r="IY418" s="7"/>
      <c r="IZ418" s="7"/>
      <c r="JA418" s="7"/>
      <c r="JB418" s="7"/>
      <c r="JC418" s="7"/>
      <c r="JD418" s="7"/>
      <c r="JE418" s="7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5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7"/>
      <c r="EQ419" s="7"/>
      <c r="ER419" s="7"/>
      <c r="ES419" s="88"/>
      <c r="ET419" s="7"/>
      <c r="EU419" s="7"/>
      <c r="EV419" s="7"/>
      <c r="EW419" s="7"/>
      <c r="EX419" s="7"/>
      <c r="EY419" s="7"/>
      <c r="EZ419" s="7"/>
      <c r="FA419" s="7"/>
      <c r="FB419" s="7"/>
      <c r="FC419" s="7"/>
      <c r="FD419" s="7"/>
      <c r="FE419" s="7"/>
      <c r="FF419" s="7"/>
      <c r="FG419" s="7"/>
      <c r="FH419" s="2"/>
      <c r="FI419" s="2"/>
      <c r="FJ419" s="2"/>
      <c r="FK419" s="2"/>
      <c r="FL419" s="2"/>
      <c r="FM419" s="2"/>
      <c r="FN419" s="7"/>
      <c r="FO419" s="7"/>
      <c r="FP419" s="7"/>
      <c r="FQ419" s="88"/>
      <c r="FR419" s="7"/>
      <c r="FS419" s="7"/>
      <c r="FT419" s="7"/>
      <c r="FU419" s="7"/>
      <c r="FV419" s="7"/>
      <c r="FW419" s="7"/>
      <c r="FX419" s="7"/>
      <c r="FY419" s="7"/>
      <c r="FZ419" s="7"/>
      <c r="GA419" s="7"/>
      <c r="GB419" s="7"/>
      <c r="GC419" s="7"/>
      <c r="GD419" s="7"/>
      <c r="GE419" s="7"/>
      <c r="GF419" s="7"/>
      <c r="GG419" s="7"/>
      <c r="GH419" s="7"/>
      <c r="GI419" s="7"/>
      <c r="GJ419" s="7"/>
      <c r="GK419" s="7"/>
      <c r="GL419" s="7"/>
      <c r="GM419" s="7"/>
      <c r="GN419" s="7"/>
      <c r="GO419" s="7"/>
      <c r="GP419" s="7"/>
      <c r="GQ419" s="7"/>
      <c r="GR419" s="7"/>
      <c r="GS419" s="7"/>
      <c r="GT419" s="7"/>
      <c r="GU419" s="7"/>
      <c r="GV419" s="7"/>
      <c r="GW419" s="7"/>
      <c r="GX419" s="7"/>
      <c r="GY419" s="7"/>
      <c r="GZ419" s="7"/>
      <c r="HA419" s="7"/>
      <c r="HB419" s="7"/>
      <c r="HC419" s="7"/>
      <c r="HD419" s="7"/>
      <c r="HE419" s="7"/>
      <c r="HF419" s="7"/>
      <c r="HG419" s="7"/>
      <c r="HH419" s="7"/>
      <c r="HI419" s="7"/>
      <c r="HJ419" s="7"/>
      <c r="HK419" s="7"/>
      <c r="HL419" s="7"/>
      <c r="HM419" s="7"/>
      <c r="HN419" s="7"/>
      <c r="HO419" s="7"/>
      <c r="HP419" s="7"/>
      <c r="HQ419" s="7"/>
      <c r="HR419" s="7"/>
      <c r="HS419" s="7"/>
      <c r="HT419" s="7"/>
      <c r="HU419" s="7"/>
      <c r="HV419" s="7"/>
      <c r="HW419" s="7"/>
      <c r="HX419" s="7"/>
      <c r="HY419" s="7"/>
      <c r="HZ419" s="7"/>
      <c r="IA419" s="7"/>
      <c r="IB419" s="7"/>
      <c r="IC419" s="7"/>
      <c r="ID419" s="7"/>
      <c r="IE419" s="7"/>
      <c r="IF419" s="7"/>
      <c r="IG419" s="7"/>
      <c r="IH419" s="7"/>
      <c r="II419" s="7"/>
      <c r="IJ419" s="7"/>
      <c r="IK419" s="7"/>
      <c r="IL419" s="7"/>
      <c r="IM419" s="7"/>
      <c r="IN419" s="7"/>
      <c r="IO419" s="7"/>
      <c r="IP419" s="7"/>
      <c r="IQ419" s="7"/>
      <c r="IR419" s="7"/>
      <c r="IS419" s="7"/>
      <c r="IT419" s="7"/>
      <c r="IU419" s="7"/>
      <c r="IV419" s="7"/>
      <c r="IW419" s="7"/>
      <c r="IX419" s="7"/>
      <c r="IY419" s="7"/>
      <c r="IZ419" s="7"/>
      <c r="JA419" s="7"/>
      <c r="JB419" s="7"/>
      <c r="JC419" s="7"/>
      <c r="JD419" s="7"/>
      <c r="JE419" s="7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5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7"/>
      <c r="EQ420" s="7"/>
      <c r="ER420" s="7"/>
      <c r="ES420" s="88"/>
      <c r="ET420" s="7"/>
      <c r="EU420" s="7"/>
      <c r="EV420" s="7"/>
      <c r="EW420" s="7"/>
      <c r="EX420" s="7"/>
      <c r="EY420" s="7"/>
      <c r="EZ420" s="7"/>
      <c r="FA420" s="7"/>
      <c r="FB420" s="7"/>
      <c r="FC420" s="7"/>
      <c r="FD420" s="7"/>
      <c r="FE420" s="7"/>
      <c r="FF420" s="7"/>
      <c r="FG420" s="7"/>
      <c r="FH420" s="2"/>
      <c r="FI420" s="2"/>
      <c r="FJ420" s="2"/>
      <c r="FK420" s="2"/>
      <c r="FL420" s="2"/>
      <c r="FM420" s="2"/>
      <c r="FN420" s="7"/>
      <c r="FO420" s="7"/>
      <c r="FP420" s="7"/>
      <c r="FQ420" s="88"/>
      <c r="FR420" s="7"/>
      <c r="FS420" s="7"/>
      <c r="FT420" s="7"/>
      <c r="FU420" s="7"/>
      <c r="FV420" s="7"/>
      <c r="FW420" s="7"/>
      <c r="FX420" s="7"/>
      <c r="FY420" s="7"/>
      <c r="FZ420" s="7"/>
      <c r="GA420" s="7"/>
      <c r="GB420" s="7"/>
      <c r="GC420" s="7"/>
      <c r="GD420" s="7"/>
      <c r="GE420" s="7"/>
      <c r="GF420" s="7"/>
      <c r="GG420" s="7"/>
      <c r="GH420" s="7"/>
      <c r="GI420" s="7"/>
      <c r="GJ420" s="7"/>
      <c r="GK420" s="7"/>
      <c r="GL420" s="7"/>
      <c r="GM420" s="7"/>
      <c r="GN420" s="7"/>
      <c r="GO420" s="7"/>
      <c r="GP420" s="7"/>
      <c r="GQ420" s="7"/>
      <c r="GR420" s="7"/>
      <c r="GS420" s="7"/>
      <c r="GT420" s="7"/>
      <c r="GU420" s="7"/>
      <c r="GV420" s="7"/>
      <c r="GW420" s="7"/>
      <c r="GX420" s="7"/>
      <c r="GY420" s="7"/>
      <c r="GZ420" s="7"/>
      <c r="HA420" s="7"/>
      <c r="HB420" s="7"/>
      <c r="HC420" s="7"/>
      <c r="HD420" s="7"/>
      <c r="HE420" s="7"/>
      <c r="HF420" s="7"/>
      <c r="HG420" s="7"/>
      <c r="HH420" s="7"/>
      <c r="HI420" s="7"/>
      <c r="HJ420" s="7"/>
      <c r="HK420" s="7"/>
      <c r="HL420" s="7"/>
      <c r="HM420" s="7"/>
      <c r="HN420" s="7"/>
      <c r="HO420" s="7"/>
      <c r="HP420" s="7"/>
      <c r="HQ420" s="7"/>
      <c r="HR420" s="7"/>
      <c r="HS420" s="7"/>
      <c r="HT420" s="7"/>
      <c r="HU420" s="7"/>
      <c r="HV420" s="7"/>
      <c r="HW420" s="7"/>
      <c r="HX420" s="7"/>
      <c r="HY420" s="7"/>
      <c r="HZ420" s="7"/>
      <c r="IA420" s="7"/>
      <c r="IB420" s="7"/>
      <c r="IC420" s="7"/>
      <c r="ID420" s="7"/>
      <c r="IE420" s="7"/>
      <c r="IF420" s="7"/>
      <c r="IG420" s="7"/>
      <c r="IH420" s="7"/>
      <c r="II420" s="7"/>
      <c r="IJ420" s="7"/>
      <c r="IK420" s="7"/>
      <c r="IL420" s="7"/>
      <c r="IM420" s="7"/>
      <c r="IN420" s="7"/>
      <c r="IO420" s="7"/>
      <c r="IP420" s="7"/>
      <c r="IQ420" s="7"/>
      <c r="IR420" s="7"/>
      <c r="IS420" s="7"/>
      <c r="IT420" s="7"/>
      <c r="IU420" s="7"/>
      <c r="IV420" s="7"/>
      <c r="IW420" s="7"/>
      <c r="IX420" s="7"/>
      <c r="IY420" s="7"/>
      <c r="IZ420" s="7"/>
      <c r="JA420" s="7"/>
      <c r="JB420" s="7"/>
      <c r="JC420" s="7"/>
      <c r="JD420" s="7"/>
      <c r="JE420" s="7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5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7"/>
      <c r="EQ421" s="7"/>
      <c r="ER421" s="7"/>
      <c r="ES421" s="88"/>
      <c r="ET421" s="7"/>
      <c r="EU421" s="7"/>
      <c r="EV421" s="7"/>
      <c r="EW421" s="7"/>
      <c r="EX421" s="7"/>
      <c r="EY421" s="7"/>
      <c r="EZ421" s="7"/>
      <c r="FA421" s="7"/>
      <c r="FB421" s="7"/>
      <c r="FC421" s="7"/>
      <c r="FD421" s="7"/>
      <c r="FE421" s="7"/>
      <c r="FF421" s="7"/>
      <c r="FG421" s="7"/>
      <c r="FH421" s="2"/>
      <c r="FI421" s="2"/>
      <c r="FJ421" s="2"/>
      <c r="FK421" s="2"/>
      <c r="FL421" s="2"/>
      <c r="FM421" s="2"/>
      <c r="FN421" s="7"/>
      <c r="FO421" s="7"/>
      <c r="FP421" s="7"/>
      <c r="FQ421" s="88"/>
      <c r="FR421" s="7"/>
      <c r="FS421" s="7"/>
      <c r="FT421" s="7"/>
      <c r="FU421" s="7"/>
      <c r="FV421" s="7"/>
      <c r="FW421" s="7"/>
      <c r="FX421" s="7"/>
      <c r="FY421" s="7"/>
      <c r="FZ421" s="7"/>
      <c r="GA421" s="7"/>
      <c r="GB421" s="7"/>
      <c r="GC421" s="7"/>
      <c r="GD421" s="7"/>
      <c r="GE421" s="7"/>
      <c r="GF421" s="7"/>
      <c r="GG421" s="7"/>
      <c r="GH421" s="7"/>
      <c r="GI421" s="7"/>
      <c r="GJ421" s="7"/>
      <c r="GK421" s="7"/>
      <c r="GL421" s="7"/>
      <c r="GM421" s="7"/>
      <c r="GN421" s="7"/>
      <c r="GO421" s="7"/>
      <c r="GP421" s="7"/>
      <c r="GQ421" s="7"/>
      <c r="GR421" s="7"/>
      <c r="GS421" s="7"/>
      <c r="GT421" s="7"/>
      <c r="GU421" s="7"/>
      <c r="GV421" s="7"/>
      <c r="GW421" s="7"/>
      <c r="GX421" s="7"/>
      <c r="GY421" s="7"/>
      <c r="GZ421" s="7"/>
      <c r="HA421" s="7"/>
      <c r="HB421" s="7"/>
      <c r="HC421" s="7"/>
      <c r="HD421" s="7"/>
      <c r="HE421" s="7"/>
      <c r="HF421" s="7"/>
      <c r="HG421" s="7"/>
      <c r="HH421" s="7"/>
      <c r="HI421" s="7"/>
      <c r="HJ421" s="7"/>
      <c r="HK421" s="7"/>
      <c r="HL421" s="7"/>
      <c r="HM421" s="7"/>
      <c r="HN421" s="7"/>
      <c r="HO421" s="7"/>
      <c r="HP421" s="7"/>
      <c r="HQ421" s="7"/>
      <c r="HR421" s="7"/>
      <c r="HS421" s="7"/>
      <c r="HT421" s="7"/>
      <c r="HU421" s="7"/>
      <c r="HV421" s="7"/>
      <c r="HW421" s="7"/>
      <c r="HX421" s="7"/>
      <c r="HY421" s="7"/>
      <c r="HZ421" s="7"/>
      <c r="IA421" s="7"/>
      <c r="IB421" s="7"/>
      <c r="IC421" s="7"/>
      <c r="ID421" s="7"/>
      <c r="IE421" s="7"/>
      <c r="IF421" s="7"/>
      <c r="IG421" s="7"/>
      <c r="IH421" s="7"/>
      <c r="II421" s="7"/>
      <c r="IJ421" s="7"/>
      <c r="IK421" s="7"/>
      <c r="IL421" s="7"/>
      <c r="IM421" s="7"/>
      <c r="IN421" s="7"/>
      <c r="IO421" s="7"/>
      <c r="IP421" s="7"/>
      <c r="IQ421" s="7"/>
      <c r="IR421" s="7"/>
      <c r="IS421" s="7"/>
      <c r="IT421" s="7"/>
      <c r="IU421" s="7"/>
      <c r="IV421" s="7"/>
      <c r="IW421" s="7"/>
      <c r="IX421" s="7"/>
      <c r="IY421" s="7"/>
      <c r="IZ421" s="7"/>
      <c r="JA421" s="7"/>
      <c r="JB421" s="7"/>
      <c r="JC421" s="7"/>
      <c r="JD421" s="7"/>
      <c r="JE421" s="7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5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7"/>
      <c r="EQ422" s="7"/>
      <c r="ER422" s="7"/>
      <c r="ES422" s="88"/>
      <c r="ET422" s="7"/>
      <c r="EU422" s="7"/>
      <c r="EV422" s="7"/>
      <c r="EW422" s="7"/>
      <c r="EX422" s="7"/>
      <c r="EY422" s="7"/>
      <c r="EZ422" s="7"/>
      <c r="FA422" s="7"/>
      <c r="FB422" s="7"/>
      <c r="FC422" s="7"/>
      <c r="FD422" s="7"/>
      <c r="FE422" s="7"/>
      <c r="FF422" s="7"/>
      <c r="FG422" s="7"/>
      <c r="FH422" s="2"/>
      <c r="FI422" s="2"/>
      <c r="FJ422" s="2"/>
      <c r="FK422" s="2"/>
      <c r="FL422" s="2"/>
      <c r="FM422" s="2"/>
      <c r="FN422" s="7"/>
      <c r="FO422" s="7"/>
      <c r="FP422" s="7"/>
      <c r="FQ422" s="88"/>
      <c r="FR422" s="7"/>
      <c r="FS422" s="7"/>
      <c r="FT422" s="7"/>
      <c r="FU422" s="7"/>
      <c r="FV422" s="7"/>
      <c r="FW422" s="7"/>
      <c r="FX422" s="7"/>
      <c r="FY422" s="7"/>
      <c r="FZ422" s="7"/>
      <c r="GA422" s="7"/>
      <c r="GB422" s="7"/>
      <c r="GC422" s="7"/>
      <c r="GD422" s="7"/>
      <c r="GE422" s="7"/>
      <c r="GF422" s="7"/>
      <c r="GG422" s="7"/>
      <c r="GH422" s="7"/>
      <c r="GI422" s="7"/>
      <c r="GJ422" s="7"/>
      <c r="GK422" s="7"/>
      <c r="GL422" s="7"/>
      <c r="GM422" s="7"/>
      <c r="GN422" s="7"/>
      <c r="GO422" s="7"/>
      <c r="GP422" s="7"/>
      <c r="GQ422" s="7"/>
      <c r="GR422" s="7"/>
      <c r="GS422" s="7"/>
      <c r="GT422" s="7"/>
      <c r="GU422" s="7"/>
      <c r="GV422" s="7"/>
      <c r="GW422" s="7"/>
      <c r="GX422" s="7"/>
      <c r="GY422" s="7"/>
      <c r="GZ422" s="7"/>
      <c r="HA422" s="7"/>
      <c r="HB422" s="7"/>
      <c r="HC422" s="7"/>
      <c r="HD422" s="7"/>
      <c r="HE422" s="7"/>
      <c r="HF422" s="7"/>
      <c r="HG422" s="7"/>
      <c r="HH422" s="7"/>
      <c r="HI422" s="7"/>
      <c r="HJ422" s="7"/>
      <c r="HK422" s="7"/>
      <c r="HL422" s="7"/>
      <c r="HM422" s="7"/>
      <c r="HN422" s="7"/>
      <c r="HO422" s="7"/>
      <c r="HP422" s="7"/>
      <c r="HQ422" s="7"/>
      <c r="HR422" s="7"/>
      <c r="HS422" s="7"/>
      <c r="HT422" s="7"/>
      <c r="HU422" s="7"/>
      <c r="HV422" s="7"/>
      <c r="HW422" s="7"/>
      <c r="HX422" s="7"/>
      <c r="HY422" s="7"/>
      <c r="HZ422" s="7"/>
      <c r="IA422" s="7"/>
      <c r="IB422" s="7"/>
      <c r="IC422" s="7"/>
      <c r="ID422" s="7"/>
      <c r="IE422" s="7"/>
      <c r="IF422" s="7"/>
      <c r="IG422" s="7"/>
      <c r="IH422" s="7"/>
      <c r="II422" s="7"/>
      <c r="IJ422" s="7"/>
      <c r="IK422" s="7"/>
      <c r="IL422" s="7"/>
      <c r="IM422" s="7"/>
      <c r="IN422" s="7"/>
      <c r="IO422" s="7"/>
      <c r="IP422" s="7"/>
      <c r="IQ422" s="7"/>
      <c r="IR422" s="7"/>
      <c r="IS422" s="7"/>
      <c r="IT422" s="7"/>
      <c r="IU422" s="7"/>
      <c r="IV422" s="7"/>
      <c r="IW422" s="7"/>
      <c r="IX422" s="7"/>
      <c r="IY422" s="7"/>
      <c r="IZ422" s="7"/>
      <c r="JA422" s="7"/>
      <c r="JB422" s="7"/>
      <c r="JC422" s="7"/>
      <c r="JD422" s="7"/>
      <c r="JE422" s="7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5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7"/>
      <c r="EQ423" s="7"/>
      <c r="ER423" s="7"/>
      <c r="ES423" s="88"/>
      <c r="ET423" s="7"/>
      <c r="EU423" s="7"/>
      <c r="EV423" s="7"/>
      <c r="EW423" s="7"/>
      <c r="EX423" s="7"/>
      <c r="EY423" s="7"/>
      <c r="EZ423" s="7"/>
      <c r="FA423" s="7"/>
      <c r="FB423" s="7"/>
      <c r="FC423" s="7"/>
      <c r="FD423" s="7"/>
      <c r="FE423" s="7"/>
      <c r="FF423" s="7"/>
      <c r="FG423" s="7"/>
      <c r="FH423" s="2"/>
      <c r="FI423" s="2"/>
      <c r="FJ423" s="2"/>
      <c r="FK423" s="2"/>
      <c r="FL423" s="2"/>
      <c r="FM423" s="2"/>
      <c r="FN423" s="7"/>
      <c r="FO423" s="7"/>
      <c r="FP423" s="7"/>
      <c r="FQ423" s="88"/>
      <c r="FR423" s="7"/>
      <c r="FS423" s="7"/>
      <c r="FT423" s="7"/>
      <c r="FU423" s="7"/>
      <c r="FV423" s="7"/>
      <c r="FW423" s="7"/>
      <c r="FX423" s="7"/>
      <c r="FY423" s="7"/>
      <c r="FZ423" s="7"/>
      <c r="GA423" s="7"/>
      <c r="GB423" s="7"/>
      <c r="GC423" s="7"/>
      <c r="GD423" s="7"/>
      <c r="GE423" s="7"/>
      <c r="GF423" s="7"/>
      <c r="GG423" s="7"/>
      <c r="GH423" s="7"/>
      <c r="GI423" s="7"/>
      <c r="GJ423" s="7"/>
      <c r="GK423" s="7"/>
      <c r="GL423" s="7"/>
      <c r="GM423" s="7"/>
      <c r="GN423" s="7"/>
      <c r="GO423" s="7"/>
      <c r="GP423" s="7"/>
      <c r="GQ423" s="7"/>
      <c r="GR423" s="7"/>
      <c r="GS423" s="7"/>
      <c r="GT423" s="7"/>
      <c r="GU423" s="7"/>
      <c r="GV423" s="7"/>
      <c r="GW423" s="7"/>
      <c r="GX423" s="7"/>
      <c r="GY423" s="7"/>
      <c r="GZ423" s="7"/>
      <c r="HA423" s="7"/>
      <c r="HB423" s="7"/>
      <c r="HC423" s="7"/>
      <c r="HD423" s="7"/>
      <c r="HE423" s="7"/>
      <c r="HF423" s="7"/>
      <c r="HG423" s="7"/>
      <c r="HH423" s="7"/>
      <c r="HI423" s="7"/>
      <c r="HJ423" s="7"/>
      <c r="HK423" s="7"/>
      <c r="HL423" s="7"/>
      <c r="HM423" s="7"/>
      <c r="HN423" s="7"/>
      <c r="HO423" s="7"/>
      <c r="HP423" s="7"/>
      <c r="HQ423" s="7"/>
      <c r="HR423" s="7"/>
      <c r="HS423" s="7"/>
      <c r="HT423" s="7"/>
      <c r="HU423" s="7"/>
      <c r="HV423" s="7"/>
      <c r="HW423" s="7"/>
      <c r="HX423" s="7"/>
      <c r="HY423" s="7"/>
      <c r="HZ423" s="7"/>
      <c r="IA423" s="7"/>
      <c r="IB423" s="7"/>
      <c r="IC423" s="7"/>
      <c r="ID423" s="7"/>
      <c r="IE423" s="7"/>
      <c r="IF423" s="7"/>
      <c r="IG423" s="7"/>
      <c r="IH423" s="7"/>
      <c r="II423" s="7"/>
      <c r="IJ423" s="7"/>
      <c r="IK423" s="7"/>
      <c r="IL423" s="7"/>
      <c r="IM423" s="7"/>
      <c r="IN423" s="7"/>
      <c r="IO423" s="7"/>
      <c r="IP423" s="7"/>
      <c r="IQ423" s="7"/>
      <c r="IR423" s="7"/>
      <c r="IS423" s="7"/>
      <c r="IT423" s="7"/>
      <c r="IU423" s="7"/>
      <c r="IV423" s="7"/>
      <c r="IW423" s="7"/>
      <c r="IX423" s="7"/>
      <c r="IY423" s="7"/>
      <c r="IZ423" s="7"/>
      <c r="JA423" s="7"/>
      <c r="JB423" s="7"/>
      <c r="JC423" s="7"/>
      <c r="JD423" s="7"/>
      <c r="JE423" s="7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5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7"/>
      <c r="EQ424" s="7"/>
      <c r="ER424" s="7"/>
      <c r="ES424" s="88"/>
      <c r="ET424" s="7"/>
      <c r="EU424" s="7"/>
      <c r="EV424" s="7"/>
      <c r="EW424" s="7"/>
      <c r="EX424" s="7"/>
      <c r="EY424" s="7"/>
      <c r="EZ424" s="7"/>
      <c r="FA424" s="7"/>
      <c r="FB424" s="7"/>
      <c r="FC424" s="7"/>
      <c r="FD424" s="7"/>
      <c r="FE424" s="7"/>
      <c r="FF424" s="7"/>
      <c r="FG424" s="7"/>
      <c r="FH424" s="2"/>
      <c r="FI424" s="2"/>
      <c r="FJ424" s="2"/>
      <c r="FK424" s="2"/>
      <c r="FL424" s="2"/>
      <c r="FM424" s="2"/>
      <c r="FN424" s="7"/>
      <c r="FO424" s="7"/>
      <c r="FP424" s="7"/>
      <c r="FQ424" s="88"/>
      <c r="FR424" s="7"/>
      <c r="FS424" s="7"/>
      <c r="FT424" s="7"/>
      <c r="FU424" s="7"/>
      <c r="FV424" s="7"/>
      <c r="FW424" s="7"/>
      <c r="FX424" s="7"/>
      <c r="FY424" s="7"/>
      <c r="FZ424" s="7"/>
      <c r="GA424" s="7"/>
      <c r="GB424" s="7"/>
      <c r="GC424" s="7"/>
      <c r="GD424" s="7"/>
      <c r="GE424" s="7"/>
      <c r="GF424" s="7"/>
      <c r="GG424" s="7"/>
      <c r="GH424" s="7"/>
      <c r="GI424" s="7"/>
      <c r="GJ424" s="7"/>
      <c r="GK424" s="7"/>
      <c r="GL424" s="7"/>
      <c r="GM424" s="7"/>
      <c r="GN424" s="7"/>
      <c r="GO424" s="7"/>
      <c r="GP424" s="7"/>
      <c r="GQ424" s="7"/>
      <c r="GR424" s="7"/>
      <c r="GS424" s="7"/>
      <c r="GT424" s="7"/>
      <c r="GU424" s="7"/>
      <c r="GV424" s="7"/>
      <c r="GW424" s="7"/>
      <c r="GX424" s="7"/>
      <c r="GY424" s="7"/>
      <c r="GZ424" s="7"/>
      <c r="HA424" s="7"/>
      <c r="HB424" s="7"/>
      <c r="HC424" s="7"/>
      <c r="HD424" s="7"/>
      <c r="HE424" s="7"/>
      <c r="HF424" s="7"/>
      <c r="HG424" s="7"/>
      <c r="HH424" s="7"/>
      <c r="HI424" s="7"/>
      <c r="HJ424" s="7"/>
      <c r="HK424" s="7"/>
      <c r="HL424" s="7"/>
      <c r="HM424" s="7"/>
      <c r="HN424" s="7"/>
      <c r="HO424" s="7"/>
      <c r="HP424" s="7"/>
      <c r="HQ424" s="7"/>
      <c r="HR424" s="7"/>
      <c r="HS424" s="7"/>
      <c r="HT424" s="7"/>
      <c r="HU424" s="7"/>
      <c r="HV424" s="7"/>
      <c r="HW424" s="7"/>
      <c r="HX424" s="7"/>
      <c r="HY424" s="7"/>
      <c r="HZ424" s="7"/>
      <c r="IA424" s="7"/>
      <c r="IB424" s="7"/>
      <c r="IC424" s="7"/>
      <c r="ID424" s="7"/>
      <c r="IE424" s="7"/>
      <c r="IF424" s="7"/>
      <c r="IG424" s="7"/>
      <c r="IH424" s="7"/>
      <c r="II424" s="7"/>
      <c r="IJ424" s="7"/>
      <c r="IK424" s="7"/>
      <c r="IL424" s="7"/>
      <c r="IM424" s="7"/>
      <c r="IN424" s="7"/>
      <c r="IO424" s="7"/>
      <c r="IP424" s="7"/>
      <c r="IQ424" s="7"/>
      <c r="IR424" s="7"/>
      <c r="IS424" s="7"/>
      <c r="IT424" s="7"/>
      <c r="IU424" s="7"/>
      <c r="IV424" s="7"/>
      <c r="IW424" s="7"/>
      <c r="IX424" s="7"/>
      <c r="IY424" s="7"/>
      <c r="IZ424" s="7"/>
      <c r="JA424" s="7"/>
      <c r="JB424" s="7"/>
      <c r="JC424" s="7"/>
      <c r="JD424" s="7"/>
      <c r="JE424" s="7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5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7"/>
      <c r="EQ425" s="7"/>
      <c r="ER425" s="7"/>
      <c r="ES425" s="88"/>
      <c r="ET425" s="7"/>
      <c r="EU425" s="7"/>
      <c r="EV425" s="7"/>
      <c r="EW425" s="7"/>
      <c r="EX425" s="7"/>
      <c r="EY425" s="7"/>
      <c r="EZ425" s="7"/>
      <c r="FA425" s="7"/>
      <c r="FB425" s="7"/>
      <c r="FC425" s="7"/>
      <c r="FD425" s="7"/>
      <c r="FE425" s="7"/>
      <c r="FF425" s="7"/>
      <c r="FG425" s="7"/>
      <c r="FH425" s="2"/>
      <c r="FI425" s="2"/>
      <c r="FJ425" s="2"/>
      <c r="FK425" s="2"/>
      <c r="FL425" s="2"/>
      <c r="FM425" s="2"/>
      <c r="FN425" s="7"/>
      <c r="FO425" s="7"/>
      <c r="FP425" s="7"/>
      <c r="FQ425" s="88"/>
      <c r="FR425" s="7"/>
      <c r="FS425" s="7"/>
      <c r="FT425" s="7"/>
      <c r="FU425" s="7"/>
      <c r="FV425" s="7"/>
      <c r="FW425" s="7"/>
      <c r="FX425" s="7"/>
      <c r="FY425" s="7"/>
      <c r="FZ425" s="7"/>
      <c r="GA425" s="7"/>
      <c r="GB425" s="7"/>
      <c r="GC425" s="7"/>
      <c r="GD425" s="7"/>
      <c r="GE425" s="7"/>
      <c r="GF425" s="7"/>
      <c r="GG425" s="7"/>
      <c r="GH425" s="7"/>
      <c r="GI425" s="7"/>
      <c r="GJ425" s="7"/>
      <c r="GK425" s="7"/>
      <c r="GL425" s="7"/>
      <c r="GM425" s="7"/>
      <c r="GN425" s="7"/>
      <c r="GO425" s="7"/>
      <c r="GP425" s="7"/>
      <c r="GQ425" s="7"/>
      <c r="GR425" s="7"/>
      <c r="GS425" s="7"/>
      <c r="GT425" s="7"/>
      <c r="GU425" s="7"/>
      <c r="GV425" s="7"/>
      <c r="GW425" s="7"/>
      <c r="GX425" s="7"/>
      <c r="GY425" s="7"/>
      <c r="GZ425" s="7"/>
      <c r="HA425" s="7"/>
      <c r="HB425" s="7"/>
      <c r="HC425" s="7"/>
      <c r="HD425" s="7"/>
      <c r="HE425" s="7"/>
      <c r="HF425" s="7"/>
      <c r="HG425" s="7"/>
      <c r="HH425" s="7"/>
      <c r="HI425" s="7"/>
      <c r="HJ425" s="7"/>
      <c r="HK425" s="7"/>
      <c r="HL425" s="7"/>
      <c r="HM425" s="7"/>
      <c r="HN425" s="7"/>
      <c r="HO425" s="7"/>
      <c r="HP425" s="7"/>
      <c r="HQ425" s="7"/>
      <c r="HR425" s="7"/>
      <c r="HS425" s="7"/>
      <c r="HT425" s="7"/>
      <c r="HU425" s="7"/>
      <c r="HV425" s="7"/>
      <c r="HW425" s="7"/>
      <c r="HX425" s="7"/>
      <c r="HY425" s="7"/>
      <c r="HZ425" s="7"/>
      <c r="IA425" s="7"/>
      <c r="IB425" s="7"/>
      <c r="IC425" s="7"/>
      <c r="ID425" s="7"/>
      <c r="IE425" s="7"/>
      <c r="IF425" s="7"/>
      <c r="IG425" s="7"/>
      <c r="IH425" s="7"/>
      <c r="II425" s="7"/>
      <c r="IJ425" s="7"/>
      <c r="IK425" s="7"/>
      <c r="IL425" s="7"/>
      <c r="IM425" s="7"/>
      <c r="IN425" s="7"/>
      <c r="IO425" s="7"/>
      <c r="IP425" s="7"/>
      <c r="IQ425" s="7"/>
      <c r="IR425" s="7"/>
      <c r="IS425" s="7"/>
      <c r="IT425" s="7"/>
      <c r="IU425" s="7"/>
      <c r="IV425" s="7"/>
      <c r="IW425" s="7"/>
      <c r="IX425" s="7"/>
      <c r="IY425" s="7"/>
      <c r="IZ425" s="7"/>
      <c r="JA425" s="7"/>
      <c r="JB425" s="7"/>
      <c r="JC425" s="7"/>
      <c r="JD425" s="7"/>
      <c r="JE425" s="7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5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7"/>
      <c r="EQ426" s="7"/>
      <c r="ER426" s="7"/>
      <c r="ES426" s="88"/>
      <c r="ET426" s="7"/>
      <c r="EU426" s="7"/>
      <c r="EV426" s="7"/>
      <c r="EW426" s="7"/>
      <c r="EX426" s="7"/>
      <c r="EY426" s="7"/>
      <c r="EZ426" s="7"/>
      <c r="FA426" s="7"/>
      <c r="FB426" s="7"/>
      <c r="FC426" s="7"/>
      <c r="FD426" s="7"/>
      <c r="FE426" s="7"/>
      <c r="FF426" s="7"/>
      <c r="FG426" s="7"/>
      <c r="FH426" s="2"/>
      <c r="FI426" s="2"/>
      <c r="FJ426" s="2"/>
      <c r="FK426" s="2"/>
      <c r="FL426" s="2"/>
      <c r="FM426" s="2"/>
      <c r="FN426" s="7"/>
      <c r="FO426" s="7"/>
      <c r="FP426" s="7"/>
      <c r="FQ426" s="88"/>
      <c r="FR426" s="7"/>
      <c r="FS426" s="7"/>
      <c r="FT426" s="7"/>
      <c r="FU426" s="7"/>
      <c r="FV426" s="7"/>
      <c r="FW426" s="7"/>
      <c r="FX426" s="7"/>
      <c r="FY426" s="7"/>
      <c r="FZ426" s="7"/>
      <c r="GA426" s="7"/>
      <c r="GB426" s="7"/>
      <c r="GC426" s="7"/>
      <c r="GD426" s="7"/>
      <c r="GE426" s="7"/>
      <c r="GF426" s="7"/>
      <c r="GG426" s="7"/>
      <c r="GH426" s="7"/>
      <c r="GI426" s="7"/>
      <c r="GJ426" s="7"/>
      <c r="GK426" s="7"/>
      <c r="GL426" s="7"/>
      <c r="GM426" s="7"/>
      <c r="GN426" s="7"/>
      <c r="GO426" s="7"/>
      <c r="GP426" s="7"/>
      <c r="GQ426" s="7"/>
      <c r="GR426" s="7"/>
      <c r="GS426" s="7"/>
      <c r="GT426" s="7"/>
      <c r="GU426" s="7"/>
      <c r="GV426" s="7"/>
      <c r="GW426" s="7"/>
      <c r="GX426" s="7"/>
      <c r="GY426" s="7"/>
      <c r="GZ426" s="7"/>
      <c r="HA426" s="7"/>
      <c r="HB426" s="7"/>
      <c r="HC426" s="7"/>
      <c r="HD426" s="7"/>
      <c r="HE426" s="7"/>
      <c r="HF426" s="7"/>
      <c r="HG426" s="7"/>
      <c r="HH426" s="7"/>
      <c r="HI426" s="7"/>
      <c r="HJ426" s="7"/>
      <c r="HK426" s="7"/>
      <c r="HL426" s="7"/>
      <c r="HM426" s="7"/>
      <c r="HN426" s="7"/>
      <c r="HO426" s="7"/>
      <c r="HP426" s="7"/>
      <c r="HQ426" s="7"/>
      <c r="HR426" s="7"/>
      <c r="HS426" s="7"/>
      <c r="HT426" s="7"/>
      <c r="HU426" s="7"/>
      <c r="HV426" s="7"/>
      <c r="HW426" s="7"/>
      <c r="HX426" s="7"/>
      <c r="HY426" s="7"/>
      <c r="HZ426" s="7"/>
      <c r="IA426" s="7"/>
      <c r="IB426" s="7"/>
      <c r="IC426" s="7"/>
      <c r="ID426" s="7"/>
      <c r="IE426" s="7"/>
      <c r="IF426" s="7"/>
      <c r="IG426" s="7"/>
      <c r="IH426" s="7"/>
      <c r="II426" s="7"/>
      <c r="IJ426" s="7"/>
      <c r="IK426" s="7"/>
      <c r="IL426" s="7"/>
      <c r="IM426" s="7"/>
      <c r="IN426" s="7"/>
      <c r="IO426" s="7"/>
      <c r="IP426" s="7"/>
      <c r="IQ426" s="7"/>
      <c r="IR426" s="7"/>
      <c r="IS426" s="7"/>
      <c r="IT426" s="7"/>
      <c r="IU426" s="7"/>
      <c r="IV426" s="7"/>
      <c r="IW426" s="7"/>
      <c r="IX426" s="7"/>
      <c r="IY426" s="7"/>
      <c r="IZ426" s="7"/>
      <c r="JA426" s="7"/>
      <c r="JB426" s="7"/>
      <c r="JC426" s="7"/>
      <c r="JD426" s="7"/>
      <c r="JE426" s="7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5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7"/>
      <c r="EQ427" s="7"/>
      <c r="ER427" s="7"/>
      <c r="ES427" s="88"/>
      <c r="ET427" s="7"/>
      <c r="EU427" s="7"/>
      <c r="EV427" s="7"/>
      <c r="EW427" s="7"/>
      <c r="EX427" s="7"/>
      <c r="EY427" s="7"/>
      <c r="EZ427" s="7"/>
      <c r="FA427" s="7"/>
      <c r="FB427" s="7"/>
      <c r="FC427" s="7"/>
      <c r="FD427" s="7"/>
      <c r="FE427" s="7"/>
      <c r="FF427" s="7"/>
      <c r="FG427" s="7"/>
      <c r="FH427" s="2"/>
      <c r="FI427" s="2"/>
      <c r="FJ427" s="2"/>
      <c r="FK427" s="2"/>
      <c r="FL427" s="2"/>
      <c r="FM427" s="2"/>
      <c r="FN427" s="7"/>
      <c r="FO427" s="7"/>
      <c r="FP427" s="7"/>
      <c r="FQ427" s="88"/>
      <c r="FR427" s="7"/>
      <c r="FS427" s="7"/>
      <c r="FT427" s="7"/>
      <c r="FU427" s="7"/>
      <c r="FV427" s="7"/>
      <c r="FW427" s="7"/>
      <c r="FX427" s="7"/>
      <c r="FY427" s="7"/>
      <c r="FZ427" s="7"/>
      <c r="GA427" s="7"/>
      <c r="GB427" s="7"/>
      <c r="GC427" s="7"/>
      <c r="GD427" s="7"/>
      <c r="GE427" s="7"/>
      <c r="GF427" s="7"/>
      <c r="GG427" s="7"/>
      <c r="GH427" s="7"/>
      <c r="GI427" s="7"/>
      <c r="GJ427" s="7"/>
      <c r="GK427" s="7"/>
      <c r="GL427" s="7"/>
      <c r="GM427" s="7"/>
      <c r="GN427" s="7"/>
      <c r="GO427" s="7"/>
      <c r="GP427" s="7"/>
      <c r="GQ427" s="7"/>
      <c r="GR427" s="7"/>
      <c r="GS427" s="7"/>
      <c r="GT427" s="7"/>
      <c r="GU427" s="7"/>
      <c r="GV427" s="7"/>
      <c r="GW427" s="7"/>
      <c r="GX427" s="7"/>
      <c r="GY427" s="7"/>
      <c r="GZ427" s="7"/>
      <c r="HA427" s="7"/>
      <c r="HB427" s="7"/>
      <c r="HC427" s="7"/>
      <c r="HD427" s="7"/>
      <c r="HE427" s="7"/>
      <c r="HF427" s="7"/>
      <c r="HG427" s="7"/>
      <c r="HH427" s="7"/>
      <c r="HI427" s="7"/>
      <c r="HJ427" s="7"/>
      <c r="HK427" s="7"/>
      <c r="HL427" s="7"/>
      <c r="HM427" s="7"/>
      <c r="HN427" s="7"/>
      <c r="HO427" s="7"/>
      <c r="HP427" s="7"/>
      <c r="HQ427" s="7"/>
      <c r="HR427" s="7"/>
      <c r="HS427" s="7"/>
      <c r="HT427" s="7"/>
      <c r="HU427" s="7"/>
      <c r="HV427" s="7"/>
      <c r="HW427" s="7"/>
      <c r="HX427" s="7"/>
      <c r="HY427" s="7"/>
      <c r="HZ427" s="7"/>
      <c r="IA427" s="7"/>
      <c r="IB427" s="7"/>
      <c r="IC427" s="7"/>
      <c r="ID427" s="7"/>
      <c r="IE427" s="7"/>
      <c r="IF427" s="7"/>
      <c r="IG427" s="7"/>
      <c r="IH427" s="7"/>
      <c r="II427" s="7"/>
      <c r="IJ427" s="7"/>
      <c r="IK427" s="7"/>
      <c r="IL427" s="7"/>
      <c r="IM427" s="7"/>
      <c r="IN427" s="7"/>
      <c r="IO427" s="7"/>
      <c r="IP427" s="7"/>
      <c r="IQ427" s="7"/>
      <c r="IR427" s="7"/>
      <c r="IS427" s="7"/>
      <c r="IT427" s="7"/>
      <c r="IU427" s="7"/>
      <c r="IV427" s="7"/>
      <c r="IW427" s="7"/>
      <c r="IX427" s="7"/>
      <c r="IY427" s="7"/>
      <c r="IZ427" s="7"/>
      <c r="JA427" s="7"/>
      <c r="JB427" s="7"/>
      <c r="JC427" s="7"/>
      <c r="JD427" s="7"/>
      <c r="JE427" s="7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5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7"/>
      <c r="EQ428" s="7"/>
      <c r="ER428" s="7"/>
      <c r="ES428" s="88"/>
      <c r="ET428" s="7"/>
      <c r="EU428" s="7"/>
      <c r="EV428" s="7"/>
      <c r="EW428" s="7"/>
      <c r="EX428" s="7"/>
      <c r="EY428" s="7"/>
      <c r="EZ428" s="7"/>
      <c r="FA428" s="7"/>
      <c r="FB428" s="7"/>
      <c r="FC428" s="7"/>
      <c r="FD428" s="7"/>
      <c r="FE428" s="7"/>
      <c r="FF428" s="7"/>
      <c r="FG428" s="7"/>
      <c r="FH428" s="2"/>
      <c r="FI428" s="2"/>
      <c r="FJ428" s="2"/>
      <c r="FK428" s="2"/>
      <c r="FL428" s="2"/>
      <c r="FM428" s="2"/>
      <c r="FN428" s="7"/>
      <c r="FO428" s="7"/>
      <c r="FP428" s="7"/>
      <c r="FQ428" s="88"/>
      <c r="FR428" s="7"/>
      <c r="FS428" s="7"/>
      <c r="FT428" s="7"/>
      <c r="FU428" s="7"/>
      <c r="FV428" s="7"/>
      <c r="FW428" s="7"/>
      <c r="FX428" s="7"/>
      <c r="FY428" s="7"/>
      <c r="FZ428" s="7"/>
      <c r="GA428" s="7"/>
      <c r="GB428" s="7"/>
      <c r="GC428" s="7"/>
      <c r="GD428" s="7"/>
      <c r="GE428" s="7"/>
      <c r="GF428" s="7"/>
      <c r="GG428" s="7"/>
      <c r="GH428" s="7"/>
      <c r="GI428" s="7"/>
      <c r="GJ428" s="7"/>
      <c r="GK428" s="7"/>
      <c r="GL428" s="7"/>
      <c r="GM428" s="7"/>
      <c r="GN428" s="7"/>
      <c r="GO428" s="7"/>
      <c r="GP428" s="7"/>
      <c r="GQ428" s="7"/>
      <c r="GR428" s="7"/>
      <c r="GS428" s="7"/>
      <c r="GT428" s="7"/>
      <c r="GU428" s="7"/>
      <c r="GV428" s="7"/>
      <c r="GW428" s="7"/>
      <c r="GX428" s="7"/>
      <c r="GY428" s="7"/>
      <c r="GZ428" s="7"/>
      <c r="HA428" s="7"/>
      <c r="HB428" s="7"/>
      <c r="HC428" s="7"/>
      <c r="HD428" s="7"/>
      <c r="HE428" s="7"/>
      <c r="HF428" s="7"/>
      <c r="HG428" s="7"/>
      <c r="HH428" s="7"/>
      <c r="HI428" s="7"/>
      <c r="HJ428" s="7"/>
      <c r="HK428" s="7"/>
      <c r="HL428" s="7"/>
      <c r="HM428" s="7"/>
      <c r="HN428" s="7"/>
      <c r="HO428" s="7"/>
      <c r="HP428" s="7"/>
      <c r="HQ428" s="7"/>
      <c r="HR428" s="7"/>
      <c r="HS428" s="7"/>
      <c r="HT428" s="7"/>
      <c r="HU428" s="7"/>
      <c r="HV428" s="7"/>
      <c r="HW428" s="7"/>
      <c r="HX428" s="7"/>
      <c r="HY428" s="7"/>
      <c r="HZ428" s="7"/>
      <c r="IA428" s="7"/>
      <c r="IB428" s="7"/>
      <c r="IC428" s="7"/>
      <c r="ID428" s="7"/>
      <c r="IE428" s="7"/>
      <c r="IF428" s="7"/>
      <c r="IG428" s="7"/>
      <c r="IH428" s="7"/>
      <c r="II428" s="7"/>
      <c r="IJ428" s="7"/>
      <c r="IK428" s="7"/>
      <c r="IL428" s="7"/>
      <c r="IM428" s="7"/>
      <c r="IN428" s="7"/>
      <c r="IO428" s="7"/>
      <c r="IP428" s="7"/>
      <c r="IQ428" s="7"/>
      <c r="IR428" s="7"/>
      <c r="IS428" s="7"/>
      <c r="IT428" s="7"/>
      <c r="IU428" s="7"/>
      <c r="IV428" s="7"/>
      <c r="IW428" s="7"/>
      <c r="IX428" s="7"/>
      <c r="IY428" s="7"/>
      <c r="IZ428" s="7"/>
      <c r="JA428" s="7"/>
      <c r="JB428" s="7"/>
      <c r="JC428" s="7"/>
      <c r="JD428" s="7"/>
      <c r="JE428" s="7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5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7"/>
      <c r="EQ429" s="7"/>
      <c r="ER429" s="7"/>
      <c r="ES429" s="88"/>
      <c r="ET429" s="7"/>
      <c r="EU429" s="7"/>
      <c r="EV429" s="7"/>
      <c r="EW429" s="7"/>
      <c r="EX429" s="7"/>
      <c r="EY429" s="7"/>
      <c r="EZ429" s="7"/>
      <c r="FA429" s="7"/>
      <c r="FB429" s="7"/>
      <c r="FC429" s="7"/>
      <c r="FD429" s="7"/>
      <c r="FE429" s="7"/>
      <c r="FF429" s="7"/>
      <c r="FG429" s="7"/>
      <c r="FH429" s="2"/>
      <c r="FI429" s="2"/>
      <c r="FJ429" s="2"/>
      <c r="FK429" s="2"/>
      <c r="FL429" s="2"/>
      <c r="FM429" s="2"/>
      <c r="FN429" s="7"/>
      <c r="FO429" s="7"/>
      <c r="FP429" s="7"/>
      <c r="FQ429" s="88"/>
      <c r="FR429" s="7"/>
      <c r="FS429" s="7"/>
      <c r="FT429" s="7"/>
      <c r="FU429" s="7"/>
      <c r="FV429" s="7"/>
      <c r="FW429" s="7"/>
      <c r="FX429" s="7"/>
      <c r="FY429" s="7"/>
      <c r="FZ429" s="7"/>
      <c r="GA429" s="7"/>
      <c r="GB429" s="7"/>
      <c r="GC429" s="7"/>
      <c r="GD429" s="7"/>
      <c r="GE429" s="7"/>
      <c r="GF429" s="7"/>
      <c r="GG429" s="7"/>
      <c r="GH429" s="7"/>
      <c r="GI429" s="7"/>
      <c r="GJ429" s="7"/>
      <c r="GK429" s="7"/>
      <c r="GL429" s="7"/>
      <c r="GM429" s="7"/>
      <c r="GN429" s="7"/>
      <c r="GO429" s="7"/>
      <c r="GP429" s="7"/>
      <c r="GQ429" s="7"/>
      <c r="GR429" s="7"/>
      <c r="GS429" s="7"/>
      <c r="GT429" s="7"/>
      <c r="GU429" s="7"/>
      <c r="GV429" s="7"/>
      <c r="GW429" s="7"/>
      <c r="GX429" s="7"/>
      <c r="GY429" s="7"/>
      <c r="GZ429" s="7"/>
      <c r="HA429" s="7"/>
      <c r="HB429" s="7"/>
      <c r="HC429" s="7"/>
      <c r="HD429" s="7"/>
      <c r="HE429" s="7"/>
      <c r="HF429" s="7"/>
      <c r="HG429" s="7"/>
      <c r="HH429" s="7"/>
      <c r="HI429" s="7"/>
      <c r="HJ429" s="7"/>
      <c r="HK429" s="7"/>
      <c r="HL429" s="7"/>
      <c r="HM429" s="7"/>
      <c r="HN429" s="7"/>
      <c r="HO429" s="7"/>
      <c r="HP429" s="7"/>
      <c r="HQ429" s="7"/>
      <c r="HR429" s="7"/>
      <c r="HS429" s="7"/>
      <c r="HT429" s="7"/>
      <c r="HU429" s="7"/>
      <c r="HV429" s="7"/>
      <c r="HW429" s="7"/>
      <c r="HX429" s="7"/>
      <c r="HY429" s="7"/>
      <c r="HZ429" s="7"/>
      <c r="IA429" s="7"/>
      <c r="IB429" s="7"/>
      <c r="IC429" s="7"/>
      <c r="ID429" s="7"/>
      <c r="IE429" s="7"/>
      <c r="IF429" s="7"/>
      <c r="IG429" s="7"/>
      <c r="IH429" s="7"/>
      <c r="II429" s="7"/>
      <c r="IJ429" s="7"/>
      <c r="IK429" s="7"/>
      <c r="IL429" s="7"/>
      <c r="IM429" s="7"/>
      <c r="IN429" s="7"/>
      <c r="IO429" s="7"/>
      <c r="IP429" s="7"/>
      <c r="IQ429" s="7"/>
      <c r="IR429" s="7"/>
      <c r="IS429" s="7"/>
      <c r="IT429" s="7"/>
      <c r="IU429" s="7"/>
      <c r="IV429" s="7"/>
      <c r="IW429" s="7"/>
      <c r="IX429" s="7"/>
      <c r="IY429" s="7"/>
      <c r="IZ429" s="7"/>
      <c r="JA429" s="7"/>
      <c r="JB429" s="7"/>
      <c r="JC429" s="7"/>
      <c r="JD429" s="7"/>
      <c r="JE429" s="7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5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7"/>
      <c r="EQ430" s="7"/>
      <c r="ER430" s="7"/>
      <c r="ES430" s="88"/>
      <c r="ET430" s="7"/>
      <c r="EU430" s="7"/>
      <c r="EV430" s="7"/>
      <c r="EW430" s="7"/>
      <c r="EX430" s="7"/>
      <c r="EY430" s="7"/>
      <c r="EZ430" s="7"/>
      <c r="FA430" s="7"/>
      <c r="FB430" s="7"/>
      <c r="FC430" s="7"/>
      <c r="FD430" s="7"/>
      <c r="FE430" s="7"/>
      <c r="FF430" s="7"/>
      <c r="FG430" s="7"/>
      <c r="FH430" s="2"/>
      <c r="FI430" s="2"/>
      <c r="FJ430" s="2"/>
      <c r="FK430" s="2"/>
      <c r="FL430" s="2"/>
      <c r="FM430" s="2"/>
      <c r="FN430" s="7"/>
      <c r="FO430" s="7"/>
      <c r="FP430" s="7"/>
      <c r="FQ430" s="88"/>
      <c r="FR430" s="7"/>
      <c r="FS430" s="7"/>
      <c r="FT430" s="7"/>
      <c r="FU430" s="7"/>
      <c r="FV430" s="7"/>
      <c r="FW430" s="7"/>
      <c r="FX430" s="7"/>
      <c r="FY430" s="7"/>
      <c r="FZ430" s="7"/>
      <c r="GA430" s="7"/>
      <c r="GB430" s="7"/>
      <c r="GC430" s="7"/>
      <c r="GD430" s="7"/>
      <c r="GE430" s="7"/>
      <c r="GF430" s="7"/>
      <c r="GG430" s="7"/>
      <c r="GH430" s="7"/>
      <c r="GI430" s="7"/>
      <c r="GJ430" s="7"/>
      <c r="GK430" s="7"/>
      <c r="GL430" s="7"/>
      <c r="GM430" s="7"/>
      <c r="GN430" s="7"/>
      <c r="GO430" s="7"/>
      <c r="GP430" s="7"/>
      <c r="GQ430" s="7"/>
      <c r="GR430" s="7"/>
      <c r="GS430" s="7"/>
      <c r="GT430" s="7"/>
      <c r="GU430" s="7"/>
      <c r="GV430" s="7"/>
      <c r="GW430" s="7"/>
      <c r="GX430" s="7"/>
      <c r="GY430" s="7"/>
      <c r="GZ430" s="7"/>
      <c r="HA430" s="7"/>
      <c r="HB430" s="7"/>
      <c r="HC430" s="7"/>
      <c r="HD430" s="7"/>
      <c r="HE430" s="7"/>
      <c r="HF430" s="7"/>
      <c r="HG430" s="7"/>
      <c r="HH430" s="7"/>
      <c r="HI430" s="7"/>
      <c r="HJ430" s="7"/>
      <c r="HK430" s="7"/>
      <c r="HL430" s="7"/>
      <c r="HM430" s="7"/>
      <c r="HN430" s="7"/>
      <c r="HO430" s="7"/>
      <c r="HP430" s="7"/>
      <c r="HQ430" s="7"/>
      <c r="HR430" s="7"/>
      <c r="HS430" s="7"/>
      <c r="HT430" s="7"/>
      <c r="HU430" s="7"/>
      <c r="HV430" s="7"/>
      <c r="HW430" s="7"/>
      <c r="HX430" s="7"/>
      <c r="HY430" s="7"/>
      <c r="HZ430" s="7"/>
      <c r="IA430" s="7"/>
      <c r="IB430" s="7"/>
      <c r="IC430" s="7"/>
      <c r="ID430" s="7"/>
      <c r="IE430" s="7"/>
      <c r="IF430" s="7"/>
      <c r="IG430" s="7"/>
      <c r="IH430" s="7"/>
      <c r="II430" s="7"/>
      <c r="IJ430" s="7"/>
      <c r="IK430" s="7"/>
      <c r="IL430" s="7"/>
      <c r="IM430" s="7"/>
      <c r="IN430" s="7"/>
      <c r="IO430" s="7"/>
      <c r="IP430" s="7"/>
      <c r="IQ430" s="7"/>
      <c r="IR430" s="7"/>
      <c r="IS430" s="7"/>
      <c r="IT430" s="7"/>
      <c r="IU430" s="7"/>
      <c r="IV430" s="7"/>
      <c r="IW430" s="7"/>
      <c r="IX430" s="7"/>
      <c r="IY430" s="7"/>
      <c r="IZ430" s="7"/>
      <c r="JA430" s="7"/>
      <c r="JB430" s="7"/>
      <c r="JC430" s="7"/>
      <c r="JD430" s="7"/>
      <c r="JE430" s="7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5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7"/>
      <c r="EQ431" s="7"/>
      <c r="ER431" s="7"/>
      <c r="ES431" s="88"/>
      <c r="ET431" s="7"/>
      <c r="EU431" s="7"/>
      <c r="EV431" s="7"/>
      <c r="EW431" s="7"/>
      <c r="EX431" s="7"/>
      <c r="EY431" s="7"/>
      <c r="EZ431" s="7"/>
      <c r="FA431" s="7"/>
      <c r="FB431" s="7"/>
      <c r="FC431" s="7"/>
      <c r="FD431" s="7"/>
      <c r="FE431" s="7"/>
      <c r="FF431" s="7"/>
      <c r="FG431" s="7"/>
      <c r="FH431" s="2"/>
      <c r="FI431" s="2"/>
      <c r="FJ431" s="2"/>
      <c r="FK431" s="2"/>
      <c r="FL431" s="2"/>
      <c r="FM431" s="2"/>
      <c r="FN431" s="7"/>
      <c r="FO431" s="7"/>
      <c r="FP431" s="7"/>
      <c r="FQ431" s="88"/>
      <c r="FR431" s="7"/>
      <c r="FS431" s="7"/>
      <c r="FT431" s="7"/>
      <c r="FU431" s="7"/>
      <c r="FV431" s="7"/>
      <c r="FW431" s="7"/>
      <c r="FX431" s="7"/>
      <c r="FY431" s="7"/>
      <c r="FZ431" s="7"/>
      <c r="GA431" s="7"/>
      <c r="GB431" s="7"/>
      <c r="GC431" s="7"/>
      <c r="GD431" s="7"/>
      <c r="GE431" s="7"/>
      <c r="GF431" s="7"/>
      <c r="GG431" s="7"/>
      <c r="GH431" s="7"/>
      <c r="GI431" s="7"/>
      <c r="GJ431" s="7"/>
      <c r="GK431" s="7"/>
      <c r="GL431" s="7"/>
      <c r="GM431" s="7"/>
      <c r="GN431" s="7"/>
      <c r="GO431" s="7"/>
      <c r="GP431" s="7"/>
      <c r="GQ431" s="7"/>
      <c r="GR431" s="7"/>
      <c r="GS431" s="7"/>
      <c r="GT431" s="7"/>
      <c r="GU431" s="7"/>
      <c r="GV431" s="7"/>
      <c r="GW431" s="7"/>
      <c r="GX431" s="7"/>
      <c r="GY431" s="7"/>
      <c r="GZ431" s="7"/>
      <c r="HA431" s="7"/>
      <c r="HB431" s="7"/>
      <c r="HC431" s="7"/>
      <c r="HD431" s="7"/>
      <c r="HE431" s="7"/>
      <c r="HF431" s="7"/>
      <c r="HG431" s="7"/>
      <c r="HH431" s="7"/>
      <c r="HI431" s="7"/>
      <c r="HJ431" s="7"/>
      <c r="HK431" s="7"/>
      <c r="HL431" s="7"/>
      <c r="HM431" s="7"/>
      <c r="HN431" s="7"/>
      <c r="HO431" s="7"/>
      <c r="HP431" s="7"/>
      <c r="HQ431" s="7"/>
      <c r="HR431" s="7"/>
      <c r="HS431" s="7"/>
      <c r="HT431" s="7"/>
      <c r="HU431" s="7"/>
      <c r="HV431" s="7"/>
      <c r="HW431" s="7"/>
      <c r="HX431" s="7"/>
      <c r="HY431" s="7"/>
      <c r="HZ431" s="7"/>
      <c r="IA431" s="7"/>
      <c r="IB431" s="7"/>
      <c r="IC431" s="7"/>
      <c r="ID431" s="7"/>
      <c r="IE431" s="7"/>
      <c r="IF431" s="7"/>
      <c r="IG431" s="7"/>
      <c r="IH431" s="7"/>
      <c r="II431" s="7"/>
      <c r="IJ431" s="7"/>
      <c r="IK431" s="7"/>
      <c r="IL431" s="7"/>
      <c r="IM431" s="7"/>
      <c r="IN431" s="7"/>
      <c r="IO431" s="7"/>
      <c r="IP431" s="7"/>
      <c r="IQ431" s="7"/>
      <c r="IR431" s="7"/>
      <c r="IS431" s="7"/>
      <c r="IT431" s="7"/>
      <c r="IU431" s="7"/>
      <c r="IV431" s="7"/>
      <c r="IW431" s="7"/>
      <c r="IX431" s="7"/>
      <c r="IY431" s="7"/>
      <c r="IZ431" s="7"/>
      <c r="JA431" s="7"/>
      <c r="JB431" s="7"/>
      <c r="JC431" s="7"/>
      <c r="JD431" s="7"/>
      <c r="JE431" s="7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5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7"/>
      <c r="EQ432" s="7"/>
      <c r="ER432" s="7"/>
      <c r="ES432" s="88"/>
      <c r="ET432" s="7"/>
      <c r="EU432" s="7"/>
      <c r="EV432" s="7"/>
      <c r="EW432" s="7"/>
      <c r="EX432" s="7"/>
      <c r="EY432" s="7"/>
      <c r="EZ432" s="7"/>
      <c r="FA432" s="7"/>
      <c r="FB432" s="7"/>
      <c r="FC432" s="7"/>
      <c r="FD432" s="7"/>
      <c r="FE432" s="7"/>
      <c r="FF432" s="7"/>
      <c r="FG432" s="7"/>
      <c r="FH432" s="2"/>
      <c r="FI432" s="2"/>
      <c r="FJ432" s="2"/>
      <c r="FK432" s="2"/>
      <c r="FL432" s="2"/>
      <c r="FM432" s="2"/>
      <c r="FN432" s="7"/>
      <c r="FO432" s="7"/>
      <c r="FP432" s="7"/>
      <c r="FQ432" s="88"/>
      <c r="FR432" s="7"/>
      <c r="FS432" s="7"/>
      <c r="FT432" s="7"/>
      <c r="FU432" s="7"/>
      <c r="FV432" s="7"/>
      <c r="FW432" s="7"/>
      <c r="FX432" s="7"/>
      <c r="FY432" s="7"/>
      <c r="FZ432" s="7"/>
      <c r="GA432" s="7"/>
      <c r="GB432" s="7"/>
      <c r="GC432" s="7"/>
      <c r="GD432" s="7"/>
      <c r="GE432" s="7"/>
      <c r="GF432" s="7"/>
      <c r="GG432" s="7"/>
      <c r="GH432" s="7"/>
      <c r="GI432" s="7"/>
      <c r="GJ432" s="7"/>
      <c r="GK432" s="7"/>
      <c r="GL432" s="7"/>
      <c r="GM432" s="7"/>
      <c r="GN432" s="7"/>
      <c r="GO432" s="7"/>
      <c r="GP432" s="7"/>
      <c r="GQ432" s="7"/>
      <c r="GR432" s="7"/>
      <c r="GS432" s="7"/>
      <c r="GT432" s="7"/>
      <c r="GU432" s="7"/>
      <c r="GV432" s="7"/>
      <c r="GW432" s="7"/>
      <c r="GX432" s="7"/>
      <c r="GY432" s="7"/>
      <c r="GZ432" s="7"/>
      <c r="HA432" s="7"/>
      <c r="HB432" s="7"/>
      <c r="HC432" s="7"/>
      <c r="HD432" s="7"/>
      <c r="HE432" s="7"/>
      <c r="HF432" s="7"/>
      <c r="HG432" s="7"/>
      <c r="HH432" s="7"/>
      <c r="HI432" s="7"/>
      <c r="HJ432" s="7"/>
      <c r="HK432" s="7"/>
      <c r="HL432" s="7"/>
      <c r="HM432" s="7"/>
      <c r="HN432" s="7"/>
      <c r="HO432" s="7"/>
      <c r="HP432" s="7"/>
      <c r="HQ432" s="7"/>
      <c r="HR432" s="7"/>
      <c r="HS432" s="7"/>
      <c r="HT432" s="7"/>
      <c r="HU432" s="7"/>
      <c r="HV432" s="7"/>
      <c r="HW432" s="7"/>
      <c r="HX432" s="7"/>
      <c r="HY432" s="7"/>
      <c r="HZ432" s="7"/>
      <c r="IA432" s="7"/>
      <c r="IB432" s="7"/>
      <c r="IC432" s="7"/>
      <c r="ID432" s="7"/>
      <c r="IE432" s="7"/>
      <c r="IF432" s="7"/>
      <c r="IG432" s="7"/>
      <c r="IH432" s="7"/>
      <c r="II432" s="7"/>
      <c r="IJ432" s="7"/>
      <c r="IK432" s="7"/>
      <c r="IL432" s="7"/>
      <c r="IM432" s="7"/>
      <c r="IN432" s="7"/>
      <c r="IO432" s="7"/>
      <c r="IP432" s="7"/>
      <c r="IQ432" s="7"/>
      <c r="IR432" s="7"/>
      <c r="IS432" s="7"/>
      <c r="IT432" s="7"/>
      <c r="IU432" s="7"/>
      <c r="IV432" s="7"/>
      <c r="IW432" s="7"/>
      <c r="IX432" s="7"/>
      <c r="IY432" s="7"/>
      <c r="IZ432" s="7"/>
      <c r="JA432" s="7"/>
      <c r="JB432" s="7"/>
      <c r="JC432" s="7"/>
      <c r="JD432" s="7"/>
      <c r="JE432" s="7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5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7"/>
      <c r="EQ433" s="7"/>
      <c r="ER433" s="7"/>
      <c r="ES433" s="88"/>
      <c r="ET433" s="7"/>
      <c r="EU433" s="7"/>
      <c r="EV433" s="7"/>
      <c r="EW433" s="7"/>
      <c r="EX433" s="7"/>
      <c r="EY433" s="7"/>
      <c r="EZ433" s="7"/>
      <c r="FA433" s="7"/>
      <c r="FB433" s="7"/>
      <c r="FC433" s="7"/>
      <c r="FD433" s="7"/>
      <c r="FE433" s="7"/>
      <c r="FF433" s="7"/>
      <c r="FG433" s="7"/>
      <c r="FH433" s="2"/>
      <c r="FI433" s="2"/>
      <c r="FJ433" s="2"/>
      <c r="FK433" s="2"/>
      <c r="FL433" s="2"/>
      <c r="FM433" s="2"/>
      <c r="FN433" s="7"/>
      <c r="FO433" s="7"/>
      <c r="FP433" s="7"/>
      <c r="FQ433" s="88"/>
      <c r="FR433" s="7"/>
      <c r="FS433" s="7"/>
      <c r="FT433" s="7"/>
      <c r="FU433" s="7"/>
      <c r="FV433" s="7"/>
      <c r="FW433" s="7"/>
      <c r="FX433" s="7"/>
      <c r="FY433" s="7"/>
      <c r="FZ433" s="7"/>
      <c r="GA433" s="7"/>
      <c r="GB433" s="7"/>
      <c r="GC433" s="7"/>
      <c r="GD433" s="7"/>
      <c r="GE433" s="7"/>
      <c r="GF433" s="7"/>
      <c r="GG433" s="7"/>
      <c r="GH433" s="7"/>
      <c r="GI433" s="7"/>
      <c r="GJ433" s="7"/>
      <c r="GK433" s="7"/>
      <c r="GL433" s="7"/>
      <c r="GM433" s="7"/>
      <c r="GN433" s="7"/>
      <c r="GO433" s="7"/>
      <c r="GP433" s="7"/>
      <c r="GQ433" s="7"/>
      <c r="GR433" s="7"/>
      <c r="GS433" s="7"/>
      <c r="GT433" s="7"/>
      <c r="GU433" s="7"/>
      <c r="GV433" s="7"/>
      <c r="GW433" s="7"/>
      <c r="GX433" s="7"/>
      <c r="GY433" s="7"/>
      <c r="GZ433" s="7"/>
      <c r="HA433" s="7"/>
      <c r="HB433" s="7"/>
      <c r="HC433" s="7"/>
      <c r="HD433" s="7"/>
      <c r="HE433" s="7"/>
      <c r="HF433" s="7"/>
      <c r="HG433" s="7"/>
      <c r="HH433" s="7"/>
      <c r="HI433" s="7"/>
      <c r="HJ433" s="7"/>
      <c r="HK433" s="7"/>
      <c r="HL433" s="7"/>
      <c r="HM433" s="7"/>
      <c r="HN433" s="7"/>
      <c r="HO433" s="7"/>
      <c r="HP433" s="7"/>
      <c r="HQ433" s="7"/>
      <c r="HR433" s="7"/>
      <c r="HS433" s="7"/>
      <c r="HT433" s="7"/>
      <c r="HU433" s="7"/>
      <c r="HV433" s="7"/>
      <c r="HW433" s="7"/>
      <c r="HX433" s="7"/>
      <c r="HY433" s="7"/>
      <c r="HZ433" s="7"/>
      <c r="IA433" s="7"/>
      <c r="IB433" s="7"/>
      <c r="IC433" s="7"/>
      <c r="ID433" s="7"/>
      <c r="IE433" s="7"/>
      <c r="IF433" s="7"/>
      <c r="IG433" s="7"/>
      <c r="IH433" s="7"/>
      <c r="II433" s="7"/>
      <c r="IJ433" s="7"/>
      <c r="IK433" s="7"/>
      <c r="IL433" s="7"/>
      <c r="IM433" s="7"/>
      <c r="IN433" s="7"/>
      <c r="IO433" s="7"/>
      <c r="IP433" s="7"/>
      <c r="IQ433" s="7"/>
      <c r="IR433" s="7"/>
      <c r="IS433" s="7"/>
      <c r="IT433" s="7"/>
      <c r="IU433" s="7"/>
      <c r="IV433" s="7"/>
      <c r="IW433" s="7"/>
      <c r="IX433" s="7"/>
      <c r="IY433" s="7"/>
      <c r="IZ433" s="7"/>
      <c r="JA433" s="7"/>
      <c r="JB433" s="7"/>
      <c r="JC433" s="7"/>
      <c r="JD433" s="7"/>
      <c r="JE433" s="7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5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7"/>
      <c r="EQ434" s="7"/>
      <c r="ER434" s="7"/>
      <c r="ES434" s="88"/>
      <c r="ET434" s="7"/>
      <c r="EU434" s="7"/>
      <c r="EV434" s="7"/>
      <c r="EW434" s="7"/>
      <c r="EX434" s="7"/>
      <c r="EY434" s="7"/>
      <c r="EZ434" s="7"/>
      <c r="FA434" s="7"/>
      <c r="FB434" s="7"/>
      <c r="FC434" s="7"/>
      <c r="FD434" s="7"/>
      <c r="FE434" s="7"/>
      <c r="FF434" s="7"/>
      <c r="FG434" s="7"/>
      <c r="FH434" s="2"/>
      <c r="FI434" s="2"/>
      <c r="FJ434" s="2"/>
      <c r="FK434" s="2"/>
      <c r="FL434" s="2"/>
      <c r="FM434" s="2"/>
      <c r="FN434" s="7"/>
      <c r="FO434" s="7"/>
      <c r="FP434" s="7"/>
      <c r="FQ434" s="88"/>
      <c r="FR434" s="7"/>
      <c r="FS434" s="7"/>
      <c r="FT434" s="7"/>
      <c r="FU434" s="7"/>
      <c r="FV434" s="7"/>
      <c r="FW434" s="7"/>
      <c r="FX434" s="7"/>
      <c r="FY434" s="7"/>
      <c r="FZ434" s="7"/>
      <c r="GA434" s="7"/>
      <c r="GB434" s="7"/>
      <c r="GC434" s="7"/>
      <c r="GD434" s="7"/>
      <c r="GE434" s="7"/>
      <c r="GF434" s="7"/>
      <c r="GG434" s="7"/>
      <c r="GH434" s="7"/>
      <c r="GI434" s="7"/>
      <c r="GJ434" s="7"/>
      <c r="GK434" s="7"/>
      <c r="GL434" s="7"/>
      <c r="GM434" s="7"/>
      <c r="GN434" s="7"/>
      <c r="GO434" s="7"/>
      <c r="GP434" s="7"/>
      <c r="GQ434" s="7"/>
      <c r="GR434" s="7"/>
      <c r="GS434" s="7"/>
      <c r="GT434" s="7"/>
      <c r="GU434" s="7"/>
      <c r="GV434" s="7"/>
      <c r="GW434" s="7"/>
      <c r="GX434" s="7"/>
      <c r="GY434" s="7"/>
      <c r="GZ434" s="7"/>
      <c r="HA434" s="7"/>
      <c r="HB434" s="7"/>
      <c r="HC434" s="7"/>
      <c r="HD434" s="7"/>
      <c r="HE434" s="7"/>
      <c r="HF434" s="7"/>
      <c r="HG434" s="7"/>
      <c r="HH434" s="7"/>
      <c r="HI434" s="7"/>
      <c r="HJ434" s="7"/>
      <c r="HK434" s="7"/>
      <c r="HL434" s="7"/>
      <c r="HM434" s="7"/>
      <c r="HN434" s="7"/>
      <c r="HO434" s="7"/>
      <c r="HP434" s="7"/>
      <c r="HQ434" s="7"/>
      <c r="HR434" s="7"/>
      <c r="HS434" s="7"/>
      <c r="HT434" s="7"/>
      <c r="HU434" s="7"/>
      <c r="HV434" s="7"/>
      <c r="HW434" s="7"/>
      <c r="HX434" s="7"/>
      <c r="HY434" s="7"/>
      <c r="HZ434" s="7"/>
      <c r="IA434" s="7"/>
      <c r="IB434" s="7"/>
      <c r="IC434" s="7"/>
      <c r="ID434" s="7"/>
      <c r="IE434" s="7"/>
      <c r="IF434" s="7"/>
      <c r="IG434" s="7"/>
      <c r="IH434" s="7"/>
      <c r="II434" s="7"/>
      <c r="IJ434" s="7"/>
      <c r="IK434" s="7"/>
      <c r="IL434" s="7"/>
      <c r="IM434" s="7"/>
      <c r="IN434" s="7"/>
      <c r="IO434" s="7"/>
      <c r="IP434" s="7"/>
      <c r="IQ434" s="7"/>
      <c r="IR434" s="7"/>
      <c r="IS434" s="7"/>
      <c r="IT434" s="7"/>
      <c r="IU434" s="7"/>
      <c r="IV434" s="7"/>
      <c r="IW434" s="7"/>
      <c r="IX434" s="7"/>
      <c r="IY434" s="7"/>
      <c r="IZ434" s="7"/>
      <c r="JA434" s="7"/>
      <c r="JB434" s="7"/>
      <c r="JC434" s="7"/>
      <c r="JD434" s="7"/>
      <c r="JE434" s="7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5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7"/>
      <c r="EQ435" s="7"/>
      <c r="ER435" s="7"/>
      <c r="ES435" s="88"/>
      <c r="ET435" s="7"/>
      <c r="EU435" s="7"/>
      <c r="EV435" s="7"/>
      <c r="EW435" s="7"/>
      <c r="EX435" s="7"/>
      <c r="EY435" s="7"/>
      <c r="EZ435" s="7"/>
      <c r="FA435" s="7"/>
      <c r="FB435" s="7"/>
      <c r="FC435" s="7"/>
      <c r="FD435" s="7"/>
      <c r="FE435" s="7"/>
      <c r="FF435" s="7"/>
      <c r="FG435" s="7"/>
      <c r="FH435" s="2"/>
      <c r="FI435" s="2"/>
      <c r="FJ435" s="2"/>
      <c r="FK435" s="2"/>
      <c r="FL435" s="2"/>
      <c r="FM435" s="2"/>
      <c r="FN435" s="7"/>
      <c r="FO435" s="7"/>
      <c r="FP435" s="7"/>
      <c r="FQ435" s="88"/>
      <c r="FR435" s="7"/>
      <c r="FS435" s="7"/>
      <c r="FT435" s="7"/>
      <c r="FU435" s="7"/>
      <c r="FV435" s="7"/>
      <c r="FW435" s="7"/>
      <c r="FX435" s="7"/>
      <c r="FY435" s="7"/>
      <c r="FZ435" s="7"/>
      <c r="GA435" s="7"/>
      <c r="GB435" s="7"/>
      <c r="GC435" s="7"/>
      <c r="GD435" s="7"/>
      <c r="GE435" s="7"/>
      <c r="GF435" s="7"/>
      <c r="GG435" s="7"/>
      <c r="GH435" s="7"/>
      <c r="GI435" s="7"/>
      <c r="GJ435" s="7"/>
      <c r="GK435" s="7"/>
      <c r="GL435" s="7"/>
      <c r="GM435" s="7"/>
      <c r="GN435" s="7"/>
      <c r="GO435" s="7"/>
      <c r="GP435" s="7"/>
      <c r="GQ435" s="7"/>
      <c r="GR435" s="7"/>
      <c r="GS435" s="7"/>
      <c r="GT435" s="7"/>
      <c r="GU435" s="7"/>
      <c r="GV435" s="7"/>
      <c r="GW435" s="7"/>
      <c r="GX435" s="7"/>
      <c r="GY435" s="7"/>
      <c r="GZ435" s="7"/>
      <c r="HA435" s="7"/>
      <c r="HB435" s="7"/>
      <c r="HC435" s="7"/>
      <c r="HD435" s="7"/>
      <c r="HE435" s="7"/>
      <c r="HF435" s="7"/>
      <c r="HG435" s="7"/>
      <c r="HH435" s="7"/>
      <c r="HI435" s="7"/>
      <c r="HJ435" s="7"/>
      <c r="HK435" s="7"/>
      <c r="HL435" s="7"/>
      <c r="HM435" s="7"/>
      <c r="HN435" s="7"/>
      <c r="HO435" s="7"/>
      <c r="HP435" s="7"/>
      <c r="HQ435" s="7"/>
      <c r="HR435" s="7"/>
      <c r="HS435" s="7"/>
      <c r="HT435" s="7"/>
      <c r="HU435" s="7"/>
      <c r="HV435" s="7"/>
      <c r="HW435" s="7"/>
      <c r="HX435" s="7"/>
      <c r="HY435" s="7"/>
      <c r="HZ435" s="7"/>
      <c r="IA435" s="7"/>
      <c r="IB435" s="7"/>
      <c r="IC435" s="7"/>
      <c r="ID435" s="7"/>
      <c r="IE435" s="7"/>
      <c r="IF435" s="7"/>
      <c r="IG435" s="7"/>
      <c r="IH435" s="7"/>
      <c r="II435" s="7"/>
      <c r="IJ435" s="7"/>
      <c r="IK435" s="7"/>
      <c r="IL435" s="7"/>
      <c r="IM435" s="7"/>
      <c r="IN435" s="7"/>
      <c r="IO435" s="7"/>
      <c r="IP435" s="7"/>
      <c r="IQ435" s="7"/>
      <c r="IR435" s="7"/>
      <c r="IS435" s="7"/>
      <c r="IT435" s="7"/>
      <c r="IU435" s="7"/>
      <c r="IV435" s="7"/>
      <c r="IW435" s="7"/>
      <c r="IX435" s="7"/>
      <c r="IY435" s="7"/>
      <c r="IZ435" s="7"/>
      <c r="JA435" s="7"/>
      <c r="JB435" s="7"/>
      <c r="JC435" s="7"/>
      <c r="JD435" s="7"/>
      <c r="JE435" s="7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5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7"/>
      <c r="EQ436" s="7"/>
      <c r="ER436" s="7"/>
      <c r="ES436" s="88"/>
      <c r="ET436" s="7"/>
      <c r="EU436" s="7"/>
      <c r="EV436" s="7"/>
      <c r="EW436" s="7"/>
      <c r="EX436" s="7"/>
      <c r="EY436" s="7"/>
      <c r="EZ436" s="7"/>
      <c r="FA436" s="7"/>
      <c r="FB436" s="7"/>
      <c r="FC436" s="7"/>
      <c r="FD436" s="7"/>
      <c r="FE436" s="7"/>
      <c r="FF436" s="7"/>
      <c r="FG436" s="7"/>
      <c r="FH436" s="2"/>
      <c r="FI436" s="2"/>
      <c r="FJ436" s="2"/>
      <c r="FK436" s="2"/>
      <c r="FL436" s="2"/>
      <c r="FM436" s="2"/>
      <c r="FN436" s="7"/>
      <c r="FO436" s="7"/>
      <c r="FP436" s="7"/>
      <c r="FQ436" s="88"/>
      <c r="FR436" s="7"/>
      <c r="FS436" s="7"/>
      <c r="FT436" s="7"/>
      <c r="FU436" s="7"/>
      <c r="FV436" s="7"/>
      <c r="FW436" s="7"/>
      <c r="FX436" s="7"/>
      <c r="FY436" s="7"/>
      <c r="FZ436" s="7"/>
      <c r="GA436" s="7"/>
      <c r="GB436" s="7"/>
      <c r="GC436" s="7"/>
      <c r="GD436" s="7"/>
      <c r="GE436" s="7"/>
      <c r="GF436" s="7"/>
      <c r="GG436" s="7"/>
      <c r="GH436" s="7"/>
      <c r="GI436" s="7"/>
      <c r="GJ436" s="7"/>
      <c r="GK436" s="7"/>
      <c r="GL436" s="7"/>
      <c r="GM436" s="7"/>
      <c r="GN436" s="7"/>
      <c r="GO436" s="7"/>
      <c r="GP436" s="7"/>
      <c r="GQ436" s="7"/>
      <c r="GR436" s="7"/>
      <c r="GS436" s="7"/>
      <c r="GT436" s="7"/>
      <c r="GU436" s="7"/>
      <c r="GV436" s="7"/>
      <c r="GW436" s="7"/>
      <c r="GX436" s="7"/>
      <c r="GY436" s="7"/>
      <c r="GZ436" s="7"/>
      <c r="HA436" s="7"/>
      <c r="HB436" s="7"/>
      <c r="HC436" s="7"/>
      <c r="HD436" s="7"/>
      <c r="HE436" s="7"/>
      <c r="HF436" s="7"/>
      <c r="HG436" s="7"/>
      <c r="HH436" s="7"/>
      <c r="HI436" s="7"/>
      <c r="HJ436" s="7"/>
      <c r="HK436" s="7"/>
      <c r="HL436" s="7"/>
      <c r="HM436" s="7"/>
      <c r="HN436" s="7"/>
      <c r="HO436" s="7"/>
      <c r="HP436" s="7"/>
      <c r="HQ436" s="7"/>
      <c r="HR436" s="7"/>
      <c r="HS436" s="7"/>
      <c r="HT436" s="7"/>
      <c r="HU436" s="7"/>
      <c r="HV436" s="7"/>
      <c r="HW436" s="7"/>
      <c r="HX436" s="7"/>
      <c r="HY436" s="7"/>
      <c r="HZ436" s="7"/>
      <c r="IA436" s="7"/>
      <c r="IB436" s="7"/>
      <c r="IC436" s="7"/>
      <c r="ID436" s="7"/>
      <c r="IE436" s="7"/>
      <c r="IF436" s="7"/>
      <c r="IG436" s="7"/>
      <c r="IH436" s="7"/>
      <c r="II436" s="7"/>
      <c r="IJ436" s="7"/>
      <c r="IK436" s="7"/>
      <c r="IL436" s="7"/>
      <c r="IM436" s="7"/>
      <c r="IN436" s="7"/>
      <c r="IO436" s="7"/>
      <c r="IP436" s="7"/>
      <c r="IQ436" s="7"/>
      <c r="IR436" s="7"/>
      <c r="IS436" s="7"/>
      <c r="IT436" s="7"/>
      <c r="IU436" s="7"/>
      <c r="IV436" s="7"/>
      <c r="IW436" s="7"/>
      <c r="IX436" s="7"/>
      <c r="IY436" s="7"/>
      <c r="IZ436" s="7"/>
      <c r="JA436" s="7"/>
      <c r="JB436" s="7"/>
      <c r="JC436" s="7"/>
      <c r="JD436" s="7"/>
      <c r="JE436" s="7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5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7"/>
      <c r="EQ437" s="7"/>
      <c r="ER437" s="7"/>
      <c r="ES437" s="88"/>
      <c r="ET437" s="7"/>
      <c r="EU437" s="7"/>
      <c r="EV437" s="7"/>
      <c r="EW437" s="7"/>
      <c r="EX437" s="7"/>
      <c r="EY437" s="7"/>
      <c r="EZ437" s="7"/>
      <c r="FA437" s="7"/>
      <c r="FB437" s="7"/>
      <c r="FC437" s="7"/>
      <c r="FD437" s="7"/>
      <c r="FE437" s="7"/>
      <c r="FF437" s="7"/>
      <c r="FG437" s="7"/>
      <c r="FH437" s="2"/>
      <c r="FI437" s="2"/>
      <c r="FJ437" s="2"/>
      <c r="FK437" s="2"/>
      <c r="FL437" s="2"/>
      <c r="FM437" s="2"/>
      <c r="FN437" s="7"/>
      <c r="FO437" s="7"/>
      <c r="FP437" s="7"/>
      <c r="FQ437" s="88"/>
      <c r="FR437" s="7"/>
      <c r="FS437" s="7"/>
      <c r="FT437" s="7"/>
      <c r="FU437" s="7"/>
      <c r="FV437" s="7"/>
      <c r="FW437" s="7"/>
      <c r="FX437" s="7"/>
      <c r="FY437" s="7"/>
      <c r="FZ437" s="7"/>
      <c r="GA437" s="7"/>
      <c r="GB437" s="7"/>
      <c r="GC437" s="7"/>
      <c r="GD437" s="7"/>
      <c r="GE437" s="7"/>
      <c r="GF437" s="7"/>
      <c r="GG437" s="7"/>
      <c r="GH437" s="7"/>
      <c r="GI437" s="7"/>
      <c r="GJ437" s="7"/>
      <c r="GK437" s="7"/>
      <c r="GL437" s="7"/>
      <c r="GM437" s="7"/>
      <c r="GN437" s="7"/>
      <c r="GO437" s="7"/>
      <c r="GP437" s="7"/>
      <c r="GQ437" s="7"/>
      <c r="GR437" s="7"/>
      <c r="GS437" s="7"/>
      <c r="GT437" s="7"/>
      <c r="GU437" s="7"/>
      <c r="GV437" s="7"/>
      <c r="GW437" s="7"/>
      <c r="GX437" s="7"/>
      <c r="GY437" s="7"/>
      <c r="GZ437" s="7"/>
      <c r="HA437" s="7"/>
      <c r="HB437" s="7"/>
      <c r="HC437" s="7"/>
      <c r="HD437" s="7"/>
      <c r="HE437" s="7"/>
      <c r="HF437" s="7"/>
      <c r="HG437" s="7"/>
      <c r="HH437" s="7"/>
      <c r="HI437" s="7"/>
      <c r="HJ437" s="7"/>
      <c r="HK437" s="7"/>
      <c r="HL437" s="7"/>
      <c r="HM437" s="7"/>
      <c r="HN437" s="7"/>
      <c r="HO437" s="7"/>
      <c r="HP437" s="7"/>
      <c r="HQ437" s="7"/>
      <c r="HR437" s="7"/>
      <c r="HS437" s="7"/>
      <c r="HT437" s="7"/>
      <c r="HU437" s="7"/>
      <c r="HV437" s="7"/>
      <c r="HW437" s="7"/>
      <c r="HX437" s="7"/>
      <c r="HY437" s="7"/>
      <c r="HZ437" s="7"/>
      <c r="IA437" s="7"/>
      <c r="IB437" s="7"/>
      <c r="IC437" s="7"/>
      <c r="ID437" s="7"/>
      <c r="IE437" s="7"/>
      <c r="IF437" s="7"/>
      <c r="IG437" s="7"/>
      <c r="IH437" s="7"/>
      <c r="II437" s="7"/>
      <c r="IJ437" s="7"/>
      <c r="IK437" s="7"/>
      <c r="IL437" s="7"/>
      <c r="IM437" s="7"/>
      <c r="IN437" s="7"/>
      <c r="IO437" s="7"/>
      <c r="IP437" s="7"/>
      <c r="IQ437" s="7"/>
      <c r="IR437" s="7"/>
      <c r="IS437" s="7"/>
      <c r="IT437" s="7"/>
      <c r="IU437" s="7"/>
      <c r="IV437" s="7"/>
      <c r="IW437" s="7"/>
      <c r="IX437" s="7"/>
      <c r="IY437" s="7"/>
      <c r="IZ437" s="7"/>
      <c r="JA437" s="7"/>
      <c r="JB437" s="7"/>
      <c r="JC437" s="7"/>
      <c r="JD437" s="7"/>
      <c r="JE437" s="7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5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7"/>
      <c r="EQ438" s="7"/>
      <c r="ER438" s="7"/>
      <c r="ES438" s="88"/>
      <c r="ET438" s="7"/>
      <c r="EU438" s="7"/>
      <c r="EV438" s="7"/>
      <c r="EW438" s="7"/>
      <c r="EX438" s="7"/>
      <c r="EY438" s="7"/>
      <c r="EZ438" s="7"/>
      <c r="FA438" s="7"/>
      <c r="FB438" s="7"/>
      <c r="FC438" s="7"/>
      <c r="FD438" s="7"/>
      <c r="FE438" s="7"/>
      <c r="FF438" s="7"/>
      <c r="FG438" s="7"/>
      <c r="FH438" s="2"/>
      <c r="FI438" s="2"/>
      <c r="FJ438" s="2"/>
      <c r="FK438" s="2"/>
      <c r="FL438" s="2"/>
      <c r="FM438" s="2"/>
      <c r="FN438" s="7"/>
      <c r="FO438" s="7"/>
      <c r="FP438" s="7"/>
      <c r="FQ438" s="88"/>
      <c r="FR438" s="7"/>
      <c r="FS438" s="7"/>
      <c r="FT438" s="7"/>
      <c r="FU438" s="7"/>
      <c r="FV438" s="7"/>
      <c r="FW438" s="7"/>
      <c r="FX438" s="7"/>
      <c r="FY438" s="7"/>
      <c r="FZ438" s="7"/>
      <c r="GA438" s="7"/>
      <c r="GB438" s="7"/>
      <c r="GC438" s="7"/>
      <c r="GD438" s="7"/>
      <c r="GE438" s="7"/>
      <c r="GF438" s="7"/>
      <c r="GG438" s="7"/>
      <c r="GH438" s="7"/>
      <c r="GI438" s="7"/>
      <c r="GJ438" s="7"/>
      <c r="GK438" s="7"/>
      <c r="GL438" s="7"/>
      <c r="GM438" s="7"/>
      <c r="GN438" s="7"/>
      <c r="GO438" s="7"/>
      <c r="GP438" s="7"/>
      <c r="GQ438" s="7"/>
      <c r="GR438" s="7"/>
      <c r="GS438" s="7"/>
      <c r="GT438" s="7"/>
      <c r="GU438" s="7"/>
      <c r="GV438" s="7"/>
      <c r="GW438" s="7"/>
      <c r="GX438" s="7"/>
      <c r="GY438" s="7"/>
      <c r="GZ438" s="7"/>
      <c r="HA438" s="7"/>
      <c r="HB438" s="7"/>
      <c r="HC438" s="7"/>
      <c r="HD438" s="7"/>
      <c r="HE438" s="7"/>
      <c r="HF438" s="7"/>
      <c r="HG438" s="7"/>
      <c r="HH438" s="7"/>
      <c r="HI438" s="7"/>
      <c r="HJ438" s="7"/>
      <c r="HK438" s="7"/>
      <c r="HL438" s="7"/>
      <c r="HM438" s="7"/>
      <c r="HN438" s="7"/>
      <c r="HO438" s="7"/>
      <c r="HP438" s="7"/>
      <c r="HQ438" s="7"/>
      <c r="HR438" s="7"/>
      <c r="HS438" s="7"/>
      <c r="HT438" s="7"/>
      <c r="HU438" s="7"/>
      <c r="HV438" s="7"/>
      <c r="HW438" s="7"/>
      <c r="HX438" s="7"/>
      <c r="HY438" s="7"/>
      <c r="HZ438" s="7"/>
      <c r="IA438" s="7"/>
      <c r="IB438" s="7"/>
      <c r="IC438" s="7"/>
      <c r="ID438" s="7"/>
      <c r="IE438" s="7"/>
      <c r="IF438" s="7"/>
      <c r="IG438" s="7"/>
      <c r="IH438" s="7"/>
      <c r="II438" s="7"/>
      <c r="IJ438" s="7"/>
      <c r="IK438" s="7"/>
      <c r="IL438" s="7"/>
      <c r="IM438" s="7"/>
      <c r="IN438" s="7"/>
      <c r="IO438" s="7"/>
      <c r="IP438" s="7"/>
      <c r="IQ438" s="7"/>
      <c r="IR438" s="7"/>
      <c r="IS438" s="7"/>
      <c r="IT438" s="7"/>
      <c r="IU438" s="7"/>
      <c r="IV438" s="7"/>
      <c r="IW438" s="7"/>
      <c r="IX438" s="7"/>
      <c r="IY438" s="7"/>
      <c r="IZ438" s="7"/>
      <c r="JA438" s="7"/>
      <c r="JB438" s="7"/>
      <c r="JC438" s="7"/>
      <c r="JD438" s="7"/>
      <c r="JE438" s="7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5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7"/>
      <c r="EQ439" s="7"/>
      <c r="ER439" s="7"/>
      <c r="ES439" s="88"/>
      <c r="ET439" s="7"/>
      <c r="EU439" s="7"/>
      <c r="EV439" s="7"/>
      <c r="EW439" s="7"/>
      <c r="EX439" s="7"/>
      <c r="EY439" s="7"/>
      <c r="EZ439" s="7"/>
      <c r="FA439" s="7"/>
      <c r="FB439" s="7"/>
      <c r="FC439" s="7"/>
      <c r="FD439" s="7"/>
      <c r="FE439" s="7"/>
      <c r="FF439" s="7"/>
      <c r="FG439" s="7"/>
      <c r="FH439" s="2"/>
      <c r="FI439" s="2"/>
      <c r="FJ439" s="2"/>
      <c r="FK439" s="2"/>
      <c r="FL439" s="2"/>
      <c r="FM439" s="2"/>
      <c r="FN439" s="7"/>
      <c r="FO439" s="7"/>
      <c r="FP439" s="7"/>
      <c r="FQ439" s="88"/>
      <c r="FR439" s="7"/>
      <c r="FS439" s="7"/>
      <c r="FT439" s="7"/>
      <c r="FU439" s="7"/>
      <c r="FV439" s="7"/>
      <c r="FW439" s="7"/>
      <c r="FX439" s="7"/>
      <c r="FY439" s="7"/>
      <c r="FZ439" s="7"/>
      <c r="GA439" s="7"/>
      <c r="GB439" s="7"/>
      <c r="GC439" s="7"/>
      <c r="GD439" s="7"/>
      <c r="GE439" s="7"/>
      <c r="GF439" s="7"/>
      <c r="GG439" s="7"/>
      <c r="GH439" s="7"/>
      <c r="GI439" s="7"/>
      <c r="GJ439" s="7"/>
      <c r="GK439" s="7"/>
      <c r="GL439" s="7"/>
      <c r="GM439" s="7"/>
      <c r="GN439" s="7"/>
      <c r="GO439" s="7"/>
      <c r="GP439" s="7"/>
      <c r="GQ439" s="7"/>
      <c r="GR439" s="7"/>
      <c r="GS439" s="7"/>
      <c r="GT439" s="7"/>
      <c r="GU439" s="7"/>
      <c r="GV439" s="7"/>
      <c r="GW439" s="7"/>
      <c r="GX439" s="7"/>
      <c r="GY439" s="7"/>
      <c r="GZ439" s="7"/>
      <c r="HA439" s="7"/>
      <c r="HB439" s="7"/>
      <c r="HC439" s="7"/>
      <c r="HD439" s="7"/>
      <c r="HE439" s="7"/>
      <c r="HF439" s="7"/>
      <c r="HG439" s="7"/>
      <c r="HH439" s="7"/>
      <c r="HI439" s="7"/>
      <c r="HJ439" s="7"/>
      <c r="HK439" s="7"/>
      <c r="HL439" s="7"/>
      <c r="HM439" s="7"/>
      <c r="HN439" s="7"/>
      <c r="HO439" s="7"/>
      <c r="HP439" s="7"/>
      <c r="HQ439" s="7"/>
      <c r="HR439" s="7"/>
      <c r="HS439" s="7"/>
      <c r="HT439" s="7"/>
      <c r="HU439" s="7"/>
      <c r="HV439" s="7"/>
      <c r="HW439" s="7"/>
      <c r="HX439" s="7"/>
      <c r="HY439" s="7"/>
      <c r="HZ439" s="7"/>
      <c r="IA439" s="7"/>
      <c r="IB439" s="7"/>
      <c r="IC439" s="7"/>
      <c r="ID439" s="7"/>
      <c r="IE439" s="7"/>
      <c r="IF439" s="7"/>
      <c r="IG439" s="7"/>
      <c r="IH439" s="7"/>
      <c r="II439" s="7"/>
      <c r="IJ439" s="7"/>
      <c r="IK439" s="7"/>
      <c r="IL439" s="7"/>
      <c r="IM439" s="7"/>
      <c r="IN439" s="7"/>
      <c r="IO439" s="7"/>
      <c r="IP439" s="7"/>
      <c r="IQ439" s="7"/>
      <c r="IR439" s="7"/>
      <c r="IS439" s="7"/>
      <c r="IT439" s="7"/>
      <c r="IU439" s="7"/>
      <c r="IV439" s="7"/>
      <c r="IW439" s="7"/>
      <c r="IX439" s="7"/>
      <c r="IY439" s="7"/>
      <c r="IZ439" s="7"/>
      <c r="JA439" s="7"/>
      <c r="JB439" s="7"/>
      <c r="JC439" s="7"/>
      <c r="JD439" s="7"/>
      <c r="JE439" s="7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5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7"/>
      <c r="EQ440" s="7"/>
      <c r="ER440" s="7"/>
      <c r="ES440" s="88"/>
      <c r="ET440" s="7"/>
      <c r="EU440" s="7"/>
      <c r="EV440" s="7"/>
      <c r="EW440" s="7"/>
      <c r="EX440" s="7"/>
      <c r="EY440" s="7"/>
      <c r="EZ440" s="7"/>
      <c r="FA440" s="7"/>
      <c r="FB440" s="7"/>
      <c r="FC440" s="7"/>
      <c r="FD440" s="7"/>
      <c r="FE440" s="7"/>
      <c r="FF440" s="7"/>
      <c r="FG440" s="7"/>
      <c r="FH440" s="2"/>
      <c r="FI440" s="2"/>
      <c r="FJ440" s="2"/>
      <c r="FK440" s="2"/>
      <c r="FL440" s="2"/>
      <c r="FM440" s="2"/>
      <c r="FN440" s="7"/>
      <c r="FO440" s="7"/>
      <c r="FP440" s="7"/>
      <c r="FQ440" s="88"/>
      <c r="FR440" s="7"/>
      <c r="FS440" s="7"/>
      <c r="FT440" s="7"/>
      <c r="FU440" s="7"/>
      <c r="FV440" s="7"/>
      <c r="FW440" s="7"/>
      <c r="FX440" s="7"/>
      <c r="FY440" s="7"/>
      <c r="FZ440" s="7"/>
      <c r="GA440" s="7"/>
      <c r="GB440" s="7"/>
      <c r="GC440" s="7"/>
      <c r="GD440" s="7"/>
      <c r="GE440" s="7"/>
      <c r="GF440" s="7"/>
      <c r="GG440" s="7"/>
      <c r="GH440" s="7"/>
      <c r="GI440" s="7"/>
      <c r="GJ440" s="7"/>
      <c r="GK440" s="7"/>
      <c r="GL440" s="7"/>
      <c r="GM440" s="7"/>
      <c r="GN440" s="7"/>
      <c r="GO440" s="7"/>
      <c r="GP440" s="7"/>
      <c r="GQ440" s="7"/>
      <c r="GR440" s="7"/>
      <c r="GS440" s="7"/>
      <c r="GT440" s="7"/>
      <c r="GU440" s="7"/>
      <c r="GV440" s="7"/>
      <c r="GW440" s="7"/>
      <c r="GX440" s="7"/>
      <c r="GY440" s="7"/>
      <c r="GZ440" s="7"/>
      <c r="HA440" s="7"/>
      <c r="HB440" s="7"/>
      <c r="HC440" s="7"/>
      <c r="HD440" s="7"/>
      <c r="HE440" s="7"/>
      <c r="HF440" s="7"/>
      <c r="HG440" s="7"/>
      <c r="HH440" s="7"/>
      <c r="HI440" s="7"/>
      <c r="HJ440" s="7"/>
      <c r="HK440" s="7"/>
      <c r="HL440" s="7"/>
      <c r="HM440" s="7"/>
      <c r="HN440" s="7"/>
      <c r="HO440" s="7"/>
      <c r="HP440" s="7"/>
      <c r="HQ440" s="7"/>
      <c r="HR440" s="7"/>
      <c r="HS440" s="7"/>
      <c r="HT440" s="7"/>
      <c r="HU440" s="7"/>
      <c r="HV440" s="7"/>
      <c r="HW440" s="7"/>
      <c r="HX440" s="7"/>
      <c r="HY440" s="7"/>
      <c r="HZ440" s="7"/>
      <c r="IA440" s="7"/>
      <c r="IB440" s="7"/>
      <c r="IC440" s="7"/>
      <c r="ID440" s="7"/>
      <c r="IE440" s="7"/>
      <c r="IF440" s="7"/>
      <c r="IG440" s="7"/>
      <c r="IH440" s="7"/>
      <c r="II440" s="7"/>
      <c r="IJ440" s="7"/>
      <c r="IK440" s="7"/>
      <c r="IL440" s="7"/>
      <c r="IM440" s="7"/>
      <c r="IN440" s="7"/>
      <c r="IO440" s="7"/>
      <c r="IP440" s="7"/>
      <c r="IQ440" s="7"/>
      <c r="IR440" s="7"/>
      <c r="IS440" s="7"/>
      <c r="IT440" s="7"/>
      <c r="IU440" s="7"/>
      <c r="IV440" s="7"/>
      <c r="IW440" s="7"/>
      <c r="IX440" s="7"/>
      <c r="IY440" s="7"/>
      <c r="IZ440" s="7"/>
      <c r="JA440" s="7"/>
      <c r="JB440" s="7"/>
      <c r="JC440" s="7"/>
      <c r="JD440" s="7"/>
      <c r="JE440" s="7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5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7"/>
      <c r="EQ441" s="7"/>
      <c r="ER441" s="7"/>
      <c r="ES441" s="88"/>
      <c r="ET441" s="7"/>
      <c r="EU441" s="7"/>
      <c r="EV441" s="7"/>
      <c r="EW441" s="7"/>
      <c r="EX441" s="7"/>
      <c r="EY441" s="7"/>
      <c r="EZ441" s="7"/>
      <c r="FA441" s="7"/>
      <c r="FB441" s="7"/>
      <c r="FC441" s="7"/>
      <c r="FD441" s="7"/>
      <c r="FE441" s="7"/>
      <c r="FF441" s="7"/>
      <c r="FG441" s="7"/>
      <c r="FH441" s="2"/>
      <c r="FI441" s="2"/>
      <c r="FJ441" s="2"/>
      <c r="FK441" s="2"/>
      <c r="FL441" s="2"/>
      <c r="FM441" s="2"/>
      <c r="FN441" s="7"/>
      <c r="FO441" s="7"/>
      <c r="FP441" s="7"/>
      <c r="FQ441" s="88"/>
      <c r="FR441" s="7"/>
      <c r="FS441" s="7"/>
      <c r="FT441" s="7"/>
      <c r="FU441" s="7"/>
      <c r="FV441" s="7"/>
      <c r="FW441" s="7"/>
      <c r="FX441" s="7"/>
      <c r="FY441" s="7"/>
      <c r="FZ441" s="7"/>
      <c r="GA441" s="7"/>
      <c r="GB441" s="7"/>
      <c r="GC441" s="7"/>
      <c r="GD441" s="7"/>
      <c r="GE441" s="7"/>
      <c r="GF441" s="7"/>
      <c r="GG441" s="7"/>
      <c r="GH441" s="7"/>
      <c r="GI441" s="7"/>
      <c r="GJ441" s="7"/>
      <c r="GK441" s="7"/>
      <c r="GL441" s="7"/>
      <c r="GM441" s="7"/>
      <c r="GN441" s="7"/>
      <c r="GO441" s="7"/>
      <c r="GP441" s="7"/>
      <c r="GQ441" s="7"/>
      <c r="GR441" s="7"/>
      <c r="GS441" s="7"/>
      <c r="GT441" s="7"/>
      <c r="GU441" s="7"/>
      <c r="GV441" s="7"/>
      <c r="GW441" s="7"/>
      <c r="GX441" s="7"/>
      <c r="GY441" s="7"/>
      <c r="GZ441" s="7"/>
      <c r="HA441" s="7"/>
      <c r="HB441" s="7"/>
      <c r="HC441" s="7"/>
      <c r="HD441" s="7"/>
      <c r="HE441" s="7"/>
      <c r="HF441" s="7"/>
      <c r="HG441" s="7"/>
      <c r="HH441" s="7"/>
      <c r="HI441" s="7"/>
      <c r="HJ441" s="7"/>
      <c r="HK441" s="7"/>
      <c r="HL441" s="7"/>
      <c r="HM441" s="7"/>
      <c r="HN441" s="7"/>
      <c r="HO441" s="7"/>
      <c r="HP441" s="7"/>
      <c r="HQ441" s="7"/>
      <c r="HR441" s="7"/>
      <c r="HS441" s="7"/>
      <c r="HT441" s="7"/>
      <c r="HU441" s="7"/>
      <c r="HV441" s="7"/>
      <c r="HW441" s="7"/>
      <c r="HX441" s="7"/>
      <c r="HY441" s="7"/>
      <c r="HZ441" s="7"/>
      <c r="IA441" s="7"/>
      <c r="IB441" s="7"/>
      <c r="IC441" s="7"/>
      <c r="ID441" s="7"/>
      <c r="IE441" s="7"/>
      <c r="IF441" s="7"/>
      <c r="IG441" s="7"/>
      <c r="IH441" s="7"/>
      <c r="II441" s="7"/>
      <c r="IJ441" s="7"/>
      <c r="IK441" s="7"/>
      <c r="IL441" s="7"/>
      <c r="IM441" s="7"/>
      <c r="IN441" s="7"/>
      <c r="IO441" s="7"/>
      <c r="IP441" s="7"/>
      <c r="IQ441" s="7"/>
      <c r="IR441" s="7"/>
      <c r="IS441" s="7"/>
      <c r="IT441" s="7"/>
      <c r="IU441" s="7"/>
      <c r="IV441" s="7"/>
      <c r="IW441" s="7"/>
      <c r="IX441" s="7"/>
      <c r="IY441" s="7"/>
      <c r="IZ441" s="7"/>
      <c r="JA441" s="7"/>
      <c r="JB441" s="7"/>
      <c r="JC441" s="7"/>
      <c r="JD441" s="7"/>
      <c r="JE441" s="7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5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7"/>
      <c r="EQ442" s="7"/>
      <c r="ER442" s="7"/>
      <c r="ES442" s="88"/>
      <c r="ET442" s="7"/>
      <c r="EU442" s="7"/>
      <c r="EV442" s="7"/>
      <c r="EW442" s="7"/>
      <c r="EX442" s="7"/>
      <c r="EY442" s="7"/>
      <c r="EZ442" s="7"/>
      <c r="FA442" s="7"/>
      <c r="FB442" s="7"/>
      <c r="FC442" s="7"/>
      <c r="FD442" s="7"/>
      <c r="FE442" s="7"/>
      <c r="FF442" s="7"/>
      <c r="FG442" s="7"/>
      <c r="FH442" s="2"/>
      <c r="FI442" s="2"/>
      <c r="FJ442" s="2"/>
      <c r="FK442" s="2"/>
      <c r="FL442" s="2"/>
      <c r="FM442" s="2"/>
      <c r="FN442" s="7"/>
      <c r="FO442" s="7"/>
      <c r="FP442" s="7"/>
      <c r="FQ442" s="88"/>
      <c r="FR442" s="7"/>
      <c r="FS442" s="7"/>
      <c r="FT442" s="7"/>
      <c r="FU442" s="7"/>
      <c r="FV442" s="7"/>
      <c r="FW442" s="7"/>
      <c r="FX442" s="7"/>
      <c r="FY442" s="7"/>
      <c r="FZ442" s="7"/>
      <c r="GA442" s="7"/>
      <c r="GB442" s="7"/>
      <c r="GC442" s="7"/>
      <c r="GD442" s="7"/>
      <c r="GE442" s="7"/>
      <c r="GF442" s="7"/>
      <c r="GG442" s="7"/>
      <c r="GH442" s="7"/>
      <c r="GI442" s="7"/>
      <c r="GJ442" s="7"/>
      <c r="GK442" s="7"/>
      <c r="GL442" s="7"/>
      <c r="GM442" s="7"/>
      <c r="GN442" s="7"/>
      <c r="GO442" s="7"/>
      <c r="GP442" s="7"/>
      <c r="GQ442" s="7"/>
      <c r="GR442" s="7"/>
      <c r="GS442" s="7"/>
      <c r="GT442" s="7"/>
      <c r="GU442" s="7"/>
      <c r="GV442" s="7"/>
      <c r="GW442" s="7"/>
      <c r="GX442" s="7"/>
      <c r="GY442" s="7"/>
      <c r="GZ442" s="7"/>
      <c r="HA442" s="7"/>
      <c r="HB442" s="7"/>
      <c r="HC442" s="7"/>
      <c r="HD442" s="7"/>
      <c r="HE442" s="7"/>
      <c r="HF442" s="7"/>
      <c r="HG442" s="7"/>
      <c r="HH442" s="7"/>
      <c r="HI442" s="7"/>
      <c r="HJ442" s="7"/>
      <c r="HK442" s="7"/>
      <c r="HL442" s="7"/>
      <c r="HM442" s="7"/>
      <c r="HN442" s="7"/>
      <c r="HO442" s="7"/>
      <c r="HP442" s="7"/>
      <c r="HQ442" s="7"/>
      <c r="HR442" s="7"/>
      <c r="HS442" s="7"/>
      <c r="HT442" s="7"/>
      <c r="HU442" s="7"/>
      <c r="HV442" s="7"/>
      <c r="HW442" s="7"/>
      <c r="HX442" s="7"/>
      <c r="HY442" s="7"/>
      <c r="HZ442" s="7"/>
      <c r="IA442" s="7"/>
      <c r="IB442" s="7"/>
      <c r="IC442" s="7"/>
      <c r="ID442" s="7"/>
      <c r="IE442" s="7"/>
      <c r="IF442" s="7"/>
      <c r="IG442" s="7"/>
      <c r="IH442" s="7"/>
      <c r="II442" s="7"/>
      <c r="IJ442" s="7"/>
      <c r="IK442" s="7"/>
      <c r="IL442" s="7"/>
      <c r="IM442" s="7"/>
      <c r="IN442" s="7"/>
      <c r="IO442" s="7"/>
      <c r="IP442" s="7"/>
      <c r="IQ442" s="7"/>
      <c r="IR442" s="7"/>
      <c r="IS442" s="7"/>
      <c r="IT442" s="7"/>
      <c r="IU442" s="7"/>
      <c r="IV442" s="7"/>
      <c r="IW442" s="7"/>
      <c r="IX442" s="7"/>
      <c r="IY442" s="7"/>
      <c r="IZ442" s="7"/>
      <c r="JA442" s="7"/>
      <c r="JB442" s="7"/>
      <c r="JC442" s="7"/>
      <c r="JD442" s="7"/>
      <c r="JE442" s="7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5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7"/>
      <c r="EQ443" s="7"/>
      <c r="ER443" s="7"/>
      <c r="ES443" s="88"/>
      <c r="ET443" s="7"/>
      <c r="EU443" s="7"/>
      <c r="EV443" s="7"/>
      <c r="EW443" s="7"/>
      <c r="EX443" s="7"/>
      <c r="EY443" s="7"/>
      <c r="EZ443" s="7"/>
      <c r="FA443" s="7"/>
      <c r="FB443" s="7"/>
      <c r="FC443" s="7"/>
      <c r="FD443" s="7"/>
      <c r="FE443" s="7"/>
      <c r="FF443" s="7"/>
      <c r="FG443" s="7"/>
      <c r="FH443" s="2"/>
      <c r="FI443" s="2"/>
      <c r="FJ443" s="2"/>
      <c r="FK443" s="2"/>
      <c r="FL443" s="2"/>
      <c r="FM443" s="2"/>
      <c r="FN443" s="7"/>
      <c r="FO443" s="7"/>
      <c r="FP443" s="7"/>
      <c r="FQ443" s="88"/>
      <c r="FR443" s="7"/>
      <c r="FS443" s="7"/>
      <c r="FT443" s="7"/>
      <c r="FU443" s="7"/>
      <c r="FV443" s="7"/>
      <c r="FW443" s="7"/>
      <c r="FX443" s="7"/>
      <c r="FY443" s="7"/>
      <c r="FZ443" s="7"/>
      <c r="GA443" s="7"/>
      <c r="GB443" s="7"/>
      <c r="GC443" s="7"/>
      <c r="GD443" s="7"/>
      <c r="GE443" s="7"/>
      <c r="GF443" s="7"/>
      <c r="GG443" s="7"/>
      <c r="GH443" s="7"/>
      <c r="GI443" s="7"/>
      <c r="GJ443" s="7"/>
      <c r="GK443" s="7"/>
      <c r="GL443" s="7"/>
      <c r="GM443" s="7"/>
      <c r="GN443" s="7"/>
      <c r="GO443" s="7"/>
      <c r="GP443" s="7"/>
      <c r="GQ443" s="7"/>
      <c r="GR443" s="7"/>
      <c r="GS443" s="7"/>
      <c r="GT443" s="7"/>
      <c r="GU443" s="7"/>
      <c r="GV443" s="7"/>
      <c r="GW443" s="7"/>
      <c r="GX443" s="7"/>
      <c r="GY443" s="7"/>
      <c r="GZ443" s="7"/>
      <c r="HA443" s="7"/>
      <c r="HB443" s="7"/>
      <c r="HC443" s="7"/>
      <c r="HD443" s="7"/>
      <c r="HE443" s="7"/>
      <c r="HF443" s="7"/>
      <c r="HG443" s="7"/>
      <c r="HH443" s="7"/>
      <c r="HI443" s="7"/>
      <c r="HJ443" s="7"/>
      <c r="HK443" s="7"/>
      <c r="HL443" s="7"/>
      <c r="HM443" s="7"/>
      <c r="HN443" s="7"/>
      <c r="HO443" s="7"/>
      <c r="HP443" s="7"/>
      <c r="HQ443" s="7"/>
      <c r="HR443" s="7"/>
      <c r="HS443" s="7"/>
      <c r="HT443" s="7"/>
      <c r="HU443" s="7"/>
      <c r="HV443" s="7"/>
      <c r="HW443" s="7"/>
      <c r="HX443" s="7"/>
      <c r="HY443" s="7"/>
      <c r="HZ443" s="7"/>
      <c r="IA443" s="7"/>
      <c r="IB443" s="7"/>
      <c r="IC443" s="7"/>
      <c r="ID443" s="7"/>
      <c r="IE443" s="7"/>
      <c r="IF443" s="7"/>
      <c r="IG443" s="7"/>
      <c r="IH443" s="7"/>
      <c r="II443" s="7"/>
      <c r="IJ443" s="7"/>
      <c r="IK443" s="7"/>
      <c r="IL443" s="7"/>
      <c r="IM443" s="7"/>
      <c r="IN443" s="7"/>
      <c r="IO443" s="7"/>
      <c r="IP443" s="7"/>
      <c r="IQ443" s="7"/>
      <c r="IR443" s="7"/>
      <c r="IS443" s="7"/>
      <c r="IT443" s="7"/>
      <c r="IU443" s="7"/>
      <c r="IV443" s="7"/>
      <c r="IW443" s="7"/>
      <c r="IX443" s="7"/>
      <c r="IY443" s="7"/>
      <c r="IZ443" s="7"/>
      <c r="JA443" s="7"/>
      <c r="JB443" s="7"/>
      <c r="JC443" s="7"/>
      <c r="JD443" s="7"/>
      <c r="JE443" s="7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5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7"/>
      <c r="EQ444" s="7"/>
      <c r="ER444" s="7"/>
      <c r="ES444" s="88"/>
      <c r="ET444" s="7"/>
      <c r="EU444" s="7"/>
      <c r="EV444" s="7"/>
      <c r="EW444" s="7"/>
      <c r="EX444" s="7"/>
      <c r="EY444" s="7"/>
      <c r="EZ444" s="7"/>
      <c r="FA444" s="7"/>
      <c r="FB444" s="7"/>
      <c r="FC444" s="7"/>
      <c r="FD444" s="7"/>
      <c r="FE444" s="7"/>
      <c r="FF444" s="7"/>
      <c r="FG444" s="7"/>
      <c r="FH444" s="2"/>
      <c r="FI444" s="2"/>
      <c r="FJ444" s="2"/>
      <c r="FK444" s="2"/>
      <c r="FL444" s="2"/>
      <c r="FM444" s="2"/>
      <c r="FN444" s="7"/>
      <c r="FO444" s="7"/>
      <c r="FP444" s="7"/>
      <c r="FQ444" s="88"/>
      <c r="FR444" s="7"/>
      <c r="FS444" s="7"/>
      <c r="FT444" s="7"/>
      <c r="FU444" s="7"/>
      <c r="FV444" s="7"/>
      <c r="FW444" s="7"/>
      <c r="FX444" s="7"/>
      <c r="FY444" s="7"/>
      <c r="FZ444" s="7"/>
      <c r="GA444" s="7"/>
      <c r="GB444" s="7"/>
      <c r="GC444" s="7"/>
      <c r="GD444" s="7"/>
      <c r="GE444" s="7"/>
      <c r="GF444" s="7"/>
      <c r="GG444" s="7"/>
      <c r="GH444" s="7"/>
      <c r="GI444" s="7"/>
      <c r="GJ444" s="7"/>
      <c r="GK444" s="7"/>
      <c r="GL444" s="7"/>
      <c r="GM444" s="7"/>
      <c r="GN444" s="7"/>
      <c r="GO444" s="7"/>
      <c r="GP444" s="7"/>
      <c r="GQ444" s="7"/>
      <c r="GR444" s="7"/>
      <c r="GS444" s="7"/>
      <c r="GT444" s="7"/>
      <c r="GU444" s="7"/>
      <c r="GV444" s="7"/>
      <c r="GW444" s="7"/>
      <c r="GX444" s="7"/>
      <c r="GY444" s="7"/>
      <c r="GZ444" s="7"/>
      <c r="HA444" s="7"/>
      <c r="HB444" s="7"/>
      <c r="HC444" s="7"/>
      <c r="HD444" s="7"/>
      <c r="HE444" s="7"/>
      <c r="HF444" s="7"/>
      <c r="HG444" s="7"/>
      <c r="HH444" s="7"/>
      <c r="HI444" s="7"/>
      <c r="HJ444" s="7"/>
      <c r="HK444" s="7"/>
      <c r="HL444" s="7"/>
      <c r="HM444" s="7"/>
      <c r="HN444" s="7"/>
      <c r="HO444" s="7"/>
      <c r="HP444" s="7"/>
      <c r="HQ444" s="7"/>
      <c r="HR444" s="7"/>
      <c r="HS444" s="7"/>
      <c r="HT444" s="7"/>
      <c r="HU444" s="7"/>
      <c r="HV444" s="7"/>
      <c r="HW444" s="7"/>
      <c r="HX444" s="7"/>
      <c r="HY444" s="7"/>
      <c r="HZ444" s="7"/>
      <c r="IA444" s="7"/>
      <c r="IB444" s="7"/>
      <c r="IC444" s="7"/>
      <c r="ID444" s="7"/>
      <c r="IE444" s="7"/>
      <c r="IF444" s="7"/>
      <c r="IG444" s="7"/>
      <c r="IH444" s="7"/>
      <c r="II444" s="7"/>
      <c r="IJ444" s="7"/>
      <c r="IK444" s="7"/>
      <c r="IL444" s="7"/>
      <c r="IM444" s="7"/>
      <c r="IN444" s="7"/>
      <c r="IO444" s="7"/>
      <c r="IP444" s="7"/>
      <c r="IQ444" s="7"/>
      <c r="IR444" s="7"/>
      <c r="IS444" s="7"/>
      <c r="IT444" s="7"/>
      <c r="IU444" s="7"/>
      <c r="IV444" s="7"/>
      <c r="IW444" s="7"/>
      <c r="IX444" s="7"/>
      <c r="IY444" s="7"/>
      <c r="IZ444" s="7"/>
      <c r="JA444" s="7"/>
      <c r="JB444" s="7"/>
      <c r="JC444" s="7"/>
      <c r="JD444" s="7"/>
      <c r="JE444" s="7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5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7"/>
      <c r="EQ445" s="7"/>
      <c r="ER445" s="7"/>
      <c r="ES445" s="88"/>
      <c r="ET445" s="7"/>
      <c r="EU445" s="7"/>
      <c r="EV445" s="7"/>
      <c r="EW445" s="7"/>
      <c r="EX445" s="7"/>
      <c r="EY445" s="7"/>
      <c r="EZ445" s="7"/>
      <c r="FA445" s="7"/>
      <c r="FB445" s="7"/>
      <c r="FC445" s="7"/>
      <c r="FD445" s="7"/>
      <c r="FE445" s="7"/>
      <c r="FF445" s="7"/>
      <c r="FG445" s="7"/>
      <c r="FH445" s="2"/>
      <c r="FI445" s="2"/>
      <c r="FJ445" s="2"/>
      <c r="FK445" s="2"/>
      <c r="FL445" s="2"/>
      <c r="FM445" s="2"/>
      <c r="FN445" s="7"/>
      <c r="FO445" s="7"/>
      <c r="FP445" s="7"/>
      <c r="FQ445" s="88"/>
      <c r="FR445" s="7"/>
      <c r="FS445" s="7"/>
      <c r="FT445" s="7"/>
      <c r="FU445" s="7"/>
      <c r="FV445" s="7"/>
      <c r="FW445" s="7"/>
      <c r="FX445" s="7"/>
      <c r="FY445" s="7"/>
      <c r="FZ445" s="7"/>
      <c r="GA445" s="7"/>
      <c r="GB445" s="7"/>
      <c r="GC445" s="7"/>
      <c r="GD445" s="7"/>
      <c r="GE445" s="7"/>
      <c r="GF445" s="7"/>
      <c r="GG445" s="7"/>
      <c r="GH445" s="7"/>
      <c r="GI445" s="7"/>
      <c r="GJ445" s="7"/>
      <c r="GK445" s="7"/>
      <c r="GL445" s="7"/>
      <c r="GM445" s="7"/>
      <c r="GN445" s="7"/>
      <c r="GO445" s="7"/>
      <c r="GP445" s="7"/>
      <c r="GQ445" s="7"/>
      <c r="GR445" s="7"/>
      <c r="GS445" s="7"/>
      <c r="GT445" s="7"/>
      <c r="GU445" s="7"/>
      <c r="GV445" s="7"/>
      <c r="GW445" s="7"/>
      <c r="GX445" s="7"/>
      <c r="GY445" s="7"/>
      <c r="GZ445" s="7"/>
      <c r="HA445" s="7"/>
      <c r="HB445" s="7"/>
      <c r="HC445" s="7"/>
      <c r="HD445" s="7"/>
      <c r="HE445" s="7"/>
      <c r="HF445" s="7"/>
      <c r="HG445" s="7"/>
      <c r="HH445" s="7"/>
      <c r="HI445" s="7"/>
      <c r="HJ445" s="7"/>
      <c r="HK445" s="7"/>
      <c r="HL445" s="7"/>
      <c r="HM445" s="7"/>
      <c r="HN445" s="7"/>
      <c r="HO445" s="7"/>
      <c r="HP445" s="7"/>
      <c r="HQ445" s="7"/>
      <c r="HR445" s="7"/>
      <c r="HS445" s="7"/>
      <c r="HT445" s="7"/>
      <c r="HU445" s="7"/>
      <c r="HV445" s="7"/>
      <c r="HW445" s="7"/>
      <c r="HX445" s="7"/>
      <c r="HY445" s="7"/>
      <c r="HZ445" s="7"/>
      <c r="IA445" s="7"/>
      <c r="IB445" s="7"/>
      <c r="IC445" s="7"/>
      <c r="ID445" s="7"/>
      <c r="IE445" s="7"/>
      <c r="IF445" s="7"/>
      <c r="IG445" s="7"/>
      <c r="IH445" s="7"/>
      <c r="II445" s="7"/>
      <c r="IJ445" s="7"/>
      <c r="IK445" s="7"/>
      <c r="IL445" s="7"/>
      <c r="IM445" s="7"/>
      <c r="IN445" s="7"/>
      <c r="IO445" s="7"/>
      <c r="IP445" s="7"/>
      <c r="IQ445" s="7"/>
      <c r="IR445" s="7"/>
      <c r="IS445" s="7"/>
      <c r="IT445" s="7"/>
      <c r="IU445" s="7"/>
      <c r="IV445" s="7"/>
      <c r="IW445" s="7"/>
      <c r="IX445" s="7"/>
      <c r="IY445" s="7"/>
      <c r="IZ445" s="7"/>
      <c r="JA445" s="7"/>
      <c r="JB445" s="7"/>
      <c r="JC445" s="7"/>
      <c r="JD445" s="7"/>
      <c r="JE445" s="7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5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7"/>
      <c r="EQ446" s="7"/>
      <c r="ER446" s="7"/>
      <c r="ES446" s="88"/>
      <c r="ET446" s="7"/>
      <c r="EU446" s="7"/>
      <c r="EV446" s="7"/>
      <c r="EW446" s="7"/>
      <c r="EX446" s="7"/>
      <c r="EY446" s="7"/>
      <c r="EZ446" s="7"/>
      <c r="FA446" s="7"/>
      <c r="FB446" s="7"/>
      <c r="FC446" s="7"/>
      <c r="FD446" s="7"/>
      <c r="FE446" s="7"/>
      <c r="FF446" s="7"/>
      <c r="FG446" s="7"/>
      <c r="FH446" s="2"/>
      <c r="FI446" s="2"/>
      <c r="FJ446" s="2"/>
      <c r="FK446" s="2"/>
      <c r="FL446" s="2"/>
      <c r="FM446" s="2"/>
      <c r="FN446" s="7"/>
      <c r="FO446" s="7"/>
      <c r="FP446" s="7"/>
      <c r="FQ446" s="88"/>
      <c r="FR446" s="7"/>
      <c r="FS446" s="7"/>
      <c r="FT446" s="7"/>
      <c r="FU446" s="7"/>
      <c r="FV446" s="7"/>
      <c r="FW446" s="7"/>
      <c r="FX446" s="7"/>
      <c r="FY446" s="7"/>
      <c r="FZ446" s="7"/>
      <c r="GA446" s="7"/>
      <c r="GB446" s="7"/>
      <c r="GC446" s="7"/>
      <c r="GD446" s="7"/>
      <c r="GE446" s="7"/>
      <c r="GF446" s="7"/>
      <c r="GG446" s="7"/>
      <c r="GH446" s="7"/>
      <c r="GI446" s="7"/>
      <c r="GJ446" s="7"/>
      <c r="GK446" s="7"/>
      <c r="GL446" s="7"/>
      <c r="GM446" s="7"/>
      <c r="GN446" s="7"/>
      <c r="GO446" s="7"/>
      <c r="GP446" s="7"/>
      <c r="GQ446" s="7"/>
      <c r="GR446" s="7"/>
      <c r="GS446" s="7"/>
      <c r="GT446" s="7"/>
      <c r="GU446" s="7"/>
      <c r="GV446" s="7"/>
      <c r="GW446" s="7"/>
      <c r="GX446" s="7"/>
      <c r="GY446" s="7"/>
      <c r="GZ446" s="7"/>
      <c r="HA446" s="7"/>
      <c r="HB446" s="7"/>
      <c r="HC446" s="7"/>
      <c r="HD446" s="7"/>
      <c r="HE446" s="7"/>
      <c r="HF446" s="7"/>
      <c r="HG446" s="7"/>
      <c r="HH446" s="7"/>
      <c r="HI446" s="7"/>
      <c r="HJ446" s="7"/>
      <c r="HK446" s="7"/>
      <c r="HL446" s="7"/>
      <c r="HM446" s="7"/>
      <c r="HN446" s="7"/>
      <c r="HO446" s="7"/>
      <c r="HP446" s="7"/>
      <c r="HQ446" s="7"/>
      <c r="HR446" s="7"/>
      <c r="HS446" s="7"/>
      <c r="HT446" s="7"/>
      <c r="HU446" s="7"/>
      <c r="HV446" s="7"/>
      <c r="HW446" s="7"/>
      <c r="HX446" s="7"/>
      <c r="HY446" s="7"/>
      <c r="HZ446" s="7"/>
      <c r="IA446" s="7"/>
      <c r="IB446" s="7"/>
      <c r="IC446" s="7"/>
      <c r="ID446" s="7"/>
      <c r="IE446" s="7"/>
      <c r="IF446" s="7"/>
      <c r="IG446" s="7"/>
      <c r="IH446" s="7"/>
      <c r="II446" s="7"/>
      <c r="IJ446" s="7"/>
      <c r="IK446" s="7"/>
      <c r="IL446" s="7"/>
      <c r="IM446" s="7"/>
      <c r="IN446" s="7"/>
      <c r="IO446" s="7"/>
      <c r="IP446" s="7"/>
      <c r="IQ446" s="7"/>
      <c r="IR446" s="7"/>
      <c r="IS446" s="7"/>
      <c r="IT446" s="7"/>
      <c r="IU446" s="7"/>
      <c r="IV446" s="7"/>
      <c r="IW446" s="7"/>
      <c r="IX446" s="7"/>
      <c r="IY446" s="7"/>
      <c r="IZ446" s="7"/>
      <c r="JA446" s="7"/>
      <c r="JB446" s="7"/>
      <c r="JC446" s="7"/>
      <c r="JD446" s="7"/>
      <c r="JE446" s="7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5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7"/>
      <c r="EQ447" s="7"/>
      <c r="ER447" s="7"/>
      <c r="ES447" s="88"/>
      <c r="ET447" s="7"/>
      <c r="EU447" s="7"/>
      <c r="EV447" s="7"/>
      <c r="EW447" s="7"/>
      <c r="EX447" s="7"/>
      <c r="EY447" s="7"/>
      <c r="EZ447" s="7"/>
      <c r="FA447" s="7"/>
      <c r="FB447" s="7"/>
      <c r="FC447" s="7"/>
      <c r="FD447" s="7"/>
      <c r="FE447" s="7"/>
      <c r="FF447" s="7"/>
      <c r="FG447" s="7"/>
      <c r="FH447" s="2"/>
      <c r="FI447" s="2"/>
      <c r="FJ447" s="2"/>
      <c r="FK447" s="2"/>
      <c r="FL447" s="2"/>
      <c r="FM447" s="2"/>
      <c r="FN447" s="7"/>
      <c r="FO447" s="7"/>
      <c r="FP447" s="7"/>
      <c r="FQ447" s="88"/>
      <c r="FR447" s="7"/>
      <c r="FS447" s="7"/>
      <c r="FT447" s="7"/>
      <c r="FU447" s="7"/>
      <c r="FV447" s="7"/>
      <c r="FW447" s="7"/>
      <c r="FX447" s="7"/>
      <c r="FY447" s="7"/>
      <c r="FZ447" s="7"/>
      <c r="GA447" s="7"/>
      <c r="GB447" s="7"/>
      <c r="GC447" s="7"/>
      <c r="GD447" s="7"/>
      <c r="GE447" s="7"/>
      <c r="GF447" s="7"/>
      <c r="GG447" s="7"/>
      <c r="GH447" s="7"/>
      <c r="GI447" s="7"/>
      <c r="GJ447" s="7"/>
      <c r="GK447" s="7"/>
      <c r="GL447" s="7"/>
      <c r="GM447" s="7"/>
      <c r="GN447" s="7"/>
      <c r="GO447" s="7"/>
      <c r="GP447" s="7"/>
      <c r="GQ447" s="7"/>
      <c r="GR447" s="7"/>
      <c r="GS447" s="7"/>
      <c r="GT447" s="7"/>
      <c r="GU447" s="7"/>
      <c r="GV447" s="7"/>
      <c r="GW447" s="7"/>
      <c r="GX447" s="7"/>
      <c r="GY447" s="7"/>
      <c r="GZ447" s="7"/>
      <c r="HA447" s="7"/>
      <c r="HB447" s="7"/>
      <c r="HC447" s="7"/>
      <c r="HD447" s="7"/>
      <c r="HE447" s="7"/>
      <c r="HF447" s="7"/>
      <c r="HG447" s="7"/>
      <c r="HH447" s="7"/>
      <c r="HI447" s="7"/>
      <c r="HJ447" s="7"/>
      <c r="HK447" s="7"/>
      <c r="HL447" s="7"/>
      <c r="HM447" s="7"/>
      <c r="HN447" s="7"/>
      <c r="HO447" s="7"/>
      <c r="HP447" s="7"/>
      <c r="HQ447" s="7"/>
      <c r="HR447" s="7"/>
      <c r="HS447" s="7"/>
      <c r="HT447" s="7"/>
      <c r="HU447" s="7"/>
      <c r="HV447" s="7"/>
      <c r="HW447" s="7"/>
      <c r="HX447" s="7"/>
      <c r="HY447" s="7"/>
      <c r="HZ447" s="7"/>
      <c r="IA447" s="7"/>
      <c r="IB447" s="7"/>
      <c r="IC447" s="7"/>
      <c r="ID447" s="7"/>
      <c r="IE447" s="7"/>
      <c r="IF447" s="7"/>
      <c r="IG447" s="7"/>
      <c r="IH447" s="7"/>
      <c r="II447" s="7"/>
      <c r="IJ447" s="7"/>
      <c r="IK447" s="7"/>
      <c r="IL447" s="7"/>
      <c r="IM447" s="7"/>
      <c r="IN447" s="7"/>
      <c r="IO447" s="7"/>
      <c r="IP447" s="7"/>
      <c r="IQ447" s="7"/>
      <c r="IR447" s="7"/>
      <c r="IS447" s="7"/>
      <c r="IT447" s="7"/>
      <c r="IU447" s="7"/>
      <c r="IV447" s="7"/>
      <c r="IW447" s="7"/>
      <c r="IX447" s="7"/>
      <c r="IY447" s="7"/>
      <c r="IZ447" s="7"/>
      <c r="JA447" s="7"/>
      <c r="JB447" s="7"/>
      <c r="JC447" s="7"/>
      <c r="JD447" s="7"/>
      <c r="JE447" s="7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5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7"/>
      <c r="EQ448" s="7"/>
      <c r="ER448" s="7"/>
      <c r="ES448" s="88"/>
      <c r="ET448" s="7"/>
      <c r="EU448" s="7"/>
      <c r="EV448" s="7"/>
      <c r="EW448" s="7"/>
      <c r="EX448" s="7"/>
      <c r="EY448" s="7"/>
      <c r="EZ448" s="7"/>
      <c r="FA448" s="7"/>
      <c r="FB448" s="7"/>
      <c r="FC448" s="7"/>
      <c r="FD448" s="7"/>
      <c r="FE448" s="7"/>
      <c r="FF448" s="7"/>
      <c r="FG448" s="7"/>
      <c r="FH448" s="2"/>
      <c r="FI448" s="2"/>
      <c r="FJ448" s="2"/>
      <c r="FK448" s="2"/>
      <c r="FL448" s="2"/>
      <c r="FM448" s="2"/>
      <c r="FN448" s="7"/>
      <c r="FO448" s="7"/>
      <c r="FP448" s="7"/>
      <c r="FQ448" s="88"/>
      <c r="FR448" s="7"/>
      <c r="FS448" s="7"/>
      <c r="FT448" s="7"/>
      <c r="FU448" s="7"/>
      <c r="FV448" s="7"/>
      <c r="FW448" s="7"/>
      <c r="FX448" s="7"/>
      <c r="FY448" s="7"/>
      <c r="FZ448" s="7"/>
      <c r="GA448" s="7"/>
      <c r="GB448" s="7"/>
      <c r="GC448" s="7"/>
      <c r="GD448" s="7"/>
      <c r="GE448" s="7"/>
      <c r="GF448" s="7"/>
      <c r="GG448" s="7"/>
      <c r="GH448" s="7"/>
      <c r="GI448" s="7"/>
      <c r="GJ448" s="7"/>
      <c r="GK448" s="7"/>
      <c r="GL448" s="7"/>
      <c r="GM448" s="7"/>
      <c r="GN448" s="7"/>
      <c r="GO448" s="7"/>
      <c r="GP448" s="7"/>
      <c r="GQ448" s="7"/>
      <c r="GR448" s="7"/>
      <c r="GS448" s="7"/>
      <c r="GT448" s="7"/>
      <c r="GU448" s="7"/>
      <c r="GV448" s="7"/>
      <c r="GW448" s="7"/>
      <c r="GX448" s="7"/>
      <c r="GY448" s="7"/>
      <c r="GZ448" s="7"/>
      <c r="HA448" s="7"/>
      <c r="HB448" s="7"/>
      <c r="HC448" s="7"/>
      <c r="HD448" s="7"/>
      <c r="HE448" s="7"/>
      <c r="HF448" s="7"/>
      <c r="HG448" s="7"/>
      <c r="HH448" s="7"/>
      <c r="HI448" s="7"/>
      <c r="HJ448" s="7"/>
      <c r="HK448" s="7"/>
      <c r="HL448" s="7"/>
      <c r="HM448" s="7"/>
      <c r="HN448" s="7"/>
      <c r="HO448" s="7"/>
      <c r="HP448" s="7"/>
      <c r="HQ448" s="7"/>
      <c r="HR448" s="7"/>
      <c r="HS448" s="7"/>
      <c r="HT448" s="7"/>
      <c r="HU448" s="7"/>
      <c r="HV448" s="7"/>
      <c r="HW448" s="7"/>
      <c r="HX448" s="7"/>
      <c r="HY448" s="7"/>
      <c r="HZ448" s="7"/>
      <c r="IA448" s="7"/>
      <c r="IB448" s="7"/>
      <c r="IC448" s="7"/>
      <c r="ID448" s="7"/>
      <c r="IE448" s="7"/>
      <c r="IF448" s="7"/>
      <c r="IG448" s="7"/>
      <c r="IH448" s="7"/>
      <c r="II448" s="7"/>
      <c r="IJ448" s="7"/>
      <c r="IK448" s="7"/>
      <c r="IL448" s="7"/>
      <c r="IM448" s="7"/>
      <c r="IN448" s="7"/>
      <c r="IO448" s="7"/>
      <c r="IP448" s="7"/>
      <c r="IQ448" s="7"/>
      <c r="IR448" s="7"/>
      <c r="IS448" s="7"/>
      <c r="IT448" s="7"/>
      <c r="IU448" s="7"/>
      <c r="IV448" s="7"/>
      <c r="IW448" s="7"/>
      <c r="IX448" s="7"/>
      <c r="IY448" s="7"/>
      <c r="IZ448" s="7"/>
      <c r="JA448" s="7"/>
      <c r="JB448" s="7"/>
      <c r="JC448" s="7"/>
      <c r="JD448" s="7"/>
      <c r="JE448" s="7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5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7"/>
      <c r="EQ449" s="7"/>
      <c r="ER449" s="7"/>
      <c r="ES449" s="88"/>
      <c r="ET449" s="7"/>
      <c r="EU449" s="7"/>
      <c r="EV449" s="7"/>
      <c r="EW449" s="7"/>
      <c r="EX449" s="7"/>
      <c r="EY449" s="7"/>
      <c r="EZ449" s="7"/>
      <c r="FA449" s="7"/>
      <c r="FB449" s="7"/>
      <c r="FC449" s="7"/>
      <c r="FD449" s="7"/>
      <c r="FE449" s="7"/>
      <c r="FF449" s="7"/>
      <c r="FG449" s="7"/>
      <c r="FH449" s="2"/>
      <c r="FI449" s="2"/>
      <c r="FJ449" s="2"/>
      <c r="FK449" s="2"/>
      <c r="FL449" s="2"/>
      <c r="FM449" s="2"/>
      <c r="FN449" s="7"/>
      <c r="FO449" s="7"/>
      <c r="FP449" s="7"/>
      <c r="FQ449" s="88"/>
      <c r="FR449" s="7"/>
      <c r="FS449" s="7"/>
      <c r="FT449" s="7"/>
      <c r="FU449" s="7"/>
      <c r="FV449" s="7"/>
      <c r="FW449" s="7"/>
      <c r="FX449" s="7"/>
      <c r="FY449" s="7"/>
      <c r="FZ449" s="7"/>
      <c r="GA449" s="7"/>
      <c r="GB449" s="7"/>
      <c r="GC449" s="7"/>
      <c r="GD449" s="7"/>
      <c r="GE449" s="7"/>
      <c r="GF449" s="7"/>
      <c r="GG449" s="7"/>
      <c r="GH449" s="7"/>
      <c r="GI449" s="7"/>
      <c r="GJ449" s="7"/>
      <c r="GK449" s="7"/>
      <c r="GL449" s="7"/>
      <c r="GM449" s="7"/>
      <c r="GN449" s="7"/>
      <c r="GO449" s="7"/>
      <c r="GP449" s="7"/>
      <c r="GQ449" s="7"/>
      <c r="GR449" s="7"/>
      <c r="GS449" s="7"/>
      <c r="GT449" s="7"/>
      <c r="GU449" s="7"/>
      <c r="GV449" s="7"/>
      <c r="GW449" s="7"/>
      <c r="GX449" s="7"/>
      <c r="GY449" s="7"/>
      <c r="GZ449" s="7"/>
      <c r="HA449" s="7"/>
      <c r="HB449" s="7"/>
      <c r="HC449" s="7"/>
      <c r="HD449" s="7"/>
      <c r="HE449" s="7"/>
      <c r="HF449" s="7"/>
      <c r="HG449" s="7"/>
      <c r="HH449" s="7"/>
      <c r="HI449" s="7"/>
      <c r="HJ449" s="7"/>
      <c r="HK449" s="7"/>
      <c r="HL449" s="7"/>
      <c r="HM449" s="7"/>
      <c r="HN449" s="7"/>
      <c r="HO449" s="7"/>
      <c r="HP449" s="7"/>
      <c r="HQ449" s="7"/>
      <c r="HR449" s="7"/>
      <c r="HS449" s="7"/>
      <c r="HT449" s="7"/>
      <c r="HU449" s="7"/>
      <c r="HV449" s="7"/>
      <c r="HW449" s="7"/>
      <c r="HX449" s="7"/>
      <c r="HY449" s="7"/>
      <c r="HZ449" s="7"/>
      <c r="IA449" s="7"/>
      <c r="IB449" s="7"/>
      <c r="IC449" s="7"/>
      <c r="ID449" s="7"/>
      <c r="IE449" s="7"/>
      <c r="IF449" s="7"/>
      <c r="IG449" s="7"/>
      <c r="IH449" s="7"/>
      <c r="II449" s="7"/>
      <c r="IJ449" s="7"/>
      <c r="IK449" s="7"/>
      <c r="IL449" s="7"/>
      <c r="IM449" s="7"/>
      <c r="IN449" s="7"/>
      <c r="IO449" s="7"/>
      <c r="IP449" s="7"/>
      <c r="IQ449" s="7"/>
      <c r="IR449" s="7"/>
      <c r="IS449" s="7"/>
      <c r="IT449" s="7"/>
      <c r="IU449" s="7"/>
      <c r="IV449" s="7"/>
      <c r="IW449" s="7"/>
      <c r="IX449" s="7"/>
      <c r="IY449" s="7"/>
      <c r="IZ449" s="7"/>
      <c r="JA449" s="7"/>
      <c r="JB449" s="7"/>
      <c r="JC449" s="7"/>
      <c r="JD449" s="7"/>
      <c r="JE449" s="7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5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7"/>
      <c r="EQ450" s="7"/>
      <c r="ER450" s="7"/>
      <c r="ES450" s="88"/>
      <c r="ET450" s="7"/>
      <c r="EU450" s="7"/>
      <c r="EV450" s="7"/>
      <c r="EW450" s="7"/>
      <c r="EX450" s="7"/>
      <c r="EY450" s="7"/>
      <c r="EZ450" s="7"/>
      <c r="FA450" s="7"/>
      <c r="FB450" s="7"/>
      <c r="FC450" s="7"/>
      <c r="FD450" s="7"/>
      <c r="FE450" s="7"/>
      <c r="FF450" s="7"/>
      <c r="FG450" s="7"/>
      <c r="FH450" s="2"/>
      <c r="FI450" s="2"/>
      <c r="FJ450" s="2"/>
      <c r="FK450" s="2"/>
      <c r="FL450" s="2"/>
      <c r="FM450" s="2"/>
      <c r="FN450" s="7"/>
      <c r="FO450" s="7"/>
      <c r="FP450" s="7"/>
      <c r="FQ450" s="88"/>
      <c r="FR450" s="7"/>
      <c r="FS450" s="7"/>
      <c r="FT450" s="7"/>
      <c r="FU450" s="7"/>
      <c r="FV450" s="7"/>
      <c r="FW450" s="7"/>
      <c r="FX450" s="7"/>
      <c r="FY450" s="7"/>
      <c r="FZ450" s="7"/>
      <c r="GA450" s="7"/>
      <c r="GB450" s="7"/>
      <c r="GC450" s="7"/>
      <c r="GD450" s="7"/>
      <c r="GE450" s="7"/>
      <c r="GF450" s="7"/>
      <c r="GG450" s="7"/>
      <c r="GH450" s="7"/>
      <c r="GI450" s="7"/>
      <c r="GJ450" s="7"/>
      <c r="GK450" s="7"/>
      <c r="GL450" s="7"/>
      <c r="GM450" s="7"/>
      <c r="GN450" s="7"/>
      <c r="GO450" s="7"/>
      <c r="GP450" s="7"/>
      <c r="GQ450" s="7"/>
      <c r="GR450" s="7"/>
      <c r="GS450" s="7"/>
      <c r="GT450" s="7"/>
      <c r="GU450" s="7"/>
      <c r="GV450" s="7"/>
      <c r="GW450" s="7"/>
      <c r="GX450" s="7"/>
      <c r="GY450" s="7"/>
      <c r="GZ450" s="7"/>
      <c r="HA450" s="7"/>
      <c r="HB450" s="7"/>
      <c r="HC450" s="7"/>
      <c r="HD450" s="7"/>
      <c r="HE450" s="7"/>
      <c r="HF450" s="7"/>
      <c r="HG450" s="7"/>
      <c r="HH450" s="7"/>
      <c r="HI450" s="7"/>
      <c r="HJ450" s="7"/>
      <c r="HK450" s="7"/>
      <c r="HL450" s="7"/>
      <c r="HM450" s="7"/>
      <c r="HN450" s="7"/>
      <c r="HO450" s="7"/>
      <c r="HP450" s="7"/>
      <c r="HQ450" s="7"/>
      <c r="HR450" s="7"/>
      <c r="HS450" s="7"/>
      <c r="HT450" s="7"/>
      <c r="HU450" s="7"/>
      <c r="HV450" s="7"/>
      <c r="HW450" s="7"/>
      <c r="HX450" s="7"/>
      <c r="HY450" s="7"/>
      <c r="HZ450" s="7"/>
      <c r="IA450" s="7"/>
      <c r="IB450" s="7"/>
      <c r="IC450" s="7"/>
      <c r="ID450" s="7"/>
      <c r="IE450" s="7"/>
      <c r="IF450" s="7"/>
      <c r="IG450" s="7"/>
      <c r="IH450" s="7"/>
      <c r="II450" s="7"/>
      <c r="IJ450" s="7"/>
      <c r="IK450" s="7"/>
      <c r="IL450" s="7"/>
      <c r="IM450" s="7"/>
      <c r="IN450" s="7"/>
      <c r="IO450" s="7"/>
      <c r="IP450" s="7"/>
      <c r="IQ450" s="7"/>
      <c r="IR450" s="7"/>
      <c r="IS450" s="7"/>
      <c r="IT450" s="7"/>
      <c r="IU450" s="7"/>
      <c r="IV450" s="7"/>
      <c r="IW450" s="7"/>
      <c r="IX450" s="7"/>
      <c r="IY450" s="7"/>
      <c r="IZ450" s="7"/>
      <c r="JA450" s="7"/>
      <c r="JB450" s="7"/>
      <c r="JC450" s="7"/>
      <c r="JD450" s="7"/>
      <c r="JE450" s="7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5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7"/>
      <c r="EQ451" s="7"/>
      <c r="ER451" s="7"/>
      <c r="ES451" s="88"/>
      <c r="ET451" s="7"/>
      <c r="EU451" s="7"/>
      <c r="EV451" s="7"/>
      <c r="EW451" s="7"/>
      <c r="EX451" s="7"/>
      <c r="EY451" s="7"/>
      <c r="EZ451" s="7"/>
      <c r="FA451" s="7"/>
      <c r="FB451" s="7"/>
      <c r="FC451" s="7"/>
      <c r="FD451" s="7"/>
      <c r="FE451" s="7"/>
      <c r="FF451" s="7"/>
      <c r="FG451" s="7"/>
      <c r="FH451" s="2"/>
      <c r="FI451" s="2"/>
      <c r="FJ451" s="2"/>
      <c r="FK451" s="2"/>
      <c r="FL451" s="2"/>
      <c r="FM451" s="2"/>
      <c r="FN451" s="7"/>
      <c r="FO451" s="7"/>
      <c r="FP451" s="7"/>
      <c r="FQ451" s="88"/>
      <c r="FR451" s="7"/>
      <c r="FS451" s="7"/>
      <c r="FT451" s="7"/>
      <c r="FU451" s="7"/>
      <c r="FV451" s="7"/>
      <c r="FW451" s="7"/>
      <c r="FX451" s="7"/>
      <c r="FY451" s="7"/>
      <c r="FZ451" s="7"/>
      <c r="GA451" s="7"/>
      <c r="GB451" s="7"/>
      <c r="GC451" s="7"/>
      <c r="GD451" s="7"/>
      <c r="GE451" s="7"/>
      <c r="GF451" s="7"/>
      <c r="GG451" s="7"/>
      <c r="GH451" s="7"/>
      <c r="GI451" s="7"/>
      <c r="GJ451" s="7"/>
      <c r="GK451" s="7"/>
      <c r="GL451" s="7"/>
      <c r="GM451" s="7"/>
      <c r="GN451" s="7"/>
      <c r="GO451" s="7"/>
      <c r="GP451" s="7"/>
      <c r="GQ451" s="7"/>
      <c r="GR451" s="7"/>
      <c r="GS451" s="7"/>
      <c r="GT451" s="7"/>
      <c r="GU451" s="7"/>
      <c r="GV451" s="7"/>
      <c r="GW451" s="7"/>
      <c r="GX451" s="7"/>
      <c r="GY451" s="7"/>
      <c r="GZ451" s="7"/>
      <c r="HA451" s="7"/>
      <c r="HB451" s="7"/>
      <c r="HC451" s="7"/>
      <c r="HD451" s="7"/>
      <c r="HE451" s="7"/>
      <c r="HF451" s="7"/>
      <c r="HG451" s="7"/>
      <c r="HH451" s="7"/>
      <c r="HI451" s="7"/>
      <c r="HJ451" s="7"/>
      <c r="HK451" s="7"/>
      <c r="HL451" s="7"/>
      <c r="HM451" s="7"/>
      <c r="HN451" s="7"/>
      <c r="HO451" s="7"/>
      <c r="HP451" s="7"/>
      <c r="HQ451" s="7"/>
      <c r="HR451" s="7"/>
      <c r="HS451" s="7"/>
      <c r="HT451" s="7"/>
      <c r="HU451" s="7"/>
      <c r="HV451" s="7"/>
      <c r="HW451" s="7"/>
      <c r="HX451" s="7"/>
      <c r="HY451" s="7"/>
      <c r="HZ451" s="7"/>
      <c r="IA451" s="7"/>
      <c r="IB451" s="7"/>
      <c r="IC451" s="7"/>
      <c r="ID451" s="7"/>
      <c r="IE451" s="7"/>
      <c r="IF451" s="7"/>
      <c r="IG451" s="7"/>
      <c r="IH451" s="7"/>
      <c r="II451" s="7"/>
      <c r="IJ451" s="7"/>
      <c r="IK451" s="7"/>
      <c r="IL451" s="7"/>
      <c r="IM451" s="7"/>
      <c r="IN451" s="7"/>
      <c r="IO451" s="7"/>
      <c r="IP451" s="7"/>
      <c r="IQ451" s="7"/>
      <c r="IR451" s="7"/>
      <c r="IS451" s="7"/>
      <c r="IT451" s="7"/>
      <c r="IU451" s="7"/>
      <c r="IV451" s="7"/>
      <c r="IW451" s="7"/>
      <c r="IX451" s="7"/>
      <c r="IY451" s="7"/>
      <c r="IZ451" s="7"/>
      <c r="JA451" s="7"/>
      <c r="JB451" s="7"/>
      <c r="JC451" s="7"/>
      <c r="JD451" s="7"/>
      <c r="JE451" s="7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5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7"/>
      <c r="EQ452" s="7"/>
      <c r="ER452" s="7"/>
      <c r="ES452" s="88"/>
      <c r="ET452" s="7"/>
      <c r="EU452" s="7"/>
      <c r="EV452" s="7"/>
      <c r="EW452" s="7"/>
      <c r="EX452" s="7"/>
      <c r="EY452" s="7"/>
      <c r="EZ452" s="7"/>
      <c r="FA452" s="7"/>
      <c r="FB452" s="7"/>
      <c r="FC452" s="7"/>
      <c r="FD452" s="7"/>
      <c r="FE452" s="7"/>
      <c r="FF452" s="7"/>
      <c r="FG452" s="7"/>
      <c r="FH452" s="2"/>
      <c r="FI452" s="2"/>
      <c r="FJ452" s="2"/>
      <c r="FK452" s="2"/>
      <c r="FL452" s="2"/>
      <c r="FM452" s="2"/>
      <c r="FN452" s="7"/>
      <c r="FO452" s="7"/>
      <c r="FP452" s="7"/>
      <c r="FQ452" s="88"/>
      <c r="FR452" s="7"/>
      <c r="FS452" s="7"/>
      <c r="FT452" s="7"/>
      <c r="FU452" s="7"/>
      <c r="FV452" s="7"/>
      <c r="FW452" s="7"/>
      <c r="FX452" s="7"/>
      <c r="FY452" s="7"/>
      <c r="FZ452" s="7"/>
      <c r="GA452" s="7"/>
      <c r="GB452" s="7"/>
      <c r="GC452" s="7"/>
      <c r="GD452" s="7"/>
      <c r="GE452" s="7"/>
      <c r="GF452" s="7"/>
      <c r="GG452" s="7"/>
      <c r="GH452" s="7"/>
      <c r="GI452" s="7"/>
      <c r="GJ452" s="7"/>
      <c r="GK452" s="7"/>
      <c r="GL452" s="7"/>
      <c r="GM452" s="7"/>
      <c r="GN452" s="7"/>
      <c r="GO452" s="7"/>
      <c r="GP452" s="7"/>
      <c r="GQ452" s="7"/>
      <c r="GR452" s="7"/>
      <c r="GS452" s="7"/>
      <c r="GT452" s="7"/>
      <c r="GU452" s="7"/>
      <c r="GV452" s="7"/>
      <c r="GW452" s="7"/>
      <c r="GX452" s="7"/>
      <c r="GY452" s="7"/>
      <c r="GZ452" s="7"/>
      <c r="HA452" s="7"/>
      <c r="HB452" s="7"/>
      <c r="HC452" s="7"/>
      <c r="HD452" s="7"/>
      <c r="HE452" s="7"/>
      <c r="HF452" s="7"/>
      <c r="HG452" s="7"/>
      <c r="HH452" s="7"/>
      <c r="HI452" s="7"/>
      <c r="HJ452" s="7"/>
      <c r="HK452" s="7"/>
      <c r="HL452" s="7"/>
      <c r="HM452" s="7"/>
      <c r="HN452" s="7"/>
      <c r="HO452" s="7"/>
      <c r="HP452" s="7"/>
      <c r="HQ452" s="7"/>
      <c r="HR452" s="7"/>
      <c r="HS452" s="7"/>
      <c r="HT452" s="7"/>
      <c r="HU452" s="7"/>
      <c r="HV452" s="7"/>
      <c r="HW452" s="7"/>
      <c r="HX452" s="7"/>
      <c r="HY452" s="7"/>
      <c r="HZ452" s="7"/>
      <c r="IA452" s="7"/>
      <c r="IB452" s="7"/>
      <c r="IC452" s="7"/>
      <c r="ID452" s="7"/>
      <c r="IE452" s="7"/>
      <c r="IF452" s="7"/>
      <c r="IG452" s="7"/>
      <c r="IH452" s="7"/>
      <c r="II452" s="7"/>
      <c r="IJ452" s="7"/>
      <c r="IK452" s="7"/>
      <c r="IL452" s="7"/>
      <c r="IM452" s="7"/>
      <c r="IN452" s="7"/>
      <c r="IO452" s="7"/>
      <c r="IP452" s="7"/>
      <c r="IQ452" s="7"/>
      <c r="IR452" s="7"/>
      <c r="IS452" s="7"/>
      <c r="IT452" s="7"/>
      <c r="IU452" s="7"/>
      <c r="IV452" s="7"/>
      <c r="IW452" s="7"/>
      <c r="IX452" s="7"/>
      <c r="IY452" s="7"/>
      <c r="IZ452" s="7"/>
      <c r="JA452" s="7"/>
      <c r="JB452" s="7"/>
      <c r="JC452" s="7"/>
      <c r="JD452" s="7"/>
      <c r="JE452" s="7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5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7"/>
      <c r="EQ453" s="7"/>
      <c r="ER453" s="7"/>
      <c r="ES453" s="88"/>
      <c r="ET453" s="7"/>
      <c r="EU453" s="7"/>
      <c r="EV453" s="7"/>
      <c r="EW453" s="7"/>
      <c r="EX453" s="7"/>
      <c r="EY453" s="7"/>
      <c r="EZ453" s="7"/>
      <c r="FA453" s="7"/>
      <c r="FB453" s="7"/>
      <c r="FC453" s="7"/>
      <c r="FD453" s="7"/>
      <c r="FE453" s="7"/>
      <c r="FF453" s="7"/>
      <c r="FG453" s="7"/>
      <c r="FH453" s="2"/>
      <c r="FI453" s="2"/>
      <c r="FJ453" s="2"/>
      <c r="FK453" s="2"/>
      <c r="FL453" s="2"/>
      <c r="FM453" s="2"/>
      <c r="FN453" s="7"/>
      <c r="FO453" s="7"/>
      <c r="FP453" s="7"/>
      <c r="FQ453" s="88"/>
      <c r="FR453" s="7"/>
      <c r="FS453" s="7"/>
      <c r="FT453" s="7"/>
      <c r="FU453" s="7"/>
      <c r="FV453" s="7"/>
      <c r="FW453" s="7"/>
      <c r="FX453" s="7"/>
      <c r="FY453" s="7"/>
      <c r="FZ453" s="7"/>
      <c r="GA453" s="7"/>
      <c r="GB453" s="7"/>
      <c r="GC453" s="7"/>
      <c r="GD453" s="7"/>
      <c r="GE453" s="7"/>
      <c r="GF453" s="7"/>
      <c r="GG453" s="7"/>
      <c r="GH453" s="7"/>
      <c r="GI453" s="7"/>
      <c r="GJ453" s="7"/>
      <c r="GK453" s="7"/>
      <c r="GL453" s="7"/>
      <c r="GM453" s="7"/>
      <c r="GN453" s="7"/>
      <c r="GO453" s="7"/>
      <c r="GP453" s="7"/>
      <c r="GQ453" s="7"/>
      <c r="GR453" s="7"/>
      <c r="GS453" s="7"/>
      <c r="GT453" s="7"/>
      <c r="GU453" s="7"/>
      <c r="GV453" s="7"/>
      <c r="GW453" s="7"/>
      <c r="GX453" s="7"/>
      <c r="GY453" s="7"/>
      <c r="GZ453" s="7"/>
      <c r="HA453" s="7"/>
      <c r="HB453" s="7"/>
      <c r="HC453" s="7"/>
      <c r="HD453" s="7"/>
      <c r="HE453" s="7"/>
      <c r="HF453" s="7"/>
      <c r="HG453" s="7"/>
      <c r="HH453" s="7"/>
      <c r="HI453" s="7"/>
      <c r="HJ453" s="7"/>
      <c r="HK453" s="7"/>
      <c r="HL453" s="7"/>
      <c r="HM453" s="7"/>
      <c r="HN453" s="7"/>
      <c r="HO453" s="7"/>
      <c r="HP453" s="7"/>
      <c r="HQ453" s="7"/>
      <c r="HR453" s="7"/>
      <c r="HS453" s="7"/>
      <c r="HT453" s="7"/>
      <c r="HU453" s="7"/>
      <c r="HV453" s="7"/>
      <c r="HW453" s="7"/>
      <c r="HX453" s="7"/>
      <c r="HY453" s="7"/>
      <c r="HZ453" s="7"/>
      <c r="IA453" s="7"/>
      <c r="IB453" s="7"/>
      <c r="IC453" s="7"/>
      <c r="ID453" s="7"/>
      <c r="IE453" s="7"/>
      <c r="IF453" s="7"/>
      <c r="IG453" s="7"/>
      <c r="IH453" s="7"/>
      <c r="II453" s="7"/>
      <c r="IJ453" s="7"/>
      <c r="IK453" s="7"/>
      <c r="IL453" s="7"/>
      <c r="IM453" s="7"/>
      <c r="IN453" s="7"/>
      <c r="IO453" s="7"/>
      <c r="IP453" s="7"/>
      <c r="IQ453" s="7"/>
      <c r="IR453" s="7"/>
      <c r="IS453" s="7"/>
      <c r="IT453" s="7"/>
      <c r="IU453" s="7"/>
      <c r="IV453" s="7"/>
      <c r="IW453" s="7"/>
      <c r="IX453" s="7"/>
      <c r="IY453" s="7"/>
      <c r="IZ453" s="7"/>
      <c r="JA453" s="7"/>
      <c r="JB453" s="7"/>
      <c r="JC453" s="7"/>
      <c r="JD453" s="7"/>
      <c r="JE453" s="7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5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7"/>
      <c r="EQ454" s="7"/>
      <c r="ER454" s="7"/>
      <c r="ES454" s="88"/>
      <c r="ET454" s="7"/>
      <c r="EU454" s="7"/>
      <c r="EV454" s="7"/>
      <c r="EW454" s="7"/>
      <c r="EX454" s="7"/>
      <c r="EY454" s="7"/>
      <c r="EZ454" s="7"/>
      <c r="FA454" s="7"/>
      <c r="FB454" s="7"/>
      <c r="FC454" s="7"/>
      <c r="FD454" s="7"/>
      <c r="FE454" s="7"/>
      <c r="FF454" s="7"/>
      <c r="FG454" s="7"/>
      <c r="FH454" s="2"/>
      <c r="FI454" s="2"/>
      <c r="FJ454" s="2"/>
      <c r="FK454" s="2"/>
      <c r="FL454" s="2"/>
      <c r="FM454" s="2"/>
      <c r="FN454" s="7"/>
      <c r="FO454" s="7"/>
      <c r="FP454" s="7"/>
      <c r="FQ454" s="88"/>
      <c r="FR454" s="7"/>
      <c r="FS454" s="7"/>
      <c r="FT454" s="7"/>
      <c r="FU454" s="7"/>
      <c r="FV454" s="7"/>
      <c r="FW454" s="7"/>
      <c r="FX454" s="7"/>
      <c r="FY454" s="7"/>
      <c r="FZ454" s="7"/>
      <c r="GA454" s="7"/>
      <c r="GB454" s="7"/>
      <c r="GC454" s="7"/>
      <c r="GD454" s="7"/>
      <c r="GE454" s="7"/>
      <c r="GF454" s="7"/>
      <c r="GG454" s="7"/>
      <c r="GH454" s="7"/>
      <c r="GI454" s="7"/>
      <c r="GJ454" s="7"/>
      <c r="GK454" s="7"/>
      <c r="GL454" s="7"/>
      <c r="GM454" s="7"/>
      <c r="GN454" s="7"/>
      <c r="GO454" s="7"/>
      <c r="GP454" s="7"/>
      <c r="GQ454" s="7"/>
      <c r="GR454" s="7"/>
      <c r="GS454" s="7"/>
      <c r="GT454" s="7"/>
      <c r="GU454" s="7"/>
      <c r="GV454" s="7"/>
      <c r="GW454" s="7"/>
      <c r="GX454" s="7"/>
      <c r="GY454" s="7"/>
      <c r="GZ454" s="7"/>
      <c r="HA454" s="7"/>
      <c r="HB454" s="7"/>
      <c r="HC454" s="7"/>
      <c r="HD454" s="7"/>
      <c r="HE454" s="7"/>
      <c r="HF454" s="7"/>
      <c r="HG454" s="7"/>
      <c r="HH454" s="7"/>
      <c r="HI454" s="7"/>
      <c r="HJ454" s="7"/>
      <c r="HK454" s="7"/>
      <c r="HL454" s="7"/>
      <c r="HM454" s="7"/>
      <c r="HN454" s="7"/>
      <c r="HO454" s="7"/>
      <c r="HP454" s="7"/>
      <c r="HQ454" s="7"/>
      <c r="HR454" s="7"/>
      <c r="HS454" s="7"/>
      <c r="HT454" s="7"/>
      <c r="HU454" s="7"/>
      <c r="HV454" s="7"/>
      <c r="HW454" s="7"/>
      <c r="HX454" s="7"/>
      <c r="HY454" s="7"/>
      <c r="HZ454" s="7"/>
      <c r="IA454" s="7"/>
      <c r="IB454" s="7"/>
      <c r="IC454" s="7"/>
      <c r="ID454" s="7"/>
      <c r="IE454" s="7"/>
      <c r="IF454" s="7"/>
      <c r="IG454" s="7"/>
      <c r="IH454" s="7"/>
      <c r="II454" s="7"/>
      <c r="IJ454" s="7"/>
      <c r="IK454" s="7"/>
      <c r="IL454" s="7"/>
      <c r="IM454" s="7"/>
      <c r="IN454" s="7"/>
      <c r="IO454" s="7"/>
      <c r="IP454" s="7"/>
      <c r="IQ454" s="7"/>
      <c r="IR454" s="7"/>
      <c r="IS454" s="7"/>
      <c r="IT454" s="7"/>
      <c r="IU454" s="7"/>
      <c r="IV454" s="7"/>
      <c r="IW454" s="7"/>
      <c r="IX454" s="7"/>
      <c r="IY454" s="7"/>
      <c r="IZ454" s="7"/>
      <c r="JA454" s="7"/>
      <c r="JB454" s="7"/>
      <c r="JC454" s="7"/>
      <c r="JD454" s="7"/>
      <c r="JE454" s="7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5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7"/>
      <c r="EQ455" s="7"/>
      <c r="ER455" s="7"/>
      <c r="ES455" s="88"/>
      <c r="ET455" s="7"/>
      <c r="EU455" s="7"/>
      <c r="EV455" s="7"/>
      <c r="EW455" s="7"/>
      <c r="EX455" s="7"/>
      <c r="EY455" s="7"/>
      <c r="EZ455" s="7"/>
      <c r="FA455" s="7"/>
      <c r="FB455" s="7"/>
      <c r="FC455" s="7"/>
      <c r="FD455" s="7"/>
      <c r="FE455" s="7"/>
      <c r="FF455" s="7"/>
      <c r="FG455" s="7"/>
      <c r="FH455" s="2"/>
      <c r="FI455" s="2"/>
      <c r="FJ455" s="2"/>
      <c r="FK455" s="2"/>
      <c r="FL455" s="2"/>
      <c r="FM455" s="2"/>
      <c r="FN455" s="7"/>
      <c r="FO455" s="7"/>
      <c r="FP455" s="7"/>
      <c r="FQ455" s="88"/>
      <c r="FR455" s="7"/>
      <c r="FS455" s="7"/>
      <c r="FT455" s="7"/>
      <c r="FU455" s="7"/>
      <c r="FV455" s="7"/>
      <c r="FW455" s="7"/>
      <c r="FX455" s="7"/>
      <c r="FY455" s="7"/>
      <c r="FZ455" s="7"/>
      <c r="GA455" s="7"/>
      <c r="GB455" s="7"/>
      <c r="GC455" s="7"/>
      <c r="GD455" s="7"/>
      <c r="GE455" s="7"/>
      <c r="GF455" s="7"/>
      <c r="GG455" s="7"/>
      <c r="GH455" s="7"/>
      <c r="GI455" s="7"/>
      <c r="GJ455" s="7"/>
      <c r="GK455" s="7"/>
      <c r="GL455" s="7"/>
      <c r="GM455" s="7"/>
      <c r="GN455" s="7"/>
      <c r="GO455" s="7"/>
      <c r="GP455" s="7"/>
      <c r="GQ455" s="7"/>
      <c r="GR455" s="7"/>
      <c r="GS455" s="7"/>
      <c r="GT455" s="7"/>
      <c r="GU455" s="7"/>
      <c r="GV455" s="7"/>
      <c r="GW455" s="7"/>
      <c r="GX455" s="7"/>
      <c r="GY455" s="7"/>
      <c r="GZ455" s="7"/>
      <c r="HA455" s="7"/>
      <c r="HB455" s="7"/>
      <c r="HC455" s="7"/>
      <c r="HD455" s="7"/>
      <c r="HE455" s="7"/>
      <c r="HF455" s="7"/>
      <c r="HG455" s="7"/>
      <c r="HH455" s="7"/>
      <c r="HI455" s="7"/>
      <c r="HJ455" s="7"/>
      <c r="HK455" s="7"/>
      <c r="HL455" s="7"/>
      <c r="HM455" s="7"/>
      <c r="HN455" s="7"/>
      <c r="HO455" s="7"/>
      <c r="HP455" s="7"/>
      <c r="HQ455" s="7"/>
      <c r="HR455" s="7"/>
      <c r="HS455" s="7"/>
      <c r="HT455" s="7"/>
      <c r="HU455" s="7"/>
      <c r="HV455" s="7"/>
      <c r="HW455" s="7"/>
      <c r="HX455" s="7"/>
      <c r="HY455" s="7"/>
      <c r="HZ455" s="7"/>
      <c r="IA455" s="7"/>
      <c r="IB455" s="7"/>
      <c r="IC455" s="7"/>
      <c r="ID455" s="7"/>
      <c r="IE455" s="7"/>
      <c r="IF455" s="7"/>
      <c r="IG455" s="7"/>
      <c r="IH455" s="7"/>
      <c r="II455" s="7"/>
      <c r="IJ455" s="7"/>
      <c r="IK455" s="7"/>
      <c r="IL455" s="7"/>
      <c r="IM455" s="7"/>
      <c r="IN455" s="7"/>
      <c r="IO455" s="7"/>
      <c r="IP455" s="7"/>
      <c r="IQ455" s="7"/>
      <c r="IR455" s="7"/>
      <c r="IS455" s="7"/>
      <c r="IT455" s="7"/>
      <c r="IU455" s="7"/>
      <c r="IV455" s="7"/>
      <c r="IW455" s="7"/>
      <c r="IX455" s="7"/>
      <c r="IY455" s="7"/>
      <c r="IZ455" s="7"/>
      <c r="JA455" s="7"/>
      <c r="JB455" s="7"/>
      <c r="JC455" s="7"/>
      <c r="JD455" s="7"/>
      <c r="JE455" s="7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5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7"/>
      <c r="EQ456" s="7"/>
      <c r="ER456" s="7"/>
      <c r="ES456" s="88"/>
      <c r="ET456" s="7"/>
      <c r="EU456" s="7"/>
      <c r="EV456" s="7"/>
      <c r="EW456" s="7"/>
      <c r="EX456" s="7"/>
      <c r="EY456" s="7"/>
      <c r="EZ456" s="7"/>
      <c r="FA456" s="7"/>
      <c r="FB456" s="7"/>
      <c r="FC456" s="7"/>
      <c r="FD456" s="7"/>
      <c r="FE456" s="7"/>
      <c r="FF456" s="7"/>
      <c r="FG456" s="7"/>
      <c r="FH456" s="2"/>
      <c r="FI456" s="2"/>
      <c r="FJ456" s="2"/>
      <c r="FK456" s="2"/>
      <c r="FL456" s="2"/>
      <c r="FM456" s="2"/>
      <c r="FN456" s="7"/>
      <c r="FO456" s="7"/>
      <c r="FP456" s="7"/>
      <c r="FQ456" s="88"/>
      <c r="FR456" s="7"/>
      <c r="FS456" s="7"/>
      <c r="FT456" s="7"/>
      <c r="FU456" s="7"/>
      <c r="FV456" s="7"/>
      <c r="FW456" s="7"/>
      <c r="FX456" s="7"/>
      <c r="FY456" s="7"/>
      <c r="FZ456" s="7"/>
      <c r="GA456" s="7"/>
      <c r="GB456" s="7"/>
      <c r="GC456" s="7"/>
      <c r="GD456" s="7"/>
      <c r="GE456" s="7"/>
      <c r="GF456" s="7"/>
      <c r="GG456" s="7"/>
      <c r="GH456" s="7"/>
      <c r="GI456" s="7"/>
      <c r="GJ456" s="7"/>
      <c r="GK456" s="7"/>
      <c r="GL456" s="7"/>
      <c r="GM456" s="7"/>
      <c r="GN456" s="7"/>
      <c r="GO456" s="7"/>
      <c r="GP456" s="7"/>
      <c r="GQ456" s="7"/>
      <c r="GR456" s="7"/>
      <c r="GS456" s="7"/>
      <c r="GT456" s="7"/>
      <c r="GU456" s="7"/>
      <c r="GV456" s="7"/>
      <c r="GW456" s="7"/>
      <c r="GX456" s="7"/>
      <c r="GY456" s="7"/>
      <c r="GZ456" s="7"/>
      <c r="HA456" s="7"/>
      <c r="HB456" s="7"/>
      <c r="HC456" s="7"/>
      <c r="HD456" s="7"/>
      <c r="HE456" s="7"/>
      <c r="HF456" s="7"/>
      <c r="HG456" s="7"/>
      <c r="HH456" s="7"/>
      <c r="HI456" s="7"/>
      <c r="HJ456" s="7"/>
      <c r="HK456" s="7"/>
      <c r="HL456" s="7"/>
      <c r="HM456" s="7"/>
      <c r="HN456" s="7"/>
      <c r="HO456" s="7"/>
      <c r="HP456" s="7"/>
      <c r="HQ456" s="7"/>
      <c r="HR456" s="7"/>
      <c r="HS456" s="7"/>
      <c r="HT456" s="7"/>
      <c r="HU456" s="7"/>
      <c r="HV456" s="7"/>
      <c r="HW456" s="7"/>
      <c r="HX456" s="7"/>
      <c r="HY456" s="7"/>
      <c r="HZ456" s="7"/>
      <c r="IA456" s="7"/>
      <c r="IB456" s="7"/>
      <c r="IC456" s="7"/>
      <c r="ID456" s="7"/>
      <c r="IE456" s="7"/>
      <c r="IF456" s="7"/>
      <c r="IG456" s="7"/>
      <c r="IH456" s="7"/>
      <c r="II456" s="7"/>
      <c r="IJ456" s="7"/>
      <c r="IK456" s="7"/>
      <c r="IL456" s="7"/>
      <c r="IM456" s="7"/>
      <c r="IN456" s="7"/>
      <c r="IO456" s="7"/>
      <c r="IP456" s="7"/>
      <c r="IQ456" s="7"/>
      <c r="IR456" s="7"/>
      <c r="IS456" s="7"/>
      <c r="IT456" s="7"/>
      <c r="IU456" s="7"/>
      <c r="IV456" s="7"/>
      <c r="IW456" s="7"/>
      <c r="IX456" s="7"/>
      <c r="IY456" s="7"/>
      <c r="IZ456" s="7"/>
      <c r="JA456" s="7"/>
      <c r="JB456" s="7"/>
      <c r="JC456" s="7"/>
      <c r="JD456" s="7"/>
      <c r="JE456" s="7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5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7"/>
      <c r="EQ457" s="7"/>
      <c r="ER457" s="7"/>
      <c r="ES457" s="88"/>
      <c r="ET457" s="7"/>
      <c r="EU457" s="7"/>
      <c r="EV457" s="7"/>
      <c r="EW457" s="7"/>
      <c r="EX457" s="7"/>
      <c r="EY457" s="7"/>
      <c r="EZ457" s="7"/>
      <c r="FA457" s="7"/>
      <c r="FB457" s="7"/>
      <c r="FC457" s="7"/>
      <c r="FD457" s="7"/>
      <c r="FE457" s="7"/>
      <c r="FF457" s="7"/>
      <c r="FG457" s="7"/>
      <c r="FH457" s="2"/>
      <c r="FI457" s="2"/>
      <c r="FJ457" s="2"/>
      <c r="FK457" s="2"/>
      <c r="FL457" s="2"/>
      <c r="FM457" s="2"/>
      <c r="FN457" s="7"/>
      <c r="FO457" s="7"/>
      <c r="FP457" s="7"/>
      <c r="FQ457" s="88"/>
      <c r="FR457" s="7"/>
      <c r="FS457" s="7"/>
      <c r="FT457" s="7"/>
      <c r="FU457" s="7"/>
      <c r="FV457" s="7"/>
      <c r="FW457" s="7"/>
      <c r="FX457" s="7"/>
      <c r="FY457" s="7"/>
      <c r="FZ457" s="7"/>
      <c r="GA457" s="7"/>
      <c r="GB457" s="7"/>
      <c r="GC457" s="7"/>
      <c r="GD457" s="7"/>
      <c r="GE457" s="7"/>
      <c r="GF457" s="7"/>
      <c r="GG457" s="7"/>
      <c r="GH457" s="7"/>
      <c r="GI457" s="7"/>
      <c r="GJ457" s="7"/>
      <c r="GK457" s="7"/>
      <c r="GL457" s="7"/>
      <c r="GM457" s="7"/>
      <c r="GN457" s="7"/>
      <c r="GO457" s="7"/>
      <c r="GP457" s="7"/>
      <c r="GQ457" s="7"/>
      <c r="GR457" s="7"/>
      <c r="GS457" s="7"/>
      <c r="GT457" s="7"/>
      <c r="GU457" s="7"/>
      <c r="GV457" s="7"/>
      <c r="GW457" s="7"/>
      <c r="GX457" s="7"/>
      <c r="GY457" s="7"/>
      <c r="GZ457" s="7"/>
      <c r="HA457" s="7"/>
      <c r="HB457" s="7"/>
      <c r="HC457" s="7"/>
      <c r="HD457" s="7"/>
      <c r="HE457" s="7"/>
      <c r="HF457" s="7"/>
      <c r="HG457" s="7"/>
      <c r="HH457" s="7"/>
      <c r="HI457" s="7"/>
      <c r="HJ457" s="7"/>
      <c r="HK457" s="7"/>
      <c r="HL457" s="7"/>
      <c r="HM457" s="7"/>
      <c r="HN457" s="7"/>
      <c r="HO457" s="7"/>
      <c r="HP457" s="7"/>
      <c r="HQ457" s="7"/>
      <c r="HR457" s="7"/>
      <c r="HS457" s="7"/>
      <c r="HT457" s="7"/>
      <c r="HU457" s="7"/>
      <c r="HV457" s="7"/>
      <c r="HW457" s="7"/>
      <c r="HX457" s="7"/>
      <c r="HY457" s="7"/>
      <c r="HZ457" s="7"/>
      <c r="IA457" s="7"/>
      <c r="IB457" s="7"/>
      <c r="IC457" s="7"/>
      <c r="ID457" s="7"/>
      <c r="IE457" s="7"/>
      <c r="IF457" s="7"/>
      <c r="IG457" s="7"/>
      <c r="IH457" s="7"/>
      <c r="II457" s="7"/>
      <c r="IJ457" s="7"/>
      <c r="IK457" s="7"/>
      <c r="IL457" s="7"/>
      <c r="IM457" s="7"/>
      <c r="IN457" s="7"/>
      <c r="IO457" s="7"/>
      <c r="IP457" s="7"/>
      <c r="IQ457" s="7"/>
      <c r="IR457" s="7"/>
      <c r="IS457" s="7"/>
      <c r="IT457" s="7"/>
      <c r="IU457" s="7"/>
      <c r="IV457" s="7"/>
      <c r="IW457" s="7"/>
      <c r="IX457" s="7"/>
      <c r="IY457" s="7"/>
      <c r="IZ457" s="7"/>
      <c r="JA457" s="7"/>
      <c r="JB457" s="7"/>
      <c r="JC457" s="7"/>
      <c r="JD457" s="7"/>
      <c r="JE457" s="7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5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7"/>
      <c r="EQ458" s="7"/>
      <c r="ER458" s="7"/>
      <c r="ES458" s="88"/>
      <c r="ET458" s="7"/>
      <c r="EU458" s="7"/>
      <c r="EV458" s="7"/>
      <c r="EW458" s="7"/>
      <c r="EX458" s="7"/>
      <c r="EY458" s="7"/>
      <c r="EZ458" s="7"/>
      <c r="FA458" s="7"/>
      <c r="FB458" s="7"/>
      <c r="FC458" s="7"/>
      <c r="FD458" s="7"/>
      <c r="FE458" s="7"/>
      <c r="FF458" s="7"/>
      <c r="FG458" s="7"/>
      <c r="FH458" s="2"/>
      <c r="FI458" s="2"/>
      <c r="FJ458" s="2"/>
      <c r="FK458" s="2"/>
      <c r="FL458" s="2"/>
      <c r="FM458" s="2"/>
      <c r="FN458" s="7"/>
      <c r="FO458" s="7"/>
      <c r="FP458" s="7"/>
      <c r="FQ458" s="88"/>
      <c r="FR458" s="7"/>
      <c r="FS458" s="7"/>
      <c r="FT458" s="7"/>
      <c r="FU458" s="7"/>
      <c r="FV458" s="7"/>
      <c r="FW458" s="7"/>
      <c r="FX458" s="7"/>
      <c r="FY458" s="7"/>
      <c r="FZ458" s="7"/>
      <c r="GA458" s="7"/>
      <c r="GB458" s="7"/>
      <c r="GC458" s="7"/>
      <c r="GD458" s="7"/>
      <c r="GE458" s="7"/>
      <c r="GF458" s="7"/>
      <c r="GG458" s="7"/>
      <c r="GH458" s="7"/>
      <c r="GI458" s="7"/>
      <c r="GJ458" s="7"/>
      <c r="GK458" s="7"/>
      <c r="GL458" s="7"/>
      <c r="GM458" s="7"/>
      <c r="GN458" s="7"/>
      <c r="GO458" s="7"/>
      <c r="GP458" s="7"/>
      <c r="GQ458" s="7"/>
      <c r="GR458" s="7"/>
      <c r="GS458" s="7"/>
      <c r="GT458" s="7"/>
      <c r="GU458" s="7"/>
      <c r="GV458" s="7"/>
      <c r="GW458" s="7"/>
      <c r="GX458" s="7"/>
      <c r="GY458" s="7"/>
      <c r="GZ458" s="7"/>
      <c r="HA458" s="7"/>
      <c r="HB458" s="7"/>
      <c r="HC458" s="7"/>
      <c r="HD458" s="7"/>
      <c r="HE458" s="7"/>
      <c r="HF458" s="7"/>
      <c r="HG458" s="7"/>
      <c r="HH458" s="7"/>
      <c r="HI458" s="7"/>
      <c r="HJ458" s="7"/>
      <c r="HK458" s="7"/>
      <c r="HL458" s="7"/>
      <c r="HM458" s="7"/>
      <c r="HN458" s="7"/>
      <c r="HO458" s="7"/>
      <c r="HP458" s="7"/>
      <c r="HQ458" s="7"/>
      <c r="HR458" s="7"/>
      <c r="HS458" s="7"/>
      <c r="HT458" s="7"/>
      <c r="HU458" s="7"/>
      <c r="HV458" s="7"/>
      <c r="HW458" s="7"/>
      <c r="HX458" s="7"/>
      <c r="HY458" s="7"/>
      <c r="HZ458" s="7"/>
      <c r="IA458" s="7"/>
      <c r="IB458" s="7"/>
      <c r="IC458" s="7"/>
      <c r="ID458" s="7"/>
      <c r="IE458" s="7"/>
      <c r="IF458" s="7"/>
      <c r="IG458" s="7"/>
      <c r="IH458" s="7"/>
      <c r="II458" s="7"/>
      <c r="IJ458" s="7"/>
      <c r="IK458" s="7"/>
      <c r="IL458" s="7"/>
      <c r="IM458" s="7"/>
      <c r="IN458" s="7"/>
      <c r="IO458" s="7"/>
      <c r="IP458" s="7"/>
      <c r="IQ458" s="7"/>
      <c r="IR458" s="7"/>
      <c r="IS458" s="7"/>
      <c r="IT458" s="7"/>
      <c r="IU458" s="7"/>
      <c r="IV458" s="7"/>
      <c r="IW458" s="7"/>
      <c r="IX458" s="7"/>
      <c r="IY458" s="7"/>
      <c r="IZ458" s="7"/>
      <c r="JA458" s="7"/>
      <c r="JB458" s="7"/>
      <c r="JC458" s="7"/>
      <c r="JD458" s="7"/>
      <c r="JE458" s="7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5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7"/>
      <c r="EQ459" s="7"/>
      <c r="ER459" s="7"/>
      <c r="ES459" s="88"/>
      <c r="ET459" s="7"/>
      <c r="EU459" s="7"/>
      <c r="EV459" s="7"/>
      <c r="EW459" s="7"/>
      <c r="EX459" s="7"/>
      <c r="EY459" s="7"/>
      <c r="EZ459" s="7"/>
      <c r="FA459" s="7"/>
      <c r="FB459" s="7"/>
      <c r="FC459" s="7"/>
      <c r="FD459" s="7"/>
      <c r="FE459" s="7"/>
      <c r="FF459" s="7"/>
      <c r="FG459" s="7"/>
      <c r="FH459" s="2"/>
      <c r="FI459" s="2"/>
      <c r="FJ459" s="2"/>
      <c r="FK459" s="2"/>
      <c r="FL459" s="2"/>
      <c r="FM459" s="2"/>
      <c r="FN459" s="7"/>
      <c r="FO459" s="7"/>
      <c r="FP459" s="7"/>
      <c r="FQ459" s="88"/>
      <c r="FR459" s="7"/>
      <c r="FS459" s="7"/>
      <c r="FT459" s="7"/>
      <c r="FU459" s="7"/>
      <c r="FV459" s="7"/>
      <c r="FW459" s="7"/>
      <c r="FX459" s="7"/>
      <c r="FY459" s="7"/>
      <c r="FZ459" s="7"/>
      <c r="GA459" s="7"/>
      <c r="GB459" s="7"/>
      <c r="GC459" s="7"/>
      <c r="GD459" s="7"/>
      <c r="GE459" s="7"/>
      <c r="GF459" s="7"/>
      <c r="GG459" s="7"/>
      <c r="GH459" s="7"/>
      <c r="GI459" s="7"/>
      <c r="GJ459" s="7"/>
      <c r="GK459" s="7"/>
      <c r="GL459" s="7"/>
      <c r="GM459" s="7"/>
      <c r="GN459" s="7"/>
      <c r="GO459" s="7"/>
      <c r="GP459" s="7"/>
      <c r="GQ459" s="7"/>
      <c r="GR459" s="7"/>
      <c r="GS459" s="7"/>
      <c r="GT459" s="7"/>
      <c r="GU459" s="7"/>
      <c r="GV459" s="7"/>
      <c r="GW459" s="7"/>
      <c r="GX459" s="7"/>
      <c r="GY459" s="7"/>
      <c r="GZ459" s="7"/>
      <c r="HA459" s="7"/>
      <c r="HB459" s="7"/>
      <c r="HC459" s="7"/>
      <c r="HD459" s="7"/>
      <c r="HE459" s="7"/>
      <c r="HF459" s="7"/>
      <c r="HG459" s="7"/>
      <c r="HH459" s="7"/>
      <c r="HI459" s="7"/>
      <c r="HJ459" s="7"/>
      <c r="HK459" s="7"/>
      <c r="HL459" s="7"/>
      <c r="HM459" s="7"/>
      <c r="HN459" s="7"/>
      <c r="HO459" s="7"/>
      <c r="HP459" s="7"/>
      <c r="HQ459" s="7"/>
      <c r="HR459" s="7"/>
      <c r="HS459" s="7"/>
      <c r="HT459" s="7"/>
      <c r="HU459" s="7"/>
      <c r="HV459" s="7"/>
      <c r="HW459" s="7"/>
      <c r="HX459" s="7"/>
      <c r="HY459" s="7"/>
      <c r="HZ459" s="7"/>
      <c r="IA459" s="7"/>
      <c r="IB459" s="7"/>
      <c r="IC459" s="7"/>
      <c r="ID459" s="7"/>
      <c r="IE459" s="7"/>
      <c r="IF459" s="7"/>
      <c r="IG459" s="7"/>
      <c r="IH459" s="7"/>
      <c r="II459" s="7"/>
      <c r="IJ459" s="7"/>
      <c r="IK459" s="7"/>
      <c r="IL459" s="7"/>
      <c r="IM459" s="7"/>
      <c r="IN459" s="7"/>
      <c r="IO459" s="7"/>
      <c r="IP459" s="7"/>
      <c r="IQ459" s="7"/>
      <c r="IR459" s="7"/>
      <c r="IS459" s="7"/>
      <c r="IT459" s="7"/>
      <c r="IU459" s="7"/>
      <c r="IV459" s="7"/>
      <c r="IW459" s="7"/>
      <c r="IX459" s="7"/>
      <c r="IY459" s="7"/>
      <c r="IZ459" s="7"/>
      <c r="JA459" s="7"/>
      <c r="JB459" s="7"/>
      <c r="JC459" s="7"/>
      <c r="JD459" s="7"/>
      <c r="JE459" s="7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5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7"/>
      <c r="EQ460" s="7"/>
      <c r="ER460" s="7"/>
      <c r="ES460" s="88"/>
      <c r="ET460" s="7"/>
      <c r="EU460" s="7"/>
      <c r="EV460" s="7"/>
      <c r="EW460" s="7"/>
      <c r="EX460" s="7"/>
      <c r="EY460" s="7"/>
      <c r="EZ460" s="7"/>
      <c r="FA460" s="7"/>
      <c r="FB460" s="7"/>
      <c r="FC460" s="7"/>
      <c r="FD460" s="7"/>
      <c r="FE460" s="7"/>
      <c r="FF460" s="7"/>
      <c r="FG460" s="7"/>
      <c r="FH460" s="2"/>
      <c r="FI460" s="2"/>
      <c r="FJ460" s="2"/>
      <c r="FK460" s="2"/>
      <c r="FL460" s="2"/>
      <c r="FM460" s="2"/>
      <c r="FN460" s="7"/>
      <c r="FO460" s="7"/>
      <c r="FP460" s="7"/>
      <c r="FQ460" s="88"/>
      <c r="FR460" s="7"/>
      <c r="FS460" s="7"/>
      <c r="FT460" s="7"/>
      <c r="FU460" s="7"/>
      <c r="FV460" s="7"/>
      <c r="FW460" s="7"/>
      <c r="FX460" s="7"/>
      <c r="FY460" s="7"/>
      <c r="FZ460" s="7"/>
      <c r="GA460" s="7"/>
      <c r="GB460" s="7"/>
      <c r="GC460" s="7"/>
      <c r="GD460" s="7"/>
      <c r="GE460" s="7"/>
      <c r="GF460" s="7"/>
      <c r="GG460" s="7"/>
      <c r="GH460" s="7"/>
      <c r="GI460" s="7"/>
      <c r="GJ460" s="7"/>
      <c r="GK460" s="7"/>
      <c r="GL460" s="7"/>
      <c r="GM460" s="7"/>
      <c r="GN460" s="7"/>
      <c r="GO460" s="7"/>
      <c r="GP460" s="7"/>
      <c r="GQ460" s="7"/>
      <c r="GR460" s="7"/>
      <c r="GS460" s="7"/>
      <c r="GT460" s="7"/>
      <c r="GU460" s="7"/>
      <c r="GV460" s="7"/>
      <c r="GW460" s="7"/>
      <c r="GX460" s="7"/>
      <c r="GY460" s="7"/>
      <c r="GZ460" s="7"/>
      <c r="HA460" s="7"/>
      <c r="HB460" s="7"/>
      <c r="HC460" s="7"/>
      <c r="HD460" s="7"/>
      <c r="HE460" s="7"/>
      <c r="HF460" s="7"/>
      <c r="HG460" s="7"/>
      <c r="HH460" s="7"/>
      <c r="HI460" s="7"/>
      <c r="HJ460" s="7"/>
      <c r="HK460" s="7"/>
      <c r="HL460" s="7"/>
      <c r="HM460" s="7"/>
      <c r="HN460" s="7"/>
      <c r="HO460" s="7"/>
      <c r="HP460" s="7"/>
      <c r="HQ460" s="7"/>
      <c r="HR460" s="7"/>
      <c r="HS460" s="7"/>
      <c r="HT460" s="7"/>
      <c r="HU460" s="7"/>
      <c r="HV460" s="7"/>
      <c r="HW460" s="7"/>
      <c r="HX460" s="7"/>
      <c r="HY460" s="7"/>
      <c r="HZ460" s="7"/>
      <c r="IA460" s="7"/>
      <c r="IB460" s="7"/>
      <c r="IC460" s="7"/>
      <c r="ID460" s="7"/>
      <c r="IE460" s="7"/>
      <c r="IF460" s="7"/>
      <c r="IG460" s="7"/>
      <c r="IH460" s="7"/>
      <c r="II460" s="7"/>
      <c r="IJ460" s="7"/>
      <c r="IK460" s="7"/>
      <c r="IL460" s="7"/>
      <c r="IM460" s="7"/>
      <c r="IN460" s="7"/>
      <c r="IO460" s="7"/>
      <c r="IP460" s="7"/>
      <c r="IQ460" s="7"/>
      <c r="IR460" s="7"/>
      <c r="IS460" s="7"/>
      <c r="IT460" s="7"/>
      <c r="IU460" s="7"/>
      <c r="IV460" s="7"/>
      <c r="IW460" s="7"/>
      <c r="IX460" s="7"/>
      <c r="IY460" s="7"/>
      <c r="IZ460" s="7"/>
      <c r="JA460" s="7"/>
      <c r="JB460" s="7"/>
      <c r="JC460" s="7"/>
      <c r="JD460" s="7"/>
      <c r="JE460" s="7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5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7"/>
      <c r="EQ461" s="7"/>
      <c r="ER461" s="7"/>
      <c r="ES461" s="88"/>
      <c r="ET461" s="7"/>
      <c r="EU461" s="7"/>
      <c r="EV461" s="7"/>
      <c r="EW461" s="7"/>
      <c r="EX461" s="7"/>
      <c r="EY461" s="7"/>
      <c r="EZ461" s="7"/>
      <c r="FA461" s="7"/>
      <c r="FB461" s="7"/>
      <c r="FC461" s="7"/>
      <c r="FD461" s="7"/>
      <c r="FE461" s="7"/>
      <c r="FF461" s="7"/>
      <c r="FG461" s="7"/>
      <c r="FH461" s="2"/>
      <c r="FI461" s="2"/>
      <c r="FJ461" s="2"/>
      <c r="FK461" s="2"/>
      <c r="FL461" s="2"/>
      <c r="FM461" s="2"/>
      <c r="FN461" s="7"/>
      <c r="FO461" s="7"/>
      <c r="FP461" s="7"/>
      <c r="FQ461" s="88"/>
      <c r="FR461" s="7"/>
      <c r="FS461" s="7"/>
      <c r="FT461" s="7"/>
      <c r="FU461" s="7"/>
      <c r="FV461" s="7"/>
      <c r="FW461" s="7"/>
      <c r="FX461" s="7"/>
      <c r="FY461" s="7"/>
      <c r="FZ461" s="7"/>
      <c r="GA461" s="7"/>
      <c r="GB461" s="7"/>
      <c r="GC461" s="7"/>
      <c r="GD461" s="7"/>
      <c r="GE461" s="7"/>
      <c r="GF461" s="7"/>
      <c r="GG461" s="7"/>
      <c r="GH461" s="7"/>
      <c r="GI461" s="7"/>
      <c r="GJ461" s="7"/>
      <c r="GK461" s="7"/>
      <c r="GL461" s="7"/>
      <c r="GM461" s="7"/>
      <c r="GN461" s="7"/>
      <c r="GO461" s="7"/>
      <c r="GP461" s="7"/>
      <c r="GQ461" s="7"/>
      <c r="GR461" s="7"/>
      <c r="GS461" s="7"/>
      <c r="GT461" s="7"/>
      <c r="GU461" s="7"/>
      <c r="GV461" s="7"/>
      <c r="GW461" s="7"/>
      <c r="GX461" s="7"/>
      <c r="GY461" s="7"/>
      <c r="GZ461" s="7"/>
      <c r="HA461" s="7"/>
      <c r="HB461" s="7"/>
      <c r="HC461" s="7"/>
      <c r="HD461" s="7"/>
      <c r="HE461" s="7"/>
      <c r="HF461" s="7"/>
      <c r="HG461" s="7"/>
      <c r="HH461" s="7"/>
      <c r="HI461" s="7"/>
      <c r="HJ461" s="7"/>
      <c r="HK461" s="7"/>
      <c r="HL461" s="7"/>
      <c r="HM461" s="7"/>
      <c r="HN461" s="7"/>
      <c r="HO461" s="7"/>
      <c r="HP461" s="7"/>
      <c r="HQ461" s="7"/>
      <c r="HR461" s="7"/>
      <c r="HS461" s="7"/>
      <c r="HT461" s="7"/>
      <c r="HU461" s="7"/>
      <c r="HV461" s="7"/>
      <c r="HW461" s="7"/>
      <c r="HX461" s="7"/>
      <c r="HY461" s="7"/>
      <c r="HZ461" s="7"/>
      <c r="IA461" s="7"/>
      <c r="IB461" s="7"/>
      <c r="IC461" s="7"/>
      <c r="ID461" s="7"/>
      <c r="IE461" s="7"/>
      <c r="IF461" s="7"/>
      <c r="IG461" s="7"/>
      <c r="IH461" s="7"/>
      <c r="II461" s="7"/>
      <c r="IJ461" s="7"/>
      <c r="IK461" s="7"/>
      <c r="IL461" s="7"/>
      <c r="IM461" s="7"/>
      <c r="IN461" s="7"/>
      <c r="IO461" s="7"/>
      <c r="IP461" s="7"/>
      <c r="IQ461" s="7"/>
      <c r="IR461" s="7"/>
      <c r="IS461" s="7"/>
      <c r="IT461" s="7"/>
      <c r="IU461" s="7"/>
      <c r="IV461" s="7"/>
      <c r="IW461" s="7"/>
      <c r="IX461" s="7"/>
      <c r="IY461" s="7"/>
      <c r="IZ461" s="7"/>
      <c r="JA461" s="7"/>
      <c r="JB461" s="7"/>
      <c r="JC461" s="7"/>
      <c r="JD461" s="7"/>
      <c r="JE461" s="7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5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7"/>
      <c r="EQ462" s="7"/>
      <c r="ER462" s="7"/>
      <c r="ES462" s="88"/>
      <c r="ET462" s="7"/>
      <c r="EU462" s="7"/>
      <c r="EV462" s="7"/>
      <c r="EW462" s="7"/>
      <c r="EX462" s="7"/>
      <c r="EY462" s="7"/>
      <c r="EZ462" s="7"/>
      <c r="FA462" s="7"/>
      <c r="FB462" s="7"/>
      <c r="FC462" s="7"/>
      <c r="FD462" s="7"/>
      <c r="FE462" s="7"/>
      <c r="FF462" s="7"/>
      <c r="FG462" s="7"/>
      <c r="FH462" s="2"/>
      <c r="FI462" s="2"/>
      <c r="FJ462" s="2"/>
      <c r="FK462" s="2"/>
      <c r="FL462" s="2"/>
      <c r="FM462" s="2"/>
      <c r="FN462" s="7"/>
      <c r="FO462" s="7"/>
      <c r="FP462" s="7"/>
      <c r="FQ462" s="88"/>
      <c r="FR462" s="7"/>
      <c r="FS462" s="7"/>
      <c r="FT462" s="7"/>
      <c r="FU462" s="7"/>
      <c r="FV462" s="7"/>
      <c r="FW462" s="7"/>
      <c r="FX462" s="7"/>
      <c r="FY462" s="7"/>
      <c r="FZ462" s="7"/>
      <c r="GA462" s="7"/>
      <c r="GB462" s="7"/>
      <c r="GC462" s="7"/>
      <c r="GD462" s="7"/>
      <c r="GE462" s="7"/>
      <c r="GF462" s="7"/>
      <c r="GG462" s="7"/>
      <c r="GH462" s="7"/>
      <c r="GI462" s="7"/>
      <c r="GJ462" s="7"/>
      <c r="GK462" s="7"/>
      <c r="GL462" s="7"/>
      <c r="GM462" s="7"/>
      <c r="GN462" s="7"/>
      <c r="GO462" s="7"/>
      <c r="GP462" s="7"/>
      <c r="GQ462" s="7"/>
      <c r="GR462" s="7"/>
      <c r="GS462" s="7"/>
      <c r="GT462" s="7"/>
      <c r="GU462" s="7"/>
      <c r="GV462" s="7"/>
      <c r="GW462" s="7"/>
      <c r="GX462" s="7"/>
      <c r="GY462" s="7"/>
      <c r="GZ462" s="7"/>
      <c r="HA462" s="7"/>
      <c r="HB462" s="7"/>
      <c r="HC462" s="7"/>
      <c r="HD462" s="7"/>
      <c r="HE462" s="7"/>
      <c r="HF462" s="7"/>
      <c r="HG462" s="7"/>
      <c r="HH462" s="7"/>
      <c r="HI462" s="7"/>
      <c r="HJ462" s="7"/>
      <c r="HK462" s="7"/>
      <c r="HL462" s="7"/>
      <c r="HM462" s="7"/>
      <c r="HN462" s="7"/>
      <c r="HO462" s="7"/>
      <c r="HP462" s="7"/>
      <c r="HQ462" s="7"/>
      <c r="HR462" s="7"/>
      <c r="HS462" s="7"/>
      <c r="HT462" s="7"/>
      <c r="HU462" s="7"/>
      <c r="HV462" s="7"/>
      <c r="HW462" s="7"/>
      <c r="HX462" s="7"/>
      <c r="HY462" s="7"/>
      <c r="HZ462" s="7"/>
      <c r="IA462" s="7"/>
      <c r="IB462" s="7"/>
      <c r="IC462" s="7"/>
      <c r="ID462" s="7"/>
      <c r="IE462" s="7"/>
      <c r="IF462" s="7"/>
      <c r="IG462" s="7"/>
      <c r="IH462" s="7"/>
      <c r="II462" s="7"/>
      <c r="IJ462" s="7"/>
      <c r="IK462" s="7"/>
      <c r="IL462" s="7"/>
      <c r="IM462" s="7"/>
      <c r="IN462" s="7"/>
      <c r="IO462" s="7"/>
      <c r="IP462" s="7"/>
      <c r="IQ462" s="7"/>
      <c r="IR462" s="7"/>
      <c r="IS462" s="7"/>
      <c r="IT462" s="7"/>
      <c r="IU462" s="7"/>
      <c r="IV462" s="7"/>
      <c r="IW462" s="7"/>
      <c r="IX462" s="7"/>
      <c r="IY462" s="7"/>
      <c r="IZ462" s="7"/>
      <c r="JA462" s="7"/>
      <c r="JB462" s="7"/>
      <c r="JC462" s="7"/>
      <c r="JD462" s="7"/>
      <c r="JE462" s="7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5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7"/>
      <c r="EQ463" s="7"/>
      <c r="ER463" s="7"/>
      <c r="ES463" s="88"/>
      <c r="ET463" s="7"/>
      <c r="EU463" s="7"/>
      <c r="EV463" s="7"/>
      <c r="EW463" s="7"/>
      <c r="EX463" s="7"/>
      <c r="EY463" s="7"/>
      <c r="EZ463" s="7"/>
      <c r="FA463" s="7"/>
      <c r="FB463" s="7"/>
      <c r="FC463" s="7"/>
      <c r="FD463" s="7"/>
      <c r="FE463" s="7"/>
      <c r="FF463" s="7"/>
      <c r="FG463" s="7"/>
      <c r="FH463" s="2"/>
      <c r="FI463" s="2"/>
      <c r="FJ463" s="2"/>
      <c r="FK463" s="2"/>
      <c r="FL463" s="2"/>
      <c r="FM463" s="2"/>
      <c r="FN463" s="7"/>
      <c r="FO463" s="7"/>
      <c r="FP463" s="7"/>
      <c r="FQ463" s="88"/>
      <c r="FR463" s="7"/>
      <c r="FS463" s="7"/>
      <c r="FT463" s="7"/>
      <c r="FU463" s="7"/>
      <c r="FV463" s="7"/>
      <c r="FW463" s="7"/>
      <c r="FX463" s="7"/>
      <c r="FY463" s="7"/>
      <c r="FZ463" s="7"/>
      <c r="GA463" s="7"/>
      <c r="GB463" s="7"/>
      <c r="GC463" s="7"/>
      <c r="GD463" s="7"/>
      <c r="GE463" s="7"/>
      <c r="GF463" s="7"/>
      <c r="GG463" s="7"/>
      <c r="GH463" s="7"/>
      <c r="GI463" s="7"/>
      <c r="GJ463" s="7"/>
      <c r="GK463" s="7"/>
      <c r="GL463" s="7"/>
      <c r="GM463" s="7"/>
      <c r="GN463" s="7"/>
      <c r="GO463" s="7"/>
      <c r="GP463" s="7"/>
      <c r="GQ463" s="7"/>
      <c r="GR463" s="7"/>
      <c r="GS463" s="7"/>
      <c r="GT463" s="7"/>
      <c r="GU463" s="7"/>
      <c r="GV463" s="7"/>
      <c r="GW463" s="7"/>
      <c r="GX463" s="7"/>
      <c r="GY463" s="7"/>
      <c r="GZ463" s="7"/>
      <c r="HA463" s="7"/>
      <c r="HB463" s="7"/>
      <c r="HC463" s="7"/>
      <c r="HD463" s="7"/>
      <c r="HE463" s="7"/>
      <c r="HF463" s="7"/>
      <c r="HG463" s="7"/>
      <c r="HH463" s="7"/>
      <c r="HI463" s="7"/>
      <c r="HJ463" s="7"/>
      <c r="HK463" s="7"/>
      <c r="HL463" s="7"/>
      <c r="HM463" s="7"/>
      <c r="HN463" s="7"/>
      <c r="HO463" s="7"/>
      <c r="HP463" s="7"/>
      <c r="HQ463" s="7"/>
      <c r="HR463" s="7"/>
      <c r="HS463" s="7"/>
      <c r="HT463" s="7"/>
      <c r="HU463" s="7"/>
      <c r="HV463" s="7"/>
      <c r="HW463" s="7"/>
      <c r="HX463" s="7"/>
      <c r="HY463" s="7"/>
      <c r="HZ463" s="7"/>
      <c r="IA463" s="7"/>
      <c r="IB463" s="7"/>
      <c r="IC463" s="7"/>
      <c r="ID463" s="7"/>
      <c r="IE463" s="7"/>
      <c r="IF463" s="7"/>
      <c r="IG463" s="7"/>
      <c r="IH463" s="7"/>
      <c r="II463" s="7"/>
      <c r="IJ463" s="7"/>
      <c r="IK463" s="7"/>
      <c r="IL463" s="7"/>
      <c r="IM463" s="7"/>
      <c r="IN463" s="7"/>
      <c r="IO463" s="7"/>
      <c r="IP463" s="7"/>
      <c r="IQ463" s="7"/>
      <c r="IR463" s="7"/>
      <c r="IS463" s="7"/>
      <c r="IT463" s="7"/>
      <c r="IU463" s="7"/>
      <c r="IV463" s="7"/>
      <c r="IW463" s="7"/>
      <c r="IX463" s="7"/>
      <c r="IY463" s="7"/>
      <c r="IZ463" s="7"/>
      <c r="JA463" s="7"/>
      <c r="JB463" s="7"/>
      <c r="JC463" s="7"/>
      <c r="JD463" s="7"/>
      <c r="JE463" s="7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5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7"/>
      <c r="EQ464" s="7"/>
      <c r="ER464" s="7"/>
      <c r="ES464" s="88"/>
      <c r="ET464" s="7"/>
      <c r="EU464" s="7"/>
      <c r="EV464" s="7"/>
      <c r="EW464" s="7"/>
      <c r="EX464" s="7"/>
      <c r="EY464" s="7"/>
      <c r="EZ464" s="7"/>
      <c r="FA464" s="7"/>
      <c r="FB464" s="7"/>
      <c r="FC464" s="7"/>
      <c r="FD464" s="7"/>
      <c r="FE464" s="7"/>
      <c r="FF464" s="7"/>
      <c r="FG464" s="7"/>
      <c r="FH464" s="2"/>
      <c r="FI464" s="2"/>
      <c r="FJ464" s="2"/>
      <c r="FK464" s="2"/>
      <c r="FL464" s="2"/>
      <c r="FM464" s="2"/>
      <c r="FN464" s="7"/>
      <c r="FO464" s="7"/>
      <c r="FP464" s="7"/>
      <c r="FQ464" s="88"/>
      <c r="FR464" s="7"/>
      <c r="FS464" s="7"/>
      <c r="FT464" s="7"/>
      <c r="FU464" s="7"/>
      <c r="FV464" s="7"/>
      <c r="FW464" s="7"/>
      <c r="FX464" s="7"/>
      <c r="FY464" s="7"/>
      <c r="FZ464" s="7"/>
      <c r="GA464" s="7"/>
      <c r="GB464" s="7"/>
      <c r="GC464" s="7"/>
      <c r="GD464" s="7"/>
      <c r="GE464" s="7"/>
      <c r="GF464" s="7"/>
      <c r="GG464" s="7"/>
      <c r="GH464" s="7"/>
      <c r="GI464" s="7"/>
      <c r="GJ464" s="7"/>
      <c r="GK464" s="7"/>
      <c r="GL464" s="7"/>
      <c r="GM464" s="7"/>
      <c r="GN464" s="7"/>
      <c r="GO464" s="7"/>
      <c r="GP464" s="7"/>
      <c r="GQ464" s="7"/>
      <c r="GR464" s="7"/>
      <c r="GS464" s="7"/>
      <c r="GT464" s="7"/>
      <c r="GU464" s="7"/>
      <c r="GV464" s="7"/>
      <c r="GW464" s="7"/>
      <c r="GX464" s="7"/>
      <c r="GY464" s="7"/>
      <c r="GZ464" s="7"/>
      <c r="HA464" s="7"/>
      <c r="HB464" s="7"/>
      <c r="HC464" s="7"/>
      <c r="HD464" s="7"/>
      <c r="HE464" s="7"/>
      <c r="HF464" s="7"/>
      <c r="HG464" s="7"/>
      <c r="HH464" s="7"/>
      <c r="HI464" s="7"/>
      <c r="HJ464" s="7"/>
      <c r="HK464" s="7"/>
      <c r="HL464" s="7"/>
      <c r="HM464" s="7"/>
      <c r="HN464" s="7"/>
      <c r="HO464" s="7"/>
      <c r="HP464" s="7"/>
      <c r="HQ464" s="7"/>
      <c r="HR464" s="7"/>
      <c r="HS464" s="7"/>
      <c r="HT464" s="7"/>
      <c r="HU464" s="7"/>
      <c r="HV464" s="7"/>
      <c r="HW464" s="7"/>
      <c r="HX464" s="7"/>
      <c r="HY464" s="7"/>
      <c r="HZ464" s="7"/>
      <c r="IA464" s="7"/>
      <c r="IB464" s="7"/>
      <c r="IC464" s="7"/>
      <c r="ID464" s="7"/>
      <c r="IE464" s="7"/>
      <c r="IF464" s="7"/>
      <c r="IG464" s="7"/>
      <c r="IH464" s="7"/>
      <c r="II464" s="7"/>
      <c r="IJ464" s="7"/>
      <c r="IK464" s="7"/>
      <c r="IL464" s="7"/>
      <c r="IM464" s="7"/>
      <c r="IN464" s="7"/>
      <c r="IO464" s="7"/>
      <c r="IP464" s="7"/>
      <c r="IQ464" s="7"/>
      <c r="IR464" s="7"/>
      <c r="IS464" s="7"/>
      <c r="IT464" s="7"/>
      <c r="IU464" s="7"/>
      <c r="IV464" s="7"/>
      <c r="IW464" s="7"/>
      <c r="IX464" s="7"/>
      <c r="IY464" s="7"/>
      <c r="IZ464" s="7"/>
      <c r="JA464" s="7"/>
      <c r="JB464" s="7"/>
      <c r="JC464" s="7"/>
      <c r="JD464" s="7"/>
      <c r="JE464" s="7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5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7"/>
      <c r="EQ465" s="7"/>
      <c r="ER465" s="7"/>
      <c r="ES465" s="88"/>
      <c r="ET465" s="7"/>
      <c r="EU465" s="7"/>
      <c r="EV465" s="7"/>
      <c r="EW465" s="7"/>
      <c r="EX465" s="7"/>
      <c r="EY465" s="7"/>
      <c r="EZ465" s="7"/>
      <c r="FA465" s="7"/>
      <c r="FB465" s="7"/>
      <c r="FC465" s="7"/>
      <c r="FD465" s="7"/>
      <c r="FE465" s="7"/>
      <c r="FF465" s="7"/>
      <c r="FG465" s="7"/>
      <c r="FH465" s="2"/>
      <c r="FI465" s="2"/>
      <c r="FJ465" s="2"/>
      <c r="FK465" s="2"/>
      <c r="FL465" s="2"/>
      <c r="FM465" s="2"/>
      <c r="FN465" s="7"/>
      <c r="FO465" s="7"/>
      <c r="FP465" s="7"/>
      <c r="FQ465" s="88"/>
      <c r="FR465" s="7"/>
      <c r="FS465" s="7"/>
      <c r="FT465" s="7"/>
      <c r="FU465" s="7"/>
      <c r="FV465" s="7"/>
      <c r="FW465" s="7"/>
      <c r="FX465" s="7"/>
      <c r="FY465" s="7"/>
      <c r="FZ465" s="7"/>
      <c r="GA465" s="7"/>
      <c r="GB465" s="7"/>
      <c r="GC465" s="7"/>
      <c r="GD465" s="7"/>
      <c r="GE465" s="7"/>
      <c r="GF465" s="7"/>
      <c r="GG465" s="7"/>
      <c r="GH465" s="7"/>
      <c r="GI465" s="7"/>
      <c r="GJ465" s="7"/>
      <c r="GK465" s="7"/>
      <c r="GL465" s="7"/>
      <c r="GM465" s="7"/>
      <c r="GN465" s="7"/>
      <c r="GO465" s="7"/>
      <c r="GP465" s="7"/>
      <c r="GQ465" s="7"/>
      <c r="GR465" s="7"/>
      <c r="GS465" s="7"/>
      <c r="GT465" s="7"/>
      <c r="GU465" s="7"/>
      <c r="GV465" s="7"/>
      <c r="GW465" s="7"/>
      <c r="GX465" s="7"/>
      <c r="GY465" s="7"/>
      <c r="GZ465" s="7"/>
      <c r="HA465" s="7"/>
      <c r="HB465" s="7"/>
      <c r="HC465" s="7"/>
      <c r="HD465" s="7"/>
      <c r="HE465" s="7"/>
      <c r="HF465" s="7"/>
      <c r="HG465" s="7"/>
      <c r="HH465" s="7"/>
      <c r="HI465" s="7"/>
      <c r="HJ465" s="7"/>
      <c r="HK465" s="7"/>
      <c r="HL465" s="7"/>
      <c r="HM465" s="7"/>
      <c r="HN465" s="7"/>
      <c r="HO465" s="7"/>
      <c r="HP465" s="7"/>
      <c r="HQ465" s="7"/>
      <c r="HR465" s="7"/>
      <c r="HS465" s="7"/>
      <c r="HT465" s="7"/>
      <c r="HU465" s="7"/>
      <c r="HV465" s="7"/>
      <c r="HW465" s="7"/>
      <c r="HX465" s="7"/>
      <c r="HY465" s="7"/>
      <c r="HZ465" s="7"/>
      <c r="IA465" s="7"/>
      <c r="IB465" s="7"/>
      <c r="IC465" s="7"/>
      <c r="ID465" s="7"/>
      <c r="IE465" s="7"/>
      <c r="IF465" s="7"/>
      <c r="IG465" s="7"/>
      <c r="IH465" s="7"/>
      <c r="II465" s="7"/>
      <c r="IJ465" s="7"/>
      <c r="IK465" s="7"/>
      <c r="IL465" s="7"/>
      <c r="IM465" s="7"/>
      <c r="IN465" s="7"/>
      <c r="IO465" s="7"/>
      <c r="IP465" s="7"/>
      <c r="IQ465" s="7"/>
      <c r="IR465" s="7"/>
      <c r="IS465" s="7"/>
      <c r="IT465" s="7"/>
      <c r="IU465" s="7"/>
      <c r="IV465" s="7"/>
      <c r="IW465" s="7"/>
      <c r="IX465" s="7"/>
      <c r="IY465" s="7"/>
      <c r="IZ465" s="7"/>
      <c r="JA465" s="7"/>
      <c r="JB465" s="7"/>
      <c r="JC465" s="7"/>
      <c r="JD465" s="7"/>
      <c r="JE465" s="7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5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7"/>
      <c r="EQ466" s="7"/>
      <c r="ER466" s="7"/>
      <c r="ES466" s="88"/>
      <c r="ET466" s="7"/>
      <c r="EU466" s="7"/>
      <c r="EV466" s="7"/>
      <c r="EW466" s="7"/>
      <c r="EX466" s="7"/>
      <c r="EY466" s="7"/>
      <c r="EZ466" s="7"/>
      <c r="FA466" s="7"/>
      <c r="FB466" s="7"/>
      <c r="FC466" s="7"/>
      <c r="FD466" s="7"/>
      <c r="FE466" s="7"/>
      <c r="FF466" s="7"/>
      <c r="FG466" s="7"/>
      <c r="FH466" s="2"/>
      <c r="FI466" s="2"/>
      <c r="FJ466" s="2"/>
      <c r="FK466" s="2"/>
      <c r="FL466" s="2"/>
      <c r="FM466" s="2"/>
      <c r="FN466" s="7"/>
      <c r="FO466" s="7"/>
      <c r="FP466" s="7"/>
      <c r="FQ466" s="88"/>
      <c r="FR466" s="7"/>
      <c r="FS466" s="7"/>
      <c r="FT466" s="7"/>
      <c r="FU466" s="7"/>
      <c r="FV466" s="7"/>
      <c r="FW466" s="7"/>
      <c r="FX466" s="7"/>
      <c r="FY466" s="7"/>
      <c r="FZ466" s="7"/>
      <c r="GA466" s="7"/>
      <c r="GB466" s="7"/>
      <c r="GC466" s="7"/>
      <c r="GD466" s="7"/>
      <c r="GE466" s="7"/>
      <c r="GF466" s="7"/>
      <c r="GG466" s="7"/>
      <c r="GH466" s="7"/>
      <c r="GI466" s="7"/>
      <c r="GJ466" s="7"/>
      <c r="GK466" s="7"/>
      <c r="GL466" s="7"/>
      <c r="GM466" s="7"/>
      <c r="GN466" s="7"/>
      <c r="GO466" s="7"/>
      <c r="GP466" s="7"/>
      <c r="GQ466" s="7"/>
      <c r="GR466" s="7"/>
      <c r="GS466" s="7"/>
      <c r="GT466" s="7"/>
      <c r="GU466" s="7"/>
      <c r="GV466" s="7"/>
      <c r="GW466" s="7"/>
      <c r="GX466" s="7"/>
      <c r="GY466" s="7"/>
      <c r="GZ466" s="7"/>
      <c r="HA466" s="7"/>
      <c r="HB466" s="7"/>
      <c r="HC466" s="7"/>
      <c r="HD466" s="7"/>
      <c r="HE466" s="7"/>
      <c r="HF466" s="7"/>
      <c r="HG466" s="7"/>
      <c r="HH466" s="7"/>
      <c r="HI466" s="7"/>
      <c r="HJ466" s="7"/>
      <c r="HK466" s="7"/>
      <c r="HL466" s="7"/>
      <c r="HM466" s="7"/>
      <c r="HN466" s="7"/>
      <c r="HO466" s="7"/>
      <c r="HP466" s="7"/>
      <c r="HQ466" s="7"/>
      <c r="HR466" s="7"/>
      <c r="HS466" s="7"/>
      <c r="HT466" s="7"/>
      <c r="HU466" s="7"/>
      <c r="HV466" s="7"/>
      <c r="HW466" s="7"/>
      <c r="HX466" s="7"/>
      <c r="HY466" s="7"/>
      <c r="HZ466" s="7"/>
      <c r="IA466" s="7"/>
      <c r="IB466" s="7"/>
      <c r="IC466" s="7"/>
      <c r="ID466" s="7"/>
      <c r="IE466" s="7"/>
      <c r="IF466" s="7"/>
      <c r="IG466" s="7"/>
      <c r="IH466" s="7"/>
      <c r="II466" s="7"/>
      <c r="IJ466" s="7"/>
      <c r="IK466" s="7"/>
      <c r="IL466" s="7"/>
      <c r="IM466" s="7"/>
      <c r="IN466" s="7"/>
      <c r="IO466" s="7"/>
      <c r="IP466" s="7"/>
      <c r="IQ466" s="7"/>
      <c r="IR466" s="7"/>
      <c r="IS466" s="7"/>
      <c r="IT466" s="7"/>
      <c r="IU466" s="7"/>
      <c r="IV466" s="7"/>
      <c r="IW466" s="7"/>
      <c r="IX466" s="7"/>
      <c r="IY466" s="7"/>
      <c r="IZ466" s="7"/>
      <c r="JA466" s="7"/>
      <c r="JB466" s="7"/>
      <c r="JC466" s="7"/>
      <c r="JD466" s="7"/>
      <c r="JE466" s="7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5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7"/>
      <c r="EQ467" s="7"/>
      <c r="ER467" s="7"/>
      <c r="ES467" s="88"/>
      <c r="ET467" s="7"/>
      <c r="EU467" s="7"/>
      <c r="EV467" s="7"/>
      <c r="EW467" s="7"/>
      <c r="EX467" s="7"/>
      <c r="EY467" s="7"/>
      <c r="EZ467" s="7"/>
      <c r="FA467" s="7"/>
      <c r="FB467" s="7"/>
      <c r="FC467" s="7"/>
      <c r="FD467" s="7"/>
      <c r="FE467" s="7"/>
      <c r="FF467" s="7"/>
      <c r="FG467" s="7"/>
      <c r="FH467" s="2"/>
      <c r="FI467" s="2"/>
      <c r="FJ467" s="2"/>
      <c r="FK467" s="2"/>
      <c r="FL467" s="2"/>
      <c r="FM467" s="2"/>
      <c r="FN467" s="7"/>
      <c r="FO467" s="7"/>
      <c r="FP467" s="7"/>
      <c r="FQ467" s="88"/>
      <c r="FR467" s="7"/>
      <c r="FS467" s="7"/>
      <c r="FT467" s="7"/>
      <c r="FU467" s="7"/>
      <c r="FV467" s="7"/>
      <c r="FW467" s="7"/>
      <c r="FX467" s="7"/>
      <c r="FY467" s="7"/>
      <c r="FZ467" s="7"/>
      <c r="GA467" s="7"/>
      <c r="GB467" s="7"/>
      <c r="GC467" s="7"/>
      <c r="GD467" s="7"/>
      <c r="GE467" s="7"/>
      <c r="GF467" s="7"/>
      <c r="GG467" s="7"/>
      <c r="GH467" s="7"/>
      <c r="GI467" s="7"/>
      <c r="GJ467" s="7"/>
      <c r="GK467" s="7"/>
      <c r="GL467" s="7"/>
      <c r="GM467" s="7"/>
      <c r="GN467" s="7"/>
      <c r="GO467" s="7"/>
      <c r="GP467" s="7"/>
      <c r="GQ467" s="7"/>
      <c r="GR467" s="7"/>
      <c r="GS467" s="7"/>
      <c r="GT467" s="7"/>
      <c r="GU467" s="7"/>
      <c r="GV467" s="7"/>
      <c r="GW467" s="7"/>
      <c r="GX467" s="7"/>
      <c r="GY467" s="7"/>
      <c r="GZ467" s="7"/>
      <c r="HA467" s="7"/>
      <c r="HB467" s="7"/>
      <c r="HC467" s="7"/>
      <c r="HD467" s="7"/>
      <c r="HE467" s="7"/>
      <c r="HF467" s="7"/>
      <c r="HG467" s="7"/>
      <c r="HH467" s="7"/>
      <c r="HI467" s="7"/>
      <c r="HJ467" s="7"/>
      <c r="HK467" s="7"/>
      <c r="HL467" s="7"/>
      <c r="HM467" s="7"/>
      <c r="HN467" s="7"/>
      <c r="HO467" s="7"/>
      <c r="HP467" s="7"/>
      <c r="HQ467" s="7"/>
      <c r="HR467" s="7"/>
      <c r="HS467" s="7"/>
      <c r="HT467" s="7"/>
      <c r="HU467" s="7"/>
      <c r="HV467" s="7"/>
      <c r="HW467" s="7"/>
      <c r="HX467" s="7"/>
      <c r="HY467" s="7"/>
      <c r="HZ467" s="7"/>
      <c r="IA467" s="7"/>
      <c r="IB467" s="7"/>
      <c r="IC467" s="7"/>
      <c r="ID467" s="7"/>
      <c r="IE467" s="7"/>
      <c r="IF467" s="7"/>
      <c r="IG467" s="7"/>
      <c r="IH467" s="7"/>
      <c r="II467" s="7"/>
      <c r="IJ467" s="7"/>
      <c r="IK467" s="7"/>
      <c r="IL467" s="7"/>
      <c r="IM467" s="7"/>
      <c r="IN467" s="7"/>
      <c r="IO467" s="7"/>
      <c r="IP467" s="7"/>
      <c r="IQ467" s="7"/>
      <c r="IR467" s="7"/>
      <c r="IS467" s="7"/>
      <c r="IT467" s="7"/>
      <c r="IU467" s="7"/>
      <c r="IV467" s="7"/>
      <c r="IW467" s="7"/>
      <c r="IX467" s="7"/>
      <c r="IY467" s="7"/>
      <c r="IZ467" s="7"/>
      <c r="JA467" s="7"/>
      <c r="JB467" s="7"/>
      <c r="JC467" s="7"/>
      <c r="JD467" s="7"/>
      <c r="JE467" s="7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5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7"/>
      <c r="EQ468" s="7"/>
      <c r="ER468" s="7"/>
      <c r="ES468" s="88"/>
      <c r="ET468" s="7"/>
      <c r="EU468" s="7"/>
      <c r="EV468" s="7"/>
      <c r="EW468" s="7"/>
      <c r="EX468" s="7"/>
      <c r="EY468" s="7"/>
      <c r="EZ468" s="7"/>
      <c r="FA468" s="7"/>
      <c r="FB468" s="7"/>
      <c r="FC468" s="7"/>
      <c r="FD468" s="7"/>
      <c r="FE468" s="7"/>
      <c r="FF468" s="7"/>
      <c r="FG468" s="7"/>
      <c r="FH468" s="2"/>
      <c r="FI468" s="2"/>
      <c r="FJ468" s="2"/>
      <c r="FK468" s="2"/>
      <c r="FL468" s="2"/>
      <c r="FM468" s="2"/>
      <c r="FN468" s="7"/>
      <c r="FO468" s="7"/>
      <c r="FP468" s="7"/>
      <c r="FQ468" s="88"/>
      <c r="FR468" s="7"/>
      <c r="FS468" s="7"/>
      <c r="FT468" s="7"/>
      <c r="FU468" s="7"/>
      <c r="FV468" s="7"/>
      <c r="FW468" s="7"/>
      <c r="FX468" s="7"/>
      <c r="FY468" s="7"/>
      <c r="FZ468" s="7"/>
      <c r="GA468" s="7"/>
      <c r="GB468" s="7"/>
      <c r="GC468" s="7"/>
      <c r="GD468" s="7"/>
      <c r="GE468" s="7"/>
      <c r="GF468" s="7"/>
      <c r="GG468" s="7"/>
      <c r="GH468" s="7"/>
      <c r="GI468" s="7"/>
      <c r="GJ468" s="7"/>
      <c r="GK468" s="7"/>
      <c r="GL468" s="7"/>
      <c r="GM468" s="7"/>
      <c r="GN468" s="7"/>
      <c r="GO468" s="7"/>
      <c r="GP468" s="7"/>
      <c r="GQ468" s="7"/>
      <c r="GR468" s="7"/>
      <c r="GS468" s="7"/>
      <c r="GT468" s="7"/>
      <c r="GU468" s="7"/>
      <c r="GV468" s="7"/>
      <c r="GW468" s="7"/>
      <c r="GX468" s="7"/>
      <c r="GY468" s="7"/>
      <c r="GZ468" s="7"/>
      <c r="HA468" s="7"/>
      <c r="HB468" s="7"/>
      <c r="HC468" s="7"/>
      <c r="HD468" s="7"/>
      <c r="HE468" s="7"/>
      <c r="HF468" s="7"/>
      <c r="HG468" s="7"/>
      <c r="HH468" s="7"/>
      <c r="HI468" s="7"/>
      <c r="HJ468" s="7"/>
      <c r="HK468" s="7"/>
      <c r="HL468" s="7"/>
      <c r="HM468" s="7"/>
      <c r="HN468" s="7"/>
      <c r="HO468" s="7"/>
      <c r="HP468" s="7"/>
      <c r="HQ468" s="7"/>
      <c r="HR468" s="7"/>
      <c r="HS468" s="7"/>
      <c r="HT468" s="7"/>
      <c r="HU468" s="7"/>
      <c r="HV468" s="7"/>
      <c r="HW468" s="7"/>
      <c r="HX468" s="7"/>
      <c r="HY468" s="7"/>
      <c r="HZ468" s="7"/>
      <c r="IA468" s="7"/>
      <c r="IB468" s="7"/>
      <c r="IC468" s="7"/>
      <c r="ID468" s="7"/>
      <c r="IE468" s="7"/>
      <c r="IF468" s="7"/>
      <c r="IG468" s="7"/>
      <c r="IH468" s="7"/>
      <c r="II468" s="7"/>
      <c r="IJ468" s="7"/>
      <c r="IK468" s="7"/>
      <c r="IL468" s="7"/>
      <c r="IM468" s="7"/>
      <c r="IN468" s="7"/>
      <c r="IO468" s="7"/>
      <c r="IP468" s="7"/>
      <c r="IQ468" s="7"/>
      <c r="IR468" s="7"/>
      <c r="IS468" s="7"/>
      <c r="IT468" s="7"/>
      <c r="IU468" s="7"/>
      <c r="IV468" s="7"/>
      <c r="IW468" s="7"/>
      <c r="IX468" s="7"/>
      <c r="IY468" s="7"/>
      <c r="IZ468" s="7"/>
      <c r="JA468" s="7"/>
      <c r="JB468" s="7"/>
      <c r="JC468" s="7"/>
      <c r="JD468" s="7"/>
      <c r="JE468" s="7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5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7"/>
      <c r="EQ469" s="7"/>
      <c r="ER469" s="7"/>
      <c r="ES469" s="88"/>
      <c r="ET469" s="7"/>
      <c r="EU469" s="7"/>
      <c r="EV469" s="7"/>
      <c r="EW469" s="7"/>
      <c r="EX469" s="7"/>
      <c r="EY469" s="7"/>
      <c r="EZ469" s="7"/>
      <c r="FA469" s="7"/>
      <c r="FB469" s="7"/>
      <c r="FC469" s="7"/>
      <c r="FD469" s="7"/>
      <c r="FE469" s="7"/>
      <c r="FF469" s="7"/>
      <c r="FG469" s="7"/>
      <c r="FH469" s="2"/>
      <c r="FI469" s="2"/>
      <c r="FJ469" s="2"/>
      <c r="FK469" s="2"/>
      <c r="FL469" s="2"/>
      <c r="FM469" s="2"/>
      <c r="FN469" s="7"/>
      <c r="FO469" s="7"/>
      <c r="FP469" s="7"/>
      <c r="FQ469" s="88"/>
      <c r="FR469" s="7"/>
      <c r="FS469" s="7"/>
      <c r="FT469" s="7"/>
      <c r="FU469" s="7"/>
      <c r="FV469" s="7"/>
      <c r="FW469" s="7"/>
      <c r="FX469" s="7"/>
      <c r="FY469" s="7"/>
      <c r="FZ469" s="7"/>
      <c r="GA469" s="7"/>
      <c r="GB469" s="7"/>
      <c r="GC469" s="7"/>
      <c r="GD469" s="7"/>
      <c r="GE469" s="7"/>
      <c r="GF469" s="7"/>
      <c r="GG469" s="7"/>
      <c r="GH469" s="7"/>
      <c r="GI469" s="7"/>
      <c r="GJ469" s="7"/>
      <c r="GK469" s="7"/>
      <c r="GL469" s="7"/>
      <c r="GM469" s="7"/>
      <c r="GN469" s="7"/>
      <c r="GO469" s="7"/>
      <c r="GP469" s="7"/>
      <c r="GQ469" s="7"/>
      <c r="GR469" s="7"/>
      <c r="GS469" s="7"/>
      <c r="GT469" s="7"/>
      <c r="GU469" s="7"/>
      <c r="GV469" s="7"/>
      <c r="GW469" s="7"/>
      <c r="GX469" s="7"/>
      <c r="GY469" s="7"/>
      <c r="GZ469" s="7"/>
      <c r="HA469" s="7"/>
      <c r="HB469" s="7"/>
      <c r="HC469" s="7"/>
      <c r="HD469" s="7"/>
      <c r="HE469" s="7"/>
      <c r="HF469" s="7"/>
      <c r="HG469" s="7"/>
      <c r="HH469" s="7"/>
      <c r="HI469" s="7"/>
      <c r="HJ469" s="7"/>
      <c r="HK469" s="7"/>
      <c r="HL469" s="7"/>
      <c r="HM469" s="7"/>
      <c r="HN469" s="7"/>
      <c r="HO469" s="7"/>
      <c r="HP469" s="7"/>
      <c r="HQ469" s="7"/>
      <c r="HR469" s="7"/>
      <c r="HS469" s="7"/>
      <c r="HT469" s="7"/>
      <c r="HU469" s="7"/>
      <c r="HV469" s="7"/>
      <c r="HW469" s="7"/>
      <c r="HX469" s="7"/>
      <c r="HY469" s="7"/>
      <c r="HZ469" s="7"/>
      <c r="IA469" s="7"/>
      <c r="IB469" s="7"/>
      <c r="IC469" s="7"/>
      <c r="ID469" s="7"/>
      <c r="IE469" s="7"/>
      <c r="IF469" s="7"/>
      <c r="IG469" s="7"/>
      <c r="IH469" s="7"/>
      <c r="II469" s="7"/>
      <c r="IJ469" s="7"/>
      <c r="IK469" s="7"/>
      <c r="IL469" s="7"/>
      <c r="IM469" s="7"/>
      <c r="IN469" s="7"/>
      <c r="IO469" s="7"/>
      <c r="IP469" s="7"/>
      <c r="IQ469" s="7"/>
      <c r="IR469" s="7"/>
      <c r="IS469" s="7"/>
      <c r="IT469" s="7"/>
      <c r="IU469" s="7"/>
      <c r="IV469" s="7"/>
      <c r="IW469" s="7"/>
      <c r="IX469" s="7"/>
      <c r="IY469" s="7"/>
      <c r="IZ469" s="7"/>
      <c r="JA469" s="7"/>
      <c r="JB469" s="7"/>
      <c r="JC469" s="7"/>
      <c r="JD469" s="7"/>
      <c r="JE469" s="7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5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7"/>
      <c r="EQ470" s="7"/>
      <c r="ER470" s="7"/>
      <c r="ES470" s="88"/>
      <c r="ET470" s="7"/>
      <c r="EU470" s="7"/>
      <c r="EV470" s="7"/>
      <c r="EW470" s="7"/>
      <c r="EX470" s="7"/>
      <c r="EY470" s="7"/>
      <c r="EZ470" s="7"/>
      <c r="FA470" s="7"/>
      <c r="FB470" s="7"/>
      <c r="FC470" s="7"/>
      <c r="FD470" s="7"/>
      <c r="FE470" s="7"/>
      <c r="FF470" s="7"/>
      <c r="FG470" s="7"/>
      <c r="FH470" s="2"/>
      <c r="FI470" s="2"/>
      <c r="FJ470" s="2"/>
      <c r="FK470" s="2"/>
      <c r="FL470" s="2"/>
      <c r="FM470" s="2"/>
      <c r="FN470" s="7"/>
      <c r="FO470" s="7"/>
      <c r="FP470" s="7"/>
      <c r="FQ470" s="88"/>
      <c r="FR470" s="7"/>
      <c r="FS470" s="7"/>
      <c r="FT470" s="7"/>
      <c r="FU470" s="7"/>
      <c r="FV470" s="7"/>
      <c r="FW470" s="7"/>
      <c r="FX470" s="7"/>
      <c r="FY470" s="7"/>
      <c r="FZ470" s="7"/>
      <c r="GA470" s="7"/>
      <c r="GB470" s="7"/>
      <c r="GC470" s="7"/>
      <c r="GD470" s="7"/>
      <c r="GE470" s="7"/>
      <c r="GF470" s="7"/>
      <c r="GG470" s="7"/>
      <c r="GH470" s="7"/>
      <c r="GI470" s="7"/>
      <c r="GJ470" s="7"/>
      <c r="GK470" s="7"/>
      <c r="GL470" s="7"/>
      <c r="GM470" s="7"/>
      <c r="GN470" s="7"/>
      <c r="GO470" s="7"/>
      <c r="GP470" s="7"/>
      <c r="GQ470" s="7"/>
      <c r="GR470" s="7"/>
      <c r="GS470" s="7"/>
      <c r="GT470" s="7"/>
      <c r="GU470" s="7"/>
      <c r="GV470" s="7"/>
      <c r="GW470" s="7"/>
      <c r="GX470" s="7"/>
      <c r="GY470" s="7"/>
      <c r="GZ470" s="7"/>
      <c r="HA470" s="7"/>
      <c r="HB470" s="7"/>
      <c r="HC470" s="7"/>
      <c r="HD470" s="7"/>
      <c r="HE470" s="7"/>
      <c r="HF470" s="7"/>
      <c r="HG470" s="7"/>
      <c r="HH470" s="7"/>
      <c r="HI470" s="7"/>
      <c r="HJ470" s="7"/>
      <c r="HK470" s="7"/>
      <c r="HL470" s="7"/>
      <c r="HM470" s="7"/>
      <c r="HN470" s="7"/>
      <c r="HO470" s="7"/>
      <c r="HP470" s="7"/>
      <c r="HQ470" s="7"/>
      <c r="HR470" s="7"/>
      <c r="HS470" s="7"/>
      <c r="HT470" s="7"/>
      <c r="HU470" s="7"/>
      <c r="HV470" s="7"/>
      <c r="HW470" s="7"/>
      <c r="HX470" s="7"/>
      <c r="HY470" s="7"/>
      <c r="HZ470" s="7"/>
      <c r="IA470" s="7"/>
      <c r="IB470" s="7"/>
      <c r="IC470" s="7"/>
      <c r="ID470" s="7"/>
      <c r="IE470" s="7"/>
      <c r="IF470" s="7"/>
      <c r="IG470" s="7"/>
      <c r="IH470" s="7"/>
      <c r="II470" s="7"/>
      <c r="IJ470" s="7"/>
      <c r="IK470" s="7"/>
      <c r="IL470" s="7"/>
      <c r="IM470" s="7"/>
      <c r="IN470" s="7"/>
      <c r="IO470" s="7"/>
      <c r="IP470" s="7"/>
      <c r="IQ470" s="7"/>
      <c r="IR470" s="7"/>
      <c r="IS470" s="7"/>
      <c r="IT470" s="7"/>
      <c r="IU470" s="7"/>
      <c r="IV470" s="7"/>
      <c r="IW470" s="7"/>
      <c r="IX470" s="7"/>
      <c r="IY470" s="7"/>
      <c r="IZ470" s="7"/>
      <c r="JA470" s="7"/>
      <c r="JB470" s="7"/>
      <c r="JC470" s="7"/>
      <c r="JD470" s="7"/>
      <c r="JE470" s="7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5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7"/>
      <c r="EQ471" s="7"/>
      <c r="ER471" s="7"/>
      <c r="ES471" s="88"/>
      <c r="ET471" s="7"/>
      <c r="EU471" s="7"/>
      <c r="EV471" s="7"/>
      <c r="EW471" s="7"/>
      <c r="EX471" s="7"/>
      <c r="EY471" s="7"/>
      <c r="EZ471" s="7"/>
      <c r="FA471" s="7"/>
      <c r="FB471" s="7"/>
      <c r="FC471" s="7"/>
      <c r="FD471" s="7"/>
      <c r="FE471" s="7"/>
      <c r="FF471" s="7"/>
      <c r="FG471" s="7"/>
      <c r="FH471" s="2"/>
      <c r="FI471" s="2"/>
      <c r="FJ471" s="2"/>
      <c r="FK471" s="2"/>
      <c r="FL471" s="2"/>
      <c r="FM471" s="2"/>
      <c r="FN471" s="7"/>
      <c r="FO471" s="7"/>
      <c r="FP471" s="7"/>
      <c r="FQ471" s="88"/>
      <c r="FR471" s="7"/>
      <c r="FS471" s="7"/>
      <c r="FT471" s="7"/>
      <c r="FU471" s="7"/>
      <c r="FV471" s="7"/>
      <c r="FW471" s="7"/>
      <c r="FX471" s="7"/>
      <c r="FY471" s="7"/>
      <c r="FZ471" s="7"/>
      <c r="GA471" s="7"/>
      <c r="GB471" s="7"/>
      <c r="GC471" s="7"/>
      <c r="GD471" s="7"/>
      <c r="GE471" s="7"/>
      <c r="GF471" s="7"/>
      <c r="GG471" s="7"/>
      <c r="GH471" s="7"/>
      <c r="GI471" s="7"/>
      <c r="GJ471" s="7"/>
      <c r="GK471" s="7"/>
      <c r="GL471" s="7"/>
      <c r="GM471" s="7"/>
      <c r="GN471" s="7"/>
      <c r="GO471" s="7"/>
      <c r="GP471" s="7"/>
      <c r="GQ471" s="7"/>
      <c r="GR471" s="7"/>
      <c r="GS471" s="7"/>
      <c r="GT471" s="7"/>
      <c r="GU471" s="7"/>
      <c r="GV471" s="7"/>
      <c r="GW471" s="7"/>
      <c r="GX471" s="7"/>
      <c r="GY471" s="7"/>
      <c r="GZ471" s="7"/>
      <c r="HA471" s="7"/>
      <c r="HB471" s="7"/>
      <c r="HC471" s="7"/>
      <c r="HD471" s="7"/>
      <c r="HE471" s="7"/>
      <c r="HF471" s="7"/>
      <c r="HG471" s="7"/>
      <c r="HH471" s="7"/>
      <c r="HI471" s="7"/>
      <c r="HJ471" s="7"/>
      <c r="HK471" s="7"/>
      <c r="HL471" s="7"/>
      <c r="HM471" s="7"/>
      <c r="HN471" s="7"/>
      <c r="HO471" s="7"/>
      <c r="HP471" s="7"/>
      <c r="HQ471" s="7"/>
      <c r="HR471" s="7"/>
      <c r="HS471" s="7"/>
      <c r="HT471" s="7"/>
      <c r="HU471" s="7"/>
      <c r="HV471" s="7"/>
      <c r="HW471" s="7"/>
      <c r="HX471" s="7"/>
      <c r="HY471" s="7"/>
      <c r="HZ471" s="7"/>
      <c r="IA471" s="7"/>
      <c r="IB471" s="7"/>
      <c r="IC471" s="7"/>
      <c r="ID471" s="7"/>
      <c r="IE471" s="7"/>
      <c r="IF471" s="7"/>
      <c r="IG471" s="7"/>
      <c r="IH471" s="7"/>
      <c r="II471" s="7"/>
      <c r="IJ471" s="7"/>
      <c r="IK471" s="7"/>
      <c r="IL471" s="7"/>
      <c r="IM471" s="7"/>
      <c r="IN471" s="7"/>
      <c r="IO471" s="7"/>
      <c r="IP471" s="7"/>
      <c r="IQ471" s="7"/>
      <c r="IR471" s="7"/>
      <c r="IS471" s="7"/>
      <c r="IT471" s="7"/>
      <c r="IU471" s="7"/>
      <c r="IV471" s="7"/>
      <c r="IW471" s="7"/>
      <c r="IX471" s="7"/>
      <c r="IY471" s="7"/>
      <c r="IZ471" s="7"/>
      <c r="JA471" s="7"/>
      <c r="JB471" s="7"/>
      <c r="JC471" s="7"/>
      <c r="JD471" s="7"/>
      <c r="JE471" s="7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5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7"/>
      <c r="EQ472" s="7"/>
      <c r="ER472" s="7"/>
      <c r="ES472" s="88"/>
      <c r="ET472" s="7"/>
      <c r="EU472" s="7"/>
      <c r="EV472" s="7"/>
      <c r="EW472" s="7"/>
      <c r="EX472" s="7"/>
      <c r="EY472" s="7"/>
      <c r="EZ472" s="7"/>
      <c r="FA472" s="7"/>
      <c r="FB472" s="7"/>
      <c r="FC472" s="7"/>
      <c r="FD472" s="7"/>
      <c r="FE472" s="7"/>
      <c r="FF472" s="7"/>
      <c r="FG472" s="7"/>
      <c r="FH472" s="2"/>
      <c r="FI472" s="2"/>
      <c r="FJ472" s="2"/>
      <c r="FK472" s="2"/>
      <c r="FL472" s="2"/>
      <c r="FM472" s="2"/>
      <c r="FN472" s="7"/>
      <c r="FO472" s="7"/>
      <c r="FP472" s="7"/>
      <c r="FQ472" s="88"/>
      <c r="FR472" s="7"/>
      <c r="FS472" s="7"/>
      <c r="FT472" s="7"/>
      <c r="FU472" s="7"/>
      <c r="FV472" s="7"/>
      <c r="FW472" s="7"/>
      <c r="FX472" s="7"/>
      <c r="FY472" s="7"/>
      <c r="FZ472" s="7"/>
      <c r="GA472" s="7"/>
      <c r="GB472" s="7"/>
      <c r="GC472" s="7"/>
      <c r="GD472" s="7"/>
      <c r="GE472" s="7"/>
      <c r="GF472" s="7"/>
      <c r="GG472" s="7"/>
      <c r="GH472" s="7"/>
      <c r="GI472" s="7"/>
      <c r="GJ472" s="7"/>
      <c r="GK472" s="7"/>
      <c r="GL472" s="7"/>
      <c r="GM472" s="7"/>
      <c r="GN472" s="7"/>
      <c r="GO472" s="7"/>
      <c r="GP472" s="7"/>
      <c r="GQ472" s="7"/>
      <c r="GR472" s="7"/>
      <c r="GS472" s="7"/>
      <c r="GT472" s="7"/>
      <c r="GU472" s="7"/>
      <c r="GV472" s="7"/>
      <c r="GW472" s="7"/>
      <c r="GX472" s="7"/>
      <c r="GY472" s="7"/>
      <c r="GZ472" s="7"/>
      <c r="HA472" s="7"/>
      <c r="HB472" s="7"/>
      <c r="HC472" s="7"/>
      <c r="HD472" s="7"/>
      <c r="HE472" s="7"/>
      <c r="HF472" s="7"/>
      <c r="HG472" s="7"/>
      <c r="HH472" s="7"/>
      <c r="HI472" s="7"/>
      <c r="HJ472" s="7"/>
      <c r="HK472" s="7"/>
      <c r="HL472" s="7"/>
      <c r="HM472" s="7"/>
      <c r="HN472" s="7"/>
      <c r="HO472" s="7"/>
      <c r="HP472" s="7"/>
      <c r="HQ472" s="7"/>
      <c r="HR472" s="7"/>
      <c r="HS472" s="7"/>
      <c r="HT472" s="7"/>
      <c r="HU472" s="7"/>
      <c r="HV472" s="7"/>
      <c r="HW472" s="7"/>
      <c r="HX472" s="7"/>
      <c r="HY472" s="7"/>
      <c r="HZ472" s="7"/>
      <c r="IA472" s="7"/>
      <c r="IB472" s="7"/>
      <c r="IC472" s="7"/>
      <c r="ID472" s="7"/>
      <c r="IE472" s="7"/>
      <c r="IF472" s="7"/>
      <c r="IG472" s="7"/>
      <c r="IH472" s="7"/>
      <c r="II472" s="7"/>
      <c r="IJ472" s="7"/>
      <c r="IK472" s="7"/>
      <c r="IL472" s="7"/>
      <c r="IM472" s="7"/>
      <c r="IN472" s="7"/>
      <c r="IO472" s="7"/>
      <c r="IP472" s="7"/>
      <c r="IQ472" s="7"/>
      <c r="IR472" s="7"/>
      <c r="IS472" s="7"/>
      <c r="IT472" s="7"/>
      <c r="IU472" s="7"/>
      <c r="IV472" s="7"/>
      <c r="IW472" s="7"/>
      <c r="IX472" s="7"/>
      <c r="IY472" s="7"/>
      <c r="IZ472" s="7"/>
      <c r="JA472" s="7"/>
      <c r="JB472" s="7"/>
      <c r="JC472" s="7"/>
      <c r="JD472" s="7"/>
      <c r="JE472" s="7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5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7"/>
      <c r="EQ473" s="7"/>
      <c r="ER473" s="7"/>
      <c r="ES473" s="88"/>
      <c r="ET473" s="7"/>
      <c r="EU473" s="7"/>
      <c r="EV473" s="7"/>
      <c r="EW473" s="7"/>
      <c r="EX473" s="7"/>
      <c r="EY473" s="7"/>
      <c r="EZ473" s="7"/>
      <c r="FA473" s="7"/>
      <c r="FB473" s="7"/>
      <c r="FC473" s="7"/>
      <c r="FD473" s="7"/>
      <c r="FE473" s="7"/>
      <c r="FF473" s="7"/>
      <c r="FG473" s="7"/>
      <c r="FH473" s="2"/>
      <c r="FI473" s="2"/>
      <c r="FJ473" s="2"/>
      <c r="FK473" s="2"/>
      <c r="FL473" s="2"/>
      <c r="FM473" s="2"/>
      <c r="FN473" s="7"/>
      <c r="FO473" s="7"/>
      <c r="FP473" s="7"/>
      <c r="FQ473" s="88"/>
      <c r="FR473" s="7"/>
      <c r="FS473" s="7"/>
      <c r="FT473" s="7"/>
      <c r="FU473" s="7"/>
      <c r="FV473" s="7"/>
      <c r="FW473" s="7"/>
      <c r="FX473" s="7"/>
      <c r="FY473" s="7"/>
      <c r="FZ473" s="7"/>
      <c r="GA473" s="7"/>
      <c r="GB473" s="7"/>
      <c r="GC473" s="7"/>
      <c r="GD473" s="7"/>
      <c r="GE473" s="7"/>
      <c r="GF473" s="7"/>
      <c r="GG473" s="7"/>
      <c r="GH473" s="7"/>
      <c r="GI473" s="7"/>
      <c r="GJ473" s="7"/>
      <c r="GK473" s="7"/>
      <c r="GL473" s="7"/>
      <c r="GM473" s="7"/>
      <c r="GN473" s="7"/>
      <c r="GO473" s="7"/>
      <c r="GP473" s="7"/>
      <c r="GQ473" s="7"/>
      <c r="GR473" s="7"/>
      <c r="GS473" s="7"/>
      <c r="GT473" s="7"/>
      <c r="GU473" s="7"/>
      <c r="GV473" s="7"/>
      <c r="GW473" s="7"/>
      <c r="GX473" s="7"/>
      <c r="GY473" s="7"/>
      <c r="GZ473" s="7"/>
      <c r="HA473" s="7"/>
      <c r="HB473" s="7"/>
      <c r="HC473" s="7"/>
      <c r="HD473" s="7"/>
      <c r="HE473" s="7"/>
      <c r="HF473" s="7"/>
      <c r="HG473" s="7"/>
      <c r="HH473" s="7"/>
      <c r="HI473" s="7"/>
      <c r="HJ473" s="7"/>
      <c r="HK473" s="7"/>
      <c r="HL473" s="7"/>
      <c r="HM473" s="7"/>
      <c r="HN473" s="7"/>
      <c r="HO473" s="7"/>
      <c r="HP473" s="7"/>
      <c r="HQ473" s="7"/>
      <c r="HR473" s="7"/>
      <c r="HS473" s="7"/>
      <c r="HT473" s="7"/>
      <c r="HU473" s="7"/>
      <c r="HV473" s="7"/>
      <c r="HW473" s="7"/>
      <c r="HX473" s="7"/>
      <c r="HY473" s="7"/>
      <c r="HZ473" s="7"/>
      <c r="IA473" s="7"/>
      <c r="IB473" s="7"/>
      <c r="IC473" s="7"/>
      <c r="ID473" s="7"/>
      <c r="IE473" s="7"/>
      <c r="IF473" s="7"/>
      <c r="IG473" s="7"/>
      <c r="IH473" s="7"/>
      <c r="II473" s="7"/>
      <c r="IJ473" s="7"/>
      <c r="IK473" s="7"/>
      <c r="IL473" s="7"/>
      <c r="IM473" s="7"/>
      <c r="IN473" s="7"/>
      <c r="IO473" s="7"/>
      <c r="IP473" s="7"/>
      <c r="IQ473" s="7"/>
      <c r="IR473" s="7"/>
      <c r="IS473" s="7"/>
      <c r="IT473" s="7"/>
      <c r="IU473" s="7"/>
      <c r="IV473" s="7"/>
      <c r="IW473" s="7"/>
      <c r="IX473" s="7"/>
      <c r="IY473" s="7"/>
      <c r="IZ473" s="7"/>
      <c r="JA473" s="7"/>
      <c r="JB473" s="7"/>
      <c r="JC473" s="7"/>
      <c r="JD473" s="7"/>
      <c r="JE473" s="7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5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7"/>
      <c r="EQ474" s="7"/>
      <c r="ER474" s="7"/>
      <c r="ES474" s="88"/>
      <c r="ET474" s="7"/>
      <c r="EU474" s="7"/>
      <c r="EV474" s="7"/>
      <c r="EW474" s="7"/>
      <c r="EX474" s="7"/>
      <c r="EY474" s="7"/>
      <c r="EZ474" s="7"/>
      <c r="FA474" s="7"/>
      <c r="FB474" s="7"/>
      <c r="FC474" s="7"/>
      <c r="FD474" s="7"/>
      <c r="FE474" s="7"/>
      <c r="FF474" s="7"/>
      <c r="FG474" s="7"/>
      <c r="FH474" s="2"/>
      <c r="FI474" s="2"/>
      <c r="FJ474" s="2"/>
      <c r="FK474" s="2"/>
      <c r="FL474" s="2"/>
      <c r="FM474" s="2"/>
      <c r="FN474" s="7"/>
      <c r="FO474" s="7"/>
      <c r="FP474" s="7"/>
      <c r="FQ474" s="88"/>
      <c r="FR474" s="7"/>
      <c r="FS474" s="7"/>
      <c r="FT474" s="7"/>
      <c r="FU474" s="7"/>
      <c r="FV474" s="7"/>
      <c r="FW474" s="7"/>
      <c r="FX474" s="7"/>
      <c r="FY474" s="7"/>
      <c r="FZ474" s="7"/>
      <c r="GA474" s="7"/>
      <c r="GB474" s="7"/>
      <c r="GC474" s="7"/>
      <c r="GD474" s="7"/>
      <c r="GE474" s="7"/>
      <c r="GF474" s="7"/>
      <c r="GG474" s="7"/>
      <c r="GH474" s="7"/>
      <c r="GI474" s="7"/>
      <c r="GJ474" s="7"/>
      <c r="GK474" s="7"/>
      <c r="GL474" s="7"/>
      <c r="GM474" s="7"/>
      <c r="GN474" s="7"/>
      <c r="GO474" s="7"/>
      <c r="GP474" s="7"/>
      <c r="GQ474" s="7"/>
      <c r="GR474" s="7"/>
      <c r="GS474" s="7"/>
      <c r="GT474" s="7"/>
      <c r="GU474" s="7"/>
      <c r="GV474" s="7"/>
      <c r="GW474" s="7"/>
      <c r="GX474" s="7"/>
      <c r="GY474" s="7"/>
      <c r="GZ474" s="7"/>
      <c r="HA474" s="7"/>
      <c r="HB474" s="7"/>
      <c r="HC474" s="7"/>
      <c r="HD474" s="7"/>
      <c r="HE474" s="7"/>
      <c r="HF474" s="7"/>
      <c r="HG474" s="7"/>
      <c r="HH474" s="7"/>
      <c r="HI474" s="7"/>
      <c r="HJ474" s="7"/>
      <c r="HK474" s="7"/>
      <c r="HL474" s="7"/>
      <c r="HM474" s="7"/>
      <c r="HN474" s="7"/>
      <c r="HO474" s="7"/>
      <c r="HP474" s="7"/>
      <c r="HQ474" s="7"/>
      <c r="HR474" s="7"/>
      <c r="HS474" s="7"/>
      <c r="HT474" s="7"/>
      <c r="HU474" s="7"/>
      <c r="HV474" s="7"/>
      <c r="HW474" s="7"/>
      <c r="HX474" s="7"/>
      <c r="HY474" s="7"/>
      <c r="HZ474" s="7"/>
      <c r="IA474" s="7"/>
      <c r="IB474" s="7"/>
      <c r="IC474" s="7"/>
      <c r="ID474" s="7"/>
      <c r="IE474" s="7"/>
      <c r="IF474" s="7"/>
      <c r="IG474" s="7"/>
      <c r="IH474" s="7"/>
      <c r="II474" s="7"/>
      <c r="IJ474" s="7"/>
      <c r="IK474" s="7"/>
      <c r="IL474" s="7"/>
      <c r="IM474" s="7"/>
      <c r="IN474" s="7"/>
      <c r="IO474" s="7"/>
      <c r="IP474" s="7"/>
      <c r="IQ474" s="7"/>
      <c r="IR474" s="7"/>
      <c r="IS474" s="7"/>
      <c r="IT474" s="7"/>
      <c r="IU474" s="7"/>
      <c r="IV474" s="7"/>
      <c r="IW474" s="7"/>
      <c r="IX474" s="7"/>
      <c r="IY474" s="7"/>
      <c r="IZ474" s="7"/>
      <c r="JA474" s="7"/>
      <c r="JB474" s="7"/>
      <c r="JC474" s="7"/>
      <c r="JD474" s="7"/>
      <c r="JE474" s="7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5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7"/>
      <c r="EQ475" s="7"/>
      <c r="ER475" s="7"/>
      <c r="ES475" s="88"/>
      <c r="ET475" s="7"/>
      <c r="EU475" s="7"/>
      <c r="EV475" s="7"/>
      <c r="EW475" s="7"/>
      <c r="EX475" s="7"/>
      <c r="EY475" s="7"/>
      <c r="EZ475" s="7"/>
      <c r="FA475" s="7"/>
      <c r="FB475" s="7"/>
      <c r="FC475" s="7"/>
      <c r="FD475" s="7"/>
      <c r="FE475" s="7"/>
      <c r="FF475" s="7"/>
      <c r="FG475" s="7"/>
      <c r="FH475" s="2"/>
      <c r="FI475" s="2"/>
      <c r="FJ475" s="2"/>
      <c r="FK475" s="2"/>
      <c r="FL475" s="2"/>
      <c r="FM475" s="2"/>
      <c r="FN475" s="7"/>
      <c r="FO475" s="7"/>
      <c r="FP475" s="7"/>
      <c r="FQ475" s="88"/>
      <c r="FR475" s="7"/>
      <c r="FS475" s="7"/>
      <c r="FT475" s="7"/>
      <c r="FU475" s="7"/>
      <c r="FV475" s="7"/>
      <c r="FW475" s="7"/>
      <c r="FX475" s="7"/>
      <c r="FY475" s="7"/>
      <c r="FZ475" s="7"/>
      <c r="GA475" s="7"/>
      <c r="GB475" s="7"/>
      <c r="GC475" s="7"/>
      <c r="GD475" s="7"/>
      <c r="GE475" s="7"/>
      <c r="GF475" s="7"/>
      <c r="GG475" s="7"/>
      <c r="GH475" s="7"/>
      <c r="GI475" s="7"/>
      <c r="GJ475" s="7"/>
      <c r="GK475" s="7"/>
      <c r="GL475" s="7"/>
      <c r="GM475" s="7"/>
      <c r="GN475" s="7"/>
      <c r="GO475" s="7"/>
      <c r="GP475" s="7"/>
      <c r="GQ475" s="7"/>
      <c r="GR475" s="7"/>
      <c r="GS475" s="7"/>
      <c r="GT475" s="7"/>
      <c r="GU475" s="7"/>
      <c r="GV475" s="7"/>
      <c r="GW475" s="7"/>
      <c r="GX475" s="7"/>
      <c r="GY475" s="7"/>
      <c r="GZ475" s="7"/>
      <c r="HA475" s="7"/>
      <c r="HB475" s="7"/>
      <c r="HC475" s="7"/>
      <c r="HD475" s="7"/>
      <c r="HE475" s="7"/>
      <c r="HF475" s="7"/>
      <c r="HG475" s="7"/>
      <c r="HH475" s="7"/>
      <c r="HI475" s="7"/>
      <c r="HJ475" s="7"/>
      <c r="HK475" s="7"/>
      <c r="HL475" s="7"/>
      <c r="HM475" s="7"/>
      <c r="HN475" s="7"/>
      <c r="HO475" s="7"/>
      <c r="HP475" s="7"/>
      <c r="HQ475" s="7"/>
      <c r="HR475" s="7"/>
      <c r="HS475" s="7"/>
      <c r="HT475" s="7"/>
      <c r="HU475" s="7"/>
      <c r="HV475" s="7"/>
      <c r="HW475" s="7"/>
      <c r="HX475" s="7"/>
      <c r="HY475" s="7"/>
      <c r="HZ475" s="7"/>
      <c r="IA475" s="7"/>
      <c r="IB475" s="7"/>
      <c r="IC475" s="7"/>
      <c r="ID475" s="7"/>
      <c r="IE475" s="7"/>
      <c r="IF475" s="7"/>
      <c r="IG475" s="7"/>
      <c r="IH475" s="7"/>
      <c r="II475" s="7"/>
      <c r="IJ475" s="7"/>
      <c r="IK475" s="7"/>
      <c r="IL475" s="7"/>
      <c r="IM475" s="7"/>
      <c r="IN475" s="7"/>
      <c r="IO475" s="7"/>
      <c r="IP475" s="7"/>
      <c r="IQ475" s="7"/>
      <c r="IR475" s="7"/>
      <c r="IS475" s="7"/>
      <c r="IT475" s="7"/>
      <c r="IU475" s="7"/>
      <c r="IV475" s="7"/>
      <c r="IW475" s="7"/>
      <c r="IX475" s="7"/>
      <c r="IY475" s="7"/>
      <c r="IZ475" s="7"/>
      <c r="JA475" s="7"/>
      <c r="JB475" s="7"/>
      <c r="JC475" s="7"/>
      <c r="JD475" s="7"/>
      <c r="JE475" s="7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5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7"/>
      <c r="EQ476" s="7"/>
      <c r="ER476" s="7"/>
      <c r="ES476" s="88"/>
      <c r="ET476" s="7"/>
      <c r="EU476" s="7"/>
      <c r="EV476" s="7"/>
      <c r="EW476" s="7"/>
      <c r="EX476" s="7"/>
      <c r="EY476" s="7"/>
      <c r="EZ476" s="7"/>
      <c r="FA476" s="7"/>
      <c r="FB476" s="7"/>
      <c r="FC476" s="7"/>
      <c r="FD476" s="7"/>
      <c r="FE476" s="7"/>
      <c r="FF476" s="7"/>
      <c r="FG476" s="7"/>
      <c r="FH476" s="2"/>
      <c r="FI476" s="2"/>
      <c r="FJ476" s="2"/>
      <c r="FK476" s="2"/>
      <c r="FL476" s="2"/>
      <c r="FM476" s="2"/>
      <c r="FN476" s="7"/>
      <c r="FO476" s="7"/>
      <c r="FP476" s="7"/>
      <c r="FQ476" s="88"/>
      <c r="FR476" s="7"/>
      <c r="FS476" s="7"/>
      <c r="FT476" s="7"/>
      <c r="FU476" s="7"/>
      <c r="FV476" s="7"/>
      <c r="FW476" s="7"/>
      <c r="FX476" s="7"/>
      <c r="FY476" s="7"/>
      <c r="FZ476" s="7"/>
      <c r="GA476" s="7"/>
      <c r="GB476" s="7"/>
      <c r="GC476" s="7"/>
      <c r="GD476" s="7"/>
      <c r="GE476" s="7"/>
      <c r="GF476" s="7"/>
      <c r="GG476" s="7"/>
      <c r="GH476" s="7"/>
      <c r="GI476" s="7"/>
      <c r="GJ476" s="7"/>
      <c r="GK476" s="7"/>
      <c r="GL476" s="7"/>
      <c r="GM476" s="7"/>
      <c r="GN476" s="7"/>
      <c r="GO476" s="7"/>
      <c r="GP476" s="7"/>
      <c r="GQ476" s="7"/>
      <c r="GR476" s="7"/>
      <c r="GS476" s="7"/>
      <c r="GT476" s="7"/>
      <c r="GU476" s="7"/>
      <c r="GV476" s="7"/>
      <c r="GW476" s="7"/>
      <c r="GX476" s="7"/>
      <c r="GY476" s="7"/>
      <c r="GZ476" s="7"/>
      <c r="HA476" s="7"/>
      <c r="HB476" s="7"/>
      <c r="HC476" s="7"/>
      <c r="HD476" s="7"/>
      <c r="HE476" s="7"/>
      <c r="HF476" s="7"/>
      <c r="HG476" s="7"/>
      <c r="HH476" s="7"/>
      <c r="HI476" s="7"/>
      <c r="HJ476" s="7"/>
      <c r="HK476" s="7"/>
      <c r="HL476" s="7"/>
      <c r="HM476" s="7"/>
      <c r="HN476" s="7"/>
      <c r="HO476" s="7"/>
      <c r="HP476" s="7"/>
      <c r="HQ476" s="7"/>
      <c r="HR476" s="7"/>
      <c r="HS476" s="7"/>
      <c r="HT476" s="7"/>
      <c r="HU476" s="7"/>
      <c r="HV476" s="7"/>
      <c r="HW476" s="7"/>
      <c r="HX476" s="7"/>
      <c r="HY476" s="7"/>
      <c r="HZ476" s="7"/>
      <c r="IA476" s="7"/>
      <c r="IB476" s="7"/>
      <c r="IC476" s="7"/>
      <c r="ID476" s="7"/>
      <c r="IE476" s="7"/>
      <c r="IF476" s="7"/>
      <c r="IG476" s="7"/>
      <c r="IH476" s="7"/>
      <c r="II476" s="7"/>
      <c r="IJ476" s="7"/>
      <c r="IK476" s="7"/>
      <c r="IL476" s="7"/>
      <c r="IM476" s="7"/>
      <c r="IN476" s="7"/>
      <c r="IO476" s="7"/>
      <c r="IP476" s="7"/>
      <c r="IQ476" s="7"/>
      <c r="IR476" s="7"/>
      <c r="IS476" s="7"/>
      <c r="IT476" s="7"/>
      <c r="IU476" s="7"/>
      <c r="IV476" s="7"/>
      <c r="IW476" s="7"/>
      <c r="IX476" s="7"/>
      <c r="IY476" s="7"/>
      <c r="IZ476" s="7"/>
      <c r="JA476" s="7"/>
      <c r="JB476" s="7"/>
      <c r="JC476" s="7"/>
      <c r="JD476" s="7"/>
      <c r="JE476" s="7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5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7"/>
      <c r="EQ477" s="7"/>
      <c r="ER477" s="7"/>
      <c r="ES477" s="88"/>
      <c r="ET477" s="7"/>
      <c r="EU477" s="7"/>
      <c r="EV477" s="7"/>
      <c r="EW477" s="7"/>
      <c r="EX477" s="7"/>
      <c r="EY477" s="7"/>
      <c r="EZ477" s="7"/>
      <c r="FA477" s="7"/>
      <c r="FB477" s="7"/>
      <c r="FC477" s="7"/>
      <c r="FD477" s="7"/>
      <c r="FE477" s="7"/>
      <c r="FF477" s="7"/>
      <c r="FG477" s="7"/>
      <c r="FH477" s="2"/>
      <c r="FI477" s="2"/>
      <c r="FJ477" s="2"/>
      <c r="FK477" s="2"/>
      <c r="FL477" s="2"/>
      <c r="FM477" s="2"/>
      <c r="FN477" s="7"/>
      <c r="FO477" s="7"/>
      <c r="FP477" s="7"/>
      <c r="FQ477" s="88"/>
      <c r="FR477" s="7"/>
      <c r="FS477" s="7"/>
      <c r="FT477" s="7"/>
      <c r="FU477" s="7"/>
      <c r="FV477" s="7"/>
      <c r="FW477" s="7"/>
      <c r="FX477" s="7"/>
      <c r="FY477" s="7"/>
      <c r="FZ477" s="7"/>
      <c r="GA477" s="7"/>
      <c r="GB477" s="7"/>
      <c r="GC477" s="7"/>
      <c r="GD477" s="7"/>
      <c r="GE477" s="7"/>
      <c r="GF477" s="7"/>
      <c r="GG477" s="7"/>
      <c r="GH477" s="7"/>
      <c r="GI477" s="7"/>
      <c r="GJ477" s="7"/>
      <c r="GK477" s="7"/>
      <c r="GL477" s="7"/>
      <c r="GM477" s="7"/>
      <c r="GN477" s="7"/>
      <c r="GO477" s="7"/>
      <c r="GP477" s="7"/>
      <c r="GQ477" s="7"/>
      <c r="GR477" s="7"/>
      <c r="GS477" s="7"/>
      <c r="GT477" s="7"/>
      <c r="GU477" s="7"/>
      <c r="GV477" s="7"/>
      <c r="GW477" s="7"/>
      <c r="GX477" s="7"/>
      <c r="GY477" s="7"/>
      <c r="GZ477" s="7"/>
      <c r="HA477" s="7"/>
      <c r="HB477" s="7"/>
      <c r="HC477" s="7"/>
      <c r="HD477" s="7"/>
      <c r="HE477" s="7"/>
      <c r="HF477" s="7"/>
      <c r="HG477" s="7"/>
      <c r="HH477" s="7"/>
      <c r="HI477" s="7"/>
      <c r="HJ477" s="7"/>
      <c r="HK477" s="7"/>
      <c r="HL477" s="7"/>
      <c r="HM477" s="7"/>
      <c r="HN477" s="7"/>
      <c r="HO477" s="7"/>
      <c r="HP477" s="7"/>
      <c r="HQ477" s="7"/>
      <c r="HR477" s="7"/>
      <c r="HS477" s="7"/>
      <c r="HT477" s="7"/>
      <c r="HU477" s="7"/>
      <c r="HV477" s="7"/>
      <c r="HW477" s="7"/>
      <c r="HX477" s="7"/>
      <c r="HY477" s="7"/>
      <c r="HZ477" s="7"/>
      <c r="IA477" s="7"/>
      <c r="IB477" s="7"/>
      <c r="IC477" s="7"/>
      <c r="ID477" s="7"/>
      <c r="IE477" s="7"/>
      <c r="IF477" s="7"/>
      <c r="IG477" s="7"/>
      <c r="IH477" s="7"/>
      <c r="II477" s="7"/>
      <c r="IJ477" s="7"/>
      <c r="IK477" s="7"/>
      <c r="IL477" s="7"/>
      <c r="IM477" s="7"/>
      <c r="IN477" s="7"/>
      <c r="IO477" s="7"/>
      <c r="IP477" s="7"/>
      <c r="IQ477" s="7"/>
      <c r="IR477" s="7"/>
      <c r="IS477" s="7"/>
      <c r="IT477" s="7"/>
      <c r="IU477" s="7"/>
      <c r="IV477" s="7"/>
      <c r="IW477" s="7"/>
      <c r="IX477" s="7"/>
      <c r="IY477" s="7"/>
      <c r="IZ477" s="7"/>
      <c r="JA477" s="7"/>
      <c r="JB477" s="7"/>
      <c r="JC477" s="7"/>
      <c r="JD477" s="7"/>
      <c r="JE477" s="7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5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7"/>
      <c r="EQ478" s="7"/>
      <c r="ER478" s="7"/>
      <c r="ES478" s="88"/>
      <c r="ET478" s="7"/>
      <c r="EU478" s="7"/>
      <c r="EV478" s="7"/>
      <c r="EW478" s="7"/>
      <c r="EX478" s="7"/>
      <c r="EY478" s="7"/>
      <c r="EZ478" s="7"/>
      <c r="FA478" s="7"/>
      <c r="FB478" s="7"/>
      <c r="FC478" s="7"/>
      <c r="FD478" s="7"/>
      <c r="FE478" s="7"/>
      <c r="FF478" s="7"/>
      <c r="FG478" s="7"/>
      <c r="FH478" s="2"/>
      <c r="FI478" s="2"/>
      <c r="FJ478" s="2"/>
      <c r="FK478" s="2"/>
      <c r="FL478" s="2"/>
      <c r="FM478" s="2"/>
      <c r="FN478" s="7"/>
      <c r="FO478" s="7"/>
      <c r="FP478" s="7"/>
      <c r="FQ478" s="88"/>
      <c r="FR478" s="7"/>
      <c r="FS478" s="7"/>
      <c r="FT478" s="7"/>
      <c r="FU478" s="7"/>
      <c r="FV478" s="7"/>
      <c r="FW478" s="7"/>
      <c r="FX478" s="7"/>
      <c r="FY478" s="7"/>
      <c r="FZ478" s="7"/>
      <c r="GA478" s="7"/>
      <c r="GB478" s="7"/>
      <c r="GC478" s="7"/>
      <c r="GD478" s="7"/>
      <c r="GE478" s="7"/>
      <c r="GF478" s="7"/>
      <c r="GG478" s="7"/>
      <c r="GH478" s="7"/>
      <c r="GI478" s="7"/>
      <c r="GJ478" s="7"/>
      <c r="GK478" s="7"/>
      <c r="GL478" s="7"/>
      <c r="GM478" s="7"/>
      <c r="GN478" s="7"/>
      <c r="GO478" s="7"/>
      <c r="GP478" s="7"/>
      <c r="GQ478" s="7"/>
      <c r="GR478" s="7"/>
      <c r="GS478" s="7"/>
      <c r="GT478" s="7"/>
      <c r="GU478" s="7"/>
      <c r="GV478" s="7"/>
      <c r="GW478" s="7"/>
      <c r="GX478" s="7"/>
      <c r="GY478" s="7"/>
      <c r="GZ478" s="7"/>
      <c r="HA478" s="7"/>
      <c r="HB478" s="7"/>
      <c r="HC478" s="7"/>
      <c r="HD478" s="7"/>
      <c r="HE478" s="7"/>
      <c r="HF478" s="7"/>
      <c r="HG478" s="7"/>
      <c r="HH478" s="7"/>
      <c r="HI478" s="7"/>
      <c r="HJ478" s="7"/>
      <c r="HK478" s="7"/>
      <c r="HL478" s="7"/>
      <c r="HM478" s="7"/>
      <c r="HN478" s="7"/>
      <c r="HO478" s="7"/>
      <c r="HP478" s="7"/>
      <c r="HQ478" s="7"/>
      <c r="HR478" s="7"/>
      <c r="HS478" s="7"/>
      <c r="HT478" s="7"/>
      <c r="HU478" s="7"/>
      <c r="HV478" s="7"/>
      <c r="HW478" s="7"/>
      <c r="HX478" s="7"/>
      <c r="HY478" s="7"/>
      <c r="HZ478" s="7"/>
      <c r="IA478" s="7"/>
      <c r="IB478" s="7"/>
      <c r="IC478" s="7"/>
      <c r="ID478" s="7"/>
      <c r="IE478" s="7"/>
      <c r="IF478" s="7"/>
      <c r="IG478" s="7"/>
      <c r="IH478" s="7"/>
      <c r="II478" s="7"/>
      <c r="IJ478" s="7"/>
      <c r="IK478" s="7"/>
      <c r="IL478" s="7"/>
      <c r="IM478" s="7"/>
      <c r="IN478" s="7"/>
      <c r="IO478" s="7"/>
      <c r="IP478" s="7"/>
      <c r="IQ478" s="7"/>
      <c r="IR478" s="7"/>
      <c r="IS478" s="7"/>
      <c r="IT478" s="7"/>
      <c r="IU478" s="7"/>
      <c r="IV478" s="7"/>
      <c r="IW478" s="7"/>
      <c r="IX478" s="7"/>
      <c r="IY478" s="7"/>
      <c r="IZ478" s="7"/>
      <c r="JA478" s="7"/>
      <c r="JB478" s="7"/>
      <c r="JC478" s="7"/>
      <c r="JD478" s="7"/>
      <c r="JE478" s="7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5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7"/>
      <c r="EQ479" s="7"/>
      <c r="ER479" s="7"/>
      <c r="ES479" s="88"/>
      <c r="ET479" s="7"/>
      <c r="EU479" s="7"/>
      <c r="EV479" s="7"/>
      <c r="EW479" s="7"/>
      <c r="EX479" s="7"/>
      <c r="EY479" s="7"/>
      <c r="EZ479" s="7"/>
      <c r="FA479" s="7"/>
      <c r="FB479" s="7"/>
      <c r="FC479" s="7"/>
      <c r="FD479" s="7"/>
      <c r="FE479" s="7"/>
      <c r="FF479" s="7"/>
      <c r="FG479" s="7"/>
      <c r="FH479" s="2"/>
      <c r="FI479" s="2"/>
      <c r="FJ479" s="2"/>
      <c r="FK479" s="2"/>
      <c r="FL479" s="2"/>
      <c r="FM479" s="2"/>
      <c r="FN479" s="7"/>
      <c r="FO479" s="7"/>
      <c r="FP479" s="7"/>
      <c r="FQ479" s="88"/>
      <c r="FR479" s="7"/>
      <c r="FS479" s="7"/>
      <c r="FT479" s="7"/>
      <c r="FU479" s="7"/>
      <c r="FV479" s="7"/>
      <c r="FW479" s="7"/>
      <c r="FX479" s="7"/>
      <c r="FY479" s="7"/>
      <c r="FZ479" s="7"/>
      <c r="GA479" s="7"/>
      <c r="GB479" s="7"/>
      <c r="GC479" s="7"/>
      <c r="GD479" s="7"/>
      <c r="GE479" s="7"/>
      <c r="GF479" s="7"/>
      <c r="GG479" s="7"/>
      <c r="GH479" s="7"/>
      <c r="GI479" s="7"/>
      <c r="GJ479" s="7"/>
      <c r="GK479" s="7"/>
      <c r="GL479" s="7"/>
      <c r="GM479" s="7"/>
      <c r="GN479" s="7"/>
      <c r="GO479" s="7"/>
      <c r="GP479" s="7"/>
      <c r="GQ479" s="7"/>
      <c r="GR479" s="7"/>
      <c r="GS479" s="7"/>
      <c r="GT479" s="7"/>
      <c r="GU479" s="7"/>
      <c r="GV479" s="7"/>
      <c r="GW479" s="7"/>
      <c r="GX479" s="7"/>
      <c r="GY479" s="7"/>
      <c r="GZ479" s="7"/>
      <c r="HA479" s="7"/>
      <c r="HB479" s="7"/>
      <c r="HC479" s="7"/>
      <c r="HD479" s="7"/>
      <c r="HE479" s="7"/>
      <c r="HF479" s="7"/>
      <c r="HG479" s="7"/>
      <c r="HH479" s="7"/>
      <c r="HI479" s="7"/>
      <c r="HJ479" s="7"/>
      <c r="HK479" s="7"/>
      <c r="HL479" s="7"/>
      <c r="HM479" s="7"/>
      <c r="HN479" s="7"/>
      <c r="HO479" s="7"/>
      <c r="HP479" s="7"/>
      <c r="HQ479" s="7"/>
      <c r="HR479" s="7"/>
      <c r="HS479" s="7"/>
      <c r="HT479" s="7"/>
      <c r="HU479" s="7"/>
      <c r="HV479" s="7"/>
      <c r="HW479" s="7"/>
      <c r="HX479" s="7"/>
      <c r="HY479" s="7"/>
      <c r="HZ479" s="7"/>
      <c r="IA479" s="7"/>
      <c r="IB479" s="7"/>
      <c r="IC479" s="7"/>
      <c r="ID479" s="7"/>
      <c r="IE479" s="7"/>
      <c r="IF479" s="7"/>
      <c r="IG479" s="7"/>
      <c r="IH479" s="7"/>
      <c r="II479" s="7"/>
      <c r="IJ479" s="7"/>
      <c r="IK479" s="7"/>
      <c r="IL479" s="7"/>
      <c r="IM479" s="7"/>
      <c r="IN479" s="7"/>
      <c r="IO479" s="7"/>
      <c r="IP479" s="7"/>
      <c r="IQ479" s="7"/>
      <c r="IR479" s="7"/>
      <c r="IS479" s="7"/>
      <c r="IT479" s="7"/>
      <c r="IU479" s="7"/>
      <c r="IV479" s="7"/>
      <c r="IW479" s="7"/>
      <c r="IX479" s="7"/>
      <c r="IY479" s="7"/>
      <c r="IZ479" s="7"/>
      <c r="JA479" s="7"/>
      <c r="JB479" s="7"/>
      <c r="JC479" s="7"/>
      <c r="JD479" s="7"/>
      <c r="JE479" s="7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5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7"/>
      <c r="EQ480" s="7"/>
      <c r="ER480" s="7"/>
      <c r="ES480" s="88"/>
      <c r="ET480" s="7"/>
      <c r="EU480" s="7"/>
      <c r="EV480" s="7"/>
      <c r="EW480" s="7"/>
      <c r="EX480" s="7"/>
      <c r="EY480" s="7"/>
      <c r="EZ480" s="7"/>
      <c r="FA480" s="7"/>
      <c r="FB480" s="7"/>
      <c r="FC480" s="7"/>
      <c r="FD480" s="7"/>
      <c r="FE480" s="7"/>
      <c r="FF480" s="7"/>
      <c r="FG480" s="7"/>
      <c r="FH480" s="2"/>
      <c r="FI480" s="2"/>
      <c r="FJ480" s="2"/>
      <c r="FK480" s="2"/>
      <c r="FL480" s="2"/>
      <c r="FM480" s="2"/>
      <c r="FN480" s="7"/>
      <c r="FO480" s="7"/>
      <c r="FP480" s="7"/>
      <c r="FQ480" s="88"/>
      <c r="FR480" s="7"/>
      <c r="FS480" s="7"/>
      <c r="FT480" s="7"/>
      <c r="FU480" s="7"/>
      <c r="FV480" s="7"/>
      <c r="FW480" s="7"/>
      <c r="FX480" s="7"/>
      <c r="FY480" s="7"/>
      <c r="FZ480" s="7"/>
      <c r="GA480" s="7"/>
      <c r="GB480" s="7"/>
      <c r="GC480" s="7"/>
      <c r="GD480" s="7"/>
      <c r="GE480" s="7"/>
      <c r="GF480" s="7"/>
      <c r="GG480" s="7"/>
      <c r="GH480" s="7"/>
      <c r="GI480" s="7"/>
      <c r="GJ480" s="7"/>
      <c r="GK480" s="7"/>
      <c r="GL480" s="7"/>
      <c r="GM480" s="7"/>
      <c r="GN480" s="7"/>
      <c r="GO480" s="7"/>
      <c r="GP480" s="7"/>
      <c r="GQ480" s="7"/>
      <c r="GR480" s="7"/>
      <c r="GS480" s="7"/>
      <c r="GT480" s="7"/>
      <c r="GU480" s="7"/>
      <c r="GV480" s="7"/>
      <c r="GW480" s="7"/>
      <c r="GX480" s="7"/>
      <c r="GY480" s="7"/>
      <c r="GZ480" s="7"/>
      <c r="HA480" s="7"/>
      <c r="HB480" s="7"/>
      <c r="HC480" s="7"/>
      <c r="HD480" s="7"/>
      <c r="HE480" s="7"/>
      <c r="HF480" s="7"/>
      <c r="HG480" s="7"/>
      <c r="HH480" s="7"/>
      <c r="HI480" s="7"/>
      <c r="HJ480" s="7"/>
      <c r="HK480" s="7"/>
      <c r="HL480" s="7"/>
      <c r="HM480" s="7"/>
      <c r="HN480" s="7"/>
      <c r="HO480" s="7"/>
      <c r="HP480" s="7"/>
      <c r="HQ480" s="7"/>
      <c r="HR480" s="7"/>
      <c r="HS480" s="7"/>
      <c r="HT480" s="7"/>
      <c r="HU480" s="7"/>
      <c r="HV480" s="7"/>
      <c r="HW480" s="7"/>
      <c r="HX480" s="7"/>
      <c r="HY480" s="7"/>
      <c r="HZ480" s="7"/>
      <c r="IA480" s="7"/>
      <c r="IB480" s="7"/>
      <c r="IC480" s="7"/>
      <c r="ID480" s="7"/>
      <c r="IE480" s="7"/>
      <c r="IF480" s="7"/>
      <c r="IG480" s="7"/>
      <c r="IH480" s="7"/>
      <c r="II480" s="7"/>
      <c r="IJ480" s="7"/>
      <c r="IK480" s="7"/>
      <c r="IL480" s="7"/>
      <c r="IM480" s="7"/>
      <c r="IN480" s="7"/>
      <c r="IO480" s="7"/>
      <c r="IP480" s="7"/>
      <c r="IQ480" s="7"/>
      <c r="IR480" s="7"/>
      <c r="IS480" s="7"/>
      <c r="IT480" s="7"/>
      <c r="IU480" s="7"/>
      <c r="IV480" s="7"/>
      <c r="IW480" s="7"/>
      <c r="IX480" s="7"/>
      <c r="IY480" s="7"/>
      <c r="IZ480" s="7"/>
      <c r="JA480" s="7"/>
      <c r="JB480" s="7"/>
      <c r="JC480" s="7"/>
      <c r="JD480" s="7"/>
      <c r="JE480" s="7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5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7"/>
      <c r="EQ481" s="7"/>
      <c r="ER481" s="7"/>
      <c r="ES481" s="88"/>
      <c r="ET481" s="7"/>
      <c r="EU481" s="7"/>
      <c r="EV481" s="7"/>
      <c r="EW481" s="7"/>
      <c r="EX481" s="7"/>
      <c r="EY481" s="7"/>
      <c r="EZ481" s="7"/>
      <c r="FA481" s="7"/>
      <c r="FB481" s="7"/>
      <c r="FC481" s="7"/>
      <c r="FD481" s="7"/>
      <c r="FE481" s="7"/>
      <c r="FF481" s="7"/>
      <c r="FG481" s="7"/>
      <c r="FH481" s="2"/>
      <c r="FI481" s="2"/>
      <c r="FJ481" s="2"/>
      <c r="FK481" s="2"/>
      <c r="FL481" s="2"/>
      <c r="FM481" s="2"/>
      <c r="FN481" s="7"/>
      <c r="FO481" s="7"/>
      <c r="FP481" s="7"/>
      <c r="FQ481" s="88"/>
      <c r="FR481" s="7"/>
      <c r="FS481" s="7"/>
      <c r="FT481" s="7"/>
      <c r="FU481" s="7"/>
      <c r="FV481" s="7"/>
      <c r="FW481" s="7"/>
      <c r="FX481" s="7"/>
      <c r="FY481" s="7"/>
      <c r="FZ481" s="7"/>
      <c r="GA481" s="7"/>
      <c r="GB481" s="7"/>
      <c r="GC481" s="7"/>
      <c r="GD481" s="7"/>
      <c r="GE481" s="7"/>
      <c r="GF481" s="7"/>
      <c r="GG481" s="7"/>
      <c r="GH481" s="7"/>
      <c r="GI481" s="7"/>
      <c r="GJ481" s="7"/>
      <c r="GK481" s="7"/>
      <c r="GL481" s="7"/>
      <c r="GM481" s="7"/>
      <c r="GN481" s="7"/>
      <c r="GO481" s="7"/>
      <c r="GP481" s="7"/>
      <c r="GQ481" s="7"/>
      <c r="GR481" s="7"/>
      <c r="GS481" s="7"/>
      <c r="GT481" s="7"/>
      <c r="GU481" s="7"/>
      <c r="GV481" s="7"/>
      <c r="GW481" s="7"/>
      <c r="GX481" s="7"/>
      <c r="GY481" s="7"/>
      <c r="GZ481" s="7"/>
      <c r="HA481" s="7"/>
      <c r="HB481" s="7"/>
      <c r="HC481" s="7"/>
      <c r="HD481" s="7"/>
      <c r="HE481" s="7"/>
      <c r="HF481" s="7"/>
      <c r="HG481" s="7"/>
      <c r="HH481" s="7"/>
      <c r="HI481" s="7"/>
      <c r="HJ481" s="7"/>
      <c r="HK481" s="7"/>
      <c r="HL481" s="7"/>
      <c r="HM481" s="7"/>
      <c r="HN481" s="7"/>
      <c r="HO481" s="7"/>
      <c r="HP481" s="7"/>
      <c r="HQ481" s="7"/>
      <c r="HR481" s="7"/>
      <c r="HS481" s="7"/>
      <c r="HT481" s="7"/>
      <c r="HU481" s="7"/>
      <c r="HV481" s="7"/>
      <c r="HW481" s="7"/>
      <c r="HX481" s="7"/>
      <c r="HY481" s="7"/>
      <c r="HZ481" s="7"/>
      <c r="IA481" s="7"/>
      <c r="IB481" s="7"/>
      <c r="IC481" s="7"/>
      <c r="ID481" s="7"/>
      <c r="IE481" s="7"/>
      <c r="IF481" s="7"/>
      <c r="IG481" s="7"/>
      <c r="IH481" s="7"/>
      <c r="II481" s="7"/>
      <c r="IJ481" s="7"/>
      <c r="IK481" s="7"/>
      <c r="IL481" s="7"/>
      <c r="IM481" s="7"/>
      <c r="IN481" s="7"/>
      <c r="IO481" s="7"/>
      <c r="IP481" s="7"/>
      <c r="IQ481" s="7"/>
      <c r="IR481" s="7"/>
      <c r="IS481" s="7"/>
      <c r="IT481" s="7"/>
      <c r="IU481" s="7"/>
      <c r="IV481" s="7"/>
      <c r="IW481" s="7"/>
      <c r="IX481" s="7"/>
      <c r="IY481" s="7"/>
      <c r="IZ481" s="7"/>
      <c r="JA481" s="7"/>
      <c r="JB481" s="7"/>
      <c r="JC481" s="7"/>
      <c r="JD481" s="7"/>
      <c r="JE481" s="7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5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7"/>
      <c r="EQ482" s="7"/>
      <c r="ER482" s="7"/>
      <c r="ES482" s="88"/>
      <c r="ET482" s="7"/>
      <c r="EU482" s="7"/>
      <c r="EV482" s="7"/>
      <c r="EW482" s="7"/>
      <c r="EX482" s="7"/>
      <c r="EY482" s="7"/>
      <c r="EZ482" s="7"/>
      <c r="FA482" s="7"/>
      <c r="FB482" s="7"/>
      <c r="FC482" s="7"/>
      <c r="FD482" s="7"/>
      <c r="FE482" s="7"/>
      <c r="FF482" s="7"/>
      <c r="FG482" s="7"/>
      <c r="FH482" s="2"/>
      <c r="FI482" s="2"/>
      <c r="FJ482" s="2"/>
      <c r="FK482" s="2"/>
      <c r="FL482" s="2"/>
      <c r="FM482" s="2"/>
      <c r="FN482" s="7"/>
      <c r="FO482" s="7"/>
      <c r="FP482" s="7"/>
      <c r="FQ482" s="88"/>
      <c r="FR482" s="7"/>
      <c r="FS482" s="7"/>
      <c r="FT482" s="7"/>
      <c r="FU482" s="7"/>
      <c r="FV482" s="7"/>
      <c r="FW482" s="7"/>
      <c r="FX482" s="7"/>
      <c r="FY482" s="7"/>
      <c r="FZ482" s="7"/>
      <c r="GA482" s="7"/>
      <c r="GB482" s="7"/>
      <c r="GC482" s="7"/>
      <c r="GD482" s="7"/>
      <c r="GE482" s="7"/>
      <c r="GF482" s="7"/>
      <c r="GG482" s="7"/>
      <c r="GH482" s="7"/>
      <c r="GI482" s="7"/>
      <c r="GJ482" s="7"/>
      <c r="GK482" s="7"/>
      <c r="GL482" s="7"/>
      <c r="GM482" s="7"/>
      <c r="GN482" s="7"/>
      <c r="GO482" s="7"/>
      <c r="GP482" s="7"/>
      <c r="GQ482" s="7"/>
      <c r="GR482" s="7"/>
      <c r="GS482" s="7"/>
      <c r="GT482" s="7"/>
      <c r="GU482" s="7"/>
      <c r="GV482" s="7"/>
      <c r="GW482" s="7"/>
      <c r="GX482" s="7"/>
      <c r="GY482" s="7"/>
      <c r="GZ482" s="7"/>
      <c r="HA482" s="7"/>
      <c r="HB482" s="7"/>
      <c r="HC482" s="7"/>
      <c r="HD482" s="7"/>
      <c r="HE482" s="7"/>
      <c r="HF482" s="7"/>
      <c r="HG482" s="7"/>
      <c r="HH482" s="7"/>
      <c r="HI482" s="7"/>
      <c r="HJ482" s="7"/>
      <c r="HK482" s="7"/>
      <c r="HL482" s="7"/>
      <c r="HM482" s="7"/>
      <c r="HN482" s="7"/>
      <c r="HO482" s="7"/>
      <c r="HP482" s="7"/>
      <c r="HQ482" s="7"/>
      <c r="HR482" s="7"/>
      <c r="HS482" s="7"/>
      <c r="HT482" s="7"/>
      <c r="HU482" s="7"/>
      <c r="HV482" s="7"/>
      <c r="HW482" s="7"/>
      <c r="HX482" s="7"/>
      <c r="HY482" s="7"/>
      <c r="HZ482" s="7"/>
      <c r="IA482" s="7"/>
      <c r="IB482" s="7"/>
      <c r="IC482" s="7"/>
      <c r="ID482" s="7"/>
      <c r="IE482" s="7"/>
      <c r="IF482" s="7"/>
      <c r="IG482" s="7"/>
      <c r="IH482" s="7"/>
      <c r="II482" s="7"/>
      <c r="IJ482" s="7"/>
      <c r="IK482" s="7"/>
      <c r="IL482" s="7"/>
      <c r="IM482" s="7"/>
      <c r="IN482" s="7"/>
      <c r="IO482" s="7"/>
      <c r="IP482" s="7"/>
      <c r="IQ482" s="7"/>
      <c r="IR482" s="7"/>
      <c r="IS482" s="7"/>
      <c r="IT482" s="7"/>
      <c r="IU482" s="7"/>
      <c r="IV482" s="7"/>
      <c r="IW482" s="7"/>
      <c r="IX482" s="7"/>
      <c r="IY482" s="7"/>
      <c r="IZ482" s="7"/>
      <c r="JA482" s="7"/>
      <c r="JB482" s="7"/>
      <c r="JC482" s="7"/>
      <c r="JD482" s="7"/>
      <c r="JE482" s="7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5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7"/>
      <c r="EQ483" s="7"/>
      <c r="ER483" s="7"/>
      <c r="ES483" s="88"/>
      <c r="ET483" s="7"/>
      <c r="EU483" s="7"/>
      <c r="EV483" s="7"/>
      <c r="EW483" s="7"/>
      <c r="EX483" s="7"/>
      <c r="EY483" s="7"/>
      <c r="EZ483" s="7"/>
      <c r="FA483" s="7"/>
      <c r="FB483" s="7"/>
      <c r="FC483" s="7"/>
      <c r="FD483" s="7"/>
      <c r="FE483" s="7"/>
      <c r="FF483" s="7"/>
      <c r="FG483" s="7"/>
      <c r="FH483" s="2"/>
      <c r="FI483" s="2"/>
      <c r="FJ483" s="2"/>
      <c r="FK483" s="2"/>
      <c r="FL483" s="2"/>
      <c r="FM483" s="2"/>
      <c r="FN483" s="7"/>
      <c r="FO483" s="7"/>
      <c r="FP483" s="7"/>
      <c r="FQ483" s="88"/>
      <c r="FR483" s="7"/>
      <c r="FS483" s="7"/>
      <c r="FT483" s="7"/>
      <c r="FU483" s="7"/>
      <c r="FV483" s="7"/>
      <c r="FW483" s="7"/>
      <c r="FX483" s="7"/>
      <c r="FY483" s="7"/>
      <c r="FZ483" s="7"/>
      <c r="GA483" s="7"/>
      <c r="GB483" s="7"/>
      <c r="GC483" s="7"/>
      <c r="GD483" s="7"/>
      <c r="GE483" s="7"/>
      <c r="GF483" s="7"/>
      <c r="GG483" s="7"/>
      <c r="GH483" s="7"/>
      <c r="GI483" s="7"/>
      <c r="GJ483" s="7"/>
      <c r="GK483" s="7"/>
      <c r="GL483" s="7"/>
      <c r="GM483" s="7"/>
      <c r="GN483" s="7"/>
      <c r="GO483" s="7"/>
      <c r="GP483" s="7"/>
      <c r="GQ483" s="7"/>
      <c r="GR483" s="7"/>
      <c r="GS483" s="7"/>
      <c r="GT483" s="7"/>
      <c r="GU483" s="7"/>
      <c r="GV483" s="7"/>
      <c r="GW483" s="7"/>
      <c r="GX483" s="7"/>
      <c r="GY483" s="7"/>
      <c r="GZ483" s="7"/>
      <c r="HA483" s="7"/>
      <c r="HB483" s="7"/>
      <c r="HC483" s="7"/>
      <c r="HD483" s="7"/>
      <c r="HE483" s="7"/>
      <c r="HF483" s="7"/>
      <c r="HG483" s="7"/>
      <c r="HH483" s="7"/>
      <c r="HI483" s="7"/>
      <c r="HJ483" s="7"/>
      <c r="HK483" s="7"/>
      <c r="HL483" s="7"/>
      <c r="HM483" s="7"/>
      <c r="HN483" s="7"/>
      <c r="HO483" s="7"/>
      <c r="HP483" s="7"/>
      <c r="HQ483" s="7"/>
      <c r="HR483" s="7"/>
      <c r="HS483" s="7"/>
      <c r="HT483" s="7"/>
      <c r="HU483" s="7"/>
      <c r="HV483" s="7"/>
      <c r="HW483" s="7"/>
      <c r="HX483" s="7"/>
      <c r="HY483" s="7"/>
      <c r="HZ483" s="7"/>
      <c r="IA483" s="7"/>
      <c r="IB483" s="7"/>
      <c r="IC483" s="7"/>
      <c r="ID483" s="7"/>
      <c r="IE483" s="7"/>
      <c r="IF483" s="7"/>
      <c r="IG483" s="7"/>
      <c r="IH483" s="7"/>
      <c r="II483" s="7"/>
      <c r="IJ483" s="7"/>
      <c r="IK483" s="7"/>
      <c r="IL483" s="7"/>
      <c r="IM483" s="7"/>
      <c r="IN483" s="7"/>
      <c r="IO483" s="7"/>
      <c r="IP483" s="7"/>
      <c r="IQ483" s="7"/>
      <c r="IR483" s="7"/>
      <c r="IS483" s="7"/>
      <c r="IT483" s="7"/>
      <c r="IU483" s="7"/>
      <c r="IV483" s="7"/>
      <c r="IW483" s="7"/>
      <c r="IX483" s="7"/>
      <c r="IY483" s="7"/>
      <c r="IZ483" s="7"/>
      <c r="JA483" s="7"/>
      <c r="JB483" s="7"/>
      <c r="JC483" s="7"/>
      <c r="JD483" s="7"/>
      <c r="JE483" s="7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5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7"/>
      <c r="EQ484" s="7"/>
      <c r="ER484" s="7"/>
      <c r="ES484" s="88"/>
      <c r="ET484" s="7"/>
      <c r="EU484" s="7"/>
      <c r="EV484" s="7"/>
      <c r="EW484" s="7"/>
      <c r="EX484" s="7"/>
      <c r="EY484" s="7"/>
      <c r="EZ484" s="7"/>
      <c r="FA484" s="7"/>
      <c r="FB484" s="7"/>
      <c r="FC484" s="7"/>
      <c r="FD484" s="7"/>
      <c r="FE484" s="7"/>
      <c r="FF484" s="7"/>
      <c r="FG484" s="7"/>
      <c r="FH484" s="2"/>
      <c r="FI484" s="2"/>
      <c r="FJ484" s="2"/>
      <c r="FK484" s="2"/>
      <c r="FL484" s="2"/>
      <c r="FM484" s="2"/>
      <c r="FN484" s="7"/>
      <c r="FO484" s="7"/>
      <c r="FP484" s="7"/>
      <c r="FQ484" s="88"/>
      <c r="FR484" s="7"/>
      <c r="FS484" s="7"/>
      <c r="FT484" s="7"/>
      <c r="FU484" s="7"/>
      <c r="FV484" s="7"/>
      <c r="FW484" s="7"/>
      <c r="FX484" s="7"/>
      <c r="FY484" s="7"/>
      <c r="FZ484" s="7"/>
      <c r="GA484" s="7"/>
      <c r="GB484" s="7"/>
      <c r="GC484" s="7"/>
      <c r="GD484" s="7"/>
      <c r="GE484" s="7"/>
      <c r="GF484" s="7"/>
      <c r="GG484" s="7"/>
      <c r="GH484" s="7"/>
      <c r="GI484" s="7"/>
      <c r="GJ484" s="7"/>
      <c r="GK484" s="7"/>
      <c r="GL484" s="7"/>
      <c r="GM484" s="7"/>
      <c r="GN484" s="7"/>
      <c r="GO484" s="7"/>
      <c r="GP484" s="7"/>
      <c r="GQ484" s="7"/>
      <c r="GR484" s="7"/>
      <c r="GS484" s="7"/>
      <c r="GT484" s="7"/>
      <c r="GU484" s="7"/>
      <c r="GV484" s="7"/>
      <c r="GW484" s="7"/>
      <c r="GX484" s="7"/>
      <c r="GY484" s="7"/>
      <c r="GZ484" s="7"/>
      <c r="HA484" s="7"/>
      <c r="HB484" s="7"/>
      <c r="HC484" s="7"/>
      <c r="HD484" s="7"/>
      <c r="HE484" s="7"/>
      <c r="HF484" s="7"/>
      <c r="HG484" s="7"/>
      <c r="HH484" s="7"/>
      <c r="HI484" s="7"/>
      <c r="HJ484" s="7"/>
      <c r="HK484" s="7"/>
      <c r="HL484" s="7"/>
      <c r="HM484" s="7"/>
      <c r="HN484" s="7"/>
      <c r="HO484" s="7"/>
      <c r="HP484" s="7"/>
      <c r="HQ484" s="7"/>
      <c r="HR484" s="7"/>
      <c r="HS484" s="7"/>
      <c r="HT484" s="7"/>
      <c r="HU484" s="7"/>
      <c r="HV484" s="7"/>
      <c r="HW484" s="7"/>
      <c r="HX484" s="7"/>
      <c r="HY484" s="7"/>
      <c r="HZ484" s="7"/>
      <c r="IA484" s="7"/>
      <c r="IB484" s="7"/>
      <c r="IC484" s="7"/>
      <c r="ID484" s="7"/>
      <c r="IE484" s="7"/>
      <c r="IF484" s="7"/>
      <c r="IG484" s="7"/>
      <c r="IH484" s="7"/>
      <c r="II484" s="7"/>
      <c r="IJ484" s="7"/>
      <c r="IK484" s="7"/>
      <c r="IL484" s="7"/>
      <c r="IM484" s="7"/>
      <c r="IN484" s="7"/>
      <c r="IO484" s="7"/>
      <c r="IP484" s="7"/>
      <c r="IQ484" s="7"/>
      <c r="IR484" s="7"/>
      <c r="IS484" s="7"/>
      <c r="IT484" s="7"/>
      <c r="IU484" s="7"/>
      <c r="IV484" s="7"/>
      <c r="IW484" s="7"/>
      <c r="IX484" s="7"/>
      <c r="IY484" s="7"/>
      <c r="IZ484" s="7"/>
      <c r="JA484" s="7"/>
      <c r="JB484" s="7"/>
      <c r="JC484" s="7"/>
      <c r="JD484" s="7"/>
      <c r="JE484" s="7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5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7"/>
      <c r="EQ485" s="7"/>
      <c r="ER485" s="7"/>
      <c r="ES485" s="88"/>
      <c r="ET485" s="7"/>
      <c r="EU485" s="7"/>
      <c r="EV485" s="7"/>
      <c r="EW485" s="7"/>
      <c r="EX485" s="7"/>
      <c r="EY485" s="7"/>
      <c r="EZ485" s="7"/>
      <c r="FA485" s="7"/>
      <c r="FB485" s="7"/>
      <c r="FC485" s="7"/>
      <c r="FD485" s="7"/>
      <c r="FE485" s="7"/>
      <c r="FF485" s="7"/>
      <c r="FG485" s="7"/>
      <c r="FH485" s="2"/>
      <c r="FI485" s="2"/>
      <c r="FJ485" s="2"/>
      <c r="FK485" s="2"/>
      <c r="FL485" s="2"/>
      <c r="FM485" s="2"/>
      <c r="FN485" s="7"/>
      <c r="FO485" s="7"/>
      <c r="FP485" s="7"/>
      <c r="FQ485" s="88"/>
      <c r="FR485" s="7"/>
      <c r="FS485" s="7"/>
      <c r="FT485" s="7"/>
      <c r="FU485" s="7"/>
      <c r="FV485" s="7"/>
      <c r="FW485" s="7"/>
      <c r="FX485" s="7"/>
      <c r="FY485" s="7"/>
      <c r="FZ485" s="7"/>
      <c r="GA485" s="7"/>
      <c r="GB485" s="7"/>
      <c r="GC485" s="7"/>
      <c r="GD485" s="7"/>
      <c r="GE485" s="7"/>
      <c r="GF485" s="7"/>
      <c r="GG485" s="7"/>
      <c r="GH485" s="7"/>
      <c r="GI485" s="7"/>
      <c r="GJ485" s="7"/>
      <c r="GK485" s="7"/>
      <c r="GL485" s="7"/>
      <c r="GM485" s="7"/>
      <c r="GN485" s="7"/>
      <c r="GO485" s="7"/>
      <c r="GP485" s="7"/>
      <c r="GQ485" s="7"/>
      <c r="GR485" s="7"/>
      <c r="GS485" s="7"/>
      <c r="GT485" s="7"/>
      <c r="GU485" s="7"/>
      <c r="GV485" s="7"/>
      <c r="GW485" s="7"/>
      <c r="GX485" s="7"/>
      <c r="GY485" s="7"/>
      <c r="GZ485" s="7"/>
      <c r="HA485" s="7"/>
      <c r="HB485" s="7"/>
      <c r="HC485" s="7"/>
      <c r="HD485" s="7"/>
      <c r="HE485" s="7"/>
      <c r="HF485" s="7"/>
      <c r="HG485" s="7"/>
      <c r="HH485" s="7"/>
      <c r="HI485" s="7"/>
      <c r="HJ485" s="7"/>
      <c r="HK485" s="7"/>
      <c r="HL485" s="7"/>
      <c r="HM485" s="7"/>
      <c r="HN485" s="7"/>
      <c r="HO485" s="7"/>
      <c r="HP485" s="7"/>
      <c r="HQ485" s="7"/>
      <c r="HR485" s="7"/>
      <c r="HS485" s="7"/>
      <c r="HT485" s="7"/>
      <c r="HU485" s="7"/>
      <c r="HV485" s="7"/>
      <c r="HW485" s="7"/>
      <c r="HX485" s="7"/>
      <c r="HY485" s="7"/>
      <c r="HZ485" s="7"/>
      <c r="IA485" s="7"/>
      <c r="IB485" s="7"/>
      <c r="IC485" s="7"/>
      <c r="ID485" s="7"/>
      <c r="IE485" s="7"/>
      <c r="IF485" s="7"/>
      <c r="IG485" s="7"/>
      <c r="IH485" s="7"/>
      <c r="II485" s="7"/>
      <c r="IJ485" s="7"/>
      <c r="IK485" s="7"/>
      <c r="IL485" s="7"/>
      <c r="IM485" s="7"/>
      <c r="IN485" s="7"/>
      <c r="IO485" s="7"/>
      <c r="IP485" s="7"/>
      <c r="IQ485" s="7"/>
      <c r="IR485" s="7"/>
      <c r="IS485" s="7"/>
      <c r="IT485" s="7"/>
      <c r="IU485" s="7"/>
      <c r="IV485" s="7"/>
      <c r="IW485" s="7"/>
      <c r="IX485" s="7"/>
      <c r="IY485" s="7"/>
      <c r="IZ485" s="7"/>
      <c r="JA485" s="7"/>
      <c r="JB485" s="7"/>
      <c r="JC485" s="7"/>
      <c r="JD485" s="7"/>
      <c r="JE485" s="7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5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7"/>
      <c r="EQ486" s="7"/>
      <c r="ER486" s="7"/>
      <c r="ES486" s="88"/>
      <c r="ET486" s="7"/>
      <c r="EU486" s="7"/>
      <c r="EV486" s="7"/>
      <c r="EW486" s="7"/>
      <c r="EX486" s="7"/>
      <c r="EY486" s="7"/>
      <c r="EZ486" s="7"/>
      <c r="FA486" s="7"/>
      <c r="FB486" s="7"/>
      <c r="FC486" s="7"/>
      <c r="FD486" s="7"/>
      <c r="FE486" s="7"/>
      <c r="FF486" s="7"/>
      <c r="FG486" s="7"/>
      <c r="FH486" s="2"/>
      <c r="FI486" s="2"/>
      <c r="FJ486" s="2"/>
      <c r="FK486" s="2"/>
      <c r="FL486" s="2"/>
      <c r="FM486" s="2"/>
      <c r="FN486" s="7"/>
      <c r="FO486" s="7"/>
      <c r="FP486" s="7"/>
      <c r="FQ486" s="88"/>
      <c r="FR486" s="7"/>
      <c r="FS486" s="7"/>
      <c r="FT486" s="7"/>
      <c r="FU486" s="7"/>
      <c r="FV486" s="7"/>
      <c r="FW486" s="7"/>
      <c r="FX486" s="7"/>
      <c r="FY486" s="7"/>
      <c r="FZ486" s="7"/>
      <c r="GA486" s="7"/>
      <c r="GB486" s="7"/>
      <c r="GC486" s="7"/>
      <c r="GD486" s="7"/>
      <c r="GE486" s="7"/>
      <c r="GF486" s="7"/>
      <c r="GG486" s="7"/>
      <c r="GH486" s="7"/>
      <c r="GI486" s="7"/>
      <c r="GJ486" s="7"/>
      <c r="GK486" s="7"/>
      <c r="GL486" s="7"/>
      <c r="GM486" s="7"/>
      <c r="GN486" s="7"/>
      <c r="GO486" s="7"/>
      <c r="GP486" s="7"/>
      <c r="GQ486" s="7"/>
      <c r="GR486" s="7"/>
      <c r="GS486" s="7"/>
      <c r="GT486" s="7"/>
      <c r="GU486" s="7"/>
      <c r="GV486" s="7"/>
      <c r="GW486" s="7"/>
      <c r="GX486" s="7"/>
      <c r="GY486" s="7"/>
      <c r="GZ486" s="7"/>
      <c r="HA486" s="7"/>
      <c r="HB486" s="7"/>
      <c r="HC486" s="7"/>
      <c r="HD486" s="7"/>
      <c r="HE486" s="7"/>
      <c r="HF486" s="7"/>
      <c r="HG486" s="7"/>
      <c r="HH486" s="7"/>
      <c r="HI486" s="7"/>
      <c r="HJ486" s="7"/>
      <c r="HK486" s="7"/>
      <c r="HL486" s="7"/>
      <c r="HM486" s="7"/>
      <c r="HN486" s="7"/>
      <c r="HO486" s="7"/>
      <c r="HP486" s="7"/>
      <c r="HQ486" s="7"/>
      <c r="HR486" s="7"/>
      <c r="HS486" s="7"/>
      <c r="HT486" s="7"/>
      <c r="HU486" s="7"/>
      <c r="HV486" s="7"/>
      <c r="HW486" s="7"/>
      <c r="HX486" s="7"/>
      <c r="HY486" s="7"/>
      <c r="HZ486" s="7"/>
      <c r="IA486" s="7"/>
      <c r="IB486" s="7"/>
      <c r="IC486" s="7"/>
      <c r="ID486" s="7"/>
      <c r="IE486" s="7"/>
      <c r="IF486" s="7"/>
      <c r="IG486" s="7"/>
      <c r="IH486" s="7"/>
      <c r="II486" s="7"/>
      <c r="IJ486" s="7"/>
      <c r="IK486" s="7"/>
      <c r="IL486" s="7"/>
      <c r="IM486" s="7"/>
      <c r="IN486" s="7"/>
      <c r="IO486" s="7"/>
      <c r="IP486" s="7"/>
      <c r="IQ486" s="7"/>
      <c r="IR486" s="7"/>
      <c r="IS486" s="7"/>
      <c r="IT486" s="7"/>
      <c r="IU486" s="7"/>
      <c r="IV486" s="7"/>
      <c r="IW486" s="7"/>
      <c r="IX486" s="7"/>
      <c r="IY486" s="7"/>
      <c r="IZ486" s="7"/>
      <c r="JA486" s="7"/>
      <c r="JB486" s="7"/>
      <c r="JC486" s="7"/>
      <c r="JD486" s="7"/>
      <c r="JE486" s="7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5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7"/>
      <c r="EQ487" s="7"/>
      <c r="ER487" s="7"/>
      <c r="ES487" s="88"/>
      <c r="ET487" s="7"/>
      <c r="EU487" s="7"/>
      <c r="EV487" s="7"/>
      <c r="EW487" s="7"/>
      <c r="EX487" s="7"/>
      <c r="EY487" s="7"/>
      <c r="EZ487" s="7"/>
      <c r="FA487" s="7"/>
      <c r="FB487" s="7"/>
      <c r="FC487" s="7"/>
      <c r="FD487" s="7"/>
      <c r="FE487" s="7"/>
      <c r="FF487" s="7"/>
      <c r="FG487" s="7"/>
      <c r="FH487" s="2"/>
      <c r="FI487" s="2"/>
      <c r="FJ487" s="2"/>
      <c r="FK487" s="2"/>
      <c r="FL487" s="2"/>
      <c r="FM487" s="2"/>
      <c r="FN487" s="7"/>
      <c r="FO487" s="7"/>
      <c r="FP487" s="7"/>
      <c r="FQ487" s="88"/>
      <c r="FR487" s="7"/>
      <c r="FS487" s="7"/>
      <c r="FT487" s="7"/>
      <c r="FU487" s="7"/>
      <c r="FV487" s="7"/>
      <c r="FW487" s="7"/>
      <c r="FX487" s="7"/>
      <c r="FY487" s="7"/>
      <c r="FZ487" s="7"/>
      <c r="GA487" s="7"/>
      <c r="GB487" s="7"/>
      <c r="GC487" s="7"/>
      <c r="GD487" s="7"/>
      <c r="GE487" s="7"/>
      <c r="GF487" s="7"/>
      <c r="GG487" s="7"/>
      <c r="GH487" s="7"/>
      <c r="GI487" s="7"/>
      <c r="GJ487" s="7"/>
      <c r="GK487" s="7"/>
      <c r="GL487" s="7"/>
      <c r="GM487" s="7"/>
      <c r="GN487" s="7"/>
      <c r="GO487" s="7"/>
      <c r="GP487" s="7"/>
      <c r="GQ487" s="7"/>
      <c r="GR487" s="7"/>
      <c r="GS487" s="7"/>
      <c r="GT487" s="7"/>
      <c r="GU487" s="7"/>
      <c r="GV487" s="7"/>
      <c r="GW487" s="7"/>
      <c r="GX487" s="7"/>
      <c r="GY487" s="7"/>
      <c r="GZ487" s="7"/>
      <c r="HA487" s="7"/>
      <c r="HB487" s="7"/>
      <c r="HC487" s="7"/>
      <c r="HD487" s="7"/>
      <c r="HE487" s="7"/>
      <c r="HF487" s="7"/>
      <c r="HG487" s="7"/>
      <c r="HH487" s="7"/>
      <c r="HI487" s="7"/>
      <c r="HJ487" s="7"/>
      <c r="HK487" s="7"/>
      <c r="HL487" s="7"/>
      <c r="HM487" s="7"/>
      <c r="HN487" s="7"/>
      <c r="HO487" s="7"/>
      <c r="HP487" s="7"/>
      <c r="HQ487" s="7"/>
      <c r="HR487" s="7"/>
      <c r="HS487" s="7"/>
      <c r="HT487" s="7"/>
      <c r="HU487" s="7"/>
      <c r="HV487" s="7"/>
      <c r="HW487" s="7"/>
      <c r="HX487" s="7"/>
      <c r="HY487" s="7"/>
      <c r="HZ487" s="7"/>
      <c r="IA487" s="7"/>
      <c r="IB487" s="7"/>
      <c r="IC487" s="7"/>
      <c r="ID487" s="7"/>
      <c r="IE487" s="7"/>
      <c r="IF487" s="7"/>
      <c r="IG487" s="7"/>
      <c r="IH487" s="7"/>
      <c r="II487" s="7"/>
      <c r="IJ487" s="7"/>
      <c r="IK487" s="7"/>
      <c r="IL487" s="7"/>
      <c r="IM487" s="7"/>
      <c r="IN487" s="7"/>
      <c r="IO487" s="7"/>
      <c r="IP487" s="7"/>
      <c r="IQ487" s="7"/>
      <c r="IR487" s="7"/>
      <c r="IS487" s="7"/>
      <c r="IT487" s="7"/>
      <c r="IU487" s="7"/>
      <c r="IV487" s="7"/>
      <c r="IW487" s="7"/>
      <c r="IX487" s="7"/>
      <c r="IY487" s="7"/>
      <c r="IZ487" s="7"/>
      <c r="JA487" s="7"/>
      <c r="JB487" s="7"/>
      <c r="JC487" s="7"/>
      <c r="JD487" s="7"/>
      <c r="JE487" s="7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5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7"/>
      <c r="EQ488" s="7"/>
      <c r="ER488" s="7"/>
      <c r="ES488" s="88"/>
      <c r="ET488" s="7"/>
      <c r="EU488" s="7"/>
      <c r="EV488" s="7"/>
      <c r="EW488" s="7"/>
      <c r="EX488" s="7"/>
      <c r="EY488" s="7"/>
      <c r="EZ488" s="7"/>
      <c r="FA488" s="7"/>
      <c r="FB488" s="7"/>
      <c r="FC488" s="7"/>
      <c r="FD488" s="7"/>
      <c r="FE488" s="7"/>
      <c r="FF488" s="7"/>
      <c r="FG488" s="7"/>
      <c r="FH488" s="2"/>
      <c r="FI488" s="2"/>
      <c r="FJ488" s="2"/>
      <c r="FK488" s="2"/>
      <c r="FL488" s="2"/>
      <c r="FM488" s="2"/>
      <c r="FN488" s="7"/>
      <c r="FO488" s="7"/>
      <c r="FP488" s="7"/>
      <c r="FQ488" s="88"/>
      <c r="FR488" s="7"/>
      <c r="FS488" s="7"/>
      <c r="FT488" s="7"/>
      <c r="FU488" s="7"/>
      <c r="FV488" s="7"/>
      <c r="FW488" s="7"/>
      <c r="FX488" s="7"/>
      <c r="FY488" s="7"/>
      <c r="FZ488" s="7"/>
      <c r="GA488" s="7"/>
      <c r="GB488" s="7"/>
      <c r="GC488" s="7"/>
      <c r="GD488" s="7"/>
      <c r="GE488" s="7"/>
      <c r="GF488" s="7"/>
      <c r="GG488" s="7"/>
      <c r="GH488" s="7"/>
      <c r="GI488" s="7"/>
      <c r="GJ488" s="7"/>
      <c r="GK488" s="7"/>
      <c r="GL488" s="7"/>
      <c r="GM488" s="7"/>
      <c r="GN488" s="7"/>
      <c r="GO488" s="7"/>
      <c r="GP488" s="7"/>
      <c r="GQ488" s="7"/>
      <c r="GR488" s="7"/>
      <c r="GS488" s="7"/>
      <c r="GT488" s="7"/>
      <c r="GU488" s="7"/>
      <c r="GV488" s="7"/>
      <c r="GW488" s="7"/>
      <c r="GX488" s="7"/>
      <c r="GY488" s="7"/>
      <c r="GZ488" s="7"/>
      <c r="HA488" s="7"/>
      <c r="HB488" s="7"/>
      <c r="HC488" s="7"/>
      <c r="HD488" s="7"/>
      <c r="HE488" s="7"/>
      <c r="HF488" s="7"/>
      <c r="HG488" s="7"/>
      <c r="HH488" s="7"/>
      <c r="HI488" s="7"/>
      <c r="HJ488" s="7"/>
      <c r="HK488" s="7"/>
      <c r="HL488" s="7"/>
      <c r="HM488" s="7"/>
      <c r="HN488" s="7"/>
      <c r="HO488" s="7"/>
      <c r="HP488" s="7"/>
      <c r="HQ488" s="7"/>
      <c r="HR488" s="7"/>
      <c r="HS488" s="7"/>
      <c r="HT488" s="7"/>
      <c r="HU488" s="7"/>
      <c r="HV488" s="7"/>
      <c r="HW488" s="7"/>
      <c r="HX488" s="7"/>
      <c r="HY488" s="7"/>
      <c r="HZ488" s="7"/>
      <c r="IA488" s="7"/>
      <c r="IB488" s="7"/>
      <c r="IC488" s="7"/>
      <c r="ID488" s="7"/>
      <c r="IE488" s="7"/>
      <c r="IF488" s="7"/>
      <c r="IG488" s="7"/>
      <c r="IH488" s="7"/>
      <c r="II488" s="7"/>
      <c r="IJ488" s="7"/>
      <c r="IK488" s="7"/>
      <c r="IL488" s="7"/>
      <c r="IM488" s="7"/>
      <c r="IN488" s="7"/>
      <c r="IO488" s="7"/>
      <c r="IP488" s="7"/>
      <c r="IQ488" s="7"/>
      <c r="IR488" s="7"/>
      <c r="IS488" s="7"/>
      <c r="IT488" s="7"/>
      <c r="IU488" s="7"/>
      <c r="IV488" s="7"/>
      <c r="IW488" s="7"/>
      <c r="IX488" s="7"/>
      <c r="IY488" s="7"/>
      <c r="IZ488" s="7"/>
      <c r="JA488" s="7"/>
      <c r="JB488" s="7"/>
      <c r="JC488" s="7"/>
      <c r="JD488" s="7"/>
      <c r="JE488" s="7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5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7"/>
      <c r="EQ489" s="7"/>
      <c r="ER489" s="7"/>
      <c r="ES489" s="88"/>
      <c r="ET489" s="7"/>
      <c r="EU489" s="7"/>
      <c r="EV489" s="7"/>
      <c r="EW489" s="7"/>
      <c r="EX489" s="7"/>
      <c r="EY489" s="7"/>
      <c r="EZ489" s="7"/>
      <c r="FA489" s="7"/>
      <c r="FB489" s="7"/>
      <c r="FC489" s="7"/>
      <c r="FD489" s="7"/>
      <c r="FE489" s="7"/>
      <c r="FF489" s="7"/>
      <c r="FG489" s="7"/>
      <c r="FH489" s="2"/>
      <c r="FI489" s="2"/>
      <c r="FJ489" s="2"/>
      <c r="FK489" s="2"/>
      <c r="FL489" s="2"/>
      <c r="FM489" s="2"/>
      <c r="FN489" s="7"/>
      <c r="FO489" s="7"/>
      <c r="FP489" s="7"/>
      <c r="FQ489" s="88"/>
      <c r="FR489" s="7"/>
      <c r="FS489" s="7"/>
      <c r="FT489" s="7"/>
      <c r="FU489" s="7"/>
      <c r="FV489" s="7"/>
      <c r="FW489" s="7"/>
      <c r="FX489" s="7"/>
      <c r="FY489" s="7"/>
      <c r="FZ489" s="7"/>
      <c r="GA489" s="7"/>
      <c r="GB489" s="7"/>
      <c r="GC489" s="7"/>
      <c r="GD489" s="7"/>
      <c r="GE489" s="7"/>
      <c r="GF489" s="7"/>
      <c r="GG489" s="7"/>
      <c r="GH489" s="7"/>
      <c r="GI489" s="7"/>
      <c r="GJ489" s="7"/>
      <c r="GK489" s="7"/>
      <c r="GL489" s="7"/>
      <c r="GM489" s="7"/>
      <c r="GN489" s="7"/>
      <c r="GO489" s="7"/>
      <c r="GP489" s="7"/>
      <c r="GQ489" s="7"/>
      <c r="GR489" s="7"/>
      <c r="GS489" s="7"/>
      <c r="GT489" s="7"/>
      <c r="GU489" s="7"/>
      <c r="GV489" s="7"/>
      <c r="GW489" s="7"/>
      <c r="GX489" s="7"/>
      <c r="GY489" s="7"/>
      <c r="GZ489" s="7"/>
      <c r="HA489" s="7"/>
      <c r="HB489" s="7"/>
      <c r="HC489" s="7"/>
      <c r="HD489" s="7"/>
      <c r="HE489" s="7"/>
      <c r="HF489" s="7"/>
      <c r="HG489" s="7"/>
      <c r="HH489" s="7"/>
      <c r="HI489" s="7"/>
      <c r="HJ489" s="7"/>
      <c r="HK489" s="7"/>
      <c r="HL489" s="7"/>
      <c r="HM489" s="7"/>
      <c r="HN489" s="7"/>
      <c r="HO489" s="7"/>
      <c r="HP489" s="7"/>
      <c r="HQ489" s="7"/>
      <c r="HR489" s="7"/>
      <c r="HS489" s="7"/>
      <c r="HT489" s="7"/>
      <c r="HU489" s="7"/>
      <c r="HV489" s="7"/>
      <c r="HW489" s="7"/>
      <c r="HX489" s="7"/>
      <c r="HY489" s="7"/>
      <c r="HZ489" s="7"/>
      <c r="IA489" s="7"/>
      <c r="IB489" s="7"/>
      <c r="IC489" s="7"/>
      <c r="ID489" s="7"/>
      <c r="IE489" s="7"/>
      <c r="IF489" s="7"/>
      <c r="IG489" s="7"/>
      <c r="IH489" s="7"/>
      <c r="II489" s="7"/>
      <c r="IJ489" s="7"/>
      <c r="IK489" s="7"/>
      <c r="IL489" s="7"/>
      <c r="IM489" s="7"/>
      <c r="IN489" s="7"/>
      <c r="IO489" s="7"/>
      <c r="IP489" s="7"/>
      <c r="IQ489" s="7"/>
      <c r="IR489" s="7"/>
      <c r="IS489" s="7"/>
      <c r="IT489" s="7"/>
      <c r="IU489" s="7"/>
      <c r="IV489" s="7"/>
      <c r="IW489" s="7"/>
      <c r="IX489" s="7"/>
      <c r="IY489" s="7"/>
      <c r="IZ489" s="7"/>
      <c r="JA489" s="7"/>
      <c r="JB489" s="7"/>
      <c r="JC489" s="7"/>
      <c r="JD489" s="7"/>
      <c r="JE489" s="7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5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7"/>
      <c r="EQ490" s="7"/>
      <c r="ER490" s="7"/>
      <c r="ES490" s="88"/>
      <c r="ET490" s="7"/>
      <c r="EU490" s="7"/>
      <c r="EV490" s="7"/>
      <c r="EW490" s="7"/>
      <c r="EX490" s="7"/>
      <c r="EY490" s="7"/>
      <c r="EZ490" s="7"/>
      <c r="FA490" s="7"/>
      <c r="FB490" s="7"/>
      <c r="FC490" s="7"/>
      <c r="FD490" s="7"/>
      <c r="FE490" s="7"/>
      <c r="FF490" s="7"/>
      <c r="FG490" s="7"/>
      <c r="FH490" s="2"/>
      <c r="FI490" s="2"/>
      <c r="FJ490" s="2"/>
      <c r="FK490" s="2"/>
      <c r="FL490" s="2"/>
      <c r="FM490" s="2"/>
      <c r="FN490" s="7"/>
      <c r="FO490" s="7"/>
      <c r="FP490" s="7"/>
      <c r="FQ490" s="88"/>
      <c r="FR490" s="7"/>
      <c r="FS490" s="7"/>
      <c r="FT490" s="7"/>
      <c r="FU490" s="7"/>
      <c r="FV490" s="7"/>
      <c r="FW490" s="7"/>
      <c r="FX490" s="7"/>
      <c r="FY490" s="7"/>
      <c r="FZ490" s="7"/>
      <c r="GA490" s="7"/>
      <c r="GB490" s="7"/>
      <c r="GC490" s="7"/>
      <c r="GD490" s="7"/>
      <c r="GE490" s="7"/>
      <c r="GF490" s="7"/>
      <c r="GG490" s="7"/>
      <c r="GH490" s="7"/>
      <c r="GI490" s="7"/>
      <c r="GJ490" s="7"/>
      <c r="GK490" s="7"/>
      <c r="GL490" s="7"/>
      <c r="GM490" s="7"/>
      <c r="GN490" s="7"/>
      <c r="GO490" s="7"/>
      <c r="GP490" s="7"/>
      <c r="GQ490" s="7"/>
      <c r="GR490" s="7"/>
      <c r="GS490" s="7"/>
      <c r="GT490" s="7"/>
      <c r="GU490" s="7"/>
      <c r="GV490" s="7"/>
      <c r="GW490" s="7"/>
      <c r="GX490" s="7"/>
      <c r="GY490" s="7"/>
      <c r="GZ490" s="7"/>
      <c r="HA490" s="7"/>
      <c r="HB490" s="7"/>
      <c r="HC490" s="7"/>
      <c r="HD490" s="7"/>
      <c r="HE490" s="7"/>
      <c r="HF490" s="7"/>
      <c r="HG490" s="7"/>
      <c r="HH490" s="7"/>
      <c r="HI490" s="7"/>
      <c r="HJ490" s="7"/>
      <c r="HK490" s="7"/>
      <c r="HL490" s="7"/>
      <c r="HM490" s="7"/>
      <c r="HN490" s="7"/>
      <c r="HO490" s="7"/>
      <c r="HP490" s="7"/>
      <c r="HQ490" s="7"/>
      <c r="HR490" s="7"/>
      <c r="HS490" s="7"/>
      <c r="HT490" s="7"/>
      <c r="HU490" s="7"/>
      <c r="HV490" s="7"/>
      <c r="HW490" s="7"/>
      <c r="HX490" s="7"/>
      <c r="HY490" s="7"/>
      <c r="HZ490" s="7"/>
      <c r="IA490" s="7"/>
      <c r="IB490" s="7"/>
      <c r="IC490" s="7"/>
      <c r="ID490" s="7"/>
      <c r="IE490" s="7"/>
      <c r="IF490" s="7"/>
      <c r="IG490" s="7"/>
      <c r="IH490" s="7"/>
      <c r="II490" s="7"/>
      <c r="IJ490" s="7"/>
      <c r="IK490" s="7"/>
      <c r="IL490" s="7"/>
      <c r="IM490" s="7"/>
      <c r="IN490" s="7"/>
      <c r="IO490" s="7"/>
      <c r="IP490" s="7"/>
      <c r="IQ490" s="7"/>
      <c r="IR490" s="7"/>
      <c r="IS490" s="7"/>
      <c r="IT490" s="7"/>
      <c r="IU490" s="7"/>
      <c r="IV490" s="7"/>
      <c r="IW490" s="7"/>
      <c r="IX490" s="7"/>
      <c r="IY490" s="7"/>
      <c r="IZ490" s="7"/>
      <c r="JA490" s="7"/>
      <c r="JB490" s="7"/>
      <c r="JC490" s="7"/>
      <c r="JD490" s="7"/>
      <c r="JE490" s="7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5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7"/>
      <c r="EQ491" s="7"/>
      <c r="ER491" s="7"/>
      <c r="ES491" s="88"/>
      <c r="ET491" s="7"/>
      <c r="EU491" s="7"/>
      <c r="EV491" s="7"/>
      <c r="EW491" s="7"/>
      <c r="EX491" s="7"/>
      <c r="EY491" s="7"/>
      <c r="EZ491" s="7"/>
      <c r="FA491" s="7"/>
      <c r="FB491" s="7"/>
      <c r="FC491" s="7"/>
      <c r="FD491" s="7"/>
      <c r="FE491" s="7"/>
      <c r="FF491" s="7"/>
      <c r="FG491" s="7"/>
      <c r="FH491" s="2"/>
      <c r="FI491" s="2"/>
      <c r="FJ491" s="2"/>
      <c r="FK491" s="2"/>
      <c r="FL491" s="2"/>
      <c r="FM491" s="2"/>
      <c r="FN491" s="7"/>
      <c r="FO491" s="7"/>
      <c r="FP491" s="7"/>
      <c r="FQ491" s="88"/>
      <c r="FR491" s="7"/>
      <c r="FS491" s="7"/>
      <c r="FT491" s="7"/>
      <c r="FU491" s="7"/>
      <c r="FV491" s="7"/>
      <c r="FW491" s="7"/>
      <c r="FX491" s="7"/>
      <c r="FY491" s="7"/>
      <c r="FZ491" s="7"/>
      <c r="GA491" s="7"/>
      <c r="GB491" s="7"/>
      <c r="GC491" s="7"/>
      <c r="GD491" s="7"/>
      <c r="GE491" s="7"/>
      <c r="GF491" s="7"/>
      <c r="GG491" s="7"/>
      <c r="GH491" s="7"/>
      <c r="GI491" s="7"/>
      <c r="GJ491" s="7"/>
      <c r="GK491" s="7"/>
      <c r="GL491" s="7"/>
      <c r="GM491" s="7"/>
      <c r="GN491" s="7"/>
      <c r="GO491" s="7"/>
      <c r="GP491" s="7"/>
      <c r="GQ491" s="7"/>
      <c r="GR491" s="7"/>
      <c r="GS491" s="7"/>
      <c r="GT491" s="7"/>
      <c r="GU491" s="7"/>
      <c r="GV491" s="7"/>
      <c r="GW491" s="7"/>
      <c r="GX491" s="7"/>
      <c r="GY491" s="7"/>
      <c r="GZ491" s="7"/>
      <c r="HA491" s="7"/>
      <c r="HB491" s="7"/>
      <c r="HC491" s="7"/>
      <c r="HD491" s="7"/>
      <c r="HE491" s="7"/>
      <c r="HF491" s="7"/>
      <c r="HG491" s="7"/>
      <c r="HH491" s="7"/>
      <c r="HI491" s="7"/>
      <c r="HJ491" s="7"/>
      <c r="HK491" s="7"/>
      <c r="HL491" s="7"/>
      <c r="HM491" s="7"/>
      <c r="HN491" s="7"/>
      <c r="HO491" s="7"/>
      <c r="HP491" s="7"/>
      <c r="HQ491" s="7"/>
      <c r="HR491" s="7"/>
      <c r="HS491" s="7"/>
      <c r="HT491" s="7"/>
      <c r="HU491" s="7"/>
      <c r="HV491" s="7"/>
      <c r="HW491" s="7"/>
      <c r="HX491" s="7"/>
      <c r="HY491" s="7"/>
      <c r="HZ491" s="7"/>
      <c r="IA491" s="7"/>
      <c r="IB491" s="7"/>
      <c r="IC491" s="7"/>
      <c r="ID491" s="7"/>
      <c r="IE491" s="7"/>
      <c r="IF491" s="7"/>
      <c r="IG491" s="7"/>
      <c r="IH491" s="7"/>
      <c r="II491" s="7"/>
      <c r="IJ491" s="7"/>
      <c r="IK491" s="7"/>
      <c r="IL491" s="7"/>
      <c r="IM491" s="7"/>
      <c r="IN491" s="7"/>
      <c r="IO491" s="7"/>
      <c r="IP491" s="7"/>
      <c r="IQ491" s="7"/>
      <c r="IR491" s="7"/>
      <c r="IS491" s="7"/>
      <c r="IT491" s="7"/>
      <c r="IU491" s="7"/>
      <c r="IV491" s="7"/>
      <c r="IW491" s="7"/>
      <c r="IX491" s="7"/>
      <c r="IY491" s="7"/>
      <c r="IZ491" s="7"/>
      <c r="JA491" s="7"/>
      <c r="JB491" s="7"/>
      <c r="JC491" s="7"/>
      <c r="JD491" s="7"/>
      <c r="JE491" s="7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5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7"/>
      <c r="EQ492" s="7"/>
      <c r="ER492" s="7"/>
      <c r="ES492" s="88"/>
      <c r="ET492" s="7"/>
      <c r="EU492" s="7"/>
      <c r="EV492" s="7"/>
      <c r="EW492" s="7"/>
      <c r="EX492" s="7"/>
      <c r="EY492" s="7"/>
      <c r="EZ492" s="7"/>
      <c r="FA492" s="7"/>
      <c r="FB492" s="7"/>
      <c r="FC492" s="7"/>
      <c r="FD492" s="7"/>
      <c r="FE492" s="7"/>
      <c r="FF492" s="7"/>
      <c r="FG492" s="7"/>
      <c r="FH492" s="2"/>
      <c r="FI492" s="2"/>
      <c r="FJ492" s="2"/>
      <c r="FK492" s="2"/>
      <c r="FL492" s="2"/>
      <c r="FM492" s="2"/>
      <c r="FN492" s="7"/>
      <c r="FO492" s="7"/>
      <c r="FP492" s="7"/>
      <c r="FQ492" s="88"/>
      <c r="FR492" s="7"/>
      <c r="FS492" s="7"/>
      <c r="FT492" s="7"/>
      <c r="FU492" s="7"/>
      <c r="FV492" s="7"/>
      <c r="FW492" s="7"/>
      <c r="FX492" s="7"/>
      <c r="FY492" s="7"/>
      <c r="FZ492" s="7"/>
      <c r="GA492" s="7"/>
      <c r="GB492" s="7"/>
      <c r="GC492" s="7"/>
      <c r="GD492" s="7"/>
      <c r="GE492" s="7"/>
      <c r="GF492" s="7"/>
      <c r="GG492" s="7"/>
      <c r="GH492" s="7"/>
      <c r="GI492" s="7"/>
      <c r="GJ492" s="7"/>
      <c r="GK492" s="7"/>
      <c r="GL492" s="7"/>
      <c r="GM492" s="7"/>
      <c r="GN492" s="7"/>
      <c r="GO492" s="7"/>
      <c r="GP492" s="7"/>
      <c r="GQ492" s="7"/>
      <c r="GR492" s="7"/>
      <c r="GS492" s="7"/>
      <c r="GT492" s="7"/>
      <c r="GU492" s="7"/>
      <c r="GV492" s="7"/>
      <c r="GW492" s="7"/>
      <c r="GX492" s="7"/>
      <c r="GY492" s="7"/>
      <c r="GZ492" s="7"/>
      <c r="HA492" s="7"/>
      <c r="HB492" s="7"/>
      <c r="HC492" s="7"/>
      <c r="HD492" s="7"/>
      <c r="HE492" s="7"/>
      <c r="HF492" s="7"/>
      <c r="HG492" s="7"/>
      <c r="HH492" s="7"/>
      <c r="HI492" s="7"/>
      <c r="HJ492" s="7"/>
      <c r="HK492" s="7"/>
      <c r="HL492" s="7"/>
      <c r="HM492" s="7"/>
      <c r="HN492" s="7"/>
      <c r="HO492" s="7"/>
      <c r="HP492" s="7"/>
      <c r="HQ492" s="7"/>
      <c r="HR492" s="7"/>
      <c r="HS492" s="7"/>
      <c r="HT492" s="7"/>
      <c r="HU492" s="7"/>
      <c r="HV492" s="7"/>
      <c r="HW492" s="7"/>
      <c r="HX492" s="7"/>
      <c r="HY492" s="7"/>
      <c r="HZ492" s="7"/>
      <c r="IA492" s="7"/>
      <c r="IB492" s="7"/>
      <c r="IC492" s="7"/>
      <c r="ID492" s="7"/>
      <c r="IE492" s="7"/>
      <c r="IF492" s="7"/>
      <c r="IG492" s="7"/>
      <c r="IH492" s="7"/>
      <c r="II492" s="7"/>
      <c r="IJ492" s="7"/>
      <c r="IK492" s="7"/>
      <c r="IL492" s="7"/>
      <c r="IM492" s="7"/>
      <c r="IN492" s="7"/>
      <c r="IO492" s="7"/>
      <c r="IP492" s="7"/>
      <c r="IQ492" s="7"/>
      <c r="IR492" s="7"/>
      <c r="IS492" s="7"/>
      <c r="IT492" s="7"/>
      <c r="IU492" s="7"/>
      <c r="IV492" s="7"/>
      <c r="IW492" s="7"/>
      <c r="IX492" s="7"/>
      <c r="IY492" s="7"/>
      <c r="IZ492" s="7"/>
      <c r="JA492" s="7"/>
      <c r="JB492" s="7"/>
      <c r="JC492" s="7"/>
      <c r="JD492" s="7"/>
      <c r="JE492" s="7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5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7"/>
      <c r="EQ493" s="7"/>
      <c r="ER493" s="7"/>
      <c r="ES493" s="88"/>
      <c r="ET493" s="7"/>
      <c r="EU493" s="7"/>
      <c r="EV493" s="7"/>
      <c r="EW493" s="7"/>
      <c r="EX493" s="7"/>
      <c r="EY493" s="7"/>
      <c r="EZ493" s="7"/>
      <c r="FA493" s="7"/>
      <c r="FB493" s="7"/>
      <c r="FC493" s="7"/>
      <c r="FD493" s="7"/>
      <c r="FE493" s="7"/>
      <c r="FF493" s="7"/>
      <c r="FG493" s="7"/>
      <c r="FH493" s="2"/>
      <c r="FI493" s="2"/>
      <c r="FJ493" s="2"/>
      <c r="FK493" s="2"/>
      <c r="FL493" s="2"/>
      <c r="FM493" s="2"/>
      <c r="FN493" s="7"/>
      <c r="FO493" s="7"/>
      <c r="FP493" s="7"/>
      <c r="FQ493" s="88"/>
      <c r="FR493" s="7"/>
      <c r="FS493" s="7"/>
      <c r="FT493" s="7"/>
      <c r="FU493" s="7"/>
      <c r="FV493" s="7"/>
      <c r="FW493" s="7"/>
      <c r="FX493" s="7"/>
      <c r="FY493" s="7"/>
      <c r="FZ493" s="7"/>
      <c r="GA493" s="7"/>
      <c r="GB493" s="7"/>
      <c r="GC493" s="7"/>
      <c r="GD493" s="7"/>
      <c r="GE493" s="7"/>
      <c r="GF493" s="7"/>
      <c r="GG493" s="7"/>
      <c r="GH493" s="7"/>
      <c r="GI493" s="7"/>
      <c r="GJ493" s="7"/>
      <c r="GK493" s="7"/>
      <c r="GL493" s="7"/>
      <c r="GM493" s="7"/>
      <c r="GN493" s="7"/>
      <c r="GO493" s="7"/>
      <c r="GP493" s="7"/>
      <c r="GQ493" s="7"/>
      <c r="GR493" s="7"/>
      <c r="GS493" s="7"/>
      <c r="GT493" s="7"/>
      <c r="GU493" s="7"/>
      <c r="GV493" s="7"/>
      <c r="GW493" s="7"/>
      <c r="GX493" s="7"/>
      <c r="GY493" s="7"/>
      <c r="GZ493" s="7"/>
      <c r="HA493" s="7"/>
      <c r="HB493" s="7"/>
      <c r="HC493" s="7"/>
      <c r="HD493" s="7"/>
      <c r="HE493" s="7"/>
      <c r="HF493" s="7"/>
      <c r="HG493" s="7"/>
      <c r="HH493" s="7"/>
      <c r="HI493" s="7"/>
      <c r="HJ493" s="7"/>
      <c r="HK493" s="7"/>
      <c r="HL493" s="7"/>
      <c r="HM493" s="7"/>
      <c r="HN493" s="7"/>
      <c r="HO493" s="7"/>
      <c r="HP493" s="7"/>
      <c r="HQ493" s="7"/>
      <c r="HR493" s="7"/>
      <c r="HS493" s="7"/>
      <c r="HT493" s="7"/>
      <c r="HU493" s="7"/>
      <c r="HV493" s="7"/>
      <c r="HW493" s="7"/>
      <c r="HX493" s="7"/>
      <c r="HY493" s="7"/>
      <c r="HZ493" s="7"/>
      <c r="IA493" s="7"/>
      <c r="IB493" s="7"/>
      <c r="IC493" s="7"/>
      <c r="ID493" s="7"/>
      <c r="IE493" s="7"/>
      <c r="IF493" s="7"/>
      <c r="IG493" s="7"/>
      <c r="IH493" s="7"/>
      <c r="II493" s="7"/>
      <c r="IJ493" s="7"/>
      <c r="IK493" s="7"/>
      <c r="IL493" s="7"/>
      <c r="IM493" s="7"/>
      <c r="IN493" s="7"/>
      <c r="IO493" s="7"/>
      <c r="IP493" s="7"/>
      <c r="IQ493" s="7"/>
      <c r="IR493" s="7"/>
      <c r="IS493" s="7"/>
      <c r="IT493" s="7"/>
      <c r="IU493" s="7"/>
      <c r="IV493" s="7"/>
      <c r="IW493" s="7"/>
      <c r="IX493" s="7"/>
      <c r="IY493" s="7"/>
      <c r="IZ493" s="7"/>
      <c r="JA493" s="7"/>
      <c r="JB493" s="7"/>
      <c r="JC493" s="7"/>
      <c r="JD493" s="7"/>
      <c r="JE493" s="7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5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7"/>
      <c r="EQ494" s="7"/>
      <c r="ER494" s="7"/>
      <c r="ES494" s="88"/>
      <c r="ET494" s="7"/>
      <c r="EU494" s="7"/>
      <c r="EV494" s="7"/>
      <c r="EW494" s="7"/>
      <c r="EX494" s="7"/>
      <c r="EY494" s="7"/>
      <c r="EZ494" s="7"/>
      <c r="FA494" s="7"/>
      <c r="FB494" s="7"/>
      <c r="FC494" s="7"/>
      <c r="FD494" s="7"/>
      <c r="FE494" s="7"/>
      <c r="FF494" s="7"/>
      <c r="FG494" s="7"/>
      <c r="FH494" s="2"/>
      <c r="FI494" s="2"/>
      <c r="FJ494" s="2"/>
      <c r="FK494" s="2"/>
      <c r="FL494" s="2"/>
      <c r="FM494" s="2"/>
      <c r="FN494" s="7"/>
      <c r="FO494" s="7"/>
      <c r="FP494" s="7"/>
      <c r="FQ494" s="88"/>
      <c r="FR494" s="7"/>
      <c r="FS494" s="7"/>
      <c r="FT494" s="7"/>
      <c r="FU494" s="7"/>
      <c r="FV494" s="7"/>
      <c r="FW494" s="7"/>
      <c r="FX494" s="7"/>
      <c r="FY494" s="7"/>
      <c r="FZ494" s="7"/>
      <c r="GA494" s="7"/>
      <c r="GB494" s="7"/>
      <c r="GC494" s="7"/>
      <c r="GD494" s="7"/>
      <c r="GE494" s="7"/>
      <c r="GF494" s="7"/>
      <c r="GG494" s="7"/>
      <c r="GH494" s="7"/>
      <c r="GI494" s="7"/>
      <c r="GJ494" s="7"/>
      <c r="GK494" s="7"/>
      <c r="GL494" s="7"/>
      <c r="GM494" s="7"/>
      <c r="GN494" s="7"/>
      <c r="GO494" s="7"/>
      <c r="GP494" s="7"/>
      <c r="GQ494" s="7"/>
      <c r="GR494" s="7"/>
      <c r="GS494" s="7"/>
      <c r="GT494" s="7"/>
      <c r="GU494" s="7"/>
      <c r="GV494" s="7"/>
      <c r="GW494" s="7"/>
      <c r="GX494" s="7"/>
      <c r="GY494" s="7"/>
      <c r="GZ494" s="7"/>
      <c r="HA494" s="7"/>
      <c r="HB494" s="7"/>
      <c r="HC494" s="7"/>
      <c r="HD494" s="7"/>
      <c r="HE494" s="7"/>
      <c r="HF494" s="7"/>
      <c r="HG494" s="7"/>
      <c r="HH494" s="7"/>
      <c r="HI494" s="7"/>
      <c r="HJ494" s="7"/>
      <c r="HK494" s="7"/>
      <c r="HL494" s="7"/>
      <c r="HM494" s="7"/>
      <c r="HN494" s="7"/>
      <c r="HO494" s="7"/>
      <c r="HP494" s="7"/>
      <c r="HQ494" s="7"/>
      <c r="HR494" s="7"/>
      <c r="HS494" s="7"/>
      <c r="HT494" s="7"/>
      <c r="HU494" s="7"/>
      <c r="HV494" s="7"/>
      <c r="HW494" s="7"/>
      <c r="HX494" s="7"/>
      <c r="HY494" s="7"/>
      <c r="HZ494" s="7"/>
      <c r="IA494" s="7"/>
      <c r="IB494" s="7"/>
      <c r="IC494" s="7"/>
      <c r="ID494" s="7"/>
      <c r="IE494" s="7"/>
      <c r="IF494" s="7"/>
      <c r="IG494" s="7"/>
      <c r="IH494" s="7"/>
      <c r="II494" s="7"/>
      <c r="IJ494" s="7"/>
      <c r="IK494" s="7"/>
      <c r="IL494" s="7"/>
      <c r="IM494" s="7"/>
      <c r="IN494" s="7"/>
      <c r="IO494" s="7"/>
      <c r="IP494" s="7"/>
      <c r="IQ494" s="7"/>
      <c r="IR494" s="7"/>
      <c r="IS494" s="7"/>
      <c r="IT494" s="7"/>
      <c r="IU494" s="7"/>
      <c r="IV494" s="7"/>
      <c r="IW494" s="7"/>
      <c r="IX494" s="7"/>
      <c r="IY494" s="7"/>
      <c r="IZ494" s="7"/>
      <c r="JA494" s="7"/>
      <c r="JB494" s="7"/>
      <c r="JC494" s="7"/>
      <c r="JD494" s="7"/>
      <c r="JE494" s="7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5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7"/>
      <c r="EQ495" s="7"/>
      <c r="ER495" s="7"/>
      <c r="ES495" s="88"/>
      <c r="ET495" s="7"/>
      <c r="EU495" s="7"/>
      <c r="EV495" s="7"/>
      <c r="EW495" s="7"/>
      <c r="EX495" s="7"/>
      <c r="EY495" s="7"/>
      <c r="EZ495" s="7"/>
      <c r="FA495" s="7"/>
      <c r="FB495" s="7"/>
      <c r="FC495" s="7"/>
      <c r="FD495" s="7"/>
      <c r="FE495" s="7"/>
      <c r="FF495" s="7"/>
      <c r="FG495" s="7"/>
      <c r="FH495" s="2"/>
      <c r="FI495" s="2"/>
      <c r="FJ495" s="2"/>
      <c r="FK495" s="2"/>
      <c r="FL495" s="2"/>
      <c r="FM495" s="2"/>
      <c r="FN495" s="7"/>
      <c r="FO495" s="7"/>
      <c r="FP495" s="7"/>
      <c r="FQ495" s="88"/>
      <c r="FR495" s="7"/>
      <c r="FS495" s="7"/>
      <c r="FT495" s="7"/>
      <c r="FU495" s="7"/>
      <c r="FV495" s="7"/>
      <c r="FW495" s="7"/>
      <c r="FX495" s="7"/>
      <c r="FY495" s="7"/>
      <c r="FZ495" s="7"/>
      <c r="GA495" s="7"/>
      <c r="GB495" s="7"/>
      <c r="GC495" s="7"/>
      <c r="GD495" s="7"/>
      <c r="GE495" s="7"/>
      <c r="GF495" s="7"/>
      <c r="GG495" s="7"/>
      <c r="GH495" s="7"/>
      <c r="GI495" s="7"/>
      <c r="GJ495" s="7"/>
      <c r="GK495" s="7"/>
      <c r="GL495" s="7"/>
      <c r="GM495" s="7"/>
      <c r="GN495" s="7"/>
      <c r="GO495" s="7"/>
      <c r="GP495" s="7"/>
      <c r="GQ495" s="7"/>
      <c r="GR495" s="7"/>
      <c r="GS495" s="7"/>
      <c r="GT495" s="7"/>
      <c r="GU495" s="7"/>
      <c r="GV495" s="7"/>
      <c r="GW495" s="7"/>
      <c r="GX495" s="7"/>
      <c r="GY495" s="7"/>
      <c r="GZ495" s="7"/>
      <c r="HA495" s="7"/>
      <c r="HB495" s="7"/>
      <c r="HC495" s="7"/>
      <c r="HD495" s="7"/>
      <c r="HE495" s="7"/>
      <c r="HF495" s="7"/>
      <c r="HG495" s="7"/>
      <c r="HH495" s="7"/>
      <c r="HI495" s="7"/>
      <c r="HJ495" s="7"/>
      <c r="HK495" s="7"/>
      <c r="HL495" s="7"/>
      <c r="HM495" s="7"/>
      <c r="HN495" s="7"/>
      <c r="HO495" s="7"/>
      <c r="HP495" s="7"/>
      <c r="HQ495" s="7"/>
      <c r="HR495" s="7"/>
      <c r="HS495" s="7"/>
      <c r="HT495" s="7"/>
      <c r="HU495" s="7"/>
      <c r="HV495" s="7"/>
      <c r="HW495" s="7"/>
      <c r="HX495" s="7"/>
      <c r="HY495" s="7"/>
      <c r="HZ495" s="7"/>
      <c r="IA495" s="7"/>
      <c r="IB495" s="7"/>
      <c r="IC495" s="7"/>
      <c r="ID495" s="7"/>
      <c r="IE495" s="7"/>
      <c r="IF495" s="7"/>
      <c r="IG495" s="7"/>
      <c r="IH495" s="7"/>
      <c r="II495" s="7"/>
      <c r="IJ495" s="7"/>
      <c r="IK495" s="7"/>
      <c r="IL495" s="7"/>
      <c r="IM495" s="7"/>
      <c r="IN495" s="7"/>
      <c r="IO495" s="7"/>
      <c r="IP495" s="7"/>
      <c r="IQ495" s="7"/>
      <c r="IR495" s="7"/>
      <c r="IS495" s="7"/>
      <c r="IT495" s="7"/>
      <c r="IU495" s="7"/>
      <c r="IV495" s="7"/>
      <c r="IW495" s="7"/>
      <c r="IX495" s="7"/>
      <c r="IY495" s="7"/>
      <c r="IZ495" s="7"/>
      <c r="JA495" s="7"/>
      <c r="JB495" s="7"/>
      <c r="JC495" s="7"/>
      <c r="JD495" s="7"/>
      <c r="JE495" s="7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5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7"/>
      <c r="EQ496" s="7"/>
      <c r="ER496" s="7"/>
      <c r="ES496" s="88"/>
      <c r="ET496" s="7"/>
      <c r="EU496" s="7"/>
      <c r="EV496" s="7"/>
      <c r="EW496" s="7"/>
      <c r="EX496" s="7"/>
      <c r="EY496" s="7"/>
      <c r="EZ496" s="7"/>
      <c r="FA496" s="7"/>
      <c r="FB496" s="7"/>
      <c r="FC496" s="7"/>
      <c r="FD496" s="7"/>
      <c r="FE496" s="7"/>
      <c r="FF496" s="7"/>
      <c r="FG496" s="7"/>
      <c r="FH496" s="2"/>
      <c r="FI496" s="2"/>
      <c r="FJ496" s="2"/>
      <c r="FK496" s="2"/>
      <c r="FL496" s="2"/>
      <c r="FM496" s="2"/>
      <c r="FN496" s="7"/>
      <c r="FO496" s="7"/>
      <c r="FP496" s="7"/>
      <c r="FQ496" s="88"/>
      <c r="FR496" s="7"/>
      <c r="FS496" s="7"/>
      <c r="FT496" s="7"/>
      <c r="FU496" s="7"/>
      <c r="FV496" s="7"/>
      <c r="FW496" s="7"/>
      <c r="FX496" s="7"/>
      <c r="FY496" s="7"/>
      <c r="FZ496" s="7"/>
      <c r="GA496" s="7"/>
      <c r="GB496" s="7"/>
      <c r="GC496" s="7"/>
      <c r="GD496" s="7"/>
      <c r="GE496" s="7"/>
      <c r="GF496" s="7"/>
      <c r="GG496" s="7"/>
      <c r="GH496" s="7"/>
      <c r="GI496" s="7"/>
      <c r="GJ496" s="7"/>
      <c r="GK496" s="7"/>
      <c r="GL496" s="7"/>
      <c r="GM496" s="7"/>
      <c r="GN496" s="7"/>
      <c r="GO496" s="7"/>
      <c r="GP496" s="7"/>
      <c r="GQ496" s="7"/>
      <c r="GR496" s="7"/>
      <c r="GS496" s="7"/>
      <c r="GT496" s="7"/>
      <c r="GU496" s="7"/>
      <c r="GV496" s="7"/>
      <c r="GW496" s="7"/>
      <c r="GX496" s="7"/>
      <c r="GY496" s="7"/>
      <c r="GZ496" s="7"/>
      <c r="HA496" s="7"/>
      <c r="HB496" s="7"/>
      <c r="HC496" s="7"/>
      <c r="HD496" s="7"/>
      <c r="HE496" s="7"/>
      <c r="HF496" s="7"/>
      <c r="HG496" s="7"/>
      <c r="HH496" s="7"/>
      <c r="HI496" s="7"/>
      <c r="HJ496" s="7"/>
      <c r="HK496" s="7"/>
      <c r="HL496" s="7"/>
      <c r="HM496" s="7"/>
      <c r="HN496" s="7"/>
      <c r="HO496" s="7"/>
      <c r="HP496" s="7"/>
      <c r="HQ496" s="7"/>
      <c r="HR496" s="7"/>
      <c r="HS496" s="7"/>
      <c r="HT496" s="7"/>
      <c r="HU496" s="7"/>
      <c r="HV496" s="7"/>
      <c r="HW496" s="7"/>
      <c r="HX496" s="7"/>
      <c r="HY496" s="7"/>
      <c r="HZ496" s="7"/>
      <c r="IA496" s="7"/>
      <c r="IB496" s="7"/>
      <c r="IC496" s="7"/>
      <c r="ID496" s="7"/>
      <c r="IE496" s="7"/>
      <c r="IF496" s="7"/>
      <c r="IG496" s="7"/>
      <c r="IH496" s="7"/>
      <c r="II496" s="7"/>
      <c r="IJ496" s="7"/>
      <c r="IK496" s="7"/>
      <c r="IL496" s="7"/>
      <c r="IM496" s="7"/>
      <c r="IN496" s="7"/>
      <c r="IO496" s="7"/>
      <c r="IP496" s="7"/>
      <c r="IQ496" s="7"/>
      <c r="IR496" s="7"/>
      <c r="IS496" s="7"/>
      <c r="IT496" s="7"/>
      <c r="IU496" s="7"/>
      <c r="IV496" s="7"/>
      <c r="IW496" s="7"/>
      <c r="IX496" s="7"/>
      <c r="IY496" s="7"/>
      <c r="IZ496" s="7"/>
      <c r="JA496" s="7"/>
      <c r="JB496" s="7"/>
      <c r="JC496" s="7"/>
      <c r="JD496" s="7"/>
      <c r="JE496" s="7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5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7"/>
      <c r="EQ497" s="7"/>
      <c r="ER497" s="7"/>
      <c r="ES497" s="88"/>
      <c r="ET497" s="7"/>
      <c r="EU497" s="7"/>
      <c r="EV497" s="7"/>
      <c r="EW497" s="7"/>
      <c r="EX497" s="7"/>
      <c r="EY497" s="7"/>
      <c r="EZ497" s="7"/>
      <c r="FA497" s="7"/>
      <c r="FB497" s="7"/>
      <c r="FC497" s="7"/>
      <c r="FD497" s="7"/>
      <c r="FE497" s="7"/>
      <c r="FF497" s="7"/>
      <c r="FG497" s="7"/>
      <c r="FH497" s="2"/>
      <c r="FI497" s="2"/>
      <c r="FJ497" s="2"/>
      <c r="FK497" s="2"/>
      <c r="FL497" s="2"/>
      <c r="FM497" s="2"/>
      <c r="FN497" s="7"/>
      <c r="FO497" s="7"/>
      <c r="FP497" s="7"/>
      <c r="FQ497" s="88"/>
      <c r="FR497" s="7"/>
      <c r="FS497" s="7"/>
      <c r="FT497" s="7"/>
      <c r="FU497" s="7"/>
      <c r="FV497" s="7"/>
      <c r="FW497" s="7"/>
      <c r="FX497" s="7"/>
      <c r="FY497" s="7"/>
      <c r="FZ497" s="7"/>
      <c r="GA497" s="7"/>
      <c r="GB497" s="7"/>
      <c r="GC497" s="7"/>
      <c r="GD497" s="7"/>
      <c r="GE497" s="7"/>
      <c r="GF497" s="7"/>
      <c r="GG497" s="7"/>
      <c r="GH497" s="7"/>
      <c r="GI497" s="7"/>
      <c r="GJ497" s="7"/>
      <c r="GK497" s="7"/>
      <c r="GL497" s="7"/>
      <c r="GM497" s="7"/>
      <c r="GN497" s="7"/>
      <c r="GO497" s="7"/>
      <c r="GP497" s="7"/>
      <c r="GQ497" s="7"/>
      <c r="GR497" s="7"/>
      <c r="GS497" s="7"/>
      <c r="GT497" s="7"/>
      <c r="GU497" s="7"/>
      <c r="GV497" s="7"/>
      <c r="GW497" s="7"/>
      <c r="GX497" s="7"/>
      <c r="GY497" s="7"/>
      <c r="GZ497" s="7"/>
      <c r="HA497" s="7"/>
      <c r="HB497" s="7"/>
      <c r="HC497" s="7"/>
      <c r="HD497" s="7"/>
      <c r="HE497" s="7"/>
      <c r="HF497" s="7"/>
      <c r="HG497" s="7"/>
      <c r="HH497" s="7"/>
      <c r="HI497" s="7"/>
      <c r="HJ497" s="7"/>
      <c r="HK497" s="7"/>
      <c r="HL497" s="7"/>
      <c r="HM497" s="7"/>
      <c r="HN497" s="7"/>
      <c r="HO497" s="7"/>
      <c r="HP497" s="7"/>
      <c r="HQ497" s="7"/>
      <c r="HR497" s="7"/>
      <c r="HS497" s="7"/>
      <c r="HT497" s="7"/>
      <c r="HU497" s="7"/>
      <c r="HV497" s="7"/>
      <c r="HW497" s="7"/>
      <c r="HX497" s="7"/>
      <c r="HY497" s="7"/>
      <c r="HZ497" s="7"/>
      <c r="IA497" s="7"/>
      <c r="IB497" s="7"/>
      <c r="IC497" s="7"/>
      <c r="ID497" s="7"/>
      <c r="IE497" s="7"/>
      <c r="IF497" s="7"/>
      <c r="IG497" s="7"/>
      <c r="IH497" s="7"/>
      <c r="II497" s="7"/>
      <c r="IJ497" s="7"/>
      <c r="IK497" s="7"/>
      <c r="IL497" s="7"/>
      <c r="IM497" s="7"/>
      <c r="IN497" s="7"/>
      <c r="IO497" s="7"/>
      <c r="IP497" s="7"/>
      <c r="IQ497" s="7"/>
      <c r="IR497" s="7"/>
      <c r="IS497" s="7"/>
      <c r="IT497" s="7"/>
      <c r="IU497" s="7"/>
      <c r="IV497" s="7"/>
      <c r="IW497" s="7"/>
      <c r="IX497" s="7"/>
      <c r="IY497" s="7"/>
      <c r="IZ497" s="7"/>
      <c r="JA497" s="7"/>
      <c r="JB497" s="7"/>
      <c r="JC497" s="7"/>
      <c r="JD497" s="7"/>
      <c r="JE497" s="7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5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7"/>
      <c r="EQ498" s="7"/>
      <c r="ER498" s="7"/>
      <c r="ES498" s="88"/>
      <c r="ET498" s="7"/>
      <c r="EU498" s="7"/>
      <c r="EV498" s="7"/>
      <c r="EW498" s="7"/>
      <c r="EX498" s="7"/>
      <c r="EY498" s="7"/>
      <c r="EZ498" s="7"/>
      <c r="FA498" s="7"/>
      <c r="FB498" s="7"/>
      <c r="FC498" s="7"/>
      <c r="FD498" s="7"/>
      <c r="FE498" s="7"/>
      <c r="FF498" s="7"/>
      <c r="FG498" s="7"/>
      <c r="FH498" s="2"/>
      <c r="FI498" s="2"/>
      <c r="FJ498" s="2"/>
      <c r="FK498" s="2"/>
      <c r="FL498" s="2"/>
      <c r="FM498" s="2"/>
      <c r="FN498" s="7"/>
      <c r="FO498" s="7"/>
      <c r="FP498" s="7"/>
      <c r="FQ498" s="88"/>
      <c r="FR498" s="7"/>
      <c r="FS498" s="7"/>
      <c r="FT498" s="7"/>
      <c r="FU498" s="7"/>
      <c r="FV498" s="7"/>
      <c r="FW498" s="7"/>
      <c r="FX498" s="7"/>
      <c r="FY498" s="7"/>
      <c r="FZ498" s="7"/>
      <c r="GA498" s="7"/>
      <c r="GB498" s="7"/>
      <c r="GC498" s="7"/>
      <c r="GD498" s="7"/>
      <c r="GE498" s="7"/>
      <c r="GF498" s="7"/>
      <c r="GG498" s="7"/>
      <c r="GH498" s="7"/>
      <c r="GI498" s="7"/>
      <c r="GJ498" s="7"/>
      <c r="GK498" s="7"/>
      <c r="GL498" s="7"/>
      <c r="GM498" s="7"/>
      <c r="GN498" s="7"/>
      <c r="GO498" s="7"/>
      <c r="GP498" s="7"/>
      <c r="GQ498" s="7"/>
      <c r="GR498" s="7"/>
      <c r="GS498" s="7"/>
      <c r="GT498" s="7"/>
      <c r="GU498" s="7"/>
      <c r="GV498" s="7"/>
      <c r="GW498" s="7"/>
      <c r="GX498" s="7"/>
      <c r="GY498" s="7"/>
      <c r="GZ498" s="7"/>
      <c r="HA498" s="7"/>
      <c r="HB498" s="7"/>
      <c r="HC498" s="7"/>
      <c r="HD498" s="7"/>
      <c r="HE498" s="7"/>
      <c r="HF498" s="7"/>
      <c r="HG498" s="7"/>
      <c r="HH498" s="7"/>
      <c r="HI498" s="7"/>
      <c r="HJ498" s="7"/>
      <c r="HK498" s="7"/>
      <c r="HL498" s="7"/>
      <c r="HM498" s="7"/>
      <c r="HN498" s="7"/>
      <c r="HO498" s="7"/>
      <c r="HP498" s="7"/>
      <c r="HQ498" s="7"/>
      <c r="HR498" s="7"/>
      <c r="HS498" s="7"/>
      <c r="HT498" s="7"/>
      <c r="HU498" s="7"/>
      <c r="HV498" s="7"/>
      <c r="HW498" s="7"/>
      <c r="HX498" s="7"/>
      <c r="HY498" s="7"/>
      <c r="HZ498" s="7"/>
      <c r="IA498" s="7"/>
      <c r="IB498" s="7"/>
      <c r="IC498" s="7"/>
      <c r="ID498" s="7"/>
      <c r="IE498" s="7"/>
      <c r="IF498" s="7"/>
      <c r="IG498" s="7"/>
      <c r="IH498" s="7"/>
      <c r="II498" s="7"/>
      <c r="IJ498" s="7"/>
      <c r="IK498" s="7"/>
      <c r="IL498" s="7"/>
      <c r="IM498" s="7"/>
      <c r="IN498" s="7"/>
      <c r="IO498" s="7"/>
      <c r="IP498" s="7"/>
      <c r="IQ498" s="7"/>
      <c r="IR498" s="7"/>
      <c r="IS498" s="7"/>
      <c r="IT498" s="7"/>
      <c r="IU498" s="7"/>
      <c r="IV498" s="7"/>
      <c r="IW498" s="7"/>
      <c r="IX498" s="7"/>
      <c r="IY498" s="7"/>
      <c r="IZ498" s="7"/>
      <c r="JA498" s="7"/>
      <c r="JB498" s="7"/>
      <c r="JC498" s="7"/>
      <c r="JD498" s="7"/>
      <c r="JE498" s="7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5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7"/>
      <c r="EQ499" s="7"/>
      <c r="ER499" s="7"/>
      <c r="ES499" s="88"/>
      <c r="ET499" s="7"/>
      <c r="EU499" s="7"/>
      <c r="EV499" s="7"/>
      <c r="EW499" s="7"/>
      <c r="EX499" s="7"/>
      <c r="EY499" s="7"/>
      <c r="EZ499" s="7"/>
      <c r="FA499" s="7"/>
      <c r="FB499" s="7"/>
      <c r="FC499" s="7"/>
      <c r="FD499" s="7"/>
      <c r="FE499" s="7"/>
      <c r="FF499" s="7"/>
      <c r="FG499" s="7"/>
      <c r="FH499" s="2"/>
      <c r="FI499" s="2"/>
      <c r="FJ499" s="2"/>
      <c r="FK499" s="2"/>
      <c r="FL499" s="2"/>
      <c r="FM499" s="2"/>
      <c r="FN499" s="7"/>
      <c r="FO499" s="7"/>
      <c r="FP499" s="7"/>
      <c r="FQ499" s="88"/>
      <c r="FR499" s="7"/>
      <c r="FS499" s="7"/>
      <c r="FT499" s="7"/>
      <c r="FU499" s="7"/>
      <c r="FV499" s="7"/>
      <c r="FW499" s="7"/>
      <c r="FX499" s="7"/>
      <c r="FY499" s="7"/>
      <c r="FZ499" s="7"/>
      <c r="GA499" s="7"/>
      <c r="GB499" s="7"/>
      <c r="GC499" s="7"/>
      <c r="GD499" s="7"/>
      <c r="GE499" s="7"/>
      <c r="GF499" s="7"/>
      <c r="GG499" s="7"/>
      <c r="GH499" s="7"/>
      <c r="GI499" s="7"/>
      <c r="GJ499" s="7"/>
      <c r="GK499" s="7"/>
      <c r="GL499" s="7"/>
      <c r="GM499" s="7"/>
      <c r="GN499" s="7"/>
      <c r="GO499" s="7"/>
      <c r="GP499" s="7"/>
      <c r="GQ499" s="7"/>
      <c r="GR499" s="7"/>
      <c r="GS499" s="7"/>
      <c r="GT499" s="7"/>
      <c r="GU499" s="7"/>
      <c r="GV499" s="7"/>
      <c r="GW499" s="7"/>
      <c r="GX499" s="7"/>
      <c r="GY499" s="7"/>
      <c r="GZ499" s="7"/>
      <c r="HA499" s="7"/>
      <c r="HB499" s="7"/>
      <c r="HC499" s="7"/>
      <c r="HD499" s="7"/>
      <c r="HE499" s="7"/>
      <c r="HF499" s="7"/>
      <c r="HG499" s="7"/>
      <c r="HH499" s="7"/>
      <c r="HI499" s="7"/>
      <c r="HJ499" s="7"/>
      <c r="HK499" s="7"/>
      <c r="HL499" s="7"/>
      <c r="HM499" s="7"/>
      <c r="HN499" s="7"/>
      <c r="HO499" s="7"/>
      <c r="HP499" s="7"/>
      <c r="HQ499" s="7"/>
      <c r="HR499" s="7"/>
      <c r="HS499" s="7"/>
      <c r="HT499" s="7"/>
      <c r="HU499" s="7"/>
      <c r="HV499" s="7"/>
      <c r="HW499" s="7"/>
      <c r="HX499" s="7"/>
      <c r="HY499" s="7"/>
      <c r="HZ499" s="7"/>
      <c r="IA499" s="7"/>
      <c r="IB499" s="7"/>
      <c r="IC499" s="7"/>
      <c r="ID499" s="7"/>
      <c r="IE499" s="7"/>
      <c r="IF499" s="7"/>
      <c r="IG499" s="7"/>
      <c r="IH499" s="7"/>
      <c r="II499" s="7"/>
      <c r="IJ499" s="7"/>
      <c r="IK499" s="7"/>
      <c r="IL499" s="7"/>
      <c r="IM499" s="7"/>
      <c r="IN499" s="7"/>
      <c r="IO499" s="7"/>
      <c r="IP499" s="7"/>
      <c r="IQ499" s="7"/>
      <c r="IR499" s="7"/>
      <c r="IS499" s="7"/>
      <c r="IT499" s="7"/>
      <c r="IU499" s="7"/>
      <c r="IV499" s="7"/>
      <c r="IW499" s="7"/>
      <c r="IX499" s="7"/>
      <c r="IY499" s="7"/>
      <c r="IZ499" s="7"/>
      <c r="JA499" s="7"/>
      <c r="JB499" s="7"/>
      <c r="JC499" s="7"/>
      <c r="JD499" s="7"/>
      <c r="JE499" s="7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5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7"/>
      <c r="EQ500" s="7"/>
      <c r="ER500" s="7"/>
      <c r="ES500" s="88"/>
      <c r="ET500" s="7"/>
      <c r="EU500" s="7"/>
      <c r="EV500" s="7"/>
      <c r="EW500" s="7"/>
      <c r="EX500" s="7"/>
      <c r="EY500" s="7"/>
      <c r="EZ500" s="7"/>
      <c r="FA500" s="7"/>
      <c r="FB500" s="7"/>
      <c r="FC500" s="7"/>
      <c r="FD500" s="7"/>
      <c r="FE500" s="7"/>
      <c r="FF500" s="7"/>
      <c r="FG500" s="7"/>
      <c r="FH500" s="2"/>
      <c r="FI500" s="2"/>
      <c r="FJ500" s="2"/>
      <c r="FK500" s="2"/>
      <c r="FL500" s="2"/>
      <c r="FM500" s="2"/>
      <c r="FN500" s="7"/>
      <c r="FO500" s="7"/>
      <c r="FP500" s="7"/>
      <c r="FQ500" s="88"/>
      <c r="FR500" s="7"/>
      <c r="FS500" s="7"/>
      <c r="FT500" s="7"/>
      <c r="FU500" s="7"/>
      <c r="FV500" s="7"/>
      <c r="FW500" s="7"/>
      <c r="FX500" s="7"/>
      <c r="FY500" s="7"/>
      <c r="FZ500" s="7"/>
      <c r="GA500" s="7"/>
      <c r="GB500" s="7"/>
      <c r="GC500" s="7"/>
      <c r="GD500" s="7"/>
      <c r="GE500" s="7"/>
      <c r="GF500" s="7"/>
      <c r="GG500" s="7"/>
      <c r="GH500" s="7"/>
      <c r="GI500" s="7"/>
      <c r="GJ500" s="7"/>
      <c r="GK500" s="7"/>
      <c r="GL500" s="7"/>
      <c r="GM500" s="7"/>
      <c r="GN500" s="7"/>
      <c r="GO500" s="7"/>
      <c r="GP500" s="7"/>
      <c r="GQ500" s="7"/>
      <c r="GR500" s="7"/>
      <c r="GS500" s="7"/>
      <c r="GT500" s="7"/>
      <c r="GU500" s="7"/>
      <c r="GV500" s="7"/>
      <c r="GW500" s="7"/>
      <c r="GX500" s="7"/>
      <c r="GY500" s="7"/>
      <c r="GZ500" s="7"/>
      <c r="HA500" s="7"/>
      <c r="HB500" s="7"/>
      <c r="HC500" s="7"/>
      <c r="HD500" s="7"/>
      <c r="HE500" s="7"/>
      <c r="HF500" s="7"/>
      <c r="HG500" s="7"/>
      <c r="HH500" s="7"/>
      <c r="HI500" s="7"/>
      <c r="HJ500" s="7"/>
      <c r="HK500" s="7"/>
      <c r="HL500" s="7"/>
      <c r="HM500" s="7"/>
      <c r="HN500" s="7"/>
      <c r="HO500" s="7"/>
      <c r="HP500" s="7"/>
      <c r="HQ500" s="7"/>
      <c r="HR500" s="7"/>
      <c r="HS500" s="7"/>
      <c r="HT500" s="7"/>
      <c r="HU500" s="7"/>
      <c r="HV500" s="7"/>
      <c r="HW500" s="7"/>
      <c r="HX500" s="7"/>
      <c r="HY500" s="7"/>
      <c r="HZ500" s="7"/>
      <c r="IA500" s="7"/>
      <c r="IB500" s="7"/>
      <c r="IC500" s="7"/>
      <c r="ID500" s="7"/>
      <c r="IE500" s="7"/>
      <c r="IF500" s="7"/>
      <c r="IG500" s="7"/>
      <c r="IH500" s="7"/>
      <c r="II500" s="7"/>
      <c r="IJ500" s="7"/>
      <c r="IK500" s="7"/>
      <c r="IL500" s="7"/>
      <c r="IM500" s="7"/>
      <c r="IN500" s="7"/>
      <c r="IO500" s="7"/>
      <c r="IP500" s="7"/>
      <c r="IQ500" s="7"/>
      <c r="IR500" s="7"/>
      <c r="IS500" s="7"/>
      <c r="IT500" s="7"/>
      <c r="IU500" s="7"/>
      <c r="IV500" s="7"/>
      <c r="IW500" s="7"/>
      <c r="IX500" s="7"/>
      <c r="IY500" s="7"/>
      <c r="IZ500" s="7"/>
      <c r="JA500" s="7"/>
      <c r="JB500" s="7"/>
      <c r="JC500" s="7"/>
      <c r="JD500" s="7"/>
      <c r="JE500" s="7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5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7"/>
      <c r="EQ501" s="7"/>
      <c r="ER501" s="7"/>
      <c r="ES501" s="88"/>
      <c r="ET501" s="7"/>
      <c r="EU501" s="7"/>
      <c r="EV501" s="7"/>
      <c r="EW501" s="7"/>
      <c r="EX501" s="7"/>
      <c r="EY501" s="7"/>
      <c r="EZ501" s="7"/>
      <c r="FA501" s="7"/>
      <c r="FB501" s="7"/>
      <c r="FC501" s="7"/>
      <c r="FD501" s="7"/>
      <c r="FE501" s="7"/>
      <c r="FF501" s="7"/>
      <c r="FG501" s="7"/>
      <c r="FH501" s="2"/>
      <c r="FI501" s="2"/>
      <c r="FJ501" s="2"/>
      <c r="FK501" s="2"/>
      <c r="FL501" s="2"/>
      <c r="FM501" s="2"/>
      <c r="FN501" s="7"/>
      <c r="FO501" s="7"/>
      <c r="FP501" s="7"/>
      <c r="FQ501" s="88"/>
      <c r="FR501" s="7"/>
      <c r="FS501" s="7"/>
      <c r="FT501" s="7"/>
      <c r="FU501" s="7"/>
      <c r="FV501" s="7"/>
      <c r="FW501" s="7"/>
      <c r="FX501" s="7"/>
      <c r="FY501" s="7"/>
      <c r="FZ501" s="7"/>
      <c r="GA501" s="7"/>
      <c r="GB501" s="7"/>
      <c r="GC501" s="7"/>
      <c r="GD501" s="7"/>
      <c r="GE501" s="7"/>
      <c r="GF501" s="7"/>
      <c r="GG501" s="7"/>
      <c r="GH501" s="7"/>
      <c r="GI501" s="7"/>
      <c r="GJ501" s="7"/>
      <c r="GK501" s="7"/>
      <c r="GL501" s="7"/>
      <c r="GM501" s="7"/>
      <c r="GN501" s="7"/>
      <c r="GO501" s="7"/>
      <c r="GP501" s="7"/>
      <c r="GQ501" s="7"/>
      <c r="GR501" s="7"/>
      <c r="GS501" s="7"/>
      <c r="GT501" s="7"/>
      <c r="GU501" s="7"/>
      <c r="GV501" s="7"/>
      <c r="GW501" s="7"/>
      <c r="GX501" s="7"/>
      <c r="GY501" s="7"/>
      <c r="GZ501" s="7"/>
      <c r="HA501" s="7"/>
      <c r="HB501" s="7"/>
      <c r="HC501" s="7"/>
      <c r="HD501" s="7"/>
      <c r="HE501" s="7"/>
      <c r="HF501" s="7"/>
      <c r="HG501" s="7"/>
      <c r="HH501" s="7"/>
      <c r="HI501" s="7"/>
      <c r="HJ501" s="7"/>
      <c r="HK501" s="7"/>
      <c r="HL501" s="7"/>
      <c r="HM501" s="7"/>
      <c r="HN501" s="7"/>
      <c r="HO501" s="7"/>
      <c r="HP501" s="7"/>
      <c r="HQ501" s="7"/>
      <c r="HR501" s="7"/>
      <c r="HS501" s="7"/>
      <c r="HT501" s="7"/>
      <c r="HU501" s="7"/>
      <c r="HV501" s="7"/>
      <c r="HW501" s="7"/>
      <c r="HX501" s="7"/>
      <c r="HY501" s="7"/>
      <c r="HZ501" s="7"/>
      <c r="IA501" s="7"/>
      <c r="IB501" s="7"/>
      <c r="IC501" s="7"/>
      <c r="ID501" s="7"/>
      <c r="IE501" s="7"/>
      <c r="IF501" s="7"/>
      <c r="IG501" s="7"/>
      <c r="IH501" s="7"/>
      <c r="II501" s="7"/>
      <c r="IJ501" s="7"/>
      <c r="IK501" s="7"/>
      <c r="IL501" s="7"/>
      <c r="IM501" s="7"/>
      <c r="IN501" s="7"/>
      <c r="IO501" s="7"/>
      <c r="IP501" s="7"/>
      <c r="IQ501" s="7"/>
      <c r="IR501" s="7"/>
      <c r="IS501" s="7"/>
      <c r="IT501" s="7"/>
      <c r="IU501" s="7"/>
      <c r="IV501" s="7"/>
      <c r="IW501" s="7"/>
      <c r="IX501" s="7"/>
      <c r="IY501" s="7"/>
      <c r="IZ501" s="7"/>
      <c r="JA501" s="7"/>
      <c r="JB501" s="7"/>
      <c r="JC501" s="7"/>
      <c r="JD501" s="7"/>
      <c r="JE501" s="7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5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7"/>
      <c r="EQ502" s="7"/>
      <c r="ER502" s="7"/>
      <c r="ES502" s="88"/>
      <c r="ET502" s="7"/>
      <c r="EU502" s="7"/>
      <c r="EV502" s="7"/>
      <c r="EW502" s="7"/>
      <c r="EX502" s="7"/>
      <c r="EY502" s="7"/>
      <c r="EZ502" s="7"/>
      <c r="FA502" s="7"/>
      <c r="FB502" s="7"/>
      <c r="FC502" s="7"/>
      <c r="FD502" s="7"/>
      <c r="FE502" s="7"/>
      <c r="FF502" s="7"/>
      <c r="FG502" s="7"/>
      <c r="FH502" s="2"/>
      <c r="FI502" s="2"/>
      <c r="FJ502" s="2"/>
      <c r="FK502" s="2"/>
      <c r="FL502" s="2"/>
      <c r="FM502" s="2"/>
      <c r="FN502" s="7"/>
      <c r="FO502" s="7"/>
      <c r="FP502" s="7"/>
      <c r="FQ502" s="88"/>
      <c r="FR502" s="7"/>
      <c r="FS502" s="7"/>
      <c r="FT502" s="7"/>
      <c r="FU502" s="7"/>
      <c r="FV502" s="7"/>
      <c r="FW502" s="7"/>
      <c r="FX502" s="7"/>
      <c r="FY502" s="7"/>
      <c r="FZ502" s="7"/>
      <c r="GA502" s="7"/>
      <c r="GB502" s="7"/>
      <c r="GC502" s="7"/>
      <c r="GD502" s="7"/>
      <c r="GE502" s="7"/>
      <c r="GF502" s="7"/>
      <c r="GG502" s="7"/>
      <c r="GH502" s="7"/>
      <c r="GI502" s="7"/>
      <c r="GJ502" s="7"/>
      <c r="GK502" s="7"/>
      <c r="GL502" s="7"/>
      <c r="GM502" s="7"/>
      <c r="GN502" s="7"/>
      <c r="GO502" s="7"/>
      <c r="GP502" s="7"/>
      <c r="GQ502" s="7"/>
      <c r="GR502" s="7"/>
      <c r="GS502" s="7"/>
      <c r="GT502" s="7"/>
      <c r="GU502" s="7"/>
      <c r="GV502" s="7"/>
      <c r="GW502" s="7"/>
      <c r="GX502" s="7"/>
      <c r="GY502" s="7"/>
      <c r="GZ502" s="7"/>
      <c r="HA502" s="7"/>
      <c r="HB502" s="7"/>
      <c r="HC502" s="7"/>
      <c r="HD502" s="7"/>
      <c r="HE502" s="7"/>
      <c r="HF502" s="7"/>
      <c r="HG502" s="7"/>
      <c r="HH502" s="7"/>
      <c r="HI502" s="7"/>
      <c r="HJ502" s="7"/>
      <c r="HK502" s="7"/>
      <c r="HL502" s="7"/>
      <c r="HM502" s="7"/>
      <c r="HN502" s="7"/>
      <c r="HO502" s="7"/>
      <c r="HP502" s="7"/>
      <c r="HQ502" s="7"/>
      <c r="HR502" s="7"/>
      <c r="HS502" s="7"/>
      <c r="HT502" s="7"/>
      <c r="HU502" s="7"/>
      <c r="HV502" s="7"/>
      <c r="HW502" s="7"/>
      <c r="HX502" s="7"/>
      <c r="HY502" s="7"/>
      <c r="HZ502" s="7"/>
      <c r="IA502" s="7"/>
      <c r="IB502" s="7"/>
      <c r="IC502" s="7"/>
      <c r="ID502" s="7"/>
      <c r="IE502" s="7"/>
      <c r="IF502" s="7"/>
      <c r="IG502" s="7"/>
      <c r="IH502" s="7"/>
      <c r="II502" s="7"/>
      <c r="IJ502" s="7"/>
      <c r="IK502" s="7"/>
      <c r="IL502" s="7"/>
      <c r="IM502" s="7"/>
      <c r="IN502" s="7"/>
      <c r="IO502" s="7"/>
      <c r="IP502" s="7"/>
      <c r="IQ502" s="7"/>
      <c r="IR502" s="7"/>
      <c r="IS502" s="7"/>
      <c r="IT502" s="7"/>
      <c r="IU502" s="7"/>
      <c r="IV502" s="7"/>
      <c r="IW502" s="7"/>
      <c r="IX502" s="7"/>
      <c r="IY502" s="7"/>
      <c r="IZ502" s="7"/>
      <c r="JA502" s="7"/>
      <c r="JB502" s="7"/>
      <c r="JC502" s="7"/>
      <c r="JD502" s="7"/>
      <c r="JE502" s="7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5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7"/>
      <c r="EQ503" s="7"/>
      <c r="ER503" s="7"/>
      <c r="ES503" s="88"/>
      <c r="ET503" s="7"/>
      <c r="EU503" s="7"/>
      <c r="EV503" s="7"/>
      <c r="EW503" s="7"/>
      <c r="EX503" s="7"/>
      <c r="EY503" s="7"/>
      <c r="EZ503" s="7"/>
      <c r="FA503" s="7"/>
      <c r="FB503" s="7"/>
      <c r="FC503" s="7"/>
      <c r="FD503" s="7"/>
      <c r="FE503" s="7"/>
      <c r="FF503" s="7"/>
      <c r="FG503" s="7"/>
      <c r="FH503" s="2"/>
      <c r="FI503" s="2"/>
      <c r="FJ503" s="2"/>
      <c r="FK503" s="2"/>
      <c r="FL503" s="2"/>
      <c r="FM503" s="2"/>
      <c r="FN503" s="7"/>
      <c r="FO503" s="7"/>
      <c r="FP503" s="7"/>
      <c r="FQ503" s="88"/>
      <c r="FR503" s="7"/>
      <c r="FS503" s="7"/>
      <c r="FT503" s="7"/>
      <c r="FU503" s="7"/>
      <c r="FV503" s="7"/>
      <c r="FW503" s="7"/>
      <c r="FX503" s="7"/>
      <c r="FY503" s="7"/>
      <c r="FZ503" s="7"/>
      <c r="GA503" s="7"/>
      <c r="GB503" s="7"/>
      <c r="GC503" s="7"/>
      <c r="GD503" s="7"/>
      <c r="GE503" s="7"/>
      <c r="GF503" s="7"/>
      <c r="GG503" s="7"/>
      <c r="GH503" s="7"/>
      <c r="GI503" s="7"/>
      <c r="GJ503" s="7"/>
      <c r="GK503" s="7"/>
      <c r="GL503" s="7"/>
      <c r="GM503" s="7"/>
      <c r="GN503" s="7"/>
      <c r="GO503" s="7"/>
      <c r="GP503" s="7"/>
      <c r="GQ503" s="7"/>
      <c r="GR503" s="7"/>
      <c r="GS503" s="7"/>
      <c r="GT503" s="7"/>
      <c r="GU503" s="7"/>
      <c r="GV503" s="7"/>
      <c r="GW503" s="7"/>
      <c r="GX503" s="7"/>
      <c r="GY503" s="7"/>
      <c r="GZ503" s="7"/>
      <c r="HA503" s="7"/>
      <c r="HB503" s="7"/>
      <c r="HC503" s="7"/>
      <c r="HD503" s="7"/>
      <c r="HE503" s="7"/>
      <c r="HF503" s="7"/>
      <c r="HG503" s="7"/>
      <c r="HH503" s="7"/>
      <c r="HI503" s="7"/>
      <c r="HJ503" s="7"/>
      <c r="HK503" s="7"/>
      <c r="HL503" s="7"/>
      <c r="HM503" s="7"/>
      <c r="HN503" s="7"/>
      <c r="HO503" s="7"/>
      <c r="HP503" s="7"/>
      <c r="HQ503" s="7"/>
      <c r="HR503" s="7"/>
      <c r="HS503" s="7"/>
      <c r="HT503" s="7"/>
      <c r="HU503" s="7"/>
      <c r="HV503" s="7"/>
      <c r="HW503" s="7"/>
      <c r="HX503" s="7"/>
      <c r="HY503" s="7"/>
      <c r="HZ503" s="7"/>
      <c r="IA503" s="7"/>
      <c r="IB503" s="7"/>
      <c r="IC503" s="7"/>
      <c r="ID503" s="7"/>
      <c r="IE503" s="7"/>
      <c r="IF503" s="7"/>
      <c r="IG503" s="7"/>
      <c r="IH503" s="7"/>
      <c r="II503" s="7"/>
      <c r="IJ503" s="7"/>
      <c r="IK503" s="7"/>
      <c r="IL503" s="7"/>
      <c r="IM503" s="7"/>
      <c r="IN503" s="7"/>
      <c r="IO503" s="7"/>
      <c r="IP503" s="7"/>
      <c r="IQ503" s="7"/>
      <c r="IR503" s="7"/>
      <c r="IS503" s="7"/>
      <c r="IT503" s="7"/>
      <c r="IU503" s="7"/>
      <c r="IV503" s="7"/>
      <c r="IW503" s="7"/>
      <c r="IX503" s="7"/>
      <c r="IY503" s="7"/>
      <c r="IZ503" s="7"/>
      <c r="JA503" s="7"/>
      <c r="JB503" s="7"/>
      <c r="JC503" s="7"/>
      <c r="JD503" s="7"/>
      <c r="JE503" s="7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5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7"/>
      <c r="EQ504" s="7"/>
      <c r="ER504" s="7"/>
      <c r="ES504" s="88"/>
      <c r="ET504" s="7"/>
      <c r="EU504" s="7"/>
      <c r="EV504" s="7"/>
      <c r="EW504" s="7"/>
      <c r="EX504" s="7"/>
      <c r="EY504" s="7"/>
      <c r="EZ504" s="7"/>
      <c r="FA504" s="7"/>
      <c r="FB504" s="7"/>
      <c r="FC504" s="7"/>
      <c r="FD504" s="7"/>
      <c r="FE504" s="7"/>
      <c r="FF504" s="7"/>
      <c r="FG504" s="7"/>
      <c r="FH504" s="2"/>
      <c r="FI504" s="2"/>
      <c r="FJ504" s="2"/>
      <c r="FK504" s="2"/>
      <c r="FL504" s="2"/>
      <c r="FM504" s="2"/>
      <c r="FN504" s="7"/>
      <c r="FO504" s="7"/>
      <c r="FP504" s="7"/>
      <c r="FQ504" s="88"/>
      <c r="FR504" s="7"/>
      <c r="FS504" s="7"/>
      <c r="FT504" s="7"/>
      <c r="FU504" s="7"/>
      <c r="FV504" s="7"/>
      <c r="FW504" s="7"/>
      <c r="FX504" s="7"/>
      <c r="FY504" s="7"/>
      <c r="FZ504" s="7"/>
      <c r="GA504" s="7"/>
      <c r="GB504" s="7"/>
      <c r="GC504" s="7"/>
      <c r="GD504" s="7"/>
      <c r="GE504" s="7"/>
      <c r="GF504" s="7"/>
      <c r="GG504" s="7"/>
      <c r="GH504" s="7"/>
      <c r="GI504" s="7"/>
      <c r="GJ504" s="7"/>
      <c r="GK504" s="7"/>
      <c r="GL504" s="7"/>
      <c r="GM504" s="7"/>
      <c r="GN504" s="7"/>
      <c r="GO504" s="7"/>
      <c r="GP504" s="7"/>
      <c r="GQ504" s="7"/>
      <c r="GR504" s="7"/>
      <c r="GS504" s="7"/>
      <c r="GT504" s="7"/>
      <c r="GU504" s="7"/>
      <c r="GV504" s="7"/>
      <c r="GW504" s="7"/>
      <c r="GX504" s="7"/>
      <c r="GY504" s="7"/>
      <c r="GZ504" s="7"/>
      <c r="HA504" s="7"/>
      <c r="HB504" s="7"/>
      <c r="HC504" s="7"/>
      <c r="HD504" s="7"/>
      <c r="HE504" s="7"/>
      <c r="HF504" s="7"/>
      <c r="HG504" s="7"/>
      <c r="HH504" s="7"/>
      <c r="HI504" s="7"/>
      <c r="HJ504" s="7"/>
      <c r="HK504" s="7"/>
      <c r="HL504" s="7"/>
      <c r="HM504" s="7"/>
      <c r="HN504" s="7"/>
      <c r="HO504" s="7"/>
      <c r="HP504" s="7"/>
      <c r="HQ504" s="7"/>
      <c r="HR504" s="7"/>
      <c r="HS504" s="7"/>
      <c r="HT504" s="7"/>
      <c r="HU504" s="7"/>
      <c r="HV504" s="7"/>
      <c r="HW504" s="7"/>
      <c r="HX504" s="7"/>
      <c r="HY504" s="7"/>
      <c r="HZ504" s="7"/>
      <c r="IA504" s="7"/>
      <c r="IB504" s="7"/>
      <c r="IC504" s="7"/>
      <c r="ID504" s="7"/>
      <c r="IE504" s="7"/>
      <c r="IF504" s="7"/>
      <c r="IG504" s="7"/>
      <c r="IH504" s="7"/>
      <c r="II504" s="7"/>
      <c r="IJ504" s="7"/>
      <c r="IK504" s="7"/>
      <c r="IL504" s="7"/>
      <c r="IM504" s="7"/>
      <c r="IN504" s="7"/>
      <c r="IO504" s="7"/>
      <c r="IP504" s="7"/>
      <c r="IQ504" s="7"/>
      <c r="IR504" s="7"/>
      <c r="IS504" s="7"/>
      <c r="IT504" s="7"/>
      <c r="IU504" s="7"/>
      <c r="IV504" s="7"/>
      <c r="IW504" s="7"/>
      <c r="IX504" s="7"/>
      <c r="IY504" s="7"/>
      <c r="IZ504" s="7"/>
      <c r="JA504" s="7"/>
      <c r="JB504" s="7"/>
      <c r="JC504" s="7"/>
      <c r="JD504" s="7"/>
      <c r="JE504" s="7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5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7"/>
      <c r="EQ505" s="7"/>
      <c r="ER505" s="7"/>
      <c r="ES505" s="88"/>
      <c r="ET505" s="7"/>
      <c r="EU505" s="7"/>
      <c r="EV505" s="7"/>
      <c r="EW505" s="7"/>
      <c r="EX505" s="7"/>
      <c r="EY505" s="7"/>
      <c r="EZ505" s="7"/>
      <c r="FA505" s="7"/>
      <c r="FB505" s="7"/>
      <c r="FC505" s="7"/>
      <c r="FD505" s="7"/>
      <c r="FE505" s="7"/>
      <c r="FF505" s="7"/>
      <c r="FG505" s="7"/>
      <c r="FH505" s="2"/>
      <c r="FI505" s="2"/>
      <c r="FJ505" s="2"/>
      <c r="FK505" s="2"/>
      <c r="FL505" s="2"/>
      <c r="FM505" s="2"/>
      <c r="FN505" s="7"/>
      <c r="FO505" s="7"/>
      <c r="FP505" s="7"/>
      <c r="FQ505" s="88"/>
      <c r="FR505" s="7"/>
      <c r="FS505" s="7"/>
      <c r="FT505" s="7"/>
      <c r="FU505" s="7"/>
      <c r="FV505" s="7"/>
      <c r="FW505" s="7"/>
      <c r="FX505" s="7"/>
      <c r="FY505" s="7"/>
      <c r="FZ505" s="7"/>
      <c r="GA505" s="7"/>
      <c r="GB505" s="7"/>
      <c r="GC505" s="7"/>
      <c r="GD505" s="7"/>
      <c r="GE505" s="7"/>
      <c r="GF505" s="7"/>
      <c r="GG505" s="7"/>
      <c r="GH505" s="7"/>
      <c r="GI505" s="7"/>
      <c r="GJ505" s="7"/>
      <c r="GK505" s="7"/>
      <c r="GL505" s="7"/>
      <c r="GM505" s="7"/>
      <c r="GN505" s="7"/>
      <c r="GO505" s="7"/>
      <c r="GP505" s="7"/>
      <c r="GQ505" s="7"/>
      <c r="GR505" s="7"/>
      <c r="GS505" s="7"/>
      <c r="GT505" s="7"/>
      <c r="GU505" s="7"/>
      <c r="GV505" s="7"/>
      <c r="GW505" s="7"/>
      <c r="GX505" s="7"/>
      <c r="GY505" s="7"/>
      <c r="GZ505" s="7"/>
      <c r="HA505" s="7"/>
      <c r="HB505" s="7"/>
      <c r="HC505" s="7"/>
      <c r="HD505" s="7"/>
      <c r="HE505" s="7"/>
      <c r="HF505" s="7"/>
      <c r="HG505" s="7"/>
      <c r="HH505" s="7"/>
      <c r="HI505" s="7"/>
      <c r="HJ505" s="7"/>
      <c r="HK505" s="7"/>
      <c r="HL505" s="7"/>
      <c r="HM505" s="7"/>
      <c r="HN505" s="7"/>
      <c r="HO505" s="7"/>
      <c r="HP505" s="7"/>
      <c r="HQ505" s="7"/>
      <c r="HR505" s="7"/>
      <c r="HS505" s="7"/>
      <c r="HT505" s="7"/>
      <c r="HU505" s="7"/>
      <c r="HV505" s="7"/>
      <c r="HW505" s="7"/>
      <c r="HX505" s="7"/>
      <c r="HY505" s="7"/>
      <c r="HZ505" s="7"/>
      <c r="IA505" s="7"/>
      <c r="IB505" s="7"/>
      <c r="IC505" s="7"/>
      <c r="ID505" s="7"/>
      <c r="IE505" s="7"/>
      <c r="IF505" s="7"/>
      <c r="IG505" s="7"/>
      <c r="IH505" s="7"/>
      <c r="II505" s="7"/>
      <c r="IJ505" s="7"/>
      <c r="IK505" s="7"/>
      <c r="IL505" s="7"/>
      <c r="IM505" s="7"/>
      <c r="IN505" s="7"/>
      <c r="IO505" s="7"/>
      <c r="IP505" s="7"/>
      <c r="IQ505" s="7"/>
      <c r="IR505" s="7"/>
      <c r="IS505" s="7"/>
      <c r="IT505" s="7"/>
      <c r="IU505" s="7"/>
      <c r="IV505" s="7"/>
      <c r="IW505" s="7"/>
      <c r="IX505" s="7"/>
      <c r="IY505" s="7"/>
      <c r="IZ505" s="7"/>
      <c r="JA505" s="7"/>
      <c r="JB505" s="7"/>
      <c r="JC505" s="7"/>
      <c r="JD505" s="7"/>
      <c r="JE505" s="7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5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7"/>
      <c r="EQ506" s="7"/>
      <c r="ER506" s="7"/>
      <c r="ES506" s="88"/>
      <c r="ET506" s="7"/>
      <c r="EU506" s="7"/>
      <c r="EV506" s="7"/>
      <c r="EW506" s="7"/>
      <c r="EX506" s="7"/>
      <c r="EY506" s="7"/>
      <c r="EZ506" s="7"/>
      <c r="FA506" s="7"/>
      <c r="FB506" s="7"/>
      <c r="FC506" s="7"/>
      <c r="FD506" s="7"/>
      <c r="FE506" s="7"/>
      <c r="FF506" s="7"/>
      <c r="FG506" s="7"/>
      <c r="FH506" s="2"/>
      <c r="FI506" s="2"/>
      <c r="FJ506" s="2"/>
      <c r="FK506" s="2"/>
      <c r="FL506" s="2"/>
      <c r="FM506" s="2"/>
      <c r="FN506" s="7"/>
      <c r="FO506" s="7"/>
      <c r="FP506" s="7"/>
      <c r="FQ506" s="88"/>
      <c r="FR506" s="7"/>
      <c r="FS506" s="7"/>
      <c r="FT506" s="7"/>
      <c r="FU506" s="7"/>
      <c r="FV506" s="7"/>
      <c r="FW506" s="7"/>
      <c r="FX506" s="7"/>
      <c r="FY506" s="7"/>
      <c r="FZ506" s="7"/>
      <c r="GA506" s="7"/>
      <c r="GB506" s="7"/>
      <c r="GC506" s="7"/>
      <c r="GD506" s="7"/>
      <c r="GE506" s="7"/>
      <c r="GF506" s="7"/>
      <c r="GG506" s="7"/>
      <c r="GH506" s="7"/>
      <c r="GI506" s="7"/>
      <c r="GJ506" s="7"/>
      <c r="GK506" s="7"/>
      <c r="GL506" s="7"/>
      <c r="GM506" s="7"/>
      <c r="GN506" s="7"/>
      <c r="GO506" s="7"/>
      <c r="GP506" s="7"/>
      <c r="GQ506" s="7"/>
      <c r="GR506" s="7"/>
      <c r="GS506" s="7"/>
      <c r="GT506" s="7"/>
      <c r="GU506" s="7"/>
      <c r="GV506" s="7"/>
      <c r="GW506" s="7"/>
      <c r="GX506" s="7"/>
      <c r="GY506" s="7"/>
      <c r="GZ506" s="7"/>
      <c r="HA506" s="7"/>
      <c r="HB506" s="7"/>
      <c r="HC506" s="7"/>
      <c r="HD506" s="7"/>
      <c r="HE506" s="7"/>
      <c r="HF506" s="7"/>
      <c r="HG506" s="7"/>
      <c r="HH506" s="7"/>
      <c r="HI506" s="7"/>
      <c r="HJ506" s="7"/>
      <c r="HK506" s="7"/>
      <c r="HL506" s="7"/>
      <c r="HM506" s="7"/>
      <c r="HN506" s="7"/>
      <c r="HO506" s="7"/>
      <c r="HP506" s="7"/>
      <c r="HQ506" s="7"/>
      <c r="HR506" s="7"/>
      <c r="HS506" s="7"/>
      <c r="HT506" s="7"/>
      <c r="HU506" s="7"/>
      <c r="HV506" s="7"/>
      <c r="HW506" s="7"/>
      <c r="HX506" s="7"/>
      <c r="HY506" s="7"/>
      <c r="HZ506" s="7"/>
      <c r="IA506" s="7"/>
      <c r="IB506" s="7"/>
      <c r="IC506" s="7"/>
      <c r="ID506" s="7"/>
      <c r="IE506" s="7"/>
      <c r="IF506" s="7"/>
      <c r="IG506" s="7"/>
      <c r="IH506" s="7"/>
      <c r="II506" s="7"/>
      <c r="IJ506" s="7"/>
      <c r="IK506" s="7"/>
      <c r="IL506" s="7"/>
      <c r="IM506" s="7"/>
      <c r="IN506" s="7"/>
      <c r="IO506" s="7"/>
      <c r="IP506" s="7"/>
      <c r="IQ506" s="7"/>
      <c r="IR506" s="7"/>
      <c r="IS506" s="7"/>
      <c r="IT506" s="7"/>
      <c r="IU506" s="7"/>
      <c r="IV506" s="7"/>
      <c r="IW506" s="7"/>
      <c r="IX506" s="7"/>
      <c r="IY506" s="7"/>
      <c r="IZ506" s="7"/>
      <c r="JA506" s="7"/>
      <c r="JB506" s="7"/>
      <c r="JC506" s="7"/>
      <c r="JD506" s="7"/>
      <c r="JE506" s="7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5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7"/>
      <c r="EQ507" s="7"/>
      <c r="ER507" s="7"/>
      <c r="ES507" s="88"/>
      <c r="ET507" s="7"/>
      <c r="EU507" s="7"/>
      <c r="EV507" s="7"/>
      <c r="EW507" s="7"/>
      <c r="EX507" s="7"/>
      <c r="EY507" s="7"/>
      <c r="EZ507" s="7"/>
      <c r="FA507" s="7"/>
      <c r="FB507" s="7"/>
      <c r="FC507" s="7"/>
      <c r="FD507" s="7"/>
      <c r="FE507" s="7"/>
      <c r="FF507" s="7"/>
      <c r="FG507" s="7"/>
      <c r="FH507" s="2"/>
      <c r="FI507" s="2"/>
      <c r="FJ507" s="2"/>
      <c r="FK507" s="2"/>
      <c r="FL507" s="2"/>
      <c r="FM507" s="2"/>
      <c r="FN507" s="7"/>
      <c r="FO507" s="7"/>
      <c r="FP507" s="7"/>
      <c r="FQ507" s="88"/>
      <c r="FR507" s="7"/>
      <c r="FS507" s="7"/>
      <c r="FT507" s="7"/>
      <c r="FU507" s="7"/>
      <c r="FV507" s="7"/>
      <c r="FW507" s="7"/>
      <c r="FX507" s="7"/>
      <c r="FY507" s="7"/>
      <c r="FZ507" s="7"/>
      <c r="GA507" s="7"/>
      <c r="GB507" s="7"/>
      <c r="GC507" s="7"/>
      <c r="GD507" s="7"/>
      <c r="GE507" s="7"/>
      <c r="GF507" s="7"/>
      <c r="GG507" s="7"/>
      <c r="GH507" s="7"/>
      <c r="GI507" s="7"/>
      <c r="GJ507" s="7"/>
      <c r="GK507" s="7"/>
      <c r="GL507" s="7"/>
      <c r="GM507" s="7"/>
      <c r="GN507" s="7"/>
      <c r="GO507" s="7"/>
      <c r="GP507" s="7"/>
      <c r="GQ507" s="7"/>
      <c r="GR507" s="7"/>
      <c r="GS507" s="7"/>
      <c r="GT507" s="7"/>
      <c r="GU507" s="7"/>
      <c r="GV507" s="7"/>
      <c r="GW507" s="7"/>
      <c r="GX507" s="7"/>
      <c r="GY507" s="7"/>
      <c r="GZ507" s="7"/>
      <c r="HA507" s="7"/>
      <c r="HB507" s="7"/>
      <c r="HC507" s="7"/>
      <c r="HD507" s="7"/>
      <c r="HE507" s="7"/>
      <c r="HF507" s="7"/>
      <c r="HG507" s="7"/>
      <c r="HH507" s="7"/>
      <c r="HI507" s="7"/>
      <c r="HJ507" s="7"/>
      <c r="HK507" s="7"/>
      <c r="HL507" s="7"/>
      <c r="HM507" s="7"/>
      <c r="HN507" s="7"/>
      <c r="HO507" s="7"/>
      <c r="HP507" s="7"/>
      <c r="HQ507" s="7"/>
      <c r="HR507" s="7"/>
      <c r="HS507" s="7"/>
      <c r="HT507" s="7"/>
      <c r="HU507" s="7"/>
      <c r="HV507" s="7"/>
      <c r="HW507" s="7"/>
      <c r="HX507" s="7"/>
      <c r="HY507" s="7"/>
      <c r="HZ507" s="7"/>
      <c r="IA507" s="7"/>
      <c r="IB507" s="7"/>
      <c r="IC507" s="7"/>
      <c r="ID507" s="7"/>
      <c r="IE507" s="7"/>
      <c r="IF507" s="7"/>
      <c r="IG507" s="7"/>
      <c r="IH507" s="7"/>
      <c r="II507" s="7"/>
      <c r="IJ507" s="7"/>
      <c r="IK507" s="7"/>
      <c r="IL507" s="7"/>
      <c r="IM507" s="7"/>
      <c r="IN507" s="7"/>
      <c r="IO507" s="7"/>
      <c r="IP507" s="7"/>
      <c r="IQ507" s="7"/>
      <c r="IR507" s="7"/>
      <c r="IS507" s="7"/>
      <c r="IT507" s="7"/>
      <c r="IU507" s="7"/>
      <c r="IV507" s="7"/>
      <c r="IW507" s="7"/>
      <c r="IX507" s="7"/>
      <c r="IY507" s="7"/>
      <c r="IZ507" s="7"/>
      <c r="JA507" s="7"/>
      <c r="JB507" s="7"/>
      <c r="JC507" s="7"/>
      <c r="JD507" s="7"/>
      <c r="JE507" s="7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5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7"/>
      <c r="EQ508" s="7"/>
      <c r="ER508" s="7"/>
      <c r="ES508" s="88"/>
      <c r="ET508" s="7"/>
      <c r="EU508" s="7"/>
      <c r="EV508" s="7"/>
      <c r="EW508" s="7"/>
      <c r="EX508" s="7"/>
      <c r="EY508" s="7"/>
      <c r="EZ508" s="7"/>
      <c r="FA508" s="7"/>
      <c r="FB508" s="7"/>
      <c r="FC508" s="7"/>
      <c r="FD508" s="7"/>
      <c r="FE508" s="7"/>
      <c r="FF508" s="7"/>
      <c r="FG508" s="7"/>
      <c r="FH508" s="2"/>
      <c r="FI508" s="2"/>
      <c r="FJ508" s="2"/>
      <c r="FK508" s="2"/>
      <c r="FL508" s="2"/>
      <c r="FM508" s="2"/>
      <c r="FN508" s="7"/>
      <c r="FO508" s="7"/>
      <c r="FP508" s="7"/>
      <c r="FQ508" s="88"/>
      <c r="FR508" s="7"/>
      <c r="FS508" s="7"/>
      <c r="FT508" s="7"/>
      <c r="FU508" s="7"/>
      <c r="FV508" s="7"/>
      <c r="FW508" s="7"/>
      <c r="FX508" s="7"/>
      <c r="FY508" s="7"/>
      <c r="FZ508" s="7"/>
      <c r="GA508" s="7"/>
      <c r="GB508" s="7"/>
      <c r="GC508" s="7"/>
      <c r="GD508" s="7"/>
      <c r="GE508" s="7"/>
      <c r="GF508" s="7"/>
      <c r="GG508" s="7"/>
      <c r="GH508" s="7"/>
      <c r="GI508" s="7"/>
      <c r="GJ508" s="7"/>
      <c r="GK508" s="7"/>
      <c r="GL508" s="7"/>
      <c r="GM508" s="7"/>
      <c r="GN508" s="7"/>
      <c r="GO508" s="7"/>
      <c r="GP508" s="7"/>
      <c r="GQ508" s="7"/>
      <c r="GR508" s="7"/>
      <c r="GS508" s="7"/>
      <c r="GT508" s="7"/>
      <c r="GU508" s="7"/>
      <c r="GV508" s="7"/>
      <c r="GW508" s="7"/>
      <c r="GX508" s="7"/>
      <c r="GY508" s="7"/>
      <c r="GZ508" s="7"/>
      <c r="HA508" s="7"/>
      <c r="HB508" s="7"/>
      <c r="HC508" s="7"/>
      <c r="HD508" s="7"/>
      <c r="HE508" s="7"/>
      <c r="HF508" s="7"/>
      <c r="HG508" s="7"/>
      <c r="HH508" s="7"/>
      <c r="HI508" s="7"/>
      <c r="HJ508" s="7"/>
      <c r="HK508" s="7"/>
      <c r="HL508" s="7"/>
      <c r="HM508" s="7"/>
      <c r="HN508" s="7"/>
      <c r="HO508" s="7"/>
      <c r="HP508" s="7"/>
      <c r="HQ508" s="7"/>
      <c r="HR508" s="7"/>
      <c r="HS508" s="7"/>
      <c r="HT508" s="7"/>
      <c r="HU508" s="7"/>
      <c r="HV508" s="7"/>
      <c r="HW508" s="7"/>
      <c r="HX508" s="7"/>
      <c r="HY508" s="7"/>
      <c r="HZ508" s="7"/>
      <c r="IA508" s="7"/>
      <c r="IB508" s="7"/>
      <c r="IC508" s="7"/>
      <c r="ID508" s="7"/>
      <c r="IE508" s="7"/>
      <c r="IF508" s="7"/>
      <c r="IG508" s="7"/>
      <c r="IH508" s="7"/>
      <c r="II508" s="7"/>
      <c r="IJ508" s="7"/>
      <c r="IK508" s="7"/>
      <c r="IL508" s="7"/>
      <c r="IM508" s="7"/>
      <c r="IN508" s="7"/>
      <c r="IO508" s="7"/>
      <c r="IP508" s="7"/>
      <c r="IQ508" s="7"/>
      <c r="IR508" s="7"/>
      <c r="IS508" s="7"/>
      <c r="IT508" s="7"/>
      <c r="IU508" s="7"/>
      <c r="IV508" s="7"/>
      <c r="IW508" s="7"/>
      <c r="IX508" s="7"/>
      <c r="IY508" s="7"/>
      <c r="IZ508" s="7"/>
      <c r="JA508" s="7"/>
      <c r="JB508" s="7"/>
      <c r="JC508" s="7"/>
      <c r="JD508" s="7"/>
      <c r="JE508" s="7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5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7"/>
      <c r="EQ509" s="7"/>
      <c r="ER509" s="7"/>
      <c r="ES509" s="88"/>
      <c r="ET509" s="7"/>
      <c r="EU509" s="7"/>
      <c r="EV509" s="7"/>
      <c r="EW509" s="7"/>
      <c r="EX509" s="7"/>
      <c r="EY509" s="7"/>
      <c r="EZ509" s="7"/>
      <c r="FA509" s="7"/>
      <c r="FB509" s="7"/>
      <c r="FC509" s="7"/>
      <c r="FD509" s="7"/>
      <c r="FE509" s="7"/>
      <c r="FF509" s="7"/>
      <c r="FG509" s="7"/>
      <c r="FH509" s="2"/>
      <c r="FI509" s="2"/>
      <c r="FJ509" s="2"/>
      <c r="FK509" s="2"/>
      <c r="FL509" s="2"/>
      <c r="FM509" s="2"/>
      <c r="FN509" s="7"/>
      <c r="FO509" s="7"/>
      <c r="FP509" s="7"/>
      <c r="FQ509" s="88"/>
      <c r="FR509" s="7"/>
      <c r="FS509" s="7"/>
      <c r="FT509" s="7"/>
      <c r="FU509" s="7"/>
      <c r="FV509" s="7"/>
      <c r="FW509" s="7"/>
      <c r="FX509" s="7"/>
      <c r="FY509" s="7"/>
      <c r="FZ509" s="7"/>
      <c r="GA509" s="7"/>
      <c r="GB509" s="7"/>
      <c r="GC509" s="7"/>
      <c r="GD509" s="7"/>
      <c r="GE509" s="7"/>
      <c r="GF509" s="7"/>
      <c r="GG509" s="7"/>
      <c r="GH509" s="7"/>
      <c r="GI509" s="7"/>
      <c r="GJ509" s="7"/>
      <c r="GK509" s="7"/>
      <c r="GL509" s="7"/>
      <c r="GM509" s="7"/>
      <c r="GN509" s="7"/>
      <c r="GO509" s="7"/>
      <c r="GP509" s="7"/>
      <c r="GQ509" s="7"/>
      <c r="GR509" s="7"/>
      <c r="GS509" s="7"/>
      <c r="GT509" s="7"/>
      <c r="GU509" s="7"/>
      <c r="GV509" s="7"/>
      <c r="GW509" s="7"/>
      <c r="GX509" s="7"/>
      <c r="GY509" s="7"/>
      <c r="GZ509" s="7"/>
      <c r="HA509" s="7"/>
      <c r="HB509" s="7"/>
      <c r="HC509" s="7"/>
      <c r="HD509" s="7"/>
      <c r="HE509" s="7"/>
      <c r="HF509" s="7"/>
      <c r="HG509" s="7"/>
      <c r="HH509" s="7"/>
      <c r="HI509" s="7"/>
      <c r="HJ509" s="7"/>
      <c r="HK509" s="7"/>
      <c r="HL509" s="7"/>
      <c r="HM509" s="7"/>
      <c r="HN509" s="7"/>
      <c r="HO509" s="7"/>
      <c r="HP509" s="7"/>
      <c r="HQ509" s="7"/>
      <c r="HR509" s="7"/>
      <c r="HS509" s="7"/>
      <c r="HT509" s="7"/>
      <c r="HU509" s="7"/>
      <c r="HV509" s="7"/>
      <c r="HW509" s="7"/>
      <c r="HX509" s="7"/>
      <c r="HY509" s="7"/>
      <c r="HZ509" s="7"/>
      <c r="IA509" s="7"/>
      <c r="IB509" s="7"/>
      <c r="IC509" s="7"/>
      <c r="ID509" s="7"/>
      <c r="IE509" s="7"/>
      <c r="IF509" s="7"/>
      <c r="IG509" s="7"/>
      <c r="IH509" s="7"/>
      <c r="II509" s="7"/>
      <c r="IJ509" s="7"/>
      <c r="IK509" s="7"/>
      <c r="IL509" s="7"/>
      <c r="IM509" s="7"/>
      <c r="IN509" s="7"/>
      <c r="IO509" s="7"/>
      <c r="IP509" s="7"/>
      <c r="IQ509" s="7"/>
      <c r="IR509" s="7"/>
      <c r="IS509" s="7"/>
      <c r="IT509" s="7"/>
      <c r="IU509" s="7"/>
      <c r="IV509" s="7"/>
      <c r="IW509" s="7"/>
      <c r="IX509" s="7"/>
      <c r="IY509" s="7"/>
      <c r="IZ509" s="7"/>
      <c r="JA509" s="7"/>
      <c r="JB509" s="7"/>
      <c r="JC509" s="7"/>
      <c r="JD509" s="7"/>
      <c r="JE509" s="7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5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7"/>
      <c r="EQ510" s="7"/>
      <c r="ER510" s="7"/>
      <c r="ES510" s="88"/>
      <c r="ET510" s="7"/>
      <c r="EU510" s="7"/>
      <c r="EV510" s="7"/>
      <c r="EW510" s="7"/>
      <c r="EX510" s="7"/>
      <c r="EY510" s="7"/>
      <c r="EZ510" s="7"/>
      <c r="FA510" s="7"/>
      <c r="FB510" s="7"/>
      <c r="FC510" s="7"/>
      <c r="FD510" s="7"/>
      <c r="FE510" s="7"/>
      <c r="FF510" s="7"/>
      <c r="FG510" s="7"/>
      <c r="FH510" s="2"/>
      <c r="FI510" s="2"/>
      <c r="FJ510" s="2"/>
      <c r="FK510" s="2"/>
      <c r="FL510" s="2"/>
      <c r="FM510" s="2"/>
      <c r="FN510" s="7"/>
      <c r="FO510" s="7"/>
      <c r="FP510" s="7"/>
      <c r="FQ510" s="88"/>
      <c r="FR510" s="7"/>
      <c r="FS510" s="7"/>
      <c r="FT510" s="7"/>
      <c r="FU510" s="7"/>
      <c r="FV510" s="7"/>
      <c r="FW510" s="7"/>
      <c r="FX510" s="7"/>
      <c r="FY510" s="7"/>
      <c r="FZ510" s="7"/>
      <c r="GA510" s="7"/>
      <c r="GB510" s="7"/>
      <c r="GC510" s="7"/>
      <c r="GD510" s="7"/>
      <c r="GE510" s="7"/>
      <c r="GF510" s="7"/>
      <c r="GG510" s="7"/>
      <c r="GH510" s="7"/>
      <c r="GI510" s="7"/>
      <c r="GJ510" s="7"/>
      <c r="GK510" s="7"/>
      <c r="GL510" s="7"/>
      <c r="GM510" s="7"/>
      <c r="GN510" s="7"/>
      <c r="GO510" s="7"/>
      <c r="GP510" s="7"/>
      <c r="GQ510" s="7"/>
      <c r="GR510" s="7"/>
      <c r="GS510" s="7"/>
      <c r="GT510" s="7"/>
      <c r="GU510" s="7"/>
      <c r="GV510" s="7"/>
      <c r="GW510" s="7"/>
      <c r="GX510" s="7"/>
      <c r="GY510" s="7"/>
      <c r="GZ510" s="7"/>
      <c r="HA510" s="7"/>
      <c r="HB510" s="7"/>
      <c r="HC510" s="7"/>
      <c r="HD510" s="7"/>
      <c r="HE510" s="7"/>
      <c r="HF510" s="7"/>
      <c r="HG510" s="7"/>
      <c r="HH510" s="7"/>
      <c r="HI510" s="7"/>
      <c r="HJ510" s="7"/>
      <c r="HK510" s="7"/>
      <c r="HL510" s="7"/>
      <c r="HM510" s="7"/>
      <c r="HN510" s="7"/>
      <c r="HO510" s="7"/>
      <c r="HP510" s="7"/>
      <c r="HQ510" s="7"/>
      <c r="HR510" s="7"/>
      <c r="HS510" s="7"/>
      <c r="HT510" s="7"/>
      <c r="HU510" s="7"/>
      <c r="HV510" s="7"/>
      <c r="HW510" s="7"/>
      <c r="HX510" s="7"/>
      <c r="HY510" s="7"/>
      <c r="HZ510" s="7"/>
      <c r="IA510" s="7"/>
      <c r="IB510" s="7"/>
      <c r="IC510" s="7"/>
      <c r="ID510" s="7"/>
      <c r="IE510" s="7"/>
      <c r="IF510" s="7"/>
      <c r="IG510" s="7"/>
      <c r="IH510" s="7"/>
      <c r="II510" s="7"/>
      <c r="IJ510" s="7"/>
      <c r="IK510" s="7"/>
      <c r="IL510" s="7"/>
      <c r="IM510" s="7"/>
      <c r="IN510" s="7"/>
      <c r="IO510" s="7"/>
      <c r="IP510" s="7"/>
      <c r="IQ510" s="7"/>
      <c r="IR510" s="7"/>
      <c r="IS510" s="7"/>
      <c r="IT510" s="7"/>
      <c r="IU510" s="7"/>
      <c r="IV510" s="7"/>
      <c r="IW510" s="7"/>
      <c r="IX510" s="7"/>
      <c r="IY510" s="7"/>
      <c r="IZ510" s="7"/>
      <c r="JA510" s="7"/>
      <c r="JB510" s="7"/>
      <c r="JC510" s="7"/>
      <c r="JD510" s="7"/>
      <c r="JE510" s="7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5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7"/>
      <c r="EQ511" s="7"/>
      <c r="ER511" s="7"/>
      <c r="ES511" s="88"/>
      <c r="ET511" s="7"/>
      <c r="EU511" s="7"/>
      <c r="EV511" s="7"/>
      <c r="EW511" s="7"/>
      <c r="EX511" s="7"/>
      <c r="EY511" s="7"/>
      <c r="EZ511" s="7"/>
      <c r="FA511" s="7"/>
      <c r="FB511" s="7"/>
      <c r="FC511" s="7"/>
      <c r="FD511" s="7"/>
      <c r="FE511" s="7"/>
      <c r="FF511" s="7"/>
      <c r="FG511" s="7"/>
      <c r="FH511" s="2"/>
      <c r="FI511" s="2"/>
      <c r="FJ511" s="2"/>
      <c r="FK511" s="2"/>
      <c r="FL511" s="2"/>
      <c r="FM511" s="2"/>
      <c r="FN511" s="7"/>
      <c r="FO511" s="7"/>
      <c r="FP511" s="7"/>
      <c r="FQ511" s="88"/>
      <c r="FR511" s="7"/>
      <c r="FS511" s="7"/>
      <c r="FT511" s="7"/>
      <c r="FU511" s="7"/>
      <c r="FV511" s="7"/>
      <c r="FW511" s="7"/>
      <c r="FX511" s="7"/>
      <c r="FY511" s="7"/>
      <c r="FZ511" s="7"/>
      <c r="GA511" s="7"/>
      <c r="GB511" s="7"/>
      <c r="GC511" s="7"/>
      <c r="GD511" s="7"/>
      <c r="GE511" s="7"/>
      <c r="GF511" s="7"/>
      <c r="GG511" s="7"/>
      <c r="GH511" s="7"/>
      <c r="GI511" s="7"/>
      <c r="GJ511" s="7"/>
      <c r="GK511" s="7"/>
      <c r="GL511" s="7"/>
      <c r="GM511" s="7"/>
      <c r="GN511" s="7"/>
      <c r="GO511" s="7"/>
      <c r="GP511" s="7"/>
      <c r="GQ511" s="7"/>
      <c r="GR511" s="7"/>
      <c r="GS511" s="7"/>
      <c r="GT511" s="7"/>
      <c r="GU511" s="7"/>
      <c r="GV511" s="7"/>
      <c r="GW511" s="7"/>
      <c r="GX511" s="7"/>
      <c r="GY511" s="7"/>
      <c r="GZ511" s="7"/>
      <c r="HA511" s="7"/>
      <c r="HB511" s="7"/>
      <c r="HC511" s="7"/>
      <c r="HD511" s="7"/>
      <c r="HE511" s="7"/>
      <c r="HF511" s="7"/>
      <c r="HG511" s="7"/>
      <c r="HH511" s="7"/>
      <c r="HI511" s="7"/>
      <c r="HJ511" s="7"/>
      <c r="HK511" s="7"/>
      <c r="HL511" s="7"/>
      <c r="HM511" s="7"/>
      <c r="HN511" s="7"/>
      <c r="HO511" s="7"/>
      <c r="HP511" s="7"/>
      <c r="HQ511" s="7"/>
      <c r="HR511" s="7"/>
      <c r="HS511" s="7"/>
      <c r="HT511" s="7"/>
      <c r="HU511" s="7"/>
      <c r="HV511" s="7"/>
      <c r="HW511" s="7"/>
      <c r="HX511" s="7"/>
      <c r="HY511" s="7"/>
      <c r="HZ511" s="7"/>
      <c r="IA511" s="7"/>
      <c r="IB511" s="7"/>
      <c r="IC511" s="7"/>
      <c r="ID511" s="7"/>
      <c r="IE511" s="7"/>
      <c r="IF511" s="7"/>
      <c r="IG511" s="7"/>
      <c r="IH511" s="7"/>
      <c r="II511" s="7"/>
      <c r="IJ511" s="7"/>
      <c r="IK511" s="7"/>
      <c r="IL511" s="7"/>
      <c r="IM511" s="7"/>
      <c r="IN511" s="7"/>
      <c r="IO511" s="7"/>
      <c r="IP511" s="7"/>
      <c r="IQ511" s="7"/>
      <c r="IR511" s="7"/>
      <c r="IS511" s="7"/>
      <c r="IT511" s="7"/>
      <c r="IU511" s="7"/>
      <c r="IV511" s="7"/>
      <c r="IW511" s="7"/>
      <c r="IX511" s="7"/>
      <c r="IY511" s="7"/>
      <c r="IZ511" s="7"/>
      <c r="JA511" s="7"/>
      <c r="JB511" s="7"/>
      <c r="JC511" s="7"/>
      <c r="JD511" s="7"/>
      <c r="JE511" s="7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5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7"/>
      <c r="EQ512" s="7"/>
      <c r="ER512" s="7"/>
      <c r="ES512" s="88"/>
      <c r="ET512" s="7"/>
      <c r="EU512" s="7"/>
      <c r="EV512" s="7"/>
      <c r="EW512" s="7"/>
      <c r="EX512" s="7"/>
      <c r="EY512" s="7"/>
      <c r="EZ512" s="7"/>
      <c r="FA512" s="7"/>
      <c r="FB512" s="7"/>
      <c r="FC512" s="7"/>
      <c r="FD512" s="7"/>
      <c r="FE512" s="7"/>
      <c r="FF512" s="7"/>
      <c r="FG512" s="7"/>
      <c r="FH512" s="2"/>
      <c r="FI512" s="2"/>
      <c r="FJ512" s="2"/>
      <c r="FK512" s="2"/>
      <c r="FL512" s="2"/>
      <c r="FM512" s="2"/>
      <c r="FN512" s="7"/>
      <c r="FO512" s="7"/>
      <c r="FP512" s="7"/>
      <c r="FQ512" s="88"/>
      <c r="FR512" s="7"/>
      <c r="FS512" s="7"/>
      <c r="FT512" s="7"/>
      <c r="FU512" s="7"/>
      <c r="FV512" s="7"/>
      <c r="FW512" s="7"/>
      <c r="FX512" s="7"/>
      <c r="FY512" s="7"/>
      <c r="FZ512" s="7"/>
      <c r="GA512" s="7"/>
      <c r="GB512" s="7"/>
      <c r="GC512" s="7"/>
      <c r="GD512" s="7"/>
      <c r="GE512" s="7"/>
      <c r="GF512" s="7"/>
      <c r="GG512" s="7"/>
      <c r="GH512" s="7"/>
      <c r="GI512" s="7"/>
      <c r="GJ512" s="7"/>
      <c r="GK512" s="7"/>
      <c r="GL512" s="7"/>
      <c r="GM512" s="7"/>
      <c r="GN512" s="7"/>
      <c r="GO512" s="7"/>
      <c r="GP512" s="7"/>
      <c r="GQ512" s="7"/>
      <c r="GR512" s="7"/>
      <c r="GS512" s="7"/>
      <c r="GT512" s="7"/>
      <c r="GU512" s="7"/>
      <c r="GV512" s="7"/>
      <c r="GW512" s="7"/>
      <c r="GX512" s="7"/>
      <c r="GY512" s="7"/>
      <c r="GZ512" s="7"/>
      <c r="HA512" s="7"/>
      <c r="HB512" s="7"/>
      <c r="HC512" s="7"/>
      <c r="HD512" s="7"/>
      <c r="HE512" s="7"/>
      <c r="HF512" s="7"/>
      <c r="HG512" s="7"/>
      <c r="HH512" s="7"/>
      <c r="HI512" s="7"/>
      <c r="HJ512" s="7"/>
      <c r="HK512" s="7"/>
      <c r="HL512" s="7"/>
      <c r="HM512" s="7"/>
      <c r="HN512" s="7"/>
      <c r="HO512" s="7"/>
      <c r="HP512" s="7"/>
      <c r="HQ512" s="7"/>
      <c r="HR512" s="7"/>
      <c r="HS512" s="7"/>
      <c r="HT512" s="7"/>
      <c r="HU512" s="7"/>
      <c r="HV512" s="7"/>
      <c r="HW512" s="7"/>
      <c r="HX512" s="7"/>
      <c r="HY512" s="7"/>
      <c r="HZ512" s="7"/>
      <c r="IA512" s="7"/>
      <c r="IB512" s="7"/>
      <c r="IC512" s="7"/>
      <c r="ID512" s="7"/>
      <c r="IE512" s="7"/>
      <c r="IF512" s="7"/>
      <c r="IG512" s="7"/>
      <c r="IH512" s="7"/>
      <c r="II512" s="7"/>
      <c r="IJ512" s="7"/>
      <c r="IK512" s="7"/>
      <c r="IL512" s="7"/>
      <c r="IM512" s="7"/>
      <c r="IN512" s="7"/>
      <c r="IO512" s="7"/>
      <c r="IP512" s="7"/>
      <c r="IQ512" s="7"/>
      <c r="IR512" s="7"/>
      <c r="IS512" s="7"/>
      <c r="IT512" s="7"/>
      <c r="IU512" s="7"/>
      <c r="IV512" s="7"/>
      <c r="IW512" s="7"/>
      <c r="IX512" s="7"/>
      <c r="IY512" s="7"/>
      <c r="IZ512" s="7"/>
      <c r="JA512" s="7"/>
      <c r="JB512" s="7"/>
      <c r="JC512" s="7"/>
      <c r="JD512" s="7"/>
      <c r="JE512" s="7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5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7"/>
      <c r="EQ513" s="7"/>
      <c r="ER513" s="7"/>
      <c r="ES513" s="88"/>
      <c r="ET513" s="7"/>
      <c r="EU513" s="7"/>
      <c r="EV513" s="7"/>
      <c r="EW513" s="7"/>
      <c r="EX513" s="7"/>
      <c r="EY513" s="7"/>
      <c r="EZ513" s="7"/>
      <c r="FA513" s="7"/>
      <c r="FB513" s="7"/>
      <c r="FC513" s="7"/>
      <c r="FD513" s="7"/>
      <c r="FE513" s="7"/>
      <c r="FF513" s="7"/>
      <c r="FG513" s="7"/>
      <c r="FH513" s="2"/>
      <c r="FI513" s="2"/>
      <c r="FJ513" s="2"/>
      <c r="FK513" s="2"/>
      <c r="FL513" s="2"/>
      <c r="FM513" s="2"/>
      <c r="FN513" s="7"/>
      <c r="FO513" s="7"/>
      <c r="FP513" s="7"/>
      <c r="FQ513" s="88"/>
      <c r="FR513" s="7"/>
      <c r="FS513" s="7"/>
      <c r="FT513" s="7"/>
      <c r="FU513" s="7"/>
      <c r="FV513" s="7"/>
      <c r="FW513" s="7"/>
      <c r="FX513" s="7"/>
      <c r="FY513" s="7"/>
      <c r="FZ513" s="7"/>
      <c r="GA513" s="7"/>
      <c r="GB513" s="7"/>
      <c r="GC513" s="7"/>
      <c r="GD513" s="7"/>
      <c r="GE513" s="7"/>
      <c r="GF513" s="7"/>
      <c r="GG513" s="7"/>
      <c r="GH513" s="7"/>
      <c r="GI513" s="7"/>
      <c r="GJ513" s="7"/>
      <c r="GK513" s="7"/>
      <c r="GL513" s="7"/>
      <c r="GM513" s="7"/>
      <c r="GN513" s="7"/>
      <c r="GO513" s="7"/>
      <c r="GP513" s="7"/>
      <c r="GQ513" s="7"/>
      <c r="GR513" s="7"/>
      <c r="GS513" s="7"/>
      <c r="GT513" s="7"/>
      <c r="GU513" s="7"/>
      <c r="GV513" s="7"/>
      <c r="GW513" s="7"/>
      <c r="GX513" s="7"/>
      <c r="GY513" s="7"/>
      <c r="GZ513" s="7"/>
      <c r="HA513" s="7"/>
      <c r="HB513" s="7"/>
      <c r="HC513" s="7"/>
      <c r="HD513" s="7"/>
      <c r="HE513" s="7"/>
      <c r="HF513" s="7"/>
      <c r="HG513" s="7"/>
      <c r="HH513" s="7"/>
      <c r="HI513" s="7"/>
      <c r="HJ513" s="7"/>
      <c r="HK513" s="7"/>
      <c r="HL513" s="7"/>
      <c r="HM513" s="7"/>
      <c r="HN513" s="7"/>
      <c r="HO513" s="7"/>
      <c r="HP513" s="7"/>
      <c r="HQ513" s="7"/>
      <c r="HR513" s="7"/>
      <c r="HS513" s="7"/>
      <c r="HT513" s="7"/>
      <c r="HU513" s="7"/>
      <c r="HV513" s="7"/>
      <c r="HW513" s="7"/>
      <c r="HX513" s="7"/>
      <c r="HY513" s="7"/>
      <c r="HZ513" s="7"/>
      <c r="IA513" s="7"/>
      <c r="IB513" s="7"/>
      <c r="IC513" s="7"/>
      <c r="ID513" s="7"/>
      <c r="IE513" s="7"/>
      <c r="IF513" s="7"/>
      <c r="IG513" s="7"/>
      <c r="IH513" s="7"/>
      <c r="II513" s="7"/>
      <c r="IJ513" s="7"/>
      <c r="IK513" s="7"/>
      <c r="IL513" s="7"/>
      <c r="IM513" s="7"/>
      <c r="IN513" s="7"/>
      <c r="IO513" s="7"/>
      <c r="IP513" s="7"/>
      <c r="IQ513" s="7"/>
      <c r="IR513" s="7"/>
      <c r="IS513" s="7"/>
      <c r="IT513" s="7"/>
      <c r="IU513" s="7"/>
      <c r="IV513" s="7"/>
      <c r="IW513" s="7"/>
      <c r="IX513" s="7"/>
      <c r="IY513" s="7"/>
      <c r="IZ513" s="7"/>
      <c r="JA513" s="7"/>
      <c r="JB513" s="7"/>
      <c r="JC513" s="7"/>
      <c r="JD513" s="7"/>
      <c r="JE513" s="7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5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7"/>
      <c r="EQ514" s="7"/>
      <c r="ER514" s="7"/>
      <c r="ES514" s="88"/>
      <c r="ET514" s="7"/>
      <c r="EU514" s="7"/>
      <c r="EV514" s="7"/>
      <c r="EW514" s="7"/>
      <c r="EX514" s="7"/>
      <c r="EY514" s="7"/>
      <c r="EZ514" s="7"/>
      <c r="FA514" s="7"/>
      <c r="FB514" s="7"/>
      <c r="FC514" s="7"/>
      <c r="FD514" s="7"/>
      <c r="FE514" s="7"/>
      <c r="FF514" s="7"/>
      <c r="FG514" s="7"/>
      <c r="FH514" s="2"/>
      <c r="FI514" s="2"/>
      <c r="FJ514" s="2"/>
      <c r="FK514" s="2"/>
      <c r="FL514" s="2"/>
      <c r="FM514" s="2"/>
      <c r="FN514" s="7"/>
      <c r="FO514" s="7"/>
      <c r="FP514" s="7"/>
      <c r="FQ514" s="88"/>
      <c r="FR514" s="7"/>
      <c r="FS514" s="7"/>
      <c r="FT514" s="7"/>
      <c r="FU514" s="7"/>
      <c r="FV514" s="7"/>
      <c r="FW514" s="7"/>
      <c r="FX514" s="7"/>
      <c r="FY514" s="7"/>
      <c r="FZ514" s="7"/>
      <c r="GA514" s="7"/>
      <c r="GB514" s="7"/>
      <c r="GC514" s="7"/>
      <c r="GD514" s="7"/>
      <c r="GE514" s="7"/>
      <c r="GF514" s="7"/>
      <c r="GG514" s="7"/>
      <c r="GH514" s="7"/>
      <c r="GI514" s="7"/>
      <c r="GJ514" s="7"/>
      <c r="GK514" s="7"/>
      <c r="GL514" s="7"/>
      <c r="GM514" s="7"/>
      <c r="GN514" s="7"/>
      <c r="GO514" s="7"/>
      <c r="GP514" s="7"/>
      <c r="GQ514" s="7"/>
      <c r="GR514" s="7"/>
      <c r="GS514" s="7"/>
      <c r="GT514" s="7"/>
      <c r="GU514" s="7"/>
      <c r="GV514" s="7"/>
      <c r="GW514" s="7"/>
      <c r="GX514" s="7"/>
      <c r="GY514" s="7"/>
      <c r="GZ514" s="7"/>
      <c r="HA514" s="7"/>
      <c r="HB514" s="7"/>
      <c r="HC514" s="7"/>
      <c r="HD514" s="7"/>
      <c r="HE514" s="7"/>
      <c r="HF514" s="7"/>
      <c r="HG514" s="7"/>
      <c r="HH514" s="7"/>
      <c r="HI514" s="7"/>
      <c r="HJ514" s="7"/>
      <c r="HK514" s="7"/>
      <c r="HL514" s="7"/>
      <c r="HM514" s="7"/>
      <c r="HN514" s="7"/>
      <c r="HO514" s="7"/>
      <c r="HP514" s="7"/>
      <c r="HQ514" s="7"/>
      <c r="HR514" s="7"/>
      <c r="HS514" s="7"/>
      <c r="HT514" s="7"/>
      <c r="HU514" s="7"/>
      <c r="HV514" s="7"/>
      <c r="HW514" s="7"/>
      <c r="HX514" s="7"/>
      <c r="HY514" s="7"/>
      <c r="HZ514" s="7"/>
      <c r="IA514" s="7"/>
      <c r="IB514" s="7"/>
      <c r="IC514" s="7"/>
      <c r="ID514" s="7"/>
      <c r="IE514" s="7"/>
      <c r="IF514" s="7"/>
      <c r="IG514" s="7"/>
      <c r="IH514" s="7"/>
      <c r="II514" s="7"/>
      <c r="IJ514" s="7"/>
      <c r="IK514" s="7"/>
      <c r="IL514" s="7"/>
      <c r="IM514" s="7"/>
      <c r="IN514" s="7"/>
      <c r="IO514" s="7"/>
      <c r="IP514" s="7"/>
      <c r="IQ514" s="7"/>
      <c r="IR514" s="7"/>
      <c r="IS514" s="7"/>
      <c r="IT514" s="7"/>
      <c r="IU514" s="7"/>
      <c r="IV514" s="7"/>
      <c r="IW514" s="7"/>
      <c r="IX514" s="7"/>
      <c r="IY514" s="7"/>
      <c r="IZ514" s="7"/>
      <c r="JA514" s="7"/>
      <c r="JB514" s="7"/>
      <c r="JC514" s="7"/>
      <c r="JD514" s="7"/>
      <c r="JE514" s="7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5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7"/>
      <c r="EQ515" s="7"/>
      <c r="ER515" s="7"/>
      <c r="ES515" s="88"/>
      <c r="ET515" s="7"/>
      <c r="EU515" s="7"/>
      <c r="EV515" s="7"/>
      <c r="EW515" s="7"/>
      <c r="EX515" s="7"/>
      <c r="EY515" s="7"/>
      <c r="EZ515" s="7"/>
      <c r="FA515" s="7"/>
      <c r="FB515" s="7"/>
      <c r="FC515" s="7"/>
      <c r="FD515" s="7"/>
      <c r="FE515" s="7"/>
      <c r="FF515" s="7"/>
      <c r="FG515" s="7"/>
      <c r="FH515" s="2"/>
      <c r="FI515" s="2"/>
      <c r="FJ515" s="2"/>
      <c r="FK515" s="2"/>
      <c r="FL515" s="2"/>
      <c r="FM515" s="2"/>
      <c r="FN515" s="7"/>
      <c r="FO515" s="7"/>
      <c r="FP515" s="7"/>
      <c r="FQ515" s="88"/>
      <c r="FR515" s="7"/>
      <c r="FS515" s="7"/>
      <c r="FT515" s="7"/>
      <c r="FU515" s="7"/>
      <c r="FV515" s="7"/>
      <c r="FW515" s="7"/>
      <c r="FX515" s="7"/>
      <c r="FY515" s="7"/>
      <c r="FZ515" s="7"/>
      <c r="GA515" s="7"/>
      <c r="GB515" s="7"/>
      <c r="GC515" s="7"/>
      <c r="GD515" s="7"/>
      <c r="GE515" s="7"/>
      <c r="GF515" s="7"/>
      <c r="GG515" s="7"/>
      <c r="GH515" s="7"/>
      <c r="GI515" s="7"/>
      <c r="GJ515" s="7"/>
      <c r="GK515" s="7"/>
      <c r="GL515" s="7"/>
      <c r="GM515" s="7"/>
      <c r="GN515" s="7"/>
      <c r="GO515" s="7"/>
      <c r="GP515" s="7"/>
      <c r="GQ515" s="7"/>
      <c r="GR515" s="7"/>
      <c r="GS515" s="7"/>
      <c r="GT515" s="7"/>
      <c r="GU515" s="7"/>
      <c r="GV515" s="7"/>
      <c r="GW515" s="7"/>
      <c r="GX515" s="7"/>
      <c r="GY515" s="7"/>
      <c r="GZ515" s="7"/>
      <c r="HA515" s="7"/>
      <c r="HB515" s="7"/>
      <c r="HC515" s="7"/>
      <c r="HD515" s="7"/>
      <c r="HE515" s="7"/>
      <c r="HF515" s="7"/>
      <c r="HG515" s="7"/>
      <c r="HH515" s="7"/>
      <c r="HI515" s="7"/>
      <c r="HJ515" s="7"/>
      <c r="HK515" s="7"/>
      <c r="HL515" s="7"/>
      <c r="HM515" s="7"/>
      <c r="HN515" s="7"/>
      <c r="HO515" s="7"/>
      <c r="HP515" s="7"/>
      <c r="HQ515" s="7"/>
      <c r="HR515" s="7"/>
      <c r="HS515" s="7"/>
      <c r="HT515" s="7"/>
      <c r="HU515" s="7"/>
      <c r="HV515" s="7"/>
      <c r="HW515" s="7"/>
      <c r="HX515" s="7"/>
      <c r="HY515" s="7"/>
      <c r="HZ515" s="7"/>
      <c r="IA515" s="7"/>
      <c r="IB515" s="7"/>
      <c r="IC515" s="7"/>
      <c r="ID515" s="7"/>
      <c r="IE515" s="7"/>
      <c r="IF515" s="7"/>
      <c r="IG515" s="7"/>
      <c r="IH515" s="7"/>
      <c r="II515" s="7"/>
      <c r="IJ515" s="7"/>
      <c r="IK515" s="7"/>
      <c r="IL515" s="7"/>
      <c r="IM515" s="7"/>
      <c r="IN515" s="7"/>
      <c r="IO515" s="7"/>
      <c r="IP515" s="7"/>
      <c r="IQ515" s="7"/>
      <c r="IR515" s="7"/>
      <c r="IS515" s="7"/>
      <c r="IT515" s="7"/>
      <c r="IU515" s="7"/>
      <c r="IV515" s="7"/>
      <c r="IW515" s="7"/>
      <c r="IX515" s="7"/>
      <c r="IY515" s="7"/>
      <c r="IZ515" s="7"/>
      <c r="JA515" s="7"/>
      <c r="JB515" s="7"/>
      <c r="JC515" s="7"/>
      <c r="JD515" s="7"/>
      <c r="JE515" s="7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5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7"/>
      <c r="EQ516" s="7"/>
      <c r="ER516" s="7"/>
      <c r="ES516" s="88"/>
      <c r="ET516" s="7"/>
      <c r="EU516" s="7"/>
      <c r="EV516" s="7"/>
      <c r="EW516" s="7"/>
      <c r="EX516" s="7"/>
      <c r="EY516" s="7"/>
      <c r="EZ516" s="7"/>
      <c r="FA516" s="7"/>
      <c r="FB516" s="7"/>
      <c r="FC516" s="7"/>
      <c r="FD516" s="7"/>
      <c r="FE516" s="7"/>
      <c r="FF516" s="7"/>
      <c r="FG516" s="7"/>
      <c r="FH516" s="2"/>
      <c r="FI516" s="2"/>
      <c r="FJ516" s="2"/>
      <c r="FK516" s="2"/>
      <c r="FL516" s="2"/>
      <c r="FM516" s="2"/>
      <c r="FN516" s="7"/>
      <c r="FO516" s="7"/>
      <c r="FP516" s="7"/>
      <c r="FQ516" s="88"/>
      <c r="FR516" s="7"/>
      <c r="FS516" s="7"/>
      <c r="FT516" s="7"/>
      <c r="FU516" s="7"/>
      <c r="FV516" s="7"/>
      <c r="FW516" s="7"/>
      <c r="FX516" s="7"/>
      <c r="FY516" s="7"/>
      <c r="FZ516" s="7"/>
      <c r="GA516" s="7"/>
      <c r="GB516" s="7"/>
      <c r="GC516" s="7"/>
      <c r="GD516" s="7"/>
      <c r="GE516" s="7"/>
      <c r="GF516" s="7"/>
      <c r="GG516" s="7"/>
      <c r="GH516" s="7"/>
      <c r="GI516" s="7"/>
      <c r="GJ516" s="7"/>
      <c r="GK516" s="7"/>
      <c r="GL516" s="7"/>
      <c r="GM516" s="7"/>
      <c r="GN516" s="7"/>
      <c r="GO516" s="7"/>
      <c r="GP516" s="7"/>
      <c r="GQ516" s="7"/>
      <c r="GR516" s="7"/>
      <c r="GS516" s="7"/>
      <c r="GT516" s="7"/>
      <c r="GU516" s="7"/>
      <c r="GV516" s="7"/>
      <c r="GW516" s="7"/>
      <c r="GX516" s="7"/>
      <c r="GY516" s="7"/>
      <c r="GZ516" s="7"/>
      <c r="HA516" s="7"/>
      <c r="HB516" s="7"/>
      <c r="HC516" s="7"/>
      <c r="HD516" s="7"/>
      <c r="HE516" s="7"/>
      <c r="HF516" s="7"/>
      <c r="HG516" s="7"/>
      <c r="HH516" s="7"/>
      <c r="HI516" s="7"/>
      <c r="HJ516" s="7"/>
      <c r="HK516" s="7"/>
      <c r="HL516" s="7"/>
      <c r="HM516" s="7"/>
      <c r="HN516" s="7"/>
      <c r="HO516" s="7"/>
      <c r="HP516" s="7"/>
      <c r="HQ516" s="7"/>
      <c r="HR516" s="7"/>
      <c r="HS516" s="7"/>
      <c r="HT516" s="7"/>
      <c r="HU516" s="7"/>
      <c r="HV516" s="7"/>
      <c r="HW516" s="7"/>
      <c r="HX516" s="7"/>
      <c r="HY516" s="7"/>
      <c r="HZ516" s="7"/>
      <c r="IA516" s="7"/>
      <c r="IB516" s="7"/>
      <c r="IC516" s="7"/>
      <c r="ID516" s="7"/>
      <c r="IE516" s="7"/>
      <c r="IF516" s="7"/>
      <c r="IG516" s="7"/>
      <c r="IH516" s="7"/>
      <c r="II516" s="7"/>
      <c r="IJ516" s="7"/>
      <c r="IK516" s="7"/>
      <c r="IL516" s="7"/>
      <c r="IM516" s="7"/>
      <c r="IN516" s="7"/>
      <c r="IO516" s="7"/>
      <c r="IP516" s="7"/>
      <c r="IQ516" s="7"/>
      <c r="IR516" s="7"/>
      <c r="IS516" s="7"/>
      <c r="IT516" s="7"/>
      <c r="IU516" s="7"/>
      <c r="IV516" s="7"/>
      <c r="IW516" s="7"/>
      <c r="IX516" s="7"/>
      <c r="IY516" s="7"/>
      <c r="IZ516" s="7"/>
      <c r="JA516" s="7"/>
      <c r="JB516" s="7"/>
      <c r="JC516" s="7"/>
      <c r="JD516" s="7"/>
      <c r="JE516" s="7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5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7"/>
      <c r="EQ517" s="7"/>
      <c r="ER517" s="7"/>
      <c r="ES517" s="88"/>
      <c r="ET517" s="7"/>
      <c r="EU517" s="7"/>
      <c r="EV517" s="7"/>
      <c r="EW517" s="7"/>
      <c r="EX517" s="7"/>
      <c r="EY517" s="7"/>
      <c r="EZ517" s="7"/>
      <c r="FA517" s="7"/>
      <c r="FB517" s="7"/>
      <c r="FC517" s="7"/>
      <c r="FD517" s="7"/>
      <c r="FE517" s="7"/>
      <c r="FF517" s="7"/>
      <c r="FG517" s="7"/>
      <c r="FH517" s="2"/>
      <c r="FI517" s="2"/>
      <c r="FJ517" s="2"/>
      <c r="FK517" s="2"/>
      <c r="FL517" s="2"/>
      <c r="FM517" s="2"/>
      <c r="FN517" s="7"/>
      <c r="FO517" s="7"/>
      <c r="FP517" s="7"/>
      <c r="FQ517" s="88"/>
      <c r="FR517" s="7"/>
      <c r="FS517" s="7"/>
      <c r="FT517" s="7"/>
      <c r="FU517" s="7"/>
      <c r="FV517" s="7"/>
      <c r="FW517" s="7"/>
      <c r="FX517" s="7"/>
      <c r="FY517" s="7"/>
      <c r="FZ517" s="7"/>
      <c r="GA517" s="7"/>
      <c r="GB517" s="7"/>
      <c r="GC517" s="7"/>
      <c r="GD517" s="7"/>
      <c r="GE517" s="7"/>
      <c r="GF517" s="7"/>
      <c r="GG517" s="7"/>
      <c r="GH517" s="7"/>
      <c r="GI517" s="7"/>
      <c r="GJ517" s="7"/>
      <c r="GK517" s="7"/>
      <c r="GL517" s="7"/>
      <c r="GM517" s="7"/>
      <c r="GN517" s="7"/>
      <c r="GO517" s="7"/>
      <c r="GP517" s="7"/>
      <c r="GQ517" s="7"/>
      <c r="GR517" s="7"/>
      <c r="GS517" s="7"/>
      <c r="GT517" s="7"/>
      <c r="GU517" s="7"/>
      <c r="GV517" s="7"/>
      <c r="GW517" s="7"/>
      <c r="GX517" s="7"/>
      <c r="GY517" s="7"/>
      <c r="GZ517" s="7"/>
      <c r="HA517" s="7"/>
      <c r="HB517" s="7"/>
      <c r="HC517" s="7"/>
      <c r="HD517" s="7"/>
      <c r="HE517" s="7"/>
      <c r="HF517" s="7"/>
      <c r="HG517" s="7"/>
      <c r="HH517" s="7"/>
      <c r="HI517" s="7"/>
      <c r="HJ517" s="7"/>
      <c r="HK517" s="7"/>
      <c r="HL517" s="7"/>
      <c r="HM517" s="7"/>
      <c r="HN517" s="7"/>
      <c r="HO517" s="7"/>
      <c r="HP517" s="7"/>
      <c r="HQ517" s="7"/>
      <c r="HR517" s="7"/>
      <c r="HS517" s="7"/>
      <c r="HT517" s="7"/>
      <c r="HU517" s="7"/>
      <c r="HV517" s="7"/>
      <c r="HW517" s="7"/>
      <c r="HX517" s="7"/>
      <c r="HY517" s="7"/>
      <c r="HZ517" s="7"/>
      <c r="IA517" s="7"/>
      <c r="IB517" s="7"/>
      <c r="IC517" s="7"/>
      <c r="ID517" s="7"/>
      <c r="IE517" s="7"/>
      <c r="IF517" s="7"/>
      <c r="IG517" s="7"/>
      <c r="IH517" s="7"/>
      <c r="II517" s="7"/>
      <c r="IJ517" s="7"/>
      <c r="IK517" s="7"/>
      <c r="IL517" s="7"/>
      <c r="IM517" s="7"/>
      <c r="IN517" s="7"/>
      <c r="IO517" s="7"/>
      <c r="IP517" s="7"/>
      <c r="IQ517" s="7"/>
      <c r="IR517" s="7"/>
      <c r="IS517" s="7"/>
      <c r="IT517" s="7"/>
      <c r="IU517" s="7"/>
      <c r="IV517" s="7"/>
      <c r="IW517" s="7"/>
      <c r="IX517" s="7"/>
      <c r="IY517" s="7"/>
      <c r="IZ517" s="7"/>
      <c r="JA517" s="7"/>
      <c r="JB517" s="7"/>
      <c r="JC517" s="7"/>
      <c r="JD517" s="7"/>
      <c r="JE517" s="7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5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7"/>
      <c r="EQ518" s="7"/>
      <c r="ER518" s="7"/>
      <c r="ES518" s="88"/>
      <c r="ET518" s="7"/>
      <c r="EU518" s="7"/>
      <c r="EV518" s="7"/>
      <c r="EW518" s="7"/>
      <c r="EX518" s="7"/>
      <c r="EY518" s="7"/>
      <c r="EZ518" s="7"/>
      <c r="FA518" s="7"/>
      <c r="FB518" s="7"/>
      <c r="FC518" s="7"/>
      <c r="FD518" s="7"/>
      <c r="FE518" s="7"/>
      <c r="FF518" s="7"/>
      <c r="FG518" s="7"/>
      <c r="FH518" s="2"/>
      <c r="FI518" s="2"/>
      <c r="FJ518" s="2"/>
      <c r="FK518" s="2"/>
      <c r="FL518" s="2"/>
      <c r="FM518" s="2"/>
      <c r="FN518" s="7"/>
      <c r="FO518" s="7"/>
      <c r="FP518" s="7"/>
      <c r="FQ518" s="88"/>
      <c r="FR518" s="7"/>
      <c r="FS518" s="7"/>
      <c r="FT518" s="7"/>
      <c r="FU518" s="7"/>
      <c r="FV518" s="7"/>
      <c r="FW518" s="7"/>
      <c r="FX518" s="7"/>
      <c r="FY518" s="7"/>
      <c r="FZ518" s="7"/>
      <c r="GA518" s="7"/>
      <c r="GB518" s="7"/>
      <c r="GC518" s="7"/>
      <c r="GD518" s="7"/>
      <c r="GE518" s="7"/>
      <c r="GF518" s="7"/>
      <c r="GG518" s="7"/>
      <c r="GH518" s="7"/>
      <c r="GI518" s="7"/>
      <c r="GJ518" s="7"/>
      <c r="GK518" s="7"/>
      <c r="GL518" s="7"/>
      <c r="GM518" s="7"/>
      <c r="GN518" s="7"/>
      <c r="GO518" s="7"/>
      <c r="GP518" s="7"/>
      <c r="GQ518" s="7"/>
      <c r="GR518" s="7"/>
      <c r="GS518" s="7"/>
      <c r="GT518" s="7"/>
      <c r="GU518" s="7"/>
      <c r="GV518" s="7"/>
      <c r="GW518" s="7"/>
      <c r="GX518" s="7"/>
      <c r="GY518" s="7"/>
      <c r="GZ518" s="7"/>
      <c r="HA518" s="7"/>
      <c r="HB518" s="7"/>
      <c r="HC518" s="7"/>
      <c r="HD518" s="7"/>
      <c r="HE518" s="7"/>
      <c r="HF518" s="7"/>
      <c r="HG518" s="7"/>
      <c r="HH518" s="7"/>
      <c r="HI518" s="7"/>
      <c r="HJ518" s="7"/>
      <c r="HK518" s="7"/>
      <c r="HL518" s="7"/>
      <c r="HM518" s="7"/>
      <c r="HN518" s="7"/>
      <c r="HO518" s="7"/>
      <c r="HP518" s="7"/>
      <c r="HQ518" s="7"/>
      <c r="HR518" s="7"/>
      <c r="HS518" s="7"/>
      <c r="HT518" s="7"/>
      <c r="HU518" s="7"/>
      <c r="HV518" s="7"/>
      <c r="HW518" s="7"/>
      <c r="HX518" s="7"/>
      <c r="HY518" s="7"/>
      <c r="HZ518" s="7"/>
      <c r="IA518" s="7"/>
      <c r="IB518" s="7"/>
      <c r="IC518" s="7"/>
      <c r="ID518" s="7"/>
      <c r="IE518" s="7"/>
      <c r="IF518" s="7"/>
      <c r="IG518" s="7"/>
      <c r="IH518" s="7"/>
      <c r="II518" s="7"/>
      <c r="IJ518" s="7"/>
      <c r="IK518" s="7"/>
      <c r="IL518" s="7"/>
      <c r="IM518" s="7"/>
      <c r="IN518" s="7"/>
      <c r="IO518" s="7"/>
      <c r="IP518" s="7"/>
      <c r="IQ518" s="7"/>
      <c r="IR518" s="7"/>
      <c r="IS518" s="7"/>
      <c r="IT518" s="7"/>
      <c r="IU518" s="7"/>
      <c r="IV518" s="7"/>
      <c r="IW518" s="7"/>
      <c r="IX518" s="7"/>
      <c r="IY518" s="7"/>
      <c r="IZ518" s="7"/>
      <c r="JA518" s="7"/>
      <c r="JB518" s="7"/>
      <c r="JC518" s="7"/>
      <c r="JD518" s="7"/>
      <c r="JE518" s="7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5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7"/>
      <c r="EQ519" s="7"/>
      <c r="ER519" s="7"/>
      <c r="ES519" s="88"/>
      <c r="ET519" s="7"/>
      <c r="EU519" s="7"/>
      <c r="EV519" s="7"/>
      <c r="EW519" s="7"/>
      <c r="EX519" s="7"/>
      <c r="EY519" s="7"/>
      <c r="EZ519" s="7"/>
      <c r="FA519" s="7"/>
      <c r="FB519" s="7"/>
      <c r="FC519" s="7"/>
      <c r="FD519" s="7"/>
      <c r="FE519" s="7"/>
      <c r="FF519" s="7"/>
      <c r="FG519" s="7"/>
      <c r="FH519" s="2"/>
      <c r="FI519" s="2"/>
      <c r="FJ519" s="2"/>
      <c r="FK519" s="2"/>
      <c r="FL519" s="2"/>
      <c r="FM519" s="2"/>
      <c r="FN519" s="7"/>
      <c r="FO519" s="7"/>
      <c r="FP519" s="7"/>
      <c r="FQ519" s="88"/>
      <c r="FR519" s="7"/>
      <c r="FS519" s="7"/>
      <c r="FT519" s="7"/>
      <c r="FU519" s="7"/>
      <c r="FV519" s="7"/>
      <c r="FW519" s="7"/>
      <c r="FX519" s="7"/>
      <c r="FY519" s="7"/>
      <c r="FZ519" s="7"/>
      <c r="GA519" s="7"/>
      <c r="GB519" s="7"/>
      <c r="GC519" s="7"/>
      <c r="GD519" s="7"/>
      <c r="GE519" s="7"/>
      <c r="GF519" s="7"/>
      <c r="GG519" s="7"/>
      <c r="GH519" s="7"/>
      <c r="GI519" s="7"/>
      <c r="GJ519" s="7"/>
      <c r="GK519" s="7"/>
      <c r="GL519" s="7"/>
      <c r="GM519" s="7"/>
      <c r="GN519" s="7"/>
      <c r="GO519" s="7"/>
      <c r="GP519" s="7"/>
      <c r="GQ519" s="7"/>
      <c r="GR519" s="7"/>
      <c r="GS519" s="7"/>
      <c r="GT519" s="7"/>
      <c r="GU519" s="7"/>
      <c r="GV519" s="7"/>
      <c r="GW519" s="7"/>
      <c r="GX519" s="7"/>
      <c r="GY519" s="7"/>
      <c r="GZ519" s="7"/>
      <c r="HA519" s="7"/>
      <c r="HB519" s="7"/>
      <c r="HC519" s="7"/>
      <c r="HD519" s="7"/>
      <c r="HE519" s="7"/>
      <c r="HF519" s="7"/>
      <c r="HG519" s="7"/>
      <c r="HH519" s="7"/>
      <c r="HI519" s="7"/>
      <c r="HJ519" s="7"/>
      <c r="HK519" s="7"/>
      <c r="HL519" s="7"/>
      <c r="HM519" s="7"/>
      <c r="HN519" s="7"/>
      <c r="HO519" s="7"/>
      <c r="HP519" s="7"/>
      <c r="HQ519" s="7"/>
      <c r="HR519" s="7"/>
      <c r="HS519" s="7"/>
      <c r="HT519" s="7"/>
      <c r="HU519" s="7"/>
      <c r="HV519" s="7"/>
      <c r="HW519" s="7"/>
      <c r="HX519" s="7"/>
      <c r="HY519" s="7"/>
      <c r="HZ519" s="7"/>
      <c r="IA519" s="7"/>
      <c r="IB519" s="7"/>
      <c r="IC519" s="7"/>
      <c r="ID519" s="7"/>
      <c r="IE519" s="7"/>
      <c r="IF519" s="7"/>
      <c r="IG519" s="7"/>
      <c r="IH519" s="7"/>
      <c r="II519" s="7"/>
      <c r="IJ519" s="7"/>
      <c r="IK519" s="7"/>
      <c r="IL519" s="7"/>
      <c r="IM519" s="7"/>
      <c r="IN519" s="7"/>
      <c r="IO519" s="7"/>
      <c r="IP519" s="7"/>
      <c r="IQ519" s="7"/>
      <c r="IR519" s="7"/>
      <c r="IS519" s="7"/>
      <c r="IT519" s="7"/>
      <c r="IU519" s="7"/>
      <c r="IV519" s="7"/>
      <c r="IW519" s="7"/>
      <c r="IX519" s="7"/>
      <c r="IY519" s="7"/>
      <c r="IZ519" s="7"/>
      <c r="JA519" s="7"/>
      <c r="JB519" s="7"/>
      <c r="JC519" s="7"/>
      <c r="JD519" s="7"/>
      <c r="JE519" s="7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5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7"/>
      <c r="EQ520" s="7"/>
      <c r="ER520" s="7"/>
      <c r="ES520" s="88"/>
      <c r="ET520" s="7"/>
      <c r="EU520" s="7"/>
      <c r="EV520" s="7"/>
      <c r="EW520" s="7"/>
      <c r="EX520" s="7"/>
      <c r="EY520" s="7"/>
      <c r="EZ520" s="7"/>
      <c r="FA520" s="7"/>
      <c r="FB520" s="7"/>
      <c r="FC520" s="7"/>
      <c r="FD520" s="7"/>
      <c r="FE520" s="7"/>
      <c r="FF520" s="7"/>
      <c r="FG520" s="7"/>
      <c r="FH520" s="2"/>
      <c r="FI520" s="2"/>
      <c r="FJ520" s="2"/>
      <c r="FK520" s="2"/>
      <c r="FL520" s="2"/>
      <c r="FM520" s="2"/>
      <c r="FN520" s="7"/>
      <c r="FO520" s="7"/>
      <c r="FP520" s="7"/>
      <c r="FQ520" s="88"/>
      <c r="FR520" s="7"/>
      <c r="FS520" s="7"/>
      <c r="FT520" s="7"/>
      <c r="FU520" s="7"/>
      <c r="FV520" s="7"/>
      <c r="FW520" s="7"/>
      <c r="FX520" s="7"/>
      <c r="FY520" s="7"/>
      <c r="FZ520" s="7"/>
      <c r="GA520" s="7"/>
      <c r="GB520" s="7"/>
      <c r="GC520" s="7"/>
      <c r="GD520" s="7"/>
      <c r="GE520" s="7"/>
      <c r="GF520" s="7"/>
      <c r="GG520" s="7"/>
      <c r="GH520" s="7"/>
      <c r="GI520" s="7"/>
      <c r="GJ520" s="7"/>
      <c r="GK520" s="7"/>
      <c r="GL520" s="7"/>
      <c r="GM520" s="7"/>
      <c r="GN520" s="7"/>
      <c r="GO520" s="7"/>
      <c r="GP520" s="7"/>
      <c r="GQ520" s="7"/>
      <c r="GR520" s="7"/>
      <c r="GS520" s="7"/>
      <c r="GT520" s="7"/>
      <c r="GU520" s="7"/>
      <c r="GV520" s="7"/>
      <c r="GW520" s="7"/>
      <c r="GX520" s="7"/>
      <c r="GY520" s="7"/>
      <c r="GZ520" s="7"/>
      <c r="HA520" s="7"/>
      <c r="HB520" s="7"/>
      <c r="HC520" s="7"/>
      <c r="HD520" s="7"/>
      <c r="HE520" s="7"/>
      <c r="HF520" s="7"/>
      <c r="HG520" s="7"/>
      <c r="HH520" s="7"/>
      <c r="HI520" s="7"/>
      <c r="HJ520" s="7"/>
      <c r="HK520" s="7"/>
      <c r="HL520" s="7"/>
      <c r="HM520" s="7"/>
      <c r="HN520" s="7"/>
      <c r="HO520" s="7"/>
      <c r="HP520" s="7"/>
      <c r="HQ520" s="7"/>
      <c r="HR520" s="7"/>
      <c r="HS520" s="7"/>
      <c r="HT520" s="7"/>
      <c r="HU520" s="7"/>
      <c r="HV520" s="7"/>
      <c r="HW520" s="7"/>
      <c r="HX520" s="7"/>
      <c r="HY520" s="7"/>
      <c r="HZ520" s="7"/>
      <c r="IA520" s="7"/>
      <c r="IB520" s="7"/>
      <c r="IC520" s="7"/>
      <c r="ID520" s="7"/>
      <c r="IE520" s="7"/>
      <c r="IF520" s="7"/>
      <c r="IG520" s="7"/>
      <c r="IH520" s="7"/>
      <c r="II520" s="7"/>
      <c r="IJ520" s="7"/>
      <c r="IK520" s="7"/>
      <c r="IL520" s="7"/>
      <c r="IM520" s="7"/>
      <c r="IN520" s="7"/>
      <c r="IO520" s="7"/>
      <c r="IP520" s="7"/>
      <c r="IQ520" s="7"/>
      <c r="IR520" s="7"/>
      <c r="IS520" s="7"/>
      <c r="IT520" s="7"/>
      <c r="IU520" s="7"/>
      <c r="IV520" s="7"/>
      <c r="IW520" s="7"/>
      <c r="IX520" s="7"/>
      <c r="IY520" s="7"/>
      <c r="IZ520" s="7"/>
      <c r="JA520" s="7"/>
      <c r="JB520" s="7"/>
      <c r="JC520" s="7"/>
      <c r="JD520" s="7"/>
      <c r="JE520" s="7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5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7"/>
      <c r="EQ521" s="7"/>
      <c r="ER521" s="7"/>
      <c r="ES521" s="88"/>
      <c r="ET521" s="7"/>
      <c r="EU521" s="7"/>
      <c r="EV521" s="7"/>
      <c r="EW521" s="7"/>
      <c r="EX521" s="7"/>
      <c r="EY521" s="7"/>
      <c r="EZ521" s="7"/>
      <c r="FA521" s="7"/>
      <c r="FB521" s="7"/>
      <c r="FC521" s="7"/>
      <c r="FD521" s="7"/>
      <c r="FE521" s="7"/>
      <c r="FF521" s="7"/>
      <c r="FG521" s="7"/>
      <c r="FH521" s="2"/>
      <c r="FI521" s="2"/>
      <c r="FJ521" s="2"/>
      <c r="FK521" s="2"/>
      <c r="FL521" s="2"/>
      <c r="FM521" s="2"/>
      <c r="FN521" s="7"/>
      <c r="FO521" s="7"/>
      <c r="FP521" s="7"/>
      <c r="FQ521" s="88"/>
      <c r="FR521" s="7"/>
      <c r="FS521" s="7"/>
      <c r="FT521" s="7"/>
      <c r="FU521" s="7"/>
      <c r="FV521" s="7"/>
      <c r="FW521" s="7"/>
      <c r="FX521" s="7"/>
      <c r="FY521" s="7"/>
      <c r="FZ521" s="7"/>
      <c r="GA521" s="7"/>
      <c r="GB521" s="7"/>
      <c r="GC521" s="7"/>
      <c r="GD521" s="7"/>
      <c r="GE521" s="7"/>
      <c r="GF521" s="7"/>
      <c r="GG521" s="7"/>
      <c r="GH521" s="7"/>
      <c r="GI521" s="7"/>
      <c r="GJ521" s="7"/>
      <c r="GK521" s="7"/>
      <c r="GL521" s="7"/>
      <c r="GM521" s="7"/>
      <c r="GN521" s="7"/>
      <c r="GO521" s="7"/>
      <c r="GP521" s="7"/>
      <c r="GQ521" s="7"/>
      <c r="GR521" s="7"/>
      <c r="GS521" s="7"/>
      <c r="GT521" s="7"/>
      <c r="GU521" s="7"/>
      <c r="GV521" s="7"/>
      <c r="GW521" s="7"/>
      <c r="GX521" s="7"/>
      <c r="GY521" s="7"/>
      <c r="GZ521" s="7"/>
      <c r="HA521" s="7"/>
      <c r="HB521" s="7"/>
      <c r="HC521" s="7"/>
      <c r="HD521" s="7"/>
      <c r="HE521" s="7"/>
      <c r="HF521" s="7"/>
      <c r="HG521" s="7"/>
      <c r="HH521" s="7"/>
      <c r="HI521" s="7"/>
      <c r="HJ521" s="7"/>
      <c r="HK521" s="7"/>
      <c r="HL521" s="7"/>
      <c r="HM521" s="7"/>
      <c r="HN521" s="7"/>
      <c r="HO521" s="7"/>
      <c r="HP521" s="7"/>
      <c r="HQ521" s="7"/>
      <c r="HR521" s="7"/>
      <c r="HS521" s="7"/>
      <c r="HT521" s="7"/>
      <c r="HU521" s="7"/>
      <c r="HV521" s="7"/>
      <c r="HW521" s="7"/>
      <c r="HX521" s="7"/>
      <c r="HY521" s="7"/>
      <c r="HZ521" s="7"/>
      <c r="IA521" s="7"/>
      <c r="IB521" s="7"/>
      <c r="IC521" s="7"/>
      <c r="ID521" s="7"/>
      <c r="IE521" s="7"/>
      <c r="IF521" s="7"/>
      <c r="IG521" s="7"/>
      <c r="IH521" s="7"/>
      <c r="II521" s="7"/>
      <c r="IJ521" s="7"/>
      <c r="IK521" s="7"/>
      <c r="IL521" s="7"/>
      <c r="IM521" s="7"/>
      <c r="IN521" s="7"/>
      <c r="IO521" s="7"/>
      <c r="IP521" s="7"/>
      <c r="IQ521" s="7"/>
      <c r="IR521" s="7"/>
      <c r="IS521" s="7"/>
      <c r="IT521" s="7"/>
      <c r="IU521" s="7"/>
      <c r="IV521" s="7"/>
      <c r="IW521" s="7"/>
      <c r="IX521" s="7"/>
      <c r="IY521" s="7"/>
      <c r="IZ521" s="7"/>
      <c r="JA521" s="7"/>
      <c r="JB521" s="7"/>
      <c r="JC521" s="7"/>
      <c r="JD521" s="7"/>
      <c r="JE521" s="7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5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7"/>
      <c r="EQ522" s="7"/>
      <c r="ER522" s="7"/>
      <c r="ES522" s="88"/>
      <c r="ET522" s="7"/>
      <c r="EU522" s="7"/>
      <c r="EV522" s="7"/>
      <c r="EW522" s="7"/>
      <c r="EX522" s="7"/>
      <c r="EY522" s="7"/>
      <c r="EZ522" s="7"/>
      <c r="FA522" s="7"/>
      <c r="FB522" s="7"/>
      <c r="FC522" s="7"/>
      <c r="FD522" s="7"/>
      <c r="FE522" s="7"/>
      <c r="FF522" s="7"/>
      <c r="FG522" s="7"/>
      <c r="FH522" s="2"/>
      <c r="FI522" s="2"/>
      <c r="FJ522" s="2"/>
      <c r="FK522" s="2"/>
      <c r="FL522" s="2"/>
      <c r="FM522" s="2"/>
      <c r="FN522" s="7"/>
      <c r="FO522" s="7"/>
      <c r="FP522" s="7"/>
      <c r="FQ522" s="88"/>
      <c r="FR522" s="7"/>
      <c r="FS522" s="7"/>
      <c r="FT522" s="7"/>
      <c r="FU522" s="7"/>
      <c r="FV522" s="7"/>
      <c r="FW522" s="7"/>
      <c r="FX522" s="7"/>
      <c r="FY522" s="7"/>
      <c r="FZ522" s="7"/>
      <c r="GA522" s="7"/>
      <c r="GB522" s="7"/>
      <c r="GC522" s="7"/>
      <c r="GD522" s="7"/>
      <c r="GE522" s="7"/>
      <c r="GF522" s="7"/>
      <c r="GG522" s="7"/>
      <c r="GH522" s="7"/>
      <c r="GI522" s="7"/>
      <c r="GJ522" s="7"/>
      <c r="GK522" s="7"/>
      <c r="GL522" s="7"/>
      <c r="GM522" s="7"/>
      <c r="GN522" s="7"/>
      <c r="GO522" s="7"/>
      <c r="GP522" s="7"/>
      <c r="GQ522" s="7"/>
      <c r="GR522" s="7"/>
      <c r="GS522" s="7"/>
      <c r="GT522" s="7"/>
      <c r="GU522" s="7"/>
      <c r="GV522" s="7"/>
      <c r="GW522" s="7"/>
      <c r="GX522" s="7"/>
      <c r="GY522" s="7"/>
      <c r="GZ522" s="7"/>
      <c r="HA522" s="7"/>
      <c r="HB522" s="7"/>
      <c r="HC522" s="7"/>
      <c r="HD522" s="7"/>
      <c r="HE522" s="7"/>
      <c r="HF522" s="7"/>
      <c r="HG522" s="7"/>
      <c r="HH522" s="7"/>
      <c r="HI522" s="7"/>
      <c r="HJ522" s="7"/>
      <c r="HK522" s="7"/>
      <c r="HL522" s="7"/>
      <c r="HM522" s="7"/>
      <c r="HN522" s="7"/>
      <c r="HO522" s="7"/>
      <c r="HP522" s="7"/>
      <c r="HQ522" s="7"/>
      <c r="HR522" s="7"/>
      <c r="HS522" s="7"/>
      <c r="HT522" s="7"/>
      <c r="HU522" s="7"/>
      <c r="HV522" s="7"/>
      <c r="HW522" s="7"/>
      <c r="HX522" s="7"/>
      <c r="HY522" s="7"/>
      <c r="HZ522" s="7"/>
      <c r="IA522" s="7"/>
      <c r="IB522" s="7"/>
      <c r="IC522" s="7"/>
      <c r="ID522" s="7"/>
      <c r="IE522" s="7"/>
      <c r="IF522" s="7"/>
      <c r="IG522" s="7"/>
      <c r="IH522" s="7"/>
      <c r="II522" s="7"/>
      <c r="IJ522" s="7"/>
      <c r="IK522" s="7"/>
      <c r="IL522" s="7"/>
      <c r="IM522" s="7"/>
      <c r="IN522" s="7"/>
      <c r="IO522" s="7"/>
      <c r="IP522" s="7"/>
      <c r="IQ522" s="7"/>
      <c r="IR522" s="7"/>
      <c r="IS522" s="7"/>
      <c r="IT522" s="7"/>
      <c r="IU522" s="7"/>
      <c r="IV522" s="7"/>
      <c r="IW522" s="7"/>
      <c r="IX522" s="7"/>
      <c r="IY522" s="7"/>
      <c r="IZ522" s="7"/>
      <c r="JA522" s="7"/>
      <c r="JB522" s="7"/>
      <c r="JC522" s="7"/>
      <c r="JD522" s="7"/>
      <c r="JE522" s="7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5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7"/>
      <c r="EQ523" s="7"/>
      <c r="ER523" s="7"/>
      <c r="ES523" s="88"/>
      <c r="ET523" s="7"/>
      <c r="EU523" s="7"/>
      <c r="EV523" s="7"/>
      <c r="EW523" s="7"/>
      <c r="EX523" s="7"/>
      <c r="EY523" s="7"/>
      <c r="EZ523" s="7"/>
      <c r="FA523" s="7"/>
      <c r="FB523" s="7"/>
      <c r="FC523" s="7"/>
      <c r="FD523" s="7"/>
      <c r="FE523" s="7"/>
      <c r="FF523" s="7"/>
      <c r="FG523" s="7"/>
      <c r="FH523" s="2"/>
      <c r="FI523" s="2"/>
      <c r="FJ523" s="2"/>
      <c r="FK523" s="2"/>
      <c r="FL523" s="2"/>
      <c r="FM523" s="2"/>
      <c r="FN523" s="7"/>
      <c r="FO523" s="7"/>
      <c r="FP523" s="7"/>
      <c r="FQ523" s="88"/>
      <c r="FR523" s="7"/>
      <c r="FS523" s="7"/>
      <c r="FT523" s="7"/>
      <c r="FU523" s="7"/>
      <c r="FV523" s="7"/>
      <c r="FW523" s="7"/>
      <c r="FX523" s="7"/>
      <c r="FY523" s="7"/>
      <c r="FZ523" s="7"/>
      <c r="GA523" s="7"/>
      <c r="GB523" s="7"/>
      <c r="GC523" s="7"/>
      <c r="GD523" s="7"/>
      <c r="GE523" s="7"/>
      <c r="GF523" s="7"/>
      <c r="GG523" s="7"/>
      <c r="GH523" s="7"/>
      <c r="GI523" s="7"/>
      <c r="GJ523" s="7"/>
      <c r="GK523" s="7"/>
      <c r="GL523" s="7"/>
      <c r="GM523" s="7"/>
      <c r="GN523" s="7"/>
      <c r="GO523" s="7"/>
      <c r="GP523" s="7"/>
      <c r="GQ523" s="7"/>
      <c r="GR523" s="7"/>
      <c r="GS523" s="7"/>
      <c r="GT523" s="7"/>
      <c r="GU523" s="7"/>
      <c r="GV523" s="7"/>
      <c r="GW523" s="7"/>
      <c r="GX523" s="7"/>
      <c r="GY523" s="7"/>
      <c r="GZ523" s="7"/>
      <c r="HA523" s="7"/>
      <c r="HB523" s="7"/>
      <c r="HC523" s="7"/>
      <c r="HD523" s="7"/>
      <c r="HE523" s="7"/>
      <c r="HF523" s="7"/>
      <c r="HG523" s="7"/>
      <c r="HH523" s="7"/>
      <c r="HI523" s="7"/>
      <c r="HJ523" s="7"/>
      <c r="HK523" s="7"/>
      <c r="HL523" s="7"/>
      <c r="HM523" s="7"/>
      <c r="HN523" s="7"/>
      <c r="HO523" s="7"/>
      <c r="HP523" s="7"/>
      <c r="HQ523" s="7"/>
      <c r="HR523" s="7"/>
      <c r="HS523" s="7"/>
      <c r="HT523" s="7"/>
      <c r="HU523" s="7"/>
      <c r="HV523" s="7"/>
      <c r="HW523" s="7"/>
      <c r="HX523" s="7"/>
      <c r="HY523" s="7"/>
      <c r="HZ523" s="7"/>
      <c r="IA523" s="7"/>
      <c r="IB523" s="7"/>
      <c r="IC523" s="7"/>
      <c r="ID523" s="7"/>
      <c r="IE523" s="7"/>
      <c r="IF523" s="7"/>
      <c r="IG523" s="7"/>
      <c r="IH523" s="7"/>
      <c r="II523" s="7"/>
      <c r="IJ523" s="7"/>
      <c r="IK523" s="7"/>
      <c r="IL523" s="7"/>
      <c r="IM523" s="7"/>
      <c r="IN523" s="7"/>
      <c r="IO523" s="7"/>
      <c r="IP523" s="7"/>
      <c r="IQ523" s="7"/>
      <c r="IR523" s="7"/>
      <c r="IS523" s="7"/>
      <c r="IT523" s="7"/>
      <c r="IU523" s="7"/>
      <c r="IV523" s="7"/>
      <c r="IW523" s="7"/>
      <c r="IX523" s="7"/>
      <c r="IY523" s="7"/>
      <c r="IZ523" s="7"/>
      <c r="JA523" s="7"/>
      <c r="JB523" s="7"/>
      <c r="JC523" s="7"/>
      <c r="JD523" s="7"/>
      <c r="JE523" s="7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5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7"/>
      <c r="EQ524" s="7"/>
      <c r="ER524" s="7"/>
      <c r="ES524" s="88"/>
      <c r="ET524" s="7"/>
      <c r="EU524" s="7"/>
      <c r="EV524" s="7"/>
      <c r="EW524" s="7"/>
      <c r="EX524" s="7"/>
      <c r="EY524" s="7"/>
      <c r="EZ524" s="7"/>
      <c r="FA524" s="7"/>
      <c r="FB524" s="7"/>
      <c r="FC524" s="7"/>
      <c r="FD524" s="7"/>
      <c r="FE524" s="7"/>
      <c r="FF524" s="7"/>
      <c r="FG524" s="7"/>
      <c r="FH524" s="2"/>
      <c r="FI524" s="2"/>
      <c r="FJ524" s="2"/>
      <c r="FK524" s="2"/>
      <c r="FL524" s="2"/>
      <c r="FM524" s="2"/>
      <c r="FN524" s="7"/>
      <c r="FO524" s="7"/>
      <c r="FP524" s="7"/>
      <c r="FQ524" s="88"/>
      <c r="FR524" s="7"/>
      <c r="FS524" s="7"/>
      <c r="FT524" s="7"/>
      <c r="FU524" s="7"/>
      <c r="FV524" s="7"/>
      <c r="FW524" s="7"/>
      <c r="FX524" s="7"/>
      <c r="FY524" s="7"/>
      <c r="FZ524" s="7"/>
      <c r="GA524" s="7"/>
      <c r="GB524" s="7"/>
      <c r="GC524" s="7"/>
      <c r="GD524" s="7"/>
      <c r="GE524" s="7"/>
      <c r="GF524" s="7"/>
      <c r="GG524" s="7"/>
      <c r="GH524" s="7"/>
      <c r="GI524" s="7"/>
      <c r="GJ524" s="7"/>
      <c r="GK524" s="7"/>
      <c r="GL524" s="7"/>
      <c r="GM524" s="7"/>
      <c r="GN524" s="7"/>
      <c r="GO524" s="7"/>
      <c r="GP524" s="7"/>
      <c r="GQ524" s="7"/>
      <c r="GR524" s="7"/>
      <c r="GS524" s="7"/>
      <c r="GT524" s="7"/>
      <c r="GU524" s="7"/>
      <c r="GV524" s="7"/>
      <c r="GW524" s="7"/>
      <c r="GX524" s="7"/>
      <c r="GY524" s="7"/>
      <c r="GZ524" s="7"/>
      <c r="HA524" s="7"/>
      <c r="HB524" s="7"/>
      <c r="HC524" s="7"/>
      <c r="HD524" s="7"/>
      <c r="HE524" s="7"/>
      <c r="HF524" s="7"/>
      <c r="HG524" s="7"/>
      <c r="HH524" s="7"/>
      <c r="HI524" s="7"/>
      <c r="HJ524" s="7"/>
      <c r="HK524" s="7"/>
      <c r="HL524" s="7"/>
      <c r="HM524" s="7"/>
      <c r="HN524" s="7"/>
      <c r="HO524" s="7"/>
      <c r="HP524" s="7"/>
      <c r="HQ524" s="7"/>
      <c r="HR524" s="7"/>
      <c r="HS524" s="7"/>
      <c r="HT524" s="7"/>
      <c r="HU524" s="7"/>
      <c r="HV524" s="7"/>
      <c r="HW524" s="7"/>
      <c r="HX524" s="7"/>
      <c r="HY524" s="7"/>
      <c r="HZ524" s="7"/>
      <c r="IA524" s="7"/>
      <c r="IB524" s="7"/>
      <c r="IC524" s="7"/>
      <c r="ID524" s="7"/>
      <c r="IE524" s="7"/>
      <c r="IF524" s="7"/>
      <c r="IG524" s="7"/>
      <c r="IH524" s="7"/>
      <c r="II524" s="7"/>
      <c r="IJ524" s="7"/>
      <c r="IK524" s="7"/>
      <c r="IL524" s="7"/>
      <c r="IM524" s="7"/>
      <c r="IN524" s="7"/>
      <c r="IO524" s="7"/>
      <c r="IP524" s="7"/>
      <c r="IQ524" s="7"/>
      <c r="IR524" s="7"/>
      <c r="IS524" s="7"/>
      <c r="IT524" s="7"/>
      <c r="IU524" s="7"/>
      <c r="IV524" s="7"/>
      <c r="IW524" s="7"/>
      <c r="IX524" s="7"/>
      <c r="IY524" s="7"/>
      <c r="IZ524" s="7"/>
      <c r="JA524" s="7"/>
      <c r="JB524" s="7"/>
      <c r="JC524" s="7"/>
      <c r="JD524" s="7"/>
      <c r="JE524" s="7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5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7"/>
      <c r="EQ525" s="7"/>
      <c r="ER525" s="7"/>
      <c r="ES525" s="88"/>
      <c r="ET525" s="7"/>
      <c r="EU525" s="7"/>
      <c r="EV525" s="7"/>
      <c r="EW525" s="7"/>
      <c r="EX525" s="7"/>
      <c r="EY525" s="7"/>
      <c r="EZ525" s="7"/>
      <c r="FA525" s="7"/>
      <c r="FB525" s="7"/>
      <c r="FC525" s="7"/>
      <c r="FD525" s="7"/>
      <c r="FE525" s="7"/>
      <c r="FF525" s="7"/>
      <c r="FG525" s="7"/>
      <c r="FH525" s="2"/>
      <c r="FI525" s="2"/>
      <c r="FJ525" s="2"/>
      <c r="FK525" s="2"/>
      <c r="FL525" s="2"/>
      <c r="FM525" s="2"/>
      <c r="FN525" s="7"/>
      <c r="FO525" s="7"/>
      <c r="FP525" s="7"/>
      <c r="FQ525" s="88"/>
      <c r="FR525" s="7"/>
      <c r="FS525" s="7"/>
      <c r="FT525" s="7"/>
      <c r="FU525" s="7"/>
      <c r="FV525" s="7"/>
      <c r="FW525" s="7"/>
      <c r="FX525" s="7"/>
      <c r="FY525" s="7"/>
      <c r="FZ525" s="7"/>
      <c r="GA525" s="7"/>
      <c r="GB525" s="7"/>
      <c r="GC525" s="7"/>
      <c r="GD525" s="7"/>
      <c r="GE525" s="7"/>
      <c r="GF525" s="7"/>
      <c r="GG525" s="7"/>
      <c r="GH525" s="7"/>
      <c r="GI525" s="7"/>
      <c r="GJ525" s="7"/>
      <c r="GK525" s="7"/>
      <c r="GL525" s="7"/>
      <c r="GM525" s="7"/>
      <c r="GN525" s="7"/>
      <c r="GO525" s="7"/>
      <c r="GP525" s="7"/>
      <c r="GQ525" s="7"/>
      <c r="GR525" s="7"/>
      <c r="GS525" s="7"/>
      <c r="GT525" s="7"/>
      <c r="GU525" s="7"/>
      <c r="GV525" s="7"/>
      <c r="GW525" s="7"/>
      <c r="GX525" s="7"/>
      <c r="GY525" s="7"/>
      <c r="GZ525" s="7"/>
      <c r="HA525" s="7"/>
      <c r="HB525" s="7"/>
      <c r="HC525" s="7"/>
      <c r="HD525" s="7"/>
      <c r="HE525" s="7"/>
      <c r="HF525" s="7"/>
      <c r="HG525" s="7"/>
      <c r="HH525" s="7"/>
      <c r="HI525" s="7"/>
      <c r="HJ525" s="7"/>
      <c r="HK525" s="7"/>
      <c r="HL525" s="7"/>
      <c r="HM525" s="7"/>
      <c r="HN525" s="7"/>
      <c r="HO525" s="7"/>
      <c r="HP525" s="7"/>
      <c r="HQ525" s="7"/>
      <c r="HR525" s="7"/>
      <c r="HS525" s="7"/>
      <c r="HT525" s="7"/>
      <c r="HU525" s="7"/>
      <c r="HV525" s="7"/>
      <c r="HW525" s="7"/>
      <c r="HX525" s="7"/>
      <c r="HY525" s="7"/>
      <c r="HZ525" s="7"/>
      <c r="IA525" s="7"/>
      <c r="IB525" s="7"/>
      <c r="IC525" s="7"/>
      <c r="ID525" s="7"/>
      <c r="IE525" s="7"/>
      <c r="IF525" s="7"/>
      <c r="IG525" s="7"/>
      <c r="IH525" s="7"/>
      <c r="II525" s="7"/>
      <c r="IJ525" s="7"/>
      <c r="IK525" s="7"/>
      <c r="IL525" s="7"/>
      <c r="IM525" s="7"/>
      <c r="IN525" s="7"/>
      <c r="IO525" s="7"/>
      <c r="IP525" s="7"/>
      <c r="IQ525" s="7"/>
      <c r="IR525" s="7"/>
      <c r="IS525" s="7"/>
      <c r="IT525" s="7"/>
      <c r="IU525" s="7"/>
      <c r="IV525" s="7"/>
      <c r="IW525" s="7"/>
      <c r="IX525" s="7"/>
      <c r="IY525" s="7"/>
      <c r="IZ525" s="7"/>
      <c r="JA525" s="7"/>
      <c r="JB525" s="7"/>
      <c r="JC525" s="7"/>
      <c r="JD525" s="7"/>
      <c r="JE525" s="7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5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7"/>
      <c r="EQ526" s="7"/>
      <c r="ER526" s="7"/>
      <c r="ES526" s="88"/>
      <c r="ET526" s="7"/>
      <c r="EU526" s="7"/>
      <c r="EV526" s="7"/>
      <c r="EW526" s="7"/>
      <c r="EX526" s="7"/>
      <c r="EY526" s="7"/>
      <c r="EZ526" s="7"/>
      <c r="FA526" s="7"/>
      <c r="FB526" s="7"/>
      <c r="FC526" s="7"/>
      <c r="FD526" s="7"/>
      <c r="FE526" s="7"/>
      <c r="FF526" s="7"/>
      <c r="FG526" s="7"/>
      <c r="FH526" s="2"/>
      <c r="FI526" s="2"/>
      <c r="FJ526" s="2"/>
      <c r="FK526" s="2"/>
      <c r="FL526" s="2"/>
      <c r="FM526" s="2"/>
      <c r="FN526" s="7"/>
      <c r="FO526" s="7"/>
      <c r="FP526" s="7"/>
      <c r="FQ526" s="88"/>
      <c r="FR526" s="7"/>
      <c r="FS526" s="7"/>
      <c r="FT526" s="7"/>
      <c r="FU526" s="7"/>
      <c r="FV526" s="7"/>
      <c r="FW526" s="7"/>
      <c r="FX526" s="7"/>
      <c r="FY526" s="7"/>
      <c r="FZ526" s="7"/>
      <c r="GA526" s="7"/>
      <c r="GB526" s="7"/>
      <c r="GC526" s="7"/>
      <c r="GD526" s="7"/>
      <c r="GE526" s="7"/>
      <c r="GF526" s="7"/>
      <c r="GG526" s="7"/>
      <c r="GH526" s="7"/>
      <c r="GI526" s="7"/>
      <c r="GJ526" s="7"/>
      <c r="GK526" s="7"/>
      <c r="GL526" s="7"/>
      <c r="GM526" s="7"/>
      <c r="GN526" s="7"/>
      <c r="GO526" s="7"/>
      <c r="GP526" s="7"/>
      <c r="GQ526" s="7"/>
      <c r="GR526" s="7"/>
      <c r="GS526" s="7"/>
      <c r="GT526" s="7"/>
      <c r="GU526" s="7"/>
      <c r="GV526" s="7"/>
      <c r="GW526" s="7"/>
      <c r="GX526" s="7"/>
      <c r="GY526" s="7"/>
      <c r="GZ526" s="7"/>
      <c r="HA526" s="7"/>
      <c r="HB526" s="7"/>
      <c r="HC526" s="7"/>
      <c r="HD526" s="7"/>
      <c r="HE526" s="7"/>
      <c r="HF526" s="7"/>
      <c r="HG526" s="7"/>
      <c r="HH526" s="7"/>
      <c r="HI526" s="7"/>
      <c r="HJ526" s="7"/>
      <c r="HK526" s="7"/>
      <c r="HL526" s="7"/>
      <c r="HM526" s="7"/>
      <c r="HN526" s="7"/>
      <c r="HO526" s="7"/>
      <c r="HP526" s="7"/>
      <c r="HQ526" s="7"/>
      <c r="HR526" s="7"/>
      <c r="HS526" s="7"/>
      <c r="HT526" s="7"/>
      <c r="HU526" s="7"/>
      <c r="HV526" s="7"/>
      <c r="HW526" s="7"/>
      <c r="HX526" s="7"/>
      <c r="HY526" s="7"/>
      <c r="HZ526" s="7"/>
      <c r="IA526" s="7"/>
      <c r="IB526" s="7"/>
      <c r="IC526" s="7"/>
      <c r="ID526" s="7"/>
      <c r="IE526" s="7"/>
      <c r="IF526" s="7"/>
      <c r="IG526" s="7"/>
      <c r="IH526" s="7"/>
      <c r="II526" s="7"/>
      <c r="IJ526" s="7"/>
      <c r="IK526" s="7"/>
      <c r="IL526" s="7"/>
      <c r="IM526" s="7"/>
      <c r="IN526" s="7"/>
      <c r="IO526" s="7"/>
      <c r="IP526" s="7"/>
      <c r="IQ526" s="7"/>
      <c r="IR526" s="7"/>
      <c r="IS526" s="7"/>
      <c r="IT526" s="7"/>
      <c r="IU526" s="7"/>
      <c r="IV526" s="7"/>
      <c r="IW526" s="7"/>
      <c r="IX526" s="7"/>
      <c r="IY526" s="7"/>
      <c r="IZ526" s="7"/>
      <c r="JA526" s="7"/>
      <c r="JB526" s="7"/>
      <c r="JC526" s="7"/>
      <c r="JD526" s="7"/>
      <c r="JE526" s="7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5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7"/>
      <c r="EQ527" s="7"/>
      <c r="ER527" s="7"/>
      <c r="ES527" s="88"/>
      <c r="ET527" s="7"/>
      <c r="EU527" s="7"/>
      <c r="EV527" s="7"/>
      <c r="EW527" s="7"/>
      <c r="EX527" s="7"/>
      <c r="EY527" s="7"/>
      <c r="EZ527" s="7"/>
      <c r="FA527" s="7"/>
      <c r="FB527" s="7"/>
      <c r="FC527" s="7"/>
      <c r="FD527" s="7"/>
      <c r="FE527" s="7"/>
      <c r="FF527" s="7"/>
      <c r="FG527" s="7"/>
      <c r="FH527" s="2"/>
      <c r="FI527" s="2"/>
      <c r="FJ527" s="2"/>
      <c r="FK527" s="2"/>
      <c r="FL527" s="2"/>
      <c r="FM527" s="2"/>
      <c r="FN527" s="7"/>
      <c r="FO527" s="7"/>
      <c r="FP527" s="7"/>
      <c r="FQ527" s="88"/>
      <c r="FR527" s="7"/>
      <c r="FS527" s="7"/>
      <c r="FT527" s="7"/>
      <c r="FU527" s="7"/>
      <c r="FV527" s="7"/>
      <c r="FW527" s="7"/>
      <c r="FX527" s="7"/>
      <c r="FY527" s="7"/>
      <c r="FZ527" s="7"/>
      <c r="GA527" s="7"/>
      <c r="GB527" s="7"/>
      <c r="GC527" s="7"/>
      <c r="GD527" s="7"/>
      <c r="GE527" s="7"/>
      <c r="GF527" s="7"/>
      <c r="GG527" s="7"/>
      <c r="GH527" s="7"/>
      <c r="GI527" s="7"/>
      <c r="GJ527" s="7"/>
      <c r="GK527" s="7"/>
      <c r="GL527" s="7"/>
      <c r="GM527" s="7"/>
      <c r="GN527" s="7"/>
      <c r="GO527" s="7"/>
      <c r="GP527" s="7"/>
      <c r="GQ527" s="7"/>
      <c r="GR527" s="7"/>
      <c r="GS527" s="7"/>
      <c r="GT527" s="7"/>
      <c r="GU527" s="7"/>
      <c r="GV527" s="7"/>
      <c r="GW527" s="7"/>
      <c r="GX527" s="7"/>
      <c r="GY527" s="7"/>
      <c r="GZ527" s="7"/>
      <c r="HA527" s="7"/>
      <c r="HB527" s="7"/>
      <c r="HC527" s="7"/>
      <c r="HD527" s="7"/>
      <c r="HE527" s="7"/>
      <c r="HF527" s="7"/>
      <c r="HG527" s="7"/>
      <c r="HH527" s="7"/>
      <c r="HI527" s="7"/>
      <c r="HJ527" s="7"/>
      <c r="HK527" s="7"/>
      <c r="HL527" s="7"/>
      <c r="HM527" s="7"/>
      <c r="HN527" s="7"/>
      <c r="HO527" s="7"/>
      <c r="HP527" s="7"/>
      <c r="HQ527" s="7"/>
      <c r="HR527" s="7"/>
      <c r="HS527" s="7"/>
      <c r="HT527" s="7"/>
      <c r="HU527" s="7"/>
      <c r="HV527" s="7"/>
      <c r="HW527" s="7"/>
      <c r="HX527" s="7"/>
      <c r="HY527" s="7"/>
      <c r="HZ527" s="7"/>
      <c r="IA527" s="7"/>
      <c r="IB527" s="7"/>
      <c r="IC527" s="7"/>
      <c r="ID527" s="7"/>
      <c r="IE527" s="7"/>
      <c r="IF527" s="7"/>
      <c r="IG527" s="7"/>
      <c r="IH527" s="7"/>
      <c r="II527" s="7"/>
      <c r="IJ527" s="7"/>
      <c r="IK527" s="7"/>
      <c r="IL527" s="7"/>
      <c r="IM527" s="7"/>
      <c r="IN527" s="7"/>
      <c r="IO527" s="7"/>
      <c r="IP527" s="7"/>
      <c r="IQ527" s="7"/>
      <c r="IR527" s="7"/>
      <c r="IS527" s="7"/>
      <c r="IT527" s="7"/>
      <c r="IU527" s="7"/>
      <c r="IV527" s="7"/>
      <c r="IW527" s="7"/>
      <c r="IX527" s="7"/>
      <c r="IY527" s="7"/>
      <c r="IZ527" s="7"/>
      <c r="JA527" s="7"/>
      <c r="JB527" s="7"/>
      <c r="JC527" s="7"/>
      <c r="JD527" s="7"/>
      <c r="JE527" s="7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5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7"/>
      <c r="EQ528" s="7"/>
      <c r="ER528" s="7"/>
      <c r="ES528" s="88"/>
      <c r="ET528" s="7"/>
      <c r="EU528" s="7"/>
      <c r="EV528" s="7"/>
      <c r="EW528" s="7"/>
      <c r="EX528" s="7"/>
      <c r="EY528" s="7"/>
      <c r="EZ528" s="7"/>
      <c r="FA528" s="7"/>
      <c r="FB528" s="7"/>
      <c r="FC528" s="7"/>
      <c r="FD528" s="7"/>
      <c r="FE528" s="7"/>
      <c r="FF528" s="7"/>
      <c r="FG528" s="7"/>
      <c r="FH528" s="2"/>
      <c r="FI528" s="2"/>
      <c r="FJ528" s="2"/>
      <c r="FK528" s="2"/>
      <c r="FL528" s="2"/>
      <c r="FM528" s="2"/>
      <c r="FN528" s="7"/>
      <c r="FO528" s="7"/>
      <c r="FP528" s="7"/>
      <c r="FQ528" s="88"/>
      <c r="FR528" s="7"/>
      <c r="FS528" s="7"/>
      <c r="FT528" s="7"/>
      <c r="FU528" s="7"/>
      <c r="FV528" s="7"/>
      <c r="FW528" s="7"/>
      <c r="FX528" s="7"/>
      <c r="FY528" s="7"/>
      <c r="FZ528" s="7"/>
      <c r="GA528" s="7"/>
      <c r="GB528" s="7"/>
      <c r="GC528" s="7"/>
      <c r="GD528" s="7"/>
      <c r="GE528" s="7"/>
      <c r="GF528" s="7"/>
      <c r="GG528" s="7"/>
      <c r="GH528" s="7"/>
      <c r="GI528" s="7"/>
      <c r="GJ528" s="7"/>
      <c r="GK528" s="7"/>
      <c r="GL528" s="7"/>
      <c r="GM528" s="7"/>
      <c r="GN528" s="7"/>
      <c r="GO528" s="7"/>
      <c r="GP528" s="7"/>
      <c r="GQ528" s="7"/>
      <c r="GR528" s="7"/>
      <c r="GS528" s="7"/>
      <c r="GT528" s="7"/>
      <c r="GU528" s="7"/>
      <c r="GV528" s="7"/>
      <c r="GW528" s="7"/>
      <c r="GX528" s="7"/>
      <c r="GY528" s="7"/>
      <c r="GZ528" s="7"/>
      <c r="HA528" s="7"/>
      <c r="HB528" s="7"/>
      <c r="HC528" s="7"/>
      <c r="HD528" s="7"/>
      <c r="HE528" s="7"/>
      <c r="HF528" s="7"/>
      <c r="HG528" s="7"/>
      <c r="HH528" s="7"/>
      <c r="HI528" s="7"/>
      <c r="HJ528" s="7"/>
      <c r="HK528" s="7"/>
      <c r="HL528" s="7"/>
      <c r="HM528" s="7"/>
      <c r="HN528" s="7"/>
      <c r="HO528" s="7"/>
      <c r="HP528" s="7"/>
      <c r="HQ528" s="7"/>
      <c r="HR528" s="7"/>
      <c r="HS528" s="7"/>
      <c r="HT528" s="7"/>
      <c r="HU528" s="7"/>
      <c r="HV528" s="7"/>
      <c r="HW528" s="7"/>
      <c r="HX528" s="7"/>
      <c r="HY528" s="7"/>
      <c r="HZ528" s="7"/>
      <c r="IA528" s="7"/>
      <c r="IB528" s="7"/>
      <c r="IC528" s="7"/>
      <c r="ID528" s="7"/>
      <c r="IE528" s="7"/>
      <c r="IF528" s="7"/>
      <c r="IG528" s="7"/>
      <c r="IH528" s="7"/>
      <c r="II528" s="7"/>
      <c r="IJ528" s="7"/>
      <c r="IK528" s="7"/>
      <c r="IL528" s="7"/>
      <c r="IM528" s="7"/>
      <c r="IN528" s="7"/>
      <c r="IO528" s="7"/>
      <c r="IP528" s="7"/>
      <c r="IQ528" s="7"/>
      <c r="IR528" s="7"/>
      <c r="IS528" s="7"/>
      <c r="IT528" s="7"/>
      <c r="IU528" s="7"/>
      <c r="IV528" s="7"/>
      <c r="IW528" s="7"/>
      <c r="IX528" s="7"/>
      <c r="IY528" s="7"/>
      <c r="IZ528" s="7"/>
      <c r="JA528" s="7"/>
      <c r="JB528" s="7"/>
      <c r="JC528" s="7"/>
      <c r="JD528" s="7"/>
      <c r="JE528" s="7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5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7"/>
      <c r="EQ529" s="7"/>
      <c r="ER529" s="7"/>
      <c r="ES529" s="88"/>
      <c r="ET529" s="7"/>
      <c r="EU529" s="7"/>
      <c r="EV529" s="7"/>
      <c r="EW529" s="7"/>
      <c r="EX529" s="7"/>
      <c r="EY529" s="7"/>
      <c r="EZ529" s="7"/>
      <c r="FA529" s="7"/>
      <c r="FB529" s="7"/>
      <c r="FC529" s="7"/>
      <c r="FD529" s="7"/>
      <c r="FE529" s="7"/>
      <c r="FF529" s="7"/>
      <c r="FG529" s="7"/>
      <c r="FH529" s="2"/>
      <c r="FI529" s="2"/>
      <c r="FJ529" s="2"/>
      <c r="FK529" s="2"/>
      <c r="FL529" s="2"/>
      <c r="FM529" s="2"/>
      <c r="FN529" s="7"/>
      <c r="FO529" s="7"/>
      <c r="FP529" s="7"/>
      <c r="FQ529" s="88"/>
      <c r="FR529" s="7"/>
      <c r="FS529" s="7"/>
      <c r="FT529" s="7"/>
      <c r="FU529" s="7"/>
      <c r="FV529" s="7"/>
      <c r="FW529" s="7"/>
      <c r="FX529" s="7"/>
      <c r="FY529" s="7"/>
      <c r="FZ529" s="7"/>
      <c r="GA529" s="7"/>
      <c r="GB529" s="7"/>
      <c r="GC529" s="7"/>
      <c r="GD529" s="7"/>
      <c r="GE529" s="7"/>
      <c r="GF529" s="7"/>
      <c r="GG529" s="7"/>
      <c r="GH529" s="7"/>
      <c r="GI529" s="7"/>
      <c r="GJ529" s="7"/>
      <c r="GK529" s="7"/>
      <c r="GL529" s="7"/>
      <c r="GM529" s="7"/>
      <c r="GN529" s="7"/>
      <c r="GO529" s="7"/>
      <c r="GP529" s="7"/>
      <c r="GQ529" s="7"/>
      <c r="GR529" s="7"/>
      <c r="GS529" s="7"/>
      <c r="GT529" s="7"/>
      <c r="GU529" s="7"/>
      <c r="GV529" s="7"/>
      <c r="GW529" s="7"/>
      <c r="GX529" s="7"/>
      <c r="GY529" s="7"/>
      <c r="GZ529" s="7"/>
      <c r="HA529" s="7"/>
      <c r="HB529" s="7"/>
      <c r="HC529" s="7"/>
      <c r="HD529" s="7"/>
      <c r="HE529" s="7"/>
      <c r="HF529" s="7"/>
      <c r="HG529" s="7"/>
      <c r="HH529" s="7"/>
      <c r="HI529" s="7"/>
      <c r="HJ529" s="7"/>
      <c r="HK529" s="7"/>
      <c r="HL529" s="7"/>
      <c r="HM529" s="7"/>
      <c r="HN529" s="7"/>
      <c r="HO529" s="7"/>
      <c r="HP529" s="7"/>
      <c r="HQ529" s="7"/>
      <c r="HR529" s="7"/>
      <c r="HS529" s="7"/>
      <c r="HT529" s="7"/>
      <c r="HU529" s="7"/>
      <c r="HV529" s="7"/>
      <c r="HW529" s="7"/>
      <c r="HX529" s="7"/>
      <c r="HY529" s="7"/>
      <c r="HZ529" s="7"/>
      <c r="IA529" s="7"/>
      <c r="IB529" s="7"/>
      <c r="IC529" s="7"/>
      <c r="ID529" s="7"/>
      <c r="IE529" s="7"/>
      <c r="IF529" s="7"/>
      <c r="IG529" s="7"/>
      <c r="IH529" s="7"/>
      <c r="II529" s="7"/>
      <c r="IJ529" s="7"/>
      <c r="IK529" s="7"/>
      <c r="IL529" s="7"/>
      <c r="IM529" s="7"/>
      <c r="IN529" s="7"/>
      <c r="IO529" s="7"/>
      <c r="IP529" s="7"/>
      <c r="IQ529" s="7"/>
      <c r="IR529" s="7"/>
      <c r="IS529" s="7"/>
      <c r="IT529" s="7"/>
      <c r="IU529" s="7"/>
      <c r="IV529" s="7"/>
      <c r="IW529" s="7"/>
      <c r="IX529" s="7"/>
      <c r="IY529" s="7"/>
      <c r="IZ529" s="7"/>
      <c r="JA529" s="7"/>
      <c r="JB529" s="7"/>
      <c r="JC529" s="7"/>
      <c r="JD529" s="7"/>
      <c r="JE529" s="7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5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7"/>
      <c r="EQ530" s="7"/>
      <c r="ER530" s="7"/>
      <c r="ES530" s="88"/>
      <c r="ET530" s="7"/>
      <c r="EU530" s="7"/>
      <c r="EV530" s="7"/>
      <c r="EW530" s="7"/>
      <c r="EX530" s="7"/>
      <c r="EY530" s="7"/>
      <c r="EZ530" s="7"/>
      <c r="FA530" s="7"/>
      <c r="FB530" s="7"/>
      <c r="FC530" s="7"/>
      <c r="FD530" s="7"/>
      <c r="FE530" s="7"/>
      <c r="FF530" s="7"/>
      <c r="FG530" s="7"/>
      <c r="FH530" s="2"/>
      <c r="FI530" s="2"/>
      <c r="FJ530" s="2"/>
      <c r="FK530" s="2"/>
      <c r="FL530" s="2"/>
      <c r="FM530" s="2"/>
      <c r="FN530" s="7"/>
      <c r="FO530" s="7"/>
      <c r="FP530" s="7"/>
      <c r="FQ530" s="88"/>
      <c r="FR530" s="7"/>
      <c r="FS530" s="7"/>
      <c r="FT530" s="7"/>
      <c r="FU530" s="7"/>
      <c r="FV530" s="7"/>
      <c r="FW530" s="7"/>
      <c r="FX530" s="7"/>
      <c r="FY530" s="7"/>
      <c r="FZ530" s="7"/>
      <c r="GA530" s="7"/>
      <c r="GB530" s="7"/>
      <c r="GC530" s="7"/>
      <c r="GD530" s="7"/>
      <c r="GE530" s="7"/>
      <c r="GF530" s="7"/>
      <c r="GG530" s="7"/>
      <c r="GH530" s="7"/>
      <c r="GI530" s="7"/>
      <c r="GJ530" s="7"/>
      <c r="GK530" s="7"/>
      <c r="GL530" s="7"/>
      <c r="GM530" s="7"/>
      <c r="GN530" s="7"/>
      <c r="GO530" s="7"/>
      <c r="GP530" s="7"/>
      <c r="GQ530" s="7"/>
      <c r="GR530" s="7"/>
      <c r="GS530" s="7"/>
      <c r="GT530" s="7"/>
      <c r="GU530" s="7"/>
      <c r="GV530" s="7"/>
      <c r="GW530" s="7"/>
      <c r="GX530" s="7"/>
      <c r="GY530" s="7"/>
      <c r="GZ530" s="7"/>
      <c r="HA530" s="7"/>
      <c r="HB530" s="7"/>
      <c r="HC530" s="7"/>
      <c r="HD530" s="7"/>
      <c r="HE530" s="7"/>
      <c r="HF530" s="7"/>
      <c r="HG530" s="7"/>
      <c r="HH530" s="7"/>
      <c r="HI530" s="7"/>
      <c r="HJ530" s="7"/>
      <c r="HK530" s="7"/>
      <c r="HL530" s="7"/>
      <c r="HM530" s="7"/>
      <c r="HN530" s="7"/>
      <c r="HO530" s="7"/>
      <c r="HP530" s="7"/>
      <c r="HQ530" s="7"/>
      <c r="HR530" s="7"/>
      <c r="HS530" s="7"/>
      <c r="HT530" s="7"/>
      <c r="HU530" s="7"/>
      <c r="HV530" s="7"/>
      <c r="HW530" s="7"/>
      <c r="HX530" s="7"/>
      <c r="HY530" s="7"/>
      <c r="HZ530" s="7"/>
      <c r="IA530" s="7"/>
      <c r="IB530" s="7"/>
      <c r="IC530" s="7"/>
      <c r="ID530" s="7"/>
      <c r="IE530" s="7"/>
      <c r="IF530" s="7"/>
      <c r="IG530" s="7"/>
      <c r="IH530" s="7"/>
      <c r="II530" s="7"/>
      <c r="IJ530" s="7"/>
      <c r="IK530" s="7"/>
      <c r="IL530" s="7"/>
      <c r="IM530" s="7"/>
      <c r="IN530" s="7"/>
      <c r="IO530" s="7"/>
      <c r="IP530" s="7"/>
      <c r="IQ530" s="7"/>
      <c r="IR530" s="7"/>
      <c r="IS530" s="7"/>
      <c r="IT530" s="7"/>
      <c r="IU530" s="7"/>
      <c r="IV530" s="7"/>
      <c r="IW530" s="7"/>
      <c r="IX530" s="7"/>
      <c r="IY530" s="7"/>
      <c r="IZ530" s="7"/>
      <c r="JA530" s="7"/>
      <c r="JB530" s="7"/>
      <c r="JC530" s="7"/>
      <c r="JD530" s="7"/>
      <c r="JE530" s="7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5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7"/>
      <c r="EQ531" s="7"/>
      <c r="ER531" s="7"/>
      <c r="ES531" s="88"/>
      <c r="ET531" s="7"/>
      <c r="EU531" s="7"/>
      <c r="EV531" s="7"/>
      <c r="EW531" s="7"/>
      <c r="EX531" s="7"/>
      <c r="EY531" s="7"/>
      <c r="EZ531" s="7"/>
      <c r="FA531" s="7"/>
      <c r="FB531" s="7"/>
      <c r="FC531" s="7"/>
      <c r="FD531" s="7"/>
      <c r="FE531" s="7"/>
      <c r="FF531" s="7"/>
      <c r="FG531" s="7"/>
      <c r="FH531" s="2"/>
      <c r="FI531" s="2"/>
      <c r="FJ531" s="2"/>
      <c r="FK531" s="2"/>
      <c r="FL531" s="2"/>
      <c r="FM531" s="2"/>
      <c r="FN531" s="7"/>
      <c r="FO531" s="7"/>
      <c r="FP531" s="7"/>
      <c r="FQ531" s="88"/>
      <c r="FR531" s="7"/>
      <c r="FS531" s="7"/>
      <c r="FT531" s="7"/>
      <c r="FU531" s="7"/>
      <c r="FV531" s="7"/>
      <c r="FW531" s="7"/>
      <c r="FX531" s="7"/>
      <c r="FY531" s="7"/>
      <c r="FZ531" s="7"/>
      <c r="GA531" s="7"/>
      <c r="GB531" s="7"/>
      <c r="GC531" s="7"/>
      <c r="GD531" s="7"/>
      <c r="GE531" s="7"/>
      <c r="GF531" s="7"/>
      <c r="GG531" s="7"/>
      <c r="GH531" s="7"/>
      <c r="GI531" s="7"/>
      <c r="GJ531" s="7"/>
      <c r="GK531" s="7"/>
      <c r="GL531" s="7"/>
      <c r="GM531" s="7"/>
      <c r="GN531" s="7"/>
      <c r="GO531" s="7"/>
      <c r="GP531" s="7"/>
      <c r="GQ531" s="7"/>
      <c r="GR531" s="7"/>
      <c r="GS531" s="7"/>
      <c r="GT531" s="7"/>
      <c r="GU531" s="7"/>
      <c r="GV531" s="7"/>
      <c r="GW531" s="7"/>
      <c r="GX531" s="7"/>
      <c r="GY531" s="7"/>
      <c r="GZ531" s="7"/>
      <c r="HA531" s="7"/>
      <c r="HB531" s="7"/>
      <c r="HC531" s="7"/>
      <c r="HD531" s="7"/>
      <c r="HE531" s="7"/>
      <c r="HF531" s="7"/>
      <c r="HG531" s="7"/>
      <c r="HH531" s="7"/>
      <c r="HI531" s="7"/>
      <c r="HJ531" s="7"/>
      <c r="HK531" s="7"/>
      <c r="HL531" s="7"/>
      <c r="HM531" s="7"/>
      <c r="HN531" s="7"/>
      <c r="HO531" s="7"/>
      <c r="HP531" s="7"/>
      <c r="HQ531" s="7"/>
      <c r="HR531" s="7"/>
      <c r="HS531" s="7"/>
      <c r="HT531" s="7"/>
      <c r="HU531" s="7"/>
      <c r="HV531" s="7"/>
      <c r="HW531" s="7"/>
      <c r="HX531" s="7"/>
      <c r="HY531" s="7"/>
      <c r="HZ531" s="7"/>
      <c r="IA531" s="7"/>
      <c r="IB531" s="7"/>
      <c r="IC531" s="7"/>
      <c r="ID531" s="7"/>
      <c r="IE531" s="7"/>
      <c r="IF531" s="7"/>
      <c r="IG531" s="7"/>
      <c r="IH531" s="7"/>
      <c r="II531" s="7"/>
      <c r="IJ531" s="7"/>
      <c r="IK531" s="7"/>
      <c r="IL531" s="7"/>
      <c r="IM531" s="7"/>
      <c r="IN531" s="7"/>
      <c r="IO531" s="7"/>
      <c r="IP531" s="7"/>
      <c r="IQ531" s="7"/>
      <c r="IR531" s="7"/>
      <c r="IS531" s="7"/>
      <c r="IT531" s="7"/>
      <c r="IU531" s="7"/>
      <c r="IV531" s="7"/>
      <c r="IW531" s="7"/>
      <c r="IX531" s="7"/>
      <c r="IY531" s="7"/>
      <c r="IZ531" s="7"/>
      <c r="JA531" s="7"/>
      <c r="JB531" s="7"/>
      <c r="JC531" s="7"/>
      <c r="JD531" s="7"/>
      <c r="JE531" s="7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5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7"/>
      <c r="EQ532" s="7"/>
      <c r="ER532" s="7"/>
      <c r="ES532" s="88"/>
      <c r="ET532" s="7"/>
      <c r="EU532" s="7"/>
      <c r="EV532" s="7"/>
      <c r="EW532" s="7"/>
      <c r="EX532" s="7"/>
      <c r="EY532" s="7"/>
      <c r="EZ532" s="7"/>
      <c r="FA532" s="7"/>
      <c r="FB532" s="7"/>
      <c r="FC532" s="7"/>
      <c r="FD532" s="7"/>
      <c r="FE532" s="7"/>
      <c r="FF532" s="7"/>
      <c r="FG532" s="7"/>
      <c r="FH532" s="2"/>
      <c r="FI532" s="2"/>
      <c r="FJ532" s="2"/>
      <c r="FK532" s="2"/>
      <c r="FL532" s="2"/>
      <c r="FM532" s="2"/>
      <c r="FN532" s="7"/>
      <c r="FO532" s="7"/>
      <c r="FP532" s="7"/>
      <c r="FQ532" s="88"/>
      <c r="FR532" s="7"/>
      <c r="FS532" s="7"/>
      <c r="FT532" s="7"/>
      <c r="FU532" s="7"/>
      <c r="FV532" s="7"/>
      <c r="FW532" s="7"/>
      <c r="FX532" s="7"/>
      <c r="FY532" s="7"/>
      <c r="FZ532" s="7"/>
      <c r="GA532" s="7"/>
      <c r="GB532" s="7"/>
      <c r="GC532" s="7"/>
      <c r="GD532" s="7"/>
      <c r="GE532" s="7"/>
      <c r="GF532" s="7"/>
      <c r="GG532" s="7"/>
      <c r="GH532" s="7"/>
      <c r="GI532" s="7"/>
      <c r="GJ532" s="7"/>
      <c r="GK532" s="7"/>
      <c r="GL532" s="7"/>
      <c r="GM532" s="7"/>
      <c r="GN532" s="7"/>
      <c r="GO532" s="7"/>
      <c r="GP532" s="7"/>
      <c r="GQ532" s="7"/>
      <c r="GR532" s="7"/>
      <c r="GS532" s="7"/>
      <c r="GT532" s="7"/>
      <c r="GU532" s="7"/>
      <c r="GV532" s="7"/>
      <c r="GW532" s="7"/>
      <c r="GX532" s="7"/>
      <c r="GY532" s="7"/>
      <c r="GZ532" s="7"/>
      <c r="HA532" s="7"/>
      <c r="HB532" s="7"/>
      <c r="HC532" s="7"/>
      <c r="HD532" s="7"/>
      <c r="HE532" s="7"/>
      <c r="HF532" s="7"/>
      <c r="HG532" s="7"/>
      <c r="HH532" s="7"/>
      <c r="HI532" s="7"/>
      <c r="HJ532" s="7"/>
      <c r="HK532" s="7"/>
      <c r="HL532" s="7"/>
      <c r="HM532" s="7"/>
      <c r="HN532" s="7"/>
      <c r="HO532" s="7"/>
      <c r="HP532" s="7"/>
      <c r="HQ532" s="7"/>
      <c r="HR532" s="7"/>
      <c r="HS532" s="7"/>
      <c r="HT532" s="7"/>
      <c r="HU532" s="7"/>
      <c r="HV532" s="7"/>
      <c r="HW532" s="7"/>
      <c r="HX532" s="7"/>
      <c r="HY532" s="7"/>
      <c r="HZ532" s="7"/>
      <c r="IA532" s="7"/>
      <c r="IB532" s="7"/>
      <c r="IC532" s="7"/>
      <c r="ID532" s="7"/>
      <c r="IE532" s="7"/>
      <c r="IF532" s="7"/>
      <c r="IG532" s="7"/>
      <c r="IH532" s="7"/>
      <c r="II532" s="7"/>
      <c r="IJ532" s="7"/>
      <c r="IK532" s="7"/>
      <c r="IL532" s="7"/>
      <c r="IM532" s="7"/>
      <c r="IN532" s="7"/>
      <c r="IO532" s="7"/>
      <c r="IP532" s="7"/>
      <c r="IQ532" s="7"/>
      <c r="IR532" s="7"/>
      <c r="IS532" s="7"/>
      <c r="IT532" s="7"/>
      <c r="IU532" s="7"/>
      <c r="IV532" s="7"/>
      <c r="IW532" s="7"/>
      <c r="IX532" s="7"/>
      <c r="IY532" s="7"/>
      <c r="IZ532" s="7"/>
      <c r="JA532" s="7"/>
      <c r="JB532" s="7"/>
      <c r="JC532" s="7"/>
      <c r="JD532" s="7"/>
      <c r="JE532" s="7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5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7"/>
      <c r="EQ533" s="7"/>
      <c r="ER533" s="7"/>
      <c r="ES533" s="88"/>
      <c r="ET533" s="7"/>
      <c r="EU533" s="7"/>
      <c r="EV533" s="7"/>
      <c r="EW533" s="7"/>
      <c r="EX533" s="7"/>
      <c r="EY533" s="7"/>
      <c r="EZ533" s="7"/>
      <c r="FA533" s="7"/>
      <c r="FB533" s="7"/>
      <c r="FC533" s="7"/>
      <c r="FD533" s="7"/>
      <c r="FE533" s="7"/>
      <c r="FF533" s="7"/>
      <c r="FG533" s="7"/>
      <c r="FH533" s="2"/>
      <c r="FI533" s="2"/>
      <c r="FJ533" s="2"/>
      <c r="FK533" s="2"/>
      <c r="FL533" s="2"/>
      <c r="FM533" s="2"/>
      <c r="FN533" s="7"/>
      <c r="FO533" s="7"/>
      <c r="FP533" s="7"/>
      <c r="FQ533" s="88"/>
      <c r="FR533" s="7"/>
      <c r="FS533" s="7"/>
      <c r="FT533" s="7"/>
      <c r="FU533" s="7"/>
      <c r="FV533" s="7"/>
      <c r="FW533" s="7"/>
      <c r="FX533" s="7"/>
      <c r="FY533" s="7"/>
      <c r="FZ533" s="7"/>
      <c r="GA533" s="7"/>
      <c r="GB533" s="7"/>
      <c r="GC533" s="7"/>
      <c r="GD533" s="7"/>
      <c r="GE533" s="7"/>
      <c r="GF533" s="7"/>
      <c r="GG533" s="7"/>
      <c r="GH533" s="7"/>
      <c r="GI533" s="7"/>
      <c r="GJ533" s="7"/>
      <c r="GK533" s="7"/>
      <c r="GL533" s="7"/>
      <c r="GM533" s="7"/>
      <c r="GN533" s="7"/>
      <c r="GO533" s="7"/>
      <c r="GP533" s="7"/>
      <c r="GQ533" s="7"/>
      <c r="GR533" s="7"/>
      <c r="GS533" s="7"/>
      <c r="GT533" s="7"/>
      <c r="GU533" s="7"/>
      <c r="GV533" s="7"/>
      <c r="GW533" s="7"/>
      <c r="GX533" s="7"/>
      <c r="GY533" s="7"/>
      <c r="GZ533" s="7"/>
      <c r="HA533" s="7"/>
      <c r="HB533" s="7"/>
      <c r="HC533" s="7"/>
      <c r="HD533" s="7"/>
      <c r="HE533" s="7"/>
      <c r="HF533" s="7"/>
      <c r="HG533" s="7"/>
      <c r="HH533" s="7"/>
      <c r="HI533" s="7"/>
      <c r="HJ533" s="7"/>
      <c r="HK533" s="7"/>
      <c r="HL533" s="7"/>
      <c r="HM533" s="7"/>
      <c r="HN533" s="7"/>
      <c r="HO533" s="7"/>
      <c r="HP533" s="7"/>
      <c r="HQ533" s="7"/>
      <c r="HR533" s="7"/>
      <c r="HS533" s="7"/>
      <c r="HT533" s="7"/>
      <c r="HU533" s="7"/>
      <c r="HV533" s="7"/>
      <c r="HW533" s="7"/>
      <c r="HX533" s="7"/>
      <c r="HY533" s="7"/>
      <c r="HZ533" s="7"/>
      <c r="IA533" s="7"/>
      <c r="IB533" s="7"/>
      <c r="IC533" s="7"/>
      <c r="ID533" s="7"/>
      <c r="IE533" s="7"/>
      <c r="IF533" s="7"/>
      <c r="IG533" s="7"/>
      <c r="IH533" s="7"/>
      <c r="II533" s="7"/>
      <c r="IJ533" s="7"/>
      <c r="IK533" s="7"/>
      <c r="IL533" s="7"/>
      <c r="IM533" s="7"/>
      <c r="IN533" s="7"/>
      <c r="IO533" s="7"/>
      <c r="IP533" s="7"/>
      <c r="IQ533" s="7"/>
      <c r="IR533" s="7"/>
      <c r="IS533" s="7"/>
      <c r="IT533" s="7"/>
      <c r="IU533" s="7"/>
      <c r="IV533" s="7"/>
      <c r="IW533" s="7"/>
      <c r="IX533" s="7"/>
      <c r="IY533" s="7"/>
      <c r="IZ533" s="7"/>
      <c r="JA533" s="7"/>
      <c r="JB533" s="7"/>
      <c r="JC533" s="7"/>
      <c r="JD533" s="7"/>
      <c r="JE533" s="7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5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7"/>
      <c r="EQ534" s="7"/>
      <c r="ER534" s="7"/>
      <c r="ES534" s="88"/>
      <c r="ET534" s="7"/>
      <c r="EU534" s="7"/>
      <c r="EV534" s="7"/>
      <c r="EW534" s="7"/>
      <c r="EX534" s="7"/>
      <c r="EY534" s="7"/>
      <c r="EZ534" s="7"/>
      <c r="FA534" s="7"/>
      <c r="FB534" s="7"/>
      <c r="FC534" s="7"/>
      <c r="FD534" s="7"/>
      <c r="FE534" s="7"/>
      <c r="FF534" s="7"/>
      <c r="FG534" s="7"/>
      <c r="FH534" s="2"/>
      <c r="FI534" s="2"/>
      <c r="FJ534" s="2"/>
      <c r="FK534" s="2"/>
      <c r="FL534" s="2"/>
      <c r="FM534" s="2"/>
      <c r="FN534" s="7"/>
      <c r="FO534" s="7"/>
      <c r="FP534" s="7"/>
      <c r="FQ534" s="88"/>
      <c r="FR534" s="7"/>
      <c r="FS534" s="7"/>
      <c r="FT534" s="7"/>
      <c r="FU534" s="7"/>
      <c r="FV534" s="7"/>
      <c r="FW534" s="7"/>
      <c r="FX534" s="7"/>
      <c r="FY534" s="7"/>
      <c r="FZ534" s="7"/>
      <c r="GA534" s="7"/>
      <c r="GB534" s="7"/>
      <c r="GC534" s="7"/>
      <c r="GD534" s="7"/>
      <c r="GE534" s="7"/>
      <c r="GF534" s="7"/>
      <c r="GG534" s="7"/>
      <c r="GH534" s="7"/>
      <c r="GI534" s="7"/>
      <c r="GJ534" s="7"/>
      <c r="GK534" s="7"/>
      <c r="GL534" s="7"/>
      <c r="GM534" s="7"/>
      <c r="GN534" s="7"/>
      <c r="GO534" s="7"/>
      <c r="GP534" s="7"/>
      <c r="GQ534" s="7"/>
      <c r="GR534" s="7"/>
      <c r="GS534" s="7"/>
      <c r="GT534" s="7"/>
      <c r="GU534" s="7"/>
      <c r="GV534" s="7"/>
      <c r="GW534" s="7"/>
      <c r="GX534" s="7"/>
      <c r="GY534" s="7"/>
      <c r="GZ534" s="7"/>
      <c r="HA534" s="7"/>
      <c r="HB534" s="7"/>
      <c r="HC534" s="7"/>
      <c r="HD534" s="7"/>
      <c r="HE534" s="7"/>
      <c r="HF534" s="7"/>
      <c r="HG534" s="7"/>
      <c r="HH534" s="7"/>
      <c r="HI534" s="7"/>
      <c r="HJ534" s="7"/>
      <c r="HK534" s="7"/>
      <c r="HL534" s="7"/>
      <c r="HM534" s="7"/>
      <c r="HN534" s="7"/>
      <c r="HO534" s="7"/>
      <c r="HP534" s="7"/>
      <c r="HQ534" s="7"/>
      <c r="HR534" s="7"/>
      <c r="HS534" s="7"/>
      <c r="HT534" s="7"/>
      <c r="HU534" s="7"/>
      <c r="HV534" s="7"/>
      <c r="HW534" s="7"/>
      <c r="HX534" s="7"/>
      <c r="HY534" s="7"/>
      <c r="HZ534" s="7"/>
      <c r="IA534" s="7"/>
      <c r="IB534" s="7"/>
      <c r="IC534" s="7"/>
      <c r="ID534" s="7"/>
      <c r="IE534" s="7"/>
      <c r="IF534" s="7"/>
      <c r="IG534" s="7"/>
      <c r="IH534" s="7"/>
      <c r="II534" s="7"/>
      <c r="IJ534" s="7"/>
      <c r="IK534" s="7"/>
      <c r="IL534" s="7"/>
      <c r="IM534" s="7"/>
      <c r="IN534" s="7"/>
      <c r="IO534" s="7"/>
      <c r="IP534" s="7"/>
      <c r="IQ534" s="7"/>
      <c r="IR534" s="7"/>
      <c r="IS534" s="7"/>
      <c r="IT534" s="7"/>
      <c r="IU534" s="7"/>
      <c r="IV534" s="7"/>
      <c r="IW534" s="7"/>
      <c r="IX534" s="7"/>
      <c r="IY534" s="7"/>
      <c r="IZ534" s="7"/>
      <c r="JA534" s="7"/>
      <c r="JB534" s="7"/>
      <c r="JC534" s="7"/>
      <c r="JD534" s="7"/>
      <c r="JE534" s="7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5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7"/>
      <c r="EQ535" s="7"/>
      <c r="ER535" s="7"/>
      <c r="ES535" s="88"/>
      <c r="ET535" s="7"/>
      <c r="EU535" s="7"/>
      <c r="EV535" s="7"/>
      <c r="EW535" s="7"/>
      <c r="EX535" s="7"/>
      <c r="EY535" s="7"/>
      <c r="EZ535" s="7"/>
      <c r="FA535" s="7"/>
      <c r="FB535" s="7"/>
      <c r="FC535" s="7"/>
      <c r="FD535" s="7"/>
      <c r="FE535" s="7"/>
      <c r="FF535" s="7"/>
      <c r="FG535" s="7"/>
      <c r="FH535" s="2"/>
      <c r="FI535" s="2"/>
      <c r="FJ535" s="2"/>
      <c r="FK535" s="2"/>
      <c r="FL535" s="2"/>
      <c r="FM535" s="2"/>
      <c r="FN535" s="7"/>
      <c r="FO535" s="7"/>
      <c r="FP535" s="7"/>
      <c r="FQ535" s="88"/>
      <c r="FR535" s="7"/>
      <c r="FS535" s="7"/>
      <c r="FT535" s="7"/>
      <c r="FU535" s="7"/>
      <c r="FV535" s="7"/>
      <c r="FW535" s="7"/>
      <c r="FX535" s="7"/>
      <c r="FY535" s="7"/>
      <c r="FZ535" s="7"/>
      <c r="GA535" s="7"/>
      <c r="GB535" s="7"/>
      <c r="GC535" s="7"/>
      <c r="GD535" s="7"/>
      <c r="GE535" s="7"/>
      <c r="GF535" s="7"/>
      <c r="GG535" s="7"/>
      <c r="GH535" s="7"/>
      <c r="GI535" s="7"/>
      <c r="GJ535" s="7"/>
      <c r="GK535" s="7"/>
      <c r="GL535" s="7"/>
      <c r="GM535" s="7"/>
      <c r="GN535" s="7"/>
      <c r="GO535" s="7"/>
      <c r="GP535" s="7"/>
      <c r="GQ535" s="7"/>
      <c r="GR535" s="7"/>
      <c r="GS535" s="7"/>
      <c r="GT535" s="7"/>
      <c r="GU535" s="7"/>
      <c r="GV535" s="7"/>
      <c r="GW535" s="7"/>
      <c r="GX535" s="7"/>
      <c r="GY535" s="7"/>
      <c r="GZ535" s="7"/>
      <c r="HA535" s="7"/>
      <c r="HB535" s="7"/>
      <c r="HC535" s="7"/>
      <c r="HD535" s="7"/>
      <c r="HE535" s="7"/>
      <c r="HF535" s="7"/>
      <c r="HG535" s="7"/>
      <c r="HH535" s="7"/>
      <c r="HI535" s="7"/>
      <c r="HJ535" s="7"/>
      <c r="HK535" s="7"/>
      <c r="HL535" s="7"/>
      <c r="HM535" s="7"/>
      <c r="HN535" s="7"/>
      <c r="HO535" s="7"/>
      <c r="HP535" s="7"/>
      <c r="HQ535" s="7"/>
      <c r="HR535" s="7"/>
      <c r="HS535" s="7"/>
      <c r="HT535" s="7"/>
      <c r="HU535" s="7"/>
      <c r="HV535" s="7"/>
      <c r="HW535" s="7"/>
      <c r="HX535" s="7"/>
      <c r="HY535" s="7"/>
      <c r="HZ535" s="7"/>
      <c r="IA535" s="7"/>
      <c r="IB535" s="7"/>
      <c r="IC535" s="7"/>
      <c r="ID535" s="7"/>
      <c r="IE535" s="7"/>
      <c r="IF535" s="7"/>
      <c r="IG535" s="7"/>
      <c r="IH535" s="7"/>
      <c r="II535" s="7"/>
      <c r="IJ535" s="7"/>
      <c r="IK535" s="7"/>
      <c r="IL535" s="7"/>
      <c r="IM535" s="7"/>
      <c r="IN535" s="7"/>
      <c r="IO535" s="7"/>
      <c r="IP535" s="7"/>
      <c r="IQ535" s="7"/>
      <c r="IR535" s="7"/>
      <c r="IS535" s="7"/>
      <c r="IT535" s="7"/>
      <c r="IU535" s="7"/>
      <c r="IV535" s="7"/>
      <c r="IW535" s="7"/>
      <c r="IX535" s="7"/>
      <c r="IY535" s="7"/>
      <c r="IZ535" s="7"/>
      <c r="JA535" s="7"/>
      <c r="JB535" s="7"/>
      <c r="JC535" s="7"/>
      <c r="JD535" s="7"/>
      <c r="JE535" s="7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5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7"/>
      <c r="EQ536" s="7"/>
      <c r="ER536" s="7"/>
      <c r="ES536" s="88"/>
      <c r="ET536" s="7"/>
      <c r="EU536" s="7"/>
      <c r="EV536" s="7"/>
      <c r="EW536" s="7"/>
      <c r="EX536" s="7"/>
      <c r="EY536" s="7"/>
      <c r="EZ536" s="7"/>
      <c r="FA536" s="7"/>
      <c r="FB536" s="7"/>
      <c r="FC536" s="7"/>
      <c r="FD536" s="7"/>
      <c r="FE536" s="7"/>
      <c r="FF536" s="7"/>
      <c r="FG536" s="7"/>
      <c r="FH536" s="2"/>
      <c r="FI536" s="2"/>
      <c r="FJ536" s="2"/>
      <c r="FK536" s="2"/>
      <c r="FL536" s="2"/>
      <c r="FM536" s="2"/>
      <c r="FN536" s="7"/>
      <c r="FO536" s="7"/>
      <c r="FP536" s="7"/>
      <c r="FQ536" s="88"/>
      <c r="FR536" s="7"/>
      <c r="FS536" s="7"/>
      <c r="FT536" s="7"/>
      <c r="FU536" s="7"/>
      <c r="FV536" s="7"/>
      <c r="FW536" s="7"/>
      <c r="FX536" s="7"/>
      <c r="FY536" s="7"/>
      <c r="FZ536" s="7"/>
      <c r="GA536" s="7"/>
      <c r="GB536" s="7"/>
      <c r="GC536" s="7"/>
      <c r="GD536" s="7"/>
      <c r="GE536" s="7"/>
      <c r="GF536" s="7"/>
      <c r="GG536" s="7"/>
      <c r="GH536" s="7"/>
      <c r="GI536" s="7"/>
      <c r="GJ536" s="7"/>
      <c r="GK536" s="7"/>
      <c r="GL536" s="7"/>
      <c r="GM536" s="7"/>
      <c r="GN536" s="7"/>
      <c r="GO536" s="7"/>
      <c r="GP536" s="7"/>
      <c r="GQ536" s="7"/>
      <c r="GR536" s="7"/>
      <c r="GS536" s="7"/>
      <c r="GT536" s="7"/>
      <c r="GU536" s="7"/>
      <c r="GV536" s="7"/>
      <c r="GW536" s="7"/>
      <c r="GX536" s="7"/>
      <c r="GY536" s="7"/>
      <c r="GZ536" s="7"/>
      <c r="HA536" s="7"/>
      <c r="HB536" s="7"/>
      <c r="HC536" s="7"/>
      <c r="HD536" s="7"/>
      <c r="HE536" s="7"/>
      <c r="HF536" s="7"/>
      <c r="HG536" s="7"/>
      <c r="HH536" s="7"/>
      <c r="HI536" s="7"/>
      <c r="HJ536" s="7"/>
      <c r="HK536" s="7"/>
      <c r="HL536" s="7"/>
      <c r="HM536" s="7"/>
      <c r="HN536" s="7"/>
      <c r="HO536" s="7"/>
      <c r="HP536" s="7"/>
      <c r="HQ536" s="7"/>
      <c r="HR536" s="7"/>
      <c r="HS536" s="7"/>
      <c r="HT536" s="7"/>
      <c r="HU536" s="7"/>
      <c r="HV536" s="7"/>
      <c r="HW536" s="7"/>
      <c r="HX536" s="7"/>
      <c r="HY536" s="7"/>
      <c r="HZ536" s="7"/>
      <c r="IA536" s="7"/>
      <c r="IB536" s="7"/>
      <c r="IC536" s="7"/>
      <c r="ID536" s="7"/>
      <c r="IE536" s="7"/>
      <c r="IF536" s="7"/>
      <c r="IG536" s="7"/>
      <c r="IH536" s="7"/>
      <c r="II536" s="7"/>
      <c r="IJ536" s="7"/>
      <c r="IK536" s="7"/>
      <c r="IL536" s="7"/>
      <c r="IM536" s="7"/>
      <c r="IN536" s="7"/>
      <c r="IO536" s="7"/>
      <c r="IP536" s="7"/>
      <c r="IQ536" s="7"/>
      <c r="IR536" s="7"/>
      <c r="IS536" s="7"/>
      <c r="IT536" s="7"/>
      <c r="IU536" s="7"/>
      <c r="IV536" s="7"/>
      <c r="IW536" s="7"/>
      <c r="IX536" s="7"/>
      <c r="IY536" s="7"/>
      <c r="IZ536" s="7"/>
      <c r="JA536" s="7"/>
      <c r="JB536" s="7"/>
      <c r="JC536" s="7"/>
      <c r="JD536" s="7"/>
      <c r="JE536" s="7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5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7"/>
      <c r="EQ537" s="7"/>
      <c r="ER537" s="7"/>
      <c r="ES537" s="88"/>
      <c r="ET537" s="7"/>
      <c r="EU537" s="7"/>
      <c r="EV537" s="7"/>
      <c r="EW537" s="7"/>
      <c r="EX537" s="7"/>
      <c r="EY537" s="7"/>
      <c r="EZ537" s="7"/>
      <c r="FA537" s="7"/>
      <c r="FB537" s="7"/>
      <c r="FC537" s="7"/>
      <c r="FD537" s="7"/>
      <c r="FE537" s="7"/>
      <c r="FF537" s="7"/>
      <c r="FG537" s="7"/>
      <c r="FH537" s="2"/>
      <c r="FI537" s="2"/>
      <c r="FJ537" s="2"/>
      <c r="FK537" s="2"/>
      <c r="FL537" s="2"/>
      <c r="FM537" s="2"/>
      <c r="FN537" s="7"/>
      <c r="FO537" s="7"/>
      <c r="FP537" s="7"/>
      <c r="FQ537" s="88"/>
      <c r="FR537" s="7"/>
      <c r="FS537" s="7"/>
      <c r="FT537" s="7"/>
      <c r="FU537" s="7"/>
      <c r="FV537" s="7"/>
      <c r="FW537" s="7"/>
      <c r="FX537" s="7"/>
      <c r="FY537" s="7"/>
      <c r="FZ537" s="7"/>
      <c r="GA537" s="7"/>
      <c r="GB537" s="7"/>
      <c r="GC537" s="7"/>
      <c r="GD537" s="7"/>
      <c r="GE537" s="7"/>
      <c r="GF537" s="7"/>
      <c r="GG537" s="7"/>
      <c r="GH537" s="7"/>
      <c r="GI537" s="7"/>
      <c r="GJ537" s="7"/>
      <c r="GK537" s="7"/>
      <c r="GL537" s="7"/>
      <c r="GM537" s="7"/>
      <c r="GN537" s="7"/>
      <c r="GO537" s="7"/>
      <c r="GP537" s="7"/>
      <c r="GQ537" s="7"/>
      <c r="GR537" s="7"/>
      <c r="GS537" s="7"/>
      <c r="GT537" s="7"/>
      <c r="GU537" s="7"/>
      <c r="GV537" s="7"/>
      <c r="GW537" s="7"/>
      <c r="GX537" s="7"/>
      <c r="GY537" s="7"/>
      <c r="GZ537" s="7"/>
      <c r="HA537" s="7"/>
      <c r="HB537" s="7"/>
      <c r="HC537" s="7"/>
      <c r="HD537" s="7"/>
      <c r="HE537" s="7"/>
      <c r="HF537" s="7"/>
      <c r="HG537" s="7"/>
      <c r="HH537" s="7"/>
      <c r="HI537" s="7"/>
      <c r="HJ537" s="7"/>
      <c r="HK537" s="7"/>
      <c r="HL537" s="7"/>
      <c r="HM537" s="7"/>
      <c r="HN537" s="7"/>
      <c r="HO537" s="7"/>
      <c r="HP537" s="7"/>
      <c r="HQ537" s="7"/>
      <c r="HR537" s="7"/>
      <c r="HS537" s="7"/>
      <c r="HT537" s="7"/>
      <c r="HU537" s="7"/>
      <c r="HV537" s="7"/>
      <c r="HW537" s="7"/>
      <c r="HX537" s="7"/>
      <c r="HY537" s="7"/>
      <c r="HZ537" s="7"/>
      <c r="IA537" s="7"/>
      <c r="IB537" s="7"/>
      <c r="IC537" s="7"/>
      <c r="ID537" s="7"/>
      <c r="IE537" s="7"/>
      <c r="IF537" s="7"/>
      <c r="IG537" s="7"/>
      <c r="IH537" s="7"/>
      <c r="II537" s="7"/>
      <c r="IJ537" s="7"/>
      <c r="IK537" s="7"/>
      <c r="IL537" s="7"/>
      <c r="IM537" s="7"/>
      <c r="IN537" s="7"/>
      <c r="IO537" s="7"/>
      <c r="IP537" s="7"/>
      <c r="IQ537" s="7"/>
      <c r="IR537" s="7"/>
      <c r="IS537" s="7"/>
      <c r="IT537" s="7"/>
      <c r="IU537" s="7"/>
      <c r="IV537" s="7"/>
      <c r="IW537" s="7"/>
      <c r="IX537" s="7"/>
      <c r="IY537" s="7"/>
      <c r="IZ537" s="7"/>
      <c r="JA537" s="7"/>
      <c r="JB537" s="7"/>
      <c r="JC537" s="7"/>
      <c r="JD537" s="7"/>
      <c r="JE537" s="7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5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7"/>
      <c r="EQ538" s="7"/>
      <c r="ER538" s="7"/>
      <c r="ES538" s="88"/>
      <c r="ET538" s="7"/>
      <c r="EU538" s="7"/>
      <c r="EV538" s="7"/>
      <c r="EW538" s="7"/>
      <c r="EX538" s="7"/>
      <c r="EY538" s="7"/>
      <c r="EZ538" s="7"/>
      <c r="FA538" s="7"/>
      <c r="FB538" s="7"/>
      <c r="FC538" s="7"/>
      <c r="FD538" s="7"/>
      <c r="FE538" s="7"/>
      <c r="FF538" s="7"/>
      <c r="FG538" s="7"/>
      <c r="FH538" s="2"/>
      <c r="FI538" s="2"/>
      <c r="FJ538" s="2"/>
      <c r="FK538" s="2"/>
      <c r="FL538" s="2"/>
      <c r="FM538" s="2"/>
      <c r="FN538" s="7"/>
      <c r="FO538" s="7"/>
      <c r="FP538" s="7"/>
      <c r="FQ538" s="88"/>
      <c r="FR538" s="7"/>
      <c r="FS538" s="7"/>
      <c r="FT538" s="7"/>
      <c r="FU538" s="7"/>
      <c r="FV538" s="7"/>
      <c r="FW538" s="7"/>
      <c r="FX538" s="7"/>
      <c r="FY538" s="7"/>
      <c r="FZ538" s="7"/>
      <c r="GA538" s="7"/>
      <c r="GB538" s="7"/>
      <c r="GC538" s="7"/>
      <c r="GD538" s="7"/>
      <c r="GE538" s="7"/>
      <c r="GF538" s="7"/>
      <c r="GG538" s="7"/>
      <c r="GH538" s="7"/>
      <c r="GI538" s="7"/>
      <c r="GJ538" s="7"/>
      <c r="GK538" s="7"/>
      <c r="GL538" s="7"/>
      <c r="GM538" s="7"/>
      <c r="GN538" s="7"/>
      <c r="GO538" s="7"/>
      <c r="GP538" s="7"/>
      <c r="GQ538" s="7"/>
      <c r="GR538" s="7"/>
      <c r="GS538" s="7"/>
      <c r="GT538" s="7"/>
      <c r="GU538" s="7"/>
      <c r="GV538" s="7"/>
      <c r="GW538" s="7"/>
      <c r="GX538" s="7"/>
      <c r="GY538" s="7"/>
      <c r="GZ538" s="7"/>
      <c r="HA538" s="7"/>
      <c r="HB538" s="7"/>
      <c r="HC538" s="7"/>
      <c r="HD538" s="7"/>
      <c r="HE538" s="7"/>
      <c r="HF538" s="7"/>
      <c r="HG538" s="7"/>
      <c r="HH538" s="7"/>
      <c r="HI538" s="7"/>
      <c r="HJ538" s="7"/>
      <c r="HK538" s="7"/>
      <c r="HL538" s="7"/>
      <c r="HM538" s="7"/>
      <c r="HN538" s="7"/>
      <c r="HO538" s="7"/>
      <c r="HP538" s="7"/>
      <c r="HQ538" s="7"/>
      <c r="HR538" s="7"/>
      <c r="HS538" s="7"/>
      <c r="HT538" s="7"/>
      <c r="HU538" s="7"/>
      <c r="HV538" s="7"/>
      <c r="HW538" s="7"/>
      <c r="HX538" s="7"/>
      <c r="HY538" s="7"/>
      <c r="HZ538" s="7"/>
      <c r="IA538" s="7"/>
      <c r="IB538" s="7"/>
      <c r="IC538" s="7"/>
      <c r="ID538" s="7"/>
      <c r="IE538" s="7"/>
      <c r="IF538" s="7"/>
      <c r="IG538" s="7"/>
      <c r="IH538" s="7"/>
      <c r="II538" s="7"/>
      <c r="IJ538" s="7"/>
      <c r="IK538" s="7"/>
      <c r="IL538" s="7"/>
      <c r="IM538" s="7"/>
      <c r="IN538" s="7"/>
      <c r="IO538" s="7"/>
      <c r="IP538" s="7"/>
      <c r="IQ538" s="7"/>
      <c r="IR538" s="7"/>
      <c r="IS538" s="7"/>
      <c r="IT538" s="7"/>
      <c r="IU538" s="7"/>
      <c r="IV538" s="7"/>
      <c r="IW538" s="7"/>
      <c r="IX538" s="7"/>
      <c r="IY538" s="7"/>
      <c r="IZ538" s="7"/>
      <c r="JA538" s="7"/>
      <c r="JB538" s="7"/>
      <c r="JC538" s="7"/>
      <c r="JD538" s="7"/>
      <c r="JE538" s="7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5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7"/>
      <c r="EQ539" s="7"/>
      <c r="ER539" s="7"/>
      <c r="ES539" s="88"/>
      <c r="ET539" s="7"/>
      <c r="EU539" s="7"/>
      <c r="EV539" s="7"/>
      <c r="EW539" s="7"/>
      <c r="EX539" s="7"/>
      <c r="EY539" s="7"/>
      <c r="EZ539" s="7"/>
      <c r="FA539" s="7"/>
      <c r="FB539" s="7"/>
      <c r="FC539" s="7"/>
      <c r="FD539" s="7"/>
      <c r="FE539" s="7"/>
      <c r="FF539" s="7"/>
      <c r="FG539" s="7"/>
      <c r="FH539" s="2"/>
      <c r="FI539" s="2"/>
      <c r="FJ539" s="2"/>
      <c r="FK539" s="2"/>
      <c r="FL539" s="2"/>
      <c r="FM539" s="2"/>
      <c r="FN539" s="7"/>
      <c r="FO539" s="7"/>
      <c r="FP539" s="7"/>
      <c r="FQ539" s="88"/>
      <c r="FR539" s="7"/>
      <c r="FS539" s="7"/>
      <c r="FT539" s="7"/>
      <c r="FU539" s="7"/>
      <c r="FV539" s="7"/>
      <c r="FW539" s="7"/>
      <c r="FX539" s="7"/>
      <c r="FY539" s="7"/>
      <c r="FZ539" s="7"/>
      <c r="GA539" s="7"/>
      <c r="GB539" s="7"/>
      <c r="GC539" s="7"/>
      <c r="GD539" s="7"/>
      <c r="GE539" s="7"/>
      <c r="GF539" s="7"/>
      <c r="GG539" s="7"/>
      <c r="GH539" s="7"/>
      <c r="GI539" s="7"/>
      <c r="GJ539" s="7"/>
      <c r="GK539" s="7"/>
      <c r="GL539" s="7"/>
      <c r="GM539" s="7"/>
      <c r="GN539" s="7"/>
      <c r="GO539" s="7"/>
      <c r="GP539" s="7"/>
      <c r="GQ539" s="7"/>
      <c r="GR539" s="7"/>
      <c r="GS539" s="7"/>
      <c r="GT539" s="7"/>
      <c r="GU539" s="7"/>
      <c r="GV539" s="7"/>
      <c r="GW539" s="7"/>
      <c r="GX539" s="7"/>
      <c r="GY539" s="7"/>
      <c r="GZ539" s="7"/>
      <c r="HA539" s="7"/>
      <c r="HB539" s="7"/>
      <c r="HC539" s="7"/>
      <c r="HD539" s="7"/>
      <c r="HE539" s="7"/>
      <c r="HF539" s="7"/>
      <c r="HG539" s="7"/>
      <c r="HH539" s="7"/>
      <c r="HI539" s="7"/>
      <c r="HJ539" s="7"/>
      <c r="HK539" s="7"/>
      <c r="HL539" s="7"/>
      <c r="HM539" s="7"/>
      <c r="HN539" s="7"/>
      <c r="HO539" s="7"/>
      <c r="HP539" s="7"/>
      <c r="HQ539" s="7"/>
      <c r="HR539" s="7"/>
      <c r="HS539" s="7"/>
      <c r="HT539" s="7"/>
      <c r="HU539" s="7"/>
      <c r="HV539" s="7"/>
      <c r="HW539" s="7"/>
      <c r="HX539" s="7"/>
      <c r="HY539" s="7"/>
      <c r="HZ539" s="7"/>
      <c r="IA539" s="7"/>
      <c r="IB539" s="7"/>
      <c r="IC539" s="7"/>
      <c r="ID539" s="7"/>
      <c r="IE539" s="7"/>
      <c r="IF539" s="7"/>
      <c r="IG539" s="7"/>
      <c r="IH539" s="7"/>
      <c r="II539" s="7"/>
      <c r="IJ539" s="7"/>
      <c r="IK539" s="7"/>
      <c r="IL539" s="7"/>
      <c r="IM539" s="7"/>
      <c r="IN539" s="7"/>
      <c r="IO539" s="7"/>
      <c r="IP539" s="7"/>
      <c r="IQ539" s="7"/>
      <c r="IR539" s="7"/>
      <c r="IS539" s="7"/>
      <c r="IT539" s="7"/>
      <c r="IU539" s="7"/>
      <c r="IV539" s="7"/>
      <c r="IW539" s="7"/>
      <c r="IX539" s="7"/>
      <c r="IY539" s="7"/>
      <c r="IZ539" s="7"/>
      <c r="JA539" s="7"/>
      <c r="JB539" s="7"/>
      <c r="JC539" s="7"/>
      <c r="JD539" s="7"/>
      <c r="JE539" s="7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5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7"/>
      <c r="EQ540" s="7"/>
      <c r="ER540" s="7"/>
      <c r="ES540" s="88"/>
      <c r="ET540" s="7"/>
      <c r="EU540" s="7"/>
      <c r="EV540" s="7"/>
      <c r="EW540" s="7"/>
      <c r="EX540" s="7"/>
      <c r="EY540" s="7"/>
      <c r="EZ540" s="7"/>
      <c r="FA540" s="7"/>
      <c r="FB540" s="7"/>
      <c r="FC540" s="7"/>
      <c r="FD540" s="7"/>
      <c r="FE540" s="7"/>
      <c r="FF540" s="7"/>
      <c r="FG540" s="7"/>
      <c r="FH540" s="2"/>
      <c r="FI540" s="2"/>
      <c r="FJ540" s="2"/>
      <c r="FK540" s="2"/>
      <c r="FL540" s="2"/>
      <c r="FM540" s="2"/>
      <c r="FN540" s="7"/>
      <c r="FO540" s="7"/>
      <c r="FP540" s="7"/>
      <c r="FQ540" s="88"/>
      <c r="FR540" s="7"/>
      <c r="FS540" s="7"/>
      <c r="FT540" s="7"/>
      <c r="FU540" s="7"/>
      <c r="FV540" s="7"/>
      <c r="FW540" s="7"/>
      <c r="FX540" s="7"/>
      <c r="FY540" s="7"/>
      <c r="FZ540" s="7"/>
      <c r="GA540" s="7"/>
      <c r="GB540" s="7"/>
      <c r="GC540" s="7"/>
      <c r="GD540" s="7"/>
      <c r="GE540" s="7"/>
      <c r="GF540" s="7"/>
      <c r="GG540" s="7"/>
      <c r="GH540" s="7"/>
      <c r="GI540" s="7"/>
      <c r="GJ540" s="7"/>
      <c r="GK540" s="7"/>
      <c r="GL540" s="7"/>
      <c r="GM540" s="7"/>
      <c r="GN540" s="7"/>
      <c r="GO540" s="7"/>
      <c r="GP540" s="7"/>
      <c r="GQ540" s="7"/>
      <c r="GR540" s="7"/>
      <c r="GS540" s="7"/>
      <c r="GT540" s="7"/>
      <c r="GU540" s="7"/>
      <c r="GV540" s="7"/>
      <c r="GW540" s="7"/>
      <c r="GX540" s="7"/>
      <c r="GY540" s="7"/>
      <c r="GZ540" s="7"/>
      <c r="HA540" s="7"/>
      <c r="HB540" s="7"/>
      <c r="HC540" s="7"/>
      <c r="HD540" s="7"/>
      <c r="HE540" s="7"/>
      <c r="HF540" s="7"/>
      <c r="HG540" s="7"/>
      <c r="HH540" s="7"/>
      <c r="HI540" s="7"/>
      <c r="HJ540" s="7"/>
      <c r="HK540" s="7"/>
      <c r="HL540" s="7"/>
      <c r="HM540" s="7"/>
      <c r="HN540" s="7"/>
      <c r="HO540" s="7"/>
      <c r="HP540" s="7"/>
      <c r="HQ540" s="7"/>
      <c r="HR540" s="7"/>
      <c r="HS540" s="7"/>
      <c r="HT540" s="7"/>
      <c r="HU540" s="7"/>
      <c r="HV540" s="7"/>
      <c r="HW540" s="7"/>
      <c r="HX540" s="7"/>
      <c r="HY540" s="7"/>
      <c r="HZ540" s="7"/>
      <c r="IA540" s="7"/>
      <c r="IB540" s="7"/>
      <c r="IC540" s="7"/>
      <c r="ID540" s="7"/>
      <c r="IE540" s="7"/>
      <c r="IF540" s="7"/>
      <c r="IG540" s="7"/>
      <c r="IH540" s="7"/>
      <c r="II540" s="7"/>
      <c r="IJ540" s="7"/>
      <c r="IK540" s="7"/>
      <c r="IL540" s="7"/>
      <c r="IM540" s="7"/>
      <c r="IN540" s="7"/>
      <c r="IO540" s="7"/>
      <c r="IP540" s="7"/>
      <c r="IQ540" s="7"/>
      <c r="IR540" s="7"/>
      <c r="IS540" s="7"/>
      <c r="IT540" s="7"/>
      <c r="IU540" s="7"/>
      <c r="IV540" s="7"/>
      <c r="IW540" s="7"/>
      <c r="IX540" s="7"/>
      <c r="IY540" s="7"/>
      <c r="IZ540" s="7"/>
      <c r="JA540" s="7"/>
      <c r="JB540" s="7"/>
      <c r="JC540" s="7"/>
      <c r="JD540" s="7"/>
      <c r="JE540" s="7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5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7"/>
      <c r="EQ541" s="7"/>
      <c r="ER541" s="7"/>
      <c r="ES541" s="88"/>
      <c r="ET541" s="7"/>
      <c r="EU541" s="7"/>
      <c r="EV541" s="7"/>
      <c r="EW541" s="7"/>
      <c r="EX541" s="7"/>
      <c r="EY541" s="7"/>
      <c r="EZ541" s="7"/>
      <c r="FA541" s="7"/>
      <c r="FB541" s="7"/>
      <c r="FC541" s="7"/>
      <c r="FD541" s="7"/>
      <c r="FE541" s="7"/>
      <c r="FF541" s="7"/>
      <c r="FG541" s="7"/>
      <c r="FH541" s="2"/>
      <c r="FI541" s="2"/>
      <c r="FJ541" s="2"/>
      <c r="FK541" s="2"/>
      <c r="FL541" s="2"/>
      <c r="FM541" s="2"/>
      <c r="FN541" s="7"/>
      <c r="FO541" s="7"/>
      <c r="FP541" s="7"/>
      <c r="FQ541" s="88"/>
      <c r="FR541" s="7"/>
      <c r="FS541" s="7"/>
      <c r="FT541" s="7"/>
      <c r="FU541" s="7"/>
      <c r="FV541" s="7"/>
      <c r="FW541" s="7"/>
      <c r="FX541" s="7"/>
      <c r="FY541" s="7"/>
      <c r="FZ541" s="7"/>
      <c r="GA541" s="7"/>
      <c r="GB541" s="7"/>
      <c r="GC541" s="7"/>
      <c r="GD541" s="7"/>
      <c r="GE541" s="7"/>
      <c r="GF541" s="7"/>
      <c r="GG541" s="7"/>
      <c r="GH541" s="7"/>
      <c r="GI541" s="7"/>
      <c r="GJ541" s="7"/>
      <c r="GK541" s="7"/>
      <c r="GL541" s="7"/>
      <c r="GM541" s="7"/>
      <c r="GN541" s="7"/>
      <c r="GO541" s="7"/>
      <c r="GP541" s="7"/>
      <c r="GQ541" s="7"/>
      <c r="GR541" s="7"/>
      <c r="GS541" s="7"/>
      <c r="GT541" s="7"/>
      <c r="GU541" s="7"/>
      <c r="GV541" s="7"/>
      <c r="GW541" s="7"/>
      <c r="GX541" s="7"/>
      <c r="GY541" s="7"/>
      <c r="GZ541" s="7"/>
      <c r="HA541" s="7"/>
      <c r="HB541" s="7"/>
      <c r="HC541" s="7"/>
      <c r="HD541" s="7"/>
      <c r="HE541" s="7"/>
      <c r="HF541" s="7"/>
      <c r="HG541" s="7"/>
      <c r="HH541" s="7"/>
      <c r="HI541" s="7"/>
      <c r="HJ541" s="7"/>
      <c r="HK541" s="7"/>
      <c r="HL541" s="7"/>
      <c r="HM541" s="7"/>
      <c r="HN541" s="7"/>
      <c r="HO541" s="7"/>
      <c r="HP541" s="7"/>
      <c r="HQ541" s="7"/>
      <c r="HR541" s="7"/>
      <c r="HS541" s="7"/>
      <c r="HT541" s="7"/>
      <c r="HU541" s="7"/>
      <c r="HV541" s="7"/>
      <c r="HW541" s="7"/>
      <c r="HX541" s="7"/>
      <c r="HY541" s="7"/>
      <c r="HZ541" s="7"/>
      <c r="IA541" s="7"/>
      <c r="IB541" s="7"/>
      <c r="IC541" s="7"/>
      <c r="ID541" s="7"/>
      <c r="IE541" s="7"/>
      <c r="IF541" s="7"/>
      <c r="IG541" s="7"/>
      <c r="IH541" s="7"/>
      <c r="II541" s="7"/>
      <c r="IJ541" s="7"/>
      <c r="IK541" s="7"/>
      <c r="IL541" s="7"/>
      <c r="IM541" s="7"/>
      <c r="IN541" s="7"/>
      <c r="IO541" s="7"/>
      <c r="IP541" s="7"/>
      <c r="IQ541" s="7"/>
      <c r="IR541" s="7"/>
      <c r="IS541" s="7"/>
      <c r="IT541" s="7"/>
      <c r="IU541" s="7"/>
      <c r="IV541" s="7"/>
      <c r="IW541" s="7"/>
      <c r="IX541" s="7"/>
      <c r="IY541" s="7"/>
      <c r="IZ541" s="7"/>
      <c r="JA541" s="7"/>
      <c r="JB541" s="7"/>
      <c r="JC541" s="7"/>
      <c r="JD541" s="7"/>
      <c r="JE541" s="7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5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7"/>
      <c r="EQ542" s="7"/>
      <c r="ER542" s="7"/>
      <c r="ES542" s="88"/>
      <c r="ET542" s="7"/>
      <c r="EU542" s="7"/>
      <c r="EV542" s="7"/>
      <c r="EW542" s="7"/>
      <c r="EX542" s="7"/>
      <c r="EY542" s="7"/>
      <c r="EZ542" s="7"/>
      <c r="FA542" s="7"/>
      <c r="FB542" s="7"/>
      <c r="FC542" s="7"/>
      <c r="FD542" s="7"/>
      <c r="FE542" s="7"/>
      <c r="FF542" s="7"/>
      <c r="FG542" s="7"/>
      <c r="FH542" s="2"/>
      <c r="FI542" s="2"/>
      <c r="FJ542" s="2"/>
      <c r="FK542" s="2"/>
      <c r="FL542" s="2"/>
      <c r="FM542" s="2"/>
      <c r="FN542" s="7"/>
      <c r="FO542" s="7"/>
      <c r="FP542" s="7"/>
      <c r="FQ542" s="88"/>
      <c r="FR542" s="7"/>
      <c r="FS542" s="7"/>
      <c r="FT542" s="7"/>
      <c r="FU542" s="7"/>
      <c r="FV542" s="7"/>
      <c r="FW542" s="7"/>
      <c r="FX542" s="7"/>
      <c r="FY542" s="7"/>
      <c r="FZ542" s="7"/>
      <c r="GA542" s="7"/>
      <c r="GB542" s="7"/>
      <c r="GC542" s="7"/>
      <c r="GD542" s="7"/>
      <c r="GE542" s="7"/>
      <c r="GF542" s="7"/>
      <c r="GG542" s="7"/>
      <c r="GH542" s="7"/>
      <c r="GI542" s="7"/>
      <c r="GJ542" s="7"/>
      <c r="GK542" s="7"/>
      <c r="GL542" s="7"/>
      <c r="GM542" s="7"/>
      <c r="GN542" s="7"/>
      <c r="GO542" s="7"/>
      <c r="GP542" s="7"/>
      <c r="GQ542" s="7"/>
      <c r="GR542" s="7"/>
      <c r="GS542" s="7"/>
      <c r="GT542" s="7"/>
      <c r="GU542" s="7"/>
      <c r="GV542" s="7"/>
      <c r="GW542" s="7"/>
      <c r="GX542" s="7"/>
      <c r="GY542" s="7"/>
      <c r="GZ542" s="7"/>
      <c r="HA542" s="7"/>
      <c r="HB542" s="7"/>
      <c r="HC542" s="7"/>
      <c r="HD542" s="7"/>
      <c r="HE542" s="7"/>
      <c r="HF542" s="7"/>
      <c r="HG542" s="7"/>
      <c r="HH542" s="7"/>
      <c r="HI542" s="7"/>
      <c r="HJ542" s="7"/>
      <c r="HK542" s="7"/>
      <c r="HL542" s="7"/>
      <c r="HM542" s="7"/>
      <c r="HN542" s="7"/>
      <c r="HO542" s="7"/>
      <c r="HP542" s="7"/>
      <c r="HQ542" s="7"/>
      <c r="HR542" s="7"/>
      <c r="HS542" s="7"/>
      <c r="HT542" s="7"/>
      <c r="HU542" s="7"/>
      <c r="HV542" s="7"/>
      <c r="HW542" s="7"/>
      <c r="HX542" s="7"/>
      <c r="HY542" s="7"/>
      <c r="HZ542" s="7"/>
      <c r="IA542" s="7"/>
      <c r="IB542" s="7"/>
      <c r="IC542" s="7"/>
      <c r="ID542" s="7"/>
      <c r="IE542" s="7"/>
      <c r="IF542" s="7"/>
      <c r="IG542" s="7"/>
      <c r="IH542" s="7"/>
      <c r="II542" s="7"/>
      <c r="IJ542" s="7"/>
      <c r="IK542" s="7"/>
      <c r="IL542" s="7"/>
      <c r="IM542" s="7"/>
      <c r="IN542" s="7"/>
      <c r="IO542" s="7"/>
      <c r="IP542" s="7"/>
      <c r="IQ542" s="7"/>
      <c r="IR542" s="7"/>
      <c r="IS542" s="7"/>
      <c r="IT542" s="7"/>
      <c r="IU542" s="7"/>
      <c r="IV542" s="7"/>
      <c r="IW542" s="7"/>
      <c r="IX542" s="7"/>
      <c r="IY542" s="7"/>
      <c r="IZ542" s="7"/>
      <c r="JA542" s="7"/>
      <c r="JB542" s="7"/>
      <c r="JC542" s="7"/>
      <c r="JD542" s="7"/>
      <c r="JE542" s="7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5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7"/>
      <c r="EQ543" s="7"/>
      <c r="ER543" s="7"/>
      <c r="ES543" s="88"/>
      <c r="ET543" s="7"/>
      <c r="EU543" s="7"/>
      <c r="EV543" s="7"/>
      <c r="EW543" s="7"/>
      <c r="EX543" s="7"/>
      <c r="EY543" s="7"/>
      <c r="EZ543" s="7"/>
      <c r="FA543" s="7"/>
      <c r="FB543" s="7"/>
      <c r="FC543" s="7"/>
      <c r="FD543" s="7"/>
      <c r="FE543" s="7"/>
      <c r="FF543" s="7"/>
      <c r="FG543" s="7"/>
      <c r="FH543" s="2"/>
      <c r="FI543" s="2"/>
      <c r="FJ543" s="2"/>
      <c r="FK543" s="2"/>
      <c r="FL543" s="2"/>
      <c r="FM543" s="2"/>
      <c r="FN543" s="7"/>
      <c r="FO543" s="7"/>
      <c r="FP543" s="7"/>
      <c r="FQ543" s="88"/>
      <c r="FR543" s="7"/>
      <c r="FS543" s="7"/>
      <c r="FT543" s="7"/>
      <c r="FU543" s="7"/>
      <c r="FV543" s="7"/>
      <c r="FW543" s="7"/>
      <c r="FX543" s="7"/>
      <c r="FY543" s="7"/>
      <c r="FZ543" s="7"/>
      <c r="GA543" s="7"/>
      <c r="GB543" s="7"/>
      <c r="GC543" s="7"/>
      <c r="GD543" s="7"/>
      <c r="GE543" s="7"/>
      <c r="GF543" s="7"/>
      <c r="GG543" s="7"/>
      <c r="GH543" s="7"/>
      <c r="GI543" s="7"/>
      <c r="GJ543" s="7"/>
      <c r="GK543" s="7"/>
      <c r="GL543" s="7"/>
      <c r="GM543" s="7"/>
      <c r="GN543" s="7"/>
      <c r="GO543" s="7"/>
      <c r="GP543" s="7"/>
      <c r="GQ543" s="7"/>
      <c r="GR543" s="7"/>
      <c r="GS543" s="7"/>
      <c r="GT543" s="7"/>
      <c r="GU543" s="7"/>
      <c r="GV543" s="7"/>
      <c r="GW543" s="7"/>
      <c r="GX543" s="7"/>
      <c r="GY543" s="7"/>
      <c r="GZ543" s="7"/>
      <c r="HA543" s="7"/>
      <c r="HB543" s="7"/>
      <c r="HC543" s="7"/>
      <c r="HD543" s="7"/>
      <c r="HE543" s="7"/>
      <c r="HF543" s="7"/>
      <c r="HG543" s="7"/>
      <c r="HH543" s="7"/>
      <c r="HI543" s="7"/>
      <c r="HJ543" s="7"/>
      <c r="HK543" s="7"/>
      <c r="HL543" s="7"/>
      <c r="HM543" s="7"/>
      <c r="HN543" s="7"/>
      <c r="HO543" s="7"/>
      <c r="HP543" s="7"/>
      <c r="HQ543" s="7"/>
      <c r="HR543" s="7"/>
      <c r="HS543" s="7"/>
      <c r="HT543" s="7"/>
      <c r="HU543" s="7"/>
      <c r="HV543" s="7"/>
      <c r="HW543" s="7"/>
      <c r="HX543" s="7"/>
      <c r="HY543" s="7"/>
      <c r="HZ543" s="7"/>
      <c r="IA543" s="7"/>
      <c r="IB543" s="7"/>
      <c r="IC543" s="7"/>
      <c r="ID543" s="7"/>
      <c r="IE543" s="7"/>
      <c r="IF543" s="7"/>
      <c r="IG543" s="7"/>
      <c r="IH543" s="7"/>
      <c r="II543" s="7"/>
      <c r="IJ543" s="7"/>
      <c r="IK543" s="7"/>
      <c r="IL543" s="7"/>
      <c r="IM543" s="7"/>
      <c r="IN543" s="7"/>
      <c r="IO543" s="7"/>
      <c r="IP543" s="7"/>
      <c r="IQ543" s="7"/>
      <c r="IR543" s="7"/>
      <c r="IS543" s="7"/>
      <c r="IT543" s="7"/>
      <c r="IU543" s="7"/>
      <c r="IV543" s="7"/>
      <c r="IW543" s="7"/>
      <c r="IX543" s="7"/>
      <c r="IY543" s="7"/>
      <c r="IZ543" s="7"/>
      <c r="JA543" s="7"/>
      <c r="JB543" s="7"/>
      <c r="JC543" s="7"/>
      <c r="JD543" s="7"/>
      <c r="JE543" s="7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5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7"/>
      <c r="EQ544" s="7"/>
      <c r="ER544" s="7"/>
      <c r="ES544" s="88"/>
      <c r="ET544" s="7"/>
      <c r="EU544" s="7"/>
      <c r="EV544" s="7"/>
      <c r="EW544" s="7"/>
      <c r="EX544" s="7"/>
      <c r="EY544" s="7"/>
      <c r="EZ544" s="7"/>
      <c r="FA544" s="7"/>
      <c r="FB544" s="7"/>
      <c r="FC544" s="7"/>
      <c r="FD544" s="7"/>
      <c r="FE544" s="7"/>
      <c r="FF544" s="7"/>
      <c r="FG544" s="7"/>
      <c r="FH544" s="2"/>
      <c r="FI544" s="2"/>
      <c r="FJ544" s="2"/>
      <c r="FK544" s="2"/>
      <c r="FL544" s="2"/>
      <c r="FM544" s="2"/>
      <c r="FN544" s="7"/>
      <c r="FO544" s="7"/>
      <c r="FP544" s="7"/>
      <c r="FQ544" s="88"/>
      <c r="FR544" s="7"/>
      <c r="FS544" s="7"/>
      <c r="FT544" s="7"/>
      <c r="FU544" s="7"/>
      <c r="FV544" s="7"/>
      <c r="FW544" s="7"/>
      <c r="FX544" s="7"/>
      <c r="FY544" s="7"/>
      <c r="FZ544" s="7"/>
      <c r="GA544" s="7"/>
      <c r="GB544" s="7"/>
      <c r="GC544" s="7"/>
      <c r="GD544" s="7"/>
      <c r="GE544" s="7"/>
      <c r="GF544" s="7"/>
      <c r="GG544" s="7"/>
      <c r="GH544" s="7"/>
      <c r="GI544" s="7"/>
      <c r="GJ544" s="7"/>
      <c r="GK544" s="7"/>
      <c r="GL544" s="7"/>
      <c r="GM544" s="7"/>
      <c r="GN544" s="7"/>
      <c r="GO544" s="7"/>
      <c r="GP544" s="7"/>
      <c r="GQ544" s="7"/>
      <c r="GR544" s="7"/>
      <c r="GS544" s="7"/>
      <c r="GT544" s="7"/>
      <c r="GU544" s="7"/>
      <c r="GV544" s="7"/>
      <c r="GW544" s="7"/>
      <c r="GX544" s="7"/>
      <c r="GY544" s="7"/>
      <c r="GZ544" s="7"/>
      <c r="HA544" s="7"/>
      <c r="HB544" s="7"/>
      <c r="HC544" s="7"/>
      <c r="HD544" s="7"/>
      <c r="HE544" s="7"/>
      <c r="HF544" s="7"/>
      <c r="HG544" s="7"/>
      <c r="HH544" s="7"/>
      <c r="HI544" s="7"/>
      <c r="HJ544" s="7"/>
      <c r="HK544" s="7"/>
      <c r="HL544" s="7"/>
      <c r="HM544" s="7"/>
      <c r="HN544" s="7"/>
      <c r="HO544" s="7"/>
      <c r="HP544" s="7"/>
      <c r="HQ544" s="7"/>
      <c r="HR544" s="7"/>
      <c r="HS544" s="7"/>
      <c r="HT544" s="7"/>
      <c r="HU544" s="7"/>
      <c r="HV544" s="7"/>
      <c r="HW544" s="7"/>
      <c r="HX544" s="7"/>
      <c r="HY544" s="7"/>
      <c r="HZ544" s="7"/>
      <c r="IA544" s="7"/>
      <c r="IB544" s="7"/>
      <c r="IC544" s="7"/>
      <c r="ID544" s="7"/>
      <c r="IE544" s="7"/>
      <c r="IF544" s="7"/>
      <c r="IG544" s="7"/>
      <c r="IH544" s="7"/>
      <c r="II544" s="7"/>
      <c r="IJ544" s="7"/>
      <c r="IK544" s="7"/>
      <c r="IL544" s="7"/>
      <c r="IM544" s="7"/>
      <c r="IN544" s="7"/>
      <c r="IO544" s="7"/>
      <c r="IP544" s="7"/>
      <c r="IQ544" s="7"/>
      <c r="IR544" s="7"/>
      <c r="IS544" s="7"/>
      <c r="IT544" s="7"/>
      <c r="IU544" s="7"/>
      <c r="IV544" s="7"/>
      <c r="IW544" s="7"/>
      <c r="IX544" s="7"/>
      <c r="IY544" s="7"/>
      <c r="IZ544" s="7"/>
      <c r="JA544" s="7"/>
      <c r="JB544" s="7"/>
      <c r="JC544" s="7"/>
      <c r="JD544" s="7"/>
      <c r="JE544" s="7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5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7"/>
      <c r="EQ545" s="7"/>
      <c r="ER545" s="7"/>
      <c r="ES545" s="88"/>
      <c r="ET545" s="7"/>
      <c r="EU545" s="7"/>
      <c r="EV545" s="7"/>
      <c r="EW545" s="7"/>
      <c r="EX545" s="7"/>
      <c r="EY545" s="7"/>
      <c r="EZ545" s="7"/>
      <c r="FA545" s="7"/>
      <c r="FB545" s="7"/>
      <c r="FC545" s="7"/>
      <c r="FD545" s="7"/>
      <c r="FE545" s="7"/>
      <c r="FF545" s="7"/>
      <c r="FG545" s="7"/>
      <c r="FH545" s="2"/>
      <c r="FI545" s="2"/>
      <c r="FJ545" s="2"/>
      <c r="FK545" s="2"/>
      <c r="FL545" s="2"/>
      <c r="FM545" s="2"/>
      <c r="FN545" s="7"/>
      <c r="FO545" s="7"/>
      <c r="FP545" s="7"/>
      <c r="FQ545" s="88"/>
      <c r="FR545" s="7"/>
      <c r="FS545" s="7"/>
      <c r="FT545" s="7"/>
      <c r="FU545" s="7"/>
      <c r="FV545" s="7"/>
      <c r="FW545" s="7"/>
      <c r="FX545" s="7"/>
      <c r="FY545" s="7"/>
      <c r="FZ545" s="7"/>
      <c r="GA545" s="7"/>
      <c r="GB545" s="7"/>
      <c r="GC545" s="7"/>
      <c r="GD545" s="7"/>
      <c r="GE545" s="7"/>
      <c r="GF545" s="7"/>
      <c r="GG545" s="7"/>
      <c r="GH545" s="7"/>
      <c r="GI545" s="7"/>
      <c r="GJ545" s="7"/>
      <c r="GK545" s="7"/>
      <c r="GL545" s="7"/>
      <c r="GM545" s="7"/>
      <c r="GN545" s="7"/>
      <c r="GO545" s="7"/>
      <c r="GP545" s="7"/>
      <c r="GQ545" s="7"/>
      <c r="GR545" s="7"/>
      <c r="GS545" s="7"/>
      <c r="GT545" s="7"/>
      <c r="GU545" s="7"/>
      <c r="GV545" s="7"/>
      <c r="GW545" s="7"/>
      <c r="GX545" s="7"/>
      <c r="GY545" s="7"/>
      <c r="GZ545" s="7"/>
      <c r="HA545" s="7"/>
      <c r="HB545" s="7"/>
      <c r="HC545" s="7"/>
      <c r="HD545" s="7"/>
      <c r="HE545" s="7"/>
      <c r="HF545" s="7"/>
      <c r="HG545" s="7"/>
      <c r="HH545" s="7"/>
      <c r="HI545" s="7"/>
      <c r="HJ545" s="7"/>
      <c r="HK545" s="7"/>
      <c r="HL545" s="7"/>
      <c r="HM545" s="7"/>
      <c r="HN545" s="7"/>
      <c r="HO545" s="7"/>
      <c r="HP545" s="7"/>
      <c r="HQ545" s="7"/>
      <c r="HR545" s="7"/>
      <c r="HS545" s="7"/>
      <c r="HT545" s="7"/>
      <c r="HU545" s="7"/>
      <c r="HV545" s="7"/>
      <c r="HW545" s="7"/>
      <c r="HX545" s="7"/>
      <c r="HY545" s="7"/>
      <c r="HZ545" s="7"/>
      <c r="IA545" s="7"/>
      <c r="IB545" s="7"/>
      <c r="IC545" s="7"/>
      <c r="ID545" s="7"/>
      <c r="IE545" s="7"/>
      <c r="IF545" s="7"/>
      <c r="IG545" s="7"/>
      <c r="IH545" s="7"/>
      <c r="II545" s="7"/>
      <c r="IJ545" s="7"/>
      <c r="IK545" s="7"/>
      <c r="IL545" s="7"/>
      <c r="IM545" s="7"/>
      <c r="IN545" s="7"/>
      <c r="IO545" s="7"/>
      <c r="IP545" s="7"/>
      <c r="IQ545" s="7"/>
      <c r="IR545" s="7"/>
      <c r="IS545" s="7"/>
      <c r="IT545" s="7"/>
      <c r="IU545" s="7"/>
      <c r="IV545" s="7"/>
      <c r="IW545" s="7"/>
      <c r="IX545" s="7"/>
      <c r="IY545" s="7"/>
      <c r="IZ545" s="7"/>
      <c r="JA545" s="7"/>
      <c r="JB545" s="7"/>
      <c r="JC545" s="7"/>
      <c r="JD545" s="7"/>
      <c r="JE545" s="7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5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7"/>
      <c r="EQ546" s="7"/>
      <c r="ER546" s="7"/>
      <c r="ES546" s="88"/>
      <c r="ET546" s="7"/>
      <c r="EU546" s="7"/>
      <c r="EV546" s="7"/>
      <c r="EW546" s="7"/>
      <c r="EX546" s="7"/>
      <c r="EY546" s="7"/>
      <c r="EZ546" s="7"/>
      <c r="FA546" s="7"/>
      <c r="FB546" s="7"/>
      <c r="FC546" s="7"/>
      <c r="FD546" s="7"/>
      <c r="FE546" s="7"/>
      <c r="FF546" s="7"/>
      <c r="FG546" s="7"/>
      <c r="FH546" s="2"/>
      <c r="FI546" s="2"/>
      <c r="FJ546" s="2"/>
      <c r="FK546" s="2"/>
      <c r="FL546" s="2"/>
      <c r="FM546" s="2"/>
      <c r="FN546" s="7"/>
      <c r="FO546" s="7"/>
      <c r="FP546" s="7"/>
      <c r="FQ546" s="88"/>
      <c r="FR546" s="7"/>
      <c r="FS546" s="7"/>
      <c r="FT546" s="7"/>
      <c r="FU546" s="7"/>
      <c r="FV546" s="7"/>
      <c r="FW546" s="7"/>
      <c r="FX546" s="7"/>
      <c r="FY546" s="7"/>
      <c r="FZ546" s="7"/>
      <c r="GA546" s="7"/>
      <c r="GB546" s="7"/>
      <c r="GC546" s="7"/>
      <c r="GD546" s="7"/>
      <c r="GE546" s="7"/>
      <c r="GF546" s="7"/>
      <c r="GG546" s="7"/>
      <c r="GH546" s="7"/>
      <c r="GI546" s="7"/>
      <c r="GJ546" s="7"/>
      <c r="GK546" s="7"/>
      <c r="GL546" s="7"/>
      <c r="GM546" s="7"/>
      <c r="GN546" s="7"/>
      <c r="GO546" s="7"/>
      <c r="GP546" s="7"/>
      <c r="GQ546" s="7"/>
      <c r="GR546" s="7"/>
      <c r="GS546" s="7"/>
      <c r="GT546" s="7"/>
      <c r="GU546" s="7"/>
      <c r="GV546" s="7"/>
      <c r="GW546" s="7"/>
      <c r="GX546" s="7"/>
      <c r="GY546" s="7"/>
      <c r="GZ546" s="7"/>
      <c r="HA546" s="7"/>
      <c r="HB546" s="7"/>
      <c r="HC546" s="7"/>
      <c r="HD546" s="7"/>
      <c r="HE546" s="7"/>
      <c r="HF546" s="7"/>
      <c r="HG546" s="7"/>
      <c r="HH546" s="7"/>
      <c r="HI546" s="7"/>
      <c r="HJ546" s="7"/>
      <c r="HK546" s="7"/>
      <c r="HL546" s="7"/>
      <c r="HM546" s="7"/>
      <c r="HN546" s="7"/>
      <c r="HO546" s="7"/>
      <c r="HP546" s="7"/>
      <c r="HQ546" s="7"/>
      <c r="HR546" s="7"/>
      <c r="HS546" s="7"/>
      <c r="HT546" s="7"/>
      <c r="HU546" s="7"/>
      <c r="HV546" s="7"/>
      <c r="HW546" s="7"/>
      <c r="HX546" s="7"/>
      <c r="HY546" s="7"/>
      <c r="HZ546" s="7"/>
      <c r="IA546" s="7"/>
      <c r="IB546" s="7"/>
      <c r="IC546" s="7"/>
      <c r="ID546" s="7"/>
      <c r="IE546" s="7"/>
      <c r="IF546" s="7"/>
      <c r="IG546" s="7"/>
      <c r="IH546" s="7"/>
      <c r="II546" s="7"/>
      <c r="IJ546" s="7"/>
      <c r="IK546" s="7"/>
      <c r="IL546" s="7"/>
      <c r="IM546" s="7"/>
      <c r="IN546" s="7"/>
      <c r="IO546" s="7"/>
      <c r="IP546" s="7"/>
      <c r="IQ546" s="7"/>
      <c r="IR546" s="7"/>
      <c r="IS546" s="7"/>
      <c r="IT546" s="7"/>
      <c r="IU546" s="7"/>
      <c r="IV546" s="7"/>
      <c r="IW546" s="7"/>
      <c r="IX546" s="7"/>
      <c r="IY546" s="7"/>
      <c r="IZ546" s="7"/>
      <c r="JA546" s="7"/>
      <c r="JB546" s="7"/>
      <c r="JC546" s="7"/>
      <c r="JD546" s="7"/>
      <c r="JE546" s="7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5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7"/>
      <c r="EQ547" s="7"/>
      <c r="ER547" s="7"/>
      <c r="ES547" s="88"/>
      <c r="ET547" s="7"/>
      <c r="EU547" s="7"/>
      <c r="EV547" s="7"/>
      <c r="EW547" s="7"/>
      <c r="EX547" s="7"/>
      <c r="EY547" s="7"/>
      <c r="EZ547" s="7"/>
      <c r="FA547" s="7"/>
      <c r="FB547" s="7"/>
      <c r="FC547" s="7"/>
      <c r="FD547" s="7"/>
      <c r="FE547" s="7"/>
      <c r="FF547" s="7"/>
      <c r="FG547" s="7"/>
      <c r="FH547" s="2"/>
      <c r="FI547" s="2"/>
      <c r="FJ547" s="2"/>
      <c r="FK547" s="2"/>
      <c r="FL547" s="2"/>
      <c r="FM547" s="2"/>
      <c r="FN547" s="7"/>
      <c r="FO547" s="7"/>
      <c r="FP547" s="7"/>
      <c r="FQ547" s="88"/>
      <c r="FR547" s="7"/>
      <c r="FS547" s="7"/>
      <c r="FT547" s="7"/>
      <c r="FU547" s="7"/>
      <c r="FV547" s="7"/>
      <c r="FW547" s="7"/>
      <c r="FX547" s="7"/>
      <c r="FY547" s="7"/>
      <c r="FZ547" s="7"/>
      <c r="GA547" s="7"/>
      <c r="GB547" s="7"/>
      <c r="GC547" s="7"/>
      <c r="GD547" s="7"/>
      <c r="GE547" s="7"/>
      <c r="GF547" s="7"/>
      <c r="GG547" s="7"/>
      <c r="GH547" s="7"/>
      <c r="GI547" s="7"/>
      <c r="GJ547" s="7"/>
      <c r="GK547" s="7"/>
      <c r="GL547" s="7"/>
      <c r="GM547" s="7"/>
      <c r="GN547" s="7"/>
      <c r="GO547" s="7"/>
      <c r="GP547" s="7"/>
      <c r="GQ547" s="7"/>
      <c r="GR547" s="7"/>
      <c r="GS547" s="7"/>
      <c r="GT547" s="7"/>
      <c r="GU547" s="7"/>
      <c r="GV547" s="7"/>
      <c r="GW547" s="7"/>
      <c r="GX547" s="7"/>
      <c r="GY547" s="7"/>
      <c r="GZ547" s="7"/>
      <c r="HA547" s="7"/>
      <c r="HB547" s="7"/>
      <c r="HC547" s="7"/>
      <c r="HD547" s="7"/>
      <c r="HE547" s="7"/>
      <c r="HF547" s="7"/>
      <c r="HG547" s="7"/>
      <c r="HH547" s="7"/>
      <c r="HI547" s="7"/>
      <c r="HJ547" s="7"/>
      <c r="HK547" s="7"/>
      <c r="HL547" s="7"/>
      <c r="HM547" s="7"/>
      <c r="HN547" s="7"/>
      <c r="HO547" s="7"/>
      <c r="HP547" s="7"/>
      <c r="HQ547" s="7"/>
      <c r="HR547" s="7"/>
      <c r="HS547" s="7"/>
      <c r="HT547" s="7"/>
      <c r="HU547" s="7"/>
      <c r="HV547" s="7"/>
      <c r="HW547" s="7"/>
      <c r="HX547" s="7"/>
      <c r="HY547" s="7"/>
      <c r="HZ547" s="7"/>
      <c r="IA547" s="7"/>
      <c r="IB547" s="7"/>
      <c r="IC547" s="7"/>
      <c r="ID547" s="7"/>
      <c r="IE547" s="7"/>
      <c r="IF547" s="7"/>
      <c r="IG547" s="7"/>
      <c r="IH547" s="7"/>
      <c r="II547" s="7"/>
      <c r="IJ547" s="7"/>
      <c r="IK547" s="7"/>
      <c r="IL547" s="7"/>
      <c r="IM547" s="7"/>
      <c r="IN547" s="7"/>
      <c r="IO547" s="7"/>
      <c r="IP547" s="7"/>
      <c r="IQ547" s="7"/>
      <c r="IR547" s="7"/>
      <c r="IS547" s="7"/>
      <c r="IT547" s="7"/>
      <c r="IU547" s="7"/>
      <c r="IV547" s="7"/>
      <c r="IW547" s="7"/>
      <c r="IX547" s="7"/>
      <c r="IY547" s="7"/>
      <c r="IZ547" s="7"/>
      <c r="JA547" s="7"/>
      <c r="JB547" s="7"/>
      <c r="JC547" s="7"/>
      <c r="JD547" s="7"/>
      <c r="JE547" s="7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5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7"/>
      <c r="EQ548" s="7"/>
      <c r="ER548" s="7"/>
      <c r="ES548" s="88"/>
      <c r="ET548" s="7"/>
      <c r="EU548" s="7"/>
      <c r="EV548" s="7"/>
      <c r="EW548" s="7"/>
      <c r="EX548" s="7"/>
      <c r="EY548" s="7"/>
      <c r="EZ548" s="7"/>
      <c r="FA548" s="7"/>
      <c r="FB548" s="7"/>
      <c r="FC548" s="7"/>
      <c r="FD548" s="7"/>
      <c r="FE548" s="7"/>
      <c r="FF548" s="7"/>
      <c r="FG548" s="7"/>
      <c r="FH548" s="2"/>
      <c r="FI548" s="2"/>
      <c r="FJ548" s="2"/>
      <c r="FK548" s="2"/>
      <c r="FL548" s="2"/>
      <c r="FM548" s="2"/>
      <c r="FN548" s="7"/>
      <c r="FO548" s="7"/>
      <c r="FP548" s="7"/>
      <c r="FQ548" s="88"/>
      <c r="FR548" s="7"/>
      <c r="FS548" s="7"/>
      <c r="FT548" s="7"/>
      <c r="FU548" s="7"/>
      <c r="FV548" s="7"/>
      <c r="FW548" s="7"/>
      <c r="FX548" s="7"/>
      <c r="FY548" s="7"/>
      <c r="FZ548" s="7"/>
      <c r="GA548" s="7"/>
      <c r="GB548" s="7"/>
      <c r="GC548" s="7"/>
      <c r="GD548" s="7"/>
      <c r="GE548" s="7"/>
      <c r="GF548" s="7"/>
      <c r="GG548" s="7"/>
      <c r="GH548" s="7"/>
      <c r="GI548" s="7"/>
      <c r="GJ548" s="7"/>
      <c r="GK548" s="7"/>
      <c r="GL548" s="7"/>
      <c r="GM548" s="7"/>
      <c r="GN548" s="7"/>
      <c r="GO548" s="7"/>
      <c r="GP548" s="7"/>
      <c r="GQ548" s="7"/>
      <c r="GR548" s="7"/>
      <c r="GS548" s="7"/>
      <c r="GT548" s="7"/>
      <c r="GU548" s="7"/>
      <c r="GV548" s="7"/>
      <c r="GW548" s="7"/>
      <c r="GX548" s="7"/>
      <c r="GY548" s="7"/>
      <c r="GZ548" s="7"/>
      <c r="HA548" s="7"/>
      <c r="HB548" s="7"/>
      <c r="HC548" s="7"/>
      <c r="HD548" s="7"/>
      <c r="HE548" s="7"/>
      <c r="HF548" s="7"/>
      <c r="HG548" s="7"/>
      <c r="HH548" s="7"/>
      <c r="HI548" s="7"/>
      <c r="HJ548" s="7"/>
      <c r="HK548" s="7"/>
      <c r="HL548" s="7"/>
      <c r="HM548" s="7"/>
      <c r="HN548" s="7"/>
      <c r="HO548" s="7"/>
      <c r="HP548" s="7"/>
      <c r="HQ548" s="7"/>
      <c r="HR548" s="7"/>
      <c r="HS548" s="7"/>
      <c r="HT548" s="7"/>
      <c r="HU548" s="7"/>
      <c r="HV548" s="7"/>
      <c r="HW548" s="7"/>
      <c r="HX548" s="7"/>
      <c r="HY548" s="7"/>
      <c r="HZ548" s="7"/>
      <c r="IA548" s="7"/>
      <c r="IB548" s="7"/>
      <c r="IC548" s="7"/>
      <c r="ID548" s="7"/>
      <c r="IE548" s="7"/>
      <c r="IF548" s="7"/>
      <c r="IG548" s="7"/>
      <c r="IH548" s="7"/>
      <c r="II548" s="7"/>
      <c r="IJ548" s="7"/>
      <c r="IK548" s="7"/>
      <c r="IL548" s="7"/>
      <c r="IM548" s="7"/>
      <c r="IN548" s="7"/>
      <c r="IO548" s="7"/>
      <c r="IP548" s="7"/>
      <c r="IQ548" s="7"/>
      <c r="IR548" s="7"/>
      <c r="IS548" s="7"/>
      <c r="IT548" s="7"/>
      <c r="IU548" s="7"/>
      <c r="IV548" s="7"/>
      <c r="IW548" s="7"/>
      <c r="IX548" s="7"/>
      <c r="IY548" s="7"/>
      <c r="IZ548" s="7"/>
      <c r="JA548" s="7"/>
      <c r="JB548" s="7"/>
      <c r="JC548" s="7"/>
      <c r="JD548" s="7"/>
      <c r="JE548" s="7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5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7"/>
      <c r="EQ549" s="7"/>
      <c r="ER549" s="7"/>
      <c r="ES549" s="88"/>
      <c r="ET549" s="7"/>
      <c r="EU549" s="7"/>
      <c r="EV549" s="7"/>
      <c r="EW549" s="7"/>
      <c r="EX549" s="7"/>
      <c r="EY549" s="7"/>
      <c r="EZ549" s="7"/>
      <c r="FA549" s="7"/>
      <c r="FB549" s="7"/>
      <c r="FC549" s="7"/>
      <c r="FD549" s="7"/>
      <c r="FE549" s="7"/>
      <c r="FF549" s="7"/>
      <c r="FG549" s="7"/>
      <c r="FH549" s="2"/>
      <c r="FI549" s="2"/>
      <c r="FJ549" s="2"/>
      <c r="FK549" s="2"/>
      <c r="FL549" s="2"/>
      <c r="FM549" s="2"/>
      <c r="FN549" s="7"/>
      <c r="FO549" s="7"/>
      <c r="FP549" s="7"/>
      <c r="FQ549" s="88"/>
      <c r="FR549" s="7"/>
      <c r="FS549" s="7"/>
      <c r="FT549" s="7"/>
      <c r="FU549" s="7"/>
      <c r="FV549" s="7"/>
      <c r="FW549" s="7"/>
      <c r="FX549" s="7"/>
      <c r="FY549" s="7"/>
      <c r="FZ549" s="7"/>
      <c r="GA549" s="7"/>
      <c r="GB549" s="7"/>
      <c r="GC549" s="7"/>
      <c r="GD549" s="7"/>
      <c r="GE549" s="7"/>
      <c r="GF549" s="7"/>
      <c r="GG549" s="7"/>
      <c r="GH549" s="7"/>
      <c r="GI549" s="7"/>
      <c r="GJ549" s="7"/>
      <c r="GK549" s="7"/>
      <c r="GL549" s="7"/>
      <c r="GM549" s="7"/>
      <c r="GN549" s="7"/>
      <c r="GO549" s="7"/>
      <c r="GP549" s="7"/>
      <c r="GQ549" s="7"/>
      <c r="GR549" s="7"/>
      <c r="GS549" s="7"/>
      <c r="GT549" s="7"/>
      <c r="GU549" s="7"/>
      <c r="GV549" s="7"/>
      <c r="GW549" s="7"/>
      <c r="GX549" s="7"/>
      <c r="GY549" s="7"/>
      <c r="GZ549" s="7"/>
      <c r="HA549" s="7"/>
      <c r="HB549" s="7"/>
      <c r="HC549" s="7"/>
      <c r="HD549" s="7"/>
      <c r="HE549" s="7"/>
      <c r="HF549" s="7"/>
      <c r="HG549" s="7"/>
      <c r="HH549" s="7"/>
      <c r="HI549" s="7"/>
      <c r="HJ549" s="7"/>
      <c r="HK549" s="7"/>
      <c r="HL549" s="7"/>
      <c r="HM549" s="7"/>
      <c r="HN549" s="7"/>
      <c r="HO549" s="7"/>
      <c r="HP549" s="7"/>
      <c r="HQ549" s="7"/>
      <c r="HR549" s="7"/>
      <c r="HS549" s="7"/>
      <c r="HT549" s="7"/>
      <c r="HU549" s="7"/>
      <c r="HV549" s="7"/>
      <c r="HW549" s="7"/>
      <c r="HX549" s="7"/>
      <c r="HY549" s="7"/>
      <c r="HZ549" s="7"/>
      <c r="IA549" s="7"/>
      <c r="IB549" s="7"/>
      <c r="IC549" s="7"/>
      <c r="ID549" s="7"/>
      <c r="IE549" s="7"/>
      <c r="IF549" s="7"/>
      <c r="IG549" s="7"/>
      <c r="IH549" s="7"/>
      <c r="II549" s="7"/>
      <c r="IJ549" s="7"/>
      <c r="IK549" s="7"/>
      <c r="IL549" s="7"/>
      <c r="IM549" s="7"/>
      <c r="IN549" s="7"/>
      <c r="IO549" s="7"/>
      <c r="IP549" s="7"/>
      <c r="IQ549" s="7"/>
      <c r="IR549" s="7"/>
      <c r="IS549" s="7"/>
      <c r="IT549" s="7"/>
      <c r="IU549" s="7"/>
      <c r="IV549" s="7"/>
      <c r="IW549" s="7"/>
      <c r="IX549" s="7"/>
      <c r="IY549" s="7"/>
      <c r="IZ549" s="7"/>
      <c r="JA549" s="7"/>
      <c r="JB549" s="7"/>
      <c r="JC549" s="7"/>
      <c r="JD549" s="7"/>
      <c r="JE549" s="7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5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7"/>
      <c r="EQ550" s="7"/>
      <c r="ER550" s="7"/>
      <c r="ES550" s="88"/>
      <c r="ET550" s="7"/>
      <c r="EU550" s="7"/>
      <c r="EV550" s="7"/>
      <c r="EW550" s="7"/>
      <c r="EX550" s="7"/>
      <c r="EY550" s="7"/>
      <c r="EZ550" s="7"/>
      <c r="FA550" s="7"/>
      <c r="FB550" s="7"/>
      <c r="FC550" s="7"/>
      <c r="FD550" s="7"/>
      <c r="FE550" s="7"/>
      <c r="FF550" s="7"/>
      <c r="FG550" s="7"/>
      <c r="FH550" s="2"/>
      <c r="FI550" s="2"/>
      <c r="FJ550" s="2"/>
      <c r="FK550" s="2"/>
      <c r="FL550" s="2"/>
      <c r="FM550" s="2"/>
      <c r="FN550" s="7"/>
      <c r="FO550" s="7"/>
      <c r="FP550" s="7"/>
      <c r="FQ550" s="88"/>
      <c r="FR550" s="7"/>
      <c r="FS550" s="7"/>
      <c r="FT550" s="7"/>
      <c r="FU550" s="7"/>
      <c r="FV550" s="7"/>
      <c r="FW550" s="7"/>
      <c r="FX550" s="7"/>
      <c r="FY550" s="7"/>
      <c r="FZ550" s="7"/>
      <c r="GA550" s="7"/>
      <c r="GB550" s="7"/>
      <c r="GC550" s="7"/>
      <c r="GD550" s="7"/>
      <c r="GE550" s="7"/>
      <c r="GF550" s="7"/>
      <c r="GG550" s="7"/>
      <c r="GH550" s="7"/>
      <c r="GI550" s="7"/>
      <c r="GJ550" s="7"/>
      <c r="GK550" s="7"/>
      <c r="GL550" s="7"/>
      <c r="GM550" s="7"/>
      <c r="GN550" s="7"/>
      <c r="GO550" s="7"/>
      <c r="GP550" s="7"/>
      <c r="GQ550" s="7"/>
      <c r="GR550" s="7"/>
      <c r="GS550" s="7"/>
      <c r="GT550" s="7"/>
      <c r="GU550" s="7"/>
      <c r="GV550" s="7"/>
      <c r="GW550" s="7"/>
      <c r="GX550" s="7"/>
      <c r="GY550" s="7"/>
      <c r="GZ550" s="7"/>
      <c r="HA550" s="7"/>
      <c r="HB550" s="7"/>
      <c r="HC550" s="7"/>
      <c r="HD550" s="7"/>
      <c r="HE550" s="7"/>
      <c r="HF550" s="7"/>
      <c r="HG550" s="7"/>
      <c r="HH550" s="7"/>
      <c r="HI550" s="7"/>
      <c r="HJ550" s="7"/>
      <c r="HK550" s="7"/>
      <c r="HL550" s="7"/>
      <c r="HM550" s="7"/>
      <c r="HN550" s="7"/>
      <c r="HO550" s="7"/>
      <c r="HP550" s="7"/>
      <c r="HQ550" s="7"/>
      <c r="HR550" s="7"/>
      <c r="HS550" s="7"/>
      <c r="HT550" s="7"/>
      <c r="HU550" s="7"/>
      <c r="HV550" s="7"/>
      <c r="HW550" s="7"/>
      <c r="HX550" s="7"/>
      <c r="HY550" s="7"/>
      <c r="HZ550" s="7"/>
      <c r="IA550" s="7"/>
      <c r="IB550" s="7"/>
      <c r="IC550" s="7"/>
      <c r="ID550" s="7"/>
      <c r="IE550" s="7"/>
      <c r="IF550" s="7"/>
      <c r="IG550" s="7"/>
      <c r="IH550" s="7"/>
      <c r="II550" s="7"/>
      <c r="IJ550" s="7"/>
      <c r="IK550" s="7"/>
      <c r="IL550" s="7"/>
      <c r="IM550" s="7"/>
      <c r="IN550" s="7"/>
      <c r="IO550" s="7"/>
      <c r="IP550" s="7"/>
      <c r="IQ550" s="7"/>
      <c r="IR550" s="7"/>
      <c r="IS550" s="7"/>
      <c r="IT550" s="7"/>
      <c r="IU550" s="7"/>
      <c r="IV550" s="7"/>
      <c r="IW550" s="7"/>
      <c r="IX550" s="7"/>
      <c r="IY550" s="7"/>
      <c r="IZ550" s="7"/>
      <c r="JA550" s="7"/>
      <c r="JB550" s="7"/>
      <c r="JC550" s="7"/>
      <c r="JD550" s="7"/>
      <c r="JE550" s="7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5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7"/>
      <c r="EQ551" s="7"/>
      <c r="ER551" s="7"/>
      <c r="ES551" s="88"/>
      <c r="ET551" s="7"/>
      <c r="EU551" s="7"/>
      <c r="EV551" s="7"/>
      <c r="EW551" s="7"/>
      <c r="EX551" s="7"/>
      <c r="EY551" s="7"/>
      <c r="EZ551" s="7"/>
      <c r="FA551" s="7"/>
      <c r="FB551" s="7"/>
      <c r="FC551" s="7"/>
      <c r="FD551" s="7"/>
      <c r="FE551" s="7"/>
      <c r="FF551" s="7"/>
      <c r="FG551" s="7"/>
      <c r="FH551" s="2"/>
      <c r="FI551" s="2"/>
      <c r="FJ551" s="2"/>
      <c r="FK551" s="2"/>
      <c r="FL551" s="2"/>
      <c r="FM551" s="2"/>
      <c r="FN551" s="7"/>
      <c r="FO551" s="7"/>
      <c r="FP551" s="7"/>
      <c r="FQ551" s="88"/>
      <c r="FR551" s="7"/>
      <c r="FS551" s="7"/>
      <c r="FT551" s="7"/>
      <c r="FU551" s="7"/>
      <c r="FV551" s="7"/>
      <c r="FW551" s="7"/>
      <c r="FX551" s="7"/>
      <c r="FY551" s="7"/>
      <c r="FZ551" s="7"/>
      <c r="GA551" s="7"/>
      <c r="GB551" s="7"/>
      <c r="GC551" s="7"/>
      <c r="GD551" s="7"/>
      <c r="GE551" s="7"/>
      <c r="GF551" s="7"/>
      <c r="GG551" s="7"/>
      <c r="GH551" s="7"/>
      <c r="GI551" s="7"/>
      <c r="GJ551" s="7"/>
      <c r="GK551" s="7"/>
      <c r="GL551" s="7"/>
      <c r="GM551" s="7"/>
      <c r="GN551" s="7"/>
      <c r="GO551" s="7"/>
      <c r="GP551" s="7"/>
      <c r="GQ551" s="7"/>
      <c r="GR551" s="7"/>
      <c r="GS551" s="7"/>
      <c r="GT551" s="7"/>
      <c r="GU551" s="7"/>
      <c r="GV551" s="7"/>
      <c r="GW551" s="7"/>
      <c r="GX551" s="7"/>
      <c r="GY551" s="7"/>
      <c r="GZ551" s="7"/>
      <c r="HA551" s="7"/>
      <c r="HB551" s="7"/>
      <c r="HC551" s="7"/>
      <c r="HD551" s="7"/>
      <c r="HE551" s="7"/>
      <c r="HF551" s="7"/>
      <c r="HG551" s="7"/>
      <c r="HH551" s="7"/>
      <c r="HI551" s="7"/>
      <c r="HJ551" s="7"/>
      <c r="HK551" s="7"/>
      <c r="HL551" s="7"/>
      <c r="HM551" s="7"/>
      <c r="HN551" s="7"/>
      <c r="HO551" s="7"/>
      <c r="HP551" s="7"/>
      <c r="HQ551" s="7"/>
      <c r="HR551" s="7"/>
      <c r="HS551" s="7"/>
      <c r="HT551" s="7"/>
      <c r="HU551" s="7"/>
      <c r="HV551" s="7"/>
      <c r="HW551" s="7"/>
      <c r="HX551" s="7"/>
      <c r="HY551" s="7"/>
      <c r="HZ551" s="7"/>
      <c r="IA551" s="7"/>
      <c r="IB551" s="7"/>
      <c r="IC551" s="7"/>
      <c r="ID551" s="7"/>
      <c r="IE551" s="7"/>
      <c r="IF551" s="7"/>
      <c r="IG551" s="7"/>
      <c r="IH551" s="7"/>
      <c r="II551" s="7"/>
      <c r="IJ551" s="7"/>
      <c r="IK551" s="7"/>
      <c r="IL551" s="7"/>
      <c r="IM551" s="7"/>
      <c r="IN551" s="7"/>
      <c r="IO551" s="7"/>
      <c r="IP551" s="7"/>
      <c r="IQ551" s="7"/>
      <c r="IR551" s="7"/>
      <c r="IS551" s="7"/>
      <c r="IT551" s="7"/>
      <c r="IU551" s="7"/>
      <c r="IV551" s="7"/>
      <c r="IW551" s="7"/>
      <c r="IX551" s="7"/>
      <c r="IY551" s="7"/>
      <c r="IZ551" s="7"/>
      <c r="JA551" s="7"/>
      <c r="JB551" s="7"/>
      <c r="JC551" s="7"/>
      <c r="JD551" s="7"/>
      <c r="JE551" s="7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5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7"/>
      <c r="EQ552" s="7"/>
      <c r="ER552" s="7"/>
      <c r="ES552" s="88"/>
      <c r="ET552" s="7"/>
      <c r="EU552" s="7"/>
      <c r="EV552" s="7"/>
      <c r="EW552" s="7"/>
      <c r="EX552" s="7"/>
      <c r="EY552" s="7"/>
      <c r="EZ552" s="7"/>
      <c r="FA552" s="7"/>
      <c r="FB552" s="7"/>
      <c r="FC552" s="7"/>
      <c r="FD552" s="7"/>
      <c r="FE552" s="7"/>
      <c r="FF552" s="7"/>
      <c r="FG552" s="7"/>
      <c r="FH552" s="2"/>
      <c r="FI552" s="2"/>
      <c r="FJ552" s="2"/>
      <c r="FK552" s="2"/>
      <c r="FL552" s="2"/>
      <c r="FM552" s="2"/>
      <c r="FN552" s="7"/>
      <c r="FO552" s="7"/>
      <c r="FP552" s="7"/>
      <c r="FQ552" s="88"/>
      <c r="FR552" s="7"/>
      <c r="FS552" s="7"/>
      <c r="FT552" s="7"/>
      <c r="FU552" s="7"/>
      <c r="FV552" s="7"/>
      <c r="FW552" s="7"/>
      <c r="FX552" s="7"/>
      <c r="FY552" s="7"/>
      <c r="FZ552" s="7"/>
      <c r="GA552" s="7"/>
      <c r="GB552" s="7"/>
      <c r="GC552" s="7"/>
      <c r="GD552" s="7"/>
      <c r="GE552" s="7"/>
      <c r="GF552" s="7"/>
      <c r="GG552" s="7"/>
      <c r="GH552" s="7"/>
      <c r="GI552" s="7"/>
      <c r="GJ552" s="7"/>
      <c r="GK552" s="7"/>
      <c r="GL552" s="7"/>
      <c r="GM552" s="7"/>
      <c r="GN552" s="7"/>
      <c r="GO552" s="7"/>
      <c r="GP552" s="7"/>
      <c r="GQ552" s="7"/>
      <c r="GR552" s="7"/>
      <c r="GS552" s="7"/>
      <c r="GT552" s="7"/>
      <c r="GU552" s="7"/>
      <c r="GV552" s="7"/>
      <c r="GW552" s="7"/>
      <c r="GX552" s="7"/>
      <c r="GY552" s="7"/>
      <c r="GZ552" s="7"/>
      <c r="HA552" s="7"/>
      <c r="HB552" s="7"/>
      <c r="HC552" s="7"/>
      <c r="HD552" s="7"/>
      <c r="HE552" s="7"/>
      <c r="HF552" s="7"/>
      <c r="HG552" s="7"/>
      <c r="HH552" s="7"/>
      <c r="HI552" s="7"/>
      <c r="HJ552" s="7"/>
      <c r="HK552" s="7"/>
      <c r="HL552" s="7"/>
      <c r="HM552" s="7"/>
      <c r="HN552" s="7"/>
      <c r="HO552" s="7"/>
      <c r="HP552" s="7"/>
      <c r="HQ552" s="7"/>
      <c r="HR552" s="7"/>
      <c r="HS552" s="7"/>
      <c r="HT552" s="7"/>
      <c r="HU552" s="7"/>
      <c r="HV552" s="7"/>
      <c r="HW552" s="7"/>
      <c r="HX552" s="7"/>
      <c r="HY552" s="7"/>
      <c r="HZ552" s="7"/>
      <c r="IA552" s="7"/>
      <c r="IB552" s="7"/>
      <c r="IC552" s="7"/>
      <c r="ID552" s="7"/>
      <c r="IE552" s="7"/>
      <c r="IF552" s="7"/>
      <c r="IG552" s="7"/>
      <c r="IH552" s="7"/>
      <c r="II552" s="7"/>
      <c r="IJ552" s="7"/>
      <c r="IK552" s="7"/>
      <c r="IL552" s="7"/>
      <c r="IM552" s="7"/>
      <c r="IN552" s="7"/>
      <c r="IO552" s="7"/>
      <c r="IP552" s="7"/>
      <c r="IQ552" s="7"/>
      <c r="IR552" s="7"/>
      <c r="IS552" s="7"/>
      <c r="IT552" s="7"/>
      <c r="IU552" s="7"/>
      <c r="IV552" s="7"/>
      <c r="IW552" s="7"/>
      <c r="IX552" s="7"/>
      <c r="IY552" s="7"/>
      <c r="IZ552" s="7"/>
      <c r="JA552" s="7"/>
      <c r="JB552" s="7"/>
      <c r="JC552" s="7"/>
      <c r="JD552" s="7"/>
      <c r="JE552" s="7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5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7"/>
      <c r="EQ553" s="7"/>
      <c r="ER553" s="7"/>
      <c r="ES553" s="88"/>
      <c r="ET553" s="7"/>
      <c r="EU553" s="7"/>
      <c r="EV553" s="7"/>
      <c r="EW553" s="7"/>
      <c r="EX553" s="7"/>
      <c r="EY553" s="7"/>
      <c r="EZ553" s="7"/>
      <c r="FA553" s="7"/>
      <c r="FB553" s="7"/>
      <c r="FC553" s="7"/>
      <c r="FD553" s="7"/>
      <c r="FE553" s="7"/>
      <c r="FF553" s="7"/>
      <c r="FG553" s="7"/>
      <c r="FH553" s="2"/>
      <c r="FI553" s="2"/>
      <c r="FJ553" s="2"/>
      <c r="FK553" s="2"/>
      <c r="FL553" s="2"/>
      <c r="FM553" s="2"/>
      <c r="FN553" s="7"/>
      <c r="FO553" s="7"/>
      <c r="FP553" s="7"/>
      <c r="FQ553" s="88"/>
      <c r="FR553" s="7"/>
      <c r="FS553" s="7"/>
      <c r="FT553" s="7"/>
      <c r="FU553" s="7"/>
      <c r="FV553" s="7"/>
      <c r="FW553" s="7"/>
      <c r="FX553" s="7"/>
      <c r="FY553" s="7"/>
      <c r="FZ553" s="7"/>
      <c r="GA553" s="7"/>
      <c r="GB553" s="7"/>
      <c r="GC553" s="7"/>
      <c r="GD553" s="7"/>
      <c r="GE553" s="7"/>
      <c r="GF553" s="7"/>
      <c r="GG553" s="7"/>
      <c r="GH553" s="7"/>
      <c r="GI553" s="7"/>
      <c r="GJ553" s="7"/>
      <c r="GK553" s="7"/>
      <c r="GL553" s="7"/>
      <c r="GM553" s="7"/>
      <c r="GN553" s="7"/>
      <c r="GO553" s="7"/>
      <c r="GP553" s="7"/>
      <c r="GQ553" s="7"/>
      <c r="GR553" s="7"/>
      <c r="GS553" s="7"/>
      <c r="GT553" s="7"/>
      <c r="GU553" s="7"/>
      <c r="GV553" s="7"/>
      <c r="GW553" s="7"/>
      <c r="GX553" s="7"/>
      <c r="GY553" s="7"/>
      <c r="GZ553" s="7"/>
      <c r="HA553" s="7"/>
      <c r="HB553" s="7"/>
      <c r="HC553" s="7"/>
      <c r="HD553" s="7"/>
      <c r="HE553" s="7"/>
      <c r="HF553" s="7"/>
      <c r="HG553" s="7"/>
      <c r="HH553" s="7"/>
      <c r="HI553" s="7"/>
      <c r="HJ553" s="7"/>
      <c r="HK553" s="7"/>
      <c r="HL553" s="7"/>
      <c r="HM553" s="7"/>
      <c r="HN553" s="7"/>
      <c r="HO553" s="7"/>
      <c r="HP553" s="7"/>
      <c r="HQ553" s="7"/>
      <c r="HR553" s="7"/>
      <c r="HS553" s="7"/>
      <c r="HT553" s="7"/>
      <c r="HU553" s="7"/>
      <c r="HV553" s="7"/>
      <c r="HW553" s="7"/>
      <c r="HX553" s="7"/>
      <c r="HY553" s="7"/>
      <c r="HZ553" s="7"/>
      <c r="IA553" s="7"/>
      <c r="IB553" s="7"/>
      <c r="IC553" s="7"/>
      <c r="ID553" s="7"/>
      <c r="IE553" s="7"/>
      <c r="IF553" s="7"/>
      <c r="IG553" s="7"/>
      <c r="IH553" s="7"/>
      <c r="II553" s="7"/>
      <c r="IJ553" s="7"/>
      <c r="IK553" s="7"/>
      <c r="IL553" s="7"/>
      <c r="IM553" s="7"/>
      <c r="IN553" s="7"/>
      <c r="IO553" s="7"/>
      <c r="IP553" s="7"/>
      <c r="IQ553" s="7"/>
      <c r="IR553" s="7"/>
      <c r="IS553" s="7"/>
      <c r="IT553" s="7"/>
      <c r="IU553" s="7"/>
      <c r="IV553" s="7"/>
      <c r="IW553" s="7"/>
      <c r="IX553" s="7"/>
      <c r="IY553" s="7"/>
      <c r="IZ553" s="7"/>
      <c r="JA553" s="7"/>
      <c r="JB553" s="7"/>
      <c r="JC553" s="7"/>
      <c r="JD553" s="7"/>
      <c r="JE553" s="7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5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7"/>
      <c r="EQ554" s="7"/>
      <c r="ER554" s="7"/>
      <c r="ES554" s="88"/>
      <c r="ET554" s="7"/>
      <c r="EU554" s="7"/>
      <c r="EV554" s="7"/>
      <c r="EW554" s="7"/>
      <c r="EX554" s="7"/>
      <c r="EY554" s="7"/>
      <c r="EZ554" s="7"/>
      <c r="FA554" s="7"/>
      <c r="FB554" s="7"/>
      <c r="FC554" s="7"/>
      <c r="FD554" s="7"/>
      <c r="FE554" s="7"/>
      <c r="FF554" s="7"/>
      <c r="FG554" s="7"/>
      <c r="FH554" s="2"/>
      <c r="FI554" s="2"/>
      <c r="FJ554" s="2"/>
      <c r="FK554" s="2"/>
      <c r="FL554" s="2"/>
      <c r="FM554" s="2"/>
      <c r="FN554" s="7"/>
      <c r="FO554" s="7"/>
      <c r="FP554" s="7"/>
      <c r="FQ554" s="88"/>
      <c r="FR554" s="7"/>
      <c r="FS554" s="7"/>
      <c r="FT554" s="7"/>
      <c r="FU554" s="7"/>
      <c r="FV554" s="7"/>
      <c r="FW554" s="7"/>
      <c r="FX554" s="7"/>
      <c r="FY554" s="7"/>
      <c r="FZ554" s="7"/>
      <c r="GA554" s="7"/>
      <c r="GB554" s="7"/>
      <c r="GC554" s="7"/>
      <c r="GD554" s="7"/>
      <c r="GE554" s="7"/>
      <c r="GF554" s="7"/>
      <c r="GG554" s="7"/>
      <c r="GH554" s="7"/>
      <c r="GI554" s="7"/>
      <c r="GJ554" s="7"/>
      <c r="GK554" s="7"/>
      <c r="GL554" s="7"/>
      <c r="GM554" s="7"/>
      <c r="GN554" s="7"/>
      <c r="GO554" s="7"/>
      <c r="GP554" s="7"/>
      <c r="GQ554" s="7"/>
      <c r="GR554" s="7"/>
      <c r="GS554" s="7"/>
      <c r="GT554" s="7"/>
      <c r="GU554" s="7"/>
      <c r="GV554" s="7"/>
      <c r="GW554" s="7"/>
      <c r="GX554" s="7"/>
      <c r="GY554" s="7"/>
      <c r="GZ554" s="7"/>
      <c r="HA554" s="7"/>
      <c r="HB554" s="7"/>
      <c r="HC554" s="7"/>
      <c r="HD554" s="7"/>
      <c r="HE554" s="7"/>
      <c r="HF554" s="7"/>
      <c r="HG554" s="7"/>
      <c r="HH554" s="7"/>
      <c r="HI554" s="7"/>
      <c r="HJ554" s="7"/>
      <c r="HK554" s="7"/>
      <c r="HL554" s="7"/>
      <c r="HM554" s="7"/>
      <c r="HN554" s="7"/>
      <c r="HO554" s="7"/>
      <c r="HP554" s="7"/>
      <c r="HQ554" s="7"/>
      <c r="HR554" s="7"/>
      <c r="HS554" s="7"/>
      <c r="HT554" s="7"/>
      <c r="HU554" s="7"/>
      <c r="HV554" s="7"/>
      <c r="HW554" s="7"/>
      <c r="HX554" s="7"/>
      <c r="HY554" s="7"/>
      <c r="HZ554" s="7"/>
      <c r="IA554" s="7"/>
      <c r="IB554" s="7"/>
      <c r="IC554" s="7"/>
      <c r="ID554" s="7"/>
      <c r="IE554" s="7"/>
      <c r="IF554" s="7"/>
      <c r="IG554" s="7"/>
      <c r="IH554" s="7"/>
      <c r="II554" s="7"/>
      <c r="IJ554" s="7"/>
      <c r="IK554" s="7"/>
      <c r="IL554" s="7"/>
      <c r="IM554" s="7"/>
      <c r="IN554" s="7"/>
      <c r="IO554" s="7"/>
      <c r="IP554" s="7"/>
      <c r="IQ554" s="7"/>
      <c r="IR554" s="7"/>
      <c r="IS554" s="7"/>
      <c r="IT554" s="7"/>
      <c r="IU554" s="7"/>
      <c r="IV554" s="7"/>
      <c r="IW554" s="7"/>
      <c r="IX554" s="7"/>
      <c r="IY554" s="7"/>
      <c r="IZ554" s="7"/>
      <c r="JA554" s="7"/>
      <c r="JB554" s="7"/>
      <c r="JC554" s="7"/>
      <c r="JD554" s="7"/>
      <c r="JE554" s="7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5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7"/>
      <c r="EQ555" s="7"/>
      <c r="ER555" s="7"/>
      <c r="ES555" s="88"/>
      <c r="ET555" s="7"/>
      <c r="EU555" s="7"/>
      <c r="EV555" s="7"/>
      <c r="EW555" s="7"/>
      <c r="EX555" s="7"/>
      <c r="EY555" s="7"/>
      <c r="EZ555" s="7"/>
      <c r="FA555" s="7"/>
      <c r="FB555" s="7"/>
      <c r="FC555" s="7"/>
      <c r="FD555" s="7"/>
      <c r="FE555" s="7"/>
      <c r="FF555" s="7"/>
      <c r="FG555" s="7"/>
      <c r="FH555" s="2"/>
      <c r="FI555" s="2"/>
      <c r="FJ555" s="2"/>
      <c r="FK555" s="2"/>
      <c r="FL555" s="2"/>
      <c r="FM555" s="2"/>
      <c r="FN555" s="7"/>
      <c r="FO555" s="7"/>
      <c r="FP555" s="7"/>
      <c r="FQ555" s="88"/>
      <c r="FR555" s="7"/>
      <c r="FS555" s="7"/>
      <c r="FT555" s="7"/>
      <c r="FU555" s="7"/>
      <c r="FV555" s="7"/>
      <c r="FW555" s="7"/>
      <c r="FX555" s="7"/>
      <c r="FY555" s="7"/>
      <c r="FZ555" s="7"/>
      <c r="GA555" s="7"/>
      <c r="GB555" s="7"/>
      <c r="GC555" s="7"/>
      <c r="GD555" s="7"/>
      <c r="GE555" s="7"/>
      <c r="GF555" s="7"/>
      <c r="GG555" s="7"/>
      <c r="GH555" s="7"/>
      <c r="GI555" s="7"/>
      <c r="GJ555" s="7"/>
      <c r="GK555" s="7"/>
      <c r="GL555" s="7"/>
      <c r="GM555" s="7"/>
      <c r="GN555" s="7"/>
      <c r="GO555" s="7"/>
      <c r="GP555" s="7"/>
      <c r="GQ555" s="7"/>
      <c r="GR555" s="7"/>
      <c r="GS555" s="7"/>
      <c r="GT555" s="7"/>
      <c r="GU555" s="7"/>
      <c r="GV555" s="7"/>
      <c r="GW555" s="7"/>
      <c r="GX555" s="7"/>
      <c r="GY555" s="7"/>
      <c r="GZ555" s="7"/>
      <c r="HA555" s="7"/>
      <c r="HB555" s="7"/>
      <c r="HC555" s="7"/>
      <c r="HD555" s="7"/>
      <c r="HE555" s="7"/>
      <c r="HF555" s="7"/>
      <c r="HG555" s="7"/>
      <c r="HH555" s="7"/>
      <c r="HI555" s="7"/>
      <c r="HJ555" s="7"/>
      <c r="HK555" s="7"/>
      <c r="HL555" s="7"/>
      <c r="HM555" s="7"/>
      <c r="HN555" s="7"/>
      <c r="HO555" s="7"/>
      <c r="HP555" s="7"/>
      <c r="HQ555" s="7"/>
      <c r="HR555" s="7"/>
      <c r="HS555" s="7"/>
      <c r="HT555" s="7"/>
      <c r="HU555" s="7"/>
      <c r="HV555" s="7"/>
      <c r="HW555" s="7"/>
      <c r="HX555" s="7"/>
      <c r="HY555" s="7"/>
      <c r="HZ555" s="7"/>
      <c r="IA555" s="7"/>
      <c r="IB555" s="7"/>
      <c r="IC555" s="7"/>
      <c r="ID555" s="7"/>
      <c r="IE555" s="7"/>
      <c r="IF555" s="7"/>
      <c r="IG555" s="7"/>
      <c r="IH555" s="7"/>
      <c r="II555" s="7"/>
      <c r="IJ555" s="7"/>
      <c r="IK555" s="7"/>
      <c r="IL555" s="7"/>
      <c r="IM555" s="7"/>
      <c r="IN555" s="7"/>
      <c r="IO555" s="7"/>
      <c r="IP555" s="7"/>
      <c r="IQ555" s="7"/>
      <c r="IR555" s="7"/>
      <c r="IS555" s="7"/>
      <c r="IT555" s="7"/>
      <c r="IU555" s="7"/>
      <c r="IV555" s="7"/>
      <c r="IW555" s="7"/>
      <c r="IX555" s="7"/>
      <c r="IY555" s="7"/>
      <c r="IZ555" s="7"/>
      <c r="JA555" s="7"/>
      <c r="JB555" s="7"/>
      <c r="JC555" s="7"/>
      <c r="JD555" s="7"/>
      <c r="JE555" s="7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5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7"/>
      <c r="EQ556" s="7"/>
      <c r="ER556" s="7"/>
      <c r="ES556" s="88"/>
      <c r="ET556" s="7"/>
      <c r="EU556" s="7"/>
      <c r="EV556" s="7"/>
      <c r="EW556" s="7"/>
      <c r="EX556" s="7"/>
      <c r="EY556" s="7"/>
      <c r="EZ556" s="7"/>
      <c r="FA556" s="7"/>
      <c r="FB556" s="7"/>
      <c r="FC556" s="7"/>
      <c r="FD556" s="7"/>
      <c r="FE556" s="7"/>
      <c r="FF556" s="7"/>
      <c r="FG556" s="7"/>
      <c r="FH556" s="2"/>
      <c r="FI556" s="2"/>
      <c r="FJ556" s="2"/>
      <c r="FK556" s="2"/>
      <c r="FL556" s="2"/>
      <c r="FM556" s="2"/>
      <c r="FN556" s="7"/>
      <c r="FO556" s="7"/>
      <c r="FP556" s="7"/>
      <c r="FQ556" s="88"/>
      <c r="FR556" s="7"/>
      <c r="FS556" s="7"/>
      <c r="FT556" s="7"/>
      <c r="FU556" s="7"/>
      <c r="FV556" s="7"/>
      <c r="FW556" s="7"/>
      <c r="FX556" s="7"/>
      <c r="FY556" s="7"/>
      <c r="FZ556" s="7"/>
      <c r="GA556" s="7"/>
      <c r="GB556" s="7"/>
      <c r="GC556" s="7"/>
      <c r="GD556" s="7"/>
      <c r="GE556" s="7"/>
      <c r="GF556" s="7"/>
      <c r="GG556" s="7"/>
      <c r="GH556" s="7"/>
      <c r="GI556" s="7"/>
      <c r="GJ556" s="7"/>
      <c r="GK556" s="7"/>
      <c r="GL556" s="7"/>
      <c r="GM556" s="7"/>
      <c r="GN556" s="7"/>
      <c r="GO556" s="7"/>
      <c r="GP556" s="7"/>
      <c r="GQ556" s="7"/>
      <c r="GR556" s="7"/>
      <c r="GS556" s="7"/>
      <c r="GT556" s="7"/>
      <c r="GU556" s="7"/>
      <c r="GV556" s="7"/>
      <c r="GW556" s="7"/>
      <c r="GX556" s="7"/>
      <c r="GY556" s="7"/>
      <c r="GZ556" s="7"/>
      <c r="HA556" s="7"/>
      <c r="HB556" s="7"/>
      <c r="HC556" s="7"/>
      <c r="HD556" s="7"/>
      <c r="HE556" s="7"/>
      <c r="HF556" s="7"/>
      <c r="HG556" s="7"/>
      <c r="HH556" s="7"/>
      <c r="HI556" s="7"/>
      <c r="HJ556" s="7"/>
      <c r="HK556" s="7"/>
      <c r="HL556" s="7"/>
      <c r="HM556" s="7"/>
      <c r="HN556" s="7"/>
      <c r="HO556" s="7"/>
      <c r="HP556" s="7"/>
      <c r="HQ556" s="7"/>
      <c r="HR556" s="7"/>
      <c r="HS556" s="7"/>
      <c r="HT556" s="7"/>
      <c r="HU556" s="7"/>
      <c r="HV556" s="7"/>
      <c r="HW556" s="7"/>
      <c r="HX556" s="7"/>
      <c r="HY556" s="7"/>
      <c r="HZ556" s="7"/>
      <c r="IA556" s="7"/>
      <c r="IB556" s="7"/>
      <c r="IC556" s="7"/>
      <c r="ID556" s="7"/>
      <c r="IE556" s="7"/>
      <c r="IF556" s="7"/>
      <c r="IG556" s="7"/>
      <c r="IH556" s="7"/>
      <c r="II556" s="7"/>
      <c r="IJ556" s="7"/>
      <c r="IK556" s="7"/>
      <c r="IL556" s="7"/>
      <c r="IM556" s="7"/>
      <c r="IN556" s="7"/>
      <c r="IO556" s="7"/>
      <c r="IP556" s="7"/>
      <c r="IQ556" s="7"/>
      <c r="IR556" s="7"/>
      <c r="IS556" s="7"/>
      <c r="IT556" s="7"/>
      <c r="IU556" s="7"/>
      <c r="IV556" s="7"/>
      <c r="IW556" s="7"/>
      <c r="IX556" s="7"/>
      <c r="IY556" s="7"/>
      <c r="IZ556" s="7"/>
      <c r="JA556" s="7"/>
      <c r="JB556" s="7"/>
      <c r="JC556" s="7"/>
      <c r="JD556" s="7"/>
      <c r="JE556" s="7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5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7"/>
      <c r="EQ557" s="7"/>
      <c r="ER557" s="7"/>
      <c r="ES557" s="88"/>
      <c r="ET557" s="7"/>
      <c r="EU557" s="7"/>
      <c r="EV557" s="7"/>
      <c r="EW557" s="7"/>
      <c r="EX557" s="7"/>
      <c r="EY557" s="7"/>
      <c r="EZ557" s="7"/>
      <c r="FA557" s="7"/>
      <c r="FB557" s="7"/>
      <c r="FC557" s="7"/>
      <c r="FD557" s="7"/>
      <c r="FE557" s="7"/>
      <c r="FF557" s="7"/>
      <c r="FG557" s="7"/>
      <c r="FH557" s="2"/>
      <c r="FI557" s="2"/>
      <c r="FJ557" s="2"/>
      <c r="FK557" s="2"/>
      <c r="FL557" s="2"/>
      <c r="FM557" s="2"/>
      <c r="FN557" s="7"/>
      <c r="FO557" s="7"/>
      <c r="FP557" s="7"/>
      <c r="FQ557" s="88"/>
      <c r="FR557" s="7"/>
      <c r="FS557" s="7"/>
      <c r="FT557" s="7"/>
      <c r="FU557" s="7"/>
      <c r="FV557" s="7"/>
      <c r="FW557" s="7"/>
      <c r="FX557" s="7"/>
      <c r="FY557" s="7"/>
      <c r="FZ557" s="7"/>
      <c r="GA557" s="7"/>
      <c r="GB557" s="7"/>
      <c r="GC557" s="7"/>
      <c r="GD557" s="7"/>
      <c r="GE557" s="7"/>
      <c r="GF557" s="7"/>
      <c r="GG557" s="7"/>
      <c r="GH557" s="7"/>
      <c r="GI557" s="7"/>
      <c r="GJ557" s="7"/>
      <c r="GK557" s="7"/>
      <c r="GL557" s="7"/>
      <c r="GM557" s="7"/>
      <c r="GN557" s="7"/>
      <c r="GO557" s="7"/>
      <c r="GP557" s="7"/>
      <c r="GQ557" s="7"/>
      <c r="GR557" s="7"/>
      <c r="GS557" s="7"/>
      <c r="GT557" s="7"/>
      <c r="GU557" s="7"/>
      <c r="GV557" s="7"/>
      <c r="GW557" s="7"/>
      <c r="GX557" s="7"/>
      <c r="GY557" s="7"/>
      <c r="GZ557" s="7"/>
      <c r="HA557" s="7"/>
      <c r="HB557" s="7"/>
      <c r="HC557" s="7"/>
      <c r="HD557" s="7"/>
      <c r="HE557" s="7"/>
      <c r="HF557" s="7"/>
      <c r="HG557" s="7"/>
      <c r="HH557" s="7"/>
      <c r="HI557" s="7"/>
      <c r="HJ557" s="7"/>
      <c r="HK557" s="7"/>
      <c r="HL557" s="7"/>
      <c r="HM557" s="7"/>
      <c r="HN557" s="7"/>
      <c r="HO557" s="7"/>
      <c r="HP557" s="7"/>
      <c r="HQ557" s="7"/>
      <c r="HR557" s="7"/>
      <c r="HS557" s="7"/>
      <c r="HT557" s="7"/>
      <c r="HU557" s="7"/>
      <c r="HV557" s="7"/>
      <c r="HW557" s="7"/>
      <c r="HX557" s="7"/>
      <c r="HY557" s="7"/>
      <c r="HZ557" s="7"/>
      <c r="IA557" s="7"/>
      <c r="IB557" s="7"/>
      <c r="IC557" s="7"/>
      <c r="ID557" s="7"/>
      <c r="IE557" s="7"/>
      <c r="IF557" s="7"/>
      <c r="IG557" s="7"/>
      <c r="IH557" s="7"/>
      <c r="II557" s="7"/>
      <c r="IJ557" s="7"/>
      <c r="IK557" s="7"/>
      <c r="IL557" s="7"/>
      <c r="IM557" s="7"/>
      <c r="IN557" s="7"/>
      <c r="IO557" s="7"/>
      <c r="IP557" s="7"/>
      <c r="IQ557" s="7"/>
      <c r="IR557" s="7"/>
      <c r="IS557" s="7"/>
      <c r="IT557" s="7"/>
      <c r="IU557" s="7"/>
      <c r="IV557" s="7"/>
      <c r="IW557" s="7"/>
      <c r="IX557" s="7"/>
      <c r="IY557" s="7"/>
      <c r="IZ557" s="7"/>
      <c r="JA557" s="7"/>
      <c r="JB557" s="7"/>
      <c r="JC557" s="7"/>
      <c r="JD557" s="7"/>
      <c r="JE557" s="7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5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7"/>
      <c r="EQ558" s="7"/>
      <c r="ER558" s="7"/>
      <c r="ES558" s="88"/>
      <c r="ET558" s="7"/>
      <c r="EU558" s="7"/>
      <c r="EV558" s="7"/>
      <c r="EW558" s="7"/>
      <c r="EX558" s="7"/>
      <c r="EY558" s="7"/>
      <c r="EZ558" s="7"/>
      <c r="FA558" s="7"/>
      <c r="FB558" s="7"/>
      <c r="FC558" s="7"/>
      <c r="FD558" s="7"/>
      <c r="FE558" s="7"/>
      <c r="FF558" s="7"/>
      <c r="FG558" s="7"/>
      <c r="FH558" s="2"/>
      <c r="FI558" s="2"/>
      <c r="FJ558" s="2"/>
      <c r="FK558" s="2"/>
      <c r="FL558" s="2"/>
      <c r="FM558" s="2"/>
      <c r="FN558" s="7"/>
      <c r="FO558" s="7"/>
      <c r="FP558" s="7"/>
      <c r="FQ558" s="88"/>
      <c r="FR558" s="7"/>
      <c r="FS558" s="7"/>
      <c r="FT558" s="7"/>
      <c r="FU558" s="7"/>
      <c r="FV558" s="7"/>
      <c r="FW558" s="7"/>
      <c r="FX558" s="7"/>
      <c r="FY558" s="7"/>
      <c r="FZ558" s="7"/>
      <c r="GA558" s="7"/>
      <c r="GB558" s="7"/>
      <c r="GC558" s="7"/>
      <c r="GD558" s="7"/>
      <c r="GE558" s="7"/>
      <c r="GF558" s="7"/>
      <c r="GG558" s="7"/>
      <c r="GH558" s="7"/>
      <c r="GI558" s="7"/>
      <c r="GJ558" s="7"/>
      <c r="GK558" s="7"/>
      <c r="GL558" s="7"/>
      <c r="GM558" s="7"/>
      <c r="GN558" s="7"/>
      <c r="GO558" s="7"/>
      <c r="GP558" s="7"/>
      <c r="GQ558" s="7"/>
      <c r="GR558" s="7"/>
      <c r="GS558" s="7"/>
      <c r="GT558" s="7"/>
      <c r="GU558" s="7"/>
      <c r="GV558" s="7"/>
      <c r="GW558" s="7"/>
      <c r="GX558" s="7"/>
      <c r="GY558" s="7"/>
      <c r="GZ558" s="7"/>
      <c r="HA558" s="7"/>
      <c r="HB558" s="7"/>
      <c r="HC558" s="7"/>
      <c r="HD558" s="7"/>
      <c r="HE558" s="7"/>
      <c r="HF558" s="7"/>
      <c r="HG558" s="7"/>
      <c r="HH558" s="7"/>
      <c r="HI558" s="7"/>
      <c r="HJ558" s="7"/>
      <c r="HK558" s="7"/>
      <c r="HL558" s="7"/>
      <c r="HM558" s="7"/>
      <c r="HN558" s="7"/>
      <c r="HO558" s="7"/>
      <c r="HP558" s="7"/>
      <c r="HQ558" s="7"/>
      <c r="HR558" s="7"/>
      <c r="HS558" s="7"/>
      <c r="HT558" s="7"/>
      <c r="HU558" s="7"/>
      <c r="HV558" s="7"/>
      <c r="HW558" s="7"/>
      <c r="HX558" s="7"/>
      <c r="HY558" s="7"/>
      <c r="HZ558" s="7"/>
      <c r="IA558" s="7"/>
      <c r="IB558" s="7"/>
      <c r="IC558" s="7"/>
      <c r="ID558" s="7"/>
      <c r="IE558" s="7"/>
      <c r="IF558" s="7"/>
      <c r="IG558" s="7"/>
      <c r="IH558" s="7"/>
      <c r="II558" s="7"/>
      <c r="IJ558" s="7"/>
      <c r="IK558" s="7"/>
      <c r="IL558" s="7"/>
      <c r="IM558" s="7"/>
      <c r="IN558" s="7"/>
      <c r="IO558" s="7"/>
      <c r="IP558" s="7"/>
      <c r="IQ558" s="7"/>
      <c r="IR558" s="7"/>
      <c r="IS558" s="7"/>
      <c r="IT558" s="7"/>
      <c r="IU558" s="7"/>
      <c r="IV558" s="7"/>
      <c r="IW558" s="7"/>
      <c r="IX558" s="7"/>
      <c r="IY558" s="7"/>
      <c r="IZ558" s="7"/>
      <c r="JA558" s="7"/>
      <c r="JB558" s="7"/>
      <c r="JC558" s="7"/>
      <c r="JD558" s="7"/>
      <c r="JE558" s="7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5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7"/>
      <c r="EQ559" s="7"/>
      <c r="ER559" s="7"/>
      <c r="ES559" s="88"/>
      <c r="ET559" s="7"/>
      <c r="EU559" s="7"/>
      <c r="EV559" s="7"/>
      <c r="EW559" s="7"/>
      <c r="EX559" s="7"/>
      <c r="EY559" s="7"/>
      <c r="EZ559" s="7"/>
      <c r="FA559" s="7"/>
      <c r="FB559" s="7"/>
      <c r="FC559" s="7"/>
      <c r="FD559" s="7"/>
      <c r="FE559" s="7"/>
      <c r="FF559" s="7"/>
      <c r="FG559" s="7"/>
      <c r="FH559" s="2"/>
      <c r="FI559" s="2"/>
      <c r="FJ559" s="2"/>
      <c r="FK559" s="2"/>
      <c r="FL559" s="2"/>
      <c r="FM559" s="2"/>
      <c r="FN559" s="7"/>
      <c r="FO559" s="7"/>
      <c r="FP559" s="7"/>
      <c r="FQ559" s="88"/>
      <c r="FR559" s="7"/>
      <c r="FS559" s="7"/>
      <c r="FT559" s="7"/>
      <c r="FU559" s="7"/>
      <c r="FV559" s="7"/>
      <c r="FW559" s="7"/>
      <c r="FX559" s="7"/>
      <c r="FY559" s="7"/>
      <c r="FZ559" s="7"/>
      <c r="GA559" s="7"/>
      <c r="GB559" s="7"/>
      <c r="GC559" s="7"/>
      <c r="GD559" s="7"/>
      <c r="GE559" s="7"/>
      <c r="GF559" s="7"/>
      <c r="GG559" s="7"/>
      <c r="GH559" s="7"/>
      <c r="GI559" s="7"/>
      <c r="GJ559" s="7"/>
      <c r="GK559" s="7"/>
      <c r="GL559" s="7"/>
      <c r="GM559" s="7"/>
      <c r="GN559" s="7"/>
      <c r="GO559" s="7"/>
      <c r="GP559" s="7"/>
      <c r="GQ559" s="7"/>
      <c r="GR559" s="7"/>
      <c r="GS559" s="7"/>
      <c r="GT559" s="7"/>
      <c r="GU559" s="7"/>
      <c r="GV559" s="7"/>
      <c r="GW559" s="7"/>
      <c r="GX559" s="7"/>
      <c r="GY559" s="7"/>
      <c r="GZ559" s="7"/>
      <c r="HA559" s="7"/>
      <c r="HB559" s="7"/>
      <c r="HC559" s="7"/>
      <c r="HD559" s="7"/>
      <c r="HE559" s="7"/>
      <c r="HF559" s="7"/>
      <c r="HG559" s="7"/>
      <c r="HH559" s="7"/>
      <c r="HI559" s="7"/>
      <c r="HJ559" s="7"/>
      <c r="HK559" s="7"/>
      <c r="HL559" s="7"/>
      <c r="HM559" s="7"/>
      <c r="HN559" s="7"/>
      <c r="HO559" s="7"/>
      <c r="HP559" s="7"/>
      <c r="HQ559" s="7"/>
      <c r="HR559" s="7"/>
      <c r="HS559" s="7"/>
      <c r="HT559" s="7"/>
      <c r="HU559" s="7"/>
      <c r="HV559" s="7"/>
      <c r="HW559" s="7"/>
      <c r="HX559" s="7"/>
      <c r="HY559" s="7"/>
      <c r="HZ559" s="7"/>
      <c r="IA559" s="7"/>
      <c r="IB559" s="7"/>
      <c r="IC559" s="7"/>
      <c r="ID559" s="7"/>
      <c r="IE559" s="7"/>
      <c r="IF559" s="7"/>
      <c r="IG559" s="7"/>
      <c r="IH559" s="7"/>
      <c r="II559" s="7"/>
      <c r="IJ559" s="7"/>
      <c r="IK559" s="7"/>
      <c r="IL559" s="7"/>
      <c r="IM559" s="7"/>
      <c r="IN559" s="7"/>
      <c r="IO559" s="7"/>
      <c r="IP559" s="7"/>
      <c r="IQ559" s="7"/>
      <c r="IR559" s="7"/>
      <c r="IS559" s="7"/>
      <c r="IT559" s="7"/>
      <c r="IU559" s="7"/>
      <c r="IV559" s="7"/>
      <c r="IW559" s="7"/>
      <c r="IX559" s="7"/>
      <c r="IY559" s="7"/>
      <c r="IZ559" s="7"/>
      <c r="JA559" s="7"/>
      <c r="JB559" s="7"/>
      <c r="JC559" s="7"/>
      <c r="JD559" s="7"/>
      <c r="JE559" s="7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5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7"/>
      <c r="EQ560" s="7"/>
      <c r="ER560" s="7"/>
      <c r="ES560" s="88"/>
      <c r="ET560" s="7"/>
      <c r="EU560" s="7"/>
      <c r="EV560" s="7"/>
      <c r="EW560" s="7"/>
      <c r="EX560" s="7"/>
      <c r="EY560" s="7"/>
      <c r="EZ560" s="7"/>
      <c r="FA560" s="7"/>
      <c r="FB560" s="7"/>
      <c r="FC560" s="7"/>
      <c r="FD560" s="7"/>
      <c r="FE560" s="7"/>
      <c r="FF560" s="7"/>
      <c r="FG560" s="7"/>
      <c r="FH560" s="2"/>
      <c r="FI560" s="2"/>
      <c r="FJ560" s="2"/>
      <c r="FK560" s="2"/>
      <c r="FL560" s="2"/>
      <c r="FM560" s="2"/>
      <c r="FN560" s="7"/>
      <c r="FO560" s="7"/>
      <c r="FP560" s="7"/>
      <c r="FQ560" s="88"/>
      <c r="FR560" s="7"/>
      <c r="FS560" s="7"/>
      <c r="FT560" s="7"/>
      <c r="FU560" s="7"/>
      <c r="FV560" s="7"/>
      <c r="FW560" s="7"/>
      <c r="FX560" s="7"/>
      <c r="FY560" s="7"/>
      <c r="FZ560" s="7"/>
      <c r="GA560" s="7"/>
      <c r="GB560" s="7"/>
      <c r="GC560" s="7"/>
      <c r="GD560" s="7"/>
      <c r="GE560" s="7"/>
      <c r="GF560" s="7"/>
      <c r="GG560" s="7"/>
      <c r="GH560" s="7"/>
      <c r="GI560" s="7"/>
      <c r="GJ560" s="7"/>
      <c r="GK560" s="7"/>
      <c r="GL560" s="7"/>
      <c r="GM560" s="7"/>
      <c r="GN560" s="7"/>
      <c r="GO560" s="7"/>
      <c r="GP560" s="7"/>
      <c r="GQ560" s="7"/>
      <c r="GR560" s="7"/>
      <c r="GS560" s="7"/>
      <c r="GT560" s="7"/>
      <c r="GU560" s="7"/>
      <c r="GV560" s="7"/>
      <c r="GW560" s="7"/>
      <c r="GX560" s="7"/>
      <c r="GY560" s="7"/>
      <c r="GZ560" s="7"/>
      <c r="HA560" s="7"/>
      <c r="HB560" s="7"/>
      <c r="HC560" s="7"/>
      <c r="HD560" s="7"/>
      <c r="HE560" s="7"/>
      <c r="HF560" s="7"/>
      <c r="HG560" s="7"/>
      <c r="HH560" s="7"/>
      <c r="HI560" s="7"/>
      <c r="HJ560" s="7"/>
      <c r="HK560" s="7"/>
      <c r="HL560" s="7"/>
      <c r="HM560" s="7"/>
      <c r="HN560" s="7"/>
      <c r="HO560" s="7"/>
      <c r="HP560" s="7"/>
      <c r="HQ560" s="7"/>
      <c r="HR560" s="7"/>
      <c r="HS560" s="7"/>
      <c r="HT560" s="7"/>
      <c r="HU560" s="7"/>
      <c r="HV560" s="7"/>
      <c r="HW560" s="7"/>
      <c r="HX560" s="7"/>
      <c r="HY560" s="7"/>
      <c r="HZ560" s="7"/>
      <c r="IA560" s="7"/>
      <c r="IB560" s="7"/>
      <c r="IC560" s="7"/>
      <c r="ID560" s="7"/>
      <c r="IE560" s="7"/>
      <c r="IF560" s="7"/>
      <c r="IG560" s="7"/>
      <c r="IH560" s="7"/>
      <c r="II560" s="7"/>
      <c r="IJ560" s="7"/>
      <c r="IK560" s="7"/>
      <c r="IL560" s="7"/>
      <c r="IM560" s="7"/>
      <c r="IN560" s="7"/>
      <c r="IO560" s="7"/>
      <c r="IP560" s="7"/>
      <c r="IQ560" s="7"/>
      <c r="IR560" s="7"/>
      <c r="IS560" s="7"/>
      <c r="IT560" s="7"/>
      <c r="IU560" s="7"/>
      <c r="IV560" s="7"/>
      <c r="IW560" s="7"/>
      <c r="IX560" s="7"/>
      <c r="IY560" s="7"/>
      <c r="IZ560" s="7"/>
      <c r="JA560" s="7"/>
      <c r="JB560" s="7"/>
      <c r="JC560" s="7"/>
      <c r="JD560" s="7"/>
      <c r="JE560" s="7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5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7"/>
      <c r="EQ561" s="7"/>
      <c r="ER561" s="7"/>
      <c r="ES561" s="88"/>
      <c r="ET561" s="7"/>
      <c r="EU561" s="7"/>
      <c r="EV561" s="7"/>
      <c r="EW561" s="7"/>
      <c r="EX561" s="7"/>
      <c r="EY561" s="7"/>
      <c r="EZ561" s="7"/>
      <c r="FA561" s="7"/>
      <c r="FB561" s="7"/>
      <c r="FC561" s="7"/>
      <c r="FD561" s="7"/>
      <c r="FE561" s="7"/>
      <c r="FF561" s="7"/>
      <c r="FG561" s="7"/>
      <c r="FH561" s="2"/>
      <c r="FI561" s="2"/>
      <c r="FJ561" s="2"/>
      <c r="FK561" s="2"/>
      <c r="FL561" s="2"/>
      <c r="FM561" s="2"/>
      <c r="FN561" s="7"/>
      <c r="FO561" s="7"/>
      <c r="FP561" s="7"/>
      <c r="FQ561" s="88"/>
      <c r="FR561" s="7"/>
      <c r="FS561" s="7"/>
      <c r="FT561" s="7"/>
      <c r="FU561" s="7"/>
      <c r="FV561" s="7"/>
      <c r="FW561" s="7"/>
      <c r="FX561" s="7"/>
      <c r="FY561" s="7"/>
      <c r="FZ561" s="7"/>
      <c r="GA561" s="7"/>
      <c r="GB561" s="7"/>
      <c r="GC561" s="7"/>
      <c r="GD561" s="7"/>
      <c r="GE561" s="7"/>
      <c r="GF561" s="7"/>
      <c r="GG561" s="7"/>
      <c r="GH561" s="7"/>
      <c r="GI561" s="7"/>
      <c r="GJ561" s="7"/>
      <c r="GK561" s="7"/>
      <c r="GL561" s="7"/>
      <c r="GM561" s="7"/>
      <c r="GN561" s="7"/>
      <c r="GO561" s="7"/>
      <c r="GP561" s="7"/>
      <c r="GQ561" s="7"/>
      <c r="GR561" s="7"/>
      <c r="GS561" s="7"/>
      <c r="GT561" s="7"/>
      <c r="GU561" s="7"/>
      <c r="GV561" s="7"/>
      <c r="GW561" s="7"/>
      <c r="GX561" s="7"/>
      <c r="GY561" s="7"/>
      <c r="GZ561" s="7"/>
      <c r="HA561" s="7"/>
      <c r="HB561" s="7"/>
      <c r="HC561" s="7"/>
      <c r="HD561" s="7"/>
      <c r="HE561" s="7"/>
      <c r="HF561" s="7"/>
      <c r="HG561" s="7"/>
      <c r="HH561" s="7"/>
      <c r="HI561" s="7"/>
      <c r="HJ561" s="7"/>
      <c r="HK561" s="7"/>
      <c r="HL561" s="7"/>
      <c r="HM561" s="7"/>
      <c r="HN561" s="7"/>
      <c r="HO561" s="7"/>
      <c r="HP561" s="7"/>
      <c r="HQ561" s="7"/>
      <c r="HR561" s="7"/>
      <c r="HS561" s="7"/>
      <c r="HT561" s="7"/>
      <c r="HU561" s="7"/>
      <c r="HV561" s="7"/>
      <c r="HW561" s="7"/>
      <c r="HX561" s="7"/>
      <c r="HY561" s="7"/>
      <c r="HZ561" s="7"/>
      <c r="IA561" s="7"/>
      <c r="IB561" s="7"/>
      <c r="IC561" s="7"/>
      <c r="ID561" s="7"/>
      <c r="IE561" s="7"/>
      <c r="IF561" s="7"/>
      <c r="IG561" s="7"/>
      <c r="IH561" s="7"/>
      <c r="II561" s="7"/>
      <c r="IJ561" s="7"/>
      <c r="IK561" s="7"/>
      <c r="IL561" s="7"/>
      <c r="IM561" s="7"/>
      <c r="IN561" s="7"/>
      <c r="IO561" s="7"/>
      <c r="IP561" s="7"/>
      <c r="IQ561" s="7"/>
      <c r="IR561" s="7"/>
      <c r="IS561" s="7"/>
      <c r="IT561" s="7"/>
      <c r="IU561" s="7"/>
      <c r="IV561" s="7"/>
      <c r="IW561" s="7"/>
      <c r="IX561" s="7"/>
      <c r="IY561" s="7"/>
      <c r="IZ561" s="7"/>
      <c r="JA561" s="7"/>
      <c r="JB561" s="7"/>
      <c r="JC561" s="7"/>
      <c r="JD561" s="7"/>
      <c r="JE561" s="7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5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7"/>
      <c r="EQ562" s="7"/>
      <c r="ER562" s="7"/>
      <c r="ES562" s="88"/>
      <c r="ET562" s="7"/>
      <c r="EU562" s="7"/>
      <c r="EV562" s="7"/>
      <c r="EW562" s="7"/>
      <c r="EX562" s="7"/>
      <c r="EY562" s="7"/>
      <c r="EZ562" s="7"/>
      <c r="FA562" s="7"/>
      <c r="FB562" s="7"/>
      <c r="FC562" s="7"/>
      <c r="FD562" s="7"/>
      <c r="FE562" s="7"/>
      <c r="FF562" s="7"/>
      <c r="FG562" s="7"/>
      <c r="FH562" s="2"/>
      <c r="FI562" s="2"/>
      <c r="FJ562" s="2"/>
      <c r="FK562" s="2"/>
      <c r="FL562" s="2"/>
      <c r="FM562" s="2"/>
      <c r="FN562" s="7"/>
      <c r="FO562" s="7"/>
      <c r="FP562" s="7"/>
      <c r="FQ562" s="88"/>
      <c r="FR562" s="7"/>
      <c r="FS562" s="7"/>
      <c r="FT562" s="7"/>
      <c r="FU562" s="7"/>
      <c r="FV562" s="7"/>
      <c r="FW562" s="7"/>
      <c r="FX562" s="7"/>
      <c r="FY562" s="7"/>
      <c r="FZ562" s="7"/>
      <c r="GA562" s="7"/>
      <c r="GB562" s="7"/>
      <c r="GC562" s="7"/>
      <c r="GD562" s="7"/>
      <c r="GE562" s="7"/>
      <c r="GF562" s="7"/>
      <c r="GG562" s="7"/>
      <c r="GH562" s="7"/>
      <c r="GI562" s="7"/>
      <c r="GJ562" s="7"/>
      <c r="GK562" s="7"/>
      <c r="GL562" s="7"/>
      <c r="GM562" s="7"/>
      <c r="GN562" s="7"/>
      <c r="GO562" s="7"/>
      <c r="GP562" s="7"/>
      <c r="GQ562" s="7"/>
      <c r="GR562" s="7"/>
      <c r="GS562" s="7"/>
      <c r="GT562" s="7"/>
      <c r="GU562" s="7"/>
      <c r="GV562" s="7"/>
      <c r="GW562" s="7"/>
      <c r="GX562" s="7"/>
      <c r="GY562" s="7"/>
      <c r="GZ562" s="7"/>
      <c r="HA562" s="7"/>
      <c r="HB562" s="7"/>
      <c r="HC562" s="7"/>
      <c r="HD562" s="7"/>
      <c r="HE562" s="7"/>
      <c r="HF562" s="7"/>
      <c r="HG562" s="7"/>
      <c r="HH562" s="7"/>
      <c r="HI562" s="7"/>
      <c r="HJ562" s="7"/>
      <c r="HK562" s="7"/>
      <c r="HL562" s="7"/>
      <c r="HM562" s="7"/>
      <c r="HN562" s="7"/>
      <c r="HO562" s="7"/>
      <c r="HP562" s="7"/>
      <c r="HQ562" s="7"/>
      <c r="HR562" s="7"/>
      <c r="HS562" s="7"/>
      <c r="HT562" s="7"/>
      <c r="HU562" s="7"/>
      <c r="HV562" s="7"/>
      <c r="HW562" s="7"/>
      <c r="HX562" s="7"/>
      <c r="HY562" s="7"/>
      <c r="HZ562" s="7"/>
      <c r="IA562" s="7"/>
      <c r="IB562" s="7"/>
      <c r="IC562" s="7"/>
      <c r="ID562" s="7"/>
      <c r="IE562" s="7"/>
      <c r="IF562" s="7"/>
      <c r="IG562" s="7"/>
      <c r="IH562" s="7"/>
      <c r="II562" s="7"/>
      <c r="IJ562" s="7"/>
      <c r="IK562" s="7"/>
      <c r="IL562" s="7"/>
      <c r="IM562" s="7"/>
      <c r="IN562" s="7"/>
      <c r="IO562" s="7"/>
      <c r="IP562" s="7"/>
      <c r="IQ562" s="7"/>
      <c r="IR562" s="7"/>
      <c r="IS562" s="7"/>
      <c r="IT562" s="7"/>
      <c r="IU562" s="7"/>
      <c r="IV562" s="7"/>
      <c r="IW562" s="7"/>
      <c r="IX562" s="7"/>
      <c r="IY562" s="7"/>
      <c r="IZ562" s="7"/>
      <c r="JA562" s="7"/>
      <c r="JB562" s="7"/>
      <c r="JC562" s="7"/>
      <c r="JD562" s="7"/>
      <c r="JE562" s="7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5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7"/>
      <c r="EQ563" s="7"/>
      <c r="ER563" s="7"/>
      <c r="ES563" s="88"/>
      <c r="ET563" s="7"/>
      <c r="EU563" s="7"/>
      <c r="EV563" s="7"/>
      <c r="EW563" s="7"/>
      <c r="EX563" s="7"/>
      <c r="EY563" s="7"/>
      <c r="EZ563" s="7"/>
      <c r="FA563" s="7"/>
      <c r="FB563" s="7"/>
      <c r="FC563" s="7"/>
      <c r="FD563" s="7"/>
      <c r="FE563" s="7"/>
      <c r="FF563" s="7"/>
      <c r="FG563" s="7"/>
      <c r="FH563" s="2"/>
      <c r="FI563" s="2"/>
      <c r="FJ563" s="2"/>
      <c r="FK563" s="2"/>
      <c r="FL563" s="2"/>
      <c r="FM563" s="2"/>
      <c r="FN563" s="7"/>
      <c r="FO563" s="7"/>
      <c r="FP563" s="7"/>
      <c r="FQ563" s="88"/>
      <c r="FR563" s="7"/>
      <c r="FS563" s="7"/>
      <c r="FT563" s="7"/>
      <c r="FU563" s="7"/>
      <c r="FV563" s="7"/>
      <c r="FW563" s="7"/>
      <c r="FX563" s="7"/>
      <c r="FY563" s="7"/>
      <c r="FZ563" s="7"/>
      <c r="GA563" s="7"/>
      <c r="GB563" s="7"/>
      <c r="GC563" s="7"/>
      <c r="GD563" s="7"/>
      <c r="GE563" s="7"/>
      <c r="GF563" s="7"/>
      <c r="GG563" s="7"/>
      <c r="GH563" s="7"/>
      <c r="GI563" s="7"/>
      <c r="GJ563" s="7"/>
      <c r="GK563" s="7"/>
      <c r="GL563" s="7"/>
      <c r="GM563" s="7"/>
      <c r="GN563" s="7"/>
      <c r="GO563" s="7"/>
      <c r="GP563" s="7"/>
      <c r="GQ563" s="7"/>
      <c r="GR563" s="7"/>
      <c r="GS563" s="7"/>
      <c r="GT563" s="7"/>
      <c r="GU563" s="7"/>
      <c r="GV563" s="7"/>
      <c r="GW563" s="7"/>
      <c r="GX563" s="7"/>
      <c r="GY563" s="7"/>
      <c r="GZ563" s="7"/>
      <c r="HA563" s="7"/>
      <c r="HB563" s="7"/>
      <c r="HC563" s="7"/>
      <c r="HD563" s="7"/>
      <c r="HE563" s="7"/>
      <c r="HF563" s="7"/>
      <c r="HG563" s="7"/>
      <c r="HH563" s="7"/>
      <c r="HI563" s="7"/>
      <c r="HJ563" s="7"/>
      <c r="HK563" s="7"/>
      <c r="HL563" s="7"/>
      <c r="HM563" s="7"/>
      <c r="HN563" s="7"/>
      <c r="HO563" s="7"/>
      <c r="HP563" s="7"/>
      <c r="HQ563" s="7"/>
      <c r="HR563" s="7"/>
      <c r="HS563" s="7"/>
      <c r="HT563" s="7"/>
      <c r="HU563" s="7"/>
      <c r="HV563" s="7"/>
      <c r="HW563" s="7"/>
      <c r="HX563" s="7"/>
      <c r="HY563" s="7"/>
      <c r="HZ563" s="7"/>
      <c r="IA563" s="7"/>
      <c r="IB563" s="7"/>
      <c r="IC563" s="7"/>
      <c r="ID563" s="7"/>
      <c r="IE563" s="7"/>
      <c r="IF563" s="7"/>
      <c r="IG563" s="7"/>
      <c r="IH563" s="7"/>
      <c r="II563" s="7"/>
      <c r="IJ563" s="7"/>
      <c r="IK563" s="7"/>
      <c r="IL563" s="7"/>
      <c r="IM563" s="7"/>
      <c r="IN563" s="7"/>
      <c r="IO563" s="7"/>
      <c r="IP563" s="7"/>
      <c r="IQ563" s="7"/>
      <c r="IR563" s="7"/>
      <c r="IS563" s="7"/>
      <c r="IT563" s="7"/>
      <c r="IU563" s="7"/>
      <c r="IV563" s="7"/>
      <c r="IW563" s="7"/>
      <c r="IX563" s="7"/>
      <c r="IY563" s="7"/>
      <c r="IZ563" s="7"/>
      <c r="JA563" s="7"/>
      <c r="JB563" s="7"/>
      <c r="JC563" s="7"/>
      <c r="JD563" s="7"/>
      <c r="JE563" s="7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5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7"/>
      <c r="EQ564" s="7"/>
      <c r="ER564" s="7"/>
      <c r="ES564" s="88"/>
      <c r="ET564" s="7"/>
      <c r="EU564" s="7"/>
      <c r="EV564" s="7"/>
      <c r="EW564" s="7"/>
      <c r="EX564" s="7"/>
      <c r="EY564" s="7"/>
      <c r="EZ564" s="7"/>
      <c r="FA564" s="7"/>
      <c r="FB564" s="7"/>
      <c r="FC564" s="7"/>
      <c r="FD564" s="7"/>
      <c r="FE564" s="7"/>
      <c r="FF564" s="7"/>
      <c r="FG564" s="7"/>
      <c r="FH564" s="2"/>
      <c r="FI564" s="2"/>
      <c r="FJ564" s="2"/>
      <c r="FK564" s="2"/>
      <c r="FL564" s="2"/>
      <c r="FM564" s="2"/>
      <c r="FN564" s="7"/>
      <c r="FO564" s="7"/>
      <c r="FP564" s="7"/>
      <c r="FQ564" s="88"/>
      <c r="FR564" s="7"/>
      <c r="FS564" s="7"/>
      <c r="FT564" s="7"/>
      <c r="FU564" s="7"/>
      <c r="FV564" s="7"/>
      <c r="FW564" s="7"/>
      <c r="FX564" s="7"/>
      <c r="FY564" s="7"/>
      <c r="FZ564" s="7"/>
      <c r="GA564" s="7"/>
      <c r="GB564" s="7"/>
      <c r="GC564" s="7"/>
      <c r="GD564" s="7"/>
      <c r="GE564" s="7"/>
      <c r="GF564" s="7"/>
      <c r="GG564" s="7"/>
      <c r="GH564" s="7"/>
      <c r="GI564" s="7"/>
      <c r="GJ564" s="7"/>
      <c r="GK564" s="7"/>
      <c r="GL564" s="7"/>
      <c r="GM564" s="7"/>
      <c r="GN564" s="7"/>
      <c r="GO564" s="7"/>
      <c r="GP564" s="7"/>
      <c r="GQ564" s="7"/>
      <c r="GR564" s="7"/>
      <c r="GS564" s="7"/>
      <c r="GT564" s="7"/>
      <c r="GU564" s="7"/>
      <c r="GV564" s="7"/>
      <c r="GW564" s="7"/>
      <c r="GX564" s="7"/>
      <c r="GY564" s="7"/>
      <c r="GZ564" s="7"/>
      <c r="HA564" s="7"/>
      <c r="HB564" s="7"/>
      <c r="HC564" s="7"/>
      <c r="HD564" s="7"/>
      <c r="HE564" s="7"/>
      <c r="HF564" s="7"/>
      <c r="HG564" s="7"/>
      <c r="HH564" s="7"/>
      <c r="HI564" s="7"/>
      <c r="HJ564" s="7"/>
      <c r="HK564" s="7"/>
      <c r="HL564" s="7"/>
      <c r="HM564" s="7"/>
      <c r="HN564" s="7"/>
      <c r="HO564" s="7"/>
      <c r="HP564" s="7"/>
      <c r="HQ564" s="7"/>
      <c r="HR564" s="7"/>
      <c r="HS564" s="7"/>
      <c r="HT564" s="7"/>
      <c r="HU564" s="7"/>
      <c r="HV564" s="7"/>
      <c r="HW564" s="7"/>
      <c r="HX564" s="7"/>
      <c r="HY564" s="7"/>
      <c r="HZ564" s="7"/>
      <c r="IA564" s="7"/>
      <c r="IB564" s="7"/>
      <c r="IC564" s="7"/>
      <c r="ID564" s="7"/>
      <c r="IE564" s="7"/>
      <c r="IF564" s="7"/>
      <c r="IG564" s="7"/>
      <c r="IH564" s="7"/>
      <c r="II564" s="7"/>
      <c r="IJ564" s="7"/>
      <c r="IK564" s="7"/>
      <c r="IL564" s="7"/>
      <c r="IM564" s="7"/>
      <c r="IN564" s="7"/>
      <c r="IO564" s="7"/>
      <c r="IP564" s="7"/>
      <c r="IQ564" s="7"/>
      <c r="IR564" s="7"/>
      <c r="IS564" s="7"/>
      <c r="IT564" s="7"/>
      <c r="IU564" s="7"/>
      <c r="IV564" s="7"/>
      <c r="IW564" s="7"/>
      <c r="IX564" s="7"/>
      <c r="IY564" s="7"/>
      <c r="IZ564" s="7"/>
      <c r="JA564" s="7"/>
      <c r="JB564" s="7"/>
      <c r="JC564" s="7"/>
      <c r="JD564" s="7"/>
      <c r="JE564" s="7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5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7"/>
      <c r="EQ565" s="7"/>
      <c r="ER565" s="7"/>
      <c r="ES565" s="88"/>
      <c r="ET565" s="7"/>
      <c r="EU565" s="7"/>
      <c r="EV565" s="7"/>
      <c r="EW565" s="7"/>
      <c r="EX565" s="7"/>
      <c r="EY565" s="7"/>
      <c r="EZ565" s="7"/>
      <c r="FA565" s="7"/>
      <c r="FB565" s="7"/>
      <c r="FC565" s="7"/>
      <c r="FD565" s="7"/>
      <c r="FE565" s="7"/>
      <c r="FF565" s="7"/>
      <c r="FG565" s="7"/>
      <c r="FH565" s="2"/>
      <c r="FI565" s="2"/>
      <c r="FJ565" s="2"/>
      <c r="FK565" s="2"/>
      <c r="FL565" s="2"/>
      <c r="FM565" s="2"/>
      <c r="FN565" s="7"/>
      <c r="FO565" s="7"/>
      <c r="FP565" s="7"/>
      <c r="FQ565" s="88"/>
      <c r="FR565" s="7"/>
      <c r="FS565" s="7"/>
      <c r="FT565" s="7"/>
      <c r="FU565" s="7"/>
      <c r="FV565" s="7"/>
      <c r="FW565" s="7"/>
      <c r="FX565" s="7"/>
      <c r="FY565" s="7"/>
      <c r="FZ565" s="7"/>
      <c r="GA565" s="7"/>
      <c r="GB565" s="7"/>
      <c r="GC565" s="7"/>
      <c r="GD565" s="7"/>
      <c r="GE565" s="7"/>
      <c r="GF565" s="7"/>
      <c r="GG565" s="7"/>
      <c r="GH565" s="7"/>
      <c r="GI565" s="7"/>
      <c r="GJ565" s="7"/>
      <c r="GK565" s="7"/>
      <c r="GL565" s="7"/>
      <c r="GM565" s="7"/>
      <c r="GN565" s="7"/>
      <c r="GO565" s="7"/>
      <c r="GP565" s="7"/>
      <c r="GQ565" s="7"/>
      <c r="GR565" s="7"/>
      <c r="GS565" s="7"/>
      <c r="GT565" s="7"/>
      <c r="GU565" s="7"/>
      <c r="GV565" s="7"/>
      <c r="GW565" s="7"/>
      <c r="GX565" s="7"/>
      <c r="GY565" s="7"/>
      <c r="GZ565" s="7"/>
      <c r="HA565" s="7"/>
      <c r="HB565" s="7"/>
      <c r="HC565" s="7"/>
      <c r="HD565" s="7"/>
      <c r="HE565" s="7"/>
      <c r="HF565" s="7"/>
      <c r="HG565" s="7"/>
      <c r="HH565" s="7"/>
      <c r="HI565" s="7"/>
      <c r="HJ565" s="7"/>
      <c r="HK565" s="7"/>
      <c r="HL565" s="7"/>
      <c r="HM565" s="7"/>
      <c r="HN565" s="7"/>
      <c r="HO565" s="7"/>
      <c r="HP565" s="7"/>
      <c r="HQ565" s="7"/>
      <c r="HR565" s="7"/>
      <c r="HS565" s="7"/>
      <c r="HT565" s="7"/>
      <c r="HU565" s="7"/>
      <c r="HV565" s="7"/>
      <c r="HW565" s="7"/>
      <c r="HX565" s="7"/>
      <c r="HY565" s="7"/>
      <c r="HZ565" s="7"/>
      <c r="IA565" s="7"/>
      <c r="IB565" s="7"/>
      <c r="IC565" s="7"/>
      <c r="ID565" s="7"/>
      <c r="IE565" s="7"/>
      <c r="IF565" s="7"/>
      <c r="IG565" s="7"/>
      <c r="IH565" s="7"/>
      <c r="II565" s="7"/>
      <c r="IJ565" s="7"/>
      <c r="IK565" s="7"/>
      <c r="IL565" s="7"/>
      <c r="IM565" s="7"/>
      <c r="IN565" s="7"/>
      <c r="IO565" s="7"/>
      <c r="IP565" s="7"/>
      <c r="IQ565" s="7"/>
      <c r="IR565" s="7"/>
      <c r="IS565" s="7"/>
      <c r="IT565" s="7"/>
      <c r="IU565" s="7"/>
      <c r="IV565" s="7"/>
      <c r="IW565" s="7"/>
      <c r="IX565" s="7"/>
      <c r="IY565" s="7"/>
      <c r="IZ565" s="7"/>
      <c r="JA565" s="7"/>
      <c r="JB565" s="7"/>
      <c r="JC565" s="7"/>
      <c r="JD565" s="7"/>
      <c r="JE565" s="7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5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7"/>
      <c r="EQ566" s="7"/>
      <c r="ER566" s="7"/>
      <c r="ES566" s="88"/>
      <c r="ET566" s="7"/>
      <c r="EU566" s="7"/>
      <c r="EV566" s="7"/>
      <c r="EW566" s="7"/>
      <c r="EX566" s="7"/>
      <c r="EY566" s="7"/>
      <c r="EZ566" s="7"/>
      <c r="FA566" s="7"/>
      <c r="FB566" s="7"/>
      <c r="FC566" s="7"/>
      <c r="FD566" s="7"/>
      <c r="FE566" s="7"/>
      <c r="FF566" s="7"/>
      <c r="FG566" s="7"/>
      <c r="FH566" s="2"/>
      <c r="FI566" s="2"/>
      <c r="FJ566" s="2"/>
      <c r="FK566" s="2"/>
      <c r="FL566" s="2"/>
      <c r="FM566" s="2"/>
      <c r="FN566" s="7"/>
      <c r="FO566" s="7"/>
      <c r="FP566" s="7"/>
      <c r="FQ566" s="88"/>
      <c r="FR566" s="7"/>
      <c r="FS566" s="7"/>
      <c r="FT566" s="7"/>
      <c r="FU566" s="7"/>
      <c r="FV566" s="7"/>
      <c r="FW566" s="7"/>
      <c r="FX566" s="7"/>
      <c r="FY566" s="7"/>
      <c r="FZ566" s="7"/>
      <c r="GA566" s="7"/>
      <c r="GB566" s="7"/>
      <c r="GC566" s="7"/>
      <c r="GD566" s="7"/>
      <c r="GE566" s="7"/>
      <c r="GF566" s="7"/>
      <c r="GG566" s="7"/>
      <c r="GH566" s="7"/>
      <c r="GI566" s="7"/>
      <c r="GJ566" s="7"/>
      <c r="GK566" s="7"/>
      <c r="GL566" s="7"/>
      <c r="GM566" s="7"/>
      <c r="GN566" s="7"/>
      <c r="GO566" s="7"/>
      <c r="GP566" s="7"/>
      <c r="GQ566" s="7"/>
      <c r="GR566" s="7"/>
      <c r="GS566" s="7"/>
      <c r="GT566" s="7"/>
      <c r="GU566" s="7"/>
      <c r="GV566" s="7"/>
      <c r="GW566" s="7"/>
      <c r="GX566" s="7"/>
      <c r="GY566" s="7"/>
      <c r="GZ566" s="7"/>
      <c r="HA566" s="7"/>
      <c r="HB566" s="7"/>
      <c r="HC566" s="7"/>
      <c r="HD566" s="7"/>
      <c r="HE566" s="7"/>
      <c r="HF566" s="7"/>
      <c r="HG566" s="7"/>
      <c r="HH566" s="7"/>
      <c r="HI566" s="7"/>
      <c r="HJ566" s="7"/>
      <c r="HK566" s="7"/>
      <c r="HL566" s="7"/>
      <c r="HM566" s="7"/>
      <c r="HN566" s="7"/>
      <c r="HO566" s="7"/>
      <c r="HP566" s="7"/>
      <c r="HQ566" s="7"/>
      <c r="HR566" s="7"/>
      <c r="HS566" s="7"/>
      <c r="HT566" s="7"/>
      <c r="HU566" s="7"/>
      <c r="HV566" s="7"/>
      <c r="HW566" s="7"/>
      <c r="HX566" s="7"/>
      <c r="HY566" s="7"/>
      <c r="HZ566" s="7"/>
      <c r="IA566" s="7"/>
      <c r="IB566" s="7"/>
      <c r="IC566" s="7"/>
      <c r="ID566" s="7"/>
      <c r="IE566" s="7"/>
      <c r="IF566" s="7"/>
      <c r="IG566" s="7"/>
      <c r="IH566" s="7"/>
      <c r="II566" s="7"/>
      <c r="IJ566" s="7"/>
      <c r="IK566" s="7"/>
      <c r="IL566" s="7"/>
      <c r="IM566" s="7"/>
      <c r="IN566" s="7"/>
      <c r="IO566" s="7"/>
      <c r="IP566" s="7"/>
      <c r="IQ566" s="7"/>
      <c r="IR566" s="7"/>
      <c r="IS566" s="7"/>
      <c r="IT566" s="7"/>
      <c r="IU566" s="7"/>
      <c r="IV566" s="7"/>
      <c r="IW566" s="7"/>
      <c r="IX566" s="7"/>
      <c r="IY566" s="7"/>
      <c r="IZ566" s="7"/>
      <c r="JA566" s="7"/>
      <c r="JB566" s="7"/>
      <c r="JC566" s="7"/>
      <c r="JD566" s="7"/>
      <c r="JE566" s="7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5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7"/>
      <c r="EQ567" s="7"/>
      <c r="ER567" s="7"/>
      <c r="ES567" s="88"/>
      <c r="ET567" s="7"/>
      <c r="EU567" s="7"/>
      <c r="EV567" s="7"/>
      <c r="EW567" s="7"/>
      <c r="EX567" s="7"/>
      <c r="EY567" s="7"/>
      <c r="EZ567" s="7"/>
      <c r="FA567" s="7"/>
      <c r="FB567" s="7"/>
      <c r="FC567" s="7"/>
      <c r="FD567" s="7"/>
      <c r="FE567" s="7"/>
      <c r="FF567" s="7"/>
      <c r="FG567" s="7"/>
      <c r="FH567" s="2"/>
      <c r="FI567" s="2"/>
      <c r="FJ567" s="2"/>
      <c r="FK567" s="2"/>
      <c r="FL567" s="2"/>
      <c r="FM567" s="2"/>
      <c r="FN567" s="7"/>
      <c r="FO567" s="7"/>
      <c r="FP567" s="7"/>
      <c r="FQ567" s="88"/>
      <c r="FR567" s="7"/>
      <c r="FS567" s="7"/>
      <c r="FT567" s="7"/>
      <c r="FU567" s="7"/>
      <c r="FV567" s="7"/>
      <c r="FW567" s="7"/>
      <c r="FX567" s="7"/>
      <c r="FY567" s="7"/>
      <c r="FZ567" s="7"/>
      <c r="GA567" s="7"/>
      <c r="GB567" s="7"/>
      <c r="GC567" s="7"/>
      <c r="GD567" s="7"/>
      <c r="GE567" s="7"/>
      <c r="GF567" s="7"/>
      <c r="GG567" s="7"/>
      <c r="GH567" s="7"/>
      <c r="GI567" s="7"/>
      <c r="GJ567" s="7"/>
      <c r="GK567" s="7"/>
      <c r="GL567" s="7"/>
      <c r="GM567" s="7"/>
      <c r="GN567" s="7"/>
      <c r="GO567" s="7"/>
      <c r="GP567" s="7"/>
      <c r="GQ567" s="7"/>
      <c r="GR567" s="7"/>
      <c r="GS567" s="7"/>
      <c r="GT567" s="7"/>
      <c r="GU567" s="7"/>
      <c r="GV567" s="7"/>
      <c r="GW567" s="7"/>
      <c r="GX567" s="7"/>
      <c r="GY567" s="7"/>
      <c r="GZ567" s="7"/>
      <c r="HA567" s="7"/>
      <c r="HB567" s="7"/>
      <c r="HC567" s="7"/>
      <c r="HD567" s="7"/>
      <c r="HE567" s="7"/>
      <c r="HF567" s="7"/>
      <c r="HG567" s="7"/>
      <c r="HH567" s="7"/>
      <c r="HI567" s="7"/>
      <c r="HJ567" s="7"/>
      <c r="HK567" s="7"/>
      <c r="HL567" s="7"/>
      <c r="HM567" s="7"/>
      <c r="HN567" s="7"/>
      <c r="HO567" s="7"/>
      <c r="HP567" s="7"/>
      <c r="HQ567" s="7"/>
      <c r="HR567" s="7"/>
      <c r="HS567" s="7"/>
      <c r="HT567" s="7"/>
      <c r="HU567" s="7"/>
      <c r="HV567" s="7"/>
      <c r="HW567" s="7"/>
      <c r="HX567" s="7"/>
      <c r="HY567" s="7"/>
      <c r="HZ567" s="7"/>
      <c r="IA567" s="7"/>
      <c r="IB567" s="7"/>
      <c r="IC567" s="7"/>
      <c r="ID567" s="7"/>
      <c r="IE567" s="7"/>
      <c r="IF567" s="7"/>
      <c r="IG567" s="7"/>
      <c r="IH567" s="7"/>
      <c r="II567" s="7"/>
      <c r="IJ567" s="7"/>
      <c r="IK567" s="7"/>
      <c r="IL567" s="7"/>
      <c r="IM567" s="7"/>
      <c r="IN567" s="7"/>
      <c r="IO567" s="7"/>
      <c r="IP567" s="7"/>
      <c r="IQ567" s="7"/>
      <c r="IR567" s="7"/>
      <c r="IS567" s="7"/>
      <c r="IT567" s="7"/>
      <c r="IU567" s="7"/>
      <c r="IV567" s="7"/>
      <c r="IW567" s="7"/>
      <c r="IX567" s="7"/>
      <c r="IY567" s="7"/>
      <c r="IZ567" s="7"/>
      <c r="JA567" s="7"/>
      <c r="JB567" s="7"/>
      <c r="JC567" s="7"/>
      <c r="JD567" s="7"/>
      <c r="JE567" s="7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5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7"/>
      <c r="EQ568" s="7"/>
      <c r="ER568" s="7"/>
      <c r="ES568" s="88"/>
      <c r="ET568" s="7"/>
      <c r="EU568" s="7"/>
      <c r="EV568" s="7"/>
      <c r="EW568" s="7"/>
      <c r="EX568" s="7"/>
      <c r="EY568" s="7"/>
      <c r="EZ568" s="7"/>
      <c r="FA568" s="7"/>
      <c r="FB568" s="7"/>
      <c r="FC568" s="7"/>
      <c r="FD568" s="7"/>
      <c r="FE568" s="7"/>
      <c r="FF568" s="7"/>
      <c r="FG568" s="7"/>
      <c r="FH568" s="2"/>
      <c r="FI568" s="2"/>
      <c r="FJ568" s="2"/>
      <c r="FK568" s="2"/>
      <c r="FL568" s="2"/>
      <c r="FM568" s="2"/>
      <c r="FN568" s="7"/>
      <c r="FO568" s="7"/>
      <c r="FP568" s="7"/>
      <c r="FQ568" s="88"/>
      <c r="FR568" s="7"/>
      <c r="FS568" s="7"/>
      <c r="FT568" s="7"/>
      <c r="FU568" s="7"/>
      <c r="FV568" s="7"/>
      <c r="FW568" s="7"/>
      <c r="FX568" s="7"/>
      <c r="FY568" s="7"/>
      <c r="FZ568" s="7"/>
      <c r="GA568" s="7"/>
      <c r="GB568" s="7"/>
      <c r="GC568" s="7"/>
      <c r="GD568" s="7"/>
      <c r="GE568" s="7"/>
      <c r="GF568" s="7"/>
      <c r="GG568" s="7"/>
      <c r="GH568" s="7"/>
      <c r="GI568" s="7"/>
      <c r="GJ568" s="7"/>
      <c r="GK568" s="7"/>
      <c r="GL568" s="7"/>
      <c r="GM568" s="7"/>
      <c r="GN568" s="7"/>
      <c r="GO568" s="7"/>
      <c r="GP568" s="7"/>
      <c r="GQ568" s="7"/>
      <c r="GR568" s="7"/>
      <c r="GS568" s="7"/>
      <c r="GT568" s="7"/>
      <c r="GU568" s="7"/>
      <c r="GV568" s="7"/>
      <c r="GW568" s="7"/>
      <c r="GX568" s="7"/>
      <c r="GY568" s="7"/>
      <c r="GZ568" s="7"/>
      <c r="HA568" s="7"/>
      <c r="HB568" s="7"/>
      <c r="HC568" s="7"/>
      <c r="HD568" s="7"/>
      <c r="HE568" s="7"/>
      <c r="HF568" s="7"/>
      <c r="HG568" s="7"/>
      <c r="HH568" s="7"/>
      <c r="HI568" s="7"/>
      <c r="HJ568" s="7"/>
      <c r="HK568" s="7"/>
      <c r="HL568" s="7"/>
      <c r="HM568" s="7"/>
      <c r="HN568" s="7"/>
      <c r="HO568" s="7"/>
      <c r="HP568" s="7"/>
      <c r="HQ568" s="7"/>
      <c r="HR568" s="7"/>
      <c r="HS568" s="7"/>
      <c r="HT568" s="7"/>
      <c r="HU568" s="7"/>
      <c r="HV568" s="7"/>
      <c r="HW568" s="7"/>
      <c r="HX568" s="7"/>
      <c r="HY568" s="7"/>
      <c r="HZ568" s="7"/>
      <c r="IA568" s="7"/>
      <c r="IB568" s="7"/>
      <c r="IC568" s="7"/>
      <c r="ID568" s="7"/>
      <c r="IE568" s="7"/>
      <c r="IF568" s="7"/>
      <c r="IG568" s="7"/>
      <c r="IH568" s="7"/>
      <c r="II568" s="7"/>
      <c r="IJ568" s="7"/>
      <c r="IK568" s="7"/>
      <c r="IL568" s="7"/>
      <c r="IM568" s="7"/>
      <c r="IN568" s="7"/>
      <c r="IO568" s="7"/>
      <c r="IP568" s="7"/>
      <c r="IQ568" s="7"/>
      <c r="IR568" s="7"/>
      <c r="IS568" s="7"/>
      <c r="IT568" s="7"/>
      <c r="IU568" s="7"/>
      <c r="IV568" s="7"/>
      <c r="IW568" s="7"/>
      <c r="IX568" s="7"/>
      <c r="IY568" s="7"/>
      <c r="IZ568" s="7"/>
      <c r="JA568" s="7"/>
      <c r="JB568" s="7"/>
      <c r="JC568" s="7"/>
      <c r="JD568" s="7"/>
      <c r="JE568" s="7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5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7"/>
      <c r="EQ569" s="7"/>
      <c r="ER569" s="7"/>
      <c r="ES569" s="88"/>
      <c r="ET569" s="7"/>
      <c r="EU569" s="7"/>
      <c r="EV569" s="7"/>
      <c r="EW569" s="7"/>
      <c r="EX569" s="7"/>
      <c r="EY569" s="7"/>
      <c r="EZ569" s="7"/>
      <c r="FA569" s="7"/>
      <c r="FB569" s="7"/>
      <c r="FC569" s="7"/>
      <c r="FD569" s="7"/>
      <c r="FE569" s="7"/>
      <c r="FF569" s="7"/>
      <c r="FG569" s="7"/>
      <c r="FH569" s="2"/>
      <c r="FI569" s="2"/>
      <c r="FJ569" s="2"/>
      <c r="FK569" s="2"/>
      <c r="FL569" s="2"/>
      <c r="FM569" s="2"/>
      <c r="FN569" s="7"/>
      <c r="FO569" s="7"/>
      <c r="FP569" s="7"/>
      <c r="FQ569" s="88"/>
      <c r="FR569" s="7"/>
      <c r="FS569" s="7"/>
      <c r="FT569" s="7"/>
      <c r="FU569" s="7"/>
      <c r="FV569" s="7"/>
      <c r="FW569" s="7"/>
      <c r="FX569" s="7"/>
      <c r="FY569" s="7"/>
      <c r="FZ569" s="7"/>
      <c r="GA569" s="7"/>
      <c r="GB569" s="7"/>
      <c r="GC569" s="7"/>
      <c r="GD569" s="7"/>
      <c r="GE569" s="7"/>
      <c r="GF569" s="7"/>
      <c r="GG569" s="7"/>
      <c r="GH569" s="7"/>
      <c r="GI569" s="7"/>
      <c r="GJ569" s="7"/>
      <c r="GK569" s="7"/>
      <c r="GL569" s="7"/>
      <c r="GM569" s="7"/>
      <c r="GN569" s="7"/>
      <c r="GO569" s="7"/>
      <c r="GP569" s="7"/>
      <c r="GQ569" s="7"/>
      <c r="GR569" s="7"/>
      <c r="GS569" s="7"/>
      <c r="GT569" s="7"/>
      <c r="GU569" s="7"/>
      <c r="GV569" s="7"/>
      <c r="GW569" s="7"/>
      <c r="GX569" s="7"/>
      <c r="GY569" s="7"/>
      <c r="GZ569" s="7"/>
      <c r="HA569" s="7"/>
      <c r="HB569" s="7"/>
      <c r="HC569" s="7"/>
      <c r="HD569" s="7"/>
      <c r="HE569" s="7"/>
      <c r="HF569" s="7"/>
      <c r="HG569" s="7"/>
      <c r="HH569" s="7"/>
      <c r="HI569" s="7"/>
      <c r="HJ569" s="7"/>
      <c r="HK569" s="7"/>
      <c r="HL569" s="7"/>
      <c r="HM569" s="7"/>
      <c r="HN569" s="7"/>
      <c r="HO569" s="7"/>
      <c r="HP569" s="7"/>
      <c r="HQ569" s="7"/>
      <c r="HR569" s="7"/>
      <c r="HS569" s="7"/>
      <c r="HT569" s="7"/>
      <c r="HU569" s="7"/>
      <c r="HV569" s="7"/>
      <c r="HW569" s="7"/>
      <c r="HX569" s="7"/>
      <c r="HY569" s="7"/>
      <c r="HZ569" s="7"/>
      <c r="IA569" s="7"/>
      <c r="IB569" s="7"/>
      <c r="IC569" s="7"/>
      <c r="ID569" s="7"/>
      <c r="IE569" s="7"/>
      <c r="IF569" s="7"/>
      <c r="IG569" s="7"/>
      <c r="IH569" s="7"/>
      <c r="II569" s="7"/>
      <c r="IJ569" s="7"/>
      <c r="IK569" s="7"/>
      <c r="IL569" s="7"/>
      <c r="IM569" s="7"/>
      <c r="IN569" s="7"/>
      <c r="IO569" s="7"/>
      <c r="IP569" s="7"/>
      <c r="IQ569" s="7"/>
      <c r="IR569" s="7"/>
      <c r="IS569" s="7"/>
      <c r="IT569" s="7"/>
      <c r="IU569" s="7"/>
      <c r="IV569" s="7"/>
      <c r="IW569" s="7"/>
      <c r="IX569" s="7"/>
      <c r="IY569" s="7"/>
      <c r="IZ569" s="7"/>
      <c r="JA569" s="7"/>
      <c r="JB569" s="7"/>
      <c r="JC569" s="7"/>
      <c r="JD569" s="7"/>
      <c r="JE569" s="7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5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7"/>
      <c r="EQ570" s="7"/>
      <c r="ER570" s="7"/>
      <c r="ES570" s="88"/>
      <c r="ET570" s="7"/>
      <c r="EU570" s="7"/>
      <c r="EV570" s="7"/>
      <c r="EW570" s="7"/>
      <c r="EX570" s="7"/>
      <c r="EY570" s="7"/>
      <c r="EZ570" s="7"/>
      <c r="FA570" s="7"/>
      <c r="FB570" s="7"/>
      <c r="FC570" s="7"/>
      <c r="FD570" s="7"/>
      <c r="FE570" s="7"/>
      <c r="FF570" s="7"/>
      <c r="FG570" s="7"/>
      <c r="FH570" s="2"/>
      <c r="FI570" s="2"/>
      <c r="FJ570" s="2"/>
      <c r="FK570" s="2"/>
      <c r="FL570" s="2"/>
      <c r="FM570" s="2"/>
      <c r="FN570" s="7"/>
      <c r="FO570" s="7"/>
      <c r="FP570" s="7"/>
      <c r="FQ570" s="88"/>
      <c r="FR570" s="7"/>
      <c r="FS570" s="7"/>
      <c r="FT570" s="7"/>
      <c r="FU570" s="7"/>
      <c r="FV570" s="7"/>
      <c r="FW570" s="7"/>
      <c r="FX570" s="7"/>
      <c r="FY570" s="7"/>
      <c r="FZ570" s="7"/>
      <c r="GA570" s="7"/>
      <c r="GB570" s="7"/>
      <c r="GC570" s="7"/>
      <c r="GD570" s="7"/>
      <c r="GE570" s="7"/>
      <c r="GF570" s="7"/>
      <c r="GG570" s="7"/>
      <c r="GH570" s="7"/>
      <c r="GI570" s="7"/>
      <c r="GJ570" s="7"/>
      <c r="GK570" s="7"/>
      <c r="GL570" s="7"/>
      <c r="GM570" s="7"/>
      <c r="GN570" s="7"/>
      <c r="GO570" s="7"/>
      <c r="GP570" s="7"/>
      <c r="GQ570" s="7"/>
      <c r="GR570" s="7"/>
      <c r="GS570" s="7"/>
      <c r="GT570" s="7"/>
      <c r="GU570" s="7"/>
      <c r="GV570" s="7"/>
      <c r="GW570" s="7"/>
      <c r="GX570" s="7"/>
      <c r="GY570" s="7"/>
      <c r="GZ570" s="7"/>
      <c r="HA570" s="7"/>
      <c r="HB570" s="7"/>
      <c r="HC570" s="7"/>
      <c r="HD570" s="7"/>
      <c r="HE570" s="7"/>
      <c r="HF570" s="7"/>
      <c r="HG570" s="7"/>
      <c r="HH570" s="7"/>
      <c r="HI570" s="7"/>
      <c r="HJ570" s="7"/>
      <c r="HK570" s="7"/>
      <c r="HL570" s="7"/>
      <c r="HM570" s="7"/>
      <c r="HN570" s="7"/>
      <c r="HO570" s="7"/>
      <c r="HP570" s="7"/>
      <c r="HQ570" s="7"/>
      <c r="HR570" s="7"/>
      <c r="HS570" s="7"/>
      <c r="HT570" s="7"/>
      <c r="HU570" s="7"/>
      <c r="HV570" s="7"/>
      <c r="HW570" s="7"/>
      <c r="HX570" s="7"/>
      <c r="HY570" s="7"/>
      <c r="HZ570" s="7"/>
      <c r="IA570" s="7"/>
      <c r="IB570" s="7"/>
      <c r="IC570" s="7"/>
      <c r="ID570" s="7"/>
      <c r="IE570" s="7"/>
      <c r="IF570" s="7"/>
      <c r="IG570" s="7"/>
      <c r="IH570" s="7"/>
      <c r="II570" s="7"/>
      <c r="IJ570" s="7"/>
      <c r="IK570" s="7"/>
      <c r="IL570" s="7"/>
      <c r="IM570" s="7"/>
      <c r="IN570" s="7"/>
      <c r="IO570" s="7"/>
      <c r="IP570" s="7"/>
      <c r="IQ570" s="7"/>
      <c r="IR570" s="7"/>
      <c r="IS570" s="7"/>
      <c r="IT570" s="7"/>
      <c r="IU570" s="7"/>
      <c r="IV570" s="7"/>
      <c r="IW570" s="7"/>
      <c r="IX570" s="7"/>
      <c r="IY570" s="7"/>
      <c r="IZ570" s="7"/>
      <c r="JA570" s="7"/>
      <c r="JB570" s="7"/>
      <c r="JC570" s="7"/>
      <c r="JD570" s="7"/>
      <c r="JE570" s="7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5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7"/>
      <c r="EQ571" s="7"/>
      <c r="ER571" s="7"/>
      <c r="ES571" s="88"/>
      <c r="ET571" s="7"/>
      <c r="EU571" s="7"/>
      <c r="EV571" s="7"/>
      <c r="EW571" s="7"/>
      <c r="EX571" s="7"/>
      <c r="EY571" s="7"/>
      <c r="EZ571" s="7"/>
      <c r="FA571" s="7"/>
      <c r="FB571" s="7"/>
      <c r="FC571" s="7"/>
      <c r="FD571" s="7"/>
      <c r="FE571" s="7"/>
      <c r="FF571" s="7"/>
      <c r="FG571" s="7"/>
      <c r="FH571" s="2"/>
      <c r="FI571" s="2"/>
      <c r="FJ571" s="2"/>
      <c r="FK571" s="2"/>
      <c r="FL571" s="2"/>
      <c r="FM571" s="2"/>
      <c r="FN571" s="7"/>
      <c r="FO571" s="7"/>
      <c r="FP571" s="7"/>
      <c r="FQ571" s="88"/>
      <c r="FR571" s="7"/>
      <c r="FS571" s="7"/>
      <c r="FT571" s="7"/>
      <c r="FU571" s="7"/>
      <c r="FV571" s="7"/>
      <c r="FW571" s="7"/>
      <c r="FX571" s="7"/>
      <c r="FY571" s="7"/>
      <c r="FZ571" s="7"/>
      <c r="GA571" s="7"/>
      <c r="GB571" s="7"/>
      <c r="GC571" s="7"/>
      <c r="GD571" s="7"/>
      <c r="GE571" s="7"/>
      <c r="GF571" s="7"/>
      <c r="GG571" s="7"/>
      <c r="GH571" s="7"/>
      <c r="GI571" s="7"/>
      <c r="GJ571" s="7"/>
      <c r="GK571" s="7"/>
      <c r="GL571" s="7"/>
      <c r="GM571" s="7"/>
      <c r="GN571" s="7"/>
      <c r="GO571" s="7"/>
      <c r="GP571" s="7"/>
      <c r="GQ571" s="7"/>
      <c r="GR571" s="7"/>
      <c r="GS571" s="7"/>
      <c r="GT571" s="7"/>
      <c r="GU571" s="7"/>
      <c r="GV571" s="7"/>
      <c r="GW571" s="7"/>
      <c r="GX571" s="7"/>
      <c r="GY571" s="7"/>
      <c r="GZ571" s="7"/>
      <c r="HA571" s="7"/>
      <c r="HB571" s="7"/>
      <c r="HC571" s="7"/>
      <c r="HD571" s="7"/>
      <c r="HE571" s="7"/>
      <c r="HF571" s="7"/>
      <c r="HG571" s="7"/>
      <c r="HH571" s="7"/>
      <c r="HI571" s="7"/>
      <c r="HJ571" s="7"/>
      <c r="HK571" s="7"/>
      <c r="HL571" s="7"/>
      <c r="HM571" s="7"/>
      <c r="HN571" s="7"/>
      <c r="HO571" s="7"/>
      <c r="HP571" s="7"/>
      <c r="HQ571" s="7"/>
      <c r="HR571" s="7"/>
      <c r="HS571" s="7"/>
      <c r="HT571" s="7"/>
      <c r="HU571" s="7"/>
      <c r="HV571" s="7"/>
      <c r="HW571" s="7"/>
      <c r="HX571" s="7"/>
      <c r="HY571" s="7"/>
      <c r="HZ571" s="7"/>
      <c r="IA571" s="7"/>
      <c r="IB571" s="7"/>
      <c r="IC571" s="7"/>
      <c r="ID571" s="7"/>
      <c r="IE571" s="7"/>
      <c r="IF571" s="7"/>
      <c r="IG571" s="7"/>
      <c r="IH571" s="7"/>
      <c r="II571" s="7"/>
      <c r="IJ571" s="7"/>
      <c r="IK571" s="7"/>
      <c r="IL571" s="7"/>
      <c r="IM571" s="7"/>
      <c r="IN571" s="7"/>
      <c r="IO571" s="7"/>
      <c r="IP571" s="7"/>
      <c r="IQ571" s="7"/>
      <c r="IR571" s="7"/>
      <c r="IS571" s="7"/>
      <c r="IT571" s="7"/>
      <c r="IU571" s="7"/>
      <c r="IV571" s="7"/>
      <c r="IW571" s="7"/>
      <c r="IX571" s="7"/>
      <c r="IY571" s="7"/>
      <c r="IZ571" s="7"/>
      <c r="JA571" s="7"/>
      <c r="JB571" s="7"/>
      <c r="JC571" s="7"/>
      <c r="JD571" s="7"/>
      <c r="JE571" s="7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5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7"/>
      <c r="EQ572" s="7"/>
      <c r="ER572" s="7"/>
      <c r="ES572" s="88"/>
      <c r="ET572" s="7"/>
      <c r="EU572" s="7"/>
      <c r="EV572" s="7"/>
      <c r="EW572" s="7"/>
      <c r="EX572" s="7"/>
      <c r="EY572" s="7"/>
      <c r="EZ572" s="7"/>
      <c r="FA572" s="7"/>
      <c r="FB572" s="7"/>
      <c r="FC572" s="7"/>
      <c r="FD572" s="7"/>
      <c r="FE572" s="7"/>
      <c r="FF572" s="7"/>
      <c r="FG572" s="7"/>
      <c r="FH572" s="2"/>
      <c r="FI572" s="2"/>
      <c r="FJ572" s="2"/>
      <c r="FK572" s="2"/>
      <c r="FL572" s="2"/>
      <c r="FM572" s="2"/>
      <c r="FN572" s="7"/>
      <c r="FO572" s="7"/>
      <c r="FP572" s="7"/>
      <c r="FQ572" s="88"/>
      <c r="FR572" s="7"/>
      <c r="FS572" s="7"/>
      <c r="FT572" s="7"/>
      <c r="FU572" s="7"/>
      <c r="FV572" s="7"/>
      <c r="FW572" s="7"/>
      <c r="FX572" s="7"/>
      <c r="FY572" s="7"/>
      <c r="FZ572" s="7"/>
      <c r="GA572" s="7"/>
      <c r="GB572" s="7"/>
      <c r="GC572" s="7"/>
      <c r="GD572" s="7"/>
      <c r="GE572" s="7"/>
      <c r="GF572" s="7"/>
      <c r="GG572" s="7"/>
      <c r="GH572" s="7"/>
      <c r="GI572" s="7"/>
      <c r="GJ572" s="7"/>
      <c r="GK572" s="7"/>
      <c r="GL572" s="7"/>
      <c r="GM572" s="7"/>
      <c r="GN572" s="7"/>
      <c r="GO572" s="7"/>
      <c r="GP572" s="7"/>
      <c r="GQ572" s="7"/>
      <c r="GR572" s="7"/>
      <c r="GS572" s="7"/>
      <c r="GT572" s="7"/>
      <c r="GU572" s="7"/>
      <c r="GV572" s="7"/>
      <c r="GW572" s="7"/>
      <c r="GX572" s="7"/>
      <c r="GY572" s="7"/>
      <c r="GZ572" s="7"/>
      <c r="HA572" s="7"/>
      <c r="HB572" s="7"/>
      <c r="HC572" s="7"/>
      <c r="HD572" s="7"/>
      <c r="HE572" s="7"/>
      <c r="HF572" s="7"/>
      <c r="HG572" s="7"/>
      <c r="HH572" s="7"/>
      <c r="HI572" s="7"/>
      <c r="HJ572" s="7"/>
      <c r="HK572" s="7"/>
      <c r="HL572" s="7"/>
      <c r="HM572" s="7"/>
      <c r="HN572" s="7"/>
      <c r="HO572" s="7"/>
      <c r="HP572" s="7"/>
      <c r="HQ572" s="7"/>
      <c r="HR572" s="7"/>
      <c r="HS572" s="7"/>
      <c r="HT572" s="7"/>
      <c r="HU572" s="7"/>
      <c r="HV572" s="7"/>
      <c r="HW572" s="7"/>
      <c r="HX572" s="7"/>
      <c r="HY572" s="7"/>
      <c r="HZ572" s="7"/>
      <c r="IA572" s="7"/>
      <c r="IB572" s="7"/>
      <c r="IC572" s="7"/>
      <c r="ID572" s="7"/>
      <c r="IE572" s="7"/>
      <c r="IF572" s="7"/>
      <c r="IG572" s="7"/>
      <c r="IH572" s="7"/>
      <c r="II572" s="7"/>
      <c r="IJ572" s="7"/>
      <c r="IK572" s="7"/>
      <c r="IL572" s="7"/>
      <c r="IM572" s="7"/>
      <c r="IN572" s="7"/>
      <c r="IO572" s="7"/>
      <c r="IP572" s="7"/>
      <c r="IQ572" s="7"/>
      <c r="IR572" s="7"/>
      <c r="IS572" s="7"/>
      <c r="IT572" s="7"/>
      <c r="IU572" s="7"/>
      <c r="IV572" s="7"/>
      <c r="IW572" s="7"/>
      <c r="IX572" s="7"/>
      <c r="IY572" s="7"/>
      <c r="IZ572" s="7"/>
      <c r="JA572" s="7"/>
      <c r="JB572" s="7"/>
      <c r="JC572" s="7"/>
      <c r="JD572" s="7"/>
      <c r="JE572" s="7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5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7"/>
      <c r="EQ573" s="7"/>
      <c r="ER573" s="7"/>
      <c r="ES573" s="88"/>
      <c r="ET573" s="7"/>
      <c r="EU573" s="7"/>
      <c r="EV573" s="7"/>
      <c r="EW573" s="7"/>
      <c r="EX573" s="7"/>
      <c r="EY573" s="7"/>
      <c r="EZ573" s="7"/>
      <c r="FA573" s="7"/>
      <c r="FB573" s="7"/>
      <c r="FC573" s="7"/>
      <c r="FD573" s="7"/>
      <c r="FE573" s="7"/>
      <c r="FF573" s="7"/>
      <c r="FG573" s="7"/>
      <c r="FH573" s="2"/>
      <c r="FI573" s="2"/>
      <c r="FJ573" s="2"/>
      <c r="FK573" s="2"/>
      <c r="FL573" s="2"/>
      <c r="FM573" s="2"/>
      <c r="FN573" s="7"/>
      <c r="FO573" s="7"/>
      <c r="FP573" s="7"/>
      <c r="FQ573" s="88"/>
      <c r="FR573" s="7"/>
      <c r="FS573" s="7"/>
      <c r="FT573" s="7"/>
      <c r="FU573" s="7"/>
      <c r="FV573" s="7"/>
      <c r="FW573" s="7"/>
      <c r="FX573" s="7"/>
      <c r="FY573" s="7"/>
      <c r="FZ573" s="7"/>
      <c r="GA573" s="7"/>
      <c r="GB573" s="7"/>
      <c r="GC573" s="7"/>
      <c r="GD573" s="7"/>
      <c r="GE573" s="7"/>
      <c r="GF573" s="7"/>
      <c r="GG573" s="7"/>
      <c r="GH573" s="7"/>
      <c r="GI573" s="7"/>
      <c r="GJ573" s="7"/>
      <c r="GK573" s="7"/>
      <c r="GL573" s="7"/>
      <c r="GM573" s="7"/>
      <c r="GN573" s="7"/>
      <c r="GO573" s="7"/>
      <c r="GP573" s="7"/>
      <c r="GQ573" s="7"/>
      <c r="GR573" s="7"/>
      <c r="GS573" s="7"/>
      <c r="GT573" s="7"/>
      <c r="GU573" s="7"/>
      <c r="GV573" s="7"/>
      <c r="GW573" s="7"/>
      <c r="GX573" s="7"/>
      <c r="GY573" s="7"/>
      <c r="GZ573" s="7"/>
      <c r="HA573" s="7"/>
      <c r="HB573" s="7"/>
      <c r="HC573" s="7"/>
      <c r="HD573" s="7"/>
      <c r="HE573" s="7"/>
      <c r="HF573" s="7"/>
      <c r="HG573" s="7"/>
      <c r="HH573" s="7"/>
      <c r="HI573" s="7"/>
      <c r="HJ573" s="7"/>
      <c r="HK573" s="7"/>
      <c r="HL573" s="7"/>
      <c r="HM573" s="7"/>
      <c r="HN573" s="7"/>
      <c r="HO573" s="7"/>
      <c r="HP573" s="7"/>
      <c r="HQ573" s="7"/>
      <c r="HR573" s="7"/>
      <c r="HS573" s="7"/>
      <c r="HT573" s="7"/>
      <c r="HU573" s="7"/>
      <c r="HV573" s="7"/>
      <c r="HW573" s="7"/>
      <c r="HX573" s="7"/>
      <c r="HY573" s="7"/>
      <c r="HZ573" s="7"/>
      <c r="IA573" s="7"/>
      <c r="IB573" s="7"/>
      <c r="IC573" s="7"/>
      <c r="ID573" s="7"/>
      <c r="IE573" s="7"/>
      <c r="IF573" s="7"/>
      <c r="IG573" s="7"/>
      <c r="IH573" s="7"/>
      <c r="II573" s="7"/>
      <c r="IJ573" s="7"/>
      <c r="IK573" s="7"/>
      <c r="IL573" s="7"/>
      <c r="IM573" s="7"/>
      <c r="IN573" s="7"/>
      <c r="IO573" s="7"/>
      <c r="IP573" s="7"/>
      <c r="IQ573" s="7"/>
      <c r="IR573" s="7"/>
      <c r="IS573" s="7"/>
      <c r="IT573" s="7"/>
      <c r="IU573" s="7"/>
      <c r="IV573" s="7"/>
      <c r="IW573" s="7"/>
      <c r="IX573" s="7"/>
      <c r="IY573" s="7"/>
      <c r="IZ573" s="7"/>
      <c r="JA573" s="7"/>
      <c r="JB573" s="7"/>
      <c r="JC573" s="7"/>
      <c r="JD573" s="7"/>
      <c r="JE573" s="7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5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7"/>
      <c r="EQ574" s="7"/>
      <c r="ER574" s="7"/>
      <c r="ES574" s="88"/>
      <c r="ET574" s="7"/>
      <c r="EU574" s="7"/>
      <c r="EV574" s="7"/>
      <c r="EW574" s="7"/>
      <c r="EX574" s="7"/>
      <c r="EY574" s="7"/>
      <c r="EZ574" s="7"/>
      <c r="FA574" s="7"/>
      <c r="FB574" s="7"/>
      <c r="FC574" s="7"/>
      <c r="FD574" s="7"/>
      <c r="FE574" s="7"/>
      <c r="FF574" s="7"/>
      <c r="FG574" s="7"/>
      <c r="FH574" s="2"/>
      <c r="FI574" s="2"/>
      <c r="FJ574" s="2"/>
      <c r="FK574" s="2"/>
      <c r="FL574" s="2"/>
      <c r="FM574" s="2"/>
      <c r="FN574" s="7"/>
      <c r="FO574" s="7"/>
      <c r="FP574" s="7"/>
      <c r="FQ574" s="88"/>
      <c r="FR574" s="7"/>
      <c r="FS574" s="7"/>
      <c r="FT574" s="7"/>
      <c r="FU574" s="7"/>
      <c r="FV574" s="7"/>
      <c r="FW574" s="7"/>
      <c r="FX574" s="7"/>
      <c r="FY574" s="7"/>
      <c r="FZ574" s="7"/>
      <c r="GA574" s="7"/>
      <c r="GB574" s="7"/>
      <c r="GC574" s="7"/>
      <c r="GD574" s="7"/>
      <c r="GE574" s="7"/>
      <c r="GF574" s="7"/>
      <c r="GG574" s="7"/>
      <c r="GH574" s="7"/>
      <c r="GI574" s="7"/>
      <c r="GJ574" s="7"/>
      <c r="GK574" s="7"/>
      <c r="GL574" s="7"/>
      <c r="GM574" s="7"/>
      <c r="GN574" s="7"/>
      <c r="GO574" s="7"/>
      <c r="GP574" s="7"/>
      <c r="GQ574" s="7"/>
      <c r="GR574" s="7"/>
      <c r="GS574" s="7"/>
      <c r="GT574" s="7"/>
      <c r="GU574" s="7"/>
      <c r="GV574" s="7"/>
      <c r="GW574" s="7"/>
      <c r="GX574" s="7"/>
      <c r="GY574" s="7"/>
      <c r="GZ574" s="7"/>
      <c r="HA574" s="7"/>
      <c r="HB574" s="7"/>
      <c r="HC574" s="7"/>
      <c r="HD574" s="7"/>
      <c r="HE574" s="7"/>
      <c r="HF574" s="7"/>
      <c r="HG574" s="7"/>
      <c r="HH574" s="7"/>
      <c r="HI574" s="7"/>
      <c r="HJ574" s="7"/>
      <c r="HK574" s="7"/>
      <c r="HL574" s="7"/>
      <c r="HM574" s="7"/>
      <c r="HN574" s="7"/>
      <c r="HO574" s="7"/>
      <c r="HP574" s="7"/>
      <c r="HQ574" s="7"/>
      <c r="HR574" s="7"/>
      <c r="HS574" s="7"/>
      <c r="HT574" s="7"/>
      <c r="HU574" s="7"/>
      <c r="HV574" s="7"/>
      <c r="HW574" s="7"/>
      <c r="HX574" s="7"/>
      <c r="HY574" s="7"/>
      <c r="HZ574" s="7"/>
      <c r="IA574" s="7"/>
      <c r="IB574" s="7"/>
      <c r="IC574" s="7"/>
      <c r="ID574" s="7"/>
      <c r="IE574" s="7"/>
      <c r="IF574" s="7"/>
      <c r="IG574" s="7"/>
      <c r="IH574" s="7"/>
      <c r="II574" s="7"/>
      <c r="IJ574" s="7"/>
      <c r="IK574" s="7"/>
      <c r="IL574" s="7"/>
      <c r="IM574" s="7"/>
      <c r="IN574" s="7"/>
      <c r="IO574" s="7"/>
      <c r="IP574" s="7"/>
      <c r="IQ574" s="7"/>
      <c r="IR574" s="7"/>
      <c r="IS574" s="7"/>
      <c r="IT574" s="7"/>
      <c r="IU574" s="7"/>
      <c r="IV574" s="7"/>
      <c r="IW574" s="7"/>
      <c r="IX574" s="7"/>
      <c r="IY574" s="7"/>
      <c r="IZ574" s="7"/>
      <c r="JA574" s="7"/>
      <c r="JB574" s="7"/>
      <c r="JC574" s="7"/>
      <c r="JD574" s="7"/>
      <c r="JE574" s="7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5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7"/>
      <c r="EQ575" s="7"/>
      <c r="ER575" s="7"/>
      <c r="ES575" s="88"/>
      <c r="ET575" s="7"/>
      <c r="EU575" s="7"/>
      <c r="EV575" s="7"/>
      <c r="EW575" s="7"/>
      <c r="EX575" s="7"/>
      <c r="EY575" s="7"/>
      <c r="EZ575" s="7"/>
      <c r="FA575" s="7"/>
      <c r="FB575" s="7"/>
      <c r="FC575" s="7"/>
      <c r="FD575" s="7"/>
      <c r="FE575" s="7"/>
      <c r="FF575" s="7"/>
      <c r="FG575" s="7"/>
      <c r="FH575" s="2"/>
      <c r="FI575" s="2"/>
      <c r="FJ575" s="2"/>
      <c r="FK575" s="2"/>
      <c r="FL575" s="2"/>
      <c r="FM575" s="2"/>
      <c r="FN575" s="7"/>
      <c r="FO575" s="7"/>
      <c r="FP575" s="7"/>
      <c r="FQ575" s="88"/>
      <c r="FR575" s="7"/>
      <c r="FS575" s="7"/>
      <c r="FT575" s="7"/>
      <c r="FU575" s="7"/>
      <c r="FV575" s="7"/>
      <c r="FW575" s="7"/>
      <c r="FX575" s="7"/>
      <c r="FY575" s="7"/>
      <c r="FZ575" s="7"/>
      <c r="GA575" s="7"/>
      <c r="GB575" s="7"/>
      <c r="GC575" s="7"/>
      <c r="GD575" s="7"/>
      <c r="GE575" s="7"/>
      <c r="GF575" s="7"/>
      <c r="GG575" s="7"/>
      <c r="GH575" s="7"/>
      <c r="GI575" s="7"/>
      <c r="GJ575" s="7"/>
      <c r="GK575" s="7"/>
      <c r="GL575" s="7"/>
      <c r="GM575" s="7"/>
      <c r="GN575" s="7"/>
      <c r="GO575" s="7"/>
      <c r="GP575" s="7"/>
      <c r="GQ575" s="7"/>
      <c r="GR575" s="7"/>
      <c r="GS575" s="7"/>
      <c r="GT575" s="7"/>
      <c r="GU575" s="7"/>
      <c r="GV575" s="7"/>
      <c r="GW575" s="7"/>
      <c r="GX575" s="7"/>
      <c r="GY575" s="7"/>
      <c r="GZ575" s="7"/>
      <c r="HA575" s="7"/>
      <c r="HB575" s="7"/>
      <c r="HC575" s="7"/>
      <c r="HD575" s="7"/>
      <c r="HE575" s="7"/>
      <c r="HF575" s="7"/>
      <c r="HG575" s="7"/>
      <c r="HH575" s="7"/>
      <c r="HI575" s="7"/>
      <c r="HJ575" s="7"/>
      <c r="HK575" s="7"/>
      <c r="HL575" s="7"/>
      <c r="HM575" s="7"/>
      <c r="HN575" s="7"/>
      <c r="HO575" s="7"/>
      <c r="HP575" s="7"/>
      <c r="HQ575" s="7"/>
      <c r="HR575" s="7"/>
      <c r="HS575" s="7"/>
      <c r="HT575" s="7"/>
      <c r="HU575" s="7"/>
      <c r="HV575" s="7"/>
      <c r="HW575" s="7"/>
      <c r="HX575" s="7"/>
      <c r="HY575" s="7"/>
      <c r="HZ575" s="7"/>
      <c r="IA575" s="7"/>
      <c r="IB575" s="7"/>
      <c r="IC575" s="7"/>
      <c r="ID575" s="7"/>
      <c r="IE575" s="7"/>
      <c r="IF575" s="7"/>
      <c r="IG575" s="7"/>
      <c r="IH575" s="7"/>
      <c r="II575" s="7"/>
      <c r="IJ575" s="7"/>
      <c r="IK575" s="7"/>
      <c r="IL575" s="7"/>
      <c r="IM575" s="7"/>
      <c r="IN575" s="7"/>
      <c r="IO575" s="7"/>
      <c r="IP575" s="7"/>
      <c r="IQ575" s="7"/>
      <c r="IR575" s="7"/>
      <c r="IS575" s="7"/>
      <c r="IT575" s="7"/>
      <c r="IU575" s="7"/>
      <c r="IV575" s="7"/>
      <c r="IW575" s="7"/>
      <c r="IX575" s="7"/>
      <c r="IY575" s="7"/>
      <c r="IZ575" s="7"/>
      <c r="JA575" s="7"/>
      <c r="JB575" s="7"/>
      <c r="JC575" s="7"/>
      <c r="JD575" s="7"/>
      <c r="JE575" s="7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5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7"/>
      <c r="EQ576" s="7"/>
      <c r="ER576" s="7"/>
      <c r="ES576" s="88"/>
      <c r="ET576" s="7"/>
      <c r="EU576" s="7"/>
      <c r="EV576" s="7"/>
      <c r="EW576" s="7"/>
      <c r="EX576" s="7"/>
      <c r="EY576" s="7"/>
      <c r="EZ576" s="7"/>
      <c r="FA576" s="7"/>
      <c r="FB576" s="7"/>
      <c r="FC576" s="7"/>
      <c r="FD576" s="7"/>
      <c r="FE576" s="7"/>
      <c r="FF576" s="7"/>
      <c r="FG576" s="7"/>
      <c r="FH576" s="2"/>
      <c r="FI576" s="2"/>
      <c r="FJ576" s="2"/>
      <c r="FK576" s="2"/>
      <c r="FL576" s="2"/>
      <c r="FM576" s="2"/>
      <c r="FN576" s="7"/>
      <c r="FO576" s="7"/>
      <c r="FP576" s="7"/>
      <c r="FQ576" s="88"/>
      <c r="FR576" s="7"/>
      <c r="FS576" s="7"/>
      <c r="FT576" s="7"/>
      <c r="FU576" s="7"/>
      <c r="FV576" s="7"/>
      <c r="FW576" s="7"/>
      <c r="FX576" s="7"/>
      <c r="FY576" s="7"/>
      <c r="FZ576" s="7"/>
      <c r="GA576" s="7"/>
      <c r="GB576" s="7"/>
      <c r="GC576" s="7"/>
      <c r="GD576" s="7"/>
      <c r="GE576" s="7"/>
      <c r="GF576" s="7"/>
      <c r="GG576" s="7"/>
      <c r="GH576" s="7"/>
      <c r="GI576" s="7"/>
      <c r="GJ576" s="7"/>
      <c r="GK576" s="7"/>
      <c r="GL576" s="7"/>
      <c r="GM576" s="7"/>
      <c r="GN576" s="7"/>
      <c r="GO576" s="7"/>
      <c r="GP576" s="7"/>
      <c r="GQ576" s="7"/>
      <c r="GR576" s="7"/>
      <c r="GS576" s="7"/>
      <c r="GT576" s="7"/>
      <c r="GU576" s="7"/>
      <c r="GV576" s="7"/>
      <c r="GW576" s="7"/>
      <c r="GX576" s="7"/>
      <c r="GY576" s="7"/>
      <c r="GZ576" s="7"/>
      <c r="HA576" s="7"/>
      <c r="HB576" s="7"/>
      <c r="HC576" s="7"/>
      <c r="HD576" s="7"/>
      <c r="HE576" s="7"/>
      <c r="HF576" s="7"/>
      <c r="HG576" s="7"/>
      <c r="HH576" s="7"/>
      <c r="HI576" s="7"/>
      <c r="HJ576" s="7"/>
      <c r="HK576" s="7"/>
      <c r="HL576" s="7"/>
      <c r="HM576" s="7"/>
      <c r="HN576" s="7"/>
      <c r="HO576" s="7"/>
      <c r="HP576" s="7"/>
      <c r="HQ576" s="7"/>
      <c r="HR576" s="7"/>
      <c r="HS576" s="7"/>
      <c r="HT576" s="7"/>
      <c r="HU576" s="7"/>
      <c r="HV576" s="7"/>
      <c r="HW576" s="7"/>
      <c r="HX576" s="7"/>
      <c r="HY576" s="7"/>
      <c r="HZ576" s="7"/>
      <c r="IA576" s="7"/>
      <c r="IB576" s="7"/>
      <c r="IC576" s="7"/>
      <c r="ID576" s="7"/>
      <c r="IE576" s="7"/>
      <c r="IF576" s="7"/>
      <c r="IG576" s="7"/>
      <c r="IH576" s="7"/>
      <c r="II576" s="7"/>
      <c r="IJ576" s="7"/>
      <c r="IK576" s="7"/>
      <c r="IL576" s="7"/>
      <c r="IM576" s="7"/>
      <c r="IN576" s="7"/>
      <c r="IO576" s="7"/>
      <c r="IP576" s="7"/>
      <c r="IQ576" s="7"/>
      <c r="IR576" s="7"/>
      <c r="IS576" s="7"/>
      <c r="IT576" s="7"/>
      <c r="IU576" s="7"/>
      <c r="IV576" s="7"/>
      <c r="IW576" s="7"/>
      <c r="IX576" s="7"/>
      <c r="IY576" s="7"/>
      <c r="IZ576" s="7"/>
      <c r="JA576" s="7"/>
      <c r="JB576" s="7"/>
      <c r="JC576" s="7"/>
      <c r="JD576" s="7"/>
      <c r="JE576" s="7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5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7"/>
      <c r="EQ577" s="7"/>
      <c r="ER577" s="7"/>
      <c r="ES577" s="88"/>
      <c r="ET577" s="7"/>
      <c r="EU577" s="7"/>
      <c r="EV577" s="7"/>
      <c r="EW577" s="7"/>
      <c r="EX577" s="7"/>
      <c r="EY577" s="7"/>
      <c r="EZ577" s="7"/>
      <c r="FA577" s="7"/>
      <c r="FB577" s="7"/>
      <c r="FC577" s="7"/>
      <c r="FD577" s="7"/>
      <c r="FE577" s="7"/>
      <c r="FF577" s="7"/>
      <c r="FG577" s="7"/>
      <c r="FH577" s="2"/>
      <c r="FI577" s="2"/>
      <c r="FJ577" s="2"/>
      <c r="FK577" s="2"/>
      <c r="FL577" s="2"/>
      <c r="FM577" s="2"/>
      <c r="FN577" s="7"/>
      <c r="FO577" s="7"/>
      <c r="FP577" s="7"/>
      <c r="FQ577" s="88"/>
      <c r="FR577" s="7"/>
      <c r="FS577" s="7"/>
      <c r="FT577" s="7"/>
      <c r="FU577" s="7"/>
      <c r="FV577" s="7"/>
      <c r="FW577" s="7"/>
      <c r="FX577" s="7"/>
      <c r="FY577" s="7"/>
      <c r="FZ577" s="7"/>
      <c r="GA577" s="7"/>
      <c r="GB577" s="7"/>
      <c r="GC577" s="7"/>
      <c r="GD577" s="7"/>
      <c r="GE577" s="7"/>
      <c r="GF577" s="7"/>
      <c r="GG577" s="7"/>
      <c r="GH577" s="7"/>
      <c r="GI577" s="7"/>
      <c r="GJ577" s="7"/>
      <c r="GK577" s="7"/>
      <c r="GL577" s="7"/>
      <c r="GM577" s="7"/>
      <c r="GN577" s="7"/>
      <c r="GO577" s="7"/>
      <c r="GP577" s="7"/>
      <c r="GQ577" s="7"/>
      <c r="GR577" s="7"/>
      <c r="GS577" s="7"/>
      <c r="GT577" s="7"/>
      <c r="GU577" s="7"/>
      <c r="GV577" s="7"/>
      <c r="GW577" s="7"/>
      <c r="GX577" s="7"/>
      <c r="GY577" s="7"/>
      <c r="GZ577" s="7"/>
      <c r="HA577" s="7"/>
      <c r="HB577" s="7"/>
      <c r="HC577" s="7"/>
      <c r="HD577" s="7"/>
      <c r="HE577" s="7"/>
      <c r="HF577" s="7"/>
      <c r="HG577" s="7"/>
      <c r="HH577" s="7"/>
      <c r="HI577" s="7"/>
      <c r="HJ577" s="7"/>
      <c r="HK577" s="7"/>
      <c r="HL577" s="7"/>
      <c r="HM577" s="7"/>
      <c r="HN577" s="7"/>
      <c r="HO577" s="7"/>
      <c r="HP577" s="7"/>
      <c r="HQ577" s="7"/>
      <c r="HR577" s="7"/>
      <c r="HS577" s="7"/>
      <c r="HT577" s="7"/>
      <c r="HU577" s="7"/>
      <c r="HV577" s="7"/>
      <c r="HW577" s="7"/>
      <c r="HX577" s="7"/>
      <c r="HY577" s="7"/>
      <c r="HZ577" s="7"/>
      <c r="IA577" s="7"/>
      <c r="IB577" s="7"/>
      <c r="IC577" s="7"/>
      <c r="ID577" s="7"/>
      <c r="IE577" s="7"/>
      <c r="IF577" s="7"/>
      <c r="IG577" s="7"/>
      <c r="IH577" s="7"/>
      <c r="II577" s="7"/>
      <c r="IJ577" s="7"/>
      <c r="IK577" s="7"/>
      <c r="IL577" s="7"/>
      <c r="IM577" s="7"/>
      <c r="IN577" s="7"/>
      <c r="IO577" s="7"/>
      <c r="IP577" s="7"/>
      <c r="IQ577" s="7"/>
      <c r="IR577" s="7"/>
      <c r="IS577" s="7"/>
      <c r="IT577" s="7"/>
      <c r="IU577" s="7"/>
      <c r="IV577" s="7"/>
      <c r="IW577" s="7"/>
      <c r="IX577" s="7"/>
      <c r="IY577" s="7"/>
      <c r="IZ577" s="7"/>
      <c r="JA577" s="7"/>
      <c r="JB577" s="7"/>
      <c r="JC577" s="7"/>
      <c r="JD577" s="7"/>
      <c r="JE577" s="7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5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7"/>
      <c r="EQ578" s="7"/>
      <c r="ER578" s="7"/>
      <c r="ES578" s="88"/>
      <c r="ET578" s="7"/>
      <c r="EU578" s="7"/>
      <c r="EV578" s="7"/>
      <c r="EW578" s="7"/>
      <c r="EX578" s="7"/>
      <c r="EY578" s="7"/>
      <c r="EZ578" s="7"/>
      <c r="FA578" s="7"/>
      <c r="FB578" s="7"/>
      <c r="FC578" s="7"/>
      <c r="FD578" s="7"/>
      <c r="FE578" s="7"/>
      <c r="FF578" s="7"/>
      <c r="FG578" s="7"/>
      <c r="FH578" s="2"/>
      <c r="FI578" s="2"/>
      <c r="FJ578" s="2"/>
      <c r="FK578" s="2"/>
      <c r="FL578" s="2"/>
      <c r="FM578" s="2"/>
      <c r="FN578" s="7"/>
      <c r="FO578" s="7"/>
      <c r="FP578" s="7"/>
      <c r="FQ578" s="88"/>
      <c r="FR578" s="7"/>
      <c r="FS578" s="7"/>
      <c r="FT578" s="7"/>
      <c r="FU578" s="7"/>
      <c r="FV578" s="7"/>
      <c r="FW578" s="7"/>
      <c r="FX578" s="7"/>
      <c r="FY578" s="7"/>
      <c r="FZ578" s="7"/>
      <c r="GA578" s="7"/>
      <c r="GB578" s="7"/>
      <c r="GC578" s="7"/>
      <c r="GD578" s="7"/>
      <c r="GE578" s="7"/>
      <c r="GF578" s="7"/>
      <c r="GG578" s="7"/>
      <c r="GH578" s="7"/>
      <c r="GI578" s="7"/>
      <c r="GJ578" s="7"/>
      <c r="GK578" s="7"/>
      <c r="GL578" s="7"/>
      <c r="GM578" s="7"/>
      <c r="GN578" s="7"/>
      <c r="GO578" s="7"/>
      <c r="GP578" s="7"/>
      <c r="GQ578" s="7"/>
      <c r="GR578" s="7"/>
      <c r="GS578" s="7"/>
      <c r="GT578" s="7"/>
      <c r="GU578" s="7"/>
      <c r="GV578" s="7"/>
      <c r="GW578" s="7"/>
      <c r="GX578" s="7"/>
      <c r="GY578" s="7"/>
      <c r="GZ578" s="7"/>
      <c r="HA578" s="7"/>
      <c r="HB578" s="7"/>
      <c r="HC578" s="7"/>
      <c r="HD578" s="7"/>
      <c r="HE578" s="7"/>
      <c r="HF578" s="7"/>
      <c r="HG578" s="7"/>
      <c r="HH578" s="7"/>
      <c r="HI578" s="7"/>
      <c r="HJ578" s="7"/>
      <c r="HK578" s="7"/>
      <c r="HL578" s="7"/>
      <c r="HM578" s="7"/>
      <c r="HN578" s="7"/>
      <c r="HO578" s="7"/>
      <c r="HP578" s="7"/>
      <c r="HQ578" s="7"/>
      <c r="HR578" s="7"/>
      <c r="HS578" s="7"/>
      <c r="HT578" s="7"/>
      <c r="HU578" s="7"/>
      <c r="HV578" s="7"/>
      <c r="HW578" s="7"/>
      <c r="HX578" s="7"/>
      <c r="HY578" s="7"/>
      <c r="HZ578" s="7"/>
      <c r="IA578" s="7"/>
      <c r="IB578" s="7"/>
      <c r="IC578" s="7"/>
      <c r="ID578" s="7"/>
      <c r="IE578" s="7"/>
      <c r="IF578" s="7"/>
      <c r="IG578" s="7"/>
      <c r="IH578" s="7"/>
      <c r="II578" s="7"/>
      <c r="IJ578" s="7"/>
      <c r="IK578" s="7"/>
      <c r="IL578" s="7"/>
      <c r="IM578" s="7"/>
      <c r="IN578" s="7"/>
      <c r="IO578" s="7"/>
      <c r="IP578" s="7"/>
      <c r="IQ578" s="7"/>
      <c r="IR578" s="7"/>
      <c r="IS578" s="7"/>
      <c r="IT578" s="7"/>
      <c r="IU578" s="7"/>
      <c r="IV578" s="7"/>
      <c r="IW578" s="7"/>
      <c r="IX578" s="7"/>
      <c r="IY578" s="7"/>
      <c r="IZ578" s="7"/>
      <c r="JA578" s="7"/>
      <c r="JB578" s="7"/>
      <c r="JC578" s="7"/>
      <c r="JD578" s="7"/>
      <c r="JE578" s="7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5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7"/>
      <c r="EQ579" s="7"/>
      <c r="ER579" s="7"/>
      <c r="ES579" s="88"/>
      <c r="ET579" s="7"/>
      <c r="EU579" s="7"/>
      <c r="EV579" s="7"/>
      <c r="EW579" s="7"/>
      <c r="EX579" s="7"/>
      <c r="EY579" s="7"/>
      <c r="EZ579" s="7"/>
      <c r="FA579" s="7"/>
      <c r="FB579" s="7"/>
      <c r="FC579" s="7"/>
      <c r="FD579" s="7"/>
      <c r="FE579" s="7"/>
      <c r="FF579" s="7"/>
      <c r="FG579" s="7"/>
      <c r="FH579" s="2"/>
      <c r="FI579" s="2"/>
      <c r="FJ579" s="2"/>
      <c r="FK579" s="2"/>
      <c r="FL579" s="2"/>
      <c r="FM579" s="2"/>
      <c r="FN579" s="7"/>
      <c r="FO579" s="7"/>
      <c r="FP579" s="7"/>
      <c r="FQ579" s="88"/>
      <c r="FR579" s="7"/>
      <c r="FS579" s="7"/>
      <c r="FT579" s="7"/>
      <c r="FU579" s="7"/>
      <c r="FV579" s="7"/>
      <c r="FW579" s="7"/>
      <c r="FX579" s="7"/>
      <c r="FY579" s="7"/>
      <c r="FZ579" s="7"/>
      <c r="GA579" s="7"/>
      <c r="GB579" s="7"/>
      <c r="GC579" s="7"/>
      <c r="GD579" s="7"/>
      <c r="GE579" s="7"/>
      <c r="GF579" s="7"/>
      <c r="GG579" s="7"/>
      <c r="GH579" s="7"/>
      <c r="GI579" s="7"/>
      <c r="GJ579" s="7"/>
      <c r="GK579" s="7"/>
      <c r="GL579" s="7"/>
      <c r="GM579" s="7"/>
      <c r="GN579" s="7"/>
      <c r="GO579" s="7"/>
      <c r="GP579" s="7"/>
      <c r="GQ579" s="7"/>
      <c r="GR579" s="7"/>
      <c r="GS579" s="7"/>
      <c r="GT579" s="7"/>
      <c r="GU579" s="7"/>
      <c r="GV579" s="7"/>
      <c r="GW579" s="7"/>
      <c r="GX579" s="7"/>
      <c r="GY579" s="7"/>
      <c r="GZ579" s="7"/>
      <c r="HA579" s="7"/>
      <c r="HB579" s="7"/>
      <c r="HC579" s="7"/>
      <c r="HD579" s="7"/>
      <c r="HE579" s="7"/>
      <c r="HF579" s="7"/>
      <c r="HG579" s="7"/>
      <c r="HH579" s="7"/>
      <c r="HI579" s="7"/>
      <c r="HJ579" s="7"/>
      <c r="HK579" s="7"/>
      <c r="HL579" s="7"/>
      <c r="HM579" s="7"/>
      <c r="HN579" s="7"/>
      <c r="HO579" s="7"/>
      <c r="HP579" s="7"/>
      <c r="HQ579" s="7"/>
      <c r="HR579" s="7"/>
      <c r="HS579" s="7"/>
      <c r="HT579" s="7"/>
      <c r="HU579" s="7"/>
      <c r="HV579" s="7"/>
      <c r="HW579" s="7"/>
      <c r="HX579" s="7"/>
      <c r="HY579" s="7"/>
      <c r="HZ579" s="7"/>
      <c r="IA579" s="7"/>
      <c r="IB579" s="7"/>
      <c r="IC579" s="7"/>
      <c r="ID579" s="7"/>
      <c r="IE579" s="7"/>
      <c r="IF579" s="7"/>
      <c r="IG579" s="7"/>
      <c r="IH579" s="7"/>
      <c r="II579" s="7"/>
      <c r="IJ579" s="7"/>
      <c r="IK579" s="7"/>
      <c r="IL579" s="7"/>
      <c r="IM579" s="7"/>
      <c r="IN579" s="7"/>
      <c r="IO579" s="7"/>
      <c r="IP579" s="7"/>
      <c r="IQ579" s="7"/>
      <c r="IR579" s="7"/>
      <c r="IS579" s="7"/>
      <c r="IT579" s="7"/>
      <c r="IU579" s="7"/>
      <c r="IV579" s="7"/>
      <c r="IW579" s="7"/>
      <c r="IX579" s="7"/>
      <c r="IY579" s="7"/>
      <c r="IZ579" s="7"/>
      <c r="JA579" s="7"/>
      <c r="JB579" s="7"/>
      <c r="JC579" s="7"/>
      <c r="JD579" s="7"/>
      <c r="JE579" s="7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5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7"/>
      <c r="EQ580" s="7"/>
      <c r="ER580" s="7"/>
      <c r="ES580" s="88"/>
      <c r="ET580" s="7"/>
      <c r="EU580" s="7"/>
      <c r="EV580" s="7"/>
      <c r="EW580" s="7"/>
      <c r="EX580" s="7"/>
      <c r="EY580" s="7"/>
      <c r="EZ580" s="7"/>
      <c r="FA580" s="7"/>
      <c r="FB580" s="7"/>
      <c r="FC580" s="7"/>
      <c r="FD580" s="7"/>
      <c r="FE580" s="7"/>
      <c r="FF580" s="7"/>
      <c r="FG580" s="7"/>
      <c r="FH580" s="2"/>
      <c r="FI580" s="2"/>
      <c r="FJ580" s="2"/>
      <c r="FK580" s="2"/>
      <c r="FL580" s="2"/>
      <c r="FM580" s="2"/>
      <c r="FN580" s="7"/>
      <c r="FO580" s="7"/>
      <c r="FP580" s="7"/>
      <c r="FQ580" s="88"/>
      <c r="FR580" s="7"/>
      <c r="FS580" s="7"/>
      <c r="FT580" s="7"/>
      <c r="FU580" s="7"/>
      <c r="FV580" s="7"/>
      <c r="FW580" s="7"/>
      <c r="FX580" s="7"/>
      <c r="FY580" s="7"/>
      <c r="FZ580" s="7"/>
      <c r="GA580" s="7"/>
      <c r="GB580" s="7"/>
      <c r="GC580" s="7"/>
      <c r="GD580" s="7"/>
      <c r="GE580" s="7"/>
      <c r="GF580" s="7"/>
      <c r="GG580" s="7"/>
      <c r="GH580" s="7"/>
      <c r="GI580" s="7"/>
      <c r="GJ580" s="7"/>
      <c r="GK580" s="7"/>
      <c r="GL580" s="7"/>
      <c r="GM580" s="7"/>
      <c r="GN580" s="7"/>
      <c r="GO580" s="7"/>
      <c r="GP580" s="7"/>
      <c r="GQ580" s="7"/>
      <c r="GR580" s="7"/>
      <c r="GS580" s="7"/>
      <c r="GT580" s="7"/>
      <c r="GU580" s="7"/>
      <c r="GV580" s="7"/>
      <c r="GW580" s="7"/>
      <c r="GX580" s="7"/>
      <c r="GY580" s="7"/>
      <c r="GZ580" s="7"/>
      <c r="HA580" s="7"/>
      <c r="HB580" s="7"/>
      <c r="HC580" s="7"/>
      <c r="HD580" s="7"/>
      <c r="HE580" s="7"/>
      <c r="HF580" s="7"/>
      <c r="HG580" s="7"/>
      <c r="HH580" s="7"/>
      <c r="HI580" s="7"/>
      <c r="HJ580" s="7"/>
      <c r="HK580" s="7"/>
      <c r="HL580" s="7"/>
      <c r="HM580" s="7"/>
      <c r="HN580" s="7"/>
      <c r="HO580" s="7"/>
      <c r="HP580" s="7"/>
      <c r="HQ580" s="7"/>
      <c r="HR580" s="7"/>
      <c r="HS580" s="7"/>
      <c r="HT580" s="7"/>
      <c r="HU580" s="7"/>
      <c r="HV580" s="7"/>
      <c r="HW580" s="7"/>
      <c r="HX580" s="7"/>
      <c r="HY580" s="7"/>
      <c r="HZ580" s="7"/>
      <c r="IA580" s="7"/>
      <c r="IB580" s="7"/>
      <c r="IC580" s="7"/>
      <c r="ID580" s="7"/>
      <c r="IE580" s="7"/>
      <c r="IF580" s="7"/>
      <c r="IG580" s="7"/>
      <c r="IH580" s="7"/>
      <c r="II580" s="7"/>
      <c r="IJ580" s="7"/>
      <c r="IK580" s="7"/>
      <c r="IL580" s="7"/>
      <c r="IM580" s="7"/>
      <c r="IN580" s="7"/>
      <c r="IO580" s="7"/>
      <c r="IP580" s="7"/>
      <c r="IQ580" s="7"/>
      <c r="IR580" s="7"/>
      <c r="IS580" s="7"/>
      <c r="IT580" s="7"/>
      <c r="IU580" s="7"/>
      <c r="IV580" s="7"/>
      <c r="IW580" s="7"/>
      <c r="IX580" s="7"/>
      <c r="IY580" s="7"/>
      <c r="IZ580" s="7"/>
      <c r="JA580" s="7"/>
      <c r="JB580" s="7"/>
      <c r="JC580" s="7"/>
      <c r="JD580" s="7"/>
      <c r="JE580" s="7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5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7"/>
      <c r="EQ581" s="7"/>
      <c r="ER581" s="7"/>
      <c r="ES581" s="88"/>
      <c r="ET581" s="7"/>
      <c r="EU581" s="7"/>
      <c r="EV581" s="7"/>
      <c r="EW581" s="7"/>
      <c r="EX581" s="7"/>
      <c r="EY581" s="7"/>
      <c r="EZ581" s="7"/>
      <c r="FA581" s="7"/>
      <c r="FB581" s="7"/>
      <c r="FC581" s="7"/>
      <c r="FD581" s="7"/>
      <c r="FE581" s="7"/>
      <c r="FF581" s="7"/>
      <c r="FG581" s="7"/>
      <c r="FH581" s="2"/>
      <c r="FI581" s="2"/>
      <c r="FJ581" s="2"/>
      <c r="FK581" s="2"/>
      <c r="FL581" s="2"/>
      <c r="FM581" s="2"/>
      <c r="FN581" s="7"/>
      <c r="FO581" s="7"/>
      <c r="FP581" s="7"/>
      <c r="FQ581" s="88"/>
      <c r="FR581" s="7"/>
      <c r="FS581" s="7"/>
      <c r="FT581" s="7"/>
      <c r="FU581" s="7"/>
      <c r="FV581" s="7"/>
      <c r="FW581" s="7"/>
      <c r="FX581" s="7"/>
      <c r="FY581" s="7"/>
      <c r="FZ581" s="7"/>
      <c r="GA581" s="7"/>
      <c r="GB581" s="7"/>
      <c r="GC581" s="7"/>
      <c r="GD581" s="7"/>
      <c r="GE581" s="7"/>
      <c r="GF581" s="7"/>
      <c r="GG581" s="7"/>
      <c r="GH581" s="7"/>
      <c r="GI581" s="7"/>
      <c r="GJ581" s="7"/>
      <c r="GK581" s="7"/>
      <c r="GL581" s="7"/>
      <c r="GM581" s="7"/>
      <c r="GN581" s="7"/>
      <c r="GO581" s="7"/>
      <c r="GP581" s="7"/>
      <c r="GQ581" s="7"/>
      <c r="GR581" s="7"/>
      <c r="GS581" s="7"/>
      <c r="GT581" s="7"/>
      <c r="GU581" s="7"/>
      <c r="GV581" s="7"/>
      <c r="GW581" s="7"/>
      <c r="GX581" s="7"/>
      <c r="GY581" s="7"/>
      <c r="GZ581" s="7"/>
      <c r="HA581" s="7"/>
      <c r="HB581" s="7"/>
      <c r="HC581" s="7"/>
      <c r="HD581" s="7"/>
      <c r="HE581" s="7"/>
      <c r="HF581" s="7"/>
      <c r="HG581" s="7"/>
      <c r="HH581" s="7"/>
      <c r="HI581" s="7"/>
      <c r="HJ581" s="7"/>
      <c r="HK581" s="7"/>
      <c r="HL581" s="7"/>
      <c r="HM581" s="7"/>
      <c r="HN581" s="7"/>
      <c r="HO581" s="7"/>
      <c r="HP581" s="7"/>
      <c r="HQ581" s="7"/>
      <c r="HR581" s="7"/>
      <c r="HS581" s="7"/>
      <c r="HT581" s="7"/>
      <c r="HU581" s="7"/>
      <c r="HV581" s="7"/>
      <c r="HW581" s="7"/>
      <c r="HX581" s="7"/>
      <c r="HY581" s="7"/>
      <c r="HZ581" s="7"/>
      <c r="IA581" s="7"/>
      <c r="IB581" s="7"/>
      <c r="IC581" s="7"/>
      <c r="ID581" s="7"/>
      <c r="IE581" s="7"/>
      <c r="IF581" s="7"/>
      <c r="IG581" s="7"/>
      <c r="IH581" s="7"/>
      <c r="II581" s="7"/>
      <c r="IJ581" s="7"/>
      <c r="IK581" s="7"/>
      <c r="IL581" s="7"/>
      <c r="IM581" s="7"/>
      <c r="IN581" s="7"/>
      <c r="IO581" s="7"/>
      <c r="IP581" s="7"/>
      <c r="IQ581" s="7"/>
      <c r="IR581" s="7"/>
      <c r="IS581" s="7"/>
      <c r="IT581" s="7"/>
      <c r="IU581" s="7"/>
      <c r="IV581" s="7"/>
      <c r="IW581" s="7"/>
      <c r="IX581" s="7"/>
      <c r="IY581" s="7"/>
      <c r="IZ581" s="7"/>
      <c r="JA581" s="7"/>
      <c r="JB581" s="7"/>
      <c r="JC581" s="7"/>
      <c r="JD581" s="7"/>
      <c r="JE581" s="7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5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7"/>
      <c r="EQ582" s="7"/>
      <c r="ER582" s="7"/>
      <c r="ES582" s="88"/>
      <c r="ET582" s="7"/>
      <c r="EU582" s="7"/>
      <c r="EV582" s="7"/>
      <c r="EW582" s="7"/>
      <c r="EX582" s="7"/>
      <c r="EY582" s="7"/>
      <c r="EZ582" s="7"/>
      <c r="FA582" s="7"/>
      <c r="FB582" s="7"/>
      <c r="FC582" s="7"/>
      <c r="FD582" s="7"/>
      <c r="FE582" s="7"/>
      <c r="FF582" s="7"/>
      <c r="FG582" s="7"/>
      <c r="FH582" s="2"/>
      <c r="FI582" s="2"/>
      <c r="FJ582" s="2"/>
      <c r="FK582" s="2"/>
      <c r="FL582" s="2"/>
      <c r="FM582" s="2"/>
      <c r="FN582" s="7"/>
      <c r="FO582" s="7"/>
      <c r="FP582" s="7"/>
      <c r="FQ582" s="88"/>
      <c r="FR582" s="7"/>
      <c r="FS582" s="7"/>
      <c r="FT582" s="7"/>
      <c r="FU582" s="7"/>
      <c r="FV582" s="7"/>
      <c r="FW582" s="7"/>
      <c r="FX582" s="7"/>
      <c r="FY582" s="7"/>
      <c r="FZ582" s="7"/>
      <c r="GA582" s="7"/>
      <c r="GB582" s="7"/>
      <c r="GC582" s="7"/>
      <c r="GD582" s="7"/>
      <c r="GE582" s="7"/>
      <c r="GF582" s="7"/>
      <c r="GG582" s="7"/>
      <c r="GH582" s="7"/>
      <c r="GI582" s="7"/>
      <c r="GJ582" s="7"/>
      <c r="GK582" s="7"/>
      <c r="GL582" s="7"/>
      <c r="GM582" s="7"/>
      <c r="GN582" s="7"/>
      <c r="GO582" s="7"/>
      <c r="GP582" s="7"/>
      <c r="GQ582" s="7"/>
      <c r="GR582" s="7"/>
      <c r="GS582" s="7"/>
      <c r="GT582" s="7"/>
      <c r="GU582" s="7"/>
      <c r="GV582" s="7"/>
      <c r="GW582" s="7"/>
      <c r="GX582" s="7"/>
      <c r="GY582" s="7"/>
      <c r="GZ582" s="7"/>
      <c r="HA582" s="7"/>
      <c r="HB582" s="7"/>
      <c r="HC582" s="7"/>
      <c r="HD582" s="7"/>
      <c r="HE582" s="7"/>
      <c r="HF582" s="7"/>
      <c r="HG582" s="7"/>
      <c r="HH582" s="7"/>
      <c r="HI582" s="7"/>
      <c r="HJ582" s="7"/>
      <c r="HK582" s="7"/>
      <c r="HL582" s="7"/>
      <c r="HM582" s="7"/>
      <c r="HN582" s="7"/>
      <c r="HO582" s="7"/>
      <c r="HP582" s="7"/>
      <c r="HQ582" s="7"/>
      <c r="HR582" s="7"/>
      <c r="HS582" s="7"/>
      <c r="HT582" s="7"/>
      <c r="HU582" s="7"/>
      <c r="HV582" s="7"/>
      <c r="HW582" s="7"/>
      <c r="HX582" s="7"/>
      <c r="HY582" s="7"/>
      <c r="HZ582" s="7"/>
      <c r="IA582" s="7"/>
      <c r="IB582" s="7"/>
      <c r="IC582" s="7"/>
      <c r="ID582" s="7"/>
      <c r="IE582" s="7"/>
      <c r="IF582" s="7"/>
      <c r="IG582" s="7"/>
      <c r="IH582" s="7"/>
      <c r="II582" s="7"/>
      <c r="IJ582" s="7"/>
      <c r="IK582" s="7"/>
      <c r="IL582" s="7"/>
      <c r="IM582" s="7"/>
      <c r="IN582" s="7"/>
      <c r="IO582" s="7"/>
      <c r="IP582" s="7"/>
      <c r="IQ582" s="7"/>
      <c r="IR582" s="7"/>
      <c r="IS582" s="7"/>
      <c r="IT582" s="7"/>
      <c r="IU582" s="7"/>
      <c r="IV582" s="7"/>
      <c r="IW582" s="7"/>
      <c r="IX582" s="7"/>
      <c r="IY582" s="7"/>
      <c r="IZ582" s="7"/>
      <c r="JA582" s="7"/>
      <c r="JB582" s="7"/>
      <c r="JC582" s="7"/>
      <c r="JD582" s="7"/>
      <c r="JE582" s="7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5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7"/>
      <c r="EQ583" s="7"/>
      <c r="ER583" s="7"/>
      <c r="ES583" s="88"/>
      <c r="ET583" s="7"/>
      <c r="EU583" s="7"/>
      <c r="EV583" s="7"/>
      <c r="EW583" s="7"/>
      <c r="EX583" s="7"/>
      <c r="EY583" s="7"/>
      <c r="EZ583" s="7"/>
      <c r="FA583" s="7"/>
      <c r="FB583" s="7"/>
      <c r="FC583" s="7"/>
      <c r="FD583" s="7"/>
      <c r="FE583" s="7"/>
      <c r="FF583" s="7"/>
      <c r="FG583" s="7"/>
      <c r="FH583" s="2"/>
      <c r="FI583" s="2"/>
      <c r="FJ583" s="2"/>
      <c r="FK583" s="2"/>
      <c r="FL583" s="2"/>
      <c r="FM583" s="2"/>
      <c r="FN583" s="7"/>
      <c r="FO583" s="7"/>
      <c r="FP583" s="7"/>
      <c r="FQ583" s="88"/>
      <c r="FR583" s="7"/>
      <c r="FS583" s="7"/>
      <c r="FT583" s="7"/>
      <c r="FU583" s="7"/>
      <c r="FV583" s="7"/>
      <c r="FW583" s="7"/>
      <c r="FX583" s="7"/>
      <c r="FY583" s="7"/>
      <c r="FZ583" s="7"/>
      <c r="GA583" s="7"/>
      <c r="GB583" s="7"/>
      <c r="GC583" s="7"/>
      <c r="GD583" s="7"/>
      <c r="GE583" s="7"/>
      <c r="GF583" s="7"/>
      <c r="GG583" s="7"/>
      <c r="GH583" s="7"/>
      <c r="GI583" s="7"/>
      <c r="GJ583" s="7"/>
      <c r="GK583" s="7"/>
      <c r="GL583" s="7"/>
      <c r="GM583" s="7"/>
      <c r="GN583" s="7"/>
      <c r="GO583" s="7"/>
      <c r="GP583" s="7"/>
      <c r="GQ583" s="7"/>
      <c r="GR583" s="7"/>
      <c r="GS583" s="7"/>
      <c r="GT583" s="7"/>
      <c r="GU583" s="7"/>
      <c r="GV583" s="7"/>
      <c r="GW583" s="7"/>
      <c r="GX583" s="7"/>
      <c r="GY583" s="7"/>
      <c r="GZ583" s="7"/>
      <c r="HA583" s="7"/>
      <c r="HB583" s="7"/>
      <c r="HC583" s="7"/>
      <c r="HD583" s="7"/>
      <c r="HE583" s="7"/>
      <c r="HF583" s="7"/>
      <c r="HG583" s="7"/>
      <c r="HH583" s="7"/>
      <c r="HI583" s="7"/>
      <c r="HJ583" s="7"/>
      <c r="HK583" s="7"/>
      <c r="HL583" s="7"/>
      <c r="HM583" s="7"/>
      <c r="HN583" s="7"/>
      <c r="HO583" s="7"/>
      <c r="HP583" s="7"/>
      <c r="HQ583" s="7"/>
      <c r="HR583" s="7"/>
      <c r="HS583" s="7"/>
      <c r="HT583" s="7"/>
      <c r="HU583" s="7"/>
      <c r="HV583" s="7"/>
      <c r="HW583" s="7"/>
      <c r="HX583" s="7"/>
      <c r="HY583" s="7"/>
      <c r="HZ583" s="7"/>
      <c r="IA583" s="7"/>
      <c r="IB583" s="7"/>
      <c r="IC583" s="7"/>
      <c r="ID583" s="7"/>
      <c r="IE583" s="7"/>
      <c r="IF583" s="7"/>
      <c r="IG583" s="7"/>
      <c r="IH583" s="7"/>
      <c r="II583" s="7"/>
      <c r="IJ583" s="7"/>
      <c r="IK583" s="7"/>
      <c r="IL583" s="7"/>
      <c r="IM583" s="7"/>
      <c r="IN583" s="7"/>
      <c r="IO583" s="7"/>
      <c r="IP583" s="7"/>
      <c r="IQ583" s="7"/>
      <c r="IR583" s="7"/>
      <c r="IS583" s="7"/>
      <c r="IT583" s="7"/>
      <c r="IU583" s="7"/>
      <c r="IV583" s="7"/>
      <c r="IW583" s="7"/>
      <c r="IX583" s="7"/>
      <c r="IY583" s="7"/>
      <c r="IZ583" s="7"/>
      <c r="JA583" s="7"/>
      <c r="JB583" s="7"/>
      <c r="JC583" s="7"/>
      <c r="JD583" s="7"/>
      <c r="JE583" s="7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5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7"/>
      <c r="EQ584" s="7"/>
      <c r="ER584" s="7"/>
      <c r="ES584" s="88"/>
      <c r="ET584" s="7"/>
      <c r="EU584" s="7"/>
      <c r="EV584" s="7"/>
      <c r="EW584" s="7"/>
      <c r="EX584" s="7"/>
      <c r="EY584" s="7"/>
      <c r="EZ584" s="7"/>
      <c r="FA584" s="7"/>
      <c r="FB584" s="7"/>
      <c r="FC584" s="7"/>
      <c r="FD584" s="7"/>
      <c r="FE584" s="7"/>
      <c r="FF584" s="7"/>
      <c r="FG584" s="7"/>
      <c r="FH584" s="2"/>
      <c r="FI584" s="2"/>
      <c r="FJ584" s="2"/>
      <c r="FK584" s="2"/>
      <c r="FL584" s="2"/>
      <c r="FM584" s="2"/>
      <c r="FN584" s="7"/>
      <c r="FO584" s="7"/>
      <c r="FP584" s="7"/>
      <c r="FQ584" s="88"/>
      <c r="FR584" s="7"/>
      <c r="FS584" s="7"/>
      <c r="FT584" s="7"/>
      <c r="FU584" s="7"/>
      <c r="FV584" s="7"/>
      <c r="FW584" s="7"/>
      <c r="FX584" s="7"/>
      <c r="FY584" s="7"/>
      <c r="FZ584" s="7"/>
      <c r="GA584" s="7"/>
      <c r="GB584" s="7"/>
      <c r="GC584" s="7"/>
      <c r="GD584" s="7"/>
      <c r="GE584" s="7"/>
      <c r="GF584" s="7"/>
      <c r="GG584" s="7"/>
      <c r="GH584" s="7"/>
      <c r="GI584" s="7"/>
      <c r="GJ584" s="7"/>
      <c r="GK584" s="7"/>
      <c r="GL584" s="7"/>
      <c r="GM584" s="7"/>
      <c r="GN584" s="7"/>
      <c r="GO584" s="7"/>
      <c r="GP584" s="7"/>
      <c r="GQ584" s="7"/>
      <c r="GR584" s="7"/>
      <c r="GS584" s="7"/>
      <c r="GT584" s="7"/>
      <c r="GU584" s="7"/>
      <c r="GV584" s="7"/>
      <c r="GW584" s="7"/>
      <c r="GX584" s="7"/>
      <c r="GY584" s="7"/>
      <c r="GZ584" s="7"/>
      <c r="HA584" s="7"/>
      <c r="HB584" s="7"/>
      <c r="HC584" s="7"/>
      <c r="HD584" s="7"/>
      <c r="HE584" s="7"/>
      <c r="HF584" s="7"/>
      <c r="HG584" s="7"/>
      <c r="HH584" s="7"/>
      <c r="HI584" s="7"/>
      <c r="HJ584" s="7"/>
      <c r="HK584" s="7"/>
      <c r="HL584" s="7"/>
      <c r="HM584" s="7"/>
      <c r="HN584" s="7"/>
      <c r="HO584" s="7"/>
      <c r="HP584" s="7"/>
      <c r="HQ584" s="7"/>
      <c r="HR584" s="7"/>
      <c r="HS584" s="7"/>
      <c r="HT584" s="7"/>
      <c r="HU584" s="7"/>
      <c r="HV584" s="7"/>
      <c r="HW584" s="7"/>
      <c r="HX584" s="7"/>
      <c r="HY584" s="7"/>
      <c r="HZ584" s="7"/>
      <c r="IA584" s="7"/>
      <c r="IB584" s="7"/>
      <c r="IC584" s="7"/>
      <c r="ID584" s="7"/>
      <c r="IE584" s="7"/>
      <c r="IF584" s="7"/>
      <c r="IG584" s="7"/>
      <c r="IH584" s="7"/>
      <c r="II584" s="7"/>
      <c r="IJ584" s="7"/>
      <c r="IK584" s="7"/>
      <c r="IL584" s="7"/>
      <c r="IM584" s="7"/>
      <c r="IN584" s="7"/>
      <c r="IO584" s="7"/>
      <c r="IP584" s="7"/>
      <c r="IQ584" s="7"/>
      <c r="IR584" s="7"/>
      <c r="IS584" s="7"/>
      <c r="IT584" s="7"/>
      <c r="IU584" s="7"/>
      <c r="IV584" s="7"/>
      <c r="IW584" s="7"/>
      <c r="IX584" s="7"/>
      <c r="IY584" s="7"/>
      <c r="IZ584" s="7"/>
      <c r="JA584" s="7"/>
      <c r="JB584" s="7"/>
      <c r="JC584" s="7"/>
      <c r="JD584" s="7"/>
      <c r="JE584" s="7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5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7"/>
      <c r="EQ585" s="7"/>
      <c r="ER585" s="7"/>
      <c r="ES585" s="88"/>
      <c r="ET585" s="7"/>
      <c r="EU585" s="7"/>
      <c r="EV585" s="7"/>
      <c r="EW585" s="7"/>
      <c r="EX585" s="7"/>
      <c r="EY585" s="7"/>
      <c r="EZ585" s="7"/>
      <c r="FA585" s="7"/>
      <c r="FB585" s="7"/>
      <c r="FC585" s="7"/>
      <c r="FD585" s="7"/>
      <c r="FE585" s="7"/>
      <c r="FF585" s="7"/>
      <c r="FG585" s="7"/>
      <c r="FH585" s="2"/>
      <c r="FI585" s="2"/>
      <c r="FJ585" s="2"/>
      <c r="FK585" s="2"/>
      <c r="FL585" s="2"/>
      <c r="FM585" s="2"/>
      <c r="FN585" s="7"/>
      <c r="FO585" s="7"/>
      <c r="FP585" s="7"/>
      <c r="FQ585" s="88"/>
      <c r="FR585" s="7"/>
      <c r="FS585" s="7"/>
      <c r="FT585" s="7"/>
      <c r="FU585" s="7"/>
      <c r="FV585" s="7"/>
      <c r="FW585" s="7"/>
      <c r="FX585" s="7"/>
      <c r="FY585" s="7"/>
      <c r="FZ585" s="7"/>
      <c r="GA585" s="7"/>
      <c r="GB585" s="7"/>
      <c r="GC585" s="7"/>
      <c r="GD585" s="7"/>
      <c r="GE585" s="7"/>
      <c r="GF585" s="7"/>
      <c r="GG585" s="7"/>
      <c r="GH585" s="7"/>
      <c r="GI585" s="7"/>
      <c r="GJ585" s="7"/>
      <c r="GK585" s="7"/>
      <c r="GL585" s="7"/>
      <c r="GM585" s="7"/>
      <c r="GN585" s="7"/>
      <c r="GO585" s="7"/>
      <c r="GP585" s="7"/>
      <c r="GQ585" s="7"/>
      <c r="GR585" s="7"/>
      <c r="GS585" s="7"/>
      <c r="GT585" s="7"/>
      <c r="GU585" s="7"/>
      <c r="GV585" s="7"/>
      <c r="GW585" s="7"/>
      <c r="GX585" s="7"/>
      <c r="GY585" s="7"/>
      <c r="GZ585" s="7"/>
      <c r="HA585" s="7"/>
      <c r="HB585" s="7"/>
      <c r="HC585" s="7"/>
      <c r="HD585" s="7"/>
      <c r="HE585" s="7"/>
      <c r="HF585" s="7"/>
      <c r="HG585" s="7"/>
      <c r="HH585" s="7"/>
      <c r="HI585" s="7"/>
      <c r="HJ585" s="7"/>
      <c r="HK585" s="7"/>
      <c r="HL585" s="7"/>
      <c r="HM585" s="7"/>
      <c r="HN585" s="7"/>
      <c r="HO585" s="7"/>
      <c r="HP585" s="7"/>
      <c r="HQ585" s="7"/>
      <c r="HR585" s="7"/>
      <c r="HS585" s="7"/>
      <c r="HT585" s="7"/>
      <c r="HU585" s="7"/>
      <c r="HV585" s="7"/>
      <c r="HW585" s="7"/>
      <c r="HX585" s="7"/>
      <c r="HY585" s="7"/>
      <c r="HZ585" s="7"/>
      <c r="IA585" s="7"/>
      <c r="IB585" s="7"/>
      <c r="IC585" s="7"/>
      <c r="ID585" s="7"/>
      <c r="IE585" s="7"/>
      <c r="IF585" s="7"/>
      <c r="IG585" s="7"/>
      <c r="IH585" s="7"/>
      <c r="II585" s="7"/>
      <c r="IJ585" s="7"/>
      <c r="IK585" s="7"/>
      <c r="IL585" s="7"/>
      <c r="IM585" s="7"/>
      <c r="IN585" s="7"/>
      <c r="IO585" s="7"/>
      <c r="IP585" s="7"/>
      <c r="IQ585" s="7"/>
      <c r="IR585" s="7"/>
      <c r="IS585" s="7"/>
      <c r="IT585" s="7"/>
      <c r="IU585" s="7"/>
      <c r="IV585" s="7"/>
      <c r="IW585" s="7"/>
      <c r="IX585" s="7"/>
      <c r="IY585" s="7"/>
      <c r="IZ585" s="7"/>
      <c r="JA585" s="7"/>
      <c r="JB585" s="7"/>
      <c r="JC585" s="7"/>
      <c r="JD585" s="7"/>
      <c r="JE585" s="7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5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7"/>
      <c r="EQ586" s="7"/>
      <c r="ER586" s="7"/>
      <c r="ES586" s="88"/>
      <c r="ET586" s="7"/>
      <c r="EU586" s="7"/>
      <c r="EV586" s="7"/>
      <c r="EW586" s="7"/>
      <c r="EX586" s="7"/>
      <c r="EY586" s="7"/>
      <c r="EZ586" s="7"/>
      <c r="FA586" s="7"/>
      <c r="FB586" s="7"/>
      <c r="FC586" s="7"/>
      <c r="FD586" s="7"/>
      <c r="FE586" s="7"/>
      <c r="FF586" s="7"/>
      <c r="FG586" s="7"/>
      <c r="FH586" s="2"/>
      <c r="FI586" s="2"/>
      <c r="FJ586" s="2"/>
      <c r="FK586" s="2"/>
      <c r="FL586" s="2"/>
      <c r="FM586" s="2"/>
      <c r="FN586" s="7"/>
      <c r="FO586" s="7"/>
      <c r="FP586" s="7"/>
      <c r="FQ586" s="88"/>
      <c r="FR586" s="7"/>
      <c r="FS586" s="7"/>
      <c r="FT586" s="7"/>
      <c r="FU586" s="7"/>
      <c r="FV586" s="7"/>
      <c r="FW586" s="7"/>
      <c r="FX586" s="7"/>
      <c r="FY586" s="7"/>
      <c r="FZ586" s="7"/>
      <c r="GA586" s="7"/>
      <c r="GB586" s="7"/>
      <c r="GC586" s="7"/>
      <c r="GD586" s="7"/>
      <c r="GE586" s="7"/>
      <c r="GF586" s="7"/>
      <c r="GG586" s="7"/>
      <c r="GH586" s="7"/>
      <c r="GI586" s="7"/>
      <c r="GJ586" s="7"/>
      <c r="GK586" s="7"/>
      <c r="GL586" s="7"/>
      <c r="GM586" s="7"/>
      <c r="GN586" s="7"/>
      <c r="GO586" s="7"/>
      <c r="GP586" s="7"/>
      <c r="GQ586" s="7"/>
      <c r="GR586" s="7"/>
      <c r="GS586" s="7"/>
      <c r="GT586" s="7"/>
      <c r="GU586" s="7"/>
      <c r="GV586" s="7"/>
      <c r="GW586" s="7"/>
      <c r="GX586" s="7"/>
      <c r="GY586" s="7"/>
      <c r="GZ586" s="7"/>
      <c r="HA586" s="7"/>
      <c r="HB586" s="7"/>
      <c r="HC586" s="7"/>
      <c r="HD586" s="7"/>
      <c r="HE586" s="7"/>
      <c r="HF586" s="7"/>
      <c r="HG586" s="7"/>
      <c r="HH586" s="7"/>
      <c r="HI586" s="7"/>
      <c r="HJ586" s="7"/>
      <c r="HK586" s="7"/>
      <c r="HL586" s="7"/>
      <c r="HM586" s="7"/>
      <c r="HN586" s="7"/>
      <c r="HO586" s="7"/>
      <c r="HP586" s="7"/>
      <c r="HQ586" s="7"/>
      <c r="HR586" s="7"/>
      <c r="HS586" s="7"/>
      <c r="HT586" s="7"/>
      <c r="HU586" s="7"/>
      <c r="HV586" s="7"/>
      <c r="HW586" s="7"/>
      <c r="HX586" s="7"/>
      <c r="HY586" s="7"/>
      <c r="HZ586" s="7"/>
      <c r="IA586" s="7"/>
      <c r="IB586" s="7"/>
      <c r="IC586" s="7"/>
      <c r="ID586" s="7"/>
      <c r="IE586" s="7"/>
      <c r="IF586" s="7"/>
      <c r="IG586" s="7"/>
      <c r="IH586" s="7"/>
      <c r="II586" s="7"/>
      <c r="IJ586" s="7"/>
      <c r="IK586" s="7"/>
      <c r="IL586" s="7"/>
      <c r="IM586" s="7"/>
      <c r="IN586" s="7"/>
      <c r="IO586" s="7"/>
      <c r="IP586" s="7"/>
      <c r="IQ586" s="7"/>
      <c r="IR586" s="7"/>
      <c r="IS586" s="7"/>
      <c r="IT586" s="7"/>
      <c r="IU586" s="7"/>
      <c r="IV586" s="7"/>
      <c r="IW586" s="7"/>
      <c r="IX586" s="7"/>
      <c r="IY586" s="7"/>
      <c r="IZ586" s="7"/>
      <c r="JA586" s="7"/>
      <c r="JB586" s="7"/>
      <c r="JC586" s="7"/>
      <c r="JD586" s="7"/>
      <c r="JE586" s="7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5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7"/>
      <c r="EQ587" s="7"/>
      <c r="ER587" s="7"/>
      <c r="ES587" s="88"/>
      <c r="ET587" s="7"/>
      <c r="EU587" s="7"/>
      <c r="EV587" s="7"/>
      <c r="EW587" s="7"/>
      <c r="EX587" s="7"/>
      <c r="EY587" s="7"/>
      <c r="EZ587" s="7"/>
      <c r="FA587" s="7"/>
      <c r="FB587" s="7"/>
      <c r="FC587" s="7"/>
      <c r="FD587" s="7"/>
      <c r="FE587" s="7"/>
      <c r="FF587" s="7"/>
      <c r="FG587" s="7"/>
      <c r="FH587" s="2"/>
      <c r="FI587" s="2"/>
      <c r="FJ587" s="2"/>
      <c r="FK587" s="2"/>
      <c r="FL587" s="2"/>
      <c r="FM587" s="2"/>
      <c r="FN587" s="7"/>
      <c r="FO587" s="7"/>
      <c r="FP587" s="7"/>
      <c r="FQ587" s="88"/>
      <c r="FR587" s="7"/>
      <c r="FS587" s="7"/>
      <c r="FT587" s="7"/>
      <c r="FU587" s="7"/>
      <c r="FV587" s="7"/>
      <c r="FW587" s="7"/>
      <c r="FX587" s="7"/>
      <c r="FY587" s="7"/>
      <c r="FZ587" s="7"/>
      <c r="GA587" s="7"/>
      <c r="GB587" s="7"/>
      <c r="GC587" s="7"/>
      <c r="GD587" s="7"/>
      <c r="GE587" s="7"/>
      <c r="GF587" s="7"/>
      <c r="GG587" s="7"/>
      <c r="GH587" s="7"/>
      <c r="GI587" s="7"/>
      <c r="GJ587" s="7"/>
      <c r="GK587" s="7"/>
      <c r="GL587" s="7"/>
      <c r="GM587" s="7"/>
      <c r="GN587" s="7"/>
      <c r="GO587" s="7"/>
      <c r="GP587" s="7"/>
      <c r="GQ587" s="7"/>
      <c r="GR587" s="7"/>
      <c r="GS587" s="7"/>
      <c r="GT587" s="7"/>
      <c r="GU587" s="7"/>
      <c r="GV587" s="7"/>
      <c r="GW587" s="7"/>
      <c r="GX587" s="7"/>
      <c r="GY587" s="7"/>
      <c r="GZ587" s="7"/>
      <c r="HA587" s="7"/>
      <c r="HB587" s="7"/>
      <c r="HC587" s="7"/>
      <c r="HD587" s="7"/>
      <c r="HE587" s="7"/>
      <c r="HF587" s="7"/>
      <c r="HG587" s="7"/>
      <c r="HH587" s="7"/>
      <c r="HI587" s="7"/>
      <c r="HJ587" s="7"/>
      <c r="HK587" s="7"/>
      <c r="HL587" s="7"/>
      <c r="HM587" s="7"/>
      <c r="HN587" s="7"/>
      <c r="HO587" s="7"/>
      <c r="HP587" s="7"/>
      <c r="HQ587" s="7"/>
      <c r="HR587" s="7"/>
      <c r="HS587" s="7"/>
      <c r="HT587" s="7"/>
      <c r="HU587" s="7"/>
      <c r="HV587" s="7"/>
      <c r="HW587" s="7"/>
      <c r="HX587" s="7"/>
      <c r="HY587" s="7"/>
      <c r="HZ587" s="7"/>
      <c r="IA587" s="7"/>
      <c r="IB587" s="7"/>
      <c r="IC587" s="7"/>
      <c r="ID587" s="7"/>
      <c r="IE587" s="7"/>
      <c r="IF587" s="7"/>
      <c r="IG587" s="7"/>
      <c r="IH587" s="7"/>
      <c r="II587" s="7"/>
      <c r="IJ587" s="7"/>
      <c r="IK587" s="7"/>
      <c r="IL587" s="7"/>
      <c r="IM587" s="7"/>
      <c r="IN587" s="7"/>
      <c r="IO587" s="7"/>
      <c r="IP587" s="7"/>
      <c r="IQ587" s="7"/>
      <c r="IR587" s="7"/>
      <c r="IS587" s="7"/>
      <c r="IT587" s="7"/>
      <c r="IU587" s="7"/>
      <c r="IV587" s="7"/>
      <c r="IW587" s="7"/>
      <c r="IX587" s="7"/>
      <c r="IY587" s="7"/>
      <c r="IZ587" s="7"/>
      <c r="JA587" s="7"/>
      <c r="JB587" s="7"/>
      <c r="JC587" s="7"/>
      <c r="JD587" s="7"/>
      <c r="JE587" s="7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5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7"/>
      <c r="EQ588" s="7"/>
      <c r="ER588" s="7"/>
      <c r="ES588" s="88"/>
      <c r="ET588" s="7"/>
      <c r="EU588" s="7"/>
      <c r="EV588" s="7"/>
      <c r="EW588" s="7"/>
      <c r="EX588" s="7"/>
      <c r="EY588" s="7"/>
      <c r="EZ588" s="7"/>
      <c r="FA588" s="7"/>
      <c r="FB588" s="7"/>
      <c r="FC588" s="7"/>
      <c r="FD588" s="7"/>
      <c r="FE588" s="7"/>
      <c r="FF588" s="7"/>
      <c r="FG588" s="7"/>
      <c r="FH588" s="2"/>
      <c r="FI588" s="2"/>
      <c r="FJ588" s="2"/>
      <c r="FK588" s="2"/>
      <c r="FL588" s="2"/>
      <c r="FM588" s="2"/>
      <c r="FN588" s="7"/>
      <c r="FO588" s="7"/>
      <c r="FP588" s="7"/>
      <c r="FQ588" s="88"/>
      <c r="FR588" s="7"/>
      <c r="FS588" s="7"/>
      <c r="FT588" s="7"/>
      <c r="FU588" s="7"/>
      <c r="FV588" s="7"/>
      <c r="FW588" s="7"/>
      <c r="FX588" s="7"/>
      <c r="FY588" s="7"/>
      <c r="FZ588" s="7"/>
      <c r="GA588" s="7"/>
      <c r="GB588" s="7"/>
      <c r="GC588" s="7"/>
      <c r="GD588" s="7"/>
      <c r="GE588" s="7"/>
      <c r="GF588" s="7"/>
      <c r="GG588" s="7"/>
      <c r="GH588" s="7"/>
      <c r="GI588" s="7"/>
      <c r="GJ588" s="7"/>
      <c r="GK588" s="7"/>
      <c r="GL588" s="7"/>
      <c r="GM588" s="7"/>
      <c r="GN588" s="7"/>
      <c r="GO588" s="7"/>
      <c r="GP588" s="7"/>
      <c r="GQ588" s="7"/>
      <c r="GR588" s="7"/>
      <c r="GS588" s="7"/>
      <c r="GT588" s="7"/>
      <c r="GU588" s="7"/>
      <c r="GV588" s="7"/>
      <c r="GW588" s="7"/>
      <c r="GX588" s="7"/>
      <c r="GY588" s="7"/>
      <c r="GZ588" s="7"/>
      <c r="HA588" s="7"/>
      <c r="HB588" s="7"/>
      <c r="HC588" s="7"/>
      <c r="HD588" s="7"/>
      <c r="HE588" s="7"/>
      <c r="HF588" s="7"/>
      <c r="HG588" s="7"/>
      <c r="HH588" s="7"/>
      <c r="HI588" s="7"/>
      <c r="HJ588" s="7"/>
      <c r="HK588" s="7"/>
      <c r="HL588" s="7"/>
      <c r="HM588" s="7"/>
      <c r="HN588" s="7"/>
      <c r="HO588" s="7"/>
      <c r="HP588" s="7"/>
      <c r="HQ588" s="7"/>
      <c r="HR588" s="7"/>
      <c r="HS588" s="7"/>
      <c r="HT588" s="7"/>
      <c r="HU588" s="7"/>
      <c r="HV588" s="7"/>
      <c r="HW588" s="7"/>
      <c r="HX588" s="7"/>
      <c r="HY588" s="7"/>
      <c r="HZ588" s="7"/>
      <c r="IA588" s="7"/>
      <c r="IB588" s="7"/>
      <c r="IC588" s="7"/>
      <c r="ID588" s="7"/>
      <c r="IE588" s="7"/>
      <c r="IF588" s="7"/>
      <c r="IG588" s="7"/>
      <c r="IH588" s="7"/>
      <c r="II588" s="7"/>
      <c r="IJ588" s="7"/>
      <c r="IK588" s="7"/>
      <c r="IL588" s="7"/>
      <c r="IM588" s="7"/>
      <c r="IN588" s="7"/>
      <c r="IO588" s="7"/>
      <c r="IP588" s="7"/>
      <c r="IQ588" s="7"/>
      <c r="IR588" s="7"/>
      <c r="IS588" s="7"/>
      <c r="IT588" s="7"/>
      <c r="IU588" s="7"/>
      <c r="IV588" s="7"/>
      <c r="IW588" s="7"/>
      <c r="IX588" s="7"/>
      <c r="IY588" s="7"/>
      <c r="IZ588" s="7"/>
      <c r="JA588" s="7"/>
      <c r="JB588" s="7"/>
      <c r="JC588" s="7"/>
      <c r="JD588" s="7"/>
      <c r="JE588" s="7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5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7"/>
      <c r="EQ589" s="7"/>
      <c r="ER589" s="7"/>
      <c r="ES589" s="88"/>
      <c r="ET589" s="7"/>
      <c r="EU589" s="7"/>
      <c r="EV589" s="7"/>
      <c r="EW589" s="7"/>
      <c r="EX589" s="7"/>
      <c r="EY589" s="7"/>
      <c r="EZ589" s="7"/>
      <c r="FA589" s="7"/>
      <c r="FB589" s="7"/>
      <c r="FC589" s="7"/>
      <c r="FD589" s="7"/>
      <c r="FE589" s="7"/>
      <c r="FF589" s="7"/>
      <c r="FG589" s="7"/>
      <c r="FH589" s="2"/>
      <c r="FI589" s="2"/>
      <c r="FJ589" s="2"/>
      <c r="FK589" s="2"/>
      <c r="FL589" s="2"/>
      <c r="FM589" s="2"/>
      <c r="FN589" s="7"/>
      <c r="FO589" s="7"/>
      <c r="FP589" s="7"/>
      <c r="FQ589" s="88"/>
      <c r="FR589" s="7"/>
      <c r="FS589" s="7"/>
      <c r="FT589" s="7"/>
      <c r="FU589" s="7"/>
      <c r="FV589" s="7"/>
      <c r="FW589" s="7"/>
      <c r="FX589" s="7"/>
      <c r="FY589" s="7"/>
      <c r="FZ589" s="7"/>
      <c r="GA589" s="7"/>
      <c r="GB589" s="7"/>
      <c r="GC589" s="7"/>
      <c r="GD589" s="7"/>
      <c r="GE589" s="7"/>
      <c r="GF589" s="7"/>
      <c r="GG589" s="7"/>
      <c r="GH589" s="7"/>
      <c r="GI589" s="7"/>
      <c r="GJ589" s="7"/>
      <c r="GK589" s="7"/>
      <c r="GL589" s="7"/>
      <c r="GM589" s="7"/>
      <c r="GN589" s="7"/>
      <c r="GO589" s="7"/>
      <c r="GP589" s="7"/>
      <c r="GQ589" s="7"/>
      <c r="GR589" s="7"/>
      <c r="GS589" s="7"/>
      <c r="GT589" s="7"/>
      <c r="GU589" s="7"/>
      <c r="GV589" s="7"/>
      <c r="GW589" s="7"/>
      <c r="GX589" s="7"/>
      <c r="GY589" s="7"/>
      <c r="GZ589" s="7"/>
      <c r="HA589" s="7"/>
      <c r="HB589" s="7"/>
      <c r="HC589" s="7"/>
      <c r="HD589" s="7"/>
      <c r="HE589" s="7"/>
      <c r="HF589" s="7"/>
      <c r="HG589" s="7"/>
      <c r="HH589" s="7"/>
      <c r="HI589" s="7"/>
      <c r="HJ589" s="7"/>
      <c r="HK589" s="7"/>
      <c r="HL589" s="7"/>
      <c r="HM589" s="7"/>
      <c r="HN589" s="7"/>
      <c r="HO589" s="7"/>
      <c r="HP589" s="7"/>
      <c r="HQ589" s="7"/>
      <c r="HR589" s="7"/>
      <c r="HS589" s="7"/>
      <c r="HT589" s="7"/>
      <c r="HU589" s="7"/>
      <c r="HV589" s="7"/>
      <c r="HW589" s="7"/>
      <c r="HX589" s="7"/>
      <c r="HY589" s="7"/>
      <c r="HZ589" s="7"/>
      <c r="IA589" s="7"/>
      <c r="IB589" s="7"/>
      <c r="IC589" s="7"/>
      <c r="ID589" s="7"/>
      <c r="IE589" s="7"/>
      <c r="IF589" s="7"/>
      <c r="IG589" s="7"/>
      <c r="IH589" s="7"/>
      <c r="II589" s="7"/>
      <c r="IJ589" s="7"/>
      <c r="IK589" s="7"/>
      <c r="IL589" s="7"/>
      <c r="IM589" s="7"/>
      <c r="IN589" s="7"/>
      <c r="IO589" s="7"/>
      <c r="IP589" s="7"/>
      <c r="IQ589" s="7"/>
      <c r="IR589" s="7"/>
      <c r="IS589" s="7"/>
      <c r="IT589" s="7"/>
      <c r="IU589" s="7"/>
      <c r="IV589" s="7"/>
      <c r="IW589" s="7"/>
      <c r="IX589" s="7"/>
      <c r="IY589" s="7"/>
      <c r="IZ589" s="7"/>
      <c r="JA589" s="7"/>
      <c r="JB589" s="7"/>
      <c r="JC589" s="7"/>
      <c r="JD589" s="7"/>
      <c r="JE589" s="7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5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7"/>
      <c r="EQ590" s="7"/>
      <c r="ER590" s="7"/>
      <c r="ES590" s="88"/>
      <c r="ET590" s="7"/>
      <c r="EU590" s="7"/>
      <c r="EV590" s="7"/>
      <c r="EW590" s="7"/>
      <c r="EX590" s="7"/>
      <c r="EY590" s="7"/>
      <c r="EZ590" s="7"/>
      <c r="FA590" s="7"/>
      <c r="FB590" s="7"/>
      <c r="FC590" s="7"/>
      <c r="FD590" s="7"/>
      <c r="FE590" s="7"/>
      <c r="FF590" s="7"/>
      <c r="FG590" s="7"/>
      <c r="FH590" s="2"/>
      <c r="FI590" s="2"/>
      <c r="FJ590" s="2"/>
      <c r="FK590" s="2"/>
      <c r="FL590" s="2"/>
      <c r="FM590" s="2"/>
      <c r="FN590" s="7"/>
      <c r="FO590" s="7"/>
      <c r="FP590" s="7"/>
      <c r="FQ590" s="88"/>
      <c r="FR590" s="7"/>
      <c r="FS590" s="7"/>
      <c r="FT590" s="7"/>
      <c r="FU590" s="7"/>
      <c r="FV590" s="7"/>
      <c r="FW590" s="7"/>
      <c r="FX590" s="7"/>
      <c r="FY590" s="7"/>
      <c r="FZ590" s="7"/>
      <c r="GA590" s="7"/>
      <c r="GB590" s="7"/>
      <c r="GC590" s="7"/>
      <c r="GD590" s="7"/>
      <c r="GE590" s="7"/>
      <c r="GF590" s="7"/>
      <c r="GG590" s="7"/>
      <c r="GH590" s="7"/>
      <c r="GI590" s="7"/>
      <c r="GJ590" s="7"/>
      <c r="GK590" s="7"/>
      <c r="GL590" s="7"/>
      <c r="GM590" s="7"/>
      <c r="GN590" s="7"/>
      <c r="GO590" s="7"/>
      <c r="GP590" s="7"/>
      <c r="GQ590" s="7"/>
      <c r="GR590" s="7"/>
      <c r="GS590" s="7"/>
      <c r="GT590" s="7"/>
      <c r="GU590" s="7"/>
      <c r="GV590" s="7"/>
      <c r="GW590" s="7"/>
      <c r="GX590" s="7"/>
      <c r="GY590" s="7"/>
      <c r="GZ590" s="7"/>
      <c r="HA590" s="7"/>
      <c r="HB590" s="7"/>
      <c r="HC590" s="7"/>
      <c r="HD590" s="7"/>
      <c r="HE590" s="7"/>
      <c r="HF590" s="7"/>
      <c r="HG590" s="7"/>
      <c r="HH590" s="7"/>
      <c r="HI590" s="7"/>
      <c r="HJ590" s="7"/>
      <c r="HK590" s="7"/>
      <c r="HL590" s="7"/>
      <c r="HM590" s="7"/>
      <c r="HN590" s="7"/>
      <c r="HO590" s="7"/>
      <c r="HP590" s="7"/>
      <c r="HQ590" s="7"/>
      <c r="HR590" s="7"/>
      <c r="HS590" s="7"/>
      <c r="HT590" s="7"/>
      <c r="HU590" s="7"/>
      <c r="HV590" s="7"/>
      <c r="HW590" s="7"/>
      <c r="HX590" s="7"/>
      <c r="HY590" s="7"/>
      <c r="HZ590" s="7"/>
      <c r="IA590" s="7"/>
      <c r="IB590" s="7"/>
      <c r="IC590" s="7"/>
      <c r="ID590" s="7"/>
      <c r="IE590" s="7"/>
      <c r="IF590" s="7"/>
      <c r="IG590" s="7"/>
      <c r="IH590" s="7"/>
      <c r="II590" s="7"/>
      <c r="IJ590" s="7"/>
      <c r="IK590" s="7"/>
      <c r="IL590" s="7"/>
      <c r="IM590" s="7"/>
      <c r="IN590" s="7"/>
      <c r="IO590" s="7"/>
      <c r="IP590" s="7"/>
      <c r="IQ590" s="7"/>
      <c r="IR590" s="7"/>
      <c r="IS590" s="7"/>
      <c r="IT590" s="7"/>
      <c r="IU590" s="7"/>
      <c r="IV590" s="7"/>
      <c r="IW590" s="7"/>
      <c r="IX590" s="7"/>
      <c r="IY590" s="7"/>
      <c r="IZ590" s="7"/>
      <c r="JA590" s="7"/>
      <c r="JB590" s="7"/>
      <c r="JC590" s="7"/>
      <c r="JD590" s="7"/>
      <c r="JE590" s="7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5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7"/>
      <c r="EQ591" s="7"/>
      <c r="ER591" s="7"/>
      <c r="ES591" s="88"/>
      <c r="ET591" s="7"/>
      <c r="EU591" s="7"/>
      <c r="EV591" s="7"/>
      <c r="EW591" s="7"/>
      <c r="EX591" s="7"/>
      <c r="EY591" s="7"/>
      <c r="EZ591" s="7"/>
      <c r="FA591" s="7"/>
      <c r="FB591" s="7"/>
      <c r="FC591" s="7"/>
      <c r="FD591" s="7"/>
      <c r="FE591" s="7"/>
      <c r="FF591" s="7"/>
      <c r="FG591" s="7"/>
      <c r="FH591" s="2"/>
      <c r="FI591" s="2"/>
      <c r="FJ591" s="2"/>
      <c r="FK591" s="2"/>
      <c r="FL591" s="2"/>
      <c r="FM591" s="2"/>
      <c r="FN591" s="7"/>
      <c r="FO591" s="7"/>
      <c r="FP591" s="7"/>
      <c r="FQ591" s="88"/>
      <c r="FR591" s="7"/>
      <c r="FS591" s="7"/>
      <c r="FT591" s="7"/>
      <c r="FU591" s="7"/>
      <c r="FV591" s="7"/>
      <c r="FW591" s="7"/>
      <c r="FX591" s="7"/>
      <c r="FY591" s="7"/>
      <c r="FZ591" s="7"/>
      <c r="GA591" s="7"/>
      <c r="GB591" s="7"/>
      <c r="GC591" s="7"/>
      <c r="GD591" s="7"/>
      <c r="GE591" s="7"/>
      <c r="GF591" s="7"/>
      <c r="GG591" s="7"/>
      <c r="GH591" s="7"/>
      <c r="GI591" s="7"/>
      <c r="GJ591" s="7"/>
      <c r="GK591" s="7"/>
      <c r="GL591" s="7"/>
      <c r="GM591" s="7"/>
      <c r="GN591" s="7"/>
      <c r="GO591" s="7"/>
      <c r="GP591" s="7"/>
      <c r="GQ591" s="7"/>
      <c r="GR591" s="7"/>
      <c r="GS591" s="7"/>
      <c r="GT591" s="7"/>
      <c r="GU591" s="7"/>
      <c r="GV591" s="7"/>
      <c r="GW591" s="7"/>
      <c r="GX591" s="7"/>
      <c r="GY591" s="7"/>
      <c r="GZ591" s="7"/>
      <c r="HA591" s="7"/>
      <c r="HB591" s="7"/>
      <c r="HC591" s="7"/>
      <c r="HD591" s="7"/>
      <c r="HE591" s="7"/>
      <c r="HF591" s="7"/>
      <c r="HG591" s="7"/>
      <c r="HH591" s="7"/>
      <c r="HI591" s="7"/>
      <c r="HJ591" s="7"/>
      <c r="HK591" s="7"/>
      <c r="HL591" s="7"/>
      <c r="HM591" s="7"/>
      <c r="HN591" s="7"/>
      <c r="HO591" s="7"/>
      <c r="HP591" s="7"/>
      <c r="HQ591" s="7"/>
      <c r="HR591" s="7"/>
      <c r="HS591" s="7"/>
      <c r="HT591" s="7"/>
      <c r="HU591" s="7"/>
      <c r="HV591" s="7"/>
      <c r="HW591" s="7"/>
      <c r="HX591" s="7"/>
      <c r="HY591" s="7"/>
      <c r="HZ591" s="7"/>
      <c r="IA591" s="7"/>
      <c r="IB591" s="7"/>
      <c r="IC591" s="7"/>
      <c r="ID591" s="7"/>
      <c r="IE591" s="7"/>
      <c r="IF591" s="7"/>
      <c r="IG591" s="7"/>
      <c r="IH591" s="7"/>
      <c r="II591" s="7"/>
      <c r="IJ591" s="7"/>
      <c r="IK591" s="7"/>
      <c r="IL591" s="7"/>
      <c r="IM591" s="7"/>
      <c r="IN591" s="7"/>
      <c r="IO591" s="7"/>
      <c r="IP591" s="7"/>
      <c r="IQ591" s="7"/>
      <c r="IR591" s="7"/>
      <c r="IS591" s="7"/>
      <c r="IT591" s="7"/>
      <c r="IU591" s="7"/>
      <c r="IV591" s="7"/>
      <c r="IW591" s="7"/>
      <c r="IX591" s="7"/>
      <c r="IY591" s="7"/>
      <c r="IZ591" s="7"/>
      <c r="JA591" s="7"/>
      <c r="JB591" s="7"/>
      <c r="JC591" s="7"/>
      <c r="JD591" s="7"/>
      <c r="JE591" s="7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5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7"/>
      <c r="EQ592" s="7"/>
      <c r="ER592" s="7"/>
      <c r="ES592" s="88"/>
      <c r="ET592" s="7"/>
      <c r="EU592" s="7"/>
      <c r="EV592" s="7"/>
      <c r="EW592" s="7"/>
      <c r="EX592" s="7"/>
      <c r="EY592" s="7"/>
      <c r="EZ592" s="7"/>
      <c r="FA592" s="7"/>
      <c r="FB592" s="7"/>
      <c r="FC592" s="7"/>
      <c r="FD592" s="7"/>
      <c r="FE592" s="7"/>
      <c r="FF592" s="7"/>
      <c r="FG592" s="7"/>
      <c r="FH592" s="2"/>
      <c r="FI592" s="2"/>
      <c r="FJ592" s="2"/>
      <c r="FK592" s="2"/>
      <c r="FL592" s="2"/>
      <c r="FM592" s="2"/>
      <c r="FN592" s="7"/>
      <c r="FO592" s="7"/>
      <c r="FP592" s="7"/>
      <c r="FQ592" s="88"/>
      <c r="FR592" s="7"/>
      <c r="FS592" s="7"/>
      <c r="FT592" s="7"/>
      <c r="FU592" s="7"/>
      <c r="FV592" s="7"/>
      <c r="FW592" s="7"/>
      <c r="FX592" s="7"/>
      <c r="FY592" s="7"/>
      <c r="FZ592" s="7"/>
      <c r="GA592" s="7"/>
      <c r="GB592" s="7"/>
      <c r="GC592" s="7"/>
      <c r="GD592" s="7"/>
      <c r="GE592" s="7"/>
      <c r="GF592" s="7"/>
      <c r="GG592" s="7"/>
      <c r="GH592" s="7"/>
      <c r="GI592" s="7"/>
      <c r="GJ592" s="7"/>
      <c r="GK592" s="7"/>
      <c r="GL592" s="7"/>
      <c r="GM592" s="7"/>
      <c r="GN592" s="7"/>
      <c r="GO592" s="7"/>
      <c r="GP592" s="7"/>
      <c r="GQ592" s="7"/>
      <c r="GR592" s="7"/>
      <c r="GS592" s="7"/>
      <c r="GT592" s="7"/>
      <c r="GU592" s="7"/>
      <c r="GV592" s="7"/>
      <c r="GW592" s="7"/>
      <c r="GX592" s="7"/>
      <c r="GY592" s="7"/>
      <c r="GZ592" s="7"/>
      <c r="HA592" s="7"/>
      <c r="HB592" s="7"/>
      <c r="HC592" s="7"/>
      <c r="HD592" s="7"/>
      <c r="HE592" s="7"/>
      <c r="HF592" s="7"/>
      <c r="HG592" s="7"/>
      <c r="HH592" s="7"/>
      <c r="HI592" s="7"/>
      <c r="HJ592" s="7"/>
      <c r="HK592" s="7"/>
      <c r="HL592" s="7"/>
      <c r="HM592" s="7"/>
      <c r="HN592" s="7"/>
      <c r="HO592" s="7"/>
      <c r="HP592" s="7"/>
      <c r="HQ592" s="7"/>
      <c r="HR592" s="7"/>
      <c r="HS592" s="7"/>
      <c r="HT592" s="7"/>
      <c r="HU592" s="7"/>
      <c r="HV592" s="7"/>
      <c r="HW592" s="7"/>
      <c r="HX592" s="7"/>
      <c r="HY592" s="7"/>
      <c r="HZ592" s="7"/>
      <c r="IA592" s="7"/>
      <c r="IB592" s="7"/>
      <c r="IC592" s="7"/>
      <c r="ID592" s="7"/>
      <c r="IE592" s="7"/>
      <c r="IF592" s="7"/>
      <c r="IG592" s="7"/>
      <c r="IH592" s="7"/>
      <c r="II592" s="7"/>
      <c r="IJ592" s="7"/>
      <c r="IK592" s="7"/>
      <c r="IL592" s="7"/>
      <c r="IM592" s="7"/>
      <c r="IN592" s="7"/>
      <c r="IO592" s="7"/>
      <c r="IP592" s="7"/>
      <c r="IQ592" s="7"/>
      <c r="IR592" s="7"/>
      <c r="IS592" s="7"/>
      <c r="IT592" s="7"/>
      <c r="IU592" s="7"/>
      <c r="IV592" s="7"/>
      <c r="IW592" s="7"/>
      <c r="IX592" s="7"/>
      <c r="IY592" s="7"/>
      <c r="IZ592" s="7"/>
      <c r="JA592" s="7"/>
      <c r="JB592" s="7"/>
      <c r="JC592" s="7"/>
      <c r="JD592" s="7"/>
      <c r="JE592" s="7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5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7"/>
      <c r="EQ593" s="7"/>
      <c r="ER593" s="7"/>
      <c r="ES593" s="88"/>
      <c r="ET593" s="7"/>
      <c r="EU593" s="7"/>
      <c r="EV593" s="7"/>
      <c r="EW593" s="7"/>
      <c r="EX593" s="7"/>
      <c r="EY593" s="7"/>
      <c r="EZ593" s="7"/>
      <c r="FA593" s="7"/>
      <c r="FB593" s="7"/>
      <c r="FC593" s="7"/>
      <c r="FD593" s="7"/>
      <c r="FE593" s="7"/>
      <c r="FF593" s="7"/>
      <c r="FG593" s="7"/>
      <c r="FH593" s="2"/>
      <c r="FI593" s="2"/>
      <c r="FJ593" s="2"/>
      <c r="FK593" s="2"/>
      <c r="FL593" s="2"/>
      <c r="FM593" s="2"/>
      <c r="FN593" s="7"/>
      <c r="FO593" s="7"/>
      <c r="FP593" s="7"/>
      <c r="FQ593" s="88"/>
      <c r="FR593" s="7"/>
      <c r="FS593" s="7"/>
      <c r="FT593" s="7"/>
      <c r="FU593" s="7"/>
      <c r="FV593" s="7"/>
      <c r="FW593" s="7"/>
      <c r="FX593" s="7"/>
      <c r="FY593" s="7"/>
      <c r="FZ593" s="7"/>
      <c r="GA593" s="7"/>
      <c r="GB593" s="7"/>
      <c r="GC593" s="7"/>
      <c r="GD593" s="7"/>
      <c r="GE593" s="7"/>
      <c r="GF593" s="7"/>
      <c r="GG593" s="7"/>
      <c r="GH593" s="7"/>
      <c r="GI593" s="7"/>
      <c r="GJ593" s="7"/>
      <c r="GK593" s="7"/>
      <c r="GL593" s="7"/>
      <c r="GM593" s="7"/>
      <c r="GN593" s="7"/>
      <c r="GO593" s="7"/>
      <c r="GP593" s="7"/>
      <c r="GQ593" s="7"/>
      <c r="GR593" s="7"/>
      <c r="GS593" s="7"/>
      <c r="GT593" s="7"/>
      <c r="GU593" s="7"/>
      <c r="GV593" s="7"/>
      <c r="GW593" s="7"/>
      <c r="GX593" s="7"/>
      <c r="GY593" s="7"/>
      <c r="GZ593" s="7"/>
      <c r="HA593" s="7"/>
      <c r="HB593" s="7"/>
      <c r="HC593" s="7"/>
      <c r="HD593" s="7"/>
      <c r="HE593" s="7"/>
      <c r="HF593" s="7"/>
      <c r="HG593" s="7"/>
      <c r="HH593" s="7"/>
      <c r="HI593" s="7"/>
      <c r="HJ593" s="7"/>
      <c r="HK593" s="7"/>
      <c r="HL593" s="7"/>
      <c r="HM593" s="7"/>
      <c r="HN593" s="7"/>
      <c r="HO593" s="7"/>
      <c r="HP593" s="7"/>
      <c r="HQ593" s="7"/>
      <c r="HR593" s="7"/>
      <c r="HS593" s="7"/>
      <c r="HT593" s="7"/>
      <c r="HU593" s="7"/>
      <c r="HV593" s="7"/>
      <c r="HW593" s="7"/>
      <c r="HX593" s="7"/>
      <c r="HY593" s="7"/>
      <c r="HZ593" s="7"/>
      <c r="IA593" s="7"/>
      <c r="IB593" s="7"/>
      <c r="IC593" s="7"/>
      <c r="ID593" s="7"/>
      <c r="IE593" s="7"/>
      <c r="IF593" s="7"/>
      <c r="IG593" s="7"/>
      <c r="IH593" s="7"/>
      <c r="II593" s="7"/>
      <c r="IJ593" s="7"/>
      <c r="IK593" s="7"/>
      <c r="IL593" s="7"/>
      <c r="IM593" s="7"/>
      <c r="IN593" s="7"/>
      <c r="IO593" s="7"/>
      <c r="IP593" s="7"/>
      <c r="IQ593" s="7"/>
      <c r="IR593" s="7"/>
      <c r="IS593" s="7"/>
      <c r="IT593" s="7"/>
      <c r="IU593" s="7"/>
      <c r="IV593" s="7"/>
      <c r="IW593" s="7"/>
      <c r="IX593" s="7"/>
      <c r="IY593" s="7"/>
      <c r="IZ593" s="7"/>
      <c r="JA593" s="7"/>
      <c r="JB593" s="7"/>
      <c r="JC593" s="7"/>
      <c r="JD593" s="7"/>
      <c r="JE593" s="7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5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7"/>
      <c r="EQ594" s="7"/>
      <c r="ER594" s="7"/>
      <c r="ES594" s="88"/>
      <c r="ET594" s="7"/>
      <c r="EU594" s="7"/>
      <c r="EV594" s="7"/>
      <c r="EW594" s="7"/>
      <c r="EX594" s="7"/>
      <c r="EY594" s="7"/>
      <c r="EZ594" s="7"/>
      <c r="FA594" s="7"/>
      <c r="FB594" s="7"/>
      <c r="FC594" s="7"/>
      <c r="FD594" s="7"/>
      <c r="FE594" s="7"/>
      <c r="FF594" s="7"/>
      <c r="FG594" s="7"/>
      <c r="FH594" s="2"/>
      <c r="FI594" s="2"/>
      <c r="FJ594" s="2"/>
      <c r="FK594" s="2"/>
      <c r="FL594" s="2"/>
      <c r="FM594" s="2"/>
      <c r="FN594" s="7"/>
      <c r="FO594" s="7"/>
      <c r="FP594" s="7"/>
      <c r="FQ594" s="88"/>
      <c r="FR594" s="7"/>
      <c r="FS594" s="7"/>
      <c r="FT594" s="7"/>
      <c r="FU594" s="7"/>
      <c r="FV594" s="7"/>
      <c r="FW594" s="7"/>
      <c r="FX594" s="7"/>
      <c r="FY594" s="7"/>
      <c r="FZ594" s="7"/>
      <c r="GA594" s="7"/>
      <c r="GB594" s="7"/>
      <c r="GC594" s="7"/>
      <c r="GD594" s="7"/>
      <c r="GE594" s="7"/>
      <c r="GF594" s="7"/>
      <c r="GG594" s="7"/>
      <c r="GH594" s="7"/>
      <c r="GI594" s="7"/>
      <c r="GJ594" s="7"/>
      <c r="GK594" s="7"/>
      <c r="GL594" s="7"/>
      <c r="GM594" s="7"/>
      <c r="GN594" s="7"/>
      <c r="GO594" s="7"/>
      <c r="GP594" s="7"/>
      <c r="GQ594" s="7"/>
      <c r="GR594" s="7"/>
      <c r="GS594" s="7"/>
      <c r="GT594" s="7"/>
      <c r="GU594" s="7"/>
      <c r="GV594" s="7"/>
      <c r="GW594" s="7"/>
      <c r="GX594" s="7"/>
      <c r="GY594" s="7"/>
      <c r="GZ594" s="7"/>
      <c r="HA594" s="7"/>
      <c r="HB594" s="7"/>
      <c r="HC594" s="7"/>
      <c r="HD594" s="7"/>
      <c r="HE594" s="7"/>
      <c r="HF594" s="7"/>
      <c r="HG594" s="7"/>
      <c r="HH594" s="7"/>
      <c r="HI594" s="7"/>
      <c r="HJ594" s="7"/>
      <c r="HK594" s="7"/>
      <c r="HL594" s="7"/>
      <c r="HM594" s="7"/>
      <c r="HN594" s="7"/>
      <c r="HO594" s="7"/>
      <c r="HP594" s="7"/>
      <c r="HQ594" s="7"/>
      <c r="HR594" s="7"/>
      <c r="HS594" s="7"/>
      <c r="HT594" s="7"/>
      <c r="HU594" s="7"/>
      <c r="HV594" s="7"/>
      <c r="HW594" s="7"/>
      <c r="HX594" s="7"/>
      <c r="HY594" s="7"/>
      <c r="HZ594" s="7"/>
      <c r="IA594" s="7"/>
      <c r="IB594" s="7"/>
      <c r="IC594" s="7"/>
      <c r="ID594" s="7"/>
      <c r="IE594" s="7"/>
      <c r="IF594" s="7"/>
      <c r="IG594" s="7"/>
      <c r="IH594" s="7"/>
      <c r="II594" s="7"/>
      <c r="IJ594" s="7"/>
      <c r="IK594" s="7"/>
      <c r="IL594" s="7"/>
      <c r="IM594" s="7"/>
      <c r="IN594" s="7"/>
      <c r="IO594" s="7"/>
      <c r="IP594" s="7"/>
      <c r="IQ594" s="7"/>
      <c r="IR594" s="7"/>
      <c r="IS594" s="7"/>
      <c r="IT594" s="7"/>
      <c r="IU594" s="7"/>
      <c r="IV594" s="7"/>
      <c r="IW594" s="7"/>
      <c r="IX594" s="7"/>
      <c r="IY594" s="7"/>
      <c r="IZ594" s="7"/>
      <c r="JA594" s="7"/>
      <c r="JB594" s="7"/>
      <c r="JC594" s="7"/>
      <c r="JD594" s="7"/>
      <c r="JE594" s="7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5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7"/>
      <c r="EQ595" s="7"/>
      <c r="ER595" s="7"/>
      <c r="ES595" s="88"/>
      <c r="ET595" s="7"/>
      <c r="EU595" s="7"/>
      <c r="EV595" s="7"/>
      <c r="EW595" s="7"/>
      <c r="EX595" s="7"/>
      <c r="EY595" s="7"/>
      <c r="EZ595" s="7"/>
      <c r="FA595" s="7"/>
      <c r="FB595" s="7"/>
      <c r="FC595" s="7"/>
      <c r="FD595" s="7"/>
      <c r="FE595" s="7"/>
      <c r="FF595" s="7"/>
      <c r="FG595" s="7"/>
      <c r="FH595" s="2"/>
      <c r="FI595" s="2"/>
      <c r="FJ595" s="2"/>
      <c r="FK595" s="2"/>
      <c r="FL595" s="2"/>
      <c r="FM595" s="2"/>
      <c r="FN595" s="7"/>
      <c r="FO595" s="7"/>
      <c r="FP595" s="7"/>
      <c r="FQ595" s="88"/>
      <c r="FR595" s="7"/>
      <c r="FS595" s="7"/>
      <c r="FT595" s="7"/>
      <c r="FU595" s="7"/>
      <c r="FV595" s="7"/>
      <c r="FW595" s="7"/>
      <c r="FX595" s="7"/>
      <c r="FY595" s="7"/>
      <c r="FZ595" s="7"/>
      <c r="GA595" s="7"/>
      <c r="GB595" s="7"/>
      <c r="GC595" s="7"/>
      <c r="GD595" s="7"/>
      <c r="GE595" s="7"/>
      <c r="GF595" s="7"/>
      <c r="GG595" s="7"/>
      <c r="GH595" s="7"/>
      <c r="GI595" s="7"/>
      <c r="GJ595" s="7"/>
      <c r="GK595" s="7"/>
      <c r="GL595" s="7"/>
      <c r="GM595" s="7"/>
      <c r="GN595" s="7"/>
      <c r="GO595" s="7"/>
      <c r="GP595" s="7"/>
      <c r="GQ595" s="7"/>
      <c r="GR595" s="7"/>
      <c r="GS595" s="7"/>
      <c r="GT595" s="7"/>
      <c r="GU595" s="7"/>
      <c r="GV595" s="7"/>
      <c r="GW595" s="7"/>
      <c r="GX595" s="7"/>
      <c r="GY595" s="7"/>
      <c r="GZ595" s="7"/>
      <c r="HA595" s="7"/>
      <c r="HB595" s="7"/>
      <c r="HC595" s="7"/>
      <c r="HD595" s="7"/>
      <c r="HE595" s="7"/>
      <c r="HF595" s="7"/>
      <c r="HG595" s="7"/>
      <c r="HH595" s="7"/>
      <c r="HI595" s="7"/>
      <c r="HJ595" s="7"/>
      <c r="HK595" s="7"/>
      <c r="HL595" s="7"/>
      <c r="HM595" s="7"/>
      <c r="HN595" s="7"/>
      <c r="HO595" s="7"/>
      <c r="HP595" s="7"/>
      <c r="HQ595" s="7"/>
      <c r="HR595" s="7"/>
      <c r="HS595" s="7"/>
      <c r="HT595" s="7"/>
      <c r="HU595" s="7"/>
      <c r="HV595" s="7"/>
      <c r="HW595" s="7"/>
      <c r="HX595" s="7"/>
      <c r="HY595" s="7"/>
      <c r="HZ595" s="7"/>
      <c r="IA595" s="7"/>
      <c r="IB595" s="7"/>
      <c r="IC595" s="7"/>
      <c r="ID595" s="7"/>
      <c r="IE595" s="7"/>
      <c r="IF595" s="7"/>
      <c r="IG595" s="7"/>
      <c r="IH595" s="7"/>
      <c r="II595" s="7"/>
      <c r="IJ595" s="7"/>
      <c r="IK595" s="7"/>
      <c r="IL595" s="7"/>
      <c r="IM595" s="7"/>
      <c r="IN595" s="7"/>
      <c r="IO595" s="7"/>
      <c r="IP595" s="7"/>
      <c r="IQ595" s="7"/>
      <c r="IR595" s="7"/>
      <c r="IS595" s="7"/>
      <c r="IT595" s="7"/>
      <c r="IU595" s="7"/>
      <c r="IV595" s="7"/>
      <c r="IW595" s="7"/>
      <c r="IX595" s="7"/>
      <c r="IY595" s="7"/>
      <c r="IZ595" s="7"/>
      <c r="JA595" s="7"/>
      <c r="JB595" s="7"/>
      <c r="JC595" s="7"/>
      <c r="JD595" s="7"/>
      <c r="JE595" s="7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5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7"/>
      <c r="EQ596" s="7"/>
      <c r="ER596" s="7"/>
      <c r="ES596" s="88"/>
      <c r="ET596" s="7"/>
      <c r="EU596" s="7"/>
      <c r="EV596" s="7"/>
      <c r="EW596" s="7"/>
      <c r="EX596" s="7"/>
      <c r="EY596" s="7"/>
      <c r="EZ596" s="7"/>
      <c r="FA596" s="7"/>
      <c r="FB596" s="7"/>
      <c r="FC596" s="7"/>
      <c r="FD596" s="7"/>
      <c r="FE596" s="7"/>
      <c r="FF596" s="7"/>
      <c r="FG596" s="7"/>
      <c r="FH596" s="2"/>
      <c r="FI596" s="2"/>
      <c r="FJ596" s="2"/>
      <c r="FK596" s="2"/>
      <c r="FL596" s="2"/>
      <c r="FM596" s="2"/>
      <c r="FN596" s="7"/>
      <c r="FO596" s="7"/>
      <c r="FP596" s="7"/>
      <c r="FQ596" s="88"/>
      <c r="FR596" s="7"/>
      <c r="FS596" s="7"/>
      <c r="FT596" s="7"/>
      <c r="FU596" s="7"/>
      <c r="FV596" s="7"/>
      <c r="FW596" s="7"/>
      <c r="FX596" s="7"/>
      <c r="FY596" s="7"/>
      <c r="FZ596" s="7"/>
      <c r="GA596" s="7"/>
      <c r="GB596" s="7"/>
      <c r="GC596" s="7"/>
      <c r="GD596" s="7"/>
      <c r="GE596" s="7"/>
      <c r="GF596" s="7"/>
      <c r="GG596" s="7"/>
      <c r="GH596" s="7"/>
      <c r="GI596" s="7"/>
      <c r="GJ596" s="7"/>
      <c r="GK596" s="7"/>
      <c r="GL596" s="7"/>
      <c r="GM596" s="7"/>
      <c r="GN596" s="7"/>
      <c r="GO596" s="7"/>
      <c r="GP596" s="7"/>
      <c r="GQ596" s="7"/>
      <c r="GR596" s="7"/>
      <c r="GS596" s="7"/>
      <c r="GT596" s="7"/>
      <c r="GU596" s="7"/>
      <c r="GV596" s="7"/>
      <c r="GW596" s="7"/>
      <c r="GX596" s="7"/>
      <c r="GY596" s="7"/>
      <c r="GZ596" s="7"/>
      <c r="HA596" s="7"/>
      <c r="HB596" s="7"/>
      <c r="HC596" s="7"/>
      <c r="HD596" s="7"/>
      <c r="HE596" s="7"/>
      <c r="HF596" s="7"/>
      <c r="HG596" s="7"/>
      <c r="HH596" s="7"/>
      <c r="HI596" s="7"/>
      <c r="HJ596" s="7"/>
      <c r="HK596" s="7"/>
      <c r="HL596" s="7"/>
      <c r="HM596" s="7"/>
      <c r="HN596" s="7"/>
      <c r="HO596" s="7"/>
      <c r="HP596" s="7"/>
      <c r="HQ596" s="7"/>
      <c r="HR596" s="7"/>
      <c r="HS596" s="7"/>
      <c r="HT596" s="7"/>
      <c r="HU596" s="7"/>
      <c r="HV596" s="7"/>
      <c r="HW596" s="7"/>
      <c r="HX596" s="7"/>
      <c r="HY596" s="7"/>
      <c r="HZ596" s="7"/>
      <c r="IA596" s="7"/>
      <c r="IB596" s="7"/>
      <c r="IC596" s="7"/>
      <c r="ID596" s="7"/>
      <c r="IE596" s="7"/>
      <c r="IF596" s="7"/>
      <c r="IG596" s="7"/>
      <c r="IH596" s="7"/>
      <c r="II596" s="7"/>
      <c r="IJ596" s="7"/>
      <c r="IK596" s="7"/>
      <c r="IL596" s="7"/>
      <c r="IM596" s="7"/>
      <c r="IN596" s="7"/>
      <c r="IO596" s="7"/>
      <c r="IP596" s="7"/>
      <c r="IQ596" s="7"/>
      <c r="IR596" s="7"/>
      <c r="IS596" s="7"/>
      <c r="IT596" s="7"/>
      <c r="IU596" s="7"/>
      <c r="IV596" s="7"/>
      <c r="IW596" s="7"/>
      <c r="IX596" s="7"/>
      <c r="IY596" s="7"/>
      <c r="IZ596" s="7"/>
      <c r="JA596" s="7"/>
      <c r="JB596" s="7"/>
      <c r="JC596" s="7"/>
      <c r="JD596" s="7"/>
      <c r="JE596" s="7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5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7"/>
      <c r="EQ597" s="7"/>
      <c r="ER597" s="7"/>
      <c r="ES597" s="88"/>
      <c r="ET597" s="7"/>
      <c r="EU597" s="7"/>
      <c r="EV597" s="7"/>
      <c r="EW597" s="7"/>
      <c r="EX597" s="7"/>
      <c r="EY597" s="7"/>
      <c r="EZ597" s="7"/>
      <c r="FA597" s="7"/>
      <c r="FB597" s="7"/>
      <c r="FC597" s="7"/>
      <c r="FD597" s="7"/>
      <c r="FE597" s="7"/>
      <c r="FF597" s="7"/>
      <c r="FG597" s="7"/>
      <c r="FH597" s="2"/>
      <c r="FI597" s="2"/>
      <c r="FJ597" s="2"/>
      <c r="FK597" s="2"/>
      <c r="FL597" s="2"/>
      <c r="FM597" s="2"/>
      <c r="FN597" s="7"/>
      <c r="FO597" s="7"/>
      <c r="FP597" s="7"/>
      <c r="FQ597" s="88"/>
      <c r="FR597" s="7"/>
      <c r="FS597" s="7"/>
      <c r="FT597" s="7"/>
      <c r="FU597" s="7"/>
      <c r="FV597" s="7"/>
      <c r="FW597" s="7"/>
      <c r="FX597" s="7"/>
      <c r="FY597" s="7"/>
      <c r="FZ597" s="7"/>
      <c r="GA597" s="7"/>
      <c r="GB597" s="7"/>
      <c r="GC597" s="7"/>
      <c r="GD597" s="7"/>
      <c r="GE597" s="7"/>
      <c r="GF597" s="7"/>
      <c r="GG597" s="7"/>
      <c r="GH597" s="7"/>
      <c r="GI597" s="7"/>
      <c r="GJ597" s="7"/>
      <c r="GK597" s="7"/>
      <c r="GL597" s="7"/>
      <c r="GM597" s="7"/>
      <c r="GN597" s="7"/>
      <c r="GO597" s="7"/>
      <c r="GP597" s="7"/>
      <c r="GQ597" s="7"/>
      <c r="GR597" s="7"/>
      <c r="GS597" s="7"/>
      <c r="GT597" s="7"/>
      <c r="GU597" s="7"/>
      <c r="GV597" s="7"/>
      <c r="GW597" s="7"/>
      <c r="GX597" s="7"/>
      <c r="GY597" s="7"/>
      <c r="GZ597" s="7"/>
      <c r="HA597" s="7"/>
      <c r="HB597" s="7"/>
      <c r="HC597" s="7"/>
      <c r="HD597" s="7"/>
      <c r="HE597" s="7"/>
      <c r="HF597" s="7"/>
      <c r="HG597" s="7"/>
      <c r="HH597" s="7"/>
      <c r="HI597" s="7"/>
      <c r="HJ597" s="7"/>
      <c r="HK597" s="7"/>
      <c r="HL597" s="7"/>
      <c r="HM597" s="7"/>
      <c r="HN597" s="7"/>
      <c r="HO597" s="7"/>
      <c r="HP597" s="7"/>
      <c r="HQ597" s="7"/>
      <c r="HR597" s="7"/>
      <c r="HS597" s="7"/>
      <c r="HT597" s="7"/>
      <c r="HU597" s="7"/>
      <c r="HV597" s="7"/>
      <c r="HW597" s="7"/>
      <c r="HX597" s="7"/>
      <c r="HY597" s="7"/>
      <c r="HZ597" s="7"/>
      <c r="IA597" s="7"/>
      <c r="IB597" s="7"/>
      <c r="IC597" s="7"/>
      <c r="ID597" s="7"/>
      <c r="IE597" s="7"/>
      <c r="IF597" s="7"/>
      <c r="IG597" s="7"/>
      <c r="IH597" s="7"/>
      <c r="II597" s="7"/>
      <c r="IJ597" s="7"/>
      <c r="IK597" s="7"/>
      <c r="IL597" s="7"/>
      <c r="IM597" s="7"/>
      <c r="IN597" s="7"/>
      <c r="IO597" s="7"/>
      <c r="IP597" s="7"/>
      <c r="IQ597" s="7"/>
      <c r="IR597" s="7"/>
      <c r="IS597" s="7"/>
      <c r="IT597" s="7"/>
      <c r="IU597" s="7"/>
      <c r="IV597" s="7"/>
      <c r="IW597" s="7"/>
      <c r="IX597" s="7"/>
      <c r="IY597" s="7"/>
      <c r="IZ597" s="7"/>
      <c r="JA597" s="7"/>
      <c r="JB597" s="7"/>
      <c r="JC597" s="7"/>
      <c r="JD597" s="7"/>
      <c r="JE597" s="7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5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7"/>
      <c r="EQ598" s="7"/>
      <c r="ER598" s="7"/>
      <c r="ES598" s="88"/>
      <c r="ET598" s="7"/>
      <c r="EU598" s="7"/>
      <c r="EV598" s="7"/>
      <c r="EW598" s="7"/>
      <c r="EX598" s="7"/>
      <c r="EY598" s="7"/>
      <c r="EZ598" s="7"/>
      <c r="FA598" s="7"/>
      <c r="FB598" s="7"/>
      <c r="FC598" s="7"/>
      <c r="FD598" s="7"/>
      <c r="FE598" s="7"/>
      <c r="FF598" s="7"/>
      <c r="FG598" s="7"/>
      <c r="FH598" s="2"/>
      <c r="FI598" s="2"/>
      <c r="FJ598" s="2"/>
      <c r="FK598" s="2"/>
      <c r="FL598" s="2"/>
      <c r="FM598" s="2"/>
      <c r="FN598" s="7"/>
      <c r="FO598" s="7"/>
      <c r="FP598" s="7"/>
      <c r="FQ598" s="88"/>
      <c r="FR598" s="7"/>
      <c r="FS598" s="7"/>
      <c r="FT598" s="7"/>
      <c r="FU598" s="7"/>
      <c r="FV598" s="7"/>
      <c r="FW598" s="7"/>
      <c r="FX598" s="7"/>
      <c r="FY598" s="7"/>
      <c r="FZ598" s="7"/>
      <c r="GA598" s="7"/>
      <c r="GB598" s="7"/>
      <c r="GC598" s="7"/>
      <c r="GD598" s="7"/>
      <c r="GE598" s="7"/>
      <c r="GF598" s="7"/>
      <c r="GG598" s="7"/>
      <c r="GH598" s="7"/>
      <c r="GI598" s="7"/>
      <c r="GJ598" s="7"/>
      <c r="GK598" s="7"/>
      <c r="GL598" s="7"/>
      <c r="GM598" s="7"/>
      <c r="GN598" s="7"/>
      <c r="GO598" s="7"/>
      <c r="GP598" s="7"/>
      <c r="GQ598" s="7"/>
      <c r="GR598" s="7"/>
      <c r="GS598" s="7"/>
      <c r="GT598" s="7"/>
      <c r="GU598" s="7"/>
      <c r="GV598" s="7"/>
      <c r="GW598" s="7"/>
      <c r="GX598" s="7"/>
      <c r="GY598" s="7"/>
      <c r="GZ598" s="7"/>
      <c r="HA598" s="7"/>
      <c r="HB598" s="7"/>
      <c r="HC598" s="7"/>
      <c r="HD598" s="7"/>
      <c r="HE598" s="7"/>
      <c r="HF598" s="7"/>
      <c r="HG598" s="7"/>
      <c r="HH598" s="7"/>
      <c r="HI598" s="7"/>
      <c r="HJ598" s="7"/>
      <c r="HK598" s="7"/>
      <c r="HL598" s="7"/>
      <c r="HM598" s="7"/>
      <c r="HN598" s="7"/>
      <c r="HO598" s="7"/>
      <c r="HP598" s="7"/>
      <c r="HQ598" s="7"/>
      <c r="HR598" s="7"/>
      <c r="HS598" s="7"/>
      <c r="HT598" s="7"/>
      <c r="HU598" s="7"/>
      <c r="HV598" s="7"/>
      <c r="HW598" s="7"/>
      <c r="HX598" s="7"/>
      <c r="HY598" s="7"/>
      <c r="HZ598" s="7"/>
      <c r="IA598" s="7"/>
      <c r="IB598" s="7"/>
      <c r="IC598" s="7"/>
      <c r="ID598" s="7"/>
      <c r="IE598" s="7"/>
      <c r="IF598" s="7"/>
      <c r="IG598" s="7"/>
      <c r="IH598" s="7"/>
      <c r="II598" s="7"/>
      <c r="IJ598" s="7"/>
      <c r="IK598" s="7"/>
      <c r="IL598" s="7"/>
      <c r="IM598" s="7"/>
      <c r="IN598" s="7"/>
      <c r="IO598" s="7"/>
      <c r="IP598" s="7"/>
      <c r="IQ598" s="7"/>
      <c r="IR598" s="7"/>
      <c r="IS598" s="7"/>
      <c r="IT598" s="7"/>
      <c r="IU598" s="7"/>
      <c r="IV598" s="7"/>
      <c r="IW598" s="7"/>
      <c r="IX598" s="7"/>
      <c r="IY598" s="7"/>
      <c r="IZ598" s="7"/>
      <c r="JA598" s="7"/>
      <c r="JB598" s="7"/>
      <c r="JC598" s="7"/>
      <c r="JD598" s="7"/>
      <c r="JE598" s="7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5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7"/>
      <c r="EQ599" s="7"/>
      <c r="ER599" s="7"/>
      <c r="ES599" s="88"/>
      <c r="ET599" s="7"/>
      <c r="EU599" s="7"/>
      <c r="EV599" s="7"/>
      <c r="EW599" s="7"/>
      <c r="EX599" s="7"/>
      <c r="EY599" s="7"/>
      <c r="EZ599" s="7"/>
      <c r="FA599" s="7"/>
      <c r="FB599" s="7"/>
      <c r="FC599" s="7"/>
      <c r="FD599" s="7"/>
      <c r="FE599" s="7"/>
      <c r="FF599" s="7"/>
      <c r="FG599" s="7"/>
      <c r="FH599" s="2"/>
      <c r="FI599" s="2"/>
      <c r="FJ599" s="2"/>
      <c r="FK599" s="2"/>
      <c r="FL599" s="2"/>
      <c r="FM599" s="2"/>
      <c r="FN599" s="7"/>
      <c r="FO599" s="7"/>
      <c r="FP599" s="7"/>
      <c r="FQ599" s="88"/>
      <c r="FR599" s="7"/>
      <c r="FS599" s="7"/>
      <c r="FT599" s="7"/>
      <c r="FU599" s="7"/>
      <c r="FV599" s="7"/>
      <c r="FW599" s="7"/>
      <c r="FX599" s="7"/>
      <c r="FY599" s="7"/>
      <c r="FZ599" s="7"/>
      <c r="GA599" s="7"/>
      <c r="GB599" s="7"/>
      <c r="GC599" s="7"/>
      <c r="GD599" s="7"/>
      <c r="GE599" s="7"/>
      <c r="GF599" s="7"/>
      <c r="GG599" s="7"/>
      <c r="GH599" s="7"/>
      <c r="GI599" s="7"/>
      <c r="GJ599" s="7"/>
      <c r="GK599" s="7"/>
      <c r="GL599" s="7"/>
      <c r="GM599" s="7"/>
      <c r="GN599" s="7"/>
      <c r="GO599" s="7"/>
      <c r="GP599" s="7"/>
      <c r="GQ599" s="7"/>
      <c r="GR599" s="7"/>
      <c r="GS599" s="7"/>
      <c r="GT599" s="7"/>
      <c r="GU599" s="7"/>
      <c r="GV599" s="7"/>
      <c r="GW599" s="7"/>
      <c r="GX599" s="7"/>
      <c r="GY599" s="7"/>
      <c r="GZ599" s="7"/>
      <c r="HA599" s="7"/>
      <c r="HB599" s="7"/>
      <c r="HC599" s="7"/>
      <c r="HD599" s="7"/>
      <c r="HE599" s="7"/>
      <c r="HF599" s="7"/>
      <c r="HG599" s="7"/>
      <c r="HH599" s="7"/>
      <c r="HI599" s="7"/>
      <c r="HJ599" s="7"/>
      <c r="HK599" s="7"/>
      <c r="HL599" s="7"/>
      <c r="HM599" s="7"/>
      <c r="HN599" s="7"/>
      <c r="HO599" s="7"/>
      <c r="HP599" s="7"/>
      <c r="HQ599" s="7"/>
      <c r="HR599" s="7"/>
      <c r="HS599" s="7"/>
      <c r="HT599" s="7"/>
      <c r="HU599" s="7"/>
      <c r="HV599" s="7"/>
      <c r="HW599" s="7"/>
      <c r="HX599" s="7"/>
      <c r="HY599" s="7"/>
      <c r="HZ599" s="7"/>
      <c r="IA599" s="7"/>
      <c r="IB599" s="7"/>
      <c r="IC599" s="7"/>
      <c r="ID599" s="7"/>
      <c r="IE599" s="7"/>
      <c r="IF599" s="7"/>
      <c r="IG599" s="7"/>
      <c r="IH599" s="7"/>
      <c r="II599" s="7"/>
      <c r="IJ599" s="7"/>
      <c r="IK599" s="7"/>
      <c r="IL599" s="7"/>
      <c r="IM599" s="7"/>
      <c r="IN599" s="7"/>
      <c r="IO599" s="7"/>
      <c r="IP599" s="7"/>
      <c r="IQ599" s="7"/>
      <c r="IR599" s="7"/>
      <c r="IS599" s="7"/>
      <c r="IT599" s="7"/>
      <c r="IU599" s="7"/>
      <c r="IV599" s="7"/>
      <c r="IW599" s="7"/>
      <c r="IX599" s="7"/>
      <c r="IY599" s="7"/>
      <c r="IZ599" s="7"/>
      <c r="JA599" s="7"/>
      <c r="JB599" s="7"/>
      <c r="JC599" s="7"/>
      <c r="JD599" s="7"/>
      <c r="JE599" s="7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5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7"/>
      <c r="EQ600" s="7"/>
      <c r="ER600" s="7"/>
      <c r="ES600" s="88"/>
      <c r="ET600" s="7"/>
      <c r="EU600" s="7"/>
      <c r="EV600" s="7"/>
      <c r="EW600" s="7"/>
      <c r="EX600" s="7"/>
      <c r="EY600" s="7"/>
      <c r="EZ600" s="7"/>
      <c r="FA600" s="7"/>
      <c r="FB600" s="7"/>
      <c r="FC600" s="7"/>
      <c r="FD600" s="7"/>
      <c r="FE600" s="7"/>
      <c r="FF600" s="7"/>
      <c r="FG600" s="7"/>
      <c r="FH600" s="2"/>
      <c r="FI600" s="2"/>
      <c r="FJ600" s="2"/>
      <c r="FK600" s="2"/>
      <c r="FL600" s="2"/>
      <c r="FM600" s="2"/>
      <c r="FN600" s="7"/>
      <c r="FO600" s="7"/>
      <c r="FP600" s="7"/>
      <c r="FQ600" s="88"/>
      <c r="FR600" s="7"/>
      <c r="FS600" s="7"/>
      <c r="FT600" s="7"/>
      <c r="FU600" s="7"/>
      <c r="FV600" s="7"/>
      <c r="FW600" s="7"/>
      <c r="FX600" s="7"/>
      <c r="FY600" s="7"/>
      <c r="FZ600" s="7"/>
      <c r="GA600" s="7"/>
      <c r="GB600" s="7"/>
      <c r="GC600" s="7"/>
      <c r="GD600" s="7"/>
      <c r="GE600" s="7"/>
      <c r="GF600" s="7"/>
      <c r="GG600" s="7"/>
      <c r="GH600" s="7"/>
      <c r="GI600" s="7"/>
      <c r="GJ600" s="7"/>
      <c r="GK600" s="7"/>
      <c r="GL600" s="7"/>
      <c r="GM600" s="7"/>
      <c r="GN600" s="7"/>
      <c r="GO600" s="7"/>
      <c r="GP600" s="7"/>
      <c r="GQ600" s="7"/>
      <c r="GR600" s="7"/>
      <c r="GS600" s="7"/>
      <c r="GT600" s="7"/>
      <c r="GU600" s="7"/>
      <c r="GV600" s="7"/>
      <c r="GW600" s="7"/>
      <c r="GX600" s="7"/>
      <c r="GY600" s="7"/>
      <c r="GZ600" s="7"/>
      <c r="HA600" s="7"/>
      <c r="HB600" s="7"/>
      <c r="HC600" s="7"/>
      <c r="HD600" s="7"/>
      <c r="HE600" s="7"/>
      <c r="HF600" s="7"/>
      <c r="HG600" s="7"/>
      <c r="HH600" s="7"/>
      <c r="HI600" s="7"/>
      <c r="HJ600" s="7"/>
      <c r="HK600" s="7"/>
      <c r="HL600" s="7"/>
      <c r="HM600" s="7"/>
      <c r="HN600" s="7"/>
      <c r="HO600" s="7"/>
      <c r="HP600" s="7"/>
      <c r="HQ600" s="7"/>
      <c r="HR600" s="7"/>
      <c r="HS600" s="7"/>
      <c r="HT600" s="7"/>
      <c r="HU600" s="7"/>
      <c r="HV600" s="7"/>
      <c r="HW600" s="7"/>
      <c r="HX600" s="7"/>
      <c r="HY600" s="7"/>
      <c r="HZ600" s="7"/>
      <c r="IA600" s="7"/>
      <c r="IB600" s="7"/>
      <c r="IC600" s="7"/>
      <c r="ID600" s="7"/>
      <c r="IE600" s="7"/>
      <c r="IF600" s="7"/>
      <c r="IG600" s="7"/>
      <c r="IH600" s="7"/>
      <c r="II600" s="7"/>
      <c r="IJ600" s="7"/>
      <c r="IK600" s="7"/>
      <c r="IL600" s="7"/>
      <c r="IM600" s="7"/>
      <c r="IN600" s="7"/>
      <c r="IO600" s="7"/>
      <c r="IP600" s="7"/>
      <c r="IQ600" s="7"/>
      <c r="IR600" s="7"/>
      <c r="IS600" s="7"/>
      <c r="IT600" s="7"/>
      <c r="IU600" s="7"/>
      <c r="IV600" s="7"/>
      <c r="IW600" s="7"/>
      <c r="IX600" s="7"/>
      <c r="IY600" s="7"/>
      <c r="IZ600" s="7"/>
      <c r="JA600" s="7"/>
      <c r="JB600" s="7"/>
      <c r="JC600" s="7"/>
      <c r="JD600" s="7"/>
      <c r="JE600" s="7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5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7"/>
      <c r="EQ601" s="7"/>
      <c r="ER601" s="7"/>
      <c r="ES601" s="88"/>
      <c r="ET601" s="7"/>
      <c r="EU601" s="7"/>
      <c r="EV601" s="7"/>
      <c r="EW601" s="7"/>
      <c r="EX601" s="7"/>
      <c r="EY601" s="7"/>
      <c r="EZ601" s="7"/>
      <c r="FA601" s="7"/>
      <c r="FB601" s="7"/>
      <c r="FC601" s="7"/>
      <c r="FD601" s="7"/>
      <c r="FE601" s="7"/>
      <c r="FF601" s="7"/>
      <c r="FG601" s="7"/>
      <c r="FH601" s="2"/>
      <c r="FI601" s="2"/>
      <c r="FJ601" s="2"/>
      <c r="FK601" s="2"/>
      <c r="FL601" s="2"/>
      <c r="FM601" s="2"/>
      <c r="FN601" s="7"/>
      <c r="FO601" s="7"/>
      <c r="FP601" s="7"/>
      <c r="FQ601" s="88"/>
      <c r="FR601" s="7"/>
      <c r="FS601" s="7"/>
      <c r="FT601" s="7"/>
      <c r="FU601" s="7"/>
      <c r="FV601" s="7"/>
      <c r="FW601" s="7"/>
      <c r="FX601" s="7"/>
      <c r="FY601" s="7"/>
      <c r="FZ601" s="7"/>
      <c r="GA601" s="7"/>
      <c r="GB601" s="7"/>
      <c r="GC601" s="7"/>
      <c r="GD601" s="7"/>
      <c r="GE601" s="7"/>
      <c r="GF601" s="7"/>
      <c r="GG601" s="7"/>
      <c r="GH601" s="7"/>
      <c r="GI601" s="7"/>
      <c r="GJ601" s="7"/>
      <c r="GK601" s="7"/>
      <c r="GL601" s="7"/>
      <c r="GM601" s="7"/>
      <c r="GN601" s="7"/>
      <c r="GO601" s="7"/>
      <c r="GP601" s="7"/>
      <c r="GQ601" s="7"/>
      <c r="GR601" s="7"/>
      <c r="GS601" s="7"/>
      <c r="GT601" s="7"/>
      <c r="GU601" s="7"/>
      <c r="GV601" s="7"/>
      <c r="GW601" s="7"/>
      <c r="GX601" s="7"/>
      <c r="GY601" s="7"/>
      <c r="GZ601" s="7"/>
      <c r="HA601" s="7"/>
      <c r="HB601" s="7"/>
      <c r="HC601" s="7"/>
      <c r="HD601" s="7"/>
      <c r="HE601" s="7"/>
      <c r="HF601" s="7"/>
      <c r="HG601" s="7"/>
      <c r="HH601" s="7"/>
      <c r="HI601" s="7"/>
      <c r="HJ601" s="7"/>
      <c r="HK601" s="7"/>
      <c r="HL601" s="7"/>
      <c r="HM601" s="7"/>
      <c r="HN601" s="7"/>
      <c r="HO601" s="7"/>
      <c r="HP601" s="7"/>
      <c r="HQ601" s="7"/>
      <c r="HR601" s="7"/>
      <c r="HS601" s="7"/>
      <c r="HT601" s="7"/>
      <c r="HU601" s="7"/>
      <c r="HV601" s="7"/>
      <c r="HW601" s="7"/>
      <c r="HX601" s="7"/>
      <c r="HY601" s="7"/>
      <c r="HZ601" s="7"/>
      <c r="IA601" s="7"/>
      <c r="IB601" s="7"/>
      <c r="IC601" s="7"/>
      <c r="ID601" s="7"/>
      <c r="IE601" s="7"/>
      <c r="IF601" s="7"/>
      <c r="IG601" s="7"/>
      <c r="IH601" s="7"/>
      <c r="II601" s="7"/>
      <c r="IJ601" s="7"/>
      <c r="IK601" s="7"/>
      <c r="IL601" s="7"/>
      <c r="IM601" s="7"/>
      <c r="IN601" s="7"/>
      <c r="IO601" s="7"/>
      <c r="IP601" s="7"/>
      <c r="IQ601" s="7"/>
      <c r="IR601" s="7"/>
      <c r="IS601" s="7"/>
      <c r="IT601" s="7"/>
      <c r="IU601" s="7"/>
      <c r="IV601" s="7"/>
      <c r="IW601" s="7"/>
      <c r="IX601" s="7"/>
      <c r="IY601" s="7"/>
      <c r="IZ601" s="7"/>
      <c r="JA601" s="7"/>
      <c r="JB601" s="7"/>
      <c r="JC601" s="7"/>
      <c r="JD601" s="7"/>
      <c r="JE601" s="7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5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7"/>
      <c r="EQ602" s="7"/>
      <c r="ER602" s="7"/>
      <c r="ES602" s="88"/>
      <c r="ET602" s="7"/>
      <c r="EU602" s="7"/>
      <c r="EV602" s="7"/>
      <c r="EW602" s="7"/>
      <c r="EX602" s="7"/>
      <c r="EY602" s="7"/>
      <c r="EZ602" s="7"/>
      <c r="FA602" s="7"/>
      <c r="FB602" s="7"/>
      <c r="FC602" s="7"/>
      <c r="FD602" s="7"/>
      <c r="FE602" s="7"/>
      <c r="FF602" s="7"/>
      <c r="FG602" s="7"/>
      <c r="FH602" s="2"/>
      <c r="FI602" s="2"/>
      <c r="FJ602" s="2"/>
      <c r="FK602" s="2"/>
      <c r="FL602" s="2"/>
      <c r="FM602" s="2"/>
      <c r="FN602" s="7"/>
      <c r="FO602" s="7"/>
      <c r="FP602" s="7"/>
      <c r="FQ602" s="88"/>
      <c r="FR602" s="7"/>
      <c r="FS602" s="7"/>
      <c r="FT602" s="7"/>
      <c r="FU602" s="7"/>
      <c r="FV602" s="7"/>
      <c r="FW602" s="7"/>
      <c r="FX602" s="7"/>
      <c r="FY602" s="7"/>
      <c r="FZ602" s="7"/>
      <c r="GA602" s="7"/>
      <c r="GB602" s="7"/>
      <c r="GC602" s="7"/>
      <c r="GD602" s="7"/>
      <c r="GE602" s="7"/>
      <c r="GF602" s="7"/>
      <c r="GG602" s="7"/>
      <c r="GH602" s="7"/>
      <c r="GI602" s="7"/>
      <c r="GJ602" s="7"/>
      <c r="GK602" s="7"/>
      <c r="GL602" s="7"/>
      <c r="GM602" s="7"/>
      <c r="GN602" s="7"/>
      <c r="GO602" s="7"/>
      <c r="GP602" s="7"/>
      <c r="GQ602" s="7"/>
      <c r="GR602" s="7"/>
      <c r="GS602" s="7"/>
      <c r="GT602" s="7"/>
      <c r="GU602" s="7"/>
      <c r="GV602" s="7"/>
      <c r="GW602" s="7"/>
      <c r="GX602" s="7"/>
      <c r="GY602" s="7"/>
      <c r="GZ602" s="7"/>
      <c r="HA602" s="7"/>
      <c r="HB602" s="7"/>
      <c r="HC602" s="7"/>
      <c r="HD602" s="7"/>
      <c r="HE602" s="7"/>
      <c r="HF602" s="7"/>
      <c r="HG602" s="7"/>
      <c r="HH602" s="7"/>
      <c r="HI602" s="7"/>
      <c r="HJ602" s="7"/>
      <c r="HK602" s="7"/>
      <c r="HL602" s="7"/>
      <c r="HM602" s="7"/>
      <c r="HN602" s="7"/>
      <c r="HO602" s="7"/>
      <c r="HP602" s="7"/>
      <c r="HQ602" s="7"/>
      <c r="HR602" s="7"/>
      <c r="HS602" s="7"/>
      <c r="HT602" s="7"/>
      <c r="HU602" s="7"/>
      <c r="HV602" s="7"/>
      <c r="HW602" s="7"/>
      <c r="HX602" s="7"/>
      <c r="HY602" s="7"/>
      <c r="HZ602" s="7"/>
      <c r="IA602" s="7"/>
      <c r="IB602" s="7"/>
      <c r="IC602" s="7"/>
      <c r="ID602" s="7"/>
      <c r="IE602" s="7"/>
      <c r="IF602" s="7"/>
      <c r="IG602" s="7"/>
      <c r="IH602" s="7"/>
      <c r="II602" s="7"/>
      <c r="IJ602" s="7"/>
      <c r="IK602" s="7"/>
      <c r="IL602" s="7"/>
      <c r="IM602" s="7"/>
      <c r="IN602" s="7"/>
      <c r="IO602" s="7"/>
      <c r="IP602" s="7"/>
      <c r="IQ602" s="7"/>
      <c r="IR602" s="7"/>
      <c r="IS602" s="7"/>
      <c r="IT602" s="7"/>
      <c r="IU602" s="7"/>
      <c r="IV602" s="7"/>
      <c r="IW602" s="7"/>
      <c r="IX602" s="7"/>
      <c r="IY602" s="7"/>
      <c r="IZ602" s="7"/>
      <c r="JA602" s="7"/>
      <c r="JB602" s="7"/>
      <c r="JC602" s="7"/>
      <c r="JD602" s="7"/>
      <c r="JE602" s="7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5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7"/>
      <c r="EQ603" s="7"/>
      <c r="ER603" s="7"/>
      <c r="ES603" s="88"/>
      <c r="ET603" s="7"/>
      <c r="EU603" s="7"/>
      <c r="EV603" s="7"/>
      <c r="EW603" s="7"/>
      <c r="EX603" s="7"/>
      <c r="EY603" s="7"/>
      <c r="EZ603" s="7"/>
      <c r="FA603" s="7"/>
      <c r="FB603" s="7"/>
      <c r="FC603" s="7"/>
      <c r="FD603" s="7"/>
      <c r="FE603" s="7"/>
      <c r="FF603" s="7"/>
      <c r="FG603" s="7"/>
      <c r="FH603" s="2"/>
      <c r="FI603" s="2"/>
      <c r="FJ603" s="2"/>
      <c r="FK603" s="2"/>
      <c r="FL603" s="2"/>
      <c r="FM603" s="2"/>
      <c r="FN603" s="7"/>
      <c r="FO603" s="7"/>
      <c r="FP603" s="7"/>
      <c r="FQ603" s="88"/>
      <c r="FR603" s="7"/>
      <c r="FS603" s="7"/>
      <c r="FT603" s="7"/>
      <c r="FU603" s="7"/>
      <c r="FV603" s="7"/>
      <c r="FW603" s="7"/>
      <c r="FX603" s="7"/>
      <c r="FY603" s="7"/>
      <c r="FZ603" s="7"/>
      <c r="GA603" s="7"/>
      <c r="GB603" s="7"/>
      <c r="GC603" s="7"/>
      <c r="GD603" s="7"/>
      <c r="GE603" s="7"/>
      <c r="GF603" s="7"/>
      <c r="GG603" s="7"/>
      <c r="GH603" s="7"/>
      <c r="GI603" s="7"/>
      <c r="GJ603" s="7"/>
      <c r="GK603" s="7"/>
      <c r="GL603" s="7"/>
      <c r="GM603" s="7"/>
      <c r="GN603" s="7"/>
      <c r="GO603" s="7"/>
      <c r="GP603" s="7"/>
      <c r="GQ603" s="7"/>
      <c r="GR603" s="7"/>
      <c r="GS603" s="7"/>
      <c r="GT603" s="7"/>
      <c r="GU603" s="7"/>
      <c r="GV603" s="7"/>
      <c r="GW603" s="7"/>
      <c r="GX603" s="7"/>
      <c r="GY603" s="7"/>
      <c r="GZ603" s="7"/>
      <c r="HA603" s="7"/>
      <c r="HB603" s="7"/>
      <c r="HC603" s="7"/>
      <c r="HD603" s="7"/>
      <c r="HE603" s="7"/>
      <c r="HF603" s="7"/>
      <c r="HG603" s="7"/>
      <c r="HH603" s="7"/>
      <c r="HI603" s="7"/>
      <c r="HJ603" s="7"/>
      <c r="HK603" s="7"/>
      <c r="HL603" s="7"/>
      <c r="HM603" s="7"/>
      <c r="HN603" s="7"/>
      <c r="HO603" s="7"/>
      <c r="HP603" s="7"/>
      <c r="HQ603" s="7"/>
      <c r="HR603" s="7"/>
      <c r="HS603" s="7"/>
      <c r="HT603" s="7"/>
      <c r="HU603" s="7"/>
      <c r="HV603" s="7"/>
      <c r="HW603" s="7"/>
      <c r="HX603" s="7"/>
      <c r="HY603" s="7"/>
      <c r="HZ603" s="7"/>
      <c r="IA603" s="7"/>
      <c r="IB603" s="7"/>
      <c r="IC603" s="7"/>
      <c r="ID603" s="7"/>
      <c r="IE603" s="7"/>
      <c r="IF603" s="7"/>
      <c r="IG603" s="7"/>
      <c r="IH603" s="7"/>
      <c r="II603" s="7"/>
      <c r="IJ603" s="7"/>
      <c r="IK603" s="7"/>
      <c r="IL603" s="7"/>
      <c r="IM603" s="7"/>
      <c r="IN603" s="7"/>
      <c r="IO603" s="7"/>
      <c r="IP603" s="7"/>
      <c r="IQ603" s="7"/>
      <c r="IR603" s="7"/>
      <c r="IS603" s="7"/>
      <c r="IT603" s="7"/>
      <c r="IU603" s="7"/>
      <c r="IV603" s="7"/>
      <c r="IW603" s="7"/>
      <c r="IX603" s="7"/>
      <c r="IY603" s="7"/>
      <c r="IZ603" s="7"/>
      <c r="JA603" s="7"/>
      <c r="JB603" s="7"/>
      <c r="JC603" s="7"/>
      <c r="JD603" s="7"/>
      <c r="JE603" s="7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5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7"/>
      <c r="EQ604" s="7"/>
      <c r="ER604" s="7"/>
      <c r="ES604" s="88"/>
      <c r="ET604" s="7"/>
      <c r="EU604" s="7"/>
      <c r="EV604" s="7"/>
      <c r="EW604" s="7"/>
      <c r="EX604" s="7"/>
      <c r="EY604" s="7"/>
      <c r="EZ604" s="7"/>
      <c r="FA604" s="7"/>
      <c r="FB604" s="7"/>
      <c r="FC604" s="7"/>
      <c r="FD604" s="7"/>
      <c r="FE604" s="7"/>
      <c r="FF604" s="7"/>
      <c r="FG604" s="7"/>
      <c r="FH604" s="2"/>
      <c r="FI604" s="2"/>
      <c r="FJ604" s="2"/>
      <c r="FK604" s="2"/>
      <c r="FL604" s="2"/>
      <c r="FM604" s="2"/>
      <c r="FN604" s="7"/>
      <c r="FO604" s="7"/>
      <c r="FP604" s="7"/>
      <c r="FQ604" s="88"/>
      <c r="FR604" s="7"/>
      <c r="FS604" s="7"/>
      <c r="FT604" s="7"/>
      <c r="FU604" s="7"/>
      <c r="FV604" s="7"/>
      <c r="FW604" s="7"/>
      <c r="FX604" s="7"/>
      <c r="FY604" s="7"/>
      <c r="FZ604" s="7"/>
      <c r="GA604" s="7"/>
      <c r="GB604" s="7"/>
      <c r="GC604" s="7"/>
      <c r="GD604" s="7"/>
      <c r="GE604" s="7"/>
      <c r="GF604" s="7"/>
      <c r="GG604" s="7"/>
      <c r="GH604" s="7"/>
      <c r="GI604" s="7"/>
      <c r="GJ604" s="7"/>
      <c r="GK604" s="7"/>
      <c r="GL604" s="7"/>
      <c r="GM604" s="7"/>
      <c r="GN604" s="7"/>
      <c r="GO604" s="7"/>
      <c r="GP604" s="7"/>
      <c r="GQ604" s="7"/>
      <c r="GR604" s="7"/>
      <c r="GS604" s="7"/>
      <c r="GT604" s="7"/>
      <c r="GU604" s="7"/>
      <c r="GV604" s="7"/>
      <c r="GW604" s="7"/>
      <c r="GX604" s="7"/>
      <c r="GY604" s="7"/>
      <c r="GZ604" s="7"/>
      <c r="HA604" s="7"/>
      <c r="HB604" s="7"/>
      <c r="HC604" s="7"/>
      <c r="HD604" s="7"/>
      <c r="HE604" s="7"/>
      <c r="HF604" s="7"/>
      <c r="HG604" s="7"/>
      <c r="HH604" s="7"/>
      <c r="HI604" s="7"/>
      <c r="HJ604" s="7"/>
      <c r="HK604" s="7"/>
      <c r="HL604" s="7"/>
      <c r="HM604" s="7"/>
      <c r="HN604" s="7"/>
      <c r="HO604" s="7"/>
      <c r="HP604" s="7"/>
      <c r="HQ604" s="7"/>
      <c r="HR604" s="7"/>
      <c r="HS604" s="7"/>
      <c r="HT604" s="7"/>
      <c r="HU604" s="7"/>
      <c r="HV604" s="7"/>
      <c r="HW604" s="7"/>
      <c r="HX604" s="7"/>
      <c r="HY604" s="7"/>
      <c r="HZ604" s="7"/>
      <c r="IA604" s="7"/>
      <c r="IB604" s="7"/>
      <c r="IC604" s="7"/>
      <c r="ID604" s="7"/>
      <c r="IE604" s="7"/>
      <c r="IF604" s="7"/>
      <c r="IG604" s="7"/>
      <c r="IH604" s="7"/>
      <c r="II604" s="7"/>
      <c r="IJ604" s="7"/>
      <c r="IK604" s="7"/>
      <c r="IL604" s="7"/>
      <c r="IM604" s="7"/>
      <c r="IN604" s="7"/>
      <c r="IO604" s="7"/>
      <c r="IP604" s="7"/>
      <c r="IQ604" s="7"/>
      <c r="IR604" s="7"/>
      <c r="IS604" s="7"/>
      <c r="IT604" s="7"/>
      <c r="IU604" s="7"/>
      <c r="IV604" s="7"/>
      <c r="IW604" s="7"/>
      <c r="IX604" s="7"/>
      <c r="IY604" s="7"/>
      <c r="IZ604" s="7"/>
      <c r="JA604" s="7"/>
      <c r="JB604" s="7"/>
      <c r="JC604" s="7"/>
      <c r="JD604" s="7"/>
      <c r="JE604" s="7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5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7"/>
      <c r="EQ605" s="7"/>
      <c r="ER605" s="7"/>
      <c r="ES605" s="88"/>
      <c r="ET605" s="7"/>
      <c r="EU605" s="7"/>
      <c r="EV605" s="7"/>
      <c r="EW605" s="7"/>
      <c r="EX605" s="7"/>
      <c r="EY605" s="7"/>
      <c r="EZ605" s="7"/>
      <c r="FA605" s="7"/>
      <c r="FB605" s="7"/>
      <c r="FC605" s="7"/>
      <c r="FD605" s="7"/>
      <c r="FE605" s="7"/>
      <c r="FF605" s="7"/>
      <c r="FG605" s="7"/>
      <c r="FH605" s="2"/>
      <c r="FI605" s="2"/>
      <c r="FJ605" s="2"/>
      <c r="FK605" s="2"/>
      <c r="FL605" s="2"/>
      <c r="FM605" s="2"/>
      <c r="FN605" s="7"/>
      <c r="FO605" s="7"/>
      <c r="FP605" s="7"/>
      <c r="FQ605" s="88"/>
      <c r="FR605" s="7"/>
      <c r="FS605" s="7"/>
      <c r="FT605" s="7"/>
      <c r="FU605" s="7"/>
      <c r="FV605" s="7"/>
      <c r="FW605" s="7"/>
      <c r="FX605" s="7"/>
      <c r="FY605" s="7"/>
      <c r="FZ605" s="7"/>
      <c r="GA605" s="7"/>
      <c r="GB605" s="7"/>
      <c r="GC605" s="7"/>
      <c r="GD605" s="7"/>
      <c r="GE605" s="7"/>
      <c r="GF605" s="7"/>
      <c r="GG605" s="7"/>
      <c r="GH605" s="7"/>
      <c r="GI605" s="7"/>
      <c r="GJ605" s="7"/>
      <c r="GK605" s="7"/>
      <c r="GL605" s="7"/>
      <c r="GM605" s="7"/>
      <c r="GN605" s="7"/>
      <c r="GO605" s="7"/>
      <c r="GP605" s="7"/>
      <c r="GQ605" s="7"/>
      <c r="GR605" s="7"/>
      <c r="GS605" s="7"/>
      <c r="GT605" s="7"/>
      <c r="GU605" s="7"/>
      <c r="GV605" s="7"/>
      <c r="GW605" s="7"/>
      <c r="GX605" s="7"/>
      <c r="GY605" s="7"/>
      <c r="GZ605" s="7"/>
      <c r="HA605" s="7"/>
      <c r="HB605" s="7"/>
      <c r="HC605" s="7"/>
      <c r="HD605" s="7"/>
      <c r="HE605" s="7"/>
      <c r="HF605" s="7"/>
      <c r="HG605" s="7"/>
      <c r="HH605" s="7"/>
      <c r="HI605" s="7"/>
      <c r="HJ605" s="7"/>
      <c r="HK605" s="7"/>
      <c r="HL605" s="7"/>
      <c r="HM605" s="7"/>
      <c r="HN605" s="7"/>
      <c r="HO605" s="7"/>
      <c r="HP605" s="7"/>
      <c r="HQ605" s="7"/>
      <c r="HR605" s="7"/>
      <c r="HS605" s="7"/>
      <c r="HT605" s="7"/>
      <c r="HU605" s="7"/>
      <c r="HV605" s="7"/>
      <c r="HW605" s="7"/>
      <c r="HX605" s="7"/>
      <c r="HY605" s="7"/>
      <c r="HZ605" s="7"/>
      <c r="IA605" s="7"/>
      <c r="IB605" s="7"/>
      <c r="IC605" s="7"/>
      <c r="ID605" s="7"/>
      <c r="IE605" s="7"/>
      <c r="IF605" s="7"/>
      <c r="IG605" s="7"/>
      <c r="IH605" s="7"/>
      <c r="II605" s="7"/>
      <c r="IJ605" s="7"/>
      <c r="IK605" s="7"/>
      <c r="IL605" s="7"/>
      <c r="IM605" s="7"/>
      <c r="IN605" s="7"/>
      <c r="IO605" s="7"/>
      <c r="IP605" s="7"/>
      <c r="IQ605" s="7"/>
      <c r="IR605" s="7"/>
      <c r="IS605" s="7"/>
      <c r="IT605" s="7"/>
      <c r="IU605" s="7"/>
      <c r="IV605" s="7"/>
      <c r="IW605" s="7"/>
      <c r="IX605" s="7"/>
      <c r="IY605" s="7"/>
      <c r="IZ605" s="7"/>
      <c r="JA605" s="7"/>
      <c r="JB605" s="7"/>
      <c r="JC605" s="7"/>
      <c r="JD605" s="7"/>
      <c r="JE605" s="7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5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7"/>
      <c r="EQ606" s="7"/>
      <c r="ER606" s="7"/>
      <c r="ES606" s="88"/>
      <c r="ET606" s="7"/>
      <c r="EU606" s="7"/>
      <c r="EV606" s="7"/>
      <c r="EW606" s="7"/>
      <c r="EX606" s="7"/>
      <c r="EY606" s="7"/>
      <c r="EZ606" s="7"/>
      <c r="FA606" s="7"/>
      <c r="FB606" s="7"/>
      <c r="FC606" s="7"/>
      <c r="FD606" s="7"/>
      <c r="FE606" s="7"/>
      <c r="FF606" s="7"/>
      <c r="FG606" s="7"/>
      <c r="FH606" s="2"/>
      <c r="FI606" s="2"/>
      <c r="FJ606" s="2"/>
      <c r="FK606" s="2"/>
      <c r="FL606" s="2"/>
      <c r="FM606" s="2"/>
      <c r="FN606" s="7"/>
      <c r="FO606" s="7"/>
      <c r="FP606" s="7"/>
      <c r="FQ606" s="88"/>
      <c r="FR606" s="7"/>
      <c r="FS606" s="7"/>
      <c r="FT606" s="7"/>
      <c r="FU606" s="7"/>
      <c r="FV606" s="7"/>
      <c r="FW606" s="7"/>
      <c r="FX606" s="7"/>
      <c r="FY606" s="7"/>
      <c r="FZ606" s="7"/>
      <c r="GA606" s="7"/>
      <c r="GB606" s="7"/>
      <c r="GC606" s="7"/>
      <c r="GD606" s="7"/>
      <c r="GE606" s="7"/>
      <c r="GF606" s="7"/>
      <c r="GG606" s="7"/>
      <c r="GH606" s="7"/>
      <c r="GI606" s="7"/>
      <c r="GJ606" s="7"/>
      <c r="GK606" s="7"/>
      <c r="GL606" s="7"/>
      <c r="GM606" s="7"/>
      <c r="GN606" s="7"/>
      <c r="GO606" s="7"/>
      <c r="GP606" s="7"/>
      <c r="GQ606" s="7"/>
      <c r="GR606" s="7"/>
      <c r="GS606" s="7"/>
      <c r="GT606" s="7"/>
      <c r="GU606" s="7"/>
      <c r="GV606" s="7"/>
      <c r="GW606" s="7"/>
      <c r="GX606" s="7"/>
      <c r="GY606" s="7"/>
      <c r="GZ606" s="7"/>
      <c r="HA606" s="7"/>
      <c r="HB606" s="7"/>
      <c r="HC606" s="7"/>
      <c r="HD606" s="7"/>
      <c r="HE606" s="7"/>
      <c r="HF606" s="7"/>
      <c r="HG606" s="7"/>
      <c r="HH606" s="7"/>
      <c r="HI606" s="7"/>
      <c r="HJ606" s="7"/>
      <c r="HK606" s="7"/>
      <c r="HL606" s="7"/>
      <c r="HM606" s="7"/>
      <c r="HN606" s="7"/>
      <c r="HO606" s="7"/>
      <c r="HP606" s="7"/>
      <c r="HQ606" s="7"/>
      <c r="HR606" s="7"/>
      <c r="HS606" s="7"/>
      <c r="HT606" s="7"/>
      <c r="HU606" s="7"/>
      <c r="HV606" s="7"/>
      <c r="HW606" s="7"/>
      <c r="HX606" s="7"/>
      <c r="HY606" s="7"/>
      <c r="HZ606" s="7"/>
      <c r="IA606" s="7"/>
      <c r="IB606" s="7"/>
      <c r="IC606" s="7"/>
      <c r="ID606" s="7"/>
      <c r="IE606" s="7"/>
      <c r="IF606" s="7"/>
      <c r="IG606" s="7"/>
      <c r="IH606" s="7"/>
      <c r="II606" s="7"/>
      <c r="IJ606" s="7"/>
      <c r="IK606" s="7"/>
      <c r="IL606" s="7"/>
      <c r="IM606" s="7"/>
      <c r="IN606" s="7"/>
      <c r="IO606" s="7"/>
      <c r="IP606" s="7"/>
      <c r="IQ606" s="7"/>
      <c r="IR606" s="7"/>
      <c r="IS606" s="7"/>
      <c r="IT606" s="7"/>
      <c r="IU606" s="7"/>
      <c r="IV606" s="7"/>
      <c r="IW606" s="7"/>
      <c r="IX606" s="7"/>
      <c r="IY606" s="7"/>
      <c r="IZ606" s="7"/>
      <c r="JA606" s="7"/>
      <c r="JB606" s="7"/>
      <c r="JC606" s="7"/>
      <c r="JD606" s="7"/>
      <c r="JE606" s="7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5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7"/>
      <c r="EQ607" s="7"/>
      <c r="ER607" s="7"/>
      <c r="ES607" s="88"/>
      <c r="ET607" s="7"/>
      <c r="EU607" s="7"/>
      <c r="EV607" s="7"/>
      <c r="EW607" s="7"/>
      <c r="EX607" s="7"/>
      <c r="EY607" s="7"/>
      <c r="EZ607" s="7"/>
      <c r="FA607" s="7"/>
      <c r="FB607" s="7"/>
      <c r="FC607" s="7"/>
      <c r="FD607" s="7"/>
      <c r="FE607" s="7"/>
      <c r="FF607" s="7"/>
      <c r="FG607" s="7"/>
      <c r="FH607" s="2"/>
      <c r="FI607" s="2"/>
      <c r="FJ607" s="2"/>
      <c r="FK607" s="2"/>
      <c r="FL607" s="2"/>
      <c r="FM607" s="2"/>
      <c r="FN607" s="7"/>
      <c r="FO607" s="7"/>
      <c r="FP607" s="7"/>
      <c r="FQ607" s="88"/>
      <c r="FR607" s="7"/>
      <c r="FS607" s="7"/>
      <c r="FT607" s="7"/>
      <c r="FU607" s="7"/>
      <c r="FV607" s="7"/>
      <c r="FW607" s="7"/>
      <c r="FX607" s="7"/>
      <c r="FY607" s="7"/>
      <c r="FZ607" s="7"/>
      <c r="GA607" s="7"/>
      <c r="GB607" s="7"/>
      <c r="GC607" s="7"/>
      <c r="GD607" s="7"/>
      <c r="GE607" s="7"/>
      <c r="GF607" s="7"/>
      <c r="GG607" s="7"/>
      <c r="GH607" s="7"/>
      <c r="GI607" s="7"/>
      <c r="GJ607" s="7"/>
      <c r="GK607" s="7"/>
      <c r="GL607" s="7"/>
      <c r="GM607" s="7"/>
      <c r="GN607" s="7"/>
      <c r="GO607" s="7"/>
      <c r="GP607" s="7"/>
      <c r="GQ607" s="7"/>
      <c r="GR607" s="7"/>
      <c r="GS607" s="7"/>
      <c r="GT607" s="7"/>
      <c r="GU607" s="7"/>
      <c r="GV607" s="7"/>
      <c r="GW607" s="7"/>
      <c r="GX607" s="7"/>
      <c r="GY607" s="7"/>
      <c r="GZ607" s="7"/>
      <c r="HA607" s="7"/>
      <c r="HB607" s="7"/>
      <c r="HC607" s="7"/>
      <c r="HD607" s="7"/>
      <c r="HE607" s="7"/>
      <c r="HF607" s="7"/>
      <c r="HG607" s="7"/>
      <c r="HH607" s="7"/>
      <c r="HI607" s="7"/>
      <c r="HJ607" s="7"/>
      <c r="HK607" s="7"/>
      <c r="HL607" s="7"/>
      <c r="HM607" s="7"/>
      <c r="HN607" s="7"/>
      <c r="HO607" s="7"/>
      <c r="HP607" s="7"/>
      <c r="HQ607" s="7"/>
      <c r="HR607" s="7"/>
      <c r="HS607" s="7"/>
      <c r="HT607" s="7"/>
      <c r="HU607" s="7"/>
      <c r="HV607" s="7"/>
      <c r="HW607" s="7"/>
      <c r="HX607" s="7"/>
      <c r="HY607" s="7"/>
      <c r="HZ607" s="7"/>
      <c r="IA607" s="7"/>
      <c r="IB607" s="7"/>
      <c r="IC607" s="7"/>
      <c r="ID607" s="7"/>
      <c r="IE607" s="7"/>
      <c r="IF607" s="7"/>
      <c r="IG607" s="7"/>
      <c r="IH607" s="7"/>
      <c r="II607" s="7"/>
      <c r="IJ607" s="7"/>
      <c r="IK607" s="7"/>
      <c r="IL607" s="7"/>
      <c r="IM607" s="7"/>
      <c r="IN607" s="7"/>
      <c r="IO607" s="7"/>
      <c r="IP607" s="7"/>
      <c r="IQ607" s="7"/>
      <c r="IR607" s="7"/>
      <c r="IS607" s="7"/>
      <c r="IT607" s="7"/>
      <c r="IU607" s="7"/>
      <c r="IV607" s="7"/>
      <c r="IW607" s="7"/>
      <c r="IX607" s="7"/>
      <c r="IY607" s="7"/>
      <c r="IZ607" s="7"/>
      <c r="JA607" s="7"/>
      <c r="JB607" s="7"/>
      <c r="JC607" s="7"/>
      <c r="JD607" s="7"/>
      <c r="JE607" s="7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5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7"/>
      <c r="EQ608" s="7"/>
      <c r="ER608" s="7"/>
      <c r="ES608" s="88"/>
      <c r="ET608" s="7"/>
      <c r="EU608" s="7"/>
      <c r="EV608" s="7"/>
      <c r="EW608" s="7"/>
      <c r="EX608" s="7"/>
      <c r="EY608" s="7"/>
      <c r="EZ608" s="7"/>
      <c r="FA608" s="7"/>
      <c r="FB608" s="7"/>
      <c r="FC608" s="7"/>
      <c r="FD608" s="7"/>
      <c r="FE608" s="7"/>
      <c r="FF608" s="7"/>
      <c r="FG608" s="7"/>
      <c r="FH608" s="2"/>
      <c r="FI608" s="2"/>
      <c r="FJ608" s="2"/>
      <c r="FK608" s="2"/>
      <c r="FL608" s="2"/>
      <c r="FM608" s="2"/>
      <c r="FN608" s="7"/>
      <c r="FO608" s="7"/>
      <c r="FP608" s="7"/>
      <c r="FQ608" s="88"/>
      <c r="FR608" s="7"/>
      <c r="FS608" s="7"/>
      <c r="FT608" s="7"/>
      <c r="FU608" s="7"/>
      <c r="FV608" s="7"/>
      <c r="FW608" s="7"/>
      <c r="FX608" s="7"/>
      <c r="FY608" s="7"/>
      <c r="FZ608" s="7"/>
      <c r="GA608" s="7"/>
      <c r="GB608" s="7"/>
      <c r="GC608" s="7"/>
      <c r="GD608" s="7"/>
      <c r="GE608" s="7"/>
      <c r="GF608" s="7"/>
      <c r="GG608" s="7"/>
      <c r="GH608" s="7"/>
      <c r="GI608" s="7"/>
      <c r="GJ608" s="7"/>
      <c r="GK608" s="7"/>
      <c r="GL608" s="7"/>
      <c r="GM608" s="7"/>
      <c r="GN608" s="7"/>
      <c r="GO608" s="7"/>
      <c r="GP608" s="7"/>
      <c r="GQ608" s="7"/>
      <c r="GR608" s="7"/>
      <c r="GS608" s="7"/>
      <c r="GT608" s="7"/>
      <c r="GU608" s="7"/>
      <c r="GV608" s="7"/>
      <c r="GW608" s="7"/>
      <c r="GX608" s="7"/>
      <c r="GY608" s="7"/>
      <c r="GZ608" s="7"/>
      <c r="HA608" s="7"/>
      <c r="HB608" s="7"/>
      <c r="HC608" s="7"/>
      <c r="HD608" s="7"/>
      <c r="HE608" s="7"/>
      <c r="HF608" s="7"/>
      <c r="HG608" s="7"/>
      <c r="HH608" s="7"/>
      <c r="HI608" s="7"/>
      <c r="HJ608" s="7"/>
      <c r="HK608" s="7"/>
      <c r="HL608" s="7"/>
      <c r="HM608" s="7"/>
      <c r="HN608" s="7"/>
      <c r="HO608" s="7"/>
      <c r="HP608" s="7"/>
      <c r="HQ608" s="7"/>
      <c r="HR608" s="7"/>
      <c r="HS608" s="7"/>
      <c r="HT608" s="7"/>
      <c r="HU608" s="7"/>
      <c r="HV608" s="7"/>
      <c r="HW608" s="7"/>
      <c r="HX608" s="7"/>
      <c r="HY608" s="7"/>
      <c r="HZ608" s="7"/>
      <c r="IA608" s="7"/>
      <c r="IB608" s="7"/>
      <c r="IC608" s="7"/>
      <c r="ID608" s="7"/>
      <c r="IE608" s="7"/>
      <c r="IF608" s="7"/>
      <c r="IG608" s="7"/>
      <c r="IH608" s="7"/>
      <c r="II608" s="7"/>
      <c r="IJ608" s="7"/>
      <c r="IK608" s="7"/>
      <c r="IL608" s="7"/>
      <c r="IM608" s="7"/>
      <c r="IN608" s="7"/>
      <c r="IO608" s="7"/>
      <c r="IP608" s="7"/>
      <c r="IQ608" s="7"/>
      <c r="IR608" s="7"/>
      <c r="IS608" s="7"/>
      <c r="IT608" s="7"/>
      <c r="IU608" s="7"/>
      <c r="IV608" s="7"/>
      <c r="IW608" s="7"/>
      <c r="IX608" s="7"/>
      <c r="IY608" s="7"/>
      <c r="IZ608" s="7"/>
      <c r="JA608" s="7"/>
      <c r="JB608" s="7"/>
      <c r="JC608" s="7"/>
      <c r="JD608" s="7"/>
      <c r="JE608" s="7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5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7"/>
      <c r="EQ609" s="7"/>
      <c r="ER609" s="7"/>
      <c r="ES609" s="88"/>
      <c r="ET609" s="7"/>
      <c r="EU609" s="7"/>
      <c r="EV609" s="7"/>
      <c r="EW609" s="7"/>
      <c r="EX609" s="7"/>
      <c r="EY609" s="7"/>
      <c r="EZ609" s="7"/>
      <c r="FA609" s="7"/>
      <c r="FB609" s="7"/>
      <c r="FC609" s="7"/>
      <c r="FD609" s="7"/>
      <c r="FE609" s="7"/>
      <c r="FF609" s="7"/>
      <c r="FG609" s="7"/>
      <c r="FH609" s="2"/>
      <c r="FI609" s="2"/>
      <c r="FJ609" s="2"/>
      <c r="FK609" s="2"/>
      <c r="FL609" s="2"/>
      <c r="FM609" s="2"/>
      <c r="FN609" s="7"/>
      <c r="FO609" s="7"/>
      <c r="FP609" s="7"/>
      <c r="FQ609" s="88"/>
      <c r="FR609" s="7"/>
      <c r="FS609" s="7"/>
      <c r="FT609" s="7"/>
      <c r="FU609" s="7"/>
      <c r="FV609" s="7"/>
      <c r="FW609" s="7"/>
      <c r="FX609" s="7"/>
      <c r="FY609" s="7"/>
      <c r="FZ609" s="7"/>
      <c r="GA609" s="7"/>
      <c r="GB609" s="7"/>
      <c r="GC609" s="7"/>
      <c r="GD609" s="7"/>
      <c r="GE609" s="7"/>
      <c r="GF609" s="7"/>
      <c r="GG609" s="7"/>
      <c r="GH609" s="7"/>
      <c r="GI609" s="7"/>
      <c r="GJ609" s="7"/>
      <c r="GK609" s="7"/>
      <c r="GL609" s="7"/>
      <c r="GM609" s="7"/>
      <c r="GN609" s="7"/>
      <c r="GO609" s="7"/>
      <c r="GP609" s="7"/>
      <c r="GQ609" s="7"/>
      <c r="GR609" s="7"/>
      <c r="GS609" s="7"/>
      <c r="GT609" s="7"/>
      <c r="GU609" s="7"/>
      <c r="GV609" s="7"/>
      <c r="GW609" s="7"/>
      <c r="GX609" s="7"/>
      <c r="GY609" s="7"/>
      <c r="GZ609" s="7"/>
      <c r="HA609" s="7"/>
      <c r="HB609" s="7"/>
      <c r="HC609" s="7"/>
      <c r="HD609" s="7"/>
      <c r="HE609" s="7"/>
      <c r="HF609" s="7"/>
      <c r="HG609" s="7"/>
      <c r="HH609" s="7"/>
      <c r="HI609" s="7"/>
      <c r="HJ609" s="7"/>
      <c r="HK609" s="7"/>
      <c r="HL609" s="7"/>
      <c r="HM609" s="7"/>
      <c r="HN609" s="7"/>
      <c r="HO609" s="7"/>
      <c r="HP609" s="7"/>
      <c r="HQ609" s="7"/>
      <c r="HR609" s="7"/>
      <c r="HS609" s="7"/>
      <c r="HT609" s="7"/>
      <c r="HU609" s="7"/>
      <c r="HV609" s="7"/>
      <c r="HW609" s="7"/>
      <c r="HX609" s="7"/>
      <c r="HY609" s="7"/>
      <c r="HZ609" s="7"/>
      <c r="IA609" s="7"/>
      <c r="IB609" s="7"/>
      <c r="IC609" s="7"/>
      <c r="ID609" s="7"/>
      <c r="IE609" s="7"/>
      <c r="IF609" s="7"/>
      <c r="IG609" s="7"/>
      <c r="IH609" s="7"/>
      <c r="II609" s="7"/>
      <c r="IJ609" s="7"/>
      <c r="IK609" s="7"/>
      <c r="IL609" s="7"/>
      <c r="IM609" s="7"/>
      <c r="IN609" s="7"/>
      <c r="IO609" s="7"/>
      <c r="IP609" s="7"/>
      <c r="IQ609" s="7"/>
      <c r="IR609" s="7"/>
      <c r="IS609" s="7"/>
      <c r="IT609" s="7"/>
      <c r="IU609" s="7"/>
      <c r="IV609" s="7"/>
      <c r="IW609" s="7"/>
      <c r="IX609" s="7"/>
      <c r="IY609" s="7"/>
      <c r="IZ609" s="7"/>
      <c r="JA609" s="7"/>
      <c r="JB609" s="7"/>
      <c r="JC609" s="7"/>
      <c r="JD609" s="7"/>
      <c r="JE609" s="7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5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7"/>
      <c r="EQ610" s="7"/>
      <c r="ER610" s="7"/>
      <c r="ES610" s="88"/>
      <c r="ET610" s="7"/>
      <c r="EU610" s="7"/>
      <c r="EV610" s="7"/>
      <c r="EW610" s="7"/>
      <c r="EX610" s="7"/>
      <c r="EY610" s="7"/>
      <c r="EZ610" s="7"/>
      <c r="FA610" s="7"/>
      <c r="FB610" s="7"/>
      <c r="FC610" s="7"/>
      <c r="FD610" s="7"/>
      <c r="FE610" s="7"/>
      <c r="FF610" s="7"/>
      <c r="FG610" s="7"/>
      <c r="FH610" s="2"/>
      <c r="FI610" s="2"/>
      <c r="FJ610" s="2"/>
      <c r="FK610" s="2"/>
      <c r="FL610" s="2"/>
      <c r="FM610" s="2"/>
      <c r="FN610" s="7"/>
      <c r="FO610" s="7"/>
      <c r="FP610" s="7"/>
      <c r="FQ610" s="88"/>
      <c r="FR610" s="7"/>
      <c r="FS610" s="7"/>
      <c r="FT610" s="7"/>
      <c r="FU610" s="7"/>
      <c r="FV610" s="7"/>
      <c r="FW610" s="7"/>
      <c r="FX610" s="7"/>
      <c r="FY610" s="7"/>
      <c r="FZ610" s="7"/>
      <c r="GA610" s="7"/>
      <c r="GB610" s="7"/>
      <c r="GC610" s="7"/>
      <c r="GD610" s="7"/>
      <c r="GE610" s="7"/>
      <c r="GF610" s="7"/>
      <c r="GG610" s="7"/>
      <c r="GH610" s="7"/>
      <c r="GI610" s="7"/>
      <c r="GJ610" s="7"/>
      <c r="GK610" s="7"/>
      <c r="GL610" s="7"/>
      <c r="GM610" s="7"/>
      <c r="GN610" s="7"/>
      <c r="GO610" s="7"/>
      <c r="GP610" s="7"/>
      <c r="GQ610" s="7"/>
      <c r="GR610" s="7"/>
      <c r="GS610" s="7"/>
      <c r="GT610" s="7"/>
      <c r="GU610" s="7"/>
      <c r="GV610" s="7"/>
      <c r="GW610" s="7"/>
      <c r="GX610" s="7"/>
      <c r="GY610" s="7"/>
      <c r="GZ610" s="7"/>
      <c r="HA610" s="7"/>
      <c r="HB610" s="7"/>
      <c r="HC610" s="7"/>
      <c r="HD610" s="7"/>
      <c r="HE610" s="7"/>
      <c r="HF610" s="7"/>
      <c r="HG610" s="7"/>
      <c r="HH610" s="7"/>
      <c r="HI610" s="7"/>
      <c r="HJ610" s="7"/>
      <c r="HK610" s="7"/>
      <c r="HL610" s="7"/>
      <c r="HM610" s="7"/>
      <c r="HN610" s="7"/>
      <c r="HO610" s="7"/>
      <c r="HP610" s="7"/>
      <c r="HQ610" s="7"/>
      <c r="HR610" s="7"/>
      <c r="HS610" s="7"/>
      <c r="HT610" s="7"/>
      <c r="HU610" s="7"/>
      <c r="HV610" s="7"/>
      <c r="HW610" s="7"/>
      <c r="HX610" s="7"/>
      <c r="HY610" s="7"/>
      <c r="HZ610" s="7"/>
      <c r="IA610" s="7"/>
      <c r="IB610" s="7"/>
      <c r="IC610" s="7"/>
      <c r="ID610" s="7"/>
      <c r="IE610" s="7"/>
      <c r="IF610" s="7"/>
      <c r="IG610" s="7"/>
      <c r="IH610" s="7"/>
      <c r="II610" s="7"/>
      <c r="IJ610" s="7"/>
      <c r="IK610" s="7"/>
      <c r="IL610" s="7"/>
      <c r="IM610" s="7"/>
      <c r="IN610" s="7"/>
      <c r="IO610" s="7"/>
      <c r="IP610" s="7"/>
      <c r="IQ610" s="7"/>
      <c r="IR610" s="7"/>
      <c r="IS610" s="7"/>
      <c r="IT610" s="7"/>
      <c r="IU610" s="7"/>
      <c r="IV610" s="7"/>
      <c r="IW610" s="7"/>
      <c r="IX610" s="7"/>
      <c r="IY610" s="7"/>
      <c r="IZ610" s="7"/>
      <c r="JA610" s="7"/>
      <c r="JB610" s="7"/>
      <c r="JC610" s="7"/>
      <c r="JD610" s="7"/>
      <c r="JE610" s="7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5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7"/>
      <c r="EQ611" s="7"/>
      <c r="ER611" s="7"/>
      <c r="ES611" s="88"/>
      <c r="ET611" s="7"/>
      <c r="EU611" s="7"/>
      <c r="EV611" s="7"/>
      <c r="EW611" s="7"/>
      <c r="EX611" s="7"/>
      <c r="EY611" s="7"/>
      <c r="EZ611" s="7"/>
      <c r="FA611" s="7"/>
      <c r="FB611" s="7"/>
      <c r="FC611" s="7"/>
      <c r="FD611" s="7"/>
      <c r="FE611" s="7"/>
      <c r="FF611" s="7"/>
      <c r="FG611" s="7"/>
      <c r="FH611" s="2"/>
      <c r="FI611" s="2"/>
      <c r="FJ611" s="2"/>
      <c r="FK611" s="2"/>
      <c r="FL611" s="2"/>
      <c r="FM611" s="2"/>
      <c r="FN611" s="7"/>
      <c r="FO611" s="7"/>
      <c r="FP611" s="7"/>
      <c r="FQ611" s="88"/>
      <c r="FR611" s="7"/>
      <c r="FS611" s="7"/>
      <c r="FT611" s="7"/>
      <c r="FU611" s="7"/>
      <c r="FV611" s="7"/>
      <c r="FW611" s="7"/>
      <c r="FX611" s="7"/>
      <c r="FY611" s="7"/>
      <c r="FZ611" s="7"/>
      <c r="GA611" s="7"/>
      <c r="GB611" s="7"/>
      <c r="GC611" s="7"/>
      <c r="GD611" s="7"/>
      <c r="GE611" s="7"/>
      <c r="GF611" s="7"/>
      <c r="GG611" s="7"/>
      <c r="GH611" s="7"/>
      <c r="GI611" s="7"/>
      <c r="GJ611" s="7"/>
      <c r="GK611" s="7"/>
      <c r="GL611" s="7"/>
      <c r="GM611" s="7"/>
      <c r="GN611" s="7"/>
      <c r="GO611" s="7"/>
      <c r="GP611" s="7"/>
      <c r="GQ611" s="7"/>
      <c r="GR611" s="7"/>
      <c r="GS611" s="7"/>
      <c r="GT611" s="7"/>
      <c r="GU611" s="7"/>
      <c r="GV611" s="7"/>
      <c r="GW611" s="7"/>
      <c r="GX611" s="7"/>
      <c r="GY611" s="7"/>
      <c r="GZ611" s="7"/>
      <c r="HA611" s="7"/>
      <c r="HB611" s="7"/>
      <c r="HC611" s="7"/>
      <c r="HD611" s="7"/>
      <c r="HE611" s="7"/>
      <c r="HF611" s="7"/>
      <c r="HG611" s="7"/>
      <c r="HH611" s="7"/>
      <c r="HI611" s="7"/>
      <c r="HJ611" s="7"/>
      <c r="HK611" s="7"/>
      <c r="HL611" s="7"/>
      <c r="HM611" s="7"/>
      <c r="HN611" s="7"/>
      <c r="HO611" s="7"/>
      <c r="HP611" s="7"/>
      <c r="HQ611" s="7"/>
      <c r="HR611" s="7"/>
      <c r="HS611" s="7"/>
      <c r="HT611" s="7"/>
      <c r="HU611" s="7"/>
      <c r="HV611" s="7"/>
      <c r="HW611" s="7"/>
      <c r="HX611" s="7"/>
      <c r="HY611" s="7"/>
      <c r="HZ611" s="7"/>
      <c r="IA611" s="7"/>
      <c r="IB611" s="7"/>
      <c r="IC611" s="7"/>
      <c r="ID611" s="7"/>
      <c r="IE611" s="7"/>
      <c r="IF611" s="7"/>
      <c r="IG611" s="7"/>
      <c r="IH611" s="7"/>
      <c r="II611" s="7"/>
      <c r="IJ611" s="7"/>
      <c r="IK611" s="7"/>
      <c r="IL611" s="7"/>
      <c r="IM611" s="7"/>
      <c r="IN611" s="7"/>
      <c r="IO611" s="7"/>
      <c r="IP611" s="7"/>
      <c r="IQ611" s="7"/>
      <c r="IR611" s="7"/>
      <c r="IS611" s="7"/>
      <c r="IT611" s="7"/>
      <c r="IU611" s="7"/>
      <c r="IV611" s="7"/>
      <c r="IW611" s="7"/>
      <c r="IX611" s="7"/>
      <c r="IY611" s="7"/>
      <c r="IZ611" s="7"/>
      <c r="JA611" s="7"/>
      <c r="JB611" s="7"/>
      <c r="JC611" s="7"/>
      <c r="JD611" s="7"/>
      <c r="JE611" s="7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5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7"/>
      <c r="EQ612" s="7"/>
      <c r="ER612" s="7"/>
      <c r="ES612" s="88"/>
      <c r="ET612" s="7"/>
      <c r="EU612" s="7"/>
      <c r="EV612" s="7"/>
      <c r="EW612" s="7"/>
      <c r="EX612" s="7"/>
      <c r="EY612" s="7"/>
      <c r="EZ612" s="7"/>
      <c r="FA612" s="7"/>
      <c r="FB612" s="7"/>
      <c r="FC612" s="7"/>
      <c r="FD612" s="7"/>
      <c r="FE612" s="7"/>
      <c r="FF612" s="7"/>
      <c r="FG612" s="7"/>
      <c r="FH612" s="2"/>
      <c r="FI612" s="2"/>
      <c r="FJ612" s="2"/>
      <c r="FK612" s="2"/>
      <c r="FL612" s="2"/>
      <c r="FM612" s="2"/>
      <c r="FN612" s="7"/>
      <c r="FO612" s="7"/>
      <c r="FP612" s="7"/>
      <c r="FQ612" s="88"/>
      <c r="FR612" s="7"/>
      <c r="FS612" s="7"/>
      <c r="FT612" s="7"/>
      <c r="FU612" s="7"/>
      <c r="FV612" s="7"/>
      <c r="FW612" s="7"/>
      <c r="FX612" s="7"/>
      <c r="FY612" s="7"/>
      <c r="FZ612" s="7"/>
      <c r="GA612" s="7"/>
      <c r="GB612" s="7"/>
      <c r="GC612" s="7"/>
      <c r="GD612" s="7"/>
      <c r="GE612" s="7"/>
      <c r="GF612" s="7"/>
      <c r="GG612" s="7"/>
      <c r="GH612" s="7"/>
      <c r="GI612" s="7"/>
      <c r="GJ612" s="7"/>
      <c r="GK612" s="7"/>
      <c r="GL612" s="7"/>
      <c r="GM612" s="7"/>
      <c r="GN612" s="7"/>
      <c r="GO612" s="7"/>
      <c r="GP612" s="7"/>
      <c r="GQ612" s="7"/>
      <c r="GR612" s="7"/>
      <c r="GS612" s="7"/>
      <c r="GT612" s="7"/>
      <c r="GU612" s="7"/>
      <c r="GV612" s="7"/>
      <c r="GW612" s="7"/>
      <c r="GX612" s="7"/>
      <c r="GY612" s="7"/>
      <c r="GZ612" s="7"/>
      <c r="HA612" s="7"/>
      <c r="HB612" s="7"/>
      <c r="HC612" s="7"/>
      <c r="HD612" s="7"/>
      <c r="HE612" s="7"/>
      <c r="HF612" s="7"/>
      <c r="HG612" s="7"/>
      <c r="HH612" s="7"/>
      <c r="HI612" s="7"/>
      <c r="HJ612" s="7"/>
      <c r="HK612" s="7"/>
      <c r="HL612" s="7"/>
      <c r="HM612" s="7"/>
      <c r="HN612" s="7"/>
      <c r="HO612" s="7"/>
      <c r="HP612" s="7"/>
      <c r="HQ612" s="7"/>
      <c r="HR612" s="7"/>
      <c r="HS612" s="7"/>
      <c r="HT612" s="7"/>
      <c r="HU612" s="7"/>
      <c r="HV612" s="7"/>
      <c r="HW612" s="7"/>
      <c r="HX612" s="7"/>
      <c r="HY612" s="7"/>
      <c r="HZ612" s="7"/>
      <c r="IA612" s="7"/>
      <c r="IB612" s="7"/>
      <c r="IC612" s="7"/>
      <c r="ID612" s="7"/>
      <c r="IE612" s="7"/>
      <c r="IF612" s="7"/>
      <c r="IG612" s="7"/>
      <c r="IH612" s="7"/>
      <c r="II612" s="7"/>
      <c r="IJ612" s="7"/>
      <c r="IK612" s="7"/>
      <c r="IL612" s="7"/>
      <c r="IM612" s="7"/>
      <c r="IN612" s="7"/>
      <c r="IO612" s="7"/>
      <c r="IP612" s="7"/>
      <c r="IQ612" s="7"/>
      <c r="IR612" s="7"/>
      <c r="IS612" s="7"/>
      <c r="IT612" s="7"/>
      <c r="IU612" s="7"/>
      <c r="IV612" s="7"/>
      <c r="IW612" s="7"/>
      <c r="IX612" s="7"/>
      <c r="IY612" s="7"/>
      <c r="IZ612" s="7"/>
      <c r="JA612" s="7"/>
      <c r="JB612" s="7"/>
      <c r="JC612" s="7"/>
      <c r="JD612" s="7"/>
      <c r="JE612" s="7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5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7"/>
      <c r="EQ613" s="7"/>
      <c r="ER613" s="7"/>
      <c r="ES613" s="88"/>
      <c r="ET613" s="7"/>
      <c r="EU613" s="7"/>
      <c r="EV613" s="7"/>
      <c r="EW613" s="7"/>
      <c r="EX613" s="7"/>
      <c r="EY613" s="7"/>
      <c r="EZ613" s="7"/>
      <c r="FA613" s="7"/>
      <c r="FB613" s="7"/>
      <c r="FC613" s="7"/>
      <c r="FD613" s="7"/>
      <c r="FE613" s="7"/>
      <c r="FF613" s="7"/>
      <c r="FG613" s="7"/>
      <c r="FH613" s="2"/>
      <c r="FI613" s="2"/>
      <c r="FJ613" s="2"/>
      <c r="FK613" s="2"/>
      <c r="FL613" s="2"/>
      <c r="FM613" s="2"/>
      <c r="FN613" s="7"/>
      <c r="FO613" s="7"/>
      <c r="FP613" s="7"/>
      <c r="FQ613" s="88"/>
      <c r="FR613" s="7"/>
      <c r="FS613" s="7"/>
      <c r="FT613" s="7"/>
      <c r="FU613" s="7"/>
      <c r="FV613" s="7"/>
      <c r="FW613" s="7"/>
      <c r="FX613" s="7"/>
      <c r="FY613" s="7"/>
      <c r="FZ613" s="7"/>
      <c r="GA613" s="7"/>
      <c r="GB613" s="7"/>
      <c r="GC613" s="7"/>
      <c r="GD613" s="7"/>
      <c r="GE613" s="7"/>
      <c r="GF613" s="7"/>
      <c r="GG613" s="7"/>
      <c r="GH613" s="7"/>
      <c r="GI613" s="7"/>
      <c r="GJ613" s="7"/>
      <c r="GK613" s="7"/>
      <c r="GL613" s="7"/>
      <c r="GM613" s="7"/>
      <c r="GN613" s="7"/>
      <c r="GO613" s="7"/>
      <c r="GP613" s="7"/>
      <c r="GQ613" s="7"/>
      <c r="GR613" s="7"/>
      <c r="GS613" s="7"/>
      <c r="GT613" s="7"/>
      <c r="GU613" s="7"/>
      <c r="GV613" s="7"/>
      <c r="GW613" s="7"/>
      <c r="GX613" s="7"/>
      <c r="GY613" s="7"/>
      <c r="GZ613" s="7"/>
      <c r="HA613" s="7"/>
      <c r="HB613" s="7"/>
      <c r="HC613" s="7"/>
      <c r="HD613" s="7"/>
      <c r="HE613" s="7"/>
      <c r="HF613" s="7"/>
      <c r="HG613" s="7"/>
      <c r="HH613" s="7"/>
      <c r="HI613" s="7"/>
      <c r="HJ613" s="7"/>
      <c r="HK613" s="7"/>
      <c r="HL613" s="7"/>
      <c r="HM613" s="7"/>
      <c r="HN613" s="7"/>
      <c r="HO613" s="7"/>
      <c r="HP613" s="7"/>
      <c r="HQ613" s="7"/>
      <c r="HR613" s="7"/>
      <c r="HS613" s="7"/>
      <c r="HT613" s="7"/>
      <c r="HU613" s="7"/>
      <c r="HV613" s="7"/>
      <c r="HW613" s="7"/>
      <c r="HX613" s="7"/>
      <c r="HY613" s="7"/>
      <c r="HZ613" s="7"/>
      <c r="IA613" s="7"/>
      <c r="IB613" s="7"/>
      <c r="IC613" s="7"/>
      <c r="ID613" s="7"/>
      <c r="IE613" s="7"/>
      <c r="IF613" s="7"/>
      <c r="IG613" s="7"/>
      <c r="IH613" s="7"/>
      <c r="II613" s="7"/>
      <c r="IJ613" s="7"/>
      <c r="IK613" s="7"/>
      <c r="IL613" s="7"/>
      <c r="IM613" s="7"/>
      <c r="IN613" s="7"/>
      <c r="IO613" s="7"/>
      <c r="IP613" s="7"/>
      <c r="IQ613" s="7"/>
      <c r="IR613" s="7"/>
      <c r="IS613" s="7"/>
      <c r="IT613" s="7"/>
      <c r="IU613" s="7"/>
      <c r="IV613" s="7"/>
      <c r="IW613" s="7"/>
      <c r="IX613" s="7"/>
      <c r="IY613" s="7"/>
      <c r="IZ613" s="7"/>
      <c r="JA613" s="7"/>
      <c r="JB613" s="7"/>
      <c r="JC613" s="7"/>
      <c r="JD613" s="7"/>
      <c r="JE613" s="7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5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7"/>
      <c r="EQ614" s="7"/>
      <c r="ER614" s="7"/>
      <c r="ES614" s="88"/>
      <c r="ET614" s="7"/>
      <c r="EU614" s="7"/>
      <c r="EV614" s="7"/>
      <c r="EW614" s="7"/>
      <c r="EX614" s="7"/>
      <c r="EY614" s="7"/>
      <c r="EZ614" s="7"/>
      <c r="FA614" s="7"/>
      <c r="FB614" s="7"/>
      <c r="FC614" s="7"/>
      <c r="FD614" s="7"/>
      <c r="FE614" s="7"/>
      <c r="FF614" s="7"/>
      <c r="FG614" s="7"/>
      <c r="FH614" s="2"/>
      <c r="FI614" s="2"/>
      <c r="FJ614" s="2"/>
      <c r="FK614" s="2"/>
      <c r="FL614" s="2"/>
      <c r="FM614" s="2"/>
      <c r="FN614" s="7"/>
      <c r="FO614" s="7"/>
      <c r="FP614" s="7"/>
      <c r="FQ614" s="88"/>
      <c r="FR614" s="7"/>
      <c r="FS614" s="7"/>
      <c r="FT614" s="7"/>
      <c r="FU614" s="7"/>
      <c r="FV614" s="7"/>
      <c r="FW614" s="7"/>
      <c r="FX614" s="7"/>
      <c r="FY614" s="7"/>
      <c r="FZ614" s="7"/>
      <c r="GA614" s="7"/>
      <c r="GB614" s="7"/>
      <c r="GC614" s="7"/>
      <c r="GD614" s="7"/>
      <c r="GE614" s="7"/>
      <c r="GF614" s="7"/>
      <c r="GG614" s="7"/>
      <c r="GH614" s="7"/>
      <c r="GI614" s="7"/>
      <c r="GJ614" s="7"/>
      <c r="GK614" s="7"/>
      <c r="GL614" s="7"/>
      <c r="GM614" s="7"/>
      <c r="GN614" s="7"/>
      <c r="GO614" s="7"/>
      <c r="GP614" s="7"/>
      <c r="GQ614" s="7"/>
      <c r="GR614" s="7"/>
      <c r="GS614" s="7"/>
      <c r="GT614" s="7"/>
      <c r="GU614" s="7"/>
      <c r="GV614" s="7"/>
      <c r="GW614" s="7"/>
      <c r="GX614" s="7"/>
      <c r="GY614" s="7"/>
      <c r="GZ614" s="7"/>
      <c r="HA614" s="7"/>
      <c r="HB614" s="7"/>
      <c r="HC614" s="7"/>
      <c r="HD614" s="7"/>
      <c r="HE614" s="7"/>
      <c r="HF614" s="7"/>
      <c r="HG614" s="7"/>
      <c r="HH614" s="7"/>
      <c r="HI614" s="7"/>
      <c r="HJ614" s="7"/>
      <c r="HK614" s="7"/>
      <c r="HL614" s="7"/>
      <c r="HM614" s="7"/>
      <c r="HN614" s="7"/>
      <c r="HO614" s="7"/>
      <c r="HP614" s="7"/>
      <c r="HQ614" s="7"/>
      <c r="HR614" s="7"/>
      <c r="HS614" s="7"/>
      <c r="HT614" s="7"/>
      <c r="HU614" s="7"/>
      <c r="HV614" s="7"/>
      <c r="HW614" s="7"/>
      <c r="HX614" s="7"/>
      <c r="HY614" s="7"/>
      <c r="HZ614" s="7"/>
      <c r="IA614" s="7"/>
      <c r="IB614" s="7"/>
      <c r="IC614" s="7"/>
      <c r="ID614" s="7"/>
      <c r="IE614" s="7"/>
      <c r="IF614" s="7"/>
      <c r="IG614" s="7"/>
      <c r="IH614" s="7"/>
      <c r="II614" s="7"/>
      <c r="IJ614" s="7"/>
      <c r="IK614" s="7"/>
      <c r="IL614" s="7"/>
      <c r="IM614" s="7"/>
      <c r="IN614" s="7"/>
      <c r="IO614" s="7"/>
      <c r="IP614" s="7"/>
      <c r="IQ614" s="7"/>
      <c r="IR614" s="7"/>
      <c r="IS614" s="7"/>
      <c r="IT614" s="7"/>
      <c r="IU614" s="7"/>
      <c r="IV614" s="7"/>
      <c r="IW614" s="7"/>
      <c r="IX614" s="7"/>
      <c r="IY614" s="7"/>
      <c r="IZ614" s="7"/>
      <c r="JA614" s="7"/>
      <c r="JB614" s="7"/>
      <c r="JC614" s="7"/>
      <c r="JD614" s="7"/>
      <c r="JE614" s="7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5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7"/>
      <c r="EQ615" s="7"/>
      <c r="ER615" s="7"/>
      <c r="ES615" s="88"/>
      <c r="ET615" s="7"/>
      <c r="EU615" s="7"/>
      <c r="EV615" s="7"/>
      <c r="EW615" s="7"/>
      <c r="EX615" s="7"/>
      <c r="EY615" s="7"/>
      <c r="EZ615" s="7"/>
      <c r="FA615" s="7"/>
      <c r="FB615" s="7"/>
      <c r="FC615" s="7"/>
      <c r="FD615" s="7"/>
      <c r="FE615" s="7"/>
      <c r="FF615" s="7"/>
      <c r="FG615" s="7"/>
      <c r="FH615" s="2"/>
      <c r="FI615" s="2"/>
      <c r="FJ615" s="2"/>
      <c r="FK615" s="2"/>
      <c r="FL615" s="2"/>
      <c r="FM615" s="2"/>
      <c r="FN615" s="7"/>
      <c r="FO615" s="7"/>
      <c r="FP615" s="7"/>
      <c r="FQ615" s="88"/>
      <c r="FR615" s="7"/>
      <c r="FS615" s="7"/>
      <c r="FT615" s="7"/>
      <c r="FU615" s="7"/>
      <c r="FV615" s="7"/>
      <c r="FW615" s="7"/>
      <c r="FX615" s="7"/>
      <c r="FY615" s="7"/>
      <c r="FZ615" s="7"/>
      <c r="GA615" s="7"/>
      <c r="GB615" s="7"/>
      <c r="GC615" s="7"/>
      <c r="GD615" s="7"/>
      <c r="GE615" s="7"/>
      <c r="GF615" s="7"/>
      <c r="GG615" s="7"/>
      <c r="GH615" s="7"/>
      <c r="GI615" s="7"/>
      <c r="GJ615" s="7"/>
      <c r="GK615" s="7"/>
      <c r="GL615" s="7"/>
      <c r="GM615" s="7"/>
      <c r="GN615" s="7"/>
      <c r="GO615" s="7"/>
      <c r="GP615" s="7"/>
      <c r="GQ615" s="7"/>
      <c r="GR615" s="7"/>
      <c r="GS615" s="7"/>
      <c r="GT615" s="7"/>
      <c r="GU615" s="7"/>
      <c r="GV615" s="7"/>
      <c r="GW615" s="7"/>
      <c r="GX615" s="7"/>
      <c r="GY615" s="7"/>
      <c r="GZ615" s="7"/>
      <c r="HA615" s="7"/>
      <c r="HB615" s="7"/>
      <c r="HC615" s="7"/>
      <c r="HD615" s="7"/>
      <c r="HE615" s="7"/>
      <c r="HF615" s="7"/>
      <c r="HG615" s="7"/>
      <c r="HH615" s="7"/>
      <c r="HI615" s="7"/>
      <c r="HJ615" s="7"/>
      <c r="HK615" s="7"/>
      <c r="HL615" s="7"/>
      <c r="HM615" s="7"/>
      <c r="HN615" s="7"/>
      <c r="HO615" s="7"/>
      <c r="HP615" s="7"/>
      <c r="HQ615" s="7"/>
      <c r="HR615" s="7"/>
      <c r="HS615" s="7"/>
      <c r="HT615" s="7"/>
      <c r="HU615" s="7"/>
      <c r="HV615" s="7"/>
      <c r="HW615" s="7"/>
      <c r="HX615" s="7"/>
      <c r="HY615" s="7"/>
      <c r="HZ615" s="7"/>
      <c r="IA615" s="7"/>
      <c r="IB615" s="7"/>
      <c r="IC615" s="7"/>
      <c r="ID615" s="7"/>
      <c r="IE615" s="7"/>
      <c r="IF615" s="7"/>
      <c r="IG615" s="7"/>
      <c r="IH615" s="7"/>
      <c r="II615" s="7"/>
      <c r="IJ615" s="7"/>
      <c r="IK615" s="7"/>
      <c r="IL615" s="7"/>
      <c r="IM615" s="7"/>
      <c r="IN615" s="7"/>
      <c r="IO615" s="7"/>
      <c r="IP615" s="7"/>
      <c r="IQ615" s="7"/>
      <c r="IR615" s="7"/>
      <c r="IS615" s="7"/>
      <c r="IT615" s="7"/>
      <c r="IU615" s="7"/>
      <c r="IV615" s="7"/>
      <c r="IW615" s="7"/>
      <c r="IX615" s="7"/>
      <c r="IY615" s="7"/>
      <c r="IZ615" s="7"/>
      <c r="JA615" s="7"/>
      <c r="JB615" s="7"/>
      <c r="JC615" s="7"/>
      <c r="JD615" s="7"/>
      <c r="JE615" s="7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5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7"/>
      <c r="EQ616" s="7"/>
      <c r="ER616" s="7"/>
      <c r="ES616" s="88"/>
      <c r="ET616" s="7"/>
      <c r="EU616" s="7"/>
      <c r="EV616" s="7"/>
      <c r="EW616" s="7"/>
      <c r="EX616" s="7"/>
      <c r="EY616" s="7"/>
      <c r="EZ616" s="7"/>
      <c r="FA616" s="7"/>
      <c r="FB616" s="7"/>
      <c r="FC616" s="7"/>
      <c r="FD616" s="7"/>
      <c r="FE616" s="7"/>
      <c r="FF616" s="7"/>
      <c r="FG616" s="7"/>
      <c r="FH616" s="2"/>
      <c r="FI616" s="2"/>
      <c r="FJ616" s="2"/>
      <c r="FK616" s="2"/>
      <c r="FL616" s="2"/>
      <c r="FM616" s="2"/>
      <c r="FN616" s="7"/>
      <c r="FO616" s="7"/>
      <c r="FP616" s="7"/>
      <c r="FQ616" s="88"/>
      <c r="FR616" s="7"/>
      <c r="FS616" s="7"/>
      <c r="FT616" s="7"/>
      <c r="FU616" s="7"/>
      <c r="FV616" s="7"/>
      <c r="FW616" s="7"/>
      <c r="FX616" s="7"/>
      <c r="FY616" s="7"/>
      <c r="FZ616" s="7"/>
      <c r="GA616" s="7"/>
      <c r="GB616" s="7"/>
      <c r="GC616" s="7"/>
      <c r="GD616" s="7"/>
      <c r="GE616" s="7"/>
      <c r="GF616" s="7"/>
      <c r="GG616" s="7"/>
      <c r="GH616" s="7"/>
      <c r="GI616" s="7"/>
      <c r="GJ616" s="7"/>
      <c r="GK616" s="7"/>
      <c r="GL616" s="7"/>
      <c r="GM616" s="7"/>
      <c r="GN616" s="7"/>
      <c r="GO616" s="7"/>
      <c r="GP616" s="7"/>
      <c r="GQ616" s="7"/>
      <c r="GR616" s="7"/>
      <c r="GS616" s="7"/>
      <c r="GT616" s="7"/>
      <c r="GU616" s="7"/>
      <c r="GV616" s="7"/>
      <c r="GW616" s="7"/>
      <c r="GX616" s="7"/>
      <c r="GY616" s="7"/>
      <c r="GZ616" s="7"/>
      <c r="HA616" s="7"/>
      <c r="HB616" s="7"/>
      <c r="HC616" s="7"/>
      <c r="HD616" s="7"/>
      <c r="HE616" s="7"/>
      <c r="HF616" s="7"/>
      <c r="HG616" s="7"/>
      <c r="HH616" s="7"/>
      <c r="HI616" s="7"/>
      <c r="HJ616" s="7"/>
      <c r="HK616" s="7"/>
      <c r="HL616" s="7"/>
      <c r="HM616" s="7"/>
      <c r="HN616" s="7"/>
      <c r="HO616" s="7"/>
      <c r="HP616" s="7"/>
      <c r="HQ616" s="7"/>
      <c r="HR616" s="7"/>
      <c r="HS616" s="7"/>
      <c r="HT616" s="7"/>
      <c r="HU616" s="7"/>
      <c r="HV616" s="7"/>
      <c r="HW616" s="7"/>
      <c r="HX616" s="7"/>
      <c r="HY616" s="7"/>
      <c r="HZ616" s="7"/>
      <c r="IA616" s="7"/>
      <c r="IB616" s="7"/>
      <c r="IC616" s="7"/>
      <c r="ID616" s="7"/>
      <c r="IE616" s="7"/>
      <c r="IF616" s="7"/>
      <c r="IG616" s="7"/>
      <c r="IH616" s="7"/>
      <c r="II616" s="7"/>
      <c r="IJ616" s="7"/>
      <c r="IK616" s="7"/>
      <c r="IL616" s="7"/>
      <c r="IM616" s="7"/>
      <c r="IN616" s="7"/>
      <c r="IO616" s="7"/>
      <c r="IP616" s="7"/>
      <c r="IQ616" s="7"/>
      <c r="IR616" s="7"/>
      <c r="IS616" s="7"/>
      <c r="IT616" s="7"/>
      <c r="IU616" s="7"/>
      <c r="IV616" s="7"/>
      <c r="IW616" s="7"/>
      <c r="IX616" s="7"/>
      <c r="IY616" s="7"/>
      <c r="IZ616" s="7"/>
      <c r="JA616" s="7"/>
      <c r="JB616" s="7"/>
      <c r="JC616" s="7"/>
      <c r="JD616" s="7"/>
      <c r="JE616" s="7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5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7"/>
      <c r="EQ617" s="7"/>
      <c r="ER617" s="7"/>
      <c r="ES617" s="88"/>
      <c r="ET617" s="7"/>
      <c r="EU617" s="7"/>
      <c r="EV617" s="7"/>
      <c r="EW617" s="7"/>
      <c r="EX617" s="7"/>
      <c r="EY617" s="7"/>
      <c r="EZ617" s="7"/>
      <c r="FA617" s="7"/>
      <c r="FB617" s="7"/>
      <c r="FC617" s="7"/>
      <c r="FD617" s="7"/>
      <c r="FE617" s="7"/>
      <c r="FF617" s="7"/>
      <c r="FG617" s="7"/>
      <c r="FH617" s="2"/>
      <c r="FI617" s="2"/>
      <c r="FJ617" s="2"/>
      <c r="FK617" s="2"/>
      <c r="FL617" s="2"/>
      <c r="FM617" s="2"/>
      <c r="FN617" s="7"/>
      <c r="FO617" s="7"/>
      <c r="FP617" s="7"/>
      <c r="FQ617" s="88"/>
      <c r="FR617" s="7"/>
      <c r="FS617" s="7"/>
      <c r="FT617" s="7"/>
      <c r="FU617" s="7"/>
      <c r="FV617" s="7"/>
      <c r="FW617" s="7"/>
      <c r="FX617" s="7"/>
      <c r="FY617" s="7"/>
      <c r="FZ617" s="7"/>
      <c r="GA617" s="7"/>
      <c r="GB617" s="7"/>
      <c r="GC617" s="7"/>
      <c r="GD617" s="7"/>
      <c r="GE617" s="7"/>
      <c r="GF617" s="7"/>
      <c r="GG617" s="7"/>
      <c r="GH617" s="7"/>
      <c r="GI617" s="7"/>
      <c r="GJ617" s="7"/>
      <c r="GK617" s="7"/>
      <c r="GL617" s="7"/>
      <c r="GM617" s="7"/>
      <c r="GN617" s="7"/>
      <c r="GO617" s="7"/>
      <c r="GP617" s="7"/>
      <c r="GQ617" s="7"/>
      <c r="GR617" s="7"/>
      <c r="GS617" s="7"/>
      <c r="GT617" s="7"/>
      <c r="GU617" s="7"/>
      <c r="GV617" s="7"/>
      <c r="GW617" s="7"/>
      <c r="GX617" s="7"/>
      <c r="GY617" s="7"/>
      <c r="GZ617" s="7"/>
      <c r="HA617" s="7"/>
      <c r="HB617" s="7"/>
      <c r="HC617" s="7"/>
      <c r="HD617" s="7"/>
      <c r="HE617" s="7"/>
      <c r="HF617" s="7"/>
      <c r="HG617" s="7"/>
      <c r="HH617" s="7"/>
      <c r="HI617" s="7"/>
      <c r="HJ617" s="7"/>
      <c r="HK617" s="7"/>
      <c r="HL617" s="7"/>
      <c r="HM617" s="7"/>
      <c r="HN617" s="7"/>
      <c r="HO617" s="7"/>
      <c r="HP617" s="7"/>
      <c r="HQ617" s="7"/>
      <c r="HR617" s="7"/>
      <c r="HS617" s="7"/>
      <c r="HT617" s="7"/>
      <c r="HU617" s="7"/>
      <c r="HV617" s="7"/>
      <c r="HW617" s="7"/>
      <c r="HX617" s="7"/>
      <c r="HY617" s="7"/>
      <c r="HZ617" s="7"/>
      <c r="IA617" s="7"/>
      <c r="IB617" s="7"/>
      <c r="IC617" s="7"/>
      <c r="ID617" s="7"/>
      <c r="IE617" s="7"/>
      <c r="IF617" s="7"/>
      <c r="IG617" s="7"/>
      <c r="IH617" s="7"/>
      <c r="II617" s="7"/>
      <c r="IJ617" s="7"/>
      <c r="IK617" s="7"/>
      <c r="IL617" s="7"/>
      <c r="IM617" s="7"/>
      <c r="IN617" s="7"/>
      <c r="IO617" s="7"/>
      <c r="IP617" s="7"/>
      <c r="IQ617" s="7"/>
      <c r="IR617" s="7"/>
      <c r="IS617" s="7"/>
      <c r="IT617" s="7"/>
      <c r="IU617" s="7"/>
      <c r="IV617" s="7"/>
      <c r="IW617" s="7"/>
      <c r="IX617" s="7"/>
      <c r="IY617" s="7"/>
      <c r="IZ617" s="7"/>
      <c r="JA617" s="7"/>
      <c r="JB617" s="7"/>
      <c r="JC617" s="7"/>
      <c r="JD617" s="7"/>
      <c r="JE617" s="7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5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7"/>
      <c r="EQ618" s="7"/>
      <c r="ER618" s="7"/>
      <c r="ES618" s="88"/>
      <c r="ET618" s="7"/>
      <c r="EU618" s="7"/>
      <c r="EV618" s="7"/>
      <c r="EW618" s="7"/>
      <c r="EX618" s="7"/>
      <c r="EY618" s="7"/>
      <c r="EZ618" s="7"/>
      <c r="FA618" s="7"/>
      <c r="FB618" s="7"/>
      <c r="FC618" s="7"/>
      <c r="FD618" s="7"/>
      <c r="FE618" s="7"/>
      <c r="FF618" s="7"/>
      <c r="FG618" s="7"/>
      <c r="FH618" s="2"/>
      <c r="FI618" s="2"/>
      <c r="FJ618" s="2"/>
      <c r="FK618" s="2"/>
      <c r="FL618" s="2"/>
      <c r="FM618" s="2"/>
      <c r="FN618" s="7"/>
      <c r="FO618" s="7"/>
      <c r="FP618" s="7"/>
      <c r="FQ618" s="88"/>
      <c r="FR618" s="7"/>
      <c r="FS618" s="7"/>
      <c r="FT618" s="7"/>
      <c r="FU618" s="7"/>
      <c r="FV618" s="7"/>
      <c r="FW618" s="7"/>
      <c r="FX618" s="7"/>
      <c r="FY618" s="7"/>
      <c r="FZ618" s="7"/>
      <c r="GA618" s="7"/>
      <c r="GB618" s="7"/>
      <c r="GC618" s="7"/>
      <c r="GD618" s="7"/>
      <c r="GE618" s="7"/>
      <c r="GF618" s="7"/>
      <c r="GG618" s="7"/>
      <c r="GH618" s="7"/>
      <c r="GI618" s="7"/>
      <c r="GJ618" s="7"/>
      <c r="GK618" s="7"/>
      <c r="GL618" s="7"/>
      <c r="GM618" s="7"/>
      <c r="GN618" s="7"/>
      <c r="GO618" s="7"/>
      <c r="GP618" s="7"/>
      <c r="GQ618" s="7"/>
      <c r="GR618" s="7"/>
      <c r="GS618" s="7"/>
      <c r="GT618" s="7"/>
      <c r="GU618" s="7"/>
      <c r="GV618" s="7"/>
      <c r="GW618" s="7"/>
      <c r="GX618" s="7"/>
      <c r="GY618" s="7"/>
      <c r="GZ618" s="7"/>
      <c r="HA618" s="7"/>
      <c r="HB618" s="7"/>
      <c r="HC618" s="7"/>
      <c r="HD618" s="7"/>
      <c r="HE618" s="7"/>
      <c r="HF618" s="7"/>
      <c r="HG618" s="7"/>
      <c r="HH618" s="7"/>
      <c r="HI618" s="7"/>
      <c r="HJ618" s="7"/>
      <c r="HK618" s="7"/>
      <c r="HL618" s="7"/>
      <c r="HM618" s="7"/>
      <c r="HN618" s="7"/>
      <c r="HO618" s="7"/>
      <c r="HP618" s="7"/>
      <c r="HQ618" s="7"/>
      <c r="HR618" s="7"/>
      <c r="HS618" s="7"/>
      <c r="HT618" s="7"/>
      <c r="HU618" s="7"/>
      <c r="HV618" s="7"/>
      <c r="HW618" s="7"/>
      <c r="HX618" s="7"/>
      <c r="HY618" s="7"/>
      <c r="HZ618" s="7"/>
      <c r="IA618" s="7"/>
      <c r="IB618" s="7"/>
      <c r="IC618" s="7"/>
      <c r="ID618" s="7"/>
      <c r="IE618" s="7"/>
      <c r="IF618" s="7"/>
      <c r="IG618" s="7"/>
      <c r="IH618" s="7"/>
      <c r="II618" s="7"/>
      <c r="IJ618" s="7"/>
      <c r="IK618" s="7"/>
      <c r="IL618" s="7"/>
      <c r="IM618" s="7"/>
      <c r="IN618" s="7"/>
      <c r="IO618" s="7"/>
      <c r="IP618" s="7"/>
      <c r="IQ618" s="7"/>
      <c r="IR618" s="7"/>
      <c r="IS618" s="7"/>
      <c r="IT618" s="7"/>
      <c r="IU618" s="7"/>
      <c r="IV618" s="7"/>
      <c r="IW618" s="7"/>
      <c r="IX618" s="7"/>
      <c r="IY618" s="7"/>
      <c r="IZ618" s="7"/>
      <c r="JA618" s="7"/>
      <c r="JB618" s="7"/>
      <c r="JC618" s="7"/>
      <c r="JD618" s="7"/>
      <c r="JE618" s="7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5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7"/>
      <c r="EQ619" s="7"/>
      <c r="ER619" s="7"/>
      <c r="ES619" s="88"/>
      <c r="ET619" s="7"/>
      <c r="EU619" s="7"/>
      <c r="EV619" s="7"/>
      <c r="EW619" s="7"/>
      <c r="EX619" s="7"/>
      <c r="EY619" s="7"/>
      <c r="EZ619" s="7"/>
      <c r="FA619" s="7"/>
      <c r="FB619" s="7"/>
      <c r="FC619" s="7"/>
      <c r="FD619" s="7"/>
      <c r="FE619" s="7"/>
      <c r="FF619" s="7"/>
      <c r="FG619" s="7"/>
      <c r="FH619" s="2"/>
      <c r="FI619" s="2"/>
      <c r="FJ619" s="2"/>
      <c r="FK619" s="2"/>
      <c r="FL619" s="2"/>
      <c r="FM619" s="2"/>
      <c r="FN619" s="7"/>
      <c r="FO619" s="7"/>
      <c r="FP619" s="7"/>
      <c r="FQ619" s="88"/>
      <c r="FR619" s="7"/>
      <c r="FS619" s="7"/>
      <c r="FT619" s="7"/>
      <c r="FU619" s="7"/>
      <c r="FV619" s="7"/>
      <c r="FW619" s="7"/>
      <c r="FX619" s="7"/>
      <c r="FY619" s="7"/>
      <c r="FZ619" s="7"/>
      <c r="GA619" s="7"/>
      <c r="GB619" s="7"/>
      <c r="GC619" s="7"/>
      <c r="GD619" s="7"/>
      <c r="GE619" s="7"/>
      <c r="GF619" s="7"/>
      <c r="GG619" s="7"/>
      <c r="GH619" s="7"/>
      <c r="GI619" s="7"/>
      <c r="GJ619" s="7"/>
      <c r="GK619" s="7"/>
      <c r="GL619" s="7"/>
      <c r="GM619" s="7"/>
      <c r="GN619" s="7"/>
      <c r="GO619" s="7"/>
      <c r="GP619" s="7"/>
      <c r="GQ619" s="7"/>
      <c r="GR619" s="7"/>
      <c r="GS619" s="7"/>
      <c r="GT619" s="7"/>
      <c r="GU619" s="7"/>
      <c r="GV619" s="7"/>
      <c r="GW619" s="7"/>
      <c r="GX619" s="7"/>
      <c r="GY619" s="7"/>
      <c r="GZ619" s="7"/>
      <c r="HA619" s="7"/>
      <c r="HB619" s="7"/>
      <c r="HC619" s="7"/>
      <c r="HD619" s="7"/>
      <c r="HE619" s="7"/>
      <c r="HF619" s="7"/>
      <c r="HG619" s="7"/>
      <c r="HH619" s="7"/>
      <c r="HI619" s="7"/>
      <c r="HJ619" s="7"/>
      <c r="HK619" s="7"/>
      <c r="HL619" s="7"/>
      <c r="HM619" s="7"/>
      <c r="HN619" s="7"/>
      <c r="HO619" s="7"/>
      <c r="HP619" s="7"/>
      <c r="HQ619" s="7"/>
      <c r="HR619" s="7"/>
      <c r="HS619" s="7"/>
      <c r="HT619" s="7"/>
      <c r="HU619" s="7"/>
      <c r="HV619" s="7"/>
      <c r="HW619" s="7"/>
      <c r="HX619" s="7"/>
      <c r="HY619" s="7"/>
      <c r="HZ619" s="7"/>
      <c r="IA619" s="7"/>
      <c r="IB619" s="7"/>
      <c r="IC619" s="7"/>
      <c r="ID619" s="7"/>
      <c r="IE619" s="7"/>
      <c r="IF619" s="7"/>
      <c r="IG619" s="7"/>
      <c r="IH619" s="7"/>
      <c r="II619" s="7"/>
      <c r="IJ619" s="7"/>
      <c r="IK619" s="7"/>
      <c r="IL619" s="7"/>
      <c r="IM619" s="7"/>
      <c r="IN619" s="7"/>
      <c r="IO619" s="7"/>
      <c r="IP619" s="7"/>
      <c r="IQ619" s="7"/>
      <c r="IR619" s="7"/>
      <c r="IS619" s="7"/>
      <c r="IT619" s="7"/>
      <c r="IU619" s="7"/>
      <c r="IV619" s="7"/>
      <c r="IW619" s="7"/>
      <c r="IX619" s="7"/>
      <c r="IY619" s="7"/>
      <c r="IZ619" s="7"/>
      <c r="JA619" s="7"/>
      <c r="JB619" s="7"/>
      <c r="JC619" s="7"/>
      <c r="JD619" s="7"/>
      <c r="JE619" s="7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5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7"/>
      <c r="EQ620" s="7"/>
      <c r="ER620" s="7"/>
      <c r="ES620" s="88"/>
      <c r="ET620" s="7"/>
      <c r="EU620" s="7"/>
      <c r="EV620" s="7"/>
      <c r="EW620" s="7"/>
      <c r="EX620" s="7"/>
      <c r="EY620" s="7"/>
      <c r="EZ620" s="7"/>
      <c r="FA620" s="7"/>
      <c r="FB620" s="7"/>
      <c r="FC620" s="7"/>
      <c r="FD620" s="7"/>
      <c r="FE620" s="7"/>
      <c r="FF620" s="7"/>
      <c r="FG620" s="7"/>
      <c r="FH620" s="2"/>
      <c r="FI620" s="2"/>
      <c r="FJ620" s="2"/>
      <c r="FK620" s="2"/>
      <c r="FL620" s="2"/>
      <c r="FM620" s="2"/>
      <c r="FN620" s="7"/>
      <c r="FO620" s="7"/>
      <c r="FP620" s="7"/>
      <c r="FQ620" s="88"/>
      <c r="FR620" s="7"/>
      <c r="FS620" s="7"/>
      <c r="FT620" s="7"/>
      <c r="FU620" s="7"/>
      <c r="FV620" s="7"/>
      <c r="FW620" s="7"/>
      <c r="FX620" s="7"/>
      <c r="FY620" s="7"/>
      <c r="FZ620" s="7"/>
      <c r="GA620" s="7"/>
      <c r="GB620" s="7"/>
      <c r="GC620" s="7"/>
      <c r="GD620" s="7"/>
      <c r="GE620" s="7"/>
      <c r="GF620" s="7"/>
      <c r="GG620" s="7"/>
      <c r="GH620" s="7"/>
      <c r="GI620" s="7"/>
      <c r="GJ620" s="7"/>
      <c r="GK620" s="7"/>
      <c r="GL620" s="7"/>
      <c r="GM620" s="7"/>
      <c r="GN620" s="7"/>
      <c r="GO620" s="7"/>
      <c r="GP620" s="7"/>
      <c r="GQ620" s="7"/>
      <c r="GR620" s="7"/>
      <c r="GS620" s="7"/>
      <c r="GT620" s="7"/>
      <c r="GU620" s="7"/>
      <c r="GV620" s="7"/>
      <c r="GW620" s="7"/>
      <c r="GX620" s="7"/>
      <c r="GY620" s="7"/>
      <c r="GZ620" s="7"/>
      <c r="HA620" s="7"/>
      <c r="HB620" s="7"/>
      <c r="HC620" s="7"/>
      <c r="HD620" s="7"/>
      <c r="HE620" s="7"/>
      <c r="HF620" s="7"/>
      <c r="HG620" s="7"/>
      <c r="HH620" s="7"/>
      <c r="HI620" s="7"/>
      <c r="HJ620" s="7"/>
      <c r="HK620" s="7"/>
      <c r="HL620" s="7"/>
      <c r="HM620" s="7"/>
      <c r="HN620" s="7"/>
      <c r="HO620" s="7"/>
      <c r="HP620" s="7"/>
      <c r="HQ620" s="7"/>
      <c r="HR620" s="7"/>
      <c r="HS620" s="7"/>
      <c r="HT620" s="7"/>
      <c r="HU620" s="7"/>
      <c r="HV620" s="7"/>
      <c r="HW620" s="7"/>
      <c r="HX620" s="7"/>
      <c r="HY620" s="7"/>
      <c r="HZ620" s="7"/>
      <c r="IA620" s="7"/>
      <c r="IB620" s="7"/>
      <c r="IC620" s="7"/>
      <c r="ID620" s="7"/>
      <c r="IE620" s="7"/>
      <c r="IF620" s="7"/>
      <c r="IG620" s="7"/>
      <c r="IH620" s="7"/>
      <c r="II620" s="7"/>
      <c r="IJ620" s="7"/>
      <c r="IK620" s="7"/>
      <c r="IL620" s="7"/>
      <c r="IM620" s="7"/>
      <c r="IN620" s="7"/>
      <c r="IO620" s="7"/>
      <c r="IP620" s="7"/>
      <c r="IQ620" s="7"/>
      <c r="IR620" s="7"/>
      <c r="IS620" s="7"/>
      <c r="IT620" s="7"/>
      <c r="IU620" s="7"/>
      <c r="IV620" s="7"/>
      <c r="IW620" s="7"/>
      <c r="IX620" s="7"/>
      <c r="IY620" s="7"/>
      <c r="IZ620" s="7"/>
      <c r="JA620" s="7"/>
      <c r="JB620" s="7"/>
      <c r="JC620" s="7"/>
      <c r="JD620" s="7"/>
      <c r="JE620" s="7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5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7"/>
      <c r="EQ621" s="7"/>
      <c r="ER621" s="7"/>
      <c r="ES621" s="88"/>
      <c r="ET621" s="7"/>
      <c r="EU621" s="7"/>
      <c r="EV621" s="7"/>
      <c r="EW621" s="7"/>
      <c r="EX621" s="7"/>
      <c r="EY621" s="7"/>
      <c r="EZ621" s="7"/>
      <c r="FA621" s="7"/>
      <c r="FB621" s="7"/>
      <c r="FC621" s="7"/>
      <c r="FD621" s="7"/>
      <c r="FE621" s="7"/>
      <c r="FF621" s="7"/>
      <c r="FG621" s="7"/>
      <c r="FH621" s="2"/>
      <c r="FI621" s="2"/>
      <c r="FJ621" s="2"/>
      <c r="FK621" s="2"/>
      <c r="FL621" s="2"/>
      <c r="FM621" s="2"/>
      <c r="FN621" s="7"/>
      <c r="FO621" s="7"/>
      <c r="FP621" s="7"/>
      <c r="FQ621" s="88"/>
      <c r="FR621" s="7"/>
      <c r="FS621" s="7"/>
      <c r="FT621" s="7"/>
      <c r="FU621" s="7"/>
      <c r="FV621" s="7"/>
      <c r="FW621" s="7"/>
      <c r="FX621" s="7"/>
      <c r="FY621" s="7"/>
      <c r="FZ621" s="7"/>
      <c r="GA621" s="7"/>
      <c r="GB621" s="7"/>
      <c r="GC621" s="7"/>
      <c r="GD621" s="7"/>
      <c r="GE621" s="7"/>
      <c r="GF621" s="7"/>
      <c r="GG621" s="7"/>
      <c r="GH621" s="7"/>
      <c r="GI621" s="7"/>
      <c r="GJ621" s="7"/>
      <c r="GK621" s="7"/>
      <c r="GL621" s="7"/>
      <c r="GM621" s="7"/>
      <c r="GN621" s="7"/>
      <c r="GO621" s="7"/>
      <c r="GP621" s="7"/>
      <c r="GQ621" s="7"/>
      <c r="GR621" s="7"/>
      <c r="GS621" s="7"/>
      <c r="GT621" s="7"/>
      <c r="GU621" s="7"/>
      <c r="GV621" s="7"/>
      <c r="GW621" s="7"/>
      <c r="GX621" s="7"/>
      <c r="GY621" s="7"/>
      <c r="GZ621" s="7"/>
      <c r="HA621" s="7"/>
      <c r="HB621" s="7"/>
      <c r="HC621" s="7"/>
      <c r="HD621" s="7"/>
      <c r="HE621" s="7"/>
      <c r="HF621" s="7"/>
      <c r="HG621" s="7"/>
      <c r="HH621" s="7"/>
      <c r="HI621" s="7"/>
      <c r="HJ621" s="7"/>
      <c r="HK621" s="7"/>
      <c r="HL621" s="7"/>
      <c r="HM621" s="7"/>
      <c r="HN621" s="7"/>
      <c r="HO621" s="7"/>
      <c r="HP621" s="7"/>
      <c r="HQ621" s="7"/>
      <c r="HR621" s="7"/>
      <c r="HS621" s="7"/>
      <c r="HT621" s="7"/>
      <c r="HU621" s="7"/>
      <c r="HV621" s="7"/>
      <c r="HW621" s="7"/>
      <c r="HX621" s="7"/>
      <c r="HY621" s="7"/>
      <c r="HZ621" s="7"/>
      <c r="IA621" s="7"/>
      <c r="IB621" s="7"/>
      <c r="IC621" s="7"/>
      <c r="ID621" s="7"/>
      <c r="IE621" s="7"/>
      <c r="IF621" s="7"/>
      <c r="IG621" s="7"/>
      <c r="IH621" s="7"/>
      <c r="II621" s="7"/>
      <c r="IJ621" s="7"/>
      <c r="IK621" s="7"/>
      <c r="IL621" s="7"/>
      <c r="IM621" s="7"/>
      <c r="IN621" s="7"/>
      <c r="IO621" s="7"/>
      <c r="IP621" s="7"/>
      <c r="IQ621" s="7"/>
      <c r="IR621" s="7"/>
      <c r="IS621" s="7"/>
      <c r="IT621" s="7"/>
      <c r="IU621" s="7"/>
      <c r="IV621" s="7"/>
      <c r="IW621" s="7"/>
      <c r="IX621" s="7"/>
      <c r="IY621" s="7"/>
      <c r="IZ621" s="7"/>
      <c r="JA621" s="7"/>
      <c r="JB621" s="7"/>
      <c r="JC621" s="7"/>
      <c r="JD621" s="7"/>
      <c r="JE621" s="7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5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7"/>
      <c r="EQ622" s="7"/>
      <c r="ER622" s="7"/>
      <c r="ES622" s="88"/>
      <c r="ET622" s="7"/>
      <c r="EU622" s="7"/>
      <c r="EV622" s="7"/>
      <c r="EW622" s="7"/>
      <c r="EX622" s="7"/>
      <c r="EY622" s="7"/>
      <c r="EZ622" s="7"/>
      <c r="FA622" s="7"/>
      <c r="FB622" s="7"/>
      <c r="FC622" s="7"/>
      <c r="FD622" s="7"/>
      <c r="FE622" s="7"/>
      <c r="FF622" s="7"/>
      <c r="FG622" s="7"/>
      <c r="FH622" s="2"/>
      <c r="FI622" s="2"/>
      <c r="FJ622" s="2"/>
      <c r="FK622" s="2"/>
      <c r="FL622" s="2"/>
      <c r="FM622" s="2"/>
      <c r="FN622" s="7"/>
      <c r="FO622" s="7"/>
      <c r="FP622" s="7"/>
      <c r="FQ622" s="88"/>
      <c r="FR622" s="7"/>
      <c r="FS622" s="7"/>
      <c r="FT622" s="7"/>
      <c r="FU622" s="7"/>
      <c r="FV622" s="7"/>
      <c r="FW622" s="7"/>
      <c r="FX622" s="7"/>
      <c r="FY622" s="7"/>
      <c r="FZ622" s="7"/>
      <c r="GA622" s="7"/>
      <c r="GB622" s="7"/>
      <c r="GC622" s="7"/>
      <c r="GD622" s="7"/>
      <c r="GE622" s="7"/>
      <c r="GF622" s="7"/>
      <c r="GG622" s="7"/>
      <c r="GH622" s="7"/>
      <c r="GI622" s="7"/>
      <c r="GJ622" s="7"/>
      <c r="GK622" s="7"/>
      <c r="GL622" s="7"/>
      <c r="GM622" s="7"/>
      <c r="GN622" s="7"/>
      <c r="GO622" s="7"/>
      <c r="GP622" s="7"/>
      <c r="GQ622" s="7"/>
      <c r="GR622" s="7"/>
      <c r="GS622" s="7"/>
      <c r="GT622" s="7"/>
      <c r="GU622" s="7"/>
      <c r="GV622" s="7"/>
      <c r="GW622" s="7"/>
      <c r="GX622" s="7"/>
      <c r="GY622" s="7"/>
      <c r="GZ622" s="7"/>
      <c r="HA622" s="7"/>
      <c r="HB622" s="7"/>
      <c r="HC622" s="7"/>
      <c r="HD622" s="7"/>
      <c r="HE622" s="7"/>
      <c r="HF622" s="7"/>
      <c r="HG622" s="7"/>
      <c r="HH622" s="7"/>
      <c r="HI622" s="7"/>
      <c r="HJ622" s="7"/>
      <c r="HK622" s="7"/>
      <c r="HL622" s="7"/>
      <c r="HM622" s="7"/>
      <c r="HN622" s="7"/>
      <c r="HO622" s="7"/>
      <c r="HP622" s="7"/>
      <c r="HQ622" s="7"/>
      <c r="HR622" s="7"/>
      <c r="HS622" s="7"/>
      <c r="HT622" s="7"/>
      <c r="HU622" s="7"/>
      <c r="HV622" s="7"/>
      <c r="HW622" s="7"/>
      <c r="HX622" s="7"/>
      <c r="HY622" s="7"/>
      <c r="HZ622" s="7"/>
      <c r="IA622" s="7"/>
      <c r="IB622" s="7"/>
      <c r="IC622" s="7"/>
      <c r="ID622" s="7"/>
      <c r="IE622" s="7"/>
      <c r="IF622" s="7"/>
      <c r="IG622" s="7"/>
      <c r="IH622" s="7"/>
      <c r="II622" s="7"/>
      <c r="IJ622" s="7"/>
      <c r="IK622" s="7"/>
      <c r="IL622" s="7"/>
      <c r="IM622" s="7"/>
      <c r="IN622" s="7"/>
      <c r="IO622" s="7"/>
      <c r="IP622" s="7"/>
      <c r="IQ622" s="7"/>
      <c r="IR622" s="7"/>
      <c r="IS622" s="7"/>
      <c r="IT622" s="7"/>
      <c r="IU622" s="7"/>
      <c r="IV622" s="7"/>
      <c r="IW622" s="7"/>
      <c r="IX622" s="7"/>
      <c r="IY622" s="7"/>
      <c r="IZ622" s="7"/>
      <c r="JA622" s="7"/>
      <c r="JB622" s="7"/>
      <c r="JC622" s="7"/>
      <c r="JD622" s="7"/>
      <c r="JE622" s="7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5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7"/>
      <c r="EQ623" s="7"/>
      <c r="ER623" s="7"/>
      <c r="ES623" s="88"/>
      <c r="ET623" s="7"/>
      <c r="EU623" s="7"/>
      <c r="EV623" s="7"/>
      <c r="EW623" s="7"/>
      <c r="EX623" s="7"/>
      <c r="EY623" s="7"/>
      <c r="EZ623" s="7"/>
      <c r="FA623" s="7"/>
      <c r="FB623" s="7"/>
      <c r="FC623" s="7"/>
      <c r="FD623" s="7"/>
      <c r="FE623" s="7"/>
      <c r="FF623" s="7"/>
      <c r="FG623" s="7"/>
      <c r="FH623" s="2"/>
      <c r="FI623" s="2"/>
      <c r="FJ623" s="2"/>
      <c r="FK623" s="2"/>
      <c r="FL623" s="2"/>
      <c r="FM623" s="2"/>
      <c r="FN623" s="7"/>
      <c r="FO623" s="7"/>
      <c r="FP623" s="7"/>
      <c r="FQ623" s="88"/>
      <c r="FR623" s="7"/>
      <c r="FS623" s="7"/>
      <c r="FT623" s="7"/>
      <c r="FU623" s="7"/>
      <c r="FV623" s="7"/>
      <c r="FW623" s="7"/>
      <c r="FX623" s="7"/>
      <c r="FY623" s="7"/>
      <c r="FZ623" s="7"/>
      <c r="GA623" s="7"/>
      <c r="GB623" s="7"/>
      <c r="GC623" s="7"/>
      <c r="GD623" s="7"/>
      <c r="GE623" s="7"/>
      <c r="GF623" s="7"/>
      <c r="GG623" s="7"/>
      <c r="GH623" s="7"/>
      <c r="GI623" s="7"/>
      <c r="GJ623" s="7"/>
      <c r="GK623" s="7"/>
      <c r="GL623" s="7"/>
      <c r="GM623" s="7"/>
      <c r="GN623" s="7"/>
      <c r="GO623" s="7"/>
      <c r="GP623" s="7"/>
      <c r="GQ623" s="7"/>
      <c r="GR623" s="7"/>
      <c r="GS623" s="7"/>
      <c r="GT623" s="7"/>
      <c r="GU623" s="7"/>
      <c r="GV623" s="7"/>
      <c r="GW623" s="7"/>
      <c r="GX623" s="7"/>
      <c r="GY623" s="7"/>
      <c r="GZ623" s="7"/>
      <c r="HA623" s="7"/>
      <c r="HB623" s="7"/>
      <c r="HC623" s="7"/>
      <c r="HD623" s="7"/>
      <c r="HE623" s="7"/>
      <c r="HF623" s="7"/>
      <c r="HG623" s="7"/>
      <c r="HH623" s="7"/>
      <c r="HI623" s="7"/>
      <c r="HJ623" s="7"/>
      <c r="HK623" s="7"/>
      <c r="HL623" s="7"/>
      <c r="HM623" s="7"/>
      <c r="HN623" s="7"/>
      <c r="HO623" s="7"/>
      <c r="HP623" s="7"/>
      <c r="HQ623" s="7"/>
      <c r="HR623" s="7"/>
      <c r="HS623" s="7"/>
      <c r="HT623" s="7"/>
      <c r="HU623" s="7"/>
      <c r="HV623" s="7"/>
      <c r="HW623" s="7"/>
      <c r="HX623" s="7"/>
      <c r="HY623" s="7"/>
      <c r="HZ623" s="7"/>
      <c r="IA623" s="7"/>
      <c r="IB623" s="7"/>
      <c r="IC623" s="7"/>
      <c r="ID623" s="7"/>
      <c r="IE623" s="7"/>
      <c r="IF623" s="7"/>
      <c r="IG623" s="7"/>
      <c r="IH623" s="7"/>
      <c r="II623" s="7"/>
      <c r="IJ623" s="7"/>
      <c r="IK623" s="7"/>
      <c r="IL623" s="7"/>
      <c r="IM623" s="7"/>
      <c r="IN623" s="7"/>
      <c r="IO623" s="7"/>
      <c r="IP623" s="7"/>
      <c r="IQ623" s="7"/>
      <c r="IR623" s="7"/>
      <c r="IS623" s="7"/>
      <c r="IT623" s="7"/>
      <c r="IU623" s="7"/>
      <c r="IV623" s="7"/>
      <c r="IW623" s="7"/>
      <c r="IX623" s="7"/>
      <c r="IY623" s="7"/>
      <c r="IZ623" s="7"/>
      <c r="JA623" s="7"/>
      <c r="JB623" s="7"/>
      <c r="JC623" s="7"/>
      <c r="JD623" s="7"/>
      <c r="JE623" s="7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5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7"/>
      <c r="EQ624" s="7"/>
      <c r="ER624" s="7"/>
      <c r="ES624" s="88"/>
      <c r="ET624" s="7"/>
      <c r="EU624" s="7"/>
      <c r="EV624" s="7"/>
      <c r="EW624" s="7"/>
      <c r="EX624" s="7"/>
      <c r="EY624" s="7"/>
      <c r="EZ624" s="7"/>
      <c r="FA624" s="7"/>
      <c r="FB624" s="7"/>
      <c r="FC624" s="7"/>
      <c r="FD624" s="7"/>
      <c r="FE624" s="7"/>
      <c r="FF624" s="7"/>
      <c r="FG624" s="7"/>
      <c r="FH624" s="2"/>
      <c r="FI624" s="2"/>
      <c r="FJ624" s="2"/>
      <c r="FK624" s="2"/>
      <c r="FL624" s="2"/>
      <c r="FM624" s="2"/>
      <c r="FN624" s="7"/>
      <c r="FO624" s="7"/>
      <c r="FP624" s="7"/>
      <c r="FQ624" s="88"/>
      <c r="FR624" s="7"/>
      <c r="FS624" s="7"/>
      <c r="FT624" s="7"/>
      <c r="FU624" s="7"/>
      <c r="FV624" s="7"/>
      <c r="FW624" s="7"/>
      <c r="FX624" s="7"/>
      <c r="FY624" s="7"/>
      <c r="FZ624" s="7"/>
      <c r="GA624" s="7"/>
      <c r="GB624" s="7"/>
      <c r="GC624" s="7"/>
      <c r="GD624" s="7"/>
      <c r="GE624" s="7"/>
      <c r="GF624" s="7"/>
      <c r="GG624" s="7"/>
      <c r="GH624" s="7"/>
      <c r="GI624" s="7"/>
      <c r="GJ624" s="7"/>
      <c r="GK624" s="7"/>
      <c r="GL624" s="7"/>
      <c r="GM624" s="7"/>
      <c r="GN624" s="7"/>
      <c r="GO624" s="7"/>
      <c r="GP624" s="7"/>
      <c r="GQ624" s="7"/>
      <c r="GR624" s="7"/>
      <c r="GS624" s="7"/>
      <c r="GT624" s="7"/>
      <c r="GU624" s="7"/>
      <c r="GV624" s="7"/>
      <c r="GW624" s="7"/>
      <c r="GX624" s="7"/>
      <c r="GY624" s="7"/>
      <c r="GZ624" s="7"/>
      <c r="HA624" s="7"/>
      <c r="HB624" s="7"/>
      <c r="HC624" s="7"/>
      <c r="HD624" s="7"/>
      <c r="HE624" s="7"/>
      <c r="HF624" s="7"/>
      <c r="HG624" s="7"/>
      <c r="HH624" s="7"/>
      <c r="HI624" s="7"/>
      <c r="HJ624" s="7"/>
      <c r="HK624" s="7"/>
      <c r="HL624" s="7"/>
      <c r="HM624" s="7"/>
      <c r="HN624" s="7"/>
      <c r="HO624" s="7"/>
      <c r="HP624" s="7"/>
      <c r="HQ624" s="7"/>
      <c r="HR624" s="7"/>
      <c r="HS624" s="7"/>
      <c r="HT624" s="7"/>
      <c r="HU624" s="7"/>
      <c r="HV624" s="7"/>
      <c r="HW624" s="7"/>
      <c r="HX624" s="7"/>
      <c r="HY624" s="7"/>
      <c r="HZ624" s="7"/>
      <c r="IA624" s="7"/>
      <c r="IB624" s="7"/>
      <c r="IC624" s="7"/>
      <c r="ID624" s="7"/>
      <c r="IE624" s="7"/>
      <c r="IF624" s="7"/>
      <c r="IG624" s="7"/>
      <c r="IH624" s="7"/>
      <c r="II624" s="7"/>
      <c r="IJ624" s="7"/>
      <c r="IK624" s="7"/>
      <c r="IL624" s="7"/>
      <c r="IM624" s="7"/>
      <c r="IN624" s="7"/>
      <c r="IO624" s="7"/>
      <c r="IP624" s="7"/>
      <c r="IQ624" s="7"/>
      <c r="IR624" s="7"/>
      <c r="IS624" s="7"/>
      <c r="IT624" s="7"/>
      <c r="IU624" s="7"/>
      <c r="IV624" s="7"/>
      <c r="IW624" s="7"/>
      <c r="IX624" s="7"/>
      <c r="IY624" s="7"/>
      <c r="IZ624" s="7"/>
      <c r="JA624" s="7"/>
      <c r="JB624" s="7"/>
      <c r="JC624" s="7"/>
      <c r="JD624" s="7"/>
      <c r="JE624" s="7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5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7"/>
      <c r="EQ625" s="7"/>
      <c r="ER625" s="7"/>
      <c r="ES625" s="88"/>
      <c r="ET625" s="7"/>
      <c r="EU625" s="7"/>
      <c r="EV625" s="7"/>
      <c r="EW625" s="7"/>
      <c r="EX625" s="7"/>
      <c r="EY625" s="7"/>
      <c r="EZ625" s="7"/>
      <c r="FA625" s="7"/>
      <c r="FB625" s="7"/>
      <c r="FC625" s="7"/>
      <c r="FD625" s="7"/>
      <c r="FE625" s="7"/>
      <c r="FF625" s="7"/>
      <c r="FG625" s="7"/>
      <c r="FH625" s="2"/>
      <c r="FI625" s="2"/>
      <c r="FJ625" s="2"/>
      <c r="FK625" s="2"/>
      <c r="FL625" s="2"/>
      <c r="FM625" s="2"/>
      <c r="FN625" s="7"/>
      <c r="FO625" s="7"/>
      <c r="FP625" s="7"/>
      <c r="FQ625" s="88"/>
      <c r="FR625" s="7"/>
      <c r="FS625" s="7"/>
      <c r="FT625" s="7"/>
      <c r="FU625" s="7"/>
      <c r="FV625" s="7"/>
      <c r="FW625" s="7"/>
      <c r="FX625" s="7"/>
      <c r="FY625" s="7"/>
      <c r="FZ625" s="7"/>
      <c r="GA625" s="7"/>
      <c r="GB625" s="7"/>
      <c r="GC625" s="7"/>
      <c r="GD625" s="7"/>
      <c r="GE625" s="7"/>
      <c r="GF625" s="7"/>
      <c r="GG625" s="7"/>
      <c r="GH625" s="7"/>
      <c r="GI625" s="7"/>
      <c r="GJ625" s="7"/>
      <c r="GK625" s="7"/>
      <c r="GL625" s="7"/>
      <c r="GM625" s="7"/>
      <c r="GN625" s="7"/>
      <c r="GO625" s="7"/>
      <c r="GP625" s="7"/>
      <c r="GQ625" s="7"/>
      <c r="GR625" s="7"/>
      <c r="GS625" s="7"/>
      <c r="GT625" s="7"/>
      <c r="GU625" s="7"/>
      <c r="GV625" s="7"/>
      <c r="GW625" s="7"/>
      <c r="GX625" s="7"/>
      <c r="GY625" s="7"/>
      <c r="GZ625" s="7"/>
      <c r="HA625" s="7"/>
      <c r="HB625" s="7"/>
      <c r="HC625" s="7"/>
      <c r="HD625" s="7"/>
      <c r="HE625" s="7"/>
      <c r="HF625" s="7"/>
      <c r="HG625" s="7"/>
      <c r="HH625" s="7"/>
      <c r="HI625" s="7"/>
      <c r="HJ625" s="7"/>
      <c r="HK625" s="7"/>
      <c r="HL625" s="7"/>
      <c r="HM625" s="7"/>
      <c r="HN625" s="7"/>
      <c r="HO625" s="7"/>
      <c r="HP625" s="7"/>
      <c r="HQ625" s="7"/>
      <c r="HR625" s="7"/>
      <c r="HS625" s="7"/>
      <c r="HT625" s="7"/>
      <c r="HU625" s="7"/>
      <c r="HV625" s="7"/>
      <c r="HW625" s="7"/>
      <c r="HX625" s="7"/>
      <c r="HY625" s="7"/>
      <c r="HZ625" s="7"/>
      <c r="IA625" s="7"/>
      <c r="IB625" s="7"/>
      <c r="IC625" s="7"/>
      <c r="ID625" s="7"/>
      <c r="IE625" s="7"/>
      <c r="IF625" s="7"/>
      <c r="IG625" s="7"/>
      <c r="IH625" s="7"/>
      <c r="II625" s="7"/>
      <c r="IJ625" s="7"/>
      <c r="IK625" s="7"/>
      <c r="IL625" s="7"/>
      <c r="IM625" s="7"/>
      <c r="IN625" s="7"/>
      <c r="IO625" s="7"/>
      <c r="IP625" s="7"/>
      <c r="IQ625" s="7"/>
      <c r="IR625" s="7"/>
      <c r="IS625" s="7"/>
      <c r="IT625" s="7"/>
      <c r="IU625" s="7"/>
      <c r="IV625" s="7"/>
      <c r="IW625" s="7"/>
      <c r="IX625" s="7"/>
      <c r="IY625" s="7"/>
      <c r="IZ625" s="7"/>
      <c r="JA625" s="7"/>
      <c r="JB625" s="7"/>
      <c r="JC625" s="7"/>
      <c r="JD625" s="7"/>
      <c r="JE625" s="7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5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7"/>
      <c r="EQ626" s="7"/>
      <c r="ER626" s="7"/>
      <c r="ES626" s="88"/>
      <c r="ET626" s="7"/>
      <c r="EU626" s="7"/>
      <c r="EV626" s="7"/>
      <c r="EW626" s="7"/>
      <c r="EX626" s="7"/>
      <c r="EY626" s="7"/>
      <c r="EZ626" s="7"/>
      <c r="FA626" s="7"/>
      <c r="FB626" s="7"/>
      <c r="FC626" s="7"/>
      <c r="FD626" s="7"/>
      <c r="FE626" s="7"/>
      <c r="FF626" s="7"/>
      <c r="FG626" s="7"/>
      <c r="FH626" s="2"/>
      <c r="FI626" s="2"/>
      <c r="FJ626" s="2"/>
      <c r="FK626" s="2"/>
      <c r="FL626" s="2"/>
      <c r="FM626" s="2"/>
      <c r="FN626" s="7"/>
      <c r="FO626" s="7"/>
      <c r="FP626" s="7"/>
      <c r="FQ626" s="88"/>
      <c r="FR626" s="7"/>
      <c r="FS626" s="7"/>
      <c r="FT626" s="7"/>
      <c r="FU626" s="7"/>
      <c r="FV626" s="7"/>
      <c r="FW626" s="7"/>
      <c r="FX626" s="7"/>
      <c r="FY626" s="7"/>
      <c r="FZ626" s="7"/>
      <c r="GA626" s="7"/>
      <c r="GB626" s="7"/>
      <c r="GC626" s="7"/>
      <c r="GD626" s="7"/>
      <c r="GE626" s="7"/>
      <c r="GF626" s="7"/>
      <c r="GG626" s="7"/>
      <c r="GH626" s="7"/>
      <c r="GI626" s="7"/>
      <c r="GJ626" s="7"/>
      <c r="GK626" s="7"/>
      <c r="GL626" s="7"/>
      <c r="GM626" s="7"/>
      <c r="GN626" s="7"/>
      <c r="GO626" s="7"/>
      <c r="GP626" s="7"/>
      <c r="GQ626" s="7"/>
      <c r="GR626" s="7"/>
      <c r="GS626" s="7"/>
      <c r="GT626" s="7"/>
      <c r="GU626" s="7"/>
      <c r="GV626" s="7"/>
      <c r="GW626" s="7"/>
      <c r="GX626" s="7"/>
      <c r="GY626" s="7"/>
      <c r="GZ626" s="7"/>
      <c r="HA626" s="7"/>
      <c r="HB626" s="7"/>
      <c r="HC626" s="7"/>
      <c r="HD626" s="7"/>
      <c r="HE626" s="7"/>
      <c r="HF626" s="7"/>
      <c r="HG626" s="7"/>
      <c r="HH626" s="7"/>
      <c r="HI626" s="7"/>
      <c r="HJ626" s="7"/>
      <c r="HK626" s="7"/>
      <c r="HL626" s="7"/>
      <c r="HM626" s="7"/>
      <c r="HN626" s="7"/>
      <c r="HO626" s="7"/>
      <c r="HP626" s="7"/>
      <c r="HQ626" s="7"/>
      <c r="HR626" s="7"/>
      <c r="HS626" s="7"/>
      <c r="HT626" s="7"/>
      <c r="HU626" s="7"/>
      <c r="HV626" s="7"/>
      <c r="HW626" s="7"/>
      <c r="HX626" s="7"/>
      <c r="HY626" s="7"/>
      <c r="HZ626" s="7"/>
      <c r="IA626" s="7"/>
      <c r="IB626" s="7"/>
      <c r="IC626" s="7"/>
      <c r="ID626" s="7"/>
      <c r="IE626" s="7"/>
      <c r="IF626" s="7"/>
      <c r="IG626" s="7"/>
      <c r="IH626" s="7"/>
      <c r="II626" s="7"/>
      <c r="IJ626" s="7"/>
      <c r="IK626" s="7"/>
      <c r="IL626" s="7"/>
      <c r="IM626" s="7"/>
      <c r="IN626" s="7"/>
      <c r="IO626" s="7"/>
      <c r="IP626" s="7"/>
      <c r="IQ626" s="7"/>
      <c r="IR626" s="7"/>
      <c r="IS626" s="7"/>
      <c r="IT626" s="7"/>
      <c r="IU626" s="7"/>
      <c r="IV626" s="7"/>
      <c r="IW626" s="7"/>
      <c r="IX626" s="7"/>
      <c r="IY626" s="7"/>
      <c r="IZ626" s="7"/>
      <c r="JA626" s="7"/>
      <c r="JB626" s="7"/>
      <c r="JC626" s="7"/>
      <c r="JD626" s="7"/>
      <c r="JE626" s="7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5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7"/>
      <c r="EQ627" s="7"/>
      <c r="ER627" s="7"/>
      <c r="ES627" s="88"/>
      <c r="ET627" s="7"/>
      <c r="EU627" s="7"/>
      <c r="EV627" s="7"/>
      <c r="EW627" s="7"/>
      <c r="EX627" s="7"/>
      <c r="EY627" s="7"/>
      <c r="EZ627" s="7"/>
      <c r="FA627" s="7"/>
      <c r="FB627" s="7"/>
      <c r="FC627" s="7"/>
      <c r="FD627" s="7"/>
      <c r="FE627" s="7"/>
      <c r="FF627" s="7"/>
      <c r="FG627" s="7"/>
      <c r="FH627" s="2"/>
      <c r="FI627" s="2"/>
      <c r="FJ627" s="2"/>
      <c r="FK627" s="2"/>
      <c r="FL627" s="2"/>
      <c r="FM627" s="2"/>
      <c r="FN627" s="7"/>
      <c r="FO627" s="7"/>
      <c r="FP627" s="7"/>
      <c r="FQ627" s="88"/>
      <c r="FR627" s="7"/>
      <c r="FS627" s="7"/>
      <c r="FT627" s="7"/>
      <c r="FU627" s="7"/>
      <c r="FV627" s="7"/>
      <c r="FW627" s="7"/>
      <c r="FX627" s="7"/>
      <c r="FY627" s="7"/>
      <c r="FZ627" s="7"/>
      <c r="GA627" s="7"/>
      <c r="GB627" s="7"/>
      <c r="GC627" s="7"/>
      <c r="GD627" s="7"/>
      <c r="GE627" s="7"/>
      <c r="GF627" s="7"/>
      <c r="GG627" s="7"/>
      <c r="GH627" s="7"/>
      <c r="GI627" s="7"/>
      <c r="GJ627" s="7"/>
      <c r="GK627" s="7"/>
      <c r="GL627" s="7"/>
      <c r="GM627" s="7"/>
      <c r="GN627" s="7"/>
      <c r="GO627" s="7"/>
      <c r="GP627" s="7"/>
      <c r="GQ627" s="7"/>
      <c r="GR627" s="7"/>
      <c r="GS627" s="7"/>
      <c r="GT627" s="7"/>
      <c r="GU627" s="7"/>
      <c r="GV627" s="7"/>
      <c r="GW627" s="7"/>
      <c r="GX627" s="7"/>
      <c r="GY627" s="7"/>
      <c r="GZ627" s="7"/>
      <c r="HA627" s="7"/>
      <c r="HB627" s="7"/>
      <c r="HC627" s="7"/>
      <c r="HD627" s="7"/>
      <c r="HE627" s="7"/>
      <c r="HF627" s="7"/>
      <c r="HG627" s="7"/>
      <c r="HH627" s="7"/>
      <c r="HI627" s="7"/>
      <c r="HJ627" s="7"/>
      <c r="HK627" s="7"/>
      <c r="HL627" s="7"/>
      <c r="HM627" s="7"/>
      <c r="HN627" s="7"/>
      <c r="HO627" s="7"/>
      <c r="HP627" s="7"/>
      <c r="HQ627" s="7"/>
      <c r="HR627" s="7"/>
      <c r="HS627" s="7"/>
      <c r="HT627" s="7"/>
      <c r="HU627" s="7"/>
      <c r="HV627" s="7"/>
      <c r="HW627" s="7"/>
      <c r="HX627" s="7"/>
      <c r="HY627" s="7"/>
      <c r="HZ627" s="7"/>
      <c r="IA627" s="7"/>
      <c r="IB627" s="7"/>
      <c r="IC627" s="7"/>
      <c r="ID627" s="7"/>
      <c r="IE627" s="7"/>
      <c r="IF627" s="7"/>
      <c r="IG627" s="7"/>
      <c r="IH627" s="7"/>
      <c r="II627" s="7"/>
      <c r="IJ627" s="7"/>
      <c r="IK627" s="7"/>
      <c r="IL627" s="7"/>
      <c r="IM627" s="7"/>
      <c r="IN627" s="7"/>
      <c r="IO627" s="7"/>
      <c r="IP627" s="7"/>
      <c r="IQ627" s="7"/>
      <c r="IR627" s="7"/>
      <c r="IS627" s="7"/>
      <c r="IT627" s="7"/>
      <c r="IU627" s="7"/>
      <c r="IV627" s="7"/>
      <c r="IW627" s="7"/>
      <c r="IX627" s="7"/>
      <c r="IY627" s="7"/>
      <c r="IZ627" s="7"/>
      <c r="JA627" s="7"/>
      <c r="JB627" s="7"/>
      <c r="JC627" s="7"/>
      <c r="JD627" s="7"/>
      <c r="JE627" s="7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5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7"/>
      <c r="EQ628" s="7"/>
      <c r="ER628" s="7"/>
      <c r="ES628" s="88"/>
      <c r="ET628" s="7"/>
      <c r="EU628" s="7"/>
      <c r="EV628" s="7"/>
      <c r="EW628" s="7"/>
      <c r="EX628" s="7"/>
      <c r="EY628" s="7"/>
      <c r="EZ628" s="7"/>
      <c r="FA628" s="7"/>
      <c r="FB628" s="7"/>
      <c r="FC628" s="7"/>
      <c r="FD628" s="7"/>
      <c r="FE628" s="7"/>
      <c r="FF628" s="7"/>
      <c r="FG628" s="7"/>
      <c r="FH628" s="2"/>
      <c r="FI628" s="2"/>
      <c r="FJ628" s="2"/>
      <c r="FK628" s="2"/>
      <c r="FL628" s="2"/>
      <c r="FM628" s="2"/>
      <c r="FN628" s="7"/>
      <c r="FO628" s="7"/>
      <c r="FP628" s="7"/>
      <c r="FQ628" s="88"/>
      <c r="FR628" s="7"/>
      <c r="FS628" s="7"/>
      <c r="FT628" s="7"/>
      <c r="FU628" s="7"/>
      <c r="FV628" s="7"/>
      <c r="FW628" s="7"/>
      <c r="FX628" s="7"/>
      <c r="FY628" s="7"/>
      <c r="FZ628" s="7"/>
      <c r="GA628" s="7"/>
      <c r="GB628" s="7"/>
      <c r="GC628" s="7"/>
      <c r="GD628" s="7"/>
      <c r="GE628" s="7"/>
      <c r="GF628" s="7"/>
      <c r="GG628" s="7"/>
      <c r="GH628" s="7"/>
      <c r="GI628" s="7"/>
      <c r="GJ628" s="7"/>
      <c r="GK628" s="7"/>
      <c r="GL628" s="7"/>
      <c r="GM628" s="7"/>
      <c r="GN628" s="7"/>
      <c r="GO628" s="7"/>
      <c r="GP628" s="7"/>
      <c r="GQ628" s="7"/>
      <c r="GR628" s="7"/>
      <c r="GS628" s="7"/>
      <c r="GT628" s="7"/>
      <c r="GU628" s="7"/>
      <c r="GV628" s="7"/>
      <c r="GW628" s="7"/>
      <c r="GX628" s="7"/>
      <c r="GY628" s="7"/>
      <c r="GZ628" s="7"/>
      <c r="HA628" s="7"/>
      <c r="HB628" s="7"/>
      <c r="HC628" s="7"/>
      <c r="HD628" s="7"/>
      <c r="HE628" s="7"/>
      <c r="HF628" s="7"/>
      <c r="HG628" s="7"/>
      <c r="HH628" s="7"/>
      <c r="HI628" s="7"/>
      <c r="HJ628" s="7"/>
      <c r="HK628" s="7"/>
      <c r="HL628" s="7"/>
      <c r="HM628" s="7"/>
      <c r="HN628" s="7"/>
      <c r="HO628" s="7"/>
      <c r="HP628" s="7"/>
      <c r="HQ628" s="7"/>
      <c r="HR628" s="7"/>
      <c r="HS628" s="7"/>
      <c r="HT628" s="7"/>
      <c r="HU628" s="7"/>
      <c r="HV628" s="7"/>
      <c r="HW628" s="7"/>
      <c r="HX628" s="7"/>
      <c r="HY628" s="7"/>
      <c r="HZ628" s="7"/>
      <c r="IA628" s="7"/>
      <c r="IB628" s="7"/>
      <c r="IC628" s="7"/>
      <c r="ID628" s="7"/>
      <c r="IE628" s="7"/>
      <c r="IF628" s="7"/>
      <c r="IG628" s="7"/>
      <c r="IH628" s="7"/>
      <c r="II628" s="7"/>
      <c r="IJ628" s="7"/>
      <c r="IK628" s="7"/>
      <c r="IL628" s="7"/>
      <c r="IM628" s="7"/>
      <c r="IN628" s="7"/>
      <c r="IO628" s="7"/>
      <c r="IP628" s="7"/>
      <c r="IQ628" s="7"/>
      <c r="IR628" s="7"/>
      <c r="IS628" s="7"/>
      <c r="IT628" s="7"/>
      <c r="IU628" s="7"/>
      <c r="IV628" s="7"/>
      <c r="IW628" s="7"/>
      <c r="IX628" s="7"/>
      <c r="IY628" s="7"/>
      <c r="IZ628" s="7"/>
      <c r="JA628" s="7"/>
      <c r="JB628" s="7"/>
      <c r="JC628" s="7"/>
      <c r="JD628" s="7"/>
      <c r="JE628" s="7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5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7"/>
      <c r="EQ629" s="7"/>
      <c r="ER629" s="7"/>
      <c r="ES629" s="88"/>
      <c r="ET629" s="7"/>
      <c r="EU629" s="7"/>
      <c r="EV629" s="7"/>
      <c r="EW629" s="7"/>
      <c r="EX629" s="7"/>
      <c r="EY629" s="7"/>
      <c r="EZ629" s="7"/>
      <c r="FA629" s="7"/>
      <c r="FB629" s="7"/>
      <c r="FC629" s="7"/>
      <c r="FD629" s="7"/>
      <c r="FE629" s="7"/>
      <c r="FF629" s="7"/>
      <c r="FG629" s="7"/>
      <c r="FH629" s="2"/>
      <c r="FI629" s="2"/>
      <c r="FJ629" s="2"/>
      <c r="FK629" s="2"/>
      <c r="FL629" s="2"/>
      <c r="FM629" s="2"/>
      <c r="FN629" s="7"/>
      <c r="FO629" s="7"/>
      <c r="FP629" s="7"/>
      <c r="FQ629" s="88"/>
      <c r="FR629" s="7"/>
      <c r="FS629" s="7"/>
      <c r="FT629" s="7"/>
      <c r="FU629" s="7"/>
      <c r="FV629" s="7"/>
      <c r="FW629" s="7"/>
      <c r="FX629" s="7"/>
      <c r="FY629" s="7"/>
      <c r="FZ629" s="7"/>
      <c r="GA629" s="7"/>
      <c r="GB629" s="7"/>
      <c r="GC629" s="7"/>
      <c r="GD629" s="7"/>
      <c r="GE629" s="7"/>
      <c r="GF629" s="7"/>
      <c r="GG629" s="7"/>
      <c r="GH629" s="7"/>
      <c r="GI629" s="7"/>
      <c r="GJ629" s="7"/>
      <c r="GK629" s="7"/>
      <c r="GL629" s="7"/>
      <c r="GM629" s="7"/>
      <c r="GN629" s="7"/>
      <c r="GO629" s="7"/>
      <c r="GP629" s="7"/>
      <c r="GQ629" s="7"/>
      <c r="GR629" s="7"/>
      <c r="GS629" s="7"/>
      <c r="GT629" s="7"/>
      <c r="GU629" s="7"/>
      <c r="GV629" s="7"/>
      <c r="GW629" s="7"/>
      <c r="GX629" s="7"/>
      <c r="GY629" s="7"/>
      <c r="GZ629" s="7"/>
      <c r="HA629" s="7"/>
      <c r="HB629" s="7"/>
      <c r="HC629" s="7"/>
      <c r="HD629" s="7"/>
      <c r="HE629" s="7"/>
      <c r="HF629" s="7"/>
      <c r="HG629" s="7"/>
      <c r="HH629" s="7"/>
      <c r="HI629" s="7"/>
      <c r="HJ629" s="7"/>
      <c r="HK629" s="7"/>
      <c r="HL629" s="7"/>
      <c r="HM629" s="7"/>
      <c r="HN629" s="7"/>
      <c r="HO629" s="7"/>
      <c r="HP629" s="7"/>
      <c r="HQ629" s="7"/>
      <c r="HR629" s="7"/>
      <c r="HS629" s="7"/>
      <c r="HT629" s="7"/>
      <c r="HU629" s="7"/>
      <c r="HV629" s="7"/>
      <c r="HW629" s="7"/>
      <c r="HX629" s="7"/>
      <c r="HY629" s="7"/>
      <c r="HZ629" s="7"/>
      <c r="IA629" s="7"/>
      <c r="IB629" s="7"/>
      <c r="IC629" s="7"/>
      <c r="ID629" s="7"/>
      <c r="IE629" s="7"/>
      <c r="IF629" s="7"/>
      <c r="IG629" s="7"/>
      <c r="IH629" s="7"/>
      <c r="II629" s="7"/>
      <c r="IJ629" s="7"/>
      <c r="IK629" s="7"/>
      <c r="IL629" s="7"/>
      <c r="IM629" s="7"/>
      <c r="IN629" s="7"/>
      <c r="IO629" s="7"/>
      <c r="IP629" s="7"/>
      <c r="IQ629" s="7"/>
      <c r="IR629" s="7"/>
      <c r="IS629" s="7"/>
      <c r="IT629" s="7"/>
      <c r="IU629" s="7"/>
      <c r="IV629" s="7"/>
      <c r="IW629" s="7"/>
      <c r="IX629" s="7"/>
      <c r="IY629" s="7"/>
      <c r="IZ629" s="7"/>
      <c r="JA629" s="7"/>
      <c r="JB629" s="7"/>
      <c r="JC629" s="7"/>
      <c r="JD629" s="7"/>
      <c r="JE629" s="7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5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7"/>
      <c r="EQ630" s="7"/>
      <c r="ER630" s="7"/>
      <c r="ES630" s="88"/>
      <c r="ET630" s="7"/>
      <c r="EU630" s="7"/>
      <c r="EV630" s="7"/>
      <c r="EW630" s="7"/>
      <c r="EX630" s="7"/>
      <c r="EY630" s="7"/>
      <c r="EZ630" s="7"/>
      <c r="FA630" s="7"/>
      <c r="FB630" s="7"/>
      <c r="FC630" s="7"/>
      <c r="FD630" s="7"/>
      <c r="FE630" s="7"/>
      <c r="FF630" s="7"/>
      <c r="FG630" s="7"/>
      <c r="FH630" s="2"/>
      <c r="FI630" s="2"/>
      <c r="FJ630" s="2"/>
      <c r="FK630" s="2"/>
      <c r="FL630" s="2"/>
      <c r="FM630" s="2"/>
      <c r="FN630" s="7"/>
      <c r="FO630" s="7"/>
      <c r="FP630" s="7"/>
      <c r="FQ630" s="88"/>
      <c r="FR630" s="7"/>
      <c r="FS630" s="7"/>
      <c r="FT630" s="7"/>
      <c r="FU630" s="7"/>
      <c r="FV630" s="7"/>
      <c r="FW630" s="7"/>
      <c r="FX630" s="7"/>
      <c r="FY630" s="7"/>
      <c r="FZ630" s="7"/>
      <c r="GA630" s="7"/>
      <c r="GB630" s="7"/>
      <c r="GC630" s="7"/>
      <c r="GD630" s="7"/>
      <c r="GE630" s="7"/>
      <c r="GF630" s="7"/>
      <c r="GG630" s="7"/>
      <c r="GH630" s="7"/>
      <c r="GI630" s="7"/>
      <c r="GJ630" s="7"/>
      <c r="GK630" s="7"/>
      <c r="GL630" s="7"/>
      <c r="GM630" s="7"/>
      <c r="GN630" s="7"/>
      <c r="GO630" s="7"/>
      <c r="GP630" s="7"/>
      <c r="GQ630" s="7"/>
      <c r="GR630" s="7"/>
      <c r="GS630" s="7"/>
      <c r="GT630" s="7"/>
      <c r="GU630" s="7"/>
      <c r="GV630" s="7"/>
      <c r="GW630" s="7"/>
      <c r="GX630" s="7"/>
      <c r="GY630" s="7"/>
      <c r="GZ630" s="7"/>
      <c r="HA630" s="7"/>
      <c r="HB630" s="7"/>
      <c r="HC630" s="7"/>
      <c r="HD630" s="7"/>
      <c r="HE630" s="7"/>
      <c r="HF630" s="7"/>
      <c r="HG630" s="7"/>
      <c r="HH630" s="7"/>
      <c r="HI630" s="7"/>
      <c r="HJ630" s="7"/>
      <c r="HK630" s="7"/>
      <c r="HL630" s="7"/>
      <c r="HM630" s="7"/>
      <c r="HN630" s="7"/>
      <c r="HO630" s="7"/>
      <c r="HP630" s="7"/>
      <c r="HQ630" s="7"/>
      <c r="HR630" s="7"/>
      <c r="HS630" s="7"/>
      <c r="HT630" s="7"/>
      <c r="HU630" s="7"/>
      <c r="HV630" s="7"/>
      <c r="HW630" s="7"/>
      <c r="HX630" s="7"/>
      <c r="HY630" s="7"/>
      <c r="HZ630" s="7"/>
      <c r="IA630" s="7"/>
      <c r="IB630" s="7"/>
      <c r="IC630" s="7"/>
      <c r="ID630" s="7"/>
      <c r="IE630" s="7"/>
      <c r="IF630" s="7"/>
      <c r="IG630" s="7"/>
      <c r="IH630" s="7"/>
      <c r="II630" s="7"/>
      <c r="IJ630" s="7"/>
      <c r="IK630" s="7"/>
      <c r="IL630" s="7"/>
      <c r="IM630" s="7"/>
      <c r="IN630" s="7"/>
      <c r="IO630" s="7"/>
      <c r="IP630" s="7"/>
      <c r="IQ630" s="7"/>
      <c r="IR630" s="7"/>
      <c r="IS630" s="7"/>
      <c r="IT630" s="7"/>
      <c r="IU630" s="7"/>
      <c r="IV630" s="7"/>
      <c r="IW630" s="7"/>
      <c r="IX630" s="7"/>
      <c r="IY630" s="7"/>
      <c r="IZ630" s="7"/>
      <c r="JA630" s="7"/>
      <c r="JB630" s="7"/>
      <c r="JC630" s="7"/>
      <c r="JD630" s="7"/>
      <c r="JE630" s="7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5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7"/>
      <c r="EQ631" s="7"/>
      <c r="ER631" s="7"/>
      <c r="ES631" s="88"/>
      <c r="ET631" s="7"/>
      <c r="EU631" s="7"/>
      <c r="EV631" s="7"/>
      <c r="EW631" s="7"/>
      <c r="EX631" s="7"/>
      <c r="EY631" s="7"/>
      <c r="EZ631" s="7"/>
      <c r="FA631" s="7"/>
      <c r="FB631" s="7"/>
      <c r="FC631" s="7"/>
      <c r="FD631" s="7"/>
      <c r="FE631" s="7"/>
      <c r="FF631" s="7"/>
      <c r="FG631" s="7"/>
      <c r="FH631" s="2"/>
      <c r="FI631" s="2"/>
      <c r="FJ631" s="2"/>
      <c r="FK631" s="2"/>
      <c r="FL631" s="2"/>
      <c r="FM631" s="2"/>
      <c r="FN631" s="7"/>
      <c r="FO631" s="7"/>
      <c r="FP631" s="7"/>
      <c r="FQ631" s="88"/>
      <c r="FR631" s="7"/>
      <c r="FS631" s="7"/>
      <c r="FT631" s="7"/>
      <c r="FU631" s="7"/>
      <c r="FV631" s="7"/>
      <c r="FW631" s="7"/>
      <c r="FX631" s="7"/>
      <c r="FY631" s="7"/>
      <c r="FZ631" s="7"/>
      <c r="GA631" s="7"/>
      <c r="GB631" s="7"/>
      <c r="GC631" s="7"/>
      <c r="GD631" s="7"/>
      <c r="GE631" s="7"/>
      <c r="GF631" s="7"/>
      <c r="GG631" s="7"/>
      <c r="GH631" s="7"/>
      <c r="GI631" s="7"/>
      <c r="GJ631" s="7"/>
      <c r="GK631" s="7"/>
      <c r="GL631" s="7"/>
      <c r="GM631" s="7"/>
      <c r="GN631" s="7"/>
      <c r="GO631" s="7"/>
      <c r="GP631" s="7"/>
      <c r="GQ631" s="7"/>
      <c r="GR631" s="7"/>
      <c r="GS631" s="7"/>
      <c r="GT631" s="7"/>
      <c r="GU631" s="7"/>
      <c r="GV631" s="7"/>
      <c r="GW631" s="7"/>
      <c r="GX631" s="7"/>
      <c r="GY631" s="7"/>
      <c r="GZ631" s="7"/>
      <c r="HA631" s="7"/>
      <c r="HB631" s="7"/>
      <c r="HC631" s="7"/>
      <c r="HD631" s="7"/>
      <c r="HE631" s="7"/>
      <c r="HF631" s="7"/>
      <c r="HG631" s="7"/>
      <c r="HH631" s="7"/>
      <c r="HI631" s="7"/>
      <c r="HJ631" s="7"/>
      <c r="HK631" s="7"/>
      <c r="HL631" s="7"/>
      <c r="HM631" s="7"/>
      <c r="HN631" s="7"/>
      <c r="HO631" s="7"/>
      <c r="HP631" s="7"/>
      <c r="HQ631" s="7"/>
      <c r="HR631" s="7"/>
      <c r="HS631" s="7"/>
      <c r="HT631" s="7"/>
      <c r="HU631" s="7"/>
      <c r="HV631" s="7"/>
      <c r="HW631" s="7"/>
      <c r="HX631" s="7"/>
      <c r="HY631" s="7"/>
      <c r="HZ631" s="7"/>
      <c r="IA631" s="7"/>
      <c r="IB631" s="7"/>
      <c r="IC631" s="7"/>
      <c r="ID631" s="7"/>
      <c r="IE631" s="7"/>
      <c r="IF631" s="7"/>
      <c r="IG631" s="7"/>
      <c r="IH631" s="7"/>
      <c r="II631" s="7"/>
      <c r="IJ631" s="7"/>
      <c r="IK631" s="7"/>
      <c r="IL631" s="7"/>
      <c r="IM631" s="7"/>
      <c r="IN631" s="7"/>
      <c r="IO631" s="7"/>
      <c r="IP631" s="7"/>
      <c r="IQ631" s="7"/>
      <c r="IR631" s="7"/>
      <c r="IS631" s="7"/>
      <c r="IT631" s="7"/>
      <c r="IU631" s="7"/>
      <c r="IV631" s="7"/>
      <c r="IW631" s="7"/>
      <c r="IX631" s="7"/>
      <c r="IY631" s="7"/>
      <c r="IZ631" s="7"/>
      <c r="JA631" s="7"/>
      <c r="JB631" s="7"/>
      <c r="JC631" s="7"/>
      <c r="JD631" s="7"/>
      <c r="JE631" s="7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5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7"/>
      <c r="EQ632" s="7"/>
      <c r="ER632" s="7"/>
      <c r="ES632" s="88"/>
      <c r="ET632" s="7"/>
      <c r="EU632" s="7"/>
      <c r="EV632" s="7"/>
      <c r="EW632" s="7"/>
      <c r="EX632" s="7"/>
      <c r="EY632" s="7"/>
      <c r="EZ632" s="7"/>
      <c r="FA632" s="7"/>
      <c r="FB632" s="7"/>
      <c r="FC632" s="7"/>
      <c r="FD632" s="7"/>
      <c r="FE632" s="7"/>
      <c r="FF632" s="7"/>
      <c r="FG632" s="7"/>
      <c r="FH632" s="2"/>
      <c r="FI632" s="2"/>
      <c r="FJ632" s="2"/>
      <c r="FK632" s="2"/>
      <c r="FL632" s="2"/>
      <c r="FM632" s="2"/>
      <c r="FN632" s="7"/>
      <c r="FO632" s="7"/>
      <c r="FP632" s="7"/>
      <c r="FQ632" s="88"/>
      <c r="FR632" s="7"/>
      <c r="FS632" s="7"/>
      <c r="FT632" s="7"/>
      <c r="FU632" s="7"/>
      <c r="FV632" s="7"/>
      <c r="FW632" s="7"/>
      <c r="FX632" s="7"/>
      <c r="FY632" s="7"/>
      <c r="FZ632" s="7"/>
      <c r="GA632" s="7"/>
      <c r="GB632" s="7"/>
      <c r="GC632" s="7"/>
      <c r="GD632" s="7"/>
      <c r="GE632" s="7"/>
      <c r="GF632" s="7"/>
      <c r="GG632" s="7"/>
      <c r="GH632" s="7"/>
      <c r="GI632" s="7"/>
      <c r="GJ632" s="7"/>
      <c r="GK632" s="7"/>
      <c r="GL632" s="7"/>
      <c r="GM632" s="7"/>
      <c r="GN632" s="7"/>
      <c r="GO632" s="7"/>
      <c r="GP632" s="7"/>
      <c r="GQ632" s="7"/>
      <c r="GR632" s="7"/>
      <c r="GS632" s="7"/>
      <c r="GT632" s="7"/>
      <c r="GU632" s="7"/>
      <c r="GV632" s="7"/>
      <c r="GW632" s="7"/>
      <c r="GX632" s="7"/>
      <c r="GY632" s="7"/>
      <c r="GZ632" s="7"/>
      <c r="HA632" s="7"/>
      <c r="HB632" s="7"/>
      <c r="HC632" s="7"/>
      <c r="HD632" s="7"/>
      <c r="HE632" s="7"/>
      <c r="HF632" s="7"/>
      <c r="HG632" s="7"/>
      <c r="HH632" s="7"/>
      <c r="HI632" s="7"/>
      <c r="HJ632" s="7"/>
      <c r="HK632" s="7"/>
      <c r="HL632" s="7"/>
      <c r="HM632" s="7"/>
      <c r="HN632" s="7"/>
      <c r="HO632" s="7"/>
      <c r="HP632" s="7"/>
      <c r="HQ632" s="7"/>
      <c r="HR632" s="7"/>
      <c r="HS632" s="7"/>
      <c r="HT632" s="7"/>
      <c r="HU632" s="7"/>
      <c r="HV632" s="7"/>
      <c r="HW632" s="7"/>
      <c r="HX632" s="7"/>
      <c r="HY632" s="7"/>
      <c r="HZ632" s="7"/>
      <c r="IA632" s="7"/>
      <c r="IB632" s="7"/>
      <c r="IC632" s="7"/>
      <c r="ID632" s="7"/>
      <c r="IE632" s="7"/>
      <c r="IF632" s="7"/>
      <c r="IG632" s="7"/>
      <c r="IH632" s="7"/>
      <c r="II632" s="7"/>
      <c r="IJ632" s="7"/>
      <c r="IK632" s="7"/>
      <c r="IL632" s="7"/>
      <c r="IM632" s="7"/>
      <c r="IN632" s="7"/>
      <c r="IO632" s="7"/>
      <c r="IP632" s="7"/>
      <c r="IQ632" s="7"/>
      <c r="IR632" s="7"/>
      <c r="IS632" s="7"/>
      <c r="IT632" s="7"/>
      <c r="IU632" s="7"/>
      <c r="IV632" s="7"/>
      <c r="IW632" s="7"/>
      <c r="IX632" s="7"/>
      <c r="IY632" s="7"/>
      <c r="IZ632" s="7"/>
      <c r="JA632" s="7"/>
      <c r="JB632" s="7"/>
      <c r="JC632" s="7"/>
      <c r="JD632" s="7"/>
      <c r="JE632" s="7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5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7"/>
      <c r="EQ633" s="7"/>
      <c r="ER633" s="7"/>
      <c r="ES633" s="88"/>
      <c r="ET633" s="7"/>
      <c r="EU633" s="7"/>
      <c r="EV633" s="7"/>
      <c r="EW633" s="7"/>
      <c r="EX633" s="7"/>
      <c r="EY633" s="7"/>
      <c r="EZ633" s="7"/>
      <c r="FA633" s="7"/>
      <c r="FB633" s="7"/>
      <c r="FC633" s="7"/>
      <c r="FD633" s="7"/>
      <c r="FE633" s="7"/>
      <c r="FF633" s="7"/>
      <c r="FG633" s="7"/>
      <c r="FH633" s="2"/>
      <c r="FI633" s="2"/>
      <c r="FJ633" s="2"/>
      <c r="FK633" s="2"/>
      <c r="FL633" s="2"/>
      <c r="FM633" s="2"/>
      <c r="FN633" s="7"/>
      <c r="FO633" s="7"/>
      <c r="FP633" s="7"/>
      <c r="FQ633" s="88"/>
      <c r="FR633" s="7"/>
      <c r="FS633" s="7"/>
      <c r="FT633" s="7"/>
      <c r="FU633" s="7"/>
      <c r="FV633" s="7"/>
      <c r="FW633" s="7"/>
      <c r="FX633" s="7"/>
      <c r="FY633" s="7"/>
      <c r="FZ633" s="7"/>
      <c r="GA633" s="7"/>
      <c r="GB633" s="7"/>
      <c r="GC633" s="7"/>
      <c r="GD633" s="7"/>
      <c r="GE633" s="7"/>
      <c r="GF633" s="7"/>
      <c r="GG633" s="7"/>
      <c r="GH633" s="7"/>
      <c r="GI633" s="7"/>
      <c r="GJ633" s="7"/>
      <c r="GK633" s="7"/>
      <c r="GL633" s="7"/>
      <c r="GM633" s="7"/>
      <c r="GN633" s="7"/>
      <c r="GO633" s="7"/>
      <c r="GP633" s="7"/>
      <c r="GQ633" s="7"/>
      <c r="GR633" s="7"/>
      <c r="GS633" s="7"/>
      <c r="GT633" s="7"/>
      <c r="GU633" s="7"/>
      <c r="GV633" s="7"/>
      <c r="GW633" s="7"/>
      <c r="GX633" s="7"/>
      <c r="GY633" s="7"/>
      <c r="GZ633" s="7"/>
      <c r="HA633" s="7"/>
      <c r="HB633" s="7"/>
      <c r="HC633" s="7"/>
      <c r="HD633" s="7"/>
      <c r="HE633" s="7"/>
      <c r="HF633" s="7"/>
      <c r="HG633" s="7"/>
      <c r="HH633" s="7"/>
      <c r="HI633" s="7"/>
      <c r="HJ633" s="7"/>
      <c r="HK633" s="7"/>
      <c r="HL633" s="7"/>
      <c r="HM633" s="7"/>
      <c r="HN633" s="7"/>
      <c r="HO633" s="7"/>
      <c r="HP633" s="7"/>
      <c r="HQ633" s="7"/>
      <c r="HR633" s="7"/>
      <c r="HS633" s="7"/>
      <c r="HT633" s="7"/>
      <c r="HU633" s="7"/>
      <c r="HV633" s="7"/>
      <c r="HW633" s="7"/>
      <c r="HX633" s="7"/>
      <c r="HY633" s="7"/>
      <c r="HZ633" s="7"/>
      <c r="IA633" s="7"/>
      <c r="IB633" s="7"/>
      <c r="IC633" s="7"/>
      <c r="ID633" s="7"/>
      <c r="IE633" s="7"/>
      <c r="IF633" s="7"/>
      <c r="IG633" s="7"/>
      <c r="IH633" s="7"/>
      <c r="II633" s="7"/>
      <c r="IJ633" s="7"/>
      <c r="IK633" s="7"/>
      <c r="IL633" s="7"/>
      <c r="IM633" s="7"/>
      <c r="IN633" s="7"/>
      <c r="IO633" s="7"/>
      <c r="IP633" s="7"/>
      <c r="IQ633" s="7"/>
      <c r="IR633" s="7"/>
      <c r="IS633" s="7"/>
      <c r="IT633" s="7"/>
      <c r="IU633" s="7"/>
      <c r="IV633" s="7"/>
      <c r="IW633" s="7"/>
      <c r="IX633" s="7"/>
      <c r="IY633" s="7"/>
      <c r="IZ633" s="7"/>
      <c r="JA633" s="7"/>
      <c r="JB633" s="7"/>
      <c r="JC633" s="7"/>
      <c r="JD633" s="7"/>
      <c r="JE633" s="7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5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7"/>
      <c r="EQ634" s="7"/>
      <c r="ER634" s="7"/>
      <c r="ES634" s="88"/>
      <c r="ET634" s="7"/>
      <c r="EU634" s="7"/>
      <c r="EV634" s="7"/>
      <c r="EW634" s="7"/>
      <c r="EX634" s="7"/>
      <c r="EY634" s="7"/>
      <c r="EZ634" s="7"/>
      <c r="FA634" s="7"/>
      <c r="FB634" s="7"/>
      <c r="FC634" s="7"/>
      <c r="FD634" s="7"/>
      <c r="FE634" s="7"/>
      <c r="FF634" s="7"/>
      <c r="FG634" s="7"/>
      <c r="FH634" s="2"/>
      <c r="FI634" s="2"/>
      <c r="FJ634" s="2"/>
      <c r="FK634" s="2"/>
      <c r="FL634" s="2"/>
      <c r="FM634" s="2"/>
      <c r="FN634" s="7"/>
      <c r="FO634" s="7"/>
      <c r="FP634" s="7"/>
      <c r="FQ634" s="88"/>
      <c r="FR634" s="7"/>
      <c r="FS634" s="7"/>
      <c r="FT634" s="7"/>
      <c r="FU634" s="7"/>
      <c r="FV634" s="7"/>
      <c r="FW634" s="7"/>
      <c r="FX634" s="7"/>
      <c r="FY634" s="7"/>
      <c r="FZ634" s="7"/>
      <c r="GA634" s="7"/>
      <c r="GB634" s="7"/>
      <c r="GC634" s="7"/>
      <c r="GD634" s="7"/>
      <c r="GE634" s="7"/>
      <c r="GF634" s="7"/>
      <c r="GG634" s="7"/>
      <c r="GH634" s="7"/>
      <c r="GI634" s="7"/>
      <c r="GJ634" s="7"/>
      <c r="GK634" s="7"/>
      <c r="GL634" s="7"/>
      <c r="GM634" s="7"/>
      <c r="GN634" s="7"/>
      <c r="GO634" s="7"/>
      <c r="GP634" s="7"/>
      <c r="GQ634" s="7"/>
      <c r="GR634" s="7"/>
      <c r="GS634" s="7"/>
      <c r="GT634" s="7"/>
      <c r="GU634" s="7"/>
      <c r="GV634" s="7"/>
      <c r="GW634" s="7"/>
      <c r="GX634" s="7"/>
      <c r="GY634" s="7"/>
      <c r="GZ634" s="7"/>
      <c r="HA634" s="7"/>
      <c r="HB634" s="7"/>
      <c r="HC634" s="7"/>
      <c r="HD634" s="7"/>
      <c r="HE634" s="7"/>
      <c r="HF634" s="7"/>
      <c r="HG634" s="7"/>
      <c r="HH634" s="7"/>
      <c r="HI634" s="7"/>
      <c r="HJ634" s="7"/>
      <c r="HK634" s="7"/>
      <c r="HL634" s="7"/>
      <c r="HM634" s="7"/>
      <c r="HN634" s="7"/>
      <c r="HO634" s="7"/>
      <c r="HP634" s="7"/>
      <c r="HQ634" s="7"/>
      <c r="HR634" s="7"/>
      <c r="HS634" s="7"/>
      <c r="HT634" s="7"/>
      <c r="HU634" s="7"/>
      <c r="HV634" s="7"/>
      <c r="HW634" s="7"/>
      <c r="HX634" s="7"/>
      <c r="HY634" s="7"/>
      <c r="HZ634" s="7"/>
      <c r="IA634" s="7"/>
      <c r="IB634" s="7"/>
      <c r="IC634" s="7"/>
      <c r="ID634" s="7"/>
      <c r="IE634" s="7"/>
      <c r="IF634" s="7"/>
      <c r="IG634" s="7"/>
      <c r="IH634" s="7"/>
      <c r="II634" s="7"/>
      <c r="IJ634" s="7"/>
      <c r="IK634" s="7"/>
      <c r="IL634" s="7"/>
      <c r="IM634" s="7"/>
      <c r="IN634" s="7"/>
      <c r="IO634" s="7"/>
      <c r="IP634" s="7"/>
      <c r="IQ634" s="7"/>
      <c r="IR634" s="7"/>
      <c r="IS634" s="7"/>
      <c r="IT634" s="7"/>
      <c r="IU634" s="7"/>
      <c r="IV634" s="7"/>
      <c r="IW634" s="7"/>
      <c r="IX634" s="7"/>
      <c r="IY634" s="7"/>
      <c r="IZ634" s="7"/>
      <c r="JA634" s="7"/>
      <c r="JB634" s="7"/>
      <c r="JC634" s="7"/>
      <c r="JD634" s="7"/>
      <c r="JE634" s="7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5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7"/>
      <c r="EQ635" s="7"/>
      <c r="ER635" s="7"/>
      <c r="ES635" s="88"/>
      <c r="ET635" s="7"/>
      <c r="EU635" s="7"/>
      <c r="EV635" s="7"/>
      <c r="EW635" s="7"/>
      <c r="EX635" s="7"/>
      <c r="EY635" s="7"/>
      <c r="EZ635" s="7"/>
      <c r="FA635" s="7"/>
      <c r="FB635" s="7"/>
      <c r="FC635" s="7"/>
      <c r="FD635" s="7"/>
      <c r="FE635" s="7"/>
      <c r="FF635" s="7"/>
      <c r="FG635" s="7"/>
      <c r="FH635" s="2"/>
      <c r="FI635" s="2"/>
      <c r="FJ635" s="2"/>
      <c r="FK635" s="2"/>
      <c r="FL635" s="2"/>
      <c r="FM635" s="2"/>
      <c r="FN635" s="7"/>
      <c r="FO635" s="7"/>
      <c r="FP635" s="7"/>
      <c r="FQ635" s="88"/>
      <c r="FR635" s="7"/>
      <c r="FS635" s="7"/>
      <c r="FT635" s="7"/>
      <c r="FU635" s="7"/>
      <c r="FV635" s="7"/>
      <c r="FW635" s="7"/>
      <c r="FX635" s="7"/>
      <c r="FY635" s="7"/>
      <c r="FZ635" s="7"/>
      <c r="GA635" s="7"/>
      <c r="GB635" s="7"/>
      <c r="GC635" s="7"/>
      <c r="GD635" s="7"/>
      <c r="GE635" s="7"/>
      <c r="GF635" s="7"/>
      <c r="GG635" s="7"/>
      <c r="GH635" s="7"/>
      <c r="GI635" s="7"/>
      <c r="GJ635" s="7"/>
      <c r="GK635" s="7"/>
      <c r="GL635" s="7"/>
      <c r="GM635" s="7"/>
      <c r="GN635" s="7"/>
      <c r="GO635" s="7"/>
      <c r="GP635" s="7"/>
      <c r="GQ635" s="7"/>
      <c r="GR635" s="7"/>
      <c r="GS635" s="7"/>
      <c r="GT635" s="7"/>
      <c r="GU635" s="7"/>
      <c r="GV635" s="7"/>
      <c r="GW635" s="7"/>
      <c r="GX635" s="7"/>
      <c r="GY635" s="7"/>
      <c r="GZ635" s="7"/>
      <c r="HA635" s="7"/>
      <c r="HB635" s="7"/>
      <c r="HC635" s="7"/>
      <c r="HD635" s="7"/>
      <c r="HE635" s="7"/>
      <c r="HF635" s="7"/>
      <c r="HG635" s="7"/>
      <c r="HH635" s="7"/>
      <c r="HI635" s="7"/>
      <c r="HJ635" s="7"/>
      <c r="HK635" s="7"/>
      <c r="HL635" s="7"/>
      <c r="HM635" s="7"/>
      <c r="HN635" s="7"/>
      <c r="HO635" s="7"/>
      <c r="HP635" s="7"/>
      <c r="HQ635" s="7"/>
      <c r="HR635" s="7"/>
      <c r="HS635" s="7"/>
      <c r="HT635" s="7"/>
      <c r="HU635" s="7"/>
      <c r="HV635" s="7"/>
      <c r="HW635" s="7"/>
      <c r="HX635" s="7"/>
      <c r="HY635" s="7"/>
      <c r="HZ635" s="7"/>
      <c r="IA635" s="7"/>
      <c r="IB635" s="7"/>
      <c r="IC635" s="7"/>
      <c r="ID635" s="7"/>
      <c r="IE635" s="7"/>
      <c r="IF635" s="7"/>
      <c r="IG635" s="7"/>
      <c r="IH635" s="7"/>
      <c r="II635" s="7"/>
      <c r="IJ635" s="7"/>
      <c r="IK635" s="7"/>
      <c r="IL635" s="7"/>
      <c r="IM635" s="7"/>
      <c r="IN635" s="7"/>
      <c r="IO635" s="7"/>
      <c r="IP635" s="7"/>
      <c r="IQ635" s="7"/>
      <c r="IR635" s="7"/>
      <c r="IS635" s="7"/>
      <c r="IT635" s="7"/>
      <c r="IU635" s="7"/>
      <c r="IV635" s="7"/>
      <c r="IW635" s="7"/>
      <c r="IX635" s="7"/>
      <c r="IY635" s="7"/>
      <c r="IZ635" s="7"/>
      <c r="JA635" s="7"/>
      <c r="JB635" s="7"/>
      <c r="JC635" s="7"/>
      <c r="JD635" s="7"/>
      <c r="JE635" s="7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5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7"/>
      <c r="EQ636" s="7"/>
      <c r="ER636" s="7"/>
      <c r="ES636" s="88"/>
      <c r="ET636" s="7"/>
      <c r="EU636" s="7"/>
      <c r="EV636" s="7"/>
      <c r="EW636" s="7"/>
      <c r="EX636" s="7"/>
      <c r="EY636" s="7"/>
      <c r="EZ636" s="7"/>
      <c r="FA636" s="7"/>
      <c r="FB636" s="7"/>
      <c r="FC636" s="7"/>
      <c r="FD636" s="7"/>
      <c r="FE636" s="7"/>
      <c r="FF636" s="7"/>
      <c r="FG636" s="7"/>
      <c r="FH636" s="2"/>
      <c r="FI636" s="2"/>
      <c r="FJ636" s="2"/>
      <c r="FK636" s="2"/>
      <c r="FL636" s="2"/>
      <c r="FM636" s="2"/>
      <c r="FN636" s="7"/>
      <c r="FO636" s="7"/>
      <c r="FP636" s="7"/>
      <c r="FQ636" s="88"/>
      <c r="FR636" s="7"/>
      <c r="FS636" s="7"/>
      <c r="FT636" s="7"/>
      <c r="FU636" s="7"/>
      <c r="FV636" s="7"/>
      <c r="FW636" s="7"/>
      <c r="FX636" s="7"/>
      <c r="FY636" s="7"/>
      <c r="FZ636" s="7"/>
      <c r="GA636" s="7"/>
      <c r="GB636" s="7"/>
      <c r="GC636" s="7"/>
      <c r="GD636" s="7"/>
      <c r="GE636" s="7"/>
      <c r="GF636" s="7"/>
      <c r="GG636" s="7"/>
      <c r="GH636" s="7"/>
      <c r="GI636" s="7"/>
      <c r="GJ636" s="7"/>
      <c r="GK636" s="7"/>
      <c r="GL636" s="7"/>
      <c r="GM636" s="7"/>
      <c r="GN636" s="7"/>
      <c r="GO636" s="7"/>
      <c r="GP636" s="7"/>
      <c r="GQ636" s="7"/>
      <c r="GR636" s="7"/>
      <c r="GS636" s="7"/>
      <c r="GT636" s="7"/>
      <c r="GU636" s="7"/>
      <c r="GV636" s="7"/>
      <c r="GW636" s="7"/>
      <c r="GX636" s="7"/>
      <c r="GY636" s="7"/>
      <c r="GZ636" s="7"/>
      <c r="HA636" s="7"/>
      <c r="HB636" s="7"/>
      <c r="HC636" s="7"/>
      <c r="HD636" s="7"/>
      <c r="HE636" s="7"/>
      <c r="HF636" s="7"/>
      <c r="HG636" s="7"/>
      <c r="HH636" s="7"/>
      <c r="HI636" s="7"/>
      <c r="HJ636" s="7"/>
      <c r="HK636" s="7"/>
      <c r="HL636" s="7"/>
      <c r="HM636" s="7"/>
      <c r="HN636" s="7"/>
      <c r="HO636" s="7"/>
      <c r="HP636" s="7"/>
      <c r="HQ636" s="7"/>
      <c r="HR636" s="7"/>
      <c r="HS636" s="7"/>
      <c r="HT636" s="7"/>
      <c r="HU636" s="7"/>
      <c r="HV636" s="7"/>
      <c r="HW636" s="7"/>
      <c r="HX636" s="7"/>
      <c r="HY636" s="7"/>
      <c r="HZ636" s="7"/>
      <c r="IA636" s="7"/>
      <c r="IB636" s="7"/>
      <c r="IC636" s="7"/>
      <c r="ID636" s="7"/>
      <c r="IE636" s="7"/>
      <c r="IF636" s="7"/>
      <c r="IG636" s="7"/>
      <c r="IH636" s="7"/>
      <c r="II636" s="7"/>
      <c r="IJ636" s="7"/>
      <c r="IK636" s="7"/>
      <c r="IL636" s="7"/>
      <c r="IM636" s="7"/>
      <c r="IN636" s="7"/>
      <c r="IO636" s="7"/>
      <c r="IP636" s="7"/>
      <c r="IQ636" s="7"/>
      <c r="IR636" s="7"/>
      <c r="IS636" s="7"/>
      <c r="IT636" s="7"/>
      <c r="IU636" s="7"/>
      <c r="IV636" s="7"/>
      <c r="IW636" s="7"/>
      <c r="IX636" s="7"/>
      <c r="IY636" s="7"/>
      <c r="IZ636" s="7"/>
      <c r="JA636" s="7"/>
      <c r="JB636" s="7"/>
      <c r="JC636" s="7"/>
      <c r="JD636" s="7"/>
      <c r="JE636" s="7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5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7"/>
      <c r="EQ637" s="7"/>
      <c r="ER637" s="7"/>
      <c r="ES637" s="88"/>
      <c r="ET637" s="7"/>
      <c r="EU637" s="7"/>
      <c r="EV637" s="7"/>
      <c r="EW637" s="7"/>
      <c r="EX637" s="7"/>
      <c r="EY637" s="7"/>
      <c r="EZ637" s="7"/>
      <c r="FA637" s="7"/>
      <c r="FB637" s="7"/>
      <c r="FC637" s="7"/>
      <c r="FD637" s="7"/>
      <c r="FE637" s="7"/>
      <c r="FF637" s="7"/>
      <c r="FG637" s="7"/>
      <c r="FH637" s="2"/>
      <c r="FI637" s="2"/>
      <c r="FJ637" s="2"/>
      <c r="FK637" s="2"/>
      <c r="FL637" s="2"/>
      <c r="FM637" s="2"/>
      <c r="FN637" s="7"/>
      <c r="FO637" s="7"/>
      <c r="FP637" s="7"/>
      <c r="FQ637" s="88"/>
      <c r="FR637" s="7"/>
      <c r="FS637" s="7"/>
      <c r="FT637" s="7"/>
      <c r="FU637" s="7"/>
      <c r="FV637" s="7"/>
      <c r="FW637" s="7"/>
      <c r="FX637" s="7"/>
      <c r="FY637" s="7"/>
      <c r="FZ637" s="7"/>
      <c r="GA637" s="7"/>
      <c r="GB637" s="7"/>
      <c r="GC637" s="7"/>
      <c r="GD637" s="7"/>
      <c r="GE637" s="7"/>
      <c r="GF637" s="7"/>
      <c r="GG637" s="7"/>
      <c r="GH637" s="7"/>
      <c r="GI637" s="7"/>
      <c r="GJ637" s="7"/>
      <c r="GK637" s="7"/>
      <c r="GL637" s="7"/>
      <c r="GM637" s="7"/>
      <c r="GN637" s="7"/>
      <c r="GO637" s="7"/>
      <c r="GP637" s="7"/>
      <c r="GQ637" s="7"/>
      <c r="GR637" s="7"/>
      <c r="GS637" s="7"/>
      <c r="GT637" s="7"/>
      <c r="GU637" s="7"/>
      <c r="GV637" s="7"/>
      <c r="GW637" s="7"/>
      <c r="GX637" s="7"/>
      <c r="GY637" s="7"/>
      <c r="GZ637" s="7"/>
      <c r="HA637" s="7"/>
      <c r="HB637" s="7"/>
      <c r="HC637" s="7"/>
      <c r="HD637" s="7"/>
      <c r="HE637" s="7"/>
      <c r="HF637" s="7"/>
      <c r="HG637" s="7"/>
      <c r="HH637" s="7"/>
      <c r="HI637" s="7"/>
      <c r="HJ637" s="7"/>
      <c r="HK637" s="7"/>
      <c r="HL637" s="7"/>
      <c r="HM637" s="7"/>
      <c r="HN637" s="7"/>
      <c r="HO637" s="7"/>
      <c r="HP637" s="7"/>
      <c r="HQ637" s="7"/>
      <c r="HR637" s="7"/>
      <c r="HS637" s="7"/>
      <c r="HT637" s="7"/>
      <c r="HU637" s="7"/>
      <c r="HV637" s="7"/>
      <c r="HW637" s="7"/>
      <c r="HX637" s="7"/>
      <c r="HY637" s="7"/>
      <c r="HZ637" s="7"/>
      <c r="IA637" s="7"/>
      <c r="IB637" s="7"/>
      <c r="IC637" s="7"/>
      <c r="ID637" s="7"/>
      <c r="IE637" s="7"/>
      <c r="IF637" s="7"/>
      <c r="IG637" s="7"/>
      <c r="IH637" s="7"/>
      <c r="II637" s="7"/>
      <c r="IJ637" s="7"/>
      <c r="IK637" s="7"/>
      <c r="IL637" s="7"/>
      <c r="IM637" s="7"/>
      <c r="IN637" s="7"/>
      <c r="IO637" s="7"/>
      <c r="IP637" s="7"/>
      <c r="IQ637" s="7"/>
      <c r="IR637" s="7"/>
      <c r="IS637" s="7"/>
      <c r="IT637" s="7"/>
      <c r="IU637" s="7"/>
      <c r="IV637" s="7"/>
      <c r="IW637" s="7"/>
      <c r="IX637" s="7"/>
      <c r="IY637" s="7"/>
      <c r="IZ637" s="7"/>
      <c r="JA637" s="7"/>
      <c r="JB637" s="7"/>
      <c r="JC637" s="7"/>
      <c r="JD637" s="7"/>
      <c r="JE637" s="7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5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7"/>
      <c r="EQ638" s="7"/>
      <c r="ER638" s="7"/>
      <c r="ES638" s="88"/>
      <c r="ET638" s="7"/>
      <c r="EU638" s="7"/>
      <c r="EV638" s="7"/>
      <c r="EW638" s="7"/>
      <c r="EX638" s="7"/>
      <c r="EY638" s="7"/>
      <c r="EZ638" s="7"/>
      <c r="FA638" s="7"/>
      <c r="FB638" s="7"/>
      <c r="FC638" s="7"/>
      <c r="FD638" s="7"/>
      <c r="FE638" s="7"/>
      <c r="FF638" s="7"/>
      <c r="FG638" s="7"/>
      <c r="FH638" s="2"/>
      <c r="FI638" s="2"/>
      <c r="FJ638" s="2"/>
      <c r="FK638" s="2"/>
      <c r="FL638" s="2"/>
      <c r="FM638" s="2"/>
      <c r="FN638" s="7"/>
      <c r="FO638" s="7"/>
      <c r="FP638" s="7"/>
      <c r="FQ638" s="88"/>
      <c r="FR638" s="7"/>
      <c r="FS638" s="7"/>
      <c r="FT638" s="7"/>
      <c r="FU638" s="7"/>
      <c r="FV638" s="7"/>
      <c r="FW638" s="7"/>
      <c r="FX638" s="7"/>
      <c r="FY638" s="7"/>
      <c r="FZ638" s="7"/>
      <c r="GA638" s="7"/>
      <c r="GB638" s="7"/>
      <c r="GC638" s="7"/>
      <c r="GD638" s="7"/>
      <c r="GE638" s="7"/>
      <c r="GF638" s="7"/>
      <c r="GG638" s="7"/>
      <c r="GH638" s="7"/>
      <c r="GI638" s="7"/>
      <c r="GJ638" s="7"/>
      <c r="GK638" s="7"/>
      <c r="GL638" s="7"/>
      <c r="GM638" s="7"/>
      <c r="GN638" s="7"/>
      <c r="GO638" s="7"/>
      <c r="GP638" s="7"/>
      <c r="GQ638" s="7"/>
      <c r="GR638" s="7"/>
      <c r="GS638" s="7"/>
      <c r="GT638" s="7"/>
      <c r="GU638" s="7"/>
      <c r="GV638" s="7"/>
      <c r="GW638" s="7"/>
      <c r="GX638" s="7"/>
      <c r="GY638" s="7"/>
      <c r="GZ638" s="7"/>
      <c r="HA638" s="7"/>
      <c r="HB638" s="7"/>
      <c r="HC638" s="7"/>
      <c r="HD638" s="7"/>
      <c r="HE638" s="7"/>
      <c r="HF638" s="7"/>
      <c r="HG638" s="7"/>
      <c r="HH638" s="7"/>
      <c r="HI638" s="7"/>
      <c r="HJ638" s="7"/>
      <c r="HK638" s="7"/>
      <c r="HL638" s="7"/>
      <c r="HM638" s="7"/>
      <c r="HN638" s="7"/>
      <c r="HO638" s="7"/>
      <c r="HP638" s="7"/>
      <c r="HQ638" s="7"/>
      <c r="HR638" s="7"/>
      <c r="HS638" s="7"/>
      <c r="HT638" s="7"/>
      <c r="HU638" s="7"/>
      <c r="HV638" s="7"/>
      <c r="HW638" s="7"/>
      <c r="HX638" s="7"/>
      <c r="HY638" s="7"/>
      <c r="HZ638" s="7"/>
      <c r="IA638" s="7"/>
      <c r="IB638" s="7"/>
      <c r="IC638" s="7"/>
      <c r="ID638" s="7"/>
      <c r="IE638" s="7"/>
      <c r="IF638" s="7"/>
      <c r="IG638" s="7"/>
      <c r="IH638" s="7"/>
      <c r="II638" s="7"/>
      <c r="IJ638" s="7"/>
      <c r="IK638" s="7"/>
      <c r="IL638" s="7"/>
      <c r="IM638" s="7"/>
      <c r="IN638" s="7"/>
      <c r="IO638" s="7"/>
      <c r="IP638" s="7"/>
      <c r="IQ638" s="7"/>
      <c r="IR638" s="7"/>
      <c r="IS638" s="7"/>
      <c r="IT638" s="7"/>
      <c r="IU638" s="7"/>
      <c r="IV638" s="7"/>
      <c r="IW638" s="7"/>
      <c r="IX638" s="7"/>
      <c r="IY638" s="7"/>
      <c r="IZ638" s="7"/>
      <c r="JA638" s="7"/>
      <c r="JB638" s="7"/>
      <c r="JC638" s="7"/>
      <c r="JD638" s="7"/>
      <c r="JE638" s="7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5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7"/>
      <c r="EQ639" s="7"/>
      <c r="ER639" s="7"/>
      <c r="ES639" s="88"/>
      <c r="ET639" s="7"/>
      <c r="EU639" s="7"/>
      <c r="EV639" s="7"/>
      <c r="EW639" s="7"/>
      <c r="EX639" s="7"/>
      <c r="EY639" s="7"/>
      <c r="EZ639" s="7"/>
      <c r="FA639" s="7"/>
      <c r="FB639" s="7"/>
      <c r="FC639" s="7"/>
      <c r="FD639" s="7"/>
      <c r="FE639" s="7"/>
      <c r="FF639" s="7"/>
      <c r="FG639" s="7"/>
      <c r="FH639" s="2"/>
      <c r="FI639" s="2"/>
      <c r="FJ639" s="2"/>
      <c r="FK639" s="2"/>
      <c r="FL639" s="2"/>
      <c r="FM639" s="2"/>
      <c r="FN639" s="7"/>
      <c r="FO639" s="7"/>
      <c r="FP639" s="7"/>
      <c r="FQ639" s="88"/>
      <c r="FR639" s="7"/>
      <c r="FS639" s="7"/>
      <c r="FT639" s="7"/>
      <c r="FU639" s="7"/>
      <c r="FV639" s="7"/>
      <c r="FW639" s="7"/>
      <c r="FX639" s="7"/>
      <c r="FY639" s="7"/>
      <c r="FZ639" s="7"/>
      <c r="GA639" s="7"/>
      <c r="GB639" s="7"/>
      <c r="GC639" s="7"/>
      <c r="GD639" s="7"/>
      <c r="GE639" s="7"/>
      <c r="GF639" s="7"/>
      <c r="GG639" s="7"/>
      <c r="GH639" s="7"/>
      <c r="GI639" s="7"/>
      <c r="GJ639" s="7"/>
      <c r="GK639" s="7"/>
      <c r="GL639" s="7"/>
      <c r="GM639" s="7"/>
      <c r="GN639" s="7"/>
      <c r="GO639" s="7"/>
      <c r="GP639" s="7"/>
      <c r="GQ639" s="7"/>
      <c r="GR639" s="7"/>
      <c r="GS639" s="7"/>
      <c r="GT639" s="7"/>
      <c r="GU639" s="7"/>
      <c r="GV639" s="7"/>
      <c r="GW639" s="7"/>
      <c r="GX639" s="7"/>
      <c r="GY639" s="7"/>
      <c r="GZ639" s="7"/>
      <c r="HA639" s="7"/>
      <c r="HB639" s="7"/>
      <c r="HC639" s="7"/>
      <c r="HD639" s="7"/>
      <c r="HE639" s="7"/>
      <c r="HF639" s="7"/>
      <c r="HG639" s="7"/>
      <c r="HH639" s="7"/>
      <c r="HI639" s="7"/>
      <c r="HJ639" s="7"/>
      <c r="HK639" s="7"/>
      <c r="HL639" s="7"/>
      <c r="HM639" s="7"/>
      <c r="HN639" s="7"/>
      <c r="HO639" s="7"/>
      <c r="HP639" s="7"/>
      <c r="HQ639" s="7"/>
      <c r="HR639" s="7"/>
      <c r="HS639" s="7"/>
      <c r="HT639" s="7"/>
      <c r="HU639" s="7"/>
      <c r="HV639" s="7"/>
      <c r="HW639" s="7"/>
      <c r="HX639" s="7"/>
      <c r="HY639" s="7"/>
      <c r="HZ639" s="7"/>
      <c r="IA639" s="7"/>
      <c r="IB639" s="7"/>
      <c r="IC639" s="7"/>
      <c r="ID639" s="7"/>
      <c r="IE639" s="7"/>
      <c r="IF639" s="7"/>
      <c r="IG639" s="7"/>
      <c r="IH639" s="7"/>
      <c r="II639" s="7"/>
      <c r="IJ639" s="7"/>
      <c r="IK639" s="7"/>
      <c r="IL639" s="7"/>
      <c r="IM639" s="7"/>
      <c r="IN639" s="7"/>
      <c r="IO639" s="7"/>
      <c r="IP639" s="7"/>
      <c r="IQ639" s="7"/>
      <c r="IR639" s="7"/>
      <c r="IS639" s="7"/>
      <c r="IT639" s="7"/>
      <c r="IU639" s="7"/>
      <c r="IV639" s="7"/>
      <c r="IW639" s="7"/>
      <c r="IX639" s="7"/>
      <c r="IY639" s="7"/>
      <c r="IZ639" s="7"/>
      <c r="JA639" s="7"/>
      <c r="JB639" s="7"/>
      <c r="JC639" s="7"/>
      <c r="JD639" s="7"/>
      <c r="JE639" s="7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5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7"/>
      <c r="EQ640" s="7"/>
      <c r="ER640" s="7"/>
      <c r="ES640" s="88"/>
      <c r="ET640" s="7"/>
      <c r="EU640" s="7"/>
      <c r="EV640" s="7"/>
      <c r="EW640" s="7"/>
      <c r="EX640" s="7"/>
      <c r="EY640" s="7"/>
      <c r="EZ640" s="7"/>
      <c r="FA640" s="7"/>
      <c r="FB640" s="7"/>
      <c r="FC640" s="7"/>
      <c r="FD640" s="7"/>
      <c r="FE640" s="7"/>
      <c r="FF640" s="7"/>
      <c r="FG640" s="7"/>
      <c r="FH640" s="2"/>
      <c r="FI640" s="2"/>
      <c r="FJ640" s="2"/>
      <c r="FK640" s="2"/>
      <c r="FL640" s="2"/>
      <c r="FM640" s="2"/>
      <c r="FN640" s="7"/>
      <c r="FO640" s="7"/>
      <c r="FP640" s="7"/>
      <c r="FQ640" s="88"/>
      <c r="FR640" s="7"/>
      <c r="FS640" s="7"/>
      <c r="FT640" s="7"/>
      <c r="FU640" s="7"/>
      <c r="FV640" s="7"/>
      <c r="FW640" s="7"/>
      <c r="FX640" s="7"/>
      <c r="FY640" s="7"/>
      <c r="FZ640" s="7"/>
      <c r="GA640" s="7"/>
      <c r="GB640" s="7"/>
      <c r="GC640" s="7"/>
      <c r="GD640" s="7"/>
      <c r="GE640" s="7"/>
      <c r="GF640" s="7"/>
      <c r="GG640" s="7"/>
      <c r="GH640" s="7"/>
      <c r="GI640" s="7"/>
      <c r="GJ640" s="7"/>
      <c r="GK640" s="7"/>
      <c r="GL640" s="7"/>
      <c r="GM640" s="7"/>
      <c r="GN640" s="7"/>
      <c r="GO640" s="7"/>
      <c r="GP640" s="7"/>
      <c r="GQ640" s="7"/>
      <c r="GR640" s="7"/>
      <c r="GS640" s="7"/>
      <c r="GT640" s="7"/>
      <c r="GU640" s="7"/>
      <c r="GV640" s="7"/>
      <c r="GW640" s="7"/>
      <c r="GX640" s="7"/>
      <c r="GY640" s="7"/>
      <c r="GZ640" s="7"/>
      <c r="HA640" s="7"/>
      <c r="HB640" s="7"/>
      <c r="HC640" s="7"/>
      <c r="HD640" s="7"/>
      <c r="HE640" s="7"/>
      <c r="HF640" s="7"/>
      <c r="HG640" s="7"/>
      <c r="HH640" s="7"/>
      <c r="HI640" s="7"/>
      <c r="HJ640" s="7"/>
      <c r="HK640" s="7"/>
      <c r="HL640" s="7"/>
      <c r="HM640" s="7"/>
      <c r="HN640" s="7"/>
      <c r="HO640" s="7"/>
      <c r="HP640" s="7"/>
      <c r="HQ640" s="7"/>
      <c r="HR640" s="7"/>
      <c r="HS640" s="7"/>
      <c r="HT640" s="7"/>
      <c r="HU640" s="7"/>
      <c r="HV640" s="7"/>
      <c r="HW640" s="7"/>
      <c r="HX640" s="7"/>
      <c r="HY640" s="7"/>
      <c r="HZ640" s="7"/>
      <c r="IA640" s="7"/>
      <c r="IB640" s="7"/>
      <c r="IC640" s="7"/>
      <c r="ID640" s="7"/>
      <c r="IE640" s="7"/>
      <c r="IF640" s="7"/>
      <c r="IG640" s="7"/>
      <c r="IH640" s="7"/>
      <c r="II640" s="7"/>
      <c r="IJ640" s="7"/>
      <c r="IK640" s="7"/>
      <c r="IL640" s="7"/>
      <c r="IM640" s="7"/>
      <c r="IN640" s="7"/>
      <c r="IO640" s="7"/>
      <c r="IP640" s="7"/>
      <c r="IQ640" s="7"/>
      <c r="IR640" s="7"/>
      <c r="IS640" s="7"/>
      <c r="IT640" s="7"/>
      <c r="IU640" s="7"/>
      <c r="IV640" s="7"/>
      <c r="IW640" s="7"/>
      <c r="IX640" s="7"/>
      <c r="IY640" s="7"/>
      <c r="IZ640" s="7"/>
      <c r="JA640" s="7"/>
      <c r="JB640" s="7"/>
      <c r="JC640" s="7"/>
      <c r="JD640" s="7"/>
      <c r="JE640" s="7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5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7"/>
      <c r="EQ641" s="7"/>
      <c r="ER641" s="7"/>
      <c r="ES641" s="88"/>
      <c r="ET641" s="7"/>
      <c r="EU641" s="7"/>
      <c r="EV641" s="7"/>
      <c r="EW641" s="7"/>
      <c r="EX641" s="7"/>
      <c r="EY641" s="7"/>
      <c r="EZ641" s="7"/>
      <c r="FA641" s="7"/>
      <c r="FB641" s="7"/>
      <c r="FC641" s="7"/>
      <c r="FD641" s="7"/>
      <c r="FE641" s="7"/>
      <c r="FF641" s="7"/>
      <c r="FG641" s="7"/>
      <c r="FH641" s="2"/>
      <c r="FI641" s="2"/>
      <c r="FJ641" s="2"/>
      <c r="FK641" s="2"/>
      <c r="FL641" s="2"/>
      <c r="FM641" s="2"/>
      <c r="FN641" s="7"/>
      <c r="FO641" s="7"/>
      <c r="FP641" s="7"/>
      <c r="FQ641" s="88"/>
      <c r="FR641" s="7"/>
      <c r="FS641" s="7"/>
      <c r="FT641" s="7"/>
      <c r="FU641" s="7"/>
      <c r="FV641" s="7"/>
      <c r="FW641" s="7"/>
      <c r="FX641" s="7"/>
      <c r="FY641" s="7"/>
      <c r="FZ641" s="7"/>
      <c r="GA641" s="7"/>
      <c r="GB641" s="7"/>
      <c r="GC641" s="7"/>
      <c r="GD641" s="7"/>
      <c r="GE641" s="7"/>
      <c r="GF641" s="7"/>
      <c r="GG641" s="7"/>
      <c r="GH641" s="7"/>
      <c r="GI641" s="7"/>
      <c r="GJ641" s="7"/>
      <c r="GK641" s="7"/>
      <c r="GL641" s="7"/>
      <c r="GM641" s="7"/>
      <c r="GN641" s="7"/>
      <c r="GO641" s="7"/>
      <c r="GP641" s="7"/>
      <c r="GQ641" s="7"/>
      <c r="GR641" s="7"/>
      <c r="GS641" s="7"/>
      <c r="GT641" s="7"/>
      <c r="GU641" s="7"/>
      <c r="GV641" s="7"/>
      <c r="GW641" s="7"/>
      <c r="GX641" s="7"/>
      <c r="GY641" s="7"/>
      <c r="GZ641" s="7"/>
      <c r="HA641" s="7"/>
      <c r="HB641" s="7"/>
      <c r="HC641" s="7"/>
      <c r="HD641" s="7"/>
      <c r="HE641" s="7"/>
      <c r="HF641" s="7"/>
      <c r="HG641" s="7"/>
      <c r="HH641" s="7"/>
      <c r="HI641" s="7"/>
      <c r="HJ641" s="7"/>
      <c r="HK641" s="7"/>
      <c r="HL641" s="7"/>
      <c r="HM641" s="7"/>
      <c r="HN641" s="7"/>
      <c r="HO641" s="7"/>
      <c r="HP641" s="7"/>
      <c r="HQ641" s="7"/>
      <c r="HR641" s="7"/>
      <c r="HS641" s="7"/>
      <c r="HT641" s="7"/>
      <c r="HU641" s="7"/>
      <c r="HV641" s="7"/>
      <c r="HW641" s="7"/>
      <c r="HX641" s="7"/>
      <c r="HY641" s="7"/>
      <c r="HZ641" s="7"/>
      <c r="IA641" s="7"/>
      <c r="IB641" s="7"/>
      <c r="IC641" s="7"/>
      <c r="ID641" s="7"/>
      <c r="IE641" s="7"/>
      <c r="IF641" s="7"/>
      <c r="IG641" s="7"/>
      <c r="IH641" s="7"/>
      <c r="II641" s="7"/>
      <c r="IJ641" s="7"/>
      <c r="IK641" s="7"/>
      <c r="IL641" s="7"/>
      <c r="IM641" s="7"/>
      <c r="IN641" s="7"/>
      <c r="IO641" s="7"/>
      <c r="IP641" s="7"/>
      <c r="IQ641" s="7"/>
      <c r="IR641" s="7"/>
      <c r="IS641" s="7"/>
      <c r="IT641" s="7"/>
      <c r="IU641" s="7"/>
      <c r="IV641" s="7"/>
      <c r="IW641" s="7"/>
      <c r="IX641" s="7"/>
      <c r="IY641" s="7"/>
      <c r="IZ641" s="7"/>
      <c r="JA641" s="7"/>
      <c r="JB641" s="7"/>
      <c r="JC641" s="7"/>
      <c r="JD641" s="7"/>
      <c r="JE641" s="7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5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7"/>
      <c r="EQ642" s="7"/>
      <c r="ER642" s="7"/>
      <c r="ES642" s="88"/>
      <c r="ET642" s="7"/>
      <c r="EU642" s="7"/>
      <c r="EV642" s="7"/>
      <c r="EW642" s="7"/>
      <c r="EX642" s="7"/>
      <c r="EY642" s="7"/>
      <c r="EZ642" s="7"/>
      <c r="FA642" s="7"/>
      <c r="FB642" s="7"/>
      <c r="FC642" s="7"/>
      <c r="FD642" s="7"/>
      <c r="FE642" s="7"/>
      <c r="FF642" s="7"/>
      <c r="FG642" s="7"/>
      <c r="FH642" s="2"/>
      <c r="FI642" s="2"/>
      <c r="FJ642" s="2"/>
      <c r="FK642" s="2"/>
      <c r="FL642" s="2"/>
      <c r="FM642" s="2"/>
      <c r="FN642" s="7"/>
      <c r="FO642" s="7"/>
      <c r="FP642" s="7"/>
      <c r="FQ642" s="88"/>
      <c r="FR642" s="7"/>
      <c r="FS642" s="7"/>
      <c r="FT642" s="7"/>
      <c r="FU642" s="7"/>
      <c r="FV642" s="7"/>
      <c r="FW642" s="7"/>
      <c r="FX642" s="7"/>
      <c r="FY642" s="7"/>
      <c r="FZ642" s="7"/>
      <c r="GA642" s="7"/>
      <c r="GB642" s="7"/>
      <c r="GC642" s="7"/>
      <c r="GD642" s="7"/>
      <c r="GE642" s="7"/>
      <c r="GF642" s="7"/>
      <c r="GG642" s="7"/>
      <c r="GH642" s="7"/>
      <c r="GI642" s="7"/>
      <c r="GJ642" s="7"/>
      <c r="GK642" s="7"/>
      <c r="GL642" s="7"/>
      <c r="GM642" s="7"/>
      <c r="GN642" s="7"/>
      <c r="GO642" s="7"/>
      <c r="GP642" s="7"/>
      <c r="GQ642" s="7"/>
      <c r="GR642" s="7"/>
      <c r="GS642" s="7"/>
      <c r="GT642" s="7"/>
      <c r="GU642" s="7"/>
      <c r="GV642" s="7"/>
      <c r="GW642" s="7"/>
      <c r="GX642" s="7"/>
      <c r="GY642" s="7"/>
      <c r="GZ642" s="7"/>
      <c r="HA642" s="7"/>
      <c r="HB642" s="7"/>
      <c r="HC642" s="7"/>
      <c r="HD642" s="7"/>
      <c r="HE642" s="7"/>
      <c r="HF642" s="7"/>
      <c r="HG642" s="7"/>
      <c r="HH642" s="7"/>
      <c r="HI642" s="7"/>
      <c r="HJ642" s="7"/>
      <c r="HK642" s="7"/>
      <c r="HL642" s="7"/>
      <c r="HM642" s="7"/>
      <c r="HN642" s="7"/>
      <c r="HO642" s="7"/>
      <c r="HP642" s="7"/>
      <c r="HQ642" s="7"/>
      <c r="HR642" s="7"/>
      <c r="HS642" s="7"/>
      <c r="HT642" s="7"/>
      <c r="HU642" s="7"/>
      <c r="HV642" s="7"/>
      <c r="HW642" s="7"/>
      <c r="HX642" s="7"/>
      <c r="HY642" s="7"/>
      <c r="HZ642" s="7"/>
      <c r="IA642" s="7"/>
      <c r="IB642" s="7"/>
      <c r="IC642" s="7"/>
      <c r="ID642" s="7"/>
      <c r="IE642" s="7"/>
      <c r="IF642" s="7"/>
      <c r="IG642" s="7"/>
      <c r="IH642" s="7"/>
      <c r="II642" s="7"/>
      <c r="IJ642" s="7"/>
      <c r="IK642" s="7"/>
      <c r="IL642" s="7"/>
      <c r="IM642" s="7"/>
      <c r="IN642" s="7"/>
      <c r="IO642" s="7"/>
      <c r="IP642" s="7"/>
      <c r="IQ642" s="7"/>
      <c r="IR642" s="7"/>
      <c r="IS642" s="7"/>
      <c r="IT642" s="7"/>
      <c r="IU642" s="7"/>
      <c r="IV642" s="7"/>
      <c r="IW642" s="7"/>
      <c r="IX642" s="7"/>
      <c r="IY642" s="7"/>
      <c r="IZ642" s="7"/>
      <c r="JA642" s="7"/>
      <c r="JB642" s="7"/>
      <c r="JC642" s="7"/>
      <c r="JD642" s="7"/>
      <c r="JE642" s="7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5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7"/>
      <c r="EQ643" s="7"/>
      <c r="ER643" s="7"/>
      <c r="ES643" s="88"/>
      <c r="ET643" s="7"/>
      <c r="EU643" s="7"/>
      <c r="EV643" s="7"/>
      <c r="EW643" s="7"/>
      <c r="EX643" s="7"/>
      <c r="EY643" s="7"/>
      <c r="EZ643" s="7"/>
      <c r="FA643" s="7"/>
      <c r="FB643" s="7"/>
      <c r="FC643" s="7"/>
      <c r="FD643" s="7"/>
      <c r="FE643" s="7"/>
      <c r="FF643" s="7"/>
      <c r="FG643" s="7"/>
      <c r="FH643" s="2"/>
      <c r="FI643" s="2"/>
      <c r="FJ643" s="2"/>
      <c r="FK643" s="2"/>
      <c r="FL643" s="2"/>
      <c r="FM643" s="2"/>
      <c r="FN643" s="7"/>
      <c r="FO643" s="7"/>
      <c r="FP643" s="7"/>
      <c r="FQ643" s="88"/>
      <c r="FR643" s="7"/>
      <c r="FS643" s="7"/>
      <c r="FT643" s="7"/>
      <c r="FU643" s="7"/>
      <c r="FV643" s="7"/>
      <c r="FW643" s="7"/>
      <c r="FX643" s="7"/>
      <c r="FY643" s="7"/>
      <c r="FZ643" s="7"/>
      <c r="GA643" s="7"/>
      <c r="GB643" s="7"/>
      <c r="GC643" s="7"/>
      <c r="GD643" s="7"/>
      <c r="GE643" s="7"/>
      <c r="GF643" s="7"/>
      <c r="GG643" s="7"/>
      <c r="GH643" s="7"/>
      <c r="GI643" s="7"/>
      <c r="GJ643" s="7"/>
      <c r="GK643" s="7"/>
      <c r="GL643" s="7"/>
      <c r="GM643" s="7"/>
      <c r="GN643" s="7"/>
      <c r="GO643" s="7"/>
      <c r="GP643" s="7"/>
      <c r="GQ643" s="7"/>
      <c r="GR643" s="7"/>
      <c r="GS643" s="7"/>
      <c r="GT643" s="7"/>
      <c r="GU643" s="7"/>
      <c r="GV643" s="7"/>
      <c r="GW643" s="7"/>
      <c r="GX643" s="7"/>
      <c r="GY643" s="7"/>
      <c r="GZ643" s="7"/>
      <c r="HA643" s="7"/>
      <c r="HB643" s="7"/>
      <c r="HC643" s="7"/>
      <c r="HD643" s="7"/>
      <c r="HE643" s="7"/>
      <c r="HF643" s="7"/>
      <c r="HG643" s="7"/>
      <c r="HH643" s="7"/>
      <c r="HI643" s="7"/>
      <c r="HJ643" s="7"/>
      <c r="HK643" s="7"/>
      <c r="HL643" s="7"/>
      <c r="HM643" s="7"/>
      <c r="HN643" s="7"/>
      <c r="HO643" s="7"/>
      <c r="HP643" s="7"/>
      <c r="HQ643" s="7"/>
      <c r="HR643" s="7"/>
      <c r="HS643" s="7"/>
      <c r="HT643" s="7"/>
      <c r="HU643" s="7"/>
      <c r="HV643" s="7"/>
      <c r="HW643" s="7"/>
      <c r="HX643" s="7"/>
      <c r="HY643" s="7"/>
      <c r="HZ643" s="7"/>
      <c r="IA643" s="7"/>
      <c r="IB643" s="7"/>
      <c r="IC643" s="7"/>
      <c r="ID643" s="7"/>
      <c r="IE643" s="7"/>
      <c r="IF643" s="7"/>
      <c r="IG643" s="7"/>
      <c r="IH643" s="7"/>
      <c r="II643" s="7"/>
      <c r="IJ643" s="7"/>
      <c r="IK643" s="7"/>
      <c r="IL643" s="7"/>
      <c r="IM643" s="7"/>
      <c r="IN643" s="7"/>
      <c r="IO643" s="7"/>
      <c r="IP643" s="7"/>
      <c r="IQ643" s="7"/>
      <c r="IR643" s="7"/>
      <c r="IS643" s="7"/>
      <c r="IT643" s="7"/>
      <c r="IU643" s="7"/>
      <c r="IV643" s="7"/>
      <c r="IW643" s="7"/>
      <c r="IX643" s="7"/>
      <c r="IY643" s="7"/>
      <c r="IZ643" s="7"/>
      <c r="JA643" s="7"/>
      <c r="JB643" s="7"/>
      <c r="JC643" s="7"/>
      <c r="JD643" s="7"/>
      <c r="JE643" s="7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5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7"/>
      <c r="EQ644" s="7"/>
      <c r="ER644" s="7"/>
      <c r="ES644" s="88"/>
      <c r="ET644" s="7"/>
      <c r="EU644" s="7"/>
      <c r="EV644" s="7"/>
      <c r="EW644" s="7"/>
      <c r="EX644" s="7"/>
      <c r="EY644" s="7"/>
      <c r="EZ644" s="7"/>
      <c r="FA644" s="7"/>
      <c r="FB644" s="7"/>
      <c r="FC644" s="7"/>
      <c r="FD644" s="7"/>
      <c r="FE644" s="7"/>
      <c r="FF644" s="7"/>
      <c r="FG644" s="7"/>
      <c r="FH644" s="2"/>
      <c r="FI644" s="2"/>
      <c r="FJ644" s="2"/>
      <c r="FK644" s="2"/>
      <c r="FL644" s="2"/>
      <c r="FM644" s="2"/>
      <c r="FN644" s="7"/>
      <c r="FO644" s="7"/>
      <c r="FP644" s="7"/>
      <c r="FQ644" s="88"/>
      <c r="FR644" s="7"/>
      <c r="FS644" s="7"/>
      <c r="FT644" s="7"/>
      <c r="FU644" s="7"/>
      <c r="FV644" s="7"/>
      <c r="FW644" s="7"/>
      <c r="FX644" s="7"/>
      <c r="FY644" s="7"/>
      <c r="FZ644" s="7"/>
      <c r="GA644" s="7"/>
      <c r="GB644" s="7"/>
      <c r="GC644" s="7"/>
      <c r="GD644" s="7"/>
      <c r="GE644" s="7"/>
      <c r="GF644" s="7"/>
      <c r="GG644" s="7"/>
      <c r="GH644" s="7"/>
      <c r="GI644" s="7"/>
      <c r="GJ644" s="7"/>
      <c r="GK644" s="7"/>
      <c r="GL644" s="7"/>
      <c r="GM644" s="7"/>
      <c r="GN644" s="7"/>
      <c r="GO644" s="7"/>
      <c r="GP644" s="7"/>
      <c r="GQ644" s="7"/>
      <c r="GR644" s="7"/>
      <c r="GS644" s="7"/>
      <c r="GT644" s="7"/>
      <c r="GU644" s="7"/>
      <c r="GV644" s="7"/>
      <c r="GW644" s="7"/>
      <c r="GX644" s="7"/>
      <c r="GY644" s="7"/>
      <c r="GZ644" s="7"/>
      <c r="HA644" s="7"/>
      <c r="HB644" s="7"/>
      <c r="HC644" s="7"/>
      <c r="HD644" s="7"/>
      <c r="HE644" s="7"/>
      <c r="HF644" s="7"/>
      <c r="HG644" s="7"/>
      <c r="HH644" s="7"/>
      <c r="HI644" s="7"/>
      <c r="HJ644" s="7"/>
      <c r="HK644" s="7"/>
      <c r="HL644" s="7"/>
      <c r="HM644" s="7"/>
      <c r="HN644" s="7"/>
      <c r="HO644" s="7"/>
      <c r="HP644" s="7"/>
      <c r="HQ644" s="7"/>
      <c r="HR644" s="7"/>
      <c r="HS644" s="7"/>
      <c r="HT644" s="7"/>
      <c r="HU644" s="7"/>
      <c r="HV644" s="7"/>
      <c r="HW644" s="7"/>
      <c r="HX644" s="7"/>
      <c r="HY644" s="7"/>
      <c r="HZ644" s="7"/>
      <c r="IA644" s="7"/>
      <c r="IB644" s="7"/>
      <c r="IC644" s="7"/>
      <c r="ID644" s="7"/>
      <c r="IE644" s="7"/>
      <c r="IF644" s="7"/>
      <c r="IG644" s="7"/>
      <c r="IH644" s="7"/>
      <c r="II644" s="7"/>
      <c r="IJ644" s="7"/>
      <c r="IK644" s="7"/>
      <c r="IL644" s="7"/>
      <c r="IM644" s="7"/>
      <c r="IN644" s="7"/>
      <c r="IO644" s="7"/>
      <c r="IP644" s="7"/>
      <c r="IQ644" s="7"/>
      <c r="IR644" s="7"/>
      <c r="IS644" s="7"/>
      <c r="IT644" s="7"/>
      <c r="IU644" s="7"/>
      <c r="IV644" s="7"/>
      <c r="IW644" s="7"/>
      <c r="IX644" s="7"/>
      <c r="IY644" s="7"/>
      <c r="IZ644" s="7"/>
      <c r="JA644" s="7"/>
      <c r="JB644" s="7"/>
      <c r="JC644" s="7"/>
      <c r="JD644" s="7"/>
      <c r="JE644" s="7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5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7"/>
      <c r="EQ645" s="7"/>
      <c r="ER645" s="7"/>
      <c r="ES645" s="88"/>
      <c r="ET645" s="7"/>
      <c r="EU645" s="7"/>
      <c r="EV645" s="7"/>
      <c r="EW645" s="7"/>
      <c r="EX645" s="7"/>
      <c r="EY645" s="7"/>
      <c r="EZ645" s="7"/>
      <c r="FA645" s="7"/>
      <c r="FB645" s="7"/>
      <c r="FC645" s="7"/>
      <c r="FD645" s="7"/>
      <c r="FE645" s="7"/>
      <c r="FF645" s="7"/>
      <c r="FG645" s="7"/>
      <c r="FH645" s="2"/>
      <c r="FI645" s="2"/>
      <c r="FJ645" s="2"/>
      <c r="FK645" s="2"/>
      <c r="FL645" s="2"/>
      <c r="FM645" s="2"/>
      <c r="FN645" s="7"/>
      <c r="FO645" s="7"/>
      <c r="FP645" s="7"/>
      <c r="FQ645" s="88"/>
      <c r="FR645" s="7"/>
      <c r="FS645" s="7"/>
      <c r="FT645" s="7"/>
      <c r="FU645" s="7"/>
      <c r="FV645" s="7"/>
      <c r="FW645" s="7"/>
      <c r="FX645" s="7"/>
      <c r="FY645" s="7"/>
      <c r="FZ645" s="7"/>
      <c r="GA645" s="7"/>
      <c r="GB645" s="7"/>
      <c r="GC645" s="7"/>
      <c r="GD645" s="7"/>
      <c r="GE645" s="7"/>
      <c r="GF645" s="7"/>
      <c r="GG645" s="7"/>
      <c r="GH645" s="7"/>
      <c r="GI645" s="7"/>
      <c r="GJ645" s="7"/>
      <c r="GK645" s="7"/>
      <c r="GL645" s="7"/>
      <c r="GM645" s="7"/>
      <c r="GN645" s="7"/>
      <c r="GO645" s="7"/>
      <c r="GP645" s="7"/>
      <c r="GQ645" s="7"/>
      <c r="GR645" s="7"/>
      <c r="GS645" s="7"/>
      <c r="GT645" s="7"/>
      <c r="GU645" s="7"/>
      <c r="GV645" s="7"/>
      <c r="GW645" s="7"/>
      <c r="GX645" s="7"/>
      <c r="GY645" s="7"/>
      <c r="GZ645" s="7"/>
      <c r="HA645" s="7"/>
      <c r="HB645" s="7"/>
      <c r="HC645" s="7"/>
      <c r="HD645" s="7"/>
      <c r="HE645" s="7"/>
      <c r="HF645" s="7"/>
      <c r="HG645" s="7"/>
      <c r="HH645" s="7"/>
      <c r="HI645" s="7"/>
      <c r="HJ645" s="7"/>
      <c r="HK645" s="7"/>
      <c r="HL645" s="7"/>
      <c r="HM645" s="7"/>
      <c r="HN645" s="7"/>
      <c r="HO645" s="7"/>
      <c r="HP645" s="7"/>
      <c r="HQ645" s="7"/>
      <c r="HR645" s="7"/>
      <c r="HS645" s="7"/>
      <c r="HT645" s="7"/>
      <c r="HU645" s="7"/>
      <c r="HV645" s="7"/>
      <c r="HW645" s="7"/>
      <c r="HX645" s="7"/>
      <c r="HY645" s="7"/>
      <c r="HZ645" s="7"/>
      <c r="IA645" s="7"/>
      <c r="IB645" s="7"/>
      <c r="IC645" s="7"/>
      <c r="ID645" s="7"/>
      <c r="IE645" s="7"/>
      <c r="IF645" s="7"/>
      <c r="IG645" s="7"/>
      <c r="IH645" s="7"/>
      <c r="II645" s="7"/>
      <c r="IJ645" s="7"/>
      <c r="IK645" s="7"/>
      <c r="IL645" s="7"/>
      <c r="IM645" s="7"/>
      <c r="IN645" s="7"/>
      <c r="IO645" s="7"/>
      <c r="IP645" s="7"/>
      <c r="IQ645" s="7"/>
      <c r="IR645" s="7"/>
      <c r="IS645" s="7"/>
      <c r="IT645" s="7"/>
      <c r="IU645" s="7"/>
      <c r="IV645" s="7"/>
      <c r="IW645" s="7"/>
      <c r="IX645" s="7"/>
      <c r="IY645" s="7"/>
      <c r="IZ645" s="7"/>
      <c r="JA645" s="7"/>
      <c r="JB645" s="7"/>
      <c r="JC645" s="7"/>
      <c r="JD645" s="7"/>
      <c r="JE645" s="7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5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7"/>
      <c r="EQ646" s="7"/>
      <c r="ER646" s="7"/>
      <c r="ES646" s="88"/>
      <c r="ET646" s="7"/>
      <c r="EU646" s="7"/>
      <c r="EV646" s="7"/>
      <c r="EW646" s="7"/>
      <c r="EX646" s="7"/>
      <c r="EY646" s="7"/>
      <c r="EZ646" s="7"/>
      <c r="FA646" s="7"/>
      <c r="FB646" s="7"/>
      <c r="FC646" s="7"/>
      <c r="FD646" s="7"/>
      <c r="FE646" s="7"/>
      <c r="FF646" s="7"/>
      <c r="FG646" s="7"/>
      <c r="FH646" s="2"/>
      <c r="FI646" s="2"/>
      <c r="FJ646" s="2"/>
      <c r="FK646" s="2"/>
      <c r="FL646" s="2"/>
      <c r="FM646" s="2"/>
      <c r="FN646" s="7"/>
      <c r="FO646" s="7"/>
      <c r="FP646" s="7"/>
      <c r="FQ646" s="88"/>
      <c r="FR646" s="7"/>
      <c r="FS646" s="7"/>
      <c r="FT646" s="7"/>
      <c r="FU646" s="7"/>
      <c r="FV646" s="7"/>
      <c r="FW646" s="7"/>
      <c r="FX646" s="7"/>
      <c r="FY646" s="7"/>
      <c r="FZ646" s="7"/>
      <c r="GA646" s="7"/>
      <c r="GB646" s="7"/>
      <c r="GC646" s="7"/>
      <c r="GD646" s="7"/>
      <c r="GE646" s="7"/>
      <c r="GF646" s="7"/>
      <c r="GG646" s="7"/>
      <c r="GH646" s="7"/>
      <c r="GI646" s="7"/>
      <c r="GJ646" s="7"/>
      <c r="GK646" s="7"/>
      <c r="GL646" s="7"/>
      <c r="GM646" s="7"/>
      <c r="GN646" s="7"/>
      <c r="GO646" s="7"/>
      <c r="GP646" s="7"/>
      <c r="GQ646" s="7"/>
      <c r="GR646" s="7"/>
      <c r="GS646" s="7"/>
      <c r="GT646" s="7"/>
      <c r="GU646" s="7"/>
      <c r="GV646" s="7"/>
      <c r="GW646" s="7"/>
      <c r="GX646" s="7"/>
      <c r="GY646" s="7"/>
      <c r="GZ646" s="7"/>
      <c r="HA646" s="7"/>
      <c r="HB646" s="7"/>
      <c r="HC646" s="7"/>
      <c r="HD646" s="7"/>
      <c r="HE646" s="7"/>
      <c r="HF646" s="7"/>
      <c r="HG646" s="7"/>
      <c r="HH646" s="7"/>
      <c r="HI646" s="7"/>
      <c r="HJ646" s="7"/>
      <c r="HK646" s="7"/>
      <c r="HL646" s="7"/>
      <c r="HM646" s="7"/>
      <c r="HN646" s="7"/>
      <c r="HO646" s="7"/>
      <c r="HP646" s="7"/>
      <c r="HQ646" s="7"/>
      <c r="HR646" s="7"/>
      <c r="HS646" s="7"/>
      <c r="HT646" s="7"/>
      <c r="HU646" s="7"/>
      <c r="HV646" s="7"/>
      <c r="HW646" s="7"/>
      <c r="HX646" s="7"/>
      <c r="HY646" s="7"/>
      <c r="HZ646" s="7"/>
      <c r="IA646" s="7"/>
      <c r="IB646" s="7"/>
      <c r="IC646" s="7"/>
      <c r="ID646" s="7"/>
      <c r="IE646" s="7"/>
      <c r="IF646" s="7"/>
      <c r="IG646" s="7"/>
      <c r="IH646" s="7"/>
      <c r="II646" s="7"/>
      <c r="IJ646" s="7"/>
      <c r="IK646" s="7"/>
      <c r="IL646" s="7"/>
      <c r="IM646" s="7"/>
      <c r="IN646" s="7"/>
      <c r="IO646" s="7"/>
      <c r="IP646" s="7"/>
      <c r="IQ646" s="7"/>
      <c r="IR646" s="7"/>
      <c r="IS646" s="7"/>
      <c r="IT646" s="7"/>
      <c r="IU646" s="7"/>
      <c r="IV646" s="7"/>
      <c r="IW646" s="7"/>
      <c r="IX646" s="7"/>
      <c r="IY646" s="7"/>
      <c r="IZ646" s="7"/>
      <c r="JA646" s="7"/>
      <c r="JB646" s="7"/>
      <c r="JC646" s="7"/>
      <c r="JD646" s="7"/>
      <c r="JE646" s="7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5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7"/>
      <c r="EQ647" s="7"/>
      <c r="ER647" s="7"/>
      <c r="ES647" s="88"/>
      <c r="ET647" s="7"/>
      <c r="EU647" s="7"/>
      <c r="EV647" s="7"/>
      <c r="EW647" s="7"/>
      <c r="EX647" s="7"/>
      <c r="EY647" s="7"/>
      <c r="EZ647" s="7"/>
      <c r="FA647" s="7"/>
      <c r="FB647" s="7"/>
      <c r="FC647" s="7"/>
      <c r="FD647" s="7"/>
      <c r="FE647" s="7"/>
      <c r="FF647" s="7"/>
      <c r="FG647" s="7"/>
      <c r="FH647" s="2"/>
      <c r="FI647" s="2"/>
      <c r="FJ647" s="2"/>
      <c r="FK647" s="2"/>
      <c r="FL647" s="2"/>
      <c r="FM647" s="2"/>
      <c r="FN647" s="7"/>
      <c r="FO647" s="7"/>
      <c r="FP647" s="7"/>
      <c r="FQ647" s="88"/>
      <c r="FR647" s="7"/>
      <c r="FS647" s="7"/>
      <c r="FT647" s="7"/>
      <c r="FU647" s="7"/>
      <c r="FV647" s="7"/>
      <c r="FW647" s="7"/>
      <c r="FX647" s="7"/>
      <c r="FY647" s="7"/>
      <c r="FZ647" s="7"/>
      <c r="GA647" s="7"/>
      <c r="GB647" s="7"/>
      <c r="GC647" s="7"/>
      <c r="GD647" s="7"/>
      <c r="GE647" s="7"/>
      <c r="GF647" s="7"/>
      <c r="GG647" s="7"/>
      <c r="GH647" s="7"/>
      <c r="GI647" s="7"/>
      <c r="GJ647" s="7"/>
      <c r="GK647" s="7"/>
      <c r="GL647" s="7"/>
      <c r="GM647" s="7"/>
      <c r="GN647" s="7"/>
      <c r="GO647" s="7"/>
      <c r="GP647" s="7"/>
      <c r="GQ647" s="7"/>
      <c r="GR647" s="7"/>
      <c r="GS647" s="7"/>
      <c r="GT647" s="7"/>
      <c r="GU647" s="7"/>
      <c r="GV647" s="7"/>
      <c r="GW647" s="7"/>
      <c r="GX647" s="7"/>
      <c r="GY647" s="7"/>
      <c r="GZ647" s="7"/>
      <c r="HA647" s="7"/>
      <c r="HB647" s="7"/>
      <c r="HC647" s="7"/>
      <c r="HD647" s="7"/>
      <c r="HE647" s="7"/>
      <c r="HF647" s="7"/>
      <c r="HG647" s="7"/>
      <c r="HH647" s="7"/>
      <c r="HI647" s="7"/>
      <c r="HJ647" s="7"/>
      <c r="HK647" s="7"/>
      <c r="HL647" s="7"/>
      <c r="HM647" s="7"/>
      <c r="HN647" s="7"/>
      <c r="HO647" s="7"/>
      <c r="HP647" s="7"/>
      <c r="HQ647" s="7"/>
      <c r="HR647" s="7"/>
      <c r="HS647" s="7"/>
      <c r="HT647" s="7"/>
      <c r="HU647" s="7"/>
      <c r="HV647" s="7"/>
      <c r="HW647" s="7"/>
      <c r="HX647" s="7"/>
      <c r="HY647" s="7"/>
      <c r="HZ647" s="7"/>
      <c r="IA647" s="7"/>
      <c r="IB647" s="7"/>
      <c r="IC647" s="7"/>
      <c r="ID647" s="7"/>
      <c r="IE647" s="7"/>
      <c r="IF647" s="7"/>
      <c r="IG647" s="7"/>
      <c r="IH647" s="7"/>
      <c r="II647" s="7"/>
      <c r="IJ647" s="7"/>
      <c r="IK647" s="7"/>
      <c r="IL647" s="7"/>
      <c r="IM647" s="7"/>
      <c r="IN647" s="7"/>
      <c r="IO647" s="7"/>
      <c r="IP647" s="7"/>
      <c r="IQ647" s="7"/>
      <c r="IR647" s="7"/>
      <c r="IS647" s="7"/>
      <c r="IT647" s="7"/>
      <c r="IU647" s="7"/>
      <c r="IV647" s="7"/>
      <c r="IW647" s="7"/>
      <c r="IX647" s="7"/>
      <c r="IY647" s="7"/>
      <c r="IZ647" s="7"/>
      <c r="JA647" s="7"/>
      <c r="JB647" s="7"/>
      <c r="JC647" s="7"/>
      <c r="JD647" s="7"/>
      <c r="JE647" s="7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5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7"/>
      <c r="EQ648" s="7"/>
      <c r="ER648" s="7"/>
      <c r="ES648" s="88"/>
      <c r="ET648" s="7"/>
      <c r="EU648" s="7"/>
      <c r="EV648" s="7"/>
      <c r="EW648" s="7"/>
      <c r="EX648" s="7"/>
      <c r="EY648" s="7"/>
      <c r="EZ648" s="7"/>
      <c r="FA648" s="7"/>
      <c r="FB648" s="7"/>
      <c r="FC648" s="7"/>
      <c r="FD648" s="7"/>
      <c r="FE648" s="7"/>
      <c r="FF648" s="7"/>
      <c r="FG648" s="7"/>
      <c r="FH648" s="2"/>
      <c r="FI648" s="2"/>
      <c r="FJ648" s="2"/>
      <c r="FK648" s="2"/>
      <c r="FL648" s="2"/>
      <c r="FM648" s="2"/>
      <c r="FN648" s="7"/>
      <c r="FO648" s="7"/>
      <c r="FP648" s="7"/>
      <c r="FQ648" s="88"/>
      <c r="FR648" s="7"/>
      <c r="FS648" s="7"/>
      <c r="FT648" s="7"/>
      <c r="FU648" s="7"/>
      <c r="FV648" s="7"/>
      <c r="FW648" s="7"/>
      <c r="FX648" s="7"/>
      <c r="FY648" s="7"/>
      <c r="FZ648" s="7"/>
      <c r="GA648" s="7"/>
      <c r="GB648" s="7"/>
      <c r="GC648" s="7"/>
      <c r="GD648" s="7"/>
      <c r="GE648" s="7"/>
      <c r="GF648" s="7"/>
      <c r="GG648" s="7"/>
      <c r="GH648" s="7"/>
      <c r="GI648" s="7"/>
      <c r="GJ648" s="7"/>
      <c r="GK648" s="7"/>
      <c r="GL648" s="7"/>
      <c r="GM648" s="7"/>
      <c r="GN648" s="7"/>
      <c r="GO648" s="7"/>
      <c r="GP648" s="7"/>
      <c r="GQ648" s="7"/>
      <c r="GR648" s="7"/>
      <c r="GS648" s="7"/>
      <c r="GT648" s="7"/>
      <c r="GU648" s="7"/>
      <c r="GV648" s="7"/>
      <c r="GW648" s="7"/>
      <c r="GX648" s="7"/>
      <c r="GY648" s="7"/>
      <c r="GZ648" s="7"/>
      <c r="HA648" s="7"/>
      <c r="HB648" s="7"/>
      <c r="HC648" s="7"/>
      <c r="HD648" s="7"/>
      <c r="HE648" s="7"/>
      <c r="HF648" s="7"/>
      <c r="HG648" s="7"/>
      <c r="HH648" s="7"/>
      <c r="HI648" s="7"/>
      <c r="HJ648" s="7"/>
      <c r="HK648" s="7"/>
      <c r="HL648" s="7"/>
      <c r="HM648" s="7"/>
      <c r="HN648" s="7"/>
      <c r="HO648" s="7"/>
      <c r="HP648" s="7"/>
      <c r="HQ648" s="7"/>
      <c r="HR648" s="7"/>
      <c r="HS648" s="7"/>
      <c r="HT648" s="7"/>
      <c r="HU648" s="7"/>
      <c r="HV648" s="7"/>
      <c r="HW648" s="7"/>
      <c r="HX648" s="7"/>
      <c r="HY648" s="7"/>
      <c r="HZ648" s="7"/>
      <c r="IA648" s="7"/>
      <c r="IB648" s="7"/>
      <c r="IC648" s="7"/>
      <c r="ID648" s="7"/>
      <c r="IE648" s="7"/>
      <c r="IF648" s="7"/>
      <c r="IG648" s="7"/>
      <c r="IH648" s="7"/>
      <c r="II648" s="7"/>
      <c r="IJ648" s="7"/>
      <c r="IK648" s="7"/>
      <c r="IL648" s="7"/>
      <c r="IM648" s="7"/>
      <c r="IN648" s="7"/>
      <c r="IO648" s="7"/>
      <c r="IP648" s="7"/>
      <c r="IQ648" s="7"/>
      <c r="IR648" s="7"/>
      <c r="IS648" s="7"/>
      <c r="IT648" s="7"/>
      <c r="IU648" s="7"/>
      <c r="IV648" s="7"/>
      <c r="IW648" s="7"/>
      <c r="IX648" s="7"/>
      <c r="IY648" s="7"/>
      <c r="IZ648" s="7"/>
      <c r="JA648" s="7"/>
      <c r="JB648" s="7"/>
      <c r="JC648" s="7"/>
      <c r="JD648" s="7"/>
      <c r="JE648" s="7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5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7"/>
      <c r="EQ649" s="7"/>
      <c r="ER649" s="7"/>
      <c r="ES649" s="88"/>
      <c r="ET649" s="7"/>
      <c r="EU649" s="7"/>
      <c r="EV649" s="7"/>
      <c r="EW649" s="7"/>
      <c r="EX649" s="7"/>
      <c r="EY649" s="7"/>
      <c r="EZ649" s="7"/>
      <c r="FA649" s="7"/>
      <c r="FB649" s="7"/>
      <c r="FC649" s="7"/>
      <c r="FD649" s="7"/>
      <c r="FE649" s="7"/>
      <c r="FF649" s="7"/>
      <c r="FG649" s="7"/>
      <c r="FH649" s="2"/>
      <c r="FI649" s="2"/>
      <c r="FJ649" s="2"/>
      <c r="FK649" s="2"/>
      <c r="FL649" s="2"/>
      <c r="FM649" s="2"/>
      <c r="FN649" s="7"/>
      <c r="FO649" s="7"/>
      <c r="FP649" s="7"/>
      <c r="FQ649" s="88"/>
      <c r="FR649" s="7"/>
      <c r="FS649" s="7"/>
      <c r="FT649" s="7"/>
      <c r="FU649" s="7"/>
      <c r="FV649" s="7"/>
      <c r="FW649" s="7"/>
      <c r="FX649" s="7"/>
      <c r="FY649" s="7"/>
      <c r="FZ649" s="7"/>
      <c r="GA649" s="7"/>
      <c r="GB649" s="7"/>
      <c r="GC649" s="7"/>
      <c r="GD649" s="7"/>
      <c r="GE649" s="7"/>
      <c r="GF649" s="7"/>
      <c r="GG649" s="7"/>
      <c r="GH649" s="7"/>
      <c r="GI649" s="7"/>
      <c r="GJ649" s="7"/>
      <c r="GK649" s="7"/>
      <c r="GL649" s="7"/>
      <c r="GM649" s="7"/>
      <c r="GN649" s="7"/>
      <c r="GO649" s="7"/>
      <c r="GP649" s="7"/>
      <c r="GQ649" s="7"/>
      <c r="GR649" s="7"/>
      <c r="GS649" s="7"/>
      <c r="GT649" s="7"/>
      <c r="GU649" s="7"/>
      <c r="GV649" s="7"/>
      <c r="GW649" s="7"/>
      <c r="GX649" s="7"/>
      <c r="GY649" s="7"/>
      <c r="GZ649" s="7"/>
      <c r="HA649" s="7"/>
      <c r="HB649" s="7"/>
      <c r="HC649" s="7"/>
      <c r="HD649" s="7"/>
      <c r="HE649" s="7"/>
      <c r="HF649" s="7"/>
      <c r="HG649" s="7"/>
      <c r="HH649" s="7"/>
      <c r="HI649" s="7"/>
      <c r="HJ649" s="7"/>
      <c r="HK649" s="7"/>
      <c r="HL649" s="7"/>
      <c r="HM649" s="7"/>
      <c r="HN649" s="7"/>
      <c r="HO649" s="7"/>
      <c r="HP649" s="7"/>
      <c r="HQ649" s="7"/>
      <c r="HR649" s="7"/>
      <c r="HS649" s="7"/>
      <c r="HT649" s="7"/>
      <c r="HU649" s="7"/>
      <c r="HV649" s="7"/>
      <c r="HW649" s="7"/>
      <c r="HX649" s="7"/>
      <c r="HY649" s="7"/>
      <c r="HZ649" s="7"/>
      <c r="IA649" s="7"/>
      <c r="IB649" s="7"/>
      <c r="IC649" s="7"/>
      <c r="ID649" s="7"/>
      <c r="IE649" s="7"/>
      <c r="IF649" s="7"/>
      <c r="IG649" s="7"/>
      <c r="IH649" s="7"/>
      <c r="II649" s="7"/>
      <c r="IJ649" s="7"/>
      <c r="IK649" s="7"/>
      <c r="IL649" s="7"/>
      <c r="IM649" s="7"/>
      <c r="IN649" s="7"/>
      <c r="IO649" s="7"/>
      <c r="IP649" s="7"/>
      <c r="IQ649" s="7"/>
      <c r="IR649" s="7"/>
      <c r="IS649" s="7"/>
      <c r="IT649" s="7"/>
      <c r="IU649" s="7"/>
      <c r="IV649" s="7"/>
      <c r="IW649" s="7"/>
      <c r="IX649" s="7"/>
      <c r="IY649" s="7"/>
      <c r="IZ649" s="7"/>
      <c r="JA649" s="7"/>
      <c r="JB649" s="7"/>
      <c r="JC649" s="7"/>
      <c r="JD649" s="7"/>
      <c r="JE649" s="7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5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7"/>
      <c r="EQ650" s="7"/>
      <c r="ER650" s="7"/>
      <c r="ES650" s="88"/>
      <c r="ET650" s="7"/>
      <c r="EU650" s="7"/>
      <c r="EV650" s="7"/>
      <c r="EW650" s="7"/>
      <c r="EX650" s="7"/>
      <c r="EY650" s="7"/>
      <c r="EZ650" s="7"/>
      <c r="FA650" s="7"/>
      <c r="FB650" s="7"/>
      <c r="FC650" s="7"/>
      <c r="FD650" s="7"/>
      <c r="FE650" s="7"/>
      <c r="FF650" s="7"/>
      <c r="FG650" s="7"/>
      <c r="FH650" s="2"/>
      <c r="FI650" s="2"/>
      <c r="FJ650" s="2"/>
      <c r="FK650" s="2"/>
      <c r="FL650" s="2"/>
      <c r="FM650" s="2"/>
      <c r="FN650" s="7"/>
      <c r="FO650" s="7"/>
      <c r="FP650" s="7"/>
      <c r="FQ650" s="88"/>
      <c r="FR650" s="7"/>
      <c r="FS650" s="7"/>
      <c r="FT650" s="7"/>
      <c r="FU650" s="7"/>
      <c r="FV650" s="7"/>
      <c r="FW650" s="7"/>
      <c r="FX650" s="7"/>
      <c r="FY650" s="7"/>
      <c r="FZ650" s="7"/>
      <c r="GA650" s="7"/>
      <c r="GB650" s="7"/>
      <c r="GC650" s="7"/>
      <c r="GD650" s="7"/>
      <c r="GE650" s="7"/>
      <c r="GF650" s="7"/>
      <c r="GG650" s="7"/>
      <c r="GH650" s="7"/>
      <c r="GI650" s="7"/>
      <c r="GJ650" s="7"/>
      <c r="GK650" s="7"/>
      <c r="GL650" s="7"/>
      <c r="GM650" s="7"/>
      <c r="GN650" s="7"/>
      <c r="GO650" s="7"/>
      <c r="GP650" s="7"/>
      <c r="GQ650" s="7"/>
      <c r="GR650" s="7"/>
      <c r="GS650" s="7"/>
      <c r="GT650" s="7"/>
      <c r="GU650" s="7"/>
      <c r="GV650" s="7"/>
      <c r="GW650" s="7"/>
      <c r="GX650" s="7"/>
      <c r="GY650" s="7"/>
      <c r="GZ650" s="7"/>
      <c r="HA650" s="7"/>
      <c r="HB650" s="7"/>
      <c r="HC650" s="7"/>
      <c r="HD650" s="7"/>
      <c r="HE650" s="7"/>
      <c r="HF650" s="7"/>
      <c r="HG650" s="7"/>
      <c r="HH650" s="7"/>
      <c r="HI650" s="7"/>
      <c r="HJ650" s="7"/>
      <c r="HK650" s="7"/>
      <c r="HL650" s="7"/>
      <c r="HM650" s="7"/>
      <c r="HN650" s="7"/>
      <c r="HO650" s="7"/>
      <c r="HP650" s="7"/>
      <c r="HQ650" s="7"/>
      <c r="HR650" s="7"/>
      <c r="HS650" s="7"/>
      <c r="HT650" s="7"/>
      <c r="HU650" s="7"/>
      <c r="HV650" s="7"/>
      <c r="HW650" s="7"/>
      <c r="HX650" s="7"/>
      <c r="HY650" s="7"/>
      <c r="HZ650" s="7"/>
      <c r="IA650" s="7"/>
      <c r="IB650" s="7"/>
      <c r="IC650" s="7"/>
      <c r="ID650" s="7"/>
      <c r="IE650" s="7"/>
      <c r="IF650" s="7"/>
      <c r="IG650" s="7"/>
      <c r="IH650" s="7"/>
      <c r="II650" s="7"/>
      <c r="IJ650" s="7"/>
      <c r="IK650" s="7"/>
      <c r="IL650" s="7"/>
      <c r="IM650" s="7"/>
      <c r="IN650" s="7"/>
      <c r="IO650" s="7"/>
      <c r="IP650" s="7"/>
      <c r="IQ650" s="7"/>
      <c r="IR650" s="7"/>
      <c r="IS650" s="7"/>
      <c r="IT650" s="7"/>
      <c r="IU650" s="7"/>
      <c r="IV650" s="7"/>
      <c r="IW650" s="7"/>
      <c r="IX650" s="7"/>
      <c r="IY650" s="7"/>
      <c r="IZ650" s="7"/>
      <c r="JA650" s="7"/>
      <c r="JB650" s="7"/>
      <c r="JC650" s="7"/>
      <c r="JD650" s="7"/>
      <c r="JE650" s="7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5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7"/>
      <c r="EQ651" s="7"/>
      <c r="ER651" s="7"/>
      <c r="ES651" s="88"/>
      <c r="ET651" s="7"/>
      <c r="EU651" s="7"/>
      <c r="EV651" s="7"/>
      <c r="EW651" s="7"/>
      <c r="EX651" s="7"/>
      <c r="EY651" s="7"/>
      <c r="EZ651" s="7"/>
      <c r="FA651" s="7"/>
      <c r="FB651" s="7"/>
      <c r="FC651" s="7"/>
      <c r="FD651" s="7"/>
      <c r="FE651" s="7"/>
      <c r="FF651" s="7"/>
      <c r="FG651" s="7"/>
      <c r="FH651" s="2"/>
      <c r="FI651" s="2"/>
      <c r="FJ651" s="2"/>
      <c r="FK651" s="2"/>
      <c r="FL651" s="2"/>
      <c r="FM651" s="2"/>
      <c r="FN651" s="7"/>
      <c r="FO651" s="7"/>
      <c r="FP651" s="7"/>
      <c r="FQ651" s="88"/>
      <c r="FR651" s="7"/>
      <c r="FS651" s="7"/>
      <c r="FT651" s="7"/>
      <c r="FU651" s="7"/>
      <c r="FV651" s="7"/>
      <c r="FW651" s="7"/>
      <c r="FX651" s="7"/>
      <c r="FY651" s="7"/>
      <c r="FZ651" s="7"/>
      <c r="GA651" s="7"/>
      <c r="GB651" s="7"/>
      <c r="GC651" s="7"/>
      <c r="GD651" s="7"/>
      <c r="GE651" s="7"/>
      <c r="GF651" s="7"/>
      <c r="GG651" s="7"/>
      <c r="GH651" s="7"/>
      <c r="GI651" s="7"/>
      <c r="GJ651" s="7"/>
      <c r="GK651" s="7"/>
      <c r="GL651" s="7"/>
      <c r="GM651" s="7"/>
      <c r="GN651" s="7"/>
      <c r="GO651" s="7"/>
      <c r="GP651" s="7"/>
      <c r="GQ651" s="7"/>
      <c r="GR651" s="7"/>
      <c r="GS651" s="7"/>
      <c r="GT651" s="7"/>
      <c r="GU651" s="7"/>
      <c r="GV651" s="7"/>
      <c r="GW651" s="7"/>
      <c r="GX651" s="7"/>
      <c r="GY651" s="7"/>
      <c r="GZ651" s="7"/>
      <c r="HA651" s="7"/>
      <c r="HB651" s="7"/>
      <c r="HC651" s="7"/>
      <c r="HD651" s="7"/>
      <c r="HE651" s="7"/>
      <c r="HF651" s="7"/>
      <c r="HG651" s="7"/>
      <c r="HH651" s="7"/>
      <c r="HI651" s="7"/>
      <c r="HJ651" s="7"/>
      <c r="HK651" s="7"/>
      <c r="HL651" s="7"/>
      <c r="HM651" s="7"/>
      <c r="HN651" s="7"/>
      <c r="HO651" s="7"/>
      <c r="HP651" s="7"/>
      <c r="HQ651" s="7"/>
      <c r="HR651" s="7"/>
      <c r="HS651" s="7"/>
      <c r="HT651" s="7"/>
      <c r="HU651" s="7"/>
      <c r="HV651" s="7"/>
      <c r="HW651" s="7"/>
      <c r="HX651" s="7"/>
      <c r="HY651" s="7"/>
      <c r="HZ651" s="7"/>
      <c r="IA651" s="7"/>
      <c r="IB651" s="7"/>
      <c r="IC651" s="7"/>
      <c r="ID651" s="7"/>
      <c r="IE651" s="7"/>
      <c r="IF651" s="7"/>
      <c r="IG651" s="7"/>
      <c r="IH651" s="7"/>
      <c r="II651" s="7"/>
      <c r="IJ651" s="7"/>
      <c r="IK651" s="7"/>
      <c r="IL651" s="7"/>
      <c r="IM651" s="7"/>
      <c r="IN651" s="7"/>
      <c r="IO651" s="7"/>
      <c r="IP651" s="7"/>
      <c r="IQ651" s="7"/>
      <c r="IR651" s="7"/>
      <c r="IS651" s="7"/>
      <c r="IT651" s="7"/>
      <c r="IU651" s="7"/>
      <c r="IV651" s="7"/>
      <c r="IW651" s="7"/>
      <c r="IX651" s="7"/>
      <c r="IY651" s="7"/>
      <c r="IZ651" s="7"/>
      <c r="JA651" s="7"/>
      <c r="JB651" s="7"/>
      <c r="JC651" s="7"/>
      <c r="JD651" s="7"/>
      <c r="JE651" s="7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5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7"/>
      <c r="EQ652" s="7"/>
      <c r="ER652" s="7"/>
      <c r="ES652" s="88"/>
      <c r="ET652" s="7"/>
      <c r="EU652" s="7"/>
      <c r="EV652" s="7"/>
      <c r="EW652" s="7"/>
      <c r="EX652" s="7"/>
      <c r="EY652" s="7"/>
      <c r="EZ652" s="7"/>
      <c r="FA652" s="7"/>
      <c r="FB652" s="7"/>
      <c r="FC652" s="7"/>
      <c r="FD652" s="7"/>
      <c r="FE652" s="7"/>
      <c r="FF652" s="7"/>
      <c r="FG652" s="7"/>
      <c r="FH652" s="2"/>
      <c r="FI652" s="2"/>
      <c r="FJ652" s="2"/>
      <c r="FK652" s="2"/>
      <c r="FL652" s="2"/>
      <c r="FM652" s="2"/>
      <c r="FN652" s="7"/>
      <c r="FO652" s="7"/>
      <c r="FP652" s="7"/>
      <c r="FQ652" s="88"/>
      <c r="FR652" s="7"/>
      <c r="FS652" s="7"/>
      <c r="FT652" s="7"/>
      <c r="FU652" s="7"/>
      <c r="FV652" s="7"/>
      <c r="FW652" s="7"/>
      <c r="FX652" s="7"/>
      <c r="FY652" s="7"/>
      <c r="FZ652" s="7"/>
      <c r="GA652" s="7"/>
      <c r="GB652" s="7"/>
      <c r="GC652" s="7"/>
      <c r="GD652" s="7"/>
      <c r="GE652" s="7"/>
      <c r="GF652" s="7"/>
      <c r="GG652" s="7"/>
      <c r="GH652" s="7"/>
      <c r="GI652" s="7"/>
      <c r="GJ652" s="7"/>
      <c r="GK652" s="7"/>
      <c r="GL652" s="7"/>
      <c r="GM652" s="7"/>
      <c r="GN652" s="7"/>
      <c r="GO652" s="7"/>
      <c r="GP652" s="7"/>
      <c r="GQ652" s="7"/>
      <c r="GR652" s="7"/>
      <c r="GS652" s="7"/>
      <c r="GT652" s="7"/>
      <c r="GU652" s="7"/>
      <c r="GV652" s="7"/>
      <c r="GW652" s="7"/>
      <c r="GX652" s="7"/>
      <c r="GY652" s="7"/>
      <c r="GZ652" s="7"/>
      <c r="HA652" s="7"/>
      <c r="HB652" s="7"/>
      <c r="HC652" s="7"/>
      <c r="HD652" s="7"/>
      <c r="HE652" s="7"/>
      <c r="HF652" s="7"/>
      <c r="HG652" s="7"/>
      <c r="HH652" s="7"/>
      <c r="HI652" s="7"/>
      <c r="HJ652" s="7"/>
      <c r="HK652" s="7"/>
      <c r="HL652" s="7"/>
      <c r="HM652" s="7"/>
      <c r="HN652" s="7"/>
      <c r="HO652" s="7"/>
      <c r="HP652" s="7"/>
      <c r="HQ652" s="7"/>
      <c r="HR652" s="7"/>
      <c r="HS652" s="7"/>
      <c r="HT652" s="7"/>
      <c r="HU652" s="7"/>
      <c r="HV652" s="7"/>
      <c r="HW652" s="7"/>
      <c r="HX652" s="7"/>
      <c r="HY652" s="7"/>
      <c r="HZ652" s="7"/>
      <c r="IA652" s="7"/>
      <c r="IB652" s="7"/>
      <c r="IC652" s="7"/>
      <c r="ID652" s="7"/>
      <c r="IE652" s="7"/>
      <c r="IF652" s="7"/>
      <c r="IG652" s="7"/>
      <c r="IH652" s="7"/>
      <c r="II652" s="7"/>
      <c r="IJ652" s="7"/>
      <c r="IK652" s="7"/>
      <c r="IL652" s="7"/>
      <c r="IM652" s="7"/>
      <c r="IN652" s="7"/>
      <c r="IO652" s="7"/>
      <c r="IP652" s="7"/>
      <c r="IQ652" s="7"/>
      <c r="IR652" s="7"/>
      <c r="IS652" s="7"/>
      <c r="IT652" s="7"/>
      <c r="IU652" s="7"/>
      <c r="IV652" s="7"/>
      <c r="IW652" s="7"/>
      <c r="IX652" s="7"/>
      <c r="IY652" s="7"/>
      <c r="IZ652" s="7"/>
      <c r="JA652" s="7"/>
      <c r="JB652" s="7"/>
      <c r="JC652" s="7"/>
      <c r="JD652" s="7"/>
      <c r="JE652" s="7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5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7"/>
      <c r="EQ653" s="7"/>
      <c r="ER653" s="7"/>
      <c r="ES653" s="88"/>
      <c r="ET653" s="7"/>
      <c r="EU653" s="7"/>
      <c r="EV653" s="7"/>
      <c r="EW653" s="7"/>
      <c r="EX653" s="7"/>
      <c r="EY653" s="7"/>
      <c r="EZ653" s="7"/>
      <c r="FA653" s="7"/>
      <c r="FB653" s="7"/>
      <c r="FC653" s="7"/>
      <c r="FD653" s="7"/>
      <c r="FE653" s="7"/>
      <c r="FF653" s="7"/>
      <c r="FG653" s="7"/>
      <c r="FH653" s="2"/>
      <c r="FI653" s="2"/>
      <c r="FJ653" s="2"/>
      <c r="FK653" s="2"/>
      <c r="FL653" s="2"/>
      <c r="FM653" s="2"/>
      <c r="FN653" s="7"/>
      <c r="FO653" s="7"/>
      <c r="FP653" s="7"/>
      <c r="FQ653" s="88"/>
      <c r="FR653" s="7"/>
      <c r="FS653" s="7"/>
      <c r="FT653" s="7"/>
      <c r="FU653" s="7"/>
      <c r="FV653" s="7"/>
      <c r="FW653" s="7"/>
      <c r="FX653" s="7"/>
      <c r="FY653" s="7"/>
      <c r="FZ653" s="7"/>
      <c r="GA653" s="7"/>
      <c r="GB653" s="7"/>
      <c r="GC653" s="7"/>
      <c r="GD653" s="7"/>
      <c r="GE653" s="7"/>
      <c r="GF653" s="7"/>
      <c r="GG653" s="7"/>
      <c r="GH653" s="7"/>
      <c r="GI653" s="7"/>
      <c r="GJ653" s="7"/>
      <c r="GK653" s="7"/>
      <c r="GL653" s="7"/>
      <c r="GM653" s="7"/>
      <c r="GN653" s="7"/>
      <c r="GO653" s="7"/>
      <c r="GP653" s="7"/>
      <c r="GQ653" s="7"/>
      <c r="GR653" s="7"/>
      <c r="GS653" s="7"/>
      <c r="GT653" s="7"/>
      <c r="GU653" s="7"/>
      <c r="GV653" s="7"/>
      <c r="GW653" s="7"/>
      <c r="GX653" s="7"/>
      <c r="GY653" s="7"/>
      <c r="GZ653" s="7"/>
      <c r="HA653" s="7"/>
      <c r="HB653" s="7"/>
      <c r="HC653" s="7"/>
      <c r="HD653" s="7"/>
      <c r="HE653" s="7"/>
      <c r="HF653" s="7"/>
      <c r="HG653" s="7"/>
      <c r="HH653" s="7"/>
      <c r="HI653" s="7"/>
      <c r="HJ653" s="7"/>
      <c r="HK653" s="7"/>
      <c r="HL653" s="7"/>
      <c r="HM653" s="7"/>
      <c r="HN653" s="7"/>
      <c r="HO653" s="7"/>
      <c r="HP653" s="7"/>
      <c r="HQ653" s="7"/>
      <c r="HR653" s="7"/>
      <c r="HS653" s="7"/>
      <c r="HT653" s="7"/>
      <c r="HU653" s="7"/>
      <c r="HV653" s="7"/>
      <c r="HW653" s="7"/>
      <c r="HX653" s="7"/>
      <c r="HY653" s="7"/>
      <c r="HZ653" s="7"/>
      <c r="IA653" s="7"/>
      <c r="IB653" s="7"/>
      <c r="IC653" s="7"/>
      <c r="ID653" s="7"/>
      <c r="IE653" s="7"/>
      <c r="IF653" s="7"/>
      <c r="IG653" s="7"/>
      <c r="IH653" s="7"/>
      <c r="II653" s="7"/>
      <c r="IJ653" s="7"/>
      <c r="IK653" s="7"/>
      <c r="IL653" s="7"/>
      <c r="IM653" s="7"/>
      <c r="IN653" s="7"/>
      <c r="IO653" s="7"/>
      <c r="IP653" s="7"/>
      <c r="IQ653" s="7"/>
      <c r="IR653" s="7"/>
      <c r="IS653" s="7"/>
      <c r="IT653" s="7"/>
      <c r="IU653" s="7"/>
      <c r="IV653" s="7"/>
      <c r="IW653" s="7"/>
      <c r="IX653" s="7"/>
      <c r="IY653" s="7"/>
      <c r="IZ653" s="7"/>
      <c r="JA653" s="7"/>
      <c r="JB653" s="7"/>
      <c r="JC653" s="7"/>
      <c r="JD653" s="7"/>
      <c r="JE653" s="7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5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7"/>
      <c r="EQ654" s="7"/>
      <c r="ER654" s="7"/>
      <c r="ES654" s="88"/>
      <c r="ET654" s="7"/>
      <c r="EU654" s="7"/>
      <c r="EV654" s="7"/>
      <c r="EW654" s="7"/>
      <c r="EX654" s="7"/>
      <c r="EY654" s="7"/>
      <c r="EZ654" s="7"/>
      <c r="FA654" s="7"/>
      <c r="FB654" s="7"/>
      <c r="FC654" s="7"/>
      <c r="FD654" s="7"/>
      <c r="FE654" s="7"/>
      <c r="FF654" s="7"/>
      <c r="FG654" s="7"/>
      <c r="FH654" s="2"/>
      <c r="FI654" s="2"/>
      <c r="FJ654" s="2"/>
      <c r="FK654" s="2"/>
      <c r="FL654" s="2"/>
      <c r="FM654" s="2"/>
      <c r="FN654" s="7"/>
      <c r="FO654" s="7"/>
      <c r="FP654" s="7"/>
      <c r="FQ654" s="88"/>
      <c r="FR654" s="7"/>
      <c r="FS654" s="7"/>
      <c r="FT654" s="7"/>
      <c r="FU654" s="7"/>
      <c r="FV654" s="7"/>
      <c r="FW654" s="7"/>
      <c r="FX654" s="7"/>
      <c r="FY654" s="7"/>
      <c r="FZ654" s="7"/>
      <c r="GA654" s="7"/>
      <c r="GB654" s="7"/>
      <c r="GC654" s="7"/>
      <c r="GD654" s="7"/>
      <c r="GE654" s="7"/>
      <c r="GF654" s="7"/>
      <c r="GG654" s="7"/>
      <c r="GH654" s="7"/>
      <c r="GI654" s="7"/>
      <c r="GJ654" s="7"/>
      <c r="GK654" s="7"/>
      <c r="GL654" s="7"/>
      <c r="GM654" s="7"/>
      <c r="GN654" s="7"/>
      <c r="GO654" s="7"/>
      <c r="GP654" s="7"/>
      <c r="GQ654" s="7"/>
      <c r="GR654" s="7"/>
      <c r="GS654" s="7"/>
      <c r="GT654" s="7"/>
      <c r="GU654" s="7"/>
      <c r="GV654" s="7"/>
      <c r="GW654" s="7"/>
      <c r="GX654" s="7"/>
      <c r="GY654" s="7"/>
      <c r="GZ654" s="7"/>
      <c r="HA654" s="7"/>
      <c r="HB654" s="7"/>
      <c r="HC654" s="7"/>
      <c r="HD654" s="7"/>
      <c r="HE654" s="7"/>
      <c r="HF654" s="7"/>
      <c r="HG654" s="7"/>
      <c r="HH654" s="7"/>
      <c r="HI654" s="7"/>
      <c r="HJ654" s="7"/>
      <c r="HK654" s="7"/>
      <c r="HL654" s="7"/>
      <c r="HM654" s="7"/>
      <c r="HN654" s="7"/>
      <c r="HO654" s="7"/>
      <c r="HP654" s="7"/>
      <c r="HQ654" s="7"/>
      <c r="HR654" s="7"/>
      <c r="HS654" s="7"/>
      <c r="HT654" s="7"/>
      <c r="HU654" s="7"/>
      <c r="HV654" s="7"/>
      <c r="HW654" s="7"/>
      <c r="HX654" s="7"/>
      <c r="HY654" s="7"/>
      <c r="HZ654" s="7"/>
      <c r="IA654" s="7"/>
      <c r="IB654" s="7"/>
      <c r="IC654" s="7"/>
      <c r="ID654" s="7"/>
      <c r="IE654" s="7"/>
      <c r="IF654" s="7"/>
      <c r="IG654" s="7"/>
      <c r="IH654" s="7"/>
      <c r="II654" s="7"/>
      <c r="IJ654" s="7"/>
      <c r="IK654" s="7"/>
      <c r="IL654" s="7"/>
      <c r="IM654" s="7"/>
      <c r="IN654" s="7"/>
      <c r="IO654" s="7"/>
      <c r="IP654" s="7"/>
      <c r="IQ654" s="7"/>
      <c r="IR654" s="7"/>
      <c r="IS654" s="7"/>
      <c r="IT654" s="7"/>
      <c r="IU654" s="7"/>
      <c r="IV654" s="7"/>
      <c r="IW654" s="7"/>
      <c r="IX654" s="7"/>
      <c r="IY654" s="7"/>
      <c r="IZ654" s="7"/>
      <c r="JA654" s="7"/>
      <c r="JB654" s="7"/>
      <c r="JC654" s="7"/>
      <c r="JD654" s="7"/>
      <c r="JE654" s="7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5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7"/>
      <c r="EQ655" s="7"/>
      <c r="ER655" s="7"/>
      <c r="ES655" s="88"/>
      <c r="ET655" s="7"/>
      <c r="EU655" s="7"/>
      <c r="EV655" s="7"/>
      <c r="EW655" s="7"/>
      <c r="EX655" s="7"/>
      <c r="EY655" s="7"/>
      <c r="EZ655" s="7"/>
      <c r="FA655" s="7"/>
      <c r="FB655" s="7"/>
      <c r="FC655" s="7"/>
      <c r="FD655" s="7"/>
      <c r="FE655" s="7"/>
      <c r="FF655" s="7"/>
      <c r="FG655" s="7"/>
      <c r="FH655" s="2"/>
      <c r="FI655" s="2"/>
      <c r="FJ655" s="2"/>
      <c r="FK655" s="2"/>
      <c r="FL655" s="2"/>
      <c r="FM655" s="2"/>
      <c r="FN655" s="7"/>
      <c r="FO655" s="7"/>
      <c r="FP655" s="7"/>
      <c r="FQ655" s="88"/>
      <c r="FR655" s="7"/>
      <c r="FS655" s="7"/>
      <c r="FT655" s="7"/>
      <c r="FU655" s="7"/>
      <c r="FV655" s="7"/>
      <c r="FW655" s="7"/>
      <c r="FX655" s="7"/>
      <c r="FY655" s="7"/>
      <c r="FZ655" s="7"/>
      <c r="GA655" s="7"/>
      <c r="GB655" s="7"/>
      <c r="GC655" s="7"/>
      <c r="GD655" s="7"/>
      <c r="GE655" s="7"/>
      <c r="GF655" s="7"/>
      <c r="GG655" s="7"/>
      <c r="GH655" s="7"/>
      <c r="GI655" s="7"/>
      <c r="GJ655" s="7"/>
      <c r="GK655" s="7"/>
      <c r="GL655" s="7"/>
      <c r="GM655" s="7"/>
      <c r="GN655" s="7"/>
      <c r="GO655" s="7"/>
      <c r="GP655" s="7"/>
      <c r="GQ655" s="7"/>
      <c r="GR655" s="7"/>
      <c r="GS655" s="7"/>
      <c r="GT655" s="7"/>
      <c r="GU655" s="7"/>
      <c r="GV655" s="7"/>
      <c r="GW655" s="7"/>
      <c r="GX655" s="7"/>
      <c r="GY655" s="7"/>
      <c r="GZ655" s="7"/>
      <c r="HA655" s="7"/>
      <c r="HB655" s="7"/>
      <c r="HC655" s="7"/>
      <c r="HD655" s="7"/>
      <c r="HE655" s="7"/>
      <c r="HF655" s="7"/>
      <c r="HG655" s="7"/>
      <c r="HH655" s="7"/>
      <c r="HI655" s="7"/>
      <c r="HJ655" s="7"/>
      <c r="HK655" s="7"/>
      <c r="HL655" s="7"/>
      <c r="HM655" s="7"/>
      <c r="HN655" s="7"/>
      <c r="HO655" s="7"/>
      <c r="HP655" s="7"/>
      <c r="HQ655" s="7"/>
      <c r="HR655" s="7"/>
      <c r="HS655" s="7"/>
      <c r="HT655" s="7"/>
      <c r="HU655" s="7"/>
      <c r="HV655" s="7"/>
      <c r="HW655" s="7"/>
      <c r="HX655" s="7"/>
      <c r="HY655" s="7"/>
      <c r="HZ655" s="7"/>
      <c r="IA655" s="7"/>
      <c r="IB655" s="7"/>
      <c r="IC655" s="7"/>
      <c r="ID655" s="7"/>
      <c r="IE655" s="7"/>
      <c r="IF655" s="7"/>
      <c r="IG655" s="7"/>
      <c r="IH655" s="7"/>
      <c r="II655" s="7"/>
      <c r="IJ655" s="7"/>
      <c r="IK655" s="7"/>
      <c r="IL655" s="7"/>
      <c r="IM655" s="7"/>
      <c r="IN655" s="7"/>
      <c r="IO655" s="7"/>
      <c r="IP655" s="7"/>
      <c r="IQ655" s="7"/>
      <c r="IR655" s="7"/>
      <c r="IS655" s="7"/>
      <c r="IT655" s="7"/>
      <c r="IU655" s="7"/>
      <c r="IV655" s="7"/>
      <c r="IW655" s="7"/>
      <c r="IX655" s="7"/>
      <c r="IY655" s="7"/>
      <c r="IZ655" s="7"/>
      <c r="JA655" s="7"/>
      <c r="JB655" s="7"/>
      <c r="JC655" s="7"/>
      <c r="JD655" s="7"/>
      <c r="JE655" s="7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5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7"/>
      <c r="EQ656" s="7"/>
      <c r="ER656" s="7"/>
      <c r="ES656" s="88"/>
      <c r="ET656" s="7"/>
      <c r="EU656" s="7"/>
      <c r="EV656" s="7"/>
      <c r="EW656" s="7"/>
      <c r="EX656" s="7"/>
      <c r="EY656" s="7"/>
      <c r="EZ656" s="7"/>
      <c r="FA656" s="7"/>
      <c r="FB656" s="7"/>
      <c r="FC656" s="7"/>
      <c r="FD656" s="7"/>
      <c r="FE656" s="7"/>
      <c r="FF656" s="7"/>
      <c r="FG656" s="7"/>
      <c r="FH656" s="2"/>
      <c r="FI656" s="2"/>
      <c r="FJ656" s="2"/>
      <c r="FK656" s="2"/>
      <c r="FL656" s="2"/>
      <c r="FM656" s="2"/>
      <c r="FN656" s="7"/>
      <c r="FO656" s="7"/>
      <c r="FP656" s="7"/>
      <c r="FQ656" s="88"/>
      <c r="FR656" s="7"/>
      <c r="FS656" s="7"/>
      <c r="FT656" s="7"/>
      <c r="FU656" s="7"/>
      <c r="FV656" s="7"/>
      <c r="FW656" s="7"/>
      <c r="FX656" s="7"/>
      <c r="FY656" s="7"/>
      <c r="FZ656" s="7"/>
      <c r="GA656" s="7"/>
      <c r="GB656" s="7"/>
      <c r="GC656" s="7"/>
      <c r="GD656" s="7"/>
      <c r="GE656" s="7"/>
      <c r="GF656" s="7"/>
      <c r="GG656" s="7"/>
      <c r="GH656" s="7"/>
      <c r="GI656" s="7"/>
      <c r="GJ656" s="7"/>
      <c r="GK656" s="7"/>
      <c r="GL656" s="7"/>
      <c r="GM656" s="7"/>
      <c r="GN656" s="7"/>
      <c r="GO656" s="7"/>
      <c r="GP656" s="7"/>
      <c r="GQ656" s="7"/>
      <c r="GR656" s="7"/>
      <c r="GS656" s="7"/>
      <c r="GT656" s="7"/>
      <c r="GU656" s="7"/>
      <c r="GV656" s="7"/>
      <c r="GW656" s="7"/>
      <c r="GX656" s="7"/>
      <c r="GY656" s="7"/>
      <c r="GZ656" s="7"/>
      <c r="HA656" s="7"/>
      <c r="HB656" s="7"/>
      <c r="HC656" s="7"/>
      <c r="HD656" s="7"/>
      <c r="HE656" s="7"/>
      <c r="HF656" s="7"/>
      <c r="HG656" s="7"/>
      <c r="HH656" s="7"/>
      <c r="HI656" s="7"/>
      <c r="HJ656" s="7"/>
      <c r="HK656" s="7"/>
      <c r="HL656" s="7"/>
      <c r="HM656" s="7"/>
      <c r="HN656" s="7"/>
      <c r="HO656" s="7"/>
      <c r="HP656" s="7"/>
      <c r="HQ656" s="7"/>
      <c r="HR656" s="7"/>
      <c r="HS656" s="7"/>
      <c r="HT656" s="7"/>
      <c r="HU656" s="7"/>
      <c r="HV656" s="7"/>
      <c r="HW656" s="7"/>
      <c r="HX656" s="7"/>
      <c r="HY656" s="7"/>
      <c r="HZ656" s="7"/>
      <c r="IA656" s="7"/>
      <c r="IB656" s="7"/>
      <c r="IC656" s="7"/>
      <c r="ID656" s="7"/>
      <c r="IE656" s="7"/>
      <c r="IF656" s="7"/>
      <c r="IG656" s="7"/>
      <c r="IH656" s="7"/>
      <c r="II656" s="7"/>
      <c r="IJ656" s="7"/>
      <c r="IK656" s="7"/>
      <c r="IL656" s="7"/>
      <c r="IM656" s="7"/>
      <c r="IN656" s="7"/>
      <c r="IO656" s="7"/>
      <c r="IP656" s="7"/>
      <c r="IQ656" s="7"/>
      <c r="IR656" s="7"/>
      <c r="IS656" s="7"/>
      <c r="IT656" s="7"/>
      <c r="IU656" s="7"/>
      <c r="IV656" s="7"/>
      <c r="IW656" s="7"/>
      <c r="IX656" s="7"/>
      <c r="IY656" s="7"/>
      <c r="IZ656" s="7"/>
      <c r="JA656" s="7"/>
      <c r="JB656" s="7"/>
      <c r="JC656" s="7"/>
      <c r="JD656" s="7"/>
      <c r="JE656" s="7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5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7"/>
      <c r="EQ657" s="7"/>
      <c r="ER657" s="7"/>
      <c r="ES657" s="88"/>
      <c r="ET657" s="7"/>
      <c r="EU657" s="7"/>
      <c r="EV657" s="7"/>
      <c r="EW657" s="7"/>
      <c r="EX657" s="7"/>
      <c r="EY657" s="7"/>
      <c r="EZ657" s="7"/>
      <c r="FA657" s="7"/>
      <c r="FB657" s="7"/>
      <c r="FC657" s="7"/>
      <c r="FD657" s="7"/>
      <c r="FE657" s="7"/>
      <c r="FF657" s="7"/>
      <c r="FG657" s="7"/>
      <c r="FH657" s="2"/>
      <c r="FI657" s="2"/>
      <c r="FJ657" s="2"/>
      <c r="FK657" s="2"/>
      <c r="FL657" s="2"/>
      <c r="FM657" s="2"/>
      <c r="FN657" s="7"/>
      <c r="FO657" s="7"/>
      <c r="FP657" s="7"/>
      <c r="FQ657" s="88"/>
      <c r="FR657" s="7"/>
      <c r="FS657" s="7"/>
      <c r="FT657" s="7"/>
      <c r="FU657" s="7"/>
      <c r="FV657" s="7"/>
      <c r="FW657" s="7"/>
      <c r="FX657" s="7"/>
      <c r="FY657" s="7"/>
      <c r="FZ657" s="7"/>
      <c r="GA657" s="7"/>
      <c r="GB657" s="7"/>
      <c r="GC657" s="7"/>
      <c r="GD657" s="7"/>
      <c r="GE657" s="7"/>
      <c r="GF657" s="7"/>
      <c r="GG657" s="7"/>
      <c r="GH657" s="7"/>
      <c r="GI657" s="7"/>
      <c r="GJ657" s="7"/>
      <c r="GK657" s="7"/>
      <c r="GL657" s="7"/>
      <c r="GM657" s="7"/>
      <c r="GN657" s="7"/>
      <c r="GO657" s="7"/>
      <c r="GP657" s="7"/>
      <c r="GQ657" s="7"/>
      <c r="GR657" s="7"/>
      <c r="GS657" s="7"/>
      <c r="GT657" s="7"/>
      <c r="GU657" s="7"/>
      <c r="GV657" s="7"/>
      <c r="GW657" s="7"/>
      <c r="GX657" s="7"/>
      <c r="GY657" s="7"/>
      <c r="GZ657" s="7"/>
      <c r="HA657" s="7"/>
      <c r="HB657" s="7"/>
      <c r="HC657" s="7"/>
      <c r="HD657" s="7"/>
      <c r="HE657" s="7"/>
      <c r="HF657" s="7"/>
      <c r="HG657" s="7"/>
      <c r="HH657" s="7"/>
      <c r="HI657" s="7"/>
      <c r="HJ657" s="7"/>
      <c r="HK657" s="7"/>
      <c r="HL657" s="7"/>
      <c r="HM657" s="7"/>
      <c r="HN657" s="7"/>
      <c r="HO657" s="7"/>
      <c r="HP657" s="7"/>
      <c r="HQ657" s="7"/>
      <c r="HR657" s="7"/>
      <c r="HS657" s="7"/>
      <c r="HT657" s="7"/>
      <c r="HU657" s="7"/>
      <c r="HV657" s="7"/>
      <c r="HW657" s="7"/>
      <c r="HX657" s="7"/>
      <c r="HY657" s="7"/>
      <c r="HZ657" s="7"/>
      <c r="IA657" s="7"/>
      <c r="IB657" s="7"/>
      <c r="IC657" s="7"/>
      <c r="ID657" s="7"/>
      <c r="IE657" s="7"/>
      <c r="IF657" s="7"/>
      <c r="IG657" s="7"/>
      <c r="IH657" s="7"/>
      <c r="II657" s="7"/>
      <c r="IJ657" s="7"/>
      <c r="IK657" s="7"/>
      <c r="IL657" s="7"/>
      <c r="IM657" s="7"/>
      <c r="IN657" s="7"/>
      <c r="IO657" s="7"/>
      <c r="IP657" s="7"/>
      <c r="IQ657" s="7"/>
      <c r="IR657" s="7"/>
      <c r="IS657" s="7"/>
      <c r="IT657" s="7"/>
      <c r="IU657" s="7"/>
      <c r="IV657" s="7"/>
      <c r="IW657" s="7"/>
      <c r="IX657" s="7"/>
      <c r="IY657" s="7"/>
      <c r="IZ657" s="7"/>
      <c r="JA657" s="7"/>
      <c r="JB657" s="7"/>
      <c r="JC657" s="7"/>
      <c r="JD657" s="7"/>
      <c r="JE657" s="7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5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7"/>
      <c r="EQ658" s="7"/>
      <c r="ER658" s="7"/>
      <c r="ES658" s="88"/>
      <c r="ET658" s="7"/>
      <c r="EU658" s="7"/>
      <c r="EV658" s="7"/>
      <c r="EW658" s="7"/>
      <c r="EX658" s="7"/>
      <c r="EY658" s="7"/>
      <c r="EZ658" s="7"/>
      <c r="FA658" s="7"/>
      <c r="FB658" s="7"/>
      <c r="FC658" s="7"/>
      <c r="FD658" s="7"/>
      <c r="FE658" s="7"/>
      <c r="FF658" s="7"/>
      <c r="FG658" s="7"/>
      <c r="FH658" s="2"/>
      <c r="FI658" s="2"/>
      <c r="FJ658" s="2"/>
      <c r="FK658" s="2"/>
      <c r="FL658" s="2"/>
      <c r="FM658" s="2"/>
      <c r="FN658" s="7"/>
      <c r="FO658" s="7"/>
      <c r="FP658" s="7"/>
      <c r="FQ658" s="88"/>
      <c r="FR658" s="7"/>
      <c r="FS658" s="7"/>
      <c r="FT658" s="7"/>
      <c r="FU658" s="7"/>
      <c r="FV658" s="7"/>
      <c r="FW658" s="7"/>
      <c r="FX658" s="7"/>
      <c r="FY658" s="7"/>
      <c r="FZ658" s="7"/>
      <c r="GA658" s="7"/>
      <c r="GB658" s="7"/>
      <c r="GC658" s="7"/>
      <c r="GD658" s="7"/>
      <c r="GE658" s="7"/>
      <c r="GF658" s="7"/>
      <c r="GG658" s="7"/>
      <c r="GH658" s="7"/>
      <c r="GI658" s="7"/>
      <c r="GJ658" s="7"/>
      <c r="GK658" s="7"/>
      <c r="GL658" s="7"/>
      <c r="GM658" s="7"/>
      <c r="GN658" s="7"/>
      <c r="GO658" s="7"/>
      <c r="GP658" s="7"/>
      <c r="GQ658" s="7"/>
      <c r="GR658" s="7"/>
      <c r="GS658" s="7"/>
      <c r="GT658" s="7"/>
      <c r="GU658" s="7"/>
      <c r="GV658" s="7"/>
      <c r="GW658" s="7"/>
      <c r="GX658" s="7"/>
      <c r="GY658" s="7"/>
      <c r="GZ658" s="7"/>
      <c r="HA658" s="7"/>
      <c r="HB658" s="7"/>
      <c r="HC658" s="7"/>
      <c r="HD658" s="7"/>
      <c r="HE658" s="7"/>
      <c r="HF658" s="7"/>
      <c r="HG658" s="7"/>
      <c r="HH658" s="7"/>
      <c r="HI658" s="7"/>
      <c r="HJ658" s="7"/>
      <c r="HK658" s="7"/>
      <c r="HL658" s="7"/>
      <c r="HM658" s="7"/>
      <c r="HN658" s="7"/>
      <c r="HO658" s="7"/>
      <c r="HP658" s="7"/>
      <c r="HQ658" s="7"/>
      <c r="HR658" s="7"/>
      <c r="HS658" s="7"/>
      <c r="HT658" s="7"/>
      <c r="HU658" s="7"/>
      <c r="HV658" s="7"/>
      <c r="HW658" s="7"/>
      <c r="HX658" s="7"/>
      <c r="HY658" s="7"/>
      <c r="HZ658" s="7"/>
      <c r="IA658" s="7"/>
      <c r="IB658" s="7"/>
      <c r="IC658" s="7"/>
      <c r="ID658" s="7"/>
      <c r="IE658" s="7"/>
      <c r="IF658" s="7"/>
      <c r="IG658" s="7"/>
      <c r="IH658" s="7"/>
      <c r="II658" s="7"/>
      <c r="IJ658" s="7"/>
      <c r="IK658" s="7"/>
      <c r="IL658" s="7"/>
      <c r="IM658" s="7"/>
      <c r="IN658" s="7"/>
      <c r="IO658" s="7"/>
      <c r="IP658" s="7"/>
      <c r="IQ658" s="7"/>
      <c r="IR658" s="7"/>
      <c r="IS658" s="7"/>
      <c r="IT658" s="7"/>
      <c r="IU658" s="7"/>
      <c r="IV658" s="7"/>
      <c r="IW658" s="7"/>
      <c r="IX658" s="7"/>
      <c r="IY658" s="7"/>
      <c r="IZ658" s="7"/>
      <c r="JA658" s="7"/>
      <c r="JB658" s="7"/>
      <c r="JC658" s="7"/>
      <c r="JD658" s="7"/>
      <c r="JE658" s="7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5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7"/>
      <c r="EQ659" s="7"/>
      <c r="ER659" s="7"/>
      <c r="ES659" s="88"/>
      <c r="ET659" s="7"/>
      <c r="EU659" s="7"/>
      <c r="EV659" s="7"/>
      <c r="EW659" s="7"/>
      <c r="EX659" s="7"/>
      <c r="EY659" s="7"/>
      <c r="EZ659" s="7"/>
      <c r="FA659" s="7"/>
      <c r="FB659" s="7"/>
      <c r="FC659" s="7"/>
      <c r="FD659" s="7"/>
      <c r="FE659" s="7"/>
      <c r="FF659" s="7"/>
      <c r="FG659" s="7"/>
      <c r="FH659" s="2"/>
      <c r="FI659" s="2"/>
      <c r="FJ659" s="2"/>
      <c r="FK659" s="2"/>
      <c r="FL659" s="2"/>
      <c r="FM659" s="2"/>
      <c r="FN659" s="7"/>
      <c r="FO659" s="7"/>
      <c r="FP659" s="7"/>
      <c r="FQ659" s="88"/>
      <c r="FR659" s="7"/>
      <c r="FS659" s="7"/>
      <c r="FT659" s="7"/>
      <c r="FU659" s="7"/>
      <c r="FV659" s="7"/>
      <c r="FW659" s="7"/>
      <c r="FX659" s="7"/>
      <c r="FY659" s="7"/>
      <c r="FZ659" s="7"/>
      <c r="GA659" s="7"/>
      <c r="GB659" s="7"/>
      <c r="GC659" s="7"/>
      <c r="GD659" s="7"/>
      <c r="GE659" s="7"/>
      <c r="GF659" s="7"/>
      <c r="GG659" s="7"/>
      <c r="GH659" s="7"/>
      <c r="GI659" s="7"/>
      <c r="GJ659" s="7"/>
      <c r="GK659" s="7"/>
      <c r="GL659" s="7"/>
      <c r="GM659" s="7"/>
      <c r="GN659" s="7"/>
      <c r="GO659" s="7"/>
      <c r="GP659" s="7"/>
      <c r="GQ659" s="7"/>
      <c r="GR659" s="7"/>
      <c r="GS659" s="7"/>
      <c r="GT659" s="7"/>
      <c r="GU659" s="7"/>
      <c r="GV659" s="7"/>
      <c r="GW659" s="7"/>
      <c r="GX659" s="7"/>
      <c r="GY659" s="7"/>
      <c r="GZ659" s="7"/>
      <c r="HA659" s="7"/>
      <c r="HB659" s="7"/>
      <c r="HC659" s="7"/>
      <c r="HD659" s="7"/>
      <c r="HE659" s="7"/>
      <c r="HF659" s="7"/>
      <c r="HG659" s="7"/>
      <c r="HH659" s="7"/>
      <c r="HI659" s="7"/>
      <c r="HJ659" s="7"/>
      <c r="HK659" s="7"/>
      <c r="HL659" s="7"/>
      <c r="HM659" s="7"/>
      <c r="HN659" s="7"/>
      <c r="HO659" s="7"/>
      <c r="HP659" s="7"/>
      <c r="HQ659" s="7"/>
      <c r="HR659" s="7"/>
      <c r="HS659" s="7"/>
      <c r="HT659" s="7"/>
      <c r="HU659" s="7"/>
      <c r="HV659" s="7"/>
      <c r="HW659" s="7"/>
      <c r="HX659" s="7"/>
      <c r="HY659" s="7"/>
      <c r="HZ659" s="7"/>
      <c r="IA659" s="7"/>
      <c r="IB659" s="7"/>
      <c r="IC659" s="7"/>
      <c r="ID659" s="7"/>
      <c r="IE659" s="7"/>
      <c r="IF659" s="7"/>
      <c r="IG659" s="7"/>
      <c r="IH659" s="7"/>
      <c r="II659" s="7"/>
      <c r="IJ659" s="7"/>
      <c r="IK659" s="7"/>
      <c r="IL659" s="7"/>
      <c r="IM659" s="7"/>
      <c r="IN659" s="7"/>
      <c r="IO659" s="7"/>
      <c r="IP659" s="7"/>
      <c r="IQ659" s="7"/>
      <c r="IR659" s="7"/>
      <c r="IS659" s="7"/>
      <c r="IT659" s="7"/>
      <c r="IU659" s="7"/>
      <c r="IV659" s="7"/>
      <c r="IW659" s="7"/>
      <c r="IX659" s="7"/>
      <c r="IY659" s="7"/>
      <c r="IZ659" s="7"/>
      <c r="JA659" s="7"/>
      <c r="JB659" s="7"/>
      <c r="JC659" s="7"/>
      <c r="JD659" s="7"/>
      <c r="JE659" s="7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5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7"/>
      <c r="EQ660" s="7"/>
      <c r="ER660" s="7"/>
      <c r="ES660" s="88"/>
      <c r="ET660" s="7"/>
      <c r="EU660" s="7"/>
      <c r="EV660" s="7"/>
      <c r="EW660" s="7"/>
      <c r="EX660" s="7"/>
      <c r="EY660" s="7"/>
      <c r="EZ660" s="7"/>
      <c r="FA660" s="7"/>
      <c r="FB660" s="7"/>
      <c r="FC660" s="7"/>
      <c r="FD660" s="7"/>
      <c r="FE660" s="7"/>
      <c r="FF660" s="7"/>
      <c r="FG660" s="7"/>
      <c r="FH660" s="2"/>
      <c r="FI660" s="2"/>
      <c r="FJ660" s="2"/>
      <c r="FK660" s="2"/>
      <c r="FL660" s="2"/>
      <c r="FM660" s="2"/>
      <c r="FN660" s="7"/>
      <c r="FO660" s="7"/>
      <c r="FP660" s="7"/>
      <c r="FQ660" s="88"/>
      <c r="FR660" s="7"/>
      <c r="FS660" s="7"/>
      <c r="FT660" s="7"/>
      <c r="FU660" s="7"/>
      <c r="FV660" s="7"/>
      <c r="FW660" s="7"/>
      <c r="FX660" s="7"/>
      <c r="FY660" s="7"/>
      <c r="FZ660" s="7"/>
      <c r="GA660" s="7"/>
      <c r="GB660" s="7"/>
      <c r="GC660" s="7"/>
      <c r="GD660" s="7"/>
      <c r="GE660" s="7"/>
      <c r="GF660" s="7"/>
      <c r="GG660" s="7"/>
      <c r="GH660" s="7"/>
      <c r="GI660" s="7"/>
      <c r="GJ660" s="7"/>
      <c r="GK660" s="7"/>
      <c r="GL660" s="7"/>
      <c r="GM660" s="7"/>
      <c r="GN660" s="7"/>
      <c r="GO660" s="7"/>
      <c r="GP660" s="7"/>
      <c r="GQ660" s="7"/>
      <c r="GR660" s="7"/>
      <c r="GS660" s="7"/>
      <c r="GT660" s="7"/>
      <c r="GU660" s="7"/>
      <c r="GV660" s="7"/>
      <c r="GW660" s="7"/>
      <c r="GX660" s="7"/>
      <c r="GY660" s="7"/>
      <c r="GZ660" s="7"/>
      <c r="HA660" s="7"/>
      <c r="HB660" s="7"/>
      <c r="HC660" s="7"/>
      <c r="HD660" s="7"/>
      <c r="HE660" s="7"/>
      <c r="HF660" s="7"/>
      <c r="HG660" s="7"/>
      <c r="HH660" s="7"/>
      <c r="HI660" s="7"/>
      <c r="HJ660" s="7"/>
      <c r="HK660" s="7"/>
      <c r="HL660" s="7"/>
      <c r="HM660" s="7"/>
      <c r="HN660" s="7"/>
      <c r="HO660" s="7"/>
      <c r="HP660" s="7"/>
      <c r="HQ660" s="7"/>
      <c r="HR660" s="7"/>
      <c r="HS660" s="7"/>
      <c r="HT660" s="7"/>
      <c r="HU660" s="7"/>
      <c r="HV660" s="7"/>
      <c r="HW660" s="7"/>
      <c r="HX660" s="7"/>
      <c r="HY660" s="7"/>
      <c r="HZ660" s="7"/>
      <c r="IA660" s="7"/>
      <c r="IB660" s="7"/>
      <c r="IC660" s="7"/>
      <c r="ID660" s="7"/>
      <c r="IE660" s="7"/>
      <c r="IF660" s="7"/>
      <c r="IG660" s="7"/>
      <c r="IH660" s="7"/>
      <c r="II660" s="7"/>
      <c r="IJ660" s="7"/>
      <c r="IK660" s="7"/>
      <c r="IL660" s="7"/>
      <c r="IM660" s="7"/>
      <c r="IN660" s="7"/>
      <c r="IO660" s="7"/>
      <c r="IP660" s="7"/>
      <c r="IQ660" s="7"/>
      <c r="IR660" s="7"/>
      <c r="IS660" s="7"/>
      <c r="IT660" s="7"/>
      <c r="IU660" s="7"/>
      <c r="IV660" s="7"/>
      <c r="IW660" s="7"/>
      <c r="IX660" s="7"/>
      <c r="IY660" s="7"/>
      <c r="IZ660" s="7"/>
      <c r="JA660" s="7"/>
      <c r="JB660" s="7"/>
      <c r="JC660" s="7"/>
      <c r="JD660" s="7"/>
      <c r="JE660" s="7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5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7"/>
      <c r="EQ661" s="7"/>
      <c r="ER661" s="7"/>
      <c r="ES661" s="88"/>
      <c r="ET661" s="7"/>
      <c r="EU661" s="7"/>
      <c r="EV661" s="7"/>
      <c r="EW661" s="7"/>
      <c r="EX661" s="7"/>
      <c r="EY661" s="7"/>
      <c r="EZ661" s="7"/>
      <c r="FA661" s="7"/>
      <c r="FB661" s="7"/>
      <c r="FC661" s="7"/>
      <c r="FD661" s="7"/>
      <c r="FE661" s="7"/>
      <c r="FF661" s="7"/>
      <c r="FG661" s="7"/>
      <c r="FH661" s="2"/>
      <c r="FI661" s="2"/>
      <c r="FJ661" s="2"/>
      <c r="FK661" s="2"/>
      <c r="FL661" s="2"/>
      <c r="FM661" s="2"/>
      <c r="FN661" s="7"/>
      <c r="FO661" s="7"/>
      <c r="FP661" s="7"/>
      <c r="FQ661" s="88"/>
      <c r="FR661" s="7"/>
      <c r="FS661" s="7"/>
      <c r="FT661" s="7"/>
      <c r="FU661" s="7"/>
      <c r="FV661" s="7"/>
      <c r="FW661" s="7"/>
      <c r="FX661" s="7"/>
      <c r="FY661" s="7"/>
      <c r="FZ661" s="7"/>
      <c r="GA661" s="7"/>
      <c r="GB661" s="7"/>
      <c r="GC661" s="7"/>
      <c r="GD661" s="7"/>
      <c r="GE661" s="7"/>
      <c r="GF661" s="7"/>
      <c r="GG661" s="7"/>
      <c r="GH661" s="7"/>
      <c r="GI661" s="7"/>
      <c r="GJ661" s="7"/>
      <c r="GK661" s="7"/>
      <c r="GL661" s="7"/>
      <c r="GM661" s="7"/>
      <c r="GN661" s="7"/>
      <c r="GO661" s="7"/>
      <c r="GP661" s="7"/>
      <c r="GQ661" s="7"/>
      <c r="GR661" s="7"/>
      <c r="GS661" s="7"/>
      <c r="GT661" s="7"/>
      <c r="GU661" s="7"/>
      <c r="GV661" s="7"/>
      <c r="GW661" s="7"/>
      <c r="GX661" s="7"/>
      <c r="GY661" s="7"/>
      <c r="GZ661" s="7"/>
      <c r="HA661" s="7"/>
      <c r="HB661" s="7"/>
      <c r="HC661" s="7"/>
      <c r="HD661" s="7"/>
      <c r="HE661" s="7"/>
      <c r="HF661" s="7"/>
      <c r="HG661" s="7"/>
      <c r="HH661" s="7"/>
      <c r="HI661" s="7"/>
      <c r="HJ661" s="7"/>
      <c r="HK661" s="7"/>
      <c r="HL661" s="7"/>
      <c r="HM661" s="7"/>
      <c r="HN661" s="7"/>
      <c r="HO661" s="7"/>
      <c r="HP661" s="7"/>
      <c r="HQ661" s="7"/>
      <c r="HR661" s="7"/>
      <c r="HS661" s="7"/>
      <c r="HT661" s="7"/>
      <c r="HU661" s="7"/>
      <c r="HV661" s="7"/>
      <c r="HW661" s="7"/>
      <c r="HX661" s="7"/>
      <c r="HY661" s="7"/>
      <c r="HZ661" s="7"/>
      <c r="IA661" s="7"/>
      <c r="IB661" s="7"/>
      <c r="IC661" s="7"/>
      <c r="ID661" s="7"/>
      <c r="IE661" s="7"/>
      <c r="IF661" s="7"/>
      <c r="IG661" s="7"/>
      <c r="IH661" s="7"/>
      <c r="II661" s="7"/>
      <c r="IJ661" s="7"/>
      <c r="IK661" s="7"/>
      <c r="IL661" s="7"/>
      <c r="IM661" s="7"/>
      <c r="IN661" s="7"/>
      <c r="IO661" s="7"/>
      <c r="IP661" s="7"/>
      <c r="IQ661" s="7"/>
      <c r="IR661" s="7"/>
      <c r="IS661" s="7"/>
      <c r="IT661" s="7"/>
      <c r="IU661" s="7"/>
      <c r="IV661" s="7"/>
      <c r="IW661" s="7"/>
      <c r="IX661" s="7"/>
      <c r="IY661" s="7"/>
      <c r="IZ661" s="7"/>
      <c r="JA661" s="7"/>
      <c r="JB661" s="7"/>
      <c r="JC661" s="7"/>
      <c r="JD661" s="7"/>
      <c r="JE661" s="7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5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7"/>
      <c r="EQ662" s="7"/>
      <c r="ER662" s="7"/>
      <c r="ES662" s="88"/>
      <c r="ET662" s="7"/>
      <c r="EU662" s="7"/>
      <c r="EV662" s="7"/>
      <c r="EW662" s="7"/>
      <c r="EX662" s="7"/>
      <c r="EY662" s="7"/>
      <c r="EZ662" s="7"/>
      <c r="FA662" s="7"/>
      <c r="FB662" s="7"/>
      <c r="FC662" s="7"/>
      <c r="FD662" s="7"/>
      <c r="FE662" s="7"/>
      <c r="FF662" s="7"/>
      <c r="FG662" s="7"/>
      <c r="FH662" s="2"/>
      <c r="FI662" s="2"/>
      <c r="FJ662" s="2"/>
      <c r="FK662" s="2"/>
      <c r="FL662" s="2"/>
      <c r="FM662" s="2"/>
      <c r="FN662" s="7"/>
      <c r="FO662" s="7"/>
      <c r="FP662" s="7"/>
      <c r="FQ662" s="88"/>
      <c r="FR662" s="7"/>
      <c r="FS662" s="7"/>
      <c r="FT662" s="7"/>
      <c r="FU662" s="7"/>
      <c r="FV662" s="7"/>
      <c r="FW662" s="7"/>
      <c r="FX662" s="7"/>
      <c r="FY662" s="7"/>
      <c r="FZ662" s="7"/>
      <c r="GA662" s="7"/>
      <c r="GB662" s="7"/>
      <c r="GC662" s="7"/>
      <c r="GD662" s="7"/>
      <c r="GE662" s="7"/>
      <c r="GF662" s="7"/>
      <c r="GG662" s="7"/>
      <c r="GH662" s="7"/>
      <c r="GI662" s="7"/>
      <c r="GJ662" s="7"/>
      <c r="GK662" s="7"/>
      <c r="GL662" s="7"/>
      <c r="GM662" s="7"/>
      <c r="GN662" s="7"/>
      <c r="GO662" s="7"/>
      <c r="GP662" s="7"/>
      <c r="GQ662" s="7"/>
      <c r="GR662" s="7"/>
      <c r="GS662" s="7"/>
      <c r="GT662" s="7"/>
      <c r="GU662" s="7"/>
      <c r="GV662" s="7"/>
      <c r="GW662" s="7"/>
      <c r="GX662" s="7"/>
      <c r="GY662" s="7"/>
      <c r="GZ662" s="7"/>
      <c r="HA662" s="7"/>
      <c r="HB662" s="7"/>
      <c r="HC662" s="7"/>
      <c r="HD662" s="7"/>
      <c r="HE662" s="7"/>
      <c r="HF662" s="7"/>
      <c r="HG662" s="7"/>
      <c r="HH662" s="7"/>
      <c r="HI662" s="7"/>
      <c r="HJ662" s="7"/>
      <c r="HK662" s="7"/>
      <c r="HL662" s="7"/>
      <c r="HM662" s="7"/>
      <c r="HN662" s="7"/>
      <c r="HO662" s="7"/>
      <c r="HP662" s="7"/>
      <c r="HQ662" s="7"/>
      <c r="HR662" s="7"/>
      <c r="HS662" s="7"/>
      <c r="HT662" s="7"/>
      <c r="HU662" s="7"/>
      <c r="HV662" s="7"/>
      <c r="HW662" s="7"/>
      <c r="HX662" s="7"/>
      <c r="HY662" s="7"/>
      <c r="HZ662" s="7"/>
      <c r="IA662" s="7"/>
      <c r="IB662" s="7"/>
      <c r="IC662" s="7"/>
      <c r="ID662" s="7"/>
      <c r="IE662" s="7"/>
      <c r="IF662" s="7"/>
      <c r="IG662" s="7"/>
      <c r="IH662" s="7"/>
      <c r="II662" s="7"/>
      <c r="IJ662" s="7"/>
      <c r="IK662" s="7"/>
      <c r="IL662" s="7"/>
      <c r="IM662" s="7"/>
      <c r="IN662" s="7"/>
      <c r="IO662" s="7"/>
      <c r="IP662" s="7"/>
      <c r="IQ662" s="7"/>
      <c r="IR662" s="7"/>
      <c r="IS662" s="7"/>
      <c r="IT662" s="7"/>
      <c r="IU662" s="7"/>
      <c r="IV662" s="7"/>
      <c r="IW662" s="7"/>
      <c r="IX662" s="7"/>
      <c r="IY662" s="7"/>
      <c r="IZ662" s="7"/>
      <c r="JA662" s="7"/>
      <c r="JB662" s="7"/>
      <c r="JC662" s="7"/>
      <c r="JD662" s="7"/>
      <c r="JE662" s="7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5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7"/>
      <c r="EQ663" s="7"/>
      <c r="ER663" s="7"/>
      <c r="ES663" s="88"/>
      <c r="ET663" s="7"/>
      <c r="EU663" s="7"/>
      <c r="EV663" s="7"/>
      <c r="EW663" s="7"/>
      <c r="EX663" s="7"/>
      <c r="EY663" s="7"/>
      <c r="EZ663" s="7"/>
      <c r="FA663" s="7"/>
      <c r="FB663" s="7"/>
      <c r="FC663" s="7"/>
      <c r="FD663" s="7"/>
      <c r="FE663" s="7"/>
      <c r="FF663" s="7"/>
      <c r="FG663" s="7"/>
      <c r="FH663" s="2"/>
      <c r="FI663" s="2"/>
      <c r="FJ663" s="2"/>
      <c r="FK663" s="2"/>
      <c r="FL663" s="2"/>
      <c r="FM663" s="2"/>
      <c r="FN663" s="7"/>
      <c r="FO663" s="7"/>
      <c r="FP663" s="7"/>
      <c r="FQ663" s="88"/>
      <c r="FR663" s="7"/>
      <c r="FS663" s="7"/>
      <c r="FT663" s="7"/>
      <c r="FU663" s="7"/>
      <c r="FV663" s="7"/>
      <c r="FW663" s="7"/>
      <c r="FX663" s="7"/>
      <c r="FY663" s="7"/>
      <c r="FZ663" s="7"/>
      <c r="GA663" s="7"/>
      <c r="GB663" s="7"/>
      <c r="GC663" s="7"/>
      <c r="GD663" s="7"/>
      <c r="GE663" s="7"/>
      <c r="GF663" s="7"/>
      <c r="GG663" s="7"/>
      <c r="GH663" s="7"/>
      <c r="GI663" s="7"/>
      <c r="GJ663" s="7"/>
      <c r="GK663" s="7"/>
      <c r="GL663" s="7"/>
      <c r="GM663" s="7"/>
      <c r="GN663" s="7"/>
      <c r="GO663" s="7"/>
      <c r="GP663" s="7"/>
      <c r="GQ663" s="7"/>
      <c r="GR663" s="7"/>
      <c r="GS663" s="7"/>
      <c r="GT663" s="7"/>
      <c r="GU663" s="7"/>
      <c r="GV663" s="7"/>
      <c r="GW663" s="7"/>
      <c r="GX663" s="7"/>
      <c r="GY663" s="7"/>
      <c r="GZ663" s="7"/>
      <c r="HA663" s="7"/>
      <c r="HB663" s="7"/>
      <c r="HC663" s="7"/>
      <c r="HD663" s="7"/>
      <c r="HE663" s="7"/>
      <c r="HF663" s="7"/>
      <c r="HG663" s="7"/>
      <c r="HH663" s="7"/>
      <c r="HI663" s="7"/>
      <c r="HJ663" s="7"/>
      <c r="HK663" s="7"/>
      <c r="HL663" s="7"/>
      <c r="HM663" s="7"/>
      <c r="HN663" s="7"/>
      <c r="HO663" s="7"/>
      <c r="HP663" s="7"/>
      <c r="HQ663" s="7"/>
      <c r="HR663" s="7"/>
      <c r="HS663" s="7"/>
      <c r="HT663" s="7"/>
      <c r="HU663" s="7"/>
      <c r="HV663" s="7"/>
      <c r="HW663" s="7"/>
      <c r="HX663" s="7"/>
      <c r="HY663" s="7"/>
      <c r="HZ663" s="7"/>
      <c r="IA663" s="7"/>
      <c r="IB663" s="7"/>
      <c r="IC663" s="7"/>
      <c r="ID663" s="7"/>
      <c r="IE663" s="7"/>
      <c r="IF663" s="7"/>
      <c r="IG663" s="7"/>
      <c r="IH663" s="7"/>
      <c r="II663" s="7"/>
      <c r="IJ663" s="7"/>
      <c r="IK663" s="7"/>
      <c r="IL663" s="7"/>
      <c r="IM663" s="7"/>
      <c r="IN663" s="7"/>
      <c r="IO663" s="7"/>
      <c r="IP663" s="7"/>
      <c r="IQ663" s="7"/>
      <c r="IR663" s="7"/>
      <c r="IS663" s="7"/>
      <c r="IT663" s="7"/>
      <c r="IU663" s="7"/>
      <c r="IV663" s="7"/>
      <c r="IW663" s="7"/>
      <c r="IX663" s="7"/>
      <c r="IY663" s="7"/>
      <c r="IZ663" s="7"/>
      <c r="JA663" s="7"/>
      <c r="JB663" s="7"/>
      <c r="JC663" s="7"/>
      <c r="JD663" s="7"/>
      <c r="JE663" s="7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5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7"/>
      <c r="EQ664" s="7"/>
      <c r="ER664" s="7"/>
      <c r="ES664" s="88"/>
      <c r="ET664" s="7"/>
      <c r="EU664" s="7"/>
      <c r="EV664" s="7"/>
      <c r="EW664" s="7"/>
      <c r="EX664" s="7"/>
      <c r="EY664" s="7"/>
      <c r="EZ664" s="7"/>
      <c r="FA664" s="7"/>
      <c r="FB664" s="7"/>
      <c r="FC664" s="7"/>
      <c r="FD664" s="7"/>
      <c r="FE664" s="7"/>
      <c r="FF664" s="7"/>
      <c r="FG664" s="7"/>
      <c r="FH664" s="2"/>
      <c r="FI664" s="2"/>
      <c r="FJ664" s="2"/>
      <c r="FK664" s="2"/>
      <c r="FL664" s="2"/>
      <c r="FM664" s="2"/>
      <c r="FN664" s="7"/>
      <c r="FO664" s="7"/>
      <c r="FP664" s="7"/>
      <c r="FQ664" s="88"/>
      <c r="FR664" s="7"/>
      <c r="FS664" s="7"/>
      <c r="FT664" s="7"/>
      <c r="FU664" s="7"/>
      <c r="FV664" s="7"/>
      <c r="FW664" s="7"/>
      <c r="FX664" s="7"/>
      <c r="FY664" s="7"/>
      <c r="FZ664" s="7"/>
      <c r="GA664" s="7"/>
      <c r="GB664" s="7"/>
      <c r="GC664" s="7"/>
      <c r="GD664" s="7"/>
      <c r="GE664" s="7"/>
      <c r="GF664" s="7"/>
      <c r="GG664" s="7"/>
      <c r="GH664" s="7"/>
      <c r="GI664" s="7"/>
      <c r="GJ664" s="7"/>
      <c r="GK664" s="7"/>
      <c r="GL664" s="7"/>
      <c r="GM664" s="7"/>
      <c r="GN664" s="7"/>
      <c r="GO664" s="7"/>
      <c r="GP664" s="7"/>
      <c r="GQ664" s="7"/>
      <c r="GR664" s="7"/>
      <c r="GS664" s="7"/>
      <c r="GT664" s="7"/>
      <c r="GU664" s="7"/>
      <c r="GV664" s="7"/>
      <c r="GW664" s="7"/>
      <c r="GX664" s="7"/>
      <c r="GY664" s="7"/>
      <c r="GZ664" s="7"/>
      <c r="HA664" s="7"/>
      <c r="HB664" s="7"/>
      <c r="HC664" s="7"/>
      <c r="HD664" s="7"/>
      <c r="HE664" s="7"/>
      <c r="HF664" s="7"/>
      <c r="HG664" s="7"/>
      <c r="HH664" s="7"/>
      <c r="HI664" s="7"/>
      <c r="HJ664" s="7"/>
      <c r="HK664" s="7"/>
      <c r="HL664" s="7"/>
      <c r="HM664" s="7"/>
      <c r="HN664" s="7"/>
      <c r="HO664" s="7"/>
      <c r="HP664" s="7"/>
      <c r="HQ664" s="7"/>
      <c r="HR664" s="7"/>
      <c r="HS664" s="7"/>
      <c r="HT664" s="7"/>
      <c r="HU664" s="7"/>
      <c r="HV664" s="7"/>
      <c r="HW664" s="7"/>
      <c r="HX664" s="7"/>
      <c r="HY664" s="7"/>
      <c r="HZ664" s="7"/>
      <c r="IA664" s="7"/>
      <c r="IB664" s="7"/>
      <c r="IC664" s="7"/>
      <c r="ID664" s="7"/>
      <c r="IE664" s="7"/>
      <c r="IF664" s="7"/>
      <c r="IG664" s="7"/>
      <c r="IH664" s="7"/>
      <c r="II664" s="7"/>
      <c r="IJ664" s="7"/>
      <c r="IK664" s="7"/>
      <c r="IL664" s="7"/>
      <c r="IM664" s="7"/>
      <c r="IN664" s="7"/>
      <c r="IO664" s="7"/>
      <c r="IP664" s="7"/>
      <c r="IQ664" s="7"/>
      <c r="IR664" s="7"/>
      <c r="IS664" s="7"/>
      <c r="IT664" s="7"/>
      <c r="IU664" s="7"/>
      <c r="IV664" s="7"/>
      <c r="IW664" s="7"/>
      <c r="IX664" s="7"/>
      <c r="IY664" s="7"/>
      <c r="IZ664" s="7"/>
      <c r="JA664" s="7"/>
      <c r="JB664" s="7"/>
      <c r="JC664" s="7"/>
      <c r="JD664" s="7"/>
      <c r="JE664" s="7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5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7"/>
      <c r="EQ665" s="7"/>
      <c r="ER665" s="7"/>
      <c r="ES665" s="88"/>
      <c r="ET665" s="7"/>
      <c r="EU665" s="7"/>
      <c r="EV665" s="7"/>
      <c r="EW665" s="7"/>
      <c r="EX665" s="7"/>
      <c r="EY665" s="7"/>
      <c r="EZ665" s="7"/>
      <c r="FA665" s="7"/>
      <c r="FB665" s="7"/>
      <c r="FC665" s="7"/>
      <c r="FD665" s="7"/>
      <c r="FE665" s="7"/>
      <c r="FF665" s="7"/>
      <c r="FG665" s="7"/>
      <c r="FH665" s="2"/>
      <c r="FI665" s="2"/>
      <c r="FJ665" s="2"/>
      <c r="FK665" s="2"/>
      <c r="FL665" s="2"/>
      <c r="FM665" s="2"/>
      <c r="FN665" s="7"/>
      <c r="FO665" s="7"/>
      <c r="FP665" s="7"/>
      <c r="FQ665" s="88"/>
      <c r="FR665" s="7"/>
      <c r="FS665" s="7"/>
      <c r="FT665" s="7"/>
      <c r="FU665" s="7"/>
      <c r="FV665" s="7"/>
      <c r="FW665" s="7"/>
      <c r="FX665" s="7"/>
      <c r="FY665" s="7"/>
      <c r="FZ665" s="7"/>
      <c r="GA665" s="7"/>
      <c r="GB665" s="7"/>
      <c r="GC665" s="7"/>
      <c r="GD665" s="7"/>
      <c r="GE665" s="7"/>
      <c r="GF665" s="7"/>
      <c r="GG665" s="7"/>
      <c r="GH665" s="7"/>
      <c r="GI665" s="7"/>
      <c r="GJ665" s="7"/>
      <c r="GK665" s="7"/>
      <c r="GL665" s="7"/>
      <c r="GM665" s="7"/>
      <c r="GN665" s="7"/>
      <c r="GO665" s="7"/>
      <c r="GP665" s="7"/>
      <c r="GQ665" s="7"/>
      <c r="GR665" s="7"/>
      <c r="GS665" s="7"/>
      <c r="GT665" s="7"/>
      <c r="GU665" s="7"/>
      <c r="GV665" s="7"/>
      <c r="GW665" s="7"/>
      <c r="GX665" s="7"/>
      <c r="GY665" s="7"/>
      <c r="GZ665" s="7"/>
      <c r="HA665" s="7"/>
      <c r="HB665" s="7"/>
      <c r="HC665" s="7"/>
      <c r="HD665" s="7"/>
      <c r="HE665" s="7"/>
      <c r="HF665" s="7"/>
      <c r="HG665" s="7"/>
      <c r="HH665" s="7"/>
      <c r="HI665" s="7"/>
      <c r="HJ665" s="7"/>
      <c r="HK665" s="7"/>
      <c r="HL665" s="7"/>
      <c r="HM665" s="7"/>
      <c r="HN665" s="7"/>
      <c r="HO665" s="7"/>
      <c r="HP665" s="7"/>
      <c r="HQ665" s="7"/>
      <c r="HR665" s="7"/>
      <c r="HS665" s="7"/>
      <c r="HT665" s="7"/>
      <c r="HU665" s="7"/>
      <c r="HV665" s="7"/>
      <c r="HW665" s="7"/>
      <c r="HX665" s="7"/>
      <c r="HY665" s="7"/>
      <c r="HZ665" s="7"/>
      <c r="IA665" s="7"/>
      <c r="IB665" s="7"/>
      <c r="IC665" s="7"/>
      <c r="ID665" s="7"/>
      <c r="IE665" s="7"/>
      <c r="IF665" s="7"/>
      <c r="IG665" s="7"/>
      <c r="IH665" s="7"/>
      <c r="II665" s="7"/>
      <c r="IJ665" s="7"/>
      <c r="IK665" s="7"/>
      <c r="IL665" s="7"/>
      <c r="IM665" s="7"/>
      <c r="IN665" s="7"/>
      <c r="IO665" s="7"/>
      <c r="IP665" s="7"/>
      <c r="IQ665" s="7"/>
      <c r="IR665" s="7"/>
      <c r="IS665" s="7"/>
      <c r="IT665" s="7"/>
      <c r="IU665" s="7"/>
      <c r="IV665" s="7"/>
      <c r="IW665" s="7"/>
      <c r="IX665" s="7"/>
      <c r="IY665" s="7"/>
      <c r="IZ665" s="7"/>
      <c r="JA665" s="7"/>
      <c r="JB665" s="7"/>
      <c r="JC665" s="7"/>
      <c r="JD665" s="7"/>
      <c r="JE665" s="7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5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7"/>
      <c r="EQ666" s="7"/>
      <c r="ER666" s="7"/>
      <c r="ES666" s="88"/>
      <c r="ET666" s="7"/>
      <c r="EU666" s="7"/>
      <c r="EV666" s="7"/>
      <c r="EW666" s="7"/>
      <c r="EX666" s="7"/>
      <c r="EY666" s="7"/>
      <c r="EZ666" s="7"/>
      <c r="FA666" s="7"/>
      <c r="FB666" s="7"/>
      <c r="FC666" s="7"/>
      <c r="FD666" s="7"/>
      <c r="FE666" s="7"/>
      <c r="FF666" s="7"/>
      <c r="FG666" s="7"/>
      <c r="FH666" s="2"/>
      <c r="FI666" s="2"/>
      <c r="FJ666" s="2"/>
      <c r="FK666" s="2"/>
      <c r="FL666" s="2"/>
      <c r="FM666" s="2"/>
      <c r="FN666" s="7"/>
      <c r="FO666" s="7"/>
      <c r="FP666" s="7"/>
      <c r="FQ666" s="88"/>
      <c r="FR666" s="7"/>
      <c r="FS666" s="7"/>
      <c r="FT666" s="7"/>
      <c r="FU666" s="7"/>
      <c r="FV666" s="7"/>
      <c r="FW666" s="7"/>
      <c r="FX666" s="7"/>
      <c r="FY666" s="7"/>
      <c r="FZ666" s="7"/>
      <c r="GA666" s="7"/>
      <c r="GB666" s="7"/>
      <c r="GC666" s="7"/>
      <c r="GD666" s="7"/>
      <c r="GE666" s="7"/>
      <c r="GF666" s="7"/>
      <c r="GG666" s="7"/>
      <c r="GH666" s="7"/>
      <c r="GI666" s="7"/>
      <c r="GJ666" s="7"/>
      <c r="GK666" s="7"/>
      <c r="GL666" s="7"/>
      <c r="GM666" s="7"/>
      <c r="GN666" s="7"/>
      <c r="GO666" s="7"/>
      <c r="GP666" s="7"/>
      <c r="GQ666" s="7"/>
      <c r="GR666" s="7"/>
      <c r="GS666" s="7"/>
      <c r="GT666" s="7"/>
      <c r="GU666" s="7"/>
      <c r="GV666" s="7"/>
      <c r="GW666" s="7"/>
      <c r="GX666" s="7"/>
      <c r="GY666" s="7"/>
      <c r="GZ666" s="7"/>
      <c r="HA666" s="7"/>
      <c r="HB666" s="7"/>
      <c r="HC666" s="7"/>
      <c r="HD666" s="7"/>
      <c r="HE666" s="7"/>
      <c r="HF666" s="7"/>
      <c r="HG666" s="7"/>
      <c r="HH666" s="7"/>
      <c r="HI666" s="7"/>
      <c r="HJ666" s="7"/>
      <c r="HK666" s="7"/>
      <c r="HL666" s="7"/>
      <c r="HM666" s="7"/>
      <c r="HN666" s="7"/>
      <c r="HO666" s="7"/>
      <c r="HP666" s="7"/>
      <c r="HQ666" s="7"/>
      <c r="HR666" s="7"/>
      <c r="HS666" s="7"/>
      <c r="HT666" s="7"/>
      <c r="HU666" s="7"/>
      <c r="HV666" s="7"/>
      <c r="HW666" s="7"/>
      <c r="HX666" s="7"/>
      <c r="HY666" s="7"/>
      <c r="HZ666" s="7"/>
      <c r="IA666" s="7"/>
      <c r="IB666" s="7"/>
      <c r="IC666" s="7"/>
      <c r="ID666" s="7"/>
      <c r="IE666" s="7"/>
      <c r="IF666" s="7"/>
      <c r="IG666" s="7"/>
      <c r="IH666" s="7"/>
      <c r="II666" s="7"/>
      <c r="IJ666" s="7"/>
      <c r="IK666" s="7"/>
      <c r="IL666" s="7"/>
      <c r="IM666" s="7"/>
      <c r="IN666" s="7"/>
      <c r="IO666" s="7"/>
      <c r="IP666" s="7"/>
      <c r="IQ666" s="7"/>
      <c r="IR666" s="7"/>
      <c r="IS666" s="7"/>
      <c r="IT666" s="7"/>
      <c r="IU666" s="7"/>
      <c r="IV666" s="7"/>
      <c r="IW666" s="7"/>
      <c r="IX666" s="7"/>
      <c r="IY666" s="7"/>
      <c r="IZ666" s="7"/>
      <c r="JA666" s="7"/>
      <c r="JB666" s="7"/>
      <c r="JC666" s="7"/>
      <c r="JD666" s="7"/>
      <c r="JE666" s="7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5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7"/>
      <c r="EQ667" s="7"/>
      <c r="ER667" s="7"/>
      <c r="ES667" s="88"/>
      <c r="ET667" s="7"/>
      <c r="EU667" s="7"/>
      <c r="EV667" s="7"/>
      <c r="EW667" s="7"/>
      <c r="EX667" s="7"/>
      <c r="EY667" s="7"/>
      <c r="EZ667" s="7"/>
      <c r="FA667" s="7"/>
      <c r="FB667" s="7"/>
      <c r="FC667" s="7"/>
      <c r="FD667" s="7"/>
      <c r="FE667" s="7"/>
      <c r="FF667" s="7"/>
      <c r="FG667" s="7"/>
      <c r="FH667" s="2"/>
      <c r="FI667" s="2"/>
      <c r="FJ667" s="2"/>
      <c r="FK667" s="2"/>
      <c r="FL667" s="2"/>
      <c r="FM667" s="2"/>
      <c r="FN667" s="7"/>
      <c r="FO667" s="7"/>
      <c r="FP667" s="7"/>
      <c r="FQ667" s="88"/>
      <c r="FR667" s="7"/>
      <c r="FS667" s="7"/>
      <c r="FT667" s="7"/>
      <c r="FU667" s="7"/>
      <c r="FV667" s="7"/>
      <c r="FW667" s="7"/>
      <c r="FX667" s="7"/>
      <c r="FY667" s="7"/>
      <c r="FZ667" s="7"/>
      <c r="GA667" s="7"/>
      <c r="GB667" s="7"/>
      <c r="GC667" s="7"/>
      <c r="GD667" s="7"/>
      <c r="GE667" s="7"/>
      <c r="GF667" s="7"/>
      <c r="GG667" s="7"/>
      <c r="GH667" s="7"/>
      <c r="GI667" s="7"/>
      <c r="GJ667" s="7"/>
      <c r="GK667" s="7"/>
      <c r="GL667" s="7"/>
      <c r="GM667" s="7"/>
      <c r="GN667" s="7"/>
      <c r="GO667" s="7"/>
      <c r="GP667" s="7"/>
      <c r="GQ667" s="7"/>
      <c r="GR667" s="7"/>
      <c r="GS667" s="7"/>
      <c r="GT667" s="7"/>
      <c r="GU667" s="7"/>
      <c r="GV667" s="7"/>
      <c r="GW667" s="7"/>
      <c r="GX667" s="7"/>
      <c r="GY667" s="7"/>
      <c r="GZ667" s="7"/>
      <c r="HA667" s="7"/>
      <c r="HB667" s="7"/>
      <c r="HC667" s="7"/>
      <c r="HD667" s="7"/>
      <c r="HE667" s="7"/>
      <c r="HF667" s="7"/>
      <c r="HG667" s="7"/>
      <c r="HH667" s="7"/>
      <c r="HI667" s="7"/>
      <c r="HJ667" s="7"/>
      <c r="HK667" s="7"/>
      <c r="HL667" s="7"/>
      <c r="HM667" s="7"/>
      <c r="HN667" s="7"/>
      <c r="HO667" s="7"/>
      <c r="HP667" s="7"/>
      <c r="HQ667" s="7"/>
      <c r="HR667" s="7"/>
      <c r="HS667" s="7"/>
      <c r="HT667" s="7"/>
      <c r="HU667" s="7"/>
      <c r="HV667" s="7"/>
      <c r="HW667" s="7"/>
      <c r="HX667" s="7"/>
      <c r="HY667" s="7"/>
      <c r="HZ667" s="7"/>
      <c r="IA667" s="7"/>
      <c r="IB667" s="7"/>
      <c r="IC667" s="7"/>
      <c r="ID667" s="7"/>
      <c r="IE667" s="7"/>
      <c r="IF667" s="7"/>
      <c r="IG667" s="7"/>
      <c r="IH667" s="7"/>
      <c r="II667" s="7"/>
      <c r="IJ667" s="7"/>
      <c r="IK667" s="7"/>
      <c r="IL667" s="7"/>
      <c r="IM667" s="7"/>
      <c r="IN667" s="7"/>
      <c r="IO667" s="7"/>
      <c r="IP667" s="7"/>
      <c r="IQ667" s="7"/>
      <c r="IR667" s="7"/>
      <c r="IS667" s="7"/>
      <c r="IT667" s="7"/>
      <c r="IU667" s="7"/>
      <c r="IV667" s="7"/>
      <c r="IW667" s="7"/>
      <c r="IX667" s="7"/>
      <c r="IY667" s="7"/>
      <c r="IZ667" s="7"/>
      <c r="JA667" s="7"/>
      <c r="JB667" s="7"/>
      <c r="JC667" s="7"/>
      <c r="JD667" s="7"/>
      <c r="JE667" s="7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5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7"/>
      <c r="EQ668" s="7"/>
      <c r="ER668" s="7"/>
      <c r="ES668" s="88"/>
      <c r="ET668" s="7"/>
      <c r="EU668" s="7"/>
      <c r="EV668" s="7"/>
      <c r="EW668" s="7"/>
      <c r="EX668" s="7"/>
      <c r="EY668" s="7"/>
      <c r="EZ668" s="7"/>
      <c r="FA668" s="7"/>
      <c r="FB668" s="7"/>
      <c r="FC668" s="7"/>
      <c r="FD668" s="7"/>
      <c r="FE668" s="7"/>
      <c r="FF668" s="7"/>
      <c r="FG668" s="7"/>
      <c r="FH668" s="2"/>
      <c r="FI668" s="2"/>
      <c r="FJ668" s="2"/>
      <c r="FK668" s="2"/>
      <c r="FL668" s="2"/>
      <c r="FM668" s="2"/>
      <c r="FN668" s="7"/>
      <c r="FO668" s="7"/>
      <c r="FP668" s="7"/>
      <c r="FQ668" s="88"/>
      <c r="FR668" s="7"/>
      <c r="FS668" s="7"/>
      <c r="FT668" s="7"/>
      <c r="FU668" s="7"/>
      <c r="FV668" s="7"/>
      <c r="FW668" s="7"/>
      <c r="FX668" s="7"/>
      <c r="FY668" s="7"/>
      <c r="FZ668" s="7"/>
      <c r="GA668" s="7"/>
      <c r="GB668" s="7"/>
      <c r="GC668" s="7"/>
      <c r="GD668" s="7"/>
      <c r="GE668" s="7"/>
      <c r="GF668" s="7"/>
      <c r="GG668" s="7"/>
      <c r="GH668" s="7"/>
      <c r="GI668" s="7"/>
      <c r="GJ668" s="7"/>
      <c r="GK668" s="7"/>
      <c r="GL668" s="7"/>
      <c r="GM668" s="7"/>
      <c r="GN668" s="7"/>
      <c r="GO668" s="7"/>
      <c r="GP668" s="7"/>
      <c r="GQ668" s="7"/>
      <c r="GR668" s="7"/>
      <c r="GS668" s="7"/>
      <c r="GT668" s="7"/>
      <c r="GU668" s="7"/>
      <c r="GV668" s="7"/>
      <c r="GW668" s="7"/>
      <c r="GX668" s="7"/>
      <c r="GY668" s="7"/>
      <c r="GZ668" s="7"/>
      <c r="HA668" s="7"/>
      <c r="HB668" s="7"/>
      <c r="HC668" s="7"/>
      <c r="HD668" s="7"/>
      <c r="HE668" s="7"/>
      <c r="HF668" s="7"/>
      <c r="HG668" s="7"/>
      <c r="HH668" s="7"/>
      <c r="HI668" s="7"/>
      <c r="HJ668" s="7"/>
      <c r="HK668" s="7"/>
      <c r="HL668" s="7"/>
      <c r="HM668" s="7"/>
      <c r="HN668" s="7"/>
      <c r="HO668" s="7"/>
      <c r="HP668" s="7"/>
      <c r="HQ668" s="7"/>
      <c r="HR668" s="7"/>
      <c r="HS668" s="7"/>
      <c r="HT668" s="7"/>
      <c r="HU668" s="7"/>
      <c r="HV668" s="7"/>
      <c r="HW668" s="7"/>
      <c r="HX668" s="7"/>
      <c r="HY668" s="7"/>
      <c r="HZ668" s="7"/>
      <c r="IA668" s="7"/>
      <c r="IB668" s="7"/>
      <c r="IC668" s="7"/>
      <c r="ID668" s="7"/>
      <c r="IE668" s="7"/>
      <c r="IF668" s="7"/>
      <c r="IG668" s="7"/>
      <c r="IH668" s="7"/>
      <c r="II668" s="7"/>
      <c r="IJ668" s="7"/>
      <c r="IK668" s="7"/>
      <c r="IL668" s="7"/>
      <c r="IM668" s="7"/>
      <c r="IN668" s="7"/>
      <c r="IO668" s="7"/>
      <c r="IP668" s="7"/>
      <c r="IQ668" s="7"/>
      <c r="IR668" s="7"/>
      <c r="IS668" s="7"/>
      <c r="IT668" s="7"/>
      <c r="IU668" s="7"/>
      <c r="IV668" s="7"/>
      <c r="IW668" s="7"/>
      <c r="IX668" s="7"/>
      <c r="IY668" s="7"/>
      <c r="IZ668" s="7"/>
      <c r="JA668" s="7"/>
      <c r="JB668" s="7"/>
      <c r="JC668" s="7"/>
      <c r="JD668" s="7"/>
      <c r="JE668" s="7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5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7"/>
      <c r="EQ669" s="7"/>
      <c r="ER669" s="7"/>
      <c r="ES669" s="88"/>
      <c r="ET669" s="7"/>
      <c r="EU669" s="7"/>
      <c r="EV669" s="7"/>
      <c r="EW669" s="7"/>
      <c r="EX669" s="7"/>
      <c r="EY669" s="7"/>
      <c r="EZ669" s="7"/>
      <c r="FA669" s="7"/>
      <c r="FB669" s="7"/>
      <c r="FC669" s="7"/>
      <c r="FD669" s="7"/>
      <c r="FE669" s="7"/>
      <c r="FF669" s="7"/>
      <c r="FG669" s="7"/>
      <c r="FH669" s="2"/>
      <c r="FI669" s="2"/>
      <c r="FJ669" s="2"/>
      <c r="FK669" s="2"/>
      <c r="FL669" s="2"/>
      <c r="FM669" s="2"/>
      <c r="FN669" s="7"/>
      <c r="FO669" s="7"/>
      <c r="FP669" s="7"/>
      <c r="FQ669" s="88"/>
      <c r="FR669" s="7"/>
      <c r="FS669" s="7"/>
      <c r="FT669" s="7"/>
      <c r="FU669" s="7"/>
      <c r="FV669" s="7"/>
      <c r="FW669" s="7"/>
      <c r="FX669" s="7"/>
      <c r="FY669" s="7"/>
      <c r="FZ669" s="7"/>
      <c r="GA669" s="7"/>
      <c r="GB669" s="7"/>
      <c r="GC669" s="7"/>
      <c r="GD669" s="7"/>
      <c r="GE669" s="7"/>
      <c r="GF669" s="7"/>
      <c r="GG669" s="7"/>
      <c r="GH669" s="7"/>
      <c r="GI669" s="7"/>
      <c r="GJ669" s="7"/>
      <c r="GK669" s="7"/>
      <c r="GL669" s="7"/>
      <c r="GM669" s="7"/>
      <c r="GN669" s="7"/>
      <c r="GO669" s="7"/>
      <c r="GP669" s="7"/>
      <c r="GQ669" s="7"/>
      <c r="GR669" s="7"/>
      <c r="GS669" s="7"/>
      <c r="GT669" s="7"/>
      <c r="GU669" s="7"/>
      <c r="GV669" s="7"/>
      <c r="GW669" s="7"/>
      <c r="GX669" s="7"/>
      <c r="GY669" s="7"/>
      <c r="GZ669" s="7"/>
      <c r="HA669" s="7"/>
      <c r="HB669" s="7"/>
      <c r="HC669" s="7"/>
      <c r="HD669" s="7"/>
      <c r="HE669" s="7"/>
      <c r="HF669" s="7"/>
      <c r="HG669" s="7"/>
      <c r="HH669" s="7"/>
      <c r="HI669" s="7"/>
      <c r="HJ669" s="7"/>
      <c r="HK669" s="7"/>
      <c r="HL669" s="7"/>
      <c r="HM669" s="7"/>
      <c r="HN669" s="7"/>
      <c r="HO669" s="7"/>
      <c r="HP669" s="7"/>
      <c r="HQ669" s="7"/>
      <c r="HR669" s="7"/>
      <c r="HS669" s="7"/>
      <c r="HT669" s="7"/>
      <c r="HU669" s="7"/>
      <c r="HV669" s="7"/>
      <c r="HW669" s="7"/>
      <c r="HX669" s="7"/>
      <c r="HY669" s="7"/>
      <c r="HZ669" s="7"/>
      <c r="IA669" s="7"/>
      <c r="IB669" s="7"/>
      <c r="IC669" s="7"/>
      <c r="ID669" s="7"/>
      <c r="IE669" s="7"/>
      <c r="IF669" s="7"/>
      <c r="IG669" s="7"/>
      <c r="IH669" s="7"/>
      <c r="II669" s="7"/>
      <c r="IJ669" s="7"/>
      <c r="IK669" s="7"/>
      <c r="IL669" s="7"/>
      <c r="IM669" s="7"/>
      <c r="IN669" s="7"/>
      <c r="IO669" s="7"/>
      <c r="IP669" s="7"/>
      <c r="IQ669" s="7"/>
      <c r="IR669" s="7"/>
      <c r="IS669" s="7"/>
      <c r="IT669" s="7"/>
      <c r="IU669" s="7"/>
      <c r="IV669" s="7"/>
      <c r="IW669" s="7"/>
      <c r="IX669" s="7"/>
      <c r="IY669" s="7"/>
      <c r="IZ669" s="7"/>
      <c r="JA669" s="7"/>
      <c r="JB669" s="7"/>
      <c r="JC669" s="7"/>
      <c r="JD669" s="7"/>
      <c r="JE669" s="7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5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7"/>
      <c r="EQ670" s="7"/>
      <c r="ER670" s="7"/>
      <c r="ES670" s="88"/>
      <c r="ET670" s="7"/>
      <c r="EU670" s="7"/>
      <c r="EV670" s="7"/>
      <c r="EW670" s="7"/>
      <c r="EX670" s="7"/>
      <c r="EY670" s="7"/>
      <c r="EZ670" s="7"/>
      <c r="FA670" s="7"/>
      <c r="FB670" s="7"/>
      <c r="FC670" s="7"/>
      <c r="FD670" s="7"/>
      <c r="FE670" s="7"/>
      <c r="FF670" s="7"/>
      <c r="FG670" s="7"/>
      <c r="FH670" s="2"/>
      <c r="FI670" s="2"/>
      <c r="FJ670" s="2"/>
      <c r="FK670" s="2"/>
      <c r="FL670" s="2"/>
      <c r="FM670" s="2"/>
      <c r="FN670" s="7"/>
      <c r="FO670" s="7"/>
      <c r="FP670" s="7"/>
      <c r="FQ670" s="88"/>
      <c r="FR670" s="7"/>
      <c r="FS670" s="7"/>
      <c r="FT670" s="7"/>
      <c r="FU670" s="7"/>
      <c r="FV670" s="7"/>
      <c r="FW670" s="7"/>
      <c r="FX670" s="7"/>
      <c r="FY670" s="7"/>
      <c r="FZ670" s="7"/>
      <c r="GA670" s="7"/>
      <c r="GB670" s="7"/>
      <c r="GC670" s="7"/>
      <c r="GD670" s="7"/>
      <c r="GE670" s="7"/>
      <c r="GF670" s="7"/>
      <c r="GG670" s="7"/>
      <c r="GH670" s="7"/>
      <c r="GI670" s="7"/>
      <c r="GJ670" s="7"/>
      <c r="GK670" s="7"/>
      <c r="GL670" s="7"/>
      <c r="GM670" s="7"/>
      <c r="GN670" s="7"/>
      <c r="GO670" s="7"/>
      <c r="GP670" s="7"/>
      <c r="GQ670" s="7"/>
      <c r="GR670" s="7"/>
      <c r="GS670" s="7"/>
      <c r="GT670" s="7"/>
      <c r="GU670" s="7"/>
      <c r="GV670" s="7"/>
      <c r="GW670" s="7"/>
      <c r="GX670" s="7"/>
      <c r="GY670" s="7"/>
      <c r="GZ670" s="7"/>
      <c r="HA670" s="7"/>
      <c r="HB670" s="7"/>
      <c r="HC670" s="7"/>
      <c r="HD670" s="7"/>
      <c r="HE670" s="7"/>
      <c r="HF670" s="7"/>
      <c r="HG670" s="7"/>
      <c r="HH670" s="7"/>
      <c r="HI670" s="7"/>
      <c r="HJ670" s="7"/>
      <c r="HK670" s="7"/>
      <c r="HL670" s="7"/>
      <c r="HM670" s="7"/>
      <c r="HN670" s="7"/>
      <c r="HO670" s="7"/>
      <c r="HP670" s="7"/>
      <c r="HQ670" s="7"/>
      <c r="HR670" s="7"/>
      <c r="HS670" s="7"/>
      <c r="HT670" s="7"/>
      <c r="HU670" s="7"/>
      <c r="HV670" s="7"/>
      <c r="HW670" s="7"/>
      <c r="HX670" s="7"/>
      <c r="HY670" s="7"/>
      <c r="HZ670" s="7"/>
      <c r="IA670" s="7"/>
      <c r="IB670" s="7"/>
      <c r="IC670" s="7"/>
      <c r="ID670" s="7"/>
      <c r="IE670" s="7"/>
      <c r="IF670" s="7"/>
      <c r="IG670" s="7"/>
      <c r="IH670" s="7"/>
      <c r="II670" s="7"/>
      <c r="IJ670" s="7"/>
      <c r="IK670" s="7"/>
      <c r="IL670" s="7"/>
      <c r="IM670" s="7"/>
      <c r="IN670" s="7"/>
      <c r="IO670" s="7"/>
      <c r="IP670" s="7"/>
      <c r="IQ670" s="7"/>
      <c r="IR670" s="7"/>
      <c r="IS670" s="7"/>
      <c r="IT670" s="7"/>
      <c r="IU670" s="7"/>
      <c r="IV670" s="7"/>
      <c r="IW670" s="7"/>
      <c r="IX670" s="7"/>
      <c r="IY670" s="7"/>
      <c r="IZ670" s="7"/>
      <c r="JA670" s="7"/>
      <c r="JB670" s="7"/>
      <c r="JC670" s="7"/>
      <c r="JD670" s="7"/>
      <c r="JE670" s="7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5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7"/>
      <c r="EQ671" s="7"/>
      <c r="ER671" s="7"/>
      <c r="ES671" s="88"/>
      <c r="ET671" s="7"/>
      <c r="EU671" s="7"/>
      <c r="EV671" s="7"/>
      <c r="EW671" s="7"/>
      <c r="EX671" s="7"/>
      <c r="EY671" s="7"/>
      <c r="EZ671" s="7"/>
      <c r="FA671" s="7"/>
      <c r="FB671" s="7"/>
      <c r="FC671" s="7"/>
      <c r="FD671" s="7"/>
      <c r="FE671" s="7"/>
      <c r="FF671" s="7"/>
      <c r="FG671" s="7"/>
      <c r="FH671" s="2"/>
      <c r="FI671" s="2"/>
      <c r="FJ671" s="2"/>
      <c r="FK671" s="2"/>
      <c r="FL671" s="2"/>
      <c r="FM671" s="2"/>
      <c r="FN671" s="7"/>
      <c r="FO671" s="7"/>
      <c r="FP671" s="7"/>
      <c r="FQ671" s="88"/>
      <c r="FR671" s="7"/>
      <c r="FS671" s="7"/>
      <c r="FT671" s="7"/>
      <c r="FU671" s="7"/>
      <c r="FV671" s="7"/>
      <c r="FW671" s="7"/>
      <c r="FX671" s="7"/>
      <c r="FY671" s="7"/>
      <c r="FZ671" s="7"/>
      <c r="GA671" s="7"/>
      <c r="GB671" s="7"/>
      <c r="GC671" s="7"/>
      <c r="GD671" s="7"/>
      <c r="GE671" s="7"/>
      <c r="GF671" s="7"/>
      <c r="GG671" s="7"/>
      <c r="GH671" s="7"/>
      <c r="GI671" s="7"/>
      <c r="GJ671" s="7"/>
      <c r="GK671" s="7"/>
      <c r="GL671" s="7"/>
      <c r="GM671" s="7"/>
      <c r="GN671" s="7"/>
      <c r="GO671" s="7"/>
      <c r="GP671" s="7"/>
      <c r="GQ671" s="7"/>
      <c r="GR671" s="7"/>
      <c r="GS671" s="7"/>
      <c r="GT671" s="7"/>
      <c r="GU671" s="7"/>
      <c r="GV671" s="7"/>
      <c r="GW671" s="7"/>
      <c r="GX671" s="7"/>
      <c r="GY671" s="7"/>
      <c r="GZ671" s="7"/>
      <c r="HA671" s="7"/>
      <c r="HB671" s="7"/>
      <c r="HC671" s="7"/>
      <c r="HD671" s="7"/>
      <c r="HE671" s="7"/>
      <c r="HF671" s="7"/>
      <c r="HG671" s="7"/>
      <c r="HH671" s="7"/>
      <c r="HI671" s="7"/>
      <c r="HJ671" s="7"/>
      <c r="HK671" s="7"/>
      <c r="HL671" s="7"/>
      <c r="HM671" s="7"/>
      <c r="HN671" s="7"/>
      <c r="HO671" s="7"/>
      <c r="HP671" s="7"/>
      <c r="HQ671" s="7"/>
      <c r="HR671" s="7"/>
      <c r="HS671" s="7"/>
      <c r="HT671" s="7"/>
      <c r="HU671" s="7"/>
      <c r="HV671" s="7"/>
      <c r="HW671" s="7"/>
      <c r="HX671" s="7"/>
      <c r="HY671" s="7"/>
      <c r="HZ671" s="7"/>
      <c r="IA671" s="7"/>
      <c r="IB671" s="7"/>
      <c r="IC671" s="7"/>
      <c r="ID671" s="7"/>
      <c r="IE671" s="7"/>
      <c r="IF671" s="7"/>
      <c r="IG671" s="7"/>
      <c r="IH671" s="7"/>
      <c r="II671" s="7"/>
      <c r="IJ671" s="7"/>
      <c r="IK671" s="7"/>
      <c r="IL671" s="7"/>
      <c r="IM671" s="7"/>
      <c r="IN671" s="7"/>
      <c r="IO671" s="7"/>
      <c r="IP671" s="7"/>
      <c r="IQ671" s="7"/>
      <c r="IR671" s="7"/>
      <c r="IS671" s="7"/>
      <c r="IT671" s="7"/>
      <c r="IU671" s="7"/>
      <c r="IV671" s="7"/>
      <c r="IW671" s="7"/>
      <c r="IX671" s="7"/>
      <c r="IY671" s="7"/>
      <c r="IZ671" s="7"/>
      <c r="JA671" s="7"/>
      <c r="JB671" s="7"/>
      <c r="JC671" s="7"/>
      <c r="JD671" s="7"/>
      <c r="JE671" s="7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5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7"/>
      <c r="EQ672" s="7"/>
      <c r="ER672" s="7"/>
      <c r="ES672" s="88"/>
      <c r="ET672" s="7"/>
      <c r="EU672" s="7"/>
      <c r="EV672" s="7"/>
      <c r="EW672" s="7"/>
      <c r="EX672" s="7"/>
      <c r="EY672" s="7"/>
      <c r="EZ672" s="7"/>
      <c r="FA672" s="7"/>
      <c r="FB672" s="7"/>
      <c r="FC672" s="7"/>
      <c r="FD672" s="7"/>
      <c r="FE672" s="7"/>
      <c r="FF672" s="7"/>
      <c r="FG672" s="7"/>
      <c r="FH672" s="2"/>
      <c r="FI672" s="2"/>
      <c r="FJ672" s="2"/>
      <c r="FK672" s="2"/>
      <c r="FL672" s="2"/>
      <c r="FM672" s="2"/>
      <c r="FN672" s="7"/>
      <c r="FO672" s="7"/>
      <c r="FP672" s="7"/>
      <c r="FQ672" s="88"/>
      <c r="FR672" s="7"/>
      <c r="FS672" s="7"/>
      <c r="FT672" s="7"/>
      <c r="FU672" s="7"/>
      <c r="FV672" s="7"/>
      <c r="FW672" s="7"/>
      <c r="FX672" s="7"/>
      <c r="FY672" s="7"/>
      <c r="FZ672" s="7"/>
      <c r="GA672" s="7"/>
      <c r="GB672" s="7"/>
      <c r="GC672" s="7"/>
      <c r="GD672" s="7"/>
      <c r="GE672" s="7"/>
      <c r="GF672" s="7"/>
      <c r="GG672" s="7"/>
      <c r="GH672" s="7"/>
      <c r="GI672" s="7"/>
      <c r="GJ672" s="7"/>
      <c r="GK672" s="7"/>
      <c r="GL672" s="7"/>
      <c r="GM672" s="7"/>
      <c r="GN672" s="7"/>
      <c r="GO672" s="7"/>
      <c r="GP672" s="7"/>
      <c r="GQ672" s="7"/>
      <c r="GR672" s="7"/>
      <c r="GS672" s="7"/>
      <c r="GT672" s="7"/>
      <c r="GU672" s="7"/>
      <c r="GV672" s="7"/>
      <c r="GW672" s="7"/>
      <c r="GX672" s="7"/>
      <c r="GY672" s="7"/>
      <c r="GZ672" s="7"/>
      <c r="HA672" s="7"/>
      <c r="HB672" s="7"/>
      <c r="HC672" s="7"/>
      <c r="HD672" s="7"/>
      <c r="HE672" s="7"/>
      <c r="HF672" s="7"/>
      <c r="HG672" s="7"/>
      <c r="HH672" s="7"/>
      <c r="HI672" s="7"/>
      <c r="HJ672" s="7"/>
      <c r="HK672" s="7"/>
      <c r="HL672" s="7"/>
      <c r="HM672" s="7"/>
      <c r="HN672" s="7"/>
      <c r="HO672" s="7"/>
      <c r="HP672" s="7"/>
      <c r="HQ672" s="7"/>
      <c r="HR672" s="7"/>
      <c r="HS672" s="7"/>
      <c r="HT672" s="7"/>
      <c r="HU672" s="7"/>
      <c r="HV672" s="7"/>
      <c r="HW672" s="7"/>
      <c r="HX672" s="7"/>
      <c r="HY672" s="7"/>
      <c r="HZ672" s="7"/>
      <c r="IA672" s="7"/>
      <c r="IB672" s="7"/>
      <c r="IC672" s="7"/>
      <c r="ID672" s="7"/>
      <c r="IE672" s="7"/>
      <c r="IF672" s="7"/>
      <c r="IG672" s="7"/>
      <c r="IH672" s="7"/>
      <c r="II672" s="7"/>
      <c r="IJ672" s="7"/>
      <c r="IK672" s="7"/>
      <c r="IL672" s="7"/>
      <c r="IM672" s="7"/>
      <c r="IN672" s="7"/>
      <c r="IO672" s="7"/>
      <c r="IP672" s="7"/>
      <c r="IQ672" s="7"/>
      <c r="IR672" s="7"/>
      <c r="IS672" s="7"/>
      <c r="IT672" s="7"/>
      <c r="IU672" s="7"/>
      <c r="IV672" s="7"/>
      <c r="IW672" s="7"/>
      <c r="IX672" s="7"/>
      <c r="IY672" s="7"/>
      <c r="IZ672" s="7"/>
      <c r="JA672" s="7"/>
      <c r="JB672" s="7"/>
      <c r="JC672" s="7"/>
      <c r="JD672" s="7"/>
      <c r="JE672" s="7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5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7"/>
      <c r="EQ673" s="7"/>
      <c r="ER673" s="7"/>
      <c r="ES673" s="88"/>
      <c r="ET673" s="7"/>
      <c r="EU673" s="7"/>
      <c r="EV673" s="7"/>
      <c r="EW673" s="7"/>
      <c r="EX673" s="7"/>
      <c r="EY673" s="7"/>
      <c r="EZ673" s="7"/>
      <c r="FA673" s="7"/>
      <c r="FB673" s="7"/>
      <c r="FC673" s="7"/>
      <c r="FD673" s="7"/>
      <c r="FE673" s="7"/>
      <c r="FF673" s="7"/>
      <c r="FG673" s="7"/>
      <c r="FH673" s="2"/>
      <c r="FI673" s="2"/>
      <c r="FJ673" s="2"/>
      <c r="FK673" s="2"/>
      <c r="FL673" s="2"/>
      <c r="FM673" s="2"/>
      <c r="FN673" s="7"/>
      <c r="FO673" s="7"/>
      <c r="FP673" s="7"/>
      <c r="FQ673" s="88"/>
      <c r="FR673" s="7"/>
      <c r="FS673" s="7"/>
      <c r="FT673" s="7"/>
      <c r="FU673" s="7"/>
      <c r="FV673" s="7"/>
      <c r="FW673" s="7"/>
      <c r="FX673" s="7"/>
      <c r="FY673" s="7"/>
      <c r="FZ673" s="7"/>
      <c r="GA673" s="7"/>
      <c r="GB673" s="7"/>
      <c r="GC673" s="7"/>
      <c r="GD673" s="7"/>
      <c r="GE673" s="7"/>
      <c r="GF673" s="7"/>
      <c r="GG673" s="7"/>
      <c r="GH673" s="7"/>
      <c r="GI673" s="7"/>
      <c r="GJ673" s="7"/>
      <c r="GK673" s="7"/>
      <c r="GL673" s="7"/>
      <c r="GM673" s="7"/>
      <c r="GN673" s="7"/>
      <c r="GO673" s="7"/>
      <c r="GP673" s="7"/>
      <c r="GQ673" s="7"/>
      <c r="GR673" s="7"/>
      <c r="GS673" s="7"/>
      <c r="GT673" s="7"/>
      <c r="GU673" s="7"/>
      <c r="GV673" s="7"/>
      <c r="GW673" s="7"/>
      <c r="GX673" s="7"/>
      <c r="GY673" s="7"/>
      <c r="GZ673" s="7"/>
      <c r="HA673" s="7"/>
      <c r="HB673" s="7"/>
      <c r="HC673" s="7"/>
      <c r="HD673" s="7"/>
      <c r="HE673" s="7"/>
      <c r="HF673" s="7"/>
      <c r="HG673" s="7"/>
      <c r="HH673" s="7"/>
      <c r="HI673" s="7"/>
      <c r="HJ673" s="7"/>
      <c r="HK673" s="7"/>
      <c r="HL673" s="7"/>
      <c r="HM673" s="7"/>
      <c r="HN673" s="7"/>
      <c r="HO673" s="7"/>
      <c r="HP673" s="7"/>
      <c r="HQ673" s="7"/>
      <c r="HR673" s="7"/>
      <c r="HS673" s="7"/>
      <c r="HT673" s="7"/>
      <c r="HU673" s="7"/>
      <c r="HV673" s="7"/>
      <c r="HW673" s="7"/>
      <c r="HX673" s="7"/>
      <c r="HY673" s="7"/>
      <c r="HZ673" s="7"/>
      <c r="IA673" s="7"/>
      <c r="IB673" s="7"/>
      <c r="IC673" s="7"/>
      <c r="ID673" s="7"/>
      <c r="IE673" s="7"/>
      <c r="IF673" s="7"/>
      <c r="IG673" s="7"/>
      <c r="IH673" s="7"/>
      <c r="II673" s="7"/>
      <c r="IJ673" s="7"/>
      <c r="IK673" s="7"/>
      <c r="IL673" s="7"/>
      <c r="IM673" s="7"/>
      <c r="IN673" s="7"/>
      <c r="IO673" s="7"/>
      <c r="IP673" s="7"/>
      <c r="IQ673" s="7"/>
      <c r="IR673" s="7"/>
      <c r="IS673" s="7"/>
      <c r="IT673" s="7"/>
      <c r="IU673" s="7"/>
      <c r="IV673" s="7"/>
      <c r="IW673" s="7"/>
      <c r="IX673" s="7"/>
      <c r="IY673" s="7"/>
      <c r="IZ673" s="7"/>
      <c r="JA673" s="7"/>
      <c r="JB673" s="7"/>
      <c r="JC673" s="7"/>
      <c r="JD673" s="7"/>
      <c r="JE673" s="7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5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7"/>
      <c r="EQ674" s="7"/>
      <c r="ER674" s="7"/>
      <c r="ES674" s="88"/>
      <c r="ET674" s="7"/>
      <c r="EU674" s="7"/>
      <c r="EV674" s="7"/>
      <c r="EW674" s="7"/>
      <c r="EX674" s="7"/>
      <c r="EY674" s="7"/>
      <c r="EZ674" s="7"/>
      <c r="FA674" s="7"/>
      <c r="FB674" s="7"/>
      <c r="FC674" s="7"/>
      <c r="FD674" s="7"/>
      <c r="FE674" s="7"/>
      <c r="FF674" s="7"/>
      <c r="FG674" s="7"/>
      <c r="FH674" s="2"/>
      <c r="FI674" s="2"/>
      <c r="FJ674" s="2"/>
      <c r="FK674" s="2"/>
      <c r="FL674" s="2"/>
      <c r="FM674" s="2"/>
      <c r="FN674" s="7"/>
      <c r="FO674" s="7"/>
      <c r="FP674" s="7"/>
      <c r="FQ674" s="88"/>
      <c r="FR674" s="7"/>
      <c r="FS674" s="7"/>
      <c r="FT674" s="7"/>
      <c r="FU674" s="7"/>
      <c r="FV674" s="7"/>
      <c r="FW674" s="7"/>
      <c r="FX674" s="7"/>
      <c r="FY674" s="7"/>
      <c r="FZ674" s="7"/>
      <c r="GA674" s="7"/>
      <c r="GB674" s="7"/>
      <c r="GC674" s="7"/>
      <c r="GD674" s="7"/>
      <c r="GE674" s="7"/>
      <c r="GF674" s="7"/>
      <c r="GG674" s="7"/>
      <c r="GH674" s="7"/>
      <c r="GI674" s="7"/>
      <c r="GJ674" s="7"/>
      <c r="GK674" s="7"/>
      <c r="GL674" s="7"/>
      <c r="GM674" s="7"/>
      <c r="GN674" s="7"/>
      <c r="GO674" s="7"/>
      <c r="GP674" s="7"/>
      <c r="GQ674" s="7"/>
      <c r="GR674" s="7"/>
      <c r="GS674" s="7"/>
      <c r="GT674" s="7"/>
      <c r="GU674" s="7"/>
      <c r="GV674" s="7"/>
      <c r="GW674" s="7"/>
      <c r="GX674" s="7"/>
      <c r="GY674" s="7"/>
      <c r="GZ674" s="7"/>
      <c r="HA674" s="7"/>
      <c r="HB674" s="7"/>
      <c r="HC674" s="7"/>
      <c r="HD674" s="7"/>
      <c r="HE674" s="7"/>
      <c r="HF674" s="7"/>
      <c r="HG674" s="7"/>
      <c r="HH674" s="7"/>
      <c r="HI674" s="7"/>
      <c r="HJ674" s="7"/>
      <c r="HK674" s="7"/>
      <c r="HL674" s="7"/>
      <c r="HM674" s="7"/>
      <c r="HN674" s="7"/>
      <c r="HO674" s="7"/>
      <c r="HP674" s="7"/>
      <c r="HQ674" s="7"/>
      <c r="HR674" s="7"/>
      <c r="HS674" s="7"/>
      <c r="HT674" s="7"/>
      <c r="HU674" s="7"/>
      <c r="HV674" s="7"/>
      <c r="HW674" s="7"/>
      <c r="HX674" s="7"/>
      <c r="HY674" s="7"/>
      <c r="HZ674" s="7"/>
      <c r="IA674" s="7"/>
      <c r="IB674" s="7"/>
      <c r="IC674" s="7"/>
      <c r="ID674" s="7"/>
      <c r="IE674" s="7"/>
      <c r="IF674" s="7"/>
      <c r="IG674" s="7"/>
      <c r="IH674" s="7"/>
      <c r="II674" s="7"/>
      <c r="IJ674" s="7"/>
      <c r="IK674" s="7"/>
      <c r="IL674" s="7"/>
      <c r="IM674" s="7"/>
      <c r="IN674" s="7"/>
      <c r="IO674" s="7"/>
      <c r="IP674" s="7"/>
      <c r="IQ674" s="7"/>
      <c r="IR674" s="7"/>
      <c r="IS674" s="7"/>
      <c r="IT674" s="7"/>
      <c r="IU674" s="7"/>
      <c r="IV674" s="7"/>
      <c r="IW674" s="7"/>
      <c r="IX674" s="7"/>
      <c r="IY674" s="7"/>
      <c r="IZ674" s="7"/>
      <c r="JA674" s="7"/>
      <c r="JB674" s="7"/>
      <c r="JC674" s="7"/>
      <c r="JD674" s="7"/>
      <c r="JE674" s="7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5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7"/>
      <c r="EQ675" s="7"/>
      <c r="ER675" s="7"/>
      <c r="ES675" s="88"/>
      <c r="ET675" s="7"/>
      <c r="EU675" s="7"/>
      <c r="EV675" s="7"/>
      <c r="EW675" s="7"/>
      <c r="EX675" s="7"/>
      <c r="EY675" s="7"/>
      <c r="EZ675" s="7"/>
      <c r="FA675" s="7"/>
      <c r="FB675" s="7"/>
      <c r="FC675" s="7"/>
      <c r="FD675" s="7"/>
      <c r="FE675" s="7"/>
      <c r="FF675" s="7"/>
      <c r="FG675" s="7"/>
      <c r="FH675" s="2"/>
      <c r="FI675" s="2"/>
      <c r="FJ675" s="2"/>
      <c r="FK675" s="2"/>
      <c r="FL675" s="2"/>
      <c r="FM675" s="2"/>
      <c r="FN675" s="7"/>
      <c r="FO675" s="7"/>
      <c r="FP675" s="7"/>
      <c r="FQ675" s="88"/>
      <c r="FR675" s="7"/>
      <c r="FS675" s="7"/>
      <c r="FT675" s="7"/>
      <c r="FU675" s="7"/>
      <c r="FV675" s="7"/>
      <c r="FW675" s="7"/>
      <c r="FX675" s="7"/>
      <c r="FY675" s="7"/>
      <c r="FZ675" s="7"/>
      <c r="GA675" s="7"/>
      <c r="GB675" s="7"/>
      <c r="GC675" s="7"/>
      <c r="GD675" s="7"/>
      <c r="GE675" s="7"/>
      <c r="GF675" s="7"/>
      <c r="GG675" s="7"/>
      <c r="GH675" s="7"/>
      <c r="GI675" s="7"/>
      <c r="GJ675" s="7"/>
      <c r="GK675" s="7"/>
      <c r="GL675" s="7"/>
      <c r="GM675" s="7"/>
      <c r="GN675" s="7"/>
      <c r="GO675" s="7"/>
      <c r="GP675" s="7"/>
      <c r="GQ675" s="7"/>
      <c r="GR675" s="7"/>
      <c r="GS675" s="7"/>
      <c r="GT675" s="7"/>
      <c r="GU675" s="7"/>
      <c r="GV675" s="7"/>
      <c r="GW675" s="7"/>
      <c r="GX675" s="7"/>
      <c r="GY675" s="7"/>
      <c r="GZ675" s="7"/>
      <c r="HA675" s="7"/>
      <c r="HB675" s="7"/>
      <c r="HC675" s="7"/>
      <c r="HD675" s="7"/>
      <c r="HE675" s="7"/>
      <c r="HF675" s="7"/>
      <c r="HG675" s="7"/>
      <c r="HH675" s="7"/>
      <c r="HI675" s="7"/>
      <c r="HJ675" s="7"/>
      <c r="HK675" s="7"/>
      <c r="HL675" s="7"/>
      <c r="HM675" s="7"/>
      <c r="HN675" s="7"/>
      <c r="HO675" s="7"/>
      <c r="HP675" s="7"/>
      <c r="HQ675" s="7"/>
      <c r="HR675" s="7"/>
      <c r="HS675" s="7"/>
      <c r="HT675" s="7"/>
      <c r="HU675" s="7"/>
      <c r="HV675" s="7"/>
      <c r="HW675" s="7"/>
      <c r="HX675" s="7"/>
      <c r="HY675" s="7"/>
      <c r="HZ675" s="7"/>
      <c r="IA675" s="7"/>
      <c r="IB675" s="7"/>
      <c r="IC675" s="7"/>
      <c r="ID675" s="7"/>
      <c r="IE675" s="7"/>
      <c r="IF675" s="7"/>
      <c r="IG675" s="7"/>
      <c r="IH675" s="7"/>
      <c r="II675" s="7"/>
      <c r="IJ675" s="7"/>
      <c r="IK675" s="7"/>
      <c r="IL675" s="7"/>
      <c r="IM675" s="7"/>
      <c r="IN675" s="7"/>
      <c r="IO675" s="7"/>
      <c r="IP675" s="7"/>
      <c r="IQ675" s="7"/>
      <c r="IR675" s="7"/>
      <c r="IS675" s="7"/>
      <c r="IT675" s="7"/>
      <c r="IU675" s="7"/>
      <c r="IV675" s="7"/>
      <c r="IW675" s="7"/>
      <c r="IX675" s="7"/>
      <c r="IY675" s="7"/>
      <c r="IZ675" s="7"/>
      <c r="JA675" s="7"/>
      <c r="JB675" s="7"/>
      <c r="JC675" s="7"/>
      <c r="JD675" s="7"/>
      <c r="JE675" s="7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5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7"/>
      <c r="EQ676" s="7"/>
      <c r="ER676" s="7"/>
      <c r="ES676" s="88"/>
      <c r="ET676" s="7"/>
      <c r="EU676" s="7"/>
      <c r="EV676" s="7"/>
      <c r="EW676" s="7"/>
      <c r="EX676" s="7"/>
      <c r="EY676" s="7"/>
      <c r="EZ676" s="7"/>
      <c r="FA676" s="7"/>
      <c r="FB676" s="7"/>
      <c r="FC676" s="7"/>
      <c r="FD676" s="7"/>
      <c r="FE676" s="7"/>
      <c r="FF676" s="7"/>
      <c r="FG676" s="7"/>
      <c r="FH676" s="2"/>
      <c r="FI676" s="2"/>
      <c r="FJ676" s="2"/>
      <c r="FK676" s="2"/>
      <c r="FL676" s="2"/>
      <c r="FM676" s="2"/>
      <c r="FN676" s="7"/>
      <c r="FO676" s="7"/>
      <c r="FP676" s="7"/>
      <c r="FQ676" s="88"/>
      <c r="FR676" s="7"/>
      <c r="FS676" s="7"/>
      <c r="FT676" s="7"/>
      <c r="FU676" s="7"/>
      <c r="FV676" s="7"/>
      <c r="FW676" s="7"/>
      <c r="FX676" s="7"/>
      <c r="FY676" s="7"/>
      <c r="FZ676" s="7"/>
      <c r="GA676" s="7"/>
      <c r="GB676" s="7"/>
      <c r="GC676" s="7"/>
      <c r="GD676" s="7"/>
      <c r="GE676" s="7"/>
      <c r="GF676" s="7"/>
      <c r="GG676" s="7"/>
      <c r="GH676" s="7"/>
      <c r="GI676" s="7"/>
      <c r="GJ676" s="7"/>
      <c r="GK676" s="7"/>
      <c r="GL676" s="7"/>
      <c r="GM676" s="7"/>
      <c r="GN676" s="7"/>
      <c r="GO676" s="7"/>
      <c r="GP676" s="7"/>
      <c r="GQ676" s="7"/>
      <c r="GR676" s="7"/>
      <c r="GS676" s="7"/>
      <c r="GT676" s="7"/>
      <c r="GU676" s="7"/>
      <c r="GV676" s="7"/>
      <c r="GW676" s="7"/>
      <c r="GX676" s="7"/>
      <c r="GY676" s="7"/>
      <c r="GZ676" s="7"/>
      <c r="HA676" s="7"/>
      <c r="HB676" s="7"/>
      <c r="HC676" s="7"/>
      <c r="HD676" s="7"/>
      <c r="HE676" s="7"/>
      <c r="HF676" s="7"/>
      <c r="HG676" s="7"/>
      <c r="HH676" s="7"/>
      <c r="HI676" s="7"/>
      <c r="HJ676" s="7"/>
      <c r="HK676" s="7"/>
      <c r="HL676" s="7"/>
      <c r="HM676" s="7"/>
      <c r="HN676" s="7"/>
      <c r="HO676" s="7"/>
      <c r="HP676" s="7"/>
      <c r="HQ676" s="7"/>
      <c r="HR676" s="7"/>
      <c r="HS676" s="7"/>
      <c r="HT676" s="7"/>
      <c r="HU676" s="7"/>
      <c r="HV676" s="7"/>
      <c r="HW676" s="7"/>
      <c r="HX676" s="7"/>
      <c r="HY676" s="7"/>
      <c r="HZ676" s="7"/>
      <c r="IA676" s="7"/>
      <c r="IB676" s="7"/>
      <c r="IC676" s="7"/>
      <c r="ID676" s="7"/>
      <c r="IE676" s="7"/>
      <c r="IF676" s="7"/>
      <c r="IG676" s="7"/>
      <c r="IH676" s="7"/>
      <c r="II676" s="7"/>
      <c r="IJ676" s="7"/>
      <c r="IK676" s="7"/>
      <c r="IL676" s="7"/>
      <c r="IM676" s="7"/>
      <c r="IN676" s="7"/>
      <c r="IO676" s="7"/>
      <c r="IP676" s="7"/>
      <c r="IQ676" s="7"/>
      <c r="IR676" s="7"/>
      <c r="IS676" s="7"/>
      <c r="IT676" s="7"/>
      <c r="IU676" s="7"/>
      <c r="IV676" s="7"/>
      <c r="IW676" s="7"/>
      <c r="IX676" s="7"/>
      <c r="IY676" s="7"/>
      <c r="IZ676" s="7"/>
      <c r="JA676" s="7"/>
      <c r="JB676" s="7"/>
      <c r="JC676" s="7"/>
      <c r="JD676" s="7"/>
      <c r="JE676" s="7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5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7"/>
      <c r="EQ677" s="7"/>
      <c r="ER677" s="7"/>
      <c r="ES677" s="88"/>
      <c r="ET677" s="7"/>
      <c r="EU677" s="7"/>
      <c r="EV677" s="7"/>
      <c r="EW677" s="7"/>
      <c r="EX677" s="7"/>
      <c r="EY677" s="7"/>
      <c r="EZ677" s="7"/>
      <c r="FA677" s="7"/>
      <c r="FB677" s="7"/>
      <c r="FC677" s="7"/>
      <c r="FD677" s="7"/>
      <c r="FE677" s="7"/>
      <c r="FF677" s="7"/>
      <c r="FG677" s="7"/>
      <c r="FH677" s="2"/>
      <c r="FI677" s="2"/>
      <c r="FJ677" s="2"/>
      <c r="FK677" s="2"/>
      <c r="FL677" s="2"/>
      <c r="FM677" s="2"/>
      <c r="FN677" s="7"/>
      <c r="FO677" s="7"/>
      <c r="FP677" s="7"/>
      <c r="FQ677" s="88"/>
      <c r="FR677" s="7"/>
      <c r="FS677" s="7"/>
      <c r="FT677" s="7"/>
      <c r="FU677" s="7"/>
      <c r="FV677" s="7"/>
      <c r="FW677" s="7"/>
      <c r="FX677" s="7"/>
      <c r="FY677" s="7"/>
      <c r="FZ677" s="7"/>
      <c r="GA677" s="7"/>
      <c r="GB677" s="7"/>
      <c r="GC677" s="7"/>
      <c r="GD677" s="7"/>
      <c r="GE677" s="7"/>
      <c r="GF677" s="7"/>
      <c r="GG677" s="7"/>
      <c r="GH677" s="7"/>
      <c r="GI677" s="7"/>
      <c r="GJ677" s="7"/>
      <c r="GK677" s="7"/>
      <c r="GL677" s="7"/>
      <c r="GM677" s="7"/>
      <c r="GN677" s="7"/>
      <c r="GO677" s="7"/>
      <c r="GP677" s="7"/>
      <c r="GQ677" s="7"/>
      <c r="GR677" s="7"/>
      <c r="GS677" s="7"/>
      <c r="GT677" s="7"/>
      <c r="GU677" s="7"/>
      <c r="GV677" s="7"/>
      <c r="GW677" s="7"/>
      <c r="GX677" s="7"/>
      <c r="GY677" s="7"/>
      <c r="GZ677" s="7"/>
      <c r="HA677" s="7"/>
      <c r="HB677" s="7"/>
      <c r="HC677" s="7"/>
      <c r="HD677" s="7"/>
      <c r="HE677" s="7"/>
      <c r="HF677" s="7"/>
      <c r="HG677" s="7"/>
      <c r="HH677" s="7"/>
      <c r="HI677" s="7"/>
      <c r="HJ677" s="7"/>
      <c r="HK677" s="7"/>
      <c r="HL677" s="7"/>
      <c r="HM677" s="7"/>
      <c r="HN677" s="7"/>
      <c r="HO677" s="7"/>
      <c r="HP677" s="7"/>
      <c r="HQ677" s="7"/>
      <c r="HR677" s="7"/>
      <c r="HS677" s="7"/>
      <c r="HT677" s="7"/>
      <c r="HU677" s="7"/>
      <c r="HV677" s="7"/>
      <c r="HW677" s="7"/>
      <c r="HX677" s="7"/>
      <c r="HY677" s="7"/>
      <c r="HZ677" s="7"/>
      <c r="IA677" s="7"/>
      <c r="IB677" s="7"/>
      <c r="IC677" s="7"/>
      <c r="ID677" s="7"/>
      <c r="IE677" s="7"/>
      <c r="IF677" s="7"/>
      <c r="IG677" s="7"/>
      <c r="IH677" s="7"/>
      <c r="II677" s="7"/>
      <c r="IJ677" s="7"/>
      <c r="IK677" s="7"/>
      <c r="IL677" s="7"/>
      <c r="IM677" s="7"/>
      <c r="IN677" s="7"/>
      <c r="IO677" s="7"/>
      <c r="IP677" s="7"/>
      <c r="IQ677" s="7"/>
      <c r="IR677" s="7"/>
      <c r="IS677" s="7"/>
      <c r="IT677" s="7"/>
      <c r="IU677" s="7"/>
      <c r="IV677" s="7"/>
      <c r="IW677" s="7"/>
      <c r="IX677" s="7"/>
      <c r="IY677" s="7"/>
      <c r="IZ677" s="7"/>
      <c r="JA677" s="7"/>
      <c r="JB677" s="7"/>
      <c r="JC677" s="7"/>
      <c r="JD677" s="7"/>
      <c r="JE677" s="7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5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7"/>
      <c r="EQ678" s="7"/>
      <c r="ER678" s="7"/>
      <c r="ES678" s="88"/>
      <c r="ET678" s="7"/>
      <c r="EU678" s="7"/>
      <c r="EV678" s="7"/>
      <c r="EW678" s="7"/>
      <c r="EX678" s="7"/>
      <c r="EY678" s="7"/>
      <c r="EZ678" s="7"/>
      <c r="FA678" s="7"/>
      <c r="FB678" s="7"/>
      <c r="FC678" s="7"/>
      <c r="FD678" s="7"/>
      <c r="FE678" s="7"/>
      <c r="FF678" s="7"/>
      <c r="FG678" s="7"/>
      <c r="FH678" s="2"/>
      <c r="FI678" s="2"/>
      <c r="FJ678" s="2"/>
      <c r="FK678" s="2"/>
      <c r="FL678" s="2"/>
      <c r="FM678" s="2"/>
      <c r="FN678" s="7"/>
      <c r="FO678" s="7"/>
      <c r="FP678" s="7"/>
      <c r="FQ678" s="88"/>
      <c r="FR678" s="7"/>
      <c r="FS678" s="7"/>
      <c r="FT678" s="7"/>
      <c r="FU678" s="7"/>
      <c r="FV678" s="7"/>
      <c r="FW678" s="7"/>
      <c r="FX678" s="7"/>
      <c r="FY678" s="7"/>
      <c r="FZ678" s="7"/>
      <c r="GA678" s="7"/>
      <c r="GB678" s="7"/>
      <c r="GC678" s="7"/>
      <c r="GD678" s="7"/>
      <c r="GE678" s="7"/>
      <c r="GF678" s="7"/>
      <c r="GG678" s="7"/>
      <c r="GH678" s="7"/>
      <c r="GI678" s="7"/>
      <c r="GJ678" s="7"/>
      <c r="GK678" s="7"/>
      <c r="GL678" s="7"/>
      <c r="GM678" s="7"/>
      <c r="GN678" s="7"/>
      <c r="GO678" s="7"/>
      <c r="GP678" s="7"/>
      <c r="GQ678" s="7"/>
      <c r="GR678" s="7"/>
      <c r="GS678" s="7"/>
      <c r="GT678" s="7"/>
      <c r="GU678" s="7"/>
      <c r="GV678" s="7"/>
      <c r="GW678" s="7"/>
      <c r="GX678" s="7"/>
      <c r="GY678" s="7"/>
      <c r="GZ678" s="7"/>
      <c r="HA678" s="7"/>
      <c r="HB678" s="7"/>
      <c r="HC678" s="7"/>
      <c r="HD678" s="7"/>
      <c r="HE678" s="7"/>
      <c r="HF678" s="7"/>
      <c r="HG678" s="7"/>
      <c r="HH678" s="7"/>
      <c r="HI678" s="7"/>
      <c r="HJ678" s="7"/>
      <c r="HK678" s="7"/>
      <c r="HL678" s="7"/>
      <c r="HM678" s="7"/>
      <c r="HN678" s="7"/>
      <c r="HO678" s="7"/>
      <c r="HP678" s="7"/>
      <c r="HQ678" s="7"/>
      <c r="HR678" s="7"/>
      <c r="HS678" s="7"/>
      <c r="HT678" s="7"/>
      <c r="HU678" s="7"/>
      <c r="HV678" s="7"/>
      <c r="HW678" s="7"/>
      <c r="HX678" s="7"/>
      <c r="HY678" s="7"/>
      <c r="HZ678" s="7"/>
      <c r="IA678" s="7"/>
      <c r="IB678" s="7"/>
      <c r="IC678" s="7"/>
      <c r="ID678" s="7"/>
      <c r="IE678" s="7"/>
      <c r="IF678" s="7"/>
      <c r="IG678" s="7"/>
      <c r="IH678" s="7"/>
      <c r="II678" s="7"/>
      <c r="IJ678" s="7"/>
      <c r="IK678" s="7"/>
      <c r="IL678" s="7"/>
      <c r="IM678" s="7"/>
      <c r="IN678" s="7"/>
      <c r="IO678" s="7"/>
      <c r="IP678" s="7"/>
      <c r="IQ678" s="7"/>
      <c r="IR678" s="7"/>
      <c r="IS678" s="7"/>
      <c r="IT678" s="7"/>
      <c r="IU678" s="7"/>
      <c r="IV678" s="7"/>
      <c r="IW678" s="7"/>
      <c r="IX678" s="7"/>
      <c r="IY678" s="7"/>
      <c r="IZ678" s="7"/>
      <c r="JA678" s="7"/>
      <c r="JB678" s="7"/>
      <c r="JC678" s="7"/>
      <c r="JD678" s="7"/>
      <c r="JE678" s="7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5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7"/>
      <c r="EQ679" s="7"/>
      <c r="ER679" s="7"/>
      <c r="ES679" s="88"/>
      <c r="ET679" s="7"/>
      <c r="EU679" s="7"/>
      <c r="EV679" s="7"/>
      <c r="EW679" s="7"/>
      <c r="EX679" s="7"/>
      <c r="EY679" s="7"/>
      <c r="EZ679" s="7"/>
      <c r="FA679" s="7"/>
      <c r="FB679" s="7"/>
      <c r="FC679" s="7"/>
      <c r="FD679" s="7"/>
      <c r="FE679" s="7"/>
      <c r="FF679" s="7"/>
      <c r="FG679" s="7"/>
      <c r="FH679" s="2"/>
      <c r="FI679" s="2"/>
      <c r="FJ679" s="2"/>
      <c r="FK679" s="2"/>
      <c r="FL679" s="2"/>
      <c r="FM679" s="2"/>
      <c r="FN679" s="7"/>
      <c r="FO679" s="7"/>
      <c r="FP679" s="7"/>
      <c r="FQ679" s="88"/>
      <c r="FR679" s="7"/>
      <c r="FS679" s="7"/>
      <c r="FT679" s="7"/>
      <c r="FU679" s="7"/>
      <c r="FV679" s="7"/>
      <c r="FW679" s="7"/>
      <c r="FX679" s="7"/>
      <c r="FY679" s="7"/>
      <c r="FZ679" s="7"/>
      <c r="GA679" s="7"/>
      <c r="GB679" s="7"/>
      <c r="GC679" s="7"/>
      <c r="GD679" s="7"/>
      <c r="GE679" s="7"/>
      <c r="GF679" s="7"/>
      <c r="GG679" s="7"/>
      <c r="GH679" s="7"/>
      <c r="GI679" s="7"/>
      <c r="GJ679" s="7"/>
      <c r="GK679" s="7"/>
      <c r="GL679" s="7"/>
      <c r="GM679" s="7"/>
      <c r="GN679" s="7"/>
      <c r="GO679" s="7"/>
      <c r="GP679" s="7"/>
      <c r="GQ679" s="7"/>
      <c r="GR679" s="7"/>
      <c r="GS679" s="7"/>
      <c r="GT679" s="7"/>
      <c r="GU679" s="7"/>
      <c r="GV679" s="7"/>
      <c r="GW679" s="7"/>
      <c r="GX679" s="7"/>
      <c r="GY679" s="7"/>
      <c r="GZ679" s="7"/>
      <c r="HA679" s="7"/>
      <c r="HB679" s="7"/>
      <c r="HC679" s="7"/>
      <c r="HD679" s="7"/>
      <c r="HE679" s="7"/>
      <c r="HF679" s="7"/>
      <c r="HG679" s="7"/>
      <c r="HH679" s="7"/>
      <c r="HI679" s="7"/>
      <c r="HJ679" s="7"/>
      <c r="HK679" s="7"/>
      <c r="HL679" s="7"/>
      <c r="HM679" s="7"/>
      <c r="HN679" s="7"/>
      <c r="HO679" s="7"/>
      <c r="HP679" s="7"/>
      <c r="HQ679" s="7"/>
      <c r="HR679" s="7"/>
      <c r="HS679" s="7"/>
      <c r="HT679" s="7"/>
      <c r="HU679" s="7"/>
      <c r="HV679" s="7"/>
      <c r="HW679" s="7"/>
      <c r="HX679" s="7"/>
      <c r="HY679" s="7"/>
      <c r="HZ679" s="7"/>
      <c r="IA679" s="7"/>
      <c r="IB679" s="7"/>
      <c r="IC679" s="7"/>
      <c r="ID679" s="7"/>
      <c r="IE679" s="7"/>
      <c r="IF679" s="7"/>
      <c r="IG679" s="7"/>
      <c r="IH679" s="7"/>
      <c r="II679" s="7"/>
      <c r="IJ679" s="7"/>
      <c r="IK679" s="7"/>
      <c r="IL679" s="7"/>
      <c r="IM679" s="7"/>
      <c r="IN679" s="7"/>
      <c r="IO679" s="7"/>
      <c r="IP679" s="7"/>
      <c r="IQ679" s="7"/>
      <c r="IR679" s="7"/>
      <c r="IS679" s="7"/>
      <c r="IT679" s="7"/>
      <c r="IU679" s="7"/>
      <c r="IV679" s="7"/>
      <c r="IW679" s="7"/>
      <c r="IX679" s="7"/>
      <c r="IY679" s="7"/>
      <c r="IZ679" s="7"/>
      <c r="JA679" s="7"/>
      <c r="JB679" s="7"/>
      <c r="JC679" s="7"/>
      <c r="JD679" s="7"/>
      <c r="JE679" s="7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5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7"/>
      <c r="EQ680" s="7"/>
      <c r="ER680" s="7"/>
      <c r="ES680" s="88"/>
      <c r="ET680" s="7"/>
      <c r="EU680" s="7"/>
      <c r="EV680" s="7"/>
      <c r="EW680" s="7"/>
      <c r="EX680" s="7"/>
      <c r="EY680" s="7"/>
      <c r="EZ680" s="7"/>
      <c r="FA680" s="7"/>
      <c r="FB680" s="7"/>
      <c r="FC680" s="7"/>
      <c r="FD680" s="7"/>
      <c r="FE680" s="7"/>
      <c r="FF680" s="7"/>
      <c r="FG680" s="7"/>
      <c r="FH680" s="2"/>
      <c r="FI680" s="2"/>
      <c r="FJ680" s="2"/>
      <c r="FK680" s="2"/>
      <c r="FL680" s="2"/>
      <c r="FM680" s="2"/>
      <c r="FN680" s="7"/>
      <c r="FO680" s="7"/>
      <c r="FP680" s="7"/>
      <c r="FQ680" s="88"/>
      <c r="FR680" s="7"/>
      <c r="FS680" s="7"/>
      <c r="FT680" s="7"/>
      <c r="FU680" s="7"/>
      <c r="FV680" s="7"/>
      <c r="FW680" s="7"/>
      <c r="FX680" s="7"/>
      <c r="FY680" s="7"/>
      <c r="FZ680" s="7"/>
      <c r="GA680" s="7"/>
      <c r="GB680" s="7"/>
      <c r="GC680" s="7"/>
      <c r="GD680" s="7"/>
      <c r="GE680" s="7"/>
      <c r="GF680" s="7"/>
      <c r="GG680" s="7"/>
      <c r="GH680" s="7"/>
      <c r="GI680" s="7"/>
      <c r="GJ680" s="7"/>
      <c r="GK680" s="7"/>
      <c r="GL680" s="7"/>
      <c r="GM680" s="7"/>
      <c r="GN680" s="7"/>
      <c r="GO680" s="7"/>
      <c r="GP680" s="7"/>
      <c r="GQ680" s="7"/>
      <c r="GR680" s="7"/>
      <c r="GS680" s="7"/>
      <c r="GT680" s="7"/>
      <c r="GU680" s="7"/>
      <c r="GV680" s="7"/>
      <c r="GW680" s="7"/>
      <c r="GX680" s="7"/>
      <c r="GY680" s="7"/>
      <c r="GZ680" s="7"/>
      <c r="HA680" s="7"/>
      <c r="HB680" s="7"/>
      <c r="HC680" s="7"/>
      <c r="HD680" s="7"/>
      <c r="HE680" s="7"/>
      <c r="HF680" s="7"/>
      <c r="HG680" s="7"/>
      <c r="HH680" s="7"/>
      <c r="HI680" s="7"/>
      <c r="HJ680" s="7"/>
      <c r="HK680" s="7"/>
      <c r="HL680" s="7"/>
      <c r="HM680" s="7"/>
      <c r="HN680" s="7"/>
      <c r="HO680" s="7"/>
      <c r="HP680" s="7"/>
      <c r="HQ680" s="7"/>
      <c r="HR680" s="7"/>
      <c r="HS680" s="7"/>
      <c r="HT680" s="7"/>
      <c r="HU680" s="7"/>
      <c r="HV680" s="7"/>
      <c r="HW680" s="7"/>
      <c r="HX680" s="7"/>
      <c r="HY680" s="7"/>
      <c r="HZ680" s="7"/>
      <c r="IA680" s="7"/>
      <c r="IB680" s="7"/>
      <c r="IC680" s="7"/>
      <c r="ID680" s="7"/>
      <c r="IE680" s="7"/>
      <c r="IF680" s="7"/>
      <c r="IG680" s="7"/>
      <c r="IH680" s="7"/>
      <c r="II680" s="7"/>
      <c r="IJ680" s="7"/>
      <c r="IK680" s="7"/>
      <c r="IL680" s="7"/>
      <c r="IM680" s="7"/>
      <c r="IN680" s="7"/>
      <c r="IO680" s="7"/>
      <c r="IP680" s="7"/>
      <c r="IQ680" s="7"/>
      <c r="IR680" s="7"/>
      <c r="IS680" s="7"/>
      <c r="IT680" s="7"/>
      <c r="IU680" s="7"/>
      <c r="IV680" s="7"/>
      <c r="IW680" s="7"/>
      <c r="IX680" s="7"/>
      <c r="IY680" s="7"/>
      <c r="IZ680" s="7"/>
      <c r="JA680" s="7"/>
      <c r="JB680" s="7"/>
      <c r="JC680" s="7"/>
      <c r="JD680" s="7"/>
      <c r="JE680" s="7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5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7"/>
      <c r="EQ681" s="7"/>
      <c r="ER681" s="7"/>
      <c r="ES681" s="88"/>
      <c r="ET681" s="7"/>
      <c r="EU681" s="7"/>
      <c r="EV681" s="7"/>
      <c r="EW681" s="7"/>
      <c r="EX681" s="7"/>
      <c r="EY681" s="7"/>
      <c r="EZ681" s="7"/>
      <c r="FA681" s="7"/>
      <c r="FB681" s="7"/>
      <c r="FC681" s="7"/>
      <c r="FD681" s="7"/>
      <c r="FE681" s="7"/>
      <c r="FF681" s="7"/>
      <c r="FG681" s="7"/>
      <c r="FH681" s="2"/>
      <c r="FI681" s="2"/>
      <c r="FJ681" s="2"/>
      <c r="FK681" s="2"/>
      <c r="FL681" s="2"/>
      <c r="FM681" s="2"/>
      <c r="FN681" s="7"/>
      <c r="FO681" s="7"/>
      <c r="FP681" s="7"/>
      <c r="FQ681" s="88"/>
      <c r="FR681" s="7"/>
      <c r="FS681" s="7"/>
      <c r="FT681" s="7"/>
      <c r="FU681" s="7"/>
      <c r="FV681" s="7"/>
      <c r="FW681" s="7"/>
      <c r="FX681" s="7"/>
      <c r="FY681" s="7"/>
      <c r="FZ681" s="7"/>
      <c r="GA681" s="7"/>
      <c r="GB681" s="7"/>
      <c r="GC681" s="7"/>
      <c r="GD681" s="7"/>
      <c r="GE681" s="7"/>
      <c r="GF681" s="7"/>
      <c r="GG681" s="7"/>
      <c r="GH681" s="7"/>
      <c r="GI681" s="7"/>
      <c r="GJ681" s="7"/>
      <c r="GK681" s="7"/>
      <c r="GL681" s="7"/>
      <c r="GM681" s="7"/>
      <c r="GN681" s="7"/>
      <c r="GO681" s="7"/>
      <c r="GP681" s="7"/>
      <c r="GQ681" s="7"/>
      <c r="GR681" s="7"/>
      <c r="GS681" s="7"/>
      <c r="GT681" s="7"/>
      <c r="GU681" s="7"/>
      <c r="GV681" s="7"/>
      <c r="GW681" s="7"/>
      <c r="GX681" s="7"/>
      <c r="GY681" s="7"/>
      <c r="GZ681" s="7"/>
      <c r="HA681" s="7"/>
      <c r="HB681" s="7"/>
      <c r="HC681" s="7"/>
      <c r="HD681" s="7"/>
      <c r="HE681" s="7"/>
      <c r="HF681" s="7"/>
      <c r="HG681" s="7"/>
      <c r="HH681" s="7"/>
      <c r="HI681" s="7"/>
      <c r="HJ681" s="7"/>
      <c r="HK681" s="7"/>
      <c r="HL681" s="7"/>
      <c r="HM681" s="7"/>
      <c r="HN681" s="7"/>
      <c r="HO681" s="7"/>
      <c r="HP681" s="7"/>
      <c r="HQ681" s="7"/>
      <c r="HR681" s="7"/>
      <c r="HS681" s="7"/>
      <c r="HT681" s="7"/>
      <c r="HU681" s="7"/>
      <c r="HV681" s="7"/>
      <c r="HW681" s="7"/>
      <c r="HX681" s="7"/>
      <c r="HY681" s="7"/>
      <c r="HZ681" s="7"/>
      <c r="IA681" s="7"/>
      <c r="IB681" s="7"/>
      <c r="IC681" s="7"/>
      <c r="ID681" s="7"/>
      <c r="IE681" s="7"/>
      <c r="IF681" s="7"/>
      <c r="IG681" s="7"/>
      <c r="IH681" s="7"/>
      <c r="II681" s="7"/>
      <c r="IJ681" s="7"/>
      <c r="IK681" s="7"/>
      <c r="IL681" s="7"/>
      <c r="IM681" s="7"/>
      <c r="IN681" s="7"/>
      <c r="IO681" s="7"/>
      <c r="IP681" s="7"/>
      <c r="IQ681" s="7"/>
      <c r="IR681" s="7"/>
      <c r="IS681" s="7"/>
      <c r="IT681" s="7"/>
      <c r="IU681" s="7"/>
      <c r="IV681" s="7"/>
      <c r="IW681" s="7"/>
      <c r="IX681" s="7"/>
      <c r="IY681" s="7"/>
      <c r="IZ681" s="7"/>
      <c r="JA681" s="7"/>
      <c r="JB681" s="7"/>
      <c r="JC681" s="7"/>
      <c r="JD681" s="7"/>
      <c r="JE681" s="7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5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7"/>
      <c r="EQ682" s="7"/>
      <c r="ER682" s="7"/>
      <c r="ES682" s="88"/>
      <c r="ET682" s="7"/>
      <c r="EU682" s="7"/>
      <c r="EV682" s="7"/>
      <c r="EW682" s="7"/>
      <c r="EX682" s="7"/>
      <c r="EY682" s="7"/>
      <c r="EZ682" s="7"/>
      <c r="FA682" s="7"/>
      <c r="FB682" s="7"/>
      <c r="FC682" s="7"/>
      <c r="FD682" s="7"/>
      <c r="FE682" s="7"/>
      <c r="FF682" s="7"/>
      <c r="FG682" s="7"/>
      <c r="FH682" s="2"/>
      <c r="FI682" s="2"/>
      <c r="FJ682" s="2"/>
      <c r="FK682" s="2"/>
      <c r="FL682" s="2"/>
      <c r="FM682" s="2"/>
      <c r="FN682" s="7"/>
      <c r="FO682" s="7"/>
      <c r="FP682" s="7"/>
      <c r="FQ682" s="88"/>
      <c r="FR682" s="7"/>
      <c r="FS682" s="7"/>
      <c r="FT682" s="7"/>
      <c r="FU682" s="7"/>
      <c r="FV682" s="7"/>
      <c r="FW682" s="7"/>
      <c r="FX682" s="7"/>
      <c r="FY682" s="7"/>
      <c r="FZ682" s="7"/>
      <c r="GA682" s="7"/>
      <c r="GB682" s="7"/>
      <c r="GC682" s="7"/>
      <c r="GD682" s="7"/>
      <c r="GE682" s="7"/>
      <c r="GF682" s="7"/>
      <c r="GG682" s="7"/>
      <c r="GH682" s="7"/>
      <c r="GI682" s="7"/>
      <c r="GJ682" s="7"/>
      <c r="GK682" s="7"/>
      <c r="GL682" s="7"/>
      <c r="GM682" s="7"/>
      <c r="GN682" s="7"/>
      <c r="GO682" s="7"/>
      <c r="GP682" s="7"/>
      <c r="GQ682" s="7"/>
      <c r="GR682" s="7"/>
      <c r="GS682" s="7"/>
      <c r="GT682" s="7"/>
      <c r="GU682" s="7"/>
      <c r="GV682" s="7"/>
      <c r="GW682" s="7"/>
      <c r="GX682" s="7"/>
      <c r="GY682" s="7"/>
      <c r="GZ682" s="7"/>
      <c r="HA682" s="7"/>
      <c r="HB682" s="7"/>
      <c r="HC682" s="7"/>
      <c r="HD682" s="7"/>
      <c r="HE682" s="7"/>
      <c r="HF682" s="7"/>
      <c r="HG682" s="7"/>
      <c r="HH682" s="7"/>
      <c r="HI682" s="7"/>
      <c r="HJ682" s="7"/>
      <c r="HK682" s="7"/>
      <c r="HL682" s="7"/>
      <c r="HM682" s="7"/>
      <c r="HN682" s="7"/>
      <c r="HO682" s="7"/>
      <c r="HP682" s="7"/>
      <c r="HQ682" s="7"/>
      <c r="HR682" s="7"/>
      <c r="HS682" s="7"/>
      <c r="HT682" s="7"/>
      <c r="HU682" s="7"/>
      <c r="HV682" s="7"/>
      <c r="HW682" s="7"/>
      <c r="HX682" s="7"/>
      <c r="HY682" s="7"/>
      <c r="HZ682" s="7"/>
      <c r="IA682" s="7"/>
      <c r="IB682" s="7"/>
      <c r="IC682" s="7"/>
      <c r="ID682" s="7"/>
      <c r="IE682" s="7"/>
      <c r="IF682" s="7"/>
      <c r="IG682" s="7"/>
      <c r="IH682" s="7"/>
      <c r="II682" s="7"/>
      <c r="IJ682" s="7"/>
      <c r="IK682" s="7"/>
      <c r="IL682" s="7"/>
      <c r="IM682" s="7"/>
      <c r="IN682" s="7"/>
      <c r="IO682" s="7"/>
      <c r="IP682" s="7"/>
      <c r="IQ682" s="7"/>
      <c r="IR682" s="7"/>
      <c r="IS682" s="7"/>
      <c r="IT682" s="7"/>
      <c r="IU682" s="7"/>
      <c r="IV682" s="7"/>
      <c r="IW682" s="7"/>
      <c r="IX682" s="7"/>
      <c r="IY682" s="7"/>
      <c r="IZ682" s="7"/>
      <c r="JA682" s="7"/>
      <c r="JB682" s="7"/>
      <c r="JC682" s="7"/>
      <c r="JD682" s="7"/>
      <c r="JE682" s="7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5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7"/>
      <c r="EQ683" s="7"/>
      <c r="ER683" s="7"/>
      <c r="ES683" s="88"/>
      <c r="ET683" s="7"/>
      <c r="EU683" s="7"/>
      <c r="EV683" s="7"/>
      <c r="EW683" s="7"/>
      <c r="EX683" s="7"/>
      <c r="EY683" s="7"/>
      <c r="EZ683" s="7"/>
      <c r="FA683" s="7"/>
      <c r="FB683" s="7"/>
      <c r="FC683" s="7"/>
      <c r="FD683" s="7"/>
      <c r="FE683" s="7"/>
      <c r="FF683" s="7"/>
      <c r="FG683" s="7"/>
      <c r="FH683" s="2"/>
      <c r="FI683" s="2"/>
      <c r="FJ683" s="2"/>
      <c r="FK683" s="2"/>
      <c r="FL683" s="2"/>
      <c r="FM683" s="2"/>
      <c r="FN683" s="7"/>
      <c r="FO683" s="7"/>
      <c r="FP683" s="7"/>
      <c r="FQ683" s="88"/>
      <c r="FR683" s="7"/>
      <c r="FS683" s="7"/>
      <c r="FT683" s="7"/>
      <c r="FU683" s="7"/>
      <c r="FV683" s="7"/>
      <c r="FW683" s="7"/>
      <c r="FX683" s="7"/>
      <c r="FY683" s="7"/>
      <c r="FZ683" s="7"/>
      <c r="GA683" s="7"/>
      <c r="GB683" s="7"/>
      <c r="GC683" s="7"/>
      <c r="GD683" s="7"/>
      <c r="GE683" s="7"/>
      <c r="GF683" s="7"/>
      <c r="GG683" s="7"/>
      <c r="GH683" s="7"/>
      <c r="GI683" s="7"/>
      <c r="GJ683" s="7"/>
      <c r="GK683" s="7"/>
      <c r="GL683" s="7"/>
      <c r="GM683" s="7"/>
      <c r="GN683" s="7"/>
      <c r="GO683" s="7"/>
      <c r="GP683" s="7"/>
      <c r="GQ683" s="7"/>
      <c r="GR683" s="7"/>
      <c r="GS683" s="7"/>
      <c r="GT683" s="7"/>
      <c r="GU683" s="7"/>
      <c r="GV683" s="7"/>
      <c r="GW683" s="7"/>
      <c r="GX683" s="7"/>
      <c r="GY683" s="7"/>
      <c r="GZ683" s="7"/>
      <c r="HA683" s="7"/>
      <c r="HB683" s="7"/>
      <c r="HC683" s="7"/>
      <c r="HD683" s="7"/>
      <c r="HE683" s="7"/>
      <c r="HF683" s="7"/>
      <c r="HG683" s="7"/>
      <c r="HH683" s="7"/>
      <c r="HI683" s="7"/>
      <c r="HJ683" s="7"/>
      <c r="HK683" s="7"/>
      <c r="HL683" s="7"/>
      <c r="HM683" s="7"/>
      <c r="HN683" s="7"/>
      <c r="HO683" s="7"/>
      <c r="HP683" s="7"/>
      <c r="HQ683" s="7"/>
      <c r="HR683" s="7"/>
      <c r="HS683" s="7"/>
      <c r="HT683" s="7"/>
      <c r="HU683" s="7"/>
      <c r="HV683" s="7"/>
      <c r="HW683" s="7"/>
      <c r="HX683" s="7"/>
      <c r="HY683" s="7"/>
      <c r="HZ683" s="7"/>
      <c r="IA683" s="7"/>
      <c r="IB683" s="7"/>
      <c r="IC683" s="7"/>
      <c r="ID683" s="7"/>
      <c r="IE683" s="7"/>
      <c r="IF683" s="7"/>
      <c r="IG683" s="7"/>
      <c r="IH683" s="7"/>
      <c r="II683" s="7"/>
      <c r="IJ683" s="7"/>
      <c r="IK683" s="7"/>
      <c r="IL683" s="7"/>
      <c r="IM683" s="7"/>
      <c r="IN683" s="7"/>
      <c r="IO683" s="7"/>
      <c r="IP683" s="7"/>
      <c r="IQ683" s="7"/>
      <c r="IR683" s="7"/>
      <c r="IS683" s="7"/>
      <c r="IT683" s="7"/>
      <c r="IU683" s="7"/>
      <c r="IV683" s="7"/>
      <c r="IW683" s="7"/>
      <c r="IX683" s="7"/>
      <c r="IY683" s="7"/>
      <c r="IZ683" s="7"/>
      <c r="JA683" s="7"/>
      <c r="JB683" s="7"/>
      <c r="JC683" s="7"/>
      <c r="JD683" s="7"/>
      <c r="JE683" s="7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5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7"/>
      <c r="EQ684" s="7"/>
      <c r="ER684" s="7"/>
      <c r="ES684" s="88"/>
      <c r="ET684" s="7"/>
      <c r="EU684" s="7"/>
      <c r="EV684" s="7"/>
      <c r="EW684" s="7"/>
      <c r="EX684" s="7"/>
      <c r="EY684" s="7"/>
      <c r="EZ684" s="7"/>
      <c r="FA684" s="7"/>
      <c r="FB684" s="7"/>
      <c r="FC684" s="7"/>
      <c r="FD684" s="7"/>
      <c r="FE684" s="7"/>
      <c r="FF684" s="7"/>
      <c r="FG684" s="7"/>
      <c r="FH684" s="2"/>
      <c r="FI684" s="2"/>
      <c r="FJ684" s="2"/>
      <c r="FK684" s="2"/>
      <c r="FL684" s="2"/>
      <c r="FM684" s="2"/>
      <c r="FN684" s="7"/>
      <c r="FO684" s="7"/>
      <c r="FP684" s="7"/>
      <c r="FQ684" s="88"/>
      <c r="FR684" s="7"/>
      <c r="FS684" s="7"/>
      <c r="FT684" s="7"/>
      <c r="FU684" s="7"/>
      <c r="FV684" s="7"/>
      <c r="FW684" s="7"/>
      <c r="FX684" s="7"/>
      <c r="FY684" s="7"/>
      <c r="FZ684" s="7"/>
      <c r="GA684" s="7"/>
      <c r="GB684" s="7"/>
      <c r="GC684" s="7"/>
      <c r="GD684" s="7"/>
      <c r="GE684" s="7"/>
      <c r="GF684" s="7"/>
      <c r="GG684" s="7"/>
      <c r="GH684" s="7"/>
      <c r="GI684" s="7"/>
      <c r="GJ684" s="7"/>
      <c r="GK684" s="7"/>
      <c r="GL684" s="7"/>
      <c r="GM684" s="7"/>
      <c r="GN684" s="7"/>
      <c r="GO684" s="7"/>
      <c r="GP684" s="7"/>
      <c r="GQ684" s="7"/>
      <c r="GR684" s="7"/>
      <c r="GS684" s="7"/>
      <c r="GT684" s="7"/>
      <c r="GU684" s="7"/>
      <c r="GV684" s="7"/>
      <c r="GW684" s="7"/>
      <c r="GX684" s="7"/>
      <c r="GY684" s="7"/>
      <c r="GZ684" s="7"/>
      <c r="HA684" s="7"/>
      <c r="HB684" s="7"/>
      <c r="HC684" s="7"/>
      <c r="HD684" s="7"/>
      <c r="HE684" s="7"/>
      <c r="HF684" s="7"/>
      <c r="HG684" s="7"/>
      <c r="HH684" s="7"/>
      <c r="HI684" s="7"/>
      <c r="HJ684" s="7"/>
      <c r="HK684" s="7"/>
      <c r="HL684" s="7"/>
      <c r="HM684" s="7"/>
      <c r="HN684" s="7"/>
      <c r="HO684" s="7"/>
      <c r="HP684" s="7"/>
      <c r="HQ684" s="7"/>
      <c r="HR684" s="7"/>
      <c r="HS684" s="7"/>
      <c r="HT684" s="7"/>
      <c r="HU684" s="7"/>
      <c r="HV684" s="7"/>
      <c r="HW684" s="7"/>
      <c r="HX684" s="7"/>
      <c r="HY684" s="7"/>
      <c r="HZ684" s="7"/>
      <c r="IA684" s="7"/>
      <c r="IB684" s="7"/>
      <c r="IC684" s="7"/>
      <c r="ID684" s="7"/>
      <c r="IE684" s="7"/>
      <c r="IF684" s="7"/>
      <c r="IG684" s="7"/>
      <c r="IH684" s="7"/>
      <c r="II684" s="7"/>
      <c r="IJ684" s="7"/>
      <c r="IK684" s="7"/>
      <c r="IL684" s="7"/>
      <c r="IM684" s="7"/>
      <c r="IN684" s="7"/>
      <c r="IO684" s="7"/>
      <c r="IP684" s="7"/>
      <c r="IQ684" s="7"/>
      <c r="IR684" s="7"/>
      <c r="IS684" s="7"/>
      <c r="IT684" s="7"/>
      <c r="IU684" s="7"/>
      <c r="IV684" s="7"/>
      <c r="IW684" s="7"/>
      <c r="IX684" s="7"/>
      <c r="IY684" s="7"/>
      <c r="IZ684" s="7"/>
      <c r="JA684" s="7"/>
      <c r="JB684" s="7"/>
      <c r="JC684" s="7"/>
      <c r="JD684" s="7"/>
      <c r="JE684" s="7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5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7"/>
      <c r="EQ685" s="7"/>
      <c r="ER685" s="7"/>
      <c r="ES685" s="88"/>
      <c r="ET685" s="7"/>
      <c r="EU685" s="7"/>
      <c r="EV685" s="7"/>
      <c r="EW685" s="7"/>
      <c r="EX685" s="7"/>
      <c r="EY685" s="7"/>
      <c r="EZ685" s="7"/>
      <c r="FA685" s="7"/>
      <c r="FB685" s="7"/>
      <c r="FC685" s="7"/>
      <c r="FD685" s="7"/>
      <c r="FE685" s="7"/>
      <c r="FF685" s="7"/>
      <c r="FG685" s="7"/>
      <c r="FH685" s="2"/>
      <c r="FI685" s="2"/>
      <c r="FJ685" s="2"/>
      <c r="FK685" s="2"/>
      <c r="FL685" s="2"/>
      <c r="FM685" s="2"/>
      <c r="FN685" s="7"/>
      <c r="FO685" s="7"/>
      <c r="FP685" s="7"/>
      <c r="FQ685" s="88"/>
      <c r="FR685" s="7"/>
      <c r="FS685" s="7"/>
      <c r="FT685" s="7"/>
      <c r="FU685" s="7"/>
      <c r="FV685" s="7"/>
      <c r="FW685" s="7"/>
      <c r="FX685" s="7"/>
      <c r="FY685" s="7"/>
      <c r="FZ685" s="7"/>
      <c r="GA685" s="7"/>
      <c r="GB685" s="7"/>
      <c r="GC685" s="7"/>
      <c r="GD685" s="7"/>
      <c r="GE685" s="7"/>
      <c r="GF685" s="7"/>
      <c r="GG685" s="7"/>
      <c r="GH685" s="7"/>
      <c r="GI685" s="7"/>
      <c r="GJ685" s="7"/>
      <c r="GK685" s="7"/>
      <c r="GL685" s="7"/>
      <c r="GM685" s="7"/>
      <c r="GN685" s="7"/>
      <c r="GO685" s="7"/>
      <c r="GP685" s="7"/>
      <c r="GQ685" s="7"/>
      <c r="GR685" s="7"/>
      <c r="GS685" s="7"/>
      <c r="GT685" s="7"/>
      <c r="GU685" s="7"/>
      <c r="GV685" s="7"/>
      <c r="GW685" s="7"/>
      <c r="GX685" s="7"/>
      <c r="GY685" s="7"/>
      <c r="GZ685" s="7"/>
      <c r="HA685" s="7"/>
      <c r="HB685" s="7"/>
      <c r="HC685" s="7"/>
      <c r="HD685" s="7"/>
      <c r="HE685" s="7"/>
      <c r="HF685" s="7"/>
      <c r="HG685" s="7"/>
      <c r="HH685" s="7"/>
      <c r="HI685" s="7"/>
      <c r="HJ685" s="7"/>
      <c r="HK685" s="7"/>
      <c r="HL685" s="7"/>
      <c r="HM685" s="7"/>
      <c r="HN685" s="7"/>
      <c r="HO685" s="7"/>
      <c r="HP685" s="7"/>
      <c r="HQ685" s="7"/>
      <c r="HR685" s="7"/>
      <c r="HS685" s="7"/>
      <c r="HT685" s="7"/>
      <c r="HU685" s="7"/>
      <c r="HV685" s="7"/>
      <c r="HW685" s="7"/>
      <c r="HX685" s="7"/>
      <c r="HY685" s="7"/>
      <c r="HZ685" s="7"/>
      <c r="IA685" s="7"/>
      <c r="IB685" s="7"/>
      <c r="IC685" s="7"/>
      <c r="ID685" s="7"/>
      <c r="IE685" s="7"/>
      <c r="IF685" s="7"/>
      <c r="IG685" s="7"/>
      <c r="IH685" s="7"/>
      <c r="II685" s="7"/>
      <c r="IJ685" s="7"/>
      <c r="IK685" s="7"/>
      <c r="IL685" s="7"/>
      <c r="IM685" s="7"/>
      <c r="IN685" s="7"/>
      <c r="IO685" s="7"/>
      <c r="IP685" s="7"/>
      <c r="IQ685" s="7"/>
      <c r="IR685" s="7"/>
      <c r="IS685" s="7"/>
      <c r="IT685" s="7"/>
      <c r="IU685" s="7"/>
      <c r="IV685" s="7"/>
      <c r="IW685" s="7"/>
      <c r="IX685" s="7"/>
      <c r="IY685" s="7"/>
      <c r="IZ685" s="7"/>
      <c r="JA685" s="7"/>
      <c r="JB685" s="7"/>
      <c r="JC685" s="7"/>
      <c r="JD685" s="7"/>
      <c r="JE685" s="7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5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7"/>
      <c r="EQ686" s="7"/>
      <c r="ER686" s="7"/>
      <c r="ES686" s="88"/>
      <c r="ET686" s="7"/>
      <c r="EU686" s="7"/>
      <c r="EV686" s="7"/>
      <c r="EW686" s="7"/>
      <c r="EX686" s="7"/>
      <c r="EY686" s="7"/>
      <c r="EZ686" s="7"/>
      <c r="FA686" s="7"/>
      <c r="FB686" s="7"/>
      <c r="FC686" s="7"/>
      <c r="FD686" s="7"/>
      <c r="FE686" s="7"/>
      <c r="FF686" s="7"/>
      <c r="FG686" s="7"/>
      <c r="FH686" s="2"/>
      <c r="FI686" s="2"/>
      <c r="FJ686" s="2"/>
      <c r="FK686" s="2"/>
      <c r="FL686" s="2"/>
      <c r="FM686" s="2"/>
      <c r="FN686" s="7"/>
      <c r="FO686" s="7"/>
      <c r="FP686" s="7"/>
      <c r="FQ686" s="88"/>
      <c r="FR686" s="7"/>
      <c r="FS686" s="7"/>
      <c r="FT686" s="7"/>
      <c r="FU686" s="7"/>
      <c r="FV686" s="7"/>
      <c r="FW686" s="7"/>
      <c r="FX686" s="7"/>
      <c r="FY686" s="7"/>
      <c r="FZ686" s="7"/>
      <c r="GA686" s="7"/>
      <c r="GB686" s="7"/>
      <c r="GC686" s="7"/>
      <c r="GD686" s="7"/>
      <c r="GE686" s="7"/>
      <c r="GF686" s="7"/>
      <c r="GG686" s="7"/>
      <c r="GH686" s="7"/>
      <c r="GI686" s="7"/>
      <c r="GJ686" s="7"/>
      <c r="GK686" s="7"/>
      <c r="GL686" s="7"/>
      <c r="GM686" s="7"/>
      <c r="GN686" s="7"/>
      <c r="GO686" s="7"/>
      <c r="GP686" s="7"/>
      <c r="GQ686" s="7"/>
      <c r="GR686" s="7"/>
      <c r="GS686" s="7"/>
      <c r="GT686" s="7"/>
      <c r="GU686" s="7"/>
      <c r="GV686" s="7"/>
      <c r="GW686" s="7"/>
      <c r="GX686" s="7"/>
      <c r="GY686" s="7"/>
      <c r="GZ686" s="7"/>
      <c r="HA686" s="7"/>
      <c r="HB686" s="7"/>
      <c r="HC686" s="7"/>
      <c r="HD686" s="7"/>
      <c r="HE686" s="7"/>
      <c r="HF686" s="7"/>
      <c r="HG686" s="7"/>
      <c r="HH686" s="7"/>
      <c r="HI686" s="7"/>
      <c r="HJ686" s="7"/>
      <c r="HK686" s="7"/>
      <c r="HL686" s="7"/>
      <c r="HM686" s="7"/>
      <c r="HN686" s="7"/>
      <c r="HO686" s="7"/>
      <c r="HP686" s="7"/>
      <c r="HQ686" s="7"/>
      <c r="HR686" s="7"/>
      <c r="HS686" s="7"/>
      <c r="HT686" s="7"/>
      <c r="HU686" s="7"/>
      <c r="HV686" s="7"/>
      <c r="HW686" s="7"/>
      <c r="HX686" s="7"/>
      <c r="HY686" s="7"/>
      <c r="HZ686" s="7"/>
      <c r="IA686" s="7"/>
      <c r="IB686" s="7"/>
      <c r="IC686" s="7"/>
      <c r="ID686" s="7"/>
      <c r="IE686" s="7"/>
      <c r="IF686" s="7"/>
      <c r="IG686" s="7"/>
      <c r="IH686" s="7"/>
      <c r="II686" s="7"/>
      <c r="IJ686" s="7"/>
      <c r="IK686" s="7"/>
      <c r="IL686" s="7"/>
      <c r="IM686" s="7"/>
      <c r="IN686" s="7"/>
      <c r="IO686" s="7"/>
      <c r="IP686" s="7"/>
      <c r="IQ686" s="7"/>
      <c r="IR686" s="7"/>
      <c r="IS686" s="7"/>
      <c r="IT686" s="7"/>
      <c r="IU686" s="7"/>
      <c r="IV686" s="7"/>
      <c r="IW686" s="7"/>
      <c r="IX686" s="7"/>
      <c r="IY686" s="7"/>
      <c r="IZ686" s="7"/>
      <c r="JA686" s="7"/>
      <c r="JB686" s="7"/>
      <c r="JC686" s="7"/>
      <c r="JD686" s="7"/>
      <c r="JE686" s="7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5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7"/>
      <c r="EQ687" s="7"/>
      <c r="ER687" s="7"/>
      <c r="ES687" s="88"/>
      <c r="ET687" s="7"/>
      <c r="EU687" s="7"/>
      <c r="EV687" s="7"/>
      <c r="EW687" s="7"/>
      <c r="EX687" s="7"/>
      <c r="EY687" s="7"/>
      <c r="EZ687" s="7"/>
      <c r="FA687" s="7"/>
      <c r="FB687" s="7"/>
      <c r="FC687" s="7"/>
      <c r="FD687" s="7"/>
      <c r="FE687" s="7"/>
      <c r="FF687" s="7"/>
      <c r="FG687" s="7"/>
      <c r="FH687" s="2"/>
      <c r="FI687" s="2"/>
      <c r="FJ687" s="2"/>
      <c r="FK687" s="2"/>
      <c r="FL687" s="2"/>
      <c r="FM687" s="2"/>
      <c r="FN687" s="7"/>
      <c r="FO687" s="7"/>
      <c r="FP687" s="7"/>
      <c r="FQ687" s="88"/>
      <c r="FR687" s="7"/>
      <c r="FS687" s="7"/>
      <c r="FT687" s="7"/>
      <c r="FU687" s="7"/>
      <c r="FV687" s="7"/>
      <c r="FW687" s="7"/>
      <c r="FX687" s="7"/>
      <c r="FY687" s="7"/>
      <c r="FZ687" s="7"/>
      <c r="GA687" s="7"/>
      <c r="GB687" s="7"/>
      <c r="GC687" s="7"/>
      <c r="GD687" s="7"/>
      <c r="GE687" s="7"/>
      <c r="GF687" s="7"/>
      <c r="GG687" s="7"/>
      <c r="GH687" s="7"/>
      <c r="GI687" s="7"/>
      <c r="GJ687" s="7"/>
      <c r="GK687" s="7"/>
      <c r="GL687" s="7"/>
      <c r="GM687" s="7"/>
      <c r="GN687" s="7"/>
      <c r="GO687" s="7"/>
      <c r="GP687" s="7"/>
      <c r="GQ687" s="7"/>
      <c r="GR687" s="7"/>
      <c r="GS687" s="7"/>
      <c r="GT687" s="7"/>
      <c r="GU687" s="7"/>
      <c r="GV687" s="7"/>
      <c r="GW687" s="7"/>
      <c r="GX687" s="7"/>
      <c r="GY687" s="7"/>
      <c r="GZ687" s="7"/>
      <c r="HA687" s="7"/>
      <c r="HB687" s="7"/>
      <c r="HC687" s="7"/>
      <c r="HD687" s="7"/>
      <c r="HE687" s="7"/>
      <c r="HF687" s="7"/>
      <c r="HG687" s="7"/>
      <c r="HH687" s="7"/>
      <c r="HI687" s="7"/>
      <c r="HJ687" s="7"/>
      <c r="HK687" s="7"/>
      <c r="HL687" s="7"/>
      <c r="HM687" s="7"/>
      <c r="HN687" s="7"/>
      <c r="HO687" s="7"/>
      <c r="HP687" s="7"/>
      <c r="HQ687" s="7"/>
      <c r="HR687" s="7"/>
      <c r="HS687" s="7"/>
      <c r="HT687" s="7"/>
      <c r="HU687" s="7"/>
      <c r="HV687" s="7"/>
      <c r="HW687" s="7"/>
      <c r="HX687" s="7"/>
      <c r="HY687" s="7"/>
      <c r="HZ687" s="7"/>
      <c r="IA687" s="7"/>
      <c r="IB687" s="7"/>
      <c r="IC687" s="7"/>
      <c r="ID687" s="7"/>
      <c r="IE687" s="7"/>
      <c r="IF687" s="7"/>
      <c r="IG687" s="7"/>
      <c r="IH687" s="7"/>
      <c r="II687" s="7"/>
      <c r="IJ687" s="7"/>
      <c r="IK687" s="7"/>
      <c r="IL687" s="7"/>
      <c r="IM687" s="7"/>
      <c r="IN687" s="7"/>
      <c r="IO687" s="7"/>
      <c r="IP687" s="7"/>
      <c r="IQ687" s="7"/>
      <c r="IR687" s="7"/>
      <c r="IS687" s="7"/>
      <c r="IT687" s="7"/>
      <c r="IU687" s="7"/>
      <c r="IV687" s="7"/>
      <c r="IW687" s="7"/>
      <c r="IX687" s="7"/>
      <c r="IY687" s="7"/>
      <c r="IZ687" s="7"/>
      <c r="JA687" s="7"/>
      <c r="JB687" s="7"/>
      <c r="JC687" s="7"/>
      <c r="JD687" s="7"/>
      <c r="JE687" s="7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5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7"/>
      <c r="EQ688" s="7"/>
      <c r="ER688" s="7"/>
      <c r="ES688" s="88"/>
      <c r="ET688" s="7"/>
      <c r="EU688" s="7"/>
      <c r="EV688" s="7"/>
      <c r="EW688" s="7"/>
      <c r="EX688" s="7"/>
      <c r="EY688" s="7"/>
      <c r="EZ688" s="7"/>
      <c r="FA688" s="7"/>
      <c r="FB688" s="7"/>
      <c r="FC688" s="7"/>
      <c r="FD688" s="7"/>
      <c r="FE688" s="7"/>
      <c r="FF688" s="7"/>
      <c r="FG688" s="7"/>
      <c r="FH688" s="2"/>
      <c r="FI688" s="2"/>
      <c r="FJ688" s="2"/>
      <c r="FK688" s="2"/>
      <c r="FL688" s="2"/>
      <c r="FM688" s="2"/>
      <c r="FN688" s="7"/>
      <c r="FO688" s="7"/>
      <c r="FP688" s="7"/>
      <c r="FQ688" s="88"/>
      <c r="FR688" s="7"/>
      <c r="FS688" s="7"/>
      <c r="FT688" s="7"/>
      <c r="FU688" s="7"/>
      <c r="FV688" s="7"/>
      <c r="FW688" s="7"/>
      <c r="FX688" s="7"/>
      <c r="FY688" s="7"/>
      <c r="FZ688" s="7"/>
      <c r="GA688" s="7"/>
      <c r="GB688" s="7"/>
      <c r="GC688" s="7"/>
      <c r="GD688" s="7"/>
      <c r="GE688" s="7"/>
      <c r="GF688" s="7"/>
      <c r="GG688" s="7"/>
      <c r="GH688" s="7"/>
      <c r="GI688" s="7"/>
      <c r="GJ688" s="7"/>
      <c r="GK688" s="7"/>
      <c r="GL688" s="7"/>
      <c r="GM688" s="7"/>
      <c r="GN688" s="7"/>
      <c r="GO688" s="7"/>
      <c r="GP688" s="7"/>
      <c r="GQ688" s="7"/>
      <c r="GR688" s="7"/>
      <c r="GS688" s="7"/>
      <c r="GT688" s="7"/>
      <c r="GU688" s="7"/>
      <c r="GV688" s="7"/>
      <c r="GW688" s="7"/>
      <c r="GX688" s="7"/>
      <c r="GY688" s="7"/>
      <c r="GZ688" s="7"/>
      <c r="HA688" s="7"/>
      <c r="HB688" s="7"/>
      <c r="HC688" s="7"/>
      <c r="HD688" s="7"/>
      <c r="HE688" s="7"/>
      <c r="HF688" s="7"/>
      <c r="HG688" s="7"/>
      <c r="HH688" s="7"/>
      <c r="HI688" s="7"/>
      <c r="HJ688" s="7"/>
      <c r="HK688" s="7"/>
      <c r="HL688" s="7"/>
      <c r="HM688" s="7"/>
      <c r="HN688" s="7"/>
      <c r="HO688" s="7"/>
      <c r="HP688" s="7"/>
      <c r="HQ688" s="7"/>
      <c r="HR688" s="7"/>
      <c r="HS688" s="7"/>
      <c r="HT688" s="7"/>
      <c r="HU688" s="7"/>
      <c r="HV688" s="7"/>
      <c r="HW688" s="7"/>
      <c r="HX688" s="7"/>
      <c r="HY688" s="7"/>
      <c r="HZ688" s="7"/>
      <c r="IA688" s="7"/>
      <c r="IB688" s="7"/>
      <c r="IC688" s="7"/>
      <c r="ID688" s="7"/>
      <c r="IE688" s="7"/>
      <c r="IF688" s="7"/>
      <c r="IG688" s="7"/>
      <c r="IH688" s="7"/>
      <c r="II688" s="7"/>
      <c r="IJ688" s="7"/>
      <c r="IK688" s="7"/>
      <c r="IL688" s="7"/>
      <c r="IM688" s="7"/>
      <c r="IN688" s="7"/>
      <c r="IO688" s="7"/>
      <c r="IP688" s="7"/>
      <c r="IQ688" s="7"/>
      <c r="IR688" s="7"/>
      <c r="IS688" s="7"/>
      <c r="IT688" s="7"/>
      <c r="IU688" s="7"/>
      <c r="IV688" s="7"/>
      <c r="IW688" s="7"/>
      <c r="IX688" s="7"/>
      <c r="IY688" s="7"/>
      <c r="IZ688" s="7"/>
      <c r="JA688" s="7"/>
      <c r="JB688" s="7"/>
      <c r="JC688" s="7"/>
      <c r="JD688" s="7"/>
      <c r="JE688" s="7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5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7"/>
      <c r="EQ689" s="7"/>
      <c r="ER689" s="7"/>
      <c r="ES689" s="88"/>
      <c r="ET689" s="7"/>
      <c r="EU689" s="7"/>
      <c r="EV689" s="7"/>
      <c r="EW689" s="7"/>
      <c r="EX689" s="7"/>
      <c r="EY689" s="7"/>
      <c r="EZ689" s="7"/>
      <c r="FA689" s="7"/>
      <c r="FB689" s="7"/>
      <c r="FC689" s="7"/>
      <c r="FD689" s="7"/>
      <c r="FE689" s="7"/>
      <c r="FF689" s="7"/>
      <c r="FG689" s="7"/>
      <c r="FH689" s="2"/>
      <c r="FI689" s="2"/>
      <c r="FJ689" s="2"/>
      <c r="FK689" s="2"/>
      <c r="FL689" s="2"/>
      <c r="FM689" s="2"/>
      <c r="FN689" s="7"/>
      <c r="FO689" s="7"/>
      <c r="FP689" s="7"/>
      <c r="FQ689" s="88"/>
      <c r="FR689" s="7"/>
      <c r="FS689" s="7"/>
      <c r="FT689" s="7"/>
      <c r="FU689" s="7"/>
      <c r="FV689" s="7"/>
      <c r="FW689" s="7"/>
      <c r="FX689" s="7"/>
      <c r="FY689" s="7"/>
      <c r="FZ689" s="7"/>
      <c r="GA689" s="7"/>
      <c r="GB689" s="7"/>
      <c r="GC689" s="7"/>
      <c r="GD689" s="7"/>
      <c r="GE689" s="7"/>
      <c r="GF689" s="7"/>
      <c r="GG689" s="7"/>
      <c r="GH689" s="7"/>
      <c r="GI689" s="7"/>
      <c r="GJ689" s="7"/>
      <c r="GK689" s="7"/>
      <c r="GL689" s="7"/>
      <c r="GM689" s="7"/>
      <c r="GN689" s="7"/>
      <c r="GO689" s="7"/>
      <c r="GP689" s="7"/>
      <c r="GQ689" s="7"/>
      <c r="GR689" s="7"/>
      <c r="GS689" s="7"/>
      <c r="GT689" s="7"/>
      <c r="GU689" s="7"/>
      <c r="GV689" s="7"/>
      <c r="GW689" s="7"/>
      <c r="GX689" s="7"/>
      <c r="GY689" s="7"/>
      <c r="GZ689" s="7"/>
      <c r="HA689" s="7"/>
      <c r="HB689" s="7"/>
      <c r="HC689" s="7"/>
      <c r="HD689" s="7"/>
      <c r="HE689" s="7"/>
      <c r="HF689" s="7"/>
      <c r="HG689" s="7"/>
      <c r="HH689" s="7"/>
      <c r="HI689" s="7"/>
      <c r="HJ689" s="7"/>
      <c r="HK689" s="7"/>
      <c r="HL689" s="7"/>
      <c r="HM689" s="7"/>
      <c r="HN689" s="7"/>
      <c r="HO689" s="7"/>
      <c r="HP689" s="7"/>
      <c r="HQ689" s="7"/>
      <c r="HR689" s="7"/>
      <c r="HS689" s="7"/>
      <c r="HT689" s="7"/>
      <c r="HU689" s="7"/>
      <c r="HV689" s="7"/>
      <c r="HW689" s="7"/>
      <c r="HX689" s="7"/>
      <c r="HY689" s="7"/>
      <c r="HZ689" s="7"/>
      <c r="IA689" s="7"/>
      <c r="IB689" s="7"/>
      <c r="IC689" s="7"/>
      <c r="ID689" s="7"/>
      <c r="IE689" s="7"/>
      <c r="IF689" s="7"/>
      <c r="IG689" s="7"/>
      <c r="IH689" s="7"/>
      <c r="II689" s="7"/>
      <c r="IJ689" s="7"/>
      <c r="IK689" s="7"/>
      <c r="IL689" s="7"/>
      <c r="IM689" s="7"/>
      <c r="IN689" s="7"/>
      <c r="IO689" s="7"/>
      <c r="IP689" s="7"/>
      <c r="IQ689" s="7"/>
      <c r="IR689" s="7"/>
      <c r="IS689" s="7"/>
      <c r="IT689" s="7"/>
      <c r="IU689" s="7"/>
      <c r="IV689" s="7"/>
      <c r="IW689" s="7"/>
      <c r="IX689" s="7"/>
      <c r="IY689" s="7"/>
      <c r="IZ689" s="7"/>
      <c r="JA689" s="7"/>
      <c r="JB689" s="7"/>
      <c r="JC689" s="7"/>
      <c r="JD689" s="7"/>
      <c r="JE689" s="7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5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7"/>
      <c r="EQ690" s="7"/>
      <c r="ER690" s="7"/>
      <c r="ES690" s="88"/>
      <c r="ET690" s="7"/>
      <c r="EU690" s="7"/>
      <c r="EV690" s="7"/>
      <c r="EW690" s="7"/>
      <c r="EX690" s="7"/>
      <c r="EY690" s="7"/>
      <c r="EZ690" s="7"/>
      <c r="FA690" s="7"/>
      <c r="FB690" s="7"/>
      <c r="FC690" s="7"/>
      <c r="FD690" s="7"/>
      <c r="FE690" s="7"/>
      <c r="FF690" s="7"/>
      <c r="FG690" s="7"/>
      <c r="FH690" s="2"/>
      <c r="FI690" s="2"/>
      <c r="FJ690" s="2"/>
      <c r="FK690" s="2"/>
      <c r="FL690" s="2"/>
      <c r="FM690" s="2"/>
      <c r="FN690" s="7"/>
      <c r="FO690" s="7"/>
      <c r="FP690" s="7"/>
      <c r="FQ690" s="88"/>
      <c r="FR690" s="7"/>
      <c r="FS690" s="7"/>
      <c r="FT690" s="7"/>
      <c r="FU690" s="7"/>
      <c r="FV690" s="7"/>
      <c r="FW690" s="7"/>
      <c r="FX690" s="7"/>
      <c r="FY690" s="7"/>
      <c r="FZ690" s="7"/>
      <c r="GA690" s="7"/>
      <c r="GB690" s="7"/>
      <c r="GC690" s="7"/>
      <c r="GD690" s="7"/>
      <c r="GE690" s="7"/>
      <c r="GF690" s="7"/>
      <c r="GG690" s="7"/>
      <c r="GH690" s="7"/>
      <c r="GI690" s="7"/>
      <c r="GJ690" s="7"/>
      <c r="GK690" s="7"/>
      <c r="GL690" s="7"/>
      <c r="GM690" s="7"/>
      <c r="GN690" s="7"/>
      <c r="GO690" s="7"/>
      <c r="GP690" s="7"/>
      <c r="GQ690" s="7"/>
      <c r="GR690" s="7"/>
      <c r="GS690" s="7"/>
      <c r="GT690" s="7"/>
      <c r="GU690" s="7"/>
      <c r="GV690" s="7"/>
      <c r="GW690" s="7"/>
      <c r="GX690" s="7"/>
      <c r="GY690" s="7"/>
      <c r="GZ690" s="7"/>
      <c r="HA690" s="7"/>
      <c r="HB690" s="7"/>
      <c r="HC690" s="7"/>
      <c r="HD690" s="7"/>
      <c r="HE690" s="7"/>
      <c r="HF690" s="7"/>
      <c r="HG690" s="7"/>
      <c r="HH690" s="7"/>
      <c r="HI690" s="7"/>
      <c r="HJ690" s="7"/>
      <c r="HK690" s="7"/>
      <c r="HL690" s="7"/>
      <c r="HM690" s="7"/>
      <c r="HN690" s="7"/>
      <c r="HO690" s="7"/>
      <c r="HP690" s="7"/>
      <c r="HQ690" s="7"/>
      <c r="HR690" s="7"/>
      <c r="HS690" s="7"/>
      <c r="HT690" s="7"/>
      <c r="HU690" s="7"/>
      <c r="HV690" s="7"/>
      <c r="HW690" s="7"/>
      <c r="HX690" s="7"/>
      <c r="HY690" s="7"/>
      <c r="HZ690" s="7"/>
      <c r="IA690" s="7"/>
      <c r="IB690" s="7"/>
      <c r="IC690" s="7"/>
      <c r="ID690" s="7"/>
      <c r="IE690" s="7"/>
      <c r="IF690" s="7"/>
      <c r="IG690" s="7"/>
      <c r="IH690" s="7"/>
      <c r="II690" s="7"/>
      <c r="IJ690" s="7"/>
      <c r="IK690" s="7"/>
      <c r="IL690" s="7"/>
      <c r="IM690" s="7"/>
      <c r="IN690" s="7"/>
      <c r="IO690" s="7"/>
      <c r="IP690" s="7"/>
      <c r="IQ690" s="7"/>
      <c r="IR690" s="7"/>
      <c r="IS690" s="7"/>
      <c r="IT690" s="7"/>
      <c r="IU690" s="7"/>
      <c r="IV690" s="7"/>
      <c r="IW690" s="7"/>
      <c r="IX690" s="7"/>
      <c r="IY690" s="7"/>
      <c r="IZ690" s="7"/>
      <c r="JA690" s="7"/>
      <c r="JB690" s="7"/>
      <c r="JC690" s="7"/>
      <c r="JD690" s="7"/>
      <c r="JE690" s="7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5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7"/>
      <c r="EQ691" s="7"/>
      <c r="ER691" s="7"/>
      <c r="ES691" s="88"/>
      <c r="ET691" s="7"/>
      <c r="EU691" s="7"/>
      <c r="EV691" s="7"/>
      <c r="EW691" s="7"/>
      <c r="EX691" s="7"/>
      <c r="EY691" s="7"/>
      <c r="EZ691" s="7"/>
      <c r="FA691" s="7"/>
      <c r="FB691" s="7"/>
      <c r="FC691" s="7"/>
      <c r="FD691" s="7"/>
      <c r="FE691" s="7"/>
      <c r="FF691" s="7"/>
      <c r="FG691" s="7"/>
      <c r="FH691" s="2"/>
      <c r="FI691" s="2"/>
      <c r="FJ691" s="2"/>
      <c r="FK691" s="2"/>
      <c r="FL691" s="2"/>
      <c r="FM691" s="2"/>
      <c r="FN691" s="7"/>
      <c r="FO691" s="7"/>
      <c r="FP691" s="7"/>
      <c r="FQ691" s="88"/>
      <c r="FR691" s="7"/>
      <c r="FS691" s="7"/>
      <c r="FT691" s="7"/>
      <c r="FU691" s="7"/>
      <c r="FV691" s="7"/>
      <c r="FW691" s="7"/>
      <c r="FX691" s="7"/>
      <c r="FY691" s="7"/>
      <c r="FZ691" s="7"/>
      <c r="GA691" s="7"/>
      <c r="GB691" s="7"/>
      <c r="GC691" s="7"/>
      <c r="GD691" s="7"/>
      <c r="GE691" s="7"/>
      <c r="GF691" s="7"/>
      <c r="GG691" s="7"/>
      <c r="GH691" s="7"/>
      <c r="GI691" s="7"/>
      <c r="GJ691" s="7"/>
      <c r="GK691" s="7"/>
      <c r="GL691" s="7"/>
      <c r="GM691" s="7"/>
      <c r="GN691" s="7"/>
      <c r="GO691" s="7"/>
      <c r="GP691" s="7"/>
      <c r="GQ691" s="7"/>
      <c r="GR691" s="7"/>
      <c r="GS691" s="7"/>
      <c r="GT691" s="7"/>
      <c r="GU691" s="7"/>
      <c r="GV691" s="7"/>
      <c r="GW691" s="7"/>
      <c r="GX691" s="7"/>
      <c r="GY691" s="7"/>
      <c r="GZ691" s="7"/>
      <c r="HA691" s="7"/>
      <c r="HB691" s="7"/>
      <c r="HC691" s="7"/>
      <c r="HD691" s="7"/>
      <c r="HE691" s="7"/>
      <c r="HF691" s="7"/>
      <c r="HG691" s="7"/>
      <c r="HH691" s="7"/>
      <c r="HI691" s="7"/>
      <c r="HJ691" s="7"/>
      <c r="HK691" s="7"/>
      <c r="HL691" s="7"/>
      <c r="HM691" s="7"/>
      <c r="HN691" s="7"/>
      <c r="HO691" s="7"/>
      <c r="HP691" s="7"/>
      <c r="HQ691" s="7"/>
      <c r="HR691" s="7"/>
      <c r="HS691" s="7"/>
      <c r="HT691" s="7"/>
      <c r="HU691" s="7"/>
      <c r="HV691" s="7"/>
      <c r="HW691" s="7"/>
      <c r="HX691" s="7"/>
      <c r="HY691" s="7"/>
      <c r="HZ691" s="7"/>
      <c r="IA691" s="7"/>
      <c r="IB691" s="7"/>
      <c r="IC691" s="7"/>
      <c r="ID691" s="7"/>
      <c r="IE691" s="7"/>
      <c r="IF691" s="7"/>
      <c r="IG691" s="7"/>
      <c r="IH691" s="7"/>
      <c r="II691" s="7"/>
      <c r="IJ691" s="7"/>
      <c r="IK691" s="7"/>
      <c r="IL691" s="7"/>
      <c r="IM691" s="7"/>
      <c r="IN691" s="7"/>
      <c r="IO691" s="7"/>
      <c r="IP691" s="7"/>
      <c r="IQ691" s="7"/>
      <c r="IR691" s="7"/>
      <c r="IS691" s="7"/>
      <c r="IT691" s="7"/>
      <c r="IU691" s="7"/>
      <c r="IV691" s="7"/>
      <c r="IW691" s="7"/>
      <c r="IX691" s="7"/>
      <c r="IY691" s="7"/>
      <c r="IZ691" s="7"/>
      <c r="JA691" s="7"/>
      <c r="JB691" s="7"/>
      <c r="JC691" s="7"/>
      <c r="JD691" s="7"/>
      <c r="JE691" s="7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5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7"/>
      <c r="EQ692" s="7"/>
      <c r="ER692" s="7"/>
      <c r="ES692" s="88"/>
      <c r="ET692" s="7"/>
      <c r="EU692" s="7"/>
      <c r="EV692" s="7"/>
      <c r="EW692" s="7"/>
      <c r="EX692" s="7"/>
      <c r="EY692" s="7"/>
      <c r="EZ692" s="7"/>
      <c r="FA692" s="7"/>
      <c r="FB692" s="7"/>
      <c r="FC692" s="7"/>
      <c r="FD692" s="7"/>
      <c r="FE692" s="7"/>
      <c r="FF692" s="7"/>
      <c r="FG692" s="7"/>
      <c r="FH692" s="2"/>
      <c r="FI692" s="2"/>
      <c r="FJ692" s="2"/>
      <c r="FK692" s="2"/>
      <c r="FL692" s="2"/>
      <c r="FM692" s="2"/>
      <c r="FN692" s="7"/>
      <c r="FO692" s="7"/>
      <c r="FP692" s="7"/>
      <c r="FQ692" s="88"/>
      <c r="FR692" s="7"/>
      <c r="FS692" s="7"/>
      <c r="FT692" s="7"/>
      <c r="FU692" s="7"/>
      <c r="FV692" s="7"/>
      <c r="FW692" s="7"/>
      <c r="FX692" s="7"/>
      <c r="FY692" s="7"/>
      <c r="FZ692" s="7"/>
      <c r="GA692" s="7"/>
      <c r="GB692" s="7"/>
      <c r="GC692" s="7"/>
      <c r="GD692" s="7"/>
      <c r="GE692" s="7"/>
      <c r="GF692" s="7"/>
      <c r="GG692" s="7"/>
      <c r="GH692" s="7"/>
      <c r="GI692" s="7"/>
      <c r="GJ692" s="7"/>
      <c r="GK692" s="7"/>
      <c r="GL692" s="7"/>
      <c r="GM692" s="7"/>
      <c r="GN692" s="7"/>
      <c r="GO692" s="7"/>
      <c r="GP692" s="7"/>
      <c r="GQ692" s="7"/>
      <c r="GR692" s="7"/>
      <c r="GS692" s="7"/>
      <c r="GT692" s="7"/>
      <c r="GU692" s="7"/>
      <c r="GV692" s="7"/>
      <c r="GW692" s="7"/>
      <c r="GX692" s="7"/>
      <c r="GY692" s="7"/>
      <c r="GZ692" s="7"/>
      <c r="HA692" s="7"/>
      <c r="HB692" s="7"/>
      <c r="HC692" s="7"/>
      <c r="HD692" s="7"/>
      <c r="HE692" s="7"/>
      <c r="HF692" s="7"/>
      <c r="HG692" s="7"/>
      <c r="HH692" s="7"/>
      <c r="HI692" s="7"/>
      <c r="HJ692" s="7"/>
      <c r="HK692" s="7"/>
      <c r="HL692" s="7"/>
      <c r="HM692" s="7"/>
      <c r="HN692" s="7"/>
      <c r="HO692" s="7"/>
      <c r="HP692" s="7"/>
      <c r="HQ692" s="7"/>
      <c r="HR692" s="7"/>
      <c r="HS692" s="7"/>
      <c r="HT692" s="7"/>
      <c r="HU692" s="7"/>
      <c r="HV692" s="7"/>
      <c r="HW692" s="7"/>
      <c r="HX692" s="7"/>
      <c r="HY692" s="7"/>
      <c r="HZ692" s="7"/>
      <c r="IA692" s="7"/>
      <c r="IB692" s="7"/>
      <c r="IC692" s="7"/>
      <c r="ID692" s="7"/>
      <c r="IE692" s="7"/>
      <c r="IF692" s="7"/>
      <c r="IG692" s="7"/>
      <c r="IH692" s="7"/>
      <c r="II692" s="7"/>
      <c r="IJ692" s="7"/>
      <c r="IK692" s="7"/>
      <c r="IL692" s="7"/>
      <c r="IM692" s="7"/>
      <c r="IN692" s="7"/>
      <c r="IO692" s="7"/>
      <c r="IP692" s="7"/>
      <c r="IQ692" s="7"/>
      <c r="IR692" s="7"/>
      <c r="IS692" s="7"/>
      <c r="IT692" s="7"/>
      <c r="IU692" s="7"/>
      <c r="IV692" s="7"/>
      <c r="IW692" s="7"/>
      <c r="IX692" s="7"/>
      <c r="IY692" s="7"/>
      <c r="IZ692" s="7"/>
      <c r="JA692" s="7"/>
      <c r="JB692" s="7"/>
      <c r="JC692" s="7"/>
      <c r="JD692" s="7"/>
      <c r="JE692" s="7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5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7"/>
      <c r="EQ693" s="7"/>
      <c r="ER693" s="7"/>
      <c r="ES693" s="88"/>
      <c r="ET693" s="7"/>
      <c r="EU693" s="7"/>
      <c r="EV693" s="7"/>
      <c r="EW693" s="7"/>
      <c r="EX693" s="7"/>
      <c r="EY693" s="7"/>
      <c r="EZ693" s="7"/>
      <c r="FA693" s="7"/>
      <c r="FB693" s="7"/>
      <c r="FC693" s="7"/>
      <c r="FD693" s="7"/>
      <c r="FE693" s="7"/>
      <c r="FF693" s="7"/>
      <c r="FG693" s="7"/>
      <c r="FH693" s="2"/>
      <c r="FI693" s="2"/>
      <c r="FJ693" s="2"/>
      <c r="FK693" s="2"/>
      <c r="FL693" s="2"/>
      <c r="FM693" s="2"/>
      <c r="FN693" s="7"/>
      <c r="FO693" s="7"/>
      <c r="FP693" s="7"/>
      <c r="FQ693" s="88"/>
      <c r="FR693" s="7"/>
      <c r="FS693" s="7"/>
      <c r="FT693" s="7"/>
      <c r="FU693" s="7"/>
      <c r="FV693" s="7"/>
      <c r="FW693" s="7"/>
      <c r="FX693" s="7"/>
      <c r="FY693" s="7"/>
      <c r="FZ693" s="7"/>
      <c r="GA693" s="7"/>
      <c r="GB693" s="7"/>
      <c r="GC693" s="7"/>
      <c r="GD693" s="7"/>
      <c r="GE693" s="7"/>
      <c r="GF693" s="7"/>
      <c r="GG693" s="7"/>
      <c r="GH693" s="7"/>
      <c r="GI693" s="7"/>
      <c r="GJ693" s="7"/>
      <c r="GK693" s="7"/>
      <c r="GL693" s="7"/>
      <c r="GM693" s="7"/>
      <c r="GN693" s="7"/>
      <c r="GO693" s="7"/>
      <c r="GP693" s="7"/>
      <c r="GQ693" s="7"/>
      <c r="GR693" s="7"/>
      <c r="GS693" s="7"/>
      <c r="GT693" s="7"/>
      <c r="GU693" s="7"/>
      <c r="GV693" s="7"/>
      <c r="GW693" s="7"/>
      <c r="GX693" s="7"/>
      <c r="GY693" s="7"/>
      <c r="GZ693" s="7"/>
      <c r="HA693" s="7"/>
      <c r="HB693" s="7"/>
      <c r="HC693" s="7"/>
      <c r="HD693" s="7"/>
      <c r="HE693" s="7"/>
      <c r="HF693" s="7"/>
      <c r="HG693" s="7"/>
      <c r="HH693" s="7"/>
      <c r="HI693" s="7"/>
      <c r="HJ693" s="7"/>
      <c r="HK693" s="7"/>
      <c r="HL693" s="7"/>
      <c r="HM693" s="7"/>
      <c r="HN693" s="7"/>
      <c r="HO693" s="7"/>
      <c r="HP693" s="7"/>
      <c r="HQ693" s="7"/>
      <c r="HR693" s="7"/>
      <c r="HS693" s="7"/>
      <c r="HT693" s="7"/>
      <c r="HU693" s="7"/>
      <c r="HV693" s="7"/>
      <c r="HW693" s="7"/>
      <c r="HX693" s="7"/>
      <c r="HY693" s="7"/>
      <c r="HZ693" s="7"/>
      <c r="IA693" s="7"/>
      <c r="IB693" s="7"/>
      <c r="IC693" s="7"/>
      <c r="ID693" s="7"/>
      <c r="IE693" s="7"/>
      <c r="IF693" s="7"/>
      <c r="IG693" s="7"/>
      <c r="IH693" s="7"/>
      <c r="II693" s="7"/>
      <c r="IJ693" s="7"/>
      <c r="IK693" s="7"/>
      <c r="IL693" s="7"/>
      <c r="IM693" s="7"/>
      <c r="IN693" s="7"/>
      <c r="IO693" s="7"/>
      <c r="IP693" s="7"/>
      <c r="IQ693" s="7"/>
      <c r="IR693" s="7"/>
      <c r="IS693" s="7"/>
      <c r="IT693" s="7"/>
      <c r="IU693" s="7"/>
      <c r="IV693" s="7"/>
      <c r="IW693" s="7"/>
      <c r="IX693" s="7"/>
      <c r="IY693" s="7"/>
      <c r="IZ693" s="7"/>
      <c r="JA693" s="7"/>
      <c r="JB693" s="7"/>
      <c r="JC693" s="7"/>
      <c r="JD693" s="7"/>
      <c r="JE693" s="7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5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7"/>
      <c r="EQ694" s="7"/>
      <c r="ER694" s="7"/>
      <c r="ES694" s="88"/>
      <c r="ET694" s="7"/>
      <c r="EU694" s="7"/>
      <c r="EV694" s="7"/>
      <c r="EW694" s="7"/>
      <c r="EX694" s="7"/>
      <c r="EY694" s="7"/>
      <c r="EZ694" s="7"/>
      <c r="FA694" s="7"/>
      <c r="FB694" s="7"/>
      <c r="FC694" s="7"/>
      <c r="FD694" s="7"/>
      <c r="FE694" s="7"/>
      <c r="FF694" s="7"/>
      <c r="FG694" s="7"/>
      <c r="FH694" s="2"/>
      <c r="FI694" s="2"/>
      <c r="FJ694" s="2"/>
      <c r="FK694" s="2"/>
      <c r="FL694" s="2"/>
      <c r="FM694" s="2"/>
      <c r="FN694" s="7"/>
      <c r="FO694" s="7"/>
      <c r="FP694" s="7"/>
      <c r="FQ694" s="88"/>
      <c r="FR694" s="7"/>
      <c r="FS694" s="7"/>
      <c r="FT694" s="7"/>
      <c r="FU694" s="7"/>
      <c r="FV694" s="7"/>
      <c r="FW694" s="7"/>
      <c r="FX694" s="7"/>
      <c r="FY694" s="7"/>
      <c r="FZ694" s="7"/>
      <c r="GA694" s="7"/>
      <c r="GB694" s="7"/>
      <c r="GC694" s="7"/>
      <c r="GD694" s="7"/>
      <c r="GE694" s="7"/>
      <c r="GF694" s="7"/>
      <c r="GG694" s="7"/>
      <c r="GH694" s="7"/>
      <c r="GI694" s="7"/>
      <c r="GJ694" s="7"/>
      <c r="GK694" s="7"/>
      <c r="GL694" s="7"/>
      <c r="GM694" s="7"/>
      <c r="GN694" s="7"/>
      <c r="GO694" s="7"/>
      <c r="GP694" s="7"/>
      <c r="GQ694" s="7"/>
      <c r="GR694" s="7"/>
      <c r="GS694" s="7"/>
      <c r="GT694" s="7"/>
      <c r="GU694" s="7"/>
      <c r="GV694" s="7"/>
      <c r="GW694" s="7"/>
      <c r="GX694" s="7"/>
      <c r="GY694" s="7"/>
      <c r="GZ694" s="7"/>
      <c r="HA694" s="7"/>
      <c r="HB694" s="7"/>
      <c r="HC694" s="7"/>
      <c r="HD694" s="7"/>
      <c r="HE694" s="7"/>
      <c r="HF694" s="7"/>
      <c r="HG694" s="7"/>
      <c r="HH694" s="7"/>
      <c r="HI694" s="7"/>
      <c r="HJ694" s="7"/>
      <c r="HK694" s="7"/>
      <c r="HL694" s="7"/>
      <c r="HM694" s="7"/>
      <c r="HN694" s="7"/>
      <c r="HO694" s="7"/>
      <c r="HP694" s="7"/>
      <c r="HQ694" s="7"/>
      <c r="HR694" s="7"/>
      <c r="HS694" s="7"/>
      <c r="HT694" s="7"/>
      <c r="HU694" s="7"/>
      <c r="HV694" s="7"/>
      <c r="HW694" s="7"/>
      <c r="HX694" s="7"/>
      <c r="HY694" s="7"/>
      <c r="HZ694" s="7"/>
      <c r="IA694" s="7"/>
      <c r="IB694" s="7"/>
      <c r="IC694" s="7"/>
      <c r="ID694" s="7"/>
      <c r="IE694" s="7"/>
      <c r="IF694" s="7"/>
      <c r="IG694" s="7"/>
      <c r="IH694" s="7"/>
      <c r="II694" s="7"/>
      <c r="IJ694" s="7"/>
      <c r="IK694" s="7"/>
      <c r="IL694" s="7"/>
      <c r="IM694" s="7"/>
      <c r="IN694" s="7"/>
      <c r="IO694" s="7"/>
      <c r="IP694" s="7"/>
      <c r="IQ694" s="7"/>
      <c r="IR694" s="7"/>
      <c r="IS694" s="7"/>
      <c r="IT694" s="7"/>
      <c r="IU694" s="7"/>
      <c r="IV694" s="7"/>
      <c r="IW694" s="7"/>
      <c r="IX694" s="7"/>
      <c r="IY694" s="7"/>
      <c r="IZ694" s="7"/>
      <c r="JA694" s="7"/>
      <c r="JB694" s="7"/>
      <c r="JC694" s="7"/>
      <c r="JD694" s="7"/>
      <c r="JE694" s="7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5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7"/>
      <c r="EQ695" s="7"/>
      <c r="ER695" s="7"/>
      <c r="ES695" s="88"/>
      <c r="ET695" s="7"/>
      <c r="EU695" s="7"/>
      <c r="EV695" s="7"/>
      <c r="EW695" s="7"/>
      <c r="EX695" s="7"/>
      <c r="EY695" s="7"/>
      <c r="EZ695" s="7"/>
      <c r="FA695" s="7"/>
      <c r="FB695" s="7"/>
      <c r="FC695" s="7"/>
      <c r="FD695" s="7"/>
      <c r="FE695" s="7"/>
      <c r="FF695" s="7"/>
      <c r="FG695" s="7"/>
      <c r="FH695" s="2"/>
      <c r="FI695" s="2"/>
      <c r="FJ695" s="2"/>
      <c r="FK695" s="2"/>
      <c r="FL695" s="2"/>
      <c r="FM695" s="2"/>
      <c r="FN695" s="7"/>
      <c r="FO695" s="7"/>
      <c r="FP695" s="7"/>
      <c r="FQ695" s="88"/>
      <c r="FR695" s="7"/>
      <c r="FS695" s="7"/>
      <c r="FT695" s="7"/>
      <c r="FU695" s="7"/>
      <c r="FV695" s="7"/>
      <c r="FW695" s="7"/>
      <c r="FX695" s="7"/>
      <c r="FY695" s="7"/>
      <c r="FZ695" s="7"/>
      <c r="GA695" s="7"/>
      <c r="GB695" s="7"/>
      <c r="GC695" s="7"/>
      <c r="GD695" s="7"/>
      <c r="GE695" s="7"/>
      <c r="GF695" s="7"/>
      <c r="GG695" s="7"/>
      <c r="GH695" s="7"/>
      <c r="GI695" s="7"/>
      <c r="GJ695" s="7"/>
      <c r="GK695" s="7"/>
      <c r="GL695" s="7"/>
      <c r="GM695" s="7"/>
      <c r="GN695" s="7"/>
      <c r="GO695" s="7"/>
      <c r="GP695" s="7"/>
      <c r="GQ695" s="7"/>
      <c r="GR695" s="7"/>
      <c r="GS695" s="7"/>
      <c r="GT695" s="7"/>
      <c r="GU695" s="7"/>
      <c r="GV695" s="7"/>
      <c r="GW695" s="7"/>
      <c r="GX695" s="7"/>
      <c r="GY695" s="7"/>
      <c r="GZ695" s="7"/>
      <c r="HA695" s="7"/>
      <c r="HB695" s="7"/>
      <c r="HC695" s="7"/>
      <c r="HD695" s="7"/>
      <c r="HE695" s="7"/>
      <c r="HF695" s="7"/>
      <c r="HG695" s="7"/>
      <c r="HH695" s="7"/>
      <c r="HI695" s="7"/>
      <c r="HJ695" s="7"/>
      <c r="HK695" s="7"/>
      <c r="HL695" s="7"/>
      <c r="HM695" s="7"/>
      <c r="HN695" s="7"/>
      <c r="HO695" s="7"/>
      <c r="HP695" s="7"/>
      <c r="HQ695" s="7"/>
      <c r="HR695" s="7"/>
      <c r="HS695" s="7"/>
      <c r="HT695" s="7"/>
      <c r="HU695" s="7"/>
      <c r="HV695" s="7"/>
      <c r="HW695" s="7"/>
      <c r="HX695" s="7"/>
      <c r="HY695" s="7"/>
      <c r="HZ695" s="7"/>
      <c r="IA695" s="7"/>
      <c r="IB695" s="7"/>
      <c r="IC695" s="7"/>
      <c r="ID695" s="7"/>
      <c r="IE695" s="7"/>
      <c r="IF695" s="7"/>
      <c r="IG695" s="7"/>
      <c r="IH695" s="7"/>
      <c r="II695" s="7"/>
      <c r="IJ695" s="7"/>
      <c r="IK695" s="7"/>
      <c r="IL695" s="7"/>
      <c r="IM695" s="7"/>
      <c r="IN695" s="7"/>
      <c r="IO695" s="7"/>
      <c r="IP695" s="7"/>
      <c r="IQ695" s="7"/>
      <c r="IR695" s="7"/>
      <c r="IS695" s="7"/>
      <c r="IT695" s="7"/>
      <c r="IU695" s="7"/>
      <c r="IV695" s="7"/>
      <c r="IW695" s="7"/>
      <c r="IX695" s="7"/>
      <c r="IY695" s="7"/>
      <c r="IZ695" s="7"/>
      <c r="JA695" s="7"/>
      <c r="JB695" s="7"/>
      <c r="JC695" s="7"/>
      <c r="JD695" s="7"/>
      <c r="JE695" s="7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5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7"/>
      <c r="EQ696" s="7"/>
      <c r="ER696" s="7"/>
      <c r="ES696" s="88"/>
      <c r="ET696" s="7"/>
      <c r="EU696" s="7"/>
      <c r="EV696" s="7"/>
      <c r="EW696" s="7"/>
      <c r="EX696" s="7"/>
      <c r="EY696" s="7"/>
      <c r="EZ696" s="7"/>
      <c r="FA696" s="7"/>
      <c r="FB696" s="7"/>
      <c r="FC696" s="7"/>
      <c r="FD696" s="7"/>
      <c r="FE696" s="7"/>
      <c r="FF696" s="7"/>
      <c r="FG696" s="7"/>
      <c r="FH696" s="2"/>
      <c r="FI696" s="2"/>
      <c r="FJ696" s="2"/>
      <c r="FK696" s="2"/>
      <c r="FL696" s="2"/>
      <c r="FM696" s="2"/>
      <c r="FN696" s="7"/>
      <c r="FO696" s="7"/>
      <c r="FP696" s="7"/>
      <c r="FQ696" s="88"/>
      <c r="FR696" s="7"/>
      <c r="FS696" s="7"/>
      <c r="FT696" s="7"/>
      <c r="FU696" s="7"/>
      <c r="FV696" s="7"/>
      <c r="FW696" s="7"/>
      <c r="FX696" s="7"/>
      <c r="FY696" s="7"/>
      <c r="FZ696" s="7"/>
      <c r="GA696" s="7"/>
      <c r="GB696" s="7"/>
      <c r="GC696" s="7"/>
      <c r="GD696" s="7"/>
      <c r="GE696" s="7"/>
      <c r="GF696" s="7"/>
      <c r="GG696" s="7"/>
      <c r="GH696" s="7"/>
      <c r="GI696" s="7"/>
      <c r="GJ696" s="7"/>
      <c r="GK696" s="7"/>
      <c r="GL696" s="7"/>
      <c r="GM696" s="7"/>
      <c r="GN696" s="7"/>
      <c r="GO696" s="7"/>
      <c r="GP696" s="7"/>
      <c r="GQ696" s="7"/>
      <c r="GR696" s="7"/>
      <c r="GS696" s="7"/>
      <c r="GT696" s="7"/>
      <c r="GU696" s="7"/>
      <c r="GV696" s="7"/>
      <c r="GW696" s="7"/>
      <c r="GX696" s="7"/>
      <c r="GY696" s="7"/>
      <c r="GZ696" s="7"/>
      <c r="HA696" s="7"/>
      <c r="HB696" s="7"/>
      <c r="HC696" s="7"/>
      <c r="HD696" s="7"/>
      <c r="HE696" s="7"/>
      <c r="HF696" s="7"/>
      <c r="HG696" s="7"/>
      <c r="HH696" s="7"/>
      <c r="HI696" s="7"/>
      <c r="HJ696" s="7"/>
      <c r="HK696" s="7"/>
      <c r="HL696" s="7"/>
      <c r="HM696" s="7"/>
      <c r="HN696" s="7"/>
      <c r="HO696" s="7"/>
      <c r="HP696" s="7"/>
      <c r="HQ696" s="7"/>
      <c r="HR696" s="7"/>
      <c r="HS696" s="7"/>
      <c r="HT696" s="7"/>
      <c r="HU696" s="7"/>
      <c r="HV696" s="7"/>
      <c r="HW696" s="7"/>
      <c r="HX696" s="7"/>
      <c r="HY696" s="7"/>
      <c r="HZ696" s="7"/>
      <c r="IA696" s="7"/>
      <c r="IB696" s="7"/>
      <c r="IC696" s="7"/>
      <c r="ID696" s="7"/>
      <c r="IE696" s="7"/>
      <c r="IF696" s="7"/>
      <c r="IG696" s="7"/>
      <c r="IH696" s="7"/>
      <c r="II696" s="7"/>
      <c r="IJ696" s="7"/>
      <c r="IK696" s="7"/>
      <c r="IL696" s="7"/>
      <c r="IM696" s="7"/>
      <c r="IN696" s="7"/>
      <c r="IO696" s="7"/>
      <c r="IP696" s="7"/>
      <c r="IQ696" s="7"/>
      <c r="IR696" s="7"/>
      <c r="IS696" s="7"/>
      <c r="IT696" s="7"/>
      <c r="IU696" s="7"/>
      <c r="IV696" s="7"/>
      <c r="IW696" s="7"/>
      <c r="IX696" s="7"/>
      <c r="IY696" s="7"/>
      <c r="IZ696" s="7"/>
      <c r="JA696" s="7"/>
      <c r="JB696" s="7"/>
      <c r="JC696" s="7"/>
      <c r="JD696" s="7"/>
      <c r="JE696" s="7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5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7"/>
      <c r="EQ697" s="7"/>
      <c r="ER697" s="7"/>
      <c r="ES697" s="88"/>
      <c r="ET697" s="7"/>
      <c r="EU697" s="7"/>
      <c r="EV697" s="7"/>
      <c r="EW697" s="7"/>
      <c r="EX697" s="7"/>
      <c r="EY697" s="7"/>
      <c r="EZ697" s="7"/>
      <c r="FA697" s="7"/>
      <c r="FB697" s="7"/>
      <c r="FC697" s="7"/>
      <c r="FD697" s="7"/>
      <c r="FE697" s="7"/>
      <c r="FF697" s="7"/>
      <c r="FG697" s="7"/>
      <c r="FH697" s="2"/>
      <c r="FI697" s="2"/>
      <c r="FJ697" s="2"/>
      <c r="FK697" s="2"/>
      <c r="FL697" s="2"/>
      <c r="FM697" s="2"/>
      <c r="FN697" s="7"/>
      <c r="FO697" s="7"/>
      <c r="FP697" s="7"/>
      <c r="FQ697" s="88"/>
      <c r="FR697" s="7"/>
      <c r="FS697" s="7"/>
      <c r="FT697" s="7"/>
      <c r="FU697" s="7"/>
      <c r="FV697" s="7"/>
      <c r="FW697" s="7"/>
      <c r="FX697" s="7"/>
      <c r="FY697" s="7"/>
      <c r="FZ697" s="7"/>
      <c r="GA697" s="7"/>
      <c r="GB697" s="7"/>
      <c r="GC697" s="7"/>
      <c r="GD697" s="7"/>
      <c r="GE697" s="7"/>
      <c r="GF697" s="7"/>
      <c r="GG697" s="7"/>
      <c r="GH697" s="7"/>
      <c r="GI697" s="7"/>
      <c r="GJ697" s="7"/>
      <c r="GK697" s="7"/>
      <c r="GL697" s="7"/>
      <c r="GM697" s="7"/>
      <c r="GN697" s="7"/>
      <c r="GO697" s="7"/>
      <c r="GP697" s="7"/>
      <c r="GQ697" s="7"/>
      <c r="GR697" s="7"/>
      <c r="GS697" s="7"/>
      <c r="GT697" s="7"/>
      <c r="GU697" s="7"/>
      <c r="GV697" s="7"/>
      <c r="GW697" s="7"/>
      <c r="GX697" s="7"/>
      <c r="GY697" s="7"/>
      <c r="GZ697" s="7"/>
      <c r="HA697" s="7"/>
      <c r="HB697" s="7"/>
      <c r="HC697" s="7"/>
      <c r="HD697" s="7"/>
      <c r="HE697" s="7"/>
      <c r="HF697" s="7"/>
      <c r="HG697" s="7"/>
      <c r="HH697" s="7"/>
      <c r="HI697" s="7"/>
      <c r="HJ697" s="7"/>
      <c r="HK697" s="7"/>
      <c r="HL697" s="7"/>
      <c r="HM697" s="7"/>
      <c r="HN697" s="7"/>
      <c r="HO697" s="7"/>
      <c r="HP697" s="7"/>
      <c r="HQ697" s="7"/>
      <c r="HR697" s="7"/>
      <c r="HS697" s="7"/>
      <c r="HT697" s="7"/>
      <c r="HU697" s="7"/>
      <c r="HV697" s="7"/>
      <c r="HW697" s="7"/>
      <c r="HX697" s="7"/>
      <c r="HY697" s="7"/>
      <c r="HZ697" s="7"/>
      <c r="IA697" s="7"/>
      <c r="IB697" s="7"/>
      <c r="IC697" s="7"/>
      <c r="ID697" s="7"/>
      <c r="IE697" s="7"/>
      <c r="IF697" s="7"/>
      <c r="IG697" s="7"/>
      <c r="IH697" s="7"/>
      <c r="II697" s="7"/>
      <c r="IJ697" s="7"/>
      <c r="IK697" s="7"/>
      <c r="IL697" s="7"/>
      <c r="IM697" s="7"/>
      <c r="IN697" s="7"/>
      <c r="IO697" s="7"/>
      <c r="IP697" s="7"/>
      <c r="IQ697" s="7"/>
      <c r="IR697" s="7"/>
      <c r="IS697" s="7"/>
      <c r="IT697" s="7"/>
      <c r="IU697" s="7"/>
      <c r="IV697" s="7"/>
      <c r="IW697" s="7"/>
      <c r="IX697" s="7"/>
      <c r="IY697" s="7"/>
      <c r="IZ697" s="7"/>
      <c r="JA697" s="7"/>
      <c r="JB697" s="7"/>
      <c r="JC697" s="7"/>
      <c r="JD697" s="7"/>
      <c r="JE697" s="7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5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7"/>
      <c r="EQ698" s="7"/>
      <c r="ER698" s="7"/>
      <c r="ES698" s="88"/>
      <c r="ET698" s="7"/>
      <c r="EU698" s="7"/>
      <c r="EV698" s="7"/>
      <c r="EW698" s="7"/>
      <c r="EX698" s="7"/>
      <c r="EY698" s="7"/>
      <c r="EZ698" s="7"/>
      <c r="FA698" s="7"/>
      <c r="FB698" s="7"/>
      <c r="FC698" s="7"/>
      <c r="FD698" s="7"/>
      <c r="FE698" s="7"/>
      <c r="FF698" s="7"/>
      <c r="FG698" s="7"/>
      <c r="FH698" s="2"/>
      <c r="FI698" s="2"/>
      <c r="FJ698" s="2"/>
      <c r="FK698" s="2"/>
      <c r="FL698" s="2"/>
      <c r="FM698" s="2"/>
      <c r="FN698" s="7"/>
      <c r="FO698" s="7"/>
      <c r="FP698" s="7"/>
      <c r="FQ698" s="88"/>
      <c r="FR698" s="7"/>
      <c r="FS698" s="7"/>
      <c r="FT698" s="7"/>
      <c r="FU698" s="7"/>
      <c r="FV698" s="7"/>
      <c r="FW698" s="7"/>
      <c r="FX698" s="7"/>
      <c r="FY698" s="7"/>
      <c r="FZ698" s="7"/>
      <c r="GA698" s="7"/>
      <c r="GB698" s="7"/>
      <c r="GC698" s="7"/>
      <c r="GD698" s="7"/>
      <c r="GE698" s="7"/>
      <c r="GF698" s="7"/>
      <c r="GG698" s="7"/>
      <c r="GH698" s="7"/>
      <c r="GI698" s="7"/>
      <c r="GJ698" s="7"/>
      <c r="GK698" s="7"/>
      <c r="GL698" s="7"/>
      <c r="GM698" s="7"/>
      <c r="GN698" s="7"/>
      <c r="GO698" s="7"/>
      <c r="GP698" s="7"/>
      <c r="GQ698" s="7"/>
      <c r="GR698" s="7"/>
      <c r="GS698" s="7"/>
      <c r="GT698" s="7"/>
      <c r="GU698" s="7"/>
      <c r="GV698" s="7"/>
      <c r="GW698" s="7"/>
      <c r="GX698" s="7"/>
      <c r="GY698" s="7"/>
      <c r="GZ698" s="7"/>
      <c r="HA698" s="7"/>
      <c r="HB698" s="7"/>
      <c r="HC698" s="7"/>
      <c r="HD698" s="7"/>
      <c r="HE698" s="7"/>
      <c r="HF698" s="7"/>
      <c r="HG698" s="7"/>
      <c r="HH698" s="7"/>
      <c r="HI698" s="7"/>
      <c r="HJ698" s="7"/>
      <c r="HK698" s="7"/>
      <c r="HL698" s="7"/>
      <c r="HM698" s="7"/>
      <c r="HN698" s="7"/>
      <c r="HO698" s="7"/>
      <c r="HP698" s="7"/>
      <c r="HQ698" s="7"/>
      <c r="HR698" s="7"/>
      <c r="HS698" s="7"/>
      <c r="HT698" s="7"/>
      <c r="HU698" s="7"/>
      <c r="HV698" s="7"/>
      <c r="HW698" s="7"/>
      <c r="HX698" s="7"/>
      <c r="HY698" s="7"/>
      <c r="HZ698" s="7"/>
      <c r="IA698" s="7"/>
      <c r="IB698" s="7"/>
      <c r="IC698" s="7"/>
      <c r="ID698" s="7"/>
      <c r="IE698" s="7"/>
      <c r="IF698" s="7"/>
      <c r="IG698" s="7"/>
      <c r="IH698" s="7"/>
      <c r="II698" s="7"/>
      <c r="IJ698" s="7"/>
      <c r="IK698" s="7"/>
      <c r="IL698" s="7"/>
      <c r="IM698" s="7"/>
      <c r="IN698" s="7"/>
      <c r="IO698" s="7"/>
      <c r="IP698" s="7"/>
      <c r="IQ698" s="7"/>
      <c r="IR698" s="7"/>
      <c r="IS698" s="7"/>
      <c r="IT698" s="7"/>
      <c r="IU698" s="7"/>
      <c r="IV698" s="7"/>
      <c r="IW698" s="7"/>
      <c r="IX698" s="7"/>
      <c r="IY698" s="7"/>
      <c r="IZ698" s="7"/>
      <c r="JA698" s="7"/>
      <c r="JB698" s="7"/>
      <c r="JC698" s="7"/>
      <c r="JD698" s="7"/>
      <c r="JE698" s="7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5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7"/>
      <c r="EQ699" s="7"/>
      <c r="ER699" s="7"/>
      <c r="ES699" s="88"/>
      <c r="ET699" s="7"/>
      <c r="EU699" s="7"/>
      <c r="EV699" s="7"/>
      <c r="EW699" s="7"/>
      <c r="EX699" s="7"/>
      <c r="EY699" s="7"/>
      <c r="EZ699" s="7"/>
      <c r="FA699" s="7"/>
      <c r="FB699" s="7"/>
      <c r="FC699" s="7"/>
      <c r="FD699" s="7"/>
      <c r="FE699" s="7"/>
      <c r="FF699" s="7"/>
      <c r="FG699" s="7"/>
      <c r="FH699" s="2"/>
      <c r="FI699" s="2"/>
      <c r="FJ699" s="2"/>
      <c r="FK699" s="2"/>
      <c r="FL699" s="2"/>
      <c r="FM699" s="2"/>
      <c r="FN699" s="7"/>
      <c r="FO699" s="7"/>
      <c r="FP699" s="7"/>
      <c r="FQ699" s="88"/>
      <c r="FR699" s="7"/>
      <c r="FS699" s="7"/>
      <c r="FT699" s="7"/>
      <c r="FU699" s="7"/>
      <c r="FV699" s="7"/>
      <c r="FW699" s="7"/>
      <c r="FX699" s="7"/>
      <c r="FY699" s="7"/>
      <c r="FZ699" s="7"/>
      <c r="GA699" s="7"/>
      <c r="GB699" s="7"/>
      <c r="GC699" s="7"/>
      <c r="GD699" s="7"/>
      <c r="GE699" s="7"/>
      <c r="GF699" s="7"/>
      <c r="GG699" s="7"/>
      <c r="GH699" s="7"/>
      <c r="GI699" s="7"/>
      <c r="GJ699" s="7"/>
      <c r="GK699" s="7"/>
      <c r="GL699" s="7"/>
      <c r="GM699" s="7"/>
      <c r="GN699" s="7"/>
      <c r="GO699" s="7"/>
      <c r="GP699" s="7"/>
      <c r="GQ699" s="7"/>
      <c r="GR699" s="7"/>
      <c r="GS699" s="7"/>
      <c r="GT699" s="7"/>
      <c r="GU699" s="7"/>
      <c r="GV699" s="7"/>
      <c r="GW699" s="7"/>
      <c r="GX699" s="7"/>
      <c r="GY699" s="7"/>
      <c r="GZ699" s="7"/>
      <c r="HA699" s="7"/>
      <c r="HB699" s="7"/>
      <c r="HC699" s="7"/>
      <c r="HD699" s="7"/>
      <c r="HE699" s="7"/>
      <c r="HF699" s="7"/>
      <c r="HG699" s="7"/>
      <c r="HH699" s="7"/>
      <c r="HI699" s="7"/>
      <c r="HJ699" s="7"/>
      <c r="HK699" s="7"/>
      <c r="HL699" s="7"/>
      <c r="HM699" s="7"/>
      <c r="HN699" s="7"/>
      <c r="HO699" s="7"/>
      <c r="HP699" s="7"/>
      <c r="HQ699" s="7"/>
      <c r="HR699" s="7"/>
      <c r="HS699" s="7"/>
      <c r="HT699" s="7"/>
      <c r="HU699" s="7"/>
      <c r="HV699" s="7"/>
      <c r="HW699" s="7"/>
      <c r="HX699" s="7"/>
      <c r="HY699" s="7"/>
      <c r="HZ699" s="7"/>
      <c r="IA699" s="7"/>
      <c r="IB699" s="7"/>
      <c r="IC699" s="7"/>
      <c r="ID699" s="7"/>
      <c r="IE699" s="7"/>
      <c r="IF699" s="7"/>
      <c r="IG699" s="7"/>
      <c r="IH699" s="7"/>
      <c r="II699" s="7"/>
      <c r="IJ699" s="7"/>
      <c r="IK699" s="7"/>
      <c r="IL699" s="7"/>
      <c r="IM699" s="7"/>
      <c r="IN699" s="7"/>
      <c r="IO699" s="7"/>
      <c r="IP699" s="7"/>
      <c r="IQ699" s="7"/>
      <c r="IR699" s="7"/>
      <c r="IS699" s="7"/>
      <c r="IT699" s="7"/>
      <c r="IU699" s="7"/>
      <c r="IV699" s="7"/>
      <c r="IW699" s="7"/>
      <c r="IX699" s="7"/>
      <c r="IY699" s="7"/>
      <c r="IZ699" s="7"/>
      <c r="JA699" s="7"/>
      <c r="JB699" s="7"/>
      <c r="JC699" s="7"/>
      <c r="JD699" s="7"/>
      <c r="JE699" s="7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5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7"/>
      <c r="EQ700" s="7"/>
      <c r="ER700" s="7"/>
      <c r="ES700" s="88"/>
      <c r="ET700" s="7"/>
      <c r="EU700" s="7"/>
      <c r="EV700" s="7"/>
      <c r="EW700" s="7"/>
      <c r="EX700" s="7"/>
      <c r="EY700" s="7"/>
      <c r="EZ700" s="7"/>
      <c r="FA700" s="7"/>
      <c r="FB700" s="7"/>
      <c r="FC700" s="7"/>
      <c r="FD700" s="7"/>
      <c r="FE700" s="7"/>
      <c r="FF700" s="7"/>
      <c r="FG700" s="7"/>
      <c r="FH700" s="2"/>
      <c r="FI700" s="2"/>
      <c r="FJ700" s="2"/>
      <c r="FK700" s="2"/>
      <c r="FL700" s="2"/>
      <c r="FM700" s="2"/>
      <c r="FN700" s="7"/>
      <c r="FO700" s="7"/>
      <c r="FP700" s="7"/>
      <c r="FQ700" s="88"/>
      <c r="FR700" s="7"/>
      <c r="FS700" s="7"/>
      <c r="FT700" s="7"/>
      <c r="FU700" s="7"/>
      <c r="FV700" s="7"/>
      <c r="FW700" s="7"/>
      <c r="FX700" s="7"/>
      <c r="FY700" s="7"/>
      <c r="FZ700" s="7"/>
      <c r="GA700" s="7"/>
      <c r="GB700" s="7"/>
      <c r="GC700" s="7"/>
      <c r="GD700" s="7"/>
      <c r="GE700" s="7"/>
      <c r="GF700" s="7"/>
      <c r="GG700" s="7"/>
      <c r="GH700" s="7"/>
      <c r="GI700" s="7"/>
      <c r="GJ700" s="7"/>
      <c r="GK700" s="7"/>
      <c r="GL700" s="7"/>
      <c r="GM700" s="7"/>
      <c r="GN700" s="7"/>
      <c r="GO700" s="7"/>
      <c r="GP700" s="7"/>
      <c r="GQ700" s="7"/>
      <c r="GR700" s="7"/>
      <c r="GS700" s="7"/>
      <c r="GT700" s="7"/>
      <c r="GU700" s="7"/>
      <c r="GV700" s="7"/>
      <c r="GW700" s="7"/>
      <c r="GX700" s="7"/>
      <c r="GY700" s="7"/>
      <c r="GZ700" s="7"/>
      <c r="HA700" s="7"/>
      <c r="HB700" s="7"/>
      <c r="HC700" s="7"/>
      <c r="HD700" s="7"/>
      <c r="HE700" s="7"/>
      <c r="HF700" s="7"/>
      <c r="HG700" s="7"/>
      <c r="HH700" s="7"/>
      <c r="HI700" s="7"/>
      <c r="HJ700" s="7"/>
      <c r="HK700" s="7"/>
      <c r="HL700" s="7"/>
      <c r="HM700" s="7"/>
      <c r="HN700" s="7"/>
      <c r="HO700" s="7"/>
      <c r="HP700" s="7"/>
      <c r="HQ700" s="7"/>
      <c r="HR700" s="7"/>
      <c r="HS700" s="7"/>
      <c r="HT700" s="7"/>
      <c r="HU700" s="7"/>
      <c r="HV700" s="7"/>
      <c r="HW700" s="7"/>
      <c r="HX700" s="7"/>
      <c r="HY700" s="7"/>
      <c r="HZ700" s="7"/>
      <c r="IA700" s="7"/>
      <c r="IB700" s="7"/>
      <c r="IC700" s="7"/>
      <c r="ID700" s="7"/>
      <c r="IE700" s="7"/>
      <c r="IF700" s="7"/>
      <c r="IG700" s="7"/>
      <c r="IH700" s="7"/>
      <c r="II700" s="7"/>
      <c r="IJ700" s="7"/>
      <c r="IK700" s="7"/>
      <c r="IL700" s="7"/>
      <c r="IM700" s="7"/>
      <c r="IN700" s="7"/>
      <c r="IO700" s="7"/>
      <c r="IP700" s="7"/>
      <c r="IQ700" s="7"/>
      <c r="IR700" s="7"/>
      <c r="IS700" s="7"/>
      <c r="IT700" s="7"/>
      <c r="IU700" s="7"/>
      <c r="IV700" s="7"/>
      <c r="IW700" s="7"/>
      <c r="IX700" s="7"/>
      <c r="IY700" s="7"/>
      <c r="IZ700" s="7"/>
      <c r="JA700" s="7"/>
      <c r="JB700" s="7"/>
      <c r="JC700" s="7"/>
      <c r="JD700" s="7"/>
      <c r="JE700" s="7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5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7"/>
      <c r="EQ701" s="7"/>
      <c r="ER701" s="7"/>
      <c r="ES701" s="88"/>
      <c r="ET701" s="7"/>
      <c r="EU701" s="7"/>
      <c r="EV701" s="7"/>
      <c r="EW701" s="7"/>
      <c r="EX701" s="7"/>
      <c r="EY701" s="7"/>
      <c r="EZ701" s="7"/>
      <c r="FA701" s="7"/>
      <c r="FB701" s="7"/>
      <c r="FC701" s="7"/>
      <c r="FD701" s="7"/>
      <c r="FE701" s="7"/>
      <c r="FF701" s="7"/>
      <c r="FG701" s="7"/>
      <c r="FH701" s="2"/>
      <c r="FI701" s="2"/>
      <c r="FJ701" s="2"/>
      <c r="FK701" s="2"/>
      <c r="FL701" s="2"/>
      <c r="FM701" s="2"/>
      <c r="FN701" s="7"/>
      <c r="FO701" s="7"/>
      <c r="FP701" s="7"/>
      <c r="FQ701" s="88"/>
      <c r="FR701" s="7"/>
      <c r="FS701" s="7"/>
      <c r="FT701" s="7"/>
      <c r="FU701" s="7"/>
      <c r="FV701" s="7"/>
      <c r="FW701" s="7"/>
      <c r="FX701" s="7"/>
      <c r="FY701" s="7"/>
      <c r="FZ701" s="7"/>
      <c r="GA701" s="7"/>
      <c r="GB701" s="7"/>
      <c r="GC701" s="7"/>
      <c r="GD701" s="7"/>
      <c r="GE701" s="7"/>
      <c r="GF701" s="7"/>
      <c r="GG701" s="7"/>
      <c r="GH701" s="7"/>
      <c r="GI701" s="7"/>
      <c r="GJ701" s="7"/>
      <c r="GK701" s="7"/>
      <c r="GL701" s="7"/>
      <c r="GM701" s="7"/>
      <c r="GN701" s="7"/>
      <c r="GO701" s="7"/>
      <c r="GP701" s="7"/>
      <c r="GQ701" s="7"/>
      <c r="GR701" s="7"/>
      <c r="GS701" s="7"/>
      <c r="GT701" s="7"/>
      <c r="GU701" s="7"/>
      <c r="GV701" s="7"/>
      <c r="GW701" s="7"/>
      <c r="GX701" s="7"/>
      <c r="GY701" s="7"/>
      <c r="GZ701" s="7"/>
      <c r="HA701" s="7"/>
      <c r="HB701" s="7"/>
      <c r="HC701" s="7"/>
      <c r="HD701" s="7"/>
      <c r="HE701" s="7"/>
      <c r="HF701" s="7"/>
      <c r="HG701" s="7"/>
      <c r="HH701" s="7"/>
      <c r="HI701" s="7"/>
      <c r="HJ701" s="7"/>
      <c r="HK701" s="7"/>
      <c r="HL701" s="7"/>
      <c r="HM701" s="7"/>
      <c r="HN701" s="7"/>
      <c r="HO701" s="7"/>
      <c r="HP701" s="7"/>
      <c r="HQ701" s="7"/>
      <c r="HR701" s="7"/>
      <c r="HS701" s="7"/>
      <c r="HT701" s="7"/>
      <c r="HU701" s="7"/>
      <c r="HV701" s="7"/>
      <c r="HW701" s="7"/>
      <c r="HX701" s="7"/>
      <c r="HY701" s="7"/>
      <c r="HZ701" s="7"/>
      <c r="IA701" s="7"/>
      <c r="IB701" s="7"/>
      <c r="IC701" s="7"/>
      <c r="ID701" s="7"/>
      <c r="IE701" s="7"/>
      <c r="IF701" s="7"/>
      <c r="IG701" s="7"/>
      <c r="IH701" s="7"/>
      <c r="II701" s="7"/>
      <c r="IJ701" s="7"/>
      <c r="IK701" s="7"/>
      <c r="IL701" s="7"/>
      <c r="IM701" s="7"/>
      <c r="IN701" s="7"/>
      <c r="IO701" s="7"/>
      <c r="IP701" s="7"/>
      <c r="IQ701" s="7"/>
      <c r="IR701" s="7"/>
      <c r="IS701" s="7"/>
      <c r="IT701" s="7"/>
      <c r="IU701" s="7"/>
      <c r="IV701" s="7"/>
      <c r="IW701" s="7"/>
      <c r="IX701" s="7"/>
      <c r="IY701" s="7"/>
      <c r="IZ701" s="7"/>
      <c r="JA701" s="7"/>
      <c r="JB701" s="7"/>
      <c r="JC701" s="7"/>
      <c r="JD701" s="7"/>
      <c r="JE701" s="7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5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7"/>
      <c r="EQ702" s="7"/>
      <c r="ER702" s="7"/>
      <c r="ES702" s="88"/>
      <c r="ET702" s="7"/>
      <c r="EU702" s="7"/>
      <c r="EV702" s="7"/>
      <c r="EW702" s="7"/>
      <c r="EX702" s="7"/>
      <c r="EY702" s="7"/>
      <c r="EZ702" s="7"/>
      <c r="FA702" s="7"/>
      <c r="FB702" s="7"/>
      <c r="FC702" s="7"/>
      <c r="FD702" s="7"/>
      <c r="FE702" s="7"/>
      <c r="FF702" s="7"/>
      <c r="FG702" s="7"/>
      <c r="FH702" s="2"/>
      <c r="FI702" s="2"/>
      <c r="FJ702" s="2"/>
      <c r="FK702" s="2"/>
      <c r="FL702" s="2"/>
      <c r="FM702" s="2"/>
      <c r="FN702" s="7"/>
      <c r="FO702" s="7"/>
      <c r="FP702" s="7"/>
      <c r="FQ702" s="88"/>
      <c r="FR702" s="7"/>
      <c r="FS702" s="7"/>
      <c r="FT702" s="7"/>
      <c r="FU702" s="7"/>
      <c r="FV702" s="7"/>
      <c r="FW702" s="7"/>
      <c r="FX702" s="7"/>
      <c r="FY702" s="7"/>
      <c r="FZ702" s="7"/>
      <c r="GA702" s="7"/>
      <c r="GB702" s="7"/>
      <c r="GC702" s="7"/>
      <c r="GD702" s="7"/>
      <c r="GE702" s="7"/>
      <c r="GF702" s="7"/>
      <c r="GG702" s="7"/>
      <c r="GH702" s="7"/>
      <c r="GI702" s="7"/>
      <c r="GJ702" s="7"/>
      <c r="GK702" s="7"/>
      <c r="GL702" s="7"/>
      <c r="GM702" s="7"/>
      <c r="GN702" s="7"/>
      <c r="GO702" s="7"/>
      <c r="GP702" s="7"/>
      <c r="GQ702" s="7"/>
      <c r="GR702" s="7"/>
      <c r="GS702" s="7"/>
      <c r="GT702" s="7"/>
      <c r="GU702" s="7"/>
      <c r="GV702" s="7"/>
      <c r="GW702" s="7"/>
      <c r="GX702" s="7"/>
      <c r="GY702" s="7"/>
      <c r="GZ702" s="7"/>
      <c r="HA702" s="7"/>
      <c r="HB702" s="7"/>
      <c r="HC702" s="7"/>
      <c r="HD702" s="7"/>
      <c r="HE702" s="7"/>
      <c r="HF702" s="7"/>
      <c r="HG702" s="7"/>
      <c r="HH702" s="7"/>
      <c r="HI702" s="7"/>
      <c r="HJ702" s="7"/>
      <c r="HK702" s="7"/>
      <c r="HL702" s="7"/>
      <c r="HM702" s="7"/>
      <c r="HN702" s="7"/>
      <c r="HO702" s="7"/>
      <c r="HP702" s="7"/>
      <c r="HQ702" s="7"/>
      <c r="HR702" s="7"/>
      <c r="HS702" s="7"/>
      <c r="HT702" s="7"/>
      <c r="HU702" s="7"/>
      <c r="HV702" s="7"/>
      <c r="HW702" s="7"/>
      <c r="HX702" s="7"/>
      <c r="HY702" s="7"/>
      <c r="HZ702" s="7"/>
      <c r="IA702" s="7"/>
      <c r="IB702" s="7"/>
      <c r="IC702" s="7"/>
      <c r="ID702" s="7"/>
      <c r="IE702" s="7"/>
      <c r="IF702" s="7"/>
      <c r="IG702" s="7"/>
      <c r="IH702" s="7"/>
      <c r="II702" s="7"/>
      <c r="IJ702" s="7"/>
      <c r="IK702" s="7"/>
      <c r="IL702" s="7"/>
      <c r="IM702" s="7"/>
      <c r="IN702" s="7"/>
      <c r="IO702" s="7"/>
      <c r="IP702" s="7"/>
      <c r="IQ702" s="7"/>
      <c r="IR702" s="7"/>
      <c r="IS702" s="7"/>
      <c r="IT702" s="7"/>
      <c r="IU702" s="7"/>
      <c r="IV702" s="7"/>
      <c r="IW702" s="7"/>
      <c r="IX702" s="7"/>
      <c r="IY702" s="7"/>
      <c r="IZ702" s="7"/>
      <c r="JA702" s="7"/>
      <c r="JB702" s="7"/>
      <c r="JC702" s="7"/>
      <c r="JD702" s="7"/>
      <c r="JE702" s="7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5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7"/>
      <c r="EQ703" s="7"/>
      <c r="ER703" s="7"/>
      <c r="ES703" s="88"/>
      <c r="ET703" s="7"/>
      <c r="EU703" s="7"/>
      <c r="EV703" s="7"/>
      <c r="EW703" s="7"/>
      <c r="EX703" s="7"/>
      <c r="EY703" s="7"/>
      <c r="EZ703" s="7"/>
      <c r="FA703" s="7"/>
      <c r="FB703" s="7"/>
      <c r="FC703" s="7"/>
      <c r="FD703" s="7"/>
      <c r="FE703" s="7"/>
      <c r="FF703" s="7"/>
      <c r="FG703" s="7"/>
      <c r="FH703" s="2"/>
      <c r="FI703" s="2"/>
      <c r="FJ703" s="2"/>
      <c r="FK703" s="2"/>
      <c r="FL703" s="2"/>
      <c r="FM703" s="2"/>
      <c r="FN703" s="7"/>
      <c r="FO703" s="7"/>
      <c r="FP703" s="7"/>
      <c r="FQ703" s="88"/>
      <c r="FR703" s="7"/>
      <c r="FS703" s="7"/>
      <c r="FT703" s="7"/>
      <c r="FU703" s="7"/>
      <c r="FV703" s="7"/>
      <c r="FW703" s="7"/>
      <c r="FX703" s="7"/>
      <c r="FY703" s="7"/>
      <c r="FZ703" s="7"/>
      <c r="GA703" s="7"/>
      <c r="GB703" s="7"/>
      <c r="GC703" s="7"/>
      <c r="GD703" s="7"/>
      <c r="GE703" s="7"/>
      <c r="GF703" s="7"/>
      <c r="GG703" s="7"/>
      <c r="GH703" s="7"/>
      <c r="GI703" s="7"/>
      <c r="GJ703" s="7"/>
      <c r="GK703" s="7"/>
      <c r="GL703" s="7"/>
      <c r="GM703" s="7"/>
      <c r="GN703" s="7"/>
      <c r="GO703" s="7"/>
      <c r="GP703" s="7"/>
      <c r="GQ703" s="7"/>
      <c r="GR703" s="7"/>
      <c r="GS703" s="7"/>
      <c r="GT703" s="7"/>
      <c r="GU703" s="7"/>
      <c r="GV703" s="7"/>
      <c r="GW703" s="7"/>
      <c r="GX703" s="7"/>
      <c r="GY703" s="7"/>
      <c r="GZ703" s="7"/>
      <c r="HA703" s="7"/>
      <c r="HB703" s="7"/>
      <c r="HC703" s="7"/>
      <c r="HD703" s="7"/>
      <c r="HE703" s="7"/>
      <c r="HF703" s="7"/>
      <c r="HG703" s="7"/>
      <c r="HH703" s="7"/>
      <c r="HI703" s="7"/>
      <c r="HJ703" s="7"/>
      <c r="HK703" s="7"/>
      <c r="HL703" s="7"/>
      <c r="HM703" s="7"/>
      <c r="HN703" s="7"/>
      <c r="HO703" s="7"/>
      <c r="HP703" s="7"/>
      <c r="HQ703" s="7"/>
      <c r="HR703" s="7"/>
      <c r="HS703" s="7"/>
      <c r="HT703" s="7"/>
      <c r="HU703" s="7"/>
      <c r="HV703" s="7"/>
      <c r="HW703" s="7"/>
      <c r="HX703" s="7"/>
      <c r="HY703" s="7"/>
      <c r="HZ703" s="7"/>
      <c r="IA703" s="7"/>
      <c r="IB703" s="7"/>
      <c r="IC703" s="7"/>
      <c r="ID703" s="7"/>
      <c r="IE703" s="7"/>
      <c r="IF703" s="7"/>
      <c r="IG703" s="7"/>
      <c r="IH703" s="7"/>
      <c r="II703" s="7"/>
      <c r="IJ703" s="7"/>
      <c r="IK703" s="7"/>
      <c r="IL703" s="7"/>
      <c r="IM703" s="7"/>
      <c r="IN703" s="7"/>
      <c r="IO703" s="7"/>
      <c r="IP703" s="7"/>
      <c r="IQ703" s="7"/>
      <c r="IR703" s="7"/>
      <c r="IS703" s="7"/>
      <c r="IT703" s="7"/>
      <c r="IU703" s="7"/>
      <c r="IV703" s="7"/>
      <c r="IW703" s="7"/>
      <c r="IX703" s="7"/>
      <c r="IY703" s="7"/>
      <c r="IZ703" s="7"/>
      <c r="JA703" s="7"/>
      <c r="JB703" s="7"/>
      <c r="JC703" s="7"/>
      <c r="JD703" s="7"/>
      <c r="JE703" s="7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5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7"/>
      <c r="EQ704" s="7"/>
      <c r="ER704" s="7"/>
      <c r="ES704" s="88"/>
      <c r="ET704" s="7"/>
      <c r="EU704" s="7"/>
      <c r="EV704" s="7"/>
      <c r="EW704" s="7"/>
      <c r="EX704" s="7"/>
      <c r="EY704" s="7"/>
      <c r="EZ704" s="7"/>
      <c r="FA704" s="7"/>
      <c r="FB704" s="7"/>
      <c r="FC704" s="7"/>
      <c r="FD704" s="7"/>
      <c r="FE704" s="7"/>
      <c r="FF704" s="7"/>
      <c r="FG704" s="7"/>
      <c r="FH704" s="2"/>
      <c r="FI704" s="2"/>
      <c r="FJ704" s="2"/>
      <c r="FK704" s="2"/>
      <c r="FL704" s="2"/>
      <c r="FM704" s="2"/>
      <c r="FN704" s="7"/>
      <c r="FO704" s="7"/>
      <c r="FP704" s="7"/>
      <c r="FQ704" s="88"/>
      <c r="FR704" s="7"/>
      <c r="FS704" s="7"/>
      <c r="FT704" s="7"/>
      <c r="FU704" s="7"/>
      <c r="FV704" s="7"/>
      <c r="FW704" s="7"/>
      <c r="FX704" s="7"/>
      <c r="FY704" s="7"/>
      <c r="FZ704" s="7"/>
      <c r="GA704" s="7"/>
      <c r="GB704" s="7"/>
      <c r="GC704" s="7"/>
      <c r="GD704" s="7"/>
      <c r="GE704" s="7"/>
      <c r="GF704" s="7"/>
      <c r="GG704" s="7"/>
      <c r="GH704" s="7"/>
      <c r="GI704" s="7"/>
      <c r="GJ704" s="7"/>
      <c r="GK704" s="7"/>
      <c r="GL704" s="7"/>
      <c r="GM704" s="7"/>
      <c r="GN704" s="7"/>
      <c r="GO704" s="7"/>
      <c r="GP704" s="7"/>
      <c r="GQ704" s="7"/>
      <c r="GR704" s="7"/>
      <c r="GS704" s="7"/>
      <c r="GT704" s="7"/>
      <c r="GU704" s="7"/>
      <c r="GV704" s="7"/>
      <c r="GW704" s="7"/>
      <c r="GX704" s="7"/>
      <c r="GY704" s="7"/>
      <c r="GZ704" s="7"/>
      <c r="HA704" s="7"/>
      <c r="HB704" s="7"/>
      <c r="HC704" s="7"/>
      <c r="HD704" s="7"/>
      <c r="HE704" s="7"/>
      <c r="HF704" s="7"/>
      <c r="HG704" s="7"/>
      <c r="HH704" s="7"/>
      <c r="HI704" s="7"/>
      <c r="HJ704" s="7"/>
      <c r="HK704" s="7"/>
      <c r="HL704" s="7"/>
      <c r="HM704" s="7"/>
      <c r="HN704" s="7"/>
      <c r="HO704" s="7"/>
      <c r="HP704" s="7"/>
      <c r="HQ704" s="7"/>
      <c r="HR704" s="7"/>
      <c r="HS704" s="7"/>
      <c r="HT704" s="7"/>
      <c r="HU704" s="7"/>
      <c r="HV704" s="7"/>
      <c r="HW704" s="7"/>
      <c r="HX704" s="7"/>
      <c r="HY704" s="7"/>
      <c r="HZ704" s="7"/>
      <c r="IA704" s="7"/>
      <c r="IB704" s="7"/>
      <c r="IC704" s="7"/>
      <c r="ID704" s="7"/>
      <c r="IE704" s="7"/>
      <c r="IF704" s="7"/>
      <c r="IG704" s="7"/>
      <c r="IH704" s="7"/>
      <c r="II704" s="7"/>
      <c r="IJ704" s="7"/>
      <c r="IK704" s="7"/>
      <c r="IL704" s="7"/>
      <c r="IM704" s="7"/>
      <c r="IN704" s="7"/>
      <c r="IO704" s="7"/>
      <c r="IP704" s="7"/>
      <c r="IQ704" s="7"/>
      <c r="IR704" s="7"/>
      <c r="IS704" s="7"/>
      <c r="IT704" s="7"/>
      <c r="IU704" s="7"/>
      <c r="IV704" s="7"/>
      <c r="IW704" s="7"/>
      <c r="IX704" s="7"/>
      <c r="IY704" s="7"/>
      <c r="IZ704" s="7"/>
      <c r="JA704" s="7"/>
      <c r="JB704" s="7"/>
      <c r="JC704" s="7"/>
      <c r="JD704" s="7"/>
      <c r="JE704" s="7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5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7"/>
      <c r="EQ705" s="7"/>
      <c r="ER705" s="7"/>
      <c r="ES705" s="88"/>
      <c r="ET705" s="7"/>
      <c r="EU705" s="7"/>
      <c r="EV705" s="7"/>
      <c r="EW705" s="7"/>
      <c r="EX705" s="7"/>
      <c r="EY705" s="7"/>
      <c r="EZ705" s="7"/>
      <c r="FA705" s="7"/>
      <c r="FB705" s="7"/>
      <c r="FC705" s="7"/>
      <c r="FD705" s="7"/>
      <c r="FE705" s="7"/>
      <c r="FF705" s="7"/>
      <c r="FG705" s="7"/>
      <c r="FH705" s="2"/>
      <c r="FI705" s="2"/>
      <c r="FJ705" s="2"/>
      <c r="FK705" s="2"/>
      <c r="FL705" s="2"/>
      <c r="FM705" s="2"/>
      <c r="FN705" s="7"/>
      <c r="FO705" s="7"/>
      <c r="FP705" s="7"/>
      <c r="FQ705" s="88"/>
      <c r="FR705" s="7"/>
      <c r="FS705" s="7"/>
      <c r="FT705" s="7"/>
      <c r="FU705" s="7"/>
      <c r="FV705" s="7"/>
      <c r="FW705" s="7"/>
      <c r="FX705" s="7"/>
      <c r="FY705" s="7"/>
      <c r="FZ705" s="7"/>
      <c r="GA705" s="7"/>
      <c r="GB705" s="7"/>
      <c r="GC705" s="7"/>
      <c r="GD705" s="7"/>
      <c r="GE705" s="7"/>
      <c r="GF705" s="7"/>
      <c r="GG705" s="7"/>
      <c r="GH705" s="7"/>
      <c r="GI705" s="7"/>
      <c r="GJ705" s="7"/>
      <c r="GK705" s="7"/>
      <c r="GL705" s="7"/>
      <c r="GM705" s="7"/>
      <c r="GN705" s="7"/>
      <c r="GO705" s="7"/>
      <c r="GP705" s="7"/>
      <c r="GQ705" s="7"/>
      <c r="GR705" s="7"/>
      <c r="GS705" s="7"/>
      <c r="GT705" s="7"/>
      <c r="GU705" s="7"/>
      <c r="GV705" s="7"/>
      <c r="GW705" s="7"/>
      <c r="GX705" s="7"/>
      <c r="GY705" s="7"/>
      <c r="GZ705" s="7"/>
      <c r="HA705" s="7"/>
      <c r="HB705" s="7"/>
      <c r="HC705" s="7"/>
      <c r="HD705" s="7"/>
      <c r="HE705" s="7"/>
      <c r="HF705" s="7"/>
      <c r="HG705" s="7"/>
      <c r="HH705" s="7"/>
      <c r="HI705" s="7"/>
      <c r="HJ705" s="7"/>
      <c r="HK705" s="7"/>
      <c r="HL705" s="7"/>
      <c r="HM705" s="7"/>
      <c r="HN705" s="7"/>
      <c r="HO705" s="7"/>
      <c r="HP705" s="7"/>
      <c r="HQ705" s="7"/>
      <c r="HR705" s="7"/>
      <c r="HS705" s="7"/>
      <c r="HT705" s="7"/>
      <c r="HU705" s="7"/>
      <c r="HV705" s="7"/>
      <c r="HW705" s="7"/>
      <c r="HX705" s="7"/>
      <c r="HY705" s="7"/>
      <c r="HZ705" s="7"/>
      <c r="IA705" s="7"/>
      <c r="IB705" s="7"/>
      <c r="IC705" s="7"/>
      <c r="ID705" s="7"/>
      <c r="IE705" s="7"/>
      <c r="IF705" s="7"/>
      <c r="IG705" s="7"/>
      <c r="IH705" s="7"/>
      <c r="II705" s="7"/>
      <c r="IJ705" s="7"/>
      <c r="IK705" s="7"/>
      <c r="IL705" s="7"/>
      <c r="IM705" s="7"/>
      <c r="IN705" s="7"/>
      <c r="IO705" s="7"/>
      <c r="IP705" s="7"/>
      <c r="IQ705" s="7"/>
      <c r="IR705" s="7"/>
      <c r="IS705" s="7"/>
      <c r="IT705" s="7"/>
      <c r="IU705" s="7"/>
      <c r="IV705" s="7"/>
      <c r="IW705" s="7"/>
      <c r="IX705" s="7"/>
      <c r="IY705" s="7"/>
      <c r="IZ705" s="7"/>
      <c r="JA705" s="7"/>
      <c r="JB705" s="7"/>
      <c r="JC705" s="7"/>
      <c r="JD705" s="7"/>
      <c r="JE705" s="7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5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7"/>
      <c r="EQ706" s="7"/>
      <c r="ER706" s="7"/>
      <c r="ES706" s="88"/>
      <c r="ET706" s="7"/>
      <c r="EU706" s="7"/>
      <c r="EV706" s="7"/>
      <c r="EW706" s="7"/>
      <c r="EX706" s="7"/>
      <c r="EY706" s="7"/>
      <c r="EZ706" s="7"/>
      <c r="FA706" s="7"/>
      <c r="FB706" s="7"/>
      <c r="FC706" s="7"/>
      <c r="FD706" s="7"/>
      <c r="FE706" s="7"/>
      <c r="FF706" s="7"/>
      <c r="FG706" s="7"/>
      <c r="FH706" s="2"/>
      <c r="FI706" s="2"/>
      <c r="FJ706" s="2"/>
      <c r="FK706" s="2"/>
      <c r="FL706" s="2"/>
      <c r="FM706" s="2"/>
      <c r="FN706" s="7"/>
      <c r="FO706" s="7"/>
      <c r="FP706" s="7"/>
      <c r="FQ706" s="88"/>
      <c r="FR706" s="7"/>
      <c r="FS706" s="7"/>
      <c r="FT706" s="7"/>
      <c r="FU706" s="7"/>
      <c r="FV706" s="7"/>
      <c r="FW706" s="7"/>
      <c r="FX706" s="7"/>
      <c r="FY706" s="7"/>
      <c r="FZ706" s="7"/>
      <c r="GA706" s="7"/>
      <c r="GB706" s="7"/>
      <c r="GC706" s="7"/>
      <c r="GD706" s="7"/>
      <c r="GE706" s="7"/>
      <c r="GF706" s="7"/>
      <c r="GG706" s="7"/>
      <c r="GH706" s="7"/>
      <c r="GI706" s="7"/>
      <c r="GJ706" s="7"/>
      <c r="GK706" s="7"/>
      <c r="GL706" s="7"/>
      <c r="GM706" s="7"/>
      <c r="GN706" s="7"/>
      <c r="GO706" s="7"/>
      <c r="GP706" s="7"/>
      <c r="GQ706" s="7"/>
      <c r="GR706" s="7"/>
      <c r="GS706" s="7"/>
      <c r="GT706" s="7"/>
      <c r="GU706" s="7"/>
      <c r="GV706" s="7"/>
      <c r="GW706" s="7"/>
      <c r="GX706" s="7"/>
      <c r="GY706" s="7"/>
      <c r="GZ706" s="7"/>
      <c r="HA706" s="7"/>
      <c r="HB706" s="7"/>
      <c r="HC706" s="7"/>
      <c r="HD706" s="7"/>
      <c r="HE706" s="7"/>
      <c r="HF706" s="7"/>
      <c r="HG706" s="7"/>
      <c r="HH706" s="7"/>
      <c r="HI706" s="7"/>
      <c r="HJ706" s="7"/>
      <c r="HK706" s="7"/>
      <c r="HL706" s="7"/>
      <c r="HM706" s="7"/>
      <c r="HN706" s="7"/>
      <c r="HO706" s="7"/>
      <c r="HP706" s="7"/>
      <c r="HQ706" s="7"/>
      <c r="HR706" s="7"/>
      <c r="HS706" s="7"/>
      <c r="HT706" s="7"/>
      <c r="HU706" s="7"/>
      <c r="HV706" s="7"/>
      <c r="HW706" s="7"/>
      <c r="HX706" s="7"/>
      <c r="HY706" s="7"/>
      <c r="HZ706" s="7"/>
      <c r="IA706" s="7"/>
      <c r="IB706" s="7"/>
      <c r="IC706" s="7"/>
      <c r="ID706" s="7"/>
      <c r="IE706" s="7"/>
      <c r="IF706" s="7"/>
      <c r="IG706" s="7"/>
      <c r="IH706" s="7"/>
      <c r="II706" s="7"/>
      <c r="IJ706" s="7"/>
      <c r="IK706" s="7"/>
      <c r="IL706" s="7"/>
      <c r="IM706" s="7"/>
      <c r="IN706" s="7"/>
      <c r="IO706" s="7"/>
      <c r="IP706" s="7"/>
      <c r="IQ706" s="7"/>
      <c r="IR706" s="7"/>
      <c r="IS706" s="7"/>
      <c r="IT706" s="7"/>
      <c r="IU706" s="7"/>
      <c r="IV706" s="7"/>
      <c r="IW706" s="7"/>
      <c r="IX706" s="7"/>
      <c r="IY706" s="7"/>
      <c r="IZ706" s="7"/>
      <c r="JA706" s="7"/>
      <c r="JB706" s="7"/>
      <c r="JC706" s="7"/>
      <c r="JD706" s="7"/>
      <c r="JE706" s="7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5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7"/>
      <c r="EQ707" s="7"/>
      <c r="ER707" s="7"/>
      <c r="ES707" s="88"/>
      <c r="ET707" s="7"/>
      <c r="EU707" s="7"/>
      <c r="EV707" s="7"/>
      <c r="EW707" s="7"/>
      <c r="EX707" s="7"/>
      <c r="EY707" s="7"/>
      <c r="EZ707" s="7"/>
      <c r="FA707" s="7"/>
      <c r="FB707" s="7"/>
      <c r="FC707" s="7"/>
      <c r="FD707" s="7"/>
      <c r="FE707" s="7"/>
      <c r="FF707" s="7"/>
      <c r="FG707" s="7"/>
      <c r="FH707" s="2"/>
      <c r="FI707" s="2"/>
      <c r="FJ707" s="2"/>
      <c r="FK707" s="2"/>
      <c r="FL707" s="2"/>
      <c r="FM707" s="2"/>
      <c r="FN707" s="7"/>
      <c r="FO707" s="7"/>
      <c r="FP707" s="7"/>
      <c r="FQ707" s="88"/>
      <c r="FR707" s="7"/>
      <c r="FS707" s="7"/>
      <c r="FT707" s="7"/>
      <c r="FU707" s="7"/>
      <c r="FV707" s="7"/>
      <c r="FW707" s="7"/>
      <c r="FX707" s="7"/>
      <c r="FY707" s="7"/>
      <c r="FZ707" s="7"/>
      <c r="GA707" s="7"/>
      <c r="GB707" s="7"/>
      <c r="GC707" s="7"/>
      <c r="GD707" s="7"/>
      <c r="GE707" s="7"/>
      <c r="GF707" s="7"/>
      <c r="GG707" s="7"/>
      <c r="GH707" s="7"/>
      <c r="GI707" s="7"/>
      <c r="GJ707" s="7"/>
      <c r="GK707" s="7"/>
      <c r="GL707" s="7"/>
      <c r="GM707" s="7"/>
      <c r="GN707" s="7"/>
      <c r="GO707" s="7"/>
      <c r="GP707" s="7"/>
      <c r="GQ707" s="7"/>
      <c r="GR707" s="7"/>
      <c r="GS707" s="7"/>
      <c r="GT707" s="7"/>
      <c r="GU707" s="7"/>
      <c r="GV707" s="7"/>
      <c r="GW707" s="7"/>
      <c r="GX707" s="7"/>
      <c r="GY707" s="7"/>
      <c r="GZ707" s="7"/>
      <c r="HA707" s="7"/>
      <c r="HB707" s="7"/>
      <c r="HC707" s="7"/>
      <c r="HD707" s="7"/>
      <c r="HE707" s="7"/>
      <c r="HF707" s="7"/>
      <c r="HG707" s="7"/>
      <c r="HH707" s="7"/>
      <c r="HI707" s="7"/>
      <c r="HJ707" s="7"/>
      <c r="HK707" s="7"/>
      <c r="HL707" s="7"/>
      <c r="HM707" s="7"/>
      <c r="HN707" s="7"/>
      <c r="HO707" s="7"/>
      <c r="HP707" s="7"/>
      <c r="HQ707" s="7"/>
      <c r="HR707" s="7"/>
      <c r="HS707" s="7"/>
      <c r="HT707" s="7"/>
      <c r="HU707" s="7"/>
      <c r="HV707" s="7"/>
      <c r="HW707" s="7"/>
      <c r="HX707" s="7"/>
      <c r="HY707" s="7"/>
      <c r="HZ707" s="7"/>
      <c r="IA707" s="7"/>
      <c r="IB707" s="7"/>
      <c r="IC707" s="7"/>
      <c r="ID707" s="7"/>
      <c r="IE707" s="7"/>
      <c r="IF707" s="7"/>
      <c r="IG707" s="7"/>
      <c r="IH707" s="7"/>
      <c r="II707" s="7"/>
      <c r="IJ707" s="7"/>
      <c r="IK707" s="7"/>
      <c r="IL707" s="7"/>
      <c r="IM707" s="7"/>
      <c r="IN707" s="7"/>
      <c r="IO707" s="7"/>
      <c r="IP707" s="7"/>
      <c r="IQ707" s="7"/>
      <c r="IR707" s="7"/>
      <c r="IS707" s="7"/>
      <c r="IT707" s="7"/>
      <c r="IU707" s="7"/>
      <c r="IV707" s="7"/>
      <c r="IW707" s="7"/>
      <c r="IX707" s="7"/>
      <c r="IY707" s="7"/>
      <c r="IZ707" s="7"/>
      <c r="JA707" s="7"/>
      <c r="JB707" s="7"/>
      <c r="JC707" s="7"/>
      <c r="JD707" s="7"/>
      <c r="JE707" s="7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5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7"/>
      <c r="EQ708" s="7"/>
      <c r="ER708" s="7"/>
      <c r="ES708" s="88"/>
      <c r="ET708" s="7"/>
      <c r="EU708" s="7"/>
      <c r="EV708" s="7"/>
      <c r="EW708" s="7"/>
      <c r="EX708" s="7"/>
      <c r="EY708" s="7"/>
      <c r="EZ708" s="7"/>
      <c r="FA708" s="7"/>
      <c r="FB708" s="7"/>
      <c r="FC708" s="7"/>
      <c r="FD708" s="7"/>
      <c r="FE708" s="7"/>
      <c r="FF708" s="7"/>
      <c r="FG708" s="7"/>
      <c r="FH708" s="2"/>
      <c r="FI708" s="2"/>
      <c r="FJ708" s="2"/>
      <c r="FK708" s="2"/>
      <c r="FL708" s="2"/>
      <c r="FM708" s="2"/>
      <c r="FN708" s="7"/>
      <c r="FO708" s="7"/>
      <c r="FP708" s="7"/>
      <c r="FQ708" s="88"/>
      <c r="FR708" s="7"/>
      <c r="FS708" s="7"/>
      <c r="FT708" s="7"/>
      <c r="FU708" s="7"/>
      <c r="FV708" s="7"/>
      <c r="FW708" s="7"/>
      <c r="FX708" s="7"/>
      <c r="FY708" s="7"/>
      <c r="FZ708" s="7"/>
      <c r="GA708" s="7"/>
      <c r="GB708" s="7"/>
      <c r="GC708" s="7"/>
      <c r="GD708" s="7"/>
      <c r="GE708" s="7"/>
      <c r="GF708" s="7"/>
      <c r="GG708" s="7"/>
      <c r="GH708" s="7"/>
      <c r="GI708" s="7"/>
      <c r="GJ708" s="7"/>
      <c r="GK708" s="7"/>
      <c r="GL708" s="7"/>
      <c r="GM708" s="7"/>
      <c r="GN708" s="7"/>
      <c r="GO708" s="7"/>
      <c r="GP708" s="7"/>
      <c r="GQ708" s="7"/>
      <c r="GR708" s="7"/>
      <c r="GS708" s="7"/>
      <c r="GT708" s="7"/>
      <c r="GU708" s="7"/>
      <c r="GV708" s="7"/>
      <c r="GW708" s="7"/>
      <c r="GX708" s="7"/>
      <c r="GY708" s="7"/>
      <c r="GZ708" s="7"/>
      <c r="HA708" s="7"/>
      <c r="HB708" s="7"/>
      <c r="HC708" s="7"/>
      <c r="HD708" s="7"/>
      <c r="HE708" s="7"/>
      <c r="HF708" s="7"/>
      <c r="HG708" s="7"/>
      <c r="HH708" s="7"/>
      <c r="HI708" s="7"/>
      <c r="HJ708" s="7"/>
      <c r="HK708" s="7"/>
      <c r="HL708" s="7"/>
      <c r="HM708" s="7"/>
      <c r="HN708" s="7"/>
      <c r="HO708" s="7"/>
      <c r="HP708" s="7"/>
      <c r="HQ708" s="7"/>
      <c r="HR708" s="7"/>
      <c r="HS708" s="7"/>
      <c r="HT708" s="7"/>
      <c r="HU708" s="7"/>
      <c r="HV708" s="7"/>
      <c r="HW708" s="7"/>
      <c r="HX708" s="7"/>
      <c r="HY708" s="7"/>
      <c r="HZ708" s="7"/>
      <c r="IA708" s="7"/>
      <c r="IB708" s="7"/>
      <c r="IC708" s="7"/>
      <c r="ID708" s="7"/>
      <c r="IE708" s="7"/>
      <c r="IF708" s="7"/>
      <c r="IG708" s="7"/>
      <c r="IH708" s="7"/>
      <c r="II708" s="7"/>
      <c r="IJ708" s="7"/>
      <c r="IK708" s="7"/>
      <c r="IL708" s="7"/>
      <c r="IM708" s="7"/>
      <c r="IN708" s="7"/>
      <c r="IO708" s="7"/>
      <c r="IP708" s="7"/>
      <c r="IQ708" s="7"/>
      <c r="IR708" s="7"/>
      <c r="IS708" s="7"/>
      <c r="IT708" s="7"/>
      <c r="IU708" s="7"/>
      <c r="IV708" s="7"/>
      <c r="IW708" s="7"/>
      <c r="IX708" s="7"/>
      <c r="IY708" s="7"/>
      <c r="IZ708" s="7"/>
      <c r="JA708" s="7"/>
      <c r="JB708" s="7"/>
      <c r="JC708" s="7"/>
      <c r="JD708" s="7"/>
      <c r="JE708" s="7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5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7"/>
      <c r="EQ709" s="7"/>
      <c r="ER709" s="7"/>
      <c r="ES709" s="88"/>
      <c r="ET709" s="7"/>
      <c r="EU709" s="7"/>
      <c r="EV709" s="7"/>
      <c r="EW709" s="7"/>
      <c r="EX709" s="7"/>
      <c r="EY709" s="7"/>
      <c r="EZ709" s="7"/>
      <c r="FA709" s="7"/>
      <c r="FB709" s="7"/>
      <c r="FC709" s="7"/>
      <c r="FD709" s="7"/>
      <c r="FE709" s="7"/>
      <c r="FF709" s="7"/>
      <c r="FG709" s="7"/>
      <c r="FH709" s="2"/>
      <c r="FI709" s="2"/>
      <c r="FJ709" s="2"/>
      <c r="FK709" s="2"/>
      <c r="FL709" s="2"/>
      <c r="FM709" s="2"/>
      <c r="FN709" s="7"/>
      <c r="FO709" s="7"/>
      <c r="FP709" s="7"/>
      <c r="FQ709" s="88"/>
      <c r="FR709" s="7"/>
      <c r="FS709" s="7"/>
      <c r="FT709" s="7"/>
      <c r="FU709" s="7"/>
      <c r="FV709" s="7"/>
      <c r="FW709" s="7"/>
      <c r="FX709" s="7"/>
      <c r="FY709" s="7"/>
      <c r="FZ709" s="7"/>
      <c r="GA709" s="7"/>
      <c r="GB709" s="7"/>
      <c r="GC709" s="7"/>
      <c r="GD709" s="7"/>
      <c r="GE709" s="7"/>
      <c r="GF709" s="7"/>
      <c r="GG709" s="7"/>
      <c r="GH709" s="7"/>
      <c r="GI709" s="7"/>
      <c r="GJ709" s="7"/>
      <c r="GK709" s="7"/>
      <c r="GL709" s="7"/>
      <c r="GM709" s="7"/>
      <c r="GN709" s="7"/>
      <c r="GO709" s="7"/>
      <c r="GP709" s="7"/>
      <c r="GQ709" s="7"/>
      <c r="GR709" s="7"/>
      <c r="GS709" s="7"/>
      <c r="GT709" s="7"/>
      <c r="GU709" s="7"/>
      <c r="GV709" s="7"/>
      <c r="GW709" s="7"/>
      <c r="GX709" s="7"/>
      <c r="GY709" s="7"/>
      <c r="GZ709" s="7"/>
      <c r="HA709" s="7"/>
      <c r="HB709" s="7"/>
      <c r="HC709" s="7"/>
      <c r="HD709" s="7"/>
      <c r="HE709" s="7"/>
      <c r="HF709" s="7"/>
      <c r="HG709" s="7"/>
      <c r="HH709" s="7"/>
      <c r="HI709" s="7"/>
      <c r="HJ709" s="7"/>
      <c r="HK709" s="7"/>
      <c r="HL709" s="7"/>
      <c r="HM709" s="7"/>
      <c r="HN709" s="7"/>
      <c r="HO709" s="7"/>
      <c r="HP709" s="7"/>
      <c r="HQ709" s="7"/>
      <c r="HR709" s="7"/>
      <c r="HS709" s="7"/>
      <c r="HT709" s="7"/>
      <c r="HU709" s="7"/>
      <c r="HV709" s="7"/>
      <c r="HW709" s="7"/>
      <c r="HX709" s="7"/>
      <c r="HY709" s="7"/>
      <c r="HZ709" s="7"/>
      <c r="IA709" s="7"/>
      <c r="IB709" s="7"/>
      <c r="IC709" s="7"/>
      <c r="ID709" s="7"/>
      <c r="IE709" s="7"/>
      <c r="IF709" s="7"/>
      <c r="IG709" s="7"/>
      <c r="IH709" s="7"/>
      <c r="II709" s="7"/>
      <c r="IJ709" s="7"/>
      <c r="IK709" s="7"/>
      <c r="IL709" s="7"/>
      <c r="IM709" s="7"/>
      <c r="IN709" s="7"/>
      <c r="IO709" s="7"/>
      <c r="IP709" s="7"/>
      <c r="IQ709" s="7"/>
      <c r="IR709" s="7"/>
      <c r="IS709" s="7"/>
      <c r="IT709" s="7"/>
      <c r="IU709" s="7"/>
      <c r="IV709" s="7"/>
      <c r="IW709" s="7"/>
      <c r="IX709" s="7"/>
      <c r="IY709" s="7"/>
      <c r="IZ709" s="7"/>
      <c r="JA709" s="7"/>
      <c r="JB709" s="7"/>
      <c r="JC709" s="7"/>
      <c r="JD709" s="7"/>
      <c r="JE709" s="7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5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7"/>
      <c r="EQ710" s="7"/>
      <c r="ER710" s="7"/>
      <c r="ES710" s="88"/>
      <c r="ET710" s="7"/>
      <c r="EU710" s="7"/>
      <c r="EV710" s="7"/>
      <c r="EW710" s="7"/>
      <c r="EX710" s="7"/>
      <c r="EY710" s="7"/>
      <c r="EZ710" s="7"/>
      <c r="FA710" s="7"/>
      <c r="FB710" s="7"/>
      <c r="FC710" s="7"/>
      <c r="FD710" s="7"/>
      <c r="FE710" s="7"/>
      <c r="FF710" s="7"/>
      <c r="FG710" s="7"/>
      <c r="FH710" s="2"/>
      <c r="FI710" s="2"/>
      <c r="FJ710" s="2"/>
      <c r="FK710" s="2"/>
      <c r="FL710" s="2"/>
      <c r="FM710" s="2"/>
      <c r="FN710" s="7"/>
      <c r="FO710" s="7"/>
      <c r="FP710" s="7"/>
      <c r="FQ710" s="88"/>
      <c r="FR710" s="7"/>
      <c r="FS710" s="7"/>
      <c r="FT710" s="7"/>
      <c r="FU710" s="7"/>
      <c r="FV710" s="7"/>
      <c r="FW710" s="7"/>
      <c r="FX710" s="7"/>
      <c r="FY710" s="7"/>
      <c r="FZ710" s="7"/>
      <c r="GA710" s="7"/>
      <c r="GB710" s="7"/>
      <c r="GC710" s="7"/>
      <c r="GD710" s="7"/>
      <c r="GE710" s="7"/>
      <c r="GF710" s="7"/>
      <c r="GG710" s="7"/>
      <c r="GH710" s="7"/>
      <c r="GI710" s="7"/>
      <c r="GJ710" s="7"/>
      <c r="GK710" s="7"/>
      <c r="GL710" s="7"/>
      <c r="GM710" s="7"/>
      <c r="GN710" s="7"/>
      <c r="GO710" s="7"/>
      <c r="GP710" s="7"/>
      <c r="GQ710" s="7"/>
      <c r="GR710" s="7"/>
      <c r="GS710" s="7"/>
      <c r="GT710" s="7"/>
      <c r="GU710" s="7"/>
      <c r="GV710" s="7"/>
      <c r="GW710" s="7"/>
      <c r="GX710" s="7"/>
      <c r="GY710" s="7"/>
      <c r="GZ710" s="7"/>
      <c r="HA710" s="7"/>
      <c r="HB710" s="7"/>
      <c r="HC710" s="7"/>
      <c r="HD710" s="7"/>
      <c r="HE710" s="7"/>
      <c r="HF710" s="7"/>
      <c r="HG710" s="7"/>
      <c r="HH710" s="7"/>
      <c r="HI710" s="7"/>
      <c r="HJ710" s="7"/>
      <c r="HK710" s="7"/>
      <c r="HL710" s="7"/>
      <c r="HM710" s="7"/>
      <c r="HN710" s="7"/>
      <c r="HO710" s="7"/>
      <c r="HP710" s="7"/>
      <c r="HQ710" s="7"/>
      <c r="HR710" s="7"/>
      <c r="HS710" s="7"/>
      <c r="HT710" s="7"/>
      <c r="HU710" s="7"/>
      <c r="HV710" s="7"/>
      <c r="HW710" s="7"/>
      <c r="HX710" s="7"/>
      <c r="HY710" s="7"/>
      <c r="HZ710" s="7"/>
      <c r="IA710" s="7"/>
      <c r="IB710" s="7"/>
      <c r="IC710" s="7"/>
      <c r="ID710" s="7"/>
      <c r="IE710" s="7"/>
      <c r="IF710" s="7"/>
      <c r="IG710" s="7"/>
      <c r="IH710" s="7"/>
      <c r="II710" s="7"/>
      <c r="IJ710" s="7"/>
      <c r="IK710" s="7"/>
      <c r="IL710" s="7"/>
      <c r="IM710" s="7"/>
      <c r="IN710" s="7"/>
      <c r="IO710" s="7"/>
      <c r="IP710" s="7"/>
      <c r="IQ710" s="7"/>
      <c r="IR710" s="7"/>
      <c r="IS710" s="7"/>
      <c r="IT710" s="7"/>
      <c r="IU710" s="7"/>
      <c r="IV710" s="7"/>
      <c r="IW710" s="7"/>
      <c r="IX710" s="7"/>
      <c r="IY710" s="7"/>
      <c r="IZ710" s="7"/>
      <c r="JA710" s="7"/>
      <c r="JB710" s="7"/>
      <c r="JC710" s="7"/>
      <c r="JD710" s="7"/>
      <c r="JE710" s="7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5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7"/>
      <c r="EQ711" s="7"/>
      <c r="ER711" s="7"/>
      <c r="ES711" s="88"/>
      <c r="ET711" s="7"/>
      <c r="EU711" s="7"/>
      <c r="EV711" s="7"/>
      <c r="EW711" s="7"/>
      <c r="EX711" s="7"/>
      <c r="EY711" s="7"/>
      <c r="EZ711" s="7"/>
      <c r="FA711" s="7"/>
      <c r="FB711" s="7"/>
      <c r="FC711" s="7"/>
      <c r="FD711" s="7"/>
      <c r="FE711" s="7"/>
      <c r="FF711" s="7"/>
      <c r="FG711" s="7"/>
      <c r="FH711" s="2"/>
      <c r="FI711" s="2"/>
      <c r="FJ711" s="2"/>
      <c r="FK711" s="2"/>
      <c r="FL711" s="2"/>
      <c r="FM711" s="2"/>
      <c r="FN711" s="7"/>
      <c r="FO711" s="7"/>
      <c r="FP711" s="7"/>
      <c r="FQ711" s="88"/>
      <c r="FR711" s="7"/>
      <c r="FS711" s="7"/>
      <c r="FT711" s="7"/>
      <c r="FU711" s="7"/>
      <c r="FV711" s="7"/>
      <c r="FW711" s="7"/>
      <c r="FX711" s="7"/>
      <c r="FY711" s="7"/>
      <c r="FZ711" s="7"/>
      <c r="GA711" s="7"/>
      <c r="GB711" s="7"/>
      <c r="GC711" s="7"/>
      <c r="GD711" s="7"/>
      <c r="GE711" s="7"/>
      <c r="GF711" s="7"/>
      <c r="GG711" s="7"/>
      <c r="GH711" s="7"/>
      <c r="GI711" s="7"/>
      <c r="GJ711" s="7"/>
      <c r="GK711" s="7"/>
      <c r="GL711" s="7"/>
      <c r="GM711" s="7"/>
      <c r="GN711" s="7"/>
      <c r="GO711" s="7"/>
      <c r="GP711" s="7"/>
      <c r="GQ711" s="7"/>
      <c r="GR711" s="7"/>
      <c r="GS711" s="7"/>
      <c r="GT711" s="7"/>
      <c r="GU711" s="7"/>
      <c r="GV711" s="7"/>
      <c r="GW711" s="7"/>
      <c r="GX711" s="7"/>
      <c r="GY711" s="7"/>
      <c r="GZ711" s="7"/>
      <c r="HA711" s="7"/>
      <c r="HB711" s="7"/>
      <c r="HC711" s="7"/>
      <c r="HD711" s="7"/>
      <c r="HE711" s="7"/>
      <c r="HF711" s="7"/>
      <c r="HG711" s="7"/>
      <c r="HH711" s="7"/>
      <c r="HI711" s="7"/>
      <c r="HJ711" s="7"/>
      <c r="HK711" s="7"/>
      <c r="HL711" s="7"/>
      <c r="HM711" s="7"/>
      <c r="HN711" s="7"/>
      <c r="HO711" s="7"/>
      <c r="HP711" s="7"/>
      <c r="HQ711" s="7"/>
      <c r="HR711" s="7"/>
      <c r="HS711" s="7"/>
      <c r="HT711" s="7"/>
      <c r="HU711" s="7"/>
      <c r="HV711" s="7"/>
      <c r="HW711" s="7"/>
      <c r="HX711" s="7"/>
      <c r="HY711" s="7"/>
      <c r="HZ711" s="7"/>
      <c r="IA711" s="7"/>
      <c r="IB711" s="7"/>
      <c r="IC711" s="7"/>
      <c r="ID711" s="7"/>
      <c r="IE711" s="7"/>
      <c r="IF711" s="7"/>
      <c r="IG711" s="7"/>
      <c r="IH711" s="7"/>
      <c r="II711" s="7"/>
      <c r="IJ711" s="7"/>
      <c r="IK711" s="7"/>
      <c r="IL711" s="7"/>
      <c r="IM711" s="7"/>
      <c r="IN711" s="7"/>
      <c r="IO711" s="7"/>
      <c r="IP711" s="7"/>
      <c r="IQ711" s="7"/>
      <c r="IR711" s="7"/>
      <c r="IS711" s="7"/>
      <c r="IT711" s="7"/>
      <c r="IU711" s="7"/>
      <c r="IV711" s="7"/>
      <c r="IW711" s="7"/>
      <c r="IX711" s="7"/>
      <c r="IY711" s="7"/>
      <c r="IZ711" s="7"/>
      <c r="JA711" s="7"/>
      <c r="JB711" s="7"/>
      <c r="JC711" s="7"/>
      <c r="JD711" s="7"/>
      <c r="JE711" s="7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5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7"/>
      <c r="EQ712" s="7"/>
      <c r="ER712" s="7"/>
      <c r="ES712" s="88"/>
      <c r="ET712" s="7"/>
      <c r="EU712" s="7"/>
      <c r="EV712" s="7"/>
      <c r="EW712" s="7"/>
      <c r="EX712" s="7"/>
      <c r="EY712" s="7"/>
      <c r="EZ712" s="7"/>
      <c r="FA712" s="7"/>
      <c r="FB712" s="7"/>
      <c r="FC712" s="7"/>
      <c r="FD712" s="7"/>
      <c r="FE712" s="7"/>
      <c r="FF712" s="7"/>
      <c r="FG712" s="7"/>
      <c r="FH712" s="2"/>
      <c r="FI712" s="2"/>
      <c r="FJ712" s="2"/>
      <c r="FK712" s="2"/>
      <c r="FL712" s="2"/>
      <c r="FM712" s="2"/>
      <c r="FN712" s="7"/>
      <c r="FO712" s="7"/>
      <c r="FP712" s="7"/>
      <c r="FQ712" s="88"/>
      <c r="FR712" s="7"/>
      <c r="FS712" s="7"/>
      <c r="FT712" s="7"/>
      <c r="FU712" s="7"/>
      <c r="FV712" s="7"/>
      <c r="FW712" s="7"/>
      <c r="FX712" s="7"/>
      <c r="FY712" s="7"/>
      <c r="FZ712" s="7"/>
      <c r="GA712" s="7"/>
      <c r="GB712" s="7"/>
      <c r="GC712" s="7"/>
      <c r="GD712" s="7"/>
      <c r="GE712" s="7"/>
      <c r="GF712" s="7"/>
      <c r="GG712" s="7"/>
      <c r="GH712" s="7"/>
      <c r="GI712" s="7"/>
      <c r="GJ712" s="7"/>
      <c r="GK712" s="7"/>
      <c r="GL712" s="7"/>
      <c r="GM712" s="7"/>
      <c r="GN712" s="7"/>
      <c r="GO712" s="7"/>
      <c r="GP712" s="7"/>
      <c r="GQ712" s="7"/>
      <c r="GR712" s="7"/>
      <c r="GS712" s="7"/>
      <c r="GT712" s="7"/>
      <c r="GU712" s="7"/>
      <c r="GV712" s="7"/>
      <c r="GW712" s="7"/>
      <c r="GX712" s="7"/>
      <c r="GY712" s="7"/>
      <c r="GZ712" s="7"/>
      <c r="HA712" s="7"/>
      <c r="HB712" s="7"/>
      <c r="HC712" s="7"/>
      <c r="HD712" s="7"/>
      <c r="HE712" s="7"/>
      <c r="HF712" s="7"/>
      <c r="HG712" s="7"/>
      <c r="HH712" s="7"/>
      <c r="HI712" s="7"/>
      <c r="HJ712" s="7"/>
      <c r="HK712" s="7"/>
      <c r="HL712" s="7"/>
      <c r="HM712" s="7"/>
      <c r="HN712" s="7"/>
      <c r="HO712" s="7"/>
      <c r="HP712" s="7"/>
      <c r="HQ712" s="7"/>
      <c r="HR712" s="7"/>
      <c r="HS712" s="7"/>
      <c r="HT712" s="7"/>
      <c r="HU712" s="7"/>
      <c r="HV712" s="7"/>
      <c r="HW712" s="7"/>
      <c r="HX712" s="7"/>
      <c r="HY712" s="7"/>
      <c r="HZ712" s="7"/>
      <c r="IA712" s="7"/>
      <c r="IB712" s="7"/>
      <c r="IC712" s="7"/>
      <c r="ID712" s="7"/>
      <c r="IE712" s="7"/>
      <c r="IF712" s="7"/>
      <c r="IG712" s="7"/>
      <c r="IH712" s="7"/>
      <c r="II712" s="7"/>
      <c r="IJ712" s="7"/>
      <c r="IK712" s="7"/>
      <c r="IL712" s="7"/>
      <c r="IM712" s="7"/>
      <c r="IN712" s="7"/>
      <c r="IO712" s="7"/>
      <c r="IP712" s="7"/>
      <c r="IQ712" s="7"/>
      <c r="IR712" s="7"/>
      <c r="IS712" s="7"/>
      <c r="IT712" s="7"/>
      <c r="IU712" s="7"/>
      <c r="IV712" s="7"/>
      <c r="IW712" s="7"/>
      <c r="IX712" s="7"/>
      <c r="IY712" s="7"/>
      <c r="IZ712" s="7"/>
      <c r="JA712" s="7"/>
      <c r="JB712" s="7"/>
      <c r="JC712" s="7"/>
      <c r="JD712" s="7"/>
      <c r="JE712" s="7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5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7"/>
      <c r="EQ713" s="7"/>
      <c r="ER713" s="7"/>
      <c r="ES713" s="88"/>
      <c r="ET713" s="7"/>
      <c r="EU713" s="7"/>
      <c r="EV713" s="7"/>
      <c r="EW713" s="7"/>
      <c r="EX713" s="7"/>
      <c r="EY713" s="7"/>
      <c r="EZ713" s="7"/>
      <c r="FA713" s="7"/>
      <c r="FB713" s="7"/>
      <c r="FC713" s="7"/>
      <c r="FD713" s="7"/>
      <c r="FE713" s="7"/>
      <c r="FF713" s="7"/>
      <c r="FG713" s="7"/>
      <c r="FH713" s="2"/>
      <c r="FI713" s="2"/>
      <c r="FJ713" s="2"/>
      <c r="FK713" s="2"/>
      <c r="FL713" s="2"/>
      <c r="FM713" s="2"/>
      <c r="FN713" s="7"/>
      <c r="FO713" s="7"/>
      <c r="FP713" s="7"/>
      <c r="FQ713" s="88"/>
      <c r="FR713" s="7"/>
      <c r="FS713" s="7"/>
      <c r="FT713" s="7"/>
      <c r="FU713" s="7"/>
      <c r="FV713" s="7"/>
      <c r="FW713" s="7"/>
      <c r="FX713" s="7"/>
      <c r="FY713" s="7"/>
      <c r="FZ713" s="7"/>
      <c r="GA713" s="7"/>
      <c r="GB713" s="7"/>
      <c r="GC713" s="7"/>
      <c r="GD713" s="7"/>
      <c r="GE713" s="7"/>
      <c r="GF713" s="7"/>
      <c r="GG713" s="7"/>
      <c r="GH713" s="7"/>
      <c r="GI713" s="7"/>
      <c r="GJ713" s="7"/>
      <c r="GK713" s="7"/>
      <c r="GL713" s="7"/>
      <c r="GM713" s="7"/>
      <c r="GN713" s="7"/>
      <c r="GO713" s="7"/>
      <c r="GP713" s="7"/>
      <c r="GQ713" s="7"/>
      <c r="GR713" s="7"/>
      <c r="GS713" s="7"/>
      <c r="GT713" s="7"/>
      <c r="GU713" s="7"/>
      <c r="GV713" s="7"/>
      <c r="GW713" s="7"/>
      <c r="GX713" s="7"/>
      <c r="GY713" s="7"/>
      <c r="GZ713" s="7"/>
      <c r="HA713" s="7"/>
      <c r="HB713" s="7"/>
      <c r="HC713" s="7"/>
      <c r="HD713" s="7"/>
      <c r="HE713" s="7"/>
      <c r="HF713" s="7"/>
      <c r="HG713" s="7"/>
      <c r="HH713" s="7"/>
      <c r="HI713" s="7"/>
      <c r="HJ713" s="7"/>
      <c r="HK713" s="7"/>
      <c r="HL713" s="7"/>
      <c r="HM713" s="7"/>
      <c r="HN713" s="7"/>
      <c r="HO713" s="7"/>
      <c r="HP713" s="7"/>
      <c r="HQ713" s="7"/>
      <c r="HR713" s="7"/>
      <c r="HS713" s="7"/>
      <c r="HT713" s="7"/>
      <c r="HU713" s="7"/>
      <c r="HV713" s="7"/>
      <c r="HW713" s="7"/>
      <c r="HX713" s="7"/>
      <c r="HY713" s="7"/>
      <c r="HZ713" s="7"/>
      <c r="IA713" s="7"/>
      <c r="IB713" s="7"/>
      <c r="IC713" s="7"/>
      <c r="ID713" s="7"/>
      <c r="IE713" s="7"/>
      <c r="IF713" s="7"/>
      <c r="IG713" s="7"/>
      <c r="IH713" s="7"/>
      <c r="II713" s="7"/>
      <c r="IJ713" s="7"/>
      <c r="IK713" s="7"/>
      <c r="IL713" s="7"/>
      <c r="IM713" s="7"/>
      <c r="IN713" s="7"/>
      <c r="IO713" s="7"/>
      <c r="IP713" s="7"/>
      <c r="IQ713" s="7"/>
      <c r="IR713" s="7"/>
      <c r="IS713" s="7"/>
      <c r="IT713" s="7"/>
      <c r="IU713" s="7"/>
      <c r="IV713" s="7"/>
      <c r="IW713" s="7"/>
      <c r="IX713" s="7"/>
      <c r="IY713" s="7"/>
      <c r="IZ713" s="7"/>
      <c r="JA713" s="7"/>
      <c r="JB713" s="7"/>
      <c r="JC713" s="7"/>
      <c r="JD713" s="7"/>
      <c r="JE713" s="7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5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7"/>
      <c r="EQ714" s="7"/>
      <c r="ER714" s="7"/>
      <c r="ES714" s="88"/>
      <c r="ET714" s="7"/>
      <c r="EU714" s="7"/>
      <c r="EV714" s="7"/>
      <c r="EW714" s="7"/>
      <c r="EX714" s="7"/>
      <c r="EY714" s="7"/>
      <c r="EZ714" s="7"/>
      <c r="FA714" s="7"/>
      <c r="FB714" s="7"/>
      <c r="FC714" s="7"/>
      <c r="FD714" s="7"/>
      <c r="FE714" s="7"/>
      <c r="FF714" s="7"/>
      <c r="FG714" s="7"/>
      <c r="FH714" s="2"/>
      <c r="FI714" s="2"/>
      <c r="FJ714" s="2"/>
      <c r="FK714" s="2"/>
      <c r="FL714" s="2"/>
      <c r="FM714" s="2"/>
      <c r="FN714" s="7"/>
      <c r="FO714" s="7"/>
      <c r="FP714" s="7"/>
      <c r="FQ714" s="88"/>
      <c r="FR714" s="7"/>
      <c r="FS714" s="7"/>
      <c r="FT714" s="7"/>
      <c r="FU714" s="7"/>
      <c r="FV714" s="7"/>
      <c r="FW714" s="7"/>
      <c r="FX714" s="7"/>
      <c r="FY714" s="7"/>
      <c r="FZ714" s="7"/>
      <c r="GA714" s="7"/>
      <c r="GB714" s="7"/>
      <c r="GC714" s="7"/>
      <c r="GD714" s="7"/>
      <c r="GE714" s="7"/>
      <c r="GF714" s="7"/>
      <c r="GG714" s="7"/>
      <c r="GH714" s="7"/>
      <c r="GI714" s="7"/>
      <c r="GJ714" s="7"/>
      <c r="GK714" s="7"/>
      <c r="GL714" s="7"/>
      <c r="GM714" s="7"/>
      <c r="GN714" s="7"/>
      <c r="GO714" s="7"/>
      <c r="GP714" s="7"/>
      <c r="GQ714" s="7"/>
      <c r="GR714" s="7"/>
      <c r="GS714" s="7"/>
      <c r="GT714" s="7"/>
      <c r="GU714" s="7"/>
      <c r="GV714" s="7"/>
      <c r="GW714" s="7"/>
      <c r="GX714" s="7"/>
      <c r="GY714" s="7"/>
      <c r="GZ714" s="7"/>
      <c r="HA714" s="7"/>
      <c r="HB714" s="7"/>
      <c r="HC714" s="7"/>
      <c r="HD714" s="7"/>
      <c r="HE714" s="7"/>
      <c r="HF714" s="7"/>
      <c r="HG714" s="7"/>
      <c r="HH714" s="7"/>
      <c r="HI714" s="7"/>
      <c r="HJ714" s="7"/>
      <c r="HK714" s="7"/>
      <c r="HL714" s="7"/>
      <c r="HM714" s="7"/>
      <c r="HN714" s="7"/>
      <c r="HO714" s="7"/>
      <c r="HP714" s="7"/>
      <c r="HQ714" s="7"/>
      <c r="HR714" s="7"/>
      <c r="HS714" s="7"/>
      <c r="HT714" s="7"/>
      <c r="HU714" s="7"/>
      <c r="HV714" s="7"/>
      <c r="HW714" s="7"/>
      <c r="HX714" s="7"/>
      <c r="HY714" s="7"/>
      <c r="HZ714" s="7"/>
      <c r="IA714" s="7"/>
      <c r="IB714" s="7"/>
      <c r="IC714" s="7"/>
      <c r="ID714" s="7"/>
      <c r="IE714" s="7"/>
      <c r="IF714" s="7"/>
      <c r="IG714" s="7"/>
      <c r="IH714" s="7"/>
      <c r="II714" s="7"/>
      <c r="IJ714" s="7"/>
      <c r="IK714" s="7"/>
      <c r="IL714" s="7"/>
      <c r="IM714" s="7"/>
      <c r="IN714" s="7"/>
      <c r="IO714" s="7"/>
      <c r="IP714" s="7"/>
      <c r="IQ714" s="7"/>
      <c r="IR714" s="7"/>
      <c r="IS714" s="7"/>
      <c r="IT714" s="7"/>
      <c r="IU714" s="7"/>
      <c r="IV714" s="7"/>
      <c r="IW714" s="7"/>
      <c r="IX714" s="7"/>
      <c r="IY714" s="7"/>
      <c r="IZ714" s="7"/>
      <c r="JA714" s="7"/>
      <c r="JB714" s="7"/>
      <c r="JC714" s="7"/>
      <c r="JD714" s="7"/>
      <c r="JE714" s="7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5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7"/>
      <c r="EQ715" s="7"/>
      <c r="ER715" s="7"/>
      <c r="ES715" s="88"/>
      <c r="ET715" s="7"/>
      <c r="EU715" s="7"/>
      <c r="EV715" s="7"/>
      <c r="EW715" s="7"/>
      <c r="EX715" s="7"/>
      <c r="EY715" s="7"/>
      <c r="EZ715" s="7"/>
      <c r="FA715" s="7"/>
      <c r="FB715" s="7"/>
      <c r="FC715" s="7"/>
      <c r="FD715" s="7"/>
      <c r="FE715" s="7"/>
      <c r="FF715" s="7"/>
      <c r="FG715" s="7"/>
      <c r="FH715" s="2"/>
      <c r="FI715" s="2"/>
      <c r="FJ715" s="2"/>
      <c r="FK715" s="2"/>
      <c r="FL715" s="2"/>
      <c r="FM715" s="2"/>
      <c r="FN715" s="7"/>
      <c r="FO715" s="7"/>
      <c r="FP715" s="7"/>
      <c r="FQ715" s="88"/>
      <c r="FR715" s="7"/>
      <c r="FS715" s="7"/>
      <c r="FT715" s="7"/>
      <c r="FU715" s="7"/>
      <c r="FV715" s="7"/>
      <c r="FW715" s="7"/>
      <c r="FX715" s="7"/>
      <c r="FY715" s="7"/>
      <c r="FZ715" s="7"/>
      <c r="GA715" s="7"/>
      <c r="GB715" s="7"/>
      <c r="GC715" s="7"/>
      <c r="GD715" s="7"/>
      <c r="GE715" s="7"/>
      <c r="GF715" s="7"/>
      <c r="GG715" s="7"/>
      <c r="GH715" s="7"/>
      <c r="GI715" s="7"/>
      <c r="GJ715" s="7"/>
      <c r="GK715" s="7"/>
      <c r="GL715" s="7"/>
      <c r="GM715" s="7"/>
      <c r="GN715" s="7"/>
      <c r="GO715" s="7"/>
      <c r="GP715" s="7"/>
      <c r="GQ715" s="7"/>
      <c r="GR715" s="7"/>
      <c r="GS715" s="7"/>
      <c r="GT715" s="7"/>
      <c r="GU715" s="7"/>
      <c r="GV715" s="7"/>
      <c r="GW715" s="7"/>
      <c r="GX715" s="7"/>
      <c r="GY715" s="7"/>
      <c r="GZ715" s="7"/>
      <c r="HA715" s="7"/>
      <c r="HB715" s="7"/>
      <c r="HC715" s="7"/>
      <c r="HD715" s="7"/>
      <c r="HE715" s="7"/>
      <c r="HF715" s="7"/>
      <c r="HG715" s="7"/>
      <c r="HH715" s="7"/>
      <c r="HI715" s="7"/>
      <c r="HJ715" s="7"/>
      <c r="HK715" s="7"/>
      <c r="HL715" s="7"/>
      <c r="HM715" s="7"/>
      <c r="HN715" s="7"/>
      <c r="HO715" s="7"/>
      <c r="HP715" s="7"/>
      <c r="HQ715" s="7"/>
      <c r="HR715" s="7"/>
      <c r="HS715" s="7"/>
      <c r="HT715" s="7"/>
      <c r="HU715" s="7"/>
      <c r="HV715" s="7"/>
      <c r="HW715" s="7"/>
      <c r="HX715" s="7"/>
      <c r="HY715" s="7"/>
      <c r="HZ715" s="7"/>
      <c r="IA715" s="7"/>
      <c r="IB715" s="7"/>
      <c r="IC715" s="7"/>
      <c r="ID715" s="7"/>
      <c r="IE715" s="7"/>
      <c r="IF715" s="7"/>
      <c r="IG715" s="7"/>
      <c r="IH715" s="7"/>
      <c r="II715" s="7"/>
      <c r="IJ715" s="7"/>
      <c r="IK715" s="7"/>
      <c r="IL715" s="7"/>
      <c r="IM715" s="7"/>
      <c r="IN715" s="7"/>
      <c r="IO715" s="7"/>
      <c r="IP715" s="7"/>
      <c r="IQ715" s="7"/>
      <c r="IR715" s="7"/>
      <c r="IS715" s="7"/>
      <c r="IT715" s="7"/>
      <c r="IU715" s="7"/>
      <c r="IV715" s="7"/>
      <c r="IW715" s="7"/>
      <c r="IX715" s="7"/>
      <c r="IY715" s="7"/>
      <c r="IZ715" s="7"/>
      <c r="JA715" s="7"/>
      <c r="JB715" s="7"/>
      <c r="JC715" s="7"/>
      <c r="JD715" s="7"/>
      <c r="JE715" s="7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5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7"/>
      <c r="EQ716" s="7"/>
      <c r="ER716" s="7"/>
      <c r="ES716" s="88"/>
      <c r="ET716" s="7"/>
      <c r="EU716" s="7"/>
      <c r="EV716" s="7"/>
      <c r="EW716" s="7"/>
      <c r="EX716" s="7"/>
      <c r="EY716" s="7"/>
      <c r="EZ716" s="7"/>
      <c r="FA716" s="7"/>
      <c r="FB716" s="7"/>
      <c r="FC716" s="7"/>
      <c r="FD716" s="7"/>
      <c r="FE716" s="7"/>
      <c r="FF716" s="7"/>
      <c r="FG716" s="7"/>
      <c r="FH716" s="2"/>
      <c r="FI716" s="2"/>
      <c r="FJ716" s="2"/>
      <c r="FK716" s="2"/>
      <c r="FL716" s="2"/>
      <c r="FM716" s="2"/>
      <c r="FN716" s="7"/>
      <c r="FO716" s="7"/>
      <c r="FP716" s="7"/>
      <c r="FQ716" s="88"/>
      <c r="FR716" s="7"/>
      <c r="FS716" s="7"/>
      <c r="FT716" s="7"/>
      <c r="FU716" s="7"/>
      <c r="FV716" s="7"/>
      <c r="FW716" s="7"/>
      <c r="FX716" s="7"/>
      <c r="FY716" s="7"/>
      <c r="FZ716" s="7"/>
      <c r="GA716" s="7"/>
      <c r="GB716" s="7"/>
      <c r="GC716" s="7"/>
      <c r="GD716" s="7"/>
      <c r="GE716" s="7"/>
      <c r="GF716" s="7"/>
      <c r="GG716" s="7"/>
      <c r="GH716" s="7"/>
      <c r="GI716" s="7"/>
      <c r="GJ716" s="7"/>
      <c r="GK716" s="7"/>
      <c r="GL716" s="7"/>
      <c r="GM716" s="7"/>
      <c r="GN716" s="7"/>
      <c r="GO716" s="7"/>
      <c r="GP716" s="7"/>
      <c r="GQ716" s="7"/>
      <c r="GR716" s="7"/>
      <c r="GS716" s="7"/>
      <c r="GT716" s="7"/>
      <c r="GU716" s="7"/>
      <c r="GV716" s="7"/>
      <c r="GW716" s="7"/>
      <c r="GX716" s="7"/>
      <c r="GY716" s="7"/>
      <c r="GZ716" s="7"/>
      <c r="HA716" s="7"/>
      <c r="HB716" s="7"/>
      <c r="HC716" s="7"/>
      <c r="HD716" s="7"/>
      <c r="HE716" s="7"/>
      <c r="HF716" s="7"/>
      <c r="HG716" s="7"/>
      <c r="HH716" s="7"/>
      <c r="HI716" s="7"/>
      <c r="HJ716" s="7"/>
      <c r="HK716" s="7"/>
      <c r="HL716" s="7"/>
      <c r="HM716" s="7"/>
      <c r="HN716" s="7"/>
      <c r="HO716" s="7"/>
      <c r="HP716" s="7"/>
      <c r="HQ716" s="7"/>
      <c r="HR716" s="7"/>
      <c r="HS716" s="7"/>
      <c r="HT716" s="7"/>
      <c r="HU716" s="7"/>
      <c r="HV716" s="7"/>
      <c r="HW716" s="7"/>
      <c r="HX716" s="7"/>
      <c r="HY716" s="7"/>
      <c r="HZ716" s="7"/>
      <c r="IA716" s="7"/>
      <c r="IB716" s="7"/>
      <c r="IC716" s="7"/>
      <c r="ID716" s="7"/>
      <c r="IE716" s="7"/>
      <c r="IF716" s="7"/>
      <c r="IG716" s="7"/>
      <c r="IH716" s="7"/>
      <c r="II716" s="7"/>
      <c r="IJ716" s="7"/>
      <c r="IK716" s="7"/>
      <c r="IL716" s="7"/>
      <c r="IM716" s="7"/>
      <c r="IN716" s="7"/>
      <c r="IO716" s="7"/>
      <c r="IP716" s="7"/>
      <c r="IQ716" s="7"/>
      <c r="IR716" s="7"/>
      <c r="IS716" s="7"/>
      <c r="IT716" s="7"/>
      <c r="IU716" s="7"/>
      <c r="IV716" s="7"/>
      <c r="IW716" s="7"/>
      <c r="IX716" s="7"/>
      <c r="IY716" s="7"/>
      <c r="IZ716" s="7"/>
      <c r="JA716" s="7"/>
      <c r="JB716" s="7"/>
      <c r="JC716" s="7"/>
      <c r="JD716" s="7"/>
      <c r="JE716" s="7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5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7"/>
      <c r="EQ717" s="7"/>
      <c r="ER717" s="7"/>
      <c r="ES717" s="88"/>
      <c r="ET717" s="7"/>
      <c r="EU717" s="7"/>
      <c r="EV717" s="7"/>
      <c r="EW717" s="7"/>
      <c r="EX717" s="7"/>
      <c r="EY717" s="7"/>
      <c r="EZ717" s="7"/>
      <c r="FA717" s="7"/>
      <c r="FB717" s="7"/>
      <c r="FC717" s="7"/>
      <c r="FD717" s="7"/>
      <c r="FE717" s="7"/>
      <c r="FF717" s="7"/>
      <c r="FG717" s="7"/>
      <c r="FH717" s="2"/>
      <c r="FI717" s="2"/>
      <c r="FJ717" s="2"/>
      <c r="FK717" s="2"/>
      <c r="FL717" s="2"/>
      <c r="FM717" s="2"/>
      <c r="FN717" s="7"/>
      <c r="FO717" s="7"/>
      <c r="FP717" s="7"/>
      <c r="FQ717" s="88"/>
      <c r="FR717" s="7"/>
      <c r="FS717" s="7"/>
      <c r="FT717" s="7"/>
      <c r="FU717" s="7"/>
      <c r="FV717" s="7"/>
      <c r="FW717" s="7"/>
      <c r="FX717" s="7"/>
      <c r="FY717" s="7"/>
      <c r="FZ717" s="7"/>
      <c r="GA717" s="7"/>
      <c r="GB717" s="7"/>
      <c r="GC717" s="7"/>
      <c r="GD717" s="7"/>
      <c r="GE717" s="7"/>
      <c r="GF717" s="7"/>
      <c r="GG717" s="7"/>
      <c r="GH717" s="7"/>
      <c r="GI717" s="7"/>
      <c r="GJ717" s="7"/>
      <c r="GK717" s="7"/>
      <c r="GL717" s="7"/>
      <c r="GM717" s="7"/>
      <c r="GN717" s="7"/>
      <c r="GO717" s="7"/>
      <c r="GP717" s="7"/>
      <c r="GQ717" s="7"/>
      <c r="GR717" s="7"/>
      <c r="GS717" s="7"/>
      <c r="GT717" s="7"/>
      <c r="GU717" s="7"/>
      <c r="GV717" s="7"/>
      <c r="GW717" s="7"/>
      <c r="GX717" s="7"/>
      <c r="GY717" s="7"/>
      <c r="GZ717" s="7"/>
      <c r="HA717" s="7"/>
      <c r="HB717" s="7"/>
      <c r="HC717" s="7"/>
      <c r="HD717" s="7"/>
      <c r="HE717" s="7"/>
      <c r="HF717" s="7"/>
      <c r="HG717" s="7"/>
      <c r="HH717" s="7"/>
      <c r="HI717" s="7"/>
      <c r="HJ717" s="7"/>
      <c r="HK717" s="7"/>
      <c r="HL717" s="7"/>
      <c r="HM717" s="7"/>
      <c r="HN717" s="7"/>
      <c r="HO717" s="7"/>
      <c r="HP717" s="7"/>
      <c r="HQ717" s="7"/>
      <c r="HR717" s="7"/>
      <c r="HS717" s="7"/>
      <c r="HT717" s="7"/>
      <c r="HU717" s="7"/>
      <c r="HV717" s="7"/>
      <c r="HW717" s="7"/>
      <c r="HX717" s="7"/>
      <c r="HY717" s="7"/>
      <c r="HZ717" s="7"/>
      <c r="IA717" s="7"/>
      <c r="IB717" s="7"/>
      <c r="IC717" s="7"/>
      <c r="ID717" s="7"/>
      <c r="IE717" s="7"/>
      <c r="IF717" s="7"/>
      <c r="IG717" s="7"/>
      <c r="IH717" s="7"/>
      <c r="II717" s="7"/>
      <c r="IJ717" s="7"/>
      <c r="IK717" s="7"/>
      <c r="IL717" s="7"/>
      <c r="IM717" s="7"/>
      <c r="IN717" s="7"/>
      <c r="IO717" s="7"/>
      <c r="IP717" s="7"/>
      <c r="IQ717" s="7"/>
      <c r="IR717" s="7"/>
      <c r="IS717" s="7"/>
      <c r="IT717" s="7"/>
      <c r="IU717" s="7"/>
      <c r="IV717" s="7"/>
      <c r="IW717" s="7"/>
      <c r="IX717" s="7"/>
      <c r="IY717" s="7"/>
      <c r="IZ717" s="7"/>
      <c r="JA717" s="7"/>
      <c r="JB717" s="7"/>
      <c r="JC717" s="7"/>
      <c r="JD717" s="7"/>
      <c r="JE717" s="7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5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7"/>
      <c r="EQ718" s="7"/>
      <c r="ER718" s="7"/>
      <c r="ES718" s="88"/>
      <c r="ET718" s="7"/>
      <c r="EU718" s="7"/>
      <c r="EV718" s="7"/>
      <c r="EW718" s="7"/>
      <c r="EX718" s="7"/>
      <c r="EY718" s="7"/>
      <c r="EZ718" s="7"/>
      <c r="FA718" s="7"/>
      <c r="FB718" s="7"/>
      <c r="FC718" s="7"/>
      <c r="FD718" s="7"/>
      <c r="FE718" s="7"/>
      <c r="FF718" s="7"/>
      <c r="FG718" s="7"/>
      <c r="FH718" s="2"/>
      <c r="FI718" s="2"/>
      <c r="FJ718" s="2"/>
      <c r="FK718" s="2"/>
      <c r="FL718" s="2"/>
      <c r="FM718" s="2"/>
      <c r="FN718" s="7"/>
      <c r="FO718" s="7"/>
      <c r="FP718" s="7"/>
      <c r="FQ718" s="88"/>
      <c r="FR718" s="7"/>
      <c r="FS718" s="7"/>
      <c r="FT718" s="7"/>
      <c r="FU718" s="7"/>
      <c r="FV718" s="7"/>
      <c r="FW718" s="7"/>
      <c r="FX718" s="7"/>
      <c r="FY718" s="7"/>
      <c r="FZ718" s="7"/>
      <c r="GA718" s="7"/>
      <c r="GB718" s="7"/>
      <c r="GC718" s="7"/>
      <c r="GD718" s="7"/>
      <c r="GE718" s="7"/>
      <c r="GF718" s="7"/>
      <c r="GG718" s="7"/>
      <c r="GH718" s="7"/>
      <c r="GI718" s="7"/>
      <c r="GJ718" s="7"/>
      <c r="GK718" s="7"/>
      <c r="GL718" s="7"/>
      <c r="GM718" s="7"/>
      <c r="GN718" s="7"/>
      <c r="GO718" s="7"/>
      <c r="GP718" s="7"/>
      <c r="GQ718" s="7"/>
      <c r="GR718" s="7"/>
      <c r="GS718" s="7"/>
      <c r="GT718" s="7"/>
      <c r="GU718" s="7"/>
      <c r="GV718" s="7"/>
      <c r="GW718" s="7"/>
      <c r="GX718" s="7"/>
      <c r="GY718" s="7"/>
      <c r="GZ718" s="7"/>
      <c r="HA718" s="7"/>
      <c r="HB718" s="7"/>
      <c r="HC718" s="7"/>
      <c r="HD718" s="7"/>
      <c r="HE718" s="7"/>
      <c r="HF718" s="7"/>
      <c r="HG718" s="7"/>
      <c r="HH718" s="7"/>
      <c r="HI718" s="7"/>
      <c r="HJ718" s="7"/>
      <c r="HK718" s="7"/>
      <c r="HL718" s="7"/>
      <c r="HM718" s="7"/>
      <c r="HN718" s="7"/>
      <c r="HO718" s="7"/>
      <c r="HP718" s="7"/>
      <c r="HQ718" s="7"/>
      <c r="HR718" s="7"/>
      <c r="HS718" s="7"/>
      <c r="HT718" s="7"/>
      <c r="HU718" s="7"/>
      <c r="HV718" s="7"/>
      <c r="HW718" s="7"/>
      <c r="HX718" s="7"/>
      <c r="HY718" s="7"/>
      <c r="HZ718" s="7"/>
      <c r="IA718" s="7"/>
      <c r="IB718" s="7"/>
      <c r="IC718" s="7"/>
      <c r="ID718" s="7"/>
      <c r="IE718" s="7"/>
      <c r="IF718" s="7"/>
      <c r="IG718" s="7"/>
      <c r="IH718" s="7"/>
      <c r="II718" s="7"/>
      <c r="IJ718" s="7"/>
      <c r="IK718" s="7"/>
      <c r="IL718" s="7"/>
      <c r="IM718" s="7"/>
      <c r="IN718" s="7"/>
      <c r="IO718" s="7"/>
      <c r="IP718" s="7"/>
      <c r="IQ718" s="7"/>
      <c r="IR718" s="7"/>
      <c r="IS718" s="7"/>
      <c r="IT718" s="7"/>
      <c r="IU718" s="7"/>
      <c r="IV718" s="7"/>
      <c r="IW718" s="7"/>
      <c r="IX718" s="7"/>
      <c r="IY718" s="7"/>
      <c r="IZ718" s="7"/>
      <c r="JA718" s="7"/>
      <c r="JB718" s="7"/>
      <c r="JC718" s="7"/>
      <c r="JD718" s="7"/>
      <c r="JE718" s="7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5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7"/>
      <c r="EQ719" s="7"/>
      <c r="ER719" s="7"/>
      <c r="ES719" s="88"/>
      <c r="ET719" s="7"/>
      <c r="EU719" s="7"/>
      <c r="EV719" s="7"/>
      <c r="EW719" s="7"/>
      <c r="EX719" s="7"/>
      <c r="EY719" s="7"/>
      <c r="EZ719" s="7"/>
      <c r="FA719" s="7"/>
      <c r="FB719" s="7"/>
      <c r="FC719" s="7"/>
      <c r="FD719" s="7"/>
      <c r="FE719" s="7"/>
      <c r="FF719" s="7"/>
      <c r="FG719" s="7"/>
      <c r="FH719" s="2"/>
      <c r="FI719" s="2"/>
      <c r="FJ719" s="2"/>
      <c r="FK719" s="2"/>
      <c r="FL719" s="2"/>
      <c r="FM719" s="2"/>
      <c r="FN719" s="7"/>
      <c r="FO719" s="7"/>
      <c r="FP719" s="7"/>
      <c r="FQ719" s="88"/>
      <c r="FR719" s="7"/>
      <c r="FS719" s="7"/>
      <c r="FT719" s="7"/>
      <c r="FU719" s="7"/>
      <c r="FV719" s="7"/>
      <c r="FW719" s="7"/>
      <c r="FX719" s="7"/>
      <c r="FY719" s="7"/>
      <c r="FZ719" s="7"/>
      <c r="GA719" s="7"/>
      <c r="GB719" s="7"/>
      <c r="GC719" s="7"/>
      <c r="GD719" s="7"/>
      <c r="GE719" s="7"/>
      <c r="GF719" s="7"/>
      <c r="GG719" s="7"/>
      <c r="GH719" s="7"/>
      <c r="GI719" s="7"/>
      <c r="GJ719" s="7"/>
      <c r="GK719" s="7"/>
      <c r="GL719" s="7"/>
      <c r="GM719" s="7"/>
      <c r="GN719" s="7"/>
      <c r="GO719" s="7"/>
      <c r="GP719" s="7"/>
      <c r="GQ719" s="7"/>
      <c r="GR719" s="7"/>
      <c r="GS719" s="7"/>
      <c r="GT719" s="7"/>
      <c r="GU719" s="7"/>
      <c r="GV719" s="7"/>
      <c r="GW719" s="7"/>
      <c r="GX719" s="7"/>
      <c r="GY719" s="7"/>
      <c r="GZ719" s="7"/>
      <c r="HA719" s="7"/>
      <c r="HB719" s="7"/>
      <c r="HC719" s="7"/>
      <c r="HD719" s="7"/>
      <c r="HE719" s="7"/>
      <c r="HF719" s="7"/>
      <c r="HG719" s="7"/>
      <c r="HH719" s="7"/>
      <c r="HI719" s="7"/>
      <c r="HJ719" s="7"/>
      <c r="HK719" s="7"/>
      <c r="HL719" s="7"/>
      <c r="HM719" s="7"/>
      <c r="HN719" s="7"/>
      <c r="HO719" s="7"/>
      <c r="HP719" s="7"/>
      <c r="HQ719" s="7"/>
      <c r="HR719" s="7"/>
      <c r="HS719" s="7"/>
      <c r="HT719" s="7"/>
      <c r="HU719" s="7"/>
      <c r="HV719" s="7"/>
      <c r="HW719" s="7"/>
      <c r="HX719" s="7"/>
      <c r="HY719" s="7"/>
      <c r="HZ719" s="7"/>
      <c r="IA719" s="7"/>
      <c r="IB719" s="7"/>
      <c r="IC719" s="7"/>
      <c r="ID719" s="7"/>
      <c r="IE719" s="7"/>
      <c r="IF719" s="7"/>
      <c r="IG719" s="7"/>
      <c r="IH719" s="7"/>
      <c r="II719" s="7"/>
      <c r="IJ719" s="7"/>
      <c r="IK719" s="7"/>
      <c r="IL719" s="7"/>
      <c r="IM719" s="7"/>
      <c r="IN719" s="7"/>
      <c r="IO719" s="7"/>
      <c r="IP719" s="7"/>
      <c r="IQ719" s="7"/>
      <c r="IR719" s="7"/>
      <c r="IS719" s="7"/>
      <c r="IT719" s="7"/>
      <c r="IU719" s="7"/>
      <c r="IV719" s="7"/>
      <c r="IW719" s="7"/>
      <c r="IX719" s="7"/>
      <c r="IY719" s="7"/>
      <c r="IZ719" s="7"/>
      <c r="JA719" s="7"/>
      <c r="JB719" s="7"/>
      <c r="JC719" s="7"/>
      <c r="JD719" s="7"/>
      <c r="JE719" s="7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5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7"/>
      <c r="EQ720" s="7"/>
      <c r="ER720" s="7"/>
      <c r="ES720" s="88"/>
      <c r="ET720" s="7"/>
      <c r="EU720" s="7"/>
      <c r="EV720" s="7"/>
      <c r="EW720" s="7"/>
      <c r="EX720" s="7"/>
      <c r="EY720" s="7"/>
      <c r="EZ720" s="7"/>
      <c r="FA720" s="7"/>
      <c r="FB720" s="7"/>
      <c r="FC720" s="7"/>
      <c r="FD720" s="7"/>
      <c r="FE720" s="7"/>
      <c r="FF720" s="7"/>
      <c r="FG720" s="7"/>
      <c r="FH720" s="2"/>
      <c r="FI720" s="2"/>
      <c r="FJ720" s="2"/>
      <c r="FK720" s="2"/>
      <c r="FL720" s="2"/>
      <c r="FM720" s="2"/>
      <c r="FN720" s="7"/>
      <c r="FO720" s="7"/>
      <c r="FP720" s="7"/>
      <c r="FQ720" s="88"/>
      <c r="FR720" s="7"/>
      <c r="FS720" s="7"/>
      <c r="FT720" s="7"/>
      <c r="FU720" s="7"/>
      <c r="FV720" s="7"/>
      <c r="FW720" s="7"/>
      <c r="FX720" s="7"/>
      <c r="FY720" s="7"/>
      <c r="FZ720" s="7"/>
      <c r="GA720" s="7"/>
      <c r="GB720" s="7"/>
      <c r="GC720" s="7"/>
      <c r="GD720" s="7"/>
      <c r="GE720" s="7"/>
      <c r="GF720" s="7"/>
      <c r="GG720" s="7"/>
      <c r="GH720" s="7"/>
      <c r="GI720" s="7"/>
      <c r="GJ720" s="7"/>
      <c r="GK720" s="7"/>
      <c r="GL720" s="7"/>
      <c r="GM720" s="7"/>
      <c r="GN720" s="7"/>
      <c r="GO720" s="7"/>
      <c r="GP720" s="7"/>
      <c r="GQ720" s="7"/>
      <c r="GR720" s="7"/>
      <c r="GS720" s="7"/>
      <c r="GT720" s="7"/>
      <c r="GU720" s="7"/>
      <c r="GV720" s="7"/>
      <c r="GW720" s="7"/>
      <c r="GX720" s="7"/>
      <c r="GY720" s="7"/>
      <c r="GZ720" s="7"/>
      <c r="HA720" s="7"/>
      <c r="HB720" s="7"/>
      <c r="HC720" s="7"/>
      <c r="HD720" s="7"/>
      <c r="HE720" s="7"/>
      <c r="HF720" s="7"/>
      <c r="HG720" s="7"/>
      <c r="HH720" s="7"/>
      <c r="HI720" s="7"/>
      <c r="HJ720" s="7"/>
      <c r="HK720" s="7"/>
      <c r="HL720" s="7"/>
      <c r="HM720" s="7"/>
      <c r="HN720" s="7"/>
      <c r="HO720" s="7"/>
      <c r="HP720" s="7"/>
      <c r="HQ720" s="7"/>
      <c r="HR720" s="7"/>
      <c r="HS720" s="7"/>
      <c r="HT720" s="7"/>
      <c r="HU720" s="7"/>
      <c r="HV720" s="7"/>
      <c r="HW720" s="7"/>
      <c r="HX720" s="7"/>
      <c r="HY720" s="7"/>
      <c r="HZ720" s="7"/>
      <c r="IA720" s="7"/>
      <c r="IB720" s="7"/>
      <c r="IC720" s="7"/>
      <c r="ID720" s="7"/>
      <c r="IE720" s="7"/>
      <c r="IF720" s="7"/>
      <c r="IG720" s="7"/>
      <c r="IH720" s="7"/>
      <c r="II720" s="7"/>
      <c r="IJ720" s="7"/>
      <c r="IK720" s="7"/>
      <c r="IL720" s="7"/>
      <c r="IM720" s="7"/>
      <c r="IN720" s="7"/>
      <c r="IO720" s="7"/>
      <c r="IP720" s="7"/>
      <c r="IQ720" s="7"/>
      <c r="IR720" s="7"/>
      <c r="IS720" s="7"/>
      <c r="IT720" s="7"/>
      <c r="IU720" s="7"/>
      <c r="IV720" s="7"/>
      <c r="IW720" s="7"/>
      <c r="IX720" s="7"/>
      <c r="IY720" s="7"/>
      <c r="IZ720" s="7"/>
      <c r="JA720" s="7"/>
      <c r="JB720" s="7"/>
      <c r="JC720" s="7"/>
      <c r="JD720" s="7"/>
      <c r="JE720" s="7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5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7"/>
      <c r="EQ721" s="7"/>
      <c r="ER721" s="7"/>
      <c r="ES721" s="88"/>
      <c r="ET721" s="7"/>
      <c r="EU721" s="7"/>
      <c r="EV721" s="7"/>
      <c r="EW721" s="7"/>
      <c r="EX721" s="7"/>
      <c r="EY721" s="7"/>
      <c r="EZ721" s="7"/>
      <c r="FA721" s="7"/>
      <c r="FB721" s="7"/>
      <c r="FC721" s="7"/>
      <c r="FD721" s="7"/>
      <c r="FE721" s="7"/>
      <c r="FF721" s="7"/>
      <c r="FG721" s="7"/>
      <c r="FH721" s="2"/>
      <c r="FI721" s="2"/>
      <c r="FJ721" s="2"/>
      <c r="FK721" s="2"/>
      <c r="FL721" s="2"/>
      <c r="FM721" s="2"/>
      <c r="FN721" s="7"/>
      <c r="FO721" s="7"/>
      <c r="FP721" s="7"/>
      <c r="FQ721" s="88"/>
      <c r="FR721" s="7"/>
      <c r="FS721" s="7"/>
      <c r="FT721" s="7"/>
      <c r="FU721" s="7"/>
      <c r="FV721" s="7"/>
      <c r="FW721" s="7"/>
      <c r="FX721" s="7"/>
      <c r="FY721" s="7"/>
      <c r="FZ721" s="7"/>
      <c r="GA721" s="7"/>
      <c r="GB721" s="7"/>
      <c r="GC721" s="7"/>
      <c r="GD721" s="7"/>
      <c r="GE721" s="7"/>
      <c r="GF721" s="7"/>
      <c r="GG721" s="7"/>
      <c r="GH721" s="7"/>
      <c r="GI721" s="7"/>
      <c r="GJ721" s="7"/>
      <c r="GK721" s="7"/>
      <c r="GL721" s="7"/>
      <c r="GM721" s="7"/>
      <c r="GN721" s="7"/>
      <c r="GO721" s="7"/>
      <c r="GP721" s="7"/>
      <c r="GQ721" s="7"/>
      <c r="GR721" s="7"/>
      <c r="GS721" s="7"/>
      <c r="GT721" s="7"/>
      <c r="GU721" s="7"/>
      <c r="GV721" s="7"/>
      <c r="GW721" s="7"/>
      <c r="GX721" s="7"/>
      <c r="GY721" s="7"/>
      <c r="GZ721" s="7"/>
      <c r="HA721" s="7"/>
      <c r="HB721" s="7"/>
      <c r="HC721" s="7"/>
      <c r="HD721" s="7"/>
      <c r="HE721" s="7"/>
      <c r="HF721" s="7"/>
      <c r="HG721" s="7"/>
      <c r="HH721" s="7"/>
      <c r="HI721" s="7"/>
      <c r="HJ721" s="7"/>
      <c r="HK721" s="7"/>
      <c r="HL721" s="7"/>
      <c r="HM721" s="7"/>
      <c r="HN721" s="7"/>
      <c r="HO721" s="7"/>
      <c r="HP721" s="7"/>
      <c r="HQ721" s="7"/>
      <c r="HR721" s="7"/>
      <c r="HS721" s="7"/>
      <c r="HT721" s="7"/>
      <c r="HU721" s="7"/>
      <c r="HV721" s="7"/>
      <c r="HW721" s="7"/>
      <c r="HX721" s="7"/>
      <c r="HY721" s="7"/>
      <c r="HZ721" s="7"/>
      <c r="IA721" s="7"/>
      <c r="IB721" s="7"/>
      <c r="IC721" s="7"/>
      <c r="ID721" s="7"/>
      <c r="IE721" s="7"/>
      <c r="IF721" s="7"/>
      <c r="IG721" s="7"/>
      <c r="IH721" s="7"/>
      <c r="II721" s="7"/>
      <c r="IJ721" s="7"/>
      <c r="IK721" s="7"/>
      <c r="IL721" s="7"/>
      <c r="IM721" s="7"/>
      <c r="IN721" s="7"/>
      <c r="IO721" s="7"/>
      <c r="IP721" s="7"/>
      <c r="IQ721" s="7"/>
      <c r="IR721" s="7"/>
      <c r="IS721" s="7"/>
      <c r="IT721" s="7"/>
      <c r="IU721" s="7"/>
      <c r="IV721" s="7"/>
      <c r="IW721" s="7"/>
      <c r="IX721" s="7"/>
      <c r="IY721" s="7"/>
      <c r="IZ721" s="7"/>
      <c r="JA721" s="7"/>
      <c r="JB721" s="7"/>
      <c r="JC721" s="7"/>
      <c r="JD721" s="7"/>
      <c r="JE721" s="7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5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7"/>
      <c r="EQ722" s="7"/>
      <c r="ER722" s="7"/>
      <c r="ES722" s="88"/>
      <c r="ET722" s="7"/>
      <c r="EU722" s="7"/>
      <c r="EV722" s="7"/>
      <c r="EW722" s="7"/>
      <c r="EX722" s="7"/>
      <c r="EY722" s="7"/>
      <c r="EZ722" s="7"/>
      <c r="FA722" s="7"/>
      <c r="FB722" s="7"/>
      <c r="FC722" s="7"/>
      <c r="FD722" s="7"/>
      <c r="FE722" s="7"/>
      <c r="FF722" s="7"/>
      <c r="FG722" s="7"/>
      <c r="FH722" s="2"/>
      <c r="FI722" s="2"/>
      <c r="FJ722" s="2"/>
      <c r="FK722" s="2"/>
      <c r="FL722" s="2"/>
      <c r="FM722" s="2"/>
      <c r="FN722" s="7"/>
      <c r="FO722" s="7"/>
      <c r="FP722" s="7"/>
      <c r="FQ722" s="88"/>
      <c r="FR722" s="7"/>
      <c r="FS722" s="7"/>
      <c r="FT722" s="7"/>
      <c r="FU722" s="7"/>
      <c r="FV722" s="7"/>
      <c r="FW722" s="7"/>
      <c r="FX722" s="7"/>
      <c r="FY722" s="7"/>
      <c r="FZ722" s="7"/>
      <c r="GA722" s="7"/>
      <c r="GB722" s="7"/>
      <c r="GC722" s="7"/>
      <c r="GD722" s="7"/>
      <c r="GE722" s="7"/>
      <c r="GF722" s="7"/>
      <c r="GG722" s="7"/>
      <c r="GH722" s="7"/>
      <c r="GI722" s="7"/>
      <c r="GJ722" s="7"/>
      <c r="GK722" s="7"/>
      <c r="GL722" s="7"/>
      <c r="GM722" s="7"/>
      <c r="GN722" s="7"/>
      <c r="GO722" s="7"/>
      <c r="GP722" s="7"/>
      <c r="GQ722" s="7"/>
      <c r="GR722" s="7"/>
      <c r="GS722" s="7"/>
      <c r="GT722" s="7"/>
      <c r="GU722" s="7"/>
      <c r="GV722" s="7"/>
      <c r="GW722" s="7"/>
      <c r="GX722" s="7"/>
      <c r="GY722" s="7"/>
      <c r="GZ722" s="7"/>
      <c r="HA722" s="7"/>
      <c r="HB722" s="7"/>
      <c r="HC722" s="7"/>
      <c r="HD722" s="7"/>
      <c r="HE722" s="7"/>
      <c r="HF722" s="7"/>
      <c r="HG722" s="7"/>
      <c r="HH722" s="7"/>
      <c r="HI722" s="7"/>
      <c r="HJ722" s="7"/>
      <c r="HK722" s="7"/>
      <c r="HL722" s="7"/>
      <c r="HM722" s="7"/>
      <c r="HN722" s="7"/>
      <c r="HO722" s="7"/>
      <c r="HP722" s="7"/>
      <c r="HQ722" s="7"/>
      <c r="HR722" s="7"/>
      <c r="HS722" s="7"/>
      <c r="HT722" s="7"/>
      <c r="HU722" s="7"/>
      <c r="HV722" s="7"/>
      <c r="HW722" s="7"/>
      <c r="HX722" s="7"/>
      <c r="HY722" s="7"/>
      <c r="HZ722" s="7"/>
      <c r="IA722" s="7"/>
      <c r="IB722" s="7"/>
      <c r="IC722" s="7"/>
      <c r="ID722" s="7"/>
      <c r="IE722" s="7"/>
      <c r="IF722" s="7"/>
      <c r="IG722" s="7"/>
      <c r="IH722" s="7"/>
      <c r="II722" s="7"/>
      <c r="IJ722" s="7"/>
      <c r="IK722" s="7"/>
      <c r="IL722" s="7"/>
      <c r="IM722" s="7"/>
      <c r="IN722" s="7"/>
      <c r="IO722" s="7"/>
      <c r="IP722" s="7"/>
      <c r="IQ722" s="7"/>
      <c r="IR722" s="7"/>
      <c r="IS722" s="7"/>
      <c r="IT722" s="7"/>
      <c r="IU722" s="7"/>
      <c r="IV722" s="7"/>
      <c r="IW722" s="7"/>
      <c r="IX722" s="7"/>
      <c r="IY722" s="7"/>
      <c r="IZ722" s="7"/>
      <c r="JA722" s="7"/>
      <c r="JB722" s="7"/>
      <c r="JC722" s="7"/>
      <c r="JD722" s="7"/>
      <c r="JE722" s="7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5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7"/>
      <c r="EQ723" s="7"/>
      <c r="ER723" s="7"/>
      <c r="ES723" s="88"/>
      <c r="ET723" s="7"/>
      <c r="EU723" s="7"/>
      <c r="EV723" s="7"/>
      <c r="EW723" s="7"/>
      <c r="EX723" s="7"/>
      <c r="EY723" s="7"/>
      <c r="EZ723" s="7"/>
      <c r="FA723" s="7"/>
      <c r="FB723" s="7"/>
      <c r="FC723" s="7"/>
      <c r="FD723" s="7"/>
      <c r="FE723" s="7"/>
      <c r="FF723" s="7"/>
      <c r="FG723" s="7"/>
      <c r="FH723" s="2"/>
      <c r="FI723" s="2"/>
      <c r="FJ723" s="2"/>
      <c r="FK723" s="2"/>
      <c r="FL723" s="2"/>
      <c r="FM723" s="2"/>
      <c r="FN723" s="7"/>
      <c r="FO723" s="7"/>
      <c r="FP723" s="7"/>
      <c r="FQ723" s="88"/>
      <c r="FR723" s="7"/>
      <c r="FS723" s="7"/>
      <c r="FT723" s="7"/>
      <c r="FU723" s="7"/>
      <c r="FV723" s="7"/>
      <c r="FW723" s="7"/>
      <c r="FX723" s="7"/>
      <c r="FY723" s="7"/>
      <c r="FZ723" s="7"/>
      <c r="GA723" s="7"/>
      <c r="GB723" s="7"/>
      <c r="GC723" s="7"/>
      <c r="GD723" s="7"/>
      <c r="GE723" s="7"/>
      <c r="GF723" s="7"/>
      <c r="GG723" s="7"/>
      <c r="GH723" s="7"/>
      <c r="GI723" s="7"/>
      <c r="GJ723" s="7"/>
      <c r="GK723" s="7"/>
      <c r="GL723" s="7"/>
      <c r="GM723" s="7"/>
      <c r="GN723" s="7"/>
      <c r="GO723" s="7"/>
      <c r="GP723" s="7"/>
      <c r="GQ723" s="7"/>
      <c r="GR723" s="7"/>
      <c r="GS723" s="7"/>
      <c r="GT723" s="7"/>
      <c r="GU723" s="7"/>
      <c r="GV723" s="7"/>
      <c r="GW723" s="7"/>
      <c r="GX723" s="7"/>
      <c r="GY723" s="7"/>
      <c r="GZ723" s="7"/>
      <c r="HA723" s="7"/>
      <c r="HB723" s="7"/>
      <c r="HC723" s="7"/>
      <c r="HD723" s="7"/>
      <c r="HE723" s="7"/>
      <c r="HF723" s="7"/>
      <c r="HG723" s="7"/>
      <c r="HH723" s="7"/>
      <c r="HI723" s="7"/>
      <c r="HJ723" s="7"/>
      <c r="HK723" s="7"/>
      <c r="HL723" s="7"/>
      <c r="HM723" s="7"/>
      <c r="HN723" s="7"/>
      <c r="HO723" s="7"/>
      <c r="HP723" s="7"/>
      <c r="HQ723" s="7"/>
      <c r="HR723" s="7"/>
      <c r="HS723" s="7"/>
      <c r="HT723" s="7"/>
      <c r="HU723" s="7"/>
      <c r="HV723" s="7"/>
      <c r="HW723" s="7"/>
      <c r="HX723" s="7"/>
      <c r="HY723" s="7"/>
      <c r="HZ723" s="7"/>
      <c r="IA723" s="7"/>
      <c r="IB723" s="7"/>
      <c r="IC723" s="7"/>
      <c r="ID723" s="7"/>
      <c r="IE723" s="7"/>
      <c r="IF723" s="7"/>
      <c r="IG723" s="7"/>
      <c r="IH723" s="7"/>
      <c r="II723" s="7"/>
      <c r="IJ723" s="7"/>
      <c r="IK723" s="7"/>
      <c r="IL723" s="7"/>
      <c r="IM723" s="7"/>
      <c r="IN723" s="7"/>
      <c r="IO723" s="7"/>
      <c r="IP723" s="7"/>
      <c r="IQ723" s="7"/>
      <c r="IR723" s="7"/>
      <c r="IS723" s="7"/>
      <c r="IT723" s="7"/>
      <c r="IU723" s="7"/>
      <c r="IV723" s="7"/>
      <c r="IW723" s="7"/>
      <c r="IX723" s="7"/>
      <c r="IY723" s="7"/>
      <c r="IZ723" s="7"/>
      <c r="JA723" s="7"/>
      <c r="JB723" s="7"/>
      <c r="JC723" s="7"/>
      <c r="JD723" s="7"/>
      <c r="JE723" s="7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5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7"/>
      <c r="EQ724" s="7"/>
      <c r="ER724" s="7"/>
      <c r="ES724" s="88"/>
      <c r="ET724" s="7"/>
      <c r="EU724" s="7"/>
      <c r="EV724" s="7"/>
      <c r="EW724" s="7"/>
      <c r="EX724" s="7"/>
      <c r="EY724" s="7"/>
      <c r="EZ724" s="7"/>
      <c r="FA724" s="7"/>
      <c r="FB724" s="7"/>
      <c r="FC724" s="7"/>
      <c r="FD724" s="7"/>
      <c r="FE724" s="7"/>
      <c r="FF724" s="7"/>
      <c r="FG724" s="7"/>
      <c r="FH724" s="2"/>
      <c r="FI724" s="2"/>
      <c r="FJ724" s="2"/>
      <c r="FK724" s="2"/>
      <c r="FL724" s="2"/>
      <c r="FM724" s="2"/>
      <c r="FN724" s="7"/>
      <c r="FO724" s="7"/>
      <c r="FP724" s="7"/>
      <c r="FQ724" s="88"/>
      <c r="FR724" s="7"/>
      <c r="FS724" s="7"/>
      <c r="FT724" s="7"/>
      <c r="FU724" s="7"/>
      <c r="FV724" s="7"/>
      <c r="FW724" s="7"/>
      <c r="FX724" s="7"/>
      <c r="FY724" s="7"/>
      <c r="FZ724" s="7"/>
      <c r="GA724" s="7"/>
      <c r="GB724" s="7"/>
      <c r="GC724" s="7"/>
      <c r="GD724" s="7"/>
      <c r="GE724" s="7"/>
      <c r="GF724" s="7"/>
      <c r="GG724" s="7"/>
      <c r="GH724" s="7"/>
      <c r="GI724" s="7"/>
      <c r="GJ724" s="7"/>
      <c r="GK724" s="7"/>
      <c r="GL724" s="7"/>
      <c r="GM724" s="7"/>
      <c r="GN724" s="7"/>
      <c r="GO724" s="7"/>
      <c r="GP724" s="7"/>
      <c r="GQ724" s="7"/>
      <c r="GR724" s="7"/>
      <c r="GS724" s="7"/>
      <c r="GT724" s="7"/>
      <c r="GU724" s="7"/>
      <c r="GV724" s="7"/>
      <c r="GW724" s="7"/>
      <c r="GX724" s="7"/>
      <c r="GY724" s="7"/>
      <c r="GZ724" s="7"/>
      <c r="HA724" s="7"/>
      <c r="HB724" s="7"/>
      <c r="HC724" s="7"/>
      <c r="HD724" s="7"/>
      <c r="HE724" s="7"/>
      <c r="HF724" s="7"/>
      <c r="HG724" s="7"/>
      <c r="HH724" s="7"/>
      <c r="HI724" s="7"/>
      <c r="HJ724" s="7"/>
      <c r="HK724" s="7"/>
      <c r="HL724" s="7"/>
      <c r="HM724" s="7"/>
      <c r="HN724" s="7"/>
      <c r="HO724" s="7"/>
      <c r="HP724" s="7"/>
      <c r="HQ724" s="7"/>
      <c r="HR724" s="7"/>
      <c r="HS724" s="7"/>
      <c r="HT724" s="7"/>
      <c r="HU724" s="7"/>
      <c r="HV724" s="7"/>
      <c r="HW724" s="7"/>
      <c r="HX724" s="7"/>
      <c r="HY724" s="7"/>
      <c r="HZ724" s="7"/>
      <c r="IA724" s="7"/>
      <c r="IB724" s="7"/>
      <c r="IC724" s="7"/>
      <c r="ID724" s="7"/>
      <c r="IE724" s="7"/>
      <c r="IF724" s="7"/>
      <c r="IG724" s="7"/>
      <c r="IH724" s="7"/>
      <c r="II724" s="7"/>
      <c r="IJ724" s="7"/>
      <c r="IK724" s="7"/>
      <c r="IL724" s="7"/>
      <c r="IM724" s="7"/>
      <c r="IN724" s="7"/>
      <c r="IO724" s="7"/>
      <c r="IP724" s="7"/>
      <c r="IQ724" s="7"/>
      <c r="IR724" s="7"/>
      <c r="IS724" s="7"/>
      <c r="IT724" s="7"/>
      <c r="IU724" s="7"/>
      <c r="IV724" s="7"/>
      <c r="IW724" s="7"/>
      <c r="IX724" s="7"/>
      <c r="IY724" s="7"/>
      <c r="IZ724" s="7"/>
      <c r="JA724" s="7"/>
      <c r="JB724" s="7"/>
      <c r="JC724" s="7"/>
      <c r="JD724" s="7"/>
      <c r="JE724" s="7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5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7"/>
      <c r="EQ725" s="7"/>
      <c r="ER725" s="7"/>
      <c r="ES725" s="88"/>
      <c r="ET725" s="7"/>
      <c r="EU725" s="7"/>
      <c r="EV725" s="7"/>
      <c r="EW725" s="7"/>
      <c r="EX725" s="7"/>
      <c r="EY725" s="7"/>
      <c r="EZ725" s="7"/>
      <c r="FA725" s="7"/>
      <c r="FB725" s="7"/>
      <c r="FC725" s="7"/>
      <c r="FD725" s="7"/>
      <c r="FE725" s="7"/>
      <c r="FF725" s="7"/>
      <c r="FG725" s="7"/>
      <c r="FH725" s="2"/>
      <c r="FI725" s="2"/>
      <c r="FJ725" s="2"/>
      <c r="FK725" s="2"/>
      <c r="FL725" s="2"/>
      <c r="FM725" s="2"/>
      <c r="FN725" s="7"/>
      <c r="FO725" s="7"/>
      <c r="FP725" s="7"/>
      <c r="FQ725" s="88"/>
      <c r="FR725" s="7"/>
      <c r="FS725" s="7"/>
      <c r="FT725" s="7"/>
      <c r="FU725" s="7"/>
      <c r="FV725" s="7"/>
      <c r="FW725" s="7"/>
      <c r="FX725" s="7"/>
      <c r="FY725" s="7"/>
      <c r="FZ725" s="7"/>
      <c r="GA725" s="7"/>
      <c r="GB725" s="7"/>
      <c r="GC725" s="7"/>
      <c r="GD725" s="7"/>
      <c r="GE725" s="7"/>
      <c r="GF725" s="7"/>
      <c r="GG725" s="7"/>
      <c r="GH725" s="7"/>
      <c r="GI725" s="7"/>
      <c r="GJ725" s="7"/>
      <c r="GK725" s="7"/>
      <c r="GL725" s="7"/>
      <c r="GM725" s="7"/>
      <c r="GN725" s="7"/>
      <c r="GO725" s="7"/>
      <c r="GP725" s="7"/>
      <c r="GQ725" s="7"/>
      <c r="GR725" s="7"/>
      <c r="GS725" s="7"/>
      <c r="GT725" s="7"/>
      <c r="GU725" s="7"/>
      <c r="GV725" s="7"/>
      <c r="GW725" s="7"/>
      <c r="GX725" s="7"/>
      <c r="GY725" s="7"/>
      <c r="GZ725" s="7"/>
      <c r="HA725" s="7"/>
      <c r="HB725" s="7"/>
      <c r="HC725" s="7"/>
      <c r="HD725" s="7"/>
      <c r="HE725" s="7"/>
      <c r="HF725" s="7"/>
      <c r="HG725" s="7"/>
      <c r="HH725" s="7"/>
      <c r="HI725" s="7"/>
      <c r="HJ725" s="7"/>
      <c r="HK725" s="7"/>
      <c r="HL725" s="7"/>
      <c r="HM725" s="7"/>
      <c r="HN725" s="7"/>
      <c r="HO725" s="7"/>
      <c r="HP725" s="7"/>
      <c r="HQ725" s="7"/>
      <c r="HR725" s="7"/>
      <c r="HS725" s="7"/>
      <c r="HT725" s="7"/>
      <c r="HU725" s="7"/>
      <c r="HV725" s="7"/>
      <c r="HW725" s="7"/>
      <c r="HX725" s="7"/>
      <c r="HY725" s="7"/>
      <c r="HZ725" s="7"/>
      <c r="IA725" s="7"/>
      <c r="IB725" s="7"/>
      <c r="IC725" s="7"/>
      <c r="ID725" s="7"/>
      <c r="IE725" s="7"/>
      <c r="IF725" s="7"/>
      <c r="IG725" s="7"/>
      <c r="IH725" s="7"/>
      <c r="II725" s="7"/>
      <c r="IJ725" s="7"/>
      <c r="IK725" s="7"/>
      <c r="IL725" s="7"/>
      <c r="IM725" s="7"/>
      <c r="IN725" s="7"/>
      <c r="IO725" s="7"/>
      <c r="IP725" s="7"/>
      <c r="IQ725" s="7"/>
      <c r="IR725" s="7"/>
      <c r="IS725" s="7"/>
      <c r="IT725" s="7"/>
      <c r="IU725" s="7"/>
      <c r="IV725" s="7"/>
      <c r="IW725" s="7"/>
      <c r="IX725" s="7"/>
      <c r="IY725" s="7"/>
      <c r="IZ725" s="7"/>
      <c r="JA725" s="7"/>
      <c r="JB725" s="7"/>
      <c r="JC725" s="7"/>
      <c r="JD725" s="7"/>
      <c r="JE725" s="7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5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7"/>
      <c r="EQ726" s="7"/>
      <c r="ER726" s="7"/>
      <c r="ES726" s="88"/>
      <c r="ET726" s="7"/>
      <c r="EU726" s="7"/>
      <c r="EV726" s="7"/>
      <c r="EW726" s="7"/>
      <c r="EX726" s="7"/>
      <c r="EY726" s="7"/>
      <c r="EZ726" s="7"/>
      <c r="FA726" s="7"/>
      <c r="FB726" s="7"/>
      <c r="FC726" s="7"/>
      <c r="FD726" s="7"/>
      <c r="FE726" s="7"/>
      <c r="FF726" s="7"/>
      <c r="FG726" s="7"/>
      <c r="FH726" s="2"/>
      <c r="FI726" s="2"/>
      <c r="FJ726" s="2"/>
      <c r="FK726" s="2"/>
      <c r="FL726" s="2"/>
      <c r="FM726" s="2"/>
      <c r="FN726" s="7"/>
      <c r="FO726" s="7"/>
      <c r="FP726" s="7"/>
      <c r="FQ726" s="88"/>
      <c r="FR726" s="7"/>
      <c r="FS726" s="7"/>
      <c r="FT726" s="7"/>
      <c r="FU726" s="7"/>
      <c r="FV726" s="7"/>
      <c r="FW726" s="7"/>
      <c r="FX726" s="7"/>
      <c r="FY726" s="7"/>
      <c r="FZ726" s="7"/>
      <c r="GA726" s="7"/>
      <c r="GB726" s="7"/>
      <c r="GC726" s="7"/>
      <c r="GD726" s="7"/>
      <c r="GE726" s="7"/>
      <c r="GF726" s="7"/>
      <c r="GG726" s="7"/>
      <c r="GH726" s="7"/>
      <c r="GI726" s="7"/>
      <c r="GJ726" s="7"/>
      <c r="GK726" s="7"/>
      <c r="GL726" s="7"/>
      <c r="GM726" s="7"/>
      <c r="GN726" s="7"/>
      <c r="GO726" s="7"/>
      <c r="GP726" s="7"/>
      <c r="GQ726" s="7"/>
      <c r="GR726" s="7"/>
      <c r="GS726" s="7"/>
      <c r="GT726" s="7"/>
      <c r="GU726" s="7"/>
      <c r="GV726" s="7"/>
      <c r="GW726" s="7"/>
      <c r="GX726" s="7"/>
      <c r="GY726" s="7"/>
      <c r="GZ726" s="7"/>
      <c r="HA726" s="7"/>
      <c r="HB726" s="7"/>
      <c r="HC726" s="7"/>
      <c r="HD726" s="7"/>
      <c r="HE726" s="7"/>
      <c r="HF726" s="7"/>
      <c r="HG726" s="7"/>
      <c r="HH726" s="7"/>
      <c r="HI726" s="7"/>
      <c r="HJ726" s="7"/>
      <c r="HK726" s="7"/>
      <c r="HL726" s="7"/>
      <c r="HM726" s="7"/>
      <c r="HN726" s="7"/>
      <c r="HO726" s="7"/>
      <c r="HP726" s="7"/>
      <c r="HQ726" s="7"/>
      <c r="HR726" s="7"/>
      <c r="HS726" s="7"/>
      <c r="HT726" s="7"/>
      <c r="HU726" s="7"/>
      <c r="HV726" s="7"/>
      <c r="HW726" s="7"/>
      <c r="HX726" s="7"/>
      <c r="HY726" s="7"/>
      <c r="HZ726" s="7"/>
      <c r="IA726" s="7"/>
      <c r="IB726" s="7"/>
      <c r="IC726" s="7"/>
      <c r="ID726" s="7"/>
      <c r="IE726" s="7"/>
      <c r="IF726" s="7"/>
      <c r="IG726" s="7"/>
      <c r="IH726" s="7"/>
      <c r="II726" s="7"/>
      <c r="IJ726" s="7"/>
      <c r="IK726" s="7"/>
      <c r="IL726" s="7"/>
      <c r="IM726" s="7"/>
      <c r="IN726" s="7"/>
      <c r="IO726" s="7"/>
      <c r="IP726" s="7"/>
      <c r="IQ726" s="7"/>
      <c r="IR726" s="7"/>
      <c r="IS726" s="7"/>
      <c r="IT726" s="7"/>
      <c r="IU726" s="7"/>
      <c r="IV726" s="7"/>
      <c r="IW726" s="7"/>
      <c r="IX726" s="7"/>
      <c r="IY726" s="7"/>
      <c r="IZ726" s="7"/>
      <c r="JA726" s="7"/>
      <c r="JB726" s="7"/>
      <c r="JC726" s="7"/>
      <c r="JD726" s="7"/>
      <c r="JE726" s="7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5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7"/>
      <c r="EQ727" s="7"/>
      <c r="ER727" s="7"/>
      <c r="ES727" s="88"/>
      <c r="ET727" s="7"/>
      <c r="EU727" s="7"/>
      <c r="EV727" s="7"/>
      <c r="EW727" s="7"/>
      <c r="EX727" s="7"/>
      <c r="EY727" s="7"/>
      <c r="EZ727" s="7"/>
      <c r="FA727" s="7"/>
      <c r="FB727" s="7"/>
      <c r="FC727" s="7"/>
      <c r="FD727" s="7"/>
      <c r="FE727" s="7"/>
      <c r="FF727" s="7"/>
      <c r="FG727" s="7"/>
      <c r="FH727" s="2"/>
      <c r="FI727" s="2"/>
      <c r="FJ727" s="2"/>
      <c r="FK727" s="2"/>
      <c r="FL727" s="2"/>
      <c r="FM727" s="2"/>
      <c r="FN727" s="7"/>
      <c r="FO727" s="7"/>
      <c r="FP727" s="7"/>
      <c r="FQ727" s="88"/>
      <c r="FR727" s="7"/>
      <c r="FS727" s="7"/>
      <c r="FT727" s="7"/>
      <c r="FU727" s="7"/>
      <c r="FV727" s="7"/>
      <c r="FW727" s="7"/>
      <c r="FX727" s="7"/>
      <c r="FY727" s="7"/>
      <c r="FZ727" s="7"/>
      <c r="GA727" s="7"/>
      <c r="GB727" s="7"/>
      <c r="GC727" s="7"/>
      <c r="GD727" s="7"/>
      <c r="GE727" s="7"/>
      <c r="GF727" s="7"/>
      <c r="GG727" s="7"/>
      <c r="GH727" s="7"/>
      <c r="GI727" s="7"/>
      <c r="GJ727" s="7"/>
      <c r="GK727" s="7"/>
      <c r="GL727" s="7"/>
      <c r="GM727" s="7"/>
      <c r="GN727" s="7"/>
      <c r="GO727" s="7"/>
      <c r="GP727" s="7"/>
      <c r="GQ727" s="7"/>
      <c r="GR727" s="7"/>
      <c r="GS727" s="7"/>
      <c r="GT727" s="7"/>
      <c r="GU727" s="7"/>
      <c r="GV727" s="7"/>
      <c r="GW727" s="7"/>
      <c r="GX727" s="7"/>
      <c r="GY727" s="7"/>
      <c r="GZ727" s="7"/>
      <c r="HA727" s="7"/>
      <c r="HB727" s="7"/>
      <c r="HC727" s="7"/>
      <c r="HD727" s="7"/>
      <c r="HE727" s="7"/>
      <c r="HF727" s="7"/>
      <c r="HG727" s="7"/>
      <c r="HH727" s="7"/>
      <c r="HI727" s="7"/>
      <c r="HJ727" s="7"/>
      <c r="HK727" s="7"/>
      <c r="HL727" s="7"/>
      <c r="HM727" s="7"/>
      <c r="HN727" s="7"/>
      <c r="HO727" s="7"/>
      <c r="HP727" s="7"/>
      <c r="HQ727" s="7"/>
      <c r="HR727" s="7"/>
      <c r="HS727" s="7"/>
      <c r="HT727" s="7"/>
      <c r="HU727" s="7"/>
      <c r="HV727" s="7"/>
      <c r="HW727" s="7"/>
      <c r="HX727" s="7"/>
      <c r="HY727" s="7"/>
      <c r="HZ727" s="7"/>
      <c r="IA727" s="7"/>
      <c r="IB727" s="7"/>
      <c r="IC727" s="7"/>
      <c r="ID727" s="7"/>
      <c r="IE727" s="7"/>
      <c r="IF727" s="7"/>
      <c r="IG727" s="7"/>
      <c r="IH727" s="7"/>
      <c r="II727" s="7"/>
      <c r="IJ727" s="7"/>
      <c r="IK727" s="7"/>
      <c r="IL727" s="7"/>
      <c r="IM727" s="7"/>
      <c r="IN727" s="7"/>
      <c r="IO727" s="7"/>
      <c r="IP727" s="7"/>
      <c r="IQ727" s="7"/>
      <c r="IR727" s="7"/>
      <c r="IS727" s="7"/>
      <c r="IT727" s="7"/>
      <c r="IU727" s="7"/>
      <c r="IV727" s="7"/>
      <c r="IW727" s="7"/>
      <c r="IX727" s="7"/>
      <c r="IY727" s="7"/>
      <c r="IZ727" s="7"/>
      <c r="JA727" s="7"/>
      <c r="JB727" s="7"/>
      <c r="JC727" s="7"/>
      <c r="JD727" s="7"/>
      <c r="JE727" s="7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5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7"/>
      <c r="EQ728" s="7"/>
      <c r="ER728" s="7"/>
      <c r="ES728" s="88"/>
      <c r="ET728" s="7"/>
      <c r="EU728" s="7"/>
      <c r="EV728" s="7"/>
      <c r="EW728" s="7"/>
      <c r="EX728" s="7"/>
      <c r="EY728" s="7"/>
      <c r="EZ728" s="7"/>
      <c r="FA728" s="7"/>
      <c r="FB728" s="7"/>
      <c r="FC728" s="7"/>
      <c r="FD728" s="7"/>
      <c r="FE728" s="7"/>
      <c r="FF728" s="7"/>
      <c r="FG728" s="7"/>
      <c r="FH728" s="2"/>
      <c r="FI728" s="2"/>
      <c r="FJ728" s="2"/>
      <c r="FK728" s="2"/>
      <c r="FL728" s="2"/>
      <c r="FM728" s="2"/>
      <c r="FN728" s="7"/>
      <c r="FO728" s="7"/>
      <c r="FP728" s="7"/>
      <c r="FQ728" s="88"/>
      <c r="FR728" s="7"/>
      <c r="FS728" s="7"/>
      <c r="FT728" s="7"/>
      <c r="FU728" s="7"/>
      <c r="FV728" s="7"/>
      <c r="FW728" s="7"/>
      <c r="FX728" s="7"/>
      <c r="FY728" s="7"/>
      <c r="FZ728" s="7"/>
      <c r="GA728" s="7"/>
      <c r="GB728" s="7"/>
      <c r="GC728" s="7"/>
      <c r="GD728" s="7"/>
      <c r="GE728" s="7"/>
      <c r="GF728" s="7"/>
      <c r="GG728" s="7"/>
      <c r="GH728" s="7"/>
      <c r="GI728" s="7"/>
      <c r="GJ728" s="7"/>
      <c r="GK728" s="7"/>
      <c r="GL728" s="7"/>
      <c r="GM728" s="7"/>
      <c r="GN728" s="7"/>
      <c r="GO728" s="7"/>
      <c r="GP728" s="7"/>
      <c r="GQ728" s="7"/>
      <c r="GR728" s="7"/>
      <c r="GS728" s="7"/>
      <c r="GT728" s="7"/>
      <c r="GU728" s="7"/>
      <c r="GV728" s="7"/>
      <c r="GW728" s="7"/>
      <c r="GX728" s="7"/>
      <c r="GY728" s="7"/>
      <c r="GZ728" s="7"/>
      <c r="HA728" s="7"/>
      <c r="HB728" s="7"/>
      <c r="HC728" s="7"/>
      <c r="HD728" s="7"/>
      <c r="HE728" s="7"/>
      <c r="HF728" s="7"/>
      <c r="HG728" s="7"/>
      <c r="HH728" s="7"/>
      <c r="HI728" s="7"/>
      <c r="HJ728" s="7"/>
      <c r="HK728" s="7"/>
      <c r="HL728" s="7"/>
      <c r="HM728" s="7"/>
      <c r="HN728" s="7"/>
      <c r="HO728" s="7"/>
      <c r="HP728" s="7"/>
      <c r="HQ728" s="7"/>
      <c r="HR728" s="7"/>
      <c r="HS728" s="7"/>
      <c r="HT728" s="7"/>
      <c r="HU728" s="7"/>
      <c r="HV728" s="7"/>
      <c r="HW728" s="7"/>
      <c r="HX728" s="7"/>
      <c r="HY728" s="7"/>
      <c r="HZ728" s="7"/>
      <c r="IA728" s="7"/>
      <c r="IB728" s="7"/>
      <c r="IC728" s="7"/>
      <c r="ID728" s="7"/>
      <c r="IE728" s="7"/>
      <c r="IF728" s="7"/>
      <c r="IG728" s="7"/>
      <c r="IH728" s="7"/>
      <c r="II728" s="7"/>
      <c r="IJ728" s="7"/>
      <c r="IK728" s="7"/>
      <c r="IL728" s="7"/>
      <c r="IM728" s="7"/>
      <c r="IN728" s="7"/>
      <c r="IO728" s="7"/>
      <c r="IP728" s="7"/>
      <c r="IQ728" s="7"/>
      <c r="IR728" s="7"/>
      <c r="IS728" s="7"/>
      <c r="IT728" s="7"/>
      <c r="IU728" s="7"/>
      <c r="IV728" s="7"/>
      <c r="IW728" s="7"/>
      <c r="IX728" s="7"/>
      <c r="IY728" s="7"/>
      <c r="IZ728" s="7"/>
      <c r="JA728" s="7"/>
      <c r="JB728" s="7"/>
      <c r="JC728" s="7"/>
      <c r="JD728" s="7"/>
      <c r="JE728" s="7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5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7"/>
      <c r="EQ729" s="7"/>
      <c r="ER729" s="7"/>
      <c r="ES729" s="88"/>
      <c r="ET729" s="7"/>
      <c r="EU729" s="7"/>
      <c r="EV729" s="7"/>
      <c r="EW729" s="7"/>
      <c r="EX729" s="7"/>
      <c r="EY729" s="7"/>
      <c r="EZ729" s="7"/>
      <c r="FA729" s="7"/>
      <c r="FB729" s="7"/>
      <c r="FC729" s="7"/>
      <c r="FD729" s="7"/>
      <c r="FE729" s="7"/>
      <c r="FF729" s="7"/>
      <c r="FG729" s="7"/>
      <c r="FH729" s="2"/>
      <c r="FI729" s="2"/>
      <c r="FJ729" s="2"/>
      <c r="FK729" s="2"/>
      <c r="FL729" s="2"/>
      <c r="FM729" s="2"/>
      <c r="FN729" s="7"/>
      <c r="FO729" s="7"/>
      <c r="FP729" s="7"/>
      <c r="FQ729" s="88"/>
      <c r="FR729" s="7"/>
      <c r="FS729" s="7"/>
      <c r="FT729" s="7"/>
      <c r="FU729" s="7"/>
      <c r="FV729" s="7"/>
      <c r="FW729" s="7"/>
      <c r="FX729" s="7"/>
      <c r="FY729" s="7"/>
      <c r="FZ729" s="7"/>
      <c r="GA729" s="7"/>
      <c r="GB729" s="7"/>
      <c r="GC729" s="7"/>
      <c r="GD729" s="7"/>
      <c r="GE729" s="7"/>
      <c r="GF729" s="7"/>
      <c r="GG729" s="7"/>
      <c r="GH729" s="7"/>
      <c r="GI729" s="7"/>
      <c r="GJ729" s="7"/>
      <c r="GK729" s="7"/>
      <c r="GL729" s="7"/>
      <c r="GM729" s="7"/>
      <c r="GN729" s="7"/>
      <c r="GO729" s="7"/>
      <c r="GP729" s="7"/>
      <c r="GQ729" s="7"/>
      <c r="GR729" s="7"/>
      <c r="GS729" s="7"/>
      <c r="GT729" s="7"/>
      <c r="GU729" s="7"/>
      <c r="GV729" s="7"/>
      <c r="GW729" s="7"/>
      <c r="GX729" s="7"/>
      <c r="GY729" s="7"/>
      <c r="GZ729" s="7"/>
      <c r="HA729" s="7"/>
      <c r="HB729" s="7"/>
      <c r="HC729" s="7"/>
      <c r="HD729" s="7"/>
      <c r="HE729" s="7"/>
      <c r="HF729" s="7"/>
      <c r="HG729" s="7"/>
      <c r="HH729" s="7"/>
      <c r="HI729" s="7"/>
      <c r="HJ729" s="7"/>
      <c r="HK729" s="7"/>
      <c r="HL729" s="7"/>
      <c r="HM729" s="7"/>
      <c r="HN729" s="7"/>
      <c r="HO729" s="7"/>
      <c r="HP729" s="7"/>
      <c r="HQ729" s="7"/>
      <c r="HR729" s="7"/>
      <c r="HS729" s="7"/>
      <c r="HT729" s="7"/>
      <c r="HU729" s="7"/>
      <c r="HV729" s="7"/>
      <c r="HW729" s="7"/>
      <c r="HX729" s="7"/>
      <c r="HY729" s="7"/>
      <c r="HZ729" s="7"/>
      <c r="IA729" s="7"/>
      <c r="IB729" s="7"/>
      <c r="IC729" s="7"/>
      <c r="ID729" s="7"/>
      <c r="IE729" s="7"/>
      <c r="IF729" s="7"/>
      <c r="IG729" s="7"/>
      <c r="IH729" s="7"/>
      <c r="II729" s="7"/>
      <c r="IJ729" s="7"/>
      <c r="IK729" s="7"/>
      <c r="IL729" s="7"/>
      <c r="IM729" s="7"/>
      <c r="IN729" s="7"/>
      <c r="IO729" s="7"/>
      <c r="IP729" s="7"/>
      <c r="IQ729" s="7"/>
      <c r="IR729" s="7"/>
      <c r="IS729" s="7"/>
      <c r="IT729" s="7"/>
      <c r="IU729" s="7"/>
      <c r="IV729" s="7"/>
      <c r="IW729" s="7"/>
      <c r="IX729" s="7"/>
      <c r="IY729" s="7"/>
      <c r="IZ729" s="7"/>
      <c r="JA729" s="7"/>
      <c r="JB729" s="7"/>
      <c r="JC729" s="7"/>
      <c r="JD729" s="7"/>
      <c r="JE729" s="7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5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7"/>
      <c r="EQ730" s="7"/>
      <c r="ER730" s="7"/>
      <c r="ES730" s="88"/>
      <c r="ET730" s="7"/>
      <c r="EU730" s="7"/>
      <c r="EV730" s="7"/>
      <c r="EW730" s="7"/>
      <c r="EX730" s="7"/>
      <c r="EY730" s="7"/>
      <c r="EZ730" s="7"/>
      <c r="FA730" s="7"/>
      <c r="FB730" s="7"/>
      <c r="FC730" s="7"/>
      <c r="FD730" s="7"/>
      <c r="FE730" s="7"/>
      <c r="FF730" s="7"/>
      <c r="FG730" s="7"/>
      <c r="FH730" s="2"/>
      <c r="FI730" s="2"/>
      <c r="FJ730" s="2"/>
      <c r="FK730" s="2"/>
      <c r="FL730" s="2"/>
      <c r="FM730" s="2"/>
      <c r="FN730" s="7"/>
      <c r="FO730" s="7"/>
      <c r="FP730" s="7"/>
      <c r="FQ730" s="88"/>
      <c r="FR730" s="7"/>
      <c r="FS730" s="7"/>
      <c r="FT730" s="7"/>
      <c r="FU730" s="7"/>
      <c r="FV730" s="7"/>
      <c r="FW730" s="7"/>
      <c r="FX730" s="7"/>
      <c r="FY730" s="7"/>
      <c r="FZ730" s="7"/>
      <c r="GA730" s="7"/>
      <c r="GB730" s="7"/>
      <c r="GC730" s="7"/>
      <c r="GD730" s="7"/>
      <c r="GE730" s="7"/>
      <c r="GF730" s="7"/>
      <c r="GG730" s="7"/>
      <c r="GH730" s="7"/>
      <c r="GI730" s="7"/>
      <c r="GJ730" s="7"/>
      <c r="GK730" s="7"/>
      <c r="GL730" s="7"/>
      <c r="GM730" s="7"/>
      <c r="GN730" s="7"/>
      <c r="GO730" s="7"/>
      <c r="GP730" s="7"/>
      <c r="GQ730" s="7"/>
      <c r="GR730" s="7"/>
      <c r="GS730" s="7"/>
      <c r="GT730" s="7"/>
      <c r="GU730" s="7"/>
      <c r="GV730" s="7"/>
      <c r="GW730" s="7"/>
      <c r="GX730" s="7"/>
      <c r="GY730" s="7"/>
      <c r="GZ730" s="7"/>
      <c r="HA730" s="7"/>
      <c r="HB730" s="7"/>
      <c r="HC730" s="7"/>
      <c r="HD730" s="7"/>
      <c r="HE730" s="7"/>
      <c r="HF730" s="7"/>
      <c r="HG730" s="7"/>
      <c r="HH730" s="7"/>
      <c r="HI730" s="7"/>
      <c r="HJ730" s="7"/>
      <c r="HK730" s="7"/>
      <c r="HL730" s="7"/>
      <c r="HM730" s="7"/>
      <c r="HN730" s="7"/>
      <c r="HO730" s="7"/>
      <c r="HP730" s="7"/>
      <c r="HQ730" s="7"/>
      <c r="HR730" s="7"/>
      <c r="HS730" s="7"/>
      <c r="HT730" s="7"/>
      <c r="HU730" s="7"/>
      <c r="HV730" s="7"/>
      <c r="HW730" s="7"/>
      <c r="HX730" s="7"/>
      <c r="HY730" s="7"/>
      <c r="HZ730" s="7"/>
      <c r="IA730" s="7"/>
      <c r="IB730" s="7"/>
      <c r="IC730" s="7"/>
      <c r="ID730" s="7"/>
      <c r="IE730" s="7"/>
      <c r="IF730" s="7"/>
      <c r="IG730" s="7"/>
      <c r="IH730" s="7"/>
      <c r="II730" s="7"/>
      <c r="IJ730" s="7"/>
      <c r="IK730" s="7"/>
      <c r="IL730" s="7"/>
      <c r="IM730" s="7"/>
      <c r="IN730" s="7"/>
      <c r="IO730" s="7"/>
      <c r="IP730" s="7"/>
      <c r="IQ730" s="7"/>
      <c r="IR730" s="7"/>
      <c r="IS730" s="7"/>
      <c r="IT730" s="7"/>
      <c r="IU730" s="7"/>
      <c r="IV730" s="7"/>
      <c r="IW730" s="7"/>
      <c r="IX730" s="7"/>
      <c r="IY730" s="7"/>
      <c r="IZ730" s="7"/>
      <c r="JA730" s="7"/>
      <c r="JB730" s="7"/>
      <c r="JC730" s="7"/>
      <c r="JD730" s="7"/>
      <c r="JE730" s="7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5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7"/>
      <c r="EQ731" s="7"/>
      <c r="ER731" s="7"/>
      <c r="ES731" s="88"/>
      <c r="ET731" s="7"/>
      <c r="EU731" s="7"/>
      <c r="EV731" s="7"/>
      <c r="EW731" s="7"/>
      <c r="EX731" s="7"/>
      <c r="EY731" s="7"/>
      <c r="EZ731" s="7"/>
      <c r="FA731" s="7"/>
      <c r="FB731" s="7"/>
      <c r="FC731" s="7"/>
      <c r="FD731" s="7"/>
      <c r="FE731" s="7"/>
      <c r="FF731" s="7"/>
      <c r="FG731" s="7"/>
      <c r="FH731" s="2"/>
      <c r="FI731" s="2"/>
      <c r="FJ731" s="2"/>
      <c r="FK731" s="2"/>
      <c r="FL731" s="2"/>
      <c r="FM731" s="2"/>
      <c r="FN731" s="7"/>
      <c r="FO731" s="7"/>
      <c r="FP731" s="7"/>
      <c r="FQ731" s="88"/>
      <c r="FR731" s="7"/>
      <c r="FS731" s="7"/>
      <c r="FT731" s="7"/>
      <c r="FU731" s="7"/>
      <c r="FV731" s="7"/>
      <c r="FW731" s="7"/>
      <c r="FX731" s="7"/>
      <c r="FY731" s="7"/>
      <c r="FZ731" s="7"/>
      <c r="GA731" s="7"/>
      <c r="GB731" s="7"/>
      <c r="GC731" s="7"/>
      <c r="GD731" s="7"/>
      <c r="GE731" s="7"/>
      <c r="GF731" s="7"/>
      <c r="GG731" s="7"/>
      <c r="GH731" s="7"/>
      <c r="GI731" s="7"/>
      <c r="GJ731" s="7"/>
      <c r="GK731" s="7"/>
      <c r="GL731" s="7"/>
      <c r="GM731" s="7"/>
      <c r="GN731" s="7"/>
      <c r="GO731" s="7"/>
      <c r="GP731" s="7"/>
      <c r="GQ731" s="7"/>
      <c r="GR731" s="7"/>
      <c r="GS731" s="7"/>
      <c r="GT731" s="7"/>
      <c r="GU731" s="7"/>
      <c r="GV731" s="7"/>
      <c r="GW731" s="7"/>
      <c r="GX731" s="7"/>
      <c r="GY731" s="7"/>
      <c r="GZ731" s="7"/>
      <c r="HA731" s="7"/>
      <c r="HB731" s="7"/>
      <c r="HC731" s="7"/>
      <c r="HD731" s="7"/>
      <c r="HE731" s="7"/>
      <c r="HF731" s="7"/>
      <c r="HG731" s="7"/>
      <c r="HH731" s="7"/>
      <c r="HI731" s="7"/>
      <c r="HJ731" s="7"/>
      <c r="HK731" s="7"/>
      <c r="HL731" s="7"/>
      <c r="HM731" s="7"/>
      <c r="HN731" s="7"/>
      <c r="HO731" s="7"/>
      <c r="HP731" s="7"/>
      <c r="HQ731" s="7"/>
      <c r="HR731" s="7"/>
      <c r="HS731" s="7"/>
      <c r="HT731" s="7"/>
      <c r="HU731" s="7"/>
      <c r="HV731" s="7"/>
      <c r="HW731" s="7"/>
      <c r="HX731" s="7"/>
      <c r="HY731" s="7"/>
      <c r="HZ731" s="7"/>
      <c r="IA731" s="7"/>
      <c r="IB731" s="7"/>
      <c r="IC731" s="7"/>
      <c r="ID731" s="7"/>
      <c r="IE731" s="7"/>
      <c r="IF731" s="7"/>
      <c r="IG731" s="7"/>
      <c r="IH731" s="7"/>
      <c r="II731" s="7"/>
      <c r="IJ731" s="7"/>
      <c r="IK731" s="7"/>
      <c r="IL731" s="7"/>
      <c r="IM731" s="7"/>
      <c r="IN731" s="7"/>
      <c r="IO731" s="7"/>
      <c r="IP731" s="7"/>
      <c r="IQ731" s="7"/>
      <c r="IR731" s="7"/>
      <c r="IS731" s="7"/>
      <c r="IT731" s="7"/>
      <c r="IU731" s="7"/>
      <c r="IV731" s="7"/>
      <c r="IW731" s="7"/>
      <c r="IX731" s="7"/>
      <c r="IY731" s="7"/>
      <c r="IZ731" s="7"/>
      <c r="JA731" s="7"/>
      <c r="JB731" s="7"/>
      <c r="JC731" s="7"/>
      <c r="JD731" s="7"/>
      <c r="JE731" s="7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5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7"/>
      <c r="EQ732" s="7"/>
      <c r="ER732" s="7"/>
      <c r="ES732" s="88"/>
      <c r="ET732" s="7"/>
      <c r="EU732" s="7"/>
      <c r="EV732" s="7"/>
      <c r="EW732" s="7"/>
      <c r="EX732" s="7"/>
      <c r="EY732" s="7"/>
      <c r="EZ732" s="7"/>
      <c r="FA732" s="7"/>
      <c r="FB732" s="7"/>
      <c r="FC732" s="7"/>
      <c r="FD732" s="7"/>
      <c r="FE732" s="7"/>
      <c r="FF732" s="7"/>
      <c r="FG732" s="7"/>
      <c r="FH732" s="2"/>
      <c r="FI732" s="2"/>
      <c r="FJ732" s="2"/>
      <c r="FK732" s="2"/>
      <c r="FL732" s="2"/>
      <c r="FM732" s="2"/>
      <c r="FN732" s="7"/>
      <c r="FO732" s="7"/>
      <c r="FP732" s="7"/>
      <c r="FQ732" s="88"/>
      <c r="FR732" s="7"/>
      <c r="FS732" s="7"/>
      <c r="FT732" s="7"/>
      <c r="FU732" s="7"/>
      <c r="FV732" s="7"/>
      <c r="FW732" s="7"/>
      <c r="FX732" s="7"/>
      <c r="FY732" s="7"/>
      <c r="FZ732" s="7"/>
      <c r="GA732" s="7"/>
      <c r="GB732" s="7"/>
      <c r="GC732" s="7"/>
      <c r="GD732" s="7"/>
      <c r="GE732" s="7"/>
      <c r="GF732" s="7"/>
      <c r="GG732" s="7"/>
      <c r="GH732" s="7"/>
      <c r="GI732" s="7"/>
      <c r="GJ732" s="7"/>
      <c r="GK732" s="7"/>
      <c r="GL732" s="7"/>
      <c r="GM732" s="7"/>
      <c r="GN732" s="7"/>
      <c r="GO732" s="7"/>
      <c r="GP732" s="7"/>
      <c r="GQ732" s="7"/>
      <c r="GR732" s="7"/>
      <c r="GS732" s="7"/>
      <c r="GT732" s="7"/>
      <c r="GU732" s="7"/>
      <c r="GV732" s="7"/>
      <c r="GW732" s="7"/>
      <c r="GX732" s="7"/>
      <c r="GY732" s="7"/>
      <c r="GZ732" s="7"/>
      <c r="HA732" s="7"/>
      <c r="HB732" s="7"/>
      <c r="HC732" s="7"/>
      <c r="HD732" s="7"/>
      <c r="HE732" s="7"/>
      <c r="HF732" s="7"/>
      <c r="HG732" s="7"/>
      <c r="HH732" s="7"/>
      <c r="HI732" s="7"/>
      <c r="HJ732" s="7"/>
      <c r="HK732" s="7"/>
      <c r="HL732" s="7"/>
      <c r="HM732" s="7"/>
      <c r="HN732" s="7"/>
      <c r="HO732" s="7"/>
      <c r="HP732" s="7"/>
      <c r="HQ732" s="7"/>
      <c r="HR732" s="7"/>
      <c r="HS732" s="7"/>
      <c r="HT732" s="7"/>
      <c r="HU732" s="7"/>
      <c r="HV732" s="7"/>
      <c r="HW732" s="7"/>
      <c r="HX732" s="7"/>
      <c r="HY732" s="7"/>
      <c r="HZ732" s="7"/>
      <c r="IA732" s="7"/>
      <c r="IB732" s="7"/>
      <c r="IC732" s="7"/>
      <c r="ID732" s="7"/>
      <c r="IE732" s="7"/>
      <c r="IF732" s="7"/>
      <c r="IG732" s="7"/>
      <c r="IH732" s="7"/>
      <c r="II732" s="7"/>
      <c r="IJ732" s="7"/>
      <c r="IK732" s="7"/>
      <c r="IL732" s="7"/>
      <c r="IM732" s="7"/>
      <c r="IN732" s="7"/>
      <c r="IO732" s="7"/>
      <c r="IP732" s="7"/>
      <c r="IQ732" s="7"/>
      <c r="IR732" s="7"/>
      <c r="IS732" s="7"/>
      <c r="IT732" s="7"/>
      <c r="IU732" s="7"/>
      <c r="IV732" s="7"/>
      <c r="IW732" s="7"/>
      <c r="IX732" s="7"/>
      <c r="IY732" s="7"/>
      <c r="IZ732" s="7"/>
      <c r="JA732" s="7"/>
      <c r="JB732" s="7"/>
      <c r="JC732" s="7"/>
      <c r="JD732" s="7"/>
      <c r="JE732" s="7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5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7"/>
      <c r="EQ733" s="7"/>
      <c r="ER733" s="7"/>
      <c r="ES733" s="88"/>
      <c r="ET733" s="7"/>
      <c r="EU733" s="7"/>
      <c r="EV733" s="7"/>
      <c r="EW733" s="7"/>
      <c r="EX733" s="7"/>
      <c r="EY733" s="7"/>
      <c r="EZ733" s="7"/>
      <c r="FA733" s="7"/>
      <c r="FB733" s="7"/>
      <c r="FC733" s="7"/>
      <c r="FD733" s="7"/>
      <c r="FE733" s="7"/>
      <c r="FF733" s="7"/>
      <c r="FG733" s="7"/>
      <c r="FH733" s="2"/>
      <c r="FI733" s="2"/>
      <c r="FJ733" s="2"/>
      <c r="FK733" s="2"/>
      <c r="FL733" s="2"/>
      <c r="FM733" s="2"/>
      <c r="FN733" s="7"/>
      <c r="FO733" s="7"/>
      <c r="FP733" s="7"/>
      <c r="FQ733" s="88"/>
      <c r="FR733" s="7"/>
      <c r="FS733" s="7"/>
      <c r="FT733" s="7"/>
      <c r="FU733" s="7"/>
      <c r="FV733" s="7"/>
      <c r="FW733" s="7"/>
      <c r="FX733" s="7"/>
      <c r="FY733" s="7"/>
      <c r="FZ733" s="7"/>
      <c r="GA733" s="7"/>
      <c r="GB733" s="7"/>
      <c r="GC733" s="7"/>
      <c r="GD733" s="7"/>
      <c r="GE733" s="7"/>
      <c r="GF733" s="7"/>
      <c r="GG733" s="7"/>
      <c r="GH733" s="7"/>
      <c r="GI733" s="7"/>
      <c r="GJ733" s="7"/>
      <c r="GK733" s="7"/>
      <c r="GL733" s="7"/>
      <c r="GM733" s="7"/>
      <c r="GN733" s="7"/>
      <c r="GO733" s="7"/>
      <c r="GP733" s="7"/>
      <c r="GQ733" s="7"/>
      <c r="GR733" s="7"/>
      <c r="GS733" s="7"/>
      <c r="GT733" s="7"/>
      <c r="GU733" s="7"/>
      <c r="GV733" s="7"/>
      <c r="GW733" s="7"/>
      <c r="GX733" s="7"/>
      <c r="GY733" s="7"/>
      <c r="GZ733" s="7"/>
      <c r="HA733" s="7"/>
      <c r="HB733" s="7"/>
      <c r="HC733" s="7"/>
      <c r="HD733" s="7"/>
      <c r="HE733" s="7"/>
      <c r="HF733" s="7"/>
      <c r="HG733" s="7"/>
      <c r="HH733" s="7"/>
      <c r="HI733" s="7"/>
      <c r="HJ733" s="7"/>
      <c r="HK733" s="7"/>
      <c r="HL733" s="7"/>
      <c r="HM733" s="7"/>
      <c r="HN733" s="7"/>
      <c r="HO733" s="7"/>
      <c r="HP733" s="7"/>
      <c r="HQ733" s="7"/>
      <c r="HR733" s="7"/>
      <c r="HS733" s="7"/>
      <c r="HT733" s="7"/>
      <c r="HU733" s="7"/>
      <c r="HV733" s="7"/>
      <c r="HW733" s="7"/>
      <c r="HX733" s="7"/>
      <c r="HY733" s="7"/>
      <c r="HZ733" s="7"/>
      <c r="IA733" s="7"/>
      <c r="IB733" s="7"/>
      <c r="IC733" s="7"/>
      <c r="ID733" s="7"/>
      <c r="IE733" s="7"/>
      <c r="IF733" s="7"/>
      <c r="IG733" s="7"/>
      <c r="IH733" s="7"/>
      <c r="II733" s="7"/>
      <c r="IJ733" s="7"/>
      <c r="IK733" s="7"/>
      <c r="IL733" s="7"/>
      <c r="IM733" s="7"/>
      <c r="IN733" s="7"/>
      <c r="IO733" s="7"/>
      <c r="IP733" s="7"/>
      <c r="IQ733" s="7"/>
      <c r="IR733" s="7"/>
      <c r="IS733" s="7"/>
      <c r="IT733" s="7"/>
      <c r="IU733" s="7"/>
      <c r="IV733" s="7"/>
      <c r="IW733" s="7"/>
      <c r="IX733" s="7"/>
      <c r="IY733" s="7"/>
      <c r="IZ733" s="7"/>
      <c r="JA733" s="7"/>
      <c r="JB733" s="7"/>
      <c r="JC733" s="7"/>
      <c r="JD733" s="7"/>
      <c r="JE733" s="7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5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7"/>
      <c r="EQ734" s="7"/>
      <c r="ER734" s="7"/>
      <c r="ES734" s="88"/>
      <c r="ET734" s="7"/>
      <c r="EU734" s="7"/>
      <c r="EV734" s="7"/>
      <c r="EW734" s="7"/>
      <c r="EX734" s="7"/>
      <c r="EY734" s="7"/>
      <c r="EZ734" s="7"/>
      <c r="FA734" s="7"/>
      <c r="FB734" s="7"/>
      <c r="FC734" s="7"/>
      <c r="FD734" s="7"/>
      <c r="FE734" s="7"/>
      <c r="FF734" s="7"/>
      <c r="FG734" s="7"/>
      <c r="FH734" s="2"/>
      <c r="FI734" s="2"/>
      <c r="FJ734" s="2"/>
      <c r="FK734" s="2"/>
      <c r="FL734" s="2"/>
      <c r="FM734" s="2"/>
      <c r="FN734" s="7"/>
      <c r="FO734" s="7"/>
      <c r="FP734" s="7"/>
      <c r="FQ734" s="88"/>
      <c r="FR734" s="7"/>
      <c r="FS734" s="7"/>
      <c r="FT734" s="7"/>
      <c r="FU734" s="7"/>
      <c r="FV734" s="7"/>
      <c r="FW734" s="7"/>
      <c r="FX734" s="7"/>
      <c r="FY734" s="7"/>
      <c r="FZ734" s="7"/>
      <c r="GA734" s="7"/>
      <c r="GB734" s="7"/>
      <c r="GC734" s="7"/>
      <c r="GD734" s="7"/>
      <c r="GE734" s="7"/>
      <c r="GF734" s="7"/>
      <c r="GG734" s="7"/>
      <c r="GH734" s="7"/>
      <c r="GI734" s="7"/>
      <c r="GJ734" s="7"/>
      <c r="GK734" s="7"/>
      <c r="GL734" s="7"/>
      <c r="GM734" s="7"/>
      <c r="GN734" s="7"/>
      <c r="GO734" s="7"/>
      <c r="GP734" s="7"/>
      <c r="GQ734" s="7"/>
      <c r="GR734" s="7"/>
      <c r="GS734" s="7"/>
      <c r="GT734" s="7"/>
      <c r="GU734" s="7"/>
      <c r="GV734" s="7"/>
      <c r="GW734" s="7"/>
      <c r="GX734" s="7"/>
      <c r="GY734" s="7"/>
      <c r="GZ734" s="7"/>
      <c r="HA734" s="7"/>
      <c r="HB734" s="7"/>
      <c r="HC734" s="7"/>
      <c r="HD734" s="7"/>
      <c r="HE734" s="7"/>
      <c r="HF734" s="7"/>
      <c r="HG734" s="7"/>
      <c r="HH734" s="7"/>
      <c r="HI734" s="7"/>
      <c r="HJ734" s="7"/>
      <c r="HK734" s="7"/>
      <c r="HL734" s="7"/>
      <c r="HM734" s="7"/>
      <c r="HN734" s="7"/>
      <c r="HO734" s="7"/>
      <c r="HP734" s="7"/>
      <c r="HQ734" s="7"/>
      <c r="HR734" s="7"/>
      <c r="HS734" s="7"/>
      <c r="HT734" s="7"/>
      <c r="HU734" s="7"/>
      <c r="HV734" s="7"/>
      <c r="HW734" s="7"/>
      <c r="HX734" s="7"/>
      <c r="HY734" s="7"/>
      <c r="HZ734" s="7"/>
      <c r="IA734" s="7"/>
      <c r="IB734" s="7"/>
      <c r="IC734" s="7"/>
      <c r="ID734" s="7"/>
      <c r="IE734" s="7"/>
      <c r="IF734" s="7"/>
      <c r="IG734" s="7"/>
      <c r="IH734" s="7"/>
      <c r="II734" s="7"/>
      <c r="IJ734" s="7"/>
      <c r="IK734" s="7"/>
      <c r="IL734" s="7"/>
      <c r="IM734" s="7"/>
      <c r="IN734" s="7"/>
      <c r="IO734" s="7"/>
      <c r="IP734" s="7"/>
      <c r="IQ734" s="7"/>
      <c r="IR734" s="7"/>
      <c r="IS734" s="7"/>
      <c r="IT734" s="7"/>
      <c r="IU734" s="7"/>
      <c r="IV734" s="7"/>
      <c r="IW734" s="7"/>
      <c r="IX734" s="7"/>
      <c r="IY734" s="7"/>
      <c r="IZ734" s="7"/>
      <c r="JA734" s="7"/>
      <c r="JB734" s="7"/>
      <c r="JC734" s="7"/>
      <c r="JD734" s="7"/>
      <c r="JE734" s="7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5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7"/>
      <c r="EQ735" s="7"/>
      <c r="ER735" s="7"/>
      <c r="ES735" s="88"/>
      <c r="ET735" s="7"/>
      <c r="EU735" s="7"/>
      <c r="EV735" s="7"/>
      <c r="EW735" s="7"/>
      <c r="EX735" s="7"/>
      <c r="EY735" s="7"/>
      <c r="EZ735" s="7"/>
      <c r="FA735" s="7"/>
      <c r="FB735" s="7"/>
      <c r="FC735" s="7"/>
      <c r="FD735" s="7"/>
      <c r="FE735" s="7"/>
      <c r="FF735" s="7"/>
      <c r="FG735" s="7"/>
      <c r="FH735" s="2"/>
      <c r="FI735" s="2"/>
      <c r="FJ735" s="2"/>
      <c r="FK735" s="2"/>
      <c r="FL735" s="2"/>
      <c r="FM735" s="2"/>
      <c r="FN735" s="7"/>
      <c r="FO735" s="7"/>
      <c r="FP735" s="7"/>
      <c r="FQ735" s="88"/>
      <c r="FR735" s="7"/>
      <c r="FS735" s="7"/>
      <c r="FT735" s="7"/>
      <c r="FU735" s="7"/>
      <c r="FV735" s="7"/>
      <c r="FW735" s="7"/>
      <c r="FX735" s="7"/>
      <c r="FY735" s="7"/>
      <c r="FZ735" s="7"/>
      <c r="GA735" s="7"/>
      <c r="GB735" s="7"/>
      <c r="GC735" s="7"/>
      <c r="GD735" s="7"/>
      <c r="GE735" s="7"/>
      <c r="GF735" s="7"/>
      <c r="GG735" s="7"/>
      <c r="GH735" s="7"/>
      <c r="GI735" s="7"/>
      <c r="GJ735" s="7"/>
      <c r="GK735" s="7"/>
      <c r="GL735" s="7"/>
      <c r="GM735" s="7"/>
      <c r="GN735" s="7"/>
      <c r="GO735" s="7"/>
      <c r="GP735" s="7"/>
      <c r="GQ735" s="7"/>
      <c r="GR735" s="7"/>
      <c r="GS735" s="7"/>
      <c r="GT735" s="7"/>
      <c r="GU735" s="7"/>
      <c r="GV735" s="7"/>
      <c r="GW735" s="7"/>
      <c r="GX735" s="7"/>
      <c r="GY735" s="7"/>
      <c r="GZ735" s="7"/>
      <c r="HA735" s="7"/>
      <c r="HB735" s="7"/>
      <c r="HC735" s="7"/>
      <c r="HD735" s="7"/>
      <c r="HE735" s="7"/>
      <c r="HF735" s="7"/>
      <c r="HG735" s="7"/>
      <c r="HH735" s="7"/>
      <c r="HI735" s="7"/>
      <c r="HJ735" s="7"/>
      <c r="HK735" s="7"/>
      <c r="HL735" s="7"/>
      <c r="HM735" s="7"/>
      <c r="HN735" s="7"/>
      <c r="HO735" s="7"/>
      <c r="HP735" s="7"/>
      <c r="HQ735" s="7"/>
      <c r="HR735" s="7"/>
      <c r="HS735" s="7"/>
      <c r="HT735" s="7"/>
      <c r="HU735" s="7"/>
      <c r="HV735" s="7"/>
      <c r="HW735" s="7"/>
      <c r="HX735" s="7"/>
      <c r="HY735" s="7"/>
      <c r="HZ735" s="7"/>
      <c r="IA735" s="7"/>
      <c r="IB735" s="7"/>
      <c r="IC735" s="7"/>
      <c r="ID735" s="7"/>
      <c r="IE735" s="7"/>
      <c r="IF735" s="7"/>
      <c r="IG735" s="7"/>
      <c r="IH735" s="7"/>
      <c r="II735" s="7"/>
      <c r="IJ735" s="7"/>
      <c r="IK735" s="7"/>
      <c r="IL735" s="7"/>
      <c r="IM735" s="7"/>
      <c r="IN735" s="7"/>
      <c r="IO735" s="7"/>
      <c r="IP735" s="7"/>
      <c r="IQ735" s="7"/>
      <c r="IR735" s="7"/>
      <c r="IS735" s="7"/>
      <c r="IT735" s="7"/>
      <c r="IU735" s="7"/>
      <c r="IV735" s="7"/>
      <c r="IW735" s="7"/>
      <c r="IX735" s="7"/>
      <c r="IY735" s="7"/>
      <c r="IZ735" s="7"/>
      <c r="JA735" s="7"/>
      <c r="JB735" s="7"/>
      <c r="JC735" s="7"/>
      <c r="JD735" s="7"/>
      <c r="JE735" s="7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5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7"/>
      <c r="EQ736" s="7"/>
      <c r="ER736" s="7"/>
      <c r="ES736" s="88"/>
      <c r="ET736" s="7"/>
      <c r="EU736" s="7"/>
      <c r="EV736" s="7"/>
      <c r="EW736" s="7"/>
      <c r="EX736" s="7"/>
      <c r="EY736" s="7"/>
      <c r="EZ736" s="7"/>
      <c r="FA736" s="7"/>
      <c r="FB736" s="7"/>
      <c r="FC736" s="7"/>
      <c r="FD736" s="7"/>
      <c r="FE736" s="7"/>
      <c r="FF736" s="7"/>
      <c r="FG736" s="7"/>
      <c r="FH736" s="2"/>
      <c r="FI736" s="2"/>
      <c r="FJ736" s="2"/>
      <c r="FK736" s="2"/>
      <c r="FL736" s="2"/>
      <c r="FM736" s="2"/>
      <c r="FN736" s="7"/>
      <c r="FO736" s="7"/>
      <c r="FP736" s="7"/>
      <c r="FQ736" s="88"/>
      <c r="FR736" s="7"/>
      <c r="FS736" s="7"/>
      <c r="FT736" s="7"/>
      <c r="FU736" s="7"/>
      <c r="FV736" s="7"/>
      <c r="FW736" s="7"/>
      <c r="FX736" s="7"/>
      <c r="FY736" s="7"/>
      <c r="FZ736" s="7"/>
      <c r="GA736" s="7"/>
      <c r="GB736" s="7"/>
      <c r="GC736" s="7"/>
      <c r="GD736" s="7"/>
      <c r="GE736" s="7"/>
      <c r="GF736" s="7"/>
      <c r="GG736" s="7"/>
      <c r="GH736" s="7"/>
      <c r="GI736" s="7"/>
      <c r="GJ736" s="7"/>
      <c r="GK736" s="7"/>
      <c r="GL736" s="7"/>
      <c r="GM736" s="7"/>
      <c r="GN736" s="7"/>
      <c r="GO736" s="7"/>
      <c r="GP736" s="7"/>
      <c r="GQ736" s="7"/>
      <c r="GR736" s="7"/>
      <c r="GS736" s="7"/>
      <c r="GT736" s="7"/>
      <c r="GU736" s="7"/>
      <c r="GV736" s="7"/>
      <c r="GW736" s="7"/>
      <c r="GX736" s="7"/>
      <c r="GY736" s="7"/>
      <c r="GZ736" s="7"/>
      <c r="HA736" s="7"/>
      <c r="HB736" s="7"/>
      <c r="HC736" s="7"/>
      <c r="HD736" s="7"/>
      <c r="HE736" s="7"/>
      <c r="HF736" s="7"/>
      <c r="HG736" s="7"/>
      <c r="HH736" s="7"/>
      <c r="HI736" s="7"/>
      <c r="HJ736" s="7"/>
      <c r="HK736" s="7"/>
      <c r="HL736" s="7"/>
      <c r="HM736" s="7"/>
      <c r="HN736" s="7"/>
      <c r="HO736" s="7"/>
      <c r="HP736" s="7"/>
      <c r="HQ736" s="7"/>
      <c r="HR736" s="7"/>
      <c r="HS736" s="7"/>
      <c r="HT736" s="7"/>
      <c r="HU736" s="7"/>
      <c r="HV736" s="7"/>
      <c r="HW736" s="7"/>
      <c r="HX736" s="7"/>
      <c r="HY736" s="7"/>
      <c r="HZ736" s="7"/>
      <c r="IA736" s="7"/>
      <c r="IB736" s="7"/>
      <c r="IC736" s="7"/>
      <c r="ID736" s="7"/>
      <c r="IE736" s="7"/>
      <c r="IF736" s="7"/>
      <c r="IG736" s="7"/>
      <c r="IH736" s="7"/>
      <c r="II736" s="7"/>
      <c r="IJ736" s="7"/>
      <c r="IK736" s="7"/>
      <c r="IL736" s="7"/>
      <c r="IM736" s="7"/>
      <c r="IN736" s="7"/>
      <c r="IO736" s="7"/>
      <c r="IP736" s="7"/>
      <c r="IQ736" s="7"/>
      <c r="IR736" s="7"/>
      <c r="IS736" s="7"/>
      <c r="IT736" s="7"/>
      <c r="IU736" s="7"/>
      <c r="IV736" s="7"/>
      <c r="IW736" s="7"/>
      <c r="IX736" s="7"/>
      <c r="IY736" s="7"/>
      <c r="IZ736" s="7"/>
      <c r="JA736" s="7"/>
      <c r="JB736" s="7"/>
      <c r="JC736" s="7"/>
      <c r="JD736" s="7"/>
      <c r="JE736" s="7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5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7"/>
      <c r="EQ737" s="7"/>
      <c r="ER737" s="7"/>
      <c r="ES737" s="88"/>
      <c r="ET737" s="7"/>
      <c r="EU737" s="7"/>
      <c r="EV737" s="7"/>
      <c r="EW737" s="7"/>
      <c r="EX737" s="7"/>
      <c r="EY737" s="7"/>
      <c r="EZ737" s="7"/>
      <c r="FA737" s="7"/>
      <c r="FB737" s="7"/>
      <c r="FC737" s="7"/>
      <c r="FD737" s="7"/>
      <c r="FE737" s="7"/>
      <c r="FF737" s="7"/>
      <c r="FG737" s="7"/>
      <c r="FH737" s="2"/>
      <c r="FI737" s="2"/>
      <c r="FJ737" s="2"/>
      <c r="FK737" s="2"/>
      <c r="FL737" s="2"/>
      <c r="FM737" s="2"/>
      <c r="FN737" s="7"/>
      <c r="FO737" s="7"/>
      <c r="FP737" s="7"/>
      <c r="FQ737" s="88"/>
      <c r="FR737" s="7"/>
      <c r="FS737" s="7"/>
      <c r="FT737" s="7"/>
      <c r="FU737" s="7"/>
      <c r="FV737" s="7"/>
      <c r="FW737" s="7"/>
      <c r="FX737" s="7"/>
      <c r="FY737" s="7"/>
      <c r="FZ737" s="7"/>
      <c r="GA737" s="7"/>
      <c r="GB737" s="7"/>
      <c r="GC737" s="7"/>
      <c r="GD737" s="7"/>
      <c r="GE737" s="7"/>
      <c r="GF737" s="7"/>
      <c r="GG737" s="7"/>
      <c r="GH737" s="7"/>
      <c r="GI737" s="7"/>
      <c r="GJ737" s="7"/>
      <c r="GK737" s="7"/>
      <c r="GL737" s="7"/>
      <c r="GM737" s="7"/>
      <c r="GN737" s="7"/>
      <c r="GO737" s="7"/>
      <c r="GP737" s="7"/>
      <c r="GQ737" s="7"/>
      <c r="GR737" s="7"/>
      <c r="GS737" s="7"/>
      <c r="GT737" s="7"/>
      <c r="GU737" s="7"/>
      <c r="GV737" s="7"/>
      <c r="GW737" s="7"/>
      <c r="GX737" s="7"/>
      <c r="GY737" s="7"/>
      <c r="GZ737" s="7"/>
      <c r="HA737" s="7"/>
      <c r="HB737" s="7"/>
      <c r="HC737" s="7"/>
      <c r="HD737" s="7"/>
      <c r="HE737" s="7"/>
      <c r="HF737" s="7"/>
      <c r="HG737" s="7"/>
      <c r="HH737" s="7"/>
      <c r="HI737" s="7"/>
      <c r="HJ737" s="7"/>
      <c r="HK737" s="7"/>
      <c r="HL737" s="7"/>
      <c r="HM737" s="7"/>
      <c r="HN737" s="7"/>
      <c r="HO737" s="7"/>
      <c r="HP737" s="7"/>
      <c r="HQ737" s="7"/>
      <c r="HR737" s="7"/>
      <c r="HS737" s="7"/>
      <c r="HT737" s="7"/>
      <c r="HU737" s="7"/>
      <c r="HV737" s="7"/>
      <c r="HW737" s="7"/>
      <c r="HX737" s="7"/>
      <c r="HY737" s="7"/>
      <c r="HZ737" s="7"/>
      <c r="IA737" s="7"/>
      <c r="IB737" s="7"/>
      <c r="IC737" s="7"/>
      <c r="ID737" s="7"/>
      <c r="IE737" s="7"/>
      <c r="IF737" s="7"/>
      <c r="IG737" s="7"/>
      <c r="IH737" s="7"/>
      <c r="II737" s="7"/>
      <c r="IJ737" s="7"/>
      <c r="IK737" s="7"/>
      <c r="IL737" s="7"/>
      <c r="IM737" s="7"/>
      <c r="IN737" s="7"/>
      <c r="IO737" s="7"/>
      <c r="IP737" s="7"/>
      <c r="IQ737" s="7"/>
      <c r="IR737" s="7"/>
      <c r="IS737" s="7"/>
      <c r="IT737" s="7"/>
      <c r="IU737" s="7"/>
      <c r="IV737" s="7"/>
      <c r="IW737" s="7"/>
      <c r="IX737" s="7"/>
      <c r="IY737" s="7"/>
      <c r="IZ737" s="7"/>
      <c r="JA737" s="7"/>
      <c r="JB737" s="7"/>
      <c r="JC737" s="7"/>
      <c r="JD737" s="7"/>
      <c r="JE737" s="7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5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7"/>
      <c r="EQ738" s="7"/>
      <c r="ER738" s="7"/>
      <c r="ES738" s="88"/>
      <c r="ET738" s="7"/>
      <c r="EU738" s="7"/>
      <c r="EV738" s="7"/>
      <c r="EW738" s="7"/>
      <c r="EX738" s="7"/>
      <c r="EY738" s="7"/>
      <c r="EZ738" s="7"/>
      <c r="FA738" s="7"/>
      <c r="FB738" s="7"/>
      <c r="FC738" s="7"/>
      <c r="FD738" s="7"/>
      <c r="FE738" s="7"/>
      <c r="FF738" s="7"/>
      <c r="FG738" s="7"/>
      <c r="FH738" s="2"/>
      <c r="FI738" s="2"/>
      <c r="FJ738" s="2"/>
      <c r="FK738" s="2"/>
      <c r="FL738" s="2"/>
      <c r="FM738" s="2"/>
      <c r="FN738" s="7"/>
      <c r="FO738" s="7"/>
      <c r="FP738" s="7"/>
      <c r="FQ738" s="88"/>
      <c r="FR738" s="7"/>
      <c r="FS738" s="7"/>
      <c r="FT738" s="7"/>
      <c r="FU738" s="7"/>
      <c r="FV738" s="7"/>
      <c r="FW738" s="7"/>
      <c r="FX738" s="7"/>
      <c r="FY738" s="7"/>
      <c r="FZ738" s="7"/>
      <c r="GA738" s="7"/>
      <c r="GB738" s="7"/>
      <c r="GC738" s="7"/>
      <c r="GD738" s="7"/>
      <c r="GE738" s="7"/>
      <c r="GF738" s="7"/>
      <c r="GG738" s="7"/>
      <c r="GH738" s="7"/>
      <c r="GI738" s="7"/>
      <c r="GJ738" s="7"/>
      <c r="GK738" s="7"/>
      <c r="GL738" s="7"/>
      <c r="GM738" s="7"/>
      <c r="GN738" s="7"/>
      <c r="GO738" s="7"/>
      <c r="GP738" s="7"/>
      <c r="GQ738" s="7"/>
      <c r="GR738" s="7"/>
      <c r="GS738" s="7"/>
      <c r="GT738" s="7"/>
      <c r="GU738" s="7"/>
      <c r="GV738" s="7"/>
      <c r="GW738" s="7"/>
      <c r="GX738" s="7"/>
      <c r="GY738" s="7"/>
      <c r="GZ738" s="7"/>
      <c r="HA738" s="7"/>
      <c r="HB738" s="7"/>
      <c r="HC738" s="7"/>
      <c r="HD738" s="7"/>
      <c r="HE738" s="7"/>
      <c r="HF738" s="7"/>
      <c r="HG738" s="7"/>
      <c r="HH738" s="7"/>
      <c r="HI738" s="7"/>
      <c r="HJ738" s="7"/>
      <c r="HK738" s="7"/>
      <c r="HL738" s="7"/>
      <c r="HM738" s="7"/>
      <c r="HN738" s="7"/>
      <c r="HO738" s="7"/>
      <c r="HP738" s="7"/>
      <c r="HQ738" s="7"/>
      <c r="HR738" s="7"/>
      <c r="HS738" s="7"/>
      <c r="HT738" s="7"/>
      <c r="HU738" s="7"/>
      <c r="HV738" s="7"/>
      <c r="HW738" s="7"/>
      <c r="HX738" s="7"/>
      <c r="HY738" s="7"/>
      <c r="HZ738" s="7"/>
      <c r="IA738" s="7"/>
      <c r="IB738" s="7"/>
      <c r="IC738" s="7"/>
      <c r="ID738" s="7"/>
      <c r="IE738" s="7"/>
      <c r="IF738" s="7"/>
      <c r="IG738" s="7"/>
      <c r="IH738" s="7"/>
      <c r="II738" s="7"/>
      <c r="IJ738" s="7"/>
      <c r="IK738" s="7"/>
      <c r="IL738" s="7"/>
      <c r="IM738" s="7"/>
      <c r="IN738" s="7"/>
      <c r="IO738" s="7"/>
      <c r="IP738" s="7"/>
      <c r="IQ738" s="7"/>
      <c r="IR738" s="7"/>
      <c r="IS738" s="7"/>
      <c r="IT738" s="7"/>
      <c r="IU738" s="7"/>
      <c r="IV738" s="7"/>
      <c r="IW738" s="7"/>
      <c r="IX738" s="7"/>
      <c r="IY738" s="7"/>
      <c r="IZ738" s="7"/>
      <c r="JA738" s="7"/>
      <c r="JB738" s="7"/>
      <c r="JC738" s="7"/>
      <c r="JD738" s="7"/>
      <c r="JE738" s="7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5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7"/>
      <c r="EQ739" s="7"/>
      <c r="ER739" s="7"/>
      <c r="ES739" s="88"/>
      <c r="ET739" s="7"/>
      <c r="EU739" s="7"/>
      <c r="EV739" s="7"/>
      <c r="EW739" s="7"/>
      <c r="EX739" s="7"/>
      <c r="EY739" s="7"/>
      <c r="EZ739" s="7"/>
      <c r="FA739" s="7"/>
      <c r="FB739" s="7"/>
      <c r="FC739" s="7"/>
      <c r="FD739" s="7"/>
      <c r="FE739" s="7"/>
      <c r="FF739" s="7"/>
      <c r="FG739" s="7"/>
      <c r="FH739" s="2"/>
      <c r="FI739" s="2"/>
      <c r="FJ739" s="2"/>
      <c r="FK739" s="2"/>
      <c r="FL739" s="2"/>
      <c r="FM739" s="2"/>
      <c r="FN739" s="7"/>
      <c r="FO739" s="7"/>
      <c r="FP739" s="7"/>
      <c r="FQ739" s="88"/>
      <c r="FR739" s="7"/>
      <c r="FS739" s="7"/>
      <c r="FT739" s="7"/>
      <c r="FU739" s="7"/>
      <c r="FV739" s="7"/>
      <c r="FW739" s="7"/>
      <c r="FX739" s="7"/>
      <c r="FY739" s="7"/>
      <c r="FZ739" s="7"/>
      <c r="GA739" s="7"/>
      <c r="GB739" s="7"/>
      <c r="GC739" s="7"/>
      <c r="GD739" s="7"/>
      <c r="GE739" s="7"/>
      <c r="GF739" s="7"/>
      <c r="GG739" s="7"/>
      <c r="GH739" s="7"/>
      <c r="GI739" s="7"/>
      <c r="GJ739" s="7"/>
      <c r="GK739" s="7"/>
      <c r="GL739" s="7"/>
      <c r="GM739" s="7"/>
      <c r="GN739" s="7"/>
      <c r="GO739" s="7"/>
      <c r="GP739" s="7"/>
      <c r="GQ739" s="7"/>
      <c r="GR739" s="7"/>
      <c r="GS739" s="7"/>
      <c r="GT739" s="7"/>
      <c r="GU739" s="7"/>
      <c r="GV739" s="7"/>
      <c r="GW739" s="7"/>
      <c r="GX739" s="7"/>
      <c r="GY739" s="7"/>
      <c r="GZ739" s="7"/>
      <c r="HA739" s="7"/>
      <c r="HB739" s="7"/>
      <c r="HC739" s="7"/>
      <c r="HD739" s="7"/>
      <c r="HE739" s="7"/>
      <c r="HF739" s="7"/>
      <c r="HG739" s="7"/>
      <c r="HH739" s="7"/>
      <c r="HI739" s="7"/>
      <c r="HJ739" s="7"/>
      <c r="HK739" s="7"/>
      <c r="HL739" s="7"/>
      <c r="HM739" s="7"/>
      <c r="HN739" s="7"/>
      <c r="HO739" s="7"/>
      <c r="HP739" s="7"/>
      <c r="HQ739" s="7"/>
      <c r="HR739" s="7"/>
      <c r="HS739" s="7"/>
      <c r="HT739" s="7"/>
      <c r="HU739" s="7"/>
      <c r="HV739" s="7"/>
      <c r="HW739" s="7"/>
      <c r="HX739" s="7"/>
      <c r="HY739" s="7"/>
      <c r="HZ739" s="7"/>
      <c r="IA739" s="7"/>
      <c r="IB739" s="7"/>
      <c r="IC739" s="7"/>
      <c r="ID739" s="7"/>
      <c r="IE739" s="7"/>
      <c r="IF739" s="7"/>
      <c r="IG739" s="7"/>
      <c r="IH739" s="7"/>
      <c r="II739" s="7"/>
      <c r="IJ739" s="7"/>
      <c r="IK739" s="7"/>
      <c r="IL739" s="7"/>
      <c r="IM739" s="7"/>
      <c r="IN739" s="7"/>
      <c r="IO739" s="7"/>
      <c r="IP739" s="7"/>
      <c r="IQ739" s="7"/>
      <c r="IR739" s="7"/>
      <c r="IS739" s="7"/>
      <c r="IT739" s="7"/>
      <c r="IU739" s="7"/>
      <c r="IV739" s="7"/>
      <c r="IW739" s="7"/>
      <c r="IX739" s="7"/>
      <c r="IY739" s="7"/>
      <c r="IZ739" s="7"/>
      <c r="JA739" s="7"/>
      <c r="JB739" s="7"/>
      <c r="JC739" s="7"/>
      <c r="JD739" s="7"/>
      <c r="JE739" s="7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5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7"/>
      <c r="EQ740" s="7"/>
      <c r="ER740" s="7"/>
      <c r="ES740" s="88"/>
      <c r="ET740" s="7"/>
      <c r="EU740" s="7"/>
      <c r="EV740" s="7"/>
      <c r="EW740" s="7"/>
      <c r="EX740" s="7"/>
      <c r="EY740" s="7"/>
      <c r="EZ740" s="7"/>
      <c r="FA740" s="7"/>
      <c r="FB740" s="7"/>
      <c r="FC740" s="7"/>
      <c r="FD740" s="7"/>
      <c r="FE740" s="7"/>
      <c r="FF740" s="7"/>
      <c r="FG740" s="7"/>
      <c r="FH740" s="2"/>
      <c r="FI740" s="2"/>
      <c r="FJ740" s="2"/>
      <c r="FK740" s="2"/>
      <c r="FL740" s="2"/>
      <c r="FM740" s="2"/>
      <c r="FN740" s="7"/>
      <c r="FO740" s="7"/>
      <c r="FP740" s="7"/>
      <c r="FQ740" s="88"/>
      <c r="FR740" s="7"/>
      <c r="FS740" s="7"/>
      <c r="FT740" s="7"/>
      <c r="FU740" s="7"/>
      <c r="FV740" s="7"/>
      <c r="FW740" s="7"/>
      <c r="FX740" s="7"/>
      <c r="FY740" s="7"/>
      <c r="FZ740" s="7"/>
      <c r="GA740" s="7"/>
      <c r="GB740" s="7"/>
      <c r="GC740" s="7"/>
      <c r="GD740" s="7"/>
      <c r="GE740" s="7"/>
      <c r="GF740" s="7"/>
      <c r="GG740" s="7"/>
      <c r="GH740" s="7"/>
      <c r="GI740" s="7"/>
      <c r="GJ740" s="7"/>
      <c r="GK740" s="7"/>
      <c r="GL740" s="7"/>
      <c r="GM740" s="7"/>
      <c r="GN740" s="7"/>
      <c r="GO740" s="7"/>
      <c r="GP740" s="7"/>
      <c r="GQ740" s="7"/>
      <c r="GR740" s="7"/>
      <c r="GS740" s="7"/>
      <c r="GT740" s="7"/>
      <c r="GU740" s="7"/>
      <c r="GV740" s="7"/>
      <c r="GW740" s="7"/>
      <c r="GX740" s="7"/>
      <c r="GY740" s="7"/>
      <c r="GZ740" s="7"/>
      <c r="HA740" s="7"/>
      <c r="HB740" s="7"/>
      <c r="HC740" s="7"/>
      <c r="HD740" s="7"/>
      <c r="HE740" s="7"/>
      <c r="HF740" s="7"/>
      <c r="HG740" s="7"/>
      <c r="HH740" s="7"/>
      <c r="HI740" s="7"/>
      <c r="HJ740" s="7"/>
      <c r="HK740" s="7"/>
      <c r="HL740" s="7"/>
      <c r="HM740" s="7"/>
      <c r="HN740" s="7"/>
      <c r="HO740" s="7"/>
      <c r="HP740" s="7"/>
      <c r="HQ740" s="7"/>
      <c r="HR740" s="7"/>
      <c r="HS740" s="7"/>
      <c r="HT740" s="7"/>
      <c r="HU740" s="7"/>
      <c r="HV740" s="7"/>
      <c r="HW740" s="7"/>
      <c r="HX740" s="7"/>
      <c r="HY740" s="7"/>
      <c r="HZ740" s="7"/>
      <c r="IA740" s="7"/>
      <c r="IB740" s="7"/>
      <c r="IC740" s="7"/>
      <c r="ID740" s="7"/>
      <c r="IE740" s="7"/>
      <c r="IF740" s="7"/>
      <c r="IG740" s="7"/>
      <c r="IH740" s="7"/>
      <c r="II740" s="7"/>
      <c r="IJ740" s="7"/>
      <c r="IK740" s="7"/>
      <c r="IL740" s="7"/>
      <c r="IM740" s="7"/>
      <c r="IN740" s="7"/>
      <c r="IO740" s="7"/>
      <c r="IP740" s="7"/>
      <c r="IQ740" s="7"/>
      <c r="IR740" s="7"/>
      <c r="IS740" s="7"/>
      <c r="IT740" s="7"/>
      <c r="IU740" s="7"/>
      <c r="IV740" s="7"/>
      <c r="IW740" s="7"/>
      <c r="IX740" s="7"/>
      <c r="IY740" s="7"/>
      <c r="IZ740" s="7"/>
      <c r="JA740" s="7"/>
      <c r="JB740" s="7"/>
      <c r="JC740" s="7"/>
      <c r="JD740" s="7"/>
      <c r="JE740" s="7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5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7"/>
      <c r="EQ741" s="7"/>
      <c r="ER741" s="7"/>
      <c r="ES741" s="88"/>
      <c r="ET741" s="7"/>
      <c r="EU741" s="7"/>
      <c r="EV741" s="7"/>
      <c r="EW741" s="7"/>
      <c r="EX741" s="7"/>
      <c r="EY741" s="7"/>
      <c r="EZ741" s="7"/>
      <c r="FA741" s="7"/>
      <c r="FB741" s="7"/>
      <c r="FC741" s="7"/>
      <c r="FD741" s="7"/>
      <c r="FE741" s="7"/>
      <c r="FF741" s="7"/>
      <c r="FG741" s="7"/>
      <c r="FH741" s="2"/>
      <c r="FI741" s="2"/>
      <c r="FJ741" s="2"/>
      <c r="FK741" s="2"/>
      <c r="FL741" s="2"/>
      <c r="FM741" s="2"/>
      <c r="FN741" s="7"/>
      <c r="FO741" s="7"/>
      <c r="FP741" s="7"/>
      <c r="FQ741" s="88"/>
      <c r="FR741" s="7"/>
      <c r="FS741" s="7"/>
      <c r="FT741" s="7"/>
      <c r="FU741" s="7"/>
      <c r="FV741" s="7"/>
      <c r="FW741" s="7"/>
      <c r="FX741" s="7"/>
      <c r="FY741" s="7"/>
      <c r="FZ741" s="7"/>
      <c r="GA741" s="7"/>
      <c r="GB741" s="7"/>
      <c r="GC741" s="7"/>
      <c r="GD741" s="7"/>
      <c r="GE741" s="7"/>
      <c r="GF741" s="7"/>
      <c r="GG741" s="7"/>
      <c r="GH741" s="7"/>
      <c r="GI741" s="7"/>
      <c r="GJ741" s="7"/>
      <c r="GK741" s="7"/>
      <c r="GL741" s="7"/>
      <c r="GM741" s="7"/>
      <c r="GN741" s="7"/>
      <c r="GO741" s="7"/>
      <c r="GP741" s="7"/>
      <c r="GQ741" s="7"/>
      <c r="GR741" s="7"/>
      <c r="GS741" s="7"/>
      <c r="GT741" s="7"/>
      <c r="GU741" s="7"/>
      <c r="GV741" s="7"/>
      <c r="GW741" s="7"/>
      <c r="GX741" s="7"/>
      <c r="GY741" s="7"/>
      <c r="GZ741" s="7"/>
      <c r="HA741" s="7"/>
      <c r="HB741" s="7"/>
      <c r="HC741" s="7"/>
      <c r="HD741" s="7"/>
      <c r="HE741" s="7"/>
      <c r="HF741" s="7"/>
      <c r="HG741" s="7"/>
      <c r="HH741" s="7"/>
      <c r="HI741" s="7"/>
      <c r="HJ741" s="7"/>
      <c r="HK741" s="7"/>
      <c r="HL741" s="7"/>
      <c r="HM741" s="7"/>
      <c r="HN741" s="7"/>
      <c r="HO741" s="7"/>
      <c r="HP741" s="7"/>
      <c r="HQ741" s="7"/>
      <c r="HR741" s="7"/>
      <c r="HS741" s="7"/>
      <c r="HT741" s="7"/>
      <c r="HU741" s="7"/>
      <c r="HV741" s="7"/>
      <c r="HW741" s="7"/>
      <c r="HX741" s="7"/>
      <c r="HY741" s="7"/>
      <c r="HZ741" s="7"/>
      <c r="IA741" s="7"/>
      <c r="IB741" s="7"/>
      <c r="IC741" s="7"/>
      <c r="ID741" s="7"/>
      <c r="IE741" s="7"/>
      <c r="IF741" s="7"/>
      <c r="IG741" s="7"/>
      <c r="IH741" s="7"/>
      <c r="II741" s="7"/>
      <c r="IJ741" s="7"/>
      <c r="IK741" s="7"/>
      <c r="IL741" s="7"/>
      <c r="IM741" s="7"/>
      <c r="IN741" s="7"/>
      <c r="IO741" s="7"/>
      <c r="IP741" s="7"/>
      <c r="IQ741" s="7"/>
      <c r="IR741" s="7"/>
      <c r="IS741" s="7"/>
      <c r="IT741" s="7"/>
      <c r="IU741" s="7"/>
      <c r="IV741" s="7"/>
      <c r="IW741" s="7"/>
      <c r="IX741" s="7"/>
      <c r="IY741" s="7"/>
      <c r="IZ741" s="7"/>
      <c r="JA741" s="7"/>
      <c r="JB741" s="7"/>
      <c r="JC741" s="7"/>
      <c r="JD741" s="7"/>
      <c r="JE741" s="7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5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7"/>
      <c r="EQ742" s="7"/>
      <c r="ER742" s="7"/>
      <c r="ES742" s="88"/>
      <c r="ET742" s="7"/>
      <c r="EU742" s="7"/>
      <c r="EV742" s="7"/>
      <c r="EW742" s="7"/>
      <c r="EX742" s="7"/>
      <c r="EY742" s="7"/>
      <c r="EZ742" s="7"/>
      <c r="FA742" s="7"/>
      <c r="FB742" s="7"/>
      <c r="FC742" s="7"/>
      <c r="FD742" s="7"/>
      <c r="FE742" s="7"/>
      <c r="FF742" s="7"/>
      <c r="FG742" s="7"/>
      <c r="FH742" s="2"/>
      <c r="FI742" s="2"/>
      <c r="FJ742" s="2"/>
      <c r="FK742" s="2"/>
      <c r="FL742" s="2"/>
      <c r="FM742" s="2"/>
      <c r="FN742" s="7"/>
      <c r="FO742" s="7"/>
      <c r="FP742" s="7"/>
      <c r="FQ742" s="88"/>
      <c r="FR742" s="7"/>
      <c r="FS742" s="7"/>
      <c r="FT742" s="7"/>
      <c r="FU742" s="7"/>
      <c r="FV742" s="7"/>
      <c r="FW742" s="7"/>
      <c r="FX742" s="7"/>
      <c r="FY742" s="7"/>
      <c r="FZ742" s="7"/>
      <c r="GA742" s="7"/>
      <c r="GB742" s="7"/>
      <c r="GC742" s="7"/>
      <c r="GD742" s="7"/>
      <c r="GE742" s="7"/>
      <c r="GF742" s="7"/>
      <c r="GG742" s="7"/>
      <c r="GH742" s="7"/>
      <c r="GI742" s="7"/>
      <c r="GJ742" s="7"/>
      <c r="GK742" s="7"/>
      <c r="GL742" s="7"/>
      <c r="GM742" s="7"/>
      <c r="GN742" s="7"/>
      <c r="GO742" s="7"/>
      <c r="GP742" s="7"/>
      <c r="GQ742" s="7"/>
      <c r="GR742" s="7"/>
      <c r="GS742" s="7"/>
      <c r="GT742" s="7"/>
      <c r="GU742" s="7"/>
      <c r="GV742" s="7"/>
      <c r="GW742" s="7"/>
      <c r="GX742" s="7"/>
      <c r="GY742" s="7"/>
      <c r="GZ742" s="7"/>
      <c r="HA742" s="7"/>
      <c r="HB742" s="7"/>
      <c r="HC742" s="7"/>
      <c r="HD742" s="7"/>
      <c r="HE742" s="7"/>
      <c r="HF742" s="7"/>
      <c r="HG742" s="7"/>
      <c r="HH742" s="7"/>
      <c r="HI742" s="7"/>
      <c r="HJ742" s="7"/>
      <c r="HK742" s="7"/>
      <c r="HL742" s="7"/>
      <c r="HM742" s="7"/>
      <c r="HN742" s="7"/>
      <c r="HO742" s="7"/>
      <c r="HP742" s="7"/>
      <c r="HQ742" s="7"/>
      <c r="HR742" s="7"/>
      <c r="HS742" s="7"/>
      <c r="HT742" s="7"/>
      <c r="HU742" s="7"/>
      <c r="HV742" s="7"/>
      <c r="HW742" s="7"/>
      <c r="HX742" s="7"/>
      <c r="HY742" s="7"/>
      <c r="HZ742" s="7"/>
      <c r="IA742" s="7"/>
      <c r="IB742" s="7"/>
      <c r="IC742" s="7"/>
      <c r="ID742" s="7"/>
      <c r="IE742" s="7"/>
      <c r="IF742" s="7"/>
      <c r="IG742" s="7"/>
      <c r="IH742" s="7"/>
      <c r="II742" s="7"/>
      <c r="IJ742" s="7"/>
      <c r="IK742" s="7"/>
      <c r="IL742" s="7"/>
      <c r="IM742" s="7"/>
      <c r="IN742" s="7"/>
      <c r="IO742" s="7"/>
      <c r="IP742" s="7"/>
      <c r="IQ742" s="7"/>
      <c r="IR742" s="7"/>
      <c r="IS742" s="7"/>
      <c r="IT742" s="7"/>
      <c r="IU742" s="7"/>
      <c r="IV742" s="7"/>
      <c r="IW742" s="7"/>
      <c r="IX742" s="7"/>
      <c r="IY742" s="7"/>
      <c r="IZ742" s="7"/>
      <c r="JA742" s="7"/>
      <c r="JB742" s="7"/>
      <c r="JC742" s="7"/>
      <c r="JD742" s="7"/>
      <c r="JE742" s="7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5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7"/>
      <c r="EQ743" s="7"/>
      <c r="ER743" s="7"/>
      <c r="ES743" s="88"/>
      <c r="ET743" s="7"/>
      <c r="EU743" s="7"/>
      <c r="EV743" s="7"/>
      <c r="EW743" s="7"/>
      <c r="EX743" s="7"/>
      <c r="EY743" s="7"/>
      <c r="EZ743" s="7"/>
      <c r="FA743" s="7"/>
      <c r="FB743" s="7"/>
      <c r="FC743" s="7"/>
      <c r="FD743" s="7"/>
      <c r="FE743" s="7"/>
      <c r="FF743" s="7"/>
      <c r="FG743" s="7"/>
      <c r="FH743" s="2"/>
      <c r="FI743" s="2"/>
      <c r="FJ743" s="2"/>
      <c r="FK743" s="2"/>
      <c r="FL743" s="2"/>
      <c r="FM743" s="2"/>
      <c r="FN743" s="7"/>
      <c r="FO743" s="7"/>
      <c r="FP743" s="7"/>
      <c r="FQ743" s="88"/>
      <c r="FR743" s="7"/>
      <c r="FS743" s="7"/>
      <c r="FT743" s="7"/>
      <c r="FU743" s="7"/>
      <c r="FV743" s="7"/>
      <c r="FW743" s="7"/>
      <c r="FX743" s="7"/>
      <c r="FY743" s="7"/>
      <c r="FZ743" s="7"/>
      <c r="GA743" s="7"/>
      <c r="GB743" s="7"/>
      <c r="GC743" s="7"/>
      <c r="GD743" s="7"/>
      <c r="GE743" s="7"/>
      <c r="GF743" s="7"/>
      <c r="GG743" s="7"/>
      <c r="GH743" s="7"/>
      <c r="GI743" s="7"/>
      <c r="GJ743" s="7"/>
      <c r="GK743" s="7"/>
      <c r="GL743" s="7"/>
      <c r="GM743" s="7"/>
      <c r="GN743" s="7"/>
      <c r="GO743" s="7"/>
      <c r="GP743" s="7"/>
      <c r="GQ743" s="7"/>
      <c r="GR743" s="7"/>
      <c r="GS743" s="7"/>
      <c r="GT743" s="7"/>
      <c r="GU743" s="7"/>
      <c r="GV743" s="7"/>
      <c r="GW743" s="7"/>
      <c r="GX743" s="7"/>
      <c r="GY743" s="7"/>
      <c r="GZ743" s="7"/>
      <c r="HA743" s="7"/>
      <c r="HB743" s="7"/>
      <c r="HC743" s="7"/>
      <c r="HD743" s="7"/>
      <c r="HE743" s="7"/>
      <c r="HF743" s="7"/>
      <c r="HG743" s="7"/>
      <c r="HH743" s="7"/>
      <c r="HI743" s="7"/>
      <c r="HJ743" s="7"/>
      <c r="HK743" s="7"/>
      <c r="HL743" s="7"/>
      <c r="HM743" s="7"/>
      <c r="HN743" s="7"/>
      <c r="HO743" s="7"/>
      <c r="HP743" s="7"/>
      <c r="HQ743" s="7"/>
      <c r="HR743" s="7"/>
      <c r="HS743" s="7"/>
      <c r="HT743" s="7"/>
      <c r="HU743" s="7"/>
      <c r="HV743" s="7"/>
      <c r="HW743" s="7"/>
      <c r="HX743" s="7"/>
      <c r="HY743" s="7"/>
      <c r="HZ743" s="7"/>
      <c r="IA743" s="7"/>
      <c r="IB743" s="7"/>
      <c r="IC743" s="7"/>
      <c r="ID743" s="7"/>
      <c r="IE743" s="7"/>
      <c r="IF743" s="7"/>
      <c r="IG743" s="7"/>
      <c r="IH743" s="7"/>
      <c r="II743" s="7"/>
      <c r="IJ743" s="7"/>
      <c r="IK743" s="7"/>
      <c r="IL743" s="7"/>
      <c r="IM743" s="7"/>
      <c r="IN743" s="7"/>
      <c r="IO743" s="7"/>
      <c r="IP743" s="7"/>
      <c r="IQ743" s="7"/>
      <c r="IR743" s="7"/>
      <c r="IS743" s="7"/>
      <c r="IT743" s="7"/>
      <c r="IU743" s="7"/>
      <c r="IV743" s="7"/>
      <c r="IW743" s="7"/>
      <c r="IX743" s="7"/>
      <c r="IY743" s="7"/>
      <c r="IZ743" s="7"/>
      <c r="JA743" s="7"/>
      <c r="JB743" s="7"/>
      <c r="JC743" s="7"/>
      <c r="JD743" s="7"/>
      <c r="JE743" s="7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5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7"/>
      <c r="EQ744" s="7"/>
      <c r="ER744" s="7"/>
      <c r="ES744" s="88"/>
      <c r="ET744" s="7"/>
      <c r="EU744" s="7"/>
      <c r="EV744" s="7"/>
      <c r="EW744" s="7"/>
      <c r="EX744" s="7"/>
      <c r="EY744" s="7"/>
      <c r="EZ744" s="7"/>
      <c r="FA744" s="7"/>
      <c r="FB744" s="7"/>
      <c r="FC744" s="7"/>
      <c r="FD744" s="7"/>
      <c r="FE744" s="7"/>
      <c r="FF744" s="7"/>
      <c r="FG744" s="7"/>
      <c r="FH744" s="2"/>
      <c r="FI744" s="2"/>
      <c r="FJ744" s="2"/>
      <c r="FK744" s="2"/>
      <c r="FL744" s="2"/>
      <c r="FM744" s="2"/>
      <c r="FN744" s="7"/>
      <c r="FO744" s="7"/>
      <c r="FP744" s="7"/>
      <c r="FQ744" s="88"/>
      <c r="FR744" s="7"/>
      <c r="FS744" s="7"/>
      <c r="FT744" s="7"/>
      <c r="FU744" s="7"/>
      <c r="FV744" s="7"/>
      <c r="FW744" s="7"/>
      <c r="FX744" s="7"/>
      <c r="FY744" s="7"/>
      <c r="FZ744" s="7"/>
      <c r="GA744" s="7"/>
      <c r="GB744" s="7"/>
      <c r="GC744" s="7"/>
      <c r="GD744" s="7"/>
      <c r="GE744" s="7"/>
      <c r="GF744" s="7"/>
      <c r="GG744" s="7"/>
      <c r="GH744" s="7"/>
      <c r="GI744" s="7"/>
      <c r="GJ744" s="7"/>
      <c r="GK744" s="7"/>
      <c r="GL744" s="7"/>
      <c r="GM744" s="7"/>
      <c r="GN744" s="7"/>
      <c r="GO744" s="7"/>
      <c r="GP744" s="7"/>
      <c r="GQ744" s="7"/>
      <c r="GR744" s="7"/>
      <c r="GS744" s="7"/>
      <c r="GT744" s="7"/>
      <c r="GU744" s="7"/>
      <c r="GV744" s="7"/>
      <c r="GW744" s="7"/>
      <c r="GX744" s="7"/>
      <c r="GY744" s="7"/>
      <c r="GZ744" s="7"/>
      <c r="HA744" s="7"/>
      <c r="HB744" s="7"/>
      <c r="HC744" s="7"/>
      <c r="HD744" s="7"/>
      <c r="HE744" s="7"/>
      <c r="HF744" s="7"/>
      <c r="HG744" s="7"/>
      <c r="HH744" s="7"/>
      <c r="HI744" s="7"/>
      <c r="HJ744" s="7"/>
      <c r="HK744" s="7"/>
      <c r="HL744" s="7"/>
      <c r="HM744" s="7"/>
      <c r="HN744" s="7"/>
      <c r="HO744" s="7"/>
      <c r="HP744" s="7"/>
      <c r="HQ744" s="7"/>
      <c r="HR744" s="7"/>
      <c r="HS744" s="7"/>
      <c r="HT744" s="7"/>
      <c r="HU744" s="7"/>
      <c r="HV744" s="7"/>
      <c r="HW744" s="7"/>
      <c r="HX744" s="7"/>
      <c r="HY744" s="7"/>
      <c r="HZ744" s="7"/>
      <c r="IA744" s="7"/>
      <c r="IB744" s="7"/>
      <c r="IC744" s="7"/>
      <c r="ID744" s="7"/>
      <c r="IE744" s="7"/>
      <c r="IF744" s="7"/>
      <c r="IG744" s="7"/>
      <c r="IH744" s="7"/>
      <c r="II744" s="7"/>
      <c r="IJ744" s="7"/>
      <c r="IK744" s="7"/>
      <c r="IL744" s="7"/>
      <c r="IM744" s="7"/>
      <c r="IN744" s="7"/>
      <c r="IO744" s="7"/>
      <c r="IP744" s="7"/>
      <c r="IQ744" s="7"/>
      <c r="IR744" s="7"/>
      <c r="IS744" s="7"/>
      <c r="IT744" s="7"/>
      <c r="IU744" s="7"/>
      <c r="IV744" s="7"/>
      <c r="IW744" s="7"/>
      <c r="IX744" s="7"/>
      <c r="IY744" s="7"/>
      <c r="IZ744" s="7"/>
      <c r="JA744" s="7"/>
      <c r="JB744" s="7"/>
      <c r="JC744" s="7"/>
      <c r="JD744" s="7"/>
      <c r="JE744" s="7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5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7"/>
      <c r="EQ745" s="7"/>
      <c r="ER745" s="7"/>
      <c r="ES745" s="88"/>
      <c r="ET745" s="7"/>
      <c r="EU745" s="7"/>
      <c r="EV745" s="7"/>
      <c r="EW745" s="7"/>
      <c r="EX745" s="7"/>
      <c r="EY745" s="7"/>
      <c r="EZ745" s="7"/>
      <c r="FA745" s="7"/>
      <c r="FB745" s="7"/>
      <c r="FC745" s="7"/>
      <c r="FD745" s="7"/>
      <c r="FE745" s="7"/>
      <c r="FF745" s="7"/>
      <c r="FG745" s="7"/>
      <c r="FH745" s="2"/>
      <c r="FI745" s="2"/>
      <c r="FJ745" s="2"/>
      <c r="FK745" s="2"/>
      <c r="FL745" s="2"/>
      <c r="FM745" s="2"/>
      <c r="FN745" s="7"/>
      <c r="FO745" s="7"/>
      <c r="FP745" s="7"/>
      <c r="FQ745" s="88"/>
      <c r="FR745" s="7"/>
      <c r="FS745" s="7"/>
      <c r="FT745" s="7"/>
      <c r="FU745" s="7"/>
      <c r="FV745" s="7"/>
      <c r="FW745" s="7"/>
      <c r="FX745" s="7"/>
      <c r="FY745" s="7"/>
      <c r="FZ745" s="7"/>
      <c r="GA745" s="7"/>
      <c r="GB745" s="7"/>
      <c r="GC745" s="7"/>
      <c r="GD745" s="7"/>
      <c r="GE745" s="7"/>
      <c r="GF745" s="7"/>
      <c r="GG745" s="7"/>
      <c r="GH745" s="7"/>
      <c r="GI745" s="7"/>
      <c r="GJ745" s="7"/>
      <c r="GK745" s="7"/>
      <c r="GL745" s="7"/>
      <c r="GM745" s="7"/>
      <c r="GN745" s="7"/>
      <c r="GO745" s="7"/>
      <c r="GP745" s="7"/>
      <c r="GQ745" s="7"/>
      <c r="GR745" s="7"/>
      <c r="GS745" s="7"/>
      <c r="GT745" s="7"/>
      <c r="GU745" s="7"/>
      <c r="GV745" s="7"/>
      <c r="GW745" s="7"/>
      <c r="GX745" s="7"/>
      <c r="GY745" s="7"/>
      <c r="GZ745" s="7"/>
      <c r="HA745" s="7"/>
      <c r="HB745" s="7"/>
      <c r="HC745" s="7"/>
      <c r="HD745" s="7"/>
      <c r="HE745" s="7"/>
      <c r="HF745" s="7"/>
      <c r="HG745" s="7"/>
      <c r="HH745" s="7"/>
      <c r="HI745" s="7"/>
      <c r="HJ745" s="7"/>
      <c r="HK745" s="7"/>
      <c r="HL745" s="7"/>
      <c r="HM745" s="7"/>
      <c r="HN745" s="7"/>
      <c r="HO745" s="7"/>
      <c r="HP745" s="7"/>
      <c r="HQ745" s="7"/>
      <c r="HR745" s="7"/>
      <c r="HS745" s="7"/>
      <c r="HT745" s="7"/>
      <c r="HU745" s="7"/>
      <c r="HV745" s="7"/>
      <c r="HW745" s="7"/>
      <c r="HX745" s="7"/>
      <c r="HY745" s="7"/>
      <c r="HZ745" s="7"/>
      <c r="IA745" s="7"/>
      <c r="IB745" s="7"/>
      <c r="IC745" s="7"/>
      <c r="ID745" s="7"/>
      <c r="IE745" s="7"/>
      <c r="IF745" s="7"/>
      <c r="IG745" s="7"/>
      <c r="IH745" s="7"/>
      <c r="II745" s="7"/>
      <c r="IJ745" s="7"/>
      <c r="IK745" s="7"/>
      <c r="IL745" s="7"/>
      <c r="IM745" s="7"/>
      <c r="IN745" s="7"/>
      <c r="IO745" s="7"/>
      <c r="IP745" s="7"/>
      <c r="IQ745" s="7"/>
      <c r="IR745" s="7"/>
      <c r="IS745" s="7"/>
      <c r="IT745" s="7"/>
      <c r="IU745" s="7"/>
      <c r="IV745" s="7"/>
      <c r="IW745" s="7"/>
      <c r="IX745" s="7"/>
      <c r="IY745" s="7"/>
      <c r="IZ745" s="7"/>
      <c r="JA745" s="7"/>
      <c r="JB745" s="7"/>
      <c r="JC745" s="7"/>
      <c r="JD745" s="7"/>
      <c r="JE745" s="7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5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7"/>
      <c r="EQ746" s="7"/>
      <c r="ER746" s="7"/>
      <c r="ES746" s="88"/>
      <c r="ET746" s="7"/>
      <c r="EU746" s="7"/>
      <c r="EV746" s="7"/>
      <c r="EW746" s="7"/>
      <c r="EX746" s="7"/>
      <c r="EY746" s="7"/>
      <c r="EZ746" s="7"/>
      <c r="FA746" s="7"/>
      <c r="FB746" s="7"/>
      <c r="FC746" s="7"/>
      <c r="FD746" s="7"/>
      <c r="FE746" s="7"/>
      <c r="FF746" s="7"/>
      <c r="FG746" s="7"/>
      <c r="FH746" s="2"/>
      <c r="FI746" s="2"/>
      <c r="FJ746" s="2"/>
      <c r="FK746" s="2"/>
      <c r="FL746" s="2"/>
      <c r="FM746" s="2"/>
      <c r="FN746" s="7"/>
      <c r="FO746" s="7"/>
      <c r="FP746" s="7"/>
      <c r="FQ746" s="88"/>
      <c r="FR746" s="7"/>
      <c r="FS746" s="7"/>
      <c r="FT746" s="7"/>
      <c r="FU746" s="7"/>
      <c r="FV746" s="7"/>
      <c r="FW746" s="7"/>
      <c r="FX746" s="7"/>
      <c r="FY746" s="7"/>
      <c r="FZ746" s="7"/>
      <c r="GA746" s="7"/>
      <c r="GB746" s="7"/>
      <c r="GC746" s="7"/>
      <c r="GD746" s="7"/>
      <c r="GE746" s="7"/>
      <c r="GF746" s="7"/>
      <c r="GG746" s="7"/>
      <c r="GH746" s="7"/>
      <c r="GI746" s="7"/>
      <c r="GJ746" s="7"/>
      <c r="GK746" s="7"/>
      <c r="GL746" s="7"/>
      <c r="GM746" s="7"/>
      <c r="GN746" s="7"/>
      <c r="GO746" s="7"/>
      <c r="GP746" s="7"/>
      <c r="GQ746" s="7"/>
      <c r="GR746" s="7"/>
      <c r="GS746" s="7"/>
      <c r="GT746" s="7"/>
      <c r="GU746" s="7"/>
      <c r="GV746" s="7"/>
      <c r="GW746" s="7"/>
      <c r="GX746" s="7"/>
      <c r="GY746" s="7"/>
      <c r="GZ746" s="7"/>
      <c r="HA746" s="7"/>
      <c r="HB746" s="7"/>
      <c r="HC746" s="7"/>
      <c r="HD746" s="7"/>
      <c r="HE746" s="7"/>
      <c r="HF746" s="7"/>
      <c r="HG746" s="7"/>
      <c r="HH746" s="7"/>
      <c r="HI746" s="7"/>
      <c r="HJ746" s="7"/>
      <c r="HK746" s="7"/>
      <c r="HL746" s="7"/>
      <c r="HM746" s="7"/>
      <c r="HN746" s="7"/>
      <c r="HO746" s="7"/>
      <c r="HP746" s="7"/>
      <c r="HQ746" s="7"/>
      <c r="HR746" s="7"/>
      <c r="HS746" s="7"/>
      <c r="HT746" s="7"/>
      <c r="HU746" s="7"/>
      <c r="HV746" s="7"/>
      <c r="HW746" s="7"/>
      <c r="HX746" s="7"/>
      <c r="HY746" s="7"/>
      <c r="HZ746" s="7"/>
      <c r="IA746" s="7"/>
      <c r="IB746" s="7"/>
      <c r="IC746" s="7"/>
      <c r="ID746" s="7"/>
      <c r="IE746" s="7"/>
      <c r="IF746" s="7"/>
      <c r="IG746" s="7"/>
      <c r="IH746" s="7"/>
      <c r="II746" s="7"/>
      <c r="IJ746" s="7"/>
      <c r="IK746" s="7"/>
      <c r="IL746" s="7"/>
      <c r="IM746" s="7"/>
      <c r="IN746" s="7"/>
      <c r="IO746" s="7"/>
      <c r="IP746" s="7"/>
      <c r="IQ746" s="7"/>
      <c r="IR746" s="7"/>
      <c r="IS746" s="7"/>
      <c r="IT746" s="7"/>
      <c r="IU746" s="7"/>
      <c r="IV746" s="7"/>
      <c r="IW746" s="7"/>
      <c r="IX746" s="7"/>
      <c r="IY746" s="7"/>
      <c r="IZ746" s="7"/>
      <c r="JA746" s="7"/>
      <c r="JB746" s="7"/>
      <c r="JC746" s="7"/>
      <c r="JD746" s="7"/>
      <c r="JE746" s="7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5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7"/>
      <c r="EQ747" s="7"/>
      <c r="ER747" s="7"/>
      <c r="ES747" s="88"/>
      <c r="ET747" s="7"/>
      <c r="EU747" s="7"/>
      <c r="EV747" s="7"/>
      <c r="EW747" s="7"/>
      <c r="EX747" s="7"/>
      <c r="EY747" s="7"/>
      <c r="EZ747" s="7"/>
      <c r="FA747" s="7"/>
      <c r="FB747" s="7"/>
      <c r="FC747" s="7"/>
      <c r="FD747" s="7"/>
      <c r="FE747" s="7"/>
      <c r="FF747" s="7"/>
      <c r="FG747" s="7"/>
      <c r="FH747" s="2"/>
      <c r="FI747" s="2"/>
      <c r="FJ747" s="2"/>
      <c r="FK747" s="2"/>
      <c r="FL747" s="2"/>
      <c r="FM747" s="2"/>
      <c r="FN747" s="7"/>
      <c r="FO747" s="7"/>
      <c r="FP747" s="7"/>
      <c r="FQ747" s="88"/>
      <c r="FR747" s="7"/>
      <c r="FS747" s="7"/>
      <c r="FT747" s="7"/>
      <c r="FU747" s="7"/>
      <c r="FV747" s="7"/>
      <c r="FW747" s="7"/>
      <c r="FX747" s="7"/>
      <c r="FY747" s="7"/>
      <c r="FZ747" s="7"/>
      <c r="GA747" s="7"/>
      <c r="GB747" s="7"/>
      <c r="GC747" s="7"/>
      <c r="GD747" s="7"/>
      <c r="GE747" s="7"/>
      <c r="GF747" s="7"/>
      <c r="GG747" s="7"/>
      <c r="GH747" s="7"/>
      <c r="GI747" s="7"/>
      <c r="GJ747" s="7"/>
      <c r="GK747" s="7"/>
      <c r="GL747" s="7"/>
      <c r="GM747" s="7"/>
      <c r="GN747" s="7"/>
      <c r="GO747" s="7"/>
      <c r="GP747" s="7"/>
      <c r="GQ747" s="7"/>
      <c r="GR747" s="7"/>
      <c r="GS747" s="7"/>
      <c r="GT747" s="7"/>
      <c r="GU747" s="7"/>
      <c r="GV747" s="7"/>
      <c r="GW747" s="7"/>
      <c r="GX747" s="7"/>
      <c r="GY747" s="7"/>
      <c r="GZ747" s="7"/>
      <c r="HA747" s="7"/>
      <c r="HB747" s="7"/>
      <c r="HC747" s="7"/>
      <c r="HD747" s="7"/>
      <c r="HE747" s="7"/>
      <c r="HF747" s="7"/>
      <c r="HG747" s="7"/>
      <c r="HH747" s="7"/>
      <c r="HI747" s="7"/>
      <c r="HJ747" s="7"/>
      <c r="HK747" s="7"/>
      <c r="HL747" s="7"/>
      <c r="HM747" s="7"/>
      <c r="HN747" s="7"/>
      <c r="HO747" s="7"/>
      <c r="HP747" s="7"/>
      <c r="HQ747" s="7"/>
      <c r="HR747" s="7"/>
      <c r="HS747" s="7"/>
      <c r="HT747" s="7"/>
      <c r="HU747" s="7"/>
      <c r="HV747" s="7"/>
      <c r="HW747" s="7"/>
      <c r="HX747" s="7"/>
      <c r="HY747" s="7"/>
      <c r="HZ747" s="7"/>
      <c r="IA747" s="7"/>
      <c r="IB747" s="7"/>
      <c r="IC747" s="7"/>
      <c r="ID747" s="7"/>
      <c r="IE747" s="7"/>
      <c r="IF747" s="7"/>
      <c r="IG747" s="7"/>
      <c r="IH747" s="7"/>
      <c r="II747" s="7"/>
      <c r="IJ747" s="7"/>
      <c r="IK747" s="7"/>
      <c r="IL747" s="7"/>
      <c r="IM747" s="7"/>
      <c r="IN747" s="7"/>
      <c r="IO747" s="7"/>
      <c r="IP747" s="7"/>
      <c r="IQ747" s="7"/>
      <c r="IR747" s="7"/>
      <c r="IS747" s="7"/>
      <c r="IT747" s="7"/>
      <c r="IU747" s="7"/>
      <c r="IV747" s="7"/>
      <c r="IW747" s="7"/>
      <c r="IX747" s="7"/>
      <c r="IY747" s="7"/>
      <c r="IZ747" s="7"/>
      <c r="JA747" s="7"/>
      <c r="JB747" s="7"/>
      <c r="JC747" s="7"/>
      <c r="JD747" s="7"/>
      <c r="JE747" s="7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5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7"/>
      <c r="EQ748" s="7"/>
      <c r="ER748" s="7"/>
      <c r="ES748" s="88"/>
      <c r="ET748" s="7"/>
      <c r="EU748" s="7"/>
      <c r="EV748" s="7"/>
      <c r="EW748" s="7"/>
      <c r="EX748" s="7"/>
      <c r="EY748" s="7"/>
      <c r="EZ748" s="7"/>
      <c r="FA748" s="7"/>
      <c r="FB748" s="7"/>
      <c r="FC748" s="7"/>
      <c r="FD748" s="7"/>
      <c r="FE748" s="7"/>
      <c r="FF748" s="7"/>
      <c r="FG748" s="7"/>
      <c r="FH748" s="2"/>
      <c r="FI748" s="2"/>
      <c r="FJ748" s="2"/>
      <c r="FK748" s="2"/>
      <c r="FL748" s="2"/>
      <c r="FM748" s="2"/>
      <c r="FN748" s="7"/>
      <c r="FO748" s="7"/>
      <c r="FP748" s="7"/>
      <c r="FQ748" s="88"/>
      <c r="FR748" s="7"/>
      <c r="FS748" s="7"/>
      <c r="FT748" s="7"/>
      <c r="FU748" s="7"/>
      <c r="FV748" s="7"/>
      <c r="FW748" s="7"/>
      <c r="FX748" s="7"/>
      <c r="FY748" s="7"/>
      <c r="FZ748" s="7"/>
      <c r="GA748" s="7"/>
      <c r="GB748" s="7"/>
      <c r="GC748" s="7"/>
      <c r="GD748" s="7"/>
      <c r="GE748" s="7"/>
      <c r="GF748" s="7"/>
      <c r="GG748" s="7"/>
      <c r="GH748" s="7"/>
      <c r="GI748" s="7"/>
      <c r="GJ748" s="7"/>
      <c r="GK748" s="7"/>
      <c r="GL748" s="7"/>
      <c r="GM748" s="7"/>
      <c r="GN748" s="7"/>
      <c r="GO748" s="7"/>
      <c r="GP748" s="7"/>
      <c r="GQ748" s="7"/>
      <c r="GR748" s="7"/>
      <c r="GS748" s="7"/>
      <c r="GT748" s="7"/>
      <c r="GU748" s="7"/>
      <c r="GV748" s="7"/>
      <c r="GW748" s="7"/>
      <c r="GX748" s="7"/>
      <c r="GY748" s="7"/>
      <c r="GZ748" s="7"/>
      <c r="HA748" s="7"/>
      <c r="HB748" s="7"/>
      <c r="HC748" s="7"/>
      <c r="HD748" s="7"/>
      <c r="HE748" s="7"/>
      <c r="HF748" s="7"/>
      <c r="HG748" s="7"/>
      <c r="HH748" s="7"/>
      <c r="HI748" s="7"/>
      <c r="HJ748" s="7"/>
      <c r="HK748" s="7"/>
      <c r="HL748" s="7"/>
      <c r="HM748" s="7"/>
      <c r="HN748" s="7"/>
      <c r="HO748" s="7"/>
      <c r="HP748" s="7"/>
      <c r="HQ748" s="7"/>
      <c r="HR748" s="7"/>
      <c r="HS748" s="7"/>
      <c r="HT748" s="7"/>
      <c r="HU748" s="7"/>
      <c r="HV748" s="7"/>
      <c r="HW748" s="7"/>
      <c r="HX748" s="7"/>
      <c r="HY748" s="7"/>
      <c r="HZ748" s="7"/>
      <c r="IA748" s="7"/>
      <c r="IB748" s="7"/>
      <c r="IC748" s="7"/>
      <c r="ID748" s="7"/>
      <c r="IE748" s="7"/>
      <c r="IF748" s="7"/>
      <c r="IG748" s="7"/>
      <c r="IH748" s="7"/>
      <c r="II748" s="7"/>
      <c r="IJ748" s="7"/>
      <c r="IK748" s="7"/>
      <c r="IL748" s="7"/>
      <c r="IM748" s="7"/>
      <c r="IN748" s="7"/>
      <c r="IO748" s="7"/>
      <c r="IP748" s="7"/>
      <c r="IQ748" s="7"/>
      <c r="IR748" s="7"/>
      <c r="IS748" s="7"/>
      <c r="IT748" s="7"/>
      <c r="IU748" s="7"/>
      <c r="IV748" s="7"/>
      <c r="IW748" s="7"/>
      <c r="IX748" s="7"/>
      <c r="IY748" s="7"/>
      <c r="IZ748" s="7"/>
      <c r="JA748" s="7"/>
      <c r="JB748" s="7"/>
      <c r="JC748" s="7"/>
      <c r="JD748" s="7"/>
      <c r="JE748" s="7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5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7"/>
      <c r="EQ749" s="7"/>
      <c r="ER749" s="7"/>
      <c r="ES749" s="88"/>
      <c r="ET749" s="7"/>
      <c r="EU749" s="7"/>
      <c r="EV749" s="7"/>
      <c r="EW749" s="7"/>
      <c r="EX749" s="7"/>
      <c r="EY749" s="7"/>
      <c r="EZ749" s="7"/>
      <c r="FA749" s="7"/>
      <c r="FB749" s="7"/>
      <c r="FC749" s="7"/>
      <c r="FD749" s="7"/>
      <c r="FE749" s="7"/>
      <c r="FF749" s="7"/>
      <c r="FG749" s="7"/>
      <c r="FH749" s="2"/>
      <c r="FI749" s="2"/>
      <c r="FJ749" s="2"/>
      <c r="FK749" s="2"/>
      <c r="FL749" s="2"/>
      <c r="FM749" s="2"/>
      <c r="FN749" s="7"/>
      <c r="FO749" s="7"/>
      <c r="FP749" s="7"/>
      <c r="FQ749" s="88"/>
      <c r="FR749" s="7"/>
      <c r="FS749" s="7"/>
      <c r="FT749" s="7"/>
      <c r="FU749" s="7"/>
      <c r="FV749" s="7"/>
      <c r="FW749" s="7"/>
      <c r="FX749" s="7"/>
      <c r="FY749" s="7"/>
      <c r="FZ749" s="7"/>
      <c r="GA749" s="7"/>
      <c r="GB749" s="7"/>
      <c r="GC749" s="7"/>
      <c r="GD749" s="7"/>
      <c r="GE749" s="7"/>
      <c r="GF749" s="7"/>
      <c r="GG749" s="7"/>
      <c r="GH749" s="7"/>
      <c r="GI749" s="7"/>
      <c r="GJ749" s="7"/>
      <c r="GK749" s="7"/>
      <c r="GL749" s="7"/>
      <c r="GM749" s="7"/>
      <c r="GN749" s="7"/>
      <c r="GO749" s="7"/>
      <c r="GP749" s="7"/>
      <c r="GQ749" s="7"/>
      <c r="GR749" s="7"/>
      <c r="GS749" s="7"/>
      <c r="GT749" s="7"/>
      <c r="GU749" s="7"/>
      <c r="GV749" s="7"/>
      <c r="GW749" s="7"/>
      <c r="GX749" s="7"/>
      <c r="GY749" s="7"/>
      <c r="GZ749" s="7"/>
      <c r="HA749" s="7"/>
      <c r="HB749" s="7"/>
      <c r="HC749" s="7"/>
      <c r="HD749" s="7"/>
      <c r="HE749" s="7"/>
      <c r="HF749" s="7"/>
      <c r="HG749" s="7"/>
      <c r="HH749" s="7"/>
      <c r="HI749" s="7"/>
      <c r="HJ749" s="7"/>
      <c r="HK749" s="7"/>
      <c r="HL749" s="7"/>
      <c r="HM749" s="7"/>
      <c r="HN749" s="7"/>
      <c r="HO749" s="7"/>
      <c r="HP749" s="7"/>
      <c r="HQ749" s="7"/>
      <c r="HR749" s="7"/>
      <c r="HS749" s="7"/>
      <c r="HT749" s="7"/>
      <c r="HU749" s="7"/>
      <c r="HV749" s="7"/>
      <c r="HW749" s="7"/>
      <c r="HX749" s="7"/>
      <c r="HY749" s="7"/>
      <c r="HZ749" s="7"/>
      <c r="IA749" s="7"/>
      <c r="IB749" s="7"/>
      <c r="IC749" s="7"/>
      <c r="ID749" s="7"/>
      <c r="IE749" s="7"/>
      <c r="IF749" s="7"/>
      <c r="IG749" s="7"/>
      <c r="IH749" s="7"/>
      <c r="II749" s="7"/>
      <c r="IJ749" s="7"/>
      <c r="IK749" s="7"/>
      <c r="IL749" s="7"/>
      <c r="IM749" s="7"/>
      <c r="IN749" s="7"/>
      <c r="IO749" s="7"/>
      <c r="IP749" s="7"/>
      <c r="IQ749" s="7"/>
      <c r="IR749" s="7"/>
      <c r="IS749" s="7"/>
      <c r="IT749" s="7"/>
      <c r="IU749" s="7"/>
      <c r="IV749" s="7"/>
      <c r="IW749" s="7"/>
      <c r="IX749" s="7"/>
      <c r="IY749" s="7"/>
      <c r="IZ749" s="7"/>
      <c r="JA749" s="7"/>
      <c r="JB749" s="7"/>
      <c r="JC749" s="7"/>
      <c r="JD749" s="7"/>
      <c r="JE749" s="7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5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7"/>
      <c r="EQ750" s="7"/>
      <c r="ER750" s="7"/>
      <c r="ES750" s="88"/>
      <c r="ET750" s="7"/>
      <c r="EU750" s="7"/>
      <c r="EV750" s="7"/>
      <c r="EW750" s="7"/>
      <c r="EX750" s="7"/>
      <c r="EY750" s="7"/>
      <c r="EZ750" s="7"/>
      <c r="FA750" s="7"/>
      <c r="FB750" s="7"/>
      <c r="FC750" s="7"/>
      <c r="FD750" s="7"/>
      <c r="FE750" s="7"/>
      <c r="FF750" s="7"/>
      <c r="FG750" s="7"/>
      <c r="FH750" s="2"/>
      <c r="FI750" s="2"/>
      <c r="FJ750" s="2"/>
      <c r="FK750" s="2"/>
      <c r="FL750" s="2"/>
      <c r="FM750" s="2"/>
      <c r="FN750" s="7"/>
      <c r="FO750" s="7"/>
      <c r="FP750" s="7"/>
      <c r="FQ750" s="88"/>
      <c r="FR750" s="7"/>
      <c r="FS750" s="7"/>
      <c r="FT750" s="7"/>
      <c r="FU750" s="7"/>
      <c r="FV750" s="7"/>
      <c r="FW750" s="7"/>
      <c r="FX750" s="7"/>
      <c r="FY750" s="7"/>
      <c r="FZ750" s="7"/>
      <c r="GA750" s="7"/>
      <c r="GB750" s="7"/>
      <c r="GC750" s="7"/>
      <c r="GD750" s="7"/>
      <c r="GE750" s="7"/>
      <c r="GF750" s="7"/>
      <c r="GG750" s="7"/>
      <c r="GH750" s="7"/>
      <c r="GI750" s="7"/>
      <c r="GJ750" s="7"/>
      <c r="GK750" s="7"/>
      <c r="GL750" s="7"/>
      <c r="GM750" s="7"/>
      <c r="GN750" s="7"/>
      <c r="GO750" s="7"/>
      <c r="GP750" s="7"/>
      <c r="GQ750" s="7"/>
      <c r="GR750" s="7"/>
      <c r="GS750" s="7"/>
      <c r="GT750" s="7"/>
      <c r="GU750" s="7"/>
      <c r="GV750" s="7"/>
      <c r="GW750" s="7"/>
      <c r="GX750" s="7"/>
      <c r="GY750" s="7"/>
      <c r="GZ750" s="7"/>
      <c r="HA750" s="7"/>
      <c r="HB750" s="7"/>
      <c r="HC750" s="7"/>
      <c r="HD750" s="7"/>
      <c r="HE750" s="7"/>
      <c r="HF750" s="7"/>
      <c r="HG750" s="7"/>
      <c r="HH750" s="7"/>
      <c r="HI750" s="7"/>
      <c r="HJ750" s="7"/>
      <c r="HK750" s="7"/>
      <c r="HL750" s="7"/>
      <c r="HM750" s="7"/>
      <c r="HN750" s="7"/>
      <c r="HO750" s="7"/>
      <c r="HP750" s="7"/>
      <c r="HQ750" s="7"/>
      <c r="HR750" s="7"/>
      <c r="HS750" s="7"/>
      <c r="HT750" s="7"/>
      <c r="HU750" s="7"/>
      <c r="HV750" s="7"/>
      <c r="HW750" s="7"/>
      <c r="HX750" s="7"/>
      <c r="HY750" s="7"/>
      <c r="HZ750" s="7"/>
      <c r="IA750" s="7"/>
      <c r="IB750" s="7"/>
      <c r="IC750" s="7"/>
      <c r="ID750" s="7"/>
      <c r="IE750" s="7"/>
      <c r="IF750" s="7"/>
      <c r="IG750" s="7"/>
      <c r="IH750" s="7"/>
      <c r="II750" s="7"/>
      <c r="IJ750" s="7"/>
      <c r="IK750" s="7"/>
      <c r="IL750" s="7"/>
      <c r="IM750" s="7"/>
      <c r="IN750" s="7"/>
      <c r="IO750" s="7"/>
      <c r="IP750" s="7"/>
      <c r="IQ750" s="7"/>
      <c r="IR750" s="7"/>
      <c r="IS750" s="7"/>
      <c r="IT750" s="7"/>
      <c r="IU750" s="7"/>
      <c r="IV750" s="7"/>
      <c r="IW750" s="7"/>
      <c r="IX750" s="7"/>
      <c r="IY750" s="7"/>
      <c r="IZ750" s="7"/>
      <c r="JA750" s="7"/>
      <c r="JB750" s="7"/>
      <c r="JC750" s="7"/>
      <c r="JD750" s="7"/>
      <c r="JE750" s="7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5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7"/>
      <c r="EQ751" s="7"/>
      <c r="ER751" s="7"/>
      <c r="ES751" s="88"/>
      <c r="ET751" s="7"/>
      <c r="EU751" s="7"/>
      <c r="EV751" s="7"/>
      <c r="EW751" s="7"/>
      <c r="EX751" s="7"/>
      <c r="EY751" s="7"/>
      <c r="EZ751" s="7"/>
      <c r="FA751" s="7"/>
      <c r="FB751" s="7"/>
      <c r="FC751" s="7"/>
      <c r="FD751" s="7"/>
      <c r="FE751" s="7"/>
      <c r="FF751" s="7"/>
      <c r="FG751" s="7"/>
      <c r="FH751" s="2"/>
      <c r="FI751" s="2"/>
      <c r="FJ751" s="2"/>
      <c r="FK751" s="2"/>
      <c r="FL751" s="2"/>
      <c r="FM751" s="2"/>
      <c r="FN751" s="7"/>
      <c r="FO751" s="7"/>
      <c r="FP751" s="7"/>
      <c r="FQ751" s="88"/>
      <c r="FR751" s="7"/>
      <c r="FS751" s="7"/>
      <c r="FT751" s="7"/>
      <c r="FU751" s="7"/>
      <c r="FV751" s="7"/>
      <c r="FW751" s="7"/>
      <c r="FX751" s="7"/>
      <c r="FY751" s="7"/>
      <c r="FZ751" s="7"/>
      <c r="GA751" s="7"/>
      <c r="GB751" s="7"/>
      <c r="GC751" s="7"/>
      <c r="GD751" s="7"/>
      <c r="GE751" s="7"/>
      <c r="GF751" s="7"/>
      <c r="GG751" s="7"/>
      <c r="GH751" s="7"/>
      <c r="GI751" s="7"/>
      <c r="GJ751" s="7"/>
      <c r="GK751" s="7"/>
      <c r="GL751" s="7"/>
      <c r="GM751" s="7"/>
      <c r="GN751" s="7"/>
      <c r="GO751" s="7"/>
      <c r="GP751" s="7"/>
      <c r="GQ751" s="7"/>
      <c r="GR751" s="7"/>
      <c r="GS751" s="7"/>
      <c r="GT751" s="7"/>
      <c r="GU751" s="7"/>
      <c r="GV751" s="7"/>
      <c r="GW751" s="7"/>
      <c r="GX751" s="7"/>
      <c r="GY751" s="7"/>
      <c r="GZ751" s="7"/>
      <c r="HA751" s="7"/>
      <c r="HB751" s="7"/>
      <c r="HC751" s="7"/>
      <c r="HD751" s="7"/>
      <c r="HE751" s="7"/>
      <c r="HF751" s="7"/>
      <c r="HG751" s="7"/>
      <c r="HH751" s="7"/>
      <c r="HI751" s="7"/>
      <c r="HJ751" s="7"/>
      <c r="HK751" s="7"/>
      <c r="HL751" s="7"/>
      <c r="HM751" s="7"/>
      <c r="HN751" s="7"/>
      <c r="HO751" s="7"/>
      <c r="HP751" s="7"/>
      <c r="HQ751" s="7"/>
      <c r="HR751" s="7"/>
      <c r="HS751" s="7"/>
      <c r="HT751" s="7"/>
      <c r="HU751" s="7"/>
      <c r="HV751" s="7"/>
      <c r="HW751" s="7"/>
      <c r="HX751" s="7"/>
      <c r="HY751" s="7"/>
      <c r="HZ751" s="7"/>
      <c r="IA751" s="7"/>
      <c r="IB751" s="7"/>
      <c r="IC751" s="7"/>
      <c r="ID751" s="7"/>
      <c r="IE751" s="7"/>
      <c r="IF751" s="7"/>
      <c r="IG751" s="7"/>
      <c r="IH751" s="7"/>
      <c r="II751" s="7"/>
      <c r="IJ751" s="7"/>
      <c r="IK751" s="7"/>
      <c r="IL751" s="7"/>
      <c r="IM751" s="7"/>
      <c r="IN751" s="7"/>
      <c r="IO751" s="7"/>
      <c r="IP751" s="7"/>
      <c r="IQ751" s="7"/>
      <c r="IR751" s="7"/>
      <c r="IS751" s="7"/>
      <c r="IT751" s="7"/>
      <c r="IU751" s="7"/>
      <c r="IV751" s="7"/>
      <c r="IW751" s="7"/>
      <c r="IX751" s="7"/>
      <c r="IY751" s="7"/>
      <c r="IZ751" s="7"/>
      <c r="JA751" s="7"/>
      <c r="JB751" s="7"/>
      <c r="JC751" s="7"/>
      <c r="JD751" s="7"/>
      <c r="JE751" s="7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5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7"/>
      <c r="EQ752" s="7"/>
      <c r="ER752" s="7"/>
      <c r="ES752" s="88"/>
      <c r="ET752" s="7"/>
      <c r="EU752" s="7"/>
      <c r="EV752" s="7"/>
      <c r="EW752" s="7"/>
      <c r="EX752" s="7"/>
      <c r="EY752" s="7"/>
      <c r="EZ752" s="7"/>
      <c r="FA752" s="7"/>
      <c r="FB752" s="7"/>
      <c r="FC752" s="7"/>
      <c r="FD752" s="7"/>
      <c r="FE752" s="7"/>
      <c r="FF752" s="7"/>
      <c r="FG752" s="7"/>
      <c r="FH752" s="2"/>
      <c r="FI752" s="2"/>
      <c r="FJ752" s="2"/>
      <c r="FK752" s="2"/>
      <c r="FL752" s="2"/>
      <c r="FM752" s="2"/>
      <c r="FN752" s="7"/>
      <c r="FO752" s="7"/>
      <c r="FP752" s="7"/>
      <c r="FQ752" s="88"/>
      <c r="FR752" s="7"/>
      <c r="FS752" s="7"/>
      <c r="FT752" s="7"/>
      <c r="FU752" s="7"/>
      <c r="FV752" s="7"/>
      <c r="FW752" s="7"/>
      <c r="FX752" s="7"/>
      <c r="FY752" s="7"/>
      <c r="FZ752" s="7"/>
      <c r="GA752" s="7"/>
      <c r="GB752" s="7"/>
      <c r="GC752" s="7"/>
      <c r="GD752" s="7"/>
      <c r="GE752" s="7"/>
      <c r="GF752" s="7"/>
      <c r="GG752" s="7"/>
      <c r="GH752" s="7"/>
      <c r="GI752" s="7"/>
      <c r="GJ752" s="7"/>
      <c r="GK752" s="7"/>
      <c r="GL752" s="7"/>
      <c r="GM752" s="7"/>
      <c r="GN752" s="7"/>
      <c r="GO752" s="7"/>
      <c r="GP752" s="7"/>
      <c r="GQ752" s="7"/>
      <c r="GR752" s="7"/>
      <c r="GS752" s="7"/>
      <c r="GT752" s="7"/>
      <c r="GU752" s="7"/>
      <c r="GV752" s="7"/>
      <c r="GW752" s="7"/>
      <c r="GX752" s="7"/>
      <c r="GY752" s="7"/>
      <c r="GZ752" s="7"/>
      <c r="HA752" s="7"/>
      <c r="HB752" s="7"/>
      <c r="HC752" s="7"/>
      <c r="HD752" s="7"/>
      <c r="HE752" s="7"/>
      <c r="HF752" s="7"/>
      <c r="HG752" s="7"/>
      <c r="HH752" s="7"/>
      <c r="HI752" s="7"/>
      <c r="HJ752" s="7"/>
      <c r="HK752" s="7"/>
      <c r="HL752" s="7"/>
      <c r="HM752" s="7"/>
      <c r="HN752" s="7"/>
      <c r="HO752" s="7"/>
      <c r="HP752" s="7"/>
      <c r="HQ752" s="7"/>
      <c r="HR752" s="7"/>
      <c r="HS752" s="7"/>
      <c r="HT752" s="7"/>
      <c r="HU752" s="7"/>
      <c r="HV752" s="7"/>
      <c r="HW752" s="7"/>
      <c r="HX752" s="7"/>
      <c r="HY752" s="7"/>
      <c r="HZ752" s="7"/>
      <c r="IA752" s="7"/>
      <c r="IB752" s="7"/>
      <c r="IC752" s="7"/>
      <c r="ID752" s="7"/>
      <c r="IE752" s="7"/>
      <c r="IF752" s="7"/>
      <c r="IG752" s="7"/>
      <c r="IH752" s="7"/>
      <c r="II752" s="7"/>
      <c r="IJ752" s="7"/>
      <c r="IK752" s="7"/>
      <c r="IL752" s="7"/>
      <c r="IM752" s="7"/>
      <c r="IN752" s="7"/>
      <c r="IO752" s="7"/>
      <c r="IP752" s="7"/>
      <c r="IQ752" s="7"/>
      <c r="IR752" s="7"/>
      <c r="IS752" s="7"/>
      <c r="IT752" s="7"/>
      <c r="IU752" s="7"/>
      <c r="IV752" s="7"/>
      <c r="IW752" s="7"/>
      <c r="IX752" s="7"/>
      <c r="IY752" s="7"/>
      <c r="IZ752" s="7"/>
      <c r="JA752" s="7"/>
      <c r="JB752" s="7"/>
      <c r="JC752" s="7"/>
      <c r="JD752" s="7"/>
      <c r="JE752" s="7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5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7"/>
      <c r="EQ753" s="7"/>
      <c r="ER753" s="7"/>
      <c r="ES753" s="88"/>
      <c r="ET753" s="7"/>
      <c r="EU753" s="7"/>
      <c r="EV753" s="7"/>
      <c r="EW753" s="7"/>
      <c r="EX753" s="7"/>
      <c r="EY753" s="7"/>
      <c r="EZ753" s="7"/>
      <c r="FA753" s="7"/>
      <c r="FB753" s="7"/>
      <c r="FC753" s="7"/>
      <c r="FD753" s="7"/>
      <c r="FE753" s="7"/>
      <c r="FF753" s="7"/>
      <c r="FG753" s="7"/>
      <c r="FH753" s="2"/>
      <c r="FI753" s="2"/>
      <c r="FJ753" s="2"/>
      <c r="FK753" s="2"/>
      <c r="FL753" s="2"/>
      <c r="FM753" s="2"/>
      <c r="FN753" s="7"/>
      <c r="FO753" s="7"/>
      <c r="FP753" s="7"/>
      <c r="FQ753" s="88"/>
      <c r="FR753" s="7"/>
      <c r="FS753" s="7"/>
      <c r="FT753" s="7"/>
      <c r="FU753" s="7"/>
      <c r="FV753" s="7"/>
      <c r="FW753" s="7"/>
      <c r="FX753" s="7"/>
      <c r="FY753" s="7"/>
      <c r="FZ753" s="7"/>
      <c r="GA753" s="7"/>
      <c r="GB753" s="7"/>
      <c r="GC753" s="7"/>
      <c r="GD753" s="7"/>
      <c r="GE753" s="7"/>
      <c r="GF753" s="7"/>
      <c r="GG753" s="7"/>
      <c r="GH753" s="7"/>
      <c r="GI753" s="7"/>
      <c r="GJ753" s="7"/>
      <c r="GK753" s="7"/>
      <c r="GL753" s="7"/>
      <c r="GM753" s="7"/>
      <c r="GN753" s="7"/>
      <c r="GO753" s="7"/>
      <c r="GP753" s="7"/>
      <c r="GQ753" s="7"/>
      <c r="GR753" s="7"/>
      <c r="GS753" s="7"/>
      <c r="GT753" s="7"/>
      <c r="GU753" s="7"/>
      <c r="GV753" s="7"/>
      <c r="GW753" s="7"/>
      <c r="GX753" s="7"/>
      <c r="GY753" s="7"/>
      <c r="GZ753" s="7"/>
      <c r="HA753" s="7"/>
      <c r="HB753" s="7"/>
      <c r="HC753" s="7"/>
      <c r="HD753" s="7"/>
      <c r="HE753" s="7"/>
      <c r="HF753" s="7"/>
      <c r="HG753" s="7"/>
      <c r="HH753" s="7"/>
      <c r="HI753" s="7"/>
      <c r="HJ753" s="7"/>
      <c r="HK753" s="7"/>
      <c r="HL753" s="7"/>
      <c r="HM753" s="7"/>
      <c r="HN753" s="7"/>
      <c r="HO753" s="7"/>
      <c r="HP753" s="7"/>
      <c r="HQ753" s="7"/>
      <c r="HR753" s="7"/>
      <c r="HS753" s="7"/>
      <c r="HT753" s="7"/>
      <c r="HU753" s="7"/>
      <c r="HV753" s="7"/>
      <c r="HW753" s="7"/>
      <c r="HX753" s="7"/>
      <c r="HY753" s="7"/>
      <c r="HZ753" s="7"/>
      <c r="IA753" s="7"/>
      <c r="IB753" s="7"/>
      <c r="IC753" s="7"/>
      <c r="ID753" s="7"/>
      <c r="IE753" s="7"/>
      <c r="IF753" s="7"/>
      <c r="IG753" s="7"/>
      <c r="IH753" s="7"/>
      <c r="II753" s="7"/>
      <c r="IJ753" s="7"/>
      <c r="IK753" s="7"/>
      <c r="IL753" s="7"/>
      <c r="IM753" s="7"/>
      <c r="IN753" s="7"/>
      <c r="IO753" s="7"/>
      <c r="IP753" s="7"/>
      <c r="IQ753" s="7"/>
      <c r="IR753" s="7"/>
      <c r="IS753" s="7"/>
      <c r="IT753" s="7"/>
      <c r="IU753" s="7"/>
      <c r="IV753" s="7"/>
      <c r="IW753" s="7"/>
      <c r="IX753" s="7"/>
      <c r="IY753" s="7"/>
      <c r="IZ753" s="7"/>
      <c r="JA753" s="7"/>
      <c r="JB753" s="7"/>
      <c r="JC753" s="7"/>
      <c r="JD753" s="7"/>
      <c r="JE753" s="7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5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7"/>
      <c r="EQ754" s="7"/>
      <c r="ER754" s="7"/>
      <c r="ES754" s="88"/>
      <c r="ET754" s="7"/>
      <c r="EU754" s="7"/>
      <c r="EV754" s="7"/>
      <c r="EW754" s="7"/>
      <c r="EX754" s="7"/>
      <c r="EY754" s="7"/>
      <c r="EZ754" s="7"/>
      <c r="FA754" s="7"/>
      <c r="FB754" s="7"/>
      <c r="FC754" s="7"/>
      <c r="FD754" s="7"/>
      <c r="FE754" s="7"/>
      <c r="FF754" s="7"/>
      <c r="FG754" s="7"/>
      <c r="FH754" s="2"/>
      <c r="FI754" s="2"/>
      <c r="FJ754" s="2"/>
      <c r="FK754" s="2"/>
      <c r="FL754" s="2"/>
      <c r="FM754" s="2"/>
      <c r="FN754" s="7"/>
      <c r="FO754" s="7"/>
      <c r="FP754" s="7"/>
      <c r="FQ754" s="88"/>
      <c r="FR754" s="7"/>
      <c r="FS754" s="7"/>
      <c r="FT754" s="7"/>
      <c r="FU754" s="7"/>
      <c r="FV754" s="7"/>
      <c r="FW754" s="7"/>
      <c r="FX754" s="7"/>
      <c r="FY754" s="7"/>
      <c r="FZ754" s="7"/>
      <c r="GA754" s="7"/>
      <c r="GB754" s="7"/>
      <c r="GC754" s="7"/>
      <c r="GD754" s="7"/>
      <c r="GE754" s="7"/>
      <c r="GF754" s="7"/>
      <c r="GG754" s="7"/>
      <c r="GH754" s="7"/>
      <c r="GI754" s="7"/>
      <c r="GJ754" s="7"/>
      <c r="GK754" s="7"/>
      <c r="GL754" s="7"/>
      <c r="GM754" s="7"/>
      <c r="GN754" s="7"/>
      <c r="GO754" s="7"/>
      <c r="GP754" s="7"/>
      <c r="GQ754" s="7"/>
      <c r="GR754" s="7"/>
      <c r="GS754" s="7"/>
      <c r="GT754" s="7"/>
      <c r="GU754" s="7"/>
      <c r="GV754" s="7"/>
      <c r="GW754" s="7"/>
      <c r="GX754" s="7"/>
      <c r="GY754" s="7"/>
      <c r="GZ754" s="7"/>
      <c r="HA754" s="7"/>
      <c r="HB754" s="7"/>
      <c r="HC754" s="7"/>
      <c r="HD754" s="7"/>
      <c r="HE754" s="7"/>
      <c r="HF754" s="7"/>
      <c r="HG754" s="7"/>
      <c r="HH754" s="7"/>
      <c r="HI754" s="7"/>
      <c r="HJ754" s="7"/>
      <c r="HK754" s="7"/>
      <c r="HL754" s="7"/>
      <c r="HM754" s="7"/>
      <c r="HN754" s="7"/>
      <c r="HO754" s="7"/>
      <c r="HP754" s="7"/>
      <c r="HQ754" s="7"/>
      <c r="HR754" s="7"/>
      <c r="HS754" s="7"/>
      <c r="HT754" s="7"/>
      <c r="HU754" s="7"/>
      <c r="HV754" s="7"/>
      <c r="HW754" s="7"/>
      <c r="HX754" s="7"/>
      <c r="HY754" s="7"/>
      <c r="HZ754" s="7"/>
      <c r="IA754" s="7"/>
      <c r="IB754" s="7"/>
      <c r="IC754" s="7"/>
      <c r="ID754" s="7"/>
      <c r="IE754" s="7"/>
      <c r="IF754" s="7"/>
      <c r="IG754" s="7"/>
      <c r="IH754" s="7"/>
      <c r="II754" s="7"/>
      <c r="IJ754" s="7"/>
      <c r="IK754" s="7"/>
      <c r="IL754" s="7"/>
      <c r="IM754" s="7"/>
      <c r="IN754" s="7"/>
      <c r="IO754" s="7"/>
      <c r="IP754" s="7"/>
      <c r="IQ754" s="7"/>
      <c r="IR754" s="7"/>
      <c r="IS754" s="7"/>
      <c r="IT754" s="7"/>
      <c r="IU754" s="7"/>
      <c r="IV754" s="7"/>
      <c r="IW754" s="7"/>
      <c r="IX754" s="7"/>
      <c r="IY754" s="7"/>
      <c r="IZ754" s="7"/>
      <c r="JA754" s="7"/>
      <c r="JB754" s="7"/>
      <c r="JC754" s="7"/>
      <c r="JD754" s="7"/>
      <c r="JE754" s="7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5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7"/>
      <c r="EQ755" s="7"/>
      <c r="ER755" s="7"/>
      <c r="ES755" s="88"/>
      <c r="ET755" s="7"/>
      <c r="EU755" s="7"/>
      <c r="EV755" s="7"/>
      <c r="EW755" s="7"/>
      <c r="EX755" s="7"/>
      <c r="EY755" s="7"/>
      <c r="EZ755" s="7"/>
      <c r="FA755" s="7"/>
      <c r="FB755" s="7"/>
      <c r="FC755" s="7"/>
      <c r="FD755" s="7"/>
      <c r="FE755" s="7"/>
      <c r="FF755" s="7"/>
      <c r="FG755" s="7"/>
      <c r="FH755" s="2"/>
      <c r="FI755" s="2"/>
      <c r="FJ755" s="2"/>
      <c r="FK755" s="2"/>
      <c r="FL755" s="2"/>
      <c r="FM755" s="2"/>
      <c r="FN755" s="7"/>
      <c r="FO755" s="7"/>
      <c r="FP755" s="7"/>
      <c r="FQ755" s="88"/>
      <c r="FR755" s="7"/>
      <c r="FS755" s="7"/>
      <c r="FT755" s="7"/>
      <c r="FU755" s="7"/>
      <c r="FV755" s="7"/>
      <c r="FW755" s="7"/>
      <c r="FX755" s="7"/>
      <c r="FY755" s="7"/>
      <c r="FZ755" s="7"/>
      <c r="GA755" s="7"/>
      <c r="GB755" s="7"/>
      <c r="GC755" s="7"/>
      <c r="GD755" s="7"/>
      <c r="GE755" s="7"/>
      <c r="GF755" s="7"/>
      <c r="GG755" s="7"/>
      <c r="GH755" s="7"/>
      <c r="GI755" s="7"/>
      <c r="GJ755" s="7"/>
      <c r="GK755" s="7"/>
      <c r="GL755" s="7"/>
      <c r="GM755" s="7"/>
      <c r="GN755" s="7"/>
      <c r="GO755" s="7"/>
      <c r="GP755" s="7"/>
      <c r="GQ755" s="7"/>
      <c r="GR755" s="7"/>
      <c r="GS755" s="7"/>
      <c r="GT755" s="7"/>
      <c r="GU755" s="7"/>
      <c r="GV755" s="7"/>
      <c r="GW755" s="7"/>
      <c r="GX755" s="7"/>
      <c r="GY755" s="7"/>
      <c r="GZ755" s="7"/>
      <c r="HA755" s="7"/>
      <c r="HB755" s="7"/>
      <c r="HC755" s="7"/>
      <c r="HD755" s="7"/>
      <c r="HE755" s="7"/>
      <c r="HF755" s="7"/>
      <c r="HG755" s="7"/>
      <c r="HH755" s="7"/>
      <c r="HI755" s="7"/>
      <c r="HJ755" s="7"/>
      <c r="HK755" s="7"/>
      <c r="HL755" s="7"/>
      <c r="HM755" s="7"/>
      <c r="HN755" s="7"/>
      <c r="HO755" s="7"/>
      <c r="HP755" s="7"/>
      <c r="HQ755" s="7"/>
      <c r="HR755" s="7"/>
      <c r="HS755" s="7"/>
      <c r="HT755" s="7"/>
      <c r="HU755" s="7"/>
      <c r="HV755" s="7"/>
      <c r="HW755" s="7"/>
      <c r="HX755" s="7"/>
      <c r="HY755" s="7"/>
      <c r="HZ755" s="7"/>
      <c r="IA755" s="7"/>
      <c r="IB755" s="7"/>
      <c r="IC755" s="7"/>
      <c r="ID755" s="7"/>
      <c r="IE755" s="7"/>
      <c r="IF755" s="7"/>
      <c r="IG755" s="7"/>
      <c r="IH755" s="7"/>
      <c r="II755" s="7"/>
      <c r="IJ755" s="7"/>
      <c r="IK755" s="7"/>
      <c r="IL755" s="7"/>
      <c r="IM755" s="7"/>
      <c r="IN755" s="7"/>
      <c r="IO755" s="7"/>
      <c r="IP755" s="7"/>
      <c r="IQ755" s="7"/>
      <c r="IR755" s="7"/>
      <c r="IS755" s="7"/>
      <c r="IT755" s="7"/>
      <c r="IU755" s="7"/>
      <c r="IV755" s="7"/>
      <c r="IW755" s="7"/>
      <c r="IX755" s="7"/>
      <c r="IY755" s="7"/>
      <c r="IZ755" s="7"/>
      <c r="JA755" s="7"/>
      <c r="JB755" s="7"/>
      <c r="JC755" s="7"/>
      <c r="JD755" s="7"/>
      <c r="JE755" s="7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5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7"/>
      <c r="EQ756" s="7"/>
      <c r="ER756" s="7"/>
      <c r="ES756" s="88"/>
      <c r="ET756" s="7"/>
      <c r="EU756" s="7"/>
      <c r="EV756" s="7"/>
      <c r="EW756" s="7"/>
      <c r="EX756" s="7"/>
      <c r="EY756" s="7"/>
      <c r="EZ756" s="7"/>
      <c r="FA756" s="7"/>
      <c r="FB756" s="7"/>
      <c r="FC756" s="7"/>
      <c r="FD756" s="7"/>
      <c r="FE756" s="7"/>
      <c r="FF756" s="7"/>
      <c r="FG756" s="7"/>
      <c r="FH756" s="2"/>
      <c r="FI756" s="2"/>
      <c r="FJ756" s="2"/>
      <c r="FK756" s="2"/>
      <c r="FL756" s="2"/>
      <c r="FM756" s="2"/>
      <c r="FN756" s="7"/>
      <c r="FO756" s="7"/>
      <c r="FP756" s="7"/>
      <c r="FQ756" s="88"/>
      <c r="FR756" s="7"/>
      <c r="FS756" s="7"/>
      <c r="FT756" s="7"/>
      <c r="FU756" s="7"/>
      <c r="FV756" s="7"/>
      <c r="FW756" s="7"/>
      <c r="FX756" s="7"/>
      <c r="FY756" s="7"/>
      <c r="FZ756" s="7"/>
      <c r="GA756" s="7"/>
      <c r="GB756" s="7"/>
      <c r="GC756" s="7"/>
      <c r="GD756" s="7"/>
      <c r="GE756" s="7"/>
      <c r="GF756" s="7"/>
      <c r="GG756" s="7"/>
      <c r="GH756" s="7"/>
      <c r="GI756" s="7"/>
      <c r="GJ756" s="7"/>
      <c r="GK756" s="7"/>
      <c r="GL756" s="7"/>
      <c r="GM756" s="7"/>
      <c r="GN756" s="7"/>
      <c r="GO756" s="7"/>
      <c r="GP756" s="7"/>
      <c r="GQ756" s="7"/>
      <c r="GR756" s="7"/>
      <c r="GS756" s="7"/>
      <c r="GT756" s="7"/>
      <c r="GU756" s="7"/>
      <c r="GV756" s="7"/>
      <c r="GW756" s="7"/>
      <c r="GX756" s="7"/>
      <c r="GY756" s="7"/>
      <c r="GZ756" s="7"/>
      <c r="HA756" s="7"/>
      <c r="HB756" s="7"/>
      <c r="HC756" s="7"/>
      <c r="HD756" s="7"/>
      <c r="HE756" s="7"/>
      <c r="HF756" s="7"/>
      <c r="HG756" s="7"/>
      <c r="HH756" s="7"/>
      <c r="HI756" s="7"/>
      <c r="HJ756" s="7"/>
      <c r="HK756" s="7"/>
      <c r="HL756" s="7"/>
      <c r="HM756" s="7"/>
      <c r="HN756" s="7"/>
      <c r="HO756" s="7"/>
      <c r="HP756" s="7"/>
      <c r="HQ756" s="7"/>
      <c r="HR756" s="7"/>
      <c r="HS756" s="7"/>
      <c r="HT756" s="7"/>
      <c r="HU756" s="7"/>
      <c r="HV756" s="7"/>
      <c r="HW756" s="7"/>
      <c r="HX756" s="7"/>
      <c r="HY756" s="7"/>
      <c r="HZ756" s="7"/>
      <c r="IA756" s="7"/>
      <c r="IB756" s="7"/>
      <c r="IC756" s="7"/>
      <c r="ID756" s="7"/>
      <c r="IE756" s="7"/>
      <c r="IF756" s="7"/>
      <c r="IG756" s="7"/>
      <c r="IH756" s="7"/>
      <c r="II756" s="7"/>
      <c r="IJ756" s="7"/>
      <c r="IK756" s="7"/>
      <c r="IL756" s="7"/>
      <c r="IM756" s="7"/>
      <c r="IN756" s="7"/>
      <c r="IO756" s="7"/>
      <c r="IP756" s="7"/>
      <c r="IQ756" s="7"/>
      <c r="IR756" s="7"/>
      <c r="IS756" s="7"/>
      <c r="IT756" s="7"/>
      <c r="IU756" s="7"/>
      <c r="IV756" s="7"/>
      <c r="IW756" s="7"/>
      <c r="IX756" s="7"/>
      <c r="IY756" s="7"/>
      <c r="IZ756" s="7"/>
      <c r="JA756" s="7"/>
      <c r="JB756" s="7"/>
      <c r="JC756" s="7"/>
      <c r="JD756" s="7"/>
      <c r="JE756" s="7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5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7"/>
      <c r="EQ757" s="7"/>
      <c r="ER757" s="7"/>
      <c r="ES757" s="88"/>
      <c r="ET757" s="7"/>
      <c r="EU757" s="7"/>
      <c r="EV757" s="7"/>
      <c r="EW757" s="7"/>
      <c r="EX757" s="7"/>
      <c r="EY757" s="7"/>
      <c r="EZ757" s="7"/>
      <c r="FA757" s="7"/>
      <c r="FB757" s="7"/>
      <c r="FC757" s="7"/>
      <c r="FD757" s="7"/>
      <c r="FE757" s="7"/>
      <c r="FF757" s="7"/>
      <c r="FG757" s="7"/>
      <c r="FH757" s="2"/>
      <c r="FI757" s="2"/>
      <c r="FJ757" s="2"/>
      <c r="FK757" s="2"/>
      <c r="FL757" s="2"/>
      <c r="FM757" s="2"/>
      <c r="FN757" s="7"/>
      <c r="FO757" s="7"/>
      <c r="FP757" s="7"/>
      <c r="FQ757" s="88"/>
      <c r="FR757" s="7"/>
      <c r="FS757" s="7"/>
      <c r="FT757" s="7"/>
      <c r="FU757" s="7"/>
      <c r="FV757" s="7"/>
      <c r="FW757" s="7"/>
      <c r="FX757" s="7"/>
      <c r="FY757" s="7"/>
      <c r="FZ757" s="7"/>
      <c r="GA757" s="7"/>
      <c r="GB757" s="7"/>
      <c r="GC757" s="7"/>
      <c r="GD757" s="7"/>
      <c r="GE757" s="7"/>
      <c r="GF757" s="7"/>
      <c r="GG757" s="7"/>
      <c r="GH757" s="7"/>
      <c r="GI757" s="7"/>
      <c r="GJ757" s="7"/>
      <c r="GK757" s="7"/>
      <c r="GL757" s="7"/>
      <c r="GM757" s="7"/>
      <c r="GN757" s="7"/>
      <c r="GO757" s="7"/>
      <c r="GP757" s="7"/>
      <c r="GQ757" s="7"/>
      <c r="GR757" s="7"/>
      <c r="GS757" s="7"/>
      <c r="GT757" s="7"/>
      <c r="GU757" s="7"/>
      <c r="GV757" s="7"/>
      <c r="GW757" s="7"/>
      <c r="GX757" s="7"/>
      <c r="GY757" s="7"/>
      <c r="GZ757" s="7"/>
      <c r="HA757" s="7"/>
      <c r="HB757" s="7"/>
      <c r="HC757" s="7"/>
      <c r="HD757" s="7"/>
      <c r="HE757" s="7"/>
      <c r="HF757" s="7"/>
      <c r="HG757" s="7"/>
      <c r="HH757" s="7"/>
      <c r="HI757" s="7"/>
      <c r="HJ757" s="7"/>
      <c r="HK757" s="7"/>
      <c r="HL757" s="7"/>
      <c r="HM757" s="7"/>
      <c r="HN757" s="7"/>
      <c r="HO757" s="7"/>
      <c r="HP757" s="7"/>
      <c r="HQ757" s="7"/>
      <c r="HR757" s="7"/>
      <c r="HS757" s="7"/>
      <c r="HT757" s="7"/>
      <c r="HU757" s="7"/>
      <c r="HV757" s="7"/>
      <c r="HW757" s="7"/>
      <c r="HX757" s="7"/>
      <c r="HY757" s="7"/>
      <c r="HZ757" s="7"/>
      <c r="IA757" s="7"/>
      <c r="IB757" s="7"/>
      <c r="IC757" s="7"/>
      <c r="ID757" s="7"/>
      <c r="IE757" s="7"/>
      <c r="IF757" s="7"/>
      <c r="IG757" s="7"/>
      <c r="IH757" s="7"/>
      <c r="II757" s="7"/>
      <c r="IJ757" s="7"/>
      <c r="IK757" s="7"/>
      <c r="IL757" s="7"/>
      <c r="IM757" s="7"/>
      <c r="IN757" s="7"/>
      <c r="IO757" s="7"/>
      <c r="IP757" s="7"/>
      <c r="IQ757" s="7"/>
      <c r="IR757" s="7"/>
      <c r="IS757" s="7"/>
      <c r="IT757" s="7"/>
      <c r="IU757" s="7"/>
      <c r="IV757" s="7"/>
      <c r="IW757" s="7"/>
      <c r="IX757" s="7"/>
      <c r="IY757" s="7"/>
      <c r="IZ757" s="7"/>
      <c r="JA757" s="7"/>
      <c r="JB757" s="7"/>
      <c r="JC757" s="7"/>
      <c r="JD757" s="7"/>
      <c r="JE757" s="7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5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7"/>
      <c r="EQ758" s="7"/>
      <c r="ER758" s="7"/>
      <c r="ES758" s="88"/>
      <c r="ET758" s="7"/>
      <c r="EU758" s="7"/>
      <c r="EV758" s="7"/>
      <c r="EW758" s="7"/>
      <c r="EX758" s="7"/>
      <c r="EY758" s="7"/>
      <c r="EZ758" s="7"/>
      <c r="FA758" s="7"/>
      <c r="FB758" s="7"/>
      <c r="FC758" s="7"/>
      <c r="FD758" s="7"/>
      <c r="FE758" s="7"/>
      <c r="FF758" s="7"/>
      <c r="FG758" s="7"/>
      <c r="FH758" s="2"/>
      <c r="FI758" s="2"/>
      <c r="FJ758" s="2"/>
      <c r="FK758" s="2"/>
      <c r="FL758" s="2"/>
      <c r="FM758" s="2"/>
      <c r="FN758" s="7"/>
      <c r="FO758" s="7"/>
      <c r="FP758" s="7"/>
      <c r="FQ758" s="88"/>
      <c r="FR758" s="7"/>
      <c r="FS758" s="7"/>
      <c r="FT758" s="7"/>
      <c r="FU758" s="7"/>
      <c r="FV758" s="7"/>
      <c r="FW758" s="7"/>
      <c r="FX758" s="7"/>
      <c r="FY758" s="7"/>
      <c r="FZ758" s="7"/>
      <c r="GA758" s="7"/>
      <c r="GB758" s="7"/>
      <c r="GC758" s="7"/>
      <c r="GD758" s="7"/>
      <c r="GE758" s="7"/>
      <c r="GF758" s="7"/>
      <c r="GG758" s="7"/>
      <c r="GH758" s="7"/>
      <c r="GI758" s="7"/>
      <c r="GJ758" s="7"/>
      <c r="GK758" s="7"/>
      <c r="GL758" s="7"/>
      <c r="GM758" s="7"/>
      <c r="GN758" s="7"/>
      <c r="GO758" s="7"/>
      <c r="GP758" s="7"/>
      <c r="GQ758" s="7"/>
      <c r="GR758" s="7"/>
      <c r="GS758" s="7"/>
      <c r="GT758" s="7"/>
      <c r="GU758" s="7"/>
      <c r="GV758" s="7"/>
      <c r="GW758" s="7"/>
      <c r="GX758" s="7"/>
      <c r="GY758" s="7"/>
      <c r="GZ758" s="7"/>
      <c r="HA758" s="7"/>
      <c r="HB758" s="7"/>
      <c r="HC758" s="7"/>
      <c r="HD758" s="7"/>
      <c r="HE758" s="7"/>
      <c r="HF758" s="7"/>
      <c r="HG758" s="7"/>
      <c r="HH758" s="7"/>
      <c r="HI758" s="7"/>
      <c r="HJ758" s="7"/>
      <c r="HK758" s="7"/>
      <c r="HL758" s="7"/>
      <c r="HM758" s="7"/>
      <c r="HN758" s="7"/>
      <c r="HO758" s="7"/>
      <c r="HP758" s="7"/>
      <c r="HQ758" s="7"/>
      <c r="HR758" s="7"/>
      <c r="HS758" s="7"/>
      <c r="HT758" s="7"/>
      <c r="HU758" s="7"/>
      <c r="HV758" s="7"/>
      <c r="HW758" s="7"/>
      <c r="HX758" s="7"/>
      <c r="HY758" s="7"/>
      <c r="HZ758" s="7"/>
      <c r="IA758" s="7"/>
      <c r="IB758" s="7"/>
      <c r="IC758" s="7"/>
      <c r="ID758" s="7"/>
      <c r="IE758" s="7"/>
      <c r="IF758" s="7"/>
      <c r="IG758" s="7"/>
      <c r="IH758" s="7"/>
      <c r="II758" s="7"/>
      <c r="IJ758" s="7"/>
      <c r="IK758" s="7"/>
      <c r="IL758" s="7"/>
      <c r="IM758" s="7"/>
      <c r="IN758" s="7"/>
      <c r="IO758" s="7"/>
      <c r="IP758" s="7"/>
      <c r="IQ758" s="7"/>
      <c r="IR758" s="7"/>
      <c r="IS758" s="7"/>
      <c r="IT758" s="7"/>
      <c r="IU758" s="7"/>
      <c r="IV758" s="7"/>
      <c r="IW758" s="7"/>
      <c r="IX758" s="7"/>
      <c r="IY758" s="7"/>
      <c r="IZ758" s="7"/>
      <c r="JA758" s="7"/>
      <c r="JB758" s="7"/>
      <c r="JC758" s="7"/>
      <c r="JD758" s="7"/>
      <c r="JE758" s="7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5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7"/>
      <c r="EQ759" s="7"/>
      <c r="ER759" s="7"/>
      <c r="ES759" s="88"/>
      <c r="ET759" s="7"/>
      <c r="EU759" s="7"/>
      <c r="EV759" s="7"/>
      <c r="EW759" s="7"/>
      <c r="EX759" s="7"/>
      <c r="EY759" s="7"/>
      <c r="EZ759" s="7"/>
      <c r="FA759" s="7"/>
      <c r="FB759" s="7"/>
      <c r="FC759" s="7"/>
      <c r="FD759" s="7"/>
      <c r="FE759" s="7"/>
      <c r="FF759" s="7"/>
      <c r="FG759" s="7"/>
      <c r="FH759" s="2"/>
      <c r="FI759" s="2"/>
      <c r="FJ759" s="2"/>
      <c r="FK759" s="2"/>
      <c r="FL759" s="2"/>
      <c r="FM759" s="2"/>
      <c r="FN759" s="7"/>
      <c r="FO759" s="7"/>
      <c r="FP759" s="7"/>
      <c r="FQ759" s="88"/>
      <c r="FR759" s="7"/>
      <c r="FS759" s="7"/>
      <c r="FT759" s="7"/>
      <c r="FU759" s="7"/>
      <c r="FV759" s="7"/>
      <c r="FW759" s="7"/>
      <c r="FX759" s="7"/>
      <c r="FY759" s="7"/>
      <c r="FZ759" s="7"/>
      <c r="GA759" s="7"/>
      <c r="GB759" s="7"/>
      <c r="GC759" s="7"/>
      <c r="GD759" s="7"/>
      <c r="GE759" s="7"/>
      <c r="GF759" s="7"/>
      <c r="GG759" s="7"/>
      <c r="GH759" s="7"/>
      <c r="GI759" s="7"/>
      <c r="GJ759" s="7"/>
      <c r="GK759" s="7"/>
      <c r="GL759" s="7"/>
      <c r="GM759" s="7"/>
      <c r="GN759" s="7"/>
      <c r="GO759" s="7"/>
      <c r="GP759" s="7"/>
      <c r="GQ759" s="7"/>
      <c r="GR759" s="7"/>
      <c r="GS759" s="7"/>
      <c r="GT759" s="7"/>
      <c r="GU759" s="7"/>
      <c r="GV759" s="7"/>
      <c r="GW759" s="7"/>
      <c r="GX759" s="7"/>
      <c r="GY759" s="7"/>
      <c r="GZ759" s="7"/>
      <c r="HA759" s="7"/>
      <c r="HB759" s="7"/>
      <c r="HC759" s="7"/>
      <c r="HD759" s="7"/>
      <c r="HE759" s="7"/>
      <c r="HF759" s="7"/>
      <c r="HG759" s="7"/>
      <c r="HH759" s="7"/>
      <c r="HI759" s="7"/>
      <c r="HJ759" s="7"/>
      <c r="HK759" s="7"/>
      <c r="HL759" s="7"/>
      <c r="HM759" s="7"/>
      <c r="HN759" s="7"/>
      <c r="HO759" s="7"/>
      <c r="HP759" s="7"/>
      <c r="HQ759" s="7"/>
      <c r="HR759" s="7"/>
      <c r="HS759" s="7"/>
      <c r="HT759" s="7"/>
      <c r="HU759" s="7"/>
      <c r="HV759" s="7"/>
      <c r="HW759" s="7"/>
      <c r="HX759" s="7"/>
      <c r="HY759" s="7"/>
      <c r="HZ759" s="7"/>
      <c r="IA759" s="7"/>
      <c r="IB759" s="7"/>
      <c r="IC759" s="7"/>
      <c r="ID759" s="7"/>
      <c r="IE759" s="7"/>
      <c r="IF759" s="7"/>
      <c r="IG759" s="7"/>
      <c r="IH759" s="7"/>
      <c r="II759" s="7"/>
      <c r="IJ759" s="7"/>
      <c r="IK759" s="7"/>
      <c r="IL759" s="7"/>
      <c r="IM759" s="7"/>
      <c r="IN759" s="7"/>
      <c r="IO759" s="7"/>
      <c r="IP759" s="7"/>
      <c r="IQ759" s="7"/>
      <c r="IR759" s="7"/>
      <c r="IS759" s="7"/>
      <c r="IT759" s="7"/>
      <c r="IU759" s="7"/>
      <c r="IV759" s="7"/>
      <c r="IW759" s="7"/>
      <c r="IX759" s="7"/>
      <c r="IY759" s="7"/>
      <c r="IZ759" s="7"/>
      <c r="JA759" s="7"/>
      <c r="JB759" s="7"/>
      <c r="JC759" s="7"/>
      <c r="JD759" s="7"/>
      <c r="JE759" s="7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5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7"/>
      <c r="EQ760" s="7"/>
      <c r="ER760" s="7"/>
      <c r="ES760" s="88"/>
      <c r="ET760" s="7"/>
      <c r="EU760" s="7"/>
      <c r="EV760" s="7"/>
      <c r="EW760" s="7"/>
      <c r="EX760" s="7"/>
      <c r="EY760" s="7"/>
      <c r="EZ760" s="7"/>
      <c r="FA760" s="7"/>
      <c r="FB760" s="7"/>
      <c r="FC760" s="7"/>
      <c r="FD760" s="7"/>
      <c r="FE760" s="7"/>
      <c r="FF760" s="7"/>
      <c r="FG760" s="7"/>
      <c r="FH760" s="2"/>
      <c r="FI760" s="2"/>
      <c r="FJ760" s="2"/>
      <c r="FK760" s="2"/>
      <c r="FL760" s="2"/>
      <c r="FM760" s="2"/>
      <c r="FN760" s="7"/>
      <c r="FO760" s="7"/>
      <c r="FP760" s="7"/>
      <c r="FQ760" s="88"/>
      <c r="FR760" s="7"/>
      <c r="FS760" s="7"/>
      <c r="FT760" s="7"/>
      <c r="FU760" s="7"/>
      <c r="FV760" s="7"/>
      <c r="FW760" s="7"/>
      <c r="FX760" s="7"/>
      <c r="FY760" s="7"/>
      <c r="FZ760" s="7"/>
      <c r="GA760" s="7"/>
      <c r="GB760" s="7"/>
      <c r="GC760" s="7"/>
      <c r="GD760" s="7"/>
      <c r="GE760" s="7"/>
      <c r="GF760" s="7"/>
      <c r="GG760" s="7"/>
      <c r="GH760" s="7"/>
      <c r="GI760" s="7"/>
      <c r="GJ760" s="7"/>
      <c r="GK760" s="7"/>
      <c r="GL760" s="7"/>
      <c r="GM760" s="7"/>
      <c r="GN760" s="7"/>
      <c r="GO760" s="7"/>
      <c r="GP760" s="7"/>
      <c r="GQ760" s="7"/>
      <c r="GR760" s="7"/>
      <c r="GS760" s="7"/>
      <c r="GT760" s="7"/>
      <c r="GU760" s="7"/>
      <c r="GV760" s="7"/>
      <c r="GW760" s="7"/>
      <c r="GX760" s="7"/>
      <c r="GY760" s="7"/>
      <c r="GZ760" s="7"/>
      <c r="HA760" s="7"/>
      <c r="HB760" s="7"/>
      <c r="HC760" s="7"/>
      <c r="HD760" s="7"/>
      <c r="HE760" s="7"/>
      <c r="HF760" s="7"/>
      <c r="HG760" s="7"/>
      <c r="HH760" s="7"/>
      <c r="HI760" s="7"/>
      <c r="HJ760" s="7"/>
      <c r="HK760" s="7"/>
      <c r="HL760" s="7"/>
      <c r="HM760" s="7"/>
      <c r="HN760" s="7"/>
      <c r="HO760" s="7"/>
      <c r="HP760" s="7"/>
      <c r="HQ760" s="7"/>
      <c r="HR760" s="7"/>
      <c r="HS760" s="7"/>
      <c r="HT760" s="7"/>
      <c r="HU760" s="7"/>
      <c r="HV760" s="7"/>
      <c r="HW760" s="7"/>
      <c r="HX760" s="7"/>
      <c r="HY760" s="7"/>
      <c r="HZ760" s="7"/>
      <c r="IA760" s="7"/>
      <c r="IB760" s="7"/>
      <c r="IC760" s="7"/>
      <c r="ID760" s="7"/>
      <c r="IE760" s="7"/>
      <c r="IF760" s="7"/>
      <c r="IG760" s="7"/>
      <c r="IH760" s="7"/>
      <c r="II760" s="7"/>
      <c r="IJ760" s="7"/>
      <c r="IK760" s="7"/>
      <c r="IL760" s="7"/>
      <c r="IM760" s="7"/>
      <c r="IN760" s="7"/>
      <c r="IO760" s="7"/>
      <c r="IP760" s="7"/>
      <c r="IQ760" s="7"/>
      <c r="IR760" s="7"/>
      <c r="IS760" s="7"/>
      <c r="IT760" s="7"/>
      <c r="IU760" s="7"/>
      <c r="IV760" s="7"/>
      <c r="IW760" s="7"/>
      <c r="IX760" s="7"/>
      <c r="IY760" s="7"/>
      <c r="IZ760" s="7"/>
      <c r="JA760" s="7"/>
      <c r="JB760" s="7"/>
      <c r="JC760" s="7"/>
      <c r="JD760" s="7"/>
      <c r="JE760" s="7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5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7"/>
      <c r="EQ761" s="7"/>
      <c r="ER761" s="7"/>
      <c r="ES761" s="88"/>
      <c r="ET761" s="7"/>
      <c r="EU761" s="7"/>
      <c r="EV761" s="7"/>
      <c r="EW761" s="7"/>
      <c r="EX761" s="7"/>
      <c r="EY761" s="7"/>
      <c r="EZ761" s="7"/>
      <c r="FA761" s="7"/>
      <c r="FB761" s="7"/>
      <c r="FC761" s="7"/>
      <c r="FD761" s="7"/>
      <c r="FE761" s="7"/>
      <c r="FF761" s="7"/>
      <c r="FG761" s="7"/>
      <c r="FH761" s="2"/>
      <c r="FI761" s="2"/>
      <c r="FJ761" s="2"/>
      <c r="FK761" s="2"/>
      <c r="FL761" s="2"/>
      <c r="FM761" s="2"/>
      <c r="FN761" s="7"/>
      <c r="FO761" s="7"/>
      <c r="FP761" s="7"/>
      <c r="FQ761" s="88"/>
      <c r="FR761" s="7"/>
      <c r="FS761" s="7"/>
      <c r="FT761" s="7"/>
      <c r="FU761" s="7"/>
      <c r="FV761" s="7"/>
      <c r="FW761" s="7"/>
      <c r="FX761" s="7"/>
      <c r="FY761" s="7"/>
      <c r="FZ761" s="7"/>
      <c r="GA761" s="7"/>
      <c r="GB761" s="7"/>
      <c r="GC761" s="7"/>
      <c r="GD761" s="7"/>
      <c r="GE761" s="7"/>
      <c r="GF761" s="7"/>
      <c r="GG761" s="7"/>
      <c r="GH761" s="7"/>
      <c r="GI761" s="7"/>
      <c r="GJ761" s="7"/>
      <c r="GK761" s="7"/>
      <c r="GL761" s="7"/>
      <c r="GM761" s="7"/>
      <c r="GN761" s="7"/>
      <c r="GO761" s="7"/>
      <c r="GP761" s="7"/>
      <c r="GQ761" s="7"/>
      <c r="GR761" s="7"/>
      <c r="GS761" s="7"/>
      <c r="GT761" s="7"/>
      <c r="GU761" s="7"/>
      <c r="GV761" s="7"/>
      <c r="GW761" s="7"/>
      <c r="GX761" s="7"/>
      <c r="GY761" s="7"/>
      <c r="GZ761" s="7"/>
      <c r="HA761" s="7"/>
      <c r="HB761" s="7"/>
      <c r="HC761" s="7"/>
      <c r="HD761" s="7"/>
      <c r="HE761" s="7"/>
      <c r="HF761" s="7"/>
      <c r="HG761" s="7"/>
      <c r="HH761" s="7"/>
      <c r="HI761" s="7"/>
      <c r="HJ761" s="7"/>
      <c r="HK761" s="7"/>
      <c r="HL761" s="7"/>
      <c r="HM761" s="7"/>
      <c r="HN761" s="7"/>
      <c r="HO761" s="7"/>
      <c r="HP761" s="7"/>
      <c r="HQ761" s="7"/>
      <c r="HR761" s="7"/>
      <c r="HS761" s="7"/>
      <c r="HT761" s="7"/>
      <c r="HU761" s="7"/>
      <c r="HV761" s="7"/>
      <c r="HW761" s="7"/>
      <c r="HX761" s="7"/>
      <c r="HY761" s="7"/>
      <c r="HZ761" s="7"/>
      <c r="IA761" s="7"/>
      <c r="IB761" s="7"/>
      <c r="IC761" s="7"/>
      <c r="ID761" s="7"/>
      <c r="IE761" s="7"/>
      <c r="IF761" s="7"/>
      <c r="IG761" s="7"/>
      <c r="IH761" s="7"/>
      <c r="II761" s="7"/>
      <c r="IJ761" s="7"/>
      <c r="IK761" s="7"/>
      <c r="IL761" s="7"/>
      <c r="IM761" s="7"/>
      <c r="IN761" s="7"/>
      <c r="IO761" s="7"/>
      <c r="IP761" s="7"/>
      <c r="IQ761" s="7"/>
      <c r="IR761" s="7"/>
      <c r="IS761" s="7"/>
      <c r="IT761" s="7"/>
      <c r="IU761" s="7"/>
      <c r="IV761" s="7"/>
      <c r="IW761" s="7"/>
      <c r="IX761" s="7"/>
      <c r="IY761" s="7"/>
      <c r="IZ761" s="7"/>
      <c r="JA761" s="7"/>
      <c r="JB761" s="7"/>
      <c r="JC761" s="7"/>
      <c r="JD761" s="7"/>
      <c r="JE761" s="7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5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7"/>
      <c r="EQ762" s="7"/>
      <c r="ER762" s="7"/>
      <c r="ES762" s="88"/>
      <c r="ET762" s="7"/>
      <c r="EU762" s="7"/>
      <c r="EV762" s="7"/>
      <c r="EW762" s="7"/>
      <c r="EX762" s="7"/>
      <c r="EY762" s="7"/>
      <c r="EZ762" s="7"/>
      <c r="FA762" s="7"/>
      <c r="FB762" s="7"/>
      <c r="FC762" s="7"/>
      <c r="FD762" s="7"/>
      <c r="FE762" s="7"/>
      <c r="FF762" s="7"/>
      <c r="FG762" s="7"/>
      <c r="FH762" s="2"/>
      <c r="FI762" s="2"/>
      <c r="FJ762" s="2"/>
      <c r="FK762" s="2"/>
      <c r="FL762" s="2"/>
      <c r="FM762" s="2"/>
      <c r="FN762" s="7"/>
      <c r="FO762" s="7"/>
      <c r="FP762" s="7"/>
      <c r="FQ762" s="88"/>
      <c r="FR762" s="7"/>
      <c r="FS762" s="7"/>
      <c r="FT762" s="7"/>
      <c r="FU762" s="7"/>
      <c r="FV762" s="7"/>
      <c r="FW762" s="7"/>
      <c r="FX762" s="7"/>
      <c r="FY762" s="7"/>
      <c r="FZ762" s="7"/>
      <c r="GA762" s="7"/>
      <c r="GB762" s="7"/>
      <c r="GC762" s="7"/>
      <c r="GD762" s="7"/>
      <c r="GE762" s="7"/>
      <c r="GF762" s="7"/>
      <c r="GG762" s="7"/>
      <c r="GH762" s="7"/>
      <c r="GI762" s="7"/>
      <c r="GJ762" s="7"/>
      <c r="GK762" s="7"/>
      <c r="GL762" s="7"/>
      <c r="GM762" s="7"/>
      <c r="GN762" s="7"/>
      <c r="GO762" s="7"/>
      <c r="GP762" s="7"/>
      <c r="GQ762" s="7"/>
      <c r="GR762" s="7"/>
      <c r="GS762" s="7"/>
      <c r="GT762" s="7"/>
      <c r="GU762" s="7"/>
      <c r="GV762" s="7"/>
      <c r="GW762" s="7"/>
      <c r="GX762" s="7"/>
      <c r="GY762" s="7"/>
      <c r="GZ762" s="7"/>
      <c r="HA762" s="7"/>
      <c r="HB762" s="7"/>
      <c r="HC762" s="7"/>
      <c r="HD762" s="7"/>
      <c r="HE762" s="7"/>
      <c r="HF762" s="7"/>
      <c r="HG762" s="7"/>
      <c r="HH762" s="7"/>
      <c r="HI762" s="7"/>
      <c r="HJ762" s="7"/>
      <c r="HK762" s="7"/>
      <c r="HL762" s="7"/>
      <c r="HM762" s="7"/>
      <c r="HN762" s="7"/>
      <c r="HO762" s="7"/>
      <c r="HP762" s="7"/>
      <c r="HQ762" s="7"/>
      <c r="HR762" s="7"/>
      <c r="HS762" s="7"/>
      <c r="HT762" s="7"/>
      <c r="HU762" s="7"/>
      <c r="HV762" s="7"/>
      <c r="HW762" s="7"/>
      <c r="HX762" s="7"/>
      <c r="HY762" s="7"/>
      <c r="HZ762" s="7"/>
      <c r="IA762" s="7"/>
      <c r="IB762" s="7"/>
      <c r="IC762" s="7"/>
      <c r="ID762" s="7"/>
      <c r="IE762" s="7"/>
      <c r="IF762" s="7"/>
      <c r="IG762" s="7"/>
      <c r="IH762" s="7"/>
      <c r="II762" s="7"/>
      <c r="IJ762" s="7"/>
      <c r="IK762" s="7"/>
      <c r="IL762" s="7"/>
      <c r="IM762" s="7"/>
      <c r="IN762" s="7"/>
      <c r="IO762" s="7"/>
      <c r="IP762" s="7"/>
      <c r="IQ762" s="7"/>
      <c r="IR762" s="7"/>
      <c r="IS762" s="7"/>
      <c r="IT762" s="7"/>
      <c r="IU762" s="7"/>
      <c r="IV762" s="7"/>
      <c r="IW762" s="7"/>
      <c r="IX762" s="7"/>
      <c r="IY762" s="7"/>
      <c r="IZ762" s="7"/>
      <c r="JA762" s="7"/>
      <c r="JB762" s="7"/>
      <c r="JC762" s="7"/>
      <c r="JD762" s="7"/>
      <c r="JE762" s="7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5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7"/>
      <c r="EQ763" s="7"/>
      <c r="ER763" s="7"/>
      <c r="ES763" s="88"/>
      <c r="ET763" s="7"/>
      <c r="EU763" s="7"/>
      <c r="EV763" s="7"/>
      <c r="EW763" s="7"/>
      <c r="EX763" s="7"/>
      <c r="EY763" s="7"/>
      <c r="EZ763" s="7"/>
      <c r="FA763" s="7"/>
      <c r="FB763" s="7"/>
      <c r="FC763" s="7"/>
      <c r="FD763" s="7"/>
      <c r="FE763" s="7"/>
      <c r="FF763" s="7"/>
      <c r="FG763" s="7"/>
      <c r="FH763" s="2"/>
      <c r="FI763" s="2"/>
      <c r="FJ763" s="2"/>
      <c r="FK763" s="2"/>
      <c r="FL763" s="2"/>
      <c r="FM763" s="2"/>
      <c r="FN763" s="7"/>
      <c r="FO763" s="7"/>
      <c r="FP763" s="7"/>
      <c r="FQ763" s="88"/>
      <c r="FR763" s="7"/>
      <c r="FS763" s="7"/>
      <c r="FT763" s="7"/>
      <c r="FU763" s="7"/>
      <c r="FV763" s="7"/>
      <c r="FW763" s="7"/>
      <c r="FX763" s="7"/>
      <c r="FY763" s="7"/>
      <c r="FZ763" s="7"/>
      <c r="GA763" s="7"/>
      <c r="GB763" s="7"/>
      <c r="GC763" s="7"/>
      <c r="GD763" s="7"/>
      <c r="GE763" s="7"/>
      <c r="GF763" s="7"/>
      <c r="GG763" s="7"/>
      <c r="GH763" s="7"/>
      <c r="GI763" s="7"/>
      <c r="GJ763" s="7"/>
      <c r="GK763" s="7"/>
      <c r="GL763" s="7"/>
      <c r="GM763" s="7"/>
      <c r="GN763" s="7"/>
      <c r="GO763" s="7"/>
      <c r="GP763" s="7"/>
      <c r="GQ763" s="7"/>
      <c r="GR763" s="7"/>
      <c r="GS763" s="7"/>
      <c r="GT763" s="7"/>
      <c r="GU763" s="7"/>
      <c r="GV763" s="7"/>
      <c r="GW763" s="7"/>
      <c r="GX763" s="7"/>
      <c r="GY763" s="7"/>
      <c r="GZ763" s="7"/>
      <c r="HA763" s="7"/>
      <c r="HB763" s="7"/>
      <c r="HC763" s="7"/>
      <c r="HD763" s="7"/>
      <c r="HE763" s="7"/>
      <c r="HF763" s="7"/>
      <c r="HG763" s="7"/>
      <c r="HH763" s="7"/>
      <c r="HI763" s="7"/>
      <c r="HJ763" s="7"/>
      <c r="HK763" s="7"/>
      <c r="HL763" s="7"/>
      <c r="HM763" s="7"/>
      <c r="HN763" s="7"/>
      <c r="HO763" s="7"/>
      <c r="HP763" s="7"/>
      <c r="HQ763" s="7"/>
      <c r="HR763" s="7"/>
      <c r="HS763" s="7"/>
      <c r="HT763" s="7"/>
      <c r="HU763" s="7"/>
      <c r="HV763" s="7"/>
      <c r="HW763" s="7"/>
      <c r="HX763" s="7"/>
      <c r="HY763" s="7"/>
      <c r="HZ763" s="7"/>
      <c r="IA763" s="7"/>
      <c r="IB763" s="7"/>
      <c r="IC763" s="7"/>
      <c r="ID763" s="7"/>
      <c r="IE763" s="7"/>
      <c r="IF763" s="7"/>
      <c r="IG763" s="7"/>
      <c r="IH763" s="7"/>
      <c r="II763" s="7"/>
      <c r="IJ763" s="7"/>
      <c r="IK763" s="7"/>
      <c r="IL763" s="7"/>
      <c r="IM763" s="7"/>
      <c r="IN763" s="7"/>
      <c r="IO763" s="7"/>
      <c r="IP763" s="7"/>
      <c r="IQ763" s="7"/>
      <c r="IR763" s="7"/>
      <c r="IS763" s="7"/>
      <c r="IT763" s="7"/>
      <c r="IU763" s="7"/>
      <c r="IV763" s="7"/>
      <c r="IW763" s="7"/>
      <c r="IX763" s="7"/>
      <c r="IY763" s="7"/>
      <c r="IZ763" s="7"/>
      <c r="JA763" s="7"/>
      <c r="JB763" s="7"/>
      <c r="JC763" s="7"/>
      <c r="JD763" s="7"/>
      <c r="JE763" s="7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5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7"/>
      <c r="EQ764" s="7"/>
      <c r="ER764" s="7"/>
      <c r="ES764" s="88"/>
      <c r="ET764" s="7"/>
      <c r="EU764" s="7"/>
      <c r="EV764" s="7"/>
      <c r="EW764" s="7"/>
      <c r="EX764" s="7"/>
      <c r="EY764" s="7"/>
      <c r="EZ764" s="7"/>
      <c r="FA764" s="7"/>
      <c r="FB764" s="7"/>
      <c r="FC764" s="7"/>
      <c r="FD764" s="7"/>
      <c r="FE764" s="7"/>
      <c r="FF764" s="7"/>
      <c r="FG764" s="7"/>
      <c r="FH764" s="2"/>
      <c r="FI764" s="2"/>
      <c r="FJ764" s="2"/>
      <c r="FK764" s="2"/>
      <c r="FL764" s="2"/>
      <c r="FM764" s="2"/>
      <c r="FN764" s="7"/>
      <c r="FO764" s="7"/>
      <c r="FP764" s="7"/>
      <c r="FQ764" s="88"/>
      <c r="FR764" s="7"/>
      <c r="FS764" s="7"/>
      <c r="FT764" s="7"/>
      <c r="FU764" s="7"/>
      <c r="FV764" s="7"/>
      <c r="FW764" s="7"/>
      <c r="FX764" s="7"/>
      <c r="FY764" s="7"/>
      <c r="FZ764" s="7"/>
      <c r="GA764" s="7"/>
      <c r="GB764" s="7"/>
      <c r="GC764" s="7"/>
      <c r="GD764" s="7"/>
      <c r="GE764" s="7"/>
      <c r="GF764" s="7"/>
      <c r="GG764" s="7"/>
      <c r="GH764" s="7"/>
      <c r="GI764" s="7"/>
      <c r="GJ764" s="7"/>
      <c r="GK764" s="7"/>
      <c r="GL764" s="7"/>
      <c r="GM764" s="7"/>
      <c r="GN764" s="7"/>
      <c r="GO764" s="7"/>
      <c r="GP764" s="7"/>
      <c r="GQ764" s="7"/>
      <c r="GR764" s="7"/>
      <c r="GS764" s="7"/>
      <c r="GT764" s="7"/>
      <c r="GU764" s="7"/>
      <c r="GV764" s="7"/>
      <c r="GW764" s="7"/>
      <c r="GX764" s="7"/>
      <c r="GY764" s="7"/>
      <c r="GZ764" s="7"/>
      <c r="HA764" s="7"/>
      <c r="HB764" s="7"/>
      <c r="HC764" s="7"/>
      <c r="HD764" s="7"/>
      <c r="HE764" s="7"/>
      <c r="HF764" s="7"/>
      <c r="HG764" s="7"/>
      <c r="HH764" s="7"/>
      <c r="HI764" s="7"/>
      <c r="HJ764" s="7"/>
      <c r="HK764" s="7"/>
      <c r="HL764" s="7"/>
      <c r="HM764" s="7"/>
      <c r="HN764" s="7"/>
      <c r="HO764" s="7"/>
      <c r="HP764" s="7"/>
      <c r="HQ764" s="7"/>
      <c r="HR764" s="7"/>
      <c r="HS764" s="7"/>
      <c r="HT764" s="7"/>
      <c r="HU764" s="7"/>
      <c r="HV764" s="7"/>
      <c r="HW764" s="7"/>
      <c r="HX764" s="7"/>
      <c r="HY764" s="7"/>
      <c r="HZ764" s="7"/>
      <c r="IA764" s="7"/>
      <c r="IB764" s="7"/>
      <c r="IC764" s="7"/>
      <c r="ID764" s="7"/>
      <c r="IE764" s="7"/>
      <c r="IF764" s="7"/>
      <c r="IG764" s="7"/>
      <c r="IH764" s="7"/>
      <c r="II764" s="7"/>
      <c r="IJ764" s="7"/>
      <c r="IK764" s="7"/>
      <c r="IL764" s="7"/>
      <c r="IM764" s="7"/>
      <c r="IN764" s="7"/>
      <c r="IO764" s="7"/>
      <c r="IP764" s="7"/>
      <c r="IQ764" s="7"/>
      <c r="IR764" s="7"/>
      <c r="IS764" s="7"/>
      <c r="IT764" s="7"/>
      <c r="IU764" s="7"/>
      <c r="IV764" s="7"/>
      <c r="IW764" s="7"/>
      <c r="IX764" s="7"/>
      <c r="IY764" s="7"/>
      <c r="IZ764" s="7"/>
      <c r="JA764" s="7"/>
      <c r="JB764" s="7"/>
      <c r="JC764" s="7"/>
      <c r="JD764" s="7"/>
      <c r="JE764" s="7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5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7"/>
      <c r="EQ765" s="7"/>
      <c r="ER765" s="7"/>
      <c r="ES765" s="88"/>
      <c r="ET765" s="7"/>
      <c r="EU765" s="7"/>
      <c r="EV765" s="7"/>
      <c r="EW765" s="7"/>
      <c r="EX765" s="7"/>
      <c r="EY765" s="7"/>
      <c r="EZ765" s="7"/>
      <c r="FA765" s="7"/>
      <c r="FB765" s="7"/>
      <c r="FC765" s="7"/>
      <c r="FD765" s="7"/>
      <c r="FE765" s="7"/>
      <c r="FF765" s="7"/>
      <c r="FG765" s="7"/>
      <c r="FH765" s="2"/>
      <c r="FI765" s="2"/>
      <c r="FJ765" s="2"/>
      <c r="FK765" s="2"/>
      <c r="FL765" s="2"/>
      <c r="FM765" s="2"/>
      <c r="FN765" s="7"/>
      <c r="FO765" s="7"/>
      <c r="FP765" s="7"/>
      <c r="FQ765" s="88"/>
      <c r="FR765" s="7"/>
      <c r="FS765" s="7"/>
      <c r="FT765" s="7"/>
      <c r="FU765" s="7"/>
      <c r="FV765" s="7"/>
      <c r="FW765" s="7"/>
      <c r="FX765" s="7"/>
      <c r="FY765" s="7"/>
      <c r="FZ765" s="7"/>
      <c r="GA765" s="7"/>
      <c r="GB765" s="7"/>
      <c r="GC765" s="7"/>
      <c r="GD765" s="7"/>
      <c r="GE765" s="7"/>
      <c r="GF765" s="7"/>
      <c r="GG765" s="7"/>
      <c r="GH765" s="7"/>
      <c r="GI765" s="7"/>
      <c r="GJ765" s="7"/>
      <c r="GK765" s="7"/>
      <c r="GL765" s="7"/>
      <c r="GM765" s="7"/>
      <c r="GN765" s="7"/>
      <c r="GO765" s="7"/>
      <c r="GP765" s="7"/>
      <c r="GQ765" s="7"/>
      <c r="GR765" s="7"/>
      <c r="GS765" s="7"/>
      <c r="GT765" s="7"/>
      <c r="GU765" s="7"/>
      <c r="GV765" s="7"/>
      <c r="GW765" s="7"/>
      <c r="GX765" s="7"/>
      <c r="GY765" s="7"/>
      <c r="GZ765" s="7"/>
      <c r="HA765" s="7"/>
      <c r="HB765" s="7"/>
      <c r="HC765" s="7"/>
      <c r="HD765" s="7"/>
      <c r="HE765" s="7"/>
      <c r="HF765" s="7"/>
      <c r="HG765" s="7"/>
      <c r="HH765" s="7"/>
      <c r="HI765" s="7"/>
      <c r="HJ765" s="7"/>
      <c r="HK765" s="7"/>
      <c r="HL765" s="7"/>
      <c r="HM765" s="7"/>
      <c r="HN765" s="7"/>
      <c r="HO765" s="7"/>
      <c r="HP765" s="7"/>
      <c r="HQ765" s="7"/>
      <c r="HR765" s="7"/>
      <c r="HS765" s="7"/>
      <c r="HT765" s="7"/>
      <c r="HU765" s="7"/>
      <c r="HV765" s="7"/>
      <c r="HW765" s="7"/>
      <c r="HX765" s="7"/>
      <c r="HY765" s="7"/>
      <c r="HZ765" s="7"/>
      <c r="IA765" s="7"/>
      <c r="IB765" s="7"/>
      <c r="IC765" s="7"/>
      <c r="ID765" s="7"/>
      <c r="IE765" s="7"/>
      <c r="IF765" s="7"/>
      <c r="IG765" s="7"/>
      <c r="IH765" s="7"/>
      <c r="II765" s="7"/>
      <c r="IJ765" s="7"/>
      <c r="IK765" s="7"/>
      <c r="IL765" s="7"/>
      <c r="IM765" s="7"/>
      <c r="IN765" s="7"/>
      <c r="IO765" s="7"/>
      <c r="IP765" s="7"/>
      <c r="IQ765" s="7"/>
      <c r="IR765" s="7"/>
      <c r="IS765" s="7"/>
      <c r="IT765" s="7"/>
      <c r="IU765" s="7"/>
      <c r="IV765" s="7"/>
      <c r="IW765" s="7"/>
      <c r="IX765" s="7"/>
      <c r="IY765" s="7"/>
      <c r="IZ765" s="7"/>
      <c r="JA765" s="7"/>
      <c r="JB765" s="7"/>
      <c r="JC765" s="7"/>
      <c r="JD765" s="7"/>
      <c r="JE765" s="7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5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7"/>
      <c r="EQ766" s="7"/>
      <c r="ER766" s="7"/>
      <c r="ES766" s="88"/>
      <c r="ET766" s="7"/>
      <c r="EU766" s="7"/>
      <c r="EV766" s="7"/>
      <c r="EW766" s="7"/>
      <c r="EX766" s="7"/>
      <c r="EY766" s="7"/>
      <c r="EZ766" s="7"/>
      <c r="FA766" s="7"/>
      <c r="FB766" s="7"/>
      <c r="FC766" s="7"/>
      <c r="FD766" s="7"/>
      <c r="FE766" s="7"/>
      <c r="FF766" s="7"/>
      <c r="FG766" s="7"/>
      <c r="FH766" s="2"/>
      <c r="FI766" s="2"/>
      <c r="FJ766" s="2"/>
      <c r="FK766" s="2"/>
      <c r="FL766" s="2"/>
      <c r="FM766" s="2"/>
      <c r="FN766" s="7"/>
      <c r="FO766" s="7"/>
      <c r="FP766" s="7"/>
      <c r="FQ766" s="88"/>
      <c r="FR766" s="7"/>
      <c r="FS766" s="7"/>
      <c r="FT766" s="7"/>
      <c r="FU766" s="7"/>
      <c r="FV766" s="7"/>
      <c r="FW766" s="7"/>
      <c r="FX766" s="7"/>
      <c r="FY766" s="7"/>
      <c r="FZ766" s="7"/>
      <c r="GA766" s="7"/>
      <c r="GB766" s="7"/>
      <c r="GC766" s="7"/>
      <c r="GD766" s="7"/>
      <c r="GE766" s="7"/>
      <c r="GF766" s="7"/>
      <c r="GG766" s="7"/>
      <c r="GH766" s="7"/>
      <c r="GI766" s="7"/>
      <c r="GJ766" s="7"/>
      <c r="GK766" s="7"/>
      <c r="GL766" s="7"/>
      <c r="GM766" s="7"/>
      <c r="GN766" s="7"/>
      <c r="GO766" s="7"/>
      <c r="GP766" s="7"/>
      <c r="GQ766" s="7"/>
      <c r="GR766" s="7"/>
      <c r="GS766" s="7"/>
      <c r="GT766" s="7"/>
      <c r="GU766" s="7"/>
      <c r="GV766" s="7"/>
      <c r="GW766" s="7"/>
      <c r="GX766" s="7"/>
      <c r="GY766" s="7"/>
      <c r="GZ766" s="7"/>
      <c r="HA766" s="7"/>
      <c r="HB766" s="7"/>
      <c r="HC766" s="7"/>
      <c r="HD766" s="7"/>
      <c r="HE766" s="7"/>
      <c r="HF766" s="7"/>
      <c r="HG766" s="7"/>
      <c r="HH766" s="7"/>
      <c r="HI766" s="7"/>
      <c r="HJ766" s="7"/>
      <c r="HK766" s="7"/>
      <c r="HL766" s="7"/>
      <c r="HM766" s="7"/>
      <c r="HN766" s="7"/>
      <c r="HO766" s="7"/>
      <c r="HP766" s="7"/>
      <c r="HQ766" s="7"/>
      <c r="HR766" s="7"/>
      <c r="HS766" s="7"/>
      <c r="HT766" s="7"/>
      <c r="HU766" s="7"/>
      <c r="HV766" s="7"/>
      <c r="HW766" s="7"/>
      <c r="HX766" s="7"/>
      <c r="HY766" s="7"/>
      <c r="HZ766" s="7"/>
      <c r="IA766" s="7"/>
      <c r="IB766" s="7"/>
      <c r="IC766" s="7"/>
      <c r="ID766" s="7"/>
      <c r="IE766" s="7"/>
      <c r="IF766" s="7"/>
      <c r="IG766" s="7"/>
      <c r="IH766" s="7"/>
      <c r="II766" s="7"/>
      <c r="IJ766" s="7"/>
      <c r="IK766" s="7"/>
      <c r="IL766" s="7"/>
      <c r="IM766" s="7"/>
      <c r="IN766" s="7"/>
      <c r="IO766" s="7"/>
      <c r="IP766" s="7"/>
      <c r="IQ766" s="7"/>
      <c r="IR766" s="7"/>
      <c r="IS766" s="7"/>
      <c r="IT766" s="7"/>
      <c r="IU766" s="7"/>
      <c r="IV766" s="7"/>
      <c r="IW766" s="7"/>
      <c r="IX766" s="7"/>
      <c r="IY766" s="7"/>
      <c r="IZ766" s="7"/>
      <c r="JA766" s="7"/>
      <c r="JB766" s="7"/>
      <c r="JC766" s="7"/>
      <c r="JD766" s="7"/>
      <c r="JE766" s="7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5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7"/>
      <c r="EQ767" s="7"/>
      <c r="ER767" s="7"/>
      <c r="ES767" s="88"/>
      <c r="ET767" s="7"/>
      <c r="EU767" s="7"/>
      <c r="EV767" s="7"/>
      <c r="EW767" s="7"/>
      <c r="EX767" s="7"/>
      <c r="EY767" s="7"/>
      <c r="EZ767" s="7"/>
      <c r="FA767" s="7"/>
      <c r="FB767" s="7"/>
      <c r="FC767" s="7"/>
      <c r="FD767" s="7"/>
      <c r="FE767" s="7"/>
      <c r="FF767" s="7"/>
      <c r="FG767" s="7"/>
      <c r="FH767" s="2"/>
      <c r="FI767" s="2"/>
      <c r="FJ767" s="2"/>
      <c r="FK767" s="2"/>
      <c r="FL767" s="2"/>
      <c r="FM767" s="2"/>
      <c r="FN767" s="7"/>
      <c r="FO767" s="7"/>
      <c r="FP767" s="7"/>
      <c r="FQ767" s="88"/>
      <c r="FR767" s="7"/>
      <c r="FS767" s="7"/>
      <c r="FT767" s="7"/>
      <c r="FU767" s="7"/>
      <c r="FV767" s="7"/>
      <c r="FW767" s="7"/>
      <c r="FX767" s="7"/>
      <c r="FY767" s="7"/>
      <c r="FZ767" s="7"/>
      <c r="GA767" s="7"/>
      <c r="GB767" s="7"/>
      <c r="GC767" s="7"/>
      <c r="GD767" s="7"/>
      <c r="GE767" s="7"/>
      <c r="GF767" s="7"/>
      <c r="GG767" s="7"/>
      <c r="GH767" s="7"/>
      <c r="GI767" s="7"/>
      <c r="GJ767" s="7"/>
      <c r="GK767" s="7"/>
      <c r="GL767" s="7"/>
      <c r="GM767" s="7"/>
      <c r="GN767" s="7"/>
      <c r="GO767" s="7"/>
      <c r="GP767" s="7"/>
      <c r="GQ767" s="7"/>
      <c r="GR767" s="7"/>
      <c r="GS767" s="7"/>
      <c r="GT767" s="7"/>
      <c r="GU767" s="7"/>
      <c r="GV767" s="7"/>
      <c r="GW767" s="7"/>
      <c r="GX767" s="7"/>
      <c r="GY767" s="7"/>
      <c r="GZ767" s="7"/>
      <c r="HA767" s="7"/>
      <c r="HB767" s="7"/>
      <c r="HC767" s="7"/>
      <c r="HD767" s="7"/>
      <c r="HE767" s="7"/>
      <c r="HF767" s="7"/>
      <c r="HG767" s="7"/>
      <c r="HH767" s="7"/>
      <c r="HI767" s="7"/>
      <c r="HJ767" s="7"/>
      <c r="HK767" s="7"/>
      <c r="HL767" s="7"/>
      <c r="HM767" s="7"/>
      <c r="HN767" s="7"/>
      <c r="HO767" s="7"/>
      <c r="HP767" s="7"/>
      <c r="HQ767" s="7"/>
      <c r="HR767" s="7"/>
      <c r="HS767" s="7"/>
      <c r="HT767" s="7"/>
      <c r="HU767" s="7"/>
      <c r="HV767" s="7"/>
      <c r="HW767" s="7"/>
      <c r="HX767" s="7"/>
      <c r="HY767" s="7"/>
      <c r="HZ767" s="7"/>
      <c r="IA767" s="7"/>
      <c r="IB767" s="7"/>
      <c r="IC767" s="7"/>
      <c r="ID767" s="7"/>
      <c r="IE767" s="7"/>
      <c r="IF767" s="7"/>
      <c r="IG767" s="7"/>
      <c r="IH767" s="7"/>
      <c r="II767" s="7"/>
      <c r="IJ767" s="7"/>
      <c r="IK767" s="7"/>
      <c r="IL767" s="7"/>
      <c r="IM767" s="7"/>
      <c r="IN767" s="7"/>
      <c r="IO767" s="7"/>
      <c r="IP767" s="7"/>
      <c r="IQ767" s="7"/>
      <c r="IR767" s="7"/>
      <c r="IS767" s="7"/>
      <c r="IT767" s="7"/>
      <c r="IU767" s="7"/>
      <c r="IV767" s="7"/>
      <c r="IW767" s="7"/>
      <c r="IX767" s="7"/>
      <c r="IY767" s="7"/>
      <c r="IZ767" s="7"/>
      <c r="JA767" s="7"/>
      <c r="JB767" s="7"/>
      <c r="JC767" s="7"/>
      <c r="JD767" s="7"/>
      <c r="JE767" s="7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5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7"/>
      <c r="EQ768" s="7"/>
      <c r="ER768" s="7"/>
      <c r="ES768" s="88"/>
      <c r="ET768" s="7"/>
      <c r="EU768" s="7"/>
      <c r="EV768" s="7"/>
      <c r="EW768" s="7"/>
      <c r="EX768" s="7"/>
      <c r="EY768" s="7"/>
      <c r="EZ768" s="7"/>
      <c r="FA768" s="7"/>
      <c r="FB768" s="7"/>
      <c r="FC768" s="7"/>
      <c r="FD768" s="7"/>
      <c r="FE768" s="7"/>
      <c r="FF768" s="7"/>
      <c r="FG768" s="7"/>
      <c r="FH768" s="2"/>
      <c r="FI768" s="2"/>
      <c r="FJ768" s="2"/>
      <c r="FK768" s="2"/>
      <c r="FL768" s="2"/>
      <c r="FM768" s="2"/>
      <c r="FN768" s="7"/>
      <c r="FO768" s="7"/>
      <c r="FP768" s="7"/>
      <c r="FQ768" s="88"/>
      <c r="FR768" s="7"/>
      <c r="FS768" s="7"/>
      <c r="FT768" s="7"/>
      <c r="FU768" s="7"/>
      <c r="FV768" s="7"/>
      <c r="FW768" s="7"/>
      <c r="FX768" s="7"/>
      <c r="FY768" s="7"/>
      <c r="FZ768" s="7"/>
      <c r="GA768" s="7"/>
      <c r="GB768" s="7"/>
      <c r="GC768" s="7"/>
      <c r="GD768" s="7"/>
      <c r="GE768" s="7"/>
      <c r="GF768" s="7"/>
      <c r="GG768" s="7"/>
      <c r="GH768" s="7"/>
      <c r="GI768" s="7"/>
      <c r="GJ768" s="7"/>
      <c r="GK768" s="7"/>
      <c r="GL768" s="7"/>
      <c r="GM768" s="7"/>
      <c r="GN768" s="7"/>
      <c r="GO768" s="7"/>
      <c r="GP768" s="7"/>
      <c r="GQ768" s="7"/>
      <c r="GR768" s="7"/>
      <c r="GS768" s="7"/>
      <c r="GT768" s="7"/>
      <c r="GU768" s="7"/>
      <c r="GV768" s="7"/>
      <c r="GW768" s="7"/>
      <c r="GX768" s="7"/>
      <c r="GY768" s="7"/>
      <c r="GZ768" s="7"/>
      <c r="HA768" s="7"/>
      <c r="HB768" s="7"/>
      <c r="HC768" s="7"/>
      <c r="HD768" s="7"/>
      <c r="HE768" s="7"/>
      <c r="HF768" s="7"/>
      <c r="HG768" s="7"/>
      <c r="HH768" s="7"/>
      <c r="HI768" s="7"/>
      <c r="HJ768" s="7"/>
      <c r="HK768" s="7"/>
      <c r="HL768" s="7"/>
      <c r="HM768" s="7"/>
      <c r="HN768" s="7"/>
      <c r="HO768" s="7"/>
      <c r="HP768" s="7"/>
      <c r="HQ768" s="7"/>
      <c r="HR768" s="7"/>
      <c r="HS768" s="7"/>
      <c r="HT768" s="7"/>
      <c r="HU768" s="7"/>
      <c r="HV768" s="7"/>
      <c r="HW768" s="7"/>
      <c r="HX768" s="7"/>
      <c r="HY768" s="7"/>
      <c r="HZ768" s="7"/>
      <c r="IA768" s="7"/>
      <c r="IB768" s="7"/>
      <c r="IC768" s="7"/>
      <c r="ID768" s="7"/>
      <c r="IE768" s="7"/>
      <c r="IF768" s="7"/>
      <c r="IG768" s="7"/>
      <c r="IH768" s="7"/>
      <c r="II768" s="7"/>
      <c r="IJ768" s="7"/>
      <c r="IK768" s="7"/>
      <c r="IL768" s="7"/>
      <c r="IM768" s="7"/>
      <c r="IN768" s="7"/>
      <c r="IO768" s="7"/>
      <c r="IP768" s="7"/>
      <c r="IQ768" s="7"/>
      <c r="IR768" s="7"/>
      <c r="IS768" s="7"/>
      <c r="IT768" s="7"/>
      <c r="IU768" s="7"/>
      <c r="IV768" s="7"/>
      <c r="IW768" s="7"/>
      <c r="IX768" s="7"/>
      <c r="IY768" s="7"/>
      <c r="IZ768" s="7"/>
      <c r="JA768" s="7"/>
      <c r="JB768" s="7"/>
      <c r="JC768" s="7"/>
      <c r="JD768" s="7"/>
      <c r="JE768" s="7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5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7"/>
      <c r="EQ769" s="7"/>
      <c r="ER769" s="7"/>
      <c r="ES769" s="88"/>
      <c r="ET769" s="7"/>
      <c r="EU769" s="7"/>
      <c r="EV769" s="7"/>
      <c r="EW769" s="7"/>
      <c r="EX769" s="7"/>
      <c r="EY769" s="7"/>
      <c r="EZ769" s="7"/>
      <c r="FA769" s="7"/>
      <c r="FB769" s="7"/>
      <c r="FC769" s="7"/>
      <c r="FD769" s="7"/>
      <c r="FE769" s="7"/>
      <c r="FF769" s="7"/>
      <c r="FG769" s="7"/>
      <c r="FH769" s="2"/>
      <c r="FI769" s="2"/>
      <c r="FJ769" s="2"/>
      <c r="FK769" s="2"/>
      <c r="FL769" s="2"/>
      <c r="FM769" s="2"/>
      <c r="FN769" s="7"/>
      <c r="FO769" s="7"/>
      <c r="FP769" s="7"/>
      <c r="FQ769" s="88"/>
      <c r="FR769" s="7"/>
      <c r="FS769" s="7"/>
      <c r="FT769" s="7"/>
      <c r="FU769" s="7"/>
      <c r="FV769" s="7"/>
      <c r="FW769" s="7"/>
      <c r="FX769" s="7"/>
      <c r="FY769" s="7"/>
      <c r="FZ769" s="7"/>
      <c r="GA769" s="7"/>
      <c r="GB769" s="7"/>
      <c r="GC769" s="7"/>
      <c r="GD769" s="7"/>
      <c r="GE769" s="7"/>
      <c r="GF769" s="7"/>
      <c r="GG769" s="7"/>
      <c r="GH769" s="7"/>
      <c r="GI769" s="7"/>
      <c r="GJ769" s="7"/>
      <c r="GK769" s="7"/>
      <c r="GL769" s="7"/>
      <c r="GM769" s="7"/>
      <c r="GN769" s="7"/>
      <c r="GO769" s="7"/>
      <c r="GP769" s="7"/>
      <c r="GQ769" s="7"/>
      <c r="GR769" s="7"/>
      <c r="GS769" s="7"/>
      <c r="GT769" s="7"/>
      <c r="GU769" s="7"/>
      <c r="GV769" s="7"/>
      <c r="GW769" s="7"/>
      <c r="GX769" s="7"/>
      <c r="GY769" s="7"/>
      <c r="GZ769" s="7"/>
      <c r="HA769" s="7"/>
      <c r="HB769" s="7"/>
      <c r="HC769" s="7"/>
      <c r="HD769" s="7"/>
      <c r="HE769" s="7"/>
      <c r="HF769" s="7"/>
      <c r="HG769" s="7"/>
      <c r="HH769" s="7"/>
      <c r="HI769" s="7"/>
      <c r="HJ769" s="7"/>
      <c r="HK769" s="7"/>
      <c r="HL769" s="7"/>
      <c r="HM769" s="7"/>
      <c r="HN769" s="7"/>
      <c r="HO769" s="7"/>
      <c r="HP769" s="7"/>
      <c r="HQ769" s="7"/>
      <c r="HR769" s="7"/>
      <c r="HS769" s="7"/>
      <c r="HT769" s="7"/>
      <c r="HU769" s="7"/>
      <c r="HV769" s="7"/>
      <c r="HW769" s="7"/>
      <c r="HX769" s="7"/>
      <c r="HY769" s="7"/>
      <c r="HZ769" s="7"/>
      <c r="IA769" s="7"/>
      <c r="IB769" s="7"/>
      <c r="IC769" s="7"/>
      <c r="ID769" s="7"/>
      <c r="IE769" s="7"/>
      <c r="IF769" s="7"/>
      <c r="IG769" s="7"/>
      <c r="IH769" s="7"/>
      <c r="II769" s="7"/>
      <c r="IJ769" s="7"/>
      <c r="IK769" s="7"/>
      <c r="IL769" s="7"/>
      <c r="IM769" s="7"/>
      <c r="IN769" s="7"/>
      <c r="IO769" s="7"/>
      <c r="IP769" s="7"/>
      <c r="IQ769" s="7"/>
      <c r="IR769" s="7"/>
      <c r="IS769" s="7"/>
      <c r="IT769" s="7"/>
      <c r="IU769" s="7"/>
      <c r="IV769" s="7"/>
      <c r="IW769" s="7"/>
      <c r="IX769" s="7"/>
      <c r="IY769" s="7"/>
      <c r="IZ769" s="7"/>
      <c r="JA769" s="7"/>
      <c r="JB769" s="7"/>
      <c r="JC769" s="7"/>
      <c r="JD769" s="7"/>
      <c r="JE769" s="7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5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7"/>
      <c r="EQ770" s="7"/>
      <c r="ER770" s="7"/>
      <c r="ES770" s="88"/>
      <c r="ET770" s="7"/>
      <c r="EU770" s="7"/>
      <c r="EV770" s="7"/>
      <c r="EW770" s="7"/>
      <c r="EX770" s="7"/>
      <c r="EY770" s="7"/>
      <c r="EZ770" s="7"/>
      <c r="FA770" s="7"/>
      <c r="FB770" s="7"/>
      <c r="FC770" s="7"/>
      <c r="FD770" s="7"/>
      <c r="FE770" s="7"/>
      <c r="FF770" s="7"/>
      <c r="FG770" s="7"/>
      <c r="FH770" s="2"/>
      <c r="FI770" s="2"/>
      <c r="FJ770" s="2"/>
      <c r="FK770" s="2"/>
      <c r="FL770" s="2"/>
      <c r="FM770" s="2"/>
      <c r="FN770" s="7"/>
      <c r="FO770" s="7"/>
      <c r="FP770" s="7"/>
      <c r="FQ770" s="88"/>
      <c r="FR770" s="7"/>
      <c r="FS770" s="7"/>
      <c r="FT770" s="7"/>
      <c r="FU770" s="7"/>
      <c r="FV770" s="7"/>
      <c r="FW770" s="7"/>
      <c r="FX770" s="7"/>
      <c r="FY770" s="7"/>
      <c r="FZ770" s="7"/>
      <c r="GA770" s="7"/>
      <c r="GB770" s="7"/>
      <c r="GC770" s="7"/>
      <c r="GD770" s="7"/>
      <c r="GE770" s="7"/>
      <c r="GF770" s="7"/>
      <c r="GG770" s="7"/>
      <c r="GH770" s="7"/>
      <c r="GI770" s="7"/>
      <c r="GJ770" s="7"/>
      <c r="GK770" s="7"/>
      <c r="GL770" s="7"/>
      <c r="GM770" s="7"/>
      <c r="GN770" s="7"/>
      <c r="GO770" s="7"/>
      <c r="GP770" s="7"/>
      <c r="GQ770" s="7"/>
      <c r="GR770" s="7"/>
      <c r="GS770" s="7"/>
      <c r="GT770" s="7"/>
      <c r="GU770" s="7"/>
      <c r="GV770" s="7"/>
      <c r="GW770" s="7"/>
      <c r="GX770" s="7"/>
      <c r="GY770" s="7"/>
      <c r="GZ770" s="7"/>
      <c r="HA770" s="7"/>
      <c r="HB770" s="7"/>
      <c r="HC770" s="7"/>
      <c r="HD770" s="7"/>
      <c r="HE770" s="7"/>
      <c r="HF770" s="7"/>
      <c r="HG770" s="7"/>
      <c r="HH770" s="7"/>
      <c r="HI770" s="7"/>
      <c r="HJ770" s="7"/>
      <c r="HK770" s="7"/>
      <c r="HL770" s="7"/>
      <c r="HM770" s="7"/>
      <c r="HN770" s="7"/>
      <c r="HO770" s="7"/>
      <c r="HP770" s="7"/>
      <c r="HQ770" s="7"/>
      <c r="HR770" s="7"/>
      <c r="HS770" s="7"/>
      <c r="HT770" s="7"/>
      <c r="HU770" s="7"/>
      <c r="HV770" s="7"/>
      <c r="HW770" s="7"/>
      <c r="HX770" s="7"/>
      <c r="HY770" s="7"/>
      <c r="HZ770" s="7"/>
      <c r="IA770" s="7"/>
      <c r="IB770" s="7"/>
      <c r="IC770" s="7"/>
      <c r="ID770" s="7"/>
      <c r="IE770" s="7"/>
      <c r="IF770" s="7"/>
      <c r="IG770" s="7"/>
      <c r="IH770" s="7"/>
      <c r="II770" s="7"/>
      <c r="IJ770" s="7"/>
      <c r="IK770" s="7"/>
      <c r="IL770" s="7"/>
      <c r="IM770" s="7"/>
      <c r="IN770" s="7"/>
      <c r="IO770" s="7"/>
      <c r="IP770" s="7"/>
      <c r="IQ770" s="7"/>
      <c r="IR770" s="7"/>
      <c r="IS770" s="7"/>
      <c r="IT770" s="7"/>
      <c r="IU770" s="7"/>
      <c r="IV770" s="7"/>
      <c r="IW770" s="7"/>
      <c r="IX770" s="7"/>
      <c r="IY770" s="7"/>
      <c r="IZ770" s="7"/>
      <c r="JA770" s="7"/>
      <c r="JB770" s="7"/>
      <c r="JC770" s="7"/>
      <c r="JD770" s="7"/>
      <c r="JE770" s="7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5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7"/>
      <c r="EQ771" s="7"/>
      <c r="ER771" s="7"/>
      <c r="ES771" s="88"/>
      <c r="ET771" s="7"/>
      <c r="EU771" s="7"/>
      <c r="EV771" s="7"/>
      <c r="EW771" s="7"/>
      <c r="EX771" s="7"/>
      <c r="EY771" s="7"/>
      <c r="EZ771" s="7"/>
      <c r="FA771" s="7"/>
      <c r="FB771" s="7"/>
      <c r="FC771" s="7"/>
      <c r="FD771" s="7"/>
      <c r="FE771" s="7"/>
      <c r="FF771" s="7"/>
      <c r="FG771" s="7"/>
      <c r="FH771" s="2"/>
      <c r="FI771" s="2"/>
      <c r="FJ771" s="2"/>
      <c r="FK771" s="2"/>
      <c r="FL771" s="2"/>
      <c r="FM771" s="2"/>
      <c r="FN771" s="7"/>
      <c r="FO771" s="7"/>
      <c r="FP771" s="7"/>
      <c r="FQ771" s="88"/>
      <c r="FR771" s="7"/>
      <c r="FS771" s="7"/>
      <c r="FT771" s="7"/>
      <c r="FU771" s="7"/>
      <c r="FV771" s="7"/>
      <c r="FW771" s="7"/>
      <c r="FX771" s="7"/>
      <c r="FY771" s="7"/>
      <c r="FZ771" s="7"/>
      <c r="GA771" s="7"/>
      <c r="GB771" s="7"/>
      <c r="GC771" s="7"/>
      <c r="GD771" s="7"/>
      <c r="GE771" s="7"/>
      <c r="GF771" s="7"/>
      <c r="GG771" s="7"/>
      <c r="GH771" s="7"/>
      <c r="GI771" s="7"/>
      <c r="GJ771" s="7"/>
      <c r="GK771" s="7"/>
      <c r="GL771" s="7"/>
      <c r="GM771" s="7"/>
      <c r="GN771" s="7"/>
      <c r="GO771" s="7"/>
      <c r="GP771" s="7"/>
      <c r="GQ771" s="7"/>
      <c r="GR771" s="7"/>
      <c r="GS771" s="7"/>
      <c r="GT771" s="7"/>
      <c r="GU771" s="7"/>
      <c r="GV771" s="7"/>
      <c r="GW771" s="7"/>
      <c r="GX771" s="7"/>
      <c r="GY771" s="7"/>
      <c r="GZ771" s="7"/>
      <c r="HA771" s="7"/>
      <c r="HB771" s="7"/>
      <c r="HC771" s="7"/>
      <c r="HD771" s="7"/>
      <c r="HE771" s="7"/>
      <c r="HF771" s="7"/>
      <c r="HG771" s="7"/>
      <c r="HH771" s="7"/>
      <c r="HI771" s="7"/>
      <c r="HJ771" s="7"/>
      <c r="HK771" s="7"/>
      <c r="HL771" s="7"/>
      <c r="HM771" s="7"/>
      <c r="HN771" s="7"/>
      <c r="HO771" s="7"/>
      <c r="HP771" s="7"/>
      <c r="HQ771" s="7"/>
      <c r="HR771" s="7"/>
      <c r="HS771" s="7"/>
      <c r="HT771" s="7"/>
      <c r="HU771" s="7"/>
      <c r="HV771" s="7"/>
      <c r="HW771" s="7"/>
      <c r="HX771" s="7"/>
      <c r="HY771" s="7"/>
      <c r="HZ771" s="7"/>
      <c r="IA771" s="7"/>
      <c r="IB771" s="7"/>
      <c r="IC771" s="7"/>
      <c r="ID771" s="7"/>
      <c r="IE771" s="7"/>
      <c r="IF771" s="7"/>
      <c r="IG771" s="7"/>
      <c r="IH771" s="7"/>
      <c r="II771" s="7"/>
      <c r="IJ771" s="7"/>
      <c r="IK771" s="7"/>
      <c r="IL771" s="7"/>
      <c r="IM771" s="7"/>
      <c r="IN771" s="7"/>
      <c r="IO771" s="7"/>
      <c r="IP771" s="7"/>
      <c r="IQ771" s="7"/>
      <c r="IR771" s="7"/>
      <c r="IS771" s="7"/>
      <c r="IT771" s="7"/>
      <c r="IU771" s="7"/>
      <c r="IV771" s="7"/>
      <c r="IW771" s="7"/>
      <c r="IX771" s="7"/>
      <c r="IY771" s="7"/>
      <c r="IZ771" s="7"/>
      <c r="JA771" s="7"/>
      <c r="JB771" s="7"/>
      <c r="JC771" s="7"/>
      <c r="JD771" s="7"/>
      <c r="JE771" s="7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5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7"/>
      <c r="EQ772" s="7"/>
      <c r="ER772" s="7"/>
      <c r="ES772" s="88"/>
      <c r="ET772" s="7"/>
      <c r="EU772" s="7"/>
      <c r="EV772" s="7"/>
      <c r="EW772" s="7"/>
      <c r="EX772" s="7"/>
      <c r="EY772" s="7"/>
      <c r="EZ772" s="7"/>
      <c r="FA772" s="7"/>
      <c r="FB772" s="7"/>
      <c r="FC772" s="7"/>
      <c r="FD772" s="7"/>
      <c r="FE772" s="7"/>
      <c r="FF772" s="7"/>
      <c r="FG772" s="7"/>
      <c r="FH772" s="2"/>
      <c r="FI772" s="2"/>
      <c r="FJ772" s="2"/>
      <c r="FK772" s="2"/>
      <c r="FL772" s="2"/>
      <c r="FM772" s="2"/>
      <c r="FN772" s="7"/>
      <c r="FO772" s="7"/>
      <c r="FP772" s="7"/>
      <c r="FQ772" s="88"/>
      <c r="FR772" s="7"/>
      <c r="FS772" s="7"/>
      <c r="FT772" s="7"/>
      <c r="FU772" s="7"/>
      <c r="FV772" s="7"/>
      <c r="FW772" s="7"/>
      <c r="FX772" s="7"/>
      <c r="FY772" s="7"/>
      <c r="FZ772" s="7"/>
      <c r="GA772" s="7"/>
      <c r="GB772" s="7"/>
      <c r="GC772" s="7"/>
      <c r="GD772" s="7"/>
      <c r="GE772" s="7"/>
      <c r="GF772" s="7"/>
      <c r="GG772" s="7"/>
      <c r="GH772" s="7"/>
      <c r="GI772" s="7"/>
      <c r="GJ772" s="7"/>
      <c r="GK772" s="7"/>
      <c r="GL772" s="7"/>
      <c r="GM772" s="7"/>
      <c r="GN772" s="7"/>
      <c r="GO772" s="7"/>
      <c r="GP772" s="7"/>
      <c r="GQ772" s="7"/>
      <c r="GR772" s="7"/>
      <c r="GS772" s="7"/>
      <c r="GT772" s="7"/>
      <c r="GU772" s="7"/>
      <c r="GV772" s="7"/>
      <c r="GW772" s="7"/>
      <c r="GX772" s="7"/>
      <c r="GY772" s="7"/>
      <c r="GZ772" s="7"/>
      <c r="HA772" s="7"/>
      <c r="HB772" s="7"/>
      <c r="HC772" s="7"/>
      <c r="HD772" s="7"/>
      <c r="HE772" s="7"/>
      <c r="HF772" s="7"/>
      <c r="HG772" s="7"/>
      <c r="HH772" s="7"/>
      <c r="HI772" s="7"/>
      <c r="HJ772" s="7"/>
      <c r="HK772" s="7"/>
      <c r="HL772" s="7"/>
      <c r="HM772" s="7"/>
      <c r="HN772" s="7"/>
      <c r="HO772" s="7"/>
      <c r="HP772" s="7"/>
      <c r="HQ772" s="7"/>
      <c r="HR772" s="7"/>
      <c r="HS772" s="7"/>
      <c r="HT772" s="7"/>
      <c r="HU772" s="7"/>
      <c r="HV772" s="7"/>
      <c r="HW772" s="7"/>
      <c r="HX772" s="7"/>
      <c r="HY772" s="7"/>
      <c r="HZ772" s="7"/>
      <c r="IA772" s="7"/>
      <c r="IB772" s="7"/>
      <c r="IC772" s="7"/>
      <c r="ID772" s="7"/>
      <c r="IE772" s="7"/>
      <c r="IF772" s="7"/>
      <c r="IG772" s="7"/>
      <c r="IH772" s="7"/>
      <c r="II772" s="7"/>
      <c r="IJ772" s="7"/>
      <c r="IK772" s="7"/>
      <c r="IL772" s="7"/>
      <c r="IM772" s="7"/>
      <c r="IN772" s="7"/>
      <c r="IO772" s="7"/>
      <c r="IP772" s="7"/>
      <c r="IQ772" s="7"/>
      <c r="IR772" s="7"/>
      <c r="IS772" s="7"/>
      <c r="IT772" s="7"/>
      <c r="IU772" s="7"/>
      <c r="IV772" s="7"/>
      <c r="IW772" s="7"/>
      <c r="IX772" s="7"/>
      <c r="IY772" s="7"/>
      <c r="IZ772" s="7"/>
      <c r="JA772" s="7"/>
      <c r="JB772" s="7"/>
      <c r="JC772" s="7"/>
      <c r="JD772" s="7"/>
      <c r="JE772" s="7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5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7"/>
      <c r="EQ773" s="7"/>
      <c r="ER773" s="7"/>
      <c r="ES773" s="88"/>
      <c r="ET773" s="7"/>
      <c r="EU773" s="7"/>
      <c r="EV773" s="7"/>
      <c r="EW773" s="7"/>
      <c r="EX773" s="7"/>
      <c r="EY773" s="7"/>
      <c r="EZ773" s="7"/>
      <c r="FA773" s="7"/>
      <c r="FB773" s="7"/>
      <c r="FC773" s="7"/>
      <c r="FD773" s="7"/>
      <c r="FE773" s="7"/>
      <c r="FF773" s="7"/>
      <c r="FG773" s="7"/>
      <c r="FH773" s="2"/>
      <c r="FI773" s="2"/>
      <c r="FJ773" s="2"/>
      <c r="FK773" s="2"/>
      <c r="FL773" s="2"/>
      <c r="FM773" s="2"/>
      <c r="FN773" s="7"/>
      <c r="FO773" s="7"/>
      <c r="FP773" s="7"/>
      <c r="FQ773" s="88"/>
      <c r="FR773" s="7"/>
      <c r="FS773" s="7"/>
      <c r="FT773" s="7"/>
      <c r="FU773" s="7"/>
      <c r="FV773" s="7"/>
      <c r="FW773" s="7"/>
      <c r="FX773" s="7"/>
      <c r="FY773" s="7"/>
      <c r="FZ773" s="7"/>
      <c r="GA773" s="7"/>
      <c r="GB773" s="7"/>
      <c r="GC773" s="7"/>
      <c r="GD773" s="7"/>
      <c r="GE773" s="7"/>
      <c r="GF773" s="7"/>
      <c r="GG773" s="7"/>
      <c r="GH773" s="7"/>
      <c r="GI773" s="7"/>
      <c r="GJ773" s="7"/>
      <c r="GK773" s="7"/>
      <c r="GL773" s="7"/>
      <c r="GM773" s="7"/>
      <c r="GN773" s="7"/>
      <c r="GO773" s="7"/>
      <c r="GP773" s="7"/>
      <c r="GQ773" s="7"/>
      <c r="GR773" s="7"/>
      <c r="GS773" s="7"/>
      <c r="GT773" s="7"/>
      <c r="GU773" s="7"/>
      <c r="GV773" s="7"/>
      <c r="GW773" s="7"/>
      <c r="GX773" s="7"/>
      <c r="GY773" s="7"/>
      <c r="GZ773" s="7"/>
      <c r="HA773" s="7"/>
      <c r="HB773" s="7"/>
      <c r="HC773" s="7"/>
      <c r="HD773" s="7"/>
      <c r="HE773" s="7"/>
      <c r="HF773" s="7"/>
      <c r="HG773" s="7"/>
      <c r="HH773" s="7"/>
      <c r="HI773" s="7"/>
      <c r="HJ773" s="7"/>
      <c r="HK773" s="7"/>
      <c r="HL773" s="7"/>
      <c r="HM773" s="7"/>
      <c r="HN773" s="7"/>
      <c r="HO773" s="7"/>
      <c r="HP773" s="7"/>
      <c r="HQ773" s="7"/>
      <c r="HR773" s="7"/>
      <c r="HS773" s="7"/>
      <c r="HT773" s="7"/>
      <c r="HU773" s="7"/>
      <c r="HV773" s="7"/>
      <c r="HW773" s="7"/>
      <c r="HX773" s="7"/>
      <c r="HY773" s="7"/>
      <c r="HZ773" s="7"/>
      <c r="IA773" s="7"/>
      <c r="IB773" s="7"/>
      <c r="IC773" s="7"/>
      <c r="ID773" s="7"/>
      <c r="IE773" s="7"/>
      <c r="IF773" s="7"/>
      <c r="IG773" s="7"/>
      <c r="IH773" s="7"/>
      <c r="II773" s="7"/>
      <c r="IJ773" s="7"/>
      <c r="IK773" s="7"/>
      <c r="IL773" s="7"/>
      <c r="IM773" s="7"/>
      <c r="IN773" s="7"/>
      <c r="IO773" s="7"/>
      <c r="IP773" s="7"/>
      <c r="IQ773" s="7"/>
      <c r="IR773" s="7"/>
      <c r="IS773" s="7"/>
      <c r="IT773" s="7"/>
      <c r="IU773" s="7"/>
      <c r="IV773" s="7"/>
      <c r="IW773" s="7"/>
      <c r="IX773" s="7"/>
      <c r="IY773" s="7"/>
      <c r="IZ773" s="7"/>
      <c r="JA773" s="7"/>
      <c r="JB773" s="7"/>
      <c r="JC773" s="7"/>
      <c r="JD773" s="7"/>
      <c r="JE773" s="7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5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7"/>
      <c r="EQ774" s="7"/>
      <c r="ER774" s="7"/>
      <c r="ES774" s="88"/>
      <c r="ET774" s="7"/>
      <c r="EU774" s="7"/>
      <c r="EV774" s="7"/>
      <c r="EW774" s="7"/>
      <c r="EX774" s="7"/>
      <c r="EY774" s="7"/>
      <c r="EZ774" s="7"/>
      <c r="FA774" s="7"/>
      <c r="FB774" s="7"/>
      <c r="FC774" s="7"/>
      <c r="FD774" s="7"/>
      <c r="FE774" s="7"/>
      <c r="FF774" s="7"/>
      <c r="FG774" s="7"/>
      <c r="FH774" s="2"/>
      <c r="FI774" s="2"/>
      <c r="FJ774" s="2"/>
      <c r="FK774" s="2"/>
      <c r="FL774" s="2"/>
      <c r="FM774" s="2"/>
      <c r="FN774" s="7"/>
      <c r="FO774" s="7"/>
      <c r="FP774" s="7"/>
      <c r="FQ774" s="88"/>
      <c r="FR774" s="7"/>
      <c r="FS774" s="7"/>
      <c r="FT774" s="7"/>
      <c r="FU774" s="7"/>
      <c r="FV774" s="7"/>
      <c r="FW774" s="7"/>
      <c r="FX774" s="7"/>
      <c r="FY774" s="7"/>
      <c r="FZ774" s="7"/>
      <c r="GA774" s="7"/>
      <c r="GB774" s="7"/>
      <c r="GC774" s="7"/>
      <c r="GD774" s="7"/>
      <c r="GE774" s="7"/>
      <c r="GF774" s="7"/>
      <c r="GG774" s="7"/>
      <c r="GH774" s="7"/>
      <c r="GI774" s="7"/>
      <c r="GJ774" s="7"/>
      <c r="GK774" s="7"/>
      <c r="GL774" s="7"/>
      <c r="GM774" s="7"/>
      <c r="GN774" s="7"/>
      <c r="GO774" s="7"/>
      <c r="GP774" s="7"/>
      <c r="GQ774" s="7"/>
      <c r="GR774" s="7"/>
      <c r="GS774" s="7"/>
      <c r="GT774" s="7"/>
      <c r="GU774" s="7"/>
      <c r="GV774" s="7"/>
      <c r="GW774" s="7"/>
      <c r="GX774" s="7"/>
      <c r="GY774" s="7"/>
      <c r="GZ774" s="7"/>
      <c r="HA774" s="7"/>
      <c r="HB774" s="7"/>
      <c r="HC774" s="7"/>
      <c r="HD774" s="7"/>
      <c r="HE774" s="7"/>
      <c r="HF774" s="7"/>
      <c r="HG774" s="7"/>
      <c r="HH774" s="7"/>
      <c r="HI774" s="7"/>
      <c r="HJ774" s="7"/>
      <c r="HK774" s="7"/>
      <c r="HL774" s="7"/>
      <c r="HM774" s="7"/>
      <c r="HN774" s="7"/>
      <c r="HO774" s="7"/>
      <c r="HP774" s="7"/>
      <c r="HQ774" s="7"/>
      <c r="HR774" s="7"/>
      <c r="HS774" s="7"/>
      <c r="HT774" s="7"/>
      <c r="HU774" s="7"/>
      <c r="HV774" s="7"/>
      <c r="HW774" s="7"/>
      <c r="HX774" s="7"/>
      <c r="HY774" s="7"/>
      <c r="HZ774" s="7"/>
      <c r="IA774" s="7"/>
      <c r="IB774" s="7"/>
      <c r="IC774" s="7"/>
      <c r="ID774" s="7"/>
      <c r="IE774" s="7"/>
      <c r="IF774" s="7"/>
      <c r="IG774" s="7"/>
      <c r="IH774" s="7"/>
      <c r="II774" s="7"/>
      <c r="IJ774" s="7"/>
      <c r="IK774" s="7"/>
      <c r="IL774" s="7"/>
      <c r="IM774" s="7"/>
      <c r="IN774" s="7"/>
      <c r="IO774" s="7"/>
      <c r="IP774" s="7"/>
      <c r="IQ774" s="7"/>
      <c r="IR774" s="7"/>
      <c r="IS774" s="7"/>
      <c r="IT774" s="7"/>
      <c r="IU774" s="7"/>
      <c r="IV774" s="7"/>
      <c r="IW774" s="7"/>
      <c r="IX774" s="7"/>
      <c r="IY774" s="7"/>
      <c r="IZ774" s="7"/>
      <c r="JA774" s="7"/>
      <c r="JB774" s="7"/>
      <c r="JC774" s="7"/>
      <c r="JD774" s="7"/>
      <c r="JE774" s="7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5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7"/>
      <c r="EQ775" s="7"/>
      <c r="ER775" s="7"/>
      <c r="ES775" s="88"/>
      <c r="ET775" s="7"/>
      <c r="EU775" s="7"/>
      <c r="EV775" s="7"/>
      <c r="EW775" s="7"/>
      <c r="EX775" s="7"/>
      <c r="EY775" s="7"/>
      <c r="EZ775" s="7"/>
      <c r="FA775" s="7"/>
      <c r="FB775" s="7"/>
      <c r="FC775" s="7"/>
      <c r="FD775" s="7"/>
      <c r="FE775" s="7"/>
      <c r="FF775" s="7"/>
      <c r="FG775" s="7"/>
      <c r="FH775" s="2"/>
      <c r="FI775" s="2"/>
      <c r="FJ775" s="2"/>
      <c r="FK775" s="2"/>
      <c r="FL775" s="2"/>
      <c r="FM775" s="2"/>
      <c r="FN775" s="7"/>
      <c r="FO775" s="7"/>
      <c r="FP775" s="7"/>
      <c r="FQ775" s="88"/>
      <c r="FR775" s="7"/>
      <c r="FS775" s="7"/>
      <c r="FT775" s="7"/>
      <c r="FU775" s="7"/>
      <c r="FV775" s="7"/>
      <c r="FW775" s="7"/>
      <c r="FX775" s="7"/>
      <c r="FY775" s="7"/>
      <c r="FZ775" s="7"/>
      <c r="GA775" s="7"/>
      <c r="GB775" s="7"/>
      <c r="GC775" s="7"/>
      <c r="GD775" s="7"/>
      <c r="GE775" s="7"/>
      <c r="GF775" s="7"/>
      <c r="GG775" s="7"/>
      <c r="GH775" s="7"/>
      <c r="GI775" s="7"/>
      <c r="GJ775" s="7"/>
      <c r="GK775" s="7"/>
      <c r="GL775" s="7"/>
      <c r="GM775" s="7"/>
      <c r="GN775" s="7"/>
      <c r="GO775" s="7"/>
      <c r="GP775" s="7"/>
      <c r="GQ775" s="7"/>
      <c r="GR775" s="7"/>
      <c r="GS775" s="7"/>
      <c r="GT775" s="7"/>
      <c r="GU775" s="7"/>
      <c r="GV775" s="7"/>
      <c r="GW775" s="7"/>
      <c r="GX775" s="7"/>
      <c r="GY775" s="7"/>
      <c r="GZ775" s="7"/>
      <c r="HA775" s="7"/>
      <c r="HB775" s="7"/>
      <c r="HC775" s="7"/>
      <c r="HD775" s="7"/>
      <c r="HE775" s="7"/>
      <c r="HF775" s="7"/>
      <c r="HG775" s="7"/>
      <c r="HH775" s="7"/>
      <c r="HI775" s="7"/>
      <c r="HJ775" s="7"/>
      <c r="HK775" s="7"/>
      <c r="HL775" s="7"/>
      <c r="HM775" s="7"/>
      <c r="HN775" s="7"/>
      <c r="HO775" s="7"/>
      <c r="HP775" s="7"/>
      <c r="HQ775" s="7"/>
      <c r="HR775" s="7"/>
      <c r="HS775" s="7"/>
      <c r="HT775" s="7"/>
      <c r="HU775" s="7"/>
      <c r="HV775" s="7"/>
      <c r="HW775" s="7"/>
      <c r="HX775" s="7"/>
      <c r="HY775" s="7"/>
      <c r="HZ775" s="7"/>
      <c r="IA775" s="7"/>
      <c r="IB775" s="7"/>
      <c r="IC775" s="7"/>
      <c r="ID775" s="7"/>
      <c r="IE775" s="7"/>
      <c r="IF775" s="7"/>
      <c r="IG775" s="7"/>
      <c r="IH775" s="7"/>
      <c r="II775" s="7"/>
      <c r="IJ775" s="7"/>
      <c r="IK775" s="7"/>
      <c r="IL775" s="7"/>
      <c r="IM775" s="7"/>
      <c r="IN775" s="7"/>
      <c r="IO775" s="7"/>
      <c r="IP775" s="7"/>
      <c r="IQ775" s="7"/>
      <c r="IR775" s="7"/>
      <c r="IS775" s="7"/>
      <c r="IT775" s="7"/>
      <c r="IU775" s="7"/>
      <c r="IV775" s="7"/>
      <c r="IW775" s="7"/>
      <c r="IX775" s="7"/>
      <c r="IY775" s="7"/>
      <c r="IZ775" s="7"/>
      <c r="JA775" s="7"/>
      <c r="JB775" s="7"/>
      <c r="JC775" s="7"/>
      <c r="JD775" s="7"/>
      <c r="JE775" s="7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5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7"/>
      <c r="EQ776" s="7"/>
      <c r="ER776" s="7"/>
      <c r="ES776" s="88"/>
      <c r="ET776" s="7"/>
      <c r="EU776" s="7"/>
      <c r="EV776" s="7"/>
      <c r="EW776" s="7"/>
      <c r="EX776" s="7"/>
      <c r="EY776" s="7"/>
      <c r="EZ776" s="7"/>
      <c r="FA776" s="7"/>
      <c r="FB776" s="7"/>
      <c r="FC776" s="7"/>
      <c r="FD776" s="7"/>
      <c r="FE776" s="7"/>
      <c r="FF776" s="7"/>
      <c r="FG776" s="7"/>
      <c r="FH776" s="2"/>
      <c r="FI776" s="2"/>
      <c r="FJ776" s="2"/>
      <c r="FK776" s="2"/>
      <c r="FL776" s="2"/>
      <c r="FM776" s="2"/>
      <c r="FN776" s="7"/>
      <c r="FO776" s="7"/>
      <c r="FP776" s="7"/>
      <c r="FQ776" s="88"/>
      <c r="FR776" s="7"/>
      <c r="FS776" s="7"/>
      <c r="FT776" s="7"/>
      <c r="FU776" s="7"/>
      <c r="FV776" s="7"/>
      <c r="FW776" s="7"/>
      <c r="FX776" s="7"/>
      <c r="FY776" s="7"/>
      <c r="FZ776" s="7"/>
      <c r="GA776" s="7"/>
      <c r="GB776" s="7"/>
      <c r="GC776" s="7"/>
      <c r="GD776" s="7"/>
      <c r="GE776" s="7"/>
      <c r="GF776" s="7"/>
      <c r="GG776" s="7"/>
      <c r="GH776" s="7"/>
      <c r="GI776" s="7"/>
      <c r="GJ776" s="7"/>
      <c r="GK776" s="7"/>
      <c r="GL776" s="7"/>
      <c r="GM776" s="7"/>
      <c r="GN776" s="7"/>
      <c r="GO776" s="7"/>
      <c r="GP776" s="7"/>
      <c r="GQ776" s="7"/>
      <c r="GR776" s="7"/>
      <c r="GS776" s="7"/>
      <c r="GT776" s="7"/>
      <c r="GU776" s="7"/>
      <c r="GV776" s="7"/>
      <c r="GW776" s="7"/>
      <c r="GX776" s="7"/>
      <c r="GY776" s="7"/>
      <c r="GZ776" s="7"/>
      <c r="HA776" s="7"/>
      <c r="HB776" s="7"/>
      <c r="HC776" s="7"/>
      <c r="HD776" s="7"/>
      <c r="HE776" s="7"/>
      <c r="HF776" s="7"/>
      <c r="HG776" s="7"/>
      <c r="HH776" s="7"/>
      <c r="HI776" s="7"/>
      <c r="HJ776" s="7"/>
      <c r="HK776" s="7"/>
      <c r="HL776" s="7"/>
      <c r="HM776" s="7"/>
      <c r="HN776" s="7"/>
      <c r="HO776" s="7"/>
      <c r="HP776" s="7"/>
      <c r="HQ776" s="7"/>
      <c r="HR776" s="7"/>
      <c r="HS776" s="7"/>
      <c r="HT776" s="7"/>
      <c r="HU776" s="7"/>
      <c r="HV776" s="7"/>
      <c r="HW776" s="7"/>
      <c r="HX776" s="7"/>
      <c r="HY776" s="7"/>
      <c r="HZ776" s="7"/>
      <c r="IA776" s="7"/>
      <c r="IB776" s="7"/>
      <c r="IC776" s="7"/>
      <c r="ID776" s="7"/>
      <c r="IE776" s="7"/>
      <c r="IF776" s="7"/>
      <c r="IG776" s="7"/>
      <c r="IH776" s="7"/>
      <c r="II776" s="7"/>
      <c r="IJ776" s="7"/>
      <c r="IK776" s="7"/>
      <c r="IL776" s="7"/>
      <c r="IM776" s="7"/>
      <c r="IN776" s="7"/>
      <c r="IO776" s="7"/>
      <c r="IP776" s="7"/>
      <c r="IQ776" s="7"/>
      <c r="IR776" s="7"/>
      <c r="IS776" s="7"/>
      <c r="IT776" s="7"/>
      <c r="IU776" s="7"/>
      <c r="IV776" s="7"/>
      <c r="IW776" s="7"/>
      <c r="IX776" s="7"/>
      <c r="IY776" s="7"/>
      <c r="IZ776" s="7"/>
      <c r="JA776" s="7"/>
      <c r="JB776" s="7"/>
      <c r="JC776" s="7"/>
      <c r="JD776" s="7"/>
      <c r="JE776" s="7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5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7"/>
      <c r="EQ777" s="7"/>
      <c r="ER777" s="7"/>
      <c r="ES777" s="88"/>
      <c r="ET777" s="7"/>
      <c r="EU777" s="7"/>
      <c r="EV777" s="7"/>
      <c r="EW777" s="7"/>
      <c r="EX777" s="7"/>
      <c r="EY777" s="7"/>
      <c r="EZ777" s="7"/>
      <c r="FA777" s="7"/>
      <c r="FB777" s="7"/>
      <c r="FC777" s="7"/>
      <c r="FD777" s="7"/>
      <c r="FE777" s="7"/>
      <c r="FF777" s="7"/>
      <c r="FG777" s="7"/>
      <c r="FH777" s="2"/>
      <c r="FI777" s="2"/>
      <c r="FJ777" s="2"/>
      <c r="FK777" s="2"/>
      <c r="FL777" s="2"/>
      <c r="FM777" s="2"/>
      <c r="FN777" s="7"/>
      <c r="FO777" s="7"/>
      <c r="FP777" s="7"/>
      <c r="FQ777" s="88"/>
      <c r="FR777" s="7"/>
      <c r="FS777" s="7"/>
      <c r="FT777" s="7"/>
      <c r="FU777" s="7"/>
      <c r="FV777" s="7"/>
      <c r="FW777" s="7"/>
      <c r="FX777" s="7"/>
      <c r="FY777" s="7"/>
      <c r="FZ777" s="7"/>
      <c r="GA777" s="7"/>
      <c r="GB777" s="7"/>
      <c r="GC777" s="7"/>
      <c r="GD777" s="7"/>
      <c r="GE777" s="7"/>
      <c r="GF777" s="7"/>
      <c r="GG777" s="7"/>
      <c r="GH777" s="7"/>
      <c r="GI777" s="7"/>
      <c r="GJ777" s="7"/>
      <c r="GK777" s="7"/>
      <c r="GL777" s="7"/>
      <c r="GM777" s="7"/>
      <c r="GN777" s="7"/>
      <c r="GO777" s="7"/>
      <c r="GP777" s="7"/>
      <c r="GQ777" s="7"/>
      <c r="GR777" s="7"/>
      <c r="GS777" s="7"/>
      <c r="GT777" s="7"/>
      <c r="GU777" s="7"/>
      <c r="GV777" s="7"/>
      <c r="GW777" s="7"/>
      <c r="GX777" s="7"/>
      <c r="GY777" s="7"/>
      <c r="GZ777" s="7"/>
      <c r="HA777" s="7"/>
      <c r="HB777" s="7"/>
      <c r="HC777" s="7"/>
      <c r="HD777" s="7"/>
      <c r="HE777" s="7"/>
      <c r="HF777" s="7"/>
      <c r="HG777" s="7"/>
      <c r="HH777" s="7"/>
      <c r="HI777" s="7"/>
      <c r="HJ777" s="7"/>
      <c r="HK777" s="7"/>
      <c r="HL777" s="7"/>
      <c r="HM777" s="7"/>
      <c r="HN777" s="7"/>
      <c r="HO777" s="7"/>
      <c r="HP777" s="7"/>
      <c r="HQ777" s="7"/>
      <c r="HR777" s="7"/>
      <c r="HS777" s="7"/>
      <c r="HT777" s="7"/>
      <c r="HU777" s="7"/>
      <c r="HV777" s="7"/>
      <c r="HW777" s="7"/>
      <c r="HX777" s="7"/>
      <c r="HY777" s="7"/>
      <c r="HZ777" s="7"/>
      <c r="IA777" s="7"/>
      <c r="IB777" s="7"/>
      <c r="IC777" s="7"/>
      <c r="ID777" s="7"/>
      <c r="IE777" s="7"/>
      <c r="IF777" s="7"/>
      <c r="IG777" s="7"/>
      <c r="IH777" s="7"/>
      <c r="II777" s="7"/>
      <c r="IJ777" s="7"/>
      <c r="IK777" s="7"/>
      <c r="IL777" s="7"/>
      <c r="IM777" s="7"/>
      <c r="IN777" s="7"/>
      <c r="IO777" s="7"/>
      <c r="IP777" s="7"/>
      <c r="IQ777" s="7"/>
      <c r="IR777" s="7"/>
      <c r="IS777" s="7"/>
      <c r="IT777" s="7"/>
      <c r="IU777" s="7"/>
      <c r="IV777" s="7"/>
      <c r="IW777" s="7"/>
      <c r="IX777" s="7"/>
      <c r="IY777" s="7"/>
      <c r="IZ777" s="7"/>
      <c r="JA777" s="7"/>
      <c r="JB777" s="7"/>
      <c r="JC777" s="7"/>
      <c r="JD777" s="7"/>
      <c r="JE777" s="7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5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7"/>
      <c r="EQ778" s="7"/>
      <c r="ER778" s="7"/>
      <c r="ES778" s="88"/>
      <c r="ET778" s="7"/>
      <c r="EU778" s="7"/>
      <c r="EV778" s="7"/>
      <c r="EW778" s="7"/>
      <c r="EX778" s="7"/>
      <c r="EY778" s="7"/>
      <c r="EZ778" s="7"/>
      <c r="FA778" s="7"/>
      <c r="FB778" s="7"/>
      <c r="FC778" s="7"/>
      <c r="FD778" s="7"/>
      <c r="FE778" s="7"/>
      <c r="FF778" s="7"/>
      <c r="FG778" s="7"/>
      <c r="FH778" s="2"/>
      <c r="FI778" s="2"/>
      <c r="FJ778" s="2"/>
      <c r="FK778" s="2"/>
      <c r="FL778" s="2"/>
      <c r="FM778" s="2"/>
      <c r="FN778" s="7"/>
      <c r="FO778" s="7"/>
      <c r="FP778" s="7"/>
      <c r="FQ778" s="88"/>
      <c r="FR778" s="7"/>
      <c r="FS778" s="7"/>
      <c r="FT778" s="7"/>
      <c r="FU778" s="7"/>
      <c r="FV778" s="7"/>
      <c r="FW778" s="7"/>
      <c r="FX778" s="7"/>
      <c r="FY778" s="7"/>
      <c r="FZ778" s="7"/>
      <c r="GA778" s="7"/>
      <c r="GB778" s="7"/>
      <c r="GC778" s="7"/>
      <c r="GD778" s="7"/>
      <c r="GE778" s="7"/>
      <c r="GF778" s="7"/>
      <c r="GG778" s="7"/>
      <c r="GH778" s="7"/>
      <c r="GI778" s="7"/>
      <c r="GJ778" s="7"/>
      <c r="GK778" s="7"/>
      <c r="GL778" s="7"/>
      <c r="GM778" s="7"/>
      <c r="GN778" s="7"/>
      <c r="GO778" s="7"/>
      <c r="GP778" s="7"/>
      <c r="GQ778" s="7"/>
      <c r="GR778" s="7"/>
      <c r="GS778" s="7"/>
      <c r="GT778" s="7"/>
      <c r="GU778" s="7"/>
      <c r="GV778" s="7"/>
      <c r="GW778" s="7"/>
      <c r="GX778" s="7"/>
      <c r="GY778" s="7"/>
      <c r="GZ778" s="7"/>
      <c r="HA778" s="7"/>
      <c r="HB778" s="7"/>
      <c r="HC778" s="7"/>
      <c r="HD778" s="7"/>
      <c r="HE778" s="7"/>
      <c r="HF778" s="7"/>
      <c r="HG778" s="7"/>
      <c r="HH778" s="7"/>
      <c r="HI778" s="7"/>
      <c r="HJ778" s="7"/>
      <c r="HK778" s="7"/>
      <c r="HL778" s="7"/>
      <c r="HM778" s="7"/>
      <c r="HN778" s="7"/>
      <c r="HO778" s="7"/>
      <c r="HP778" s="7"/>
      <c r="HQ778" s="7"/>
      <c r="HR778" s="7"/>
      <c r="HS778" s="7"/>
      <c r="HT778" s="7"/>
      <c r="HU778" s="7"/>
      <c r="HV778" s="7"/>
      <c r="HW778" s="7"/>
      <c r="HX778" s="7"/>
      <c r="HY778" s="7"/>
      <c r="HZ778" s="7"/>
      <c r="IA778" s="7"/>
      <c r="IB778" s="7"/>
      <c r="IC778" s="7"/>
      <c r="ID778" s="7"/>
      <c r="IE778" s="7"/>
      <c r="IF778" s="7"/>
      <c r="IG778" s="7"/>
      <c r="IH778" s="7"/>
      <c r="II778" s="7"/>
      <c r="IJ778" s="7"/>
      <c r="IK778" s="7"/>
      <c r="IL778" s="7"/>
      <c r="IM778" s="7"/>
      <c r="IN778" s="7"/>
      <c r="IO778" s="7"/>
      <c r="IP778" s="7"/>
      <c r="IQ778" s="7"/>
      <c r="IR778" s="7"/>
      <c r="IS778" s="7"/>
      <c r="IT778" s="7"/>
      <c r="IU778" s="7"/>
      <c r="IV778" s="7"/>
      <c r="IW778" s="7"/>
      <c r="IX778" s="7"/>
      <c r="IY778" s="7"/>
      <c r="IZ778" s="7"/>
      <c r="JA778" s="7"/>
      <c r="JB778" s="7"/>
      <c r="JC778" s="7"/>
      <c r="JD778" s="7"/>
      <c r="JE778" s="7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5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7"/>
      <c r="EQ779" s="7"/>
      <c r="ER779" s="7"/>
      <c r="ES779" s="88"/>
      <c r="ET779" s="7"/>
      <c r="EU779" s="7"/>
      <c r="EV779" s="7"/>
      <c r="EW779" s="7"/>
      <c r="EX779" s="7"/>
      <c r="EY779" s="7"/>
      <c r="EZ779" s="7"/>
      <c r="FA779" s="7"/>
      <c r="FB779" s="7"/>
      <c r="FC779" s="7"/>
      <c r="FD779" s="7"/>
      <c r="FE779" s="7"/>
      <c r="FF779" s="7"/>
      <c r="FG779" s="7"/>
      <c r="FH779" s="2"/>
      <c r="FI779" s="2"/>
      <c r="FJ779" s="2"/>
      <c r="FK779" s="2"/>
      <c r="FL779" s="2"/>
      <c r="FM779" s="2"/>
      <c r="FN779" s="7"/>
      <c r="FO779" s="7"/>
      <c r="FP779" s="7"/>
      <c r="FQ779" s="88"/>
      <c r="FR779" s="7"/>
      <c r="FS779" s="7"/>
      <c r="FT779" s="7"/>
      <c r="FU779" s="7"/>
      <c r="FV779" s="7"/>
      <c r="FW779" s="7"/>
      <c r="FX779" s="7"/>
      <c r="FY779" s="7"/>
      <c r="FZ779" s="7"/>
      <c r="GA779" s="7"/>
      <c r="GB779" s="7"/>
      <c r="GC779" s="7"/>
      <c r="GD779" s="7"/>
      <c r="GE779" s="7"/>
      <c r="GF779" s="7"/>
      <c r="GG779" s="7"/>
      <c r="GH779" s="7"/>
      <c r="GI779" s="7"/>
      <c r="GJ779" s="7"/>
      <c r="GK779" s="7"/>
      <c r="GL779" s="7"/>
      <c r="GM779" s="7"/>
      <c r="GN779" s="7"/>
      <c r="GO779" s="7"/>
      <c r="GP779" s="7"/>
      <c r="GQ779" s="7"/>
      <c r="GR779" s="7"/>
      <c r="GS779" s="7"/>
      <c r="GT779" s="7"/>
      <c r="GU779" s="7"/>
      <c r="GV779" s="7"/>
      <c r="GW779" s="7"/>
      <c r="GX779" s="7"/>
      <c r="GY779" s="7"/>
      <c r="GZ779" s="7"/>
      <c r="HA779" s="7"/>
      <c r="HB779" s="7"/>
      <c r="HC779" s="7"/>
      <c r="HD779" s="7"/>
      <c r="HE779" s="7"/>
      <c r="HF779" s="7"/>
      <c r="HG779" s="7"/>
      <c r="HH779" s="7"/>
      <c r="HI779" s="7"/>
      <c r="HJ779" s="7"/>
      <c r="HK779" s="7"/>
      <c r="HL779" s="7"/>
      <c r="HM779" s="7"/>
      <c r="HN779" s="7"/>
      <c r="HO779" s="7"/>
      <c r="HP779" s="7"/>
      <c r="HQ779" s="7"/>
      <c r="HR779" s="7"/>
      <c r="HS779" s="7"/>
      <c r="HT779" s="7"/>
      <c r="HU779" s="7"/>
      <c r="HV779" s="7"/>
      <c r="HW779" s="7"/>
      <c r="HX779" s="7"/>
      <c r="HY779" s="7"/>
      <c r="HZ779" s="7"/>
      <c r="IA779" s="7"/>
      <c r="IB779" s="7"/>
      <c r="IC779" s="7"/>
      <c r="ID779" s="7"/>
      <c r="IE779" s="7"/>
      <c r="IF779" s="7"/>
      <c r="IG779" s="7"/>
      <c r="IH779" s="7"/>
      <c r="II779" s="7"/>
      <c r="IJ779" s="7"/>
      <c r="IK779" s="7"/>
      <c r="IL779" s="7"/>
      <c r="IM779" s="7"/>
      <c r="IN779" s="7"/>
      <c r="IO779" s="7"/>
      <c r="IP779" s="7"/>
      <c r="IQ779" s="7"/>
      <c r="IR779" s="7"/>
      <c r="IS779" s="7"/>
      <c r="IT779" s="7"/>
      <c r="IU779" s="7"/>
      <c r="IV779" s="7"/>
      <c r="IW779" s="7"/>
      <c r="IX779" s="7"/>
      <c r="IY779" s="7"/>
      <c r="IZ779" s="7"/>
      <c r="JA779" s="7"/>
      <c r="JB779" s="7"/>
      <c r="JC779" s="7"/>
      <c r="JD779" s="7"/>
      <c r="JE779" s="7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5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7"/>
      <c r="EQ780" s="7"/>
      <c r="ER780" s="7"/>
      <c r="ES780" s="88"/>
      <c r="ET780" s="7"/>
      <c r="EU780" s="7"/>
      <c r="EV780" s="7"/>
      <c r="EW780" s="7"/>
      <c r="EX780" s="7"/>
      <c r="EY780" s="7"/>
      <c r="EZ780" s="7"/>
      <c r="FA780" s="7"/>
      <c r="FB780" s="7"/>
      <c r="FC780" s="7"/>
      <c r="FD780" s="7"/>
      <c r="FE780" s="7"/>
      <c r="FF780" s="7"/>
      <c r="FG780" s="7"/>
      <c r="FH780" s="2"/>
      <c r="FI780" s="2"/>
      <c r="FJ780" s="2"/>
      <c r="FK780" s="2"/>
      <c r="FL780" s="2"/>
      <c r="FM780" s="2"/>
      <c r="FN780" s="7"/>
      <c r="FO780" s="7"/>
      <c r="FP780" s="7"/>
      <c r="FQ780" s="88"/>
      <c r="FR780" s="7"/>
      <c r="FS780" s="7"/>
      <c r="FT780" s="7"/>
      <c r="FU780" s="7"/>
      <c r="FV780" s="7"/>
      <c r="FW780" s="7"/>
      <c r="FX780" s="7"/>
      <c r="FY780" s="7"/>
      <c r="FZ780" s="7"/>
      <c r="GA780" s="7"/>
      <c r="GB780" s="7"/>
      <c r="GC780" s="7"/>
      <c r="GD780" s="7"/>
      <c r="GE780" s="7"/>
      <c r="GF780" s="7"/>
      <c r="GG780" s="7"/>
      <c r="GH780" s="7"/>
      <c r="GI780" s="7"/>
      <c r="GJ780" s="7"/>
      <c r="GK780" s="7"/>
      <c r="GL780" s="7"/>
      <c r="GM780" s="7"/>
      <c r="GN780" s="7"/>
      <c r="GO780" s="7"/>
      <c r="GP780" s="7"/>
      <c r="GQ780" s="7"/>
      <c r="GR780" s="7"/>
      <c r="GS780" s="7"/>
      <c r="GT780" s="7"/>
      <c r="GU780" s="7"/>
      <c r="GV780" s="7"/>
      <c r="GW780" s="7"/>
      <c r="GX780" s="7"/>
      <c r="GY780" s="7"/>
      <c r="GZ780" s="7"/>
      <c r="HA780" s="7"/>
      <c r="HB780" s="7"/>
      <c r="HC780" s="7"/>
      <c r="HD780" s="7"/>
      <c r="HE780" s="7"/>
      <c r="HF780" s="7"/>
      <c r="HG780" s="7"/>
      <c r="HH780" s="7"/>
      <c r="HI780" s="7"/>
      <c r="HJ780" s="7"/>
      <c r="HK780" s="7"/>
      <c r="HL780" s="7"/>
      <c r="HM780" s="7"/>
      <c r="HN780" s="7"/>
      <c r="HO780" s="7"/>
      <c r="HP780" s="7"/>
      <c r="HQ780" s="7"/>
      <c r="HR780" s="7"/>
      <c r="HS780" s="7"/>
      <c r="HT780" s="7"/>
      <c r="HU780" s="7"/>
      <c r="HV780" s="7"/>
      <c r="HW780" s="7"/>
      <c r="HX780" s="7"/>
      <c r="HY780" s="7"/>
      <c r="HZ780" s="7"/>
      <c r="IA780" s="7"/>
      <c r="IB780" s="7"/>
      <c r="IC780" s="7"/>
      <c r="ID780" s="7"/>
      <c r="IE780" s="7"/>
      <c r="IF780" s="7"/>
      <c r="IG780" s="7"/>
      <c r="IH780" s="7"/>
      <c r="II780" s="7"/>
      <c r="IJ780" s="7"/>
      <c r="IK780" s="7"/>
      <c r="IL780" s="7"/>
      <c r="IM780" s="7"/>
      <c r="IN780" s="7"/>
      <c r="IO780" s="7"/>
      <c r="IP780" s="7"/>
      <c r="IQ780" s="7"/>
      <c r="IR780" s="7"/>
      <c r="IS780" s="7"/>
      <c r="IT780" s="7"/>
      <c r="IU780" s="7"/>
      <c r="IV780" s="7"/>
      <c r="IW780" s="7"/>
      <c r="IX780" s="7"/>
      <c r="IY780" s="7"/>
      <c r="IZ780" s="7"/>
      <c r="JA780" s="7"/>
      <c r="JB780" s="7"/>
      <c r="JC780" s="7"/>
      <c r="JD780" s="7"/>
      <c r="JE780" s="7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5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7"/>
      <c r="EQ781" s="7"/>
      <c r="ER781" s="7"/>
      <c r="ES781" s="88"/>
      <c r="ET781" s="7"/>
      <c r="EU781" s="7"/>
      <c r="EV781" s="7"/>
      <c r="EW781" s="7"/>
      <c r="EX781" s="7"/>
      <c r="EY781" s="7"/>
      <c r="EZ781" s="7"/>
      <c r="FA781" s="7"/>
      <c r="FB781" s="7"/>
      <c r="FC781" s="7"/>
      <c r="FD781" s="7"/>
      <c r="FE781" s="7"/>
      <c r="FF781" s="7"/>
      <c r="FG781" s="7"/>
      <c r="FH781" s="2"/>
      <c r="FI781" s="2"/>
      <c r="FJ781" s="2"/>
      <c r="FK781" s="2"/>
      <c r="FL781" s="2"/>
      <c r="FM781" s="2"/>
      <c r="FN781" s="7"/>
      <c r="FO781" s="7"/>
      <c r="FP781" s="7"/>
      <c r="FQ781" s="88"/>
      <c r="FR781" s="7"/>
      <c r="FS781" s="7"/>
      <c r="FT781" s="7"/>
      <c r="FU781" s="7"/>
      <c r="FV781" s="7"/>
      <c r="FW781" s="7"/>
      <c r="FX781" s="7"/>
      <c r="FY781" s="7"/>
      <c r="FZ781" s="7"/>
      <c r="GA781" s="7"/>
      <c r="GB781" s="7"/>
      <c r="GC781" s="7"/>
      <c r="GD781" s="7"/>
      <c r="GE781" s="7"/>
      <c r="GF781" s="7"/>
      <c r="GG781" s="7"/>
      <c r="GH781" s="7"/>
      <c r="GI781" s="7"/>
      <c r="GJ781" s="7"/>
      <c r="GK781" s="7"/>
      <c r="GL781" s="7"/>
      <c r="GM781" s="7"/>
      <c r="GN781" s="7"/>
      <c r="GO781" s="7"/>
      <c r="GP781" s="7"/>
      <c r="GQ781" s="7"/>
      <c r="GR781" s="7"/>
      <c r="GS781" s="7"/>
      <c r="GT781" s="7"/>
      <c r="GU781" s="7"/>
      <c r="GV781" s="7"/>
      <c r="GW781" s="7"/>
      <c r="GX781" s="7"/>
      <c r="GY781" s="7"/>
      <c r="GZ781" s="7"/>
      <c r="HA781" s="7"/>
      <c r="HB781" s="7"/>
      <c r="HC781" s="7"/>
      <c r="HD781" s="7"/>
      <c r="HE781" s="7"/>
      <c r="HF781" s="7"/>
      <c r="HG781" s="7"/>
      <c r="HH781" s="7"/>
      <c r="HI781" s="7"/>
      <c r="HJ781" s="7"/>
      <c r="HK781" s="7"/>
      <c r="HL781" s="7"/>
      <c r="HM781" s="7"/>
      <c r="HN781" s="7"/>
      <c r="HO781" s="7"/>
      <c r="HP781" s="7"/>
      <c r="HQ781" s="7"/>
      <c r="HR781" s="7"/>
      <c r="HS781" s="7"/>
      <c r="HT781" s="7"/>
      <c r="HU781" s="7"/>
      <c r="HV781" s="7"/>
      <c r="HW781" s="7"/>
      <c r="HX781" s="7"/>
      <c r="HY781" s="7"/>
      <c r="HZ781" s="7"/>
      <c r="IA781" s="7"/>
      <c r="IB781" s="7"/>
      <c r="IC781" s="7"/>
      <c r="ID781" s="7"/>
      <c r="IE781" s="7"/>
      <c r="IF781" s="7"/>
      <c r="IG781" s="7"/>
      <c r="IH781" s="7"/>
      <c r="II781" s="7"/>
      <c r="IJ781" s="7"/>
      <c r="IK781" s="7"/>
      <c r="IL781" s="7"/>
      <c r="IM781" s="7"/>
      <c r="IN781" s="7"/>
      <c r="IO781" s="7"/>
      <c r="IP781" s="7"/>
      <c r="IQ781" s="7"/>
      <c r="IR781" s="7"/>
      <c r="IS781" s="7"/>
      <c r="IT781" s="7"/>
      <c r="IU781" s="7"/>
      <c r="IV781" s="7"/>
      <c r="IW781" s="7"/>
      <c r="IX781" s="7"/>
      <c r="IY781" s="7"/>
      <c r="IZ781" s="7"/>
      <c r="JA781" s="7"/>
      <c r="JB781" s="7"/>
      <c r="JC781" s="7"/>
      <c r="JD781" s="7"/>
      <c r="JE781" s="7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5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7"/>
      <c r="EQ782" s="7"/>
      <c r="ER782" s="7"/>
      <c r="ES782" s="88"/>
      <c r="ET782" s="7"/>
      <c r="EU782" s="7"/>
      <c r="EV782" s="7"/>
      <c r="EW782" s="7"/>
      <c r="EX782" s="7"/>
      <c r="EY782" s="7"/>
      <c r="EZ782" s="7"/>
      <c r="FA782" s="7"/>
      <c r="FB782" s="7"/>
      <c r="FC782" s="7"/>
      <c r="FD782" s="7"/>
      <c r="FE782" s="7"/>
      <c r="FF782" s="7"/>
      <c r="FG782" s="7"/>
      <c r="FH782" s="2"/>
      <c r="FI782" s="2"/>
      <c r="FJ782" s="2"/>
      <c r="FK782" s="2"/>
      <c r="FL782" s="2"/>
      <c r="FM782" s="2"/>
      <c r="FN782" s="7"/>
      <c r="FO782" s="7"/>
      <c r="FP782" s="7"/>
      <c r="FQ782" s="88"/>
      <c r="FR782" s="7"/>
      <c r="FS782" s="7"/>
      <c r="FT782" s="7"/>
      <c r="FU782" s="7"/>
      <c r="FV782" s="7"/>
      <c r="FW782" s="7"/>
      <c r="FX782" s="7"/>
      <c r="FY782" s="7"/>
      <c r="FZ782" s="7"/>
      <c r="GA782" s="7"/>
      <c r="GB782" s="7"/>
      <c r="GC782" s="7"/>
      <c r="GD782" s="7"/>
      <c r="GE782" s="7"/>
      <c r="GF782" s="7"/>
      <c r="GG782" s="7"/>
      <c r="GH782" s="7"/>
      <c r="GI782" s="7"/>
      <c r="GJ782" s="7"/>
      <c r="GK782" s="7"/>
      <c r="GL782" s="7"/>
      <c r="GM782" s="7"/>
      <c r="GN782" s="7"/>
      <c r="GO782" s="7"/>
      <c r="GP782" s="7"/>
      <c r="GQ782" s="7"/>
      <c r="GR782" s="7"/>
      <c r="GS782" s="7"/>
      <c r="GT782" s="7"/>
      <c r="GU782" s="7"/>
      <c r="GV782" s="7"/>
      <c r="GW782" s="7"/>
      <c r="GX782" s="7"/>
      <c r="GY782" s="7"/>
      <c r="GZ782" s="7"/>
      <c r="HA782" s="7"/>
      <c r="HB782" s="7"/>
      <c r="HC782" s="7"/>
      <c r="HD782" s="7"/>
      <c r="HE782" s="7"/>
      <c r="HF782" s="7"/>
      <c r="HG782" s="7"/>
      <c r="HH782" s="7"/>
      <c r="HI782" s="7"/>
      <c r="HJ782" s="7"/>
      <c r="HK782" s="7"/>
      <c r="HL782" s="7"/>
      <c r="HM782" s="7"/>
      <c r="HN782" s="7"/>
      <c r="HO782" s="7"/>
      <c r="HP782" s="7"/>
      <c r="HQ782" s="7"/>
      <c r="HR782" s="7"/>
      <c r="HS782" s="7"/>
      <c r="HT782" s="7"/>
      <c r="HU782" s="7"/>
      <c r="HV782" s="7"/>
      <c r="HW782" s="7"/>
      <c r="HX782" s="7"/>
      <c r="HY782" s="7"/>
      <c r="HZ782" s="7"/>
      <c r="IA782" s="7"/>
      <c r="IB782" s="7"/>
      <c r="IC782" s="7"/>
      <c r="ID782" s="7"/>
      <c r="IE782" s="7"/>
      <c r="IF782" s="7"/>
      <c r="IG782" s="7"/>
      <c r="IH782" s="7"/>
      <c r="II782" s="7"/>
      <c r="IJ782" s="7"/>
      <c r="IK782" s="7"/>
      <c r="IL782" s="7"/>
      <c r="IM782" s="7"/>
      <c r="IN782" s="7"/>
      <c r="IO782" s="7"/>
      <c r="IP782" s="7"/>
      <c r="IQ782" s="7"/>
      <c r="IR782" s="7"/>
      <c r="IS782" s="7"/>
      <c r="IT782" s="7"/>
      <c r="IU782" s="7"/>
      <c r="IV782" s="7"/>
      <c r="IW782" s="7"/>
      <c r="IX782" s="7"/>
      <c r="IY782" s="7"/>
      <c r="IZ782" s="7"/>
      <c r="JA782" s="7"/>
      <c r="JB782" s="7"/>
      <c r="JC782" s="7"/>
      <c r="JD782" s="7"/>
      <c r="JE782" s="7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5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7"/>
      <c r="EQ783" s="7"/>
      <c r="ER783" s="7"/>
      <c r="ES783" s="88"/>
      <c r="ET783" s="7"/>
      <c r="EU783" s="7"/>
      <c r="EV783" s="7"/>
      <c r="EW783" s="7"/>
      <c r="EX783" s="7"/>
      <c r="EY783" s="7"/>
      <c r="EZ783" s="7"/>
      <c r="FA783" s="7"/>
      <c r="FB783" s="7"/>
      <c r="FC783" s="7"/>
      <c r="FD783" s="7"/>
      <c r="FE783" s="7"/>
      <c r="FF783" s="7"/>
      <c r="FG783" s="7"/>
      <c r="FH783" s="2"/>
      <c r="FI783" s="2"/>
      <c r="FJ783" s="2"/>
      <c r="FK783" s="2"/>
      <c r="FL783" s="2"/>
      <c r="FM783" s="2"/>
      <c r="FN783" s="7"/>
      <c r="FO783" s="7"/>
      <c r="FP783" s="7"/>
      <c r="FQ783" s="88"/>
      <c r="FR783" s="7"/>
      <c r="FS783" s="7"/>
      <c r="FT783" s="7"/>
      <c r="FU783" s="7"/>
      <c r="FV783" s="7"/>
      <c r="FW783" s="7"/>
      <c r="FX783" s="7"/>
      <c r="FY783" s="7"/>
      <c r="FZ783" s="7"/>
      <c r="GA783" s="7"/>
      <c r="GB783" s="7"/>
      <c r="GC783" s="7"/>
      <c r="GD783" s="7"/>
      <c r="GE783" s="7"/>
      <c r="GF783" s="7"/>
      <c r="GG783" s="7"/>
      <c r="GH783" s="7"/>
      <c r="GI783" s="7"/>
      <c r="GJ783" s="7"/>
      <c r="GK783" s="7"/>
      <c r="GL783" s="7"/>
      <c r="GM783" s="7"/>
      <c r="GN783" s="7"/>
      <c r="GO783" s="7"/>
      <c r="GP783" s="7"/>
      <c r="GQ783" s="7"/>
      <c r="GR783" s="7"/>
      <c r="GS783" s="7"/>
      <c r="GT783" s="7"/>
      <c r="GU783" s="7"/>
      <c r="GV783" s="7"/>
      <c r="GW783" s="7"/>
      <c r="GX783" s="7"/>
      <c r="GY783" s="7"/>
      <c r="GZ783" s="7"/>
      <c r="HA783" s="7"/>
      <c r="HB783" s="7"/>
      <c r="HC783" s="7"/>
      <c r="HD783" s="7"/>
      <c r="HE783" s="7"/>
      <c r="HF783" s="7"/>
      <c r="HG783" s="7"/>
      <c r="HH783" s="7"/>
      <c r="HI783" s="7"/>
      <c r="HJ783" s="7"/>
      <c r="HK783" s="7"/>
      <c r="HL783" s="7"/>
      <c r="HM783" s="7"/>
      <c r="HN783" s="7"/>
      <c r="HO783" s="7"/>
      <c r="HP783" s="7"/>
      <c r="HQ783" s="7"/>
      <c r="HR783" s="7"/>
      <c r="HS783" s="7"/>
      <c r="HT783" s="7"/>
      <c r="HU783" s="7"/>
      <c r="HV783" s="7"/>
      <c r="HW783" s="7"/>
      <c r="HX783" s="7"/>
      <c r="HY783" s="7"/>
      <c r="HZ783" s="7"/>
      <c r="IA783" s="7"/>
      <c r="IB783" s="7"/>
      <c r="IC783" s="7"/>
      <c r="ID783" s="7"/>
      <c r="IE783" s="7"/>
      <c r="IF783" s="7"/>
      <c r="IG783" s="7"/>
      <c r="IH783" s="7"/>
      <c r="II783" s="7"/>
      <c r="IJ783" s="7"/>
      <c r="IK783" s="7"/>
      <c r="IL783" s="7"/>
      <c r="IM783" s="7"/>
      <c r="IN783" s="7"/>
      <c r="IO783" s="7"/>
      <c r="IP783" s="7"/>
      <c r="IQ783" s="7"/>
      <c r="IR783" s="7"/>
      <c r="IS783" s="7"/>
      <c r="IT783" s="7"/>
      <c r="IU783" s="7"/>
      <c r="IV783" s="7"/>
      <c r="IW783" s="7"/>
      <c r="IX783" s="7"/>
      <c r="IY783" s="7"/>
      <c r="IZ783" s="7"/>
      <c r="JA783" s="7"/>
      <c r="JB783" s="7"/>
      <c r="JC783" s="7"/>
      <c r="JD783" s="7"/>
      <c r="JE783" s="7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5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7"/>
      <c r="EQ784" s="7"/>
      <c r="ER784" s="7"/>
      <c r="ES784" s="88"/>
      <c r="ET784" s="7"/>
      <c r="EU784" s="7"/>
      <c r="EV784" s="7"/>
      <c r="EW784" s="7"/>
      <c r="EX784" s="7"/>
      <c r="EY784" s="7"/>
      <c r="EZ784" s="7"/>
      <c r="FA784" s="7"/>
      <c r="FB784" s="7"/>
      <c r="FC784" s="7"/>
      <c r="FD784" s="7"/>
      <c r="FE784" s="7"/>
      <c r="FF784" s="7"/>
      <c r="FG784" s="7"/>
      <c r="FH784" s="2"/>
      <c r="FI784" s="2"/>
      <c r="FJ784" s="2"/>
      <c r="FK784" s="2"/>
      <c r="FL784" s="2"/>
      <c r="FM784" s="2"/>
      <c r="FN784" s="7"/>
      <c r="FO784" s="7"/>
      <c r="FP784" s="7"/>
      <c r="FQ784" s="88"/>
      <c r="FR784" s="7"/>
      <c r="FS784" s="7"/>
      <c r="FT784" s="7"/>
      <c r="FU784" s="7"/>
      <c r="FV784" s="7"/>
      <c r="FW784" s="7"/>
      <c r="FX784" s="7"/>
      <c r="FY784" s="7"/>
      <c r="FZ784" s="7"/>
      <c r="GA784" s="7"/>
      <c r="GB784" s="7"/>
      <c r="GC784" s="7"/>
      <c r="GD784" s="7"/>
      <c r="GE784" s="7"/>
      <c r="GF784" s="7"/>
      <c r="GG784" s="7"/>
      <c r="GH784" s="7"/>
      <c r="GI784" s="7"/>
      <c r="GJ784" s="7"/>
      <c r="GK784" s="7"/>
      <c r="GL784" s="7"/>
      <c r="GM784" s="7"/>
      <c r="GN784" s="7"/>
      <c r="GO784" s="7"/>
      <c r="GP784" s="7"/>
      <c r="GQ784" s="7"/>
      <c r="GR784" s="7"/>
      <c r="GS784" s="7"/>
      <c r="GT784" s="7"/>
      <c r="GU784" s="7"/>
      <c r="GV784" s="7"/>
      <c r="GW784" s="7"/>
      <c r="GX784" s="7"/>
      <c r="GY784" s="7"/>
      <c r="GZ784" s="7"/>
      <c r="HA784" s="7"/>
      <c r="HB784" s="7"/>
      <c r="HC784" s="7"/>
      <c r="HD784" s="7"/>
      <c r="HE784" s="7"/>
      <c r="HF784" s="7"/>
      <c r="HG784" s="7"/>
      <c r="HH784" s="7"/>
      <c r="HI784" s="7"/>
      <c r="HJ784" s="7"/>
      <c r="HK784" s="7"/>
      <c r="HL784" s="7"/>
      <c r="HM784" s="7"/>
      <c r="HN784" s="7"/>
      <c r="HO784" s="7"/>
      <c r="HP784" s="7"/>
      <c r="HQ784" s="7"/>
      <c r="HR784" s="7"/>
      <c r="HS784" s="7"/>
      <c r="HT784" s="7"/>
      <c r="HU784" s="7"/>
      <c r="HV784" s="7"/>
      <c r="HW784" s="7"/>
      <c r="HX784" s="7"/>
      <c r="HY784" s="7"/>
      <c r="HZ784" s="7"/>
      <c r="IA784" s="7"/>
      <c r="IB784" s="7"/>
      <c r="IC784" s="7"/>
      <c r="ID784" s="7"/>
      <c r="IE784" s="7"/>
      <c r="IF784" s="7"/>
      <c r="IG784" s="7"/>
      <c r="IH784" s="7"/>
      <c r="II784" s="7"/>
      <c r="IJ784" s="7"/>
      <c r="IK784" s="7"/>
      <c r="IL784" s="7"/>
      <c r="IM784" s="7"/>
      <c r="IN784" s="7"/>
      <c r="IO784" s="7"/>
      <c r="IP784" s="7"/>
      <c r="IQ784" s="7"/>
      <c r="IR784" s="7"/>
      <c r="IS784" s="7"/>
      <c r="IT784" s="7"/>
      <c r="IU784" s="7"/>
      <c r="IV784" s="7"/>
      <c r="IW784" s="7"/>
      <c r="IX784" s="7"/>
      <c r="IY784" s="7"/>
      <c r="IZ784" s="7"/>
      <c r="JA784" s="7"/>
      <c r="JB784" s="7"/>
      <c r="JC784" s="7"/>
      <c r="JD784" s="7"/>
      <c r="JE784" s="7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5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7"/>
      <c r="EQ785" s="7"/>
      <c r="ER785" s="7"/>
      <c r="ES785" s="88"/>
      <c r="ET785" s="7"/>
      <c r="EU785" s="7"/>
      <c r="EV785" s="7"/>
      <c r="EW785" s="7"/>
      <c r="EX785" s="7"/>
      <c r="EY785" s="7"/>
      <c r="EZ785" s="7"/>
      <c r="FA785" s="7"/>
      <c r="FB785" s="7"/>
      <c r="FC785" s="7"/>
      <c r="FD785" s="7"/>
      <c r="FE785" s="7"/>
      <c r="FF785" s="7"/>
      <c r="FG785" s="7"/>
      <c r="FH785" s="2"/>
      <c r="FI785" s="2"/>
      <c r="FJ785" s="2"/>
      <c r="FK785" s="2"/>
      <c r="FL785" s="2"/>
      <c r="FM785" s="2"/>
      <c r="FN785" s="7"/>
      <c r="FO785" s="7"/>
      <c r="FP785" s="7"/>
      <c r="FQ785" s="88"/>
      <c r="FR785" s="7"/>
      <c r="FS785" s="7"/>
      <c r="FT785" s="7"/>
      <c r="FU785" s="7"/>
      <c r="FV785" s="7"/>
      <c r="FW785" s="7"/>
      <c r="FX785" s="7"/>
      <c r="FY785" s="7"/>
      <c r="FZ785" s="7"/>
      <c r="GA785" s="7"/>
      <c r="GB785" s="7"/>
      <c r="GC785" s="7"/>
      <c r="GD785" s="7"/>
      <c r="GE785" s="7"/>
      <c r="GF785" s="7"/>
      <c r="GG785" s="7"/>
      <c r="GH785" s="7"/>
      <c r="GI785" s="7"/>
      <c r="GJ785" s="7"/>
      <c r="GK785" s="7"/>
      <c r="GL785" s="7"/>
      <c r="GM785" s="7"/>
      <c r="GN785" s="7"/>
      <c r="GO785" s="7"/>
      <c r="GP785" s="7"/>
      <c r="GQ785" s="7"/>
      <c r="GR785" s="7"/>
      <c r="GS785" s="7"/>
      <c r="GT785" s="7"/>
      <c r="GU785" s="7"/>
      <c r="GV785" s="7"/>
      <c r="GW785" s="7"/>
      <c r="GX785" s="7"/>
      <c r="GY785" s="7"/>
      <c r="GZ785" s="7"/>
      <c r="HA785" s="7"/>
      <c r="HB785" s="7"/>
      <c r="HC785" s="7"/>
      <c r="HD785" s="7"/>
      <c r="HE785" s="7"/>
      <c r="HF785" s="7"/>
      <c r="HG785" s="7"/>
      <c r="HH785" s="7"/>
      <c r="HI785" s="7"/>
      <c r="HJ785" s="7"/>
      <c r="HK785" s="7"/>
      <c r="HL785" s="7"/>
      <c r="HM785" s="7"/>
      <c r="HN785" s="7"/>
      <c r="HO785" s="7"/>
      <c r="HP785" s="7"/>
      <c r="HQ785" s="7"/>
      <c r="HR785" s="7"/>
      <c r="HS785" s="7"/>
      <c r="HT785" s="7"/>
      <c r="HU785" s="7"/>
      <c r="HV785" s="7"/>
      <c r="HW785" s="7"/>
      <c r="HX785" s="7"/>
      <c r="HY785" s="7"/>
      <c r="HZ785" s="7"/>
      <c r="IA785" s="7"/>
      <c r="IB785" s="7"/>
      <c r="IC785" s="7"/>
      <c r="ID785" s="7"/>
      <c r="IE785" s="7"/>
      <c r="IF785" s="7"/>
      <c r="IG785" s="7"/>
      <c r="IH785" s="7"/>
      <c r="II785" s="7"/>
      <c r="IJ785" s="7"/>
      <c r="IK785" s="7"/>
      <c r="IL785" s="7"/>
      <c r="IM785" s="7"/>
      <c r="IN785" s="7"/>
      <c r="IO785" s="7"/>
      <c r="IP785" s="7"/>
      <c r="IQ785" s="7"/>
      <c r="IR785" s="7"/>
      <c r="IS785" s="7"/>
      <c r="IT785" s="7"/>
      <c r="IU785" s="7"/>
      <c r="IV785" s="7"/>
      <c r="IW785" s="7"/>
      <c r="IX785" s="7"/>
      <c r="IY785" s="7"/>
      <c r="IZ785" s="7"/>
      <c r="JA785" s="7"/>
      <c r="JB785" s="7"/>
      <c r="JC785" s="7"/>
      <c r="JD785" s="7"/>
      <c r="JE785" s="7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5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7"/>
      <c r="EQ786" s="7"/>
      <c r="ER786" s="7"/>
      <c r="ES786" s="88"/>
      <c r="ET786" s="7"/>
      <c r="EU786" s="7"/>
      <c r="EV786" s="7"/>
      <c r="EW786" s="7"/>
      <c r="EX786" s="7"/>
      <c r="EY786" s="7"/>
      <c r="EZ786" s="7"/>
      <c r="FA786" s="7"/>
      <c r="FB786" s="7"/>
      <c r="FC786" s="7"/>
      <c r="FD786" s="7"/>
      <c r="FE786" s="7"/>
      <c r="FF786" s="7"/>
      <c r="FG786" s="7"/>
      <c r="FH786" s="2"/>
      <c r="FI786" s="2"/>
      <c r="FJ786" s="2"/>
      <c r="FK786" s="2"/>
      <c r="FL786" s="2"/>
      <c r="FM786" s="2"/>
      <c r="FN786" s="7"/>
      <c r="FO786" s="7"/>
      <c r="FP786" s="7"/>
      <c r="FQ786" s="88"/>
      <c r="FR786" s="7"/>
      <c r="FS786" s="7"/>
      <c r="FT786" s="7"/>
      <c r="FU786" s="7"/>
      <c r="FV786" s="7"/>
      <c r="FW786" s="7"/>
      <c r="FX786" s="7"/>
      <c r="FY786" s="7"/>
      <c r="FZ786" s="7"/>
      <c r="GA786" s="7"/>
      <c r="GB786" s="7"/>
      <c r="GC786" s="7"/>
      <c r="GD786" s="7"/>
      <c r="GE786" s="7"/>
      <c r="GF786" s="7"/>
      <c r="GG786" s="7"/>
      <c r="GH786" s="7"/>
      <c r="GI786" s="7"/>
      <c r="GJ786" s="7"/>
      <c r="GK786" s="7"/>
      <c r="GL786" s="7"/>
      <c r="GM786" s="7"/>
      <c r="GN786" s="7"/>
      <c r="GO786" s="7"/>
      <c r="GP786" s="7"/>
      <c r="GQ786" s="7"/>
      <c r="GR786" s="7"/>
      <c r="GS786" s="7"/>
      <c r="GT786" s="7"/>
      <c r="GU786" s="7"/>
      <c r="GV786" s="7"/>
      <c r="GW786" s="7"/>
      <c r="GX786" s="7"/>
      <c r="GY786" s="7"/>
      <c r="GZ786" s="7"/>
      <c r="HA786" s="7"/>
      <c r="HB786" s="7"/>
      <c r="HC786" s="7"/>
      <c r="HD786" s="7"/>
      <c r="HE786" s="7"/>
      <c r="HF786" s="7"/>
      <c r="HG786" s="7"/>
      <c r="HH786" s="7"/>
      <c r="HI786" s="7"/>
      <c r="HJ786" s="7"/>
      <c r="HK786" s="7"/>
      <c r="HL786" s="7"/>
      <c r="HM786" s="7"/>
      <c r="HN786" s="7"/>
      <c r="HO786" s="7"/>
      <c r="HP786" s="7"/>
      <c r="HQ786" s="7"/>
      <c r="HR786" s="7"/>
      <c r="HS786" s="7"/>
      <c r="HT786" s="7"/>
      <c r="HU786" s="7"/>
      <c r="HV786" s="7"/>
      <c r="HW786" s="7"/>
      <c r="HX786" s="7"/>
      <c r="HY786" s="7"/>
      <c r="HZ786" s="7"/>
      <c r="IA786" s="7"/>
      <c r="IB786" s="7"/>
      <c r="IC786" s="7"/>
      <c r="ID786" s="7"/>
      <c r="IE786" s="7"/>
      <c r="IF786" s="7"/>
      <c r="IG786" s="7"/>
      <c r="IH786" s="7"/>
      <c r="II786" s="7"/>
      <c r="IJ786" s="7"/>
      <c r="IK786" s="7"/>
      <c r="IL786" s="7"/>
      <c r="IM786" s="7"/>
      <c r="IN786" s="7"/>
      <c r="IO786" s="7"/>
      <c r="IP786" s="7"/>
      <c r="IQ786" s="7"/>
      <c r="IR786" s="7"/>
      <c r="IS786" s="7"/>
      <c r="IT786" s="7"/>
      <c r="IU786" s="7"/>
      <c r="IV786" s="7"/>
      <c r="IW786" s="7"/>
      <c r="IX786" s="7"/>
      <c r="IY786" s="7"/>
      <c r="IZ786" s="7"/>
      <c r="JA786" s="7"/>
      <c r="JB786" s="7"/>
      <c r="JC786" s="7"/>
      <c r="JD786" s="7"/>
      <c r="JE786" s="7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5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7"/>
      <c r="EQ787" s="7"/>
      <c r="ER787" s="7"/>
      <c r="ES787" s="88"/>
      <c r="ET787" s="7"/>
      <c r="EU787" s="7"/>
      <c r="EV787" s="7"/>
      <c r="EW787" s="7"/>
      <c r="EX787" s="7"/>
      <c r="EY787" s="7"/>
      <c r="EZ787" s="7"/>
      <c r="FA787" s="7"/>
      <c r="FB787" s="7"/>
      <c r="FC787" s="7"/>
      <c r="FD787" s="7"/>
      <c r="FE787" s="7"/>
      <c r="FF787" s="7"/>
      <c r="FG787" s="7"/>
      <c r="FH787" s="2"/>
      <c r="FI787" s="2"/>
      <c r="FJ787" s="2"/>
      <c r="FK787" s="2"/>
      <c r="FL787" s="2"/>
      <c r="FM787" s="2"/>
      <c r="FN787" s="7"/>
      <c r="FO787" s="7"/>
      <c r="FP787" s="7"/>
      <c r="FQ787" s="88"/>
      <c r="FR787" s="7"/>
      <c r="FS787" s="7"/>
      <c r="FT787" s="7"/>
      <c r="FU787" s="7"/>
      <c r="FV787" s="7"/>
      <c r="FW787" s="7"/>
      <c r="FX787" s="7"/>
      <c r="FY787" s="7"/>
      <c r="FZ787" s="7"/>
      <c r="GA787" s="7"/>
      <c r="GB787" s="7"/>
      <c r="GC787" s="7"/>
      <c r="GD787" s="7"/>
      <c r="GE787" s="7"/>
      <c r="GF787" s="7"/>
      <c r="GG787" s="7"/>
      <c r="GH787" s="7"/>
      <c r="GI787" s="7"/>
      <c r="GJ787" s="7"/>
      <c r="GK787" s="7"/>
      <c r="GL787" s="7"/>
      <c r="GM787" s="7"/>
      <c r="GN787" s="7"/>
      <c r="GO787" s="7"/>
      <c r="GP787" s="7"/>
      <c r="GQ787" s="7"/>
      <c r="GR787" s="7"/>
      <c r="GS787" s="7"/>
      <c r="GT787" s="7"/>
      <c r="GU787" s="7"/>
      <c r="GV787" s="7"/>
      <c r="GW787" s="7"/>
      <c r="GX787" s="7"/>
      <c r="GY787" s="7"/>
      <c r="GZ787" s="7"/>
      <c r="HA787" s="7"/>
      <c r="HB787" s="7"/>
      <c r="HC787" s="7"/>
      <c r="HD787" s="7"/>
      <c r="HE787" s="7"/>
      <c r="HF787" s="7"/>
      <c r="HG787" s="7"/>
      <c r="HH787" s="7"/>
      <c r="HI787" s="7"/>
      <c r="HJ787" s="7"/>
      <c r="HK787" s="7"/>
      <c r="HL787" s="7"/>
      <c r="HM787" s="7"/>
      <c r="HN787" s="7"/>
      <c r="HO787" s="7"/>
      <c r="HP787" s="7"/>
      <c r="HQ787" s="7"/>
      <c r="HR787" s="7"/>
      <c r="HS787" s="7"/>
      <c r="HT787" s="7"/>
      <c r="HU787" s="7"/>
      <c r="HV787" s="7"/>
      <c r="HW787" s="7"/>
      <c r="HX787" s="7"/>
      <c r="HY787" s="7"/>
      <c r="HZ787" s="7"/>
      <c r="IA787" s="7"/>
      <c r="IB787" s="7"/>
      <c r="IC787" s="7"/>
      <c r="ID787" s="7"/>
      <c r="IE787" s="7"/>
      <c r="IF787" s="7"/>
      <c r="IG787" s="7"/>
      <c r="IH787" s="7"/>
      <c r="II787" s="7"/>
      <c r="IJ787" s="7"/>
      <c r="IK787" s="7"/>
      <c r="IL787" s="7"/>
      <c r="IM787" s="7"/>
      <c r="IN787" s="7"/>
      <c r="IO787" s="7"/>
      <c r="IP787" s="7"/>
      <c r="IQ787" s="7"/>
      <c r="IR787" s="7"/>
      <c r="IS787" s="7"/>
      <c r="IT787" s="7"/>
      <c r="IU787" s="7"/>
      <c r="IV787" s="7"/>
      <c r="IW787" s="7"/>
      <c r="IX787" s="7"/>
      <c r="IY787" s="7"/>
      <c r="IZ787" s="7"/>
      <c r="JA787" s="7"/>
      <c r="JB787" s="7"/>
      <c r="JC787" s="7"/>
      <c r="JD787" s="7"/>
      <c r="JE787" s="7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5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7"/>
      <c r="EQ788" s="7"/>
      <c r="ER788" s="7"/>
      <c r="ES788" s="88"/>
      <c r="ET788" s="7"/>
      <c r="EU788" s="7"/>
      <c r="EV788" s="7"/>
      <c r="EW788" s="7"/>
      <c r="EX788" s="7"/>
      <c r="EY788" s="7"/>
      <c r="EZ788" s="7"/>
      <c r="FA788" s="7"/>
      <c r="FB788" s="7"/>
      <c r="FC788" s="7"/>
      <c r="FD788" s="7"/>
      <c r="FE788" s="7"/>
      <c r="FF788" s="7"/>
      <c r="FG788" s="7"/>
      <c r="FH788" s="2"/>
      <c r="FI788" s="2"/>
      <c r="FJ788" s="2"/>
      <c r="FK788" s="2"/>
      <c r="FL788" s="2"/>
      <c r="FM788" s="2"/>
      <c r="FN788" s="7"/>
      <c r="FO788" s="7"/>
      <c r="FP788" s="7"/>
      <c r="FQ788" s="88"/>
      <c r="FR788" s="7"/>
      <c r="FS788" s="7"/>
      <c r="FT788" s="7"/>
      <c r="FU788" s="7"/>
      <c r="FV788" s="7"/>
      <c r="FW788" s="7"/>
      <c r="FX788" s="7"/>
      <c r="FY788" s="7"/>
      <c r="FZ788" s="7"/>
      <c r="GA788" s="7"/>
      <c r="GB788" s="7"/>
      <c r="GC788" s="7"/>
      <c r="GD788" s="7"/>
      <c r="GE788" s="7"/>
      <c r="GF788" s="7"/>
      <c r="GG788" s="7"/>
      <c r="GH788" s="7"/>
      <c r="GI788" s="7"/>
      <c r="GJ788" s="7"/>
      <c r="GK788" s="7"/>
      <c r="GL788" s="7"/>
      <c r="GM788" s="7"/>
      <c r="GN788" s="7"/>
      <c r="GO788" s="7"/>
      <c r="GP788" s="7"/>
      <c r="GQ788" s="7"/>
      <c r="GR788" s="7"/>
      <c r="GS788" s="7"/>
      <c r="GT788" s="7"/>
      <c r="GU788" s="7"/>
      <c r="GV788" s="7"/>
      <c r="GW788" s="7"/>
      <c r="GX788" s="7"/>
      <c r="GY788" s="7"/>
      <c r="GZ788" s="7"/>
      <c r="HA788" s="7"/>
      <c r="HB788" s="7"/>
      <c r="HC788" s="7"/>
      <c r="HD788" s="7"/>
      <c r="HE788" s="7"/>
      <c r="HF788" s="7"/>
      <c r="HG788" s="7"/>
      <c r="HH788" s="7"/>
      <c r="HI788" s="7"/>
      <c r="HJ788" s="7"/>
      <c r="HK788" s="7"/>
      <c r="HL788" s="7"/>
      <c r="HM788" s="7"/>
      <c r="HN788" s="7"/>
      <c r="HO788" s="7"/>
      <c r="HP788" s="7"/>
      <c r="HQ788" s="7"/>
      <c r="HR788" s="7"/>
      <c r="HS788" s="7"/>
      <c r="HT788" s="7"/>
      <c r="HU788" s="7"/>
      <c r="HV788" s="7"/>
      <c r="HW788" s="7"/>
      <c r="HX788" s="7"/>
      <c r="HY788" s="7"/>
      <c r="HZ788" s="7"/>
      <c r="IA788" s="7"/>
      <c r="IB788" s="7"/>
      <c r="IC788" s="7"/>
      <c r="ID788" s="7"/>
      <c r="IE788" s="7"/>
      <c r="IF788" s="7"/>
      <c r="IG788" s="7"/>
      <c r="IH788" s="7"/>
      <c r="II788" s="7"/>
      <c r="IJ788" s="7"/>
      <c r="IK788" s="7"/>
      <c r="IL788" s="7"/>
      <c r="IM788" s="7"/>
      <c r="IN788" s="7"/>
      <c r="IO788" s="7"/>
      <c r="IP788" s="7"/>
      <c r="IQ788" s="7"/>
      <c r="IR788" s="7"/>
      <c r="IS788" s="7"/>
      <c r="IT788" s="7"/>
      <c r="IU788" s="7"/>
      <c r="IV788" s="7"/>
      <c r="IW788" s="7"/>
      <c r="IX788" s="7"/>
      <c r="IY788" s="7"/>
      <c r="IZ788" s="7"/>
      <c r="JA788" s="7"/>
      <c r="JB788" s="7"/>
      <c r="JC788" s="7"/>
      <c r="JD788" s="7"/>
      <c r="JE788" s="7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5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7"/>
      <c r="EQ789" s="7"/>
      <c r="ER789" s="7"/>
      <c r="ES789" s="88"/>
      <c r="ET789" s="7"/>
      <c r="EU789" s="7"/>
      <c r="EV789" s="7"/>
      <c r="EW789" s="7"/>
      <c r="EX789" s="7"/>
      <c r="EY789" s="7"/>
      <c r="EZ789" s="7"/>
      <c r="FA789" s="7"/>
      <c r="FB789" s="7"/>
      <c r="FC789" s="7"/>
      <c r="FD789" s="7"/>
      <c r="FE789" s="7"/>
      <c r="FF789" s="7"/>
      <c r="FG789" s="7"/>
      <c r="FH789" s="2"/>
      <c r="FI789" s="2"/>
      <c r="FJ789" s="2"/>
      <c r="FK789" s="2"/>
      <c r="FL789" s="2"/>
      <c r="FM789" s="2"/>
      <c r="FN789" s="7"/>
      <c r="FO789" s="7"/>
      <c r="FP789" s="7"/>
      <c r="FQ789" s="88"/>
      <c r="FR789" s="7"/>
      <c r="FS789" s="7"/>
      <c r="FT789" s="7"/>
      <c r="FU789" s="7"/>
      <c r="FV789" s="7"/>
      <c r="FW789" s="7"/>
      <c r="FX789" s="7"/>
      <c r="FY789" s="7"/>
      <c r="FZ789" s="7"/>
      <c r="GA789" s="7"/>
      <c r="GB789" s="7"/>
      <c r="GC789" s="7"/>
      <c r="GD789" s="7"/>
      <c r="GE789" s="7"/>
      <c r="GF789" s="7"/>
      <c r="GG789" s="7"/>
      <c r="GH789" s="7"/>
      <c r="GI789" s="7"/>
      <c r="GJ789" s="7"/>
      <c r="GK789" s="7"/>
      <c r="GL789" s="7"/>
      <c r="GM789" s="7"/>
      <c r="GN789" s="7"/>
      <c r="GO789" s="7"/>
      <c r="GP789" s="7"/>
      <c r="GQ789" s="7"/>
      <c r="GR789" s="7"/>
      <c r="GS789" s="7"/>
      <c r="GT789" s="7"/>
      <c r="GU789" s="7"/>
      <c r="GV789" s="7"/>
      <c r="GW789" s="7"/>
      <c r="GX789" s="7"/>
      <c r="GY789" s="7"/>
      <c r="GZ789" s="7"/>
      <c r="HA789" s="7"/>
      <c r="HB789" s="7"/>
      <c r="HC789" s="7"/>
      <c r="HD789" s="7"/>
      <c r="HE789" s="7"/>
      <c r="HF789" s="7"/>
      <c r="HG789" s="7"/>
      <c r="HH789" s="7"/>
      <c r="HI789" s="7"/>
      <c r="HJ789" s="7"/>
      <c r="HK789" s="7"/>
      <c r="HL789" s="7"/>
      <c r="HM789" s="7"/>
      <c r="HN789" s="7"/>
      <c r="HO789" s="7"/>
      <c r="HP789" s="7"/>
      <c r="HQ789" s="7"/>
      <c r="HR789" s="7"/>
      <c r="HS789" s="7"/>
      <c r="HT789" s="7"/>
      <c r="HU789" s="7"/>
      <c r="HV789" s="7"/>
      <c r="HW789" s="7"/>
      <c r="HX789" s="7"/>
      <c r="HY789" s="7"/>
      <c r="HZ789" s="7"/>
      <c r="IA789" s="7"/>
      <c r="IB789" s="7"/>
      <c r="IC789" s="7"/>
      <c r="ID789" s="7"/>
      <c r="IE789" s="7"/>
      <c r="IF789" s="7"/>
      <c r="IG789" s="7"/>
      <c r="IH789" s="7"/>
      <c r="II789" s="7"/>
      <c r="IJ789" s="7"/>
      <c r="IK789" s="7"/>
      <c r="IL789" s="7"/>
      <c r="IM789" s="7"/>
      <c r="IN789" s="7"/>
      <c r="IO789" s="7"/>
      <c r="IP789" s="7"/>
      <c r="IQ789" s="7"/>
      <c r="IR789" s="7"/>
      <c r="IS789" s="7"/>
      <c r="IT789" s="7"/>
      <c r="IU789" s="7"/>
      <c r="IV789" s="7"/>
      <c r="IW789" s="7"/>
      <c r="IX789" s="7"/>
      <c r="IY789" s="7"/>
      <c r="IZ789" s="7"/>
      <c r="JA789" s="7"/>
      <c r="JB789" s="7"/>
      <c r="JC789" s="7"/>
      <c r="JD789" s="7"/>
      <c r="JE789" s="7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5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7"/>
      <c r="EQ790" s="7"/>
      <c r="ER790" s="7"/>
      <c r="ES790" s="88"/>
      <c r="ET790" s="7"/>
      <c r="EU790" s="7"/>
      <c r="EV790" s="7"/>
      <c r="EW790" s="7"/>
      <c r="EX790" s="7"/>
      <c r="EY790" s="7"/>
      <c r="EZ790" s="7"/>
      <c r="FA790" s="7"/>
      <c r="FB790" s="7"/>
      <c r="FC790" s="7"/>
      <c r="FD790" s="7"/>
      <c r="FE790" s="7"/>
      <c r="FF790" s="7"/>
      <c r="FG790" s="7"/>
      <c r="FH790" s="2"/>
      <c r="FI790" s="2"/>
      <c r="FJ790" s="2"/>
      <c r="FK790" s="2"/>
      <c r="FL790" s="2"/>
      <c r="FM790" s="2"/>
      <c r="FN790" s="7"/>
      <c r="FO790" s="7"/>
      <c r="FP790" s="7"/>
      <c r="FQ790" s="88"/>
      <c r="FR790" s="7"/>
      <c r="FS790" s="7"/>
      <c r="FT790" s="7"/>
      <c r="FU790" s="7"/>
      <c r="FV790" s="7"/>
      <c r="FW790" s="7"/>
      <c r="FX790" s="7"/>
      <c r="FY790" s="7"/>
      <c r="FZ790" s="7"/>
      <c r="GA790" s="7"/>
      <c r="GB790" s="7"/>
      <c r="GC790" s="7"/>
      <c r="GD790" s="7"/>
      <c r="GE790" s="7"/>
      <c r="GF790" s="7"/>
      <c r="GG790" s="7"/>
      <c r="GH790" s="7"/>
      <c r="GI790" s="7"/>
      <c r="GJ790" s="7"/>
      <c r="GK790" s="7"/>
      <c r="GL790" s="7"/>
      <c r="GM790" s="7"/>
      <c r="GN790" s="7"/>
      <c r="GO790" s="7"/>
      <c r="GP790" s="7"/>
      <c r="GQ790" s="7"/>
      <c r="GR790" s="7"/>
      <c r="GS790" s="7"/>
      <c r="GT790" s="7"/>
      <c r="GU790" s="7"/>
      <c r="GV790" s="7"/>
      <c r="GW790" s="7"/>
      <c r="GX790" s="7"/>
      <c r="GY790" s="7"/>
      <c r="GZ790" s="7"/>
      <c r="HA790" s="7"/>
      <c r="HB790" s="7"/>
      <c r="HC790" s="7"/>
      <c r="HD790" s="7"/>
      <c r="HE790" s="7"/>
      <c r="HF790" s="7"/>
      <c r="HG790" s="7"/>
      <c r="HH790" s="7"/>
      <c r="HI790" s="7"/>
      <c r="HJ790" s="7"/>
      <c r="HK790" s="7"/>
      <c r="HL790" s="7"/>
      <c r="HM790" s="7"/>
      <c r="HN790" s="7"/>
      <c r="HO790" s="7"/>
      <c r="HP790" s="7"/>
      <c r="HQ790" s="7"/>
      <c r="HR790" s="7"/>
      <c r="HS790" s="7"/>
      <c r="HT790" s="7"/>
      <c r="HU790" s="7"/>
      <c r="HV790" s="7"/>
      <c r="HW790" s="7"/>
      <c r="HX790" s="7"/>
      <c r="HY790" s="7"/>
      <c r="HZ790" s="7"/>
      <c r="IA790" s="7"/>
      <c r="IB790" s="7"/>
      <c r="IC790" s="7"/>
      <c r="ID790" s="7"/>
      <c r="IE790" s="7"/>
      <c r="IF790" s="7"/>
      <c r="IG790" s="7"/>
      <c r="IH790" s="7"/>
      <c r="II790" s="7"/>
      <c r="IJ790" s="7"/>
      <c r="IK790" s="7"/>
      <c r="IL790" s="7"/>
      <c r="IM790" s="7"/>
      <c r="IN790" s="7"/>
      <c r="IO790" s="7"/>
      <c r="IP790" s="7"/>
      <c r="IQ790" s="7"/>
      <c r="IR790" s="7"/>
      <c r="IS790" s="7"/>
      <c r="IT790" s="7"/>
      <c r="IU790" s="7"/>
      <c r="IV790" s="7"/>
      <c r="IW790" s="7"/>
      <c r="IX790" s="7"/>
      <c r="IY790" s="7"/>
      <c r="IZ790" s="7"/>
      <c r="JA790" s="7"/>
      <c r="JB790" s="7"/>
      <c r="JC790" s="7"/>
      <c r="JD790" s="7"/>
      <c r="JE790" s="7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5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7"/>
      <c r="EQ791" s="7"/>
      <c r="ER791" s="7"/>
      <c r="ES791" s="88"/>
      <c r="ET791" s="7"/>
      <c r="EU791" s="7"/>
      <c r="EV791" s="7"/>
      <c r="EW791" s="7"/>
      <c r="EX791" s="7"/>
      <c r="EY791" s="7"/>
      <c r="EZ791" s="7"/>
      <c r="FA791" s="7"/>
      <c r="FB791" s="7"/>
      <c r="FC791" s="7"/>
      <c r="FD791" s="7"/>
      <c r="FE791" s="7"/>
      <c r="FF791" s="7"/>
      <c r="FG791" s="7"/>
      <c r="FH791" s="2"/>
      <c r="FI791" s="2"/>
      <c r="FJ791" s="2"/>
      <c r="FK791" s="2"/>
      <c r="FL791" s="2"/>
      <c r="FM791" s="2"/>
      <c r="FN791" s="7"/>
      <c r="FO791" s="7"/>
      <c r="FP791" s="7"/>
      <c r="FQ791" s="88"/>
      <c r="FR791" s="7"/>
      <c r="FS791" s="7"/>
      <c r="FT791" s="7"/>
      <c r="FU791" s="7"/>
      <c r="FV791" s="7"/>
      <c r="FW791" s="7"/>
      <c r="FX791" s="7"/>
      <c r="FY791" s="7"/>
      <c r="FZ791" s="7"/>
      <c r="GA791" s="7"/>
      <c r="GB791" s="7"/>
      <c r="GC791" s="7"/>
      <c r="GD791" s="7"/>
      <c r="GE791" s="7"/>
      <c r="GF791" s="7"/>
      <c r="GG791" s="7"/>
      <c r="GH791" s="7"/>
      <c r="GI791" s="7"/>
      <c r="GJ791" s="7"/>
      <c r="GK791" s="7"/>
      <c r="GL791" s="7"/>
      <c r="GM791" s="7"/>
      <c r="GN791" s="7"/>
      <c r="GO791" s="7"/>
      <c r="GP791" s="7"/>
      <c r="GQ791" s="7"/>
      <c r="GR791" s="7"/>
      <c r="GS791" s="7"/>
      <c r="GT791" s="7"/>
      <c r="GU791" s="7"/>
      <c r="GV791" s="7"/>
      <c r="GW791" s="7"/>
      <c r="GX791" s="7"/>
      <c r="GY791" s="7"/>
      <c r="GZ791" s="7"/>
      <c r="HA791" s="7"/>
      <c r="HB791" s="7"/>
      <c r="HC791" s="7"/>
      <c r="HD791" s="7"/>
      <c r="HE791" s="7"/>
      <c r="HF791" s="7"/>
      <c r="HG791" s="7"/>
      <c r="HH791" s="7"/>
      <c r="HI791" s="7"/>
      <c r="HJ791" s="7"/>
      <c r="HK791" s="7"/>
      <c r="HL791" s="7"/>
      <c r="HM791" s="7"/>
      <c r="HN791" s="7"/>
      <c r="HO791" s="7"/>
      <c r="HP791" s="7"/>
      <c r="HQ791" s="7"/>
      <c r="HR791" s="7"/>
      <c r="HS791" s="7"/>
      <c r="HT791" s="7"/>
      <c r="HU791" s="7"/>
      <c r="HV791" s="7"/>
      <c r="HW791" s="7"/>
      <c r="HX791" s="7"/>
      <c r="HY791" s="7"/>
      <c r="HZ791" s="7"/>
      <c r="IA791" s="7"/>
      <c r="IB791" s="7"/>
      <c r="IC791" s="7"/>
      <c r="ID791" s="7"/>
      <c r="IE791" s="7"/>
      <c r="IF791" s="7"/>
      <c r="IG791" s="7"/>
      <c r="IH791" s="7"/>
      <c r="II791" s="7"/>
      <c r="IJ791" s="7"/>
      <c r="IK791" s="7"/>
      <c r="IL791" s="7"/>
      <c r="IM791" s="7"/>
      <c r="IN791" s="7"/>
      <c r="IO791" s="7"/>
      <c r="IP791" s="7"/>
      <c r="IQ791" s="7"/>
      <c r="IR791" s="7"/>
      <c r="IS791" s="7"/>
      <c r="IT791" s="7"/>
      <c r="IU791" s="7"/>
      <c r="IV791" s="7"/>
      <c r="IW791" s="7"/>
      <c r="IX791" s="7"/>
      <c r="IY791" s="7"/>
      <c r="IZ791" s="7"/>
      <c r="JA791" s="7"/>
      <c r="JB791" s="7"/>
      <c r="JC791" s="7"/>
      <c r="JD791" s="7"/>
      <c r="JE791" s="7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5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7"/>
      <c r="EQ792" s="7"/>
      <c r="ER792" s="7"/>
      <c r="ES792" s="88"/>
      <c r="ET792" s="7"/>
      <c r="EU792" s="7"/>
      <c r="EV792" s="7"/>
      <c r="EW792" s="7"/>
      <c r="EX792" s="7"/>
      <c r="EY792" s="7"/>
      <c r="EZ792" s="7"/>
      <c r="FA792" s="7"/>
      <c r="FB792" s="7"/>
      <c r="FC792" s="7"/>
      <c r="FD792" s="7"/>
      <c r="FE792" s="7"/>
      <c r="FF792" s="7"/>
      <c r="FG792" s="7"/>
      <c r="FH792" s="2"/>
      <c r="FI792" s="2"/>
      <c r="FJ792" s="2"/>
      <c r="FK792" s="2"/>
      <c r="FL792" s="2"/>
      <c r="FM792" s="2"/>
      <c r="FN792" s="7"/>
      <c r="FO792" s="7"/>
      <c r="FP792" s="7"/>
      <c r="FQ792" s="88"/>
      <c r="FR792" s="7"/>
      <c r="FS792" s="7"/>
      <c r="FT792" s="7"/>
      <c r="FU792" s="7"/>
      <c r="FV792" s="7"/>
      <c r="FW792" s="7"/>
      <c r="FX792" s="7"/>
      <c r="FY792" s="7"/>
      <c r="FZ792" s="7"/>
      <c r="GA792" s="7"/>
      <c r="GB792" s="7"/>
      <c r="GC792" s="7"/>
      <c r="GD792" s="7"/>
      <c r="GE792" s="7"/>
      <c r="GF792" s="7"/>
      <c r="GG792" s="7"/>
      <c r="GH792" s="7"/>
      <c r="GI792" s="7"/>
      <c r="GJ792" s="7"/>
      <c r="GK792" s="7"/>
      <c r="GL792" s="7"/>
      <c r="GM792" s="7"/>
      <c r="GN792" s="7"/>
      <c r="GO792" s="7"/>
      <c r="GP792" s="7"/>
      <c r="GQ792" s="7"/>
      <c r="GR792" s="7"/>
      <c r="GS792" s="7"/>
      <c r="GT792" s="7"/>
      <c r="GU792" s="7"/>
      <c r="GV792" s="7"/>
      <c r="GW792" s="7"/>
      <c r="GX792" s="7"/>
      <c r="GY792" s="7"/>
      <c r="GZ792" s="7"/>
      <c r="HA792" s="7"/>
      <c r="HB792" s="7"/>
      <c r="HC792" s="7"/>
      <c r="HD792" s="7"/>
      <c r="HE792" s="7"/>
      <c r="HF792" s="7"/>
      <c r="HG792" s="7"/>
      <c r="HH792" s="7"/>
      <c r="HI792" s="7"/>
      <c r="HJ792" s="7"/>
      <c r="HK792" s="7"/>
      <c r="HL792" s="7"/>
      <c r="HM792" s="7"/>
      <c r="HN792" s="7"/>
      <c r="HO792" s="7"/>
      <c r="HP792" s="7"/>
      <c r="HQ792" s="7"/>
      <c r="HR792" s="7"/>
      <c r="HS792" s="7"/>
      <c r="HT792" s="7"/>
      <c r="HU792" s="7"/>
      <c r="HV792" s="7"/>
      <c r="HW792" s="7"/>
      <c r="HX792" s="7"/>
      <c r="HY792" s="7"/>
      <c r="HZ792" s="7"/>
      <c r="IA792" s="7"/>
      <c r="IB792" s="7"/>
      <c r="IC792" s="7"/>
      <c r="ID792" s="7"/>
      <c r="IE792" s="7"/>
      <c r="IF792" s="7"/>
      <c r="IG792" s="7"/>
      <c r="IH792" s="7"/>
      <c r="II792" s="7"/>
      <c r="IJ792" s="7"/>
      <c r="IK792" s="7"/>
      <c r="IL792" s="7"/>
      <c r="IM792" s="7"/>
      <c r="IN792" s="7"/>
      <c r="IO792" s="7"/>
      <c r="IP792" s="7"/>
      <c r="IQ792" s="7"/>
      <c r="IR792" s="7"/>
      <c r="IS792" s="7"/>
      <c r="IT792" s="7"/>
      <c r="IU792" s="7"/>
      <c r="IV792" s="7"/>
      <c r="IW792" s="7"/>
      <c r="IX792" s="7"/>
      <c r="IY792" s="7"/>
      <c r="IZ792" s="7"/>
      <c r="JA792" s="7"/>
      <c r="JB792" s="7"/>
      <c r="JC792" s="7"/>
      <c r="JD792" s="7"/>
      <c r="JE792" s="7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5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7"/>
      <c r="EQ793" s="7"/>
      <c r="ER793" s="7"/>
      <c r="ES793" s="88"/>
      <c r="ET793" s="7"/>
      <c r="EU793" s="7"/>
      <c r="EV793" s="7"/>
      <c r="EW793" s="7"/>
      <c r="EX793" s="7"/>
      <c r="EY793" s="7"/>
      <c r="EZ793" s="7"/>
      <c r="FA793" s="7"/>
      <c r="FB793" s="7"/>
      <c r="FC793" s="7"/>
      <c r="FD793" s="7"/>
      <c r="FE793" s="7"/>
      <c r="FF793" s="7"/>
      <c r="FG793" s="7"/>
      <c r="FH793" s="2"/>
      <c r="FI793" s="2"/>
      <c r="FJ793" s="2"/>
      <c r="FK793" s="2"/>
      <c r="FL793" s="2"/>
      <c r="FM793" s="2"/>
      <c r="FN793" s="7"/>
      <c r="FO793" s="7"/>
      <c r="FP793" s="7"/>
      <c r="FQ793" s="88"/>
      <c r="FR793" s="7"/>
      <c r="FS793" s="7"/>
      <c r="FT793" s="7"/>
      <c r="FU793" s="7"/>
      <c r="FV793" s="7"/>
      <c r="FW793" s="7"/>
      <c r="FX793" s="7"/>
      <c r="FY793" s="7"/>
      <c r="FZ793" s="7"/>
      <c r="GA793" s="7"/>
      <c r="GB793" s="7"/>
      <c r="GC793" s="7"/>
      <c r="GD793" s="7"/>
      <c r="GE793" s="7"/>
      <c r="GF793" s="7"/>
      <c r="GG793" s="7"/>
      <c r="GH793" s="7"/>
      <c r="GI793" s="7"/>
      <c r="GJ793" s="7"/>
      <c r="GK793" s="7"/>
      <c r="GL793" s="7"/>
      <c r="GM793" s="7"/>
      <c r="GN793" s="7"/>
      <c r="GO793" s="7"/>
      <c r="GP793" s="7"/>
      <c r="GQ793" s="7"/>
      <c r="GR793" s="7"/>
      <c r="GS793" s="7"/>
      <c r="GT793" s="7"/>
      <c r="GU793" s="7"/>
      <c r="GV793" s="7"/>
      <c r="GW793" s="7"/>
      <c r="GX793" s="7"/>
      <c r="GY793" s="7"/>
      <c r="GZ793" s="7"/>
      <c r="HA793" s="7"/>
      <c r="HB793" s="7"/>
      <c r="HC793" s="7"/>
      <c r="HD793" s="7"/>
      <c r="HE793" s="7"/>
      <c r="HF793" s="7"/>
      <c r="HG793" s="7"/>
      <c r="HH793" s="7"/>
      <c r="HI793" s="7"/>
      <c r="HJ793" s="7"/>
      <c r="HK793" s="7"/>
      <c r="HL793" s="7"/>
      <c r="HM793" s="7"/>
      <c r="HN793" s="7"/>
      <c r="HO793" s="7"/>
      <c r="HP793" s="7"/>
      <c r="HQ793" s="7"/>
      <c r="HR793" s="7"/>
      <c r="HS793" s="7"/>
      <c r="HT793" s="7"/>
      <c r="HU793" s="7"/>
      <c r="HV793" s="7"/>
      <c r="HW793" s="7"/>
      <c r="HX793" s="7"/>
      <c r="HY793" s="7"/>
      <c r="HZ793" s="7"/>
      <c r="IA793" s="7"/>
      <c r="IB793" s="7"/>
      <c r="IC793" s="7"/>
      <c r="ID793" s="7"/>
      <c r="IE793" s="7"/>
      <c r="IF793" s="7"/>
      <c r="IG793" s="7"/>
      <c r="IH793" s="7"/>
      <c r="II793" s="7"/>
      <c r="IJ793" s="7"/>
      <c r="IK793" s="7"/>
      <c r="IL793" s="7"/>
      <c r="IM793" s="7"/>
      <c r="IN793" s="7"/>
      <c r="IO793" s="7"/>
      <c r="IP793" s="7"/>
      <c r="IQ793" s="7"/>
      <c r="IR793" s="7"/>
      <c r="IS793" s="7"/>
      <c r="IT793" s="7"/>
      <c r="IU793" s="7"/>
      <c r="IV793" s="7"/>
      <c r="IW793" s="7"/>
      <c r="IX793" s="7"/>
      <c r="IY793" s="7"/>
      <c r="IZ793" s="7"/>
      <c r="JA793" s="7"/>
      <c r="JB793" s="7"/>
      <c r="JC793" s="7"/>
      <c r="JD793" s="7"/>
      <c r="JE793" s="7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5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7"/>
      <c r="EQ794" s="7"/>
      <c r="ER794" s="7"/>
      <c r="ES794" s="88"/>
      <c r="ET794" s="7"/>
      <c r="EU794" s="7"/>
      <c r="EV794" s="7"/>
      <c r="EW794" s="7"/>
      <c r="EX794" s="7"/>
      <c r="EY794" s="7"/>
      <c r="EZ794" s="7"/>
      <c r="FA794" s="7"/>
      <c r="FB794" s="7"/>
      <c r="FC794" s="7"/>
      <c r="FD794" s="7"/>
      <c r="FE794" s="7"/>
      <c r="FF794" s="7"/>
      <c r="FG794" s="7"/>
      <c r="FH794" s="2"/>
      <c r="FI794" s="2"/>
      <c r="FJ794" s="2"/>
      <c r="FK794" s="2"/>
      <c r="FL794" s="2"/>
      <c r="FM794" s="2"/>
      <c r="FN794" s="7"/>
      <c r="FO794" s="7"/>
      <c r="FP794" s="7"/>
      <c r="FQ794" s="88"/>
      <c r="FR794" s="7"/>
      <c r="FS794" s="7"/>
      <c r="FT794" s="7"/>
      <c r="FU794" s="7"/>
      <c r="FV794" s="7"/>
      <c r="FW794" s="7"/>
      <c r="FX794" s="7"/>
      <c r="FY794" s="7"/>
      <c r="FZ794" s="7"/>
      <c r="GA794" s="7"/>
      <c r="GB794" s="7"/>
      <c r="GC794" s="7"/>
      <c r="GD794" s="7"/>
      <c r="GE794" s="7"/>
      <c r="GF794" s="7"/>
      <c r="GG794" s="7"/>
      <c r="GH794" s="7"/>
      <c r="GI794" s="7"/>
      <c r="GJ794" s="7"/>
      <c r="GK794" s="7"/>
      <c r="GL794" s="7"/>
      <c r="GM794" s="7"/>
      <c r="GN794" s="7"/>
      <c r="GO794" s="7"/>
      <c r="GP794" s="7"/>
      <c r="GQ794" s="7"/>
      <c r="GR794" s="7"/>
      <c r="GS794" s="7"/>
      <c r="GT794" s="7"/>
      <c r="GU794" s="7"/>
      <c r="GV794" s="7"/>
      <c r="GW794" s="7"/>
      <c r="GX794" s="7"/>
      <c r="GY794" s="7"/>
      <c r="GZ794" s="7"/>
      <c r="HA794" s="7"/>
      <c r="HB794" s="7"/>
      <c r="HC794" s="7"/>
      <c r="HD794" s="7"/>
      <c r="HE794" s="7"/>
      <c r="HF794" s="7"/>
      <c r="HG794" s="7"/>
      <c r="HH794" s="7"/>
      <c r="HI794" s="7"/>
      <c r="HJ794" s="7"/>
      <c r="HK794" s="7"/>
      <c r="HL794" s="7"/>
      <c r="HM794" s="7"/>
      <c r="HN794" s="7"/>
      <c r="HO794" s="7"/>
      <c r="HP794" s="7"/>
      <c r="HQ794" s="7"/>
      <c r="HR794" s="7"/>
      <c r="HS794" s="7"/>
      <c r="HT794" s="7"/>
      <c r="HU794" s="7"/>
      <c r="HV794" s="7"/>
      <c r="HW794" s="7"/>
      <c r="HX794" s="7"/>
      <c r="HY794" s="7"/>
      <c r="HZ794" s="7"/>
      <c r="IA794" s="7"/>
      <c r="IB794" s="7"/>
      <c r="IC794" s="7"/>
      <c r="ID794" s="7"/>
      <c r="IE794" s="7"/>
      <c r="IF794" s="7"/>
      <c r="IG794" s="7"/>
      <c r="IH794" s="7"/>
      <c r="II794" s="7"/>
      <c r="IJ794" s="7"/>
      <c r="IK794" s="7"/>
      <c r="IL794" s="7"/>
      <c r="IM794" s="7"/>
      <c r="IN794" s="7"/>
      <c r="IO794" s="7"/>
      <c r="IP794" s="7"/>
      <c r="IQ794" s="7"/>
      <c r="IR794" s="7"/>
      <c r="IS794" s="7"/>
      <c r="IT794" s="7"/>
      <c r="IU794" s="7"/>
      <c r="IV794" s="7"/>
      <c r="IW794" s="7"/>
      <c r="IX794" s="7"/>
      <c r="IY794" s="7"/>
      <c r="IZ794" s="7"/>
      <c r="JA794" s="7"/>
      <c r="JB794" s="7"/>
      <c r="JC794" s="7"/>
      <c r="JD794" s="7"/>
      <c r="JE794" s="7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5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7"/>
      <c r="EQ795" s="7"/>
      <c r="ER795" s="7"/>
      <c r="ES795" s="88"/>
      <c r="ET795" s="7"/>
      <c r="EU795" s="7"/>
      <c r="EV795" s="7"/>
      <c r="EW795" s="7"/>
      <c r="EX795" s="7"/>
      <c r="EY795" s="7"/>
      <c r="EZ795" s="7"/>
      <c r="FA795" s="7"/>
      <c r="FB795" s="7"/>
      <c r="FC795" s="7"/>
      <c r="FD795" s="7"/>
      <c r="FE795" s="7"/>
      <c r="FF795" s="7"/>
      <c r="FG795" s="7"/>
      <c r="FH795" s="2"/>
      <c r="FI795" s="2"/>
      <c r="FJ795" s="2"/>
      <c r="FK795" s="2"/>
      <c r="FL795" s="2"/>
      <c r="FM795" s="2"/>
      <c r="FN795" s="7"/>
      <c r="FO795" s="7"/>
      <c r="FP795" s="7"/>
      <c r="FQ795" s="88"/>
      <c r="FR795" s="7"/>
      <c r="FS795" s="7"/>
      <c r="FT795" s="7"/>
      <c r="FU795" s="7"/>
      <c r="FV795" s="7"/>
      <c r="FW795" s="7"/>
      <c r="FX795" s="7"/>
      <c r="FY795" s="7"/>
      <c r="FZ795" s="7"/>
      <c r="GA795" s="7"/>
      <c r="GB795" s="7"/>
      <c r="GC795" s="7"/>
      <c r="GD795" s="7"/>
      <c r="GE795" s="7"/>
      <c r="GF795" s="7"/>
      <c r="GG795" s="7"/>
      <c r="GH795" s="7"/>
      <c r="GI795" s="7"/>
      <c r="GJ795" s="7"/>
      <c r="GK795" s="7"/>
      <c r="GL795" s="7"/>
      <c r="GM795" s="7"/>
      <c r="GN795" s="7"/>
      <c r="GO795" s="7"/>
      <c r="GP795" s="7"/>
      <c r="GQ795" s="7"/>
      <c r="GR795" s="7"/>
      <c r="GS795" s="7"/>
      <c r="GT795" s="7"/>
      <c r="GU795" s="7"/>
      <c r="GV795" s="7"/>
      <c r="GW795" s="7"/>
      <c r="GX795" s="7"/>
      <c r="GY795" s="7"/>
      <c r="GZ795" s="7"/>
      <c r="HA795" s="7"/>
      <c r="HB795" s="7"/>
      <c r="HC795" s="7"/>
      <c r="HD795" s="7"/>
      <c r="HE795" s="7"/>
      <c r="HF795" s="7"/>
      <c r="HG795" s="7"/>
      <c r="HH795" s="7"/>
      <c r="HI795" s="7"/>
      <c r="HJ795" s="7"/>
      <c r="HK795" s="7"/>
      <c r="HL795" s="7"/>
      <c r="HM795" s="7"/>
      <c r="HN795" s="7"/>
      <c r="HO795" s="7"/>
      <c r="HP795" s="7"/>
      <c r="HQ795" s="7"/>
      <c r="HR795" s="7"/>
      <c r="HS795" s="7"/>
      <c r="HT795" s="7"/>
      <c r="HU795" s="7"/>
      <c r="HV795" s="7"/>
      <c r="HW795" s="7"/>
      <c r="HX795" s="7"/>
      <c r="HY795" s="7"/>
      <c r="HZ795" s="7"/>
      <c r="IA795" s="7"/>
      <c r="IB795" s="7"/>
      <c r="IC795" s="7"/>
      <c r="ID795" s="7"/>
      <c r="IE795" s="7"/>
      <c r="IF795" s="7"/>
      <c r="IG795" s="7"/>
      <c r="IH795" s="7"/>
      <c r="II795" s="7"/>
      <c r="IJ795" s="7"/>
      <c r="IK795" s="7"/>
      <c r="IL795" s="7"/>
      <c r="IM795" s="7"/>
      <c r="IN795" s="7"/>
      <c r="IO795" s="7"/>
      <c r="IP795" s="7"/>
      <c r="IQ795" s="7"/>
      <c r="IR795" s="7"/>
      <c r="IS795" s="7"/>
      <c r="IT795" s="7"/>
      <c r="IU795" s="7"/>
      <c r="IV795" s="7"/>
      <c r="IW795" s="7"/>
      <c r="IX795" s="7"/>
      <c r="IY795" s="7"/>
      <c r="IZ795" s="7"/>
      <c r="JA795" s="7"/>
      <c r="JB795" s="7"/>
      <c r="JC795" s="7"/>
      <c r="JD795" s="7"/>
      <c r="JE795" s="7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5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7"/>
      <c r="EQ796" s="7"/>
      <c r="ER796" s="7"/>
      <c r="ES796" s="88"/>
      <c r="ET796" s="7"/>
      <c r="EU796" s="7"/>
      <c r="EV796" s="7"/>
      <c r="EW796" s="7"/>
      <c r="EX796" s="7"/>
      <c r="EY796" s="7"/>
      <c r="EZ796" s="7"/>
      <c r="FA796" s="7"/>
      <c r="FB796" s="7"/>
      <c r="FC796" s="7"/>
      <c r="FD796" s="7"/>
      <c r="FE796" s="7"/>
      <c r="FF796" s="7"/>
      <c r="FG796" s="7"/>
      <c r="FH796" s="2"/>
      <c r="FI796" s="2"/>
      <c r="FJ796" s="2"/>
      <c r="FK796" s="2"/>
      <c r="FL796" s="2"/>
      <c r="FM796" s="2"/>
      <c r="FN796" s="7"/>
      <c r="FO796" s="7"/>
      <c r="FP796" s="7"/>
      <c r="FQ796" s="88"/>
      <c r="FR796" s="7"/>
      <c r="FS796" s="7"/>
      <c r="FT796" s="7"/>
      <c r="FU796" s="7"/>
      <c r="FV796" s="7"/>
      <c r="FW796" s="7"/>
      <c r="FX796" s="7"/>
      <c r="FY796" s="7"/>
      <c r="FZ796" s="7"/>
      <c r="GA796" s="7"/>
      <c r="GB796" s="7"/>
      <c r="GC796" s="7"/>
      <c r="GD796" s="7"/>
      <c r="GE796" s="7"/>
      <c r="GF796" s="7"/>
      <c r="GG796" s="7"/>
      <c r="GH796" s="7"/>
      <c r="GI796" s="7"/>
      <c r="GJ796" s="7"/>
      <c r="GK796" s="7"/>
      <c r="GL796" s="7"/>
      <c r="GM796" s="7"/>
      <c r="GN796" s="7"/>
      <c r="GO796" s="7"/>
      <c r="GP796" s="7"/>
      <c r="GQ796" s="7"/>
      <c r="GR796" s="7"/>
      <c r="GS796" s="7"/>
      <c r="GT796" s="7"/>
      <c r="GU796" s="7"/>
      <c r="GV796" s="7"/>
      <c r="GW796" s="7"/>
      <c r="GX796" s="7"/>
      <c r="GY796" s="7"/>
      <c r="GZ796" s="7"/>
      <c r="HA796" s="7"/>
      <c r="HB796" s="7"/>
      <c r="HC796" s="7"/>
      <c r="HD796" s="7"/>
      <c r="HE796" s="7"/>
      <c r="HF796" s="7"/>
      <c r="HG796" s="7"/>
      <c r="HH796" s="7"/>
      <c r="HI796" s="7"/>
      <c r="HJ796" s="7"/>
      <c r="HK796" s="7"/>
      <c r="HL796" s="7"/>
      <c r="HM796" s="7"/>
      <c r="HN796" s="7"/>
      <c r="HO796" s="7"/>
      <c r="HP796" s="7"/>
      <c r="HQ796" s="7"/>
      <c r="HR796" s="7"/>
      <c r="HS796" s="7"/>
      <c r="HT796" s="7"/>
      <c r="HU796" s="7"/>
      <c r="HV796" s="7"/>
      <c r="HW796" s="7"/>
      <c r="HX796" s="7"/>
      <c r="HY796" s="7"/>
      <c r="HZ796" s="7"/>
      <c r="IA796" s="7"/>
      <c r="IB796" s="7"/>
      <c r="IC796" s="7"/>
      <c r="ID796" s="7"/>
      <c r="IE796" s="7"/>
      <c r="IF796" s="7"/>
      <c r="IG796" s="7"/>
      <c r="IH796" s="7"/>
      <c r="II796" s="7"/>
      <c r="IJ796" s="7"/>
      <c r="IK796" s="7"/>
      <c r="IL796" s="7"/>
      <c r="IM796" s="7"/>
      <c r="IN796" s="7"/>
      <c r="IO796" s="7"/>
      <c r="IP796" s="7"/>
      <c r="IQ796" s="7"/>
      <c r="IR796" s="7"/>
      <c r="IS796" s="7"/>
      <c r="IT796" s="7"/>
      <c r="IU796" s="7"/>
      <c r="IV796" s="7"/>
      <c r="IW796" s="7"/>
      <c r="IX796" s="7"/>
      <c r="IY796" s="7"/>
      <c r="IZ796" s="7"/>
      <c r="JA796" s="7"/>
      <c r="JB796" s="7"/>
      <c r="JC796" s="7"/>
      <c r="JD796" s="7"/>
      <c r="JE796" s="7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5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7"/>
      <c r="EQ797" s="7"/>
      <c r="ER797" s="7"/>
      <c r="ES797" s="88"/>
      <c r="ET797" s="7"/>
      <c r="EU797" s="7"/>
      <c r="EV797" s="7"/>
      <c r="EW797" s="7"/>
      <c r="EX797" s="7"/>
      <c r="EY797" s="7"/>
      <c r="EZ797" s="7"/>
      <c r="FA797" s="7"/>
      <c r="FB797" s="7"/>
      <c r="FC797" s="7"/>
      <c r="FD797" s="7"/>
      <c r="FE797" s="7"/>
      <c r="FF797" s="7"/>
      <c r="FG797" s="7"/>
      <c r="FH797" s="2"/>
      <c r="FI797" s="2"/>
      <c r="FJ797" s="2"/>
      <c r="FK797" s="2"/>
      <c r="FL797" s="2"/>
      <c r="FM797" s="2"/>
      <c r="FN797" s="7"/>
      <c r="FO797" s="7"/>
      <c r="FP797" s="7"/>
      <c r="FQ797" s="88"/>
      <c r="FR797" s="7"/>
      <c r="FS797" s="7"/>
      <c r="FT797" s="7"/>
      <c r="FU797" s="7"/>
      <c r="FV797" s="7"/>
      <c r="FW797" s="7"/>
      <c r="FX797" s="7"/>
      <c r="FY797" s="7"/>
      <c r="FZ797" s="7"/>
      <c r="GA797" s="7"/>
      <c r="GB797" s="7"/>
      <c r="GC797" s="7"/>
      <c r="GD797" s="7"/>
      <c r="GE797" s="7"/>
      <c r="GF797" s="7"/>
      <c r="GG797" s="7"/>
      <c r="GH797" s="7"/>
      <c r="GI797" s="7"/>
      <c r="GJ797" s="7"/>
      <c r="GK797" s="7"/>
      <c r="GL797" s="7"/>
      <c r="GM797" s="7"/>
      <c r="GN797" s="7"/>
      <c r="GO797" s="7"/>
      <c r="GP797" s="7"/>
      <c r="GQ797" s="7"/>
      <c r="GR797" s="7"/>
      <c r="GS797" s="7"/>
      <c r="GT797" s="7"/>
      <c r="GU797" s="7"/>
      <c r="GV797" s="7"/>
      <c r="GW797" s="7"/>
      <c r="GX797" s="7"/>
      <c r="GY797" s="7"/>
      <c r="GZ797" s="7"/>
      <c r="HA797" s="7"/>
      <c r="HB797" s="7"/>
      <c r="HC797" s="7"/>
      <c r="HD797" s="7"/>
      <c r="HE797" s="7"/>
      <c r="HF797" s="7"/>
      <c r="HG797" s="7"/>
      <c r="HH797" s="7"/>
      <c r="HI797" s="7"/>
      <c r="HJ797" s="7"/>
      <c r="HK797" s="7"/>
      <c r="HL797" s="7"/>
      <c r="HM797" s="7"/>
      <c r="HN797" s="7"/>
      <c r="HO797" s="7"/>
      <c r="HP797" s="7"/>
      <c r="HQ797" s="7"/>
      <c r="HR797" s="7"/>
      <c r="HS797" s="7"/>
      <c r="HT797" s="7"/>
      <c r="HU797" s="7"/>
      <c r="HV797" s="7"/>
      <c r="HW797" s="7"/>
      <c r="HX797" s="7"/>
      <c r="HY797" s="7"/>
      <c r="HZ797" s="7"/>
      <c r="IA797" s="7"/>
      <c r="IB797" s="7"/>
      <c r="IC797" s="7"/>
      <c r="ID797" s="7"/>
      <c r="IE797" s="7"/>
      <c r="IF797" s="7"/>
      <c r="IG797" s="7"/>
      <c r="IH797" s="7"/>
      <c r="II797" s="7"/>
      <c r="IJ797" s="7"/>
      <c r="IK797" s="7"/>
      <c r="IL797" s="7"/>
      <c r="IM797" s="7"/>
      <c r="IN797" s="7"/>
      <c r="IO797" s="7"/>
      <c r="IP797" s="7"/>
      <c r="IQ797" s="7"/>
      <c r="IR797" s="7"/>
      <c r="IS797" s="7"/>
      <c r="IT797" s="7"/>
      <c r="IU797" s="7"/>
      <c r="IV797" s="7"/>
      <c r="IW797" s="7"/>
      <c r="IX797" s="7"/>
      <c r="IY797" s="7"/>
      <c r="IZ797" s="7"/>
      <c r="JA797" s="7"/>
      <c r="JB797" s="7"/>
      <c r="JC797" s="7"/>
      <c r="JD797" s="7"/>
      <c r="JE797" s="7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5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7"/>
      <c r="EQ798" s="7"/>
      <c r="ER798" s="7"/>
      <c r="ES798" s="88"/>
      <c r="ET798" s="7"/>
      <c r="EU798" s="7"/>
      <c r="EV798" s="7"/>
      <c r="EW798" s="7"/>
      <c r="EX798" s="7"/>
      <c r="EY798" s="7"/>
      <c r="EZ798" s="7"/>
      <c r="FA798" s="7"/>
      <c r="FB798" s="7"/>
      <c r="FC798" s="7"/>
      <c r="FD798" s="7"/>
      <c r="FE798" s="7"/>
      <c r="FF798" s="7"/>
      <c r="FG798" s="7"/>
      <c r="FH798" s="2"/>
      <c r="FI798" s="2"/>
      <c r="FJ798" s="2"/>
      <c r="FK798" s="2"/>
      <c r="FL798" s="2"/>
      <c r="FM798" s="2"/>
      <c r="FN798" s="7"/>
      <c r="FO798" s="7"/>
      <c r="FP798" s="7"/>
      <c r="FQ798" s="88"/>
      <c r="FR798" s="7"/>
      <c r="FS798" s="7"/>
      <c r="FT798" s="7"/>
      <c r="FU798" s="7"/>
      <c r="FV798" s="7"/>
      <c r="FW798" s="7"/>
      <c r="FX798" s="7"/>
      <c r="FY798" s="7"/>
      <c r="FZ798" s="7"/>
      <c r="GA798" s="7"/>
      <c r="GB798" s="7"/>
      <c r="GC798" s="7"/>
      <c r="GD798" s="7"/>
      <c r="GE798" s="7"/>
      <c r="GF798" s="7"/>
      <c r="GG798" s="7"/>
      <c r="GH798" s="7"/>
      <c r="GI798" s="7"/>
      <c r="GJ798" s="7"/>
      <c r="GK798" s="7"/>
      <c r="GL798" s="7"/>
      <c r="GM798" s="7"/>
      <c r="GN798" s="7"/>
      <c r="GO798" s="7"/>
      <c r="GP798" s="7"/>
      <c r="GQ798" s="7"/>
      <c r="GR798" s="7"/>
      <c r="GS798" s="7"/>
      <c r="GT798" s="7"/>
      <c r="GU798" s="7"/>
      <c r="GV798" s="7"/>
      <c r="GW798" s="7"/>
      <c r="GX798" s="7"/>
      <c r="GY798" s="7"/>
      <c r="GZ798" s="7"/>
      <c r="HA798" s="7"/>
      <c r="HB798" s="7"/>
      <c r="HC798" s="7"/>
      <c r="HD798" s="7"/>
      <c r="HE798" s="7"/>
      <c r="HF798" s="7"/>
      <c r="HG798" s="7"/>
      <c r="HH798" s="7"/>
      <c r="HI798" s="7"/>
      <c r="HJ798" s="7"/>
      <c r="HK798" s="7"/>
      <c r="HL798" s="7"/>
      <c r="HM798" s="7"/>
      <c r="HN798" s="7"/>
      <c r="HO798" s="7"/>
      <c r="HP798" s="7"/>
      <c r="HQ798" s="7"/>
      <c r="HR798" s="7"/>
      <c r="HS798" s="7"/>
      <c r="HT798" s="7"/>
      <c r="HU798" s="7"/>
      <c r="HV798" s="7"/>
      <c r="HW798" s="7"/>
      <c r="HX798" s="7"/>
      <c r="HY798" s="7"/>
      <c r="HZ798" s="7"/>
      <c r="IA798" s="7"/>
      <c r="IB798" s="7"/>
      <c r="IC798" s="7"/>
      <c r="ID798" s="7"/>
      <c r="IE798" s="7"/>
      <c r="IF798" s="7"/>
      <c r="IG798" s="7"/>
      <c r="IH798" s="7"/>
      <c r="II798" s="7"/>
      <c r="IJ798" s="7"/>
      <c r="IK798" s="7"/>
      <c r="IL798" s="7"/>
      <c r="IM798" s="7"/>
      <c r="IN798" s="7"/>
      <c r="IO798" s="7"/>
      <c r="IP798" s="7"/>
      <c r="IQ798" s="7"/>
      <c r="IR798" s="7"/>
      <c r="IS798" s="7"/>
      <c r="IT798" s="7"/>
      <c r="IU798" s="7"/>
      <c r="IV798" s="7"/>
      <c r="IW798" s="7"/>
      <c r="IX798" s="7"/>
      <c r="IY798" s="7"/>
      <c r="IZ798" s="7"/>
      <c r="JA798" s="7"/>
      <c r="JB798" s="7"/>
      <c r="JC798" s="7"/>
      <c r="JD798" s="7"/>
      <c r="JE798" s="7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5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7"/>
      <c r="EQ799" s="7"/>
      <c r="ER799" s="7"/>
      <c r="ES799" s="88"/>
      <c r="ET799" s="7"/>
      <c r="EU799" s="7"/>
      <c r="EV799" s="7"/>
      <c r="EW799" s="7"/>
      <c r="EX799" s="7"/>
      <c r="EY799" s="7"/>
      <c r="EZ799" s="7"/>
      <c r="FA799" s="7"/>
      <c r="FB799" s="7"/>
      <c r="FC799" s="7"/>
      <c r="FD799" s="7"/>
      <c r="FE799" s="7"/>
      <c r="FF799" s="7"/>
      <c r="FG799" s="7"/>
      <c r="FH799" s="2"/>
      <c r="FI799" s="2"/>
      <c r="FJ799" s="2"/>
      <c r="FK799" s="2"/>
      <c r="FL799" s="2"/>
      <c r="FM799" s="2"/>
      <c r="FN799" s="7"/>
      <c r="FO799" s="7"/>
      <c r="FP799" s="7"/>
      <c r="FQ799" s="88"/>
      <c r="FR799" s="7"/>
      <c r="FS799" s="7"/>
      <c r="FT799" s="7"/>
      <c r="FU799" s="7"/>
      <c r="FV799" s="7"/>
      <c r="FW799" s="7"/>
      <c r="FX799" s="7"/>
      <c r="FY799" s="7"/>
      <c r="FZ799" s="7"/>
      <c r="GA799" s="7"/>
      <c r="GB799" s="7"/>
      <c r="GC799" s="7"/>
      <c r="GD799" s="7"/>
      <c r="GE799" s="7"/>
      <c r="GF799" s="7"/>
      <c r="GG799" s="7"/>
      <c r="GH799" s="7"/>
      <c r="GI799" s="7"/>
      <c r="GJ799" s="7"/>
      <c r="GK799" s="7"/>
      <c r="GL799" s="7"/>
      <c r="GM799" s="7"/>
      <c r="GN799" s="7"/>
      <c r="GO799" s="7"/>
      <c r="GP799" s="7"/>
      <c r="GQ799" s="7"/>
      <c r="GR799" s="7"/>
      <c r="GS799" s="7"/>
      <c r="GT799" s="7"/>
      <c r="GU799" s="7"/>
      <c r="GV799" s="7"/>
      <c r="GW799" s="7"/>
      <c r="GX799" s="7"/>
      <c r="GY799" s="7"/>
      <c r="GZ799" s="7"/>
      <c r="HA799" s="7"/>
      <c r="HB799" s="7"/>
      <c r="HC799" s="7"/>
      <c r="HD799" s="7"/>
      <c r="HE799" s="7"/>
      <c r="HF799" s="7"/>
      <c r="HG799" s="7"/>
      <c r="HH799" s="7"/>
      <c r="HI799" s="7"/>
      <c r="HJ799" s="7"/>
      <c r="HK799" s="7"/>
      <c r="HL799" s="7"/>
      <c r="HM799" s="7"/>
      <c r="HN799" s="7"/>
      <c r="HO799" s="7"/>
      <c r="HP799" s="7"/>
      <c r="HQ799" s="7"/>
      <c r="HR799" s="7"/>
      <c r="HS799" s="7"/>
      <c r="HT799" s="7"/>
      <c r="HU799" s="7"/>
      <c r="HV799" s="7"/>
      <c r="HW799" s="7"/>
      <c r="HX799" s="7"/>
      <c r="HY799" s="7"/>
      <c r="HZ799" s="7"/>
      <c r="IA799" s="7"/>
      <c r="IB799" s="7"/>
      <c r="IC799" s="7"/>
      <c r="ID799" s="7"/>
      <c r="IE799" s="7"/>
      <c r="IF799" s="7"/>
      <c r="IG799" s="7"/>
      <c r="IH799" s="7"/>
      <c r="II799" s="7"/>
      <c r="IJ799" s="7"/>
      <c r="IK799" s="7"/>
      <c r="IL799" s="7"/>
      <c r="IM799" s="7"/>
      <c r="IN799" s="7"/>
      <c r="IO799" s="7"/>
      <c r="IP799" s="7"/>
      <c r="IQ799" s="7"/>
      <c r="IR799" s="7"/>
      <c r="IS799" s="7"/>
      <c r="IT799" s="7"/>
      <c r="IU799" s="7"/>
      <c r="IV799" s="7"/>
      <c r="IW799" s="7"/>
      <c r="IX799" s="7"/>
      <c r="IY799" s="7"/>
      <c r="IZ799" s="7"/>
      <c r="JA799" s="7"/>
      <c r="JB799" s="7"/>
      <c r="JC799" s="7"/>
      <c r="JD799" s="7"/>
      <c r="JE799" s="7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5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7"/>
      <c r="EQ800" s="7"/>
      <c r="ER800" s="7"/>
      <c r="ES800" s="88"/>
      <c r="ET800" s="7"/>
      <c r="EU800" s="7"/>
      <c r="EV800" s="7"/>
      <c r="EW800" s="7"/>
      <c r="EX800" s="7"/>
      <c r="EY800" s="7"/>
      <c r="EZ800" s="7"/>
      <c r="FA800" s="7"/>
      <c r="FB800" s="7"/>
      <c r="FC800" s="7"/>
      <c r="FD800" s="7"/>
      <c r="FE800" s="7"/>
      <c r="FF800" s="7"/>
      <c r="FG800" s="7"/>
      <c r="FH800" s="2"/>
      <c r="FI800" s="2"/>
      <c r="FJ800" s="2"/>
      <c r="FK800" s="2"/>
      <c r="FL800" s="2"/>
      <c r="FM800" s="2"/>
      <c r="FN800" s="7"/>
      <c r="FO800" s="7"/>
      <c r="FP800" s="7"/>
      <c r="FQ800" s="88"/>
      <c r="FR800" s="7"/>
      <c r="FS800" s="7"/>
      <c r="FT800" s="7"/>
      <c r="FU800" s="7"/>
      <c r="FV800" s="7"/>
      <c r="FW800" s="7"/>
      <c r="FX800" s="7"/>
      <c r="FY800" s="7"/>
      <c r="FZ800" s="7"/>
      <c r="GA800" s="7"/>
      <c r="GB800" s="7"/>
      <c r="GC800" s="7"/>
      <c r="GD800" s="7"/>
      <c r="GE800" s="7"/>
      <c r="GF800" s="7"/>
      <c r="GG800" s="7"/>
      <c r="GH800" s="7"/>
      <c r="GI800" s="7"/>
      <c r="GJ800" s="7"/>
      <c r="GK800" s="7"/>
      <c r="GL800" s="7"/>
      <c r="GM800" s="7"/>
      <c r="GN800" s="7"/>
      <c r="GO800" s="7"/>
      <c r="GP800" s="7"/>
      <c r="GQ800" s="7"/>
      <c r="GR800" s="7"/>
      <c r="GS800" s="7"/>
      <c r="GT800" s="7"/>
      <c r="GU800" s="7"/>
      <c r="GV800" s="7"/>
      <c r="GW800" s="7"/>
      <c r="GX800" s="7"/>
      <c r="GY800" s="7"/>
      <c r="GZ800" s="7"/>
      <c r="HA800" s="7"/>
      <c r="HB800" s="7"/>
      <c r="HC800" s="7"/>
      <c r="HD800" s="7"/>
      <c r="HE800" s="7"/>
      <c r="HF800" s="7"/>
      <c r="HG800" s="7"/>
      <c r="HH800" s="7"/>
      <c r="HI800" s="7"/>
      <c r="HJ800" s="7"/>
      <c r="HK800" s="7"/>
      <c r="HL800" s="7"/>
      <c r="HM800" s="7"/>
      <c r="HN800" s="7"/>
      <c r="HO800" s="7"/>
      <c r="HP800" s="7"/>
      <c r="HQ800" s="7"/>
      <c r="HR800" s="7"/>
      <c r="HS800" s="7"/>
      <c r="HT800" s="7"/>
      <c r="HU800" s="7"/>
      <c r="HV800" s="7"/>
      <c r="HW800" s="7"/>
      <c r="HX800" s="7"/>
      <c r="HY800" s="7"/>
      <c r="HZ800" s="7"/>
      <c r="IA800" s="7"/>
      <c r="IB800" s="7"/>
      <c r="IC800" s="7"/>
      <c r="ID800" s="7"/>
      <c r="IE800" s="7"/>
      <c r="IF800" s="7"/>
      <c r="IG800" s="7"/>
      <c r="IH800" s="7"/>
      <c r="II800" s="7"/>
      <c r="IJ800" s="7"/>
      <c r="IK800" s="7"/>
      <c r="IL800" s="7"/>
      <c r="IM800" s="7"/>
      <c r="IN800" s="7"/>
      <c r="IO800" s="7"/>
      <c r="IP800" s="7"/>
      <c r="IQ800" s="7"/>
      <c r="IR800" s="7"/>
      <c r="IS800" s="7"/>
      <c r="IT800" s="7"/>
      <c r="IU800" s="7"/>
      <c r="IV800" s="7"/>
      <c r="IW800" s="7"/>
      <c r="IX800" s="7"/>
      <c r="IY800" s="7"/>
      <c r="IZ800" s="7"/>
      <c r="JA800" s="7"/>
      <c r="JB800" s="7"/>
      <c r="JC800" s="7"/>
      <c r="JD800" s="7"/>
      <c r="JE800" s="7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5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7"/>
      <c r="EQ801" s="7"/>
      <c r="ER801" s="7"/>
      <c r="ES801" s="88"/>
      <c r="ET801" s="7"/>
      <c r="EU801" s="7"/>
      <c r="EV801" s="7"/>
      <c r="EW801" s="7"/>
      <c r="EX801" s="7"/>
      <c r="EY801" s="7"/>
      <c r="EZ801" s="7"/>
      <c r="FA801" s="7"/>
      <c r="FB801" s="7"/>
      <c r="FC801" s="7"/>
      <c r="FD801" s="7"/>
      <c r="FE801" s="7"/>
      <c r="FF801" s="7"/>
      <c r="FG801" s="7"/>
      <c r="FH801" s="2"/>
      <c r="FI801" s="2"/>
      <c r="FJ801" s="2"/>
      <c r="FK801" s="2"/>
      <c r="FL801" s="2"/>
      <c r="FM801" s="2"/>
      <c r="FN801" s="7"/>
      <c r="FO801" s="7"/>
      <c r="FP801" s="7"/>
      <c r="FQ801" s="88"/>
      <c r="FR801" s="7"/>
      <c r="FS801" s="7"/>
      <c r="FT801" s="7"/>
      <c r="FU801" s="7"/>
      <c r="FV801" s="7"/>
      <c r="FW801" s="7"/>
      <c r="FX801" s="7"/>
      <c r="FY801" s="7"/>
      <c r="FZ801" s="7"/>
      <c r="GA801" s="7"/>
      <c r="GB801" s="7"/>
      <c r="GC801" s="7"/>
      <c r="GD801" s="7"/>
      <c r="GE801" s="7"/>
      <c r="GF801" s="7"/>
      <c r="GG801" s="7"/>
      <c r="GH801" s="7"/>
      <c r="GI801" s="7"/>
      <c r="GJ801" s="7"/>
      <c r="GK801" s="7"/>
      <c r="GL801" s="7"/>
      <c r="GM801" s="7"/>
      <c r="GN801" s="7"/>
      <c r="GO801" s="7"/>
      <c r="GP801" s="7"/>
      <c r="GQ801" s="7"/>
      <c r="GR801" s="7"/>
      <c r="GS801" s="7"/>
      <c r="GT801" s="7"/>
      <c r="GU801" s="7"/>
      <c r="GV801" s="7"/>
      <c r="GW801" s="7"/>
      <c r="GX801" s="7"/>
      <c r="GY801" s="7"/>
      <c r="GZ801" s="7"/>
      <c r="HA801" s="7"/>
      <c r="HB801" s="7"/>
      <c r="HC801" s="7"/>
      <c r="HD801" s="7"/>
      <c r="HE801" s="7"/>
      <c r="HF801" s="7"/>
      <c r="HG801" s="7"/>
      <c r="HH801" s="7"/>
      <c r="HI801" s="7"/>
      <c r="HJ801" s="7"/>
      <c r="HK801" s="7"/>
      <c r="HL801" s="7"/>
      <c r="HM801" s="7"/>
      <c r="HN801" s="7"/>
      <c r="HO801" s="7"/>
      <c r="HP801" s="7"/>
      <c r="HQ801" s="7"/>
      <c r="HR801" s="7"/>
      <c r="HS801" s="7"/>
      <c r="HT801" s="7"/>
      <c r="HU801" s="7"/>
      <c r="HV801" s="7"/>
      <c r="HW801" s="7"/>
      <c r="HX801" s="7"/>
      <c r="HY801" s="7"/>
      <c r="HZ801" s="7"/>
      <c r="IA801" s="7"/>
      <c r="IB801" s="7"/>
      <c r="IC801" s="7"/>
      <c r="ID801" s="7"/>
      <c r="IE801" s="7"/>
      <c r="IF801" s="7"/>
      <c r="IG801" s="7"/>
      <c r="IH801" s="7"/>
      <c r="II801" s="7"/>
      <c r="IJ801" s="7"/>
      <c r="IK801" s="7"/>
      <c r="IL801" s="7"/>
      <c r="IM801" s="7"/>
      <c r="IN801" s="7"/>
      <c r="IO801" s="7"/>
      <c r="IP801" s="7"/>
      <c r="IQ801" s="7"/>
      <c r="IR801" s="7"/>
      <c r="IS801" s="7"/>
      <c r="IT801" s="7"/>
      <c r="IU801" s="7"/>
      <c r="IV801" s="7"/>
      <c r="IW801" s="7"/>
      <c r="IX801" s="7"/>
      <c r="IY801" s="7"/>
      <c r="IZ801" s="7"/>
      <c r="JA801" s="7"/>
      <c r="JB801" s="7"/>
      <c r="JC801" s="7"/>
      <c r="JD801" s="7"/>
      <c r="JE801" s="7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5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7"/>
      <c r="EQ802" s="7"/>
      <c r="ER802" s="7"/>
      <c r="ES802" s="88"/>
      <c r="ET802" s="7"/>
      <c r="EU802" s="7"/>
      <c r="EV802" s="7"/>
      <c r="EW802" s="7"/>
      <c r="EX802" s="7"/>
      <c r="EY802" s="7"/>
      <c r="EZ802" s="7"/>
      <c r="FA802" s="7"/>
      <c r="FB802" s="7"/>
      <c r="FC802" s="7"/>
      <c r="FD802" s="7"/>
      <c r="FE802" s="7"/>
      <c r="FF802" s="7"/>
      <c r="FG802" s="7"/>
      <c r="FH802" s="2"/>
      <c r="FI802" s="2"/>
      <c r="FJ802" s="2"/>
      <c r="FK802" s="2"/>
      <c r="FL802" s="2"/>
      <c r="FM802" s="2"/>
      <c r="FN802" s="7"/>
      <c r="FO802" s="7"/>
      <c r="FP802" s="7"/>
      <c r="FQ802" s="88"/>
      <c r="FR802" s="7"/>
      <c r="FS802" s="7"/>
      <c r="FT802" s="7"/>
      <c r="FU802" s="7"/>
      <c r="FV802" s="7"/>
      <c r="FW802" s="7"/>
      <c r="FX802" s="7"/>
      <c r="FY802" s="7"/>
      <c r="FZ802" s="7"/>
      <c r="GA802" s="7"/>
      <c r="GB802" s="7"/>
      <c r="GC802" s="7"/>
      <c r="GD802" s="7"/>
      <c r="GE802" s="7"/>
      <c r="GF802" s="7"/>
      <c r="GG802" s="7"/>
      <c r="GH802" s="7"/>
      <c r="GI802" s="7"/>
      <c r="GJ802" s="7"/>
      <c r="GK802" s="7"/>
      <c r="GL802" s="7"/>
      <c r="GM802" s="7"/>
      <c r="GN802" s="7"/>
      <c r="GO802" s="7"/>
      <c r="GP802" s="7"/>
      <c r="GQ802" s="7"/>
      <c r="GR802" s="7"/>
      <c r="GS802" s="7"/>
      <c r="GT802" s="7"/>
      <c r="GU802" s="7"/>
      <c r="GV802" s="7"/>
      <c r="GW802" s="7"/>
      <c r="GX802" s="7"/>
      <c r="GY802" s="7"/>
      <c r="GZ802" s="7"/>
      <c r="HA802" s="7"/>
      <c r="HB802" s="7"/>
      <c r="HC802" s="7"/>
      <c r="HD802" s="7"/>
      <c r="HE802" s="7"/>
      <c r="HF802" s="7"/>
      <c r="HG802" s="7"/>
      <c r="HH802" s="7"/>
      <c r="HI802" s="7"/>
      <c r="HJ802" s="7"/>
      <c r="HK802" s="7"/>
      <c r="HL802" s="7"/>
      <c r="HM802" s="7"/>
      <c r="HN802" s="7"/>
      <c r="HO802" s="7"/>
      <c r="HP802" s="7"/>
      <c r="HQ802" s="7"/>
      <c r="HR802" s="7"/>
      <c r="HS802" s="7"/>
      <c r="HT802" s="7"/>
      <c r="HU802" s="7"/>
      <c r="HV802" s="7"/>
      <c r="HW802" s="7"/>
      <c r="HX802" s="7"/>
      <c r="HY802" s="7"/>
      <c r="HZ802" s="7"/>
      <c r="IA802" s="7"/>
      <c r="IB802" s="7"/>
      <c r="IC802" s="7"/>
      <c r="ID802" s="7"/>
      <c r="IE802" s="7"/>
      <c r="IF802" s="7"/>
      <c r="IG802" s="7"/>
      <c r="IH802" s="7"/>
      <c r="II802" s="7"/>
      <c r="IJ802" s="7"/>
      <c r="IK802" s="7"/>
      <c r="IL802" s="7"/>
      <c r="IM802" s="7"/>
      <c r="IN802" s="7"/>
      <c r="IO802" s="7"/>
      <c r="IP802" s="7"/>
      <c r="IQ802" s="7"/>
      <c r="IR802" s="7"/>
      <c r="IS802" s="7"/>
      <c r="IT802" s="7"/>
      <c r="IU802" s="7"/>
      <c r="IV802" s="7"/>
      <c r="IW802" s="7"/>
      <c r="IX802" s="7"/>
      <c r="IY802" s="7"/>
      <c r="IZ802" s="7"/>
      <c r="JA802" s="7"/>
      <c r="JB802" s="7"/>
      <c r="JC802" s="7"/>
      <c r="JD802" s="7"/>
      <c r="JE802" s="7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5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7"/>
      <c r="EQ803" s="7"/>
      <c r="ER803" s="7"/>
      <c r="ES803" s="88"/>
      <c r="ET803" s="7"/>
      <c r="EU803" s="7"/>
      <c r="EV803" s="7"/>
      <c r="EW803" s="7"/>
      <c r="EX803" s="7"/>
      <c r="EY803" s="7"/>
      <c r="EZ803" s="7"/>
      <c r="FA803" s="7"/>
      <c r="FB803" s="7"/>
      <c r="FC803" s="7"/>
      <c r="FD803" s="7"/>
      <c r="FE803" s="7"/>
      <c r="FF803" s="7"/>
      <c r="FG803" s="7"/>
      <c r="FH803" s="2"/>
      <c r="FI803" s="2"/>
      <c r="FJ803" s="2"/>
      <c r="FK803" s="2"/>
      <c r="FL803" s="2"/>
      <c r="FM803" s="2"/>
      <c r="FN803" s="7"/>
      <c r="FO803" s="7"/>
      <c r="FP803" s="7"/>
      <c r="FQ803" s="88"/>
      <c r="FR803" s="7"/>
      <c r="FS803" s="7"/>
      <c r="FT803" s="7"/>
      <c r="FU803" s="7"/>
      <c r="FV803" s="7"/>
      <c r="FW803" s="7"/>
      <c r="FX803" s="7"/>
      <c r="FY803" s="7"/>
      <c r="FZ803" s="7"/>
      <c r="GA803" s="7"/>
      <c r="GB803" s="7"/>
      <c r="GC803" s="7"/>
      <c r="GD803" s="7"/>
      <c r="GE803" s="7"/>
      <c r="GF803" s="7"/>
      <c r="GG803" s="7"/>
      <c r="GH803" s="7"/>
      <c r="GI803" s="7"/>
      <c r="GJ803" s="7"/>
      <c r="GK803" s="7"/>
      <c r="GL803" s="7"/>
      <c r="GM803" s="7"/>
      <c r="GN803" s="7"/>
      <c r="GO803" s="7"/>
      <c r="GP803" s="7"/>
      <c r="GQ803" s="7"/>
      <c r="GR803" s="7"/>
      <c r="GS803" s="7"/>
      <c r="GT803" s="7"/>
      <c r="GU803" s="7"/>
      <c r="GV803" s="7"/>
      <c r="GW803" s="7"/>
      <c r="GX803" s="7"/>
      <c r="GY803" s="7"/>
      <c r="GZ803" s="7"/>
      <c r="HA803" s="7"/>
      <c r="HB803" s="7"/>
      <c r="HC803" s="7"/>
      <c r="HD803" s="7"/>
      <c r="HE803" s="7"/>
      <c r="HF803" s="7"/>
      <c r="HG803" s="7"/>
      <c r="HH803" s="7"/>
      <c r="HI803" s="7"/>
      <c r="HJ803" s="7"/>
      <c r="HK803" s="7"/>
      <c r="HL803" s="7"/>
      <c r="HM803" s="7"/>
      <c r="HN803" s="7"/>
      <c r="HO803" s="7"/>
      <c r="HP803" s="7"/>
      <c r="HQ803" s="7"/>
      <c r="HR803" s="7"/>
      <c r="HS803" s="7"/>
      <c r="HT803" s="7"/>
      <c r="HU803" s="7"/>
      <c r="HV803" s="7"/>
      <c r="HW803" s="7"/>
      <c r="HX803" s="7"/>
      <c r="HY803" s="7"/>
      <c r="HZ803" s="7"/>
      <c r="IA803" s="7"/>
      <c r="IB803" s="7"/>
      <c r="IC803" s="7"/>
      <c r="ID803" s="7"/>
      <c r="IE803" s="7"/>
      <c r="IF803" s="7"/>
      <c r="IG803" s="7"/>
      <c r="IH803" s="7"/>
      <c r="II803" s="7"/>
      <c r="IJ803" s="7"/>
      <c r="IK803" s="7"/>
      <c r="IL803" s="7"/>
      <c r="IM803" s="7"/>
      <c r="IN803" s="7"/>
      <c r="IO803" s="7"/>
      <c r="IP803" s="7"/>
      <c r="IQ803" s="7"/>
      <c r="IR803" s="7"/>
      <c r="IS803" s="7"/>
      <c r="IT803" s="7"/>
      <c r="IU803" s="7"/>
      <c r="IV803" s="7"/>
      <c r="IW803" s="7"/>
      <c r="IX803" s="7"/>
      <c r="IY803" s="7"/>
      <c r="IZ803" s="7"/>
      <c r="JA803" s="7"/>
      <c r="JB803" s="7"/>
      <c r="JC803" s="7"/>
      <c r="JD803" s="7"/>
      <c r="JE803" s="7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5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7"/>
      <c r="EQ804" s="7"/>
      <c r="ER804" s="7"/>
      <c r="ES804" s="88"/>
      <c r="ET804" s="7"/>
      <c r="EU804" s="7"/>
      <c r="EV804" s="7"/>
      <c r="EW804" s="7"/>
      <c r="EX804" s="7"/>
      <c r="EY804" s="7"/>
      <c r="EZ804" s="7"/>
      <c r="FA804" s="7"/>
      <c r="FB804" s="7"/>
      <c r="FC804" s="7"/>
      <c r="FD804" s="7"/>
      <c r="FE804" s="7"/>
      <c r="FF804" s="7"/>
      <c r="FG804" s="7"/>
      <c r="FH804" s="2"/>
      <c r="FI804" s="2"/>
      <c r="FJ804" s="2"/>
      <c r="FK804" s="2"/>
      <c r="FL804" s="2"/>
      <c r="FM804" s="2"/>
      <c r="FN804" s="7"/>
      <c r="FO804" s="7"/>
      <c r="FP804" s="7"/>
      <c r="FQ804" s="88"/>
      <c r="FR804" s="7"/>
      <c r="FS804" s="7"/>
      <c r="FT804" s="7"/>
      <c r="FU804" s="7"/>
      <c r="FV804" s="7"/>
      <c r="FW804" s="7"/>
      <c r="FX804" s="7"/>
      <c r="FY804" s="7"/>
      <c r="FZ804" s="7"/>
      <c r="GA804" s="7"/>
      <c r="GB804" s="7"/>
      <c r="GC804" s="7"/>
      <c r="GD804" s="7"/>
      <c r="GE804" s="7"/>
      <c r="GF804" s="7"/>
      <c r="GG804" s="7"/>
      <c r="GH804" s="7"/>
      <c r="GI804" s="7"/>
      <c r="GJ804" s="7"/>
      <c r="GK804" s="7"/>
      <c r="GL804" s="7"/>
      <c r="GM804" s="7"/>
      <c r="GN804" s="7"/>
      <c r="GO804" s="7"/>
      <c r="GP804" s="7"/>
      <c r="GQ804" s="7"/>
      <c r="GR804" s="7"/>
      <c r="GS804" s="7"/>
      <c r="GT804" s="7"/>
      <c r="GU804" s="7"/>
      <c r="GV804" s="7"/>
      <c r="GW804" s="7"/>
      <c r="GX804" s="7"/>
      <c r="GY804" s="7"/>
      <c r="GZ804" s="7"/>
      <c r="HA804" s="7"/>
      <c r="HB804" s="7"/>
      <c r="HC804" s="7"/>
      <c r="HD804" s="7"/>
      <c r="HE804" s="7"/>
      <c r="HF804" s="7"/>
      <c r="HG804" s="7"/>
      <c r="HH804" s="7"/>
      <c r="HI804" s="7"/>
      <c r="HJ804" s="7"/>
      <c r="HK804" s="7"/>
      <c r="HL804" s="7"/>
      <c r="HM804" s="7"/>
      <c r="HN804" s="7"/>
      <c r="HO804" s="7"/>
      <c r="HP804" s="7"/>
      <c r="HQ804" s="7"/>
      <c r="HR804" s="7"/>
      <c r="HS804" s="7"/>
      <c r="HT804" s="7"/>
      <c r="HU804" s="7"/>
      <c r="HV804" s="7"/>
      <c r="HW804" s="7"/>
      <c r="HX804" s="7"/>
      <c r="HY804" s="7"/>
      <c r="HZ804" s="7"/>
      <c r="IA804" s="7"/>
      <c r="IB804" s="7"/>
      <c r="IC804" s="7"/>
      <c r="ID804" s="7"/>
      <c r="IE804" s="7"/>
      <c r="IF804" s="7"/>
      <c r="IG804" s="7"/>
      <c r="IH804" s="7"/>
      <c r="II804" s="7"/>
      <c r="IJ804" s="7"/>
      <c r="IK804" s="7"/>
      <c r="IL804" s="7"/>
      <c r="IM804" s="7"/>
      <c r="IN804" s="7"/>
      <c r="IO804" s="7"/>
      <c r="IP804" s="7"/>
      <c r="IQ804" s="7"/>
      <c r="IR804" s="7"/>
      <c r="IS804" s="7"/>
      <c r="IT804" s="7"/>
      <c r="IU804" s="7"/>
      <c r="IV804" s="7"/>
      <c r="IW804" s="7"/>
      <c r="IX804" s="7"/>
      <c r="IY804" s="7"/>
      <c r="IZ804" s="7"/>
      <c r="JA804" s="7"/>
      <c r="JB804" s="7"/>
      <c r="JC804" s="7"/>
      <c r="JD804" s="7"/>
      <c r="JE804" s="7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5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7"/>
      <c r="EQ805" s="7"/>
      <c r="ER805" s="7"/>
      <c r="ES805" s="88"/>
      <c r="ET805" s="7"/>
      <c r="EU805" s="7"/>
      <c r="EV805" s="7"/>
      <c r="EW805" s="7"/>
      <c r="EX805" s="7"/>
      <c r="EY805" s="7"/>
      <c r="EZ805" s="7"/>
      <c r="FA805" s="7"/>
      <c r="FB805" s="7"/>
      <c r="FC805" s="7"/>
      <c r="FD805" s="7"/>
      <c r="FE805" s="7"/>
      <c r="FF805" s="7"/>
      <c r="FG805" s="7"/>
      <c r="FH805" s="2"/>
      <c r="FI805" s="2"/>
      <c r="FJ805" s="2"/>
      <c r="FK805" s="2"/>
      <c r="FL805" s="2"/>
      <c r="FM805" s="2"/>
      <c r="FN805" s="7"/>
      <c r="FO805" s="7"/>
      <c r="FP805" s="7"/>
      <c r="FQ805" s="88"/>
      <c r="FR805" s="7"/>
      <c r="FS805" s="7"/>
      <c r="FT805" s="7"/>
      <c r="FU805" s="7"/>
      <c r="FV805" s="7"/>
      <c r="FW805" s="7"/>
      <c r="FX805" s="7"/>
      <c r="FY805" s="7"/>
      <c r="FZ805" s="7"/>
      <c r="GA805" s="7"/>
      <c r="GB805" s="7"/>
      <c r="GC805" s="7"/>
      <c r="GD805" s="7"/>
      <c r="GE805" s="7"/>
      <c r="GF805" s="7"/>
      <c r="GG805" s="7"/>
      <c r="GH805" s="7"/>
      <c r="GI805" s="7"/>
      <c r="GJ805" s="7"/>
      <c r="GK805" s="7"/>
      <c r="GL805" s="7"/>
      <c r="GM805" s="7"/>
      <c r="GN805" s="7"/>
      <c r="GO805" s="7"/>
      <c r="GP805" s="7"/>
      <c r="GQ805" s="7"/>
      <c r="GR805" s="7"/>
      <c r="GS805" s="7"/>
      <c r="GT805" s="7"/>
      <c r="GU805" s="7"/>
      <c r="GV805" s="7"/>
      <c r="GW805" s="7"/>
      <c r="GX805" s="7"/>
      <c r="GY805" s="7"/>
      <c r="GZ805" s="7"/>
      <c r="HA805" s="7"/>
      <c r="HB805" s="7"/>
      <c r="HC805" s="7"/>
      <c r="HD805" s="7"/>
      <c r="HE805" s="7"/>
      <c r="HF805" s="7"/>
      <c r="HG805" s="7"/>
      <c r="HH805" s="7"/>
      <c r="HI805" s="7"/>
      <c r="HJ805" s="7"/>
      <c r="HK805" s="7"/>
      <c r="HL805" s="7"/>
      <c r="HM805" s="7"/>
      <c r="HN805" s="7"/>
      <c r="HO805" s="7"/>
      <c r="HP805" s="7"/>
      <c r="HQ805" s="7"/>
      <c r="HR805" s="7"/>
      <c r="HS805" s="7"/>
      <c r="HT805" s="7"/>
      <c r="HU805" s="7"/>
      <c r="HV805" s="7"/>
      <c r="HW805" s="7"/>
      <c r="HX805" s="7"/>
      <c r="HY805" s="7"/>
      <c r="HZ805" s="7"/>
      <c r="IA805" s="7"/>
      <c r="IB805" s="7"/>
      <c r="IC805" s="7"/>
      <c r="ID805" s="7"/>
      <c r="IE805" s="7"/>
      <c r="IF805" s="7"/>
      <c r="IG805" s="7"/>
      <c r="IH805" s="7"/>
      <c r="II805" s="7"/>
      <c r="IJ805" s="7"/>
      <c r="IK805" s="7"/>
      <c r="IL805" s="7"/>
      <c r="IM805" s="7"/>
      <c r="IN805" s="7"/>
      <c r="IO805" s="7"/>
      <c r="IP805" s="7"/>
      <c r="IQ805" s="7"/>
      <c r="IR805" s="7"/>
      <c r="IS805" s="7"/>
      <c r="IT805" s="7"/>
      <c r="IU805" s="7"/>
      <c r="IV805" s="7"/>
      <c r="IW805" s="7"/>
      <c r="IX805" s="7"/>
      <c r="IY805" s="7"/>
      <c r="IZ805" s="7"/>
      <c r="JA805" s="7"/>
      <c r="JB805" s="7"/>
      <c r="JC805" s="7"/>
      <c r="JD805" s="7"/>
      <c r="JE805" s="7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5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7"/>
      <c r="EQ806" s="7"/>
      <c r="ER806" s="7"/>
      <c r="ES806" s="88"/>
      <c r="ET806" s="7"/>
      <c r="EU806" s="7"/>
      <c r="EV806" s="7"/>
      <c r="EW806" s="7"/>
      <c r="EX806" s="7"/>
      <c r="EY806" s="7"/>
      <c r="EZ806" s="7"/>
      <c r="FA806" s="7"/>
      <c r="FB806" s="7"/>
      <c r="FC806" s="7"/>
      <c r="FD806" s="7"/>
      <c r="FE806" s="7"/>
      <c r="FF806" s="7"/>
      <c r="FG806" s="7"/>
      <c r="FH806" s="2"/>
      <c r="FI806" s="2"/>
      <c r="FJ806" s="2"/>
      <c r="FK806" s="2"/>
      <c r="FL806" s="2"/>
      <c r="FM806" s="2"/>
      <c r="FN806" s="7"/>
      <c r="FO806" s="7"/>
      <c r="FP806" s="7"/>
      <c r="FQ806" s="88"/>
      <c r="FR806" s="7"/>
      <c r="FS806" s="7"/>
      <c r="FT806" s="7"/>
      <c r="FU806" s="7"/>
      <c r="FV806" s="7"/>
      <c r="FW806" s="7"/>
      <c r="FX806" s="7"/>
      <c r="FY806" s="7"/>
      <c r="FZ806" s="7"/>
      <c r="GA806" s="7"/>
      <c r="GB806" s="7"/>
      <c r="GC806" s="7"/>
      <c r="GD806" s="7"/>
      <c r="GE806" s="7"/>
      <c r="GF806" s="7"/>
      <c r="GG806" s="7"/>
      <c r="GH806" s="7"/>
      <c r="GI806" s="7"/>
      <c r="GJ806" s="7"/>
      <c r="GK806" s="7"/>
      <c r="GL806" s="7"/>
      <c r="GM806" s="7"/>
      <c r="GN806" s="7"/>
      <c r="GO806" s="7"/>
      <c r="GP806" s="7"/>
      <c r="GQ806" s="7"/>
      <c r="GR806" s="7"/>
      <c r="GS806" s="7"/>
      <c r="GT806" s="7"/>
      <c r="GU806" s="7"/>
      <c r="GV806" s="7"/>
      <c r="GW806" s="7"/>
      <c r="GX806" s="7"/>
      <c r="GY806" s="7"/>
      <c r="GZ806" s="7"/>
      <c r="HA806" s="7"/>
      <c r="HB806" s="7"/>
      <c r="HC806" s="7"/>
      <c r="HD806" s="7"/>
      <c r="HE806" s="7"/>
      <c r="HF806" s="7"/>
      <c r="HG806" s="7"/>
      <c r="HH806" s="7"/>
      <c r="HI806" s="7"/>
      <c r="HJ806" s="7"/>
      <c r="HK806" s="7"/>
      <c r="HL806" s="7"/>
      <c r="HM806" s="7"/>
      <c r="HN806" s="7"/>
      <c r="HO806" s="7"/>
      <c r="HP806" s="7"/>
      <c r="HQ806" s="7"/>
      <c r="HR806" s="7"/>
      <c r="HS806" s="7"/>
      <c r="HT806" s="7"/>
      <c r="HU806" s="7"/>
      <c r="HV806" s="7"/>
      <c r="HW806" s="7"/>
      <c r="HX806" s="7"/>
      <c r="HY806" s="7"/>
      <c r="HZ806" s="7"/>
      <c r="IA806" s="7"/>
      <c r="IB806" s="7"/>
      <c r="IC806" s="7"/>
      <c r="ID806" s="7"/>
      <c r="IE806" s="7"/>
      <c r="IF806" s="7"/>
      <c r="IG806" s="7"/>
      <c r="IH806" s="7"/>
      <c r="II806" s="7"/>
      <c r="IJ806" s="7"/>
      <c r="IK806" s="7"/>
      <c r="IL806" s="7"/>
      <c r="IM806" s="7"/>
      <c r="IN806" s="7"/>
      <c r="IO806" s="7"/>
      <c r="IP806" s="7"/>
      <c r="IQ806" s="7"/>
      <c r="IR806" s="7"/>
      <c r="IS806" s="7"/>
      <c r="IT806" s="7"/>
      <c r="IU806" s="7"/>
      <c r="IV806" s="7"/>
      <c r="IW806" s="7"/>
      <c r="IX806" s="7"/>
      <c r="IY806" s="7"/>
      <c r="IZ806" s="7"/>
      <c r="JA806" s="7"/>
      <c r="JB806" s="7"/>
      <c r="JC806" s="7"/>
      <c r="JD806" s="7"/>
      <c r="JE806" s="7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5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7"/>
      <c r="EQ807" s="7"/>
      <c r="ER807" s="7"/>
      <c r="ES807" s="88"/>
      <c r="ET807" s="7"/>
      <c r="EU807" s="7"/>
      <c r="EV807" s="7"/>
      <c r="EW807" s="7"/>
      <c r="EX807" s="7"/>
      <c r="EY807" s="7"/>
      <c r="EZ807" s="7"/>
      <c r="FA807" s="7"/>
      <c r="FB807" s="7"/>
      <c r="FC807" s="7"/>
      <c r="FD807" s="7"/>
      <c r="FE807" s="7"/>
      <c r="FF807" s="7"/>
      <c r="FG807" s="7"/>
      <c r="FH807" s="2"/>
      <c r="FI807" s="2"/>
      <c r="FJ807" s="2"/>
      <c r="FK807" s="2"/>
      <c r="FL807" s="2"/>
      <c r="FM807" s="2"/>
      <c r="FN807" s="7"/>
      <c r="FO807" s="7"/>
      <c r="FP807" s="7"/>
      <c r="FQ807" s="88"/>
      <c r="FR807" s="7"/>
      <c r="FS807" s="7"/>
      <c r="FT807" s="7"/>
      <c r="FU807" s="7"/>
      <c r="FV807" s="7"/>
      <c r="FW807" s="7"/>
      <c r="FX807" s="7"/>
      <c r="FY807" s="7"/>
      <c r="FZ807" s="7"/>
      <c r="GA807" s="7"/>
      <c r="GB807" s="7"/>
      <c r="GC807" s="7"/>
      <c r="GD807" s="7"/>
      <c r="GE807" s="7"/>
      <c r="GF807" s="7"/>
      <c r="GG807" s="7"/>
      <c r="GH807" s="7"/>
      <c r="GI807" s="7"/>
      <c r="GJ807" s="7"/>
      <c r="GK807" s="7"/>
      <c r="GL807" s="7"/>
      <c r="GM807" s="7"/>
      <c r="GN807" s="7"/>
      <c r="GO807" s="7"/>
      <c r="GP807" s="7"/>
      <c r="GQ807" s="7"/>
      <c r="GR807" s="7"/>
      <c r="GS807" s="7"/>
      <c r="GT807" s="7"/>
      <c r="GU807" s="7"/>
      <c r="GV807" s="7"/>
      <c r="GW807" s="7"/>
      <c r="GX807" s="7"/>
      <c r="GY807" s="7"/>
      <c r="GZ807" s="7"/>
      <c r="HA807" s="7"/>
      <c r="HB807" s="7"/>
      <c r="HC807" s="7"/>
      <c r="HD807" s="7"/>
      <c r="HE807" s="7"/>
      <c r="HF807" s="7"/>
      <c r="HG807" s="7"/>
      <c r="HH807" s="7"/>
      <c r="HI807" s="7"/>
      <c r="HJ807" s="7"/>
      <c r="HK807" s="7"/>
      <c r="HL807" s="7"/>
      <c r="HM807" s="7"/>
      <c r="HN807" s="7"/>
      <c r="HO807" s="7"/>
      <c r="HP807" s="7"/>
      <c r="HQ807" s="7"/>
      <c r="HR807" s="7"/>
      <c r="HS807" s="7"/>
      <c r="HT807" s="7"/>
      <c r="HU807" s="7"/>
      <c r="HV807" s="7"/>
      <c r="HW807" s="7"/>
      <c r="HX807" s="7"/>
      <c r="HY807" s="7"/>
      <c r="HZ807" s="7"/>
      <c r="IA807" s="7"/>
      <c r="IB807" s="7"/>
      <c r="IC807" s="7"/>
      <c r="ID807" s="7"/>
      <c r="IE807" s="7"/>
      <c r="IF807" s="7"/>
      <c r="IG807" s="7"/>
      <c r="IH807" s="7"/>
      <c r="II807" s="7"/>
      <c r="IJ807" s="7"/>
      <c r="IK807" s="7"/>
      <c r="IL807" s="7"/>
      <c r="IM807" s="7"/>
      <c r="IN807" s="7"/>
      <c r="IO807" s="7"/>
      <c r="IP807" s="7"/>
      <c r="IQ807" s="7"/>
      <c r="IR807" s="7"/>
      <c r="IS807" s="7"/>
      <c r="IT807" s="7"/>
      <c r="IU807" s="7"/>
      <c r="IV807" s="7"/>
      <c r="IW807" s="7"/>
      <c r="IX807" s="7"/>
      <c r="IY807" s="7"/>
      <c r="IZ807" s="7"/>
      <c r="JA807" s="7"/>
      <c r="JB807" s="7"/>
      <c r="JC807" s="7"/>
      <c r="JD807" s="7"/>
      <c r="JE807" s="7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5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7"/>
      <c r="EQ808" s="7"/>
      <c r="ER808" s="7"/>
      <c r="ES808" s="88"/>
      <c r="ET808" s="7"/>
      <c r="EU808" s="7"/>
      <c r="EV808" s="7"/>
      <c r="EW808" s="7"/>
      <c r="EX808" s="7"/>
      <c r="EY808" s="7"/>
      <c r="EZ808" s="7"/>
      <c r="FA808" s="7"/>
      <c r="FB808" s="7"/>
      <c r="FC808" s="7"/>
      <c r="FD808" s="7"/>
      <c r="FE808" s="7"/>
      <c r="FF808" s="7"/>
      <c r="FG808" s="7"/>
      <c r="FH808" s="2"/>
      <c r="FI808" s="2"/>
      <c r="FJ808" s="2"/>
      <c r="FK808" s="2"/>
      <c r="FL808" s="2"/>
      <c r="FM808" s="2"/>
      <c r="FN808" s="7"/>
      <c r="FO808" s="7"/>
      <c r="FP808" s="7"/>
      <c r="FQ808" s="88"/>
      <c r="FR808" s="7"/>
      <c r="FS808" s="7"/>
      <c r="FT808" s="7"/>
      <c r="FU808" s="7"/>
      <c r="FV808" s="7"/>
      <c r="FW808" s="7"/>
      <c r="FX808" s="7"/>
      <c r="FY808" s="7"/>
      <c r="FZ808" s="7"/>
      <c r="GA808" s="7"/>
      <c r="GB808" s="7"/>
      <c r="GC808" s="7"/>
      <c r="GD808" s="7"/>
      <c r="GE808" s="7"/>
      <c r="GF808" s="7"/>
      <c r="GG808" s="7"/>
      <c r="GH808" s="7"/>
      <c r="GI808" s="7"/>
      <c r="GJ808" s="7"/>
      <c r="GK808" s="7"/>
      <c r="GL808" s="7"/>
      <c r="GM808" s="7"/>
      <c r="GN808" s="7"/>
      <c r="GO808" s="7"/>
      <c r="GP808" s="7"/>
      <c r="GQ808" s="7"/>
      <c r="GR808" s="7"/>
      <c r="GS808" s="7"/>
      <c r="GT808" s="7"/>
      <c r="GU808" s="7"/>
      <c r="GV808" s="7"/>
      <c r="GW808" s="7"/>
      <c r="GX808" s="7"/>
      <c r="GY808" s="7"/>
      <c r="GZ808" s="7"/>
      <c r="HA808" s="7"/>
      <c r="HB808" s="7"/>
      <c r="HC808" s="7"/>
      <c r="HD808" s="7"/>
      <c r="HE808" s="7"/>
      <c r="HF808" s="7"/>
      <c r="HG808" s="7"/>
      <c r="HH808" s="7"/>
      <c r="HI808" s="7"/>
      <c r="HJ808" s="7"/>
      <c r="HK808" s="7"/>
      <c r="HL808" s="7"/>
      <c r="HM808" s="7"/>
      <c r="HN808" s="7"/>
      <c r="HO808" s="7"/>
      <c r="HP808" s="7"/>
      <c r="HQ808" s="7"/>
      <c r="HR808" s="7"/>
      <c r="HS808" s="7"/>
      <c r="HT808" s="7"/>
      <c r="HU808" s="7"/>
      <c r="HV808" s="7"/>
      <c r="HW808" s="7"/>
      <c r="HX808" s="7"/>
      <c r="HY808" s="7"/>
      <c r="HZ808" s="7"/>
      <c r="IA808" s="7"/>
      <c r="IB808" s="7"/>
      <c r="IC808" s="7"/>
      <c r="ID808" s="7"/>
      <c r="IE808" s="7"/>
      <c r="IF808" s="7"/>
      <c r="IG808" s="7"/>
      <c r="IH808" s="7"/>
      <c r="II808" s="7"/>
      <c r="IJ808" s="7"/>
      <c r="IK808" s="7"/>
      <c r="IL808" s="7"/>
      <c r="IM808" s="7"/>
      <c r="IN808" s="7"/>
      <c r="IO808" s="7"/>
      <c r="IP808" s="7"/>
      <c r="IQ808" s="7"/>
      <c r="IR808" s="7"/>
      <c r="IS808" s="7"/>
      <c r="IT808" s="7"/>
      <c r="IU808" s="7"/>
      <c r="IV808" s="7"/>
      <c r="IW808" s="7"/>
      <c r="IX808" s="7"/>
      <c r="IY808" s="7"/>
      <c r="IZ808" s="7"/>
      <c r="JA808" s="7"/>
      <c r="JB808" s="7"/>
      <c r="JC808" s="7"/>
      <c r="JD808" s="7"/>
      <c r="JE808" s="7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5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7"/>
      <c r="EQ809" s="7"/>
      <c r="ER809" s="7"/>
      <c r="ES809" s="88"/>
      <c r="ET809" s="7"/>
      <c r="EU809" s="7"/>
      <c r="EV809" s="7"/>
      <c r="EW809" s="7"/>
      <c r="EX809" s="7"/>
      <c r="EY809" s="7"/>
      <c r="EZ809" s="7"/>
      <c r="FA809" s="7"/>
      <c r="FB809" s="7"/>
      <c r="FC809" s="7"/>
      <c r="FD809" s="7"/>
      <c r="FE809" s="7"/>
      <c r="FF809" s="7"/>
      <c r="FG809" s="7"/>
      <c r="FH809" s="2"/>
      <c r="FI809" s="2"/>
      <c r="FJ809" s="2"/>
      <c r="FK809" s="2"/>
      <c r="FL809" s="2"/>
      <c r="FM809" s="2"/>
      <c r="FN809" s="7"/>
      <c r="FO809" s="7"/>
      <c r="FP809" s="7"/>
      <c r="FQ809" s="88"/>
      <c r="FR809" s="7"/>
      <c r="FS809" s="7"/>
      <c r="FT809" s="7"/>
      <c r="FU809" s="7"/>
      <c r="FV809" s="7"/>
      <c r="FW809" s="7"/>
      <c r="FX809" s="7"/>
      <c r="FY809" s="7"/>
      <c r="FZ809" s="7"/>
      <c r="GA809" s="7"/>
      <c r="GB809" s="7"/>
      <c r="GC809" s="7"/>
      <c r="GD809" s="7"/>
      <c r="GE809" s="7"/>
      <c r="GF809" s="7"/>
      <c r="GG809" s="7"/>
      <c r="GH809" s="7"/>
      <c r="GI809" s="7"/>
      <c r="GJ809" s="7"/>
      <c r="GK809" s="7"/>
      <c r="GL809" s="7"/>
      <c r="GM809" s="7"/>
      <c r="GN809" s="7"/>
      <c r="GO809" s="7"/>
      <c r="GP809" s="7"/>
      <c r="GQ809" s="7"/>
      <c r="GR809" s="7"/>
      <c r="GS809" s="7"/>
      <c r="GT809" s="7"/>
      <c r="GU809" s="7"/>
      <c r="GV809" s="7"/>
      <c r="GW809" s="7"/>
      <c r="GX809" s="7"/>
      <c r="GY809" s="7"/>
      <c r="GZ809" s="7"/>
      <c r="HA809" s="7"/>
      <c r="HB809" s="7"/>
      <c r="HC809" s="7"/>
      <c r="HD809" s="7"/>
      <c r="HE809" s="7"/>
      <c r="HF809" s="7"/>
      <c r="HG809" s="7"/>
      <c r="HH809" s="7"/>
      <c r="HI809" s="7"/>
      <c r="HJ809" s="7"/>
      <c r="HK809" s="7"/>
      <c r="HL809" s="7"/>
      <c r="HM809" s="7"/>
      <c r="HN809" s="7"/>
      <c r="HO809" s="7"/>
      <c r="HP809" s="7"/>
      <c r="HQ809" s="7"/>
      <c r="HR809" s="7"/>
      <c r="HS809" s="7"/>
      <c r="HT809" s="7"/>
      <c r="HU809" s="7"/>
      <c r="HV809" s="7"/>
      <c r="HW809" s="7"/>
      <c r="HX809" s="7"/>
      <c r="HY809" s="7"/>
      <c r="HZ809" s="7"/>
      <c r="IA809" s="7"/>
      <c r="IB809" s="7"/>
      <c r="IC809" s="7"/>
      <c r="ID809" s="7"/>
      <c r="IE809" s="7"/>
      <c r="IF809" s="7"/>
      <c r="IG809" s="7"/>
      <c r="IH809" s="7"/>
      <c r="II809" s="7"/>
      <c r="IJ809" s="7"/>
      <c r="IK809" s="7"/>
      <c r="IL809" s="7"/>
      <c r="IM809" s="7"/>
      <c r="IN809" s="7"/>
      <c r="IO809" s="7"/>
      <c r="IP809" s="7"/>
      <c r="IQ809" s="7"/>
      <c r="IR809" s="7"/>
      <c r="IS809" s="7"/>
      <c r="IT809" s="7"/>
      <c r="IU809" s="7"/>
      <c r="IV809" s="7"/>
      <c r="IW809" s="7"/>
      <c r="IX809" s="7"/>
      <c r="IY809" s="7"/>
      <c r="IZ809" s="7"/>
      <c r="JA809" s="7"/>
      <c r="JB809" s="7"/>
      <c r="JC809" s="7"/>
      <c r="JD809" s="7"/>
      <c r="JE809" s="7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5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7"/>
      <c r="EQ810" s="7"/>
      <c r="ER810" s="7"/>
      <c r="ES810" s="88"/>
      <c r="ET810" s="7"/>
      <c r="EU810" s="7"/>
      <c r="EV810" s="7"/>
      <c r="EW810" s="7"/>
      <c r="EX810" s="7"/>
      <c r="EY810" s="7"/>
      <c r="EZ810" s="7"/>
      <c r="FA810" s="7"/>
      <c r="FB810" s="7"/>
      <c r="FC810" s="7"/>
      <c r="FD810" s="7"/>
      <c r="FE810" s="7"/>
      <c r="FF810" s="7"/>
      <c r="FG810" s="7"/>
      <c r="FH810" s="2"/>
      <c r="FI810" s="2"/>
      <c r="FJ810" s="2"/>
      <c r="FK810" s="2"/>
      <c r="FL810" s="2"/>
      <c r="FM810" s="2"/>
      <c r="FN810" s="7"/>
      <c r="FO810" s="7"/>
      <c r="FP810" s="7"/>
      <c r="FQ810" s="88"/>
      <c r="FR810" s="7"/>
      <c r="FS810" s="7"/>
      <c r="FT810" s="7"/>
      <c r="FU810" s="7"/>
      <c r="FV810" s="7"/>
      <c r="FW810" s="7"/>
      <c r="FX810" s="7"/>
      <c r="FY810" s="7"/>
      <c r="FZ810" s="7"/>
      <c r="GA810" s="7"/>
      <c r="GB810" s="7"/>
      <c r="GC810" s="7"/>
      <c r="GD810" s="7"/>
      <c r="GE810" s="7"/>
      <c r="GF810" s="7"/>
      <c r="GG810" s="7"/>
      <c r="GH810" s="7"/>
      <c r="GI810" s="7"/>
      <c r="GJ810" s="7"/>
      <c r="GK810" s="7"/>
      <c r="GL810" s="7"/>
      <c r="GM810" s="7"/>
      <c r="GN810" s="7"/>
      <c r="GO810" s="7"/>
      <c r="GP810" s="7"/>
      <c r="GQ810" s="7"/>
      <c r="GR810" s="7"/>
      <c r="GS810" s="7"/>
      <c r="GT810" s="7"/>
      <c r="GU810" s="7"/>
      <c r="GV810" s="7"/>
      <c r="GW810" s="7"/>
      <c r="GX810" s="7"/>
      <c r="GY810" s="7"/>
      <c r="GZ810" s="7"/>
      <c r="HA810" s="7"/>
      <c r="HB810" s="7"/>
      <c r="HC810" s="7"/>
      <c r="HD810" s="7"/>
      <c r="HE810" s="7"/>
      <c r="HF810" s="7"/>
      <c r="HG810" s="7"/>
      <c r="HH810" s="7"/>
      <c r="HI810" s="7"/>
      <c r="HJ810" s="7"/>
      <c r="HK810" s="7"/>
      <c r="HL810" s="7"/>
      <c r="HM810" s="7"/>
      <c r="HN810" s="7"/>
      <c r="HO810" s="7"/>
      <c r="HP810" s="7"/>
      <c r="HQ810" s="7"/>
      <c r="HR810" s="7"/>
      <c r="HS810" s="7"/>
      <c r="HT810" s="7"/>
      <c r="HU810" s="7"/>
      <c r="HV810" s="7"/>
      <c r="HW810" s="7"/>
      <c r="HX810" s="7"/>
      <c r="HY810" s="7"/>
      <c r="HZ810" s="7"/>
      <c r="IA810" s="7"/>
      <c r="IB810" s="7"/>
      <c r="IC810" s="7"/>
      <c r="ID810" s="7"/>
      <c r="IE810" s="7"/>
      <c r="IF810" s="7"/>
      <c r="IG810" s="7"/>
      <c r="IH810" s="7"/>
      <c r="II810" s="7"/>
      <c r="IJ810" s="7"/>
      <c r="IK810" s="7"/>
      <c r="IL810" s="7"/>
      <c r="IM810" s="7"/>
      <c r="IN810" s="7"/>
      <c r="IO810" s="7"/>
      <c r="IP810" s="7"/>
      <c r="IQ810" s="7"/>
      <c r="IR810" s="7"/>
      <c r="IS810" s="7"/>
      <c r="IT810" s="7"/>
      <c r="IU810" s="7"/>
      <c r="IV810" s="7"/>
      <c r="IW810" s="7"/>
      <c r="IX810" s="7"/>
      <c r="IY810" s="7"/>
      <c r="IZ810" s="7"/>
      <c r="JA810" s="7"/>
      <c r="JB810" s="7"/>
      <c r="JC810" s="7"/>
      <c r="JD810" s="7"/>
      <c r="JE810" s="7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5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7"/>
      <c r="EQ811" s="7"/>
      <c r="ER811" s="7"/>
      <c r="ES811" s="88"/>
      <c r="ET811" s="7"/>
      <c r="EU811" s="7"/>
      <c r="EV811" s="7"/>
      <c r="EW811" s="7"/>
      <c r="EX811" s="7"/>
      <c r="EY811" s="7"/>
      <c r="EZ811" s="7"/>
      <c r="FA811" s="7"/>
      <c r="FB811" s="7"/>
      <c r="FC811" s="7"/>
      <c r="FD811" s="7"/>
      <c r="FE811" s="7"/>
      <c r="FF811" s="7"/>
      <c r="FG811" s="7"/>
      <c r="FH811" s="2"/>
      <c r="FI811" s="2"/>
      <c r="FJ811" s="2"/>
      <c r="FK811" s="2"/>
      <c r="FL811" s="2"/>
      <c r="FM811" s="2"/>
      <c r="FN811" s="7"/>
      <c r="FO811" s="7"/>
      <c r="FP811" s="7"/>
      <c r="FQ811" s="88"/>
      <c r="FR811" s="7"/>
      <c r="FS811" s="7"/>
      <c r="FT811" s="7"/>
      <c r="FU811" s="7"/>
      <c r="FV811" s="7"/>
      <c r="FW811" s="7"/>
      <c r="FX811" s="7"/>
      <c r="FY811" s="7"/>
      <c r="FZ811" s="7"/>
      <c r="GA811" s="7"/>
      <c r="GB811" s="7"/>
      <c r="GC811" s="7"/>
      <c r="GD811" s="7"/>
      <c r="GE811" s="7"/>
      <c r="GF811" s="7"/>
      <c r="GG811" s="7"/>
      <c r="GH811" s="7"/>
      <c r="GI811" s="7"/>
      <c r="GJ811" s="7"/>
      <c r="GK811" s="7"/>
      <c r="GL811" s="7"/>
      <c r="GM811" s="7"/>
      <c r="GN811" s="7"/>
      <c r="GO811" s="7"/>
      <c r="GP811" s="7"/>
      <c r="GQ811" s="7"/>
      <c r="GR811" s="7"/>
      <c r="GS811" s="7"/>
      <c r="GT811" s="7"/>
      <c r="GU811" s="7"/>
      <c r="GV811" s="7"/>
      <c r="GW811" s="7"/>
      <c r="GX811" s="7"/>
      <c r="GY811" s="7"/>
      <c r="GZ811" s="7"/>
      <c r="HA811" s="7"/>
      <c r="HB811" s="7"/>
      <c r="HC811" s="7"/>
      <c r="HD811" s="7"/>
      <c r="HE811" s="7"/>
      <c r="HF811" s="7"/>
      <c r="HG811" s="7"/>
      <c r="HH811" s="7"/>
      <c r="HI811" s="7"/>
      <c r="HJ811" s="7"/>
      <c r="HK811" s="7"/>
      <c r="HL811" s="7"/>
      <c r="HM811" s="7"/>
      <c r="HN811" s="7"/>
      <c r="HO811" s="7"/>
      <c r="HP811" s="7"/>
      <c r="HQ811" s="7"/>
      <c r="HR811" s="7"/>
      <c r="HS811" s="7"/>
      <c r="HT811" s="7"/>
      <c r="HU811" s="7"/>
      <c r="HV811" s="7"/>
      <c r="HW811" s="7"/>
      <c r="HX811" s="7"/>
      <c r="HY811" s="7"/>
      <c r="HZ811" s="7"/>
      <c r="IA811" s="7"/>
      <c r="IB811" s="7"/>
      <c r="IC811" s="7"/>
      <c r="ID811" s="7"/>
      <c r="IE811" s="7"/>
      <c r="IF811" s="7"/>
      <c r="IG811" s="7"/>
      <c r="IH811" s="7"/>
      <c r="II811" s="7"/>
      <c r="IJ811" s="7"/>
      <c r="IK811" s="7"/>
      <c r="IL811" s="7"/>
      <c r="IM811" s="7"/>
      <c r="IN811" s="7"/>
      <c r="IO811" s="7"/>
      <c r="IP811" s="7"/>
      <c r="IQ811" s="7"/>
      <c r="IR811" s="7"/>
      <c r="IS811" s="7"/>
      <c r="IT811" s="7"/>
      <c r="IU811" s="7"/>
      <c r="IV811" s="7"/>
      <c r="IW811" s="7"/>
      <c r="IX811" s="7"/>
      <c r="IY811" s="7"/>
      <c r="IZ811" s="7"/>
      <c r="JA811" s="7"/>
      <c r="JB811" s="7"/>
      <c r="JC811" s="7"/>
      <c r="JD811" s="7"/>
      <c r="JE811" s="7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5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7"/>
      <c r="EQ812" s="7"/>
      <c r="ER812" s="7"/>
      <c r="ES812" s="88"/>
      <c r="ET812" s="7"/>
      <c r="EU812" s="7"/>
      <c r="EV812" s="7"/>
      <c r="EW812" s="7"/>
      <c r="EX812" s="7"/>
      <c r="EY812" s="7"/>
      <c r="EZ812" s="7"/>
      <c r="FA812" s="7"/>
      <c r="FB812" s="7"/>
      <c r="FC812" s="7"/>
      <c r="FD812" s="7"/>
      <c r="FE812" s="7"/>
      <c r="FF812" s="7"/>
      <c r="FG812" s="7"/>
      <c r="FH812" s="2"/>
      <c r="FI812" s="2"/>
      <c r="FJ812" s="2"/>
      <c r="FK812" s="2"/>
      <c r="FL812" s="2"/>
      <c r="FM812" s="2"/>
      <c r="FN812" s="7"/>
      <c r="FO812" s="7"/>
      <c r="FP812" s="7"/>
      <c r="FQ812" s="88"/>
      <c r="FR812" s="7"/>
      <c r="FS812" s="7"/>
      <c r="FT812" s="7"/>
      <c r="FU812" s="7"/>
      <c r="FV812" s="7"/>
      <c r="FW812" s="7"/>
      <c r="FX812" s="7"/>
      <c r="FY812" s="7"/>
      <c r="FZ812" s="7"/>
      <c r="GA812" s="7"/>
      <c r="GB812" s="7"/>
      <c r="GC812" s="7"/>
      <c r="GD812" s="7"/>
      <c r="GE812" s="7"/>
      <c r="GF812" s="7"/>
      <c r="GG812" s="7"/>
      <c r="GH812" s="7"/>
      <c r="GI812" s="7"/>
      <c r="GJ812" s="7"/>
      <c r="GK812" s="7"/>
      <c r="GL812" s="7"/>
      <c r="GM812" s="7"/>
      <c r="GN812" s="7"/>
      <c r="GO812" s="7"/>
      <c r="GP812" s="7"/>
      <c r="GQ812" s="7"/>
      <c r="GR812" s="7"/>
      <c r="GS812" s="7"/>
      <c r="GT812" s="7"/>
      <c r="GU812" s="7"/>
      <c r="GV812" s="7"/>
      <c r="GW812" s="7"/>
      <c r="GX812" s="7"/>
      <c r="GY812" s="7"/>
      <c r="GZ812" s="7"/>
      <c r="HA812" s="7"/>
      <c r="HB812" s="7"/>
      <c r="HC812" s="7"/>
      <c r="HD812" s="7"/>
      <c r="HE812" s="7"/>
      <c r="HF812" s="7"/>
      <c r="HG812" s="7"/>
      <c r="HH812" s="7"/>
      <c r="HI812" s="7"/>
      <c r="HJ812" s="7"/>
      <c r="HK812" s="7"/>
      <c r="HL812" s="7"/>
      <c r="HM812" s="7"/>
      <c r="HN812" s="7"/>
      <c r="HO812" s="7"/>
      <c r="HP812" s="7"/>
      <c r="HQ812" s="7"/>
      <c r="HR812" s="7"/>
      <c r="HS812" s="7"/>
      <c r="HT812" s="7"/>
      <c r="HU812" s="7"/>
      <c r="HV812" s="7"/>
      <c r="HW812" s="7"/>
      <c r="HX812" s="7"/>
      <c r="HY812" s="7"/>
      <c r="HZ812" s="7"/>
      <c r="IA812" s="7"/>
      <c r="IB812" s="7"/>
      <c r="IC812" s="7"/>
      <c r="ID812" s="7"/>
      <c r="IE812" s="7"/>
      <c r="IF812" s="7"/>
      <c r="IG812" s="7"/>
      <c r="IH812" s="7"/>
      <c r="II812" s="7"/>
      <c r="IJ812" s="7"/>
      <c r="IK812" s="7"/>
      <c r="IL812" s="7"/>
      <c r="IM812" s="7"/>
      <c r="IN812" s="7"/>
      <c r="IO812" s="7"/>
      <c r="IP812" s="7"/>
      <c r="IQ812" s="7"/>
      <c r="IR812" s="7"/>
      <c r="IS812" s="7"/>
      <c r="IT812" s="7"/>
      <c r="IU812" s="7"/>
      <c r="IV812" s="7"/>
      <c r="IW812" s="7"/>
      <c r="IX812" s="7"/>
      <c r="IY812" s="7"/>
      <c r="IZ812" s="7"/>
      <c r="JA812" s="7"/>
      <c r="JB812" s="7"/>
      <c r="JC812" s="7"/>
      <c r="JD812" s="7"/>
      <c r="JE812" s="7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5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7"/>
      <c r="EQ813" s="7"/>
      <c r="ER813" s="7"/>
      <c r="ES813" s="88"/>
      <c r="ET813" s="7"/>
      <c r="EU813" s="7"/>
      <c r="EV813" s="7"/>
      <c r="EW813" s="7"/>
      <c r="EX813" s="7"/>
      <c r="EY813" s="7"/>
      <c r="EZ813" s="7"/>
      <c r="FA813" s="7"/>
      <c r="FB813" s="7"/>
      <c r="FC813" s="7"/>
      <c r="FD813" s="7"/>
      <c r="FE813" s="7"/>
      <c r="FF813" s="7"/>
      <c r="FG813" s="7"/>
      <c r="FH813" s="2"/>
      <c r="FI813" s="2"/>
      <c r="FJ813" s="2"/>
      <c r="FK813" s="2"/>
      <c r="FL813" s="2"/>
      <c r="FM813" s="2"/>
      <c r="FN813" s="7"/>
      <c r="FO813" s="7"/>
      <c r="FP813" s="7"/>
      <c r="FQ813" s="88"/>
      <c r="FR813" s="7"/>
      <c r="FS813" s="7"/>
      <c r="FT813" s="7"/>
      <c r="FU813" s="7"/>
      <c r="FV813" s="7"/>
      <c r="FW813" s="7"/>
      <c r="FX813" s="7"/>
      <c r="FY813" s="7"/>
      <c r="FZ813" s="7"/>
      <c r="GA813" s="7"/>
      <c r="GB813" s="7"/>
      <c r="GC813" s="7"/>
      <c r="GD813" s="7"/>
      <c r="GE813" s="7"/>
      <c r="GF813" s="7"/>
      <c r="GG813" s="7"/>
      <c r="GH813" s="7"/>
      <c r="GI813" s="7"/>
      <c r="GJ813" s="7"/>
      <c r="GK813" s="7"/>
      <c r="GL813" s="7"/>
      <c r="GM813" s="7"/>
      <c r="GN813" s="7"/>
      <c r="GO813" s="7"/>
      <c r="GP813" s="7"/>
      <c r="GQ813" s="7"/>
      <c r="GR813" s="7"/>
      <c r="GS813" s="7"/>
      <c r="GT813" s="7"/>
      <c r="GU813" s="7"/>
      <c r="GV813" s="7"/>
      <c r="GW813" s="7"/>
      <c r="GX813" s="7"/>
      <c r="GY813" s="7"/>
      <c r="GZ813" s="7"/>
      <c r="HA813" s="7"/>
      <c r="HB813" s="7"/>
      <c r="HC813" s="7"/>
      <c r="HD813" s="7"/>
      <c r="HE813" s="7"/>
      <c r="HF813" s="7"/>
      <c r="HG813" s="7"/>
      <c r="HH813" s="7"/>
      <c r="HI813" s="7"/>
      <c r="HJ813" s="7"/>
      <c r="HK813" s="7"/>
      <c r="HL813" s="7"/>
      <c r="HM813" s="7"/>
      <c r="HN813" s="7"/>
      <c r="HO813" s="7"/>
      <c r="HP813" s="7"/>
      <c r="HQ813" s="7"/>
      <c r="HR813" s="7"/>
      <c r="HS813" s="7"/>
      <c r="HT813" s="7"/>
      <c r="HU813" s="7"/>
      <c r="HV813" s="7"/>
      <c r="HW813" s="7"/>
      <c r="HX813" s="7"/>
      <c r="HY813" s="7"/>
      <c r="HZ813" s="7"/>
      <c r="IA813" s="7"/>
      <c r="IB813" s="7"/>
      <c r="IC813" s="7"/>
      <c r="ID813" s="7"/>
      <c r="IE813" s="7"/>
      <c r="IF813" s="7"/>
      <c r="IG813" s="7"/>
      <c r="IH813" s="7"/>
      <c r="II813" s="7"/>
      <c r="IJ813" s="7"/>
      <c r="IK813" s="7"/>
      <c r="IL813" s="7"/>
      <c r="IM813" s="7"/>
      <c r="IN813" s="7"/>
      <c r="IO813" s="7"/>
      <c r="IP813" s="7"/>
      <c r="IQ813" s="7"/>
      <c r="IR813" s="7"/>
      <c r="IS813" s="7"/>
      <c r="IT813" s="7"/>
      <c r="IU813" s="7"/>
      <c r="IV813" s="7"/>
      <c r="IW813" s="7"/>
      <c r="IX813" s="7"/>
      <c r="IY813" s="7"/>
      <c r="IZ813" s="7"/>
      <c r="JA813" s="7"/>
      <c r="JB813" s="7"/>
      <c r="JC813" s="7"/>
      <c r="JD813" s="7"/>
      <c r="JE813" s="7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5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7"/>
      <c r="EQ814" s="7"/>
      <c r="ER814" s="7"/>
      <c r="ES814" s="88"/>
      <c r="ET814" s="7"/>
      <c r="EU814" s="7"/>
      <c r="EV814" s="7"/>
      <c r="EW814" s="7"/>
      <c r="EX814" s="7"/>
      <c r="EY814" s="7"/>
      <c r="EZ814" s="7"/>
      <c r="FA814" s="7"/>
      <c r="FB814" s="7"/>
      <c r="FC814" s="7"/>
      <c r="FD814" s="7"/>
      <c r="FE814" s="7"/>
      <c r="FF814" s="7"/>
      <c r="FG814" s="7"/>
      <c r="FH814" s="2"/>
      <c r="FI814" s="2"/>
      <c r="FJ814" s="2"/>
      <c r="FK814" s="2"/>
      <c r="FL814" s="2"/>
      <c r="FM814" s="2"/>
      <c r="FN814" s="7"/>
      <c r="FO814" s="7"/>
      <c r="FP814" s="7"/>
      <c r="FQ814" s="88"/>
      <c r="FR814" s="7"/>
      <c r="FS814" s="7"/>
      <c r="FT814" s="7"/>
      <c r="FU814" s="7"/>
      <c r="FV814" s="7"/>
      <c r="FW814" s="7"/>
      <c r="FX814" s="7"/>
      <c r="FY814" s="7"/>
      <c r="FZ814" s="7"/>
      <c r="GA814" s="7"/>
      <c r="GB814" s="7"/>
      <c r="GC814" s="7"/>
      <c r="GD814" s="7"/>
      <c r="GE814" s="7"/>
      <c r="GF814" s="7"/>
      <c r="GG814" s="7"/>
      <c r="GH814" s="7"/>
      <c r="GI814" s="7"/>
      <c r="GJ814" s="7"/>
      <c r="GK814" s="7"/>
      <c r="GL814" s="7"/>
      <c r="GM814" s="7"/>
      <c r="GN814" s="7"/>
      <c r="GO814" s="7"/>
      <c r="GP814" s="7"/>
      <c r="GQ814" s="7"/>
      <c r="GR814" s="7"/>
      <c r="GS814" s="7"/>
      <c r="GT814" s="7"/>
      <c r="GU814" s="7"/>
      <c r="GV814" s="7"/>
      <c r="GW814" s="7"/>
      <c r="GX814" s="7"/>
      <c r="GY814" s="7"/>
      <c r="GZ814" s="7"/>
      <c r="HA814" s="7"/>
      <c r="HB814" s="7"/>
      <c r="HC814" s="7"/>
      <c r="HD814" s="7"/>
      <c r="HE814" s="7"/>
      <c r="HF814" s="7"/>
      <c r="HG814" s="7"/>
      <c r="HH814" s="7"/>
      <c r="HI814" s="7"/>
      <c r="HJ814" s="7"/>
      <c r="HK814" s="7"/>
      <c r="HL814" s="7"/>
      <c r="HM814" s="7"/>
      <c r="HN814" s="7"/>
      <c r="HO814" s="7"/>
      <c r="HP814" s="7"/>
      <c r="HQ814" s="7"/>
      <c r="HR814" s="7"/>
      <c r="HS814" s="7"/>
      <c r="HT814" s="7"/>
      <c r="HU814" s="7"/>
      <c r="HV814" s="7"/>
      <c r="HW814" s="7"/>
      <c r="HX814" s="7"/>
      <c r="HY814" s="7"/>
      <c r="HZ814" s="7"/>
      <c r="IA814" s="7"/>
      <c r="IB814" s="7"/>
      <c r="IC814" s="7"/>
      <c r="ID814" s="7"/>
      <c r="IE814" s="7"/>
      <c r="IF814" s="7"/>
      <c r="IG814" s="7"/>
      <c r="IH814" s="7"/>
      <c r="II814" s="7"/>
      <c r="IJ814" s="7"/>
      <c r="IK814" s="7"/>
      <c r="IL814" s="7"/>
      <c r="IM814" s="7"/>
      <c r="IN814" s="7"/>
      <c r="IO814" s="7"/>
      <c r="IP814" s="7"/>
      <c r="IQ814" s="7"/>
      <c r="IR814" s="7"/>
      <c r="IS814" s="7"/>
      <c r="IT814" s="7"/>
      <c r="IU814" s="7"/>
      <c r="IV814" s="7"/>
      <c r="IW814" s="7"/>
      <c r="IX814" s="7"/>
      <c r="IY814" s="7"/>
      <c r="IZ814" s="7"/>
      <c r="JA814" s="7"/>
      <c r="JB814" s="7"/>
      <c r="JC814" s="7"/>
      <c r="JD814" s="7"/>
      <c r="JE814" s="7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5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7"/>
      <c r="EQ815" s="7"/>
      <c r="ER815" s="7"/>
      <c r="ES815" s="88"/>
      <c r="ET815" s="7"/>
      <c r="EU815" s="7"/>
      <c r="EV815" s="7"/>
      <c r="EW815" s="7"/>
      <c r="EX815" s="7"/>
      <c r="EY815" s="7"/>
      <c r="EZ815" s="7"/>
      <c r="FA815" s="7"/>
      <c r="FB815" s="7"/>
      <c r="FC815" s="7"/>
      <c r="FD815" s="7"/>
      <c r="FE815" s="7"/>
      <c r="FF815" s="7"/>
      <c r="FG815" s="7"/>
      <c r="FH815" s="2"/>
      <c r="FI815" s="2"/>
      <c r="FJ815" s="2"/>
      <c r="FK815" s="2"/>
      <c r="FL815" s="2"/>
      <c r="FM815" s="2"/>
      <c r="FN815" s="7"/>
      <c r="FO815" s="7"/>
      <c r="FP815" s="7"/>
      <c r="FQ815" s="88"/>
      <c r="FR815" s="7"/>
      <c r="FS815" s="7"/>
      <c r="FT815" s="7"/>
      <c r="FU815" s="7"/>
      <c r="FV815" s="7"/>
      <c r="FW815" s="7"/>
      <c r="FX815" s="7"/>
      <c r="FY815" s="7"/>
      <c r="FZ815" s="7"/>
      <c r="GA815" s="7"/>
      <c r="GB815" s="7"/>
      <c r="GC815" s="7"/>
      <c r="GD815" s="7"/>
      <c r="GE815" s="7"/>
      <c r="GF815" s="7"/>
      <c r="GG815" s="7"/>
      <c r="GH815" s="7"/>
      <c r="GI815" s="7"/>
      <c r="GJ815" s="7"/>
      <c r="GK815" s="7"/>
      <c r="GL815" s="7"/>
      <c r="GM815" s="7"/>
      <c r="GN815" s="7"/>
      <c r="GO815" s="7"/>
      <c r="GP815" s="7"/>
      <c r="GQ815" s="7"/>
      <c r="GR815" s="7"/>
      <c r="GS815" s="7"/>
      <c r="GT815" s="7"/>
      <c r="GU815" s="7"/>
      <c r="GV815" s="7"/>
      <c r="GW815" s="7"/>
      <c r="GX815" s="7"/>
      <c r="GY815" s="7"/>
      <c r="GZ815" s="7"/>
      <c r="HA815" s="7"/>
      <c r="HB815" s="7"/>
      <c r="HC815" s="7"/>
      <c r="HD815" s="7"/>
      <c r="HE815" s="7"/>
      <c r="HF815" s="7"/>
      <c r="HG815" s="7"/>
      <c r="HH815" s="7"/>
      <c r="HI815" s="7"/>
      <c r="HJ815" s="7"/>
      <c r="HK815" s="7"/>
      <c r="HL815" s="7"/>
      <c r="HM815" s="7"/>
      <c r="HN815" s="7"/>
      <c r="HO815" s="7"/>
      <c r="HP815" s="7"/>
      <c r="HQ815" s="7"/>
      <c r="HR815" s="7"/>
      <c r="HS815" s="7"/>
      <c r="HT815" s="7"/>
      <c r="HU815" s="7"/>
      <c r="HV815" s="7"/>
      <c r="HW815" s="7"/>
      <c r="HX815" s="7"/>
      <c r="HY815" s="7"/>
      <c r="HZ815" s="7"/>
      <c r="IA815" s="7"/>
      <c r="IB815" s="7"/>
      <c r="IC815" s="7"/>
      <c r="ID815" s="7"/>
      <c r="IE815" s="7"/>
      <c r="IF815" s="7"/>
      <c r="IG815" s="7"/>
      <c r="IH815" s="7"/>
      <c r="II815" s="7"/>
      <c r="IJ815" s="7"/>
      <c r="IK815" s="7"/>
      <c r="IL815" s="7"/>
      <c r="IM815" s="7"/>
      <c r="IN815" s="7"/>
      <c r="IO815" s="7"/>
      <c r="IP815" s="7"/>
      <c r="IQ815" s="7"/>
      <c r="IR815" s="7"/>
      <c r="IS815" s="7"/>
      <c r="IT815" s="7"/>
      <c r="IU815" s="7"/>
      <c r="IV815" s="7"/>
      <c r="IW815" s="7"/>
      <c r="IX815" s="7"/>
      <c r="IY815" s="7"/>
      <c r="IZ815" s="7"/>
      <c r="JA815" s="7"/>
      <c r="JB815" s="7"/>
      <c r="JC815" s="7"/>
      <c r="JD815" s="7"/>
      <c r="JE815" s="7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5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7"/>
      <c r="EQ816" s="7"/>
      <c r="ER816" s="7"/>
      <c r="ES816" s="88"/>
      <c r="ET816" s="7"/>
      <c r="EU816" s="7"/>
      <c r="EV816" s="7"/>
      <c r="EW816" s="7"/>
      <c r="EX816" s="7"/>
      <c r="EY816" s="7"/>
      <c r="EZ816" s="7"/>
      <c r="FA816" s="7"/>
      <c r="FB816" s="7"/>
      <c r="FC816" s="7"/>
      <c r="FD816" s="7"/>
      <c r="FE816" s="7"/>
      <c r="FF816" s="7"/>
      <c r="FG816" s="7"/>
      <c r="FH816" s="2"/>
      <c r="FI816" s="2"/>
      <c r="FJ816" s="2"/>
      <c r="FK816" s="2"/>
      <c r="FL816" s="2"/>
      <c r="FM816" s="2"/>
      <c r="FN816" s="7"/>
      <c r="FO816" s="7"/>
      <c r="FP816" s="7"/>
      <c r="FQ816" s="88"/>
      <c r="FR816" s="7"/>
      <c r="FS816" s="7"/>
      <c r="FT816" s="7"/>
      <c r="FU816" s="7"/>
      <c r="FV816" s="7"/>
      <c r="FW816" s="7"/>
      <c r="FX816" s="7"/>
      <c r="FY816" s="7"/>
      <c r="FZ816" s="7"/>
      <c r="GA816" s="7"/>
      <c r="GB816" s="7"/>
      <c r="GC816" s="7"/>
      <c r="GD816" s="7"/>
      <c r="GE816" s="7"/>
      <c r="GF816" s="7"/>
      <c r="GG816" s="7"/>
      <c r="GH816" s="7"/>
      <c r="GI816" s="7"/>
      <c r="GJ816" s="7"/>
      <c r="GK816" s="7"/>
      <c r="GL816" s="7"/>
      <c r="GM816" s="7"/>
      <c r="GN816" s="7"/>
      <c r="GO816" s="7"/>
      <c r="GP816" s="7"/>
      <c r="GQ816" s="7"/>
      <c r="GR816" s="7"/>
      <c r="GS816" s="7"/>
      <c r="GT816" s="7"/>
      <c r="GU816" s="7"/>
      <c r="GV816" s="7"/>
      <c r="GW816" s="7"/>
      <c r="GX816" s="7"/>
      <c r="GY816" s="7"/>
      <c r="GZ816" s="7"/>
      <c r="HA816" s="7"/>
      <c r="HB816" s="7"/>
      <c r="HC816" s="7"/>
      <c r="HD816" s="7"/>
      <c r="HE816" s="7"/>
      <c r="HF816" s="7"/>
      <c r="HG816" s="7"/>
      <c r="HH816" s="7"/>
      <c r="HI816" s="7"/>
      <c r="HJ816" s="7"/>
      <c r="HK816" s="7"/>
      <c r="HL816" s="7"/>
      <c r="HM816" s="7"/>
      <c r="HN816" s="7"/>
      <c r="HO816" s="7"/>
      <c r="HP816" s="7"/>
      <c r="HQ816" s="7"/>
      <c r="HR816" s="7"/>
      <c r="HS816" s="7"/>
      <c r="HT816" s="7"/>
      <c r="HU816" s="7"/>
      <c r="HV816" s="7"/>
      <c r="HW816" s="7"/>
      <c r="HX816" s="7"/>
      <c r="HY816" s="7"/>
      <c r="HZ816" s="7"/>
      <c r="IA816" s="7"/>
      <c r="IB816" s="7"/>
      <c r="IC816" s="7"/>
      <c r="ID816" s="7"/>
      <c r="IE816" s="7"/>
      <c r="IF816" s="7"/>
      <c r="IG816" s="7"/>
      <c r="IH816" s="7"/>
      <c r="II816" s="7"/>
      <c r="IJ816" s="7"/>
      <c r="IK816" s="7"/>
      <c r="IL816" s="7"/>
      <c r="IM816" s="7"/>
      <c r="IN816" s="7"/>
      <c r="IO816" s="7"/>
      <c r="IP816" s="7"/>
      <c r="IQ816" s="7"/>
      <c r="IR816" s="7"/>
      <c r="IS816" s="7"/>
      <c r="IT816" s="7"/>
      <c r="IU816" s="7"/>
      <c r="IV816" s="7"/>
      <c r="IW816" s="7"/>
      <c r="IX816" s="7"/>
      <c r="IY816" s="7"/>
      <c r="IZ816" s="7"/>
      <c r="JA816" s="7"/>
      <c r="JB816" s="7"/>
      <c r="JC816" s="7"/>
      <c r="JD816" s="7"/>
      <c r="JE816" s="7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5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7"/>
      <c r="EQ817" s="7"/>
      <c r="ER817" s="7"/>
      <c r="ES817" s="88"/>
      <c r="ET817" s="7"/>
      <c r="EU817" s="7"/>
      <c r="EV817" s="7"/>
      <c r="EW817" s="7"/>
      <c r="EX817" s="7"/>
      <c r="EY817" s="7"/>
      <c r="EZ817" s="7"/>
      <c r="FA817" s="7"/>
      <c r="FB817" s="7"/>
      <c r="FC817" s="7"/>
      <c r="FD817" s="7"/>
      <c r="FE817" s="7"/>
      <c r="FF817" s="7"/>
      <c r="FG817" s="7"/>
      <c r="FH817" s="2"/>
      <c r="FI817" s="2"/>
      <c r="FJ817" s="2"/>
      <c r="FK817" s="2"/>
      <c r="FL817" s="2"/>
      <c r="FM817" s="2"/>
      <c r="FN817" s="7"/>
      <c r="FO817" s="7"/>
      <c r="FP817" s="7"/>
      <c r="FQ817" s="88"/>
      <c r="FR817" s="7"/>
      <c r="FS817" s="7"/>
      <c r="FT817" s="7"/>
      <c r="FU817" s="7"/>
      <c r="FV817" s="7"/>
      <c r="FW817" s="7"/>
      <c r="FX817" s="7"/>
      <c r="FY817" s="7"/>
      <c r="FZ817" s="7"/>
      <c r="GA817" s="7"/>
      <c r="GB817" s="7"/>
      <c r="GC817" s="7"/>
      <c r="GD817" s="7"/>
      <c r="GE817" s="7"/>
      <c r="GF817" s="7"/>
      <c r="GG817" s="7"/>
      <c r="GH817" s="7"/>
      <c r="GI817" s="7"/>
      <c r="GJ817" s="7"/>
      <c r="GK817" s="7"/>
      <c r="GL817" s="7"/>
      <c r="GM817" s="7"/>
      <c r="GN817" s="7"/>
      <c r="GO817" s="7"/>
      <c r="GP817" s="7"/>
      <c r="GQ817" s="7"/>
      <c r="GR817" s="7"/>
      <c r="GS817" s="7"/>
      <c r="GT817" s="7"/>
      <c r="GU817" s="7"/>
      <c r="GV817" s="7"/>
      <c r="GW817" s="7"/>
      <c r="GX817" s="7"/>
      <c r="GY817" s="7"/>
      <c r="GZ817" s="7"/>
      <c r="HA817" s="7"/>
      <c r="HB817" s="7"/>
      <c r="HC817" s="7"/>
      <c r="HD817" s="7"/>
      <c r="HE817" s="7"/>
      <c r="HF817" s="7"/>
      <c r="HG817" s="7"/>
      <c r="HH817" s="7"/>
      <c r="HI817" s="7"/>
      <c r="HJ817" s="7"/>
      <c r="HK817" s="7"/>
      <c r="HL817" s="7"/>
      <c r="HM817" s="7"/>
      <c r="HN817" s="7"/>
      <c r="HO817" s="7"/>
      <c r="HP817" s="7"/>
      <c r="HQ817" s="7"/>
      <c r="HR817" s="7"/>
      <c r="HS817" s="7"/>
      <c r="HT817" s="7"/>
      <c r="HU817" s="7"/>
      <c r="HV817" s="7"/>
      <c r="HW817" s="7"/>
      <c r="HX817" s="7"/>
      <c r="HY817" s="7"/>
      <c r="HZ817" s="7"/>
      <c r="IA817" s="7"/>
      <c r="IB817" s="7"/>
      <c r="IC817" s="7"/>
      <c r="ID817" s="7"/>
      <c r="IE817" s="7"/>
      <c r="IF817" s="7"/>
      <c r="IG817" s="7"/>
      <c r="IH817" s="7"/>
      <c r="II817" s="7"/>
      <c r="IJ817" s="7"/>
      <c r="IK817" s="7"/>
      <c r="IL817" s="7"/>
      <c r="IM817" s="7"/>
      <c r="IN817" s="7"/>
      <c r="IO817" s="7"/>
      <c r="IP817" s="7"/>
      <c r="IQ817" s="7"/>
      <c r="IR817" s="7"/>
      <c r="IS817" s="7"/>
      <c r="IT817" s="7"/>
      <c r="IU817" s="7"/>
      <c r="IV817" s="7"/>
      <c r="IW817" s="7"/>
      <c r="IX817" s="7"/>
      <c r="IY817" s="7"/>
      <c r="IZ817" s="7"/>
      <c r="JA817" s="7"/>
      <c r="JB817" s="7"/>
      <c r="JC817" s="7"/>
      <c r="JD817" s="7"/>
      <c r="JE817" s="7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5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7"/>
      <c r="EQ818" s="7"/>
      <c r="ER818" s="7"/>
      <c r="ES818" s="88"/>
      <c r="ET818" s="7"/>
      <c r="EU818" s="7"/>
      <c r="EV818" s="7"/>
      <c r="EW818" s="7"/>
      <c r="EX818" s="7"/>
      <c r="EY818" s="7"/>
      <c r="EZ818" s="7"/>
      <c r="FA818" s="7"/>
      <c r="FB818" s="7"/>
      <c r="FC818" s="7"/>
      <c r="FD818" s="7"/>
      <c r="FE818" s="7"/>
      <c r="FF818" s="7"/>
      <c r="FG818" s="7"/>
      <c r="FH818" s="2"/>
      <c r="FI818" s="2"/>
      <c r="FJ818" s="2"/>
      <c r="FK818" s="2"/>
      <c r="FL818" s="2"/>
      <c r="FM818" s="2"/>
      <c r="FN818" s="7"/>
      <c r="FO818" s="7"/>
      <c r="FP818" s="7"/>
      <c r="FQ818" s="88"/>
      <c r="FR818" s="7"/>
      <c r="FS818" s="7"/>
      <c r="FT818" s="7"/>
      <c r="FU818" s="7"/>
      <c r="FV818" s="7"/>
      <c r="FW818" s="7"/>
      <c r="FX818" s="7"/>
      <c r="FY818" s="7"/>
      <c r="FZ818" s="7"/>
      <c r="GA818" s="7"/>
      <c r="GB818" s="7"/>
      <c r="GC818" s="7"/>
      <c r="GD818" s="7"/>
      <c r="GE818" s="7"/>
      <c r="GF818" s="7"/>
      <c r="GG818" s="7"/>
      <c r="GH818" s="7"/>
      <c r="GI818" s="7"/>
      <c r="GJ818" s="7"/>
      <c r="GK818" s="7"/>
      <c r="GL818" s="7"/>
      <c r="GM818" s="7"/>
      <c r="GN818" s="7"/>
      <c r="GO818" s="7"/>
      <c r="GP818" s="7"/>
      <c r="GQ818" s="7"/>
      <c r="GR818" s="7"/>
      <c r="GS818" s="7"/>
      <c r="GT818" s="7"/>
      <c r="GU818" s="7"/>
      <c r="GV818" s="7"/>
      <c r="GW818" s="7"/>
      <c r="GX818" s="7"/>
      <c r="GY818" s="7"/>
      <c r="GZ818" s="7"/>
      <c r="HA818" s="7"/>
      <c r="HB818" s="7"/>
      <c r="HC818" s="7"/>
      <c r="HD818" s="7"/>
      <c r="HE818" s="7"/>
      <c r="HF818" s="7"/>
      <c r="HG818" s="7"/>
      <c r="HH818" s="7"/>
      <c r="HI818" s="7"/>
      <c r="HJ818" s="7"/>
      <c r="HK818" s="7"/>
      <c r="HL818" s="7"/>
      <c r="HM818" s="7"/>
      <c r="HN818" s="7"/>
      <c r="HO818" s="7"/>
      <c r="HP818" s="7"/>
      <c r="HQ818" s="7"/>
      <c r="HR818" s="7"/>
      <c r="HS818" s="7"/>
      <c r="HT818" s="7"/>
      <c r="HU818" s="7"/>
      <c r="HV818" s="7"/>
      <c r="HW818" s="7"/>
      <c r="HX818" s="7"/>
      <c r="HY818" s="7"/>
      <c r="HZ818" s="7"/>
      <c r="IA818" s="7"/>
      <c r="IB818" s="7"/>
      <c r="IC818" s="7"/>
      <c r="ID818" s="7"/>
      <c r="IE818" s="7"/>
      <c r="IF818" s="7"/>
      <c r="IG818" s="7"/>
      <c r="IH818" s="7"/>
      <c r="II818" s="7"/>
      <c r="IJ818" s="7"/>
      <c r="IK818" s="7"/>
      <c r="IL818" s="7"/>
      <c r="IM818" s="7"/>
      <c r="IN818" s="7"/>
      <c r="IO818" s="7"/>
      <c r="IP818" s="7"/>
      <c r="IQ818" s="7"/>
      <c r="IR818" s="7"/>
      <c r="IS818" s="7"/>
      <c r="IT818" s="7"/>
      <c r="IU818" s="7"/>
      <c r="IV818" s="7"/>
      <c r="IW818" s="7"/>
      <c r="IX818" s="7"/>
      <c r="IY818" s="7"/>
      <c r="IZ818" s="7"/>
      <c r="JA818" s="7"/>
      <c r="JB818" s="7"/>
      <c r="JC818" s="7"/>
      <c r="JD818" s="7"/>
      <c r="JE818" s="7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5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7"/>
      <c r="EQ819" s="7"/>
      <c r="ER819" s="7"/>
      <c r="ES819" s="88"/>
      <c r="ET819" s="7"/>
      <c r="EU819" s="7"/>
      <c r="EV819" s="7"/>
      <c r="EW819" s="7"/>
      <c r="EX819" s="7"/>
      <c r="EY819" s="7"/>
      <c r="EZ819" s="7"/>
      <c r="FA819" s="7"/>
      <c r="FB819" s="7"/>
      <c r="FC819" s="7"/>
      <c r="FD819" s="7"/>
      <c r="FE819" s="7"/>
      <c r="FF819" s="7"/>
      <c r="FG819" s="7"/>
      <c r="FH819" s="2"/>
      <c r="FI819" s="2"/>
      <c r="FJ819" s="2"/>
      <c r="FK819" s="2"/>
      <c r="FL819" s="2"/>
      <c r="FM819" s="2"/>
      <c r="FN819" s="7"/>
      <c r="FO819" s="7"/>
      <c r="FP819" s="7"/>
      <c r="FQ819" s="88"/>
      <c r="FR819" s="7"/>
      <c r="FS819" s="7"/>
      <c r="FT819" s="7"/>
      <c r="FU819" s="7"/>
      <c r="FV819" s="7"/>
      <c r="FW819" s="7"/>
      <c r="FX819" s="7"/>
      <c r="FY819" s="7"/>
      <c r="FZ819" s="7"/>
      <c r="GA819" s="7"/>
      <c r="GB819" s="7"/>
      <c r="GC819" s="7"/>
      <c r="GD819" s="7"/>
      <c r="GE819" s="7"/>
      <c r="GF819" s="7"/>
      <c r="GG819" s="7"/>
      <c r="GH819" s="7"/>
      <c r="GI819" s="7"/>
      <c r="GJ819" s="7"/>
      <c r="GK819" s="7"/>
      <c r="GL819" s="7"/>
      <c r="GM819" s="7"/>
      <c r="GN819" s="7"/>
      <c r="GO819" s="7"/>
      <c r="GP819" s="7"/>
      <c r="GQ819" s="7"/>
      <c r="GR819" s="7"/>
      <c r="GS819" s="7"/>
      <c r="GT819" s="7"/>
      <c r="GU819" s="7"/>
      <c r="GV819" s="7"/>
      <c r="GW819" s="7"/>
      <c r="GX819" s="7"/>
      <c r="GY819" s="7"/>
      <c r="GZ819" s="7"/>
      <c r="HA819" s="7"/>
      <c r="HB819" s="7"/>
      <c r="HC819" s="7"/>
      <c r="HD819" s="7"/>
      <c r="HE819" s="7"/>
      <c r="HF819" s="7"/>
      <c r="HG819" s="7"/>
      <c r="HH819" s="7"/>
      <c r="HI819" s="7"/>
      <c r="HJ819" s="7"/>
      <c r="HK819" s="7"/>
      <c r="HL819" s="7"/>
      <c r="HM819" s="7"/>
      <c r="HN819" s="7"/>
      <c r="HO819" s="7"/>
      <c r="HP819" s="7"/>
      <c r="HQ819" s="7"/>
      <c r="HR819" s="7"/>
      <c r="HS819" s="7"/>
      <c r="HT819" s="7"/>
      <c r="HU819" s="7"/>
      <c r="HV819" s="7"/>
      <c r="HW819" s="7"/>
      <c r="HX819" s="7"/>
      <c r="HY819" s="7"/>
      <c r="HZ819" s="7"/>
      <c r="IA819" s="7"/>
      <c r="IB819" s="7"/>
      <c r="IC819" s="7"/>
      <c r="ID819" s="7"/>
      <c r="IE819" s="7"/>
      <c r="IF819" s="7"/>
      <c r="IG819" s="7"/>
      <c r="IH819" s="7"/>
      <c r="II819" s="7"/>
      <c r="IJ819" s="7"/>
      <c r="IK819" s="7"/>
      <c r="IL819" s="7"/>
      <c r="IM819" s="7"/>
      <c r="IN819" s="7"/>
      <c r="IO819" s="7"/>
      <c r="IP819" s="7"/>
      <c r="IQ819" s="7"/>
      <c r="IR819" s="7"/>
      <c r="IS819" s="7"/>
      <c r="IT819" s="7"/>
      <c r="IU819" s="7"/>
      <c r="IV819" s="7"/>
      <c r="IW819" s="7"/>
      <c r="IX819" s="7"/>
      <c r="IY819" s="7"/>
      <c r="IZ819" s="7"/>
      <c r="JA819" s="7"/>
      <c r="JB819" s="7"/>
      <c r="JC819" s="7"/>
      <c r="JD819" s="7"/>
      <c r="JE819" s="7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5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7"/>
      <c r="EQ820" s="7"/>
      <c r="ER820" s="7"/>
      <c r="ES820" s="88"/>
      <c r="ET820" s="7"/>
      <c r="EU820" s="7"/>
      <c r="EV820" s="7"/>
      <c r="EW820" s="7"/>
      <c r="EX820" s="7"/>
      <c r="EY820" s="7"/>
      <c r="EZ820" s="7"/>
      <c r="FA820" s="7"/>
      <c r="FB820" s="7"/>
      <c r="FC820" s="7"/>
      <c r="FD820" s="7"/>
      <c r="FE820" s="7"/>
      <c r="FF820" s="7"/>
      <c r="FG820" s="7"/>
      <c r="FH820" s="2"/>
      <c r="FI820" s="2"/>
      <c r="FJ820" s="2"/>
      <c r="FK820" s="2"/>
      <c r="FL820" s="2"/>
      <c r="FM820" s="2"/>
      <c r="FN820" s="7"/>
      <c r="FO820" s="7"/>
      <c r="FP820" s="7"/>
      <c r="FQ820" s="88"/>
      <c r="FR820" s="7"/>
      <c r="FS820" s="7"/>
      <c r="FT820" s="7"/>
      <c r="FU820" s="7"/>
      <c r="FV820" s="7"/>
      <c r="FW820" s="7"/>
      <c r="FX820" s="7"/>
      <c r="FY820" s="7"/>
      <c r="FZ820" s="7"/>
      <c r="GA820" s="7"/>
      <c r="GB820" s="7"/>
      <c r="GC820" s="7"/>
      <c r="GD820" s="7"/>
      <c r="GE820" s="7"/>
      <c r="GF820" s="7"/>
      <c r="GG820" s="7"/>
      <c r="GH820" s="7"/>
      <c r="GI820" s="7"/>
      <c r="GJ820" s="7"/>
      <c r="GK820" s="7"/>
      <c r="GL820" s="7"/>
      <c r="GM820" s="7"/>
      <c r="GN820" s="7"/>
      <c r="GO820" s="7"/>
      <c r="GP820" s="7"/>
      <c r="GQ820" s="7"/>
      <c r="GR820" s="7"/>
      <c r="GS820" s="7"/>
      <c r="GT820" s="7"/>
      <c r="GU820" s="7"/>
      <c r="GV820" s="7"/>
      <c r="GW820" s="7"/>
      <c r="GX820" s="7"/>
      <c r="GY820" s="7"/>
      <c r="GZ820" s="7"/>
      <c r="HA820" s="7"/>
      <c r="HB820" s="7"/>
      <c r="HC820" s="7"/>
      <c r="HD820" s="7"/>
      <c r="HE820" s="7"/>
      <c r="HF820" s="7"/>
      <c r="HG820" s="7"/>
      <c r="HH820" s="7"/>
      <c r="HI820" s="7"/>
      <c r="HJ820" s="7"/>
      <c r="HK820" s="7"/>
      <c r="HL820" s="7"/>
      <c r="HM820" s="7"/>
      <c r="HN820" s="7"/>
      <c r="HO820" s="7"/>
      <c r="HP820" s="7"/>
      <c r="HQ820" s="7"/>
      <c r="HR820" s="7"/>
      <c r="HS820" s="7"/>
      <c r="HT820" s="7"/>
      <c r="HU820" s="7"/>
      <c r="HV820" s="7"/>
      <c r="HW820" s="7"/>
      <c r="HX820" s="7"/>
      <c r="HY820" s="7"/>
      <c r="HZ820" s="7"/>
      <c r="IA820" s="7"/>
      <c r="IB820" s="7"/>
      <c r="IC820" s="7"/>
      <c r="ID820" s="7"/>
      <c r="IE820" s="7"/>
      <c r="IF820" s="7"/>
      <c r="IG820" s="7"/>
      <c r="IH820" s="7"/>
      <c r="II820" s="7"/>
      <c r="IJ820" s="7"/>
      <c r="IK820" s="7"/>
      <c r="IL820" s="7"/>
      <c r="IM820" s="7"/>
      <c r="IN820" s="7"/>
      <c r="IO820" s="7"/>
      <c r="IP820" s="7"/>
      <c r="IQ820" s="7"/>
      <c r="IR820" s="7"/>
      <c r="IS820" s="7"/>
      <c r="IT820" s="7"/>
      <c r="IU820" s="7"/>
      <c r="IV820" s="7"/>
      <c r="IW820" s="7"/>
      <c r="IX820" s="7"/>
      <c r="IY820" s="7"/>
      <c r="IZ820" s="7"/>
      <c r="JA820" s="7"/>
      <c r="JB820" s="7"/>
      <c r="JC820" s="7"/>
      <c r="JD820" s="7"/>
      <c r="JE820" s="7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5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7"/>
      <c r="EQ821" s="7"/>
      <c r="ER821" s="7"/>
      <c r="ES821" s="88"/>
      <c r="ET821" s="7"/>
      <c r="EU821" s="7"/>
      <c r="EV821" s="7"/>
      <c r="EW821" s="7"/>
      <c r="EX821" s="7"/>
      <c r="EY821" s="7"/>
      <c r="EZ821" s="7"/>
      <c r="FA821" s="7"/>
      <c r="FB821" s="7"/>
      <c r="FC821" s="7"/>
      <c r="FD821" s="7"/>
      <c r="FE821" s="7"/>
      <c r="FF821" s="7"/>
      <c r="FG821" s="7"/>
      <c r="FH821" s="2"/>
      <c r="FI821" s="2"/>
      <c r="FJ821" s="2"/>
      <c r="FK821" s="2"/>
      <c r="FL821" s="2"/>
      <c r="FM821" s="2"/>
      <c r="FN821" s="7"/>
      <c r="FO821" s="7"/>
      <c r="FP821" s="7"/>
      <c r="FQ821" s="88"/>
      <c r="FR821" s="7"/>
      <c r="FS821" s="7"/>
      <c r="FT821" s="7"/>
      <c r="FU821" s="7"/>
      <c r="FV821" s="7"/>
      <c r="FW821" s="7"/>
      <c r="FX821" s="7"/>
      <c r="FY821" s="7"/>
      <c r="FZ821" s="7"/>
      <c r="GA821" s="7"/>
      <c r="GB821" s="7"/>
      <c r="GC821" s="7"/>
      <c r="GD821" s="7"/>
      <c r="GE821" s="7"/>
      <c r="GF821" s="7"/>
      <c r="GG821" s="7"/>
      <c r="GH821" s="7"/>
      <c r="GI821" s="7"/>
      <c r="GJ821" s="7"/>
      <c r="GK821" s="7"/>
      <c r="GL821" s="7"/>
      <c r="GM821" s="7"/>
      <c r="GN821" s="7"/>
      <c r="GO821" s="7"/>
      <c r="GP821" s="7"/>
      <c r="GQ821" s="7"/>
      <c r="GR821" s="7"/>
      <c r="GS821" s="7"/>
      <c r="GT821" s="7"/>
      <c r="GU821" s="7"/>
      <c r="GV821" s="7"/>
      <c r="GW821" s="7"/>
      <c r="GX821" s="7"/>
      <c r="GY821" s="7"/>
      <c r="GZ821" s="7"/>
      <c r="HA821" s="7"/>
      <c r="HB821" s="7"/>
      <c r="HC821" s="7"/>
      <c r="HD821" s="7"/>
      <c r="HE821" s="7"/>
      <c r="HF821" s="7"/>
      <c r="HG821" s="7"/>
      <c r="HH821" s="7"/>
      <c r="HI821" s="7"/>
      <c r="HJ821" s="7"/>
      <c r="HK821" s="7"/>
      <c r="HL821" s="7"/>
      <c r="HM821" s="7"/>
      <c r="HN821" s="7"/>
      <c r="HO821" s="7"/>
      <c r="HP821" s="7"/>
      <c r="HQ821" s="7"/>
      <c r="HR821" s="7"/>
      <c r="HS821" s="7"/>
      <c r="HT821" s="7"/>
      <c r="HU821" s="7"/>
      <c r="HV821" s="7"/>
      <c r="HW821" s="7"/>
      <c r="HX821" s="7"/>
      <c r="HY821" s="7"/>
      <c r="HZ821" s="7"/>
      <c r="IA821" s="7"/>
      <c r="IB821" s="7"/>
      <c r="IC821" s="7"/>
      <c r="ID821" s="7"/>
      <c r="IE821" s="7"/>
      <c r="IF821" s="7"/>
      <c r="IG821" s="7"/>
      <c r="IH821" s="7"/>
      <c r="II821" s="7"/>
      <c r="IJ821" s="7"/>
      <c r="IK821" s="7"/>
      <c r="IL821" s="7"/>
      <c r="IM821" s="7"/>
      <c r="IN821" s="7"/>
      <c r="IO821" s="7"/>
      <c r="IP821" s="7"/>
      <c r="IQ821" s="7"/>
      <c r="IR821" s="7"/>
      <c r="IS821" s="7"/>
      <c r="IT821" s="7"/>
      <c r="IU821" s="7"/>
      <c r="IV821" s="7"/>
      <c r="IW821" s="7"/>
      <c r="IX821" s="7"/>
      <c r="IY821" s="7"/>
      <c r="IZ821" s="7"/>
      <c r="JA821" s="7"/>
      <c r="JB821" s="7"/>
      <c r="JC821" s="7"/>
      <c r="JD821" s="7"/>
      <c r="JE821" s="7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5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7"/>
      <c r="EQ822" s="7"/>
      <c r="ER822" s="7"/>
      <c r="ES822" s="88"/>
      <c r="ET822" s="7"/>
      <c r="EU822" s="7"/>
      <c r="EV822" s="7"/>
      <c r="EW822" s="7"/>
      <c r="EX822" s="7"/>
      <c r="EY822" s="7"/>
      <c r="EZ822" s="7"/>
      <c r="FA822" s="7"/>
      <c r="FB822" s="7"/>
      <c r="FC822" s="7"/>
      <c r="FD822" s="7"/>
      <c r="FE822" s="7"/>
      <c r="FF822" s="7"/>
      <c r="FG822" s="7"/>
      <c r="FH822" s="2"/>
      <c r="FI822" s="2"/>
      <c r="FJ822" s="2"/>
      <c r="FK822" s="2"/>
      <c r="FL822" s="2"/>
      <c r="FM822" s="2"/>
      <c r="FN822" s="7"/>
      <c r="FO822" s="7"/>
      <c r="FP822" s="7"/>
      <c r="FQ822" s="88"/>
      <c r="FR822" s="7"/>
      <c r="FS822" s="7"/>
      <c r="FT822" s="7"/>
      <c r="FU822" s="7"/>
      <c r="FV822" s="7"/>
      <c r="FW822" s="7"/>
      <c r="FX822" s="7"/>
      <c r="FY822" s="7"/>
      <c r="FZ822" s="7"/>
      <c r="GA822" s="7"/>
      <c r="GB822" s="7"/>
      <c r="GC822" s="7"/>
      <c r="GD822" s="7"/>
      <c r="GE822" s="7"/>
      <c r="GF822" s="7"/>
      <c r="GG822" s="7"/>
      <c r="GH822" s="7"/>
      <c r="GI822" s="7"/>
      <c r="GJ822" s="7"/>
      <c r="GK822" s="7"/>
      <c r="GL822" s="7"/>
      <c r="GM822" s="7"/>
      <c r="GN822" s="7"/>
      <c r="GO822" s="7"/>
      <c r="GP822" s="7"/>
      <c r="GQ822" s="7"/>
      <c r="GR822" s="7"/>
      <c r="GS822" s="7"/>
      <c r="GT822" s="7"/>
      <c r="GU822" s="7"/>
      <c r="GV822" s="7"/>
      <c r="GW822" s="7"/>
      <c r="GX822" s="7"/>
      <c r="GY822" s="7"/>
      <c r="GZ822" s="7"/>
      <c r="HA822" s="7"/>
      <c r="HB822" s="7"/>
      <c r="HC822" s="7"/>
      <c r="HD822" s="7"/>
      <c r="HE822" s="7"/>
      <c r="HF822" s="7"/>
      <c r="HG822" s="7"/>
      <c r="HH822" s="7"/>
      <c r="HI822" s="7"/>
      <c r="HJ822" s="7"/>
      <c r="HK822" s="7"/>
      <c r="HL822" s="7"/>
      <c r="HM822" s="7"/>
      <c r="HN822" s="7"/>
      <c r="HO822" s="7"/>
      <c r="HP822" s="7"/>
      <c r="HQ822" s="7"/>
      <c r="HR822" s="7"/>
      <c r="HS822" s="7"/>
      <c r="HT822" s="7"/>
      <c r="HU822" s="7"/>
      <c r="HV822" s="7"/>
      <c r="HW822" s="7"/>
      <c r="HX822" s="7"/>
      <c r="HY822" s="7"/>
      <c r="HZ822" s="7"/>
      <c r="IA822" s="7"/>
      <c r="IB822" s="7"/>
      <c r="IC822" s="7"/>
      <c r="ID822" s="7"/>
      <c r="IE822" s="7"/>
      <c r="IF822" s="7"/>
      <c r="IG822" s="7"/>
      <c r="IH822" s="7"/>
      <c r="II822" s="7"/>
      <c r="IJ822" s="7"/>
      <c r="IK822" s="7"/>
      <c r="IL822" s="7"/>
      <c r="IM822" s="7"/>
      <c r="IN822" s="7"/>
      <c r="IO822" s="7"/>
      <c r="IP822" s="7"/>
      <c r="IQ822" s="7"/>
      <c r="IR822" s="7"/>
      <c r="IS822" s="7"/>
      <c r="IT822" s="7"/>
      <c r="IU822" s="7"/>
      <c r="IV822" s="7"/>
      <c r="IW822" s="7"/>
      <c r="IX822" s="7"/>
      <c r="IY822" s="7"/>
      <c r="IZ822" s="7"/>
      <c r="JA822" s="7"/>
      <c r="JB822" s="7"/>
      <c r="JC822" s="7"/>
      <c r="JD822" s="7"/>
      <c r="JE822" s="7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5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7"/>
      <c r="EQ823" s="7"/>
      <c r="ER823" s="7"/>
      <c r="ES823" s="88"/>
      <c r="ET823" s="7"/>
      <c r="EU823" s="7"/>
      <c r="EV823" s="7"/>
      <c r="EW823" s="7"/>
      <c r="EX823" s="7"/>
      <c r="EY823" s="7"/>
      <c r="EZ823" s="7"/>
      <c r="FA823" s="7"/>
      <c r="FB823" s="7"/>
      <c r="FC823" s="7"/>
      <c r="FD823" s="7"/>
      <c r="FE823" s="7"/>
      <c r="FF823" s="7"/>
      <c r="FG823" s="7"/>
      <c r="FH823" s="2"/>
      <c r="FI823" s="2"/>
      <c r="FJ823" s="2"/>
      <c r="FK823" s="2"/>
      <c r="FL823" s="2"/>
      <c r="FM823" s="2"/>
      <c r="FN823" s="7"/>
      <c r="FO823" s="7"/>
      <c r="FP823" s="7"/>
      <c r="FQ823" s="88"/>
      <c r="FR823" s="7"/>
      <c r="FS823" s="7"/>
      <c r="FT823" s="7"/>
      <c r="FU823" s="7"/>
      <c r="FV823" s="7"/>
      <c r="FW823" s="7"/>
      <c r="FX823" s="7"/>
      <c r="FY823" s="7"/>
      <c r="FZ823" s="7"/>
      <c r="GA823" s="7"/>
      <c r="GB823" s="7"/>
      <c r="GC823" s="7"/>
      <c r="GD823" s="7"/>
      <c r="GE823" s="7"/>
      <c r="GF823" s="7"/>
      <c r="GG823" s="7"/>
      <c r="GH823" s="7"/>
      <c r="GI823" s="7"/>
      <c r="GJ823" s="7"/>
      <c r="GK823" s="7"/>
      <c r="GL823" s="7"/>
      <c r="GM823" s="7"/>
      <c r="GN823" s="7"/>
      <c r="GO823" s="7"/>
      <c r="GP823" s="7"/>
      <c r="GQ823" s="7"/>
      <c r="GR823" s="7"/>
      <c r="GS823" s="7"/>
      <c r="GT823" s="7"/>
      <c r="GU823" s="7"/>
      <c r="GV823" s="7"/>
      <c r="GW823" s="7"/>
      <c r="GX823" s="7"/>
      <c r="GY823" s="7"/>
      <c r="GZ823" s="7"/>
      <c r="HA823" s="7"/>
      <c r="HB823" s="7"/>
      <c r="HC823" s="7"/>
      <c r="HD823" s="7"/>
      <c r="HE823" s="7"/>
      <c r="HF823" s="7"/>
      <c r="HG823" s="7"/>
      <c r="HH823" s="7"/>
      <c r="HI823" s="7"/>
      <c r="HJ823" s="7"/>
      <c r="HK823" s="7"/>
      <c r="HL823" s="7"/>
      <c r="HM823" s="7"/>
      <c r="HN823" s="7"/>
      <c r="HO823" s="7"/>
      <c r="HP823" s="7"/>
      <c r="HQ823" s="7"/>
      <c r="HR823" s="7"/>
      <c r="HS823" s="7"/>
      <c r="HT823" s="7"/>
      <c r="HU823" s="7"/>
      <c r="HV823" s="7"/>
      <c r="HW823" s="7"/>
      <c r="HX823" s="7"/>
      <c r="HY823" s="7"/>
      <c r="HZ823" s="7"/>
      <c r="IA823" s="7"/>
      <c r="IB823" s="7"/>
      <c r="IC823" s="7"/>
      <c r="ID823" s="7"/>
      <c r="IE823" s="7"/>
      <c r="IF823" s="7"/>
      <c r="IG823" s="7"/>
      <c r="IH823" s="7"/>
      <c r="II823" s="7"/>
      <c r="IJ823" s="7"/>
      <c r="IK823" s="7"/>
      <c r="IL823" s="7"/>
      <c r="IM823" s="7"/>
      <c r="IN823" s="7"/>
      <c r="IO823" s="7"/>
      <c r="IP823" s="7"/>
      <c r="IQ823" s="7"/>
      <c r="IR823" s="7"/>
      <c r="IS823" s="7"/>
      <c r="IT823" s="7"/>
      <c r="IU823" s="7"/>
      <c r="IV823" s="7"/>
      <c r="IW823" s="7"/>
      <c r="IX823" s="7"/>
      <c r="IY823" s="7"/>
      <c r="IZ823" s="7"/>
      <c r="JA823" s="7"/>
      <c r="JB823" s="7"/>
      <c r="JC823" s="7"/>
      <c r="JD823" s="7"/>
      <c r="JE823" s="7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5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7"/>
      <c r="EQ824" s="7"/>
      <c r="ER824" s="7"/>
      <c r="ES824" s="88"/>
      <c r="ET824" s="7"/>
      <c r="EU824" s="7"/>
      <c r="EV824" s="7"/>
      <c r="EW824" s="7"/>
      <c r="EX824" s="7"/>
      <c r="EY824" s="7"/>
      <c r="EZ824" s="7"/>
      <c r="FA824" s="7"/>
      <c r="FB824" s="7"/>
      <c r="FC824" s="7"/>
      <c r="FD824" s="7"/>
      <c r="FE824" s="7"/>
      <c r="FF824" s="7"/>
      <c r="FG824" s="7"/>
      <c r="FH824" s="2"/>
      <c r="FI824" s="2"/>
      <c r="FJ824" s="2"/>
      <c r="FK824" s="2"/>
      <c r="FL824" s="2"/>
      <c r="FM824" s="2"/>
      <c r="FN824" s="7"/>
      <c r="FO824" s="7"/>
      <c r="FP824" s="7"/>
      <c r="FQ824" s="88"/>
      <c r="FR824" s="7"/>
      <c r="FS824" s="7"/>
      <c r="FT824" s="7"/>
      <c r="FU824" s="7"/>
      <c r="FV824" s="7"/>
      <c r="FW824" s="7"/>
      <c r="FX824" s="7"/>
      <c r="FY824" s="7"/>
      <c r="FZ824" s="7"/>
      <c r="GA824" s="7"/>
      <c r="GB824" s="7"/>
      <c r="GC824" s="7"/>
      <c r="GD824" s="7"/>
      <c r="GE824" s="7"/>
      <c r="GF824" s="7"/>
      <c r="GG824" s="7"/>
      <c r="GH824" s="7"/>
      <c r="GI824" s="7"/>
      <c r="GJ824" s="7"/>
      <c r="GK824" s="7"/>
      <c r="GL824" s="7"/>
      <c r="GM824" s="7"/>
      <c r="GN824" s="7"/>
      <c r="GO824" s="7"/>
      <c r="GP824" s="7"/>
      <c r="GQ824" s="7"/>
      <c r="GR824" s="7"/>
      <c r="GS824" s="7"/>
      <c r="GT824" s="7"/>
      <c r="GU824" s="7"/>
      <c r="GV824" s="7"/>
      <c r="GW824" s="7"/>
      <c r="GX824" s="7"/>
      <c r="GY824" s="7"/>
      <c r="GZ824" s="7"/>
      <c r="HA824" s="7"/>
      <c r="HB824" s="7"/>
      <c r="HC824" s="7"/>
      <c r="HD824" s="7"/>
      <c r="HE824" s="7"/>
      <c r="HF824" s="7"/>
      <c r="HG824" s="7"/>
      <c r="HH824" s="7"/>
      <c r="HI824" s="7"/>
      <c r="HJ824" s="7"/>
      <c r="HK824" s="7"/>
      <c r="HL824" s="7"/>
      <c r="HM824" s="7"/>
      <c r="HN824" s="7"/>
      <c r="HO824" s="7"/>
      <c r="HP824" s="7"/>
      <c r="HQ824" s="7"/>
      <c r="HR824" s="7"/>
      <c r="HS824" s="7"/>
      <c r="HT824" s="7"/>
      <c r="HU824" s="7"/>
      <c r="HV824" s="7"/>
      <c r="HW824" s="7"/>
      <c r="HX824" s="7"/>
      <c r="HY824" s="7"/>
      <c r="HZ824" s="7"/>
      <c r="IA824" s="7"/>
      <c r="IB824" s="7"/>
      <c r="IC824" s="7"/>
      <c r="ID824" s="7"/>
      <c r="IE824" s="7"/>
      <c r="IF824" s="7"/>
      <c r="IG824" s="7"/>
      <c r="IH824" s="7"/>
      <c r="II824" s="7"/>
      <c r="IJ824" s="7"/>
      <c r="IK824" s="7"/>
      <c r="IL824" s="7"/>
      <c r="IM824" s="7"/>
      <c r="IN824" s="7"/>
      <c r="IO824" s="7"/>
      <c r="IP824" s="7"/>
      <c r="IQ824" s="7"/>
      <c r="IR824" s="7"/>
      <c r="IS824" s="7"/>
      <c r="IT824" s="7"/>
      <c r="IU824" s="7"/>
      <c r="IV824" s="7"/>
      <c r="IW824" s="7"/>
      <c r="IX824" s="7"/>
      <c r="IY824" s="7"/>
      <c r="IZ824" s="7"/>
      <c r="JA824" s="7"/>
      <c r="JB824" s="7"/>
      <c r="JC824" s="7"/>
      <c r="JD824" s="7"/>
      <c r="JE824" s="7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5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7"/>
      <c r="EQ825" s="7"/>
      <c r="ER825" s="7"/>
      <c r="ES825" s="88"/>
      <c r="ET825" s="7"/>
      <c r="EU825" s="7"/>
      <c r="EV825" s="7"/>
      <c r="EW825" s="7"/>
      <c r="EX825" s="7"/>
      <c r="EY825" s="7"/>
      <c r="EZ825" s="7"/>
      <c r="FA825" s="7"/>
      <c r="FB825" s="7"/>
      <c r="FC825" s="7"/>
      <c r="FD825" s="7"/>
      <c r="FE825" s="7"/>
      <c r="FF825" s="7"/>
      <c r="FG825" s="7"/>
      <c r="FH825" s="2"/>
      <c r="FI825" s="2"/>
      <c r="FJ825" s="2"/>
      <c r="FK825" s="2"/>
      <c r="FL825" s="2"/>
      <c r="FM825" s="2"/>
      <c r="FN825" s="7"/>
      <c r="FO825" s="7"/>
      <c r="FP825" s="7"/>
      <c r="FQ825" s="88"/>
      <c r="FR825" s="7"/>
      <c r="FS825" s="7"/>
      <c r="FT825" s="7"/>
      <c r="FU825" s="7"/>
      <c r="FV825" s="7"/>
      <c r="FW825" s="7"/>
      <c r="FX825" s="7"/>
      <c r="FY825" s="7"/>
      <c r="FZ825" s="7"/>
      <c r="GA825" s="7"/>
      <c r="GB825" s="7"/>
      <c r="GC825" s="7"/>
      <c r="GD825" s="7"/>
      <c r="GE825" s="7"/>
      <c r="GF825" s="7"/>
      <c r="GG825" s="7"/>
      <c r="GH825" s="7"/>
      <c r="GI825" s="7"/>
      <c r="GJ825" s="7"/>
      <c r="GK825" s="7"/>
      <c r="GL825" s="7"/>
      <c r="GM825" s="7"/>
      <c r="GN825" s="7"/>
      <c r="GO825" s="7"/>
      <c r="GP825" s="7"/>
      <c r="GQ825" s="7"/>
      <c r="GR825" s="7"/>
      <c r="GS825" s="7"/>
      <c r="GT825" s="7"/>
      <c r="GU825" s="7"/>
      <c r="GV825" s="7"/>
      <c r="GW825" s="7"/>
      <c r="GX825" s="7"/>
      <c r="GY825" s="7"/>
      <c r="GZ825" s="7"/>
      <c r="HA825" s="7"/>
      <c r="HB825" s="7"/>
      <c r="HC825" s="7"/>
      <c r="HD825" s="7"/>
      <c r="HE825" s="7"/>
      <c r="HF825" s="7"/>
      <c r="HG825" s="7"/>
      <c r="HH825" s="7"/>
      <c r="HI825" s="7"/>
      <c r="HJ825" s="7"/>
      <c r="HK825" s="7"/>
      <c r="HL825" s="7"/>
      <c r="HM825" s="7"/>
      <c r="HN825" s="7"/>
      <c r="HO825" s="7"/>
      <c r="HP825" s="7"/>
      <c r="HQ825" s="7"/>
      <c r="HR825" s="7"/>
      <c r="HS825" s="7"/>
      <c r="HT825" s="7"/>
      <c r="HU825" s="7"/>
      <c r="HV825" s="7"/>
      <c r="HW825" s="7"/>
      <c r="HX825" s="7"/>
      <c r="HY825" s="7"/>
      <c r="HZ825" s="7"/>
      <c r="IA825" s="7"/>
      <c r="IB825" s="7"/>
      <c r="IC825" s="7"/>
      <c r="ID825" s="7"/>
      <c r="IE825" s="7"/>
      <c r="IF825" s="7"/>
      <c r="IG825" s="7"/>
      <c r="IH825" s="7"/>
      <c r="II825" s="7"/>
      <c r="IJ825" s="7"/>
      <c r="IK825" s="7"/>
      <c r="IL825" s="7"/>
      <c r="IM825" s="7"/>
      <c r="IN825" s="7"/>
      <c r="IO825" s="7"/>
      <c r="IP825" s="7"/>
      <c r="IQ825" s="7"/>
      <c r="IR825" s="7"/>
      <c r="IS825" s="7"/>
      <c r="IT825" s="7"/>
      <c r="IU825" s="7"/>
      <c r="IV825" s="7"/>
      <c r="IW825" s="7"/>
      <c r="IX825" s="7"/>
      <c r="IY825" s="7"/>
      <c r="IZ825" s="7"/>
      <c r="JA825" s="7"/>
      <c r="JB825" s="7"/>
      <c r="JC825" s="7"/>
      <c r="JD825" s="7"/>
      <c r="JE825" s="7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5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7"/>
      <c r="EQ826" s="7"/>
      <c r="ER826" s="7"/>
      <c r="ES826" s="88"/>
      <c r="ET826" s="7"/>
      <c r="EU826" s="7"/>
      <c r="EV826" s="7"/>
      <c r="EW826" s="7"/>
      <c r="EX826" s="7"/>
      <c r="EY826" s="7"/>
      <c r="EZ826" s="7"/>
      <c r="FA826" s="7"/>
      <c r="FB826" s="7"/>
      <c r="FC826" s="7"/>
      <c r="FD826" s="7"/>
      <c r="FE826" s="7"/>
      <c r="FF826" s="7"/>
      <c r="FG826" s="7"/>
      <c r="FH826" s="2"/>
      <c r="FI826" s="2"/>
      <c r="FJ826" s="2"/>
      <c r="FK826" s="2"/>
      <c r="FL826" s="2"/>
      <c r="FM826" s="2"/>
      <c r="FN826" s="7"/>
      <c r="FO826" s="7"/>
      <c r="FP826" s="7"/>
      <c r="FQ826" s="88"/>
      <c r="FR826" s="7"/>
      <c r="FS826" s="7"/>
      <c r="FT826" s="7"/>
      <c r="FU826" s="7"/>
      <c r="FV826" s="7"/>
      <c r="FW826" s="7"/>
      <c r="FX826" s="7"/>
      <c r="FY826" s="7"/>
      <c r="FZ826" s="7"/>
      <c r="GA826" s="7"/>
      <c r="GB826" s="7"/>
      <c r="GC826" s="7"/>
      <c r="GD826" s="7"/>
      <c r="GE826" s="7"/>
      <c r="GF826" s="7"/>
      <c r="GG826" s="7"/>
      <c r="GH826" s="7"/>
      <c r="GI826" s="7"/>
      <c r="GJ826" s="7"/>
      <c r="GK826" s="7"/>
      <c r="GL826" s="7"/>
      <c r="GM826" s="7"/>
      <c r="GN826" s="7"/>
      <c r="GO826" s="7"/>
      <c r="GP826" s="7"/>
      <c r="GQ826" s="7"/>
      <c r="GR826" s="7"/>
      <c r="GS826" s="7"/>
      <c r="GT826" s="7"/>
      <c r="GU826" s="7"/>
      <c r="GV826" s="7"/>
      <c r="GW826" s="7"/>
      <c r="GX826" s="7"/>
      <c r="GY826" s="7"/>
      <c r="GZ826" s="7"/>
      <c r="HA826" s="7"/>
      <c r="HB826" s="7"/>
      <c r="HC826" s="7"/>
      <c r="HD826" s="7"/>
      <c r="HE826" s="7"/>
      <c r="HF826" s="7"/>
      <c r="HG826" s="7"/>
      <c r="HH826" s="7"/>
      <c r="HI826" s="7"/>
      <c r="HJ826" s="7"/>
      <c r="HK826" s="7"/>
      <c r="HL826" s="7"/>
      <c r="HM826" s="7"/>
      <c r="HN826" s="7"/>
      <c r="HO826" s="7"/>
      <c r="HP826" s="7"/>
      <c r="HQ826" s="7"/>
      <c r="HR826" s="7"/>
      <c r="HS826" s="7"/>
      <c r="HT826" s="7"/>
      <c r="HU826" s="7"/>
      <c r="HV826" s="7"/>
      <c r="HW826" s="7"/>
      <c r="HX826" s="7"/>
      <c r="HY826" s="7"/>
      <c r="HZ826" s="7"/>
      <c r="IA826" s="7"/>
      <c r="IB826" s="7"/>
      <c r="IC826" s="7"/>
      <c r="ID826" s="7"/>
      <c r="IE826" s="7"/>
      <c r="IF826" s="7"/>
      <c r="IG826" s="7"/>
      <c r="IH826" s="7"/>
      <c r="II826" s="7"/>
      <c r="IJ826" s="7"/>
      <c r="IK826" s="7"/>
      <c r="IL826" s="7"/>
      <c r="IM826" s="7"/>
      <c r="IN826" s="7"/>
      <c r="IO826" s="7"/>
      <c r="IP826" s="7"/>
      <c r="IQ826" s="7"/>
      <c r="IR826" s="7"/>
      <c r="IS826" s="7"/>
      <c r="IT826" s="7"/>
      <c r="IU826" s="7"/>
      <c r="IV826" s="7"/>
      <c r="IW826" s="7"/>
      <c r="IX826" s="7"/>
      <c r="IY826" s="7"/>
      <c r="IZ826" s="7"/>
      <c r="JA826" s="7"/>
      <c r="JB826" s="7"/>
      <c r="JC826" s="7"/>
      <c r="JD826" s="7"/>
      <c r="JE826" s="7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5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7"/>
      <c r="EQ827" s="7"/>
      <c r="ER827" s="7"/>
      <c r="ES827" s="88"/>
      <c r="ET827" s="7"/>
      <c r="EU827" s="7"/>
      <c r="EV827" s="7"/>
      <c r="EW827" s="7"/>
      <c r="EX827" s="7"/>
      <c r="EY827" s="7"/>
      <c r="EZ827" s="7"/>
      <c r="FA827" s="7"/>
      <c r="FB827" s="7"/>
      <c r="FC827" s="7"/>
      <c r="FD827" s="7"/>
      <c r="FE827" s="7"/>
      <c r="FF827" s="7"/>
      <c r="FG827" s="7"/>
      <c r="FH827" s="2"/>
      <c r="FI827" s="2"/>
      <c r="FJ827" s="2"/>
      <c r="FK827" s="2"/>
      <c r="FL827" s="2"/>
      <c r="FM827" s="2"/>
      <c r="FN827" s="7"/>
      <c r="FO827" s="7"/>
      <c r="FP827" s="7"/>
      <c r="FQ827" s="88"/>
      <c r="FR827" s="7"/>
      <c r="FS827" s="7"/>
      <c r="FT827" s="7"/>
      <c r="FU827" s="7"/>
      <c r="FV827" s="7"/>
      <c r="FW827" s="7"/>
      <c r="FX827" s="7"/>
      <c r="FY827" s="7"/>
      <c r="FZ827" s="7"/>
      <c r="GA827" s="7"/>
      <c r="GB827" s="7"/>
      <c r="GC827" s="7"/>
      <c r="GD827" s="7"/>
      <c r="GE827" s="7"/>
      <c r="GF827" s="7"/>
      <c r="GG827" s="7"/>
      <c r="GH827" s="7"/>
      <c r="GI827" s="7"/>
      <c r="GJ827" s="7"/>
      <c r="GK827" s="7"/>
      <c r="GL827" s="7"/>
      <c r="GM827" s="7"/>
      <c r="GN827" s="7"/>
      <c r="GO827" s="7"/>
      <c r="GP827" s="7"/>
      <c r="GQ827" s="7"/>
      <c r="GR827" s="7"/>
      <c r="GS827" s="7"/>
      <c r="GT827" s="7"/>
      <c r="GU827" s="7"/>
      <c r="GV827" s="7"/>
      <c r="GW827" s="7"/>
      <c r="GX827" s="7"/>
      <c r="GY827" s="7"/>
      <c r="GZ827" s="7"/>
      <c r="HA827" s="7"/>
      <c r="HB827" s="7"/>
      <c r="HC827" s="7"/>
      <c r="HD827" s="7"/>
      <c r="HE827" s="7"/>
      <c r="HF827" s="7"/>
      <c r="HG827" s="7"/>
      <c r="HH827" s="7"/>
      <c r="HI827" s="7"/>
      <c r="HJ827" s="7"/>
      <c r="HK827" s="7"/>
      <c r="HL827" s="7"/>
      <c r="HM827" s="7"/>
      <c r="HN827" s="7"/>
      <c r="HO827" s="7"/>
      <c r="HP827" s="7"/>
      <c r="HQ827" s="7"/>
      <c r="HR827" s="7"/>
      <c r="HS827" s="7"/>
      <c r="HT827" s="7"/>
      <c r="HU827" s="7"/>
      <c r="HV827" s="7"/>
      <c r="HW827" s="7"/>
      <c r="HX827" s="7"/>
      <c r="HY827" s="7"/>
      <c r="HZ827" s="7"/>
      <c r="IA827" s="7"/>
      <c r="IB827" s="7"/>
      <c r="IC827" s="7"/>
      <c r="ID827" s="7"/>
      <c r="IE827" s="7"/>
      <c r="IF827" s="7"/>
      <c r="IG827" s="7"/>
      <c r="IH827" s="7"/>
      <c r="II827" s="7"/>
      <c r="IJ827" s="7"/>
      <c r="IK827" s="7"/>
      <c r="IL827" s="7"/>
      <c r="IM827" s="7"/>
      <c r="IN827" s="7"/>
      <c r="IO827" s="7"/>
      <c r="IP827" s="7"/>
      <c r="IQ827" s="7"/>
      <c r="IR827" s="7"/>
      <c r="IS827" s="7"/>
      <c r="IT827" s="7"/>
      <c r="IU827" s="7"/>
      <c r="IV827" s="7"/>
      <c r="IW827" s="7"/>
      <c r="IX827" s="7"/>
      <c r="IY827" s="7"/>
      <c r="IZ827" s="7"/>
      <c r="JA827" s="7"/>
      <c r="JB827" s="7"/>
      <c r="JC827" s="7"/>
      <c r="JD827" s="7"/>
      <c r="JE827" s="7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5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7"/>
      <c r="EQ828" s="7"/>
      <c r="ER828" s="7"/>
      <c r="ES828" s="88"/>
      <c r="ET828" s="7"/>
      <c r="EU828" s="7"/>
      <c r="EV828" s="7"/>
      <c r="EW828" s="7"/>
      <c r="EX828" s="7"/>
      <c r="EY828" s="7"/>
      <c r="EZ828" s="7"/>
      <c r="FA828" s="7"/>
      <c r="FB828" s="7"/>
      <c r="FC828" s="7"/>
      <c r="FD828" s="7"/>
      <c r="FE828" s="7"/>
      <c r="FF828" s="7"/>
      <c r="FG828" s="7"/>
      <c r="FH828" s="2"/>
      <c r="FI828" s="2"/>
      <c r="FJ828" s="2"/>
      <c r="FK828" s="2"/>
      <c r="FL828" s="2"/>
      <c r="FM828" s="2"/>
      <c r="FN828" s="7"/>
      <c r="FO828" s="7"/>
      <c r="FP828" s="7"/>
      <c r="FQ828" s="88"/>
      <c r="FR828" s="7"/>
      <c r="FS828" s="7"/>
      <c r="FT828" s="7"/>
      <c r="FU828" s="7"/>
      <c r="FV828" s="7"/>
      <c r="FW828" s="7"/>
      <c r="FX828" s="7"/>
      <c r="FY828" s="7"/>
      <c r="FZ828" s="7"/>
      <c r="GA828" s="7"/>
      <c r="GB828" s="7"/>
      <c r="GC828" s="7"/>
      <c r="GD828" s="7"/>
      <c r="GE828" s="7"/>
      <c r="GF828" s="7"/>
      <c r="GG828" s="7"/>
      <c r="GH828" s="7"/>
      <c r="GI828" s="7"/>
      <c r="GJ828" s="7"/>
      <c r="GK828" s="7"/>
      <c r="GL828" s="7"/>
      <c r="GM828" s="7"/>
      <c r="GN828" s="7"/>
      <c r="GO828" s="7"/>
      <c r="GP828" s="7"/>
      <c r="GQ828" s="7"/>
      <c r="GR828" s="7"/>
      <c r="GS828" s="7"/>
      <c r="GT828" s="7"/>
      <c r="GU828" s="7"/>
      <c r="GV828" s="7"/>
      <c r="GW828" s="7"/>
      <c r="GX828" s="7"/>
      <c r="GY828" s="7"/>
      <c r="GZ828" s="7"/>
      <c r="HA828" s="7"/>
      <c r="HB828" s="7"/>
      <c r="HC828" s="7"/>
      <c r="HD828" s="7"/>
      <c r="HE828" s="7"/>
      <c r="HF828" s="7"/>
      <c r="HG828" s="7"/>
      <c r="HH828" s="7"/>
      <c r="HI828" s="7"/>
      <c r="HJ828" s="7"/>
      <c r="HK828" s="7"/>
      <c r="HL828" s="7"/>
      <c r="HM828" s="7"/>
      <c r="HN828" s="7"/>
      <c r="HO828" s="7"/>
      <c r="HP828" s="7"/>
      <c r="HQ828" s="7"/>
      <c r="HR828" s="7"/>
      <c r="HS828" s="7"/>
      <c r="HT828" s="7"/>
      <c r="HU828" s="7"/>
      <c r="HV828" s="7"/>
      <c r="HW828" s="7"/>
      <c r="HX828" s="7"/>
      <c r="HY828" s="7"/>
      <c r="HZ828" s="7"/>
      <c r="IA828" s="7"/>
      <c r="IB828" s="7"/>
      <c r="IC828" s="7"/>
      <c r="ID828" s="7"/>
      <c r="IE828" s="7"/>
      <c r="IF828" s="7"/>
      <c r="IG828" s="7"/>
      <c r="IH828" s="7"/>
      <c r="II828" s="7"/>
      <c r="IJ828" s="7"/>
      <c r="IK828" s="7"/>
      <c r="IL828" s="7"/>
      <c r="IM828" s="7"/>
      <c r="IN828" s="7"/>
      <c r="IO828" s="7"/>
      <c r="IP828" s="7"/>
      <c r="IQ828" s="7"/>
      <c r="IR828" s="7"/>
      <c r="IS828" s="7"/>
      <c r="IT828" s="7"/>
      <c r="IU828" s="7"/>
      <c r="IV828" s="7"/>
      <c r="IW828" s="7"/>
      <c r="IX828" s="7"/>
      <c r="IY828" s="7"/>
      <c r="IZ828" s="7"/>
      <c r="JA828" s="7"/>
      <c r="JB828" s="7"/>
      <c r="JC828" s="7"/>
      <c r="JD828" s="7"/>
      <c r="JE828" s="7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5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7"/>
      <c r="EQ829" s="7"/>
      <c r="ER829" s="7"/>
      <c r="ES829" s="88"/>
      <c r="ET829" s="7"/>
      <c r="EU829" s="7"/>
      <c r="EV829" s="7"/>
      <c r="EW829" s="7"/>
      <c r="EX829" s="7"/>
      <c r="EY829" s="7"/>
      <c r="EZ829" s="7"/>
      <c r="FA829" s="7"/>
      <c r="FB829" s="7"/>
      <c r="FC829" s="7"/>
      <c r="FD829" s="7"/>
      <c r="FE829" s="7"/>
      <c r="FF829" s="7"/>
      <c r="FG829" s="7"/>
      <c r="FH829" s="2"/>
      <c r="FI829" s="2"/>
      <c r="FJ829" s="2"/>
      <c r="FK829" s="2"/>
      <c r="FL829" s="2"/>
      <c r="FM829" s="2"/>
      <c r="FN829" s="7"/>
      <c r="FO829" s="7"/>
      <c r="FP829" s="7"/>
      <c r="FQ829" s="88"/>
      <c r="FR829" s="7"/>
      <c r="FS829" s="7"/>
      <c r="FT829" s="7"/>
      <c r="FU829" s="7"/>
      <c r="FV829" s="7"/>
      <c r="FW829" s="7"/>
      <c r="FX829" s="7"/>
      <c r="FY829" s="7"/>
      <c r="FZ829" s="7"/>
      <c r="GA829" s="7"/>
      <c r="GB829" s="7"/>
      <c r="GC829" s="7"/>
      <c r="GD829" s="7"/>
      <c r="GE829" s="7"/>
      <c r="GF829" s="7"/>
      <c r="GG829" s="7"/>
      <c r="GH829" s="7"/>
      <c r="GI829" s="7"/>
      <c r="GJ829" s="7"/>
      <c r="GK829" s="7"/>
      <c r="GL829" s="7"/>
      <c r="GM829" s="7"/>
      <c r="GN829" s="7"/>
      <c r="GO829" s="7"/>
      <c r="GP829" s="7"/>
      <c r="GQ829" s="7"/>
      <c r="GR829" s="7"/>
      <c r="GS829" s="7"/>
      <c r="GT829" s="7"/>
      <c r="GU829" s="7"/>
      <c r="GV829" s="7"/>
      <c r="GW829" s="7"/>
      <c r="GX829" s="7"/>
      <c r="GY829" s="7"/>
      <c r="GZ829" s="7"/>
      <c r="HA829" s="7"/>
      <c r="HB829" s="7"/>
      <c r="HC829" s="7"/>
      <c r="HD829" s="7"/>
      <c r="HE829" s="7"/>
      <c r="HF829" s="7"/>
      <c r="HG829" s="7"/>
      <c r="HH829" s="7"/>
      <c r="HI829" s="7"/>
      <c r="HJ829" s="7"/>
      <c r="HK829" s="7"/>
      <c r="HL829" s="7"/>
      <c r="HM829" s="7"/>
      <c r="HN829" s="7"/>
      <c r="HO829" s="7"/>
      <c r="HP829" s="7"/>
      <c r="HQ829" s="7"/>
      <c r="HR829" s="7"/>
      <c r="HS829" s="7"/>
      <c r="HT829" s="7"/>
      <c r="HU829" s="7"/>
      <c r="HV829" s="7"/>
      <c r="HW829" s="7"/>
      <c r="HX829" s="7"/>
      <c r="HY829" s="7"/>
      <c r="HZ829" s="7"/>
      <c r="IA829" s="7"/>
      <c r="IB829" s="7"/>
      <c r="IC829" s="7"/>
      <c r="ID829" s="7"/>
      <c r="IE829" s="7"/>
      <c r="IF829" s="7"/>
      <c r="IG829" s="7"/>
      <c r="IH829" s="7"/>
      <c r="II829" s="7"/>
      <c r="IJ829" s="7"/>
      <c r="IK829" s="7"/>
      <c r="IL829" s="7"/>
      <c r="IM829" s="7"/>
      <c r="IN829" s="7"/>
      <c r="IO829" s="7"/>
      <c r="IP829" s="7"/>
      <c r="IQ829" s="7"/>
      <c r="IR829" s="7"/>
      <c r="IS829" s="7"/>
      <c r="IT829" s="7"/>
      <c r="IU829" s="7"/>
      <c r="IV829" s="7"/>
      <c r="IW829" s="7"/>
      <c r="IX829" s="7"/>
      <c r="IY829" s="7"/>
      <c r="IZ829" s="7"/>
      <c r="JA829" s="7"/>
      <c r="JB829" s="7"/>
      <c r="JC829" s="7"/>
      <c r="JD829" s="7"/>
      <c r="JE829" s="7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5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7"/>
      <c r="EQ830" s="7"/>
      <c r="ER830" s="7"/>
      <c r="ES830" s="88"/>
      <c r="ET830" s="7"/>
      <c r="EU830" s="7"/>
      <c r="EV830" s="7"/>
      <c r="EW830" s="7"/>
      <c r="EX830" s="7"/>
      <c r="EY830" s="7"/>
      <c r="EZ830" s="7"/>
      <c r="FA830" s="7"/>
      <c r="FB830" s="7"/>
      <c r="FC830" s="7"/>
      <c r="FD830" s="7"/>
      <c r="FE830" s="7"/>
      <c r="FF830" s="7"/>
      <c r="FG830" s="7"/>
      <c r="FH830" s="2"/>
      <c r="FI830" s="2"/>
      <c r="FJ830" s="2"/>
      <c r="FK830" s="2"/>
      <c r="FL830" s="2"/>
      <c r="FM830" s="2"/>
      <c r="FN830" s="7"/>
      <c r="FO830" s="7"/>
      <c r="FP830" s="7"/>
      <c r="FQ830" s="88"/>
      <c r="FR830" s="7"/>
      <c r="FS830" s="7"/>
      <c r="FT830" s="7"/>
      <c r="FU830" s="7"/>
      <c r="FV830" s="7"/>
      <c r="FW830" s="7"/>
      <c r="FX830" s="7"/>
      <c r="FY830" s="7"/>
      <c r="FZ830" s="7"/>
      <c r="GA830" s="7"/>
      <c r="GB830" s="7"/>
      <c r="GC830" s="7"/>
      <c r="GD830" s="7"/>
      <c r="GE830" s="7"/>
      <c r="GF830" s="7"/>
      <c r="GG830" s="7"/>
      <c r="GH830" s="7"/>
      <c r="GI830" s="7"/>
      <c r="GJ830" s="7"/>
      <c r="GK830" s="7"/>
      <c r="GL830" s="7"/>
      <c r="GM830" s="7"/>
      <c r="GN830" s="7"/>
      <c r="GO830" s="7"/>
      <c r="GP830" s="7"/>
      <c r="GQ830" s="7"/>
      <c r="GR830" s="7"/>
      <c r="GS830" s="7"/>
      <c r="GT830" s="7"/>
      <c r="GU830" s="7"/>
      <c r="GV830" s="7"/>
      <c r="GW830" s="7"/>
      <c r="GX830" s="7"/>
      <c r="GY830" s="7"/>
      <c r="GZ830" s="7"/>
      <c r="HA830" s="7"/>
      <c r="HB830" s="7"/>
      <c r="HC830" s="7"/>
      <c r="HD830" s="7"/>
      <c r="HE830" s="7"/>
      <c r="HF830" s="7"/>
      <c r="HG830" s="7"/>
      <c r="HH830" s="7"/>
      <c r="HI830" s="7"/>
      <c r="HJ830" s="7"/>
      <c r="HK830" s="7"/>
      <c r="HL830" s="7"/>
      <c r="HM830" s="7"/>
      <c r="HN830" s="7"/>
      <c r="HO830" s="7"/>
      <c r="HP830" s="7"/>
      <c r="HQ830" s="7"/>
      <c r="HR830" s="7"/>
      <c r="HS830" s="7"/>
      <c r="HT830" s="7"/>
      <c r="HU830" s="7"/>
      <c r="HV830" s="7"/>
      <c r="HW830" s="7"/>
      <c r="HX830" s="7"/>
      <c r="HY830" s="7"/>
      <c r="HZ830" s="7"/>
      <c r="IA830" s="7"/>
      <c r="IB830" s="7"/>
      <c r="IC830" s="7"/>
      <c r="ID830" s="7"/>
      <c r="IE830" s="7"/>
      <c r="IF830" s="7"/>
      <c r="IG830" s="7"/>
      <c r="IH830" s="7"/>
      <c r="II830" s="7"/>
      <c r="IJ830" s="7"/>
      <c r="IK830" s="7"/>
      <c r="IL830" s="7"/>
      <c r="IM830" s="7"/>
      <c r="IN830" s="7"/>
      <c r="IO830" s="7"/>
      <c r="IP830" s="7"/>
      <c r="IQ830" s="7"/>
      <c r="IR830" s="7"/>
      <c r="IS830" s="7"/>
      <c r="IT830" s="7"/>
      <c r="IU830" s="7"/>
      <c r="IV830" s="7"/>
      <c r="IW830" s="7"/>
      <c r="IX830" s="7"/>
      <c r="IY830" s="7"/>
      <c r="IZ830" s="7"/>
      <c r="JA830" s="7"/>
      <c r="JB830" s="7"/>
      <c r="JC830" s="7"/>
      <c r="JD830" s="7"/>
      <c r="JE830" s="7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5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7"/>
      <c r="EQ831" s="7"/>
      <c r="ER831" s="7"/>
      <c r="ES831" s="88"/>
      <c r="ET831" s="7"/>
      <c r="EU831" s="7"/>
      <c r="EV831" s="7"/>
      <c r="EW831" s="7"/>
      <c r="EX831" s="7"/>
      <c r="EY831" s="7"/>
      <c r="EZ831" s="7"/>
      <c r="FA831" s="7"/>
      <c r="FB831" s="7"/>
      <c r="FC831" s="7"/>
      <c r="FD831" s="7"/>
      <c r="FE831" s="7"/>
      <c r="FF831" s="7"/>
      <c r="FG831" s="7"/>
      <c r="FH831" s="2"/>
      <c r="FI831" s="2"/>
      <c r="FJ831" s="2"/>
      <c r="FK831" s="2"/>
      <c r="FL831" s="2"/>
      <c r="FM831" s="2"/>
      <c r="FN831" s="7"/>
      <c r="FO831" s="7"/>
      <c r="FP831" s="7"/>
      <c r="FQ831" s="88"/>
      <c r="FR831" s="7"/>
      <c r="FS831" s="7"/>
      <c r="FT831" s="7"/>
      <c r="FU831" s="7"/>
      <c r="FV831" s="7"/>
      <c r="FW831" s="7"/>
      <c r="FX831" s="7"/>
      <c r="FY831" s="7"/>
      <c r="FZ831" s="7"/>
      <c r="GA831" s="7"/>
      <c r="GB831" s="7"/>
      <c r="GC831" s="7"/>
      <c r="GD831" s="7"/>
      <c r="GE831" s="7"/>
      <c r="GF831" s="7"/>
      <c r="GG831" s="7"/>
      <c r="GH831" s="7"/>
      <c r="GI831" s="7"/>
      <c r="GJ831" s="7"/>
      <c r="GK831" s="7"/>
      <c r="GL831" s="7"/>
      <c r="GM831" s="7"/>
      <c r="GN831" s="7"/>
      <c r="GO831" s="7"/>
      <c r="GP831" s="7"/>
      <c r="GQ831" s="7"/>
      <c r="GR831" s="7"/>
      <c r="GS831" s="7"/>
      <c r="GT831" s="7"/>
      <c r="GU831" s="7"/>
      <c r="GV831" s="7"/>
      <c r="GW831" s="7"/>
      <c r="GX831" s="7"/>
      <c r="GY831" s="7"/>
      <c r="GZ831" s="7"/>
      <c r="HA831" s="7"/>
      <c r="HB831" s="7"/>
      <c r="HC831" s="7"/>
      <c r="HD831" s="7"/>
      <c r="HE831" s="7"/>
      <c r="HF831" s="7"/>
      <c r="HG831" s="7"/>
      <c r="HH831" s="7"/>
      <c r="HI831" s="7"/>
      <c r="HJ831" s="7"/>
      <c r="HK831" s="7"/>
      <c r="HL831" s="7"/>
      <c r="HM831" s="7"/>
      <c r="HN831" s="7"/>
      <c r="HO831" s="7"/>
      <c r="HP831" s="7"/>
      <c r="HQ831" s="7"/>
      <c r="HR831" s="7"/>
      <c r="HS831" s="7"/>
      <c r="HT831" s="7"/>
      <c r="HU831" s="7"/>
      <c r="HV831" s="7"/>
      <c r="HW831" s="7"/>
      <c r="HX831" s="7"/>
      <c r="HY831" s="7"/>
      <c r="HZ831" s="7"/>
      <c r="IA831" s="7"/>
      <c r="IB831" s="7"/>
      <c r="IC831" s="7"/>
      <c r="ID831" s="7"/>
      <c r="IE831" s="7"/>
      <c r="IF831" s="7"/>
      <c r="IG831" s="7"/>
      <c r="IH831" s="7"/>
      <c r="II831" s="7"/>
      <c r="IJ831" s="7"/>
      <c r="IK831" s="7"/>
      <c r="IL831" s="7"/>
      <c r="IM831" s="7"/>
      <c r="IN831" s="7"/>
      <c r="IO831" s="7"/>
      <c r="IP831" s="7"/>
      <c r="IQ831" s="7"/>
      <c r="IR831" s="7"/>
      <c r="IS831" s="7"/>
      <c r="IT831" s="7"/>
      <c r="IU831" s="7"/>
      <c r="IV831" s="7"/>
      <c r="IW831" s="7"/>
      <c r="IX831" s="7"/>
      <c r="IY831" s="7"/>
      <c r="IZ831" s="7"/>
      <c r="JA831" s="7"/>
      <c r="JB831" s="7"/>
      <c r="JC831" s="7"/>
      <c r="JD831" s="7"/>
      <c r="JE831" s="7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5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7"/>
      <c r="EQ832" s="7"/>
      <c r="ER832" s="7"/>
      <c r="ES832" s="88"/>
      <c r="ET832" s="7"/>
      <c r="EU832" s="7"/>
      <c r="EV832" s="7"/>
      <c r="EW832" s="7"/>
      <c r="EX832" s="7"/>
      <c r="EY832" s="7"/>
      <c r="EZ832" s="7"/>
      <c r="FA832" s="7"/>
      <c r="FB832" s="7"/>
      <c r="FC832" s="7"/>
      <c r="FD832" s="7"/>
      <c r="FE832" s="7"/>
      <c r="FF832" s="7"/>
      <c r="FG832" s="7"/>
      <c r="FH832" s="2"/>
      <c r="FI832" s="2"/>
      <c r="FJ832" s="2"/>
      <c r="FK832" s="2"/>
      <c r="FL832" s="2"/>
      <c r="FM832" s="2"/>
      <c r="FN832" s="7"/>
      <c r="FO832" s="7"/>
      <c r="FP832" s="7"/>
      <c r="FQ832" s="88"/>
      <c r="FR832" s="7"/>
      <c r="FS832" s="7"/>
      <c r="FT832" s="7"/>
      <c r="FU832" s="7"/>
      <c r="FV832" s="7"/>
      <c r="FW832" s="7"/>
      <c r="FX832" s="7"/>
      <c r="FY832" s="7"/>
      <c r="FZ832" s="7"/>
      <c r="GA832" s="7"/>
      <c r="GB832" s="7"/>
      <c r="GC832" s="7"/>
      <c r="GD832" s="7"/>
      <c r="GE832" s="7"/>
      <c r="GF832" s="7"/>
      <c r="GG832" s="7"/>
      <c r="GH832" s="7"/>
      <c r="GI832" s="7"/>
      <c r="GJ832" s="7"/>
      <c r="GK832" s="7"/>
      <c r="GL832" s="7"/>
      <c r="GM832" s="7"/>
      <c r="GN832" s="7"/>
      <c r="GO832" s="7"/>
      <c r="GP832" s="7"/>
      <c r="GQ832" s="7"/>
      <c r="GR832" s="7"/>
      <c r="GS832" s="7"/>
      <c r="GT832" s="7"/>
      <c r="GU832" s="7"/>
      <c r="GV832" s="7"/>
      <c r="GW832" s="7"/>
      <c r="GX832" s="7"/>
      <c r="GY832" s="7"/>
      <c r="GZ832" s="7"/>
      <c r="HA832" s="7"/>
      <c r="HB832" s="7"/>
      <c r="HC832" s="7"/>
      <c r="HD832" s="7"/>
      <c r="HE832" s="7"/>
      <c r="HF832" s="7"/>
      <c r="HG832" s="7"/>
      <c r="HH832" s="7"/>
      <c r="HI832" s="7"/>
      <c r="HJ832" s="7"/>
      <c r="HK832" s="7"/>
      <c r="HL832" s="7"/>
      <c r="HM832" s="7"/>
      <c r="HN832" s="7"/>
      <c r="HO832" s="7"/>
      <c r="HP832" s="7"/>
      <c r="HQ832" s="7"/>
      <c r="HR832" s="7"/>
      <c r="HS832" s="7"/>
      <c r="HT832" s="7"/>
      <c r="HU832" s="7"/>
      <c r="HV832" s="7"/>
      <c r="HW832" s="7"/>
      <c r="HX832" s="7"/>
      <c r="HY832" s="7"/>
      <c r="HZ832" s="7"/>
      <c r="IA832" s="7"/>
      <c r="IB832" s="7"/>
      <c r="IC832" s="7"/>
      <c r="ID832" s="7"/>
      <c r="IE832" s="7"/>
      <c r="IF832" s="7"/>
      <c r="IG832" s="7"/>
      <c r="IH832" s="7"/>
      <c r="II832" s="7"/>
      <c r="IJ832" s="7"/>
      <c r="IK832" s="7"/>
      <c r="IL832" s="7"/>
      <c r="IM832" s="7"/>
      <c r="IN832" s="7"/>
      <c r="IO832" s="7"/>
      <c r="IP832" s="7"/>
      <c r="IQ832" s="7"/>
      <c r="IR832" s="7"/>
      <c r="IS832" s="7"/>
      <c r="IT832" s="7"/>
      <c r="IU832" s="7"/>
      <c r="IV832" s="7"/>
      <c r="IW832" s="7"/>
      <c r="IX832" s="7"/>
      <c r="IY832" s="7"/>
      <c r="IZ832" s="7"/>
      <c r="JA832" s="7"/>
      <c r="JB832" s="7"/>
      <c r="JC832" s="7"/>
      <c r="JD832" s="7"/>
      <c r="JE832" s="7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5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7"/>
      <c r="EQ833" s="7"/>
      <c r="ER833" s="7"/>
      <c r="ES833" s="88"/>
      <c r="ET833" s="7"/>
      <c r="EU833" s="7"/>
      <c r="EV833" s="7"/>
      <c r="EW833" s="7"/>
      <c r="EX833" s="7"/>
      <c r="EY833" s="7"/>
      <c r="EZ833" s="7"/>
      <c r="FA833" s="7"/>
      <c r="FB833" s="7"/>
      <c r="FC833" s="7"/>
      <c r="FD833" s="7"/>
      <c r="FE833" s="7"/>
      <c r="FF833" s="7"/>
      <c r="FG833" s="7"/>
      <c r="FH833" s="2"/>
      <c r="FI833" s="2"/>
      <c r="FJ833" s="2"/>
      <c r="FK833" s="2"/>
      <c r="FL833" s="2"/>
      <c r="FM833" s="2"/>
      <c r="FN833" s="7"/>
      <c r="FO833" s="7"/>
      <c r="FP833" s="7"/>
      <c r="FQ833" s="88"/>
      <c r="FR833" s="7"/>
      <c r="FS833" s="7"/>
      <c r="FT833" s="7"/>
      <c r="FU833" s="7"/>
      <c r="FV833" s="7"/>
      <c r="FW833" s="7"/>
      <c r="FX833" s="7"/>
      <c r="FY833" s="7"/>
      <c r="FZ833" s="7"/>
      <c r="GA833" s="7"/>
      <c r="GB833" s="7"/>
      <c r="GC833" s="7"/>
      <c r="GD833" s="7"/>
      <c r="GE833" s="7"/>
      <c r="GF833" s="7"/>
      <c r="GG833" s="7"/>
      <c r="GH833" s="7"/>
      <c r="GI833" s="7"/>
      <c r="GJ833" s="7"/>
      <c r="GK833" s="7"/>
      <c r="GL833" s="7"/>
      <c r="GM833" s="7"/>
      <c r="GN833" s="7"/>
      <c r="GO833" s="7"/>
      <c r="GP833" s="7"/>
      <c r="GQ833" s="7"/>
      <c r="GR833" s="7"/>
      <c r="GS833" s="7"/>
      <c r="GT833" s="7"/>
      <c r="GU833" s="7"/>
      <c r="GV833" s="7"/>
      <c r="GW833" s="7"/>
      <c r="GX833" s="7"/>
      <c r="GY833" s="7"/>
      <c r="GZ833" s="7"/>
      <c r="HA833" s="7"/>
      <c r="HB833" s="7"/>
      <c r="HC833" s="7"/>
      <c r="HD833" s="7"/>
      <c r="HE833" s="7"/>
      <c r="HF833" s="7"/>
      <c r="HG833" s="7"/>
      <c r="HH833" s="7"/>
      <c r="HI833" s="7"/>
      <c r="HJ833" s="7"/>
      <c r="HK833" s="7"/>
      <c r="HL833" s="7"/>
      <c r="HM833" s="7"/>
      <c r="HN833" s="7"/>
      <c r="HO833" s="7"/>
      <c r="HP833" s="7"/>
      <c r="HQ833" s="7"/>
      <c r="HR833" s="7"/>
      <c r="HS833" s="7"/>
      <c r="HT833" s="7"/>
      <c r="HU833" s="7"/>
      <c r="HV833" s="7"/>
      <c r="HW833" s="7"/>
      <c r="HX833" s="7"/>
      <c r="HY833" s="7"/>
      <c r="HZ833" s="7"/>
      <c r="IA833" s="7"/>
      <c r="IB833" s="7"/>
      <c r="IC833" s="7"/>
      <c r="ID833" s="7"/>
      <c r="IE833" s="7"/>
      <c r="IF833" s="7"/>
      <c r="IG833" s="7"/>
      <c r="IH833" s="7"/>
      <c r="II833" s="7"/>
      <c r="IJ833" s="7"/>
      <c r="IK833" s="7"/>
      <c r="IL833" s="7"/>
      <c r="IM833" s="7"/>
      <c r="IN833" s="7"/>
      <c r="IO833" s="7"/>
      <c r="IP833" s="7"/>
      <c r="IQ833" s="7"/>
      <c r="IR833" s="7"/>
      <c r="IS833" s="7"/>
      <c r="IT833" s="7"/>
      <c r="IU833" s="7"/>
      <c r="IV833" s="7"/>
      <c r="IW833" s="7"/>
      <c r="IX833" s="7"/>
      <c r="IY833" s="7"/>
      <c r="IZ833" s="7"/>
      <c r="JA833" s="7"/>
      <c r="JB833" s="7"/>
      <c r="JC833" s="7"/>
      <c r="JD833" s="7"/>
      <c r="JE833" s="7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5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7"/>
      <c r="EQ834" s="7"/>
      <c r="ER834" s="7"/>
      <c r="ES834" s="88"/>
      <c r="ET834" s="7"/>
      <c r="EU834" s="7"/>
      <c r="EV834" s="7"/>
      <c r="EW834" s="7"/>
      <c r="EX834" s="7"/>
      <c r="EY834" s="7"/>
      <c r="EZ834" s="7"/>
      <c r="FA834" s="7"/>
      <c r="FB834" s="7"/>
      <c r="FC834" s="7"/>
      <c r="FD834" s="7"/>
      <c r="FE834" s="7"/>
      <c r="FF834" s="7"/>
      <c r="FG834" s="7"/>
      <c r="FH834" s="2"/>
      <c r="FI834" s="2"/>
      <c r="FJ834" s="2"/>
      <c r="FK834" s="2"/>
      <c r="FL834" s="2"/>
      <c r="FM834" s="2"/>
      <c r="FN834" s="7"/>
      <c r="FO834" s="7"/>
      <c r="FP834" s="7"/>
      <c r="FQ834" s="88"/>
      <c r="FR834" s="7"/>
      <c r="FS834" s="7"/>
      <c r="FT834" s="7"/>
      <c r="FU834" s="7"/>
      <c r="FV834" s="7"/>
      <c r="FW834" s="7"/>
      <c r="FX834" s="7"/>
      <c r="FY834" s="7"/>
      <c r="FZ834" s="7"/>
      <c r="GA834" s="7"/>
      <c r="GB834" s="7"/>
      <c r="GC834" s="7"/>
      <c r="GD834" s="7"/>
      <c r="GE834" s="7"/>
      <c r="GF834" s="7"/>
      <c r="GG834" s="7"/>
      <c r="GH834" s="7"/>
      <c r="GI834" s="7"/>
      <c r="GJ834" s="7"/>
      <c r="GK834" s="7"/>
      <c r="GL834" s="7"/>
      <c r="GM834" s="7"/>
      <c r="GN834" s="7"/>
      <c r="GO834" s="7"/>
      <c r="GP834" s="7"/>
      <c r="GQ834" s="7"/>
      <c r="GR834" s="7"/>
      <c r="GS834" s="7"/>
      <c r="GT834" s="7"/>
      <c r="GU834" s="7"/>
      <c r="GV834" s="7"/>
      <c r="GW834" s="7"/>
      <c r="GX834" s="7"/>
      <c r="GY834" s="7"/>
      <c r="GZ834" s="7"/>
      <c r="HA834" s="7"/>
      <c r="HB834" s="7"/>
      <c r="HC834" s="7"/>
      <c r="HD834" s="7"/>
      <c r="HE834" s="7"/>
      <c r="HF834" s="7"/>
      <c r="HG834" s="7"/>
      <c r="HH834" s="7"/>
      <c r="HI834" s="7"/>
      <c r="HJ834" s="7"/>
      <c r="HK834" s="7"/>
      <c r="HL834" s="7"/>
      <c r="HM834" s="7"/>
      <c r="HN834" s="7"/>
      <c r="HO834" s="7"/>
      <c r="HP834" s="7"/>
      <c r="HQ834" s="7"/>
      <c r="HR834" s="7"/>
      <c r="HS834" s="7"/>
      <c r="HT834" s="7"/>
      <c r="HU834" s="7"/>
      <c r="HV834" s="7"/>
      <c r="HW834" s="7"/>
      <c r="HX834" s="7"/>
      <c r="HY834" s="7"/>
      <c r="HZ834" s="7"/>
      <c r="IA834" s="7"/>
      <c r="IB834" s="7"/>
      <c r="IC834" s="7"/>
      <c r="ID834" s="7"/>
      <c r="IE834" s="7"/>
      <c r="IF834" s="7"/>
      <c r="IG834" s="7"/>
      <c r="IH834" s="7"/>
      <c r="II834" s="7"/>
      <c r="IJ834" s="7"/>
      <c r="IK834" s="7"/>
      <c r="IL834" s="7"/>
      <c r="IM834" s="7"/>
      <c r="IN834" s="7"/>
      <c r="IO834" s="7"/>
      <c r="IP834" s="7"/>
      <c r="IQ834" s="7"/>
      <c r="IR834" s="7"/>
      <c r="IS834" s="7"/>
      <c r="IT834" s="7"/>
      <c r="IU834" s="7"/>
      <c r="IV834" s="7"/>
      <c r="IW834" s="7"/>
      <c r="IX834" s="7"/>
      <c r="IY834" s="7"/>
      <c r="IZ834" s="7"/>
      <c r="JA834" s="7"/>
      <c r="JB834" s="7"/>
      <c r="JC834" s="7"/>
      <c r="JD834" s="7"/>
      <c r="JE834" s="7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5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7"/>
      <c r="EQ835" s="7"/>
      <c r="ER835" s="7"/>
      <c r="ES835" s="88"/>
      <c r="ET835" s="7"/>
      <c r="EU835" s="7"/>
      <c r="EV835" s="7"/>
      <c r="EW835" s="7"/>
      <c r="EX835" s="7"/>
      <c r="EY835" s="7"/>
      <c r="EZ835" s="7"/>
      <c r="FA835" s="7"/>
      <c r="FB835" s="7"/>
      <c r="FC835" s="7"/>
      <c r="FD835" s="7"/>
      <c r="FE835" s="7"/>
      <c r="FF835" s="7"/>
      <c r="FG835" s="7"/>
      <c r="FH835" s="2"/>
      <c r="FI835" s="2"/>
      <c r="FJ835" s="2"/>
      <c r="FK835" s="2"/>
      <c r="FL835" s="2"/>
      <c r="FM835" s="2"/>
      <c r="FN835" s="7"/>
      <c r="FO835" s="7"/>
      <c r="FP835" s="7"/>
      <c r="FQ835" s="88"/>
      <c r="FR835" s="7"/>
      <c r="FS835" s="7"/>
      <c r="FT835" s="7"/>
      <c r="FU835" s="7"/>
      <c r="FV835" s="7"/>
      <c r="FW835" s="7"/>
      <c r="FX835" s="7"/>
      <c r="FY835" s="7"/>
      <c r="FZ835" s="7"/>
      <c r="GA835" s="7"/>
      <c r="GB835" s="7"/>
      <c r="GC835" s="7"/>
      <c r="GD835" s="7"/>
      <c r="GE835" s="7"/>
      <c r="GF835" s="7"/>
      <c r="GG835" s="7"/>
      <c r="GH835" s="7"/>
      <c r="GI835" s="7"/>
      <c r="GJ835" s="7"/>
      <c r="GK835" s="7"/>
      <c r="GL835" s="7"/>
      <c r="GM835" s="7"/>
      <c r="GN835" s="7"/>
      <c r="GO835" s="7"/>
      <c r="GP835" s="7"/>
      <c r="GQ835" s="7"/>
      <c r="GR835" s="7"/>
      <c r="GS835" s="7"/>
      <c r="GT835" s="7"/>
      <c r="GU835" s="7"/>
      <c r="GV835" s="7"/>
      <c r="GW835" s="7"/>
      <c r="GX835" s="7"/>
      <c r="GY835" s="7"/>
      <c r="GZ835" s="7"/>
      <c r="HA835" s="7"/>
      <c r="HB835" s="7"/>
      <c r="HC835" s="7"/>
      <c r="HD835" s="7"/>
      <c r="HE835" s="7"/>
      <c r="HF835" s="7"/>
      <c r="HG835" s="7"/>
      <c r="HH835" s="7"/>
      <c r="HI835" s="7"/>
      <c r="HJ835" s="7"/>
      <c r="HK835" s="7"/>
      <c r="HL835" s="7"/>
      <c r="HM835" s="7"/>
      <c r="HN835" s="7"/>
      <c r="HO835" s="7"/>
      <c r="HP835" s="7"/>
      <c r="HQ835" s="7"/>
      <c r="HR835" s="7"/>
      <c r="HS835" s="7"/>
      <c r="HT835" s="7"/>
      <c r="HU835" s="7"/>
      <c r="HV835" s="7"/>
      <c r="HW835" s="7"/>
      <c r="HX835" s="7"/>
      <c r="HY835" s="7"/>
      <c r="HZ835" s="7"/>
      <c r="IA835" s="7"/>
      <c r="IB835" s="7"/>
      <c r="IC835" s="7"/>
      <c r="ID835" s="7"/>
      <c r="IE835" s="7"/>
      <c r="IF835" s="7"/>
      <c r="IG835" s="7"/>
      <c r="IH835" s="7"/>
      <c r="II835" s="7"/>
      <c r="IJ835" s="7"/>
      <c r="IK835" s="7"/>
      <c r="IL835" s="7"/>
      <c r="IM835" s="7"/>
      <c r="IN835" s="7"/>
      <c r="IO835" s="7"/>
      <c r="IP835" s="7"/>
      <c r="IQ835" s="7"/>
      <c r="IR835" s="7"/>
      <c r="IS835" s="7"/>
      <c r="IT835" s="7"/>
      <c r="IU835" s="7"/>
      <c r="IV835" s="7"/>
      <c r="IW835" s="7"/>
      <c r="IX835" s="7"/>
      <c r="IY835" s="7"/>
      <c r="IZ835" s="7"/>
      <c r="JA835" s="7"/>
      <c r="JB835" s="7"/>
      <c r="JC835" s="7"/>
      <c r="JD835" s="7"/>
      <c r="JE835" s="7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5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7"/>
      <c r="EQ836" s="7"/>
      <c r="ER836" s="7"/>
      <c r="ES836" s="88"/>
      <c r="ET836" s="7"/>
      <c r="EU836" s="7"/>
      <c r="EV836" s="7"/>
      <c r="EW836" s="7"/>
      <c r="EX836" s="7"/>
      <c r="EY836" s="7"/>
      <c r="EZ836" s="7"/>
      <c r="FA836" s="7"/>
      <c r="FB836" s="7"/>
      <c r="FC836" s="7"/>
      <c r="FD836" s="7"/>
      <c r="FE836" s="7"/>
      <c r="FF836" s="7"/>
      <c r="FG836" s="7"/>
      <c r="FH836" s="2"/>
      <c r="FI836" s="2"/>
      <c r="FJ836" s="2"/>
      <c r="FK836" s="2"/>
      <c r="FL836" s="2"/>
      <c r="FM836" s="2"/>
      <c r="FN836" s="7"/>
      <c r="FO836" s="7"/>
      <c r="FP836" s="7"/>
      <c r="FQ836" s="88"/>
      <c r="FR836" s="7"/>
      <c r="FS836" s="7"/>
      <c r="FT836" s="7"/>
      <c r="FU836" s="7"/>
      <c r="FV836" s="7"/>
      <c r="FW836" s="7"/>
      <c r="FX836" s="7"/>
      <c r="FY836" s="7"/>
      <c r="FZ836" s="7"/>
      <c r="GA836" s="7"/>
      <c r="GB836" s="7"/>
      <c r="GC836" s="7"/>
      <c r="GD836" s="7"/>
      <c r="GE836" s="7"/>
      <c r="GF836" s="7"/>
      <c r="GG836" s="7"/>
      <c r="GH836" s="7"/>
      <c r="GI836" s="7"/>
      <c r="GJ836" s="7"/>
      <c r="GK836" s="7"/>
      <c r="GL836" s="7"/>
      <c r="GM836" s="7"/>
      <c r="GN836" s="7"/>
      <c r="GO836" s="7"/>
      <c r="GP836" s="7"/>
      <c r="GQ836" s="7"/>
      <c r="GR836" s="7"/>
      <c r="GS836" s="7"/>
      <c r="GT836" s="7"/>
      <c r="GU836" s="7"/>
      <c r="GV836" s="7"/>
      <c r="GW836" s="7"/>
      <c r="GX836" s="7"/>
      <c r="GY836" s="7"/>
      <c r="GZ836" s="7"/>
      <c r="HA836" s="7"/>
      <c r="HB836" s="7"/>
      <c r="HC836" s="7"/>
      <c r="HD836" s="7"/>
      <c r="HE836" s="7"/>
      <c r="HF836" s="7"/>
      <c r="HG836" s="7"/>
      <c r="HH836" s="7"/>
      <c r="HI836" s="7"/>
      <c r="HJ836" s="7"/>
      <c r="HK836" s="7"/>
      <c r="HL836" s="7"/>
      <c r="HM836" s="7"/>
      <c r="HN836" s="7"/>
      <c r="HO836" s="7"/>
      <c r="HP836" s="7"/>
      <c r="HQ836" s="7"/>
      <c r="HR836" s="7"/>
      <c r="HS836" s="7"/>
      <c r="HT836" s="7"/>
      <c r="HU836" s="7"/>
      <c r="HV836" s="7"/>
      <c r="HW836" s="7"/>
      <c r="HX836" s="7"/>
      <c r="HY836" s="7"/>
      <c r="HZ836" s="7"/>
      <c r="IA836" s="7"/>
      <c r="IB836" s="7"/>
      <c r="IC836" s="7"/>
      <c r="ID836" s="7"/>
      <c r="IE836" s="7"/>
      <c r="IF836" s="7"/>
      <c r="IG836" s="7"/>
      <c r="IH836" s="7"/>
      <c r="II836" s="7"/>
      <c r="IJ836" s="7"/>
      <c r="IK836" s="7"/>
      <c r="IL836" s="7"/>
      <c r="IM836" s="7"/>
      <c r="IN836" s="7"/>
      <c r="IO836" s="7"/>
      <c r="IP836" s="7"/>
      <c r="IQ836" s="7"/>
      <c r="IR836" s="7"/>
      <c r="IS836" s="7"/>
      <c r="IT836" s="7"/>
      <c r="IU836" s="7"/>
      <c r="IV836" s="7"/>
      <c r="IW836" s="7"/>
      <c r="IX836" s="7"/>
      <c r="IY836" s="7"/>
      <c r="IZ836" s="7"/>
      <c r="JA836" s="7"/>
      <c r="JB836" s="7"/>
      <c r="JC836" s="7"/>
      <c r="JD836" s="7"/>
      <c r="JE836" s="7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5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7"/>
      <c r="EQ837" s="7"/>
      <c r="ER837" s="7"/>
      <c r="ES837" s="88"/>
      <c r="ET837" s="7"/>
      <c r="EU837" s="7"/>
      <c r="EV837" s="7"/>
      <c r="EW837" s="7"/>
      <c r="EX837" s="7"/>
      <c r="EY837" s="7"/>
      <c r="EZ837" s="7"/>
      <c r="FA837" s="7"/>
      <c r="FB837" s="7"/>
      <c r="FC837" s="7"/>
      <c r="FD837" s="7"/>
      <c r="FE837" s="7"/>
      <c r="FF837" s="7"/>
      <c r="FG837" s="7"/>
      <c r="FH837" s="2"/>
      <c r="FI837" s="2"/>
      <c r="FJ837" s="2"/>
      <c r="FK837" s="2"/>
      <c r="FL837" s="2"/>
      <c r="FM837" s="2"/>
      <c r="FN837" s="7"/>
      <c r="FO837" s="7"/>
      <c r="FP837" s="7"/>
      <c r="FQ837" s="88"/>
      <c r="FR837" s="7"/>
      <c r="FS837" s="7"/>
      <c r="FT837" s="7"/>
      <c r="FU837" s="7"/>
      <c r="FV837" s="7"/>
      <c r="FW837" s="7"/>
      <c r="FX837" s="7"/>
      <c r="FY837" s="7"/>
      <c r="FZ837" s="7"/>
      <c r="GA837" s="7"/>
      <c r="GB837" s="7"/>
      <c r="GC837" s="7"/>
      <c r="GD837" s="7"/>
      <c r="GE837" s="7"/>
      <c r="GF837" s="7"/>
      <c r="GG837" s="7"/>
      <c r="GH837" s="7"/>
      <c r="GI837" s="7"/>
      <c r="GJ837" s="7"/>
      <c r="GK837" s="7"/>
      <c r="GL837" s="7"/>
      <c r="GM837" s="7"/>
      <c r="GN837" s="7"/>
      <c r="GO837" s="7"/>
      <c r="GP837" s="7"/>
      <c r="GQ837" s="7"/>
      <c r="GR837" s="7"/>
      <c r="GS837" s="7"/>
      <c r="GT837" s="7"/>
      <c r="GU837" s="7"/>
      <c r="GV837" s="7"/>
      <c r="GW837" s="7"/>
      <c r="GX837" s="7"/>
      <c r="GY837" s="7"/>
      <c r="GZ837" s="7"/>
      <c r="HA837" s="7"/>
      <c r="HB837" s="7"/>
      <c r="HC837" s="7"/>
      <c r="HD837" s="7"/>
      <c r="HE837" s="7"/>
      <c r="HF837" s="7"/>
      <c r="HG837" s="7"/>
      <c r="HH837" s="7"/>
      <c r="HI837" s="7"/>
      <c r="HJ837" s="7"/>
      <c r="HK837" s="7"/>
      <c r="HL837" s="7"/>
      <c r="HM837" s="7"/>
      <c r="HN837" s="7"/>
      <c r="HO837" s="7"/>
      <c r="HP837" s="7"/>
      <c r="HQ837" s="7"/>
      <c r="HR837" s="7"/>
      <c r="HS837" s="7"/>
      <c r="HT837" s="7"/>
      <c r="HU837" s="7"/>
      <c r="HV837" s="7"/>
      <c r="HW837" s="7"/>
      <c r="HX837" s="7"/>
      <c r="HY837" s="7"/>
      <c r="HZ837" s="7"/>
      <c r="IA837" s="7"/>
      <c r="IB837" s="7"/>
      <c r="IC837" s="7"/>
      <c r="ID837" s="7"/>
      <c r="IE837" s="7"/>
      <c r="IF837" s="7"/>
      <c r="IG837" s="7"/>
      <c r="IH837" s="7"/>
      <c r="II837" s="7"/>
      <c r="IJ837" s="7"/>
      <c r="IK837" s="7"/>
      <c r="IL837" s="7"/>
      <c r="IM837" s="7"/>
      <c r="IN837" s="7"/>
      <c r="IO837" s="7"/>
      <c r="IP837" s="7"/>
      <c r="IQ837" s="7"/>
      <c r="IR837" s="7"/>
      <c r="IS837" s="7"/>
      <c r="IT837" s="7"/>
      <c r="IU837" s="7"/>
      <c r="IV837" s="7"/>
      <c r="IW837" s="7"/>
      <c r="IX837" s="7"/>
      <c r="IY837" s="7"/>
      <c r="IZ837" s="7"/>
      <c r="JA837" s="7"/>
      <c r="JB837" s="7"/>
      <c r="JC837" s="7"/>
      <c r="JD837" s="7"/>
      <c r="JE837" s="7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5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7"/>
      <c r="EQ838" s="7"/>
      <c r="ER838" s="7"/>
      <c r="ES838" s="88"/>
      <c r="ET838" s="7"/>
      <c r="EU838" s="7"/>
      <c r="EV838" s="7"/>
      <c r="EW838" s="7"/>
      <c r="EX838" s="7"/>
      <c r="EY838" s="7"/>
      <c r="EZ838" s="7"/>
      <c r="FA838" s="7"/>
      <c r="FB838" s="7"/>
      <c r="FC838" s="7"/>
      <c r="FD838" s="7"/>
      <c r="FE838" s="7"/>
      <c r="FF838" s="7"/>
      <c r="FG838" s="7"/>
      <c r="FH838" s="2"/>
      <c r="FI838" s="2"/>
      <c r="FJ838" s="2"/>
      <c r="FK838" s="2"/>
      <c r="FL838" s="2"/>
      <c r="FM838" s="2"/>
      <c r="FN838" s="7"/>
      <c r="FO838" s="7"/>
      <c r="FP838" s="7"/>
      <c r="FQ838" s="88"/>
      <c r="FR838" s="7"/>
      <c r="FS838" s="7"/>
      <c r="FT838" s="7"/>
      <c r="FU838" s="7"/>
      <c r="FV838" s="7"/>
      <c r="FW838" s="7"/>
      <c r="FX838" s="7"/>
      <c r="FY838" s="7"/>
      <c r="FZ838" s="7"/>
      <c r="GA838" s="7"/>
      <c r="GB838" s="7"/>
      <c r="GC838" s="7"/>
      <c r="GD838" s="7"/>
      <c r="GE838" s="7"/>
      <c r="GF838" s="7"/>
      <c r="GG838" s="7"/>
      <c r="GH838" s="7"/>
      <c r="GI838" s="7"/>
      <c r="GJ838" s="7"/>
      <c r="GK838" s="7"/>
      <c r="GL838" s="7"/>
      <c r="GM838" s="7"/>
      <c r="GN838" s="7"/>
      <c r="GO838" s="7"/>
      <c r="GP838" s="7"/>
      <c r="GQ838" s="7"/>
      <c r="GR838" s="7"/>
      <c r="GS838" s="7"/>
      <c r="GT838" s="7"/>
      <c r="GU838" s="7"/>
      <c r="GV838" s="7"/>
      <c r="GW838" s="7"/>
      <c r="GX838" s="7"/>
      <c r="GY838" s="7"/>
      <c r="GZ838" s="7"/>
      <c r="HA838" s="7"/>
      <c r="HB838" s="7"/>
      <c r="HC838" s="7"/>
      <c r="HD838" s="7"/>
      <c r="HE838" s="7"/>
      <c r="HF838" s="7"/>
      <c r="HG838" s="7"/>
      <c r="HH838" s="7"/>
      <c r="HI838" s="7"/>
      <c r="HJ838" s="7"/>
      <c r="HK838" s="7"/>
      <c r="HL838" s="7"/>
      <c r="HM838" s="7"/>
      <c r="HN838" s="7"/>
      <c r="HO838" s="7"/>
      <c r="HP838" s="7"/>
      <c r="HQ838" s="7"/>
      <c r="HR838" s="7"/>
      <c r="HS838" s="7"/>
      <c r="HT838" s="7"/>
      <c r="HU838" s="7"/>
      <c r="HV838" s="7"/>
      <c r="HW838" s="7"/>
      <c r="HX838" s="7"/>
      <c r="HY838" s="7"/>
      <c r="HZ838" s="7"/>
      <c r="IA838" s="7"/>
      <c r="IB838" s="7"/>
      <c r="IC838" s="7"/>
      <c r="ID838" s="7"/>
      <c r="IE838" s="7"/>
      <c r="IF838" s="7"/>
      <c r="IG838" s="7"/>
      <c r="IH838" s="7"/>
      <c r="II838" s="7"/>
      <c r="IJ838" s="7"/>
      <c r="IK838" s="7"/>
      <c r="IL838" s="7"/>
      <c r="IM838" s="7"/>
      <c r="IN838" s="7"/>
      <c r="IO838" s="7"/>
      <c r="IP838" s="7"/>
      <c r="IQ838" s="7"/>
      <c r="IR838" s="7"/>
      <c r="IS838" s="7"/>
      <c r="IT838" s="7"/>
      <c r="IU838" s="7"/>
      <c r="IV838" s="7"/>
      <c r="IW838" s="7"/>
      <c r="IX838" s="7"/>
      <c r="IY838" s="7"/>
      <c r="IZ838" s="7"/>
      <c r="JA838" s="7"/>
      <c r="JB838" s="7"/>
      <c r="JC838" s="7"/>
      <c r="JD838" s="7"/>
      <c r="JE838" s="7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5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7"/>
      <c r="EQ839" s="7"/>
      <c r="ER839" s="7"/>
      <c r="ES839" s="88"/>
      <c r="ET839" s="7"/>
      <c r="EU839" s="7"/>
      <c r="EV839" s="7"/>
      <c r="EW839" s="7"/>
      <c r="EX839" s="7"/>
      <c r="EY839" s="7"/>
      <c r="EZ839" s="7"/>
      <c r="FA839" s="7"/>
      <c r="FB839" s="7"/>
      <c r="FC839" s="7"/>
      <c r="FD839" s="7"/>
      <c r="FE839" s="7"/>
      <c r="FF839" s="7"/>
      <c r="FG839" s="7"/>
      <c r="FH839" s="2"/>
      <c r="FI839" s="2"/>
      <c r="FJ839" s="2"/>
      <c r="FK839" s="2"/>
      <c r="FL839" s="2"/>
      <c r="FM839" s="2"/>
      <c r="FN839" s="7"/>
      <c r="FO839" s="7"/>
      <c r="FP839" s="7"/>
      <c r="FQ839" s="88"/>
      <c r="FR839" s="7"/>
      <c r="FS839" s="7"/>
      <c r="FT839" s="7"/>
      <c r="FU839" s="7"/>
      <c r="FV839" s="7"/>
      <c r="FW839" s="7"/>
      <c r="FX839" s="7"/>
      <c r="FY839" s="7"/>
      <c r="FZ839" s="7"/>
      <c r="GA839" s="7"/>
      <c r="GB839" s="7"/>
      <c r="GC839" s="7"/>
      <c r="GD839" s="7"/>
      <c r="GE839" s="7"/>
      <c r="GF839" s="7"/>
      <c r="GG839" s="7"/>
      <c r="GH839" s="7"/>
      <c r="GI839" s="7"/>
      <c r="GJ839" s="7"/>
      <c r="GK839" s="7"/>
      <c r="GL839" s="7"/>
      <c r="GM839" s="7"/>
      <c r="GN839" s="7"/>
      <c r="GO839" s="7"/>
      <c r="GP839" s="7"/>
      <c r="GQ839" s="7"/>
      <c r="GR839" s="7"/>
      <c r="GS839" s="7"/>
      <c r="GT839" s="7"/>
      <c r="GU839" s="7"/>
      <c r="GV839" s="7"/>
      <c r="GW839" s="7"/>
      <c r="GX839" s="7"/>
      <c r="GY839" s="7"/>
      <c r="GZ839" s="7"/>
      <c r="HA839" s="7"/>
      <c r="HB839" s="7"/>
      <c r="HC839" s="7"/>
      <c r="HD839" s="7"/>
      <c r="HE839" s="7"/>
      <c r="HF839" s="7"/>
      <c r="HG839" s="7"/>
      <c r="HH839" s="7"/>
      <c r="HI839" s="7"/>
      <c r="HJ839" s="7"/>
      <c r="HK839" s="7"/>
      <c r="HL839" s="7"/>
      <c r="HM839" s="7"/>
      <c r="HN839" s="7"/>
      <c r="HO839" s="7"/>
      <c r="HP839" s="7"/>
      <c r="HQ839" s="7"/>
      <c r="HR839" s="7"/>
      <c r="HS839" s="7"/>
      <c r="HT839" s="7"/>
      <c r="HU839" s="7"/>
      <c r="HV839" s="7"/>
      <c r="HW839" s="7"/>
      <c r="HX839" s="7"/>
      <c r="HY839" s="7"/>
      <c r="HZ839" s="7"/>
      <c r="IA839" s="7"/>
      <c r="IB839" s="7"/>
      <c r="IC839" s="7"/>
      <c r="ID839" s="7"/>
      <c r="IE839" s="7"/>
      <c r="IF839" s="7"/>
      <c r="IG839" s="7"/>
      <c r="IH839" s="7"/>
      <c r="II839" s="7"/>
      <c r="IJ839" s="7"/>
      <c r="IK839" s="7"/>
      <c r="IL839" s="7"/>
      <c r="IM839" s="7"/>
      <c r="IN839" s="7"/>
      <c r="IO839" s="7"/>
      <c r="IP839" s="7"/>
      <c r="IQ839" s="7"/>
      <c r="IR839" s="7"/>
      <c r="IS839" s="7"/>
      <c r="IT839" s="7"/>
      <c r="IU839" s="7"/>
      <c r="IV839" s="7"/>
      <c r="IW839" s="7"/>
      <c r="IX839" s="7"/>
      <c r="IY839" s="7"/>
      <c r="IZ839" s="7"/>
      <c r="JA839" s="7"/>
      <c r="JB839" s="7"/>
      <c r="JC839" s="7"/>
      <c r="JD839" s="7"/>
      <c r="JE839" s="7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5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7"/>
      <c r="EQ840" s="7"/>
      <c r="ER840" s="7"/>
      <c r="ES840" s="88"/>
      <c r="ET840" s="7"/>
      <c r="EU840" s="7"/>
      <c r="EV840" s="7"/>
      <c r="EW840" s="7"/>
      <c r="EX840" s="7"/>
      <c r="EY840" s="7"/>
      <c r="EZ840" s="7"/>
      <c r="FA840" s="7"/>
      <c r="FB840" s="7"/>
      <c r="FC840" s="7"/>
      <c r="FD840" s="7"/>
      <c r="FE840" s="7"/>
      <c r="FF840" s="7"/>
      <c r="FG840" s="7"/>
      <c r="FH840" s="2"/>
      <c r="FI840" s="2"/>
      <c r="FJ840" s="2"/>
      <c r="FK840" s="2"/>
      <c r="FL840" s="2"/>
      <c r="FM840" s="2"/>
      <c r="FN840" s="7"/>
      <c r="FO840" s="7"/>
      <c r="FP840" s="7"/>
      <c r="FQ840" s="88"/>
      <c r="FR840" s="7"/>
      <c r="FS840" s="7"/>
      <c r="FT840" s="7"/>
      <c r="FU840" s="7"/>
      <c r="FV840" s="7"/>
      <c r="FW840" s="7"/>
      <c r="FX840" s="7"/>
      <c r="FY840" s="7"/>
      <c r="FZ840" s="7"/>
      <c r="GA840" s="7"/>
      <c r="GB840" s="7"/>
      <c r="GC840" s="7"/>
      <c r="GD840" s="7"/>
      <c r="GE840" s="7"/>
      <c r="GF840" s="7"/>
      <c r="GG840" s="7"/>
      <c r="GH840" s="7"/>
      <c r="GI840" s="7"/>
      <c r="GJ840" s="7"/>
      <c r="GK840" s="7"/>
      <c r="GL840" s="7"/>
      <c r="GM840" s="7"/>
      <c r="GN840" s="7"/>
      <c r="GO840" s="7"/>
      <c r="GP840" s="7"/>
      <c r="GQ840" s="7"/>
      <c r="GR840" s="7"/>
      <c r="GS840" s="7"/>
      <c r="GT840" s="7"/>
      <c r="GU840" s="7"/>
      <c r="GV840" s="7"/>
      <c r="GW840" s="7"/>
      <c r="GX840" s="7"/>
      <c r="GY840" s="7"/>
      <c r="GZ840" s="7"/>
      <c r="HA840" s="7"/>
      <c r="HB840" s="7"/>
      <c r="HC840" s="7"/>
      <c r="HD840" s="7"/>
      <c r="HE840" s="7"/>
      <c r="HF840" s="7"/>
      <c r="HG840" s="7"/>
      <c r="HH840" s="7"/>
      <c r="HI840" s="7"/>
      <c r="HJ840" s="7"/>
      <c r="HK840" s="7"/>
      <c r="HL840" s="7"/>
      <c r="HM840" s="7"/>
      <c r="HN840" s="7"/>
      <c r="HO840" s="7"/>
      <c r="HP840" s="7"/>
      <c r="HQ840" s="7"/>
      <c r="HR840" s="7"/>
      <c r="HS840" s="7"/>
      <c r="HT840" s="7"/>
      <c r="HU840" s="7"/>
      <c r="HV840" s="7"/>
      <c r="HW840" s="7"/>
      <c r="HX840" s="7"/>
      <c r="HY840" s="7"/>
      <c r="HZ840" s="7"/>
      <c r="IA840" s="7"/>
      <c r="IB840" s="7"/>
      <c r="IC840" s="7"/>
      <c r="ID840" s="7"/>
      <c r="IE840" s="7"/>
      <c r="IF840" s="7"/>
      <c r="IG840" s="7"/>
      <c r="IH840" s="7"/>
      <c r="II840" s="7"/>
      <c r="IJ840" s="7"/>
      <c r="IK840" s="7"/>
      <c r="IL840" s="7"/>
      <c r="IM840" s="7"/>
      <c r="IN840" s="7"/>
      <c r="IO840" s="7"/>
      <c r="IP840" s="7"/>
      <c r="IQ840" s="7"/>
      <c r="IR840" s="7"/>
      <c r="IS840" s="7"/>
      <c r="IT840" s="7"/>
      <c r="IU840" s="7"/>
      <c r="IV840" s="7"/>
      <c r="IW840" s="7"/>
      <c r="IX840" s="7"/>
      <c r="IY840" s="7"/>
      <c r="IZ840" s="7"/>
      <c r="JA840" s="7"/>
      <c r="JB840" s="7"/>
      <c r="JC840" s="7"/>
      <c r="JD840" s="7"/>
      <c r="JE840" s="7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5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7"/>
      <c r="EQ841" s="7"/>
      <c r="ER841" s="7"/>
      <c r="ES841" s="88"/>
      <c r="ET841" s="7"/>
      <c r="EU841" s="7"/>
      <c r="EV841" s="7"/>
      <c r="EW841" s="7"/>
      <c r="EX841" s="7"/>
      <c r="EY841" s="7"/>
      <c r="EZ841" s="7"/>
      <c r="FA841" s="7"/>
      <c r="FB841" s="7"/>
      <c r="FC841" s="7"/>
      <c r="FD841" s="7"/>
      <c r="FE841" s="7"/>
      <c r="FF841" s="7"/>
      <c r="FG841" s="7"/>
      <c r="FH841" s="2"/>
      <c r="FI841" s="2"/>
      <c r="FJ841" s="2"/>
      <c r="FK841" s="2"/>
      <c r="FL841" s="2"/>
      <c r="FM841" s="2"/>
      <c r="FN841" s="7"/>
      <c r="FO841" s="7"/>
      <c r="FP841" s="7"/>
      <c r="FQ841" s="88"/>
      <c r="FR841" s="7"/>
      <c r="FS841" s="7"/>
      <c r="FT841" s="7"/>
      <c r="FU841" s="7"/>
      <c r="FV841" s="7"/>
      <c r="FW841" s="7"/>
      <c r="FX841" s="7"/>
      <c r="FY841" s="7"/>
      <c r="FZ841" s="7"/>
      <c r="GA841" s="7"/>
      <c r="GB841" s="7"/>
      <c r="GC841" s="7"/>
      <c r="GD841" s="7"/>
      <c r="GE841" s="7"/>
      <c r="GF841" s="7"/>
      <c r="GG841" s="7"/>
      <c r="GH841" s="7"/>
      <c r="GI841" s="7"/>
      <c r="GJ841" s="7"/>
      <c r="GK841" s="7"/>
      <c r="GL841" s="7"/>
      <c r="GM841" s="7"/>
      <c r="GN841" s="7"/>
      <c r="GO841" s="7"/>
      <c r="GP841" s="7"/>
      <c r="GQ841" s="7"/>
      <c r="GR841" s="7"/>
      <c r="GS841" s="7"/>
      <c r="GT841" s="7"/>
      <c r="GU841" s="7"/>
      <c r="GV841" s="7"/>
      <c r="GW841" s="7"/>
      <c r="GX841" s="7"/>
      <c r="GY841" s="7"/>
      <c r="GZ841" s="7"/>
      <c r="HA841" s="7"/>
      <c r="HB841" s="7"/>
      <c r="HC841" s="7"/>
      <c r="HD841" s="7"/>
      <c r="HE841" s="7"/>
      <c r="HF841" s="7"/>
      <c r="HG841" s="7"/>
      <c r="HH841" s="7"/>
      <c r="HI841" s="7"/>
      <c r="HJ841" s="7"/>
      <c r="HK841" s="7"/>
      <c r="HL841" s="7"/>
      <c r="HM841" s="7"/>
      <c r="HN841" s="7"/>
      <c r="HO841" s="7"/>
      <c r="HP841" s="7"/>
      <c r="HQ841" s="7"/>
      <c r="HR841" s="7"/>
      <c r="HS841" s="7"/>
      <c r="HT841" s="7"/>
      <c r="HU841" s="7"/>
      <c r="HV841" s="7"/>
      <c r="HW841" s="7"/>
      <c r="HX841" s="7"/>
      <c r="HY841" s="7"/>
      <c r="HZ841" s="7"/>
      <c r="IA841" s="7"/>
      <c r="IB841" s="7"/>
      <c r="IC841" s="7"/>
      <c r="ID841" s="7"/>
      <c r="IE841" s="7"/>
      <c r="IF841" s="7"/>
      <c r="IG841" s="7"/>
      <c r="IH841" s="7"/>
      <c r="II841" s="7"/>
      <c r="IJ841" s="7"/>
      <c r="IK841" s="7"/>
      <c r="IL841" s="7"/>
      <c r="IM841" s="7"/>
      <c r="IN841" s="7"/>
      <c r="IO841" s="7"/>
      <c r="IP841" s="7"/>
      <c r="IQ841" s="7"/>
      <c r="IR841" s="7"/>
      <c r="IS841" s="7"/>
      <c r="IT841" s="7"/>
      <c r="IU841" s="7"/>
      <c r="IV841" s="7"/>
      <c r="IW841" s="7"/>
      <c r="IX841" s="7"/>
      <c r="IY841" s="7"/>
      <c r="IZ841" s="7"/>
      <c r="JA841" s="7"/>
      <c r="JB841" s="7"/>
      <c r="JC841" s="7"/>
      <c r="JD841" s="7"/>
      <c r="JE841" s="7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5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7"/>
      <c r="EQ842" s="7"/>
      <c r="ER842" s="7"/>
      <c r="ES842" s="88"/>
      <c r="ET842" s="7"/>
      <c r="EU842" s="7"/>
      <c r="EV842" s="7"/>
      <c r="EW842" s="7"/>
      <c r="EX842" s="7"/>
      <c r="EY842" s="7"/>
      <c r="EZ842" s="7"/>
      <c r="FA842" s="7"/>
      <c r="FB842" s="7"/>
      <c r="FC842" s="7"/>
      <c r="FD842" s="7"/>
      <c r="FE842" s="7"/>
      <c r="FF842" s="7"/>
      <c r="FG842" s="7"/>
      <c r="FH842" s="2"/>
      <c r="FI842" s="2"/>
      <c r="FJ842" s="2"/>
      <c r="FK842" s="2"/>
      <c r="FL842" s="2"/>
      <c r="FM842" s="2"/>
      <c r="FN842" s="7"/>
      <c r="FO842" s="7"/>
      <c r="FP842" s="7"/>
      <c r="FQ842" s="88"/>
      <c r="FR842" s="7"/>
      <c r="FS842" s="7"/>
      <c r="FT842" s="7"/>
      <c r="FU842" s="7"/>
      <c r="FV842" s="7"/>
      <c r="FW842" s="7"/>
      <c r="FX842" s="7"/>
      <c r="FY842" s="7"/>
      <c r="FZ842" s="7"/>
      <c r="GA842" s="7"/>
      <c r="GB842" s="7"/>
      <c r="GC842" s="7"/>
      <c r="GD842" s="7"/>
      <c r="GE842" s="7"/>
      <c r="GF842" s="7"/>
      <c r="GG842" s="7"/>
      <c r="GH842" s="7"/>
      <c r="GI842" s="7"/>
      <c r="GJ842" s="7"/>
      <c r="GK842" s="7"/>
      <c r="GL842" s="7"/>
      <c r="GM842" s="7"/>
      <c r="GN842" s="7"/>
      <c r="GO842" s="7"/>
      <c r="GP842" s="7"/>
      <c r="GQ842" s="7"/>
      <c r="GR842" s="7"/>
      <c r="GS842" s="7"/>
      <c r="GT842" s="7"/>
      <c r="GU842" s="7"/>
      <c r="GV842" s="7"/>
      <c r="GW842" s="7"/>
      <c r="GX842" s="7"/>
      <c r="GY842" s="7"/>
      <c r="GZ842" s="7"/>
      <c r="HA842" s="7"/>
      <c r="HB842" s="7"/>
      <c r="HC842" s="7"/>
      <c r="HD842" s="7"/>
      <c r="HE842" s="7"/>
      <c r="HF842" s="7"/>
      <c r="HG842" s="7"/>
      <c r="HH842" s="7"/>
      <c r="HI842" s="7"/>
      <c r="HJ842" s="7"/>
      <c r="HK842" s="7"/>
      <c r="HL842" s="7"/>
      <c r="HM842" s="7"/>
      <c r="HN842" s="7"/>
      <c r="HO842" s="7"/>
      <c r="HP842" s="7"/>
      <c r="HQ842" s="7"/>
      <c r="HR842" s="7"/>
      <c r="HS842" s="7"/>
      <c r="HT842" s="7"/>
      <c r="HU842" s="7"/>
      <c r="HV842" s="7"/>
      <c r="HW842" s="7"/>
      <c r="HX842" s="7"/>
      <c r="HY842" s="7"/>
      <c r="HZ842" s="7"/>
      <c r="IA842" s="7"/>
      <c r="IB842" s="7"/>
      <c r="IC842" s="7"/>
      <c r="ID842" s="7"/>
      <c r="IE842" s="7"/>
      <c r="IF842" s="7"/>
      <c r="IG842" s="7"/>
      <c r="IH842" s="7"/>
      <c r="II842" s="7"/>
      <c r="IJ842" s="7"/>
      <c r="IK842" s="7"/>
      <c r="IL842" s="7"/>
      <c r="IM842" s="7"/>
      <c r="IN842" s="7"/>
      <c r="IO842" s="7"/>
      <c r="IP842" s="7"/>
      <c r="IQ842" s="7"/>
      <c r="IR842" s="7"/>
      <c r="IS842" s="7"/>
      <c r="IT842" s="7"/>
      <c r="IU842" s="7"/>
      <c r="IV842" s="7"/>
      <c r="IW842" s="7"/>
      <c r="IX842" s="7"/>
      <c r="IY842" s="7"/>
      <c r="IZ842" s="7"/>
      <c r="JA842" s="7"/>
      <c r="JB842" s="7"/>
      <c r="JC842" s="7"/>
      <c r="JD842" s="7"/>
      <c r="JE842" s="7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5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7"/>
      <c r="EQ843" s="7"/>
      <c r="ER843" s="7"/>
      <c r="ES843" s="88"/>
      <c r="ET843" s="7"/>
      <c r="EU843" s="7"/>
      <c r="EV843" s="7"/>
      <c r="EW843" s="7"/>
      <c r="EX843" s="7"/>
      <c r="EY843" s="7"/>
      <c r="EZ843" s="7"/>
      <c r="FA843" s="7"/>
      <c r="FB843" s="7"/>
      <c r="FC843" s="7"/>
      <c r="FD843" s="7"/>
      <c r="FE843" s="7"/>
      <c r="FF843" s="7"/>
      <c r="FG843" s="7"/>
      <c r="FH843" s="2"/>
      <c r="FI843" s="2"/>
      <c r="FJ843" s="2"/>
      <c r="FK843" s="2"/>
      <c r="FL843" s="2"/>
      <c r="FM843" s="2"/>
      <c r="FN843" s="7"/>
      <c r="FO843" s="7"/>
      <c r="FP843" s="7"/>
      <c r="FQ843" s="88"/>
      <c r="FR843" s="7"/>
      <c r="FS843" s="7"/>
      <c r="FT843" s="7"/>
      <c r="FU843" s="7"/>
      <c r="FV843" s="7"/>
      <c r="FW843" s="7"/>
      <c r="FX843" s="7"/>
      <c r="FY843" s="7"/>
      <c r="FZ843" s="7"/>
      <c r="GA843" s="7"/>
      <c r="GB843" s="7"/>
      <c r="GC843" s="7"/>
      <c r="GD843" s="7"/>
      <c r="GE843" s="7"/>
      <c r="GF843" s="7"/>
      <c r="GG843" s="7"/>
      <c r="GH843" s="7"/>
      <c r="GI843" s="7"/>
      <c r="GJ843" s="7"/>
      <c r="GK843" s="7"/>
      <c r="GL843" s="7"/>
      <c r="GM843" s="7"/>
      <c r="GN843" s="7"/>
      <c r="GO843" s="7"/>
      <c r="GP843" s="7"/>
      <c r="GQ843" s="7"/>
      <c r="GR843" s="7"/>
      <c r="GS843" s="7"/>
      <c r="GT843" s="7"/>
      <c r="GU843" s="7"/>
      <c r="GV843" s="7"/>
      <c r="GW843" s="7"/>
      <c r="GX843" s="7"/>
      <c r="GY843" s="7"/>
      <c r="GZ843" s="7"/>
      <c r="HA843" s="7"/>
      <c r="HB843" s="7"/>
      <c r="HC843" s="7"/>
      <c r="HD843" s="7"/>
      <c r="HE843" s="7"/>
      <c r="HF843" s="7"/>
      <c r="HG843" s="7"/>
      <c r="HH843" s="7"/>
      <c r="HI843" s="7"/>
      <c r="HJ843" s="7"/>
      <c r="HK843" s="7"/>
      <c r="HL843" s="7"/>
      <c r="HM843" s="7"/>
      <c r="HN843" s="7"/>
      <c r="HO843" s="7"/>
      <c r="HP843" s="7"/>
      <c r="HQ843" s="7"/>
      <c r="HR843" s="7"/>
      <c r="HS843" s="7"/>
      <c r="HT843" s="7"/>
      <c r="HU843" s="7"/>
      <c r="HV843" s="7"/>
      <c r="HW843" s="7"/>
      <c r="HX843" s="7"/>
      <c r="HY843" s="7"/>
      <c r="HZ843" s="7"/>
      <c r="IA843" s="7"/>
      <c r="IB843" s="7"/>
      <c r="IC843" s="7"/>
      <c r="ID843" s="7"/>
      <c r="IE843" s="7"/>
      <c r="IF843" s="7"/>
      <c r="IG843" s="7"/>
      <c r="IH843" s="7"/>
      <c r="II843" s="7"/>
      <c r="IJ843" s="7"/>
      <c r="IK843" s="7"/>
      <c r="IL843" s="7"/>
      <c r="IM843" s="7"/>
      <c r="IN843" s="7"/>
      <c r="IO843" s="7"/>
      <c r="IP843" s="7"/>
      <c r="IQ843" s="7"/>
      <c r="IR843" s="7"/>
      <c r="IS843" s="7"/>
      <c r="IT843" s="7"/>
      <c r="IU843" s="7"/>
      <c r="IV843" s="7"/>
      <c r="IW843" s="7"/>
      <c r="IX843" s="7"/>
      <c r="IY843" s="7"/>
      <c r="IZ843" s="7"/>
      <c r="JA843" s="7"/>
      <c r="JB843" s="7"/>
      <c r="JC843" s="7"/>
      <c r="JD843" s="7"/>
      <c r="JE843" s="7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5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7"/>
      <c r="EQ844" s="7"/>
      <c r="ER844" s="7"/>
      <c r="ES844" s="88"/>
      <c r="ET844" s="7"/>
      <c r="EU844" s="7"/>
      <c r="EV844" s="7"/>
      <c r="EW844" s="7"/>
      <c r="EX844" s="7"/>
      <c r="EY844" s="7"/>
      <c r="EZ844" s="7"/>
      <c r="FA844" s="7"/>
      <c r="FB844" s="7"/>
      <c r="FC844" s="7"/>
      <c r="FD844" s="7"/>
      <c r="FE844" s="7"/>
      <c r="FF844" s="7"/>
      <c r="FG844" s="7"/>
      <c r="FH844" s="2"/>
      <c r="FI844" s="2"/>
      <c r="FJ844" s="2"/>
      <c r="FK844" s="2"/>
      <c r="FL844" s="2"/>
      <c r="FM844" s="2"/>
      <c r="FN844" s="7"/>
      <c r="FO844" s="7"/>
      <c r="FP844" s="7"/>
      <c r="FQ844" s="88"/>
      <c r="FR844" s="7"/>
      <c r="FS844" s="7"/>
      <c r="FT844" s="7"/>
      <c r="FU844" s="7"/>
      <c r="FV844" s="7"/>
      <c r="FW844" s="7"/>
      <c r="FX844" s="7"/>
      <c r="FY844" s="7"/>
      <c r="FZ844" s="7"/>
      <c r="GA844" s="7"/>
      <c r="GB844" s="7"/>
      <c r="GC844" s="7"/>
      <c r="GD844" s="7"/>
      <c r="GE844" s="7"/>
      <c r="GF844" s="7"/>
      <c r="GG844" s="7"/>
      <c r="GH844" s="7"/>
      <c r="GI844" s="7"/>
      <c r="GJ844" s="7"/>
      <c r="GK844" s="7"/>
      <c r="GL844" s="7"/>
      <c r="GM844" s="7"/>
      <c r="GN844" s="7"/>
      <c r="GO844" s="7"/>
      <c r="GP844" s="7"/>
      <c r="GQ844" s="7"/>
      <c r="GR844" s="7"/>
      <c r="GS844" s="7"/>
      <c r="GT844" s="7"/>
      <c r="GU844" s="7"/>
      <c r="GV844" s="7"/>
      <c r="GW844" s="7"/>
      <c r="GX844" s="7"/>
      <c r="GY844" s="7"/>
      <c r="GZ844" s="7"/>
      <c r="HA844" s="7"/>
      <c r="HB844" s="7"/>
      <c r="HC844" s="7"/>
      <c r="HD844" s="7"/>
      <c r="HE844" s="7"/>
      <c r="HF844" s="7"/>
      <c r="HG844" s="7"/>
      <c r="HH844" s="7"/>
      <c r="HI844" s="7"/>
      <c r="HJ844" s="7"/>
      <c r="HK844" s="7"/>
      <c r="HL844" s="7"/>
      <c r="HM844" s="7"/>
      <c r="HN844" s="7"/>
      <c r="HO844" s="7"/>
      <c r="HP844" s="7"/>
      <c r="HQ844" s="7"/>
      <c r="HR844" s="7"/>
      <c r="HS844" s="7"/>
      <c r="HT844" s="7"/>
      <c r="HU844" s="7"/>
      <c r="HV844" s="7"/>
      <c r="HW844" s="7"/>
      <c r="HX844" s="7"/>
      <c r="HY844" s="7"/>
      <c r="HZ844" s="7"/>
      <c r="IA844" s="7"/>
      <c r="IB844" s="7"/>
      <c r="IC844" s="7"/>
      <c r="ID844" s="7"/>
      <c r="IE844" s="7"/>
      <c r="IF844" s="7"/>
      <c r="IG844" s="7"/>
      <c r="IH844" s="7"/>
      <c r="II844" s="7"/>
      <c r="IJ844" s="7"/>
      <c r="IK844" s="7"/>
      <c r="IL844" s="7"/>
      <c r="IM844" s="7"/>
      <c r="IN844" s="7"/>
      <c r="IO844" s="7"/>
      <c r="IP844" s="7"/>
      <c r="IQ844" s="7"/>
      <c r="IR844" s="7"/>
      <c r="IS844" s="7"/>
      <c r="IT844" s="7"/>
      <c r="IU844" s="7"/>
      <c r="IV844" s="7"/>
      <c r="IW844" s="7"/>
      <c r="IX844" s="7"/>
      <c r="IY844" s="7"/>
      <c r="IZ844" s="7"/>
      <c r="JA844" s="7"/>
      <c r="JB844" s="7"/>
      <c r="JC844" s="7"/>
      <c r="JD844" s="7"/>
      <c r="JE844" s="7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5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7"/>
      <c r="EQ845" s="7"/>
      <c r="ER845" s="7"/>
      <c r="ES845" s="88"/>
      <c r="ET845" s="7"/>
      <c r="EU845" s="7"/>
      <c r="EV845" s="7"/>
      <c r="EW845" s="7"/>
      <c r="EX845" s="7"/>
      <c r="EY845" s="7"/>
      <c r="EZ845" s="7"/>
      <c r="FA845" s="7"/>
      <c r="FB845" s="7"/>
      <c r="FC845" s="7"/>
      <c r="FD845" s="7"/>
      <c r="FE845" s="7"/>
      <c r="FF845" s="7"/>
      <c r="FG845" s="7"/>
      <c r="FH845" s="2"/>
      <c r="FI845" s="2"/>
      <c r="FJ845" s="2"/>
      <c r="FK845" s="2"/>
      <c r="FL845" s="2"/>
      <c r="FM845" s="2"/>
      <c r="FN845" s="7"/>
      <c r="FO845" s="7"/>
      <c r="FP845" s="7"/>
      <c r="FQ845" s="88"/>
      <c r="FR845" s="7"/>
      <c r="FS845" s="7"/>
      <c r="FT845" s="7"/>
      <c r="FU845" s="7"/>
      <c r="FV845" s="7"/>
      <c r="FW845" s="7"/>
      <c r="FX845" s="7"/>
      <c r="FY845" s="7"/>
      <c r="FZ845" s="7"/>
      <c r="GA845" s="7"/>
      <c r="GB845" s="7"/>
      <c r="GC845" s="7"/>
      <c r="GD845" s="7"/>
      <c r="GE845" s="7"/>
      <c r="GF845" s="7"/>
      <c r="GG845" s="7"/>
      <c r="GH845" s="7"/>
      <c r="GI845" s="7"/>
      <c r="GJ845" s="7"/>
      <c r="GK845" s="7"/>
      <c r="GL845" s="7"/>
      <c r="GM845" s="7"/>
      <c r="GN845" s="7"/>
      <c r="GO845" s="7"/>
      <c r="GP845" s="7"/>
      <c r="GQ845" s="7"/>
      <c r="GR845" s="7"/>
      <c r="GS845" s="7"/>
      <c r="GT845" s="7"/>
      <c r="GU845" s="7"/>
      <c r="GV845" s="7"/>
      <c r="GW845" s="7"/>
      <c r="GX845" s="7"/>
      <c r="GY845" s="7"/>
      <c r="GZ845" s="7"/>
      <c r="HA845" s="7"/>
      <c r="HB845" s="7"/>
      <c r="HC845" s="7"/>
      <c r="HD845" s="7"/>
      <c r="HE845" s="7"/>
      <c r="HF845" s="7"/>
      <c r="HG845" s="7"/>
      <c r="HH845" s="7"/>
      <c r="HI845" s="7"/>
      <c r="HJ845" s="7"/>
      <c r="HK845" s="7"/>
      <c r="HL845" s="7"/>
      <c r="HM845" s="7"/>
      <c r="HN845" s="7"/>
      <c r="HO845" s="7"/>
      <c r="HP845" s="7"/>
      <c r="HQ845" s="7"/>
      <c r="HR845" s="7"/>
      <c r="HS845" s="7"/>
      <c r="HT845" s="7"/>
      <c r="HU845" s="7"/>
      <c r="HV845" s="7"/>
      <c r="HW845" s="7"/>
      <c r="HX845" s="7"/>
      <c r="HY845" s="7"/>
      <c r="HZ845" s="7"/>
      <c r="IA845" s="7"/>
      <c r="IB845" s="7"/>
      <c r="IC845" s="7"/>
      <c r="ID845" s="7"/>
      <c r="IE845" s="7"/>
      <c r="IF845" s="7"/>
      <c r="IG845" s="7"/>
      <c r="IH845" s="7"/>
      <c r="II845" s="7"/>
      <c r="IJ845" s="7"/>
      <c r="IK845" s="7"/>
      <c r="IL845" s="7"/>
      <c r="IM845" s="7"/>
      <c r="IN845" s="7"/>
      <c r="IO845" s="7"/>
      <c r="IP845" s="7"/>
      <c r="IQ845" s="7"/>
      <c r="IR845" s="7"/>
      <c r="IS845" s="7"/>
      <c r="IT845" s="7"/>
      <c r="IU845" s="7"/>
      <c r="IV845" s="7"/>
      <c r="IW845" s="7"/>
      <c r="IX845" s="7"/>
      <c r="IY845" s="7"/>
      <c r="IZ845" s="7"/>
      <c r="JA845" s="7"/>
      <c r="JB845" s="7"/>
      <c r="JC845" s="7"/>
      <c r="JD845" s="7"/>
      <c r="JE845" s="7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5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7"/>
      <c r="EQ846" s="7"/>
      <c r="ER846" s="7"/>
      <c r="ES846" s="88"/>
      <c r="ET846" s="7"/>
      <c r="EU846" s="7"/>
      <c r="EV846" s="7"/>
      <c r="EW846" s="7"/>
      <c r="EX846" s="7"/>
      <c r="EY846" s="7"/>
      <c r="EZ846" s="7"/>
      <c r="FA846" s="7"/>
      <c r="FB846" s="7"/>
      <c r="FC846" s="7"/>
      <c r="FD846" s="7"/>
      <c r="FE846" s="7"/>
      <c r="FF846" s="7"/>
      <c r="FG846" s="7"/>
      <c r="FH846" s="2"/>
      <c r="FI846" s="2"/>
      <c r="FJ846" s="2"/>
      <c r="FK846" s="2"/>
      <c r="FL846" s="2"/>
      <c r="FM846" s="2"/>
      <c r="FN846" s="7"/>
      <c r="FO846" s="7"/>
      <c r="FP846" s="7"/>
      <c r="FQ846" s="88"/>
      <c r="FR846" s="7"/>
      <c r="FS846" s="7"/>
      <c r="FT846" s="7"/>
      <c r="FU846" s="7"/>
      <c r="FV846" s="7"/>
      <c r="FW846" s="7"/>
      <c r="FX846" s="7"/>
      <c r="FY846" s="7"/>
      <c r="FZ846" s="7"/>
      <c r="GA846" s="7"/>
      <c r="GB846" s="7"/>
      <c r="GC846" s="7"/>
      <c r="GD846" s="7"/>
      <c r="GE846" s="7"/>
      <c r="GF846" s="7"/>
      <c r="GG846" s="7"/>
      <c r="GH846" s="7"/>
      <c r="GI846" s="7"/>
      <c r="GJ846" s="7"/>
      <c r="GK846" s="7"/>
      <c r="GL846" s="7"/>
      <c r="GM846" s="7"/>
      <c r="GN846" s="7"/>
      <c r="GO846" s="7"/>
      <c r="GP846" s="7"/>
      <c r="GQ846" s="7"/>
      <c r="GR846" s="7"/>
      <c r="GS846" s="7"/>
      <c r="GT846" s="7"/>
      <c r="GU846" s="7"/>
      <c r="GV846" s="7"/>
      <c r="GW846" s="7"/>
      <c r="GX846" s="7"/>
      <c r="GY846" s="7"/>
      <c r="GZ846" s="7"/>
      <c r="HA846" s="7"/>
      <c r="HB846" s="7"/>
      <c r="HC846" s="7"/>
      <c r="HD846" s="7"/>
      <c r="HE846" s="7"/>
      <c r="HF846" s="7"/>
      <c r="HG846" s="7"/>
      <c r="HH846" s="7"/>
      <c r="HI846" s="7"/>
      <c r="HJ846" s="7"/>
      <c r="HK846" s="7"/>
      <c r="HL846" s="7"/>
      <c r="HM846" s="7"/>
      <c r="HN846" s="7"/>
      <c r="HO846" s="7"/>
      <c r="HP846" s="7"/>
      <c r="HQ846" s="7"/>
      <c r="HR846" s="7"/>
      <c r="HS846" s="7"/>
      <c r="HT846" s="7"/>
      <c r="HU846" s="7"/>
      <c r="HV846" s="7"/>
      <c r="HW846" s="7"/>
      <c r="HX846" s="7"/>
      <c r="HY846" s="7"/>
      <c r="HZ846" s="7"/>
      <c r="IA846" s="7"/>
      <c r="IB846" s="7"/>
      <c r="IC846" s="7"/>
      <c r="ID846" s="7"/>
      <c r="IE846" s="7"/>
      <c r="IF846" s="7"/>
      <c r="IG846" s="7"/>
      <c r="IH846" s="7"/>
      <c r="II846" s="7"/>
      <c r="IJ846" s="7"/>
      <c r="IK846" s="7"/>
      <c r="IL846" s="7"/>
      <c r="IM846" s="7"/>
      <c r="IN846" s="7"/>
      <c r="IO846" s="7"/>
      <c r="IP846" s="7"/>
      <c r="IQ846" s="7"/>
      <c r="IR846" s="7"/>
      <c r="IS846" s="7"/>
      <c r="IT846" s="7"/>
      <c r="IU846" s="7"/>
      <c r="IV846" s="7"/>
      <c r="IW846" s="7"/>
      <c r="IX846" s="7"/>
      <c r="IY846" s="7"/>
      <c r="IZ846" s="7"/>
      <c r="JA846" s="7"/>
      <c r="JB846" s="7"/>
      <c r="JC846" s="7"/>
      <c r="JD846" s="7"/>
      <c r="JE846" s="7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5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7"/>
      <c r="EQ847" s="7"/>
      <c r="ER847" s="7"/>
      <c r="ES847" s="88"/>
      <c r="ET847" s="7"/>
      <c r="EU847" s="7"/>
      <c r="EV847" s="7"/>
      <c r="EW847" s="7"/>
      <c r="EX847" s="7"/>
      <c r="EY847" s="7"/>
      <c r="EZ847" s="7"/>
      <c r="FA847" s="7"/>
      <c r="FB847" s="7"/>
      <c r="FC847" s="7"/>
      <c r="FD847" s="7"/>
      <c r="FE847" s="7"/>
      <c r="FF847" s="7"/>
      <c r="FG847" s="7"/>
      <c r="FH847" s="2"/>
      <c r="FI847" s="2"/>
      <c r="FJ847" s="2"/>
      <c r="FK847" s="2"/>
      <c r="FL847" s="2"/>
      <c r="FM847" s="2"/>
      <c r="FN847" s="7"/>
      <c r="FO847" s="7"/>
      <c r="FP847" s="7"/>
      <c r="FQ847" s="88"/>
      <c r="FR847" s="7"/>
      <c r="FS847" s="7"/>
      <c r="FT847" s="7"/>
      <c r="FU847" s="7"/>
      <c r="FV847" s="7"/>
      <c r="FW847" s="7"/>
      <c r="FX847" s="7"/>
      <c r="FY847" s="7"/>
      <c r="FZ847" s="7"/>
      <c r="GA847" s="7"/>
      <c r="GB847" s="7"/>
      <c r="GC847" s="7"/>
      <c r="GD847" s="7"/>
      <c r="GE847" s="7"/>
      <c r="GF847" s="7"/>
      <c r="GG847" s="7"/>
      <c r="GH847" s="7"/>
      <c r="GI847" s="7"/>
      <c r="GJ847" s="7"/>
      <c r="GK847" s="7"/>
      <c r="GL847" s="7"/>
      <c r="GM847" s="7"/>
      <c r="GN847" s="7"/>
      <c r="GO847" s="7"/>
      <c r="GP847" s="7"/>
      <c r="GQ847" s="7"/>
      <c r="GR847" s="7"/>
      <c r="GS847" s="7"/>
      <c r="GT847" s="7"/>
      <c r="GU847" s="7"/>
      <c r="GV847" s="7"/>
      <c r="GW847" s="7"/>
      <c r="GX847" s="7"/>
      <c r="GY847" s="7"/>
      <c r="GZ847" s="7"/>
      <c r="HA847" s="7"/>
      <c r="HB847" s="7"/>
      <c r="HC847" s="7"/>
      <c r="HD847" s="7"/>
      <c r="HE847" s="7"/>
      <c r="HF847" s="7"/>
      <c r="HG847" s="7"/>
      <c r="HH847" s="7"/>
      <c r="HI847" s="7"/>
      <c r="HJ847" s="7"/>
      <c r="HK847" s="7"/>
      <c r="HL847" s="7"/>
      <c r="HM847" s="7"/>
      <c r="HN847" s="7"/>
      <c r="HO847" s="7"/>
      <c r="HP847" s="7"/>
      <c r="HQ847" s="7"/>
      <c r="HR847" s="7"/>
      <c r="HS847" s="7"/>
      <c r="HT847" s="7"/>
      <c r="HU847" s="7"/>
      <c r="HV847" s="7"/>
      <c r="HW847" s="7"/>
      <c r="HX847" s="7"/>
      <c r="HY847" s="7"/>
      <c r="HZ847" s="7"/>
      <c r="IA847" s="7"/>
      <c r="IB847" s="7"/>
      <c r="IC847" s="7"/>
      <c r="ID847" s="7"/>
      <c r="IE847" s="7"/>
      <c r="IF847" s="7"/>
      <c r="IG847" s="7"/>
      <c r="IH847" s="7"/>
      <c r="II847" s="7"/>
      <c r="IJ847" s="7"/>
      <c r="IK847" s="7"/>
      <c r="IL847" s="7"/>
      <c r="IM847" s="7"/>
      <c r="IN847" s="7"/>
      <c r="IO847" s="7"/>
      <c r="IP847" s="7"/>
      <c r="IQ847" s="7"/>
      <c r="IR847" s="7"/>
      <c r="IS847" s="7"/>
      <c r="IT847" s="7"/>
      <c r="IU847" s="7"/>
      <c r="IV847" s="7"/>
      <c r="IW847" s="7"/>
      <c r="IX847" s="7"/>
      <c r="IY847" s="7"/>
      <c r="IZ847" s="7"/>
      <c r="JA847" s="7"/>
      <c r="JB847" s="7"/>
      <c r="JC847" s="7"/>
      <c r="JD847" s="7"/>
      <c r="JE847" s="7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5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7"/>
      <c r="EQ848" s="7"/>
      <c r="ER848" s="7"/>
      <c r="ES848" s="88"/>
      <c r="ET848" s="7"/>
      <c r="EU848" s="7"/>
      <c r="EV848" s="7"/>
      <c r="EW848" s="7"/>
      <c r="EX848" s="7"/>
      <c r="EY848" s="7"/>
      <c r="EZ848" s="7"/>
      <c r="FA848" s="7"/>
      <c r="FB848" s="7"/>
      <c r="FC848" s="7"/>
      <c r="FD848" s="7"/>
      <c r="FE848" s="7"/>
      <c r="FF848" s="7"/>
      <c r="FG848" s="7"/>
      <c r="FH848" s="2"/>
      <c r="FI848" s="2"/>
      <c r="FJ848" s="2"/>
      <c r="FK848" s="2"/>
      <c r="FL848" s="2"/>
      <c r="FM848" s="2"/>
      <c r="FN848" s="7"/>
      <c r="FO848" s="7"/>
      <c r="FP848" s="7"/>
      <c r="FQ848" s="88"/>
      <c r="FR848" s="7"/>
      <c r="FS848" s="7"/>
      <c r="FT848" s="7"/>
      <c r="FU848" s="7"/>
      <c r="FV848" s="7"/>
      <c r="FW848" s="7"/>
      <c r="FX848" s="7"/>
      <c r="FY848" s="7"/>
      <c r="FZ848" s="7"/>
      <c r="GA848" s="7"/>
      <c r="GB848" s="7"/>
      <c r="GC848" s="7"/>
      <c r="GD848" s="7"/>
      <c r="GE848" s="7"/>
      <c r="GF848" s="7"/>
      <c r="GG848" s="7"/>
      <c r="GH848" s="7"/>
      <c r="GI848" s="7"/>
      <c r="GJ848" s="7"/>
      <c r="GK848" s="7"/>
      <c r="GL848" s="7"/>
      <c r="GM848" s="7"/>
      <c r="GN848" s="7"/>
      <c r="GO848" s="7"/>
      <c r="GP848" s="7"/>
      <c r="GQ848" s="7"/>
      <c r="GR848" s="7"/>
      <c r="GS848" s="7"/>
      <c r="GT848" s="7"/>
      <c r="GU848" s="7"/>
      <c r="GV848" s="7"/>
      <c r="GW848" s="7"/>
      <c r="GX848" s="7"/>
      <c r="GY848" s="7"/>
      <c r="GZ848" s="7"/>
      <c r="HA848" s="7"/>
      <c r="HB848" s="7"/>
      <c r="HC848" s="7"/>
      <c r="HD848" s="7"/>
      <c r="HE848" s="7"/>
      <c r="HF848" s="7"/>
      <c r="HG848" s="7"/>
      <c r="HH848" s="7"/>
      <c r="HI848" s="7"/>
      <c r="HJ848" s="7"/>
      <c r="HK848" s="7"/>
      <c r="HL848" s="7"/>
      <c r="HM848" s="7"/>
      <c r="HN848" s="7"/>
      <c r="HO848" s="7"/>
      <c r="HP848" s="7"/>
      <c r="HQ848" s="7"/>
      <c r="HR848" s="7"/>
      <c r="HS848" s="7"/>
      <c r="HT848" s="7"/>
      <c r="HU848" s="7"/>
      <c r="HV848" s="7"/>
      <c r="HW848" s="7"/>
      <c r="HX848" s="7"/>
      <c r="HY848" s="7"/>
      <c r="HZ848" s="7"/>
      <c r="IA848" s="7"/>
      <c r="IB848" s="7"/>
      <c r="IC848" s="7"/>
      <c r="ID848" s="7"/>
      <c r="IE848" s="7"/>
      <c r="IF848" s="7"/>
      <c r="IG848" s="7"/>
      <c r="IH848" s="7"/>
      <c r="II848" s="7"/>
      <c r="IJ848" s="7"/>
      <c r="IK848" s="7"/>
      <c r="IL848" s="7"/>
      <c r="IM848" s="7"/>
      <c r="IN848" s="7"/>
      <c r="IO848" s="7"/>
      <c r="IP848" s="7"/>
      <c r="IQ848" s="7"/>
      <c r="IR848" s="7"/>
      <c r="IS848" s="7"/>
      <c r="IT848" s="7"/>
      <c r="IU848" s="7"/>
      <c r="IV848" s="7"/>
      <c r="IW848" s="7"/>
      <c r="IX848" s="7"/>
      <c r="IY848" s="7"/>
      <c r="IZ848" s="7"/>
      <c r="JA848" s="7"/>
      <c r="JB848" s="7"/>
      <c r="JC848" s="7"/>
      <c r="JD848" s="7"/>
      <c r="JE848" s="7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5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7"/>
      <c r="EQ849" s="7"/>
      <c r="ER849" s="7"/>
      <c r="ES849" s="88"/>
      <c r="ET849" s="7"/>
      <c r="EU849" s="7"/>
      <c r="EV849" s="7"/>
      <c r="EW849" s="7"/>
      <c r="EX849" s="7"/>
      <c r="EY849" s="7"/>
      <c r="EZ849" s="7"/>
      <c r="FA849" s="7"/>
      <c r="FB849" s="7"/>
      <c r="FC849" s="7"/>
      <c r="FD849" s="7"/>
      <c r="FE849" s="7"/>
      <c r="FF849" s="7"/>
      <c r="FG849" s="7"/>
      <c r="FH849" s="2"/>
      <c r="FI849" s="2"/>
      <c r="FJ849" s="2"/>
      <c r="FK849" s="2"/>
      <c r="FL849" s="2"/>
      <c r="FM849" s="2"/>
      <c r="FN849" s="7"/>
      <c r="FO849" s="7"/>
      <c r="FP849" s="7"/>
      <c r="FQ849" s="88"/>
      <c r="FR849" s="7"/>
      <c r="FS849" s="7"/>
      <c r="FT849" s="7"/>
      <c r="FU849" s="7"/>
      <c r="FV849" s="7"/>
      <c r="FW849" s="7"/>
      <c r="FX849" s="7"/>
      <c r="FY849" s="7"/>
      <c r="FZ849" s="7"/>
      <c r="GA849" s="7"/>
      <c r="GB849" s="7"/>
      <c r="GC849" s="7"/>
      <c r="GD849" s="7"/>
      <c r="GE849" s="7"/>
      <c r="GF849" s="7"/>
      <c r="GG849" s="7"/>
      <c r="GH849" s="7"/>
      <c r="GI849" s="7"/>
      <c r="GJ849" s="7"/>
      <c r="GK849" s="7"/>
      <c r="GL849" s="7"/>
      <c r="GM849" s="7"/>
      <c r="GN849" s="7"/>
      <c r="GO849" s="7"/>
      <c r="GP849" s="7"/>
      <c r="GQ849" s="7"/>
      <c r="GR849" s="7"/>
      <c r="GS849" s="7"/>
      <c r="GT849" s="7"/>
      <c r="GU849" s="7"/>
      <c r="GV849" s="7"/>
      <c r="GW849" s="7"/>
      <c r="GX849" s="7"/>
      <c r="GY849" s="7"/>
      <c r="GZ849" s="7"/>
      <c r="HA849" s="7"/>
      <c r="HB849" s="7"/>
      <c r="HC849" s="7"/>
      <c r="HD849" s="7"/>
      <c r="HE849" s="7"/>
      <c r="HF849" s="7"/>
      <c r="HG849" s="7"/>
      <c r="HH849" s="7"/>
      <c r="HI849" s="7"/>
      <c r="HJ849" s="7"/>
      <c r="HK849" s="7"/>
      <c r="HL849" s="7"/>
      <c r="HM849" s="7"/>
      <c r="HN849" s="7"/>
      <c r="HO849" s="7"/>
      <c r="HP849" s="7"/>
      <c r="HQ849" s="7"/>
      <c r="HR849" s="7"/>
      <c r="HS849" s="7"/>
      <c r="HT849" s="7"/>
      <c r="HU849" s="7"/>
      <c r="HV849" s="7"/>
      <c r="HW849" s="7"/>
      <c r="HX849" s="7"/>
      <c r="HY849" s="7"/>
      <c r="HZ849" s="7"/>
      <c r="IA849" s="7"/>
      <c r="IB849" s="7"/>
      <c r="IC849" s="7"/>
      <c r="ID849" s="7"/>
      <c r="IE849" s="7"/>
      <c r="IF849" s="7"/>
      <c r="IG849" s="7"/>
      <c r="IH849" s="7"/>
      <c r="II849" s="7"/>
      <c r="IJ849" s="7"/>
      <c r="IK849" s="7"/>
      <c r="IL849" s="7"/>
      <c r="IM849" s="7"/>
      <c r="IN849" s="7"/>
      <c r="IO849" s="7"/>
      <c r="IP849" s="7"/>
      <c r="IQ849" s="7"/>
      <c r="IR849" s="7"/>
      <c r="IS849" s="7"/>
      <c r="IT849" s="7"/>
      <c r="IU849" s="7"/>
      <c r="IV849" s="7"/>
      <c r="IW849" s="7"/>
      <c r="IX849" s="7"/>
      <c r="IY849" s="7"/>
      <c r="IZ849" s="7"/>
      <c r="JA849" s="7"/>
      <c r="JB849" s="7"/>
      <c r="JC849" s="7"/>
      <c r="JD849" s="7"/>
      <c r="JE849" s="7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5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7"/>
      <c r="EQ850" s="7"/>
      <c r="ER850" s="7"/>
      <c r="ES850" s="88"/>
      <c r="ET850" s="7"/>
      <c r="EU850" s="7"/>
      <c r="EV850" s="7"/>
      <c r="EW850" s="7"/>
      <c r="EX850" s="7"/>
      <c r="EY850" s="7"/>
      <c r="EZ850" s="7"/>
      <c r="FA850" s="7"/>
      <c r="FB850" s="7"/>
      <c r="FC850" s="7"/>
      <c r="FD850" s="7"/>
      <c r="FE850" s="7"/>
      <c r="FF850" s="7"/>
      <c r="FG850" s="7"/>
      <c r="FH850" s="2"/>
      <c r="FI850" s="2"/>
      <c r="FJ850" s="2"/>
      <c r="FK850" s="2"/>
      <c r="FL850" s="2"/>
      <c r="FM850" s="2"/>
      <c r="FN850" s="7"/>
      <c r="FO850" s="7"/>
      <c r="FP850" s="7"/>
      <c r="FQ850" s="88"/>
      <c r="FR850" s="7"/>
      <c r="FS850" s="7"/>
      <c r="FT850" s="7"/>
      <c r="FU850" s="7"/>
      <c r="FV850" s="7"/>
      <c r="FW850" s="7"/>
      <c r="FX850" s="7"/>
      <c r="FY850" s="7"/>
      <c r="FZ850" s="7"/>
      <c r="GA850" s="7"/>
      <c r="GB850" s="7"/>
      <c r="GC850" s="7"/>
      <c r="GD850" s="7"/>
      <c r="GE850" s="7"/>
      <c r="GF850" s="7"/>
      <c r="GG850" s="7"/>
      <c r="GH850" s="7"/>
      <c r="GI850" s="7"/>
      <c r="GJ850" s="7"/>
      <c r="GK850" s="7"/>
      <c r="GL850" s="7"/>
      <c r="GM850" s="7"/>
      <c r="GN850" s="7"/>
      <c r="GO850" s="7"/>
      <c r="GP850" s="7"/>
      <c r="GQ850" s="7"/>
      <c r="GR850" s="7"/>
      <c r="GS850" s="7"/>
      <c r="GT850" s="7"/>
      <c r="GU850" s="7"/>
      <c r="GV850" s="7"/>
      <c r="GW850" s="7"/>
      <c r="GX850" s="7"/>
      <c r="GY850" s="7"/>
      <c r="GZ850" s="7"/>
      <c r="HA850" s="7"/>
      <c r="HB850" s="7"/>
      <c r="HC850" s="7"/>
      <c r="HD850" s="7"/>
      <c r="HE850" s="7"/>
      <c r="HF850" s="7"/>
      <c r="HG850" s="7"/>
      <c r="HH850" s="7"/>
      <c r="HI850" s="7"/>
      <c r="HJ850" s="7"/>
      <c r="HK850" s="7"/>
      <c r="HL850" s="7"/>
      <c r="HM850" s="7"/>
      <c r="HN850" s="7"/>
      <c r="HO850" s="7"/>
      <c r="HP850" s="7"/>
      <c r="HQ850" s="7"/>
      <c r="HR850" s="7"/>
      <c r="HS850" s="7"/>
      <c r="HT850" s="7"/>
      <c r="HU850" s="7"/>
      <c r="HV850" s="7"/>
      <c r="HW850" s="7"/>
      <c r="HX850" s="7"/>
      <c r="HY850" s="7"/>
      <c r="HZ850" s="7"/>
      <c r="IA850" s="7"/>
      <c r="IB850" s="7"/>
      <c r="IC850" s="7"/>
      <c r="ID850" s="7"/>
      <c r="IE850" s="7"/>
      <c r="IF850" s="7"/>
      <c r="IG850" s="7"/>
      <c r="IH850" s="7"/>
      <c r="II850" s="7"/>
      <c r="IJ850" s="7"/>
      <c r="IK850" s="7"/>
      <c r="IL850" s="7"/>
      <c r="IM850" s="7"/>
      <c r="IN850" s="7"/>
      <c r="IO850" s="7"/>
      <c r="IP850" s="7"/>
      <c r="IQ850" s="7"/>
      <c r="IR850" s="7"/>
      <c r="IS850" s="7"/>
      <c r="IT850" s="7"/>
      <c r="IU850" s="7"/>
      <c r="IV850" s="7"/>
      <c r="IW850" s="7"/>
      <c r="IX850" s="7"/>
      <c r="IY850" s="7"/>
      <c r="IZ850" s="7"/>
      <c r="JA850" s="7"/>
      <c r="JB850" s="7"/>
      <c r="JC850" s="7"/>
      <c r="JD850" s="7"/>
      <c r="JE850" s="7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5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7"/>
      <c r="EQ851" s="7"/>
      <c r="ER851" s="7"/>
      <c r="ES851" s="88"/>
      <c r="ET851" s="7"/>
      <c r="EU851" s="7"/>
      <c r="EV851" s="7"/>
      <c r="EW851" s="7"/>
      <c r="EX851" s="7"/>
      <c r="EY851" s="7"/>
      <c r="EZ851" s="7"/>
      <c r="FA851" s="7"/>
      <c r="FB851" s="7"/>
      <c r="FC851" s="7"/>
      <c r="FD851" s="7"/>
      <c r="FE851" s="7"/>
      <c r="FF851" s="7"/>
      <c r="FG851" s="7"/>
      <c r="FH851" s="2"/>
      <c r="FI851" s="2"/>
      <c r="FJ851" s="2"/>
      <c r="FK851" s="2"/>
      <c r="FL851" s="2"/>
      <c r="FM851" s="2"/>
      <c r="FN851" s="7"/>
      <c r="FO851" s="7"/>
      <c r="FP851" s="7"/>
      <c r="FQ851" s="88"/>
      <c r="FR851" s="7"/>
      <c r="FS851" s="7"/>
      <c r="FT851" s="7"/>
      <c r="FU851" s="7"/>
      <c r="FV851" s="7"/>
      <c r="FW851" s="7"/>
      <c r="FX851" s="7"/>
      <c r="FY851" s="7"/>
      <c r="FZ851" s="7"/>
      <c r="GA851" s="7"/>
      <c r="GB851" s="7"/>
      <c r="GC851" s="7"/>
      <c r="GD851" s="7"/>
      <c r="GE851" s="7"/>
      <c r="GF851" s="7"/>
      <c r="GG851" s="7"/>
      <c r="GH851" s="7"/>
      <c r="GI851" s="7"/>
      <c r="GJ851" s="7"/>
      <c r="GK851" s="7"/>
      <c r="GL851" s="7"/>
      <c r="GM851" s="7"/>
      <c r="GN851" s="7"/>
      <c r="GO851" s="7"/>
      <c r="GP851" s="7"/>
      <c r="GQ851" s="7"/>
      <c r="GR851" s="7"/>
      <c r="GS851" s="7"/>
      <c r="GT851" s="7"/>
      <c r="GU851" s="7"/>
      <c r="GV851" s="7"/>
      <c r="GW851" s="7"/>
      <c r="GX851" s="7"/>
      <c r="GY851" s="7"/>
      <c r="GZ851" s="7"/>
      <c r="HA851" s="7"/>
      <c r="HB851" s="7"/>
      <c r="HC851" s="7"/>
      <c r="HD851" s="7"/>
      <c r="HE851" s="7"/>
      <c r="HF851" s="7"/>
      <c r="HG851" s="7"/>
      <c r="HH851" s="7"/>
      <c r="HI851" s="7"/>
      <c r="HJ851" s="7"/>
      <c r="HK851" s="7"/>
      <c r="HL851" s="7"/>
      <c r="HM851" s="7"/>
      <c r="HN851" s="7"/>
      <c r="HO851" s="7"/>
      <c r="HP851" s="7"/>
      <c r="HQ851" s="7"/>
      <c r="HR851" s="7"/>
      <c r="HS851" s="7"/>
      <c r="HT851" s="7"/>
      <c r="HU851" s="7"/>
      <c r="HV851" s="7"/>
      <c r="HW851" s="7"/>
      <c r="HX851" s="7"/>
      <c r="HY851" s="7"/>
      <c r="HZ851" s="7"/>
      <c r="IA851" s="7"/>
      <c r="IB851" s="7"/>
      <c r="IC851" s="7"/>
      <c r="ID851" s="7"/>
      <c r="IE851" s="7"/>
      <c r="IF851" s="7"/>
      <c r="IG851" s="7"/>
      <c r="IH851" s="7"/>
      <c r="II851" s="7"/>
      <c r="IJ851" s="7"/>
      <c r="IK851" s="7"/>
      <c r="IL851" s="7"/>
      <c r="IM851" s="7"/>
      <c r="IN851" s="7"/>
      <c r="IO851" s="7"/>
      <c r="IP851" s="7"/>
      <c r="IQ851" s="7"/>
      <c r="IR851" s="7"/>
      <c r="IS851" s="7"/>
      <c r="IT851" s="7"/>
      <c r="IU851" s="7"/>
      <c r="IV851" s="7"/>
      <c r="IW851" s="7"/>
      <c r="IX851" s="7"/>
      <c r="IY851" s="7"/>
      <c r="IZ851" s="7"/>
      <c r="JA851" s="7"/>
      <c r="JB851" s="7"/>
      <c r="JC851" s="7"/>
      <c r="JD851" s="7"/>
      <c r="JE851" s="7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5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7"/>
      <c r="EQ852" s="7"/>
      <c r="ER852" s="7"/>
      <c r="ES852" s="88"/>
      <c r="ET852" s="7"/>
      <c r="EU852" s="7"/>
      <c r="EV852" s="7"/>
      <c r="EW852" s="7"/>
      <c r="EX852" s="7"/>
      <c r="EY852" s="7"/>
      <c r="EZ852" s="7"/>
      <c r="FA852" s="7"/>
      <c r="FB852" s="7"/>
      <c r="FC852" s="7"/>
      <c r="FD852" s="7"/>
      <c r="FE852" s="7"/>
      <c r="FF852" s="7"/>
      <c r="FG852" s="7"/>
      <c r="FH852" s="2"/>
      <c r="FI852" s="2"/>
      <c r="FJ852" s="2"/>
      <c r="FK852" s="2"/>
      <c r="FL852" s="2"/>
      <c r="FM852" s="2"/>
      <c r="FN852" s="7"/>
      <c r="FO852" s="7"/>
      <c r="FP852" s="7"/>
      <c r="FQ852" s="88"/>
      <c r="FR852" s="7"/>
      <c r="FS852" s="7"/>
      <c r="FT852" s="7"/>
      <c r="FU852" s="7"/>
      <c r="FV852" s="7"/>
      <c r="FW852" s="7"/>
      <c r="FX852" s="7"/>
      <c r="FY852" s="7"/>
      <c r="FZ852" s="7"/>
      <c r="GA852" s="7"/>
      <c r="GB852" s="7"/>
      <c r="GC852" s="7"/>
      <c r="GD852" s="7"/>
      <c r="GE852" s="7"/>
      <c r="GF852" s="7"/>
      <c r="GG852" s="7"/>
      <c r="GH852" s="7"/>
      <c r="GI852" s="7"/>
      <c r="GJ852" s="7"/>
      <c r="GK852" s="7"/>
      <c r="GL852" s="7"/>
      <c r="GM852" s="7"/>
      <c r="GN852" s="7"/>
      <c r="GO852" s="7"/>
      <c r="GP852" s="7"/>
      <c r="GQ852" s="7"/>
      <c r="GR852" s="7"/>
      <c r="GS852" s="7"/>
      <c r="GT852" s="7"/>
      <c r="GU852" s="7"/>
      <c r="GV852" s="7"/>
      <c r="GW852" s="7"/>
      <c r="GX852" s="7"/>
      <c r="GY852" s="7"/>
      <c r="GZ852" s="7"/>
      <c r="HA852" s="7"/>
      <c r="HB852" s="7"/>
      <c r="HC852" s="7"/>
      <c r="HD852" s="7"/>
      <c r="HE852" s="7"/>
      <c r="HF852" s="7"/>
      <c r="HG852" s="7"/>
      <c r="HH852" s="7"/>
      <c r="HI852" s="7"/>
      <c r="HJ852" s="7"/>
      <c r="HK852" s="7"/>
      <c r="HL852" s="7"/>
      <c r="HM852" s="7"/>
      <c r="HN852" s="7"/>
      <c r="HO852" s="7"/>
      <c r="HP852" s="7"/>
      <c r="HQ852" s="7"/>
      <c r="HR852" s="7"/>
      <c r="HS852" s="7"/>
      <c r="HT852" s="7"/>
      <c r="HU852" s="7"/>
      <c r="HV852" s="7"/>
      <c r="HW852" s="7"/>
      <c r="HX852" s="7"/>
      <c r="HY852" s="7"/>
      <c r="HZ852" s="7"/>
      <c r="IA852" s="7"/>
      <c r="IB852" s="7"/>
      <c r="IC852" s="7"/>
      <c r="ID852" s="7"/>
      <c r="IE852" s="7"/>
      <c r="IF852" s="7"/>
      <c r="IG852" s="7"/>
      <c r="IH852" s="7"/>
      <c r="II852" s="7"/>
      <c r="IJ852" s="7"/>
      <c r="IK852" s="7"/>
      <c r="IL852" s="7"/>
      <c r="IM852" s="7"/>
      <c r="IN852" s="7"/>
      <c r="IO852" s="7"/>
      <c r="IP852" s="7"/>
      <c r="IQ852" s="7"/>
      <c r="IR852" s="7"/>
      <c r="IS852" s="7"/>
      <c r="IT852" s="7"/>
      <c r="IU852" s="7"/>
      <c r="IV852" s="7"/>
      <c r="IW852" s="7"/>
      <c r="IX852" s="7"/>
      <c r="IY852" s="7"/>
      <c r="IZ852" s="7"/>
      <c r="JA852" s="7"/>
      <c r="JB852" s="7"/>
      <c r="JC852" s="7"/>
      <c r="JD852" s="7"/>
      <c r="JE852" s="7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5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7"/>
      <c r="EQ853" s="7"/>
      <c r="ER853" s="7"/>
      <c r="ES853" s="88"/>
      <c r="ET853" s="7"/>
      <c r="EU853" s="7"/>
      <c r="EV853" s="7"/>
      <c r="EW853" s="7"/>
      <c r="EX853" s="7"/>
      <c r="EY853" s="7"/>
      <c r="EZ853" s="7"/>
      <c r="FA853" s="7"/>
      <c r="FB853" s="7"/>
      <c r="FC853" s="7"/>
      <c r="FD853" s="7"/>
      <c r="FE853" s="7"/>
      <c r="FF853" s="7"/>
      <c r="FG853" s="7"/>
      <c r="FH853" s="2"/>
      <c r="FI853" s="2"/>
      <c r="FJ853" s="2"/>
      <c r="FK853" s="2"/>
      <c r="FL853" s="2"/>
      <c r="FM853" s="2"/>
      <c r="FN853" s="7"/>
      <c r="FO853" s="7"/>
      <c r="FP853" s="7"/>
      <c r="FQ853" s="88"/>
      <c r="FR853" s="7"/>
      <c r="FS853" s="7"/>
      <c r="FT853" s="7"/>
      <c r="FU853" s="7"/>
      <c r="FV853" s="7"/>
      <c r="FW853" s="7"/>
      <c r="FX853" s="7"/>
      <c r="FY853" s="7"/>
      <c r="FZ853" s="7"/>
      <c r="GA853" s="7"/>
      <c r="GB853" s="7"/>
      <c r="GC853" s="7"/>
      <c r="GD853" s="7"/>
      <c r="GE853" s="7"/>
      <c r="GF853" s="7"/>
      <c r="GG853" s="7"/>
      <c r="GH853" s="7"/>
      <c r="GI853" s="7"/>
      <c r="GJ853" s="7"/>
      <c r="GK853" s="7"/>
      <c r="GL853" s="7"/>
      <c r="GM853" s="7"/>
      <c r="GN853" s="7"/>
      <c r="GO853" s="7"/>
      <c r="GP853" s="7"/>
      <c r="GQ853" s="7"/>
      <c r="GR853" s="7"/>
      <c r="GS853" s="7"/>
      <c r="GT853" s="7"/>
      <c r="GU853" s="7"/>
      <c r="GV853" s="7"/>
      <c r="GW853" s="7"/>
      <c r="GX853" s="7"/>
      <c r="GY853" s="7"/>
      <c r="GZ853" s="7"/>
      <c r="HA853" s="7"/>
      <c r="HB853" s="7"/>
      <c r="HC853" s="7"/>
      <c r="HD853" s="7"/>
      <c r="HE853" s="7"/>
      <c r="HF853" s="7"/>
      <c r="HG853" s="7"/>
      <c r="HH853" s="7"/>
      <c r="HI853" s="7"/>
      <c r="HJ853" s="7"/>
      <c r="HK853" s="7"/>
      <c r="HL853" s="7"/>
      <c r="HM853" s="7"/>
      <c r="HN853" s="7"/>
      <c r="HO853" s="7"/>
      <c r="HP853" s="7"/>
      <c r="HQ853" s="7"/>
      <c r="HR853" s="7"/>
      <c r="HS853" s="7"/>
      <c r="HT853" s="7"/>
      <c r="HU853" s="7"/>
      <c r="HV853" s="7"/>
      <c r="HW853" s="7"/>
      <c r="HX853" s="7"/>
      <c r="HY853" s="7"/>
      <c r="HZ853" s="7"/>
      <c r="IA853" s="7"/>
      <c r="IB853" s="7"/>
      <c r="IC853" s="7"/>
      <c r="ID853" s="7"/>
      <c r="IE853" s="7"/>
      <c r="IF853" s="7"/>
      <c r="IG853" s="7"/>
      <c r="IH853" s="7"/>
      <c r="II853" s="7"/>
      <c r="IJ853" s="7"/>
      <c r="IK853" s="7"/>
      <c r="IL853" s="7"/>
      <c r="IM853" s="7"/>
      <c r="IN853" s="7"/>
      <c r="IO853" s="7"/>
      <c r="IP853" s="7"/>
      <c r="IQ853" s="7"/>
      <c r="IR853" s="7"/>
      <c r="IS853" s="7"/>
      <c r="IT853" s="7"/>
      <c r="IU853" s="7"/>
      <c r="IV853" s="7"/>
      <c r="IW853" s="7"/>
      <c r="IX853" s="7"/>
      <c r="IY853" s="7"/>
      <c r="IZ853" s="7"/>
      <c r="JA853" s="7"/>
      <c r="JB853" s="7"/>
      <c r="JC853" s="7"/>
      <c r="JD853" s="7"/>
      <c r="JE853" s="7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5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7"/>
      <c r="EQ854" s="7"/>
      <c r="ER854" s="7"/>
      <c r="ES854" s="88"/>
      <c r="ET854" s="7"/>
      <c r="EU854" s="7"/>
      <c r="EV854" s="7"/>
      <c r="EW854" s="7"/>
      <c r="EX854" s="7"/>
      <c r="EY854" s="7"/>
      <c r="EZ854" s="7"/>
      <c r="FA854" s="7"/>
      <c r="FB854" s="7"/>
      <c r="FC854" s="7"/>
      <c r="FD854" s="7"/>
      <c r="FE854" s="7"/>
      <c r="FF854" s="7"/>
      <c r="FG854" s="7"/>
      <c r="FH854" s="2"/>
      <c r="FI854" s="2"/>
      <c r="FJ854" s="2"/>
      <c r="FK854" s="2"/>
      <c r="FL854" s="2"/>
      <c r="FM854" s="2"/>
      <c r="FN854" s="7"/>
      <c r="FO854" s="7"/>
      <c r="FP854" s="7"/>
      <c r="FQ854" s="88"/>
      <c r="FR854" s="7"/>
      <c r="FS854" s="7"/>
      <c r="FT854" s="7"/>
      <c r="FU854" s="7"/>
      <c r="FV854" s="7"/>
      <c r="FW854" s="7"/>
      <c r="FX854" s="7"/>
      <c r="FY854" s="7"/>
      <c r="FZ854" s="7"/>
      <c r="GA854" s="7"/>
      <c r="GB854" s="7"/>
      <c r="GC854" s="7"/>
      <c r="GD854" s="7"/>
      <c r="GE854" s="7"/>
      <c r="GF854" s="7"/>
      <c r="GG854" s="7"/>
      <c r="GH854" s="7"/>
      <c r="GI854" s="7"/>
      <c r="GJ854" s="7"/>
      <c r="GK854" s="7"/>
      <c r="GL854" s="7"/>
      <c r="GM854" s="7"/>
      <c r="GN854" s="7"/>
      <c r="GO854" s="7"/>
      <c r="GP854" s="7"/>
      <c r="GQ854" s="7"/>
      <c r="GR854" s="7"/>
      <c r="GS854" s="7"/>
      <c r="GT854" s="7"/>
      <c r="GU854" s="7"/>
      <c r="GV854" s="7"/>
      <c r="GW854" s="7"/>
      <c r="GX854" s="7"/>
      <c r="GY854" s="7"/>
      <c r="GZ854" s="7"/>
      <c r="HA854" s="7"/>
      <c r="HB854" s="7"/>
      <c r="HC854" s="7"/>
      <c r="HD854" s="7"/>
      <c r="HE854" s="7"/>
      <c r="HF854" s="7"/>
      <c r="HG854" s="7"/>
      <c r="HH854" s="7"/>
      <c r="HI854" s="7"/>
      <c r="HJ854" s="7"/>
      <c r="HK854" s="7"/>
      <c r="HL854" s="7"/>
      <c r="HM854" s="7"/>
      <c r="HN854" s="7"/>
      <c r="HO854" s="7"/>
      <c r="HP854" s="7"/>
      <c r="HQ854" s="7"/>
      <c r="HR854" s="7"/>
      <c r="HS854" s="7"/>
      <c r="HT854" s="7"/>
      <c r="HU854" s="7"/>
      <c r="HV854" s="7"/>
      <c r="HW854" s="7"/>
      <c r="HX854" s="7"/>
      <c r="HY854" s="7"/>
      <c r="HZ854" s="7"/>
      <c r="IA854" s="7"/>
      <c r="IB854" s="7"/>
      <c r="IC854" s="7"/>
      <c r="ID854" s="7"/>
      <c r="IE854" s="7"/>
      <c r="IF854" s="7"/>
      <c r="IG854" s="7"/>
      <c r="IH854" s="7"/>
      <c r="II854" s="7"/>
      <c r="IJ854" s="7"/>
      <c r="IK854" s="7"/>
      <c r="IL854" s="7"/>
      <c r="IM854" s="7"/>
      <c r="IN854" s="7"/>
      <c r="IO854" s="7"/>
      <c r="IP854" s="7"/>
      <c r="IQ854" s="7"/>
      <c r="IR854" s="7"/>
      <c r="IS854" s="7"/>
      <c r="IT854" s="7"/>
      <c r="IU854" s="7"/>
      <c r="IV854" s="7"/>
      <c r="IW854" s="7"/>
      <c r="IX854" s="7"/>
      <c r="IY854" s="7"/>
      <c r="IZ854" s="7"/>
      <c r="JA854" s="7"/>
      <c r="JB854" s="7"/>
      <c r="JC854" s="7"/>
      <c r="JD854" s="7"/>
      <c r="JE854" s="7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5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7"/>
      <c r="EQ855" s="7"/>
      <c r="ER855" s="7"/>
      <c r="ES855" s="88"/>
      <c r="ET855" s="7"/>
      <c r="EU855" s="7"/>
      <c r="EV855" s="7"/>
      <c r="EW855" s="7"/>
      <c r="EX855" s="7"/>
      <c r="EY855" s="7"/>
      <c r="EZ855" s="7"/>
      <c r="FA855" s="7"/>
      <c r="FB855" s="7"/>
      <c r="FC855" s="7"/>
      <c r="FD855" s="7"/>
      <c r="FE855" s="7"/>
      <c r="FF855" s="7"/>
      <c r="FG855" s="7"/>
      <c r="FH855" s="2"/>
      <c r="FI855" s="2"/>
      <c r="FJ855" s="2"/>
      <c r="FK855" s="2"/>
      <c r="FL855" s="2"/>
      <c r="FM855" s="2"/>
      <c r="FN855" s="7"/>
      <c r="FO855" s="7"/>
      <c r="FP855" s="7"/>
      <c r="FQ855" s="88"/>
      <c r="FR855" s="7"/>
      <c r="FS855" s="7"/>
      <c r="FT855" s="7"/>
      <c r="FU855" s="7"/>
      <c r="FV855" s="7"/>
      <c r="FW855" s="7"/>
      <c r="FX855" s="7"/>
      <c r="FY855" s="7"/>
      <c r="FZ855" s="7"/>
      <c r="GA855" s="7"/>
      <c r="GB855" s="7"/>
      <c r="GC855" s="7"/>
      <c r="GD855" s="7"/>
      <c r="GE855" s="7"/>
      <c r="GF855" s="7"/>
      <c r="GG855" s="7"/>
      <c r="GH855" s="7"/>
      <c r="GI855" s="7"/>
      <c r="GJ855" s="7"/>
      <c r="GK855" s="7"/>
      <c r="GL855" s="7"/>
      <c r="GM855" s="7"/>
      <c r="GN855" s="7"/>
      <c r="GO855" s="7"/>
      <c r="GP855" s="7"/>
      <c r="GQ855" s="7"/>
      <c r="GR855" s="7"/>
      <c r="GS855" s="7"/>
      <c r="GT855" s="7"/>
      <c r="GU855" s="7"/>
      <c r="GV855" s="7"/>
      <c r="GW855" s="7"/>
      <c r="GX855" s="7"/>
      <c r="GY855" s="7"/>
      <c r="GZ855" s="7"/>
      <c r="HA855" s="7"/>
      <c r="HB855" s="7"/>
      <c r="HC855" s="7"/>
      <c r="HD855" s="7"/>
      <c r="HE855" s="7"/>
      <c r="HF855" s="7"/>
      <c r="HG855" s="7"/>
      <c r="HH855" s="7"/>
      <c r="HI855" s="7"/>
      <c r="HJ855" s="7"/>
      <c r="HK855" s="7"/>
      <c r="HL855" s="7"/>
      <c r="HM855" s="7"/>
      <c r="HN855" s="7"/>
      <c r="HO855" s="7"/>
      <c r="HP855" s="7"/>
      <c r="HQ855" s="7"/>
      <c r="HR855" s="7"/>
      <c r="HS855" s="7"/>
      <c r="HT855" s="7"/>
      <c r="HU855" s="7"/>
      <c r="HV855" s="7"/>
      <c r="HW855" s="7"/>
      <c r="HX855" s="7"/>
      <c r="HY855" s="7"/>
      <c r="HZ855" s="7"/>
      <c r="IA855" s="7"/>
      <c r="IB855" s="7"/>
      <c r="IC855" s="7"/>
      <c r="ID855" s="7"/>
      <c r="IE855" s="7"/>
      <c r="IF855" s="7"/>
      <c r="IG855" s="7"/>
      <c r="IH855" s="7"/>
      <c r="II855" s="7"/>
      <c r="IJ855" s="7"/>
      <c r="IK855" s="7"/>
      <c r="IL855" s="7"/>
      <c r="IM855" s="7"/>
      <c r="IN855" s="7"/>
      <c r="IO855" s="7"/>
      <c r="IP855" s="7"/>
      <c r="IQ855" s="7"/>
      <c r="IR855" s="7"/>
      <c r="IS855" s="7"/>
      <c r="IT855" s="7"/>
      <c r="IU855" s="7"/>
      <c r="IV855" s="7"/>
      <c r="IW855" s="7"/>
      <c r="IX855" s="7"/>
      <c r="IY855" s="7"/>
      <c r="IZ855" s="7"/>
      <c r="JA855" s="7"/>
      <c r="JB855" s="7"/>
      <c r="JC855" s="7"/>
      <c r="JD855" s="7"/>
      <c r="JE855" s="7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5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7"/>
      <c r="EQ856" s="7"/>
      <c r="ER856" s="7"/>
      <c r="ES856" s="88"/>
      <c r="ET856" s="7"/>
      <c r="EU856" s="7"/>
      <c r="EV856" s="7"/>
      <c r="EW856" s="7"/>
      <c r="EX856" s="7"/>
      <c r="EY856" s="7"/>
      <c r="EZ856" s="7"/>
      <c r="FA856" s="7"/>
      <c r="FB856" s="7"/>
      <c r="FC856" s="7"/>
      <c r="FD856" s="7"/>
      <c r="FE856" s="7"/>
      <c r="FF856" s="7"/>
      <c r="FG856" s="7"/>
      <c r="FH856" s="2"/>
      <c r="FI856" s="2"/>
      <c r="FJ856" s="2"/>
      <c r="FK856" s="2"/>
      <c r="FL856" s="2"/>
      <c r="FM856" s="2"/>
      <c r="FN856" s="7"/>
      <c r="FO856" s="7"/>
      <c r="FP856" s="7"/>
      <c r="FQ856" s="88"/>
      <c r="FR856" s="7"/>
      <c r="FS856" s="7"/>
      <c r="FT856" s="7"/>
      <c r="FU856" s="7"/>
      <c r="FV856" s="7"/>
      <c r="FW856" s="7"/>
      <c r="FX856" s="7"/>
      <c r="FY856" s="7"/>
      <c r="FZ856" s="7"/>
      <c r="GA856" s="7"/>
      <c r="GB856" s="7"/>
      <c r="GC856" s="7"/>
      <c r="GD856" s="7"/>
      <c r="GE856" s="7"/>
      <c r="GF856" s="7"/>
      <c r="GG856" s="7"/>
      <c r="GH856" s="7"/>
      <c r="GI856" s="7"/>
      <c r="GJ856" s="7"/>
      <c r="GK856" s="7"/>
      <c r="GL856" s="7"/>
      <c r="GM856" s="7"/>
      <c r="GN856" s="7"/>
      <c r="GO856" s="7"/>
      <c r="GP856" s="7"/>
      <c r="GQ856" s="7"/>
      <c r="GR856" s="7"/>
      <c r="GS856" s="7"/>
      <c r="GT856" s="7"/>
      <c r="GU856" s="7"/>
      <c r="GV856" s="7"/>
      <c r="GW856" s="7"/>
      <c r="GX856" s="7"/>
      <c r="GY856" s="7"/>
      <c r="GZ856" s="7"/>
      <c r="HA856" s="7"/>
      <c r="HB856" s="7"/>
      <c r="HC856" s="7"/>
      <c r="HD856" s="7"/>
      <c r="HE856" s="7"/>
      <c r="HF856" s="7"/>
      <c r="HG856" s="7"/>
      <c r="HH856" s="7"/>
      <c r="HI856" s="7"/>
      <c r="HJ856" s="7"/>
      <c r="HK856" s="7"/>
      <c r="HL856" s="7"/>
      <c r="HM856" s="7"/>
      <c r="HN856" s="7"/>
      <c r="HO856" s="7"/>
      <c r="HP856" s="7"/>
      <c r="HQ856" s="7"/>
      <c r="HR856" s="7"/>
      <c r="HS856" s="7"/>
      <c r="HT856" s="7"/>
      <c r="HU856" s="7"/>
      <c r="HV856" s="7"/>
      <c r="HW856" s="7"/>
      <c r="HX856" s="7"/>
      <c r="HY856" s="7"/>
      <c r="HZ856" s="7"/>
      <c r="IA856" s="7"/>
      <c r="IB856" s="7"/>
      <c r="IC856" s="7"/>
      <c r="ID856" s="7"/>
      <c r="IE856" s="7"/>
      <c r="IF856" s="7"/>
      <c r="IG856" s="7"/>
      <c r="IH856" s="7"/>
      <c r="II856" s="7"/>
      <c r="IJ856" s="7"/>
      <c r="IK856" s="7"/>
      <c r="IL856" s="7"/>
      <c r="IM856" s="7"/>
      <c r="IN856" s="7"/>
      <c r="IO856" s="7"/>
      <c r="IP856" s="7"/>
      <c r="IQ856" s="7"/>
      <c r="IR856" s="7"/>
      <c r="IS856" s="7"/>
      <c r="IT856" s="7"/>
      <c r="IU856" s="7"/>
      <c r="IV856" s="7"/>
      <c r="IW856" s="7"/>
      <c r="IX856" s="7"/>
      <c r="IY856" s="7"/>
      <c r="IZ856" s="7"/>
      <c r="JA856" s="7"/>
      <c r="JB856" s="7"/>
      <c r="JC856" s="7"/>
      <c r="JD856" s="7"/>
      <c r="JE856" s="7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5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7"/>
      <c r="EQ857" s="7"/>
      <c r="ER857" s="7"/>
      <c r="ES857" s="88"/>
      <c r="ET857" s="7"/>
      <c r="EU857" s="7"/>
      <c r="EV857" s="7"/>
      <c r="EW857" s="7"/>
      <c r="EX857" s="7"/>
      <c r="EY857" s="7"/>
      <c r="EZ857" s="7"/>
      <c r="FA857" s="7"/>
      <c r="FB857" s="7"/>
      <c r="FC857" s="7"/>
      <c r="FD857" s="7"/>
      <c r="FE857" s="7"/>
      <c r="FF857" s="7"/>
      <c r="FG857" s="7"/>
      <c r="FH857" s="2"/>
      <c r="FI857" s="2"/>
      <c r="FJ857" s="2"/>
      <c r="FK857" s="2"/>
      <c r="FL857" s="2"/>
      <c r="FM857" s="2"/>
      <c r="FN857" s="7"/>
      <c r="FO857" s="7"/>
      <c r="FP857" s="7"/>
      <c r="FQ857" s="88"/>
      <c r="FR857" s="7"/>
      <c r="FS857" s="7"/>
      <c r="FT857" s="7"/>
      <c r="FU857" s="7"/>
      <c r="FV857" s="7"/>
      <c r="FW857" s="7"/>
      <c r="FX857" s="7"/>
      <c r="FY857" s="7"/>
      <c r="FZ857" s="7"/>
      <c r="GA857" s="7"/>
      <c r="GB857" s="7"/>
      <c r="GC857" s="7"/>
      <c r="GD857" s="7"/>
      <c r="GE857" s="7"/>
      <c r="GF857" s="7"/>
      <c r="GG857" s="7"/>
      <c r="GH857" s="7"/>
      <c r="GI857" s="7"/>
      <c r="GJ857" s="7"/>
      <c r="GK857" s="7"/>
      <c r="GL857" s="7"/>
      <c r="GM857" s="7"/>
      <c r="GN857" s="7"/>
      <c r="GO857" s="7"/>
      <c r="GP857" s="7"/>
      <c r="GQ857" s="7"/>
      <c r="GR857" s="7"/>
      <c r="GS857" s="7"/>
      <c r="GT857" s="7"/>
      <c r="GU857" s="7"/>
      <c r="GV857" s="7"/>
      <c r="GW857" s="7"/>
      <c r="GX857" s="7"/>
      <c r="GY857" s="7"/>
      <c r="GZ857" s="7"/>
      <c r="HA857" s="7"/>
      <c r="HB857" s="7"/>
      <c r="HC857" s="7"/>
      <c r="HD857" s="7"/>
      <c r="HE857" s="7"/>
      <c r="HF857" s="7"/>
      <c r="HG857" s="7"/>
      <c r="HH857" s="7"/>
      <c r="HI857" s="7"/>
      <c r="HJ857" s="7"/>
      <c r="HK857" s="7"/>
      <c r="HL857" s="7"/>
      <c r="HM857" s="7"/>
      <c r="HN857" s="7"/>
      <c r="HO857" s="7"/>
      <c r="HP857" s="7"/>
      <c r="HQ857" s="7"/>
      <c r="HR857" s="7"/>
      <c r="HS857" s="7"/>
      <c r="HT857" s="7"/>
      <c r="HU857" s="7"/>
      <c r="HV857" s="7"/>
      <c r="HW857" s="7"/>
      <c r="HX857" s="7"/>
      <c r="HY857" s="7"/>
      <c r="HZ857" s="7"/>
      <c r="IA857" s="7"/>
      <c r="IB857" s="7"/>
      <c r="IC857" s="7"/>
      <c r="ID857" s="7"/>
      <c r="IE857" s="7"/>
      <c r="IF857" s="7"/>
      <c r="IG857" s="7"/>
      <c r="IH857" s="7"/>
      <c r="II857" s="7"/>
      <c r="IJ857" s="7"/>
      <c r="IK857" s="7"/>
      <c r="IL857" s="7"/>
      <c r="IM857" s="7"/>
      <c r="IN857" s="7"/>
      <c r="IO857" s="7"/>
      <c r="IP857" s="7"/>
      <c r="IQ857" s="7"/>
      <c r="IR857" s="7"/>
      <c r="IS857" s="7"/>
      <c r="IT857" s="7"/>
      <c r="IU857" s="7"/>
      <c r="IV857" s="7"/>
      <c r="IW857" s="7"/>
      <c r="IX857" s="7"/>
      <c r="IY857" s="7"/>
      <c r="IZ857" s="7"/>
      <c r="JA857" s="7"/>
      <c r="JB857" s="7"/>
      <c r="JC857" s="7"/>
      <c r="JD857" s="7"/>
      <c r="JE857" s="7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5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7"/>
      <c r="EQ858" s="7"/>
      <c r="ER858" s="7"/>
      <c r="ES858" s="88"/>
      <c r="ET858" s="7"/>
      <c r="EU858" s="7"/>
      <c r="EV858" s="7"/>
      <c r="EW858" s="7"/>
      <c r="EX858" s="7"/>
      <c r="EY858" s="7"/>
      <c r="EZ858" s="7"/>
      <c r="FA858" s="7"/>
      <c r="FB858" s="7"/>
      <c r="FC858" s="7"/>
      <c r="FD858" s="7"/>
      <c r="FE858" s="7"/>
      <c r="FF858" s="7"/>
      <c r="FG858" s="7"/>
      <c r="FH858" s="2"/>
      <c r="FI858" s="2"/>
      <c r="FJ858" s="2"/>
      <c r="FK858" s="2"/>
      <c r="FL858" s="2"/>
      <c r="FM858" s="2"/>
      <c r="FN858" s="7"/>
      <c r="FO858" s="7"/>
      <c r="FP858" s="7"/>
      <c r="FQ858" s="88"/>
      <c r="FR858" s="7"/>
      <c r="FS858" s="7"/>
      <c r="FT858" s="7"/>
      <c r="FU858" s="7"/>
      <c r="FV858" s="7"/>
      <c r="FW858" s="7"/>
      <c r="FX858" s="7"/>
      <c r="FY858" s="7"/>
      <c r="FZ858" s="7"/>
      <c r="GA858" s="7"/>
      <c r="GB858" s="7"/>
      <c r="GC858" s="7"/>
      <c r="GD858" s="7"/>
      <c r="GE858" s="7"/>
      <c r="GF858" s="7"/>
      <c r="GG858" s="7"/>
      <c r="GH858" s="7"/>
      <c r="GI858" s="7"/>
      <c r="GJ858" s="7"/>
      <c r="GK858" s="7"/>
      <c r="GL858" s="7"/>
      <c r="GM858" s="7"/>
      <c r="GN858" s="7"/>
      <c r="GO858" s="7"/>
      <c r="GP858" s="7"/>
      <c r="GQ858" s="7"/>
      <c r="GR858" s="7"/>
      <c r="GS858" s="7"/>
      <c r="GT858" s="7"/>
      <c r="GU858" s="7"/>
      <c r="GV858" s="7"/>
      <c r="GW858" s="7"/>
      <c r="GX858" s="7"/>
      <c r="GY858" s="7"/>
      <c r="GZ858" s="7"/>
      <c r="HA858" s="7"/>
      <c r="HB858" s="7"/>
      <c r="HC858" s="7"/>
      <c r="HD858" s="7"/>
      <c r="HE858" s="7"/>
      <c r="HF858" s="7"/>
      <c r="HG858" s="7"/>
      <c r="HH858" s="7"/>
      <c r="HI858" s="7"/>
      <c r="HJ858" s="7"/>
      <c r="HK858" s="7"/>
      <c r="HL858" s="7"/>
      <c r="HM858" s="7"/>
      <c r="HN858" s="7"/>
      <c r="HO858" s="7"/>
      <c r="HP858" s="7"/>
      <c r="HQ858" s="7"/>
      <c r="HR858" s="7"/>
      <c r="HS858" s="7"/>
      <c r="HT858" s="7"/>
      <c r="HU858" s="7"/>
      <c r="HV858" s="7"/>
      <c r="HW858" s="7"/>
      <c r="HX858" s="7"/>
      <c r="HY858" s="7"/>
      <c r="HZ858" s="7"/>
      <c r="IA858" s="7"/>
      <c r="IB858" s="7"/>
      <c r="IC858" s="7"/>
      <c r="ID858" s="7"/>
      <c r="IE858" s="7"/>
      <c r="IF858" s="7"/>
      <c r="IG858" s="7"/>
      <c r="IH858" s="7"/>
      <c r="II858" s="7"/>
      <c r="IJ858" s="7"/>
      <c r="IK858" s="7"/>
      <c r="IL858" s="7"/>
      <c r="IM858" s="7"/>
      <c r="IN858" s="7"/>
      <c r="IO858" s="7"/>
      <c r="IP858" s="7"/>
      <c r="IQ858" s="7"/>
      <c r="IR858" s="7"/>
      <c r="IS858" s="7"/>
      <c r="IT858" s="7"/>
      <c r="IU858" s="7"/>
      <c r="IV858" s="7"/>
      <c r="IW858" s="7"/>
      <c r="IX858" s="7"/>
      <c r="IY858" s="7"/>
      <c r="IZ858" s="7"/>
      <c r="JA858" s="7"/>
      <c r="JB858" s="7"/>
      <c r="JC858" s="7"/>
      <c r="JD858" s="7"/>
      <c r="JE858" s="7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5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7"/>
      <c r="EQ859" s="7"/>
      <c r="ER859" s="7"/>
      <c r="ES859" s="88"/>
      <c r="ET859" s="7"/>
      <c r="EU859" s="7"/>
      <c r="EV859" s="7"/>
      <c r="EW859" s="7"/>
      <c r="EX859" s="7"/>
      <c r="EY859" s="7"/>
      <c r="EZ859" s="7"/>
      <c r="FA859" s="7"/>
      <c r="FB859" s="7"/>
      <c r="FC859" s="7"/>
      <c r="FD859" s="7"/>
      <c r="FE859" s="7"/>
      <c r="FF859" s="7"/>
      <c r="FG859" s="7"/>
      <c r="FH859" s="2"/>
      <c r="FI859" s="2"/>
      <c r="FJ859" s="2"/>
      <c r="FK859" s="2"/>
      <c r="FL859" s="2"/>
      <c r="FM859" s="2"/>
      <c r="FN859" s="7"/>
      <c r="FO859" s="7"/>
      <c r="FP859" s="7"/>
      <c r="FQ859" s="88"/>
      <c r="FR859" s="7"/>
      <c r="FS859" s="7"/>
      <c r="FT859" s="7"/>
      <c r="FU859" s="7"/>
      <c r="FV859" s="7"/>
      <c r="FW859" s="7"/>
      <c r="FX859" s="7"/>
      <c r="FY859" s="7"/>
      <c r="FZ859" s="7"/>
      <c r="GA859" s="7"/>
      <c r="GB859" s="7"/>
      <c r="GC859" s="7"/>
      <c r="GD859" s="7"/>
      <c r="GE859" s="7"/>
      <c r="GF859" s="7"/>
      <c r="GG859" s="7"/>
      <c r="GH859" s="7"/>
      <c r="GI859" s="7"/>
      <c r="GJ859" s="7"/>
      <c r="GK859" s="7"/>
      <c r="GL859" s="7"/>
      <c r="GM859" s="7"/>
      <c r="GN859" s="7"/>
      <c r="GO859" s="7"/>
      <c r="GP859" s="7"/>
      <c r="GQ859" s="7"/>
      <c r="GR859" s="7"/>
      <c r="GS859" s="7"/>
      <c r="GT859" s="7"/>
      <c r="GU859" s="7"/>
      <c r="GV859" s="7"/>
      <c r="GW859" s="7"/>
      <c r="GX859" s="7"/>
      <c r="GY859" s="7"/>
      <c r="GZ859" s="7"/>
      <c r="HA859" s="7"/>
      <c r="HB859" s="7"/>
      <c r="HC859" s="7"/>
      <c r="HD859" s="7"/>
      <c r="HE859" s="7"/>
      <c r="HF859" s="7"/>
      <c r="HG859" s="7"/>
      <c r="HH859" s="7"/>
      <c r="HI859" s="7"/>
      <c r="HJ859" s="7"/>
      <c r="HK859" s="7"/>
      <c r="HL859" s="7"/>
      <c r="HM859" s="7"/>
      <c r="HN859" s="7"/>
      <c r="HO859" s="7"/>
      <c r="HP859" s="7"/>
      <c r="HQ859" s="7"/>
      <c r="HR859" s="7"/>
      <c r="HS859" s="7"/>
      <c r="HT859" s="7"/>
      <c r="HU859" s="7"/>
      <c r="HV859" s="7"/>
      <c r="HW859" s="7"/>
      <c r="HX859" s="7"/>
      <c r="HY859" s="7"/>
      <c r="HZ859" s="7"/>
      <c r="IA859" s="7"/>
      <c r="IB859" s="7"/>
      <c r="IC859" s="7"/>
      <c r="ID859" s="7"/>
      <c r="IE859" s="7"/>
      <c r="IF859" s="7"/>
      <c r="IG859" s="7"/>
      <c r="IH859" s="7"/>
      <c r="II859" s="7"/>
      <c r="IJ859" s="7"/>
      <c r="IK859" s="7"/>
      <c r="IL859" s="7"/>
      <c r="IM859" s="7"/>
      <c r="IN859" s="7"/>
      <c r="IO859" s="7"/>
      <c r="IP859" s="7"/>
      <c r="IQ859" s="7"/>
      <c r="IR859" s="7"/>
      <c r="IS859" s="7"/>
      <c r="IT859" s="7"/>
      <c r="IU859" s="7"/>
      <c r="IV859" s="7"/>
      <c r="IW859" s="7"/>
      <c r="IX859" s="7"/>
      <c r="IY859" s="7"/>
      <c r="IZ859" s="7"/>
      <c r="JA859" s="7"/>
      <c r="JB859" s="7"/>
      <c r="JC859" s="7"/>
      <c r="JD859" s="7"/>
      <c r="JE859" s="7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5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7"/>
      <c r="EQ860" s="7"/>
      <c r="ER860" s="7"/>
      <c r="ES860" s="88"/>
      <c r="ET860" s="7"/>
      <c r="EU860" s="7"/>
      <c r="EV860" s="7"/>
      <c r="EW860" s="7"/>
      <c r="EX860" s="7"/>
      <c r="EY860" s="7"/>
      <c r="EZ860" s="7"/>
      <c r="FA860" s="7"/>
      <c r="FB860" s="7"/>
      <c r="FC860" s="7"/>
      <c r="FD860" s="7"/>
      <c r="FE860" s="7"/>
      <c r="FF860" s="7"/>
      <c r="FG860" s="7"/>
      <c r="FH860" s="2"/>
      <c r="FI860" s="2"/>
      <c r="FJ860" s="2"/>
      <c r="FK860" s="2"/>
      <c r="FL860" s="2"/>
      <c r="FM860" s="2"/>
      <c r="FN860" s="7"/>
      <c r="FO860" s="7"/>
      <c r="FP860" s="7"/>
      <c r="FQ860" s="88"/>
      <c r="FR860" s="7"/>
      <c r="FS860" s="7"/>
      <c r="FT860" s="7"/>
      <c r="FU860" s="7"/>
      <c r="FV860" s="7"/>
      <c r="FW860" s="7"/>
      <c r="FX860" s="7"/>
      <c r="FY860" s="7"/>
      <c r="FZ860" s="7"/>
      <c r="GA860" s="7"/>
      <c r="GB860" s="7"/>
      <c r="GC860" s="7"/>
      <c r="GD860" s="7"/>
      <c r="GE860" s="7"/>
      <c r="GF860" s="7"/>
      <c r="GG860" s="7"/>
      <c r="GH860" s="7"/>
      <c r="GI860" s="7"/>
      <c r="GJ860" s="7"/>
      <c r="GK860" s="7"/>
      <c r="GL860" s="7"/>
      <c r="GM860" s="7"/>
      <c r="GN860" s="7"/>
      <c r="GO860" s="7"/>
      <c r="GP860" s="7"/>
      <c r="GQ860" s="7"/>
      <c r="GR860" s="7"/>
      <c r="GS860" s="7"/>
      <c r="GT860" s="7"/>
      <c r="GU860" s="7"/>
      <c r="GV860" s="7"/>
      <c r="GW860" s="7"/>
      <c r="GX860" s="7"/>
      <c r="GY860" s="7"/>
      <c r="GZ860" s="7"/>
      <c r="HA860" s="7"/>
      <c r="HB860" s="7"/>
      <c r="HC860" s="7"/>
      <c r="HD860" s="7"/>
      <c r="HE860" s="7"/>
      <c r="HF860" s="7"/>
      <c r="HG860" s="7"/>
      <c r="HH860" s="7"/>
      <c r="HI860" s="7"/>
      <c r="HJ860" s="7"/>
      <c r="HK860" s="7"/>
      <c r="HL860" s="7"/>
      <c r="HM860" s="7"/>
      <c r="HN860" s="7"/>
      <c r="HO860" s="7"/>
      <c r="HP860" s="7"/>
      <c r="HQ860" s="7"/>
      <c r="HR860" s="7"/>
      <c r="HS860" s="7"/>
      <c r="HT860" s="7"/>
      <c r="HU860" s="7"/>
      <c r="HV860" s="7"/>
      <c r="HW860" s="7"/>
      <c r="HX860" s="7"/>
      <c r="HY860" s="7"/>
      <c r="HZ860" s="7"/>
      <c r="IA860" s="7"/>
      <c r="IB860" s="7"/>
      <c r="IC860" s="7"/>
      <c r="ID860" s="7"/>
      <c r="IE860" s="7"/>
      <c r="IF860" s="7"/>
      <c r="IG860" s="7"/>
      <c r="IH860" s="7"/>
      <c r="II860" s="7"/>
      <c r="IJ860" s="7"/>
      <c r="IK860" s="7"/>
      <c r="IL860" s="7"/>
      <c r="IM860" s="7"/>
      <c r="IN860" s="7"/>
      <c r="IO860" s="7"/>
      <c r="IP860" s="7"/>
      <c r="IQ860" s="7"/>
      <c r="IR860" s="7"/>
      <c r="IS860" s="7"/>
      <c r="IT860" s="7"/>
      <c r="IU860" s="7"/>
      <c r="IV860" s="7"/>
      <c r="IW860" s="7"/>
      <c r="IX860" s="7"/>
      <c r="IY860" s="7"/>
      <c r="IZ860" s="7"/>
      <c r="JA860" s="7"/>
      <c r="JB860" s="7"/>
      <c r="JC860" s="7"/>
      <c r="JD860" s="7"/>
      <c r="JE860" s="7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5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7"/>
      <c r="EQ861" s="7"/>
      <c r="ER861" s="7"/>
      <c r="ES861" s="88"/>
      <c r="ET861" s="7"/>
      <c r="EU861" s="7"/>
      <c r="EV861" s="7"/>
      <c r="EW861" s="7"/>
      <c r="EX861" s="7"/>
      <c r="EY861" s="7"/>
      <c r="EZ861" s="7"/>
      <c r="FA861" s="7"/>
      <c r="FB861" s="7"/>
      <c r="FC861" s="7"/>
      <c r="FD861" s="7"/>
      <c r="FE861" s="7"/>
      <c r="FF861" s="7"/>
      <c r="FG861" s="7"/>
      <c r="FH861" s="2"/>
      <c r="FI861" s="2"/>
      <c r="FJ861" s="2"/>
      <c r="FK861" s="2"/>
      <c r="FL861" s="2"/>
      <c r="FM861" s="2"/>
      <c r="FN861" s="7"/>
      <c r="FO861" s="7"/>
      <c r="FP861" s="7"/>
      <c r="FQ861" s="88"/>
      <c r="FR861" s="7"/>
      <c r="FS861" s="7"/>
      <c r="FT861" s="7"/>
      <c r="FU861" s="7"/>
      <c r="FV861" s="7"/>
      <c r="FW861" s="7"/>
      <c r="FX861" s="7"/>
      <c r="FY861" s="7"/>
      <c r="FZ861" s="7"/>
      <c r="GA861" s="7"/>
      <c r="GB861" s="7"/>
      <c r="GC861" s="7"/>
      <c r="GD861" s="7"/>
      <c r="GE861" s="7"/>
      <c r="GF861" s="7"/>
      <c r="GG861" s="7"/>
      <c r="GH861" s="7"/>
      <c r="GI861" s="7"/>
      <c r="GJ861" s="7"/>
      <c r="GK861" s="7"/>
      <c r="GL861" s="7"/>
      <c r="GM861" s="7"/>
      <c r="GN861" s="7"/>
      <c r="GO861" s="7"/>
      <c r="GP861" s="7"/>
      <c r="GQ861" s="7"/>
      <c r="GR861" s="7"/>
      <c r="GS861" s="7"/>
      <c r="GT861" s="7"/>
      <c r="GU861" s="7"/>
      <c r="GV861" s="7"/>
      <c r="GW861" s="7"/>
      <c r="GX861" s="7"/>
      <c r="GY861" s="7"/>
      <c r="GZ861" s="7"/>
      <c r="HA861" s="7"/>
      <c r="HB861" s="7"/>
      <c r="HC861" s="7"/>
      <c r="HD861" s="7"/>
      <c r="HE861" s="7"/>
      <c r="HF861" s="7"/>
      <c r="HG861" s="7"/>
      <c r="HH861" s="7"/>
      <c r="HI861" s="7"/>
      <c r="HJ861" s="7"/>
      <c r="HK861" s="7"/>
      <c r="HL861" s="7"/>
      <c r="HM861" s="7"/>
      <c r="HN861" s="7"/>
      <c r="HO861" s="7"/>
      <c r="HP861" s="7"/>
      <c r="HQ861" s="7"/>
      <c r="HR861" s="7"/>
      <c r="HS861" s="7"/>
      <c r="HT861" s="7"/>
      <c r="HU861" s="7"/>
      <c r="HV861" s="7"/>
      <c r="HW861" s="7"/>
      <c r="HX861" s="7"/>
      <c r="HY861" s="7"/>
      <c r="HZ861" s="7"/>
      <c r="IA861" s="7"/>
      <c r="IB861" s="7"/>
      <c r="IC861" s="7"/>
      <c r="ID861" s="7"/>
      <c r="IE861" s="7"/>
      <c r="IF861" s="7"/>
      <c r="IG861" s="7"/>
      <c r="IH861" s="7"/>
      <c r="II861" s="7"/>
      <c r="IJ861" s="7"/>
      <c r="IK861" s="7"/>
      <c r="IL861" s="7"/>
      <c r="IM861" s="7"/>
      <c r="IN861" s="7"/>
      <c r="IO861" s="7"/>
      <c r="IP861" s="7"/>
      <c r="IQ861" s="7"/>
      <c r="IR861" s="7"/>
      <c r="IS861" s="7"/>
      <c r="IT861" s="7"/>
      <c r="IU861" s="7"/>
      <c r="IV861" s="7"/>
      <c r="IW861" s="7"/>
      <c r="IX861" s="7"/>
      <c r="IY861" s="7"/>
      <c r="IZ861" s="7"/>
      <c r="JA861" s="7"/>
      <c r="JB861" s="7"/>
      <c r="JC861" s="7"/>
      <c r="JD861" s="7"/>
      <c r="JE861" s="7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5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7"/>
      <c r="EQ862" s="7"/>
      <c r="ER862" s="7"/>
      <c r="ES862" s="88"/>
      <c r="ET862" s="7"/>
      <c r="EU862" s="7"/>
      <c r="EV862" s="7"/>
      <c r="EW862" s="7"/>
      <c r="EX862" s="7"/>
      <c r="EY862" s="7"/>
      <c r="EZ862" s="7"/>
      <c r="FA862" s="7"/>
      <c r="FB862" s="7"/>
      <c r="FC862" s="7"/>
      <c r="FD862" s="7"/>
      <c r="FE862" s="7"/>
      <c r="FF862" s="7"/>
      <c r="FG862" s="7"/>
      <c r="FH862" s="2"/>
      <c r="FI862" s="2"/>
      <c r="FJ862" s="2"/>
      <c r="FK862" s="2"/>
      <c r="FL862" s="2"/>
      <c r="FM862" s="2"/>
      <c r="FN862" s="7"/>
      <c r="FO862" s="7"/>
      <c r="FP862" s="7"/>
      <c r="FQ862" s="88"/>
      <c r="FR862" s="7"/>
      <c r="FS862" s="7"/>
      <c r="FT862" s="7"/>
      <c r="FU862" s="7"/>
      <c r="FV862" s="7"/>
      <c r="FW862" s="7"/>
      <c r="FX862" s="7"/>
      <c r="FY862" s="7"/>
      <c r="FZ862" s="7"/>
      <c r="GA862" s="7"/>
      <c r="GB862" s="7"/>
      <c r="GC862" s="7"/>
      <c r="GD862" s="7"/>
      <c r="GE862" s="7"/>
      <c r="GF862" s="7"/>
      <c r="GG862" s="7"/>
      <c r="GH862" s="7"/>
      <c r="GI862" s="7"/>
      <c r="GJ862" s="7"/>
      <c r="GK862" s="7"/>
      <c r="GL862" s="7"/>
      <c r="GM862" s="7"/>
      <c r="GN862" s="7"/>
      <c r="GO862" s="7"/>
      <c r="GP862" s="7"/>
      <c r="GQ862" s="7"/>
      <c r="GR862" s="7"/>
      <c r="GS862" s="7"/>
      <c r="GT862" s="7"/>
      <c r="GU862" s="7"/>
      <c r="GV862" s="7"/>
      <c r="GW862" s="7"/>
      <c r="GX862" s="7"/>
      <c r="GY862" s="7"/>
      <c r="GZ862" s="7"/>
      <c r="HA862" s="7"/>
      <c r="HB862" s="7"/>
      <c r="HC862" s="7"/>
      <c r="HD862" s="7"/>
      <c r="HE862" s="7"/>
      <c r="HF862" s="7"/>
      <c r="HG862" s="7"/>
      <c r="HH862" s="7"/>
      <c r="HI862" s="7"/>
      <c r="HJ862" s="7"/>
      <c r="HK862" s="7"/>
      <c r="HL862" s="7"/>
      <c r="HM862" s="7"/>
      <c r="HN862" s="7"/>
      <c r="HO862" s="7"/>
      <c r="HP862" s="7"/>
      <c r="HQ862" s="7"/>
      <c r="HR862" s="7"/>
      <c r="HS862" s="7"/>
      <c r="HT862" s="7"/>
      <c r="HU862" s="7"/>
      <c r="HV862" s="7"/>
      <c r="HW862" s="7"/>
      <c r="HX862" s="7"/>
      <c r="HY862" s="7"/>
      <c r="HZ862" s="7"/>
      <c r="IA862" s="7"/>
      <c r="IB862" s="7"/>
      <c r="IC862" s="7"/>
      <c r="ID862" s="7"/>
      <c r="IE862" s="7"/>
      <c r="IF862" s="7"/>
      <c r="IG862" s="7"/>
      <c r="IH862" s="7"/>
      <c r="II862" s="7"/>
      <c r="IJ862" s="7"/>
      <c r="IK862" s="7"/>
      <c r="IL862" s="7"/>
      <c r="IM862" s="7"/>
      <c r="IN862" s="7"/>
      <c r="IO862" s="7"/>
      <c r="IP862" s="7"/>
      <c r="IQ862" s="7"/>
      <c r="IR862" s="7"/>
      <c r="IS862" s="7"/>
      <c r="IT862" s="7"/>
      <c r="IU862" s="7"/>
      <c r="IV862" s="7"/>
      <c r="IW862" s="7"/>
      <c r="IX862" s="7"/>
      <c r="IY862" s="7"/>
      <c r="IZ862" s="7"/>
      <c r="JA862" s="7"/>
      <c r="JB862" s="7"/>
      <c r="JC862" s="7"/>
      <c r="JD862" s="7"/>
      <c r="JE862" s="7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5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7"/>
      <c r="EQ863" s="7"/>
      <c r="ER863" s="7"/>
      <c r="ES863" s="88"/>
      <c r="ET863" s="7"/>
      <c r="EU863" s="7"/>
      <c r="EV863" s="7"/>
      <c r="EW863" s="7"/>
      <c r="EX863" s="7"/>
      <c r="EY863" s="7"/>
      <c r="EZ863" s="7"/>
      <c r="FA863" s="7"/>
      <c r="FB863" s="7"/>
      <c r="FC863" s="7"/>
      <c r="FD863" s="7"/>
      <c r="FE863" s="7"/>
      <c r="FF863" s="7"/>
      <c r="FG863" s="7"/>
      <c r="FH863" s="2"/>
      <c r="FI863" s="2"/>
      <c r="FJ863" s="2"/>
      <c r="FK863" s="2"/>
      <c r="FL863" s="2"/>
      <c r="FM863" s="2"/>
      <c r="FN863" s="7"/>
      <c r="FO863" s="7"/>
      <c r="FP863" s="7"/>
      <c r="FQ863" s="88"/>
      <c r="FR863" s="7"/>
      <c r="FS863" s="7"/>
      <c r="FT863" s="7"/>
      <c r="FU863" s="7"/>
      <c r="FV863" s="7"/>
      <c r="FW863" s="7"/>
      <c r="FX863" s="7"/>
      <c r="FY863" s="7"/>
      <c r="FZ863" s="7"/>
      <c r="GA863" s="7"/>
      <c r="GB863" s="7"/>
      <c r="GC863" s="7"/>
      <c r="GD863" s="7"/>
      <c r="GE863" s="7"/>
      <c r="GF863" s="7"/>
      <c r="GG863" s="7"/>
      <c r="GH863" s="7"/>
      <c r="GI863" s="7"/>
      <c r="GJ863" s="7"/>
      <c r="GK863" s="7"/>
      <c r="GL863" s="7"/>
      <c r="GM863" s="7"/>
      <c r="GN863" s="7"/>
      <c r="GO863" s="7"/>
      <c r="GP863" s="7"/>
      <c r="GQ863" s="7"/>
      <c r="GR863" s="7"/>
      <c r="GS863" s="7"/>
      <c r="GT863" s="7"/>
      <c r="GU863" s="7"/>
      <c r="GV863" s="7"/>
      <c r="GW863" s="7"/>
      <c r="GX863" s="7"/>
      <c r="GY863" s="7"/>
      <c r="GZ863" s="7"/>
      <c r="HA863" s="7"/>
      <c r="HB863" s="7"/>
      <c r="HC863" s="7"/>
      <c r="HD863" s="7"/>
      <c r="HE863" s="7"/>
      <c r="HF863" s="7"/>
      <c r="HG863" s="7"/>
      <c r="HH863" s="7"/>
      <c r="HI863" s="7"/>
      <c r="HJ863" s="7"/>
      <c r="HK863" s="7"/>
      <c r="HL863" s="7"/>
      <c r="HM863" s="7"/>
      <c r="HN863" s="7"/>
      <c r="HO863" s="7"/>
      <c r="HP863" s="7"/>
      <c r="HQ863" s="7"/>
      <c r="HR863" s="7"/>
      <c r="HS863" s="7"/>
      <c r="HT863" s="7"/>
      <c r="HU863" s="7"/>
      <c r="HV863" s="7"/>
      <c r="HW863" s="7"/>
      <c r="HX863" s="7"/>
      <c r="HY863" s="7"/>
      <c r="HZ863" s="7"/>
      <c r="IA863" s="7"/>
      <c r="IB863" s="7"/>
      <c r="IC863" s="7"/>
      <c r="ID863" s="7"/>
      <c r="IE863" s="7"/>
      <c r="IF863" s="7"/>
      <c r="IG863" s="7"/>
      <c r="IH863" s="7"/>
      <c r="II863" s="7"/>
      <c r="IJ863" s="7"/>
      <c r="IK863" s="7"/>
      <c r="IL863" s="7"/>
      <c r="IM863" s="7"/>
      <c r="IN863" s="7"/>
      <c r="IO863" s="7"/>
      <c r="IP863" s="7"/>
      <c r="IQ863" s="7"/>
      <c r="IR863" s="7"/>
      <c r="IS863" s="7"/>
      <c r="IT863" s="7"/>
      <c r="IU863" s="7"/>
      <c r="IV863" s="7"/>
      <c r="IW863" s="7"/>
      <c r="IX863" s="7"/>
      <c r="IY863" s="7"/>
      <c r="IZ863" s="7"/>
      <c r="JA863" s="7"/>
      <c r="JB863" s="7"/>
      <c r="JC863" s="7"/>
      <c r="JD863" s="7"/>
      <c r="JE863" s="7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5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7"/>
      <c r="EQ864" s="7"/>
      <c r="ER864" s="7"/>
      <c r="ES864" s="88"/>
      <c r="ET864" s="7"/>
      <c r="EU864" s="7"/>
      <c r="EV864" s="7"/>
      <c r="EW864" s="7"/>
      <c r="EX864" s="7"/>
      <c r="EY864" s="7"/>
      <c r="EZ864" s="7"/>
      <c r="FA864" s="7"/>
      <c r="FB864" s="7"/>
      <c r="FC864" s="7"/>
      <c r="FD864" s="7"/>
      <c r="FE864" s="7"/>
      <c r="FF864" s="7"/>
      <c r="FG864" s="7"/>
      <c r="FH864" s="2"/>
      <c r="FI864" s="2"/>
      <c r="FJ864" s="2"/>
      <c r="FK864" s="2"/>
      <c r="FL864" s="2"/>
      <c r="FM864" s="2"/>
      <c r="FN864" s="7"/>
      <c r="FO864" s="7"/>
      <c r="FP864" s="7"/>
      <c r="FQ864" s="88"/>
      <c r="FR864" s="7"/>
      <c r="FS864" s="7"/>
      <c r="FT864" s="7"/>
      <c r="FU864" s="7"/>
      <c r="FV864" s="7"/>
      <c r="FW864" s="7"/>
      <c r="FX864" s="7"/>
      <c r="FY864" s="7"/>
      <c r="FZ864" s="7"/>
      <c r="GA864" s="7"/>
      <c r="GB864" s="7"/>
      <c r="GC864" s="7"/>
      <c r="GD864" s="7"/>
      <c r="GE864" s="7"/>
      <c r="GF864" s="7"/>
      <c r="GG864" s="7"/>
      <c r="GH864" s="7"/>
      <c r="GI864" s="7"/>
      <c r="GJ864" s="7"/>
      <c r="GK864" s="7"/>
      <c r="GL864" s="7"/>
      <c r="GM864" s="7"/>
      <c r="GN864" s="7"/>
      <c r="GO864" s="7"/>
      <c r="GP864" s="7"/>
      <c r="GQ864" s="7"/>
      <c r="GR864" s="7"/>
      <c r="GS864" s="7"/>
      <c r="GT864" s="7"/>
      <c r="GU864" s="7"/>
      <c r="GV864" s="7"/>
      <c r="GW864" s="7"/>
      <c r="GX864" s="7"/>
      <c r="GY864" s="7"/>
      <c r="GZ864" s="7"/>
      <c r="HA864" s="7"/>
      <c r="HB864" s="7"/>
      <c r="HC864" s="7"/>
      <c r="HD864" s="7"/>
      <c r="HE864" s="7"/>
      <c r="HF864" s="7"/>
      <c r="HG864" s="7"/>
      <c r="HH864" s="7"/>
      <c r="HI864" s="7"/>
      <c r="HJ864" s="7"/>
      <c r="HK864" s="7"/>
      <c r="HL864" s="7"/>
      <c r="HM864" s="7"/>
      <c r="HN864" s="7"/>
      <c r="HO864" s="7"/>
      <c r="HP864" s="7"/>
      <c r="HQ864" s="7"/>
      <c r="HR864" s="7"/>
      <c r="HS864" s="7"/>
      <c r="HT864" s="7"/>
      <c r="HU864" s="7"/>
      <c r="HV864" s="7"/>
      <c r="HW864" s="7"/>
      <c r="HX864" s="7"/>
      <c r="HY864" s="7"/>
      <c r="HZ864" s="7"/>
      <c r="IA864" s="7"/>
      <c r="IB864" s="7"/>
      <c r="IC864" s="7"/>
      <c r="ID864" s="7"/>
      <c r="IE864" s="7"/>
      <c r="IF864" s="7"/>
      <c r="IG864" s="7"/>
      <c r="IH864" s="7"/>
      <c r="II864" s="7"/>
      <c r="IJ864" s="7"/>
      <c r="IK864" s="7"/>
      <c r="IL864" s="7"/>
      <c r="IM864" s="7"/>
      <c r="IN864" s="7"/>
      <c r="IO864" s="7"/>
      <c r="IP864" s="7"/>
      <c r="IQ864" s="7"/>
      <c r="IR864" s="7"/>
      <c r="IS864" s="7"/>
      <c r="IT864" s="7"/>
      <c r="IU864" s="7"/>
      <c r="IV864" s="7"/>
      <c r="IW864" s="7"/>
      <c r="IX864" s="7"/>
      <c r="IY864" s="7"/>
      <c r="IZ864" s="7"/>
      <c r="JA864" s="7"/>
      <c r="JB864" s="7"/>
      <c r="JC864" s="7"/>
      <c r="JD864" s="7"/>
      <c r="JE864" s="7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5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7"/>
      <c r="EQ865" s="7"/>
      <c r="ER865" s="7"/>
      <c r="ES865" s="88"/>
      <c r="ET865" s="7"/>
      <c r="EU865" s="7"/>
      <c r="EV865" s="7"/>
      <c r="EW865" s="7"/>
      <c r="EX865" s="7"/>
      <c r="EY865" s="7"/>
      <c r="EZ865" s="7"/>
      <c r="FA865" s="7"/>
      <c r="FB865" s="7"/>
      <c r="FC865" s="7"/>
      <c r="FD865" s="7"/>
      <c r="FE865" s="7"/>
      <c r="FF865" s="7"/>
      <c r="FG865" s="7"/>
      <c r="FH865" s="2"/>
      <c r="FI865" s="2"/>
      <c r="FJ865" s="2"/>
      <c r="FK865" s="2"/>
      <c r="FL865" s="2"/>
      <c r="FM865" s="2"/>
      <c r="FN865" s="7"/>
      <c r="FO865" s="7"/>
      <c r="FP865" s="7"/>
      <c r="FQ865" s="88"/>
      <c r="FR865" s="7"/>
      <c r="FS865" s="7"/>
      <c r="FT865" s="7"/>
      <c r="FU865" s="7"/>
      <c r="FV865" s="7"/>
      <c r="FW865" s="7"/>
      <c r="FX865" s="7"/>
      <c r="FY865" s="7"/>
      <c r="FZ865" s="7"/>
      <c r="GA865" s="7"/>
      <c r="GB865" s="7"/>
      <c r="GC865" s="7"/>
      <c r="GD865" s="7"/>
      <c r="GE865" s="7"/>
      <c r="GF865" s="7"/>
      <c r="GG865" s="7"/>
      <c r="GH865" s="7"/>
      <c r="GI865" s="7"/>
      <c r="GJ865" s="7"/>
      <c r="GK865" s="7"/>
      <c r="GL865" s="7"/>
      <c r="GM865" s="7"/>
      <c r="GN865" s="7"/>
      <c r="GO865" s="7"/>
      <c r="GP865" s="7"/>
      <c r="GQ865" s="7"/>
      <c r="GR865" s="7"/>
      <c r="GS865" s="7"/>
      <c r="GT865" s="7"/>
      <c r="GU865" s="7"/>
      <c r="GV865" s="7"/>
      <c r="GW865" s="7"/>
      <c r="GX865" s="7"/>
      <c r="GY865" s="7"/>
      <c r="GZ865" s="7"/>
      <c r="HA865" s="7"/>
      <c r="HB865" s="7"/>
      <c r="HC865" s="7"/>
      <c r="HD865" s="7"/>
      <c r="HE865" s="7"/>
      <c r="HF865" s="7"/>
      <c r="HG865" s="7"/>
      <c r="HH865" s="7"/>
      <c r="HI865" s="7"/>
      <c r="HJ865" s="7"/>
      <c r="HK865" s="7"/>
      <c r="HL865" s="7"/>
      <c r="HM865" s="7"/>
      <c r="HN865" s="7"/>
      <c r="HO865" s="7"/>
      <c r="HP865" s="7"/>
      <c r="HQ865" s="7"/>
      <c r="HR865" s="7"/>
      <c r="HS865" s="7"/>
      <c r="HT865" s="7"/>
      <c r="HU865" s="7"/>
      <c r="HV865" s="7"/>
      <c r="HW865" s="7"/>
      <c r="HX865" s="7"/>
      <c r="HY865" s="7"/>
      <c r="HZ865" s="7"/>
      <c r="IA865" s="7"/>
      <c r="IB865" s="7"/>
      <c r="IC865" s="7"/>
      <c r="ID865" s="7"/>
      <c r="IE865" s="7"/>
      <c r="IF865" s="7"/>
      <c r="IG865" s="7"/>
      <c r="IH865" s="7"/>
      <c r="II865" s="7"/>
      <c r="IJ865" s="7"/>
      <c r="IK865" s="7"/>
      <c r="IL865" s="7"/>
      <c r="IM865" s="7"/>
      <c r="IN865" s="7"/>
      <c r="IO865" s="7"/>
      <c r="IP865" s="7"/>
      <c r="IQ865" s="7"/>
      <c r="IR865" s="7"/>
      <c r="IS865" s="7"/>
      <c r="IT865" s="7"/>
      <c r="IU865" s="7"/>
      <c r="IV865" s="7"/>
      <c r="IW865" s="7"/>
      <c r="IX865" s="7"/>
      <c r="IY865" s="7"/>
      <c r="IZ865" s="7"/>
      <c r="JA865" s="7"/>
      <c r="JB865" s="7"/>
      <c r="JC865" s="7"/>
      <c r="JD865" s="7"/>
      <c r="JE865" s="7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5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7"/>
      <c r="EQ866" s="7"/>
      <c r="ER866" s="7"/>
      <c r="ES866" s="88"/>
      <c r="ET866" s="7"/>
      <c r="EU866" s="7"/>
      <c r="EV866" s="7"/>
      <c r="EW866" s="7"/>
      <c r="EX866" s="7"/>
      <c r="EY866" s="7"/>
      <c r="EZ866" s="7"/>
      <c r="FA866" s="7"/>
      <c r="FB866" s="7"/>
      <c r="FC866" s="7"/>
      <c r="FD866" s="7"/>
      <c r="FE866" s="7"/>
      <c r="FF866" s="7"/>
      <c r="FG866" s="7"/>
      <c r="FH866" s="2"/>
      <c r="FI866" s="2"/>
      <c r="FJ866" s="2"/>
      <c r="FK866" s="2"/>
      <c r="FL866" s="2"/>
      <c r="FM866" s="2"/>
      <c r="FN866" s="7"/>
      <c r="FO866" s="7"/>
      <c r="FP866" s="7"/>
      <c r="FQ866" s="88"/>
      <c r="FR866" s="7"/>
      <c r="FS866" s="7"/>
      <c r="FT866" s="7"/>
      <c r="FU866" s="7"/>
      <c r="FV866" s="7"/>
      <c r="FW866" s="7"/>
      <c r="FX866" s="7"/>
      <c r="FY866" s="7"/>
      <c r="FZ866" s="7"/>
      <c r="GA866" s="7"/>
      <c r="GB866" s="7"/>
      <c r="GC866" s="7"/>
      <c r="GD866" s="7"/>
      <c r="GE866" s="7"/>
      <c r="GF866" s="7"/>
      <c r="GG866" s="7"/>
      <c r="GH866" s="7"/>
      <c r="GI866" s="7"/>
      <c r="GJ866" s="7"/>
      <c r="GK866" s="7"/>
      <c r="GL866" s="7"/>
      <c r="GM866" s="7"/>
      <c r="GN866" s="7"/>
      <c r="GO866" s="7"/>
      <c r="GP866" s="7"/>
      <c r="GQ866" s="7"/>
      <c r="GR866" s="7"/>
      <c r="GS866" s="7"/>
      <c r="GT866" s="7"/>
      <c r="GU866" s="7"/>
      <c r="GV866" s="7"/>
      <c r="GW866" s="7"/>
      <c r="GX866" s="7"/>
      <c r="GY866" s="7"/>
      <c r="GZ866" s="7"/>
      <c r="HA866" s="7"/>
      <c r="HB866" s="7"/>
      <c r="HC866" s="7"/>
      <c r="HD866" s="7"/>
      <c r="HE866" s="7"/>
      <c r="HF866" s="7"/>
      <c r="HG866" s="7"/>
      <c r="HH866" s="7"/>
      <c r="HI866" s="7"/>
      <c r="HJ866" s="7"/>
      <c r="HK866" s="7"/>
      <c r="HL866" s="7"/>
      <c r="HM866" s="7"/>
      <c r="HN866" s="7"/>
      <c r="HO866" s="7"/>
      <c r="HP866" s="7"/>
      <c r="HQ866" s="7"/>
      <c r="HR866" s="7"/>
      <c r="HS866" s="7"/>
      <c r="HT866" s="7"/>
      <c r="HU866" s="7"/>
      <c r="HV866" s="7"/>
      <c r="HW866" s="7"/>
      <c r="HX866" s="7"/>
      <c r="HY866" s="7"/>
      <c r="HZ866" s="7"/>
      <c r="IA866" s="7"/>
      <c r="IB866" s="7"/>
      <c r="IC866" s="7"/>
      <c r="ID866" s="7"/>
      <c r="IE866" s="7"/>
      <c r="IF866" s="7"/>
      <c r="IG866" s="7"/>
      <c r="IH866" s="7"/>
      <c r="II866" s="7"/>
      <c r="IJ866" s="7"/>
      <c r="IK866" s="7"/>
      <c r="IL866" s="7"/>
      <c r="IM866" s="7"/>
      <c r="IN866" s="7"/>
      <c r="IO866" s="7"/>
      <c r="IP866" s="7"/>
      <c r="IQ866" s="7"/>
      <c r="IR866" s="7"/>
      <c r="IS866" s="7"/>
      <c r="IT866" s="7"/>
      <c r="IU866" s="7"/>
      <c r="IV866" s="7"/>
      <c r="IW866" s="7"/>
      <c r="IX866" s="7"/>
      <c r="IY866" s="7"/>
      <c r="IZ866" s="7"/>
      <c r="JA866" s="7"/>
      <c r="JB866" s="7"/>
      <c r="JC866" s="7"/>
      <c r="JD866" s="7"/>
      <c r="JE866" s="7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5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7"/>
      <c r="EQ867" s="7"/>
      <c r="ER867" s="7"/>
      <c r="ES867" s="88"/>
      <c r="ET867" s="7"/>
      <c r="EU867" s="7"/>
      <c r="EV867" s="7"/>
      <c r="EW867" s="7"/>
      <c r="EX867" s="7"/>
      <c r="EY867" s="7"/>
      <c r="EZ867" s="7"/>
      <c r="FA867" s="7"/>
      <c r="FB867" s="7"/>
      <c r="FC867" s="7"/>
      <c r="FD867" s="7"/>
      <c r="FE867" s="7"/>
      <c r="FF867" s="7"/>
      <c r="FG867" s="7"/>
      <c r="FH867" s="2"/>
      <c r="FI867" s="2"/>
      <c r="FJ867" s="2"/>
      <c r="FK867" s="2"/>
      <c r="FL867" s="2"/>
      <c r="FM867" s="2"/>
      <c r="FN867" s="7"/>
      <c r="FO867" s="7"/>
      <c r="FP867" s="7"/>
      <c r="FQ867" s="88"/>
      <c r="FR867" s="7"/>
      <c r="FS867" s="7"/>
      <c r="FT867" s="7"/>
      <c r="FU867" s="7"/>
      <c r="FV867" s="7"/>
      <c r="FW867" s="7"/>
      <c r="FX867" s="7"/>
      <c r="FY867" s="7"/>
      <c r="FZ867" s="7"/>
      <c r="GA867" s="7"/>
      <c r="GB867" s="7"/>
      <c r="GC867" s="7"/>
      <c r="GD867" s="7"/>
      <c r="GE867" s="7"/>
      <c r="GF867" s="7"/>
      <c r="GG867" s="7"/>
      <c r="GH867" s="7"/>
      <c r="GI867" s="7"/>
      <c r="GJ867" s="7"/>
      <c r="GK867" s="7"/>
      <c r="GL867" s="7"/>
      <c r="GM867" s="7"/>
      <c r="GN867" s="7"/>
      <c r="GO867" s="7"/>
      <c r="GP867" s="7"/>
      <c r="GQ867" s="7"/>
      <c r="GR867" s="7"/>
      <c r="GS867" s="7"/>
      <c r="GT867" s="7"/>
      <c r="GU867" s="7"/>
      <c r="GV867" s="7"/>
      <c r="GW867" s="7"/>
      <c r="GX867" s="7"/>
      <c r="GY867" s="7"/>
      <c r="GZ867" s="7"/>
      <c r="HA867" s="7"/>
      <c r="HB867" s="7"/>
      <c r="HC867" s="7"/>
      <c r="HD867" s="7"/>
      <c r="HE867" s="7"/>
      <c r="HF867" s="7"/>
      <c r="HG867" s="7"/>
      <c r="HH867" s="7"/>
      <c r="HI867" s="7"/>
      <c r="HJ867" s="7"/>
      <c r="HK867" s="7"/>
      <c r="HL867" s="7"/>
      <c r="HM867" s="7"/>
      <c r="HN867" s="7"/>
      <c r="HO867" s="7"/>
      <c r="HP867" s="7"/>
      <c r="HQ867" s="7"/>
      <c r="HR867" s="7"/>
      <c r="HS867" s="7"/>
      <c r="HT867" s="7"/>
      <c r="HU867" s="7"/>
      <c r="HV867" s="7"/>
      <c r="HW867" s="7"/>
      <c r="HX867" s="7"/>
      <c r="HY867" s="7"/>
      <c r="HZ867" s="7"/>
      <c r="IA867" s="7"/>
      <c r="IB867" s="7"/>
      <c r="IC867" s="7"/>
      <c r="ID867" s="7"/>
      <c r="IE867" s="7"/>
      <c r="IF867" s="7"/>
      <c r="IG867" s="7"/>
      <c r="IH867" s="7"/>
      <c r="II867" s="7"/>
      <c r="IJ867" s="7"/>
      <c r="IK867" s="7"/>
      <c r="IL867" s="7"/>
      <c r="IM867" s="7"/>
      <c r="IN867" s="7"/>
      <c r="IO867" s="7"/>
      <c r="IP867" s="7"/>
      <c r="IQ867" s="7"/>
      <c r="IR867" s="7"/>
      <c r="IS867" s="7"/>
      <c r="IT867" s="7"/>
      <c r="IU867" s="7"/>
      <c r="IV867" s="7"/>
      <c r="IW867" s="7"/>
      <c r="IX867" s="7"/>
      <c r="IY867" s="7"/>
      <c r="IZ867" s="7"/>
      <c r="JA867" s="7"/>
      <c r="JB867" s="7"/>
      <c r="JC867" s="7"/>
      <c r="JD867" s="7"/>
      <c r="JE867" s="7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5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7"/>
      <c r="EQ868" s="7"/>
      <c r="ER868" s="7"/>
      <c r="ES868" s="88"/>
      <c r="ET868" s="7"/>
      <c r="EU868" s="7"/>
      <c r="EV868" s="7"/>
      <c r="EW868" s="7"/>
      <c r="EX868" s="7"/>
      <c r="EY868" s="7"/>
      <c r="EZ868" s="7"/>
      <c r="FA868" s="7"/>
      <c r="FB868" s="7"/>
      <c r="FC868" s="7"/>
      <c r="FD868" s="7"/>
      <c r="FE868" s="7"/>
      <c r="FF868" s="7"/>
      <c r="FG868" s="7"/>
      <c r="FH868" s="2"/>
      <c r="FI868" s="2"/>
      <c r="FJ868" s="2"/>
      <c r="FK868" s="2"/>
      <c r="FL868" s="2"/>
      <c r="FM868" s="2"/>
      <c r="FN868" s="7"/>
      <c r="FO868" s="7"/>
      <c r="FP868" s="7"/>
      <c r="FQ868" s="88"/>
      <c r="FR868" s="7"/>
      <c r="FS868" s="7"/>
      <c r="FT868" s="7"/>
      <c r="FU868" s="7"/>
      <c r="FV868" s="7"/>
      <c r="FW868" s="7"/>
      <c r="FX868" s="7"/>
      <c r="FY868" s="7"/>
      <c r="FZ868" s="7"/>
      <c r="GA868" s="7"/>
      <c r="GB868" s="7"/>
      <c r="GC868" s="7"/>
      <c r="GD868" s="7"/>
      <c r="GE868" s="7"/>
      <c r="GF868" s="7"/>
      <c r="GG868" s="7"/>
      <c r="GH868" s="7"/>
      <c r="GI868" s="7"/>
      <c r="GJ868" s="7"/>
      <c r="GK868" s="7"/>
      <c r="GL868" s="7"/>
      <c r="GM868" s="7"/>
      <c r="GN868" s="7"/>
      <c r="GO868" s="7"/>
      <c r="GP868" s="7"/>
      <c r="GQ868" s="7"/>
      <c r="GR868" s="7"/>
      <c r="GS868" s="7"/>
      <c r="GT868" s="7"/>
      <c r="GU868" s="7"/>
      <c r="GV868" s="7"/>
      <c r="GW868" s="7"/>
      <c r="GX868" s="7"/>
      <c r="GY868" s="7"/>
      <c r="GZ868" s="7"/>
      <c r="HA868" s="7"/>
      <c r="HB868" s="7"/>
      <c r="HC868" s="7"/>
      <c r="HD868" s="7"/>
      <c r="HE868" s="7"/>
      <c r="HF868" s="7"/>
      <c r="HG868" s="7"/>
      <c r="HH868" s="7"/>
      <c r="HI868" s="7"/>
      <c r="HJ868" s="7"/>
      <c r="HK868" s="7"/>
      <c r="HL868" s="7"/>
      <c r="HM868" s="7"/>
      <c r="HN868" s="7"/>
      <c r="HO868" s="7"/>
      <c r="HP868" s="7"/>
      <c r="HQ868" s="7"/>
      <c r="HR868" s="7"/>
      <c r="HS868" s="7"/>
      <c r="HT868" s="7"/>
      <c r="HU868" s="7"/>
      <c r="HV868" s="7"/>
      <c r="HW868" s="7"/>
      <c r="HX868" s="7"/>
      <c r="HY868" s="7"/>
      <c r="HZ868" s="7"/>
      <c r="IA868" s="7"/>
      <c r="IB868" s="7"/>
      <c r="IC868" s="7"/>
      <c r="ID868" s="7"/>
      <c r="IE868" s="7"/>
      <c r="IF868" s="7"/>
      <c r="IG868" s="7"/>
      <c r="IH868" s="7"/>
      <c r="II868" s="7"/>
      <c r="IJ868" s="7"/>
      <c r="IK868" s="7"/>
      <c r="IL868" s="7"/>
      <c r="IM868" s="7"/>
      <c r="IN868" s="7"/>
      <c r="IO868" s="7"/>
      <c r="IP868" s="7"/>
      <c r="IQ868" s="7"/>
      <c r="IR868" s="7"/>
      <c r="IS868" s="7"/>
      <c r="IT868" s="7"/>
      <c r="IU868" s="7"/>
      <c r="IV868" s="7"/>
      <c r="IW868" s="7"/>
      <c r="IX868" s="7"/>
      <c r="IY868" s="7"/>
      <c r="IZ868" s="7"/>
      <c r="JA868" s="7"/>
      <c r="JB868" s="7"/>
      <c r="JC868" s="7"/>
      <c r="JD868" s="7"/>
      <c r="JE868" s="7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5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7"/>
      <c r="EQ869" s="7"/>
      <c r="ER869" s="7"/>
      <c r="ES869" s="88"/>
      <c r="ET869" s="7"/>
      <c r="EU869" s="7"/>
      <c r="EV869" s="7"/>
      <c r="EW869" s="7"/>
      <c r="EX869" s="7"/>
      <c r="EY869" s="7"/>
      <c r="EZ869" s="7"/>
      <c r="FA869" s="7"/>
      <c r="FB869" s="7"/>
      <c r="FC869" s="7"/>
      <c r="FD869" s="7"/>
      <c r="FE869" s="7"/>
      <c r="FF869" s="7"/>
      <c r="FG869" s="7"/>
      <c r="FH869" s="2"/>
      <c r="FI869" s="2"/>
      <c r="FJ869" s="2"/>
      <c r="FK869" s="2"/>
      <c r="FL869" s="2"/>
      <c r="FM869" s="2"/>
      <c r="FN869" s="7"/>
      <c r="FO869" s="7"/>
      <c r="FP869" s="7"/>
      <c r="FQ869" s="88"/>
      <c r="FR869" s="7"/>
      <c r="FS869" s="7"/>
      <c r="FT869" s="7"/>
      <c r="FU869" s="7"/>
      <c r="FV869" s="7"/>
      <c r="FW869" s="7"/>
      <c r="FX869" s="7"/>
      <c r="FY869" s="7"/>
      <c r="FZ869" s="7"/>
      <c r="GA869" s="7"/>
      <c r="GB869" s="7"/>
      <c r="GC869" s="7"/>
      <c r="GD869" s="7"/>
      <c r="GE869" s="7"/>
      <c r="GF869" s="7"/>
      <c r="GG869" s="7"/>
      <c r="GH869" s="7"/>
      <c r="GI869" s="7"/>
      <c r="GJ869" s="7"/>
      <c r="GK869" s="7"/>
      <c r="GL869" s="7"/>
      <c r="GM869" s="7"/>
      <c r="GN869" s="7"/>
      <c r="GO869" s="7"/>
      <c r="GP869" s="7"/>
      <c r="GQ869" s="7"/>
      <c r="GR869" s="7"/>
      <c r="GS869" s="7"/>
      <c r="GT869" s="7"/>
      <c r="GU869" s="7"/>
      <c r="GV869" s="7"/>
      <c r="GW869" s="7"/>
      <c r="GX869" s="7"/>
      <c r="GY869" s="7"/>
      <c r="GZ869" s="7"/>
      <c r="HA869" s="7"/>
      <c r="HB869" s="7"/>
      <c r="HC869" s="7"/>
      <c r="HD869" s="7"/>
      <c r="HE869" s="7"/>
      <c r="HF869" s="7"/>
      <c r="HG869" s="7"/>
      <c r="HH869" s="7"/>
      <c r="HI869" s="7"/>
      <c r="HJ869" s="7"/>
      <c r="HK869" s="7"/>
      <c r="HL869" s="7"/>
      <c r="HM869" s="7"/>
      <c r="HN869" s="7"/>
      <c r="HO869" s="7"/>
      <c r="HP869" s="7"/>
      <c r="HQ869" s="7"/>
      <c r="HR869" s="7"/>
      <c r="HS869" s="7"/>
      <c r="HT869" s="7"/>
      <c r="HU869" s="7"/>
      <c r="HV869" s="7"/>
      <c r="HW869" s="7"/>
      <c r="HX869" s="7"/>
      <c r="HY869" s="7"/>
      <c r="HZ869" s="7"/>
      <c r="IA869" s="7"/>
      <c r="IB869" s="7"/>
      <c r="IC869" s="7"/>
      <c r="ID869" s="7"/>
      <c r="IE869" s="7"/>
      <c r="IF869" s="7"/>
      <c r="IG869" s="7"/>
      <c r="IH869" s="7"/>
      <c r="II869" s="7"/>
      <c r="IJ869" s="7"/>
      <c r="IK869" s="7"/>
      <c r="IL869" s="7"/>
      <c r="IM869" s="7"/>
      <c r="IN869" s="7"/>
      <c r="IO869" s="7"/>
      <c r="IP869" s="7"/>
      <c r="IQ869" s="7"/>
      <c r="IR869" s="7"/>
      <c r="IS869" s="7"/>
      <c r="IT869" s="7"/>
      <c r="IU869" s="7"/>
      <c r="IV869" s="7"/>
      <c r="IW869" s="7"/>
      <c r="IX869" s="7"/>
      <c r="IY869" s="7"/>
      <c r="IZ869" s="7"/>
      <c r="JA869" s="7"/>
      <c r="JB869" s="7"/>
      <c r="JC869" s="7"/>
      <c r="JD869" s="7"/>
      <c r="JE869" s="7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5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7"/>
      <c r="EQ870" s="7"/>
      <c r="ER870" s="7"/>
      <c r="ES870" s="88"/>
      <c r="ET870" s="7"/>
      <c r="EU870" s="7"/>
      <c r="EV870" s="7"/>
      <c r="EW870" s="7"/>
      <c r="EX870" s="7"/>
      <c r="EY870" s="7"/>
      <c r="EZ870" s="7"/>
      <c r="FA870" s="7"/>
      <c r="FB870" s="7"/>
      <c r="FC870" s="7"/>
      <c r="FD870" s="7"/>
      <c r="FE870" s="7"/>
      <c r="FF870" s="7"/>
      <c r="FG870" s="7"/>
      <c r="FH870" s="2"/>
      <c r="FI870" s="2"/>
      <c r="FJ870" s="2"/>
      <c r="FK870" s="2"/>
      <c r="FL870" s="2"/>
      <c r="FM870" s="2"/>
      <c r="FN870" s="7"/>
      <c r="FO870" s="7"/>
      <c r="FP870" s="7"/>
      <c r="FQ870" s="88"/>
      <c r="FR870" s="7"/>
      <c r="FS870" s="7"/>
      <c r="FT870" s="7"/>
      <c r="FU870" s="7"/>
      <c r="FV870" s="7"/>
      <c r="FW870" s="7"/>
      <c r="FX870" s="7"/>
      <c r="FY870" s="7"/>
      <c r="FZ870" s="7"/>
      <c r="GA870" s="7"/>
      <c r="GB870" s="7"/>
      <c r="GC870" s="7"/>
      <c r="GD870" s="7"/>
      <c r="GE870" s="7"/>
      <c r="GF870" s="7"/>
      <c r="GG870" s="7"/>
      <c r="GH870" s="7"/>
      <c r="GI870" s="7"/>
      <c r="GJ870" s="7"/>
      <c r="GK870" s="7"/>
      <c r="GL870" s="7"/>
      <c r="GM870" s="7"/>
      <c r="GN870" s="7"/>
      <c r="GO870" s="7"/>
      <c r="GP870" s="7"/>
      <c r="GQ870" s="7"/>
      <c r="GR870" s="7"/>
      <c r="GS870" s="7"/>
      <c r="GT870" s="7"/>
      <c r="GU870" s="7"/>
      <c r="GV870" s="7"/>
      <c r="GW870" s="7"/>
      <c r="GX870" s="7"/>
      <c r="GY870" s="7"/>
      <c r="GZ870" s="7"/>
      <c r="HA870" s="7"/>
      <c r="HB870" s="7"/>
      <c r="HC870" s="7"/>
      <c r="HD870" s="7"/>
      <c r="HE870" s="7"/>
      <c r="HF870" s="7"/>
      <c r="HG870" s="7"/>
      <c r="HH870" s="7"/>
      <c r="HI870" s="7"/>
      <c r="HJ870" s="7"/>
      <c r="HK870" s="7"/>
      <c r="HL870" s="7"/>
      <c r="HM870" s="7"/>
      <c r="HN870" s="7"/>
      <c r="HO870" s="7"/>
      <c r="HP870" s="7"/>
      <c r="HQ870" s="7"/>
      <c r="HR870" s="7"/>
      <c r="HS870" s="7"/>
      <c r="HT870" s="7"/>
      <c r="HU870" s="7"/>
      <c r="HV870" s="7"/>
      <c r="HW870" s="7"/>
      <c r="HX870" s="7"/>
      <c r="HY870" s="7"/>
      <c r="HZ870" s="7"/>
      <c r="IA870" s="7"/>
      <c r="IB870" s="7"/>
      <c r="IC870" s="7"/>
      <c r="ID870" s="7"/>
      <c r="IE870" s="7"/>
      <c r="IF870" s="7"/>
      <c r="IG870" s="7"/>
      <c r="IH870" s="7"/>
      <c r="II870" s="7"/>
      <c r="IJ870" s="7"/>
      <c r="IK870" s="7"/>
      <c r="IL870" s="7"/>
      <c r="IM870" s="7"/>
      <c r="IN870" s="7"/>
      <c r="IO870" s="7"/>
      <c r="IP870" s="7"/>
      <c r="IQ870" s="7"/>
      <c r="IR870" s="7"/>
      <c r="IS870" s="7"/>
      <c r="IT870" s="7"/>
      <c r="IU870" s="7"/>
      <c r="IV870" s="7"/>
      <c r="IW870" s="7"/>
      <c r="IX870" s="7"/>
      <c r="IY870" s="7"/>
      <c r="IZ870" s="7"/>
      <c r="JA870" s="7"/>
      <c r="JB870" s="7"/>
      <c r="JC870" s="7"/>
      <c r="JD870" s="7"/>
      <c r="JE870" s="7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5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7"/>
      <c r="EQ871" s="7"/>
      <c r="ER871" s="7"/>
      <c r="ES871" s="88"/>
      <c r="ET871" s="7"/>
      <c r="EU871" s="7"/>
      <c r="EV871" s="7"/>
      <c r="EW871" s="7"/>
      <c r="EX871" s="7"/>
      <c r="EY871" s="7"/>
      <c r="EZ871" s="7"/>
      <c r="FA871" s="7"/>
      <c r="FB871" s="7"/>
      <c r="FC871" s="7"/>
      <c r="FD871" s="7"/>
      <c r="FE871" s="7"/>
      <c r="FF871" s="7"/>
      <c r="FG871" s="7"/>
      <c r="FH871" s="2"/>
      <c r="FI871" s="2"/>
      <c r="FJ871" s="2"/>
      <c r="FK871" s="2"/>
      <c r="FL871" s="2"/>
      <c r="FM871" s="2"/>
      <c r="FN871" s="7"/>
      <c r="FO871" s="7"/>
      <c r="FP871" s="7"/>
      <c r="FQ871" s="88"/>
      <c r="FR871" s="7"/>
      <c r="FS871" s="7"/>
      <c r="FT871" s="7"/>
      <c r="FU871" s="7"/>
      <c r="FV871" s="7"/>
      <c r="FW871" s="7"/>
      <c r="FX871" s="7"/>
      <c r="FY871" s="7"/>
      <c r="FZ871" s="7"/>
      <c r="GA871" s="7"/>
      <c r="GB871" s="7"/>
      <c r="GC871" s="7"/>
      <c r="GD871" s="7"/>
      <c r="GE871" s="7"/>
      <c r="GF871" s="7"/>
      <c r="GG871" s="7"/>
      <c r="GH871" s="7"/>
      <c r="GI871" s="7"/>
      <c r="GJ871" s="7"/>
      <c r="GK871" s="7"/>
      <c r="GL871" s="7"/>
      <c r="GM871" s="7"/>
      <c r="GN871" s="7"/>
      <c r="GO871" s="7"/>
      <c r="GP871" s="7"/>
      <c r="GQ871" s="7"/>
      <c r="GR871" s="7"/>
      <c r="GS871" s="7"/>
      <c r="GT871" s="7"/>
      <c r="GU871" s="7"/>
      <c r="GV871" s="7"/>
      <c r="GW871" s="7"/>
      <c r="GX871" s="7"/>
      <c r="GY871" s="7"/>
      <c r="GZ871" s="7"/>
      <c r="HA871" s="7"/>
      <c r="HB871" s="7"/>
      <c r="HC871" s="7"/>
      <c r="HD871" s="7"/>
      <c r="HE871" s="7"/>
      <c r="HF871" s="7"/>
      <c r="HG871" s="7"/>
      <c r="HH871" s="7"/>
      <c r="HI871" s="7"/>
      <c r="HJ871" s="7"/>
      <c r="HK871" s="7"/>
      <c r="HL871" s="7"/>
      <c r="HM871" s="7"/>
      <c r="HN871" s="7"/>
      <c r="HO871" s="7"/>
      <c r="HP871" s="7"/>
      <c r="HQ871" s="7"/>
      <c r="HR871" s="7"/>
      <c r="HS871" s="7"/>
      <c r="HT871" s="7"/>
      <c r="HU871" s="7"/>
      <c r="HV871" s="7"/>
      <c r="HW871" s="7"/>
      <c r="HX871" s="7"/>
      <c r="HY871" s="7"/>
      <c r="HZ871" s="7"/>
      <c r="IA871" s="7"/>
      <c r="IB871" s="7"/>
      <c r="IC871" s="7"/>
      <c r="ID871" s="7"/>
      <c r="IE871" s="7"/>
      <c r="IF871" s="7"/>
      <c r="IG871" s="7"/>
      <c r="IH871" s="7"/>
      <c r="II871" s="7"/>
      <c r="IJ871" s="7"/>
      <c r="IK871" s="7"/>
      <c r="IL871" s="7"/>
      <c r="IM871" s="7"/>
      <c r="IN871" s="7"/>
      <c r="IO871" s="7"/>
      <c r="IP871" s="7"/>
      <c r="IQ871" s="7"/>
      <c r="IR871" s="7"/>
      <c r="IS871" s="7"/>
      <c r="IT871" s="7"/>
      <c r="IU871" s="7"/>
      <c r="IV871" s="7"/>
      <c r="IW871" s="7"/>
      <c r="IX871" s="7"/>
      <c r="IY871" s="7"/>
      <c r="IZ871" s="7"/>
      <c r="JA871" s="7"/>
      <c r="JB871" s="7"/>
      <c r="JC871" s="7"/>
      <c r="JD871" s="7"/>
      <c r="JE871" s="7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5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7"/>
      <c r="EQ872" s="7"/>
      <c r="ER872" s="7"/>
      <c r="ES872" s="88"/>
      <c r="ET872" s="7"/>
      <c r="EU872" s="7"/>
      <c r="EV872" s="7"/>
      <c r="EW872" s="7"/>
      <c r="EX872" s="7"/>
      <c r="EY872" s="7"/>
      <c r="EZ872" s="7"/>
      <c r="FA872" s="7"/>
      <c r="FB872" s="7"/>
      <c r="FC872" s="7"/>
      <c r="FD872" s="7"/>
      <c r="FE872" s="7"/>
      <c r="FF872" s="7"/>
      <c r="FG872" s="7"/>
      <c r="FH872" s="2"/>
      <c r="FI872" s="2"/>
      <c r="FJ872" s="2"/>
      <c r="FK872" s="2"/>
      <c r="FL872" s="2"/>
      <c r="FM872" s="2"/>
      <c r="FN872" s="7"/>
      <c r="FO872" s="7"/>
      <c r="FP872" s="7"/>
      <c r="FQ872" s="88"/>
      <c r="FR872" s="7"/>
      <c r="FS872" s="7"/>
      <c r="FT872" s="7"/>
      <c r="FU872" s="7"/>
      <c r="FV872" s="7"/>
      <c r="FW872" s="7"/>
      <c r="FX872" s="7"/>
      <c r="FY872" s="7"/>
      <c r="FZ872" s="7"/>
      <c r="GA872" s="7"/>
      <c r="GB872" s="7"/>
      <c r="GC872" s="7"/>
      <c r="GD872" s="7"/>
      <c r="GE872" s="7"/>
      <c r="GF872" s="7"/>
      <c r="GG872" s="7"/>
      <c r="GH872" s="7"/>
      <c r="GI872" s="7"/>
      <c r="GJ872" s="7"/>
      <c r="GK872" s="7"/>
      <c r="GL872" s="7"/>
      <c r="GM872" s="7"/>
      <c r="GN872" s="7"/>
      <c r="GO872" s="7"/>
      <c r="GP872" s="7"/>
      <c r="GQ872" s="7"/>
      <c r="GR872" s="7"/>
      <c r="GS872" s="7"/>
      <c r="GT872" s="7"/>
      <c r="GU872" s="7"/>
      <c r="GV872" s="7"/>
      <c r="GW872" s="7"/>
      <c r="GX872" s="7"/>
      <c r="GY872" s="7"/>
      <c r="GZ872" s="7"/>
      <c r="HA872" s="7"/>
      <c r="HB872" s="7"/>
      <c r="HC872" s="7"/>
      <c r="HD872" s="7"/>
      <c r="HE872" s="7"/>
      <c r="HF872" s="7"/>
      <c r="HG872" s="7"/>
      <c r="HH872" s="7"/>
      <c r="HI872" s="7"/>
      <c r="HJ872" s="7"/>
      <c r="HK872" s="7"/>
      <c r="HL872" s="7"/>
      <c r="HM872" s="7"/>
      <c r="HN872" s="7"/>
      <c r="HO872" s="7"/>
      <c r="HP872" s="7"/>
      <c r="HQ872" s="7"/>
      <c r="HR872" s="7"/>
      <c r="HS872" s="7"/>
      <c r="HT872" s="7"/>
      <c r="HU872" s="7"/>
      <c r="HV872" s="7"/>
      <c r="HW872" s="7"/>
      <c r="HX872" s="7"/>
      <c r="HY872" s="7"/>
      <c r="HZ872" s="7"/>
      <c r="IA872" s="7"/>
      <c r="IB872" s="7"/>
      <c r="IC872" s="7"/>
      <c r="ID872" s="7"/>
      <c r="IE872" s="7"/>
      <c r="IF872" s="7"/>
      <c r="IG872" s="7"/>
      <c r="IH872" s="7"/>
      <c r="II872" s="7"/>
      <c r="IJ872" s="7"/>
      <c r="IK872" s="7"/>
      <c r="IL872" s="7"/>
      <c r="IM872" s="7"/>
      <c r="IN872" s="7"/>
      <c r="IO872" s="7"/>
      <c r="IP872" s="7"/>
      <c r="IQ872" s="7"/>
      <c r="IR872" s="7"/>
      <c r="IS872" s="7"/>
      <c r="IT872" s="7"/>
      <c r="IU872" s="7"/>
      <c r="IV872" s="7"/>
      <c r="IW872" s="7"/>
      <c r="IX872" s="7"/>
      <c r="IY872" s="7"/>
      <c r="IZ872" s="7"/>
      <c r="JA872" s="7"/>
      <c r="JB872" s="7"/>
      <c r="JC872" s="7"/>
      <c r="JD872" s="7"/>
      <c r="JE872" s="7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5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7"/>
      <c r="EQ873" s="7"/>
      <c r="ER873" s="7"/>
      <c r="ES873" s="88"/>
      <c r="ET873" s="7"/>
      <c r="EU873" s="7"/>
      <c r="EV873" s="7"/>
      <c r="EW873" s="7"/>
      <c r="EX873" s="7"/>
      <c r="EY873" s="7"/>
      <c r="EZ873" s="7"/>
      <c r="FA873" s="7"/>
      <c r="FB873" s="7"/>
      <c r="FC873" s="7"/>
      <c r="FD873" s="7"/>
      <c r="FE873" s="7"/>
      <c r="FF873" s="7"/>
      <c r="FG873" s="7"/>
      <c r="FH873" s="2"/>
      <c r="FI873" s="2"/>
      <c r="FJ873" s="2"/>
      <c r="FK873" s="2"/>
      <c r="FL873" s="2"/>
      <c r="FM873" s="2"/>
      <c r="FN873" s="7"/>
      <c r="FO873" s="7"/>
      <c r="FP873" s="7"/>
      <c r="FQ873" s="88"/>
      <c r="FR873" s="7"/>
      <c r="FS873" s="7"/>
      <c r="FT873" s="7"/>
      <c r="FU873" s="7"/>
      <c r="FV873" s="7"/>
      <c r="FW873" s="7"/>
      <c r="FX873" s="7"/>
      <c r="FY873" s="7"/>
      <c r="FZ873" s="7"/>
      <c r="GA873" s="7"/>
      <c r="GB873" s="7"/>
      <c r="GC873" s="7"/>
      <c r="GD873" s="7"/>
      <c r="GE873" s="7"/>
      <c r="GF873" s="7"/>
      <c r="GG873" s="7"/>
      <c r="GH873" s="7"/>
      <c r="GI873" s="7"/>
      <c r="GJ873" s="7"/>
      <c r="GK873" s="7"/>
      <c r="GL873" s="7"/>
      <c r="GM873" s="7"/>
      <c r="GN873" s="7"/>
      <c r="GO873" s="7"/>
      <c r="GP873" s="7"/>
      <c r="GQ873" s="7"/>
      <c r="GR873" s="7"/>
      <c r="GS873" s="7"/>
      <c r="GT873" s="7"/>
      <c r="GU873" s="7"/>
      <c r="GV873" s="7"/>
      <c r="GW873" s="7"/>
      <c r="GX873" s="7"/>
      <c r="GY873" s="7"/>
      <c r="GZ873" s="7"/>
      <c r="HA873" s="7"/>
      <c r="HB873" s="7"/>
      <c r="HC873" s="7"/>
      <c r="HD873" s="7"/>
      <c r="HE873" s="7"/>
      <c r="HF873" s="7"/>
      <c r="HG873" s="7"/>
      <c r="HH873" s="7"/>
      <c r="HI873" s="7"/>
      <c r="HJ873" s="7"/>
      <c r="HK873" s="7"/>
      <c r="HL873" s="7"/>
      <c r="HM873" s="7"/>
      <c r="HN873" s="7"/>
      <c r="HO873" s="7"/>
      <c r="HP873" s="7"/>
      <c r="HQ873" s="7"/>
      <c r="HR873" s="7"/>
      <c r="HS873" s="7"/>
      <c r="HT873" s="7"/>
      <c r="HU873" s="7"/>
      <c r="HV873" s="7"/>
      <c r="HW873" s="7"/>
      <c r="HX873" s="7"/>
      <c r="HY873" s="7"/>
      <c r="HZ873" s="7"/>
      <c r="IA873" s="7"/>
      <c r="IB873" s="7"/>
      <c r="IC873" s="7"/>
      <c r="ID873" s="7"/>
      <c r="IE873" s="7"/>
      <c r="IF873" s="7"/>
      <c r="IG873" s="7"/>
      <c r="IH873" s="7"/>
      <c r="II873" s="7"/>
      <c r="IJ873" s="7"/>
      <c r="IK873" s="7"/>
      <c r="IL873" s="7"/>
      <c r="IM873" s="7"/>
      <c r="IN873" s="7"/>
      <c r="IO873" s="7"/>
      <c r="IP873" s="7"/>
      <c r="IQ873" s="7"/>
      <c r="IR873" s="7"/>
      <c r="IS873" s="7"/>
      <c r="IT873" s="7"/>
      <c r="IU873" s="7"/>
      <c r="IV873" s="7"/>
      <c r="IW873" s="7"/>
      <c r="IX873" s="7"/>
      <c r="IY873" s="7"/>
      <c r="IZ873" s="7"/>
      <c r="JA873" s="7"/>
      <c r="JB873" s="7"/>
      <c r="JC873" s="7"/>
      <c r="JD873" s="7"/>
      <c r="JE873" s="7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5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7"/>
      <c r="EQ874" s="7"/>
      <c r="ER874" s="7"/>
      <c r="ES874" s="88"/>
      <c r="ET874" s="7"/>
      <c r="EU874" s="7"/>
      <c r="EV874" s="7"/>
      <c r="EW874" s="7"/>
      <c r="EX874" s="7"/>
      <c r="EY874" s="7"/>
      <c r="EZ874" s="7"/>
      <c r="FA874" s="7"/>
      <c r="FB874" s="7"/>
      <c r="FC874" s="7"/>
      <c r="FD874" s="7"/>
      <c r="FE874" s="7"/>
      <c r="FF874" s="7"/>
      <c r="FG874" s="7"/>
      <c r="FH874" s="2"/>
      <c r="FI874" s="2"/>
      <c r="FJ874" s="2"/>
      <c r="FK874" s="2"/>
      <c r="FL874" s="2"/>
      <c r="FM874" s="2"/>
      <c r="FN874" s="7"/>
      <c r="FO874" s="7"/>
      <c r="FP874" s="7"/>
      <c r="FQ874" s="88"/>
      <c r="FR874" s="7"/>
      <c r="FS874" s="7"/>
      <c r="FT874" s="7"/>
      <c r="FU874" s="7"/>
      <c r="FV874" s="7"/>
      <c r="FW874" s="7"/>
      <c r="FX874" s="7"/>
      <c r="FY874" s="7"/>
      <c r="FZ874" s="7"/>
      <c r="GA874" s="7"/>
      <c r="GB874" s="7"/>
      <c r="GC874" s="7"/>
      <c r="GD874" s="7"/>
      <c r="GE874" s="7"/>
      <c r="GF874" s="7"/>
      <c r="GG874" s="7"/>
      <c r="GH874" s="7"/>
      <c r="GI874" s="7"/>
      <c r="GJ874" s="7"/>
      <c r="GK874" s="7"/>
      <c r="GL874" s="7"/>
      <c r="GM874" s="7"/>
      <c r="GN874" s="7"/>
      <c r="GO874" s="7"/>
      <c r="GP874" s="7"/>
      <c r="GQ874" s="7"/>
      <c r="GR874" s="7"/>
      <c r="GS874" s="7"/>
      <c r="GT874" s="7"/>
      <c r="GU874" s="7"/>
      <c r="GV874" s="7"/>
      <c r="GW874" s="7"/>
      <c r="GX874" s="7"/>
      <c r="GY874" s="7"/>
      <c r="GZ874" s="7"/>
      <c r="HA874" s="7"/>
      <c r="HB874" s="7"/>
      <c r="HC874" s="7"/>
      <c r="HD874" s="7"/>
      <c r="HE874" s="7"/>
      <c r="HF874" s="7"/>
      <c r="HG874" s="7"/>
      <c r="HH874" s="7"/>
      <c r="HI874" s="7"/>
      <c r="HJ874" s="7"/>
      <c r="HK874" s="7"/>
      <c r="HL874" s="7"/>
      <c r="HM874" s="7"/>
      <c r="HN874" s="7"/>
      <c r="HO874" s="7"/>
      <c r="HP874" s="7"/>
      <c r="HQ874" s="7"/>
      <c r="HR874" s="7"/>
      <c r="HS874" s="7"/>
      <c r="HT874" s="7"/>
      <c r="HU874" s="7"/>
      <c r="HV874" s="7"/>
      <c r="HW874" s="7"/>
      <c r="HX874" s="7"/>
      <c r="HY874" s="7"/>
      <c r="HZ874" s="7"/>
      <c r="IA874" s="7"/>
      <c r="IB874" s="7"/>
      <c r="IC874" s="7"/>
      <c r="ID874" s="7"/>
      <c r="IE874" s="7"/>
      <c r="IF874" s="7"/>
      <c r="IG874" s="7"/>
      <c r="IH874" s="7"/>
      <c r="II874" s="7"/>
      <c r="IJ874" s="7"/>
      <c r="IK874" s="7"/>
      <c r="IL874" s="7"/>
      <c r="IM874" s="7"/>
      <c r="IN874" s="7"/>
      <c r="IO874" s="7"/>
      <c r="IP874" s="7"/>
      <c r="IQ874" s="7"/>
      <c r="IR874" s="7"/>
      <c r="IS874" s="7"/>
      <c r="IT874" s="7"/>
      <c r="IU874" s="7"/>
      <c r="IV874" s="7"/>
      <c r="IW874" s="7"/>
      <c r="IX874" s="7"/>
      <c r="IY874" s="7"/>
      <c r="IZ874" s="7"/>
      <c r="JA874" s="7"/>
      <c r="JB874" s="7"/>
      <c r="JC874" s="7"/>
      <c r="JD874" s="7"/>
      <c r="JE874" s="7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5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7"/>
      <c r="EQ875" s="7"/>
      <c r="ER875" s="7"/>
      <c r="ES875" s="88"/>
      <c r="ET875" s="7"/>
      <c r="EU875" s="7"/>
      <c r="EV875" s="7"/>
      <c r="EW875" s="7"/>
      <c r="EX875" s="7"/>
      <c r="EY875" s="7"/>
      <c r="EZ875" s="7"/>
      <c r="FA875" s="7"/>
      <c r="FB875" s="7"/>
      <c r="FC875" s="7"/>
      <c r="FD875" s="7"/>
      <c r="FE875" s="7"/>
      <c r="FF875" s="7"/>
      <c r="FG875" s="7"/>
      <c r="FH875" s="2"/>
      <c r="FI875" s="2"/>
      <c r="FJ875" s="2"/>
      <c r="FK875" s="2"/>
      <c r="FL875" s="2"/>
      <c r="FM875" s="2"/>
      <c r="FN875" s="7"/>
      <c r="FO875" s="7"/>
      <c r="FP875" s="7"/>
      <c r="FQ875" s="88"/>
      <c r="FR875" s="7"/>
      <c r="FS875" s="7"/>
      <c r="FT875" s="7"/>
      <c r="FU875" s="7"/>
      <c r="FV875" s="7"/>
      <c r="FW875" s="7"/>
      <c r="FX875" s="7"/>
      <c r="FY875" s="7"/>
      <c r="FZ875" s="7"/>
      <c r="GA875" s="7"/>
      <c r="GB875" s="7"/>
      <c r="GC875" s="7"/>
      <c r="GD875" s="7"/>
      <c r="GE875" s="7"/>
      <c r="GF875" s="7"/>
      <c r="GG875" s="7"/>
      <c r="GH875" s="7"/>
      <c r="GI875" s="7"/>
      <c r="GJ875" s="7"/>
      <c r="GK875" s="7"/>
      <c r="GL875" s="7"/>
      <c r="GM875" s="7"/>
      <c r="GN875" s="7"/>
      <c r="GO875" s="7"/>
      <c r="GP875" s="7"/>
      <c r="GQ875" s="7"/>
      <c r="GR875" s="7"/>
      <c r="GS875" s="7"/>
      <c r="GT875" s="7"/>
      <c r="GU875" s="7"/>
      <c r="GV875" s="7"/>
      <c r="GW875" s="7"/>
      <c r="GX875" s="7"/>
      <c r="GY875" s="7"/>
      <c r="GZ875" s="7"/>
      <c r="HA875" s="7"/>
      <c r="HB875" s="7"/>
      <c r="HC875" s="7"/>
      <c r="HD875" s="7"/>
      <c r="HE875" s="7"/>
      <c r="HF875" s="7"/>
      <c r="HG875" s="7"/>
      <c r="HH875" s="7"/>
      <c r="HI875" s="7"/>
      <c r="HJ875" s="7"/>
      <c r="HK875" s="7"/>
      <c r="HL875" s="7"/>
      <c r="HM875" s="7"/>
      <c r="HN875" s="7"/>
      <c r="HO875" s="7"/>
      <c r="HP875" s="7"/>
      <c r="HQ875" s="7"/>
      <c r="HR875" s="7"/>
      <c r="HS875" s="7"/>
      <c r="HT875" s="7"/>
      <c r="HU875" s="7"/>
      <c r="HV875" s="7"/>
      <c r="HW875" s="7"/>
      <c r="HX875" s="7"/>
      <c r="HY875" s="7"/>
      <c r="HZ875" s="7"/>
      <c r="IA875" s="7"/>
      <c r="IB875" s="7"/>
      <c r="IC875" s="7"/>
      <c r="ID875" s="7"/>
      <c r="IE875" s="7"/>
      <c r="IF875" s="7"/>
      <c r="IG875" s="7"/>
      <c r="IH875" s="7"/>
      <c r="II875" s="7"/>
      <c r="IJ875" s="7"/>
      <c r="IK875" s="7"/>
      <c r="IL875" s="7"/>
      <c r="IM875" s="7"/>
      <c r="IN875" s="7"/>
      <c r="IO875" s="7"/>
      <c r="IP875" s="7"/>
      <c r="IQ875" s="7"/>
      <c r="IR875" s="7"/>
      <c r="IS875" s="7"/>
      <c r="IT875" s="7"/>
      <c r="IU875" s="7"/>
      <c r="IV875" s="7"/>
      <c r="IW875" s="7"/>
      <c r="IX875" s="7"/>
      <c r="IY875" s="7"/>
      <c r="IZ875" s="7"/>
      <c r="JA875" s="7"/>
      <c r="JB875" s="7"/>
      <c r="JC875" s="7"/>
      <c r="JD875" s="7"/>
      <c r="JE875" s="7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5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7"/>
      <c r="EQ876" s="7"/>
      <c r="ER876" s="7"/>
      <c r="ES876" s="88"/>
      <c r="ET876" s="7"/>
      <c r="EU876" s="7"/>
      <c r="EV876" s="7"/>
      <c r="EW876" s="7"/>
      <c r="EX876" s="7"/>
      <c r="EY876" s="7"/>
      <c r="EZ876" s="7"/>
      <c r="FA876" s="7"/>
      <c r="FB876" s="7"/>
      <c r="FC876" s="7"/>
      <c r="FD876" s="7"/>
      <c r="FE876" s="7"/>
      <c r="FF876" s="7"/>
      <c r="FG876" s="7"/>
      <c r="FH876" s="2"/>
      <c r="FI876" s="2"/>
      <c r="FJ876" s="2"/>
      <c r="FK876" s="2"/>
      <c r="FL876" s="2"/>
      <c r="FM876" s="2"/>
      <c r="FN876" s="7"/>
      <c r="FO876" s="7"/>
      <c r="FP876" s="7"/>
      <c r="FQ876" s="88"/>
      <c r="FR876" s="7"/>
      <c r="FS876" s="7"/>
      <c r="FT876" s="7"/>
      <c r="FU876" s="7"/>
      <c r="FV876" s="7"/>
      <c r="FW876" s="7"/>
      <c r="FX876" s="7"/>
      <c r="FY876" s="7"/>
      <c r="FZ876" s="7"/>
      <c r="GA876" s="7"/>
      <c r="GB876" s="7"/>
      <c r="GC876" s="7"/>
      <c r="GD876" s="7"/>
      <c r="GE876" s="7"/>
      <c r="GF876" s="7"/>
      <c r="GG876" s="7"/>
      <c r="GH876" s="7"/>
      <c r="GI876" s="7"/>
      <c r="GJ876" s="7"/>
      <c r="GK876" s="7"/>
      <c r="GL876" s="7"/>
      <c r="GM876" s="7"/>
      <c r="GN876" s="7"/>
      <c r="GO876" s="7"/>
      <c r="GP876" s="7"/>
      <c r="GQ876" s="7"/>
      <c r="GR876" s="7"/>
      <c r="GS876" s="7"/>
      <c r="GT876" s="7"/>
      <c r="GU876" s="7"/>
      <c r="GV876" s="7"/>
      <c r="GW876" s="7"/>
      <c r="GX876" s="7"/>
      <c r="GY876" s="7"/>
      <c r="GZ876" s="7"/>
      <c r="HA876" s="7"/>
      <c r="HB876" s="7"/>
      <c r="HC876" s="7"/>
      <c r="HD876" s="7"/>
      <c r="HE876" s="7"/>
      <c r="HF876" s="7"/>
      <c r="HG876" s="7"/>
      <c r="HH876" s="7"/>
      <c r="HI876" s="7"/>
      <c r="HJ876" s="7"/>
      <c r="HK876" s="7"/>
      <c r="HL876" s="7"/>
      <c r="HM876" s="7"/>
      <c r="HN876" s="7"/>
      <c r="HO876" s="7"/>
      <c r="HP876" s="7"/>
      <c r="HQ876" s="7"/>
      <c r="HR876" s="7"/>
      <c r="HS876" s="7"/>
      <c r="HT876" s="7"/>
      <c r="HU876" s="7"/>
      <c r="HV876" s="7"/>
      <c r="HW876" s="7"/>
      <c r="HX876" s="7"/>
      <c r="HY876" s="7"/>
      <c r="HZ876" s="7"/>
      <c r="IA876" s="7"/>
      <c r="IB876" s="7"/>
      <c r="IC876" s="7"/>
      <c r="ID876" s="7"/>
      <c r="IE876" s="7"/>
      <c r="IF876" s="7"/>
      <c r="IG876" s="7"/>
      <c r="IH876" s="7"/>
      <c r="II876" s="7"/>
      <c r="IJ876" s="7"/>
      <c r="IK876" s="7"/>
      <c r="IL876" s="7"/>
      <c r="IM876" s="7"/>
      <c r="IN876" s="7"/>
      <c r="IO876" s="7"/>
      <c r="IP876" s="7"/>
      <c r="IQ876" s="7"/>
      <c r="IR876" s="7"/>
      <c r="IS876" s="7"/>
      <c r="IT876" s="7"/>
      <c r="IU876" s="7"/>
      <c r="IV876" s="7"/>
      <c r="IW876" s="7"/>
      <c r="IX876" s="7"/>
      <c r="IY876" s="7"/>
      <c r="IZ876" s="7"/>
      <c r="JA876" s="7"/>
      <c r="JB876" s="7"/>
      <c r="JC876" s="7"/>
      <c r="JD876" s="7"/>
      <c r="JE876" s="7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5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7"/>
      <c r="EQ877" s="7"/>
      <c r="ER877" s="7"/>
      <c r="ES877" s="88"/>
      <c r="ET877" s="7"/>
      <c r="EU877" s="7"/>
      <c r="EV877" s="7"/>
      <c r="EW877" s="7"/>
      <c r="EX877" s="7"/>
      <c r="EY877" s="7"/>
      <c r="EZ877" s="7"/>
      <c r="FA877" s="7"/>
      <c r="FB877" s="7"/>
      <c r="FC877" s="7"/>
      <c r="FD877" s="7"/>
      <c r="FE877" s="7"/>
      <c r="FF877" s="7"/>
      <c r="FG877" s="7"/>
      <c r="FH877" s="2"/>
      <c r="FI877" s="2"/>
      <c r="FJ877" s="2"/>
      <c r="FK877" s="2"/>
      <c r="FL877" s="2"/>
      <c r="FM877" s="2"/>
      <c r="FN877" s="7"/>
      <c r="FO877" s="7"/>
      <c r="FP877" s="7"/>
      <c r="FQ877" s="88"/>
      <c r="FR877" s="7"/>
      <c r="FS877" s="7"/>
      <c r="FT877" s="7"/>
      <c r="FU877" s="7"/>
      <c r="FV877" s="7"/>
      <c r="FW877" s="7"/>
      <c r="FX877" s="7"/>
      <c r="FY877" s="7"/>
      <c r="FZ877" s="7"/>
      <c r="GA877" s="7"/>
      <c r="GB877" s="7"/>
      <c r="GC877" s="7"/>
      <c r="GD877" s="7"/>
      <c r="GE877" s="7"/>
      <c r="GF877" s="7"/>
      <c r="GG877" s="7"/>
      <c r="GH877" s="7"/>
      <c r="GI877" s="7"/>
      <c r="GJ877" s="7"/>
      <c r="GK877" s="7"/>
      <c r="GL877" s="7"/>
      <c r="GM877" s="7"/>
      <c r="GN877" s="7"/>
      <c r="GO877" s="7"/>
      <c r="GP877" s="7"/>
      <c r="GQ877" s="7"/>
      <c r="GR877" s="7"/>
      <c r="GS877" s="7"/>
      <c r="GT877" s="7"/>
      <c r="GU877" s="7"/>
      <c r="GV877" s="7"/>
      <c r="GW877" s="7"/>
      <c r="GX877" s="7"/>
      <c r="GY877" s="7"/>
      <c r="GZ877" s="7"/>
      <c r="HA877" s="7"/>
      <c r="HB877" s="7"/>
      <c r="HC877" s="7"/>
      <c r="HD877" s="7"/>
      <c r="HE877" s="7"/>
      <c r="HF877" s="7"/>
      <c r="HG877" s="7"/>
      <c r="HH877" s="7"/>
      <c r="HI877" s="7"/>
      <c r="HJ877" s="7"/>
      <c r="HK877" s="7"/>
      <c r="HL877" s="7"/>
      <c r="HM877" s="7"/>
      <c r="HN877" s="7"/>
      <c r="HO877" s="7"/>
      <c r="HP877" s="7"/>
      <c r="HQ877" s="7"/>
      <c r="HR877" s="7"/>
      <c r="HS877" s="7"/>
      <c r="HT877" s="7"/>
      <c r="HU877" s="7"/>
      <c r="HV877" s="7"/>
      <c r="HW877" s="7"/>
      <c r="HX877" s="7"/>
      <c r="HY877" s="7"/>
      <c r="HZ877" s="7"/>
      <c r="IA877" s="7"/>
      <c r="IB877" s="7"/>
      <c r="IC877" s="7"/>
      <c r="ID877" s="7"/>
      <c r="IE877" s="7"/>
      <c r="IF877" s="7"/>
      <c r="IG877" s="7"/>
      <c r="IH877" s="7"/>
      <c r="II877" s="7"/>
      <c r="IJ877" s="7"/>
      <c r="IK877" s="7"/>
      <c r="IL877" s="7"/>
      <c r="IM877" s="7"/>
      <c r="IN877" s="7"/>
      <c r="IO877" s="7"/>
      <c r="IP877" s="7"/>
      <c r="IQ877" s="7"/>
      <c r="IR877" s="7"/>
      <c r="IS877" s="7"/>
      <c r="IT877" s="7"/>
      <c r="IU877" s="7"/>
      <c r="IV877" s="7"/>
      <c r="IW877" s="7"/>
      <c r="IX877" s="7"/>
      <c r="IY877" s="7"/>
      <c r="IZ877" s="7"/>
      <c r="JA877" s="7"/>
      <c r="JB877" s="7"/>
      <c r="JC877" s="7"/>
      <c r="JD877" s="7"/>
      <c r="JE877" s="7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5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7"/>
      <c r="EQ878" s="7"/>
      <c r="ER878" s="7"/>
      <c r="ES878" s="88"/>
      <c r="ET878" s="7"/>
      <c r="EU878" s="7"/>
      <c r="EV878" s="7"/>
      <c r="EW878" s="7"/>
      <c r="EX878" s="7"/>
      <c r="EY878" s="7"/>
      <c r="EZ878" s="7"/>
      <c r="FA878" s="7"/>
      <c r="FB878" s="7"/>
      <c r="FC878" s="7"/>
      <c r="FD878" s="7"/>
      <c r="FE878" s="7"/>
      <c r="FF878" s="7"/>
      <c r="FG878" s="7"/>
      <c r="FH878" s="2"/>
      <c r="FI878" s="2"/>
      <c r="FJ878" s="2"/>
      <c r="FK878" s="2"/>
      <c r="FL878" s="2"/>
      <c r="FM878" s="2"/>
      <c r="FN878" s="7"/>
      <c r="FO878" s="7"/>
      <c r="FP878" s="7"/>
      <c r="FQ878" s="88"/>
      <c r="FR878" s="7"/>
      <c r="FS878" s="7"/>
      <c r="FT878" s="7"/>
      <c r="FU878" s="7"/>
      <c r="FV878" s="7"/>
      <c r="FW878" s="7"/>
      <c r="FX878" s="7"/>
      <c r="FY878" s="7"/>
      <c r="FZ878" s="7"/>
      <c r="GA878" s="7"/>
      <c r="GB878" s="7"/>
      <c r="GC878" s="7"/>
      <c r="GD878" s="7"/>
      <c r="GE878" s="7"/>
      <c r="GF878" s="7"/>
      <c r="GG878" s="7"/>
      <c r="GH878" s="7"/>
      <c r="GI878" s="7"/>
      <c r="GJ878" s="7"/>
      <c r="GK878" s="7"/>
      <c r="GL878" s="7"/>
      <c r="GM878" s="7"/>
      <c r="GN878" s="7"/>
      <c r="GO878" s="7"/>
      <c r="GP878" s="7"/>
      <c r="GQ878" s="7"/>
      <c r="GR878" s="7"/>
      <c r="GS878" s="7"/>
      <c r="GT878" s="7"/>
      <c r="GU878" s="7"/>
      <c r="GV878" s="7"/>
      <c r="GW878" s="7"/>
      <c r="GX878" s="7"/>
      <c r="GY878" s="7"/>
      <c r="GZ878" s="7"/>
      <c r="HA878" s="7"/>
      <c r="HB878" s="7"/>
      <c r="HC878" s="7"/>
      <c r="HD878" s="7"/>
      <c r="HE878" s="7"/>
      <c r="HF878" s="7"/>
      <c r="HG878" s="7"/>
      <c r="HH878" s="7"/>
      <c r="HI878" s="7"/>
      <c r="HJ878" s="7"/>
      <c r="HK878" s="7"/>
      <c r="HL878" s="7"/>
      <c r="HM878" s="7"/>
      <c r="HN878" s="7"/>
      <c r="HO878" s="7"/>
      <c r="HP878" s="7"/>
      <c r="HQ878" s="7"/>
      <c r="HR878" s="7"/>
      <c r="HS878" s="7"/>
      <c r="HT878" s="7"/>
      <c r="HU878" s="7"/>
      <c r="HV878" s="7"/>
      <c r="HW878" s="7"/>
      <c r="HX878" s="7"/>
      <c r="HY878" s="7"/>
      <c r="HZ878" s="7"/>
      <c r="IA878" s="7"/>
      <c r="IB878" s="7"/>
      <c r="IC878" s="7"/>
      <c r="ID878" s="7"/>
      <c r="IE878" s="7"/>
      <c r="IF878" s="7"/>
      <c r="IG878" s="7"/>
      <c r="IH878" s="7"/>
      <c r="II878" s="7"/>
      <c r="IJ878" s="7"/>
      <c r="IK878" s="7"/>
      <c r="IL878" s="7"/>
      <c r="IM878" s="7"/>
      <c r="IN878" s="7"/>
      <c r="IO878" s="7"/>
      <c r="IP878" s="7"/>
      <c r="IQ878" s="7"/>
      <c r="IR878" s="7"/>
      <c r="IS878" s="7"/>
      <c r="IT878" s="7"/>
      <c r="IU878" s="7"/>
      <c r="IV878" s="7"/>
      <c r="IW878" s="7"/>
      <c r="IX878" s="7"/>
      <c r="IY878" s="7"/>
      <c r="IZ878" s="7"/>
      <c r="JA878" s="7"/>
      <c r="JB878" s="7"/>
      <c r="JC878" s="7"/>
      <c r="JD878" s="7"/>
      <c r="JE878" s="7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5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7"/>
      <c r="EQ879" s="7"/>
      <c r="ER879" s="7"/>
      <c r="ES879" s="88"/>
      <c r="ET879" s="7"/>
      <c r="EU879" s="7"/>
      <c r="EV879" s="7"/>
      <c r="EW879" s="7"/>
      <c r="EX879" s="7"/>
      <c r="EY879" s="7"/>
      <c r="EZ879" s="7"/>
      <c r="FA879" s="7"/>
      <c r="FB879" s="7"/>
      <c r="FC879" s="7"/>
      <c r="FD879" s="7"/>
      <c r="FE879" s="7"/>
      <c r="FF879" s="7"/>
      <c r="FG879" s="7"/>
      <c r="FH879" s="2"/>
      <c r="FI879" s="2"/>
      <c r="FJ879" s="2"/>
      <c r="FK879" s="2"/>
      <c r="FL879" s="2"/>
      <c r="FM879" s="2"/>
      <c r="FN879" s="7"/>
      <c r="FO879" s="7"/>
      <c r="FP879" s="7"/>
      <c r="FQ879" s="88"/>
      <c r="FR879" s="7"/>
      <c r="FS879" s="7"/>
      <c r="FT879" s="7"/>
      <c r="FU879" s="7"/>
      <c r="FV879" s="7"/>
      <c r="FW879" s="7"/>
      <c r="FX879" s="7"/>
      <c r="FY879" s="7"/>
      <c r="FZ879" s="7"/>
      <c r="GA879" s="7"/>
      <c r="GB879" s="7"/>
      <c r="GC879" s="7"/>
      <c r="GD879" s="7"/>
      <c r="GE879" s="7"/>
      <c r="GF879" s="7"/>
      <c r="GG879" s="7"/>
      <c r="GH879" s="7"/>
      <c r="GI879" s="7"/>
      <c r="GJ879" s="7"/>
      <c r="GK879" s="7"/>
      <c r="GL879" s="7"/>
      <c r="GM879" s="7"/>
      <c r="GN879" s="7"/>
      <c r="GO879" s="7"/>
      <c r="GP879" s="7"/>
      <c r="GQ879" s="7"/>
      <c r="GR879" s="7"/>
      <c r="GS879" s="7"/>
      <c r="GT879" s="7"/>
      <c r="GU879" s="7"/>
      <c r="GV879" s="7"/>
      <c r="GW879" s="7"/>
      <c r="GX879" s="7"/>
      <c r="GY879" s="7"/>
      <c r="GZ879" s="7"/>
      <c r="HA879" s="7"/>
      <c r="HB879" s="7"/>
      <c r="HC879" s="7"/>
      <c r="HD879" s="7"/>
      <c r="HE879" s="7"/>
      <c r="HF879" s="7"/>
      <c r="HG879" s="7"/>
      <c r="HH879" s="7"/>
      <c r="HI879" s="7"/>
      <c r="HJ879" s="7"/>
      <c r="HK879" s="7"/>
      <c r="HL879" s="7"/>
      <c r="HM879" s="7"/>
      <c r="HN879" s="7"/>
      <c r="HO879" s="7"/>
      <c r="HP879" s="7"/>
      <c r="HQ879" s="7"/>
      <c r="HR879" s="7"/>
      <c r="HS879" s="7"/>
      <c r="HT879" s="7"/>
      <c r="HU879" s="7"/>
      <c r="HV879" s="7"/>
      <c r="HW879" s="7"/>
      <c r="HX879" s="7"/>
      <c r="HY879" s="7"/>
      <c r="HZ879" s="7"/>
      <c r="IA879" s="7"/>
      <c r="IB879" s="7"/>
      <c r="IC879" s="7"/>
      <c r="ID879" s="7"/>
      <c r="IE879" s="7"/>
      <c r="IF879" s="7"/>
      <c r="IG879" s="7"/>
      <c r="IH879" s="7"/>
      <c r="II879" s="7"/>
      <c r="IJ879" s="7"/>
      <c r="IK879" s="7"/>
      <c r="IL879" s="7"/>
      <c r="IM879" s="7"/>
      <c r="IN879" s="7"/>
      <c r="IO879" s="7"/>
      <c r="IP879" s="7"/>
      <c r="IQ879" s="7"/>
      <c r="IR879" s="7"/>
      <c r="IS879" s="7"/>
      <c r="IT879" s="7"/>
      <c r="IU879" s="7"/>
      <c r="IV879" s="7"/>
      <c r="IW879" s="7"/>
      <c r="IX879" s="7"/>
      <c r="IY879" s="7"/>
      <c r="IZ879" s="7"/>
      <c r="JA879" s="7"/>
      <c r="JB879" s="7"/>
      <c r="JC879" s="7"/>
      <c r="JD879" s="7"/>
      <c r="JE879" s="7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5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7"/>
      <c r="EQ880" s="7"/>
      <c r="ER880" s="7"/>
      <c r="ES880" s="88"/>
      <c r="ET880" s="7"/>
      <c r="EU880" s="7"/>
      <c r="EV880" s="7"/>
      <c r="EW880" s="7"/>
      <c r="EX880" s="7"/>
      <c r="EY880" s="7"/>
      <c r="EZ880" s="7"/>
      <c r="FA880" s="7"/>
      <c r="FB880" s="7"/>
      <c r="FC880" s="7"/>
      <c r="FD880" s="7"/>
      <c r="FE880" s="7"/>
      <c r="FF880" s="7"/>
      <c r="FG880" s="7"/>
      <c r="FH880" s="2"/>
      <c r="FI880" s="2"/>
      <c r="FJ880" s="2"/>
      <c r="FK880" s="2"/>
      <c r="FL880" s="2"/>
      <c r="FM880" s="2"/>
      <c r="FN880" s="7"/>
      <c r="FO880" s="7"/>
      <c r="FP880" s="7"/>
      <c r="FQ880" s="88"/>
      <c r="FR880" s="7"/>
      <c r="FS880" s="7"/>
      <c r="FT880" s="7"/>
      <c r="FU880" s="7"/>
      <c r="FV880" s="7"/>
      <c r="FW880" s="7"/>
      <c r="FX880" s="7"/>
      <c r="FY880" s="7"/>
      <c r="FZ880" s="7"/>
      <c r="GA880" s="7"/>
      <c r="GB880" s="7"/>
      <c r="GC880" s="7"/>
      <c r="GD880" s="7"/>
      <c r="GE880" s="7"/>
      <c r="GF880" s="7"/>
      <c r="GG880" s="7"/>
      <c r="GH880" s="7"/>
      <c r="GI880" s="7"/>
      <c r="GJ880" s="7"/>
      <c r="GK880" s="7"/>
      <c r="GL880" s="7"/>
      <c r="GM880" s="7"/>
      <c r="GN880" s="7"/>
      <c r="GO880" s="7"/>
      <c r="GP880" s="7"/>
      <c r="GQ880" s="7"/>
      <c r="GR880" s="7"/>
      <c r="GS880" s="7"/>
      <c r="GT880" s="7"/>
      <c r="GU880" s="7"/>
      <c r="GV880" s="7"/>
      <c r="GW880" s="7"/>
      <c r="GX880" s="7"/>
      <c r="GY880" s="7"/>
      <c r="GZ880" s="7"/>
      <c r="HA880" s="7"/>
      <c r="HB880" s="7"/>
      <c r="HC880" s="7"/>
      <c r="HD880" s="7"/>
      <c r="HE880" s="7"/>
      <c r="HF880" s="7"/>
      <c r="HG880" s="7"/>
      <c r="HH880" s="7"/>
      <c r="HI880" s="7"/>
      <c r="HJ880" s="7"/>
      <c r="HK880" s="7"/>
      <c r="HL880" s="7"/>
      <c r="HM880" s="7"/>
      <c r="HN880" s="7"/>
      <c r="HO880" s="7"/>
      <c r="HP880" s="7"/>
      <c r="HQ880" s="7"/>
      <c r="HR880" s="7"/>
      <c r="HS880" s="7"/>
      <c r="HT880" s="7"/>
      <c r="HU880" s="7"/>
      <c r="HV880" s="7"/>
      <c r="HW880" s="7"/>
      <c r="HX880" s="7"/>
      <c r="HY880" s="7"/>
      <c r="HZ880" s="7"/>
      <c r="IA880" s="7"/>
      <c r="IB880" s="7"/>
      <c r="IC880" s="7"/>
      <c r="ID880" s="7"/>
      <c r="IE880" s="7"/>
      <c r="IF880" s="7"/>
      <c r="IG880" s="7"/>
      <c r="IH880" s="7"/>
      <c r="II880" s="7"/>
      <c r="IJ880" s="7"/>
      <c r="IK880" s="7"/>
      <c r="IL880" s="7"/>
      <c r="IM880" s="7"/>
      <c r="IN880" s="7"/>
      <c r="IO880" s="7"/>
      <c r="IP880" s="7"/>
      <c r="IQ880" s="7"/>
      <c r="IR880" s="7"/>
      <c r="IS880" s="7"/>
      <c r="IT880" s="7"/>
      <c r="IU880" s="7"/>
      <c r="IV880" s="7"/>
      <c r="IW880" s="7"/>
      <c r="IX880" s="7"/>
      <c r="IY880" s="7"/>
      <c r="IZ880" s="7"/>
      <c r="JA880" s="7"/>
      <c r="JB880" s="7"/>
      <c r="JC880" s="7"/>
      <c r="JD880" s="7"/>
      <c r="JE880" s="7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5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7"/>
      <c r="EQ881" s="7"/>
      <c r="ER881" s="7"/>
      <c r="ES881" s="88"/>
      <c r="ET881" s="7"/>
      <c r="EU881" s="7"/>
      <c r="EV881" s="7"/>
      <c r="EW881" s="7"/>
      <c r="EX881" s="7"/>
      <c r="EY881" s="7"/>
      <c r="EZ881" s="7"/>
      <c r="FA881" s="7"/>
      <c r="FB881" s="7"/>
      <c r="FC881" s="7"/>
      <c r="FD881" s="7"/>
      <c r="FE881" s="7"/>
      <c r="FF881" s="7"/>
      <c r="FG881" s="7"/>
      <c r="FH881" s="2"/>
      <c r="FI881" s="2"/>
      <c r="FJ881" s="2"/>
      <c r="FK881" s="2"/>
      <c r="FL881" s="2"/>
      <c r="FM881" s="2"/>
      <c r="FN881" s="7"/>
      <c r="FO881" s="7"/>
      <c r="FP881" s="7"/>
      <c r="FQ881" s="88"/>
      <c r="FR881" s="7"/>
      <c r="FS881" s="7"/>
      <c r="FT881" s="7"/>
      <c r="FU881" s="7"/>
      <c r="FV881" s="7"/>
      <c r="FW881" s="7"/>
      <c r="FX881" s="7"/>
      <c r="FY881" s="7"/>
      <c r="FZ881" s="7"/>
      <c r="GA881" s="7"/>
      <c r="GB881" s="7"/>
      <c r="GC881" s="7"/>
      <c r="GD881" s="7"/>
      <c r="GE881" s="7"/>
      <c r="GF881" s="7"/>
      <c r="GG881" s="7"/>
      <c r="GH881" s="7"/>
      <c r="GI881" s="7"/>
      <c r="GJ881" s="7"/>
      <c r="GK881" s="7"/>
      <c r="GL881" s="7"/>
      <c r="GM881" s="7"/>
      <c r="GN881" s="7"/>
      <c r="GO881" s="7"/>
      <c r="GP881" s="7"/>
      <c r="GQ881" s="7"/>
      <c r="GR881" s="7"/>
      <c r="GS881" s="7"/>
      <c r="GT881" s="7"/>
      <c r="GU881" s="7"/>
      <c r="GV881" s="7"/>
      <c r="GW881" s="7"/>
      <c r="GX881" s="7"/>
      <c r="GY881" s="7"/>
      <c r="GZ881" s="7"/>
      <c r="HA881" s="7"/>
      <c r="HB881" s="7"/>
      <c r="HC881" s="7"/>
      <c r="HD881" s="7"/>
      <c r="HE881" s="7"/>
      <c r="HF881" s="7"/>
      <c r="HG881" s="7"/>
      <c r="HH881" s="7"/>
      <c r="HI881" s="7"/>
      <c r="HJ881" s="7"/>
      <c r="HK881" s="7"/>
      <c r="HL881" s="7"/>
      <c r="HM881" s="7"/>
      <c r="HN881" s="7"/>
      <c r="HO881" s="7"/>
      <c r="HP881" s="7"/>
      <c r="HQ881" s="7"/>
      <c r="HR881" s="7"/>
      <c r="HS881" s="7"/>
      <c r="HT881" s="7"/>
      <c r="HU881" s="7"/>
      <c r="HV881" s="7"/>
      <c r="HW881" s="7"/>
      <c r="HX881" s="7"/>
      <c r="HY881" s="7"/>
      <c r="HZ881" s="7"/>
      <c r="IA881" s="7"/>
      <c r="IB881" s="7"/>
      <c r="IC881" s="7"/>
      <c r="ID881" s="7"/>
      <c r="IE881" s="7"/>
      <c r="IF881" s="7"/>
      <c r="IG881" s="7"/>
      <c r="IH881" s="7"/>
      <c r="II881" s="7"/>
      <c r="IJ881" s="7"/>
      <c r="IK881" s="7"/>
      <c r="IL881" s="7"/>
      <c r="IM881" s="7"/>
      <c r="IN881" s="7"/>
      <c r="IO881" s="7"/>
      <c r="IP881" s="7"/>
      <c r="IQ881" s="7"/>
      <c r="IR881" s="7"/>
      <c r="IS881" s="7"/>
      <c r="IT881" s="7"/>
      <c r="IU881" s="7"/>
      <c r="IV881" s="7"/>
      <c r="IW881" s="7"/>
      <c r="IX881" s="7"/>
      <c r="IY881" s="7"/>
      <c r="IZ881" s="7"/>
      <c r="JA881" s="7"/>
      <c r="JB881" s="7"/>
      <c r="JC881" s="7"/>
      <c r="JD881" s="7"/>
      <c r="JE881" s="7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5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7"/>
      <c r="EQ882" s="7"/>
      <c r="ER882" s="7"/>
      <c r="ES882" s="88"/>
      <c r="ET882" s="7"/>
      <c r="EU882" s="7"/>
      <c r="EV882" s="7"/>
      <c r="EW882" s="7"/>
      <c r="EX882" s="7"/>
      <c r="EY882" s="7"/>
      <c r="EZ882" s="7"/>
      <c r="FA882" s="7"/>
      <c r="FB882" s="7"/>
      <c r="FC882" s="7"/>
      <c r="FD882" s="7"/>
      <c r="FE882" s="7"/>
      <c r="FF882" s="7"/>
      <c r="FG882" s="7"/>
      <c r="FH882" s="2"/>
      <c r="FI882" s="2"/>
      <c r="FJ882" s="2"/>
      <c r="FK882" s="2"/>
      <c r="FL882" s="2"/>
      <c r="FM882" s="2"/>
      <c r="FN882" s="7"/>
      <c r="FO882" s="7"/>
      <c r="FP882" s="7"/>
      <c r="FQ882" s="88"/>
      <c r="FR882" s="7"/>
      <c r="FS882" s="7"/>
      <c r="FT882" s="7"/>
      <c r="FU882" s="7"/>
      <c r="FV882" s="7"/>
      <c r="FW882" s="7"/>
      <c r="FX882" s="7"/>
      <c r="FY882" s="7"/>
      <c r="FZ882" s="7"/>
      <c r="GA882" s="7"/>
      <c r="GB882" s="7"/>
      <c r="GC882" s="7"/>
      <c r="GD882" s="7"/>
      <c r="GE882" s="7"/>
      <c r="GF882" s="7"/>
      <c r="GG882" s="7"/>
      <c r="GH882" s="7"/>
      <c r="GI882" s="7"/>
      <c r="GJ882" s="7"/>
      <c r="GK882" s="7"/>
      <c r="GL882" s="7"/>
      <c r="GM882" s="7"/>
      <c r="GN882" s="7"/>
      <c r="GO882" s="7"/>
      <c r="GP882" s="7"/>
      <c r="GQ882" s="7"/>
      <c r="GR882" s="7"/>
      <c r="GS882" s="7"/>
      <c r="GT882" s="7"/>
      <c r="GU882" s="7"/>
      <c r="GV882" s="7"/>
      <c r="GW882" s="7"/>
      <c r="GX882" s="7"/>
      <c r="GY882" s="7"/>
      <c r="GZ882" s="7"/>
      <c r="HA882" s="7"/>
      <c r="HB882" s="7"/>
      <c r="HC882" s="7"/>
      <c r="HD882" s="7"/>
      <c r="HE882" s="7"/>
      <c r="HF882" s="7"/>
      <c r="HG882" s="7"/>
      <c r="HH882" s="7"/>
      <c r="HI882" s="7"/>
      <c r="HJ882" s="7"/>
      <c r="HK882" s="7"/>
      <c r="HL882" s="7"/>
      <c r="HM882" s="7"/>
      <c r="HN882" s="7"/>
      <c r="HO882" s="7"/>
      <c r="HP882" s="7"/>
      <c r="HQ882" s="7"/>
      <c r="HR882" s="7"/>
      <c r="HS882" s="7"/>
      <c r="HT882" s="7"/>
      <c r="HU882" s="7"/>
      <c r="HV882" s="7"/>
      <c r="HW882" s="7"/>
      <c r="HX882" s="7"/>
      <c r="HY882" s="7"/>
      <c r="HZ882" s="7"/>
      <c r="IA882" s="7"/>
      <c r="IB882" s="7"/>
      <c r="IC882" s="7"/>
      <c r="ID882" s="7"/>
      <c r="IE882" s="7"/>
      <c r="IF882" s="7"/>
      <c r="IG882" s="7"/>
      <c r="IH882" s="7"/>
      <c r="II882" s="7"/>
      <c r="IJ882" s="7"/>
      <c r="IK882" s="7"/>
      <c r="IL882" s="7"/>
      <c r="IM882" s="7"/>
      <c r="IN882" s="7"/>
      <c r="IO882" s="7"/>
      <c r="IP882" s="7"/>
      <c r="IQ882" s="7"/>
      <c r="IR882" s="7"/>
      <c r="IS882" s="7"/>
      <c r="IT882" s="7"/>
      <c r="IU882" s="7"/>
      <c r="IV882" s="7"/>
      <c r="IW882" s="7"/>
      <c r="IX882" s="7"/>
      <c r="IY882" s="7"/>
      <c r="IZ882" s="7"/>
      <c r="JA882" s="7"/>
      <c r="JB882" s="7"/>
      <c r="JC882" s="7"/>
      <c r="JD882" s="7"/>
      <c r="JE882" s="7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5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7"/>
      <c r="EQ883" s="7"/>
      <c r="ER883" s="7"/>
      <c r="ES883" s="88"/>
      <c r="ET883" s="7"/>
      <c r="EU883" s="7"/>
      <c r="EV883" s="7"/>
      <c r="EW883" s="7"/>
      <c r="EX883" s="7"/>
      <c r="EY883" s="7"/>
      <c r="EZ883" s="7"/>
      <c r="FA883" s="7"/>
      <c r="FB883" s="7"/>
      <c r="FC883" s="7"/>
      <c r="FD883" s="7"/>
      <c r="FE883" s="7"/>
      <c r="FF883" s="7"/>
      <c r="FG883" s="7"/>
      <c r="FH883" s="2"/>
      <c r="FI883" s="2"/>
      <c r="FJ883" s="2"/>
      <c r="FK883" s="2"/>
      <c r="FL883" s="2"/>
      <c r="FM883" s="2"/>
      <c r="FN883" s="7"/>
      <c r="FO883" s="7"/>
      <c r="FP883" s="7"/>
      <c r="FQ883" s="88"/>
      <c r="FR883" s="7"/>
      <c r="FS883" s="7"/>
      <c r="FT883" s="7"/>
      <c r="FU883" s="7"/>
      <c r="FV883" s="7"/>
      <c r="FW883" s="7"/>
      <c r="FX883" s="7"/>
      <c r="FY883" s="7"/>
      <c r="FZ883" s="7"/>
      <c r="GA883" s="7"/>
      <c r="GB883" s="7"/>
      <c r="GC883" s="7"/>
      <c r="GD883" s="7"/>
      <c r="GE883" s="7"/>
      <c r="GF883" s="7"/>
      <c r="GG883" s="7"/>
      <c r="GH883" s="7"/>
      <c r="GI883" s="7"/>
      <c r="GJ883" s="7"/>
      <c r="GK883" s="7"/>
      <c r="GL883" s="7"/>
      <c r="GM883" s="7"/>
      <c r="GN883" s="7"/>
      <c r="GO883" s="7"/>
      <c r="GP883" s="7"/>
      <c r="GQ883" s="7"/>
      <c r="GR883" s="7"/>
      <c r="GS883" s="7"/>
      <c r="GT883" s="7"/>
      <c r="GU883" s="7"/>
      <c r="GV883" s="7"/>
      <c r="GW883" s="7"/>
      <c r="GX883" s="7"/>
      <c r="GY883" s="7"/>
      <c r="GZ883" s="7"/>
      <c r="HA883" s="7"/>
      <c r="HB883" s="7"/>
      <c r="HC883" s="7"/>
      <c r="HD883" s="7"/>
      <c r="HE883" s="7"/>
      <c r="HF883" s="7"/>
      <c r="HG883" s="7"/>
      <c r="HH883" s="7"/>
      <c r="HI883" s="7"/>
      <c r="HJ883" s="7"/>
      <c r="HK883" s="7"/>
      <c r="HL883" s="7"/>
      <c r="HM883" s="7"/>
      <c r="HN883" s="7"/>
      <c r="HO883" s="7"/>
      <c r="HP883" s="7"/>
      <c r="HQ883" s="7"/>
      <c r="HR883" s="7"/>
      <c r="HS883" s="7"/>
      <c r="HT883" s="7"/>
      <c r="HU883" s="7"/>
      <c r="HV883" s="7"/>
      <c r="HW883" s="7"/>
      <c r="HX883" s="7"/>
      <c r="HY883" s="7"/>
      <c r="HZ883" s="7"/>
      <c r="IA883" s="7"/>
      <c r="IB883" s="7"/>
      <c r="IC883" s="7"/>
      <c r="ID883" s="7"/>
      <c r="IE883" s="7"/>
      <c r="IF883" s="7"/>
      <c r="IG883" s="7"/>
      <c r="IH883" s="7"/>
      <c r="II883" s="7"/>
      <c r="IJ883" s="7"/>
      <c r="IK883" s="7"/>
      <c r="IL883" s="7"/>
      <c r="IM883" s="7"/>
      <c r="IN883" s="7"/>
      <c r="IO883" s="7"/>
      <c r="IP883" s="7"/>
      <c r="IQ883" s="7"/>
      <c r="IR883" s="7"/>
      <c r="IS883" s="7"/>
      <c r="IT883" s="7"/>
      <c r="IU883" s="7"/>
      <c r="IV883" s="7"/>
      <c r="IW883" s="7"/>
      <c r="IX883" s="7"/>
      <c r="IY883" s="7"/>
      <c r="IZ883" s="7"/>
      <c r="JA883" s="7"/>
      <c r="JB883" s="7"/>
      <c r="JC883" s="7"/>
      <c r="JD883" s="7"/>
      <c r="JE883" s="7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5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7"/>
      <c r="EQ884" s="7"/>
      <c r="ER884" s="7"/>
      <c r="ES884" s="88"/>
      <c r="ET884" s="7"/>
      <c r="EU884" s="7"/>
      <c r="EV884" s="7"/>
      <c r="EW884" s="7"/>
      <c r="EX884" s="7"/>
      <c r="EY884" s="7"/>
      <c r="EZ884" s="7"/>
      <c r="FA884" s="7"/>
      <c r="FB884" s="7"/>
      <c r="FC884" s="7"/>
      <c r="FD884" s="7"/>
      <c r="FE884" s="7"/>
      <c r="FF884" s="7"/>
      <c r="FG884" s="7"/>
      <c r="FH884" s="2"/>
      <c r="FI884" s="2"/>
      <c r="FJ884" s="2"/>
      <c r="FK884" s="2"/>
      <c r="FL884" s="2"/>
      <c r="FM884" s="2"/>
      <c r="FN884" s="7"/>
      <c r="FO884" s="7"/>
      <c r="FP884" s="7"/>
      <c r="FQ884" s="88"/>
      <c r="FR884" s="7"/>
      <c r="FS884" s="7"/>
      <c r="FT884" s="7"/>
      <c r="FU884" s="7"/>
      <c r="FV884" s="7"/>
      <c r="FW884" s="7"/>
      <c r="FX884" s="7"/>
      <c r="FY884" s="7"/>
      <c r="FZ884" s="7"/>
      <c r="GA884" s="7"/>
      <c r="GB884" s="7"/>
      <c r="GC884" s="7"/>
      <c r="GD884" s="7"/>
      <c r="GE884" s="7"/>
      <c r="GF884" s="7"/>
      <c r="GG884" s="7"/>
      <c r="GH884" s="7"/>
      <c r="GI884" s="7"/>
      <c r="GJ884" s="7"/>
      <c r="GK884" s="7"/>
      <c r="GL884" s="7"/>
      <c r="GM884" s="7"/>
      <c r="GN884" s="7"/>
      <c r="GO884" s="7"/>
      <c r="GP884" s="7"/>
      <c r="GQ884" s="7"/>
      <c r="GR884" s="7"/>
      <c r="GS884" s="7"/>
      <c r="GT884" s="7"/>
      <c r="GU884" s="7"/>
      <c r="GV884" s="7"/>
      <c r="GW884" s="7"/>
      <c r="GX884" s="7"/>
      <c r="GY884" s="7"/>
      <c r="GZ884" s="7"/>
      <c r="HA884" s="7"/>
      <c r="HB884" s="7"/>
      <c r="HC884" s="7"/>
      <c r="HD884" s="7"/>
      <c r="HE884" s="7"/>
      <c r="HF884" s="7"/>
      <c r="HG884" s="7"/>
      <c r="HH884" s="7"/>
      <c r="HI884" s="7"/>
      <c r="HJ884" s="7"/>
      <c r="HK884" s="7"/>
      <c r="HL884" s="7"/>
      <c r="HM884" s="7"/>
      <c r="HN884" s="7"/>
      <c r="HO884" s="7"/>
      <c r="HP884" s="7"/>
      <c r="HQ884" s="7"/>
      <c r="HR884" s="7"/>
      <c r="HS884" s="7"/>
      <c r="HT884" s="7"/>
      <c r="HU884" s="7"/>
      <c r="HV884" s="7"/>
      <c r="HW884" s="7"/>
      <c r="HX884" s="7"/>
      <c r="HY884" s="7"/>
      <c r="HZ884" s="7"/>
      <c r="IA884" s="7"/>
      <c r="IB884" s="7"/>
      <c r="IC884" s="7"/>
      <c r="ID884" s="7"/>
      <c r="IE884" s="7"/>
      <c r="IF884" s="7"/>
      <c r="IG884" s="7"/>
      <c r="IH884" s="7"/>
      <c r="II884" s="7"/>
      <c r="IJ884" s="7"/>
      <c r="IK884" s="7"/>
      <c r="IL884" s="7"/>
      <c r="IM884" s="7"/>
      <c r="IN884" s="7"/>
      <c r="IO884" s="7"/>
      <c r="IP884" s="7"/>
      <c r="IQ884" s="7"/>
      <c r="IR884" s="7"/>
      <c r="IS884" s="7"/>
      <c r="IT884" s="7"/>
      <c r="IU884" s="7"/>
      <c r="IV884" s="7"/>
      <c r="IW884" s="7"/>
      <c r="IX884" s="7"/>
      <c r="IY884" s="7"/>
      <c r="IZ884" s="7"/>
      <c r="JA884" s="7"/>
      <c r="JB884" s="7"/>
      <c r="JC884" s="7"/>
      <c r="JD884" s="7"/>
      <c r="JE884" s="7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5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7"/>
      <c r="EQ885" s="7"/>
      <c r="ER885" s="7"/>
      <c r="ES885" s="88"/>
      <c r="ET885" s="7"/>
      <c r="EU885" s="7"/>
      <c r="EV885" s="7"/>
      <c r="EW885" s="7"/>
      <c r="EX885" s="7"/>
      <c r="EY885" s="7"/>
      <c r="EZ885" s="7"/>
      <c r="FA885" s="7"/>
      <c r="FB885" s="7"/>
      <c r="FC885" s="7"/>
      <c r="FD885" s="7"/>
      <c r="FE885" s="7"/>
      <c r="FF885" s="7"/>
      <c r="FG885" s="7"/>
      <c r="FH885" s="2"/>
      <c r="FI885" s="2"/>
      <c r="FJ885" s="2"/>
      <c r="FK885" s="2"/>
      <c r="FL885" s="2"/>
      <c r="FM885" s="2"/>
      <c r="FN885" s="7"/>
      <c r="FO885" s="7"/>
      <c r="FP885" s="7"/>
      <c r="FQ885" s="88"/>
      <c r="FR885" s="7"/>
      <c r="FS885" s="7"/>
      <c r="FT885" s="7"/>
      <c r="FU885" s="7"/>
      <c r="FV885" s="7"/>
      <c r="FW885" s="7"/>
      <c r="FX885" s="7"/>
      <c r="FY885" s="7"/>
      <c r="FZ885" s="7"/>
      <c r="GA885" s="7"/>
      <c r="GB885" s="7"/>
      <c r="GC885" s="7"/>
      <c r="GD885" s="7"/>
      <c r="GE885" s="7"/>
      <c r="GF885" s="7"/>
      <c r="GG885" s="7"/>
      <c r="GH885" s="7"/>
      <c r="GI885" s="7"/>
      <c r="GJ885" s="7"/>
      <c r="GK885" s="7"/>
      <c r="GL885" s="7"/>
      <c r="GM885" s="7"/>
      <c r="GN885" s="7"/>
      <c r="GO885" s="7"/>
      <c r="GP885" s="7"/>
      <c r="GQ885" s="7"/>
      <c r="GR885" s="7"/>
      <c r="GS885" s="7"/>
      <c r="GT885" s="7"/>
      <c r="GU885" s="7"/>
      <c r="GV885" s="7"/>
      <c r="GW885" s="7"/>
      <c r="GX885" s="7"/>
      <c r="GY885" s="7"/>
      <c r="GZ885" s="7"/>
      <c r="HA885" s="7"/>
      <c r="HB885" s="7"/>
      <c r="HC885" s="7"/>
      <c r="HD885" s="7"/>
      <c r="HE885" s="7"/>
      <c r="HF885" s="7"/>
      <c r="HG885" s="7"/>
      <c r="HH885" s="7"/>
      <c r="HI885" s="7"/>
      <c r="HJ885" s="7"/>
      <c r="HK885" s="7"/>
      <c r="HL885" s="7"/>
      <c r="HM885" s="7"/>
      <c r="HN885" s="7"/>
      <c r="HO885" s="7"/>
      <c r="HP885" s="7"/>
      <c r="HQ885" s="7"/>
      <c r="HR885" s="7"/>
      <c r="HS885" s="7"/>
      <c r="HT885" s="7"/>
      <c r="HU885" s="7"/>
      <c r="HV885" s="7"/>
      <c r="HW885" s="7"/>
      <c r="HX885" s="7"/>
      <c r="HY885" s="7"/>
      <c r="HZ885" s="7"/>
      <c r="IA885" s="7"/>
      <c r="IB885" s="7"/>
      <c r="IC885" s="7"/>
      <c r="ID885" s="7"/>
      <c r="IE885" s="7"/>
      <c r="IF885" s="7"/>
      <c r="IG885" s="7"/>
      <c r="IH885" s="7"/>
      <c r="II885" s="7"/>
      <c r="IJ885" s="7"/>
      <c r="IK885" s="7"/>
      <c r="IL885" s="7"/>
      <c r="IM885" s="7"/>
      <c r="IN885" s="7"/>
      <c r="IO885" s="7"/>
      <c r="IP885" s="7"/>
      <c r="IQ885" s="7"/>
      <c r="IR885" s="7"/>
      <c r="IS885" s="7"/>
      <c r="IT885" s="7"/>
      <c r="IU885" s="7"/>
      <c r="IV885" s="7"/>
      <c r="IW885" s="7"/>
      <c r="IX885" s="7"/>
      <c r="IY885" s="7"/>
      <c r="IZ885" s="7"/>
      <c r="JA885" s="7"/>
      <c r="JB885" s="7"/>
      <c r="JC885" s="7"/>
      <c r="JD885" s="7"/>
      <c r="JE885" s="7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5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7"/>
      <c r="EQ886" s="7"/>
      <c r="ER886" s="7"/>
      <c r="ES886" s="88"/>
      <c r="ET886" s="7"/>
      <c r="EU886" s="7"/>
      <c r="EV886" s="7"/>
      <c r="EW886" s="7"/>
      <c r="EX886" s="7"/>
      <c r="EY886" s="7"/>
      <c r="EZ886" s="7"/>
      <c r="FA886" s="7"/>
      <c r="FB886" s="7"/>
      <c r="FC886" s="7"/>
      <c r="FD886" s="7"/>
      <c r="FE886" s="7"/>
      <c r="FF886" s="7"/>
      <c r="FG886" s="7"/>
      <c r="FH886" s="2"/>
      <c r="FI886" s="2"/>
      <c r="FJ886" s="2"/>
      <c r="FK886" s="2"/>
      <c r="FL886" s="2"/>
      <c r="FM886" s="2"/>
      <c r="FN886" s="7"/>
      <c r="FO886" s="7"/>
      <c r="FP886" s="7"/>
      <c r="FQ886" s="88"/>
      <c r="FR886" s="7"/>
      <c r="FS886" s="7"/>
      <c r="FT886" s="7"/>
      <c r="FU886" s="7"/>
      <c r="FV886" s="7"/>
      <c r="FW886" s="7"/>
      <c r="FX886" s="7"/>
      <c r="FY886" s="7"/>
      <c r="FZ886" s="7"/>
      <c r="GA886" s="7"/>
      <c r="GB886" s="7"/>
      <c r="GC886" s="7"/>
      <c r="GD886" s="7"/>
      <c r="GE886" s="7"/>
      <c r="GF886" s="7"/>
      <c r="GG886" s="7"/>
      <c r="GH886" s="7"/>
      <c r="GI886" s="7"/>
      <c r="GJ886" s="7"/>
      <c r="GK886" s="7"/>
      <c r="GL886" s="7"/>
      <c r="GM886" s="7"/>
      <c r="GN886" s="7"/>
      <c r="GO886" s="7"/>
      <c r="GP886" s="7"/>
      <c r="GQ886" s="7"/>
      <c r="GR886" s="7"/>
      <c r="GS886" s="7"/>
      <c r="GT886" s="7"/>
      <c r="GU886" s="7"/>
      <c r="GV886" s="7"/>
      <c r="GW886" s="7"/>
      <c r="GX886" s="7"/>
      <c r="GY886" s="7"/>
      <c r="GZ886" s="7"/>
      <c r="HA886" s="7"/>
      <c r="HB886" s="7"/>
      <c r="HC886" s="7"/>
      <c r="HD886" s="7"/>
      <c r="HE886" s="7"/>
      <c r="HF886" s="7"/>
      <c r="HG886" s="7"/>
      <c r="HH886" s="7"/>
      <c r="HI886" s="7"/>
      <c r="HJ886" s="7"/>
      <c r="HK886" s="7"/>
      <c r="HL886" s="7"/>
      <c r="HM886" s="7"/>
      <c r="HN886" s="7"/>
      <c r="HO886" s="7"/>
      <c r="HP886" s="7"/>
      <c r="HQ886" s="7"/>
      <c r="HR886" s="7"/>
      <c r="HS886" s="7"/>
      <c r="HT886" s="7"/>
      <c r="HU886" s="7"/>
      <c r="HV886" s="7"/>
      <c r="HW886" s="7"/>
      <c r="HX886" s="7"/>
      <c r="HY886" s="7"/>
      <c r="HZ886" s="7"/>
      <c r="IA886" s="7"/>
      <c r="IB886" s="7"/>
      <c r="IC886" s="7"/>
      <c r="ID886" s="7"/>
      <c r="IE886" s="7"/>
      <c r="IF886" s="7"/>
      <c r="IG886" s="7"/>
      <c r="IH886" s="7"/>
      <c r="II886" s="7"/>
      <c r="IJ886" s="7"/>
      <c r="IK886" s="7"/>
      <c r="IL886" s="7"/>
      <c r="IM886" s="7"/>
      <c r="IN886" s="7"/>
      <c r="IO886" s="7"/>
      <c r="IP886" s="7"/>
      <c r="IQ886" s="7"/>
      <c r="IR886" s="7"/>
      <c r="IS886" s="7"/>
      <c r="IT886" s="7"/>
      <c r="IU886" s="7"/>
      <c r="IV886" s="7"/>
      <c r="IW886" s="7"/>
      <c r="IX886" s="7"/>
      <c r="IY886" s="7"/>
      <c r="IZ886" s="7"/>
      <c r="JA886" s="7"/>
      <c r="JB886" s="7"/>
      <c r="JC886" s="7"/>
      <c r="JD886" s="7"/>
      <c r="JE886" s="7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5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7"/>
      <c r="EQ887" s="7"/>
      <c r="ER887" s="7"/>
      <c r="ES887" s="88"/>
      <c r="ET887" s="7"/>
      <c r="EU887" s="7"/>
      <c r="EV887" s="7"/>
      <c r="EW887" s="7"/>
      <c r="EX887" s="7"/>
      <c r="EY887" s="7"/>
      <c r="EZ887" s="7"/>
      <c r="FA887" s="7"/>
      <c r="FB887" s="7"/>
      <c r="FC887" s="7"/>
      <c r="FD887" s="7"/>
      <c r="FE887" s="7"/>
      <c r="FF887" s="7"/>
      <c r="FG887" s="7"/>
      <c r="FH887" s="2"/>
      <c r="FI887" s="2"/>
      <c r="FJ887" s="2"/>
      <c r="FK887" s="2"/>
      <c r="FL887" s="2"/>
      <c r="FM887" s="2"/>
      <c r="FN887" s="7"/>
      <c r="FO887" s="7"/>
      <c r="FP887" s="7"/>
      <c r="FQ887" s="88"/>
      <c r="FR887" s="7"/>
      <c r="FS887" s="7"/>
      <c r="FT887" s="7"/>
      <c r="FU887" s="7"/>
      <c r="FV887" s="7"/>
      <c r="FW887" s="7"/>
      <c r="FX887" s="7"/>
      <c r="FY887" s="7"/>
      <c r="FZ887" s="7"/>
      <c r="GA887" s="7"/>
      <c r="GB887" s="7"/>
      <c r="GC887" s="7"/>
      <c r="GD887" s="7"/>
      <c r="GE887" s="7"/>
      <c r="GF887" s="7"/>
      <c r="GG887" s="7"/>
      <c r="GH887" s="7"/>
      <c r="GI887" s="7"/>
      <c r="GJ887" s="7"/>
      <c r="GK887" s="7"/>
      <c r="GL887" s="7"/>
      <c r="GM887" s="7"/>
      <c r="GN887" s="7"/>
      <c r="GO887" s="7"/>
      <c r="GP887" s="7"/>
      <c r="GQ887" s="7"/>
      <c r="GR887" s="7"/>
      <c r="GS887" s="7"/>
      <c r="GT887" s="7"/>
      <c r="GU887" s="7"/>
      <c r="GV887" s="7"/>
      <c r="GW887" s="7"/>
      <c r="GX887" s="7"/>
      <c r="GY887" s="7"/>
      <c r="GZ887" s="7"/>
      <c r="HA887" s="7"/>
      <c r="HB887" s="7"/>
      <c r="HC887" s="7"/>
      <c r="HD887" s="7"/>
      <c r="HE887" s="7"/>
      <c r="HF887" s="7"/>
      <c r="HG887" s="7"/>
      <c r="HH887" s="7"/>
      <c r="HI887" s="7"/>
      <c r="HJ887" s="7"/>
      <c r="HK887" s="7"/>
      <c r="HL887" s="7"/>
      <c r="HM887" s="7"/>
      <c r="HN887" s="7"/>
      <c r="HO887" s="7"/>
      <c r="HP887" s="7"/>
      <c r="HQ887" s="7"/>
      <c r="HR887" s="7"/>
      <c r="HS887" s="7"/>
      <c r="HT887" s="7"/>
      <c r="HU887" s="7"/>
      <c r="HV887" s="7"/>
      <c r="HW887" s="7"/>
      <c r="HX887" s="7"/>
      <c r="HY887" s="7"/>
      <c r="HZ887" s="7"/>
      <c r="IA887" s="7"/>
      <c r="IB887" s="7"/>
      <c r="IC887" s="7"/>
      <c r="ID887" s="7"/>
      <c r="IE887" s="7"/>
      <c r="IF887" s="7"/>
      <c r="IG887" s="7"/>
      <c r="IH887" s="7"/>
      <c r="II887" s="7"/>
      <c r="IJ887" s="7"/>
      <c r="IK887" s="7"/>
      <c r="IL887" s="7"/>
      <c r="IM887" s="7"/>
      <c r="IN887" s="7"/>
      <c r="IO887" s="7"/>
      <c r="IP887" s="7"/>
      <c r="IQ887" s="7"/>
      <c r="IR887" s="7"/>
      <c r="IS887" s="7"/>
      <c r="IT887" s="7"/>
      <c r="IU887" s="7"/>
      <c r="IV887" s="7"/>
      <c r="IW887" s="7"/>
      <c r="IX887" s="7"/>
      <c r="IY887" s="7"/>
      <c r="IZ887" s="7"/>
      <c r="JA887" s="7"/>
      <c r="JB887" s="7"/>
      <c r="JC887" s="7"/>
      <c r="JD887" s="7"/>
      <c r="JE887" s="7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5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7"/>
      <c r="EQ888" s="7"/>
      <c r="ER888" s="7"/>
      <c r="ES888" s="88"/>
      <c r="ET888" s="7"/>
      <c r="EU888" s="7"/>
      <c r="EV888" s="7"/>
      <c r="EW888" s="7"/>
      <c r="EX888" s="7"/>
      <c r="EY888" s="7"/>
      <c r="EZ888" s="7"/>
      <c r="FA888" s="7"/>
      <c r="FB888" s="7"/>
      <c r="FC888" s="7"/>
      <c r="FD888" s="7"/>
      <c r="FE888" s="7"/>
      <c r="FF888" s="7"/>
      <c r="FG888" s="7"/>
      <c r="FH888" s="2"/>
      <c r="FI888" s="2"/>
      <c r="FJ888" s="2"/>
      <c r="FK888" s="2"/>
      <c r="FL888" s="2"/>
      <c r="FM888" s="2"/>
      <c r="FN888" s="7"/>
      <c r="FO888" s="7"/>
      <c r="FP888" s="7"/>
      <c r="FQ888" s="88"/>
      <c r="FR888" s="7"/>
      <c r="FS888" s="7"/>
      <c r="FT888" s="7"/>
      <c r="FU888" s="7"/>
      <c r="FV888" s="7"/>
      <c r="FW888" s="7"/>
      <c r="FX888" s="7"/>
      <c r="FY888" s="7"/>
      <c r="FZ888" s="7"/>
      <c r="GA888" s="7"/>
      <c r="GB888" s="7"/>
      <c r="GC888" s="7"/>
      <c r="GD888" s="7"/>
      <c r="GE888" s="7"/>
      <c r="GF888" s="7"/>
      <c r="GG888" s="7"/>
      <c r="GH888" s="7"/>
      <c r="GI888" s="7"/>
      <c r="GJ888" s="7"/>
      <c r="GK888" s="7"/>
      <c r="GL888" s="7"/>
      <c r="GM888" s="7"/>
      <c r="GN888" s="7"/>
      <c r="GO888" s="7"/>
      <c r="GP888" s="7"/>
      <c r="GQ888" s="7"/>
      <c r="GR888" s="7"/>
      <c r="GS888" s="7"/>
      <c r="GT888" s="7"/>
      <c r="GU888" s="7"/>
      <c r="GV888" s="7"/>
      <c r="GW888" s="7"/>
      <c r="GX888" s="7"/>
      <c r="GY888" s="7"/>
      <c r="GZ888" s="7"/>
      <c r="HA888" s="7"/>
      <c r="HB888" s="7"/>
      <c r="HC888" s="7"/>
      <c r="HD888" s="7"/>
      <c r="HE888" s="7"/>
      <c r="HF888" s="7"/>
      <c r="HG888" s="7"/>
      <c r="HH888" s="7"/>
      <c r="HI888" s="7"/>
      <c r="HJ888" s="7"/>
      <c r="HK888" s="7"/>
      <c r="HL888" s="7"/>
      <c r="HM888" s="7"/>
      <c r="HN888" s="7"/>
      <c r="HO888" s="7"/>
      <c r="HP888" s="7"/>
      <c r="HQ888" s="7"/>
      <c r="HR888" s="7"/>
      <c r="HS888" s="7"/>
      <c r="HT888" s="7"/>
      <c r="HU888" s="7"/>
      <c r="HV888" s="7"/>
      <c r="HW888" s="7"/>
      <c r="HX888" s="7"/>
      <c r="HY888" s="7"/>
      <c r="HZ888" s="7"/>
      <c r="IA888" s="7"/>
      <c r="IB888" s="7"/>
      <c r="IC888" s="7"/>
      <c r="ID888" s="7"/>
      <c r="IE888" s="7"/>
      <c r="IF888" s="7"/>
      <c r="IG888" s="7"/>
      <c r="IH888" s="7"/>
      <c r="II888" s="7"/>
      <c r="IJ888" s="7"/>
      <c r="IK888" s="7"/>
      <c r="IL888" s="7"/>
      <c r="IM888" s="7"/>
      <c r="IN888" s="7"/>
      <c r="IO888" s="7"/>
      <c r="IP888" s="7"/>
      <c r="IQ888" s="7"/>
      <c r="IR888" s="7"/>
      <c r="IS888" s="7"/>
      <c r="IT888" s="7"/>
      <c r="IU888" s="7"/>
      <c r="IV888" s="7"/>
      <c r="IW888" s="7"/>
      <c r="IX888" s="7"/>
      <c r="IY888" s="7"/>
      <c r="IZ888" s="7"/>
      <c r="JA888" s="7"/>
      <c r="JB888" s="7"/>
      <c r="JC888" s="7"/>
      <c r="JD888" s="7"/>
      <c r="JE888" s="7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5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7"/>
      <c r="EQ889" s="7"/>
      <c r="ER889" s="7"/>
      <c r="ES889" s="88"/>
      <c r="ET889" s="7"/>
      <c r="EU889" s="7"/>
      <c r="EV889" s="7"/>
      <c r="EW889" s="7"/>
      <c r="EX889" s="7"/>
      <c r="EY889" s="7"/>
      <c r="EZ889" s="7"/>
      <c r="FA889" s="7"/>
      <c r="FB889" s="7"/>
      <c r="FC889" s="7"/>
      <c r="FD889" s="7"/>
      <c r="FE889" s="7"/>
      <c r="FF889" s="7"/>
      <c r="FG889" s="7"/>
      <c r="FH889" s="2"/>
      <c r="FI889" s="2"/>
      <c r="FJ889" s="2"/>
      <c r="FK889" s="2"/>
      <c r="FL889" s="2"/>
      <c r="FM889" s="2"/>
      <c r="FN889" s="7"/>
      <c r="FO889" s="7"/>
      <c r="FP889" s="7"/>
      <c r="FQ889" s="88"/>
      <c r="FR889" s="7"/>
      <c r="FS889" s="7"/>
      <c r="FT889" s="7"/>
      <c r="FU889" s="7"/>
      <c r="FV889" s="7"/>
      <c r="FW889" s="7"/>
      <c r="FX889" s="7"/>
      <c r="FY889" s="7"/>
      <c r="FZ889" s="7"/>
      <c r="GA889" s="7"/>
      <c r="GB889" s="7"/>
      <c r="GC889" s="7"/>
      <c r="GD889" s="7"/>
      <c r="GE889" s="7"/>
      <c r="GF889" s="7"/>
      <c r="GG889" s="7"/>
      <c r="GH889" s="7"/>
      <c r="GI889" s="7"/>
      <c r="GJ889" s="7"/>
      <c r="GK889" s="7"/>
      <c r="GL889" s="7"/>
      <c r="GM889" s="7"/>
      <c r="GN889" s="7"/>
      <c r="GO889" s="7"/>
      <c r="GP889" s="7"/>
      <c r="GQ889" s="7"/>
      <c r="GR889" s="7"/>
      <c r="GS889" s="7"/>
      <c r="GT889" s="7"/>
      <c r="GU889" s="7"/>
      <c r="GV889" s="7"/>
      <c r="GW889" s="7"/>
      <c r="GX889" s="7"/>
      <c r="GY889" s="7"/>
      <c r="GZ889" s="7"/>
      <c r="HA889" s="7"/>
      <c r="HB889" s="7"/>
      <c r="HC889" s="7"/>
      <c r="HD889" s="7"/>
      <c r="HE889" s="7"/>
      <c r="HF889" s="7"/>
      <c r="HG889" s="7"/>
      <c r="HH889" s="7"/>
      <c r="HI889" s="7"/>
      <c r="HJ889" s="7"/>
      <c r="HK889" s="7"/>
      <c r="HL889" s="7"/>
      <c r="HM889" s="7"/>
      <c r="HN889" s="7"/>
      <c r="HO889" s="7"/>
      <c r="HP889" s="7"/>
      <c r="HQ889" s="7"/>
      <c r="HR889" s="7"/>
      <c r="HS889" s="7"/>
      <c r="HT889" s="7"/>
      <c r="HU889" s="7"/>
      <c r="HV889" s="7"/>
      <c r="HW889" s="7"/>
      <c r="HX889" s="7"/>
      <c r="HY889" s="7"/>
      <c r="HZ889" s="7"/>
      <c r="IA889" s="7"/>
      <c r="IB889" s="7"/>
      <c r="IC889" s="7"/>
      <c r="ID889" s="7"/>
      <c r="IE889" s="7"/>
      <c r="IF889" s="7"/>
      <c r="IG889" s="7"/>
      <c r="IH889" s="7"/>
      <c r="II889" s="7"/>
      <c r="IJ889" s="7"/>
      <c r="IK889" s="7"/>
      <c r="IL889" s="7"/>
      <c r="IM889" s="7"/>
      <c r="IN889" s="7"/>
      <c r="IO889" s="7"/>
      <c r="IP889" s="7"/>
      <c r="IQ889" s="7"/>
      <c r="IR889" s="7"/>
      <c r="IS889" s="7"/>
      <c r="IT889" s="7"/>
      <c r="IU889" s="7"/>
      <c r="IV889" s="7"/>
      <c r="IW889" s="7"/>
      <c r="IX889" s="7"/>
      <c r="IY889" s="7"/>
      <c r="IZ889" s="7"/>
      <c r="JA889" s="7"/>
      <c r="JB889" s="7"/>
      <c r="JC889" s="7"/>
      <c r="JD889" s="7"/>
      <c r="JE889" s="7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5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7"/>
      <c r="EQ890" s="7"/>
      <c r="ER890" s="7"/>
      <c r="ES890" s="88"/>
      <c r="ET890" s="7"/>
      <c r="EU890" s="7"/>
      <c r="EV890" s="7"/>
      <c r="EW890" s="7"/>
      <c r="EX890" s="7"/>
      <c r="EY890" s="7"/>
      <c r="EZ890" s="7"/>
      <c r="FA890" s="7"/>
      <c r="FB890" s="7"/>
      <c r="FC890" s="7"/>
      <c r="FD890" s="7"/>
      <c r="FE890" s="7"/>
      <c r="FF890" s="7"/>
      <c r="FG890" s="7"/>
      <c r="FH890" s="2"/>
      <c r="FI890" s="2"/>
      <c r="FJ890" s="2"/>
      <c r="FK890" s="2"/>
      <c r="FL890" s="2"/>
      <c r="FM890" s="2"/>
      <c r="FN890" s="7"/>
      <c r="FO890" s="7"/>
      <c r="FP890" s="7"/>
      <c r="FQ890" s="88"/>
      <c r="FR890" s="7"/>
      <c r="FS890" s="7"/>
      <c r="FT890" s="7"/>
      <c r="FU890" s="7"/>
      <c r="FV890" s="7"/>
      <c r="FW890" s="7"/>
      <c r="FX890" s="7"/>
      <c r="FY890" s="7"/>
      <c r="FZ890" s="7"/>
      <c r="GA890" s="7"/>
      <c r="GB890" s="7"/>
      <c r="GC890" s="7"/>
      <c r="GD890" s="7"/>
      <c r="GE890" s="7"/>
      <c r="GF890" s="7"/>
      <c r="GG890" s="7"/>
      <c r="GH890" s="7"/>
      <c r="GI890" s="7"/>
      <c r="GJ890" s="7"/>
      <c r="GK890" s="7"/>
      <c r="GL890" s="7"/>
      <c r="GM890" s="7"/>
      <c r="GN890" s="7"/>
      <c r="GO890" s="7"/>
      <c r="GP890" s="7"/>
      <c r="GQ890" s="7"/>
      <c r="GR890" s="7"/>
      <c r="GS890" s="7"/>
      <c r="GT890" s="7"/>
      <c r="GU890" s="7"/>
      <c r="GV890" s="7"/>
      <c r="GW890" s="7"/>
      <c r="GX890" s="7"/>
      <c r="GY890" s="7"/>
      <c r="GZ890" s="7"/>
      <c r="HA890" s="7"/>
      <c r="HB890" s="7"/>
      <c r="HC890" s="7"/>
      <c r="HD890" s="7"/>
      <c r="HE890" s="7"/>
      <c r="HF890" s="7"/>
      <c r="HG890" s="7"/>
      <c r="HH890" s="7"/>
      <c r="HI890" s="7"/>
      <c r="HJ890" s="7"/>
      <c r="HK890" s="7"/>
      <c r="HL890" s="7"/>
      <c r="HM890" s="7"/>
      <c r="HN890" s="7"/>
      <c r="HO890" s="7"/>
      <c r="HP890" s="7"/>
      <c r="HQ890" s="7"/>
      <c r="HR890" s="7"/>
      <c r="HS890" s="7"/>
      <c r="HT890" s="7"/>
      <c r="HU890" s="7"/>
      <c r="HV890" s="7"/>
      <c r="HW890" s="7"/>
      <c r="HX890" s="7"/>
      <c r="HY890" s="7"/>
      <c r="HZ890" s="7"/>
      <c r="IA890" s="7"/>
      <c r="IB890" s="7"/>
      <c r="IC890" s="7"/>
      <c r="ID890" s="7"/>
      <c r="IE890" s="7"/>
      <c r="IF890" s="7"/>
      <c r="IG890" s="7"/>
      <c r="IH890" s="7"/>
      <c r="II890" s="7"/>
      <c r="IJ890" s="7"/>
      <c r="IK890" s="7"/>
      <c r="IL890" s="7"/>
      <c r="IM890" s="7"/>
      <c r="IN890" s="7"/>
      <c r="IO890" s="7"/>
      <c r="IP890" s="7"/>
      <c r="IQ890" s="7"/>
      <c r="IR890" s="7"/>
      <c r="IS890" s="7"/>
      <c r="IT890" s="7"/>
      <c r="IU890" s="7"/>
      <c r="IV890" s="7"/>
      <c r="IW890" s="7"/>
      <c r="IX890" s="7"/>
      <c r="IY890" s="7"/>
      <c r="IZ890" s="7"/>
      <c r="JA890" s="7"/>
      <c r="JB890" s="7"/>
      <c r="JC890" s="7"/>
      <c r="JD890" s="7"/>
      <c r="JE890" s="7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5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7"/>
      <c r="EQ891" s="7"/>
      <c r="ER891" s="7"/>
      <c r="ES891" s="88"/>
      <c r="ET891" s="7"/>
      <c r="EU891" s="7"/>
      <c r="EV891" s="7"/>
      <c r="EW891" s="7"/>
      <c r="EX891" s="7"/>
      <c r="EY891" s="7"/>
      <c r="EZ891" s="7"/>
      <c r="FA891" s="7"/>
      <c r="FB891" s="7"/>
      <c r="FC891" s="7"/>
      <c r="FD891" s="7"/>
      <c r="FE891" s="7"/>
      <c r="FF891" s="7"/>
      <c r="FG891" s="7"/>
      <c r="FH891" s="2"/>
      <c r="FI891" s="2"/>
      <c r="FJ891" s="2"/>
      <c r="FK891" s="2"/>
      <c r="FL891" s="2"/>
      <c r="FM891" s="2"/>
      <c r="FN891" s="7"/>
      <c r="FO891" s="7"/>
      <c r="FP891" s="7"/>
      <c r="FQ891" s="88"/>
      <c r="FR891" s="7"/>
      <c r="FS891" s="7"/>
      <c r="FT891" s="7"/>
      <c r="FU891" s="7"/>
      <c r="FV891" s="7"/>
      <c r="FW891" s="7"/>
      <c r="FX891" s="7"/>
      <c r="FY891" s="7"/>
      <c r="FZ891" s="7"/>
      <c r="GA891" s="7"/>
      <c r="GB891" s="7"/>
      <c r="GC891" s="7"/>
      <c r="GD891" s="7"/>
      <c r="GE891" s="7"/>
      <c r="GF891" s="7"/>
      <c r="GG891" s="7"/>
      <c r="GH891" s="7"/>
      <c r="GI891" s="7"/>
      <c r="GJ891" s="7"/>
      <c r="GK891" s="7"/>
      <c r="GL891" s="7"/>
      <c r="GM891" s="7"/>
      <c r="GN891" s="7"/>
      <c r="GO891" s="7"/>
      <c r="GP891" s="7"/>
      <c r="GQ891" s="7"/>
      <c r="GR891" s="7"/>
      <c r="GS891" s="7"/>
      <c r="GT891" s="7"/>
      <c r="GU891" s="7"/>
      <c r="GV891" s="7"/>
      <c r="GW891" s="7"/>
      <c r="GX891" s="7"/>
      <c r="GY891" s="7"/>
      <c r="GZ891" s="7"/>
      <c r="HA891" s="7"/>
      <c r="HB891" s="7"/>
      <c r="HC891" s="7"/>
      <c r="HD891" s="7"/>
      <c r="HE891" s="7"/>
      <c r="HF891" s="7"/>
      <c r="HG891" s="7"/>
      <c r="HH891" s="7"/>
      <c r="HI891" s="7"/>
      <c r="HJ891" s="7"/>
      <c r="HK891" s="7"/>
      <c r="HL891" s="7"/>
      <c r="HM891" s="7"/>
      <c r="HN891" s="7"/>
      <c r="HO891" s="7"/>
      <c r="HP891" s="7"/>
      <c r="HQ891" s="7"/>
      <c r="HR891" s="7"/>
      <c r="HS891" s="7"/>
      <c r="HT891" s="7"/>
      <c r="HU891" s="7"/>
      <c r="HV891" s="7"/>
      <c r="HW891" s="7"/>
      <c r="HX891" s="7"/>
      <c r="HY891" s="7"/>
      <c r="HZ891" s="7"/>
      <c r="IA891" s="7"/>
      <c r="IB891" s="7"/>
      <c r="IC891" s="7"/>
      <c r="ID891" s="7"/>
      <c r="IE891" s="7"/>
      <c r="IF891" s="7"/>
      <c r="IG891" s="7"/>
      <c r="IH891" s="7"/>
      <c r="II891" s="7"/>
      <c r="IJ891" s="7"/>
      <c r="IK891" s="7"/>
      <c r="IL891" s="7"/>
      <c r="IM891" s="7"/>
      <c r="IN891" s="7"/>
      <c r="IO891" s="7"/>
      <c r="IP891" s="7"/>
      <c r="IQ891" s="7"/>
      <c r="IR891" s="7"/>
      <c r="IS891" s="7"/>
      <c r="IT891" s="7"/>
      <c r="IU891" s="7"/>
      <c r="IV891" s="7"/>
      <c r="IW891" s="7"/>
      <c r="IX891" s="7"/>
      <c r="IY891" s="7"/>
      <c r="IZ891" s="7"/>
      <c r="JA891" s="7"/>
      <c r="JB891" s="7"/>
      <c r="JC891" s="7"/>
      <c r="JD891" s="7"/>
      <c r="JE891" s="7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5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7"/>
      <c r="EQ892" s="7"/>
      <c r="ER892" s="7"/>
      <c r="ES892" s="88"/>
      <c r="ET892" s="7"/>
      <c r="EU892" s="7"/>
      <c r="EV892" s="7"/>
      <c r="EW892" s="7"/>
      <c r="EX892" s="7"/>
      <c r="EY892" s="7"/>
      <c r="EZ892" s="7"/>
      <c r="FA892" s="7"/>
      <c r="FB892" s="7"/>
      <c r="FC892" s="7"/>
      <c r="FD892" s="7"/>
      <c r="FE892" s="7"/>
      <c r="FF892" s="7"/>
      <c r="FG892" s="7"/>
      <c r="FH892" s="2"/>
      <c r="FI892" s="2"/>
      <c r="FJ892" s="2"/>
      <c r="FK892" s="2"/>
      <c r="FL892" s="2"/>
      <c r="FM892" s="2"/>
      <c r="FN892" s="7"/>
      <c r="FO892" s="7"/>
      <c r="FP892" s="7"/>
      <c r="FQ892" s="88"/>
      <c r="FR892" s="7"/>
      <c r="FS892" s="7"/>
      <c r="FT892" s="7"/>
      <c r="FU892" s="7"/>
      <c r="FV892" s="7"/>
      <c r="FW892" s="7"/>
      <c r="FX892" s="7"/>
      <c r="FY892" s="7"/>
      <c r="FZ892" s="7"/>
      <c r="GA892" s="7"/>
      <c r="GB892" s="7"/>
      <c r="GC892" s="7"/>
      <c r="GD892" s="7"/>
      <c r="GE892" s="7"/>
      <c r="GF892" s="7"/>
      <c r="GG892" s="7"/>
      <c r="GH892" s="7"/>
      <c r="GI892" s="7"/>
      <c r="GJ892" s="7"/>
      <c r="GK892" s="7"/>
      <c r="GL892" s="7"/>
      <c r="GM892" s="7"/>
      <c r="GN892" s="7"/>
      <c r="GO892" s="7"/>
      <c r="GP892" s="7"/>
      <c r="GQ892" s="7"/>
      <c r="GR892" s="7"/>
      <c r="GS892" s="7"/>
      <c r="GT892" s="7"/>
      <c r="GU892" s="7"/>
      <c r="GV892" s="7"/>
      <c r="GW892" s="7"/>
      <c r="GX892" s="7"/>
      <c r="GY892" s="7"/>
      <c r="GZ892" s="7"/>
      <c r="HA892" s="7"/>
      <c r="HB892" s="7"/>
      <c r="HC892" s="7"/>
      <c r="HD892" s="7"/>
      <c r="HE892" s="7"/>
      <c r="HF892" s="7"/>
      <c r="HG892" s="7"/>
      <c r="HH892" s="7"/>
      <c r="HI892" s="7"/>
      <c r="HJ892" s="7"/>
      <c r="HK892" s="7"/>
      <c r="HL892" s="7"/>
      <c r="HM892" s="7"/>
      <c r="HN892" s="7"/>
      <c r="HO892" s="7"/>
      <c r="HP892" s="7"/>
      <c r="HQ892" s="7"/>
      <c r="HR892" s="7"/>
      <c r="HS892" s="7"/>
      <c r="HT892" s="7"/>
      <c r="HU892" s="7"/>
      <c r="HV892" s="7"/>
      <c r="HW892" s="7"/>
      <c r="HX892" s="7"/>
      <c r="HY892" s="7"/>
      <c r="HZ892" s="7"/>
      <c r="IA892" s="7"/>
      <c r="IB892" s="7"/>
      <c r="IC892" s="7"/>
      <c r="ID892" s="7"/>
      <c r="IE892" s="7"/>
      <c r="IF892" s="7"/>
      <c r="IG892" s="7"/>
      <c r="IH892" s="7"/>
      <c r="II892" s="7"/>
      <c r="IJ892" s="7"/>
      <c r="IK892" s="7"/>
      <c r="IL892" s="7"/>
      <c r="IM892" s="7"/>
      <c r="IN892" s="7"/>
      <c r="IO892" s="7"/>
      <c r="IP892" s="7"/>
      <c r="IQ892" s="7"/>
      <c r="IR892" s="7"/>
      <c r="IS892" s="7"/>
      <c r="IT892" s="7"/>
      <c r="IU892" s="7"/>
      <c r="IV892" s="7"/>
      <c r="IW892" s="7"/>
      <c r="IX892" s="7"/>
      <c r="IY892" s="7"/>
      <c r="IZ892" s="7"/>
      <c r="JA892" s="7"/>
      <c r="JB892" s="7"/>
      <c r="JC892" s="7"/>
      <c r="JD892" s="7"/>
      <c r="JE892" s="7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5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7"/>
      <c r="EQ893" s="7"/>
      <c r="ER893" s="7"/>
      <c r="ES893" s="88"/>
      <c r="ET893" s="7"/>
      <c r="EU893" s="7"/>
      <c r="EV893" s="7"/>
      <c r="EW893" s="7"/>
      <c r="EX893" s="7"/>
      <c r="EY893" s="7"/>
      <c r="EZ893" s="7"/>
      <c r="FA893" s="7"/>
      <c r="FB893" s="7"/>
      <c r="FC893" s="7"/>
      <c r="FD893" s="7"/>
      <c r="FE893" s="7"/>
      <c r="FF893" s="7"/>
      <c r="FG893" s="7"/>
      <c r="FH893" s="2"/>
      <c r="FI893" s="2"/>
      <c r="FJ893" s="2"/>
      <c r="FK893" s="2"/>
      <c r="FL893" s="2"/>
      <c r="FM893" s="2"/>
      <c r="FN893" s="7"/>
      <c r="FO893" s="7"/>
      <c r="FP893" s="7"/>
      <c r="FQ893" s="88"/>
      <c r="FR893" s="7"/>
      <c r="FS893" s="7"/>
      <c r="FT893" s="7"/>
      <c r="FU893" s="7"/>
      <c r="FV893" s="7"/>
      <c r="FW893" s="7"/>
      <c r="FX893" s="7"/>
      <c r="FY893" s="7"/>
      <c r="FZ893" s="7"/>
      <c r="GA893" s="7"/>
      <c r="GB893" s="7"/>
      <c r="GC893" s="7"/>
      <c r="GD893" s="7"/>
      <c r="GE893" s="7"/>
      <c r="GF893" s="7"/>
      <c r="GG893" s="7"/>
      <c r="GH893" s="7"/>
      <c r="GI893" s="7"/>
      <c r="GJ893" s="7"/>
      <c r="GK893" s="7"/>
      <c r="GL893" s="7"/>
      <c r="GM893" s="7"/>
      <c r="GN893" s="7"/>
      <c r="GO893" s="7"/>
      <c r="GP893" s="7"/>
      <c r="GQ893" s="7"/>
      <c r="GR893" s="7"/>
      <c r="GS893" s="7"/>
      <c r="GT893" s="7"/>
      <c r="GU893" s="7"/>
      <c r="GV893" s="7"/>
      <c r="GW893" s="7"/>
      <c r="GX893" s="7"/>
      <c r="GY893" s="7"/>
      <c r="GZ893" s="7"/>
      <c r="HA893" s="7"/>
      <c r="HB893" s="7"/>
      <c r="HC893" s="7"/>
      <c r="HD893" s="7"/>
      <c r="HE893" s="7"/>
      <c r="HF893" s="7"/>
      <c r="HG893" s="7"/>
      <c r="HH893" s="7"/>
      <c r="HI893" s="7"/>
      <c r="HJ893" s="7"/>
      <c r="HK893" s="7"/>
      <c r="HL893" s="7"/>
      <c r="HM893" s="7"/>
      <c r="HN893" s="7"/>
      <c r="HO893" s="7"/>
      <c r="HP893" s="7"/>
      <c r="HQ893" s="7"/>
      <c r="HR893" s="7"/>
      <c r="HS893" s="7"/>
      <c r="HT893" s="7"/>
      <c r="HU893" s="7"/>
      <c r="HV893" s="7"/>
      <c r="HW893" s="7"/>
      <c r="HX893" s="7"/>
      <c r="HY893" s="7"/>
      <c r="HZ893" s="7"/>
      <c r="IA893" s="7"/>
      <c r="IB893" s="7"/>
      <c r="IC893" s="7"/>
      <c r="ID893" s="7"/>
      <c r="IE893" s="7"/>
      <c r="IF893" s="7"/>
      <c r="IG893" s="7"/>
      <c r="IH893" s="7"/>
      <c r="II893" s="7"/>
      <c r="IJ893" s="7"/>
      <c r="IK893" s="7"/>
      <c r="IL893" s="7"/>
      <c r="IM893" s="7"/>
      <c r="IN893" s="7"/>
      <c r="IO893" s="7"/>
      <c r="IP893" s="7"/>
      <c r="IQ893" s="7"/>
      <c r="IR893" s="7"/>
      <c r="IS893" s="7"/>
      <c r="IT893" s="7"/>
      <c r="IU893" s="7"/>
      <c r="IV893" s="7"/>
      <c r="IW893" s="7"/>
      <c r="IX893" s="7"/>
      <c r="IY893" s="7"/>
      <c r="IZ893" s="7"/>
      <c r="JA893" s="7"/>
      <c r="JB893" s="7"/>
      <c r="JC893" s="7"/>
      <c r="JD893" s="7"/>
      <c r="JE893" s="7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5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7"/>
      <c r="EQ894" s="7"/>
      <c r="ER894" s="7"/>
      <c r="ES894" s="88"/>
      <c r="ET894" s="7"/>
      <c r="EU894" s="7"/>
      <c r="EV894" s="7"/>
      <c r="EW894" s="7"/>
      <c r="EX894" s="7"/>
      <c r="EY894" s="7"/>
      <c r="EZ894" s="7"/>
      <c r="FA894" s="7"/>
      <c r="FB894" s="7"/>
      <c r="FC894" s="7"/>
      <c r="FD894" s="7"/>
      <c r="FE894" s="7"/>
      <c r="FF894" s="7"/>
      <c r="FG894" s="7"/>
      <c r="FH894" s="2"/>
      <c r="FI894" s="2"/>
      <c r="FJ894" s="2"/>
      <c r="FK894" s="2"/>
      <c r="FL894" s="2"/>
      <c r="FM894" s="2"/>
      <c r="FN894" s="7"/>
      <c r="FO894" s="7"/>
      <c r="FP894" s="7"/>
      <c r="FQ894" s="88"/>
      <c r="FR894" s="7"/>
      <c r="FS894" s="7"/>
      <c r="FT894" s="7"/>
      <c r="FU894" s="7"/>
      <c r="FV894" s="7"/>
      <c r="FW894" s="7"/>
      <c r="FX894" s="7"/>
      <c r="FY894" s="7"/>
      <c r="FZ894" s="7"/>
      <c r="GA894" s="7"/>
      <c r="GB894" s="7"/>
      <c r="GC894" s="7"/>
      <c r="GD894" s="7"/>
      <c r="GE894" s="7"/>
      <c r="GF894" s="7"/>
      <c r="GG894" s="7"/>
      <c r="GH894" s="7"/>
      <c r="GI894" s="7"/>
      <c r="GJ894" s="7"/>
      <c r="GK894" s="7"/>
      <c r="GL894" s="7"/>
      <c r="GM894" s="7"/>
      <c r="GN894" s="7"/>
      <c r="GO894" s="7"/>
      <c r="GP894" s="7"/>
      <c r="GQ894" s="7"/>
      <c r="GR894" s="7"/>
      <c r="GS894" s="7"/>
      <c r="GT894" s="7"/>
      <c r="GU894" s="7"/>
      <c r="GV894" s="7"/>
      <c r="GW894" s="7"/>
      <c r="GX894" s="7"/>
      <c r="GY894" s="7"/>
      <c r="GZ894" s="7"/>
      <c r="HA894" s="7"/>
      <c r="HB894" s="7"/>
      <c r="HC894" s="7"/>
      <c r="HD894" s="7"/>
      <c r="HE894" s="7"/>
      <c r="HF894" s="7"/>
      <c r="HG894" s="7"/>
      <c r="HH894" s="7"/>
      <c r="HI894" s="7"/>
      <c r="HJ894" s="7"/>
      <c r="HK894" s="7"/>
      <c r="HL894" s="7"/>
      <c r="HM894" s="7"/>
      <c r="HN894" s="7"/>
      <c r="HO894" s="7"/>
      <c r="HP894" s="7"/>
      <c r="HQ894" s="7"/>
      <c r="HR894" s="7"/>
      <c r="HS894" s="7"/>
      <c r="HT894" s="7"/>
      <c r="HU894" s="7"/>
      <c r="HV894" s="7"/>
      <c r="HW894" s="7"/>
      <c r="HX894" s="7"/>
      <c r="HY894" s="7"/>
      <c r="HZ894" s="7"/>
      <c r="IA894" s="7"/>
      <c r="IB894" s="7"/>
      <c r="IC894" s="7"/>
      <c r="ID894" s="7"/>
      <c r="IE894" s="7"/>
      <c r="IF894" s="7"/>
      <c r="IG894" s="7"/>
      <c r="IH894" s="7"/>
      <c r="II894" s="7"/>
      <c r="IJ894" s="7"/>
      <c r="IK894" s="7"/>
      <c r="IL894" s="7"/>
      <c r="IM894" s="7"/>
      <c r="IN894" s="7"/>
      <c r="IO894" s="7"/>
      <c r="IP894" s="7"/>
      <c r="IQ894" s="7"/>
      <c r="IR894" s="7"/>
      <c r="IS894" s="7"/>
      <c r="IT894" s="7"/>
      <c r="IU894" s="7"/>
      <c r="IV894" s="7"/>
      <c r="IW894" s="7"/>
      <c r="IX894" s="7"/>
      <c r="IY894" s="7"/>
      <c r="IZ894" s="7"/>
      <c r="JA894" s="7"/>
      <c r="JB894" s="7"/>
      <c r="JC894" s="7"/>
      <c r="JD894" s="7"/>
      <c r="JE894" s="7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5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7"/>
      <c r="EQ895" s="7"/>
      <c r="ER895" s="7"/>
      <c r="ES895" s="88"/>
      <c r="ET895" s="7"/>
      <c r="EU895" s="7"/>
      <c r="EV895" s="7"/>
      <c r="EW895" s="7"/>
      <c r="EX895" s="7"/>
      <c r="EY895" s="7"/>
      <c r="EZ895" s="7"/>
      <c r="FA895" s="7"/>
      <c r="FB895" s="7"/>
      <c r="FC895" s="7"/>
      <c r="FD895" s="7"/>
      <c r="FE895" s="7"/>
      <c r="FF895" s="7"/>
      <c r="FG895" s="7"/>
      <c r="FH895" s="2"/>
      <c r="FI895" s="2"/>
      <c r="FJ895" s="2"/>
      <c r="FK895" s="2"/>
      <c r="FL895" s="2"/>
      <c r="FM895" s="2"/>
      <c r="FN895" s="7"/>
      <c r="FO895" s="7"/>
      <c r="FP895" s="7"/>
      <c r="FQ895" s="88"/>
      <c r="FR895" s="7"/>
      <c r="FS895" s="7"/>
      <c r="FT895" s="7"/>
      <c r="FU895" s="7"/>
      <c r="FV895" s="7"/>
      <c r="FW895" s="7"/>
      <c r="FX895" s="7"/>
      <c r="FY895" s="7"/>
      <c r="FZ895" s="7"/>
      <c r="GA895" s="7"/>
      <c r="GB895" s="7"/>
      <c r="GC895" s="7"/>
      <c r="GD895" s="7"/>
      <c r="GE895" s="7"/>
      <c r="GF895" s="7"/>
      <c r="GG895" s="7"/>
      <c r="GH895" s="7"/>
      <c r="GI895" s="7"/>
      <c r="GJ895" s="7"/>
      <c r="GK895" s="7"/>
      <c r="GL895" s="7"/>
      <c r="GM895" s="7"/>
      <c r="GN895" s="7"/>
      <c r="GO895" s="7"/>
      <c r="GP895" s="7"/>
      <c r="GQ895" s="7"/>
      <c r="GR895" s="7"/>
      <c r="GS895" s="7"/>
      <c r="GT895" s="7"/>
      <c r="GU895" s="7"/>
      <c r="GV895" s="7"/>
      <c r="GW895" s="7"/>
      <c r="GX895" s="7"/>
      <c r="GY895" s="7"/>
      <c r="GZ895" s="7"/>
      <c r="HA895" s="7"/>
      <c r="HB895" s="7"/>
      <c r="HC895" s="7"/>
      <c r="HD895" s="7"/>
      <c r="HE895" s="7"/>
      <c r="HF895" s="7"/>
      <c r="HG895" s="7"/>
      <c r="HH895" s="7"/>
      <c r="HI895" s="7"/>
      <c r="HJ895" s="7"/>
      <c r="HK895" s="7"/>
      <c r="HL895" s="7"/>
      <c r="HM895" s="7"/>
      <c r="HN895" s="7"/>
      <c r="HO895" s="7"/>
      <c r="HP895" s="7"/>
      <c r="HQ895" s="7"/>
      <c r="HR895" s="7"/>
      <c r="HS895" s="7"/>
      <c r="HT895" s="7"/>
      <c r="HU895" s="7"/>
      <c r="HV895" s="7"/>
      <c r="HW895" s="7"/>
      <c r="HX895" s="7"/>
      <c r="HY895" s="7"/>
      <c r="HZ895" s="7"/>
      <c r="IA895" s="7"/>
      <c r="IB895" s="7"/>
      <c r="IC895" s="7"/>
      <c r="ID895" s="7"/>
      <c r="IE895" s="7"/>
      <c r="IF895" s="7"/>
      <c r="IG895" s="7"/>
      <c r="IH895" s="7"/>
      <c r="II895" s="7"/>
      <c r="IJ895" s="7"/>
      <c r="IK895" s="7"/>
      <c r="IL895" s="7"/>
      <c r="IM895" s="7"/>
      <c r="IN895" s="7"/>
      <c r="IO895" s="7"/>
      <c r="IP895" s="7"/>
      <c r="IQ895" s="7"/>
      <c r="IR895" s="7"/>
      <c r="IS895" s="7"/>
      <c r="IT895" s="7"/>
      <c r="IU895" s="7"/>
      <c r="IV895" s="7"/>
      <c r="IW895" s="7"/>
      <c r="IX895" s="7"/>
      <c r="IY895" s="7"/>
      <c r="IZ895" s="7"/>
      <c r="JA895" s="7"/>
      <c r="JB895" s="7"/>
      <c r="JC895" s="7"/>
      <c r="JD895" s="7"/>
      <c r="JE895" s="7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5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7"/>
      <c r="EQ896" s="7"/>
      <c r="ER896" s="7"/>
      <c r="ES896" s="88"/>
      <c r="ET896" s="7"/>
      <c r="EU896" s="7"/>
      <c r="EV896" s="7"/>
      <c r="EW896" s="7"/>
      <c r="EX896" s="7"/>
      <c r="EY896" s="7"/>
      <c r="EZ896" s="7"/>
      <c r="FA896" s="7"/>
      <c r="FB896" s="7"/>
      <c r="FC896" s="7"/>
      <c r="FD896" s="7"/>
      <c r="FE896" s="7"/>
      <c r="FF896" s="7"/>
      <c r="FG896" s="7"/>
      <c r="FH896" s="2"/>
      <c r="FI896" s="2"/>
      <c r="FJ896" s="2"/>
      <c r="FK896" s="2"/>
      <c r="FL896" s="2"/>
      <c r="FM896" s="2"/>
      <c r="FN896" s="7"/>
      <c r="FO896" s="7"/>
      <c r="FP896" s="7"/>
      <c r="FQ896" s="88"/>
      <c r="FR896" s="7"/>
      <c r="FS896" s="7"/>
      <c r="FT896" s="7"/>
      <c r="FU896" s="7"/>
      <c r="FV896" s="7"/>
      <c r="FW896" s="7"/>
      <c r="FX896" s="7"/>
      <c r="FY896" s="7"/>
      <c r="FZ896" s="7"/>
      <c r="GA896" s="7"/>
      <c r="GB896" s="7"/>
      <c r="GC896" s="7"/>
      <c r="GD896" s="7"/>
      <c r="GE896" s="7"/>
      <c r="GF896" s="7"/>
      <c r="GG896" s="7"/>
      <c r="GH896" s="7"/>
      <c r="GI896" s="7"/>
      <c r="GJ896" s="7"/>
      <c r="GK896" s="7"/>
      <c r="GL896" s="7"/>
      <c r="GM896" s="7"/>
      <c r="GN896" s="7"/>
      <c r="GO896" s="7"/>
      <c r="GP896" s="7"/>
      <c r="GQ896" s="7"/>
      <c r="GR896" s="7"/>
      <c r="GS896" s="7"/>
      <c r="GT896" s="7"/>
      <c r="GU896" s="7"/>
      <c r="GV896" s="7"/>
      <c r="GW896" s="7"/>
      <c r="GX896" s="7"/>
      <c r="GY896" s="7"/>
      <c r="GZ896" s="7"/>
      <c r="HA896" s="7"/>
      <c r="HB896" s="7"/>
      <c r="HC896" s="7"/>
      <c r="HD896" s="7"/>
      <c r="HE896" s="7"/>
      <c r="HF896" s="7"/>
      <c r="HG896" s="7"/>
      <c r="HH896" s="7"/>
      <c r="HI896" s="7"/>
      <c r="HJ896" s="7"/>
      <c r="HK896" s="7"/>
      <c r="HL896" s="7"/>
      <c r="HM896" s="7"/>
      <c r="HN896" s="7"/>
      <c r="HO896" s="7"/>
      <c r="HP896" s="7"/>
      <c r="HQ896" s="7"/>
      <c r="HR896" s="7"/>
      <c r="HS896" s="7"/>
      <c r="HT896" s="7"/>
      <c r="HU896" s="7"/>
      <c r="HV896" s="7"/>
      <c r="HW896" s="7"/>
      <c r="HX896" s="7"/>
      <c r="HY896" s="7"/>
      <c r="HZ896" s="7"/>
      <c r="IA896" s="7"/>
      <c r="IB896" s="7"/>
      <c r="IC896" s="7"/>
      <c r="ID896" s="7"/>
      <c r="IE896" s="7"/>
      <c r="IF896" s="7"/>
      <c r="IG896" s="7"/>
      <c r="IH896" s="7"/>
      <c r="II896" s="7"/>
      <c r="IJ896" s="7"/>
      <c r="IK896" s="7"/>
      <c r="IL896" s="7"/>
      <c r="IM896" s="7"/>
      <c r="IN896" s="7"/>
      <c r="IO896" s="7"/>
      <c r="IP896" s="7"/>
      <c r="IQ896" s="7"/>
      <c r="IR896" s="7"/>
      <c r="IS896" s="7"/>
      <c r="IT896" s="7"/>
      <c r="IU896" s="7"/>
      <c r="IV896" s="7"/>
      <c r="IW896" s="7"/>
      <c r="IX896" s="7"/>
      <c r="IY896" s="7"/>
      <c r="IZ896" s="7"/>
      <c r="JA896" s="7"/>
      <c r="JB896" s="7"/>
      <c r="JC896" s="7"/>
      <c r="JD896" s="7"/>
      <c r="JE896" s="7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5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7"/>
      <c r="EQ897" s="7"/>
      <c r="ER897" s="7"/>
      <c r="ES897" s="88"/>
      <c r="ET897" s="7"/>
      <c r="EU897" s="7"/>
      <c r="EV897" s="7"/>
      <c r="EW897" s="7"/>
      <c r="EX897" s="7"/>
      <c r="EY897" s="7"/>
      <c r="EZ897" s="7"/>
      <c r="FA897" s="7"/>
      <c r="FB897" s="7"/>
      <c r="FC897" s="7"/>
      <c r="FD897" s="7"/>
      <c r="FE897" s="7"/>
      <c r="FF897" s="7"/>
      <c r="FG897" s="7"/>
      <c r="FH897" s="2"/>
      <c r="FI897" s="2"/>
      <c r="FJ897" s="2"/>
      <c r="FK897" s="2"/>
      <c r="FL897" s="2"/>
      <c r="FM897" s="2"/>
      <c r="FN897" s="7"/>
      <c r="FO897" s="7"/>
      <c r="FP897" s="7"/>
      <c r="FQ897" s="88"/>
      <c r="FR897" s="7"/>
      <c r="FS897" s="7"/>
      <c r="FT897" s="7"/>
      <c r="FU897" s="7"/>
      <c r="FV897" s="7"/>
      <c r="FW897" s="7"/>
      <c r="FX897" s="7"/>
      <c r="FY897" s="7"/>
      <c r="FZ897" s="7"/>
      <c r="GA897" s="7"/>
      <c r="GB897" s="7"/>
      <c r="GC897" s="7"/>
      <c r="GD897" s="7"/>
      <c r="GE897" s="7"/>
      <c r="GF897" s="7"/>
      <c r="GG897" s="7"/>
      <c r="GH897" s="7"/>
      <c r="GI897" s="7"/>
      <c r="GJ897" s="7"/>
      <c r="GK897" s="7"/>
      <c r="GL897" s="7"/>
      <c r="GM897" s="7"/>
      <c r="GN897" s="7"/>
      <c r="GO897" s="7"/>
      <c r="GP897" s="7"/>
      <c r="GQ897" s="7"/>
      <c r="GR897" s="7"/>
      <c r="GS897" s="7"/>
      <c r="GT897" s="7"/>
      <c r="GU897" s="7"/>
      <c r="GV897" s="7"/>
      <c r="GW897" s="7"/>
      <c r="GX897" s="7"/>
      <c r="GY897" s="7"/>
      <c r="GZ897" s="7"/>
      <c r="HA897" s="7"/>
      <c r="HB897" s="7"/>
      <c r="HC897" s="7"/>
      <c r="HD897" s="7"/>
      <c r="HE897" s="7"/>
      <c r="HF897" s="7"/>
      <c r="HG897" s="7"/>
      <c r="HH897" s="7"/>
      <c r="HI897" s="7"/>
      <c r="HJ897" s="7"/>
      <c r="HK897" s="7"/>
      <c r="HL897" s="7"/>
      <c r="HM897" s="7"/>
      <c r="HN897" s="7"/>
      <c r="HO897" s="7"/>
      <c r="HP897" s="7"/>
      <c r="HQ897" s="7"/>
      <c r="HR897" s="7"/>
      <c r="HS897" s="7"/>
      <c r="HT897" s="7"/>
      <c r="HU897" s="7"/>
      <c r="HV897" s="7"/>
      <c r="HW897" s="7"/>
      <c r="HX897" s="7"/>
      <c r="HY897" s="7"/>
      <c r="HZ897" s="7"/>
      <c r="IA897" s="7"/>
      <c r="IB897" s="7"/>
      <c r="IC897" s="7"/>
      <c r="ID897" s="7"/>
      <c r="IE897" s="7"/>
      <c r="IF897" s="7"/>
      <c r="IG897" s="7"/>
      <c r="IH897" s="7"/>
      <c r="II897" s="7"/>
      <c r="IJ897" s="7"/>
      <c r="IK897" s="7"/>
      <c r="IL897" s="7"/>
      <c r="IM897" s="7"/>
      <c r="IN897" s="7"/>
      <c r="IO897" s="7"/>
      <c r="IP897" s="7"/>
      <c r="IQ897" s="7"/>
      <c r="IR897" s="7"/>
      <c r="IS897" s="7"/>
      <c r="IT897" s="7"/>
      <c r="IU897" s="7"/>
      <c r="IV897" s="7"/>
      <c r="IW897" s="7"/>
      <c r="IX897" s="7"/>
      <c r="IY897" s="7"/>
      <c r="IZ897" s="7"/>
      <c r="JA897" s="7"/>
      <c r="JB897" s="7"/>
      <c r="JC897" s="7"/>
      <c r="JD897" s="7"/>
      <c r="JE897" s="7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5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7"/>
      <c r="EQ898" s="7"/>
      <c r="ER898" s="7"/>
      <c r="ES898" s="88"/>
      <c r="ET898" s="7"/>
      <c r="EU898" s="7"/>
      <c r="EV898" s="7"/>
      <c r="EW898" s="7"/>
      <c r="EX898" s="7"/>
      <c r="EY898" s="7"/>
      <c r="EZ898" s="7"/>
      <c r="FA898" s="7"/>
      <c r="FB898" s="7"/>
      <c r="FC898" s="7"/>
      <c r="FD898" s="7"/>
      <c r="FE898" s="7"/>
      <c r="FF898" s="7"/>
      <c r="FG898" s="7"/>
      <c r="FH898" s="2"/>
      <c r="FI898" s="2"/>
      <c r="FJ898" s="2"/>
      <c r="FK898" s="2"/>
      <c r="FL898" s="2"/>
      <c r="FM898" s="2"/>
      <c r="FN898" s="7"/>
      <c r="FO898" s="7"/>
      <c r="FP898" s="7"/>
      <c r="FQ898" s="88"/>
      <c r="FR898" s="7"/>
      <c r="FS898" s="7"/>
      <c r="FT898" s="7"/>
      <c r="FU898" s="7"/>
      <c r="FV898" s="7"/>
      <c r="FW898" s="7"/>
      <c r="FX898" s="7"/>
      <c r="FY898" s="7"/>
      <c r="FZ898" s="7"/>
      <c r="GA898" s="7"/>
      <c r="GB898" s="7"/>
      <c r="GC898" s="7"/>
      <c r="GD898" s="7"/>
      <c r="GE898" s="7"/>
      <c r="GF898" s="7"/>
      <c r="GG898" s="7"/>
      <c r="GH898" s="7"/>
      <c r="GI898" s="7"/>
      <c r="GJ898" s="7"/>
      <c r="GK898" s="7"/>
      <c r="GL898" s="7"/>
      <c r="GM898" s="7"/>
      <c r="GN898" s="7"/>
      <c r="GO898" s="7"/>
      <c r="GP898" s="7"/>
      <c r="GQ898" s="7"/>
      <c r="GR898" s="7"/>
      <c r="GS898" s="7"/>
      <c r="GT898" s="7"/>
      <c r="GU898" s="7"/>
      <c r="GV898" s="7"/>
      <c r="GW898" s="7"/>
      <c r="GX898" s="7"/>
      <c r="GY898" s="7"/>
      <c r="GZ898" s="7"/>
      <c r="HA898" s="7"/>
      <c r="HB898" s="7"/>
      <c r="HC898" s="7"/>
      <c r="HD898" s="7"/>
      <c r="HE898" s="7"/>
      <c r="HF898" s="7"/>
      <c r="HG898" s="7"/>
      <c r="HH898" s="7"/>
      <c r="HI898" s="7"/>
      <c r="HJ898" s="7"/>
      <c r="HK898" s="7"/>
      <c r="HL898" s="7"/>
      <c r="HM898" s="7"/>
      <c r="HN898" s="7"/>
      <c r="HO898" s="7"/>
      <c r="HP898" s="7"/>
      <c r="HQ898" s="7"/>
      <c r="HR898" s="7"/>
      <c r="HS898" s="7"/>
      <c r="HT898" s="7"/>
      <c r="HU898" s="7"/>
      <c r="HV898" s="7"/>
      <c r="HW898" s="7"/>
      <c r="HX898" s="7"/>
      <c r="HY898" s="7"/>
      <c r="HZ898" s="7"/>
      <c r="IA898" s="7"/>
      <c r="IB898" s="7"/>
      <c r="IC898" s="7"/>
      <c r="ID898" s="7"/>
      <c r="IE898" s="7"/>
      <c r="IF898" s="7"/>
      <c r="IG898" s="7"/>
      <c r="IH898" s="7"/>
      <c r="II898" s="7"/>
      <c r="IJ898" s="7"/>
      <c r="IK898" s="7"/>
      <c r="IL898" s="7"/>
      <c r="IM898" s="7"/>
      <c r="IN898" s="7"/>
      <c r="IO898" s="7"/>
      <c r="IP898" s="7"/>
      <c r="IQ898" s="7"/>
      <c r="IR898" s="7"/>
      <c r="IS898" s="7"/>
      <c r="IT898" s="7"/>
      <c r="IU898" s="7"/>
      <c r="IV898" s="7"/>
      <c r="IW898" s="7"/>
      <c r="IX898" s="7"/>
      <c r="IY898" s="7"/>
      <c r="IZ898" s="7"/>
      <c r="JA898" s="7"/>
      <c r="JB898" s="7"/>
      <c r="JC898" s="7"/>
      <c r="JD898" s="7"/>
      <c r="JE898" s="7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5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7"/>
      <c r="EQ899" s="7"/>
      <c r="ER899" s="7"/>
      <c r="ES899" s="88"/>
      <c r="ET899" s="7"/>
      <c r="EU899" s="7"/>
      <c r="EV899" s="7"/>
      <c r="EW899" s="7"/>
      <c r="EX899" s="7"/>
      <c r="EY899" s="7"/>
      <c r="EZ899" s="7"/>
      <c r="FA899" s="7"/>
      <c r="FB899" s="7"/>
      <c r="FC899" s="7"/>
      <c r="FD899" s="7"/>
      <c r="FE899" s="7"/>
      <c r="FF899" s="7"/>
      <c r="FG899" s="7"/>
      <c r="FH899" s="2"/>
      <c r="FI899" s="2"/>
      <c r="FJ899" s="2"/>
      <c r="FK899" s="2"/>
      <c r="FL899" s="2"/>
      <c r="FM899" s="2"/>
      <c r="FN899" s="7"/>
      <c r="FO899" s="7"/>
      <c r="FP899" s="7"/>
      <c r="FQ899" s="88"/>
      <c r="FR899" s="7"/>
      <c r="FS899" s="7"/>
      <c r="FT899" s="7"/>
      <c r="FU899" s="7"/>
      <c r="FV899" s="7"/>
      <c r="FW899" s="7"/>
      <c r="FX899" s="7"/>
      <c r="FY899" s="7"/>
      <c r="FZ899" s="7"/>
      <c r="GA899" s="7"/>
      <c r="GB899" s="7"/>
      <c r="GC899" s="7"/>
      <c r="GD899" s="7"/>
      <c r="GE899" s="7"/>
      <c r="GF899" s="7"/>
      <c r="GG899" s="7"/>
      <c r="GH899" s="7"/>
      <c r="GI899" s="7"/>
      <c r="GJ899" s="7"/>
      <c r="GK899" s="7"/>
      <c r="GL899" s="7"/>
      <c r="GM899" s="7"/>
      <c r="GN899" s="7"/>
      <c r="GO899" s="7"/>
      <c r="GP899" s="7"/>
      <c r="GQ899" s="7"/>
      <c r="GR899" s="7"/>
      <c r="GS899" s="7"/>
      <c r="GT899" s="7"/>
      <c r="GU899" s="7"/>
      <c r="GV899" s="7"/>
      <c r="GW899" s="7"/>
      <c r="GX899" s="7"/>
      <c r="GY899" s="7"/>
      <c r="GZ899" s="7"/>
      <c r="HA899" s="7"/>
      <c r="HB899" s="7"/>
      <c r="HC899" s="7"/>
      <c r="HD899" s="7"/>
      <c r="HE899" s="7"/>
      <c r="HF899" s="7"/>
      <c r="HG899" s="7"/>
      <c r="HH899" s="7"/>
      <c r="HI899" s="7"/>
      <c r="HJ899" s="7"/>
      <c r="HK899" s="7"/>
      <c r="HL899" s="7"/>
      <c r="HM899" s="7"/>
      <c r="HN899" s="7"/>
      <c r="HO899" s="7"/>
      <c r="HP899" s="7"/>
      <c r="HQ899" s="7"/>
      <c r="HR899" s="7"/>
      <c r="HS899" s="7"/>
      <c r="HT899" s="7"/>
      <c r="HU899" s="7"/>
      <c r="HV899" s="7"/>
      <c r="HW899" s="7"/>
      <c r="HX899" s="7"/>
      <c r="HY899" s="7"/>
      <c r="HZ899" s="7"/>
      <c r="IA899" s="7"/>
      <c r="IB899" s="7"/>
      <c r="IC899" s="7"/>
      <c r="ID899" s="7"/>
      <c r="IE899" s="7"/>
      <c r="IF899" s="7"/>
      <c r="IG899" s="7"/>
      <c r="IH899" s="7"/>
      <c r="II899" s="7"/>
      <c r="IJ899" s="7"/>
      <c r="IK899" s="7"/>
      <c r="IL899" s="7"/>
      <c r="IM899" s="7"/>
      <c r="IN899" s="7"/>
      <c r="IO899" s="7"/>
      <c r="IP899" s="7"/>
      <c r="IQ899" s="7"/>
      <c r="IR899" s="7"/>
      <c r="IS899" s="7"/>
      <c r="IT899" s="7"/>
      <c r="IU899" s="7"/>
      <c r="IV899" s="7"/>
      <c r="IW899" s="7"/>
      <c r="IX899" s="7"/>
      <c r="IY899" s="7"/>
      <c r="IZ899" s="7"/>
      <c r="JA899" s="7"/>
      <c r="JB899" s="7"/>
      <c r="JC899" s="7"/>
      <c r="JD899" s="7"/>
      <c r="JE899" s="7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5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7"/>
      <c r="EQ900" s="7"/>
      <c r="ER900" s="7"/>
      <c r="ES900" s="88"/>
      <c r="ET900" s="7"/>
      <c r="EU900" s="7"/>
      <c r="EV900" s="7"/>
      <c r="EW900" s="7"/>
      <c r="EX900" s="7"/>
      <c r="EY900" s="7"/>
      <c r="EZ900" s="7"/>
      <c r="FA900" s="7"/>
      <c r="FB900" s="7"/>
      <c r="FC900" s="7"/>
      <c r="FD900" s="7"/>
      <c r="FE900" s="7"/>
      <c r="FF900" s="7"/>
      <c r="FG900" s="7"/>
      <c r="FH900" s="2"/>
      <c r="FI900" s="2"/>
      <c r="FJ900" s="2"/>
      <c r="FK900" s="2"/>
      <c r="FL900" s="2"/>
      <c r="FM900" s="2"/>
      <c r="FN900" s="7"/>
      <c r="FO900" s="7"/>
      <c r="FP900" s="7"/>
      <c r="FQ900" s="88"/>
      <c r="FR900" s="7"/>
      <c r="FS900" s="7"/>
      <c r="FT900" s="7"/>
      <c r="FU900" s="7"/>
      <c r="FV900" s="7"/>
      <c r="FW900" s="7"/>
      <c r="FX900" s="7"/>
      <c r="FY900" s="7"/>
      <c r="FZ900" s="7"/>
      <c r="GA900" s="7"/>
      <c r="GB900" s="7"/>
      <c r="GC900" s="7"/>
      <c r="GD900" s="7"/>
      <c r="GE900" s="7"/>
      <c r="GF900" s="7"/>
      <c r="GG900" s="7"/>
      <c r="GH900" s="7"/>
      <c r="GI900" s="7"/>
      <c r="GJ900" s="7"/>
      <c r="GK900" s="7"/>
      <c r="GL900" s="7"/>
      <c r="GM900" s="7"/>
      <c r="GN900" s="7"/>
      <c r="GO900" s="7"/>
      <c r="GP900" s="7"/>
      <c r="GQ900" s="7"/>
      <c r="GR900" s="7"/>
      <c r="GS900" s="7"/>
      <c r="GT900" s="7"/>
      <c r="GU900" s="7"/>
      <c r="GV900" s="7"/>
      <c r="GW900" s="7"/>
      <c r="GX900" s="7"/>
      <c r="GY900" s="7"/>
      <c r="GZ900" s="7"/>
      <c r="HA900" s="7"/>
      <c r="HB900" s="7"/>
      <c r="HC900" s="7"/>
      <c r="HD900" s="7"/>
      <c r="HE900" s="7"/>
      <c r="HF900" s="7"/>
      <c r="HG900" s="7"/>
      <c r="HH900" s="7"/>
      <c r="HI900" s="7"/>
      <c r="HJ900" s="7"/>
      <c r="HK900" s="7"/>
      <c r="HL900" s="7"/>
      <c r="HM900" s="7"/>
      <c r="HN900" s="7"/>
      <c r="HO900" s="7"/>
      <c r="HP900" s="7"/>
      <c r="HQ900" s="7"/>
      <c r="HR900" s="7"/>
      <c r="HS900" s="7"/>
      <c r="HT900" s="7"/>
      <c r="HU900" s="7"/>
      <c r="HV900" s="7"/>
      <c r="HW900" s="7"/>
      <c r="HX900" s="7"/>
      <c r="HY900" s="7"/>
      <c r="HZ900" s="7"/>
      <c r="IA900" s="7"/>
      <c r="IB900" s="7"/>
      <c r="IC900" s="7"/>
      <c r="ID900" s="7"/>
      <c r="IE900" s="7"/>
      <c r="IF900" s="7"/>
      <c r="IG900" s="7"/>
      <c r="IH900" s="7"/>
      <c r="II900" s="7"/>
      <c r="IJ900" s="7"/>
      <c r="IK900" s="7"/>
      <c r="IL900" s="7"/>
      <c r="IM900" s="7"/>
      <c r="IN900" s="7"/>
      <c r="IO900" s="7"/>
      <c r="IP900" s="7"/>
      <c r="IQ900" s="7"/>
      <c r="IR900" s="7"/>
      <c r="IS900" s="7"/>
      <c r="IT900" s="7"/>
      <c r="IU900" s="7"/>
      <c r="IV900" s="7"/>
      <c r="IW900" s="7"/>
      <c r="IX900" s="7"/>
      <c r="IY900" s="7"/>
      <c r="IZ900" s="7"/>
      <c r="JA900" s="7"/>
      <c r="JB900" s="7"/>
      <c r="JC900" s="7"/>
      <c r="JD900" s="7"/>
      <c r="JE900" s="7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5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7"/>
      <c r="EQ901" s="7"/>
      <c r="ER901" s="7"/>
      <c r="ES901" s="88"/>
      <c r="ET901" s="7"/>
      <c r="EU901" s="7"/>
      <c r="EV901" s="7"/>
      <c r="EW901" s="7"/>
      <c r="EX901" s="7"/>
      <c r="EY901" s="7"/>
      <c r="EZ901" s="7"/>
      <c r="FA901" s="7"/>
      <c r="FB901" s="7"/>
      <c r="FC901" s="7"/>
      <c r="FD901" s="7"/>
      <c r="FE901" s="7"/>
      <c r="FF901" s="7"/>
      <c r="FG901" s="7"/>
      <c r="FH901" s="2"/>
      <c r="FI901" s="2"/>
      <c r="FJ901" s="2"/>
      <c r="FK901" s="2"/>
      <c r="FL901" s="2"/>
      <c r="FM901" s="2"/>
      <c r="FN901" s="7"/>
      <c r="FO901" s="7"/>
      <c r="FP901" s="7"/>
      <c r="FQ901" s="88"/>
      <c r="FR901" s="7"/>
      <c r="FS901" s="7"/>
      <c r="FT901" s="7"/>
      <c r="FU901" s="7"/>
      <c r="FV901" s="7"/>
      <c r="FW901" s="7"/>
      <c r="FX901" s="7"/>
      <c r="FY901" s="7"/>
      <c r="FZ901" s="7"/>
      <c r="GA901" s="7"/>
      <c r="GB901" s="7"/>
      <c r="GC901" s="7"/>
      <c r="GD901" s="7"/>
      <c r="GE901" s="7"/>
      <c r="GF901" s="7"/>
      <c r="GG901" s="7"/>
      <c r="GH901" s="7"/>
      <c r="GI901" s="7"/>
      <c r="GJ901" s="7"/>
      <c r="GK901" s="7"/>
      <c r="GL901" s="7"/>
      <c r="GM901" s="7"/>
      <c r="GN901" s="7"/>
      <c r="GO901" s="7"/>
      <c r="GP901" s="7"/>
      <c r="GQ901" s="7"/>
      <c r="GR901" s="7"/>
      <c r="GS901" s="7"/>
      <c r="GT901" s="7"/>
      <c r="GU901" s="7"/>
      <c r="GV901" s="7"/>
      <c r="GW901" s="7"/>
      <c r="GX901" s="7"/>
      <c r="GY901" s="7"/>
      <c r="GZ901" s="7"/>
      <c r="HA901" s="7"/>
      <c r="HB901" s="7"/>
      <c r="HC901" s="7"/>
      <c r="HD901" s="7"/>
      <c r="HE901" s="7"/>
      <c r="HF901" s="7"/>
      <c r="HG901" s="7"/>
      <c r="HH901" s="7"/>
      <c r="HI901" s="7"/>
      <c r="HJ901" s="7"/>
      <c r="HK901" s="7"/>
      <c r="HL901" s="7"/>
      <c r="HM901" s="7"/>
      <c r="HN901" s="7"/>
      <c r="HO901" s="7"/>
      <c r="HP901" s="7"/>
      <c r="HQ901" s="7"/>
      <c r="HR901" s="7"/>
      <c r="HS901" s="7"/>
      <c r="HT901" s="7"/>
      <c r="HU901" s="7"/>
      <c r="HV901" s="7"/>
      <c r="HW901" s="7"/>
      <c r="HX901" s="7"/>
      <c r="HY901" s="7"/>
      <c r="HZ901" s="7"/>
      <c r="IA901" s="7"/>
      <c r="IB901" s="7"/>
      <c r="IC901" s="7"/>
      <c r="ID901" s="7"/>
      <c r="IE901" s="7"/>
      <c r="IF901" s="7"/>
      <c r="IG901" s="7"/>
      <c r="IH901" s="7"/>
      <c r="II901" s="7"/>
      <c r="IJ901" s="7"/>
      <c r="IK901" s="7"/>
      <c r="IL901" s="7"/>
      <c r="IM901" s="7"/>
      <c r="IN901" s="7"/>
      <c r="IO901" s="7"/>
      <c r="IP901" s="7"/>
      <c r="IQ901" s="7"/>
      <c r="IR901" s="7"/>
      <c r="IS901" s="7"/>
      <c r="IT901" s="7"/>
      <c r="IU901" s="7"/>
      <c r="IV901" s="7"/>
      <c r="IW901" s="7"/>
      <c r="IX901" s="7"/>
      <c r="IY901" s="7"/>
      <c r="IZ901" s="7"/>
      <c r="JA901" s="7"/>
      <c r="JB901" s="7"/>
      <c r="JC901" s="7"/>
      <c r="JD901" s="7"/>
      <c r="JE901" s="7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5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7"/>
      <c r="EQ902" s="7"/>
      <c r="ER902" s="7"/>
      <c r="ES902" s="88"/>
      <c r="ET902" s="7"/>
      <c r="EU902" s="7"/>
      <c r="EV902" s="7"/>
      <c r="EW902" s="7"/>
      <c r="EX902" s="7"/>
      <c r="EY902" s="7"/>
      <c r="EZ902" s="7"/>
      <c r="FA902" s="7"/>
      <c r="FB902" s="7"/>
      <c r="FC902" s="7"/>
      <c r="FD902" s="7"/>
      <c r="FE902" s="7"/>
      <c r="FF902" s="7"/>
      <c r="FG902" s="7"/>
      <c r="FH902" s="2"/>
      <c r="FI902" s="2"/>
      <c r="FJ902" s="2"/>
      <c r="FK902" s="2"/>
      <c r="FL902" s="2"/>
      <c r="FM902" s="2"/>
      <c r="FN902" s="7"/>
      <c r="FO902" s="7"/>
      <c r="FP902" s="7"/>
      <c r="FQ902" s="88"/>
      <c r="FR902" s="7"/>
      <c r="FS902" s="7"/>
      <c r="FT902" s="7"/>
      <c r="FU902" s="7"/>
      <c r="FV902" s="7"/>
      <c r="FW902" s="7"/>
      <c r="FX902" s="7"/>
      <c r="FY902" s="7"/>
      <c r="FZ902" s="7"/>
      <c r="GA902" s="7"/>
      <c r="GB902" s="7"/>
      <c r="GC902" s="7"/>
      <c r="GD902" s="7"/>
      <c r="GE902" s="7"/>
      <c r="GF902" s="7"/>
      <c r="GG902" s="7"/>
      <c r="GH902" s="7"/>
      <c r="GI902" s="7"/>
      <c r="GJ902" s="7"/>
      <c r="GK902" s="7"/>
      <c r="GL902" s="7"/>
      <c r="GM902" s="7"/>
      <c r="GN902" s="7"/>
      <c r="GO902" s="7"/>
      <c r="GP902" s="7"/>
      <c r="GQ902" s="7"/>
      <c r="GR902" s="7"/>
      <c r="GS902" s="7"/>
      <c r="GT902" s="7"/>
      <c r="GU902" s="7"/>
      <c r="GV902" s="7"/>
      <c r="GW902" s="7"/>
      <c r="GX902" s="7"/>
      <c r="GY902" s="7"/>
      <c r="GZ902" s="7"/>
      <c r="HA902" s="7"/>
      <c r="HB902" s="7"/>
      <c r="HC902" s="7"/>
      <c r="HD902" s="7"/>
      <c r="HE902" s="7"/>
      <c r="HF902" s="7"/>
      <c r="HG902" s="7"/>
      <c r="HH902" s="7"/>
      <c r="HI902" s="7"/>
      <c r="HJ902" s="7"/>
      <c r="HK902" s="7"/>
      <c r="HL902" s="7"/>
      <c r="HM902" s="7"/>
      <c r="HN902" s="7"/>
      <c r="HO902" s="7"/>
      <c r="HP902" s="7"/>
      <c r="HQ902" s="7"/>
      <c r="HR902" s="7"/>
      <c r="HS902" s="7"/>
      <c r="HT902" s="7"/>
      <c r="HU902" s="7"/>
      <c r="HV902" s="7"/>
      <c r="HW902" s="7"/>
      <c r="HX902" s="7"/>
      <c r="HY902" s="7"/>
      <c r="HZ902" s="7"/>
      <c r="IA902" s="7"/>
      <c r="IB902" s="7"/>
      <c r="IC902" s="7"/>
      <c r="ID902" s="7"/>
      <c r="IE902" s="7"/>
      <c r="IF902" s="7"/>
      <c r="IG902" s="7"/>
      <c r="IH902" s="7"/>
      <c r="II902" s="7"/>
      <c r="IJ902" s="7"/>
      <c r="IK902" s="7"/>
      <c r="IL902" s="7"/>
      <c r="IM902" s="7"/>
      <c r="IN902" s="7"/>
      <c r="IO902" s="7"/>
      <c r="IP902" s="7"/>
      <c r="IQ902" s="7"/>
      <c r="IR902" s="7"/>
      <c r="IS902" s="7"/>
      <c r="IT902" s="7"/>
      <c r="IU902" s="7"/>
      <c r="IV902" s="7"/>
      <c r="IW902" s="7"/>
      <c r="IX902" s="7"/>
      <c r="IY902" s="7"/>
      <c r="IZ902" s="7"/>
      <c r="JA902" s="7"/>
      <c r="JB902" s="7"/>
      <c r="JC902" s="7"/>
      <c r="JD902" s="7"/>
      <c r="JE902" s="7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5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7"/>
      <c r="EQ903" s="7"/>
      <c r="ER903" s="7"/>
      <c r="ES903" s="88"/>
      <c r="ET903" s="7"/>
      <c r="EU903" s="7"/>
      <c r="EV903" s="7"/>
      <c r="EW903" s="7"/>
      <c r="EX903" s="7"/>
      <c r="EY903" s="7"/>
      <c r="EZ903" s="7"/>
      <c r="FA903" s="7"/>
      <c r="FB903" s="7"/>
      <c r="FC903" s="7"/>
      <c r="FD903" s="7"/>
      <c r="FE903" s="7"/>
      <c r="FF903" s="7"/>
      <c r="FG903" s="7"/>
      <c r="FH903" s="2"/>
      <c r="FI903" s="2"/>
      <c r="FJ903" s="2"/>
      <c r="FK903" s="2"/>
      <c r="FL903" s="2"/>
      <c r="FM903" s="2"/>
      <c r="FN903" s="7"/>
      <c r="FO903" s="7"/>
      <c r="FP903" s="7"/>
      <c r="FQ903" s="88"/>
      <c r="FR903" s="7"/>
      <c r="FS903" s="7"/>
      <c r="FT903" s="7"/>
      <c r="FU903" s="7"/>
      <c r="FV903" s="7"/>
      <c r="FW903" s="7"/>
      <c r="FX903" s="7"/>
      <c r="FY903" s="7"/>
      <c r="FZ903" s="7"/>
      <c r="GA903" s="7"/>
      <c r="GB903" s="7"/>
      <c r="GC903" s="7"/>
      <c r="GD903" s="7"/>
      <c r="GE903" s="7"/>
      <c r="GF903" s="7"/>
      <c r="GG903" s="7"/>
      <c r="GH903" s="7"/>
      <c r="GI903" s="7"/>
      <c r="GJ903" s="7"/>
      <c r="GK903" s="7"/>
      <c r="GL903" s="7"/>
      <c r="GM903" s="7"/>
      <c r="GN903" s="7"/>
      <c r="GO903" s="7"/>
      <c r="GP903" s="7"/>
      <c r="GQ903" s="7"/>
      <c r="GR903" s="7"/>
      <c r="GS903" s="7"/>
      <c r="GT903" s="7"/>
      <c r="GU903" s="7"/>
      <c r="GV903" s="7"/>
      <c r="GW903" s="7"/>
      <c r="GX903" s="7"/>
      <c r="GY903" s="7"/>
      <c r="GZ903" s="7"/>
      <c r="HA903" s="7"/>
      <c r="HB903" s="7"/>
      <c r="HC903" s="7"/>
      <c r="HD903" s="7"/>
      <c r="HE903" s="7"/>
      <c r="HF903" s="7"/>
      <c r="HG903" s="7"/>
      <c r="HH903" s="7"/>
      <c r="HI903" s="7"/>
      <c r="HJ903" s="7"/>
      <c r="HK903" s="7"/>
      <c r="HL903" s="7"/>
      <c r="HM903" s="7"/>
      <c r="HN903" s="7"/>
      <c r="HO903" s="7"/>
      <c r="HP903" s="7"/>
      <c r="HQ903" s="7"/>
      <c r="HR903" s="7"/>
      <c r="HS903" s="7"/>
      <c r="HT903" s="7"/>
      <c r="HU903" s="7"/>
      <c r="HV903" s="7"/>
      <c r="HW903" s="7"/>
      <c r="HX903" s="7"/>
      <c r="HY903" s="7"/>
      <c r="HZ903" s="7"/>
      <c r="IA903" s="7"/>
      <c r="IB903" s="7"/>
      <c r="IC903" s="7"/>
      <c r="ID903" s="7"/>
      <c r="IE903" s="7"/>
      <c r="IF903" s="7"/>
      <c r="IG903" s="7"/>
      <c r="IH903" s="7"/>
      <c r="II903" s="7"/>
      <c r="IJ903" s="7"/>
      <c r="IK903" s="7"/>
      <c r="IL903" s="7"/>
      <c r="IM903" s="7"/>
      <c r="IN903" s="7"/>
      <c r="IO903" s="7"/>
      <c r="IP903" s="7"/>
      <c r="IQ903" s="7"/>
      <c r="IR903" s="7"/>
      <c r="IS903" s="7"/>
      <c r="IT903" s="7"/>
      <c r="IU903" s="7"/>
      <c r="IV903" s="7"/>
      <c r="IW903" s="7"/>
      <c r="IX903" s="7"/>
      <c r="IY903" s="7"/>
      <c r="IZ903" s="7"/>
      <c r="JA903" s="7"/>
      <c r="JB903" s="7"/>
      <c r="JC903" s="7"/>
      <c r="JD903" s="7"/>
      <c r="JE903" s="7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5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7"/>
      <c r="EQ904" s="7"/>
      <c r="ER904" s="7"/>
      <c r="ES904" s="88"/>
      <c r="ET904" s="7"/>
      <c r="EU904" s="7"/>
      <c r="EV904" s="7"/>
      <c r="EW904" s="7"/>
      <c r="EX904" s="7"/>
      <c r="EY904" s="7"/>
      <c r="EZ904" s="7"/>
      <c r="FA904" s="7"/>
      <c r="FB904" s="7"/>
      <c r="FC904" s="7"/>
      <c r="FD904" s="7"/>
      <c r="FE904" s="7"/>
      <c r="FF904" s="7"/>
      <c r="FG904" s="7"/>
      <c r="FH904" s="2"/>
      <c r="FI904" s="2"/>
      <c r="FJ904" s="2"/>
      <c r="FK904" s="2"/>
      <c r="FL904" s="2"/>
      <c r="FM904" s="2"/>
      <c r="FN904" s="7"/>
      <c r="FO904" s="7"/>
      <c r="FP904" s="7"/>
      <c r="FQ904" s="88"/>
      <c r="FR904" s="7"/>
      <c r="FS904" s="7"/>
      <c r="FT904" s="7"/>
      <c r="FU904" s="7"/>
      <c r="FV904" s="7"/>
      <c r="FW904" s="7"/>
      <c r="FX904" s="7"/>
      <c r="FY904" s="7"/>
      <c r="FZ904" s="7"/>
      <c r="GA904" s="7"/>
      <c r="GB904" s="7"/>
      <c r="GC904" s="7"/>
      <c r="GD904" s="7"/>
      <c r="GE904" s="7"/>
      <c r="GF904" s="7"/>
      <c r="GG904" s="7"/>
      <c r="GH904" s="7"/>
      <c r="GI904" s="7"/>
      <c r="GJ904" s="7"/>
      <c r="GK904" s="7"/>
      <c r="GL904" s="7"/>
      <c r="GM904" s="7"/>
      <c r="GN904" s="7"/>
      <c r="GO904" s="7"/>
      <c r="GP904" s="7"/>
      <c r="GQ904" s="7"/>
      <c r="GR904" s="7"/>
      <c r="GS904" s="7"/>
      <c r="GT904" s="7"/>
      <c r="GU904" s="7"/>
      <c r="GV904" s="7"/>
      <c r="GW904" s="7"/>
      <c r="GX904" s="7"/>
      <c r="GY904" s="7"/>
      <c r="GZ904" s="7"/>
      <c r="HA904" s="7"/>
      <c r="HB904" s="7"/>
      <c r="HC904" s="7"/>
      <c r="HD904" s="7"/>
      <c r="HE904" s="7"/>
      <c r="HF904" s="7"/>
      <c r="HG904" s="7"/>
      <c r="HH904" s="7"/>
      <c r="HI904" s="7"/>
      <c r="HJ904" s="7"/>
      <c r="HK904" s="7"/>
      <c r="HL904" s="7"/>
      <c r="HM904" s="7"/>
      <c r="HN904" s="7"/>
      <c r="HO904" s="7"/>
      <c r="HP904" s="7"/>
      <c r="HQ904" s="7"/>
      <c r="HR904" s="7"/>
      <c r="HS904" s="7"/>
      <c r="HT904" s="7"/>
      <c r="HU904" s="7"/>
      <c r="HV904" s="7"/>
      <c r="HW904" s="7"/>
      <c r="HX904" s="7"/>
      <c r="HY904" s="7"/>
      <c r="HZ904" s="7"/>
      <c r="IA904" s="7"/>
      <c r="IB904" s="7"/>
      <c r="IC904" s="7"/>
      <c r="ID904" s="7"/>
      <c r="IE904" s="7"/>
      <c r="IF904" s="7"/>
      <c r="IG904" s="7"/>
      <c r="IH904" s="7"/>
      <c r="II904" s="7"/>
      <c r="IJ904" s="7"/>
      <c r="IK904" s="7"/>
      <c r="IL904" s="7"/>
      <c r="IM904" s="7"/>
      <c r="IN904" s="7"/>
      <c r="IO904" s="7"/>
      <c r="IP904" s="7"/>
      <c r="IQ904" s="7"/>
      <c r="IR904" s="7"/>
      <c r="IS904" s="7"/>
      <c r="IT904" s="7"/>
      <c r="IU904" s="7"/>
      <c r="IV904" s="7"/>
      <c r="IW904" s="7"/>
      <c r="IX904" s="7"/>
      <c r="IY904" s="7"/>
      <c r="IZ904" s="7"/>
      <c r="JA904" s="7"/>
      <c r="JB904" s="7"/>
      <c r="JC904" s="7"/>
      <c r="JD904" s="7"/>
      <c r="JE904" s="7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5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7"/>
      <c r="EQ905" s="7"/>
      <c r="ER905" s="7"/>
      <c r="ES905" s="88"/>
      <c r="ET905" s="7"/>
      <c r="EU905" s="7"/>
      <c r="EV905" s="7"/>
      <c r="EW905" s="7"/>
      <c r="EX905" s="7"/>
      <c r="EY905" s="7"/>
      <c r="EZ905" s="7"/>
      <c r="FA905" s="7"/>
      <c r="FB905" s="7"/>
      <c r="FC905" s="7"/>
      <c r="FD905" s="7"/>
      <c r="FE905" s="7"/>
      <c r="FF905" s="7"/>
      <c r="FG905" s="7"/>
      <c r="FH905" s="2"/>
      <c r="FI905" s="2"/>
      <c r="FJ905" s="2"/>
      <c r="FK905" s="2"/>
      <c r="FL905" s="2"/>
      <c r="FM905" s="2"/>
      <c r="FN905" s="7"/>
      <c r="FO905" s="7"/>
      <c r="FP905" s="7"/>
      <c r="FQ905" s="88"/>
      <c r="FR905" s="7"/>
      <c r="FS905" s="7"/>
      <c r="FT905" s="7"/>
      <c r="FU905" s="7"/>
      <c r="FV905" s="7"/>
      <c r="FW905" s="7"/>
      <c r="FX905" s="7"/>
      <c r="FY905" s="7"/>
      <c r="FZ905" s="7"/>
      <c r="GA905" s="7"/>
      <c r="GB905" s="7"/>
      <c r="GC905" s="7"/>
      <c r="GD905" s="7"/>
      <c r="GE905" s="7"/>
      <c r="GF905" s="7"/>
      <c r="GG905" s="7"/>
      <c r="GH905" s="7"/>
      <c r="GI905" s="7"/>
      <c r="GJ905" s="7"/>
      <c r="GK905" s="7"/>
      <c r="GL905" s="7"/>
      <c r="GM905" s="7"/>
      <c r="GN905" s="7"/>
      <c r="GO905" s="7"/>
      <c r="GP905" s="7"/>
      <c r="GQ905" s="7"/>
      <c r="GR905" s="7"/>
      <c r="GS905" s="7"/>
      <c r="GT905" s="7"/>
      <c r="GU905" s="7"/>
      <c r="GV905" s="7"/>
      <c r="GW905" s="7"/>
      <c r="GX905" s="7"/>
      <c r="GY905" s="7"/>
      <c r="GZ905" s="7"/>
      <c r="HA905" s="7"/>
      <c r="HB905" s="7"/>
      <c r="HC905" s="7"/>
      <c r="HD905" s="7"/>
      <c r="HE905" s="7"/>
      <c r="HF905" s="7"/>
      <c r="HG905" s="7"/>
      <c r="HH905" s="7"/>
      <c r="HI905" s="7"/>
      <c r="HJ905" s="7"/>
      <c r="HK905" s="7"/>
      <c r="HL905" s="7"/>
      <c r="HM905" s="7"/>
      <c r="HN905" s="7"/>
      <c r="HO905" s="7"/>
      <c r="HP905" s="7"/>
      <c r="HQ905" s="7"/>
      <c r="HR905" s="7"/>
      <c r="HS905" s="7"/>
      <c r="HT905" s="7"/>
      <c r="HU905" s="7"/>
      <c r="HV905" s="7"/>
      <c r="HW905" s="7"/>
      <c r="HX905" s="7"/>
      <c r="HY905" s="7"/>
      <c r="HZ905" s="7"/>
      <c r="IA905" s="7"/>
      <c r="IB905" s="7"/>
      <c r="IC905" s="7"/>
      <c r="ID905" s="7"/>
      <c r="IE905" s="7"/>
      <c r="IF905" s="7"/>
      <c r="IG905" s="7"/>
      <c r="IH905" s="7"/>
      <c r="II905" s="7"/>
      <c r="IJ905" s="7"/>
      <c r="IK905" s="7"/>
      <c r="IL905" s="7"/>
      <c r="IM905" s="7"/>
      <c r="IN905" s="7"/>
      <c r="IO905" s="7"/>
      <c r="IP905" s="7"/>
      <c r="IQ905" s="7"/>
      <c r="IR905" s="7"/>
      <c r="IS905" s="7"/>
      <c r="IT905" s="7"/>
      <c r="IU905" s="7"/>
      <c r="IV905" s="7"/>
      <c r="IW905" s="7"/>
      <c r="IX905" s="7"/>
      <c r="IY905" s="7"/>
      <c r="IZ905" s="7"/>
      <c r="JA905" s="7"/>
      <c r="JB905" s="7"/>
      <c r="JC905" s="7"/>
      <c r="JD905" s="7"/>
      <c r="JE905" s="7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5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7"/>
      <c r="EQ906" s="7"/>
      <c r="ER906" s="7"/>
      <c r="ES906" s="88"/>
      <c r="ET906" s="7"/>
      <c r="EU906" s="7"/>
      <c r="EV906" s="7"/>
      <c r="EW906" s="7"/>
      <c r="EX906" s="7"/>
      <c r="EY906" s="7"/>
      <c r="EZ906" s="7"/>
      <c r="FA906" s="7"/>
      <c r="FB906" s="7"/>
      <c r="FC906" s="7"/>
      <c r="FD906" s="7"/>
      <c r="FE906" s="7"/>
      <c r="FF906" s="7"/>
      <c r="FG906" s="7"/>
      <c r="FH906" s="2"/>
      <c r="FI906" s="2"/>
      <c r="FJ906" s="2"/>
      <c r="FK906" s="2"/>
      <c r="FL906" s="2"/>
      <c r="FM906" s="2"/>
      <c r="FN906" s="7"/>
      <c r="FO906" s="7"/>
      <c r="FP906" s="7"/>
      <c r="FQ906" s="88"/>
      <c r="FR906" s="7"/>
      <c r="FS906" s="7"/>
      <c r="FT906" s="7"/>
      <c r="FU906" s="7"/>
      <c r="FV906" s="7"/>
      <c r="FW906" s="7"/>
      <c r="FX906" s="7"/>
      <c r="FY906" s="7"/>
      <c r="FZ906" s="7"/>
      <c r="GA906" s="7"/>
      <c r="GB906" s="7"/>
      <c r="GC906" s="7"/>
      <c r="GD906" s="7"/>
      <c r="GE906" s="7"/>
      <c r="GF906" s="7"/>
      <c r="GG906" s="7"/>
      <c r="GH906" s="7"/>
      <c r="GI906" s="7"/>
      <c r="GJ906" s="7"/>
      <c r="GK906" s="7"/>
      <c r="GL906" s="7"/>
      <c r="GM906" s="7"/>
      <c r="GN906" s="7"/>
      <c r="GO906" s="7"/>
      <c r="GP906" s="7"/>
      <c r="GQ906" s="7"/>
      <c r="GR906" s="7"/>
      <c r="GS906" s="7"/>
      <c r="GT906" s="7"/>
      <c r="GU906" s="7"/>
      <c r="GV906" s="7"/>
      <c r="GW906" s="7"/>
      <c r="GX906" s="7"/>
      <c r="GY906" s="7"/>
      <c r="GZ906" s="7"/>
      <c r="HA906" s="7"/>
      <c r="HB906" s="7"/>
      <c r="HC906" s="7"/>
      <c r="HD906" s="7"/>
      <c r="HE906" s="7"/>
      <c r="HF906" s="7"/>
      <c r="HG906" s="7"/>
      <c r="HH906" s="7"/>
      <c r="HI906" s="7"/>
      <c r="HJ906" s="7"/>
      <c r="HK906" s="7"/>
      <c r="HL906" s="7"/>
      <c r="HM906" s="7"/>
      <c r="HN906" s="7"/>
      <c r="HO906" s="7"/>
      <c r="HP906" s="7"/>
      <c r="HQ906" s="7"/>
      <c r="HR906" s="7"/>
      <c r="HS906" s="7"/>
      <c r="HT906" s="7"/>
      <c r="HU906" s="7"/>
      <c r="HV906" s="7"/>
      <c r="HW906" s="7"/>
      <c r="HX906" s="7"/>
      <c r="HY906" s="7"/>
      <c r="HZ906" s="7"/>
      <c r="IA906" s="7"/>
      <c r="IB906" s="7"/>
      <c r="IC906" s="7"/>
      <c r="ID906" s="7"/>
      <c r="IE906" s="7"/>
      <c r="IF906" s="7"/>
      <c r="IG906" s="7"/>
      <c r="IH906" s="7"/>
      <c r="II906" s="7"/>
      <c r="IJ906" s="7"/>
      <c r="IK906" s="7"/>
      <c r="IL906" s="7"/>
      <c r="IM906" s="7"/>
      <c r="IN906" s="7"/>
      <c r="IO906" s="7"/>
      <c r="IP906" s="7"/>
      <c r="IQ906" s="7"/>
      <c r="IR906" s="7"/>
      <c r="IS906" s="7"/>
      <c r="IT906" s="7"/>
      <c r="IU906" s="7"/>
      <c r="IV906" s="7"/>
      <c r="IW906" s="7"/>
      <c r="IX906" s="7"/>
      <c r="IY906" s="7"/>
      <c r="IZ906" s="7"/>
      <c r="JA906" s="7"/>
      <c r="JB906" s="7"/>
      <c r="JC906" s="7"/>
      <c r="JD906" s="7"/>
      <c r="JE906" s="7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5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7"/>
      <c r="EQ907" s="7"/>
      <c r="ER907" s="7"/>
      <c r="ES907" s="88"/>
      <c r="ET907" s="7"/>
      <c r="EU907" s="7"/>
      <c r="EV907" s="7"/>
      <c r="EW907" s="7"/>
      <c r="EX907" s="7"/>
      <c r="EY907" s="7"/>
      <c r="EZ907" s="7"/>
      <c r="FA907" s="7"/>
      <c r="FB907" s="7"/>
      <c r="FC907" s="7"/>
      <c r="FD907" s="7"/>
      <c r="FE907" s="7"/>
      <c r="FF907" s="7"/>
      <c r="FG907" s="7"/>
      <c r="FH907" s="2"/>
      <c r="FI907" s="2"/>
      <c r="FJ907" s="2"/>
      <c r="FK907" s="2"/>
      <c r="FL907" s="2"/>
      <c r="FM907" s="2"/>
      <c r="FN907" s="7"/>
      <c r="FO907" s="7"/>
      <c r="FP907" s="7"/>
      <c r="FQ907" s="88"/>
      <c r="FR907" s="7"/>
      <c r="FS907" s="7"/>
      <c r="FT907" s="7"/>
      <c r="FU907" s="7"/>
      <c r="FV907" s="7"/>
      <c r="FW907" s="7"/>
      <c r="FX907" s="7"/>
      <c r="FY907" s="7"/>
      <c r="FZ907" s="7"/>
      <c r="GA907" s="7"/>
      <c r="GB907" s="7"/>
      <c r="GC907" s="7"/>
      <c r="GD907" s="7"/>
      <c r="GE907" s="7"/>
      <c r="GF907" s="7"/>
      <c r="GG907" s="7"/>
      <c r="GH907" s="7"/>
      <c r="GI907" s="7"/>
      <c r="GJ907" s="7"/>
      <c r="GK907" s="7"/>
      <c r="GL907" s="7"/>
      <c r="GM907" s="7"/>
      <c r="GN907" s="7"/>
      <c r="GO907" s="7"/>
      <c r="GP907" s="7"/>
      <c r="GQ907" s="7"/>
      <c r="GR907" s="7"/>
      <c r="GS907" s="7"/>
      <c r="GT907" s="7"/>
      <c r="GU907" s="7"/>
      <c r="GV907" s="7"/>
      <c r="GW907" s="7"/>
      <c r="GX907" s="7"/>
      <c r="GY907" s="7"/>
      <c r="GZ907" s="7"/>
      <c r="HA907" s="7"/>
      <c r="HB907" s="7"/>
      <c r="HC907" s="7"/>
      <c r="HD907" s="7"/>
      <c r="HE907" s="7"/>
      <c r="HF907" s="7"/>
      <c r="HG907" s="7"/>
      <c r="HH907" s="7"/>
      <c r="HI907" s="7"/>
      <c r="HJ907" s="7"/>
      <c r="HK907" s="7"/>
      <c r="HL907" s="7"/>
      <c r="HM907" s="7"/>
      <c r="HN907" s="7"/>
      <c r="HO907" s="7"/>
      <c r="HP907" s="7"/>
      <c r="HQ907" s="7"/>
      <c r="HR907" s="7"/>
      <c r="HS907" s="7"/>
      <c r="HT907" s="7"/>
      <c r="HU907" s="7"/>
      <c r="HV907" s="7"/>
      <c r="HW907" s="7"/>
      <c r="HX907" s="7"/>
      <c r="HY907" s="7"/>
      <c r="HZ907" s="7"/>
      <c r="IA907" s="7"/>
      <c r="IB907" s="7"/>
      <c r="IC907" s="7"/>
      <c r="ID907" s="7"/>
      <c r="IE907" s="7"/>
      <c r="IF907" s="7"/>
      <c r="IG907" s="7"/>
      <c r="IH907" s="7"/>
      <c r="II907" s="7"/>
      <c r="IJ907" s="7"/>
      <c r="IK907" s="7"/>
      <c r="IL907" s="7"/>
      <c r="IM907" s="7"/>
      <c r="IN907" s="7"/>
      <c r="IO907" s="7"/>
      <c r="IP907" s="7"/>
      <c r="IQ907" s="7"/>
      <c r="IR907" s="7"/>
      <c r="IS907" s="7"/>
      <c r="IT907" s="7"/>
      <c r="IU907" s="7"/>
      <c r="IV907" s="7"/>
      <c r="IW907" s="7"/>
      <c r="IX907" s="7"/>
      <c r="IY907" s="7"/>
      <c r="IZ907" s="7"/>
      <c r="JA907" s="7"/>
      <c r="JB907" s="7"/>
      <c r="JC907" s="7"/>
      <c r="JD907" s="7"/>
      <c r="JE907" s="7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5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7"/>
      <c r="EQ908" s="7"/>
      <c r="ER908" s="7"/>
      <c r="ES908" s="88"/>
      <c r="ET908" s="7"/>
      <c r="EU908" s="7"/>
      <c r="EV908" s="7"/>
      <c r="EW908" s="7"/>
      <c r="EX908" s="7"/>
      <c r="EY908" s="7"/>
      <c r="EZ908" s="7"/>
      <c r="FA908" s="7"/>
      <c r="FB908" s="7"/>
      <c r="FC908" s="7"/>
      <c r="FD908" s="7"/>
      <c r="FE908" s="7"/>
      <c r="FF908" s="7"/>
      <c r="FG908" s="7"/>
      <c r="FH908" s="2"/>
      <c r="FI908" s="2"/>
      <c r="FJ908" s="2"/>
      <c r="FK908" s="2"/>
      <c r="FL908" s="2"/>
      <c r="FM908" s="2"/>
      <c r="FN908" s="7"/>
      <c r="FO908" s="7"/>
      <c r="FP908" s="7"/>
      <c r="FQ908" s="88"/>
      <c r="FR908" s="7"/>
      <c r="FS908" s="7"/>
      <c r="FT908" s="7"/>
      <c r="FU908" s="7"/>
      <c r="FV908" s="7"/>
      <c r="FW908" s="7"/>
      <c r="FX908" s="7"/>
      <c r="FY908" s="7"/>
      <c r="FZ908" s="7"/>
      <c r="GA908" s="7"/>
      <c r="GB908" s="7"/>
      <c r="GC908" s="7"/>
      <c r="GD908" s="7"/>
      <c r="GE908" s="7"/>
      <c r="GF908" s="7"/>
      <c r="GG908" s="7"/>
      <c r="GH908" s="7"/>
      <c r="GI908" s="7"/>
      <c r="GJ908" s="7"/>
      <c r="GK908" s="7"/>
      <c r="GL908" s="7"/>
      <c r="GM908" s="7"/>
      <c r="GN908" s="7"/>
      <c r="GO908" s="7"/>
      <c r="GP908" s="7"/>
      <c r="GQ908" s="7"/>
      <c r="GR908" s="7"/>
      <c r="GS908" s="7"/>
      <c r="GT908" s="7"/>
      <c r="GU908" s="7"/>
      <c r="GV908" s="7"/>
      <c r="GW908" s="7"/>
      <c r="GX908" s="7"/>
      <c r="GY908" s="7"/>
      <c r="GZ908" s="7"/>
      <c r="HA908" s="7"/>
      <c r="HB908" s="7"/>
      <c r="HC908" s="7"/>
      <c r="HD908" s="7"/>
      <c r="HE908" s="7"/>
      <c r="HF908" s="7"/>
      <c r="HG908" s="7"/>
      <c r="HH908" s="7"/>
      <c r="HI908" s="7"/>
      <c r="HJ908" s="7"/>
      <c r="HK908" s="7"/>
      <c r="HL908" s="7"/>
      <c r="HM908" s="7"/>
      <c r="HN908" s="7"/>
      <c r="HO908" s="7"/>
      <c r="HP908" s="7"/>
      <c r="HQ908" s="7"/>
      <c r="HR908" s="7"/>
      <c r="HS908" s="7"/>
      <c r="HT908" s="7"/>
      <c r="HU908" s="7"/>
      <c r="HV908" s="7"/>
      <c r="HW908" s="7"/>
      <c r="HX908" s="7"/>
      <c r="HY908" s="7"/>
      <c r="HZ908" s="7"/>
      <c r="IA908" s="7"/>
      <c r="IB908" s="7"/>
      <c r="IC908" s="7"/>
      <c r="ID908" s="7"/>
      <c r="IE908" s="7"/>
      <c r="IF908" s="7"/>
      <c r="IG908" s="7"/>
      <c r="IH908" s="7"/>
      <c r="II908" s="7"/>
      <c r="IJ908" s="7"/>
      <c r="IK908" s="7"/>
      <c r="IL908" s="7"/>
      <c r="IM908" s="7"/>
      <c r="IN908" s="7"/>
      <c r="IO908" s="7"/>
      <c r="IP908" s="7"/>
      <c r="IQ908" s="7"/>
      <c r="IR908" s="7"/>
      <c r="IS908" s="7"/>
      <c r="IT908" s="7"/>
      <c r="IU908" s="7"/>
      <c r="IV908" s="7"/>
      <c r="IW908" s="7"/>
      <c r="IX908" s="7"/>
      <c r="IY908" s="7"/>
      <c r="IZ908" s="7"/>
      <c r="JA908" s="7"/>
      <c r="JB908" s="7"/>
      <c r="JC908" s="7"/>
      <c r="JD908" s="7"/>
      <c r="JE908" s="7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5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7"/>
      <c r="EQ909" s="7"/>
      <c r="ER909" s="7"/>
      <c r="ES909" s="88"/>
      <c r="ET909" s="7"/>
      <c r="EU909" s="7"/>
      <c r="EV909" s="7"/>
      <c r="EW909" s="7"/>
      <c r="EX909" s="7"/>
      <c r="EY909" s="7"/>
      <c r="EZ909" s="7"/>
      <c r="FA909" s="7"/>
      <c r="FB909" s="7"/>
      <c r="FC909" s="7"/>
      <c r="FD909" s="7"/>
      <c r="FE909" s="7"/>
      <c r="FF909" s="7"/>
      <c r="FG909" s="7"/>
      <c r="FH909" s="2"/>
      <c r="FI909" s="2"/>
      <c r="FJ909" s="2"/>
      <c r="FK909" s="2"/>
      <c r="FL909" s="2"/>
      <c r="FM909" s="2"/>
      <c r="FN909" s="7"/>
      <c r="FO909" s="7"/>
      <c r="FP909" s="7"/>
      <c r="FQ909" s="88"/>
      <c r="FR909" s="7"/>
      <c r="FS909" s="7"/>
      <c r="FT909" s="7"/>
      <c r="FU909" s="7"/>
      <c r="FV909" s="7"/>
      <c r="FW909" s="7"/>
      <c r="FX909" s="7"/>
      <c r="FY909" s="7"/>
      <c r="FZ909" s="7"/>
      <c r="GA909" s="7"/>
      <c r="GB909" s="7"/>
      <c r="GC909" s="7"/>
      <c r="GD909" s="7"/>
      <c r="GE909" s="7"/>
      <c r="GF909" s="7"/>
      <c r="GG909" s="7"/>
      <c r="GH909" s="7"/>
      <c r="GI909" s="7"/>
      <c r="GJ909" s="7"/>
      <c r="GK909" s="7"/>
      <c r="GL909" s="7"/>
      <c r="GM909" s="7"/>
      <c r="GN909" s="7"/>
      <c r="GO909" s="7"/>
      <c r="GP909" s="7"/>
      <c r="GQ909" s="7"/>
      <c r="GR909" s="7"/>
      <c r="GS909" s="7"/>
      <c r="GT909" s="7"/>
      <c r="GU909" s="7"/>
      <c r="GV909" s="7"/>
      <c r="GW909" s="7"/>
      <c r="GX909" s="7"/>
      <c r="GY909" s="7"/>
      <c r="GZ909" s="7"/>
      <c r="HA909" s="7"/>
      <c r="HB909" s="7"/>
      <c r="HC909" s="7"/>
      <c r="HD909" s="7"/>
      <c r="HE909" s="7"/>
      <c r="HF909" s="7"/>
      <c r="HG909" s="7"/>
      <c r="HH909" s="7"/>
      <c r="HI909" s="7"/>
      <c r="HJ909" s="7"/>
      <c r="HK909" s="7"/>
      <c r="HL909" s="7"/>
      <c r="HM909" s="7"/>
      <c r="HN909" s="7"/>
      <c r="HO909" s="7"/>
      <c r="HP909" s="7"/>
      <c r="HQ909" s="7"/>
      <c r="HR909" s="7"/>
      <c r="HS909" s="7"/>
      <c r="HT909" s="7"/>
      <c r="HU909" s="7"/>
      <c r="HV909" s="7"/>
      <c r="HW909" s="7"/>
      <c r="HX909" s="7"/>
      <c r="HY909" s="7"/>
      <c r="HZ909" s="7"/>
      <c r="IA909" s="7"/>
      <c r="IB909" s="7"/>
      <c r="IC909" s="7"/>
      <c r="ID909" s="7"/>
      <c r="IE909" s="7"/>
      <c r="IF909" s="7"/>
      <c r="IG909" s="7"/>
      <c r="IH909" s="7"/>
      <c r="II909" s="7"/>
      <c r="IJ909" s="7"/>
      <c r="IK909" s="7"/>
      <c r="IL909" s="7"/>
      <c r="IM909" s="7"/>
      <c r="IN909" s="7"/>
      <c r="IO909" s="7"/>
      <c r="IP909" s="7"/>
      <c r="IQ909" s="7"/>
      <c r="IR909" s="7"/>
      <c r="IS909" s="7"/>
      <c r="IT909" s="7"/>
      <c r="IU909" s="7"/>
      <c r="IV909" s="7"/>
      <c r="IW909" s="7"/>
      <c r="IX909" s="7"/>
      <c r="IY909" s="7"/>
      <c r="IZ909" s="7"/>
      <c r="JA909" s="7"/>
      <c r="JB909" s="7"/>
      <c r="JC909" s="7"/>
      <c r="JD909" s="7"/>
      <c r="JE909" s="7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5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7"/>
      <c r="EQ910" s="7"/>
      <c r="ER910" s="7"/>
      <c r="ES910" s="88"/>
      <c r="ET910" s="7"/>
      <c r="EU910" s="7"/>
      <c r="EV910" s="7"/>
      <c r="EW910" s="7"/>
      <c r="EX910" s="7"/>
      <c r="EY910" s="7"/>
      <c r="EZ910" s="7"/>
      <c r="FA910" s="7"/>
      <c r="FB910" s="7"/>
      <c r="FC910" s="7"/>
      <c r="FD910" s="7"/>
      <c r="FE910" s="7"/>
      <c r="FF910" s="7"/>
      <c r="FG910" s="7"/>
      <c r="FH910" s="2"/>
      <c r="FI910" s="2"/>
      <c r="FJ910" s="2"/>
      <c r="FK910" s="2"/>
      <c r="FL910" s="2"/>
      <c r="FM910" s="2"/>
      <c r="FN910" s="7"/>
      <c r="FO910" s="7"/>
      <c r="FP910" s="7"/>
      <c r="FQ910" s="88"/>
      <c r="FR910" s="7"/>
      <c r="FS910" s="7"/>
      <c r="FT910" s="7"/>
      <c r="FU910" s="7"/>
      <c r="FV910" s="7"/>
      <c r="FW910" s="7"/>
      <c r="FX910" s="7"/>
      <c r="FY910" s="7"/>
      <c r="FZ910" s="7"/>
      <c r="GA910" s="7"/>
      <c r="GB910" s="7"/>
      <c r="GC910" s="7"/>
      <c r="GD910" s="7"/>
      <c r="GE910" s="7"/>
      <c r="GF910" s="7"/>
      <c r="GG910" s="7"/>
      <c r="GH910" s="7"/>
      <c r="GI910" s="7"/>
      <c r="GJ910" s="7"/>
      <c r="GK910" s="7"/>
      <c r="GL910" s="7"/>
      <c r="GM910" s="7"/>
      <c r="GN910" s="7"/>
      <c r="GO910" s="7"/>
      <c r="GP910" s="7"/>
      <c r="GQ910" s="7"/>
      <c r="GR910" s="7"/>
      <c r="GS910" s="7"/>
      <c r="GT910" s="7"/>
      <c r="GU910" s="7"/>
      <c r="GV910" s="7"/>
      <c r="GW910" s="7"/>
      <c r="GX910" s="7"/>
      <c r="GY910" s="7"/>
      <c r="GZ910" s="7"/>
      <c r="HA910" s="7"/>
      <c r="HB910" s="7"/>
      <c r="HC910" s="7"/>
      <c r="HD910" s="7"/>
      <c r="HE910" s="7"/>
      <c r="HF910" s="7"/>
      <c r="HG910" s="7"/>
      <c r="HH910" s="7"/>
      <c r="HI910" s="7"/>
      <c r="HJ910" s="7"/>
      <c r="HK910" s="7"/>
      <c r="HL910" s="7"/>
      <c r="HM910" s="7"/>
      <c r="HN910" s="7"/>
      <c r="HO910" s="7"/>
      <c r="HP910" s="7"/>
      <c r="HQ910" s="7"/>
      <c r="HR910" s="7"/>
      <c r="HS910" s="7"/>
      <c r="HT910" s="7"/>
      <c r="HU910" s="7"/>
      <c r="HV910" s="7"/>
      <c r="HW910" s="7"/>
      <c r="HX910" s="7"/>
      <c r="HY910" s="7"/>
      <c r="HZ910" s="7"/>
      <c r="IA910" s="7"/>
      <c r="IB910" s="7"/>
      <c r="IC910" s="7"/>
      <c r="ID910" s="7"/>
      <c r="IE910" s="7"/>
      <c r="IF910" s="7"/>
      <c r="IG910" s="7"/>
      <c r="IH910" s="7"/>
      <c r="II910" s="7"/>
      <c r="IJ910" s="7"/>
      <c r="IK910" s="7"/>
      <c r="IL910" s="7"/>
      <c r="IM910" s="7"/>
      <c r="IN910" s="7"/>
      <c r="IO910" s="7"/>
      <c r="IP910" s="7"/>
      <c r="IQ910" s="7"/>
      <c r="IR910" s="7"/>
      <c r="IS910" s="7"/>
      <c r="IT910" s="7"/>
      <c r="IU910" s="7"/>
      <c r="IV910" s="7"/>
      <c r="IW910" s="7"/>
      <c r="IX910" s="7"/>
      <c r="IY910" s="7"/>
      <c r="IZ910" s="7"/>
      <c r="JA910" s="7"/>
      <c r="JB910" s="7"/>
      <c r="JC910" s="7"/>
      <c r="JD910" s="7"/>
      <c r="JE910" s="7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5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7"/>
      <c r="EQ911" s="7"/>
      <c r="ER911" s="7"/>
      <c r="ES911" s="88"/>
      <c r="ET911" s="7"/>
      <c r="EU911" s="7"/>
      <c r="EV911" s="7"/>
      <c r="EW911" s="7"/>
      <c r="EX911" s="7"/>
      <c r="EY911" s="7"/>
      <c r="EZ911" s="7"/>
      <c r="FA911" s="7"/>
      <c r="FB911" s="7"/>
      <c r="FC911" s="7"/>
      <c r="FD911" s="7"/>
      <c r="FE911" s="7"/>
      <c r="FF911" s="7"/>
      <c r="FG911" s="7"/>
      <c r="FH911" s="2"/>
      <c r="FI911" s="2"/>
      <c r="FJ911" s="2"/>
      <c r="FK911" s="2"/>
      <c r="FL911" s="2"/>
      <c r="FM911" s="2"/>
      <c r="FN911" s="7"/>
      <c r="FO911" s="7"/>
      <c r="FP911" s="7"/>
      <c r="FQ911" s="88"/>
      <c r="FR911" s="7"/>
      <c r="FS911" s="7"/>
      <c r="FT911" s="7"/>
      <c r="FU911" s="7"/>
      <c r="FV911" s="7"/>
      <c r="FW911" s="7"/>
      <c r="FX911" s="7"/>
      <c r="FY911" s="7"/>
      <c r="FZ911" s="7"/>
      <c r="GA911" s="7"/>
      <c r="GB911" s="7"/>
      <c r="GC911" s="7"/>
      <c r="GD911" s="7"/>
      <c r="GE911" s="7"/>
      <c r="GF911" s="7"/>
      <c r="GG911" s="7"/>
      <c r="GH911" s="7"/>
      <c r="GI911" s="7"/>
      <c r="GJ911" s="7"/>
      <c r="GK911" s="7"/>
      <c r="GL911" s="7"/>
      <c r="GM911" s="7"/>
      <c r="GN911" s="7"/>
      <c r="GO911" s="7"/>
      <c r="GP911" s="7"/>
      <c r="GQ911" s="7"/>
      <c r="GR911" s="7"/>
      <c r="GS911" s="7"/>
      <c r="GT911" s="7"/>
      <c r="GU911" s="7"/>
      <c r="GV911" s="7"/>
      <c r="GW911" s="7"/>
      <c r="GX911" s="7"/>
      <c r="GY911" s="7"/>
      <c r="GZ911" s="7"/>
      <c r="HA911" s="7"/>
      <c r="HB911" s="7"/>
      <c r="HC911" s="7"/>
      <c r="HD911" s="7"/>
      <c r="HE911" s="7"/>
      <c r="HF911" s="7"/>
      <c r="HG911" s="7"/>
      <c r="HH911" s="7"/>
      <c r="HI911" s="7"/>
      <c r="HJ911" s="7"/>
      <c r="HK911" s="7"/>
      <c r="HL911" s="7"/>
      <c r="HM911" s="7"/>
      <c r="HN911" s="7"/>
      <c r="HO911" s="7"/>
      <c r="HP911" s="7"/>
      <c r="HQ911" s="7"/>
      <c r="HR911" s="7"/>
      <c r="HS911" s="7"/>
      <c r="HT911" s="7"/>
      <c r="HU911" s="7"/>
      <c r="HV911" s="7"/>
      <c r="HW911" s="7"/>
      <c r="HX911" s="7"/>
      <c r="HY911" s="7"/>
      <c r="HZ911" s="7"/>
      <c r="IA911" s="7"/>
      <c r="IB911" s="7"/>
      <c r="IC911" s="7"/>
      <c r="ID911" s="7"/>
      <c r="IE911" s="7"/>
      <c r="IF911" s="7"/>
      <c r="IG911" s="7"/>
      <c r="IH911" s="7"/>
      <c r="II911" s="7"/>
      <c r="IJ911" s="7"/>
      <c r="IK911" s="7"/>
      <c r="IL911" s="7"/>
      <c r="IM911" s="7"/>
      <c r="IN911" s="7"/>
      <c r="IO911" s="7"/>
      <c r="IP911" s="7"/>
      <c r="IQ911" s="7"/>
      <c r="IR911" s="7"/>
      <c r="IS911" s="7"/>
      <c r="IT911" s="7"/>
      <c r="IU911" s="7"/>
      <c r="IV911" s="7"/>
      <c r="IW911" s="7"/>
      <c r="IX911" s="7"/>
      <c r="IY911" s="7"/>
      <c r="IZ911" s="7"/>
      <c r="JA911" s="7"/>
      <c r="JB911" s="7"/>
      <c r="JC911" s="7"/>
      <c r="JD911" s="7"/>
      <c r="JE911" s="7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5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7"/>
      <c r="EQ912" s="7"/>
      <c r="ER912" s="7"/>
      <c r="ES912" s="88"/>
      <c r="ET912" s="7"/>
      <c r="EU912" s="7"/>
      <c r="EV912" s="7"/>
      <c r="EW912" s="7"/>
      <c r="EX912" s="7"/>
      <c r="EY912" s="7"/>
      <c r="EZ912" s="7"/>
      <c r="FA912" s="7"/>
      <c r="FB912" s="7"/>
      <c r="FC912" s="7"/>
      <c r="FD912" s="7"/>
      <c r="FE912" s="7"/>
      <c r="FF912" s="7"/>
      <c r="FG912" s="7"/>
      <c r="FH912" s="2"/>
      <c r="FI912" s="2"/>
      <c r="FJ912" s="2"/>
      <c r="FK912" s="2"/>
      <c r="FL912" s="2"/>
      <c r="FM912" s="2"/>
      <c r="FN912" s="7"/>
      <c r="FO912" s="7"/>
      <c r="FP912" s="7"/>
      <c r="FQ912" s="88"/>
      <c r="FR912" s="7"/>
      <c r="FS912" s="7"/>
      <c r="FT912" s="7"/>
      <c r="FU912" s="7"/>
      <c r="FV912" s="7"/>
      <c r="FW912" s="7"/>
      <c r="FX912" s="7"/>
      <c r="FY912" s="7"/>
      <c r="FZ912" s="7"/>
      <c r="GA912" s="7"/>
      <c r="GB912" s="7"/>
      <c r="GC912" s="7"/>
      <c r="GD912" s="7"/>
      <c r="GE912" s="7"/>
      <c r="GF912" s="7"/>
      <c r="GG912" s="7"/>
      <c r="GH912" s="7"/>
      <c r="GI912" s="7"/>
      <c r="GJ912" s="7"/>
      <c r="GK912" s="7"/>
      <c r="GL912" s="7"/>
      <c r="GM912" s="7"/>
      <c r="GN912" s="7"/>
      <c r="GO912" s="7"/>
      <c r="GP912" s="7"/>
      <c r="GQ912" s="7"/>
      <c r="GR912" s="7"/>
      <c r="GS912" s="7"/>
      <c r="GT912" s="7"/>
      <c r="GU912" s="7"/>
      <c r="GV912" s="7"/>
      <c r="GW912" s="7"/>
      <c r="GX912" s="7"/>
      <c r="GY912" s="7"/>
      <c r="GZ912" s="7"/>
      <c r="HA912" s="7"/>
      <c r="HB912" s="7"/>
      <c r="HC912" s="7"/>
      <c r="HD912" s="7"/>
      <c r="HE912" s="7"/>
      <c r="HF912" s="7"/>
      <c r="HG912" s="7"/>
      <c r="HH912" s="7"/>
      <c r="HI912" s="7"/>
      <c r="HJ912" s="7"/>
      <c r="HK912" s="7"/>
      <c r="HL912" s="7"/>
      <c r="HM912" s="7"/>
      <c r="HN912" s="7"/>
      <c r="HO912" s="7"/>
      <c r="HP912" s="7"/>
      <c r="HQ912" s="7"/>
      <c r="HR912" s="7"/>
      <c r="HS912" s="7"/>
      <c r="HT912" s="7"/>
      <c r="HU912" s="7"/>
      <c r="HV912" s="7"/>
      <c r="HW912" s="7"/>
      <c r="HX912" s="7"/>
      <c r="HY912" s="7"/>
      <c r="HZ912" s="7"/>
      <c r="IA912" s="7"/>
      <c r="IB912" s="7"/>
      <c r="IC912" s="7"/>
      <c r="ID912" s="7"/>
      <c r="IE912" s="7"/>
      <c r="IF912" s="7"/>
      <c r="IG912" s="7"/>
      <c r="IH912" s="7"/>
      <c r="II912" s="7"/>
      <c r="IJ912" s="7"/>
      <c r="IK912" s="7"/>
      <c r="IL912" s="7"/>
      <c r="IM912" s="7"/>
      <c r="IN912" s="7"/>
      <c r="IO912" s="7"/>
      <c r="IP912" s="7"/>
      <c r="IQ912" s="7"/>
      <c r="IR912" s="7"/>
      <c r="IS912" s="7"/>
      <c r="IT912" s="7"/>
      <c r="IU912" s="7"/>
      <c r="IV912" s="7"/>
      <c r="IW912" s="7"/>
      <c r="IX912" s="7"/>
      <c r="IY912" s="7"/>
      <c r="IZ912" s="7"/>
      <c r="JA912" s="7"/>
      <c r="JB912" s="7"/>
      <c r="JC912" s="7"/>
      <c r="JD912" s="7"/>
      <c r="JE912" s="7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5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7"/>
      <c r="EQ913" s="7"/>
      <c r="ER913" s="7"/>
      <c r="ES913" s="88"/>
      <c r="ET913" s="7"/>
      <c r="EU913" s="7"/>
      <c r="EV913" s="7"/>
      <c r="EW913" s="7"/>
      <c r="EX913" s="7"/>
      <c r="EY913" s="7"/>
      <c r="EZ913" s="7"/>
      <c r="FA913" s="7"/>
      <c r="FB913" s="7"/>
      <c r="FC913" s="7"/>
      <c r="FD913" s="7"/>
      <c r="FE913" s="7"/>
      <c r="FF913" s="7"/>
      <c r="FG913" s="7"/>
      <c r="FH913" s="2"/>
      <c r="FI913" s="2"/>
      <c r="FJ913" s="2"/>
      <c r="FK913" s="2"/>
      <c r="FL913" s="2"/>
      <c r="FM913" s="2"/>
      <c r="FN913" s="7"/>
      <c r="FO913" s="7"/>
      <c r="FP913" s="7"/>
      <c r="FQ913" s="88"/>
      <c r="FR913" s="7"/>
      <c r="FS913" s="7"/>
      <c r="FT913" s="7"/>
      <c r="FU913" s="7"/>
      <c r="FV913" s="7"/>
      <c r="FW913" s="7"/>
      <c r="FX913" s="7"/>
      <c r="FY913" s="7"/>
      <c r="FZ913" s="7"/>
      <c r="GA913" s="7"/>
      <c r="GB913" s="7"/>
      <c r="GC913" s="7"/>
      <c r="GD913" s="7"/>
      <c r="GE913" s="7"/>
      <c r="GF913" s="7"/>
      <c r="GG913" s="7"/>
      <c r="GH913" s="7"/>
      <c r="GI913" s="7"/>
      <c r="GJ913" s="7"/>
      <c r="GK913" s="7"/>
      <c r="GL913" s="7"/>
      <c r="GM913" s="7"/>
      <c r="GN913" s="7"/>
      <c r="GO913" s="7"/>
      <c r="GP913" s="7"/>
      <c r="GQ913" s="7"/>
      <c r="GR913" s="7"/>
      <c r="GS913" s="7"/>
      <c r="GT913" s="7"/>
      <c r="GU913" s="7"/>
      <c r="GV913" s="7"/>
      <c r="GW913" s="7"/>
      <c r="GX913" s="7"/>
      <c r="GY913" s="7"/>
      <c r="GZ913" s="7"/>
      <c r="HA913" s="7"/>
      <c r="HB913" s="7"/>
      <c r="HC913" s="7"/>
      <c r="HD913" s="7"/>
      <c r="HE913" s="7"/>
      <c r="HF913" s="7"/>
      <c r="HG913" s="7"/>
      <c r="HH913" s="7"/>
      <c r="HI913" s="7"/>
      <c r="HJ913" s="7"/>
      <c r="HK913" s="7"/>
      <c r="HL913" s="7"/>
      <c r="HM913" s="7"/>
      <c r="HN913" s="7"/>
      <c r="HO913" s="7"/>
      <c r="HP913" s="7"/>
      <c r="HQ913" s="7"/>
      <c r="HR913" s="7"/>
      <c r="HS913" s="7"/>
      <c r="HT913" s="7"/>
      <c r="HU913" s="7"/>
      <c r="HV913" s="7"/>
      <c r="HW913" s="7"/>
      <c r="HX913" s="7"/>
      <c r="HY913" s="7"/>
      <c r="HZ913" s="7"/>
      <c r="IA913" s="7"/>
      <c r="IB913" s="7"/>
      <c r="IC913" s="7"/>
      <c r="ID913" s="7"/>
      <c r="IE913" s="7"/>
      <c r="IF913" s="7"/>
      <c r="IG913" s="7"/>
      <c r="IH913" s="7"/>
      <c r="II913" s="7"/>
      <c r="IJ913" s="7"/>
      <c r="IK913" s="7"/>
      <c r="IL913" s="7"/>
      <c r="IM913" s="7"/>
      <c r="IN913" s="7"/>
      <c r="IO913" s="7"/>
      <c r="IP913" s="7"/>
      <c r="IQ913" s="7"/>
      <c r="IR913" s="7"/>
      <c r="IS913" s="7"/>
      <c r="IT913" s="7"/>
      <c r="IU913" s="7"/>
      <c r="IV913" s="7"/>
      <c r="IW913" s="7"/>
      <c r="IX913" s="7"/>
      <c r="IY913" s="7"/>
      <c r="IZ913" s="7"/>
      <c r="JA913" s="7"/>
      <c r="JB913" s="7"/>
      <c r="JC913" s="7"/>
      <c r="JD913" s="7"/>
      <c r="JE913" s="7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5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7"/>
      <c r="EQ914" s="7"/>
      <c r="ER914" s="7"/>
      <c r="ES914" s="88"/>
      <c r="ET914" s="7"/>
      <c r="EU914" s="7"/>
      <c r="EV914" s="7"/>
      <c r="EW914" s="7"/>
      <c r="EX914" s="7"/>
      <c r="EY914" s="7"/>
      <c r="EZ914" s="7"/>
      <c r="FA914" s="7"/>
      <c r="FB914" s="7"/>
      <c r="FC914" s="7"/>
      <c r="FD914" s="7"/>
      <c r="FE914" s="7"/>
      <c r="FF914" s="7"/>
      <c r="FG914" s="7"/>
      <c r="FH914" s="2"/>
      <c r="FI914" s="2"/>
      <c r="FJ914" s="2"/>
      <c r="FK914" s="2"/>
      <c r="FL914" s="2"/>
      <c r="FM914" s="2"/>
      <c r="FN914" s="7"/>
      <c r="FO914" s="7"/>
      <c r="FP914" s="7"/>
      <c r="FQ914" s="88"/>
      <c r="FR914" s="7"/>
      <c r="FS914" s="7"/>
      <c r="FT914" s="7"/>
      <c r="FU914" s="7"/>
      <c r="FV914" s="7"/>
      <c r="FW914" s="7"/>
      <c r="FX914" s="7"/>
      <c r="FY914" s="7"/>
      <c r="FZ914" s="7"/>
      <c r="GA914" s="7"/>
      <c r="GB914" s="7"/>
      <c r="GC914" s="7"/>
      <c r="GD914" s="7"/>
      <c r="GE914" s="7"/>
      <c r="GF914" s="7"/>
      <c r="GG914" s="7"/>
      <c r="GH914" s="7"/>
      <c r="GI914" s="7"/>
      <c r="GJ914" s="7"/>
      <c r="GK914" s="7"/>
      <c r="GL914" s="7"/>
      <c r="GM914" s="7"/>
      <c r="GN914" s="7"/>
      <c r="GO914" s="7"/>
      <c r="GP914" s="7"/>
      <c r="GQ914" s="7"/>
      <c r="GR914" s="7"/>
      <c r="GS914" s="7"/>
      <c r="GT914" s="7"/>
      <c r="GU914" s="7"/>
      <c r="GV914" s="7"/>
      <c r="GW914" s="7"/>
      <c r="GX914" s="7"/>
      <c r="GY914" s="7"/>
      <c r="GZ914" s="7"/>
      <c r="HA914" s="7"/>
      <c r="HB914" s="7"/>
      <c r="HC914" s="7"/>
      <c r="HD914" s="7"/>
      <c r="HE914" s="7"/>
      <c r="HF914" s="7"/>
      <c r="HG914" s="7"/>
      <c r="HH914" s="7"/>
      <c r="HI914" s="7"/>
      <c r="HJ914" s="7"/>
      <c r="HK914" s="7"/>
      <c r="HL914" s="7"/>
      <c r="HM914" s="7"/>
      <c r="HN914" s="7"/>
      <c r="HO914" s="7"/>
      <c r="HP914" s="7"/>
      <c r="HQ914" s="7"/>
      <c r="HR914" s="7"/>
      <c r="HS914" s="7"/>
      <c r="HT914" s="7"/>
      <c r="HU914" s="7"/>
      <c r="HV914" s="7"/>
      <c r="HW914" s="7"/>
      <c r="HX914" s="7"/>
      <c r="HY914" s="7"/>
      <c r="HZ914" s="7"/>
      <c r="IA914" s="7"/>
      <c r="IB914" s="7"/>
      <c r="IC914" s="7"/>
      <c r="ID914" s="7"/>
      <c r="IE914" s="7"/>
      <c r="IF914" s="7"/>
      <c r="IG914" s="7"/>
      <c r="IH914" s="7"/>
      <c r="II914" s="7"/>
      <c r="IJ914" s="7"/>
      <c r="IK914" s="7"/>
      <c r="IL914" s="7"/>
      <c r="IM914" s="7"/>
      <c r="IN914" s="7"/>
      <c r="IO914" s="7"/>
      <c r="IP914" s="7"/>
      <c r="IQ914" s="7"/>
      <c r="IR914" s="7"/>
      <c r="IS914" s="7"/>
      <c r="IT914" s="7"/>
      <c r="IU914" s="7"/>
      <c r="IV914" s="7"/>
      <c r="IW914" s="7"/>
      <c r="IX914" s="7"/>
      <c r="IY914" s="7"/>
      <c r="IZ914" s="7"/>
      <c r="JA914" s="7"/>
      <c r="JB914" s="7"/>
      <c r="JC914" s="7"/>
      <c r="JD914" s="7"/>
      <c r="JE914" s="7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5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7"/>
      <c r="EQ915" s="7"/>
      <c r="ER915" s="7"/>
      <c r="ES915" s="88"/>
      <c r="ET915" s="7"/>
      <c r="EU915" s="7"/>
      <c r="EV915" s="7"/>
      <c r="EW915" s="7"/>
      <c r="EX915" s="7"/>
      <c r="EY915" s="7"/>
      <c r="EZ915" s="7"/>
      <c r="FA915" s="7"/>
      <c r="FB915" s="7"/>
      <c r="FC915" s="7"/>
      <c r="FD915" s="7"/>
      <c r="FE915" s="7"/>
      <c r="FF915" s="7"/>
      <c r="FG915" s="7"/>
      <c r="FH915" s="2"/>
      <c r="FI915" s="2"/>
      <c r="FJ915" s="2"/>
      <c r="FK915" s="2"/>
      <c r="FL915" s="2"/>
      <c r="FM915" s="2"/>
      <c r="FN915" s="7"/>
      <c r="FO915" s="7"/>
      <c r="FP915" s="7"/>
      <c r="FQ915" s="88"/>
      <c r="FR915" s="7"/>
      <c r="FS915" s="7"/>
      <c r="FT915" s="7"/>
      <c r="FU915" s="7"/>
      <c r="FV915" s="7"/>
      <c r="FW915" s="7"/>
      <c r="FX915" s="7"/>
      <c r="FY915" s="7"/>
      <c r="FZ915" s="7"/>
      <c r="GA915" s="7"/>
      <c r="GB915" s="7"/>
      <c r="GC915" s="7"/>
      <c r="GD915" s="7"/>
      <c r="GE915" s="7"/>
      <c r="GF915" s="7"/>
      <c r="GG915" s="7"/>
      <c r="GH915" s="7"/>
      <c r="GI915" s="7"/>
      <c r="GJ915" s="7"/>
      <c r="GK915" s="7"/>
      <c r="GL915" s="7"/>
      <c r="GM915" s="7"/>
      <c r="GN915" s="7"/>
      <c r="GO915" s="7"/>
      <c r="GP915" s="7"/>
      <c r="GQ915" s="7"/>
      <c r="GR915" s="7"/>
      <c r="GS915" s="7"/>
      <c r="GT915" s="7"/>
      <c r="GU915" s="7"/>
      <c r="GV915" s="7"/>
      <c r="GW915" s="7"/>
      <c r="GX915" s="7"/>
      <c r="GY915" s="7"/>
      <c r="GZ915" s="7"/>
      <c r="HA915" s="7"/>
      <c r="HB915" s="7"/>
      <c r="HC915" s="7"/>
      <c r="HD915" s="7"/>
      <c r="HE915" s="7"/>
      <c r="HF915" s="7"/>
      <c r="HG915" s="7"/>
      <c r="HH915" s="7"/>
      <c r="HI915" s="7"/>
      <c r="HJ915" s="7"/>
      <c r="HK915" s="7"/>
      <c r="HL915" s="7"/>
      <c r="HM915" s="7"/>
      <c r="HN915" s="7"/>
      <c r="HO915" s="7"/>
      <c r="HP915" s="7"/>
      <c r="HQ915" s="7"/>
      <c r="HR915" s="7"/>
      <c r="HS915" s="7"/>
      <c r="HT915" s="7"/>
      <c r="HU915" s="7"/>
      <c r="HV915" s="7"/>
      <c r="HW915" s="7"/>
      <c r="HX915" s="7"/>
      <c r="HY915" s="7"/>
      <c r="HZ915" s="7"/>
      <c r="IA915" s="7"/>
      <c r="IB915" s="7"/>
      <c r="IC915" s="7"/>
      <c r="ID915" s="7"/>
      <c r="IE915" s="7"/>
      <c r="IF915" s="7"/>
      <c r="IG915" s="7"/>
      <c r="IH915" s="7"/>
      <c r="II915" s="7"/>
      <c r="IJ915" s="7"/>
      <c r="IK915" s="7"/>
      <c r="IL915" s="7"/>
      <c r="IM915" s="7"/>
      <c r="IN915" s="7"/>
      <c r="IO915" s="7"/>
      <c r="IP915" s="7"/>
      <c r="IQ915" s="7"/>
      <c r="IR915" s="7"/>
      <c r="IS915" s="7"/>
      <c r="IT915" s="7"/>
      <c r="IU915" s="7"/>
      <c r="IV915" s="7"/>
      <c r="IW915" s="7"/>
      <c r="IX915" s="7"/>
      <c r="IY915" s="7"/>
      <c r="IZ915" s="7"/>
      <c r="JA915" s="7"/>
      <c r="JB915" s="7"/>
      <c r="JC915" s="7"/>
      <c r="JD915" s="7"/>
      <c r="JE915" s="7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5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7"/>
      <c r="EQ916" s="7"/>
      <c r="ER916" s="7"/>
      <c r="ES916" s="88"/>
      <c r="ET916" s="7"/>
      <c r="EU916" s="7"/>
      <c r="EV916" s="7"/>
      <c r="EW916" s="7"/>
      <c r="EX916" s="7"/>
      <c r="EY916" s="7"/>
      <c r="EZ916" s="7"/>
      <c r="FA916" s="7"/>
      <c r="FB916" s="7"/>
      <c r="FC916" s="7"/>
      <c r="FD916" s="7"/>
      <c r="FE916" s="7"/>
      <c r="FF916" s="7"/>
      <c r="FG916" s="7"/>
      <c r="FH916" s="2"/>
      <c r="FI916" s="2"/>
      <c r="FJ916" s="2"/>
      <c r="FK916" s="2"/>
      <c r="FL916" s="2"/>
      <c r="FM916" s="2"/>
      <c r="FN916" s="7"/>
      <c r="FO916" s="7"/>
      <c r="FP916" s="7"/>
      <c r="FQ916" s="88"/>
      <c r="FR916" s="7"/>
      <c r="FS916" s="7"/>
      <c r="FT916" s="7"/>
      <c r="FU916" s="7"/>
      <c r="FV916" s="7"/>
      <c r="FW916" s="7"/>
      <c r="FX916" s="7"/>
      <c r="FY916" s="7"/>
      <c r="FZ916" s="7"/>
      <c r="GA916" s="7"/>
      <c r="GB916" s="7"/>
      <c r="GC916" s="7"/>
      <c r="GD916" s="7"/>
      <c r="GE916" s="7"/>
      <c r="GF916" s="7"/>
      <c r="GG916" s="7"/>
      <c r="GH916" s="7"/>
      <c r="GI916" s="7"/>
      <c r="GJ916" s="7"/>
      <c r="GK916" s="7"/>
      <c r="GL916" s="7"/>
      <c r="GM916" s="7"/>
      <c r="GN916" s="7"/>
      <c r="GO916" s="7"/>
      <c r="GP916" s="7"/>
      <c r="GQ916" s="7"/>
      <c r="GR916" s="7"/>
      <c r="GS916" s="7"/>
      <c r="GT916" s="7"/>
      <c r="GU916" s="7"/>
      <c r="GV916" s="7"/>
      <c r="GW916" s="7"/>
      <c r="GX916" s="7"/>
      <c r="GY916" s="7"/>
      <c r="GZ916" s="7"/>
      <c r="HA916" s="7"/>
      <c r="HB916" s="7"/>
      <c r="HC916" s="7"/>
      <c r="HD916" s="7"/>
      <c r="HE916" s="7"/>
      <c r="HF916" s="7"/>
      <c r="HG916" s="7"/>
      <c r="HH916" s="7"/>
      <c r="HI916" s="7"/>
      <c r="HJ916" s="7"/>
      <c r="HK916" s="7"/>
      <c r="HL916" s="7"/>
      <c r="HM916" s="7"/>
      <c r="HN916" s="7"/>
      <c r="HO916" s="7"/>
      <c r="HP916" s="7"/>
      <c r="HQ916" s="7"/>
      <c r="HR916" s="7"/>
      <c r="HS916" s="7"/>
      <c r="HT916" s="7"/>
      <c r="HU916" s="7"/>
      <c r="HV916" s="7"/>
      <c r="HW916" s="7"/>
      <c r="HX916" s="7"/>
      <c r="HY916" s="7"/>
      <c r="HZ916" s="7"/>
      <c r="IA916" s="7"/>
      <c r="IB916" s="7"/>
      <c r="IC916" s="7"/>
      <c r="ID916" s="7"/>
      <c r="IE916" s="7"/>
      <c r="IF916" s="7"/>
      <c r="IG916" s="7"/>
      <c r="IH916" s="7"/>
      <c r="II916" s="7"/>
      <c r="IJ916" s="7"/>
      <c r="IK916" s="7"/>
      <c r="IL916" s="7"/>
      <c r="IM916" s="7"/>
      <c r="IN916" s="7"/>
      <c r="IO916" s="7"/>
      <c r="IP916" s="7"/>
      <c r="IQ916" s="7"/>
      <c r="IR916" s="7"/>
      <c r="IS916" s="7"/>
      <c r="IT916" s="7"/>
      <c r="IU916" s="7"/>
      <c r="IV916" s="7"/>
      <c r="IW916" s="7"/>
      <c r="IX916" s="7"/>
      <c r="IY916" s="7"/>
      <c r="IZ916" s="7"/>
      <c r="JA916" s="7"/>
      <c r="JB916" s="7"/>
      <c r="JC916" s="7"/>
      <c r="JD916" s="7"/>
      <c r="JE916" s="7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5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7"/>
      <c r="EQ917" s="7"/>
      <c r="ER917" s="7"/>
      <c r="ES917" s="88"/>
      <c r="ET917" s="7"/>
      <c r="EU917" s="7"/>
      <c r="EV917" s="7"/>
      <c r="EW917" s="7"/>
      <c r="EX917" s="7"/>
      <c r="EY917" s="7"/>
      <c r="EZ917" s="7"/>
      <c r="FA917" s="7"/>
      <c r="FB917" s="7"/>
      <c r="FC917" s="7"/>
      <c r="FD917" s="7"/>
      <c r="FE917" s="7"/>
      <c r="FF917" s="7"/>
      <c r="FG917" s="7"/>
      <c r="FH917" s="2"/>
      <c r="FI917" s="2"/>
      <c r="FJ917" s="2"/>
      <c r="FK917" s="2"/>
      <c r="FL917" s="2"/>
      <c r="FM917" s="2"/>
      <c r="FN917" s="7"/>
      <c r="FO917" s="7"/>
      <c r="FP917" s="7"/>
      <c r="FQ917" s="88"/>
      <c r="FR917" s="7"/>
      <c r="FS917" s="7"/>
      <c r="FT917" s="7"/>
      <c r="FU917" s="7"/>
      <c r="FV917" s="7"/>
      <c r="FW917" s="7"/>
      <c r="FX917" s="7"/>
      <c r="FY917" s="7"/>
      <c r="FZ917" s="7"/>
      <c r="GA917" s="7"/>
      <c r="GB917" s="7"/>
      <c r="GC917" s="7"/>
      <c r="GD917" s="7"/>
      <c r="GE917" s="7"/>
      <c r="GF917" s="7"/>
      <c r="GG917" s="7"/>
      <c r="GH917" s="7"/>
      <c r="GI917" s="7"/>
      <c r="GJ917" s="7"/>
      <c r="GK917" s="7"/>
      <c r="GL917" s="7"/>
      <c r="GM917" s="7"/>
      <c r="GN917" s="7"/>
      <c r="GO917" s="7"/>
      <c r="GP917" s="7"/>
      <c r="GQ917" s="7"/>
      <c r="GR917" s="7"/>
      <c r="GS917" s="7"/>
      <c r="GT917" s="7"/>
      <c r="GU917" s="7"/>
      <c r="GV917" s="7"/>
      <c r="GW917" s="7"/>
      <c r="GX917" s="7"/>
      <c r="GY917" s="7"/>
      <c r="GZ917" s="7"/>
      <c r="HA917" s="7"/>
      <c r="HB917" s="7"/>
      <c r="HC917" s="7"/>
      <c r="HD917" s="7"/>
      <c r="HE917" s="7"/>
      <c r="HF917" s="7"/>
      <c r="HG917" s="7"/>
      <c r="HH917" s="7"/>
      <c r="HI917" s="7"/>
      <c r="HJ917" s="7"/>
      <c r="HK917" s="7"/>
      <c r="HL917" s="7"/>
      <c r="HM917" s="7"/>
      <c r="HN917" s="7"/>
      <c r="HO917" s="7"/>
      <c r="HP917" s="7"/>
      <c r="HQ917" s="7"/>
      <c r="HR917" s="7"/>
      <c r="HS917" s="7"/>
      <c r="HT917" s="7"/>
      <c r="HU917" s="7"/>
      <c r="HV917" s="7"/>
      <c r="HW917" s="7"/>
      <c r="HX917" s="7"/>
      <c r="HY917" s="7"/>
      <c r="HZ917" s="7"/>
      <c r="IA917" s="7"/>
      <c r="IB917" s="7"/>
      <c r="IC917" s="7"/>
      <c r="ID917" s="7"/>
      <c r="IE917" s="7"/>
      <c r="IF917" s="7"/>
      <c r="IG917" s="7"/>
      <c r="IH917" s="7"/>
      <c r="II917" s="7"/>
      <c r="IJ917" s="7"/>
      <c r="IK917" s="7"/>
      <c r="IL917" s="7"/>
      <c r="IM917" s="7"/>
      <c r="IN917" s="7"/>
      <c r="IO917" s="7"/>
      <c r="IP917" s="7"/>
      <c r="IQ917" s="7"/>
      <c r="IR917" s="7"/>
      <c r="IS917" s="7"/>
      <c r="IT917" s="7"/>
      <c r="IU917" s="7"/>
      <c r="IV917" s="7"/>
      <c r="IW917" s="7"/>
      <c r="IX917" s="7"/>
      <c r="IY917" s="7"/>
      <c r="IZ917" s="7"/>
      <c r="JA917" s="7"/>
      <c r="JB917" s="7"/>
      <c r="JC917" s="7"/>
      <c r="JD917" s="7"/>
      <c r="JE917" s="7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5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7"/>
      <c r="EQ918" s="7"/>
      <c r="ER918" s="7"/>
      <c r="ES918" s="88"/>
      <c r="ET918" s="7"/>
      <c r="EU918" s="7"/>
      <c r="EV918" s="7"/>
      <c r="EW918" s="7"/>
      <c r="EX918" s="7"/>
      <c r="EY918" s="7"/>
      <c r="EZ918" s="7"/>
      <c r="FA918" s="7"/>
      <c r="FB918" s="7"/>
      <c r="FC918" s="7"/>
      <c r="FD918" s="7"/>
      <c r="FE918" s="7"/>
      <c r="FF918" s="7"/>
      <c r="FG918" s="7"/>
      <c r="FH918" s="2"/>
      <c r="FI918" s="2"/>
      <c r="FJ918" s="2"/>
      <c r="FK918" s="2"/>
      <c r="FL918" s="2"/>
      <c r="FM918" s="2"/>
      <c r="FN918" s="7"/>
      <c r="FO918" s="7"/>
      <c r="FP918" s="7"/>
      <c r="FQ918" s="88"/>
      <c r="FR918" s="7"/>
      <c r="FS918" s="7"/>
      <c r="FT918" s="7"/>
      <c r="FU918" s="7"/>
      <c r="FV918" s="7"/>
      <c r="FW918" s="7"/>
      <c r="FX918" s="7"/>
      <c r="FY918" s="7"/>
      <c r="FZ918" s="7"/>
      <c r="GA918" s="7"/>
      <c r="GB918" s="7"/>
      <c r="GC918" s="7"/>
      <c r="GD918" s="7"/>
      <c r="GE918" s="7"/>
      <c r="GF918" s="7"/>
      <c r="GG918" s="7"/>
      <c r="GH918" s="7"/>
      <c r="GI918" s="7"/>
      <c r="GJ918" s="7"/>
      <c r="GK918" s="7"/>
      <c r="GL918" s="7"/>
      <c r="GM918" s="7"/>
      <c r="GN918" s="7"/>
      <c r="GO918" s="7"/>
      <c r="GP918" s="7"/>
      <c r="GQ918" s="7"/>
      <c r="GR918" s="7"/>
      <c r="GS918" s="7"/>
      <c r="GT918" s="7"/>
      <c r="GU918" s="7"/>
      <c r="GV918" s="7"/>
      <c r="GW918" s="7"/>
      <c r="GX918" s="7"/>
      <c r="GY918" s="7"/>
      <c r="GZ918" s="7"/>
      <c r="HA918" s="7"/>
      <c r="HB918" s="7"/>
      <c r="HC918" s="7"/>
      <c r="HD918" s="7"/>
      <c r="HE918" s="7"/>
      <c r="HF918" s="7"/>
      <c r="HG918" s="7"/>
      <c r="HH918" s="7"/>
      <c r="HI918" s="7"/>
      <c r="HJ918" s="7"/>
      <c r="HK918" s="7"/>
      <c r="HL918" s="7"/>
      <c r="HM918" s="7"/>
      <c r="HN918" s="7"/>
      <c r="HO918" s="7"/>
      <c r="HP918" s="7"/>
      <c r="HQ918" s="7"/>
      <c r="HR918" s="7"/>
      <c r="HS918" s="7"/>
      <c r="HT918" s="7"/>
      <c r="HU918" s="7"/>
      <c r="HV918" s="7"/>
      <c r="HW918" s="7"/>
      <c r="HX918" s="7"/>
      <c r="HY918" s="7"/>
      <c r="HZ918" s="7"/>
      <c r="IA918" s="7"/>
      <c r="IB918" s="7"/>
      <c r="IC918" s="7"/>
      <c r="ID918" s="7"/>
      <c r="IE918" s="7"/>
      <c r="IF918" s="7"/>
      <c r="IG918" s="7"/>
      <c r="IH918" s="7"/>
      <c r="II918" s="7"/>
      <c r="IJ918" s="7"/>
      <c r="IK918" s="7"/>
      <c r="IL918" s="7"/>
      <c r="IM918" s="7"/>
      <c r="IN918" s="7"/>
      <c r="IO918" s="7"/>
      <c r="IP918" s="7"/>
      <c r="IQ918" s="7"/>
      <c r="IR918" s="7"/>
      <c r="IS918" s="7"/>
      <c r="IT918" s="7"/>
      <c r="IU918" s="7"/>
      <c r="IV918" s="7"/>
      <c r="IW918" s="7"/>
      <c r="IX918" s="7"/>
      <c r="IY918" s="7"/>
      <c r="IZ918" s="7"/>
      <c r="JA918" s="7"/>
      <c r="JB918" s="7"/>
      <c r="JC918" s="7"/>
      <c r="JD918" s="7"/>
      <c r="JE918" s="7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5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7"/>
      <c r="EQ919" s="7"/>
      <c r="ER919" s="7"/>
      <c r="ES919" s="88"/>
      <c r="ET919" s="7"/>
      <c r="EU919" s="7"/>
      <c r="EV919" s="7"/>
      <c r="EW919" s="7"/>
      <c r="EX919" s="7"/>
      <c r="EY919" s="7"/>
      <c r="EZ919" s="7"/>
      <c r="FA919" s="7"/>
      <c r="FB919" s="7"/>
      <c r="FC919" s="7"/>
      <c r="FD919" s="7"/>
      <c r="FE919" s="7"/>
      <c r="FF919" s="7"/>
      <c r="FG919" s="7"/>
      <c r="FH919" s="2"/>
      <c r="FI919" s="2"/>
      <c r="FJ919" s="2"/>
      <c r="FK919" s="2"/>
      <c r="FL919" s="2"/>
      <c r="FM919" s="2"/>
      <c r="FN919" s="7"/>
      <c r="FO919" s="7"/>
      <c r="FP919" s="7"/>
      <c r="FQ919" s="88"/>
      <c r="FR919" s="7"/>
      <c r="FS919" s="7"/>
      <c r="FT919" s="7"/>
      <c r="FU919" s="7"/>
      <c r="FV919" s="7"/>
      <c r="FW919" s="7"/>
      <c r="FX919" s="7"/>
      <c r="FY919" s="7"/>
      <c r="FZ919" s="7"/>
      <c r="GA919" s="7"/>
      <c r="GB919" s="7"/>
      <c r="GC919" s="7"/>
      <c r="GD919" s="7"/>
      <c r="GE919" s="7"/>
      <c r="GF919" s="7"/>
      <c r="GG919" s="7"/>
      <c r="GH919" s="7"/>
      <c r="GI919" s="7"/>
      <c r="GJ919" s="7"/>
      <c r="GK919" s="7"/>
      <c r="GL919" s="7"/>
      <c r="GM919" s="7"/>
      <c r="GN919" s="7"/>
      <c r="GO919" s="7"/>
      <c r="GP919" s="7"/>
      <c r="GQ919" s="7"/>
      <c r="GR919" s="7"/>
      <c r="GS919" s="7"/>
      <c r="GT919" s="7"/>
      <c r="GU919" s="7"/>
      <c r="GV919" s="7"/>
      <c r="GW919" s="7"/>
      <c r="GX919" s="7"/>
      <c r="GY919" s="7"/>
      <c r="GZ919" s="7"/>
      <c r="HA919" s="7"/>
      <c r="HB919" s="7"/>
      <c r="HC919" s="7"/>
      <c r="HD919" s="7"/>
      <c r="HE919" s="7"/>
      <c r="HF919" s="7"/>
      <c r="HG919" s="7"/>
      <c r="HH919" s="7"/>
      <c r="HI919" s="7"/>
      <c r="HJ919" s="7"/>
      <c r="HK919" s="7"/>
      <c r="HL919" s="7"/>
      <c r="HM919" s="7"/>
      <c r="HN919" s="7"/>
      <c r="HO919" s="7"/>
      <c r="HP919" s="7"/>
      <c r="HQ919" s="7"/>
      <c r="HR919" s="7"/>
      <c r="HS919" s="7"/>
      <c r="HT919" s="7"/>
      <c r="HU919" s="7"/>
      <c r="HV919" s="7"/>
      <c r="HW919" s="7"/>
      <c r="HX919" s="7"/>
      <c r="HY919" s="7"/>
      <c r="HZ919" s="7"/>
      <c r="IA919" s="7"/>
      <c r="IB919" s="7"/>
      <c r="IC919" s="7"/>
      <c r="ID919" s="7"/>
      <c r="IE919" s="7"/>
      <c r="IF919" s="7"/>
      <c r="IG919" s="7"/>
      <c r="IH919" s="7"/>
      <c r="II919" s="7"/>
      <c r="IJ919" s="7"/>
      <c r="IK919" s="7"/>
      <c r="IL919" s="7"/>
      <c r="IM919" s="7"/>
      <c r="IN919" s="7"/>
      <c r="IO919" s="7"/>
      <c r="IP919" s="7"/>
      <c r="IQ919" s="7"/>
      <c r="IR919" s="7"/>
      <c r="IS919" s="7"/>
      <c r="IT919" s="7"/>
      <c r="IU919" s="7"/>
      <c r="IV919" s="7"/>
      <c r="IW919" s="7"/>
      <c r="IX919" s="7"/>
      <c r="IY919" s="7"/>
      <c r="IZ919" s="7"/>
      <c r="JA919" s="7"/>
      <c r="JB919" s="7"/>
      <c r="JC919" s="7"/>
      <c r="JD919" s="7"/>
      <c r="JE919" s="7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5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7"/>
      <c r="EQ920" s="7"/>
      <c r="ER920" s="7"/>
      <c r="ES920" s="88"/>
      <c r="ET920" s="7"/>
      <c r="EU920" s="7"/>
      <c r="EV920" s="7"/>
      <c r="EW920" s="7"/>
      <c r="EX920" s="7"/>
      <c r="EY920" s="7"/>
      <c r="EZ920" s="7"/>
      <c r="FA920" s="7"/>
      <c r="FB920" s="7"/>
      <c r="FC920" s="7"/>
      <c r="FD920" s="7"/>
      <c r="FE920" s="7"/>
      <c r="FF920" s="7"/>
      <c r="FG920" s="7"/>
      <c r="FH920" s="2"/>
      <c r="FI920" s="2"/>
      <c r="FJ920" s="2"/>
      <c r="FK920" s="2"/>
      <c r="FL920" s="2"/>
      <c r="FM920" s="2"/>
      <c r="FN920" s="7"/>
      <c r="FO920" s="7"/>
      <c r="FP920" s="7"/>
      <c r="FQ920" s="88"/>
      <c r="FR920" s="7"/>
      <c r="FS920" s="7"/>
      <c r="FT920" s="7"/>
      <c r="FU920" s="7"/>
      <c r="FV920" s="7"/>
      <c r="FW920" s="7"/>
      <c r="FX920" s="7"/>
      <c r="FY920" s="7"/>
      <c r="FZ920" s="7"/>
      <c r="GA920" s="7"/>
      <c r="GB920" s="7"/>
      <c r="GC920" s="7"/>
      <c r="GD920" s="7"/>
      <c r="GE920" s="7"/>
      <c r="GF920" s="7"/>
      <c r="GG920" s="7"/>
      <c r="GH920" s="7"/>
      <c r="GI920" s="7"/>
      <c r="GJ920" s="7"/>
      <c r="GK920" s="7"/>
      <c r="GL920" s="7"/>
      <c r="GM920" s="7"/>
      <c r="GN920" s="7"/>
      <c r="GO920" s="7"/>
      <c r="GP920" s="7"/>
      <c r="GQ920" s="7"/>
      <c r="GR920" s="7"/>
      <c r="GS920" s="7"/>
      <c r="GT920" s="7"/>
      <c r="GU920" s="7"/>
      <c r="GV920" s="7"/>
      <c r="GW920" s="7"/>
      <c r="GX920" s="7"/>
      <c r="GY920" s="7"/>
      <c r="GZ920" s="7"/>
      <c r="HA920" s="7"/>
      <c r="HB920" s="7"/>
      <c r="HC920" s="7"/>
      <c r="HD920" s="7"/>
      <c r="HE920" s="7"/>
      <c r="HF920" s="7"/>
      <c r="HG920" s="7"/>
      <c r="HH920" s="7"/>
      <c r="HI920" s="7"/>
      <c r="HJ920" s="7"/>
      <c r="HK920" s="7"/>
      <c r="HL920" s="7"/>
      <c r="HM920" s="7"/>
      <c r="HN920" s="7"/>
      <c r="HO920" s="7"/>
      <c r="HP920" s="7"/>
      <c r="HQ920" s="7"/>
      <c r="HR920" s="7"/>
      <c r="HS920" s="7"/>
      <c r="HT920" s="7"/>
      <c r="HU920" s="7"/>
      <c r="HV920" s="7"/>
      <c r="HW920" s="7"/>
      <c r="HX920" s="7"/>
      <c r="HY920" s="7"/>
      <c r="HZ920" s="7"/>
      <c r="IA920" s="7"/>
      <c r="IB920" s="7"/>
      <c r="IC920" s="7"/>
      <c r="ID920" s="7"/>
      <c r="IE920" s="7"/>
      <c r="IF920" s="7"/>
      <c r="IG920" s="7"/>
      <c r="IH920" s="7"/>
      <c r="II920" s="7"/>
      <c r="IJ920" s="7"/>
      <c r="IK920" s="7"/>
      <c r="IL920" s="7"/>
      <c r="IM920" s="7"/>
      <c r="IN920" s="7"/>
      <c r="IO920" s="7"/>
      <c r="IP920" s="7"/>
      <c r="IQ920" s="7"/>
      <c r="IR920" s="7"/>
      <c r="IS920" s="7"/>
      <c r="IT920" s="7"/>
      <c r="IU920" s="7"/>
      <c r="IV920" s="7"/>
      <c r="IW920" s="7"/>
      <c r="IX920" s="7"/>
      <c r="IY920" s="7"/>
      <c r="IZ920" s="7"/>
      <c r="JA920" s="7"/>
      <c r="JB920" s="7"/>
      <c r="JC920" s="7"/>
      <c r="JD920" s="7"/>
      <c r="JE920" s="7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5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7"/>
      <c r="EQ921" s="7"/>
      <c r="ER921" s="7"/>
      <c r="ES921" s="88"/>
      <c r="ET921" s="7"/>
      <c r="EU921" s="7"/>
      <c r="EV921" s="7"/>
      <c r="EW921" s="7"/>
      <c r="EX921" s="7"/>
      <c r="EY921" s="7"/>
      <c r="EZ921" s="7"/>
      <c r="FA921" s="7"/>
      <c r="FB921" s="7"/>
      <c r="FC921" s="7"/>
      <c r="FD921" s="7"/>
      <c r="FE921" s="7"/>
      <c r="FF921" s="7"/>
      <c r="FG921" s="7"/>
      <c r="FH921" s="2"/>
      <c r="FI921" s="2"/>
      <c r="FJ921" s="2"/>
      <c r="FK921" s="2"/>
      <c r="FL921" s="2"/>
      <c r="FM921" s="2"/>
      <c r="FN921" s="7"/>
      <c r="FO921" s="7"/>
      <c r="FP921" s="7"/>
      <c r="FQ921" s="88"/>
      <c r="FR921" s="7"/>
      <c r="FS921" s="7"/>
      <c r="FT921" s="7"/>
      <c r="FU921" s="7"/>
      <c r="FV921" s="7"/>
      <c r="FW921" s="7"/>
      <c r="FX921" s="7"/>
      <c r="FY921" s="7"/>
      <c r="FZ921" s="7"/>
      <c r="GA921" s="7"/>
      <c r="GB921" s="7"/>
      <c r="GC921" s="7"/>
      <c r="GD921" s="7"/>
      <c r="GE921" s="7"/>
      <c r="GF921" s="7"/>
      <c r="GG921" s="7"/>
      <c r="GH921" s="7"/>
      <c r="GI921" s="7"/>
      <c r="GJ921" s="7"/>
      <c r="GK921" s="7"/>
      <c r="GL921" s="7"/>
      <c r="GM921" s="7"/>
      <c r="GN921" s="7"/>
      <c r="GO921" s="7"/>
      <c r="GP921" s="7"/>
      <c r="GQ921" s="7"/>
      <c r="GR921" s="7"/>
      <c r="GS921" s="7"/>
      <c r="GT921" s="7"/>
      <c r="GU921" s="7"/>
      <c r="GV921" s="7"/>
      <c r="GW921" s="7"/>
      <c r="GX921" s="7"/>
      <c r="GY921" s="7"/>
      <c r="GZ921" s="7"/>
      <c r="HA921" s="7"/>
      <c r="HB921" s="7"/>
      <c r="HC921" s="7"/>
      <c r="HD921" s="7"/>
      <c r="HE921" s="7"/>
      <c r="HF921" s="7"/>
      <c r="HG921" s="7"/>
      <c r="HH921" s="7"/>
      <c r="HI921" s="7"/>
      <c r="HJ921" s="7"/>
      <c r="HK921" s="7"/>
      <c r="HL921" s="7"/>
      <c r="HM921" s="7"/>
      <c r="HN921" s="7"/>
      <c r="HO921" s="7"/>
      <c r="HP921" s="7"/>
      <c r="HQ921" s="7"/>
      <c r="HR921" s="7"/>
      <c r="HS921" s="7"/>
      <c r="HT921" s="7"/>
      <c r="HU921" s="7"/>
      <c r="HV921" s="7"/>
      <c r="HW921" s="7"/>
      <c r="HX921" s="7"/>
      <c r="HY921" s="7"/>
      <c r="HZ921" s="7"/>
      <c r="IA921" s="7"/>
      <c r="IB921" s="7"/>
      <c r="IC921" s="7"/>
      <c r="ID921" s="7"/>
      <c r="IE921" s="7"/>
      <c r="IF921" s="7"/>
      <c r="IG921" s="7"/>
      <c r="IH921" s="7"/>
      <c r="II921" s="7"/>
      <c r="IJ921" s="7"/>
      <c r="IK921" s="7"/>
      <c r="IL921" s="7"/>
      <c r="IM921" s="7"/>
      <c r="IN921" s="7"/>
      <c r="IO921" s="7"/>
      <c r="IP921" s="7"/>
      <c r="IQ921" s="7"/>
      <c r="IR921" s="7"/>
      <c r="IS921" s="7"/>
      <c r="IT921" s="7"/>
      <c r="IU921" s="7"/>
      <c r="IV921" s="7"/>
      <c r="IW921" s="7"/>
      <c r="IX921" s="7"/>
      <c r="IY921" s="7"/>
      <c r="IZ921" s="7"/>
      <c r="JA921" s="7"/>
      <c r="JB921" s="7"/>
      <c r="JC921" s="7"/>
      <c r="JD921" s="7"/>
      <c r="JE921" s="7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5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7"/>
      <c r="EQ922" s="7"/>
      <c r="ER922" s="7"/>
      <c r="ES922" s="88"/>
      <c r="ET922" s="7"/>
      <c r="EU922" s="7"/>
      <c r="EV922" s="7"/>
      <c r="EW922" s="7"/>
      <c r="EX922" s="7"/>
      <c r="EY922" s="7"/>
      <c r="EZ922" s="7"/>
      <c r="FA922" s="7"/>
      <c r="FB922" s="7"/>
      <c r="FC922" s="7"/>
      <c r="FD922" s="7"/>
      <c r="FE922" s="7"/>
      <c r="FF922" s="7"/>
      <c r="FG922" s="7"/>
      <c r="FH922" s="2"/>
      <c r="FI922" s="2"/>
      <c r="FJ922" s="2"/>
      <c r="FK922" s="2"/>
      <c r="FL922" s="2"/>
      <c r="FM922" s="2"/>
      <c r="FN922" s="7"/>
      <c r="FO922" s="7"/>
      <c r="FP922" s="7"/>
      <c r="FQ922" s="88"/>
      <c r="FR922" s="7"/>
      <c r="FS922" s="7"/>
      <c r="FT922" s="7"/>
      <c r="FU922" s="7"/>
      <c r="FV922" s="7"/>
      <c r="FW922" s="7"/>
      <c r="FX922" s="7"/>
      <c r="FY922" s="7"/>
      <c r="FZ922" s="7"/>
      <c r="GA922" s="7"/>
      <c r="GB922" s="7"/>
      <c r="GC922" s="7"/>
      <c r="GD922" s="7"/>
      <c r="GE922" s="7"/>
      <c r="GF922" s="7"/>
      <c r="GG922" s="7"/>
      <c r="GH922" s="7"/>
      <c r="GI922" s="7"/>
      <c r="GJ922" s="7"/>
      <c r="GK922" s="7"/>
      <c r="GL922" s="7"/>
      <c r="GM922" s="7"/>
      <c r="GN922" s="7"/>
      <c r="GO922" s="7"/>
      <c r="GP922" s="7"/>
      <c r="GQ922" s="7"/>
      <c r="GR922" s="7"/>
      <c r="GS922" s="7"/>
      <c r="GT922" s="7"/>
      <c r="GU922" s="7"/>
      <c r="GV922" s="7"/>
      <c r="GW922" s="7"/>
      <c r="GX922" s="7"/>
      <c r="GY922" s="7"/>
      <c r="GZ922" s="7"/>
      <c r="HA922" s="7"/>
      <c r="HB922" s="7"/>
      <c r="HC922" s="7"/>
      <c r="HD922" s="7"/>
      <c r="HE922" s="7"/>
      <c r="HF922" s="7"/>
      <c r="HG922" s="7"/>
      <c r="HH922" s="7"/>
      <c r="HI922" s="7"/>
      <c r="HJ922" s="7"/>
      <c r="HK922" s="7"/>
      <c r="HL922" s="7"/>
      <c r="HM922" s="7"/>
      <c r="HN922" s="7"/>
      <c r="HO922" s="7"/>
      <c r="HP922" s="7"/>
      <c r="HQ922" s="7"/>
      <c r="HR922" s="7"/>
      <c r="HS922" s="7"/>
      <c r="HT922" s="7"/>
      <c r="HU922" s="7"/>
      <c r="HV922" s="7"/>
      <c r="HW922" s="7"/>
      <c r="HX922" s="7"/>
      <c r="HY922" s="7"/>
      <c r="HZ922" s="7"/>
      <c r="IA922" s="7"/>
      <c r="IB922" s="7"/>
      <c r="IC922" s="7"/>
      <c r="ID922" s="7"/>
      <c r="IE922" s="7"/>
      <c r="IF922" s="7"/>
      <c r="IG922" s="7"/>
      <c r="IH922" s="7"/>
      <c r="II922" s="7"/>
      <c r="IJ922" s="7"/>
      <c r="IK922" s="7"/>
      <c r="IL922" s="7"/>
      <c r="IM922" s="7"/>
      <c r="IN922" s="7"/>
      <c r="IO922" s="7"/>
      <c r="IP922" s="7"/>
      <c r="IQ922" s="7"/>
      <c r="IR922" s="7"/>
      <c r="IS922" s="7"/>
      <c r="IT922" s="7"/>
      <c r="IU922" s="7"/>
      <c r="IV922" s="7"/>
      <c r="IW922" s="7"/>
      <c r="IX922" s="7"/>
      <c r="IY922" s="7"/>
      <c r="IZ922" s="7"/>
      <c r="JA922" s="7"/>
      <c r="JB922" s="7"/>
      <c r="JC922" s="7"/>
      <c r="JD922" s="7"/>
      <c r="JE922" s="7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5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7"/>
      <c r="EQ923" s="7"/>
      <c r="ER923" s="7"/>
      <c r="ES923" s="88"/>
      <c r="ET923" s="7"/>
      <c r="EU923" s="7"/>
      <c r="EV923" s="7"/>
      <c r="EW923" s="7"/>
      <c r="EX923" s="7"/>
      <c r="EY923" s="7"/>
      <c r="EZ923" s="7"/>
      <c r="FA923" s="7"/>
      <c r="FB923" s="7"/>
      <c r="FC923" s="7"/>
      <c r="FD923" s="7"/>
      <c r="FE923" s="7"/>
      <c r="FF923" s="7"/>
      <c r="FG923" s="7"/>
      <c r="FH923" s="2"/>
      <c r="FI923" s="2"/>
      <c r="FJ923" s="2"/>
      <c r="FK923" s="2"/>
      <c r="FL923" s="2"/>
      <c r="FM923" s="2"/>
      <c r="FN923" s="7"/>
      <c r="FO923" s="7"/>
      <c r="FP923" s="7"/>
      <c r="FQ923" s="88"/>
      <c r="FR923" s="7"/>
      <c r="FS923" s="7"/>
      <c r="FT923" s="7"/>
      <c r="FU923" s="7"/>
      <c r="FV923" s="7"/>
      <c r="FW923" s="7"/>
      <c r="FX923" s="7"/>
      <c r="FY923" s="7"/>
      <c r="FZ923" s="7"/>
      <c r="GA923" s="7"/>
      <c r="GB923" s="7"/>
      <c r="GC923" s="7"/>
      <c r="GD923" s="7"/>
      <c r="GE923" s="7"/>
      <c r="GF923" s="7"/>
      <c r="GG923" s="7"/>
      <c r="GH923" s="7"/>
      <c r="GI923" s="7"/>
      <c r="GJ923" s="7"/>
      <c r="GK923" s="7"/>
      <c r="GL923" s="7"/>
      <c r="GM923" s="7"/>
      <c r="GN923" s="7"/>
      <c r="GO923" s="7"/>
      <c r="GP923" s="7"/>
      <c r="GQ923" s="7"/>
      <c r="GR923" s="7"/>
      <c r="GS923" s="7"/>
      <c r="GT923" s="7"/>
      <c r="GU923" s="7"/>
      <c r="GV923" s="7"/>
      <c r="GW923" s="7"/>
      <c r="GX923" s="7"/>
      <c r="GY923" s="7"/>
      <c r="GZ923" s="7"/>
      <c r="HA923" s="7"/>
      <c r="HB923" s="7"/>
      <c r="HC923" s="7"/>
      <c r="HD923" s="7"/>
      <c r="HE923" s="7"/>
      <c r="HF923" s="7"/>
      <c r="HG923" s="7"/>
      <c r="HH923" s="7"/>
      <c r="HI923" s="7"/>
      <c r="HJ923" s="7"/>
      <c r="HK923" s="7"/>
      <c r="HL923" s="7"/>
      <c r="HM923" s="7"/>
      <c r="HN923" s="7"/>
      <c r="HO923" s="7"/>
      <c r="HP923" s="7"/>
      <c r="HQ923" s="7"/>
      <c r="HR923" s="7"/>
      <c r="HS923" s="7"/>
      <c r="HT923" s="7"/>
      <c r="HU923" s="7"/>
      <c r="HV923" s="7"/>
      <c r="HW923" s="7"/>
      <c r="HX923" s="7"/>
      <c r="HY923" s="7"/>
      <c r="HZ923" s="7"/>
      <c r="IA923" s="7"/>
      <c r="IB923" s="7"/>
      <c r="IC923" s="7"/>
      <c r="ID923" s="7"/>
      <c r="IE923" s="7"/>
      <c r="IF923" s="7"/>
      <c r="IG923" s="7"/>
      <c r="IH923" s="7"/>
      <c r="II923" s="7"/>
      <c r="IJ923" s="7"/>
      <c r="IK923" s="7"/>
      <c r="IL923" s="7"/>
      <c r="IM923" s="7"/>
      <c r="IN923" s="7"/>
      <c r="IO923" s="7"/>
      <c r="IP923" s="7"/>
      <c r="IQ923" s="7"/>
      <c r="IR923" s="7"/>
      <c r="IS923" s="7"/>
      <c r="IT923" s="7"/>
      <c r="IU923" s="7"/>
      <c r="IV923" s="7"/>
      <c r="IW923" s="7"/>
      <c r="IX923" s="7"/>
      <c r="IY923" s="7"/>
      <c r="IZ923" s="7"/>
      <c r="JA923" s="7"/>
      <c r="JB923" s="7"/>
      <c r="JC923" s="7"/>
      <c r="JD923" s="7"/>
      <c r="JE923" s="7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5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7"/>
      <c r="EQ924" s="7"/>
      <c r="ER924" s="7"/>
      <c r="ES924" s="88"/>
      <c r="ET924" s="7"/>
      <c r="EU924" s="7"/>
      <c r="EV924" s="7"/>
      <c r="EW924" s="7"/>
      <c r="EX924" s="7"/>
      <c r="EY924" s="7"/>
      <c r="EZ924" s="7"/>
      <c r="FA924" s="7"/>
      <c r="FB924" s="7"/>
      <c r="FC924" s="7"/>
      <c r="FD924" s="7"/>
      <c r="FE924" s="7"/>
      <c r="FF924" s="7"/>
      <c r="FG924" s="7"/>
      <c r="FH924" s="2"/>
      <c r="FI924" s="2"/>
      <c r="FJ924" s="2"/>
      <c r="FK924" s="2"/>
      <c r="FL924" s="2"/>
      <c r="FM924" s="2"/>
      <c r="FN924" s="7"/>
      <c r="FO924" s="7"/>
      <c r="FP924" s="7"/>
      <c r="FQ924" s="88"/>
      <c r="FR924" s="7"/>
      <c r="FS924" s="7"/>
      <c r="FT924" s="7"/>
      <c r="FU924" s="7"/>
      <c r="FV924" s="7"/>
      <c r="FW924" s="7"/>
      <c r="FX924" s="7"/>
      <c r="FY924" s="7"/>
      <c r="FZ924" s="7"/>
      <c r="GA924" s="7"/>
      <c r="GB924" s="7"/>
      <c r="GC924" s="7"/>
      <c r="GD924" s="7"/>
      <c r="GE924" s="7"/>
      <c r="GF924" s="7"/>
      <c r="GG924" s="7"/>
      <c r="GH924" s="7"/>
      <c r="GI924" s="7"/>
      <c r="GJ924" s="7"/>
      <c r="GK924" s="7"/>
      <c r="GL924" s="7"/>
      <c r="GM924" s="7"/>
      <c r="GN924" s="7"/>
      <c r="GO924" s="7"/>
      <c r="GP924" s="7"/>
      <c r="GQ924" s="7"/>
      <c r="GR924" s="7"/>
      <c r="GS924" s="7"/>
      <c r="GT924" s="7"/>
      <c r="GU924" s="7"/>
      <c r="GV924" s="7"/>
      <c r="GW924" s="7"/>
      <c r="GX924" s="7"/>
      <c r="GY924" s="7"/>
      <c r="GZ924" s="7"/>
      <c r="HA924" s="7"/>
      <c r="HB924" s="7"/>
      <c r="HC924" s="7"/>
      <c r="HD924" s="7"/>
      <c r="HE924" s="7"/>
      <c r="HF924" s="7"/>
      <c r="HG924" s="7"/>
      <c r="HH924" s="7"/>
      <c r="HI924" s="7"/>
      <c r="HJ924" s="7"/>
      <c r="HK924" s="7"/>
      <c r="HL924" s="7"/>
      <c r="HM924" s="7"/>
      <c r="HN924" s="7"/>
      <c r="HO924" s="7"/>
      <c r="HP924" s="7"/>
      <c r="HQ924" s="7"/>
      <c r="HR924" s="7"/>
      <c r="HS924" s="7"/>
      <c r="HT924" s="7"/>
      <c r="HU924" s="7"/>
      <c r="HV924" s="7"/>
      <c r="HW924" s="7"/>
      <c r="HX924" s="7"/>
      <c r="HY924" s="7"/>
      <c r="HZ924" s="7"/>
      <c r="IA924" s="7"/>
      <c r="IB924" s="7"/>
      <c r="IC924" s="7"/>
      <c r="ID924" s="7"/>
      <c r="IE924" s="7"/>
      <c r="IF924" s="7"/>
      <c r="IG924" s="7"/>
      <c r="IH924" s="7"/>
      <c r="II924" s="7"/>
      <c r="IJ924" s="7"/>
      <c r="IK924" s="7"/>
      <c r="IL924" s="7"/>
      <c r="IM924" s="7"/>
      <c r="IN924" s="7"/>
      <c r="IO924" s="7"/>
      <c r="IP924" s="7"/>
      <c r="IQ924" s="7"/>
      <c r="IR924" s="7"/>
      <c r="IS924" s="7"/>
      <c r="IT924" s="7"/>
      <c r="IU924" s="7"/>
      <c r="IV924" s="7"/>
      <c r="IW924" s="7"/>
      <c r="IX924" s="7"/>
      <c r="IY924" s="7"/>
      <c r="IZ924" s="7"/>
      <c r="JA924" s="7"/>
      <c r="JB924" s="7"/>
      <c r="JC924" s="7"/>
      <c r="JD924" s="7"/>
      <c r="JE924" s="7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5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7"/>
      <c r="EQ925" s="7"/>
      <c r="ER925" s="7"/>
      <c r="ES925" s="88"/>
      <c r="ET925" s="7"/>
      <c r="EU925" s="7"/>
      <c r="EV925" s="7"/>
      <c r="EW925" s="7"/>
      <c r="EX925" s="7"/>
      <c r="EY925" s="7"/>
      <c r="EZ925" s="7"/>
      <c r="FA925" s="7"/>
      <c r="FB925" s="7"/>
      <c r="FC925" s="7"/>
      <c r="FD925" s="7"/>
      <c r="FE925" s="7"/>
      <c r="FF925" s="7"/>
      <c r="FG925" s="7"/>
      <c r="FH925" s="2"/>
      <c r="FI925" s="2"/>
      <c r="FJ925" s="2"/>
      <c r="FK925" s="2"/>
      <c r="FL925" s="2"/>
      <c r="FM925" s="2"/>
      <c r="FN925" s="7"/>
      <c r="FO925" s="7"/>
      <c r="FP925" s="7"/>
      <c r="FQ925" s="88"/>
      <c r="FR925" s="7"/>
      <c r="FS925" s="7"/>
      <c r="FT925" s="7"/>
      <c r="FU925" s="7"/>
      <c r="FV925" s="7"/>
      <c r="FW925" s="7"/>
      <c r="FX925" s="7"/>
      <c r="FY925" s="7"/>
      <c r="FZ925" s="7"/>
      <c r="GA925" s="7"/>
      <c r="GB925" s="7"/>
      <c r="GC925" s="7"/>
      <c r="GD925" s="7"/>
      <c r="GE925" s="7"/>
      <c r="GF925" s="7"/>
      <c r="GG925" s="7"/>
      <c r="GH925" s="7"/>
      <c r="GI925" s="7"/>
      <c r="GJ925" s="7"/>
      <c r="GK925" s="7"/>
      <c r="GL925" s="7"/>
      <c r="GM925" s="7"/>
      <c r="GN925" s="7"/>
      <c r="GO925" s="7"/>
      <c r="GP925" s="7"/>
      <c r="GQ925" s="7"/>
      <c r="GR925" s="7"/>
      <c r="GS925" s="7"/>
      <c r="GT925" s="7"/>
      <c r="GU925" s="7"/>
      <c r="GV925" s="7"/>
      <c r="GW925" s="7"/>
      <c r="GX925" s="7"/>
      <c r="GY925" s="7"/>
      <c r="GZ925" s="7"/>
      <c r="HA925" s="7"/>
      <c r="HB925" s="7"/>
      <c r="HC925" s="7"/>
      <c r="HD925" s="7"/>
      <c r="HE925" s="7"/>
      <c r="HF925" s="7"/>
      <c r="HG925" s="7"/>
      <c r="HH925" s="7"/>
      <c r="HI925" s="7"/>
      <c r="HJ925" s="7"/>
      <c r="HK925" s="7"/>
      <c r="HL925" s="7"/>
      <c r="HM925" s="7"/>
      <c r="HN925" s="7"/>
      <c r="HO925" s="7"/>
      <c r="HP925" s="7"/>
      <c r="HQ925" s="7"/>
      <c r="HR925" s="7"/>
      <c r="HS925" s="7"/>
      <c r="HT925" s="7"/>
      <c r="HU925" s="7"/>
      <c r="HV925" s="7"/>
      <c r="HW925" s="7"/>
      <c r="HX925" s="7"/>
      <c r="HY925" s="7"/>
      <c r="HZ925" s="7"/>
      <c r="IA925" s="7"/>
      <c r="IB925" s="7"/>
      <c r="IC925" s="7"/>
      <c r="ID925" s="7"/>
      <c r="IE925" s="7"/>
      <c r="IF925" s="7"/>
      <c r="IG925" s="7"/>
      <c r="IH925" s="7"/>
      <c r="II925" s="7"/>
      <c r="IJ925" s="7"/>
      <c r="IK925" s="7"/>
      <c r="IL925" s="7"/>
      <c r="IM925" s="7"/>
      <c r="IN925" s="7"/>
      <c r="IO925" s="7"/>
      <c r="IP925" s="7"/>
      <c r="IQ925" s="7"/>
      <c r="IR925" s="7"/>
      <c r="IS925" s="7"/>
      <c r="IT925" s="7"/>
      <c r="IU925" s="7"/>
      <c r="IV925" s="7"/>
      <c r="IW925" s="7"/>
      <c r="IX925" s="7"/>
      <c r="IY925" s="7"/>
      <c r="IZ925" s="7"/>
      <c r="JA925" s="7"/>
      <c r="JB925" s="7"/>
      <c r="JC925" s="7"/>
      <c r="JD925" s="7"/>
      <c r="JE925" s="7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5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7"/>
      <c r="EQ926" s="7"/>
      <c r="ER926" s="7"/>
      <c r="ES926" s="88"/>
      <c r="ET926" s="7"/>
      <c r="EU926" s="7"/>
      <c r="EV926" s="7"/>
      <c r="EW926" s="7"/>
      <c r="EX926" s="7"/>
      <c r="EY926" s="7"/>
      <c r="EZ926" s="7"/>
      <c r="FA926" s="7"/>
      <c r="FB926" s="7"/>
      <c r="FC926" s="7"/>
      <c r="FD926" s="7"/>
      <c r="FE926" s="7"/>
      <c r="FF926" s="7"/>
      <c r="FG926" s="7"/>
      <c r="FH926" s="2"/>
      <c r="FI926" s="2"/>
      <c r="FJ926" s="2"/>
      <c r="FK926" s="2"/>
      <c r="FL926" s="2"/>
      <c r="FM926" s="2"/>
      <c r="FN926" s="7"/>
      <c r="FO926" s="7"/>
      <c r="FP926" s="7"/>
      <c r="FQ926" s="88"/>
      <c r="FR926" s="7"/>
      <c r="FS926" s="7"/>
      <c r="FT926" s="7"/>
      <c r="FU926" s="7"/>
      <c r="FV926" s="7"/>
      <c r="FW926" s="7"/>
      <c r="FX926" s="7"/>
      <c r="FY926" s="7"/>
      <c r="FZ926" s="7"/>
      <c r="GA926" s="7"/>
      <c r="GB926" s="7"/>
      <c r="GC926" s="7"/>
      <c r="GD926" s="7"/>
      <c r="GE926" s="7"/>
      <c r="GF926" s="7"/>
      <c r="GG926" s="7"/>
      <c r="GH926" s="7"/>
      <c r="GI926" s="7"/>
      <c r="GJ926" s="7"/>
      <c r="GK926" s="7"/>
      <c r="GL926" s="7"/>
      <c r="GM926" s="7"/>
      <c r="GN926" s="7"/>
      <c r="GO926" s="7"/>
      <c r="GP926" s="7"/>
      <c r="GQ926" s="7"/>
      <c r="GR926" s="7"/>
      <c r="GS926" s="7"/>
      <c r="GT926" s="7"/>
      <c r="GU926" s="7"/>
      <c r="GV926" s="7"/>
      <c r="GW926" s="7"/>
      <c r="GX926" s="7"/>
      <c r="GY926" s="7"/>
      <c r="GZ926" s="7"/>
      <c r="HA926" s="7"/>
      <c r="HB926" s="7"/>
      <c r="HC926" s="7"/>
      <c r="HD926" s="7"/>
      <c r="HE926" s="7"/>
      <c r="HF926" s="7"/>
      <c r="HG926" s="7"/>
      <c r="HH926" s="7"/>
      <c r="HI926" s="7"/>
      <c r="HJ926" s="7"/>
      <c r="HK926" s="7"/>
      <c r="HL926" s="7"/>
      <c r="HM926" s="7"/>
      <c r="HN926" s="7"/>
      <c r="HO926" s="7"/>
      <c r="HP926" s="7"/>
      <c r="HQ926" s="7"/>
      <c r="HR926" s="7"/>
      <c r="HS926" s="7"/>
      <c r="HT926" s="7"/>
      <c r="HU926" s="7"/>
      <c r="HV926" s="7"/>
      <c r="HW926" s="7"/>
      <c r="HX926" s="7"/>
      <c r="HY926" s="7"/>
      <c r="HZ926" s="7"/>
      <c r="IA926" s="7"/>
      <c r="IB926" s="7"/>
      <c r="IC926" s="7"/>
      <c r="ID926" s="7"/>
      <c r="IE926" s="7"/>
      <c r="IF926" s="7"/>
      <c r="IG926" s="7"/>
      <c r="IH926" s="7"/>
      <c r="II926" s="7"/>
      <c r="IJ926" s="7"/>
      <c r="IK926" s="7"/>
      <c r="IL926" s="7"/>
      <c r="IM926" s="7"/>
      <c r="IN926" s="7"/>
      <c r="IO926" s="7"/>
      <c r="IP926" s="7"/>
      <c r="IQ926" s="7"/>
      <c r="IR926" s="7"/>
      <c r="IS926" s="7"/>
      <c r="IT926" s="7"/>
      <c r="IU926" s="7"/>
      <c r="IV926" s="7"/>
      <c r="IW926" s="7"/>
      <c r="IX926" s="7"/>
      <c r="IY926" s="7"/>
      <c r="IZ926" s="7"/>
      <c r="JA926" s="7"/>
      <c r="JB926" s="7"/>
      <c r="JC926" s="7"/>
      <c r="JD926" s="7"/>
      <c r="JE926" s="7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5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7"/>
      <c r="EQ927" s="7"/>
      <c r="ER927" s="7"/>
      <c r="ES927" s="88"/>
      <c r="ET927" s="7"/>
      <c r="EU927" s="7"/>
      <c r="EV927" s="7"/>
      <c r="EW927" s="7"/>
      <c r="EX927" s="7"/>
      <c r="EY927" s="7"/>
      <c r="EZ927" s="7"/>
      <c r="FA927" s="7"/>
      <c r="FB927" s="7"/>
      <c r="FC927" s="7"/>
      <c r="FD927" s="7"/>
      <c r="FE927" s="7"/>
      <c r="FF927" s="7"/>
      <c r="FG927" s="7"/>
      <c r="FH927" s="2"/>
      <c r="FI927" s="2"/>
      <c r="FJ927" s="2"/>
      <c r="FK927" s="2"/>
      <c r="FL927" s="2"/>
      <c r="FM927" s="2"/>
      <c r="FN927" s="7"/>
      <c r="FO927" s="7"/>
      <c r="FP927" s="7"/>
      <c r="FQ927" s="88"/>
      <c r="FR927" s="7"/>
      <c r="FS927" s="7"/>
      <c r="FT927" s="7"/>
      <c r="FU927" s="7"/>
      <c r="FV927" s="7"/>
      <c r="FW927" s="7"/>
      <c r="FX927" s="7"/>
      <c r="FY927" s="7"/>
      <c r="FZ927" s="7"/>
      <c r="GA927" s="7"/>
      <c r="GB927" s="7"/>
      <c r="GC927" s="7"/>
      <c r="GD927" s="7"/>
      <c r="GE927" s="7"/>
      <c r="GF927" s="7"/>
      <c r="GG927" s="7"/>
      <c r="GH927" s="7"/>
      <c r="GI927" s="7"/>
      <c r="GJ927" s="7"/>
      <c r="GK927" s="7"/>
      <c r="GL927" s="7"/>
      <c r="GM927" s="7"/>
      <c r="GN927" s="7"/>
      <c r="GO927" s="7"/>
      <c r="GP927" s="7"/>
      <c r="GQ927" s="7"/>
      <c r="GR927" s="7"/>
      <c r="GS927" s="7"/>
      <c r="GT927" s="7"/>
      <c r="GU927" s="7"/>
      <c r="GV927" s="7"/>
      <c r="GW927" s="7"/>
      <c r="GX927" s="7"/>
      <c r="GY927" s="7"/>
      <c r="GZ927" s="7"/>
      <c r="HA927" s="7"/>
      <c r="HB927" s="7"/>
      <c r="HC927" s="7"/>
      <c r="HD927" s="7"/>
      <c r="HE927" s="7"/>
      <c r="HF927" s="7"/>
      <c r="HG927" s="7"/>
      <c r="HH927" s="7"/>
      <c r="HI927" s="7"/>
      <c r="HJ927" s="7"/>
      <c r="HK927" s="7"/>
      <c r="HL927" s="7"/>
      <c r="HM927" s="7"/>
      <c r="HN927" s="7"/>
      <c r="HO927" s="7"/>
      <c r="HP927" s="7"/>
      <c r="HQ927" s="7"/>
      <c r="HR927" s="7"/>
      <c r="HS927" s="7"/>
      <c r="HT927" s="7"/>
      <c r="HU927" s="7"/>
      <c r="HV927" s="7"/>
      <c r="HW927" s="7"/>
      <c r="HX927" s="7"/>
      <c r="HY927" s="7"/>
      <c r="HZ927" s="7"/>
      <c r="IA927" s="7"/>
      <c r="IB927" s="7"/>
      <c r="IC927" s="7"/>
      <c r="ID927" s="7"/>
      <c r="IE927" s="7"/>
      <c r="IF927" s="7"/>
      <c r="IG927" s="7"/>
      <c r="IH927" s="7"/>
      <c r="II927" s="7"/>
      <c r="IJ927" s="7"/>
      <c r="IK927" s="7"/>
      <c r="IL927" s="7"/>
      <c r="IM927" s="7"/>
      <c r="IN927" s="7"/>
      <c r="IO927" s="7"/>
      <c r="IP927" s="7"/>
      <c r="IQ927" s="7"/>
      <c r="IR927" s="7"/>
      <c r="IS927" s="7"/>
      <c r="IT927" s="7"/>
      <c r="IU927" s="7"/>
      <c r="IV927" s="7"/>
      <c r="IW927" s="7"/>
      <c r="IX927" s="7"/>
      <c r="IY927" s="7"/>
      <c r="IZ927" s="7"/>
      <c r="JA927" s="7"/>
      <c r="JB927" s="7"/>
      <c r="JC927" s="7"/>
      <c r="JD927" s="7"/>
      <c r="JE927" s="7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5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7"/>
      <c r="EQ928" s="7"/>
      <c r="ER928" s="7"/>
      <c r="ES928" s="88"/>
      <c r="ET928" s="7"/>
      <c r="EU928" s="7"/>
      <c r="EV928" s="7"/>
      <c r="EW928" s="7"/>
      <c r="EX928" s="7"/>
      <c r="EY928" s="7"/>
      <c r="EZ928" s="7"/>
      <c r="FA928" s="7"/>
      <c r="FB928" s="7"/>
      <c r="FC928" s="7"/>
      <c r="FD928" s="7"/>
      <c r="FE928" s="7"/>
      <c r="FF928" s="7"/>
      <c r="FG928" s="7"/>
      <c r="FH928" s="2"/>
      <c r="FI928" s="2"/>
      <c r="FJ928" s="2"/>
      <c r="FK928" s="2"/>
      <c r="FL928" s="2"/>
      <c r="FM928" s="2"/>
      <c r="FN928" s="7"/>
      <c r="FO928" s="7"/>
      <c r="FP928" s="7"/>
      <c r="FQ928" s="88"/>
      <c r="FR928" s="7"/>
      <c r="FS928" s="7"/>
      <c r="FT928" s="7"/>
      <c r="FU928" s="7"/>
      <c r="FV928" s="7"/>
      <c r="FW928" s="7"/>
      <c r="FX928" s="7"/>
      <c r="FY928" s="7"/>
      <c r="FZ928" s="7"/>
      <c r="GA928" s="7"/>
      <c r="GB928" s="7"/>
      <c r="GC928" s="7"/>
      <c r="GD928" s="7"/>
      <c r="GE928" s="7"/>
      <c r="GF928" s="7"/>
      <c r="GG928" s="7"/>
      <c r="GH928" s="7"/>
      <c r="GI928" s="7"/>
      <c r="GJ928" s="7"/>
      <c r="GK928" s="7"/>
      <c r="GL928" s="7"/>
      <c r="GM928" s="7"/>
      <c r="GN928" s="7"/>
      <c r="GO928" s="7"/>
      <c r="GP928" s="7"/>
      <c r="GQ928" s="7"/>
      <c r="GR928" s="7"/>
      <c r="GS928" s="7"/>
      <c r="GT928" s="7"/>
      <c r="GU928" s="7"/>
      <c r="GV928" s="7"/>
      <c r="GW928" s="7"/>
      <c r="GX928" s="7"/>
      <c r="GY928" s="7"/>
      <c r="GZ928" s="7"/>
      <c r="HA928" s="7"/>
      <c r="HB928" s="7"/>
      <c r="HC928" s="7"/>
      <c r="HD928" s="7"/>
      <c r="HE928" s="7"/>
      <c r="HF928" s="7"/>
      <c r="HG928" s="7"/>
      <c r="HH928" s="7"/>
      <c r="HI928" s="7"/>
      <c r="HJ928" s="7"/>
      <c r="HK928" s="7"/>
      <c r="HL928" s="7"/>
      <c r="HM928" s="7"/>
      <c r="HN928" s="7"/>
      <c r="HO928" s="7"/>
      <c r="HP928" s="7"/>
      <c r="HQ928" s="7"/>
      <c r="HR928" s="7"/>
      <c r="HS928" s="7"/>
      <c r="HT928" s="7"/>
      <c r="HU928" s="7"/>
      <c r="HV928" s="7"/>
      <c r="HW928" s="7"/>
      <c r="HX928" s="7"/>
      <c r="HY928" s="7"/>
      <c r="HZ928" s="7"/>
      <c r="IA928" s="7"/>
      <c r="IB928" s="7"/>
      <c r="IC928" s="7"/>
      <c r="ID928" s="7"/>
      <c r="IE928" s="7"/>
      <c r="IF928" s="7"/>
      <c r="IG928" s="7"/>
      <c r="IH928" s="7"/>
      <c r="II928" s="7"/>
      <c r="IJ928" s="7"/>
      <c r="IK928" s="7"/>
      <c r="IL928" s="7"/>
      <c r="IM928" s="7"/>
      <c r="IN928" s="7"/>
      <c r="IO928" s="7"/>
      <c r="IP928" s="7"/>
      <c r="IQ928" s="7"/>
      <c r="IR928" s="7"/>
      <c r="IS928" s="7"/>
      <c r="IT928" s="7"/>
      <c r="IU928" s="7"/>
      <c r="IV928" s="7"/>
      <c r="IW928" s="7"/>
      <c r="IX928" s="7"/>
      <c r="IY928" s="7"/>
      <c r="IZ928" s="7"/>
      <c r="JA928" s="7"/>
      <c r="JB928" s="7"/>
      <c r="JC928" s="7"/>
      <c r="JD928" s="7"/>
      <c r="JE928" s="7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5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7"/>
      <c r="EQ929" s="7"/>
      <c r="ER929" s="7"/>
      <c r="ES929" s="88"/>
      <c r="ET929" s="7"/>
      <c r="EU929" s="7"/>
      <c r="EV929" s="7"/>
      <c r="EW929" s="7"/>
      <c r="EX929" s="7"/>
      <c r="EY929" s="7"/>
      <c r="EZ929" s="7"/>
      <c r="FA929" s="7"/>
      <c r="FB929" s="7"/>
      <c r="FC929" s="7"/>
      <c r="FD929" s="7"/>
      <c r="FE929" s="7"/>
      <c r="FF929" s="7"/>
      <c r="FG929" s="7"/>
      <c r="FH929" s="2"/>
      <c r="FI929" s="2"/>
      <c r="FJ929" s="2"/>
      <c r="FK929" s="2"/>
      <c r="FL929" s="2"/>
      <c r="FM929" s="2"/>
      <c r="FN929" s="7"/>
      <c r="FO929" s="7"/>
      <c r="FP929" s="7"/>
      <c r="FQ929" s="88"/>
      <c r="FR929" s="7"/>
      <c r="FS929" s="7"/>
      <c r="FT929" s="7"/>
      <c r="FU929" s="7"/>
      <c r="FV929" s="7"/>
      <c r="FW929" s="7"/>
      <c r="FX929" s="7"/>
      <c r="FY929" s="7"/>
      <c r="FZ929" s="7"/>
      <c r="GA929" s="7"/>
      <c r="GB929" s="7"/>
      <c r="GC929" s="7"/>
      <c r="GD929" s="7"/>
      <c r="GE929" s="7"/>
      <c r="GF929" s="7"/>
      <c r="GG929" s="7"/>
      <c r="GH929" s="7"/>
      <c r="GI929" s="7"/>
      <c r="GJ929" s="7"/>
      <c r="GK929" s="7"/>
      <c r="GL929" s="7"/>
      <c r="GM929" s="7"/>
      <c r="GN929" s="7"/>
      <c r="GO929" s="7"/>
      <c r="GP929" s="7"/>
      <c r="GQ929" s="7"/>
      <c r="GR929" s="7"/>
      <c r="GS929" s="7"/>
      <c r="GT929" s="7"/>
      <c r="GU929" s="7"/>
      <c r="GV929" s="7"/>
      <c r="GW929" s="7"/>
      <c r="GX929" s="7"/>
      <c r="GY929" s="7"/>
      <c r="GZ929" s="7"/>
      <c r="HA929" s="7"/>
      <c r="HB929" s="7"/>
      <c r="HC929" s="7"/>
      <c r="HD929" s="7"/>
      <c r="HE929" s="7"/>
      <c r="HF929" s="7"/>
      <c r="HG929" s="7"/>
      <c r="HH929" s="7"/>
      <c r="HI929" s="7"/>
      <c r="HJ929" s="7"/>
      <c r="HK929" s="7"/>
      <c r="HL929" s="7"/>
      <c r="HM929" s="7"/>
      <c r="HN929" s="7"/>
      <c r="HO929" s="7"/>
      <c r="HP929" s="7"/>
      <c r="HQ929" s="7"/>
      <c r="HR929" s="7"/>
      <c r="HS929" s="7"/>
      <c r="HT929" s="7"/>
      <c r="HU929" s="7"/>
      <c r="HV929" s="7"/>
      <c r="HW929" s="7"/>
      <c r="HX929" s="7"/>
      <c r="HY929" s="7"/>
      <c r="HZ929" s="7"/>
      <c r="IA929" s="7"/>
      <c r="IB929" s="7"/>
      <c r="IC929" s="7"/>
      <c r="ID929" s="7"/>
      <c r="IE929" s="7"/>
      <c r="IF929" s="7"/>
      <c r="IG929" s="7"/>
      <c r="IH929" s="7"/>
      <c r="II929" s="7"/>
      <c r="IJ929" s="7"/>
      <c r="IK929" s="7"/>
      <c r="IL929" s="7"/>
      <c r="IM929" s="7"/>
      <c r="IN929" s="7"/>
      <c r="IO929" s="7"/>
      <c r="IP929" s="7"/>
      <c r="IQ929" s="7"/>
      <c r="IR929" s="7"/>
      <c r="IS929" s="7"/>
      <c r="IT929" s="7"/>
      <c r="IU929" s="7"/>
      <c r="IV929" s="7"/>
      <c r="IW929" s="7"/>
      <c r="IX929" s="7"/>
      <c r="IY929" s="7"/>
      <c r="IZ929" s="7"/>
      <c r="JA929" s="7"/>
      <c r="JB929" s="7"/>
      <c r="JC929" s="7"/>
      <c r="JD929" s="7"/>
      <c r="JE929" s="7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5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7"/>
      <c r="EQ930" s="7"/>
      <c r="ER930" s="7"/>
      <c r="ES930" s="88"/>
      <c r="ET930" s="7"/>
      <c r="EU930" s="7"/>
      <c r="EV930" s="7"/>
      <c r="EW930" s="7"/>
      <c r="EX930" s="7"/>
      <c r="EY930" s="7"/>
      <c r="EZ930" s="7"/>
      <c r="FA930" s="7"/>
      <c r="FB930" s="7"/>
      <c r="FC930" s="7"/>
      <c r="FD930" s="7"/>
      <c r="FE930" s="7"/>
      <c r="FF930" s="7"/>
      <c r="FG930" s="7"/>
      <c r="FH930" s="2"/>
      <c r="FI930" s="2"/>
      <c r="FJ930" s="2"/>
      <c r="FK930" s="2"/>
      <c r="FL930" s="2"/>
      <c r="FM930" s="2"/>
      <c r="FN930" s="7"/>
      <c r="FO930" s="7"/>
      <c r="FP930" s="7"/>
      <c r="FQ930" s="88"/>
      <c r="FR930" s="7"/>
      <c r="FS930" s="7"/>
      <c r="FT930" s="7"/>
      <c r="FU930" s="7"/>
      <c r="FV930" s="7"/>
      <c r="FW930" s="7"/>
      <c r="FX930" s="7"/>
      <c r="FY930" s="7"/>
      <c r="FZ930" s="7"/>
      <c r="GA930" s="7"/>
      <c r="GB930" s="7"/>
      <c r="GC930" s="7"/>
      <c r="GD930" s="7"/>
      <c r="GE930" s="7"/>
      <c r="GF930" s="7"/>
      <c r="GG930" s="7"/>
      <c r="GH930" s="7"/>
      <c r="GI930" s="7"/>
      <c r="GJ930" s="7"/>
      <c r="GK930" s="7"/>
      <c r="GL930" s="7"/>
      <c r="GM930" s="7"/>
      <c r="GN930" s="7"/>
      <c r="GO930" s="7"/>
      <c r="GP930" s="7"/>
      <c r="GQ930" s="7"/>
      <c r="GR930" s="7"/>
      <c r="GS930" s="7"/>
      <c r="GT930" s="7"/>
      <c r="GU930" s="7"/>
      <c r="GV930" s="7"/>
      <c r="GW930" s="7"/>
      <c r="GX930" s="7"/>
      <c r="GY930" s="7"/>
      <c r="GZ930" s="7"/>
      <c r="HA930" s="7"/>
      <c r="HB930" s="7"/>
      <c r="HC930" s="7"/>
      <c r="HD930" s="7"/>
      <c r="HE930" s="7"/>
      <c r="HF930" s="7"/>
      <c r="HG930" s="7"/>
      <c r="HH930" s="7"/>
      <c r="HI930" s="7"/>
      <c r="HJ930" s="7"/>
      <c r="HK930" s="7"/>
      <c r="HL930" s="7"/>
      <c r="HM930" s="7"/>
      <c r="HN930" s="7"/>
      <c r="HO930" s="7"/>
      <c r="HP930" s="7"/>
      <c r="HQ930" s="7"/>
      <c r="HR930" s="7"/>
      <c r="HS930" s="7"/>
      <c r="HT930" s="7"/>
      <c r="HU930" s="7"/>
      <c r="HV930" s="7"/>
      <c r="HW930" s="7"/>
      <c r="HX930" s="7"/>
      <c r="HY930" s="7"/>
      <c r="HZ930" s="7"/>
      <c r="IA930" s="7"/>
      <c r="IB930" s="7"/>
      <c r="IC930" s="7"/>
      <c r="ID930" s="7"/>
      <c r="IE930" s="7"/>
      <c r="IF930" s="7"/>
      <c r="IG930" s="7"/>
      <c r="IH930" s="7"/>
      <c r="II930" s="7"/>
      <c r="IJ930" s="7"/>
      <c r="IK930" s="7"/>
      <c r="IL930" s="7"/>
      <c r="IM930" s="7"/>
      <c r="IN930" s="7"/>
      <c r="IO930" s="7"/>
      <c r="IP930" s="7"/>
      <c r="IQ930" s="7"/>
      <c r="IR930" s="7"/>
      <c r="IS930" s="7"/>
      <c r="IT930" s="7"/>
      <c r="IU930" s="7"/>
      <c r="IV930" s="7"/>
      <c r="IW930" s="7"/>
      <c r="IX930" s="7"/>
      <c r="IY930" s="7"/>
      <c r="IZ930" s="7"/>
      <c r="JA930" s="7"/>
      <c r="JB930" s="7"/>
      <c r="JC930" s="7"/>
      <c r="JD930" s="7"/>
      <c r="JE930" s="7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5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7"/>
      <c r="EQ931" s="7"/>
      <c r="ER931" s="7"/>
      <c r="ES931" s="88"/>
      <c r="ET931" s="7"/>
      <c r="EU931" s="7"/>
      <c r="EV931" s="7"/>
      <c r="EW931" s="7"/>
      <c r="EX931" s="7"/>
      <c r="EY931" s="7"/>
      <c r="EZ931" s="7"/>
      <c r="FA931" s="7"/>
      <c r="FB931" s="7"/>
      <c r="FC931" s="7"/>
      <c r="FD931" s="7"/>
      <c r="FE931" s="7"/>
      <c r="FF931" s="7"/>
      <c r="FG931" s="7"/>
      <c r="FH931" s="2"/>
      <c r="FI931" s="2"/>
      <c r="FJ931" s="2"/>
      <c r="FK931" s="2"/>
      <c r="FL931" s="2"/>
      <c r="FM931" s="2"/>
      <c r="FN931" s="7"/>
      <c r="FO931" s="7"/>
      <c r="FP931" s="7"/>
      <c r="FQ931" s="88"/>
      <c r="FR931" s="7"/>
      <c r="FS931" s="7"/>
      <c r="FT931" s="7"/>
      <c r="FU931" s="7"/>
      <c r="FV931" s="7"/>
      <c r="FW931" s="7"/>
      <c r="FX931" s="7"/>
      <c r="FY931" s="7"/>
      <c r="FZ931" s="7"/>
      <c r="GA931" s="7"/>
      <c r="GB931" s="7"/>
      <c r="GC931" s="7"/>
      <c r="GD931" s="7"/>
      <c r="GE931" s="7"/>
      <c r="GF931" s="7"/>
      <c r="GG931" s="7"/>
      <c r="GH931" s="7"/>
      <c r="GI931" s="7"/>
      <c r="GJ931" s="7"/>
      <c r="GK931" s="7"/>
      <c r="GL931" s="7"/>
      <c r="GM931" s="7"/>
      <c r="GN931" s="7"/>
      <c r="GO931" s="7"/>
      <c r="GP931" s="7"/>
      <c r="GQ931" s="7"/>
      <c r="GR931" s="7"/>
      <c r="GS931" s="7"/>
      <c r="GT931" s="7"/>
      <c r="GU931" s="7"/>
      <c r="GV931" s="7"/>
      <c r="GW931" s="7"/>
      <c r="GX931" s="7"/>
      <c r="GY931" s="7"/>
      <c r="GZ931" s="7"/>
      <c r="HA931" s="7"/>
      <c r="HB931" s="7"/>
      <c r="HC931" s="7"/>
      <c r="HD931" s="7"/>
      <c r="HE931" s="7"/>
      <c r="HF931" s="7"/>
      <c r="HG931" s="7"/>
      <c r="HH931" s="7"/>
      <c r="HI931" s="7"/>
      <c r="HJ931" s="7"/>
      <c r="HK931" s="7"/>
      <c r="HL931" s="7"/>
      <c r="HM931" s="7"/>
      <c r="HN931" s="7"/>
      <c r="HO931" s="7"/>
      <c r="HP931" s="7"/>
      <c r="HQ931" s="7"/>
      <c r="HR931" s="7"/>
      <c r="HS931" s="7"/>
      <c r="HT931" s="7"/>
      <c r="HU931" s="7"/>
      <c r="HV931" s="7"/>
      <c r="HW931" s="7"/>
      <c r="HX931" s="7"/>
      <c r="HY931" s="7"/>
      <c r="HZ931" s="7"/>
      <c r="IA931" s="7"/>
      <c r="IB931" s="7"/>
      <c r="IC931" s="7"/>
      <c r="ID931" s="7"/>
      <c r="IE931" s="7"/>
      <c r="IF931" s="7"/>
      <c r="IG931" s="7"/>
      <c r="IH931" s="7"/>
      <c r="II931" s="7"/>
      <c r="IJ931" s="7"/>
      <c r="IK931" s="7"/>
      <c r="IL931" s="7"/>
      <c r="IM931" s="7"/>
      <c r="IN931" s="7"/>
      <c r="IO931" s="7"/>
      <c r="IP931" s="7"/>
      <c r="IQ931" s="7"/>
      <c r="IR931" s="7"/>
      <c r="IS931" s="7"/>
      <c r="IT931" s="7"/>
      <c r="IU931" s="7"/>
      <c r="IV931" s="7"/>
      <c r="IW931" s="7"/>
      <c r="IX931" s="7"/>
      <c r="IY931" s="7"/>
      <c r="IZ931" s="7"/>
      <c r="JA931" s="7"/>
      <c r="JB931" s="7"/>
      <c r="JC931" s="7"/>
      <c r="JD931" s="7"/>
      <c r="JE931" s="7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5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7"/>
      <c r="EQ932" s="7"/>
      <c r="ER932" s="7"/>
      <c r="ES932" s="88"/>
      <c r="ET932" s="7"/>
      <c r="EU932" s="7"/>
      <c r="EV932" s="7"/>
      <c r="EW932" s="7"/>
      <c r="EX932" s="7"/>
      <c r="EY932" s="7"/>
      <c r="EZ932" s="7"/>
      <c r="FA932" s="7"/>
      <c r="FB932" s="7"/>
      <c r="FC932" s="7"/>
      <c r="FD932" s="7"/>
      <c r="FE932" s="7"/>
      <c r="FF932" s="7"/>
      <c r="FG932" s="7"/>
      <c r="FH932" s="2"/>
      <c r="FI932" s="2"/>
      <c r="FJ932" s="2"/>
      <c r="FK932" s="2"/>
      <c r="FL932" s="2"/>
      <c r="FM932" s="2"/>
      <c r="FN932" s="7"/>
      <c r="FO932" s="7"/>
      <c r="FP932" s="7"/>
      <c r="FQ932" s="88"/>
      <c r="FR932" s="7"/>
      <c r="FS932" s="7"/>
      <c r="FT932" s="7"/>
      <c r="FU932" s="7"/>
      <c r="FV932" s="7"/>
      <c r="FW932" s="7"/>
      <c r="FX932" s="7"/>
      <c r="FY932" s="7"/>
      <c r="FZ932" s="7"/>
      <c r="GA932" s="7"/>
      <c r="GB932" s="7"/>
      <c r="GC932" s="7"/>
      <c r="GD932" s="7"/>
      <c r="GE932" s="7"/>
      <c r="GF932" s="7"/>
      <c r="GG932" s="7"/>
      <c r="GH932" s="7"/>
      <c r="GI932" s="7"/>
      <c r="GJ932" s="7"/>
      <c r="GK932" s="7"/>
      <c r="GL932" s="7"/>
      <c r="GM932" s="7"/>
      <c r="GN932" s="7"/>
      <c r="GO932" s="7"/>
      <c r="GP932" s="7"/>
      <c r="GQ932" s="7"/>
      <c r="GR932" s="7"/>
      <c r="GS932" s="7"/>
      <c r="GT932" s="7"/>
      <c r="GU932" s="7"/>
      <c r="GV932" s="7"/>
      <c r="GW932" s="7"/>
      <c r="GX932" s="7"/>
      <c r="GY932" s="7"/>
      <c r="GZ932" s="7"/>
      <c r="HA932" s="7"/>
      <c r="HB932" s="7"/>
      <c r="HC932" s="7"/>
      <c r="HD932" s="7"/>
      <c r="HE932" s="7"/>
      <c r="HF932" s="7"/>
      <c r="HG932" s="7"/>
      <c r="HH932" s="7"/>
      <c r="HI932" s="7"/>
      <c r="HJ932" s="7"/>
      <c r="HK932" s="7"/>
      <c r="HL932" s="7"/>
      <c r="HM932" s="7"/>
      <c r="HN932" s="7"/>
      <c r="HO932" s="7"/>
      <c r="HP932" s="7"/>
      <c r="HQ932" s="7"/>
      <c r="HR932" s="7"/>
      <c r="HS932" s="7"/>
      <c r="HT932" s="7"/>
      <c r="HU932" s="7"/>
      <c r="HV932" s="7"/>
      <c r="HW932" s="7"/>
      <c r="HX932" s="7"/>
      <c r="HY932" s="7"/>
      <c r="HZ932" s="7"/>
      <c r="IA932" s="7"/>
      <c r="IB932" s="7"/>
      <c r="IC932" s="7"/>
      <c r="ID932" s="7"/>
      <c r="IE932" s="7"/>
      <c r="IF932" s="7"/>
      <c r="IG932" s="7"/>
      <c r="IH932" s="7"/>
      <c r="II932" s="7"/>
      <c r="IJ932" s="7"/>
      <c r="IK932" s="7"/>
      <c r="IL932" s="7"/>
      <c r="IM932" s="7"/>
      <c r="IN932" s="7"/>
      <c r="IO932" s="7"/>
      <c r="IP932" s="7"/>
      <c r="IQ932" s="7"/>
      <c r="IR932" s="7"/>
      <c r="IS932" s="7"/>
      <c r="IT932" s="7"/>
      <c r="IU932" s="7"/>
      <c r="IV932" s="7"/>
      <c r="IW932" s="7"/>
      <c r="IX932" s="7"/>
      <c r="IY932" s="7"/>
      <c r="IZ932" s="7"/>
      <c r="JA932" s="7"/>
      <c r="JB932" s="7"/>
      <c r="JC932" s="7"/>
      <c r="JD932" s="7"/>
      <c r="JE932" s="7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5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7"/>
      <c r="EQ933" s="7"/>
      <c r="ER933" s="7"/>
      <c r="ES933" s="88"/>
      <c r="ET933" s="7"/>
      <c r="EU933" s="7"/>
      <c r="EV933" s="7"/>
      <c r="EW933" s="7"/>
      <c r="EX933" s="7"/>
      <c r="EY933" s="7"/>
      <c r="EZ933" s="7"/>
      <c r="FA933" s="7"/>
      <c r="FB933" s="7"/>
      <c r="FC933" s="7"/>
      <c r="FD933" s="7"/>
      <c r="FE933" s="7"/>
      <c r="FF933" s="7"/>
      <c r="FG933" s="7"/>
      <c r="FH933" s="2"/>
      <c r="FI933" s="2"/>
      <c r="FJ933" s="2"/>
      <c r="FK933" s="2"/>
      <c r="FL933" s="2"/>
      <c r="FM933" s="2"/>
      <c r="FN933" s="7"/>
      <c r="FO933" s="7"/>
      <c r="FP933" s="7"/>
      <c r="FQ933" s="88"/>
      <c r="FR933" s="7"/>
      <c r="FS933" s="7"/>
      <c r="FT933" s="7"/>
      <c r="FU933" s="7"/>
      <c r="FV933" s="7"/>
      <c r="FW933" s="7"/>
      <c r="FX933" s="7"/>
      <c r="FY933" s="7"/>
      <c r="FZ933" s="7"/>
      <c r="GA933" s="7"/>
      <c r="GB933" s="7"/>
      <c r="GC933" s="7"/>
      <c r="GD933" s="7"/>
      <c r="GE933" s="7"/>
      <c r="GF933" s="7"/>
      <c r="GG933" s="7"/>
      <c r="GH933" s="7"/>
      <c r="GI933" s="7"/>
      <c r="GJ933" s="7"/>
      <c r="GK933" s="7"/>
      <c r="GL933" s="7"/>
      <c r="GM933" s="7"/>
      <c r="GN933" s="7"/>
      <c r="GO933" s="7"/>
      <c r="GP933" s="7"/>
      <c r="GQ933" s="7"/>
      <c r="GR933" s="7"/>
      <c r="GS933" s="7"/>
      <c r="GT933" s="7"/>
      <c r="GU933" s="7"/>
      <c r="GV933" s="7"/>
      <c r="GW933" s="7"/>
      <c r="GX933" s="7"/>
      <c r="GY933" s="7"/>
      <c r="GZ933" s="7"/>
      <c r="HA933" s="7"/>
      <c r="HB933" s="7"/>
      <c r="HC933" s="7"/>
      <c r="HD933" s="7"/>
      <c r="HE933" s="7"/>
      <c r="HF933" s="7"/>
      <c r="HG933" s="7"/>
      <c r="HH933" s="7"/>
      <c r="HI933" s="7"/>
      <c r="HJ933" s="7"/>
      <c r="HK933" s="7"/>
      <c r="HL933" s="7"/>
      <c r="HM933" s="7"/>
      <c r="HN933" s="7"/>
      <c r="HO933" s="7"/>
      <c r="HP933" s="7"/>
      <c r="HQ933" s="7"/>
      <c r="HR933" s="7"/>
      <c r="HS933" s="7"/>
      <c r="HT933" s="7"/>
      <c r="HU933" s="7"/>
      <c r="HV933" s="7"/>
      <c r="HW933" s="7"/>
      <c r="HX933" s="7"/>
      <c r="HY933" s="7"/>
      <c r="HZ933" s="7"/>
      <c r="IA933" s="7"/>
      <c r="IB933" s="7"/>
      <c r="IC933" s="7"/>
      <c r="ID933" s="7"/>
      <c r="IE933" s="7"/>
      <c r="IF933" s="7"/>
      <c r="IG933" s="7"/>
      <c r="IH933" s="7"/>
      <c r="II933" s="7"/>
      <c r="IJ933" s="7"/>
      <c r="IK933" s="7"/>
      <c r="IL933" s="7"/>
      <c r="IM933" s="7"/>
      <c r="IN933" s="7"/>
      <c r="IO933" s="7"/>
      <c r="IP933" s="7"/>
      <c r="IQ933" s="7"/>
      <c r="IR933" s="7"/>
      <c r="IS933" s="7"/>
      <c r="IT933" s="7"/>
      <c r="IU933" s="7"/>
      <c r="IV933" s="7"/>
      <c r="IW933" s="7"/>
      <c r="IX933" s="7"/>
      <c r="IY933" s="7"/>
      <c r="IZ933" s="7"/>
      <c r="JA933" s="7"/>
      <c r="JB933" s="7"/>
      <c r="JC933" s="7"/>
      <c r="JD933" s="7"/>
      <c r="JE933" s="7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5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7"/>
      <c r="EQ934" s="7"/>
      <c r="ER934" s="7"/>
      <c r="ES934" s="88"/>
      <c r="ET934" s="7"/>
      <c r="EU934" s="7"/>
      <c r="EV934" s="7"/>
      <c r="EW934" s="7"/>
      <c r="EX934" s="7"/>
      <c r="EY934" s="7"/>
      <c r="EZ934" s="7"/>
      <c r="FA934" s="7"/>
      <c r="FB934" s="7"/>
      <c r="FC934" s="7"/>
      <c r="FD934" s="7"/>
      <c r="FE934" s="7"/>
      <c r="FF934" s="7"/>
      <c r="FG934" s="7"/>
      <c r="FH934" s="2"/>
      <c r="FI934" s="2"/>
      <c r="FJ934" s="2"/>
      <c r="FK934" s="2"/>
      <c r="FL934" s="2"/>
      <c r="FM934" s="2"/>
      <c r="FN934" s="7"/>
      <c r="FO934" s="7"/>
      <c r="FP934" s="7"/>
      <c r="FQ934" s="88"/>
      <c r="FR934" s="7"/>
      <c r="FS934" s="7"/>
      <c r="FT934" s="7"/>
      <c r="FU934" s="7"/>
      <c r="FV934" s="7"/>
      <c r="FW934" s="7"/>
      <c r="FX934" s="7"/>
      <c r="FY934" s="7"/>
      <c r="FZ934" s="7"/>
      <c r="GA934" s="7"/>
      <c r="GB934" s="7"/>
      <c r="GC934" s="7"/>
      <c r="GD934" s="7"/>
      <c r="GE934" s="7"/>
      <c r="GF934" s="7"/>
      <c r="GG934" s="7"/>
      <c r="GH934" s="7"/>
      <c r="GI934" s="7"/>
      <c r="GJ934" s="7"/>
      <c r="GK934" s="7"/>
      <c r="GL934" s="7"/>
      <c r="GM934" s="7"/>
      <c r="GN934" s="7"/>
      <c r="GO934" s="7"/>
      <c r="GP934" s="7"/>
      <c r="GQ934" s="7"/>
      <c r="GR934" s="7"/>
      <c r="GS934" s="7"/>
      <c r="GT934" s="7"/>
      <c r="GU934" s="7"/>
      <c r="GV934" s="7"/>
      <c r="GW934" s="7"/>
      <c r="GX934" s="7"/>
      <c r="GY934" s="7"/>
      <c r="GZ934" s="7"/>
      <c r="HA934" s="7"/>
      <c r="HB934" s="7"/>
      <c r="HC934" s="7"/>
      <c r="HD934" s="7"/>
      <c r="HE934" s="7"/>
      <c r="HF934" s="7"/>
      <c r="HG934" s="7"/>
      <c r="HH934" s="7"/>
      <c r="HI934" s="7"/>
      <c r="HJ934" s="7"/>
      <c r="HK934" s="7"/>
      <c r="HL934" s="7"/>
      <c r="HM934" s="7"/>
      <c r="HN934" s="7"/>
      <c r="HO934" s="7"/>
      <c r="HP934" s="7"/>
      <c r="HQ934" s="7"/>
      <c r="HR934" s="7"/>
      <c r="HS934" s="7"/>
      <c r="HT934" s="7"/>
      <c r="HU934" s="7"/>
      <c r="HV934" s="7"/>
      <c r="HW934" s="7"/>
      <c r="HX934" s="7"/>
      <c r="HY934" s="7"/>
      <c r="HZ934" s="7"/>
      <c r="IA934" s="7"/>
      <c r="IB934" s="7"/>
      <c r="IC934" s="7"/>
      <c r="ID934" s="7"/>
      <c r="IE934" s="7"/>
      <c r="IF934" s="7"/>
      <c r="IG934" s="7"/>
      <c r="IH934" s="7"/>
      <c r="II934" s="7"/>
      <c r="IJ934" s="7"/>
      <c r="IK934" s="7"/>
      <c r="IL934" s="7"/>
      <c r="IM934" s="7"/>
      <c r="IN934" s="7"/>
      <c r="IO934" s="7"/>
      <c r="IP934" s="7"/>
      <c r="IQ934" s="7"/>
      <c r="IR934" s="7"/>
      <c r="IS934" s="7"/>
      <c r="IT934" s="7"/>
      <c r="IU934" s="7"/>
      <c r="IV934" s="7"/>
      <c r="IW934" s="7"/>
      <c r="IX934" s="7"/>
      <c r="IY934" s="7"/>
      <c r="IZ934" s="7"/>
      <c r="JA934" s="7"/>
      <c r="JB934" s="7"/>
      <c r="JC934" s="7"/>
      <c r="JD934" s="7"/>
      <c r="JE934" s="7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5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7"/>
      <c r="EQ935" s="7"/>
      <c r="ER935" s="7"/>
      <c r="ES935" s="88"/>
      <c r="ET935" s="7"/>
      <c r="EU935" s="7"/>
      <c r="EV935" s="7"/>
      <c r="EW935" s="7"/>
      <c r="EX935" s="7"/>
      <c r="EY935" s="7"/>
      <c r="EZ935" s="7"/>
      <c r="FA935" s="7"/>
      <c r="FB935" s="7"/>
      <c r="FC935" s="7"/>
      <c r="FD935" s="7"/>
      <c r="FE935" s="7"/>
      <c r="FF935" s="7"/>
      <c r="FG935" s="7"/>
      <c r="FH935" s="2"/>
      <c r="FI935" s="2"/>
      <c r="FJ935" s="2"/>
      <c r="FK935" s="2"/>
      <c r="FL935" s="2"/>
      <c r="FM935" s="2"/>
      <c r="FN935" s="7"/>
      <c r="FO935" s="7"/>
      <c r="FP935" s="7"/>
      <c r="FQ935" s="88"/>
      <c r="FR935" s="7"/>
      <c r="FS935" s="7"/>
      <c r="FT935" s="7"/>
      <c r="FU935" s="7"/>
      <c r="FV935" s="7"/>
      <c r="FW935" s="7"/>
      <c r="FX935" s="7"/>
      <c r="FY935" s="7"/>
      <c r="FZ935" s="7"/>
      <c r="GA935" s="7"/>
      <c r="GB935" s="7"/>
      <c r="GC935" s="7"/>
      <c r="GD935" s="7"/>
      <c r="GE935" s="7"/>
      <c r="GF935" s="7"/>
      <c r="GG935" s="7"/>
      <c r="GH935" s="7"/>
      <c r="GI935" s="7"/>
      <c r="GJ935" s="7"/>
      <c r="GK935" s="7"/>
      <c r="GL935" s="7"/>
      <c r="GM935" s="7"/>
      <c r="GN935" s="7"/>
      <c r="GO935" s="7"/>
      <c r="GP935" s="7"/>
      <c r="GQ935" s="7"/>
      <c r="GR935" s="7"/>
      <c r="GS935" s="7"/>
      <c r="GT935" s="7"/>
      <c r="GU935" s="7"/>
      <c r="GV935" s="7"/>
      <c r="GW935" s="7"/>
      <c r="GX935" s="7"/>
      <c r="GY935" s="7"/>
      <c r="GZ935" s="7"/>
      <c r="HA935" s="7"/>
      <c r="HB935" s="7"/>
      <c r="HC935" s="7"/>
      <c r="HD935" s="7"/>
      <c r="HE935" s="7"/>
      <c r="HF935" s="7"/>
      <c r="HG935" s="7"/>
      <c r="HH935" s="7"/>
      <c r="HI935" s="7"/>
      <c r="HJ935" s="7"/>
      <c r="HK935" s="7"/>
      <c r="HL935" s="7"/>
      <c r="HM935" s="7"/>
      <c r="HN935" s="7"/>
      <c r="HO935" s="7"/>
      <c r="HP935" s="7"/>
      <c r="HQ935" s="7"/>
      <c r="HR935" s="7"/>
      <c r="HS935" s="7"/>
      <c r="HT935" s="7"/>
      <c r="HU935" s="7"/>
      <c r="HV935" s="7"/>
      <c r="HW935" s="7"/>
      <c r="HX935" s="7"/>
      <c r="HY935" s="7"/>
      <c r="HZ935" s="7"/>
      <c r="IA935" s="7"/>
      <c r="IB935" s="7"/>
      <c r="IC935" s="7"/>
      <c r="ID935" s="7"/>
      <c r="IE935" s="7"/>
      <c r="IF935" s="7"/>
      <c r="IG935" s="7"/>
      <c r="IH935" s="7"/>
      <c r="II935" s="7"/>
      <c r="IJ935" s="7"/>
      <c r="IK935" s="7"/>
      <c r="IL935" s="7"/>
      <c r="IM935" s="7"/>
      <c r="IN935" s="7"/>
      <c r="IO935" s="7"/>
      <c r="IP935" s="7"/>
      <c r="IQ935" s="7"/>
      <c r="IR935" s="7"/>
      <c r="IS935" s="7"/>
      <c r="IT935" s="7"/>
      <c r="IU935" s="7"/>
      <c r="IV935" s="7"/>
      <c r="IW935" s="7"/>
      <c r="IX935" s="7"/>
      <c r="IY935" s="7"/>
      <c r="IZ935" s="7"/>
      <c r="JA935" s="7"/>
      <c r="JB935" s="7"/>
      <c r="JC935" s="7"/>
      <c r="JD935" s="7"/>
      <c r="JE935" s="7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5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7"/>
      <c r="EQ936" s="7"/>
      <c r="ER936" s="7"/>
      <c r="ES936" s="88"/>
      <c r="ET936" s="7"/>
      <c r="EU936" s="7"/>
      <c r="EV936" s="7"/>
      <c r="EW936" s="7"/>
      <c r="EX936" s="7"/>
      <c r="EY936" s="7"/>
      <c r="EZ936" s="7"/>
      <c r="FA936" s="7"/>
      <c r="FB936" s="7"/>
      <c r="FC936" s="7"/>
      <c r="FD936" s="7"/>
      <c r="FE936" s="7"/>
      <c r="FF936" s="7"/>
      <c r="FG936" s="7"/>
      <c r="FH936" s="2"/>
      <c r="FI936" s="2"/>
      <c r="FJ936" s="2"/>
      <c r="FK936" s="2"/>
      <c r="FL936" s="2"/>
      <c r="FM936" s="2"/>
      <c r="FN936" s="7"/>
      <c r="FO936" s="7"/>
      <c r="FP936" s="7"/>
      <c r="FQ936" s="88"/>
      <c r="FR936" s="7"/>
      <c r="FS936" s="7"/>
      <c r="FT936" s="7"/>
      <c r="FU936" s="7"/>
      <c r="FV936" s="7"/>
      <c r="FW936" s="7"/>
      <c r="FX936" s="7"/>
      <c r="FY936" s="7"/>
      <c r="FZ936" s="7"/>
      <c r="GA936" s="7"/>
      <c r="GB936" s="7"/>
      <c r="GC936" s="7"/>
      <c r="GD936" s="7"/>
      <c r="GE936" s="7"/>
      <c r="GF936" s="7"/>
      <c r="GG936" s="7"/>
      <c r="GH936" s="7"/>
      <c r="GI936" s="7"/>
      <c r="GJ936" s="7"/>
      <c r="GK936" s="7"/>
      <c r="GL936" s="7"/>
      <c r="GM936" s="7"/>
      <c r="GN936" s="7"/>
      <c r="GO936" s="7"/>
      <c r="GP936" s="7"/>
      <c r="GQ936" s="7"/>
      <c r="GR936" s="7"/>
      <c r="GS936" s="7"/>
      <c r="GT936" s="7"/>
      <c r="GU936" s="7"/>
      <c r="GV936" s="7"/>
      <c r="GW936" s="7"/>
      <c r="GX936" s="7"/>
      <c r="GY936" s="7"/>
      <c r="GZ936" s="7"/>
      <c r="HA936" s="7"/>
      <c r="HB936" s="7"/>
      <c r="HC936" s="7"/>
      <c r="HD936" s="7"/>
      <c r="HE936" s="7"/>
      <c r="HF936" s="7"/>
      <c r="HG936" s="7"/>
      <c r="HH936" s="7"/>
      <c r="HI936" s="7"/>
      <c r="HJ936" s="7"/>
      <c r="HK936" s="7"/>
      <c r="HL936" s="7"/>
      <c r="HM936" s="7"/>
      <c r="HN936" s="7"/>
      <c r="HO936" s="7"/>
      <c r="HP936" s="7"/>
      <c r="HQ936" s="7"/>
      <c r="HR936" s="7"/>
      <c r="HS936" s="7"/>
      <c r="HT936" s="7"/>
      <c r="HU936" s="7"/>
      <c r="HV936" s="7"/>
      <c r="HW936" s="7"/>
      <c r="HX936" s="7"/>
      <c r="HY936" s="7"/>
      <c r="HZ936" s="7"/>
      <c r="IA936" s="7"/>
      <c r="IB936" s="7"/>
      <c r="IC936" s="7"/>
      <c r="ID936" s="7"/>
      <c r="IE936" s="7"/>
      <c r="IF936" s="7"/>
      <c r="IG936" s="7"/>
      <c r="IH936" s="7"/>
      <c r="II936" s="7"/>
      <c r="IJ936" s="7"/>
      <c r="IK936" s="7"/>
      <c r="IL936" s="7"/>
      <c r="IM936" s="7"/>
      <c r="IN936" s="7"/>
      <c r="IO936" s="7"/>
      <c r="IP936" s="7"/>
      <c r="IQ936" s="7"/>
      <c r="IR936" s="7"/>
      <c r="IS936" s="7"/>
      <c r="IT936" s="7"/>
      <c r="IU936" s="7"/>
      <c r="IV936" s="7"/>
      <c r="IW936" s="7"/>
      <c r="IX936" s="7"/>
      <c r="IY936" s="7"/>
      <c r="IZ936" s="7"/>
      <c r="JA936" s="7"/>
      <c r="JB936" s="7"/>
      <c r="JC936" s="7"/>
      <c r="JD936" s="7"/>
      <c r="JE936" s="7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5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7"/>
      <c r="EQ937" s="7"/>
      <c r="ER937" s="7"/>
      <c r="ES937" s="88"/>
      <c r="ET937" s="7"/>
      <c r="EU937" s="7"/>
      <c r="EV937" s="7"/>
      <c r="EW937" s="7"/>
      <c r="EX937" s="7"/>
      <c r="EY937" s="7"/>
      <c r="EZ937" s="7"/>
      <c r="FA937" s="7"/>
      <c r="FB937" s="7"/>
      <c r="FC937" s="7"/>
      <c r="FD937" s="7"/>
      <c r="FE937" s="7"/>
      <c r="FF937" s="7"/>
      <c r="FG937" s="7"/>
      <c r="FH937" s="2"/>
      <c r="FI937" s="2"/>
      <c r="FJ937" s="2"/>
      <c r="FK937" s="2"/>
      <c r="FL937" s="2"/>
      <c r="FM937" s="2"/>
      <c r="FN937" s="7"/>
      <c r="FO937" s="7"/>
      <c r="FP937" s="7"/>
      <c r="FQ937" s="88"/>
      <c r="FR937" s="7"/>
      <c r="FS937" s="7"/>
      <c r="FT937" s="7"/>
      <c r="FU937" s="7"/>
      <c r="FV937" s="7"/>
      <c r="FW937" s="7"/>
      <c r="FX937" s="7"/>
      <c r="FY937" s="7"/>
      <c r="FZ937" s="7"/>
      <c r="GA937" s="7"/>
      <c r="GB937" s="7"/>
      <c r="GC937" s="7"/>
      <c r="GD937" s="7"/>
      <c r="GE937" s="7"/>
      <c r="GF937" s="7"/>
      <c r="GG937" s="7"/>
      <c r="GH937" s="7"/>
      <c r="GI937" s="7"/>
      <c r="GJ937" s="7"/>
      <c r="GK937" s="7"/>
      <c r="GL937" s="7"/>
      <c r="GM937" s="7"/>
      <c r="GN937" s="7"/>
      <c r="GO937" s="7"/>
      <c r="GP937" s="7"/>
      <c r="GQ937" s="7"/>
      <c r="GR937" s="7"/>
      <c r="GS937" s="7"/>
      <c r="GT937" s="7"/>
      <c r="GU937" s="7"/>
      <c r="GV937" s="7"/>
      <c r="GW937" s="7"/>
      <c r="GX937" s="7"/>
      <c r="GY937" s="7"/>
      <c r="GZ937" s="7"/>
      <c r="HA937" s="7"/>
      <c r="HB937" s="7"/>
      <c r="HC937" s="7"/>
      <c r="HD937" s="7"/>
      <c r="HE937" s="7"/>
      <c r="HF937" s="7"/>
      <c r="HG937" s="7"/>
      <c r="HH937" s="7"/>
      <c r="HI937" s="7"/>
      <c r="HJ937" s="7"/>
      <c r="HK937" s="7"/>
      <c r="HL937" s="7"/>
      <c r="HM937" s="7"/>
      <c r="HN937" s="7"/>
      <c r="HO937" s="7"/>
      <c r="HP937" s="7"/>
      <c r="HQ937" s="7"/>
      <c r="HR937" s="7"/>
      <c r="HS937" s="7"/>
      <c r="HT937" s="7"/>
      <c r="HU937" s="7"/>
      <c r="HV937" s="7"/>
      <c r="HW937" s="7"/>
      <c r="HX937" s="7"/>
      <c r="HY937" s="7"/>
      <c r="HZ937" s="7"/>
      <c r="IA937" s="7"/>
      <c r="IB937" s="7"/>
      <c r="IC937" s="7"/>
      <c r="ID937" s="7"/>
      <c r="IE937" s="7"/>
      <c r="IF937" s="7"/>
      <c r="IG937" s="7"/>
      <c r="IH937" s="7"/>
      <c r="II937" s="7"/>
      <c r="IJ937" s="7"/>
      <c r="IK937" s="7"/>
      <c r="IL937" s="7"/>
      <c r="IM937" s="7"/>
      <c r="IN937" s="7"/>
      <c r="IO937" s="7"/>
      <c r="IP937" s="7"/>
      <c r="IQ937" s="7"/>
      <c r="IR937" s="7"/>
      <c r="IS937" s="7"/>
      <c r="IT937" s="7"/>
      <c r="IU937" s="7"/>
      <c r="IV937" s="7"/>
      <c r="IW937" s="7"/>
      <c r="IX937" s="7"/>
      <c r="IY937" s="7"/>
      <c r="IZ937" s="7"/>
      <c r="JA937" s="7"/>
      <c r="JB937" s="7"/>
      <c r="JC937" s="7"/>
      <c r="JD937" s="7"/>
      <c r="JE937" s="7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5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7"/>
      <c r="EQ938" s="7"/>
      <c r="ER938" s="7"/>
      <c r="ES938" s="88"/>
      <c r="ET938" s="7"/>
      <c r="EU938" s="7"/>
      <c r="EV938" s="7"/>
      <c r="EW938" s="7"/>
      <c r="EX938" s="7"/>
      <c r="EY938" s="7"/>
      <c r="EZ938" s="7"/>
      <c r="FA938" s="7"/>
      <c r="FB938" s="7"/>
      <c r="FC938" s="7"/>
      <c r="FD938" s="7"/>
      <c r="FE938" s="7"/>
      <c r="FF938" s="7"/>
      <c r="FG938" s="7"/>
      <c r="FH938" s="2"/>
      <c r="FI938" s="2"/>
      <c r="FJ938" s="2"/>
      <c r="FK938" s="2"/>
      <c r="FL938" s="2"/>
      <c r="FM938" s="2"/>
      <c r="FN938" s="7"/>
      <c r="FO938" s="7"/>
      <c r="FP938" s="7"/>
      <c r="FQ938" s="88"/>
      <c r="FR938" s="7"/>
      <c r="FS938" s="7"/>
      <c r="FT938" s="7"/>
      <c r="FU938" s="7"/>
      <c r="FV938" s="7"/>
      <c r="FW938" s="7"/>
      <c r="FX938" s="7"/>
      <c r="FY938" s="7"/>
      <c r="FZ938" s="7"/>
      <c r="GA938" s="7"/>
      <c r="GB938" s="7"/>
      <c r="GC938" s="7"/>
      <c r="GD938" s="7"/>
      <c r="GE938" s="7"/>
      <c r="GF938" s="7"/>
      <c r="GG938" s="7"/>
      <c r="GH938" s="7"/>
      <c r="GI938" s="7"/>
      <c r="GJ938" s="7"/>
      <c r="GK938" s="7"/>
      <c r="GL938" s="7"/>
      <c r="GM938" s="7"/>
      <c r="GN938" s="7"/>
      <c r="GO938" s="7"/>
      <c r="GP938" s="7"/>
      <c r="GQ938" s="7"/>
      <c r="GR938" s="7"/>
      <c r="GS938" s="7"/>
      <c r="GT938" s="7"/>
      <c r="GU938" s="7"/>
      <c r="GV938" s="7"/>
      <c r="GW938" s="7"/>
      <c r="GX938" s="7"/>
      <c r="GY938" s="7"/>
      <c r="GZ938" s="7"/>
      <c r="HA938" s="7"/>
      <c r="HB938" s="7"/>
      <c r="HC938" s="7"/>
      <c r="HD938" s="7"/>
      <c r="HE938" s="7"/>
      <c r="HF938" s="7"/>
      <c r="HG938" s="7"/>
      <c r="HH938" s="7"/>
      <c r="HI938" s="7"/>
      <c r="HJ938" s="7"/>
      <c r="HK938" s="7"/>
      <c r="HL938" s="7"/>
      <c r="HM938" s="7"/>
      <c r="HN938" s="7"/>
      <c r="HO938" s="7"/>
      <c r="HP938" s="7"/>
      <c r="HQ938" s="7"/>
      <c r="HR938" s="7"/>
      <c r="HS938" s="7"/>
      <c r="HT938" s="7"/>
      <c r="HU938" s="7"/>
      <c r="HV938" s="7"/>
      <c r="HW938" s="7"/>
      <c r="HX938" s="7"/>
      <c r="HY938" s="7"/>
      <c r="HZ938" s="7"/>
      <c r="IA938" s="7"/>
      <c r="IB938" s="7"/>
      <c r="IC938" s="7"/>
      <c r="ID938" s="7"/>
      <c r="IE938" s="7"/>
      <c r="IF938" s="7"/>
      <c r="IG938" s="7"/>
      <c r="IH938" s="7"/>
      <c r="II938" s="7"/>
      <c r="IJ938" s="7"/>
      <c r="IK938" s="7"/>
      <c r="IL938" s="7"/>
      <c r="IM938" s="7"/>
      <c r="IN938" s="7"/>
      <c r="IO938" s="7"/>
      <c r="IP938" s="7"/>
      <c r="IQ938" s="7"/>
      <c r="IR938" s="7"/>
      <c r="IS938" s="7"/>
      <c r="IT938" s="7"/>
      <c r="IU938" s="7"/>
      <c r="IV938" s="7"/>
      <c r="IW938" s="7"/>
      <c r="IX938" s="7"/>
      <c r="IY938" s="7"/>
      <c r="IZ938" s="7"/>
      <c r="JA938" s="7"/>
      <c r="JB938" s="7"/>
      <c r="JC938" s="7"/>
      <c r="JD938" s="7"/>
      <c r="JE938" s="7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5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7"/>
      <c r="EQ939" s="7"/>
      <c r="ER939" s="7"/>
      <c r="ES939" s="88"/>
      <c r="ET939" s="7"/>
      <c r="EU939" s="7"/>
      <c r="EV939" s="7"/>
      <c r="EW939" s="7"/>
      <c r="EX939" s="7"/>
      <c r="EY939" s="7"/>
      <c r="EZ939" s="7"/>
      <c r="FA939" s="7"/>
      <c r="FB939" s="7"/>
      <c r="FC939" s="7"/>
      <c r="FD939" s="7"/>
      <c r="FE939" s="7"/>
      <c r="FF939" s="7"/>
      <c r="FG939" s="7"/>
      <c r="FH939" s="2"/>
      <c r="FI939" s="2"/>
      <c r="FJ939" s="2"/>
      <c r="FK939" s="2"/>
      <c r="FL939" s="2"/>
      <c r="FM939" s="2"/>
      <c r="FN939" s="7"/>
      <c r="FO939" s="7"/>
      <c r="FP939" s="7"/>
      <c r="FQ939" s="88"/>
      <c r="FR939" s="7"/>
      <c r="FS939" s="7"/>
      <c r="FT939" s="7"/>
      <c r="FU939" s="7"/>
      <c r="FV939" s="7"/>
      <c r="FW939" s="7"/>
      <c r="FX939" s="7"/>
      <c r="FY939" s="7"/>
      <c r="FZ939" s="7"/>
      <c r="GA939" s="7"/>
      <c r="GB939" s="7"/>
      <c r="GC939" s="7"/>
      <c r="GD939" s="7"/>
      <c r="GE939" s="7"/>
      <c r="GF939" s="7"/>
      <c r="GG939" s="7"/>
      <c r="GH939" s="7"/>
      <c r="GI939" s="7"/>
      <c r="GJ939" s="7"/>
      <c r="GK939" s="7"/>
      <c r="GL939" s="7"/>
      <c r="GM939" s="7"/>
      <c r="GN939" s="7"/>
      <c r="GO939" s="7"/>
      <c r="GP939" s="7"/>
      <c r="GQ939" s="7"/>
      <c r="GR939" s="7"/>
      <c r="GS939" s="7"/>
      <c r="GT939" s="7"/>
      <c r="GU939" s="7"/>
      <c r="GV939" s="7"/>
      <c r="GW939" s="7"/>
      <c r="GX939" s="7"/>
      <c r="GY939" s="7"/>
      <c r="GZ939" s="7"/>
      <c r="HA939" s="7"/>
      <c r="HB939" s="7"/>
      <c r="HC939" s="7"/>
      <c r="HD939" s="7"/>
      <c r="HE939" s="7"/>
      <c r="HF939" s="7"/>
      <c r="HG939" s="7"/>
      <c r="HH939" s="7"/>
      <c r="HI939" s="7"/>
      <c r="HJ939" s="7"/>
      <c r="HK939" s="7"/>
      <c r="HL939" s="7"/>
      <c r="HM939" s="7"/>
      <c r="HN939" s="7"/>
      <c r="HO939" s="7"/>
      <c r="HP939" s="7"/>
      <c r="HQ939" s="7"/>
      <c r="HR939" s="7"/>
      <c r="HS939" s="7"/>
      <c r="HT939" s="7"/>
      <c r="HU939" s="7"/>
      <c r="HV939" s="7"/>
      <c r="HW939" s="7"/>
      <c r="HX939" s="7"/>
      <c r="HY939" s="7"/>
      <c r="HZ939" s="7"/>
      <c r="IA939" s="7"/>
      <c r="IB939" s="7"/>
      <c r="IC939" s="7"/>
      <c r="ID939" s="7"/>
      <c r="IE939" s="7"/>
      <c r="IF939" s="7"/>
      <c r="IG939" s="7"/>
      <c r="IH939" s="7"/>
      <c r="II939" s="7"/>
      <c r="IJ939" s="7"/>
      <c r="IK939" s="7"/>
      <c r="IL939" s="7"/>
      <c r="IM939" s="7"/>
      <c r="IN939" s="7"/>
      <c r="IO939" s="7"/>
      <c r="IP939" s="7"/>
      <c r="IQ939" s="7"/>
      <c r="IR939" s="7"/>
      <c r="IS939" s="7"/>
      <c r="IT939" s="7"/>
      <c r="IU939" s="7"/>
      <c r="IV939" s="7"/>
      <c r="IW939" s="7"/>
      <c r="IX939" s="7"/>
      <c r="IY939" s="7"/>
      <c r="IZ939" s="7"/>
      <c r="JA939" s="7"/>
      <c r="JB939" s="7"/>
      <c r="JC939" s="7"/>
      <c r="JD939" s="7"/>
      <c r="JE939" s="7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5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7"/>
      <c r="EQ940" s="7"/>
      <c r="ER940" s="7"/>
      <c r="ES940" s="88"/>
      <c r="ET940" s="7"/>
      <c r="EU940" s="7"/>
      <c r="EV940" s="7"/>
      <c r="EW940" s="7"/>
      <c r="EX940" s="7"/>
      <c r="EY940" s="7"/>
      <c r="EZ940" s="7"/>
      <c r="FA940" s="7"/>
      <c r="FB940" s="7"/>
      <c r="FC940" s="7"/>
      <c r="FD940" s="7"/>
      <c r="FE940" s="7"/>
      <c r="FF940" s="7"/>
      <c r="FG940" s="7"/>
      <c r="FH940" s="2"/>
      <c r="FI940" s="2"/>
      <c r="FJ940" s="2"/>
      <c r="FK940" s="2"/>
      <c r="FL940" s="2"/>
      <c r="FM940" s="2"/>
      <c r="FN940" s="7"/>
      <c r="FO940" s="7"/>
      <c r="FP940" s="7"/>
      <c r="FQ940" s="88"/>
      <c r="FR940" s="7"/>
      <c r="FS940" s="7"/>
      <c r="FT940" s="7"/>
      <c r="FU940" s="7"/>
      <c r="FV940" s="7"/>
      <c r="FW940" s="7"/>
      <c r="FX940" s="7"/>
      <c r="FY940" s="7"/>
      <c r="FZ940" s="7"/>
      <c r="GA940" s="7"/>
      <c r="GB940" s="7"/>
      <c r="GC940" s="7"/>
      <c r="GD940" s="7"/>
      <c r="GE940" s="7"/>
      <c r="GF940" s="7"/>
      <c r="GG940" s="7"/>
      <c r="GH940" s="7"/>
      <c r="GI940" s="7"/>
      <c r="GJ940" s="7"/>
      <c r="GK940" s="7"/>
      <c r="GL940" s="7"/>
      <c r="GM940" s="7"/>
      <c r="GN940" s="7"/>
      <c r="GO940" s="7"/>
      <c r="GP940" s="7"/>
      <c r="GQ940" s="7"/>
      <c r="GR940" s="7"/>
      <c r="GS940" s="7"/>
      <c r="GT940" s="7"/>
      <c r="GU940" s="7"/>
      <c r="GV940" s="7"/>
      <c r="GW940" s="7"/>
      <c r="GX940" s="7"/>
      <c r="GY940" s="7"/>
      <c r="GZ940" s="7"/>
      <c r="HA940" s="7"/>
      <c r="HB940" s="7"/>
      <c r="HC940" s="7"/>
      <c r="HD940" s="7"/>
      <c r="HE940" s="7"/>
      <c r="HF940" s="7"/>
      <c r="HG940" s="7"/>
      <c r="HH940" s="7"/>
      <c r="HI940" s="7"/>
      <c r="HJ940" s="7"/>
      <c r="HK940" s="7"/>
      <c r="HL940" s="7"/>
      <c r="HM940" s="7"/>
      <c r="HN940" s="7"/>
      <c r="HO940" s="7"/>
      <c r="HP940" s="7"/>
      <c r="HQ940" s="7"/>
      <c r="HR940" s="7"/>
      <c r="HS940" s="7"/>
      <c r="HT940" s="7"/>
      <c r="HU940" s="7"/>
      <c r="HV940" s="7"/>
      <c r="HW940" s="7"/>
      <c r="HX940" s="7"/>
      <c r="HY940" s="7"/>
      <c r="HZ940" s="7"/>
      <c r="IA940" s="7"/>
      <c r="IB940" s="7"/>
      <c r="IC940" s="7"/>
      <c r="ID940" s="7"/>
      <c r="IE940" s="7"/>
      <c r="IF940" s="7"/>
      <c r="IG940" s="7"/>
      <c r="IH940" s="7"/>
      <c r="II940" s="7"/>
      <c r="IJ940" s="7"/>
      <c r="IK940" s="7"/>
      <c r="IL940" s="7"/>
      <c r="IM940" s="7"/>
      <c r="IN940" s="7"/>
      <c r="IO940" s="7"/>
      <c r="IP940" s="7"/>
      <c r="IQ940" s="7"/>
      <c r="IR940" s="7"/>
      <c r="IS940" s="7"/>
      <c r="IT940" s="7"/>
      <c r="IU940" s="7"/>
      <c r="IV940" s="7"/>
      <c r="IW940" s="7"/>
      <c r="IX940" s="7"/>
      <c r="IY940" s="7"/>
      <c r="IZ940" s="7"/>
      <c r="JA940" s="7"/>
      <c r="JB940" s="7"/>
      <c r="JC940" s="7"/>
      <c r="JD940" s="7"/>
      <c r="JE940" s="7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5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7"/>
      <c r="EQ941" s="7"/>
      <c r="ER941" s="7"/>
      <c r="ES941" s="88"/>
      <c r="ET941" s="7"/>
      <c r="EU941" s="7"/>
      <c r="EV941" s="7"/>
      <c r="EW941" s="7"/>
      <c r="EX941" s="7"/>
      <c r="EY941" s="7"/>
      <c r="EZ941" s="7"/>
      <c r="FA941" s="7"/>
      <c r="FB941" s="7"/>
      <c r="FC941" s="7"/>
      <c r="FD941" s="7"/>
      <c r="FE941" s="7"/>
      <c r="FF941" s="7"/>
      <c r="FG941" s="7"/>
      <c r="FH941" s="2"/>
      <c r="FI941" s="2"/>
      <c r="FJ941" s="2"/>
      <c r="FK941" s="2"/>
      <c r="FL941" s="2"/>
      <c r="FM941" s="2"/>
      <c r="FN941" s="7"/>
      <c r="FO941" s="7"/>
      <c r="FP941" s="7"/>
      <c r="FQ941" s="88"/>
      <c r="FR941" s="7"/>
      <c r="FS941" s="7"/>
      <c r="FT941" s="7"/>
      <c r="FU941" s="7"/>
      <c r="FV941" s="7"/>
      <c r="FW941" s="7"/>
      <c r="FX941" s="7"/>
      <c r="FY941" s="7"/>
      <c r="FZ941" s="7"/>
      <c r="GA941" s="7"/>
      <c r="GB941" s="7"/>
      <c r="GC941" s="7"/>
      <c r="GD941" s="7"/>
      <c r="GE941" s="7"/>
      <c r="GF941" s="7"/>
      <c r="GG941" s="7"/>
      <c r="GH941" s="7"/>
      <c r="GI941" s="7"/>
      <c r="GJ941" s="7"/>
      <c r="GK941" s="7"/>
      <c r="GL941" s="7"/>
      <c r="GM941" s="7"/>
      <c r="GN941" s="7"/>
      <c r="GO941" s="7"/>
      <c r="GP941" s="7"/>
      <c r="GQ941" s="7"/>
      <c r="GR941" s="7"/>
      <c r="GS941" s="7"/>
      <c r="GT941" s="7"/>
      <c r="GU941" s="7"/>
      <c r="GV941" s="7"/>
      <c r="GW941" s="7"/>
      <c r="GX941" s="7"/>
      <c r="GY941" s="7"/>
      <c r="GZ941" s="7"/>
      <c r="HA941" s="7"/>
      <c r="HB941" s="7"/>
      <c r="HC941" s="7"/>
      <c r="HD941" s="7"/>
      <c r="HE941" s="7"/>
      <c r="HF941" s="7"/>
      <c r="HG941" s="7"/>
      <c r="HH941" s="7"/>
      <c r="HI941" s="7"/>
      <c r="HJ941" s="7"/>
      <c r="HK941" s="7"/>
      <c r="HL941" s="7"/>
      <c r="HM941" s="7"/>
      <c r="HN941" s="7"/>
      <c r="HO941" s="7"/>
      <c r="HP941" s="7"/>
      <c r="HQ941" s="7"/>
      <c r="HR941" s="7"/>
      <c r="HS941" s="7"/>
      <c r="HT941" s="7"/>
      <c r="HU941" s="7"/>
      <c r="HV941" s="7"/>
      <c r="HW941" s="7"/>
      <c r="HX941" s="7"/>
      <c r="HY941" s="7"/>
      <c r="HZ941" s="7"/>
      <c r="IA941" s="7"/>
      <c r="IB941" s="7"/>
      <c r="IC941" s="7"/>
      <c r="ID941" s="7"/>
      <c r="IE941" s="7"/>
      <c r="IF941" s="7"/>
      <c r="IG941" s="7"/>
      <c r="IH941" s="7"/>
      <c r="II941" s="7"/>
      <c r="IJ941" s="7"/>
      <c r="IK941" s="7"/>
      <c r="IL941" s="7"/>
      <c r="IM941" s="7"/>
      <c r="IN941" s="7"/>
      <c r="IO941" s="7"/>
      <c r="IP941" s="7"/>
      <c r="IQ941" s="7"/>
      <c r="IR941" s="7"/>
      <c r="IS941" s="7"/>
      <c r="IT941" s="7"/>
      <c r="IU941" s="7"/>
      <c r="IV941" s="7"/>
      <c r="IW941" s="7"/>
      <c r="IX941" s="7"/>
      <c r="IY941" s="7"/>
      <c r="IZ941" s="7"/>
      <c r="JA941" s="7"/>
      <c r="JB941" s="7"/>
      <c r="JC941" s="7"/>
      <c r="JD941" s="7"/>
      <c r="JE941" s="7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5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7"/>
      <c r="EQ942" s="7"/>
      <c r="ER942" s="7"/>
      <c r="ES942" s="88"/>
      <c r="ET942" s="7"/>
      <c r="EU942" s="7"/>
      <c r="EV942" s="7"/>
      <c r="EW942" s="7"/>
      <c r="EX942" s="7"/>
      <c r="EY942" s="7"/>
      <c r="EZ942" s="7"/>
      <c r="FA942" s="7"/>
      <c r="FB942" s="7"/>
      <c r="FC942" s="7"/>
      <c r="FD942" s="7"/>
      <c r="FE942" s="7"/>
      <c r="FF942" s="7"/>
      <c r="FG942" s="7"/>
      <c r="FH942" s="2"/>
      <c r="FI942" s="2"/>
      <c r="FJ942" s="2"/>
      <c r="FK942" s="2"/>
      <c r="FL942" s="2"/>
      <c r="FM942" s="2"/>
      <c r="FN942" s="7"/>
      <c r="FO942" s="7"/>
      <c r="FP942" s="7"/>
      <c r="FQ942" s="88"/>
      <c r="FR942" s="7"/>
      <c r="FS942" s="7"/>
      <c r="FT942" s="7"/>
      <c r="FU942" s="7"/>
      <c r="FV942" s="7"/>
      <c r="FW942" s="7"/>
      <c r="FX942" s="7"/>
      <c r="FY942" s="7"/>
      <c r="FZ942" s="7"/>
      <c r="GA942" s="7"/>
      <c r="GB942" s="7"/>
      <c r="GC942" s="7"/>
      <c r="GD942" s="7"/>
      <c r="GE942" s="7"/>
      <c r="GF942" s="7"/>
      <c r="GG942" s="7"/>
      <c r="GH942" s="7"/>
      <c r="GI942" s="7"/>
      <c r="GJ942" s="7"/>
      <c r="GK942" s="7"/>
      <c r="GL942" s="7"/>
      <c r="GM942" s="7"/>
      <c r="GN942" s="7"/>
      <c r="GO942" s="7"/>
      <c r="GP942" s="7"/>
      <c r="GQ942" s="7"/>
      <c r="GR942" s="7"/>
      <c r="GS942" s="7"/>
      <c r="GT942" s="7"/>
      <c r="GU942" s="7"/>
      <c r="GV942" s="7"/>
      <c r="GW942" s="7"/>
      <c r="GX942" s="7"/>
      <c r="GY942" s="7"/>
      <c r="GZ942" s="7"/>
      <c r="HA942" s="7"/>
      <c r="HB942" s="7"/>
      <c r="HC942" s="7"/>
      <c r="HD942" s="7"/>
      <c r="HE942" s="7"/>
      <c r="HF942" s="7"/>
      <c r="HG942" s="7"/>
      <c r="HH942" s="7"/>
      <c r="HI942" s="7"/>
      <c r="HJ942" s="7"/>
      <c r="HK942" s="7"/>
      <c r="HL942" s="7"/>
      <c r="HM942" s="7"/>
      <c r="HN942" s="7"/>
      <c r="HO942" s="7"/>
      <c r="HP942" s="7"/>
      <c r="HQ942" s="7"/>
      <c r="HR942" s="7"/>
      <c r="HS942" s="7"/>
      <c r="HT942" s="7"/>
      <c r="HU942" s="7"/>
      <c r="HV942" s="7"/>
      <c r="HW942" s="7"/>
      <c r="HX942" s="7"/>
      <c r="HY942" s="7"/>
      <c r="HZ942" s="7"/>
      <c r="IA942" s="7"/>
      <c r="IB942" s="7"/>
      <c r="IC942" s="7"/>
      <c r="ID942" s="7"/>
      <c r="IE942" s="7"/>
      <c r="IF942" s="7"/>
      <c r="IG942" s="7"/>
      <c r="IH942" s="7"/>
      <c r="II942" s="7"/>
      <c r="IJ942" s="7"/>
      <c r="IK942" s="7"/>
      <c r="IL942" s="7"/>
      <c r="IM942" s="7"/>
      <c r="IN942" s="7"/>
      <c r="IO942" s="7"/>
      <c r="IP942" s="7"/>
      <c r="IQ942" s="7"/>
      <c r="IR942" s="7"/>
      <c r="IS942" s="7"/>
      <c r="IT942" s="7"/>
      <c r="IU942" s="7"/>
      <c r="IV942" s="7"/>
      <c r="IW942" s="7"/>
      <c r="IX942" s="7"/>
      <c r="IY942" s="7"/>
      <c r="IZ942" s="7"/>
      <c r="JA942" s="7"/>
      <c r="JB942" s="7"/>
      <c r="JC942" s="7"/>
      <c r="JD942" s="7"/>
      <c r="JE942" s="7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5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7"/>
      <c r="EQ943" s="7"/>
      <c r="ER943" s="7"/>
      <c r="ES943" s="88"/>
      <c r="ET943" s="7"/>
      <c r="EU943" s="7"/>
      <c r="EV943" s="7"/>
      <c r="EW943" s="7"/>
      <c r="EX943" s="7"/>
      <c r="EY943" s="7"/>
      <c r="EZ943" s="7"/>
      <c r="FA943" s="7"/>
      <c r="FB943" s="7"/>
      <c r="FC943" s="7"/>
      <c r="FD943" s="7"/>
      <c r="FE943" s="7"/>
      <c r="FF943" s="7"/>
      <c r="FG943" s="7"/>
      <c r="FH943" s="2"/>
      <c r="FI943" s="2"/>
      <c r="FJ943" s="2"/>
      <c r="FK943" s="2"/>
      <c r="FL943" s="2"/>
      <c r="FM943" s="2"/>
      <c r="FN943" s="7"/>
      <c r="FO943" s="7"/>
      <c r="FP943" s="7"/>
      <c r="FQ943" s="88"/>
      <c r="FR943" s="7"/>
      <c r="FS943" s="7"/>
      <c r="FT943" s="7"/>
      <c r="FU943" s="7"/>
      <c r="FV943" s="7"/>
      <c r="FW943" s="7"/>
      <c r="FX943" s="7"/>
      <c r="FY943" s="7"/>
      <c r="FZ943" s="7"/>
      <c r="GA943" s="7"/>
      <c r="GB943" s="7"/>
      <c r="GC943" s="7"/>
      <c r="GD943" s="7"/>
      <c r="GE943" s="7"/>
      <c r="GF943" s="7"/>
      <c r="GG943" s="7"/>
      <c r="GH943" s="7"/>
      <c r="GI943" s="7"/>
      <c r="GJ943" s="7"/>
      <c r="GK943" s="7"/>
      <c r="GL943" s="7"/>
      <c r="GM943" s="7"/>
      <c r="GN943" s="7"/>
      <c r="GO943" s="7"/>
      <c r="GP943" s="7"/>
      <c r="GQ943" s="7"/>
      <c r="GR943" s="7"/>
      <c r="GS943" s="7"/>
      <c r="GT943" s="7"/>
      <c r="GU943" s="7"/>
      <c r="GV943" s="7"/>
      <c r="GW943" s="7"/>
      <c r="GX943" s="7"/>
      <c r="GY943" s="7"/>
      <c r="GZ943" s="7"/>
      <c r="HA943" s="7"/>
      <c r="HB943" s="7"/>
      <c r="HC943" s="7"/>
      <c r="HD943" s="7"/>
      <c r="HE943" s="7"/>
      <c r="HF943" s="7"/>
      <c r="HG943" s="7"/>
      <c r="HH943" s="7"/>
      <c r="HI943" s="7"/>
      <c r="HJ943" s="7"/>
      <c r="HK943" s="7"/>
      <c r="HL943" s="7"/>
      <c r="HM943" s="7"/>
      <c r="HN943" s="7"/>
      <c r="HO943" s="7"/>
      <c r="HP943" s="7"/>
      <c r="HQ943" s="7"/>
      <c r="HR943" s="7"/>
      <c r="HS943" s="7"/>
      <c r="HT943" s="7"/>
      <c r="HU943" s="7"/>
      <c r="HV943" s="7"/>
      <c r="HW943" s="7"/>
      <c r="HX943" s="7"/>
      <c r="HY943" s="7"/>
      <c r="HZ943" s="7"/>
      <c r="IA943" s="7"/>
      <c r="IB943" s="7"/>
      <c r="IC943" s="7"/>
      <c r="ID943" s="7"/>
      <c r="IE943" s="7"/>
      <c r="IF943" s="7"/>
      <c r="IG943" s="7"/>
      <c r="IH943" s="7"/>
      <c r="II943" s="7"/>
      <c r="IJ943" s="7"/>
      <c r="IK943" s="7"/>
      <c r="IL943" s="7"/>
      <c r="IM943" s="7"/>
      <c r="IN943" s="7"/>
      <c r="IO943" s="7"/>
      <c r="IP943" s="7"/>
      <c r="IQ943" s="7"/>
      <c r="IR943" s="7"/>
      <c r="IS943" s="7"/>
      <c r="IT943" s="7"/>
      <c r="IU943" s="7"/>
      <c r="IV943" s="7"/>
      <c r="IW943" s="7"/>
      <c r="IX943" s="7"/>
      <c r="IY943" s="7"/>
      <c r="IZ943" s="7"/>
      <c r="JA943" s="7"/>
      <c r="JB943" s="7"/>
      <c r="JC943" s="7"/>
      <c r="JD943" s="7"/>
      <c r="JE943" s="7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5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7"/>
      <c r="EQ944" s="7"/>
      <c r="ER944" s="7"/>
      <c r="ES944" s="88"/>
      <c r="ET944" s="7"/>
      <c r="EU944" s="7"/>
      <c r="EV944" s="7"/>
      <c r="EW944" s="7"/>
      <c r="EX944" s="7"/>
      <c r="EY944" s="7"/>
      <c r="EZ944" s="7"/>
      <c r="FA944" s="7"/>
      <c r="FB944" s="7"/>
      <c r="FC944" s="7"/>
      <c r="FD944" s="7"/>
      <c r="FE944" s="7"/>
      <c r="FF944" s="7"/>
      <c r="FG944" s="7"/>
      <c r="FH944" s="2"/>
      <c r="FI944" s="2"/>
      <c r="FJ944" s="2"/>
      <c r="FK944" s="2"/>
      <c r="FL944" s="2"/>
      <c r="FM944" s="2"/>
      <c r="FN944" s="7"/>
      <c r="FO944" s="7"/>
      <c r="FP944" s="7"/>
      <c r="FQ944" s="88"/>
      <c r="FR944" s="7"/>
      <c r="FS944" s="7"/>
      <c r="FT944" s="7"/>
      <c r="FU944" s="7"/>
      <c r="FV944" s="7"/>
      <c r="FW944" s="7"/>
      <c r="FX944" s="7"/>
      <c r="FY944" s="7"/>
      <c r="FZ944" s="7"/>
      <c r="GA944" s="7"/>
      <c r="GB944" s="7"/>
      <c r="GC944" s="7"/>
      <c r="GD944" s="7"/>
      <c r="GE944" s="7"/>
      <c r="GF944" s="7"/>
      <c r="GG944" s="7"/>
      <c r="GH944" s="7"/>
      <c r="GI944" s="7"/>
      <c r="GJ944" s="7"/>
      <c r="GK944" s="7"/>
      <c r="GL944" s="7"/>
      <c r="GM944" s="7"/>
      <c r="GN944" s="7"/>
      <c r="GO944" s="7"/>
      <c r="GP944" s="7"/>
      <c r="GQ944" s="7"/>
      <c r="GR944" s="7"/>
      <c r="GS944" s="7"/>
      <c r="GT944" s="7"/>
      <c r="GU944" s="7"/>
      <c r="GV944" s="7"/>
      <c r="GW944" s="7"/>
      <c r="GX944" s="7"/>
      <c r="GY944" s="7"/>
      <c r="GZ944" s="7"/>
      <c r="HA944" s="7"/>
      <c r="HB944" s="7"/>
      <c r="HC944" s="7"/>
      <c r="HD944" s="7"/>
      <c r="HE944" s="7"/>
      <c r="HF944" s="7"/>
      <c r="HG944" s="7"/>
      <c r="HH944" s="7"/>
      <c r="HI944" s="7"/>
      <c r="HJ944" s="7"/>
      <c r="HK944" s="7"/>
      <c r="HL944" s="7"/>
      <c r="HM944" s="7"/>
      <c r="HN944" s="7"/>
      <c r="HO944" s="7"/>
      <c r="HP944" s="7"/>
      <c r="HQ944" s="7"/>
      <c r="HR944" s="7"/>
      <c r="HS944" s="7"/>
      <c r="HT944" s="7"/>
      <c r="HU944" s="7"/>
      <c r="HV944" s="7"/>
      <c r="HW944" s="7"/>
      <c r="HX944" s="7"/>
      <c r="HY944" s="7"/>
      <c r="HZ944" s="7"/>
      <c r="IA944" s="7"/>
      <c r="IB944" s="7"/>
      <c r="IC944" s="7"/>
      <c r="ID944" s="7"/>
      <c r="IE944" s="7"/>
      <c r="IF944" s="7"/>
      <c r="IG944" s="7"/>
      <c r="IH944" s="7"/>
      <c r="II944" s="7"/>
      <c r="IJ944" s="7"/>
      <c r="IK944" s="7"/>
      <c r="IL944" s="7"/>
      <c r="IM944" s="7"/>
      <c r="IN944" s="7"/>
      <c r="IO944" s="7"/>
      <c r="IP944" s="7"/>
      <c r="IQ944" s="7"/>
      <c r="IR944" s="7"/>
      <c r="IS944" s="7"/>
      <c r="IT944" s="7"/>
      <c r="IU944" s="7"/>
      <c r="IV944" s="7"/>
      <c r="IW944" s="7"/>
      <c r="IX944" s="7"/>
      <c r="IY944" s="7"/>
      <c r="IZ944" s="7"/>
      <c r="JA944" s="7"/>
      <c r="JB944" s="7"/>
      <c r="JC944" s="7"/>
      <c r="JD944" s="7"/>
      <c r="JE944" s="7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5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7"/>
      <c r="EQ945" s="7"/>
      <c r="ER945" s="7"/>
      <c r="ES945" s="88"/>
      <c r="ET945" s="7"/>
      <c r="EU945" s="7"/>
      <c r="EV945" s="7"/>
      <c r="EW945" s="7"/>
      <c r="EX945" s="7"/>
      <c r="EY945" s="7"/>
      <c r="EZ945" s="7"/>
      <c r="FA945" s="7"/>
      <c r="FB945" s="7"/>
      <c r="FC945" s="7"/>
      <c r="FD945" s="7"/>
      <c r="FE945" s="7"/>
      <c r="FF945" s="7"/>
      <c r="FG945" s="7"/>
      <c r="FH945" s="2"/>
      <c r="FI945" s="2"/>
      <c r="FJ945" s="2"/>
      <c r="FK945" s="2"/>
      <c r="FL945" s="2"/>
      <c r="FM945" s="2"/>
      <c r="FN945" s="7"/>
      <c r="FO945" s="7"/>
      <c r="FP945" s="7"/>
      <c r="FQ945" s="88"/>
      <c r="FR945" s="7"/>
      <c r="FS945" s="7"/>
      <c r="FT945" s="7"/>
      <c r="FU945" s="7"/>
      <c r="FV945" s="7"/>
      <c r="FW945" s="7"/>
      <c r="FX945" s="7"/>
      <c r="FY945" s="7"/>
      <c r="FZ945" s="7"/>
      <c r="GA945" s="7"/>
      <c r="GB945" s="7"/>
      <c r="GC945" s="7"/>
      <c r="GD945" s="7"/>
      <c r="GE945" s="7"/>
      <c r="GF945" s="7"/>
      <c r="GG945" s="7"/>
      <c r="GH945" s="7"/>
      <c r="GI945" s="7"/>
      <c r="GJ945" s="7"/>
      <c r="GK945" s="7"/>
      <c r="GL945" s="7"/>
      <c r="GM945" s="7"/>
      <c r="GN945" s="7"/>
      <c r="GO945" s="7"/>
      <c r="GP945" s="7"/>
      <c r="GQ945" s="7"/>
      <c r="GR945" s="7"/>
      <c r="GS945" s="7"/>
      <c r="GT945" s="7"/>
      <c r="GU945" s="7"/>
      <c r="GV945" s="7"/>
      <c r="GW945" s="7"/>
      <c r="GX945" s="7"/>
      <c r="GY945" s="7"/>
      <c r="GZ945" s="7"/>
      <c r="HA945" s="7"/>
      <c r="HB945" s="7"/>
      <c r="HC945" s="7"/>
      <c r="HD945" s="7"/>
      <c r="HE945" s="7"/>
      <c r="HF945" s="7"/>
      <c r="HG945" s="7"/>
      <c r="HH945" s="7"/>
      <c r="HI945" s="7"/>
      <c r="HJ945" s="7"/>
      <c r="HK945" s="7"/>
      <c r="HL945" s="7"/>
      <c r="HM945" s="7"/>
      <c r="HN945" s="7"/>
      <c r="HO945" s="7"/>
      <c r="HP945" s="7"/>
      <c r="HQ945" s="7"/>
      <c r="HR945" s="7"/>
      <c r="HS945" s="7"/>
      <c r="HT945" s="7"/>
      <c r="HU945" s="7"/>
      <c r="HV945" s="7"/>
      <c r="HW945" s="7"/>
      <c r="HX945" s="7"/>
      <c r="HY945" s="7"/>
      <c r="HZ945" s="7"/>
      <c r="IA945" s="7"/>
      <c r="IB945" s="7"/>
      <c r="IC945" s="7"/>
      <c r="ID945" s="7"/>
      <c r="IE945" s="7"/>
      <c r="IF945" s="7"/>
      <c r="IG945" s="7"/>
      <c r="IH945" s="7"/>
      <c r="II945" s="7"/>
      <c r="IJ945" s="7"/>
      <c r="IK945" s="7"/>
      <c r="IL945" s="7"/>
      <c r="IM945" s="7"/>
      <c r="IN945" s="7"/>
      <c r="IO945" s="7"/>
      <c r="IP945" s="7"/>
      <c r="IQ945" s="7"/>
      <c r="IR945" s="7"/>
      <c r="IS945" s="7"/>
      <c r="IT945" s="7"/>
      <c r="IU945" s="7"/>
      <c r="IV945" s="7"/>
      <c r="IW945" s="7"/>
      <c r="IX945" s="7"/>
      <c r="IY945" s="7"/>
      <c r="IZ945" s="7"/>
      <c r="JA945" s="7"/>
      <c r="JB945" s="7"/>
      <c r="JC945" s="7"/>
      <c r="JD945" s="7"/>
      <c r="JE945" s="7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5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7"/>
      <c r="EQ946" s="7"/>
      <c r="ER946" s="7"/>
      <c r="ES946" s="88"/>
      <c r="ET946" s="7"/>
      <c r="EU946" s="7"/>
      <c r="EV946" s="7"/>
      <c r="EW946" s="7"/>
      <c r="EX946" s="7"/>
      <c r="EY946" s="7"/>
      <c r="EZ946" s="7"/>
      <c r="FA946" s="7"/>
      <c r="FB946" s="7"/>
      <c r="FC946" s="7"/>
      <c r="FD946" s="7"/>
      <c r="FE946" s="7"/>
      <c r="FF946" s="7"/>
      <c r="FG946" s="7"/>
      <c r="FH946" s="2"/>
      <c r="FI946" s="2"/>
      <c r="FJ946" s="2"/>
      <c r="FK946" s="2"/>
      <c r="FL946" s="2"/>
      <c r="FM946" s="2"/>
      <c r="FN946" s="7"/>
      <c r="FO946" s="7"/>
      <c r="FP946" s="7"/>
      <c r="FQ946" s="88"/>
      <c r="FR946" s="7"/>
      <c r="FS946" s="7"/>
      <c r="FT946" s="7"/>
      <c r="FU946" s="7"/>
      <c r="FV946" s="7"/>
      <c r="FW946" s="7"/>
      <c r="FX946" s="7"/>
      <c r="FY946" s="7"/>
      <c r="FZ946" s="7"/>
      <c r="GA946" s="7"/>
      <c r="GB946" s="7"/>
      <c r="GC946" s="7"/>
      <c r="GD946" s="7"/>
      <c r="GE946" s="7"/>
      <c r="GF946" s="7"/>
      <c r="GG946" s="7"/>
      <c r="GH946" s="7"/>
      <c r="GI946" s="7"/>
      <c r="GJ946" s="7"/>
      <c r="GK946" s="7"/>
      <c r="GL946" s="7"/>
      <c r="GM946" s="7"/>
      <c r="GN946" s="7"/>
      <c r="GO946" s="7"/>
      <c r="GP946" s="7"/>
      <c r="GQ946" s="7"/>
      <c r="GR946" s="7"/>
      <c r="GS946" s="7"/>
      <c r="GT946" s="7"/>
      <c r="GU946" s="7"/>
      <c r="GV946" s="7"/>
      <c r="GW946" s="7"/>
      <c r="GX946" s="7"/>
      <c r="GY946" s="7"/>
      <c r="GZ946" s="7"/>
      <c r="HA946" s="7"/>
      <c r="HB946" s="7"/>
      <c r="HC946" s="7"/>
      <c r="HD946" s="7"/>
      <c r="HE946" s="7"/>
      <c r="HF946" s="7"/>
      <c r="HG946" s="7"/>
      <c r="HH946" s="7"/>
      <c r="HI946" s="7"/>
      <c r="HJ946" s="7"/>
      <c r="HK946" s="7"/>
      <c r="HL946" s="7"/>
      <c r="HM946" s="7"/>
      <c r="HN946" s="7"/>
      <c r="HO946" s="7"/>
      <c r="HP946" s="7"/>
      <c r="HQ946" s="7"/>
      <c r="HR946" s="7"/>
      <c r="HS946" s="7"/>
      <c r="HT946" s="7"/>
      <c r="HU946" s="7"/>
      <c r="HV946" s="7"/>
      <c r="HW946" s="7"/>
      <c r="HX946" s="7"/>
      <c r="HY946" s="7"/>
      <c r="HZ946" s="7"/>
      <c r="IA946" s="7"/>
      <c r="IB946" s="7"/>
      <c r="IC946" s="7"/>
      <c r="ID946" s="7"/>
      <c r="IE946" s="7"/>
      <c r="IF946" s="7"/>
      <c r="IG946" s="7"/>
      <c r="IH946" s="7"/>
      <c r="II946" s="7"/>
      <c r="IJ946" s="7"/>
      <c r="IK946" s="7"/>
      <c r="IL946" s="7"/>
      <c r="IM946" s="7"/>
      <c r="IN946" s="7"/>
      <c r="IO946" s="7"/>
      <c r="IP946" s="7"/>
      <c r="IQ946" s="7"/>
      <c r="IR946" s="7"/>
      <c r="IS946" s="7"/>
      <c r="IT946" s="7"/>
      <c r="IU946" s="7"/>
      <c r="IV946" s="7"/>
      <c r="IW946" s="7"/>
      <c r="IX946" s="7"/>
      <c r="IY946" s="7"/>
      <c r="IZ946" s="7"/>
      <c r="JA946" s="7"/>
      <c r="JB946" s="7"/>
      <c r="JC946" s="7"/>
      <c r="JD946" s="7"/>
      <c r="JE946" s="7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5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7"/>
      <c r="EQ947" s="7"/>
      <c r="ER947" s="7"/>
      <c r="ES947" s="88"/>
      <c r="ET947" s="7"/>
      <c r="EU947" s="7"/>
      <c r="EV947" s="7"/>
      <c r="EW947" s="7"/>
      <c r="EX947" s="7"/>
      <c r="EY947" s="7"/>
      <c r="EZ947" s="7"/>
      <c r="FA947" s="7"/>
      <c r="FB947" s="7"/>
      <c r="FC947" s="7"/>
      <c r="FD947" s="7"/>
      <c r="FE947" s="7"/>
      <c r="FF947" s="7"/>
      <c r="FG947" s="7"/>
      <c r="FH947" s="2"/>
      <c r="FI947" s="2"/>
      <c r="FJ947" s="2"/>
      <c r="FK947" s="2"/>
      <c r="FL947" s="2"/>
      <c r="FM947" s="2"/>
      <c r="FN947" s="7"/>
      <c r="FO947" s="7"/>
      <c r="FP947" s="7"/>
      <c r="FQ947" s="88"/>
      <c r="FR947" s="7"/>
      <c r="FS947" s="7"/>
      <c r="FT947" s="7"/>
      <c r="FU947" s="7"/>
      <c r="FV947" s="7"/>
      <c r="FW947" s="7"/>
      <c r="FX947" s="7"/>
      <c r="FY947" s="7"/>
      <c r="FZ947" s="7"/>
      <c r="GA947" s="7"/>
      <c r="GB947" s="7"/>
      <c r="GC947" s="7"/>
      <c r="GD947" s="7"/>
      <c r="GE947" s="7"/>
      <c r="GF947" s="7"/>
      <c r="GG947" s="7"/>
      <c r="GH947" s="7"/>
      <c r="GI947" s="7"/>
      <c r="GJ947" s="7"/>
      <c r="GK947" s="7"/>
      <c r="GL947" s="7"/>
      <c r="GM947" s="7"/>
      <c r="GN947" s="7"/>
      <c r="GO947" s="7"/>
      <c r="GP947" s="7"/>
      <c r="GQ947" s="7"/>
      <c r="GR947" s="7"/>
      <c r="GS947" s="7"/>
      <c r="GT947" s="7"/>
      <c r="GU947" s="7"/>
      <c r="GV947" s="7"/>
      <c r="GW947" s="7"/>
      <c r="GX947" s="7"/>
      <c r="GY947" s="7"/>
      <c r="GZ947" s="7"/>
      <c r="HA947" s="7"/>
      <c r="HB947" s="7"/>
      <c r="HC947" s="7"/>
      <c r="HD947" s="7"/>
      <c r="HE947" s="7"/>
      <c r="HF947" s="7"/>
      <c r="HG947" s="7"/>
      <c r="HH947" s="7"/>
      <c r="HI947" s="7"/>
      <c r="HJ947" s="7"/>
      <c r="HK947" s="7"/>
      <c r="HL947" s="7"/>
      <c r="HM947" s="7"/>
      <c r="HN947" s="7"/>
      <c r="HO947" s="7"/>
      <c r="HP947" s="7"/>
      <c r="HQ947" s="7"/>
      <c r="HR947" s="7"/>
      <c r="HS947" s="7"/>
      <c r="HT947" s="7"/>
      <c r="HU947" s="7"/>
      <c r="HV947" s="7"/>
      <c r="HW947" s="7"/>
      <c r="HX947" s="7"/>
      <c r="HY947" s="7"/>
      <c r="HZ947" s="7"/>
      <c r="IA947" s="7"/>
      <c r="IB947" s="7"/>
      <c r="IC947" s="7"/>
      <c r="ID947" s="7"/>
      <c r="IE947" s="7"/>
      <c r="IF947" s="7"/>
      <c r="IG947" s="7"/>
      <c r="IH947" s="7"/>
      <c r="II947" s="7"/>
      <c r="IJ947" s="7"/>
      <c r="IK947" s="7"/>
      <c r="IL947" s="7"/>
      <c r="IM947" s="7"/>
      <c r="IN947" s="7"/>
      <c r="IO947" s="7"/>
      <c r="IP947" s="7"/>
      <c r="IQ947" s="7"/>
      <c r="IR947" s="7"/>
      <c r="IS947" s="7"/>
      <c r="IT947" s="7"/>
      <c r="IU947" s="7"/>
      <c r="IV947" s="7"/>
      <c r="IW947" s="7"/>
      <c r="IX947" s="7"/>
      <c r="IY947" s="7"/>
      <c r="IZ947" s="7"/>
      <c r="JA947" s="7"/>
      <c r="JB947" s="7"/>
      <c r="JC947" s="7"/>
      <c r="JD947" s="7"/>
      <c r="JE947" s="7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5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7"/>
      <c r="EQ948" s="7"/>
      <c r="ER948" s="7"/>
      <c r="ES948" s="88"/>
      <c r="ET948" s="7"/>
      <c r="EU948" s="7"/>
      <c r="EV948" s="7"/>
      <c r="EW948" s="7"/>
      <c r="EX948" s="7"/>
      <c r="EY948" s="7"/>
      <c r="EZ948" s="7"/>
      <c r="FA948" s="7"/>
      <c r="FB948" s="7"/>
      <c r="FC948" s="7"/>
      <c r="FD948" s="7"/>
      <c r="FE948" s="7"/>
      <c r="FF948" s="7"/>
      <c r="FG948" s="7"/>
      <c r="FH948" s="2"/>
      <c r="FI948" s="2"/>
      <c r="FJ948" s="2"/>
      <c r="FK948" s="2"/>
      <c r="FL948" s="2"/>
      <c r="FM948" s="2"/>
      <c r="FN948" s="7"/>
      <c r="FO948" s="7"/>
      <c r="FP948" s="7"/>
      <c r="FQ948" s="88"/>
      <c r="FR948" s="7"/>
      <c r="FS948" s="7"/>
      <c r="FT948" s="7"/>
      <c r="FU948" s="7"/>
      <c r="FV948" s="7"/>
      <c r="FW948" s="7"/>
      <c r="FX948" s="7"/>
      <c r="FY948" s="7"/>
      <c r="FZ948" s="7"/>
      <c r="GA948" s="7"/>
      <c r="GB948" s="7"/>
      <c r="GC948" s="7"/>
      <c r="GD948" s="7"/>
      <c r="GE948" s="7"/>
      <c r="GF948" s="7"/>
      <c r="GG948" s="7"/>
      <c r="GH948" s="7"/>
      <c r="GI948" s="7"/>
      <c r="GJ948" s="7"/>
      <c r="GK948" s="7"/>
      <c r="GL948" s="7"/>
      <c r="GM948" s="7"/>
      <c r="GN948" s="7"/>
      <c r="GO948" s="7"/>
      <c r="GP948" s="7"/>
      <c r="GQ948" s="7"/>
      <c r="GR948" s="7"/>
      <c r="GS948" s="7"/>
      <c r="GT948" s="7"/>
      <c r="GU948" s="7"/>
      <c r="GV948" s="7"/>
      <c r="GW948" s="7"/>
      <c r="GX948" s="7"/>
      <c r="GY948" s="7"/>
      <c r="GZ948" s="7"/>
      <c r="HA948" s="7"/>
      <c r="HB948" s="7"/>
      <c r="HC948" s="7"/>
      <c r="HD948" s="7"/>
      <c r="HE948" s="7"/>
      <c r="HF948" s="7"/>
      <c r="HG948" s="7"/>
      <c r="HH948" s="7"/>
      <c r="HI948" s="7"/>
      <c r="HJ948" s="7"/>
      <c r="HK948" s="7"/>
      <c r="HL948" s="7"/>
      <c r="HM948" s="7"/>
      <c r="HN948" s="7"/>
      <c r="HO948" s="7"/>
      <c r="HP948" s="7"/>
      <c r="HQ948" s="7"/>
      <c r="HR948" s="7"/>
      <c r="HS948" s="7"/>
      <c r="HT948" s="7"/>
      <c r="HU948" s="7"/>
      <c r="HV948" s="7"/>
      <c r="HW948" s="7"/>
      <c r="HX948" s="7"/>
      <c r="HY948" s="7"/>
      <c r="HZ948" s="7"/>
      <c r="IA948" s="7"/>
      <c r="IB948" s="7"/>
      <c r="IC948" s="7"/>
      <c r="ID948" s="7"/>
      <c r="IE948" s="7"/>
      <c r="IF948" s="7"/>
      <c r="IG948" s="7"/>
      <c r="IH948" s="7"/>
      <c r="II948" s="7"/>
      <c r="IJ948" s="7"/>
      <c r="IK948" s="7"/>
      <c r="IL948" s="7"/>
      <c r="IM948" s="7"/>
      <c r="IN948" s="7"/>
      <c r="IO948" s="7"/>
      <c r="IP948" s="7"/>
      <c r="IQ948" s="7"/>
      <c r="IR948" s="7"/>
      <c r="IS948" s="7"/>
      <c r="IT948" s="7"/>
      <c r="IU948" s="7"/>
      <c r="IV948" s="7"/>
      <c r="IW948" s="7"/>
      <c r="IX948" s="7"/>
      <c r="IY948" s="7"/>
      <c r="IZ948" s="7"/>
      <c r="JA948" s="7"/>
      <c r="JB948" s="7"/>
      <c r="JC948" s="7"/>
      <c r="JD948" s="7"/>
      <c r="JE948" s="7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5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7"/>
      <c r="EQ949" s="7"/>
      <c r="ER949" s="7"/>
      <c r="ES949" s="88"/>
      <c r="ET949" s="7"/>
      <c r="EU949" s="7"/>
      <c r="EV949" s="7"/>
      <c r="EW949" s="7"/>
      <c r="EX949" s="7"/>
      <c r="EY949" s="7"/>
      <c r="EZ949" s="7"/>
      <c r="FA949" s="7"/>
      <c r="FB949" s="7"/>
      <c r="FC949" s="7"/>
      <c r="FD949" s="7"/>
      <c r="FE949" s="7"/>
      <c r="FF949" s="7"/>
      <c r="FG949" s="7"/>
      <c r="FH949" s="2"/>
      <c r="FI949" s="2"/>
      <c r="FJ949" s="2"/>
      <c r="FK949" s="2"/>
      <c r="FL949" s="2"/>
      <c r="FM949" s="2"/>
      <c r="FN949" s="7"/>
      <c r="FO949" s="7"/>
      <c r="FP949" s="7"/>
      <c r="FQ949" s="88"/>
      <c r="FR949" s="7"/>
      <c r="FS949" s="7"/>
      <c r="FT949" s="7"/>
      <c r="FU949" s="7"/>
      <c r="FV949" s="7"/>
      <c r="FW949" s="7"/>
      <c r="FX949" s="7"/>
      <c r="FY949" s="7"/>
      <c r="FZ949" s="7"/>
      <c r="GA949" s="7"/>
      <c r="GB949" s="7"/>
      <c r="GC949" s="7"/>
      <c r="GD949" s="7"/>
      <c r="GE949" s="7"/>
      <c r="GF949" s="7"/>
      <c r="GG949" s="7"/>
      <c r="GH949" s="7"/>
      <c r="GI949" s="7"/>
      <c r="GJ949" s="7"/>
      <c r="GK949" s="7"/>
      <c r="GL949" s="7"/>
      <c r="GM949" s="7"/>
      <c r="GN949" s="7"/>
      <c r="GO949" s="7"/>
      <c r="GP949" s="7"/>
      <c r="GQ949" s="7"/>
      <c r="GR949" s="7"/>
      <c r="GS949" s="7"/>
      <c r="GT949" s="7"/>
      <c r="GU949" s="7"/>
      <c r="GV949" s="7"/>
      <c r="GW949" s="7"/>
      <c r="GX949" s="7"/>
      <c r="GY949" s="7"/>
      <c r="GZ949" s="7"/>
      <c r="HA949" s="7"/>
      <c r="HB949" s="7"/>
      <c r="HC949" s="7"/>
      <c r="HD949" s="7"/>
      <c r="HE949" s="7"/>
      <c r="HF949" s="7"/>
      <c r="HG949" s="7"/>
      <c r="HH949" s="7"/>
      <c r="HI949" s="7"/>
      <c r="HJ949" s="7"/>
      <c r="HK949" s="7"/>
      <c r="HL949" s="7"/>
      <c r="HM949" s="7"/>
      <c r="HN949" s="7"/>
      <c r="HO949" s="7"/>
      <c r="HP949" s="7"/>
      <c r="HQ949" s="7"/>
      <c r="HR949" s="7"/>
      <c r="HS949" s="7"/>
      <c r="HT949" s="7"/>
      <c r="HU949" s="7"/>
      <c r="HV949" s="7"/>
      <c r="HW949" s="7"/>
      <c r="HX949" s="7"/>
      <c r="HY949" s="7"/>
      <c r="HZ949" s="7"/>
      <c r="IA949" s="7"/>
      <c r="IB949" s="7"/>
      <c r="IC949" s="7"/>
      <c r="ID949" s="7"/>
      <c r="IE949" s="7"/>
      <c r="IF949" s="7"/>
      <c r="IG949" s="7"/>
      <c r="IH949" s="7"/>
      <c r="II949" s="7"/>
      <c r="IJ949" s="7"/>
      <c r="IK949" s="7"/>
      <c r="IL949" s="7"/>
      <c r="IM949" s="7"/>
      <c r="IN949" s="7"/>
      <c r="IO949" s="7"/>
      <c r="IP949" s="7"/>
      <c r="IQ949" s="7"/>
      <c r="IR949" s="7"/>
      <c r="IS949" s="7"/>
      <c r="IT949" s="7"/>
      <c r="IU949" s="7"/>
      <c r="IV949" s="7"/>
      <c r="IW949" s="7"/>
      <c r="IX949" s="7"/>
      <c r="IY949" s="7"/>
      <c r="IZ949" s="7"/>
      <c r="JA949" s="7"/>
      <c r="JB949" s="7"/>
      <c r="JC949" s="7"/>
      <c r="JD949" s="7"/>
      <c r="JE949" s="7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5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7"/>
      <c r="EQ950" s="7"/>
      <c r="ER950" s="7"/>
      <c r="ES950" s="88"/>
      <c r="ET950" s="7"/>
      <c r="EU950" s="7"/>
      <c r="EV950" s="7"/>
      <c r="EW950" s="7"/>
      <c r="EX950" s="7"/>
      <c r="EY950" s="7"/>
      <c r="EZ950" s="7"/>
      <c r="FA950" s="7"/>
      <c r="FB950" s="7"/>
      <c r="FC950" s="7"/>
      <c r="FD950" s="7"/>
      <c r="FE950" s="7"/>
      <c r="FF950" s="7"/>
      <c r="FG950" s="7"/>
      <c r="FH950" s="2"/>
      <c r="FI950" s="2"/>
      <c r="FJ950" s="2"/>
      <c r="FK950" s="2"/>
      <c r="FL950" s="2"/>
      <c r="FM950" s="2"/>
      <c r="FN950" s="7"/>
      <c r="FO950" s="7"/>
      <c r="FP950" s="7"/>
      <c r="FQ950" s="88"/>
      <c r="FR950" s="7"/>
      <c r="FS950" s="7"/>
      <c r="FT950" s="7"/>
      <c r="FU950" s="7"/>
      <c r="FV950" s="7"/>
      <c r="FW950" s="7"/>
      <c r="FX950" s="7"/>
      <c r="FY950" s="7"/>
      <c r="FZ950" s="7"/>
      <c r="GA950" s="7"/>
      <c r="GB950" s="7"/>
      <c r="GC950" s="7"/>
      <c r="GD950" s="7"/>
      <c r="GE950" s="7"/>
      <c r="GF950" s="7"/>
      <c r="GG950" s="7"/>
      <c r="GH950" s="7"/>
      <c r="GI950" s="7"/>
      <c r="GJ950" s="7"/>
      <c r="GK950" s="7"/>
      <c r="GL950" s="7"/>
      <c r="GM950" s="7"/>
      <c r="GN950" s="7"/>
      <c r="GO950" s="7"/>
      <c r="GP950" s="7"/>
      <c r="GQ950" s="7"/>
      <c r="GR950" s="7"/>
      <c r="GS950" s="7"/>
      <c r="GT950" s="7"/>
      <c r="GU950" s="7"/>
      <c r="GV950" s="7"/>
      <c r="GW950" s="7"/>
      <c r="GX950" s="7"/>
      <c r="GY950" s="7"/>
      <c r="GZ950" s="7"/>
      <c r="HA950" s="7"/>
      <c r="HB950" s="7"/>
      <c r="HC950" s="7"/>
      <c r="HD950" s="7"/>
      <c r="HE950" s="7"/>
      <c r="HF950" s="7"/>
      <c r="HG950" s="7"/>
      <c r="HH950" s="7"/>
      <c r="HI950" s="7"/>
      <c r="HJ950" s="7"/>
      <c r="HK950" s="7"/>
      <c r="HL950" s="7"/>
      <c r="HM950" s="7"/>
      <c r="HN950" s="7"/>
      <c r="HO950" s="7"/>
      <c r="HP950" s="7"/>
      <c r="HQ950" s="7"/>
      <c r="HR950" s="7"/>
      <c r="HS950" s="7"/>
      <c r="HT950" s="7"/>
      <c r="HU950" s="7"/>
      <c r="HV950" s="7"/>
      <c r="HW950" s="7"/>
      <c r="HX950" s="7"/>
      <c r="HY950" s="7"/>
      <c r="HZ950" s="7"/>
      <c r="IA950" s="7"/>
      <c r="IB950" s="7"/>
      <c r="IC950" s="7"/>
      <c r="ID950" s="7"/>
      <c r="IE950" s="7"/>
      <c r="IF950" s="7"/>
      <c r="IG950" s="7"/>
      <c r="IH950" s="7"/>
      <c r="II950" s="7"/>
      <c r="IJ950" s="7"/>
      <c r="IK950" s="7"/>
      <c r="IL950" s="7"/>
      <c r="IM950" s="7"/>
      <c r="IN950" s="7"/>
      <c r="IO950" s="7"/>
      <c r="IP950" s="7"/>
      <c r="IQ950" s="7"/>
      <c r="IR950" s="7"/>
      <c r="IS950" s="7"/>
      <c r="IT950" s="7"/>
      <c r="IU950" s="7"/>
      <c r="IV950" s="7"/>
      <c r="IW950" s="7"/>
      <c r="IX950" s="7"/>
      <c r="IY950" s="7"/>
      <c r="IZ950" s="7"/>
      <c r="JA950" s="7"/>
      <c r="JB950" s="7"/>
      <c r="JC950" s="7"/>
      <c r="JD950" s="7"/>
      <c r="JE950" s="7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5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7"/>
      <c r="EQ951" s="7"/>
      <c r="ER951" s="7"/>
      <c r="ES951" s="88"/>
      <c r="ET951" s="7"/>
      <c r="EU951" s="7"/>
      <c r="EV951" s="7"/>
      <c r="EW951" s="7"/>
      <c r="EX951" s="7"/>
      <c r="EY951" s="7"/>
      <c r="EZ951" s="7"/>
      <c r="FA951" s="7"/>
      <c r="FB951" s="7"/>
      <c r="FC951" s="7"/>
      <c r="FD951" s="7"/>
      <c r="FE951" s="7"/>
      <c r="FF951" s="7"/>
      <c r="FG951" s="7"/>
      <c r="FH951" s="2"/>
      <c r="FI951" s="2"/>
      <c r="FJ951" s="2"/>
      <c r="FK951" s="2"/>
      <c r="FL951" s="2"/>
      <c r="FM951" s="2"/>
      <c r="FN951" s="7"/>
      <c r="FO951" s="7"/>
      <c r="FP951" s="7"/>
      <c r="FQ951" s="88"/>
      <c r="FR951" s="7"/>
      <c r="FS951" s="7"/>
      <c r="FT951" s="7"/>
      <c r="FU951" s="7"/>
      <c r="FV951" s="7"/>
      <c r="FW951" s="7"/>
      <c r="FX951" s="7"/>
      <c r="FY951" s="7"/>
      <c r="FZ951" s="7"/>
      <c r="GA951" s="7"/>
      <c r="GB951" s="7"/>
      <c r="GC951" s="7"/>
      <c r="GD951" s="7"/>
      <c r="GE951" s="7"/>
      <c r="GF951" s="7"/>
      <c r="GG951" s="7"/>
      <c r="GH951" s="7"/>
      <c r="GI951" s="7"/>
      <c r="GJ951" s="7"/>
      <c r="GK951" s="7"/>
      <c r="GL951" s="7"/>
      <c r="GM951" s="7"/>
      <c r="GN951" s="7"/>
      <c r="GO951" s="7"/>
      <c r="GP951" s="7"/>
      <c r="GQ951" s="7"/>
      <c r="GR951" s="7"/>
      <c r="GS951" s="7"/>
      <c r="GT951" s="7"/>
      <c r="GU951" s="7"/>
      <c r="GV951" s="7"/>
      <c r="GW951" s="7"/>
      <c r="GX951" s="7"/>
      <c r="GY951" s="7"/>
      <c r="GZ951" s="7"/>
      <c r="HA951" s="7"/>
      <c r="HB951" s="7"/>
      <c r="HC951" s="7"/>
      <c r="HD951" s="7"/>
      <c r="HE951" s="7"/>
      <c r="HF951" s="7"/>
      <c r="HG951" s="7"/>
      <c r="HH951" s="7"/>
      <c r="HI951" s="7"/>
      <c r="HJ951" s="7"/>
      <c r="HK951" s="7"/>
      <c r="HL951" s="7"/>
      <c r="HM951" s="7"/>
      <c r="HN951" s="7"/>
      <c r="HO951" s="7"/>
      <c r="HP951" s="7"/>
      <c r="HQ951" s="7"/>
      <c r="HR951" s="7"/>
      <c r="HS951" s="7"/>
      <c r="HT951" s="7"/>
      <c r="HU951" s="7"/>
      <c r="HV951" s="7"/>
      <c r="HW951" s="7"/>
      <c r="HX951" s="7"/>
      <c r="HY951" s="7"/>
      <c r="HZ951" s="7"/>
      <c r="IA951" s="7"/>
      <c r="IB951" s="7"/>
      <c r="IC951" s="7"/>
      <c r="ID951" s="7"/>
      <c r="IE951" s="7"/>
      <c r="IF951" s="7"/>
      <c r="IG951" s="7"/>
      <c r="IH951" s="7"/>
      <c r="II951" s="7"/>
      <c r="IJ951" s="7"/>
      <c r="IK951" s="7"/>
      <c r="IL951" s="7"/>
      <c r="IM951" s="7"/>
      <c r="IN951" s="7"/>
      <c r="IO951" s="7"/>
      <c r="IP951" s="7"/>
      <c r="IQ951" s="7"/>
      <c r="IR951" s="7"/>
      <c r="IS951" s="7"/>
      <c r="IT951" s="7"/>
      <c r="IU951" s="7"/>
      <c r="IV951" s="7"/>
      <c r="IW951" s="7"/>
      <c r="IX951" s="7"/>
      <c r="IY951" s="7"/>
      <c r="IZ951" s="7"/>
      <c r="JA951" s="7"/>
      <c r="JB951" s="7"/>
      <c r="JC951" s="7"/>
      <c r="JD951" s="7"/>
      <c r="JE951" s="7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5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7"/>
      <c r="EQ952" s="7"/>
      <c r="ER952" s="7"/>
      <c r="ES952" s="88"/>
      <c r="ET952" s="7"/>
      <c r="EU952" s="7"/>
      <c r="EV952" s="7"/>
      <c r="EW952" s="7"/>
      <c r="EX952" s="7"/>
      <c r="EY952" s="7"/>
      <c r="EZ952" s="7"/>
      <c r="FA952" s="7"/>
      <c r="FB952" s="7"/>
      <c r="FC952" s="7"/>
      <c r="FD952" s="7"/>
      <c r="FE952" s="7"/>
      <c r="FF952" s="7"/>
      <c r="FG952" s="7"/>
      <c r="FH952" s="2"/>
      <c r="FI952" s="2"/>
      <c r="FJ952" s="2"/>
      <c r="FK952" s="2"/>
      <c r="FL952" s="2"/>
      <c r="FM952" s="2"/>
      <c r="FN952" s="7"/>
      <c r="FO952" s="7"/>
      <c r="FP952" s="7"/>
      <c r="FQ952" s="88"/>
      <c r="FR952" s="7"/>
      <c r="FS952" s="7"/>
      <c r="FT952" s="7"/>
      <c r="FU952" s="7"/>
      <c r="FV952" s="7"/>
      <c r="FW952" s="7"/>
      <c r="FX952" s="7"/>
      <c r="FY952" s="7"/>
      <c r="FZ952" s="7"/>
      <c r="GA952" s="7"/>
      <c r="GB952" s="7"/>
      <c r="GC952" s="7"/>
      <c r="GD952" s="7"/>
      <c r="GE952" s="7"/>
      <c r="GF952" s="7"/>
      <c r="GG952" s="7"/>
      <c r="GH952" s="7"/>
      <c r="GI952" s="7"/>
      <c r="GJ952" s="7"/>
      <c r="GK952" s="7"/>
      <c r="GL952" s="7"/>
      <c r="GM952" s="7"/>
      <c r="GN952" s="7"/>
      <c r="GO952" s="7"/>
      <c r="GP952" s="7"/>
      <c r="GQ952" s="7"/>
      <c r="GR952" s="7"/>
      <c r="GS952" s="7"/>
      <c r="GT952" s="7"/>
      <c r="GU952" s="7"/>
      <c r="GV952" s="7"/>
      <c r="GW952" s="7"/>
      <c r="GX952" s="7"/>
      <c r="GY952" s="7"/>
      <c r="GZ952" s="7"/>
      <c r="HA952" s="7"/>
      <c r="HB952" s="7"/>
      <c r="HC952" s="7"/>
      <c r="HD952" s="7"/>
      <c r="HE952" s="7"/>
      <c r="HF952" s="7"/>
      <c r="HG952" s="7"/>
      <c r="HH952" s="7"/>
      <c r="HI952" s="7"/>
      <c r="HJ952" s="7"/>
      <c r="HK952" s="7"/>
      <c r="HL952" s="7"/>
      <c r="HM952" s="7"/>
      <c r="HN952" s="7"/>
      <c r="HO952" s="7"/>
      <c r="HP952" s="7"/>
      <c r="HQ952" s="7"/>
      <c r="HR952" s="7"/>
      <c r="HS952" s="7"/>
      <c r="HT952" s="7"/>
      <c r="HU952" s="7"/>
      <c r="HV952" s="7"/>
      <c r="HW952" s="7"/>
      <c r="HX952" s="7"/>
      <c r="HY952" s="7"/>
      <c r="HZ952" s="7"/>
      <c r="IA952" s="7"/>
      <c r="IB952" s="7"/>
      <c r="IC952" s="7"/>
      <c r="ID952" s="7"/>
      <c r="IE952" s="7"/>
      <c r="IF952" s="7"/>
      <c r="IG952" s="7"/>
      <c r="IH952" s="7"/>
      <c r="II952" s="7"/>
      <c r="IJ952" s="7"/>
      <c r="IK952" s="7"/>
      <c r="IL952" s="7"/>
      <c r="IM952" s="7"/>
      <c r="IN952" s="7"/>
      <c r="IO952" s="7"/>
      <c r="IP952" s="7"/>
      <c r="IQ952" s="7"/>
      <c r="IR952" s="7"/>
      <c r="IS952" s="7"/>
      <c r="IT952" s="7"/>
      <c r="IU952" s="7"/>
      <c r="IV952" s="7"/>
      <c r="IW952" s="7"/>
      <c r="IX952" s="7"/>
      <c r="IY952" s="7"/>
      <c r="IZ952" s="7"/>
      <c r="JA952" s="7"/>
      <c r="JB952" s="7"/>
      <c r="JC952" s="7"/>
      <c r="JD952" s="7"/>
      <c r="JE952" s="7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5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7"/>
      <c r="EQ953" s="7"/>
      <c r="ER953" s="7"/>
      <c r="ES953" s="88"/>
      <c r="ET953" s="7"/>
      <c r="EU953" s="7"/>
      <c r="EV953" s="7"/>
      <c r="EW953" s="7"/>
      <c r="EX953" s="7"/>
      <c r="EY953" s="7"/>
      <c r="EZ953" s="7"/>
      <c r="FA953" s="7"/>
      <c r="FB953" s="7"/>
      <c r="FC953" s="7"/>
      <c r="FD953" s="7"/>
      <c r="FE953" s="7"/>
      <c r="FF953" s="7"/>
      <c r="FG953" s="7"/>
      <c r="FH953" s="2"/>
      <c r="FI953" s="2"/>
      <c r="FJ953" s="2"/>
      <c r="FK953" s="2"/>
      <c r="FL953" s="2"/>
      <c r="FM953" s="2"/>
      <c r="FN953" s="7"/>
      <c r="FO953" s="7"/>
      <c r="FP953" s="7"/>
      <c r="FQ953" s="88"/>
      <c r="FR953" s="7"/>
      <c r="FS953" s="7"/>
      <c r="FT953" s="7"/>
      <c r="FU953" s="7"/>
      <c r="FV953" s="7"/>
      <c r="FW953" s="7"/>
      <c r="FX953" s="7"/>
      <c r="FY953" s="7"/>
      <c r="FZ953" s="7"/>
      <c r="GA953" s="7"/>
      <c r="GB953" s="7"/>
      <c r="GC953" s="7"/>
      <c r="GD953" s="7"/>
      <c r="GE953" s="7"/>
      <c r="GF953" s="7"/>
      <c r="GG953" s="7"/>
      <c r="GH953" s="7"/>
      <c r="GI953" s="7"/>
      <c r="GJ953" s="7"/>
      <c r="GK953" s="7"/>
      <c r="GL953" s="7"/>
      <c r="GM953" s="7"/>
      <c r="GN953" s="7"/>
      <c r="GO953" s="7"/>
      <c r="GP953" s="7"/>
      <c r="GQ953" s="7"/>
      <c r="GR953" s="7"/>
      <c r="GS953" s="7"/>
      <c r="GT953" s="7"/>
      <c r="GU953" s="7"/>
      <c r="GV953" s="7"/>
      <c r="GW953" s="7"/>
      <c r="GX953" s="7"/>
      <c r="GY953" s="7"/>
      <c r="GZ953" s="7"/>
      <c r="HA953" s="7"/>
      <c r="HB953" s="7"/>
      <c r="HC953" s="7"/>
      <c r="HD953" s="7"/>
      <c r="HE953" s="7"/>
      <c r="HF953" s="7"/>
      <c r="HG953" s="7"/>
      <c r="HH953" s="7"/>
      <c r="HI953" s="7"/>
      <c r="HJ953" s="7"/>
      <c r="HK953" s="7"/>
      <c r="HL953" s="7"/>
      <c r="HM953" s="7"/>
      <c r="HN953" s="7"/>
      <c r="HO953" s="7"/>
      <c r="HP953" s="7"/>
      <c r="HQ953" s="7"/>
      <c r="HR953" s="7"/>
      <c r="HS953" s="7"/>
      <c r="HT953" s="7"/>
      <c r="HU953" s="7"/>
      <c r="HV953" s="7"/>
      <c r="HW953" s="7"/>
      <c r="HX953" s="7"/>
      <c r="HY953" s="7"/>
      <c r="HZ953" s="7"/>
      <c r="IA953" s="7"/>
      <c r="IB953" s="7"/>
      <c r="IC953" s="7"/>
      <c r="ID953" s="7"/>
      <c r="IE953" s="7"/>
      <c r="IF953" s="7"/>
      <c r="IG953" s="7"/>
      <c r="IH953" s="7"/>
      <c r="II953" s="7"/>
      <c r="IJ953" s="7"/>
      <c r="IK953" s="7"/>
      <c r="IL953" s="7"/>
      <c r="IM953" s="7"/>
      <c r="IN953" s="7"/>
      <c r="IO953" s="7"/>
      <c r="IP953" s="7"/>
      <c r="IQ953" s="7"/>
      <c r="IR953" s="7"/>
      <c r="IS953" s="7"/>
      <c r="IT953" s="7"/>
      <c r="IU953" s="7"/>
      <c r="IV953" s="7"/>
      <c r="IW953" s="7"/>
      <c r="IX953" s="7"/>
      <c r="IY953" s="7"/>
      <c r="IZ953" s="7"/>
      <c r="JA953" s="7"/>
      <c r="JB953" s="7"/>
      <c r="JC953" s="7"/>
      <c r="JD953" s="7"/>
      <c r="JE953" s="7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5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7"/>
      <c r="EQ954" s="7"/>
      <c r="ER954" s="7"/>
      <c r="ES954" s="88"/>
      <c r="ET954" s="7"/>
      <c r="EU954" s="7"/>
      <c r="EV954" s="7"/>
      <c r="EW954" s="7"/>
      <c r="EX954" s="7"/>
      <c r="EY954" s="7"/>
      <c r="EZ954" s="7"/>
      <c r="FA954" s="7"/>
      <c r="FB954" s="7"/>
      <c r="FC954" s="7"/>
      <c r="FD954" s="7"/>
      <c r="FE954" s="7"/>
      <c r="FF954" s="7"/>
      <c r="FG954" s="7"/>
      <c r="FH954" s="2"/>
      <c r="FI954" s="2"/>
      <c r="FJ954" s="2"/>
      <c r="FK954" s="2"/>
      <c r="FL954" s="2"/>
      <c r="FM954" s="2"/>
      <c r="FN954" s="7"/>
      <c r="FO954" s="7"/>
      <c r="FP954" s="7"/>
      <c r="FQ954" s="88"/>
      <c r="FR954" s="7"/>
      <c r="FS954" s="7"/>
      <c r="FT954" s="7"/>
      <c r="FU954" s="7"/>
      <c r="FV954" s="7"/>
      <c r="FW954" s="7"/>
      <c r="FX954" s="7"/>
      <c r="FY954" s="7"/>
      <c r="FZ954" s="7"/>
      <c r="GA954" s="7"/>
      <c r="GB954" s="7"/>
      <c r="GC954" s="7"/>
      <c r="GD954" s="7"/>
      <c r="GE954" s="7"/>
      <c r="GF954" s="7"/>
      <c r="GG954" s="7"/>
      <c r="GH954" s="7"/>
      <c r="GI954" s="7"/>
      <c r="GJ954" s="7"/>
      <c r="GK954" s="7"/>
      <c r="GL954" s="7"/>
      <c r="GM954" s="7"/>
      <c r="GN954" s="7"/>
      <c r="GO954" s="7"/>
      <c r="GP954" s="7"/>
      <c r="GQ954" s="7"/>
      <c r="GR954" s="7"/>
      <c r="GS954" s="7"/>
      <c r="GT954" s="7"/>
      <c r="GU954" s="7"/>
      <c r="GV954" s="7"/>
      <c r="GW954" s="7"/>
      <c r="GX954" s="7"/>
      <c r="GY954" s="7"/>
      <c r="GZ954" s="7"/>
      <c r="HA954" s="7"/>
      <c r="HB954" s="7"/>
      <c r="HC954" s="7"/>
      <c r="HD954" s="7"/>
      <c r="HE954" s="7"/>
      <c r="HF954" s="7"/>
      <c r="HG954" s="7"/>
      <c r="HH954" s="7"/>
      <c r="HI954" s="7"/>
      <c r="HJ954" s="7"/>
      <c r="HK954" s="7"/>
      <c r="HL954" s="7"/>
      <c r="HM954" s="7"/>
      <c r="HN954" s="7"/>
      <c r="HO954" s="7"/>
      <c r="HP954" s="7"/>
      <c r="HQ954" s="7"/>
      <c r="HR954" s="7"/>
      <c r="HS954" s="7"/>
      <c r="HT954" s="7"/>
      <c r="HU954" s="7"/>
      <c r="HV954" s="7"/>
      <c r="HW954" s="7"/>
      <c r="HX954" s="7"/>
      <c r="HY954" s="7"/>
      <c r="HZ954" s="7"/>
      <c r="IA954" s="7"/>
      <c r="IB954" s="7"/>
      <c r="IC954" s="7"/>
      <c r="ID954" s="7"/>
      <c r="IE954" s="7"/>
      <c r="IF954" s="7"/>
      <c r="IG954" s="7"/>
      <c r="IH954" s="7"/>
      <c r="II954" s="7"/>
      <c r="IJ954" s="7"/>
      <c r="IK954" s="7"/>
      <c r="IL954" s="7"/>
      <c r="IM954" s="7"/>
      <c r="IN954" s="7"/>
      <c r="IO954" s="7"/>
      <c r="IP954" s="7"/>
      <c r="IQ954" s="7"/>
      <c r="IR954" s="7"/>
      <c r="IS954" s="7"/>
      <c r="IT954" s="7"/>
      <c r="IU954" s="7"/>
      <c r="IV954" s="7"/>
      <c r="IW954" s="7"/>
      <c r="IX954" s="7"/>
      <c r="IY954" s="7"/>
      <c r="IZ954" s="7"/>
      <c r="JA954" s="7"/>
      <c r="JB954" s="7"/>
      <c r="JC954" s="7"/>
      <c r="JD954" s="7"/>
      <c r="JE954" s="7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5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7"/>
      <c r="EQ955" s="7"/>
      <c r="ER955" s="7"/>
      <c r="ES955" s="88"/>
      <c r="ET955" s="7"/>
      <c r="EU955" s="7"/>
      <c r="EV955" s="7"/>
      <c r="EW955" s="7"/>
      <c r="EX955" s="7"/>
      <c r="EY955" s="7"/>
      <c r="EZ955" s="7"/>
      <c r="FA955" s="7"/>
      <c r="FB955" s="7"/>
      <c r="FC955" s="7"/>
      <c r="FD955" s="7"/>
      <c r="FE955" s="7"/>
      <c r="FF955" s="7"/>
      <c r="FG955" s="7"/>
      <c r="FH955" s="2"/>
      <c r="FI955" s="2"/>
      <c r="FJ955" s="2"/>
      <c r="FK955" s="2"/>
      <c r="FL955" s="2"/>
      <c r="FM955" s="2"/>
      <c r="FN955" s="7"/>
      <c r="FO955" s="7"/>
      <c r="FP955" s="7"/>
      <c r="FQ955" s="88"/>
      <c r="FR955" s="7"/>
      <c r="FS955" s="7"/>
      <c r="FT955" s="7"/>
      <c r="FU955" s="7"/>
      <c r="FV955" s="7"/>
      <c r="FW955" s="7"/>
      <c r="FX955" s="7"/>
      <c r="FY955" s="7"/>
      <c r="FZ955" s="7"/>
      <c r="GA955" s="7"/>
      <c r="GB955" s="7"/>
      <c r="GC955" s="7"/>
      <c r="GD955" s="7"/>
      <c r="GE955" s="7"/>
      <c r="GF955" s="7"/>
      <c r="GG955" s="7"/>
      <c r="GH955" s="7"/>
      <c r="GI955" s="7"/>
      <c r="GJ955" s="7"/>
      <c r="GK955" s="7"/>
      <c r="GL955" s="7"/>
      <c r="GM955" s="7"/>
      <c r="GN955" s="7"/>
      <c r="GO955" s="7"/>
      <c r="GP955" s="7"/>
      <c r="GQ955" s="7"/>
      <c r="GR955" s="7"/>
      <c r="GS955" s="7"/>
      <c r="GT955" s="7"/>
      <c r="GU955" s="7"/>
      <c r="GV955" s="7"/>
      <c r="GW955" s="7"/>
      <c r="GX955" s="7"/>
      <c r="GY955" s="7"/>
      <c r="GZ955" s="7"/>
      <c r="HA955" s="7"/>
      <c r="HB955" s="7"/>
      <c r="HC955" s="7"/>
      <c r="HD955" s="7"/>
      <c r="HE955" s="7"/>
      <c r="HF955" s="7"/>
      <c r="HG955" s="7"/>
      <c r="HH955" s="7"/>
      <c r="HI955" s="7"/>
      <c r="HJ955" s="7"/>
      <c r="HK955" s="7"/>
      <c r="HL955" s="7"/>
      <c r="HM955" s="7"/>
      <c r="HN955" s="7"/>
      <c r="HO955" s="7"/>
      <c r="HP955" s="7"/>
      <c r="HQ955" s="7"/>
      <c r="HR955" s="7"/>
      <c r="HS955" s="7"/>
      <c r="HT955" s="7"/>
      <c r="HU955" s="7"/>
      <c r="HV955" s="7"/>
      <c r="HW955" s="7"/>
      <c r="HX955" s="7"/>
      <c r="HY955" s="7"/>
      <c r="HZ955" s="7"/>
      <c r="IA955" s="7"/>
      <c r="IB955" s="7"/>
      <c r="IC955" s="7"/>
      <c r="ID955" s="7"/>
      <c r="IE955" s="7"/>
      <c r="IF955" s="7"/>
      <c r="IG955" s="7"/>
      <c r="IH955" s="7"/>
      <c r="II955" s="7"/>
      <c r="IJ955" s="7"/>
      <c r="IK955" s="7"/>
      <c r="IL955" s="7"/>
      <c r="IM955" s="7"/>
      <c r="IN955" s="7"/>
      <c r="IO955" s="7"/>
      <c r="IP955" s="7"/>
      <c r="IQ955" s="7"/>
      <c r="IR955" s="7"/>
      <c r="IS955" s="7"/>
      <c r="IT955" s="7"/>
      <c r="IU955" s="7"/>
      <c r="IV955" s="7"/>
      <c r="IW955" s="7"/>
      <c r="IX955" s="7"/>
      <c r="IY955" s="7"/>
      <c r="IZ955" s="7"/>
      <c r="JA955" s="7"/>
      <c r="JB955" s="7"/>
      <c r="JC955" s="7"/>
      <c r="JD955" s="7"/>
      <c r="JE955" s="7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5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7"/>
      <c r="EQ956" s="7"/>
      <c r="ER956" s="7"/>
      <c r="ES956" s="88"/>
      <c r="ET956" s="7"/>
      <c r="EU956" s="7"/>
      <c r="EV956" s="7"/>
      <c r="EW956" s="7"/>
      <c r="EX956" s="7"/>
      <c r="EY956" s="7"/>
      <c r="EZ956" s="7"/>
      <c r="FA956" s="7"/>
      <c r="FB956" s="7"/>
      <c r="FC956" s="7"/>
      <c r="FD956" s="7"/>
      <c r="FE956" s="7"/>
      <c r="FF956" s="7"/>
      <c r="FG956" s="7"/>
      <c r="FH956" s="2"/>
      <c r="FI956" s="2"/>
      <c r="FJ956" s="2"/>
      <c r="FK956" s="2"/>
      <c r="FL956" s="2"/>
      <c r="FM956" s="2"/>
      <c r="FN956" s="7"/>
      <c r="FO956" s="7"/>
      <c r="FP956" s="7"/>
      <c r="FQ956" s="88"/>
      <c r="FR956" s="7"/>
      <c r="FS956" s="7"/>
      <c r="FT956" s="7"/>
      <c r="FU956" s="7"/>
      <c r="FV956" s="7"/>
      <c r="FW956" s="7"/>
      <c r="FX956" s="7"/>
      <c r="FY956" s="7"/>
      <c r="FZ956" s="7"/>
      <c r="GA956" s="7"/>
      <c r="GB956" s="7"/>
      <c r="GC956" s="7"/>
      <c r="GD956" s="7"/>
      <c r="GE956" s="7"/>
      <c r="GF956" s="7"/>
      <c r="GG956" s="7"/>
      <c r="GH956" s="7"/>
      <c r="GI956" s="7"/>
      <c r="GJ956" s="7"/>
      <c r="GK956" s="7"/>
      <c r="GL956" s="7"/>
      <c r="GM956" s="7"/>
      <c r="GN956" s="7"/>
      <c r="GO956" s="7"/>
      <c r="GP956" s="7"/>
      <c r="GQ956" s="7"/>
      <c r="GR956" s="7"/>
      <c r="GS956" s="7"/>
      <c r="GT956" s="7"/>
      <c r="GU956" s="7"/>
      <c r="GV956" s="7"/>
      <c r="GW956" s="7"/>
      <c r="GX956" s="7"/>
      <c r="GY956" s="7"/>
      <c r="GZ956" s="7"/>
      <c r="HA956" s="7"/>
      <c r="HB956" s="7"/>
      <c r="HC956" s="7"/>
      <c r="HD956" s="7"/>
      <c r="HE956" s="7"/>
      <c r="HF956" s="7"/>
      <c r="HG956" s="7"/>
      <c r="HH956" s="7"/>
      <c r="HI956" s="7"/>
      <c r="HJ956" s="7"/>
      <c r="HK956" s="7"/>
      <c r="HL956" s="7"/>
      <c r="HM956" s="7"/>
      <c r="HN956" s="7"/>
      <c r="HO956" s="7"/>
      <c r="HP956" s="7"/>
      <c r="HQ956" s="7"/>
      <c r="HR956" s="7"/>
      <c r="HS956" s="7"/>
      <c r="HT956" s="7"/>
      <c r="HU956" s="7"/>
      <c r="HV956" s="7"/>
      <c r="HW956" s="7"/>
      <c r="HX956" s="7"/>
      <c r="HY956" s="7"/>
      <c r="HZ956" s="7"/>
      <c r="IA956" s="7"/>
      <c r="IB956" s="7"/>
      <c r="IC956" s="7"/>
      <c r="ID956" s="7"/>
      <c r="IE956" s="7"/>
      <c r="IF956" s="7"/>
      <c r="IG956" s="7"/>
      <c r="IH956" s="7"/>
      <c r="II956" s="7"/>
      <c r="IJ956" s="7"/>
      <c r="IK956" s="7"/>
      <c r="IL956" s="7"/>
      <c r="IM956" s="7"/>
      <c r="IN956" s="7"/>
      <c r="IO956" s="7"/>
      <c r="IP956" s="7"/>
      <c r="IQ956" s="7"/>
      <c r="IR956" s="7"/>
      <c r="IS956" s="7"/>
      <c r="IT956" s="7"/>
      <c r="IU956" s="7"/>
      <c r="IV956" s="7"/>
      <c r="IW956" s="7"/>
      <c r="IX956" s="7"/>
      <c r="IY956" s="7"/>
      <c r="IZ956" s="7"/>
      <c r="JA956" s="7"/>
      <c r="JB956" s="7"/>
      <c r="JC956" s="7"/>
      <c r="JD956" s="7"/>
      <c r="JE956" s="7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5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7"/>
      <c r="EQ957" s="7"/>
      <c r="ER957" s="7"/>
      <c r="ES957" s="88"/>
      <c r="ET957" s="7"/>
      <c r="EU957" s="7"/>
      <c r="EV957" s="7"/>
      <c r="EW957" s="7"/>
      <c r="EX957" s="7"/>
      <c r="EY957" s="7"/>
      <c r="EZ957" s="7"/>
      <c r="FA957" s="7"/>
      <c r="FB957" s="7"/>
      <c r="FC957" s="7"/>
      <c r="FD957" s="7"/>
      <c r="FE957" s="7"/>
      <c r="FF957" s="7"/>
      <c r="FG957" s="7"/>
      <c r="FH957" s="2"/>
      <c r="FI957" s="2"/>
      <c r="FJ957" s="2"/>
      <c r="FK957" s="2"/>
      <c r="FL957" s="2"/>
      <c r="FM957" s="2"/>
      <c r="FN957" s="7"/>
      <c r="FO957" s="7"/>
      <c r="FP957" s="7"/>
      <c r="FQ957" s="88"/>
      <c r="FR957" s="7"/>
      <c r="FS957" s="7"/>
      <c r="FT957" s="7"/>
      <c r="FU957" s="7"/>
      <c r="FV957" s="7"/>
      <c r="FW957" s="7"/>
      <c r="FX957" s="7"/>
      <c r="FY957" s="7"/>
      <c r="FZ957" s="7"/>
      <c r="GA957" s="7"/>
      <c r="GB957" s="7"/>
      <c r="GC957" s="7"/>
      <c r="GD957" s="7"/>
      <c r="GE957" s="7"/>
      <c r="GF957" s="7"/>
      <c r="GG957" s="7"/>
      <c r="GH957" s="7"/>
      <c r="GI957" s="7"/>
      <c r="GJ957" s="7"/>
      <c r="GK957" s="7"/>
      <c r="GL957" s="7"/>
      <c r="GM957" s="7"/>
      <c r="GN957" s="7"/>
      <c r="GO957" s="7"/>
      <c r="GP957" s="7"/>
      <c r="GQ957" s="7"/>
      <c r="GR957" s="7"/>
      <c r="GS957" s="7"/>
      <c r="GT957" s="7"/>
      <c r="GU957" s="7"/>
      <c r="GV957" s="7"/>
      <c r="GW957" s="7"/>
      <c r="GX957" s="7"/>
      <c r="GY957" s="7"/>
      <c r="GZ957" s="7"/>
      <c r="HA957" s="7"/>
      <c r="HB957" s="7"/>
      <c r="HC957" s="7"/>
      <c r="HD957" s="7"/>
      <c r="HE957" s="7"/>
      <c r="HF957" s="7"/>
      <c r="HG957" s="7"/>
      <c r="HH957" s="7"/>
      <c r="HI957" s="7"/>
      <c r="HJ957" s="7"/>
      <c r="HK957" s="7"/>
      <c r="HL957" s="7"/>
      <c r="HM957" s="7"/>
      <c r="HN957" s="7"/>
      <c r="HO957" s="7"/>
      <c r="HP957" s="7"/>
      <c r="HQ957" s="7"/>
      <c r="HR957" s="7"/>
      <c r="HS957" s="7"/>
      <c r="HT957" s="7"/>
      <c r="HU957" s="7"/>
      <c r="HV957" s="7"/>
      <c r="HW957" s="7"/>
      <c r="HX957" s="7"/>
      <c r="HY957" s="7"/>
      <c r="HZ957" s="7"/>
      <c r="IA957" s="7"/>
      <c r="IB957" s="7"/>
      <c r="IC957" s="7"/>
      <c r="ID957" s="7"/>
      <c r="IE957" s="7"/>
      <c r="IF957" s="7"/>
      <c r="IG957" s="7"/>
      <c r="IH957" s="7"/>
      <c r="II957" s="7"/>
      <c r="IJ957" s="7"/>
      <c r="IK957" s="7"/>
      <c r="IL957" s="7"/>
      <c r="IM957" s="7"/>
      <c r="IN957" s="7"/>
      <c r="IO957" s="7"/>
      <c r="IP957" s="7"/>
      <c r="IQ957" s="7"/>
      <c r="IR957" s="7"/>
      <c r="IS957" s="7"/>
      <c r="IT957" s="7"/>
      <c r="IU957" s="7"/>
      <c r="IV957" s="7"/>
      <c r="IW957" s="7"/>
      <c r="IX957" s="7"/>
      <c r="IY957" s="7"/>
      <c r="IZ957" s="7"/>
      <c r="JA957" s="7"/>
      <c r="JB957" s="7"/>
      <c r="JC957" s="7"/>
      <c r="JD957" s="7"/>
      <c r="JE957" s="7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5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7"/>
      <c r="EQ958" s="7"/>
      <c r="ER958" s="7"/>
      <c r="ES958" s="88"/>
      <c r="ET958" s="7"/>
      <c r="EU958" s="7"/>
      <c r="EV958" s="7"/>
      <c r="EW958" s="7"/>
      <c r="EX958" s="7"/>
      <c r="EY958" s="7"/>
      <c r="EZ958" s="7"/>
      <c r="FA958" s="7"/>
      <c r="FB958" s="7"/>
      <c r="FC958" s="7"/>
      <c r="FD958" s="7"/>
      <c r="FE958" s="7"/>
      <c r="FF958" s="7"/>
      <c r="FG958" s="7"/>
      <c r="FH958" s="2"/>
      <c r="FI958" s="2"/>
      <c r="FJ958" s="2"/>
      <c r="FK958" s="2"/>
      <c r="FL958" s="2"/>
      <c r="FM958" s="2"/>
      <c r="FN958" s="7"/>
      <c r="FO958" s="7"/>
      <c r="FP958" s="7"/>
      <c r="FQ958" s="88"/>
      <c r="FR958" s="7"/>
      <c r="FS958" s="7"/>
      <c r="FT958" s="7"/>
      <c r="FU958" s="7"/>
      <c r="FV958" s="7"/>
      <c r="FW958" s="7"/>
      <c r="FX958" s="7"/>
      <c r="FY958" s="7"/>
      <c r="FZ958" s="7"/>
      <c r="GA958" s="7"/>
      <c r="GB958" s="7"/>
      <c r="GC958" s="7"/>
      <c r="GD958" s="7"/>
      <c r="GE958" s="7"/>
      <c r="GF958" s="7"/>
      <c r="GG958" s="7"/>
      <c r="GH958" s="7"/>
      <c r="GI958" s="7"/>
      <c r="GJ958" s="7"/>
      <c r="GK958" s="7"/>
      <c r="GL958" s="7"/>
      <c r="GM958" s="7"/>
      <c r="GN958" s="7"/>
      <c r="GO958" s="7"/>
      <c r="GP958" s="7"/>
      <c r="GQ958" s="7"/>
      <c r="GR958" s="7"/>
      <c r="GS958" s="7"/>
      <c r="GT958" s="7"/>
      <c r="GU958" s="7"/>
      <c r="GV958" s="7"/>
      <c r="GW958" s="7"/>
      <c r="GX958" s="7"/>
      <c r="GY958" s="7"/>
      <c r="GZ958" s="7"/>
      <c r="HA958" s="7"/>
      <c r="HB958" s="7"/>
      <c r="HC958" s="7"/>
      <c r="HD958" s="7"/>
      <c r="HE958" s="7"/>
      <c r="HF958" s="7"/>
      <c r="HG958" s="7"/>
      <c r="HH958" s="7"/>
      <c r="HI958" s="7"/>
      <c r="HJ958" s="7"/>
      <c r="HK958" s="7"/>
      <c r="HL958" s="7"/>
      <c r="HM958" s="7"/>
      <c r="HN958" s="7"/>
      <c r="HO958" s="7"/>
      <c r="HP958" s="7"/>
      <c r="HQ958" s="7"/>
      <c r="HR958" s="7"/>
      <c r="HS958" s="7"/>
      <c r="HT958" s="7"/>
      <c r="HU958" s="7"/>
      <c r="HV958" s="7"/>
      <c r="HW958" s="7"/>
      <c r="HX958" s="7"/>
      <c r="HY958" s="7"/>
      <c r="HZ958" s="7"/>
      <c r="IA958" s="7"/>
      <c r="IB958" s="7"/>
      <c r="IC958" s="7"/>
      <c r="ID958" s="7"/>
      <c r="IE958" s="7"/>
      <c r="IF958" s="7"/>
      <c r="IG958" s="7"/>
      <c r="IH958" s="7"/>
      <c r="II958" s="7"/>
      <c r="IJ958" s="7"/>
      <c r="IK958" s="7"/>
      <c r="IL958" s="7"/>
      <c r="IM958" s="7"/>
      <c r="IN958" s="7"/>
      <c r="IO958" s="7"/>
      <c r="IP958" s="7"/>
      <c r="IQ958" s="7"/>
      <c r="IR958" s="7"/>
      <c r="IS958" s="7"/>
      <c r="IT958" s="7"/>
      <c r="IU958" s="7"/>
      <c r="IV958" s="7"/>
      <c r="IW958" s="7"/>
      <c r="IX958" s="7"/>
      <c r="IY958" s="7"/>
      <c r="IZ958" s="7"/>
      <c r="JA958" s="7"/>
      <c r="JB958" s="7"/>
      <c r="JC958" s="7"/>
      <c r="JD958" s="7"/>
      <c r="JE958" s="7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5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7"/>
      <c r="EQ959" s="7"/>
      <c r="ER959" s="7"/>
      <c r="ES959" s="88"/>
      <c r="ET959" s="7"/>
      <c r="EU959" s="7"/>
      <c r="EV959" s="7"/>
      <c r="EW959" s="7"/>
      <c r="EX959" s="7"/>
      <c r="EY959" s="7"/>
      <c r="EZ959" s="7"/>
      <c r="FA959" s="7"/>
      <c r="FB959" s="7"/>
      <c r="FC959" s="7"/>
      <c r="FD959" s="7"/>
      <c r="FE959" s="7"/>
      <c r="FF959" s="7"/>
      <c r="FG959" s="7"/>
      <c r="FH959" s="2"/>
      <c r="FI959" s="2"/>
      <c r="FJ959" s="2"/>
      <c r="FK959" s="2"/>
      <c r="FL959" s="2"/>
      <c r="FM959" s="2"/>
      <c r="FN959" s="7"/>
      <c r="FO959" s="7"/>
      <c r="FP959" s="7"/>
      <c r="FQ959" s="88"/>
      <c r="FR959" s="7"/>
      <c r="FS959" s="7"/>
      <c r="FT959" s="7"/>
      <c r="FU959" s="7"/>
      <c r="FV959" s="7"/>
      <c r="FW959" s="7"/>
      <c r="FX959" s="7"/>
      <c r="FY959" s="7"/>
      <c r="FZ959" s="7"/>
      <c r="GA959" s="7"/>
      <c r="GB959" s="7"/>
      <c r="GC959" s="7"/>
      <c r="GD959" s="7"/>
      <c r="GE959" s="7"/>
      <c r="GF959" s="7"/>
      <c r="GG959" s="7"/>
      <c r="GH959" s="7"/>
      <c r="GI959" s="7"/>
      <c r="GJ959" s="7"/>
      <c r="GK959" s="7"/>
      <c r="GL959" s="7"/>
      <c r="GM959" s="7"/>
      <c r="GN959" s="7"/>
      <c r="GO959" s="7"/>
      <c r="GP959" s="7"/>
      <c r="GQ959" s="7"/>
      <c r="GR959" s="7"/>
      <c r="GS959" s="7"/>
      <c r="GT959" s="7"/>
      <c r="GU959" s="7"/>
      <c r="GV959" s="7"/>
      <c r="GW959" s="7"/>
      <c r="GX959" s="7"/>
      <c r="GY959" s="7"/>
      <c r="GZ959" s="7"/>
      <c r="HA959" s="7"/>
      <c r="HB959" s="7"/>
      <c r="HC959" s="7"/>
      <c r="HD959" s="7"/>
      <c r="HE959" s="7"/>
      <c r="HF959" s="7"/>
      <c r="HG959" s="7"/>
      <c r="HH959" s="7"/>
      <c r="HI959" s="7"/>
      <c r="HJ959" s="7"/>
      <c r="HK959" s="7"/>
      <c r="HL959" s="7"/>
      <c r="HM959" s="7"/>
      <c r="HN959" s="7"/>
      <c r="HO959" s="7"/>
      <c r="HP959" s="7"/>
      <c r="HQ959" s="7"/>
      <c r="HR959" s="7"/>
      <c r="HS959" s="7"/>
      <c r="HT959" s="7"/>
      <c r="HU959" s="7"/>
      <c r="HV959" s="7"/>
      <c r="HW959" s="7"/>
      <c r="HX959" s="7"/>
      <c r="HY959" s="7"/>
      <c r="HZ959" s="7"/>
      <c r="IA959" s="7"/>
      <c r="IB959" s="7"/>
      <c r="IC959" s="7"/>
      <c r="ID959" s="7"/>
      <c r="IE959" s="7"/>
      <c r="IF959" s="7"/>
      <c r="IG959" s="7"/>
      <c r="IH959" s="7"/>
      <c r="II959" s="7"/>
      <c r="IJ959" s="7"/>
      <c r="IK959" s="7"/>
      <c r="IL959" s="7"/>
      <c r="IM959" s="7"/>
      <c r="IN959" s="7"/>
      <c r="IO959" s="7"/>
      <c r="IP959" s="7"/>
      <c r="IQ959" s="7"/>
      <c r="IR959" s="7"/>
      <c r="IS959" s="7"/>
      <c r="IT959" s="7"/>
      <c r="IU959" s="7"/>
      <c r="IV959" s="7"/>
      <c r="IW959" s="7"/>
      <c r="IX959" s="7"/>
      <c r="IY959" s="7"/>
      <c r="IZ959" s="7"/>
      <c r="JA959" s="7"/>
      <c r="JB959" s="7"/>
      <c r="JC959" s="7"/>
      <c r="JD959" s="7"/>
      <c r="JE959" s="7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5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7"/>
      <c r="EQ960" s="7"/>
      <c r="ER960" s="7"/>
      <c r="ES960" s="88"/>
      <c r="ET960" s="7"/>
      <c r="EU960" s="7"/>
      <c r="EV960" s="7"/>
      <c r="EW960" s="7"/>
      <c r="EX960" s="7"/>
      <c r="EY960" s="7"/>
      <c r="EZ960" s="7"/>
      <c r="FA960" s="7"/>
      <c r="FB960" s="7"/>
      <c r="FC960" s="7"/>
      <c r="FD960" s="7"/>
      <c r="FE960" s="7"/>
      <c r="FF960" s="7"/>
      <c r="FG960" s="7"/>
      <c r="FH960" s="2"/>
      <c r="FI960" s="2"/>
      <c r="FJ960" s="2"/>
      <c r="FK960" s="2"/>
      <c r="FL960" s="2"/>
      <c r="FM960" s="2"/>
      <c r="FN960" s="7"/>
      <c r="FO960" s="7"/>
      <c r="FP960" s="7"/>
      <c r="FQ960" s="88"/>
      <c r="FR960" s="7"/>
      <c r="FS960" s="7"/>
      <c r="FT960" s="7"/>
      <c r="FU960" s="7"/>
      <c r="FV960" s="7"/>
      <c r="FW960" s="7"/>
      <c r="FX960" s="7"/>
      <c r="FY960" s="7"/>
      <c r="FZ960" s="7"/>
      <c r="GA960" s="7"/>
      <c r="GB960" s="7"/>
      <c r="GC960" s="7"/>
      <c r="GD960" s="7"/>
      <c r="GE960" s="7"/>
      <c r="GF960" s="7"/>
      <c r="GG960" s="7"/>
      <c r="GH960" s="7"/>
      <c r="GI960" s="7"/>
      <c r="GJ960" s="7"/>
      <c r="GK960" s="7"/>
      <c r="GL960" s="7"/>
      <c r="GM960" s="7"/>
      <c r="GN960" s="7"/>
      <c r="GO960" s="7"/>
      <c r="GP960" s="7"/>
      <c r="GQ960" s="7"/>
      <c r="GR960" s="7"/>
      <c r="GS960" s="7"/>
      <c r="GT960" s="7"/>
      <c r="GU960" s="7"/>
      <c r="GV960" s="7"/>
      <c r="GW960" s="7"/>
      <c r="GX960" s="7"/>
      <c r="GY960" s="7"/>
      <c r="GZ960" s="7"/>
      <c r="HA960" s="7"/>
      <c r="HB960" s="7"/>
      <c r="HC960" s="7"/>
      <c r="HD960" s="7"/>
      <c r="HE960" s="7"/>
      <c r="HF960" s="7"/>
      <c r="HG960" s="7"/>
      <c r="HH960" s="7"/>
      <c r="HI960" s="7"/>
      <c r="HJ960" s="7"/>
      <c r="HK960" s="7"/>
      <c r="HL960" s="7"/>
      <c r="HM960" s="7"/>
      <c r="HN960" s="7"/>
      <c r="HO960" s="7"/>
      <c r="HP960" s="7"/>
      <c r="HQ960" s="7"/>
      <c r="HR960" s="7"/>
      <c r="HS960" s="7"/>
      <c r="HT960" s="7"/>
      <c r="HU960" s="7"/>
      <c r="HV960" s="7"/>
      <c r="HW960" s="7"/>
      <c r="HX960" s="7"/>
      <c r="HY960" s="7"/>
      <c r="HZ960" s="7"/>
      <c r="IA960" s="7"/>
      <c r="IB960" s="7"/>
      <c r="IC960" s="7"/>
      <c r="ID960" s="7"/>
      <c r="IE960" s="7"/>
      <c r="IF960" s="7"/>
      <c r="IG960" s="7"/>
      <c r="IH960" s="7"/>
      <c r="II960" s="7"/>
      <c r="IJ960" s="7"/>
      <c r="IK960" s="7"/>
      <c r="IL960" s="7"/>
      <c r="IM960" s="7"/>
      <c r="IN960" s="7"/>
      <c r="IO960" s="7"/>
      <c r="IP960" s="7"/>
      <c r="IQ960" s="7"/>
      <c r="IR960" s="7"/>
      <c r="IS960" s="7"/>
      <c r="IT960" s="7"/>
      <c r="IU960" s="7"/>
      <c r="IV960" s="7"/>
      <c r="IW960" s="7"/>
      <c r="IX960" s="7"/>
      <c r="IY960" s="7"/>
      <c r="IZ960" s="7"/>
      <c r="JA960" s="7"/>
      <c r="JB960" s="7"/>
      <c r="JC960" s="7"/>
      <c r="JD960" s="7"/>
      <c r="JE960" s="7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5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7"/>
      <c r="EQ961" s="7"/>
      <c r="ER961" s="7"/>
      <c r="ES961" s="88"/>
      <c r="ET961" s="7"/>
      <c r="EU961" s="7"/>
      <c r="EV961" s="7"/>
      <c r="EW961" s="7"/>
      <c r="EX961" s="7"/>
      <c r="EY961" s="7"/>
      <c r="EZ961" s="7"/>
      <c r="FA961" s="7"/>
      <c r="FB961" s="7"/>
      <c r="FC961" s="7"/>
      <c r="FD961" s="7"/>
      <c r="FE961" s="7"/>
      <c r="FF961" s="7"/>
      <c r="FG961" s="7"/>
      <c r="FH961" s="2"/>
      <c r="FI961" s="2"/>
      <c r="FJ961" s="2"/>
      <c r="FK961" s="2"/>
      <c r="FL961" s="2"/>
      <c r="FM961" s="2"/>
      <c r="FN961" s="7"/>
      <c r="FO961" s="7"/>
      <c r="FP961" s="7"/>
      <c r="FQ961" s="88"/>
      <c r="FR961" s="7"/>
      <c r="FS961" s="7"/>
      <c r="FT961" s="7"/>
      <c r="FU961" s="7"/>
      <c r="FV961" s="7"/>
      <c r="FW961" s="7"/>
      <c r="FX961" s="7"/>
      <c r="FY961" s="7"/>
      <c r="FZ961" s="7"/>
      <c r="GA961" s="7"/>
      <c r="GB961" s="7"/>
      <c r="GC961" s="7"/>
      <c r="GD961" s="7"/>
      <c r="GE961" s="7"/>
      <c r="GF961" s="7"/>
      <c r="GG961" s="7"/>
      <c r="GH961" s="7"/>
      <c r="GI961" s="7"/>
      <c r="GJ961" s="7"/>
      <c r="GK961" s="7"/>
      <c r="GL961" s="7"/>
      <c r="GM961" s="7"/>
      <c r="GN961" s="7"/>
      <c r="GO961" s="7"/>
      <c r="GP961" s="7"/>
      <c r="GQ961" s="7"/>
      <c r="GR961" s="7"/>
      <c r="GS961" s="7"/>
      <c r="GT961" s="7"/>
      <c r="GU961" s="7"/>
      <c r="GV961" s="7"/>
      <c r="GW961" s="7"/>
      <c r="GX961" s="7"/>
      <c r="GY961" s="7"/>
      <c r="GZ961" s="7"/>
      <c r="HA961" s="7"/>
      <c r="HB961" s="7"/>
      <c r="HC961" s="7"/>
      <c r="HD961" s="7"/>
      <c r="HE961" s="7"/>
      <c r="HF961" s="7"/>
      <c r="HG961" s="7"/>
      <c r="HH961" s="7"/>
      <c r="HI961" s="7"/>
      <c r="HJ961" s="7"/>
      <c r="HK961" s="7"/>
      <c r="HL961" s="7"/>
      <c r="HM961" s="7"/>
      <c r="HN961" s="7"/>
      <c r="HO961" s="7"/>
      <c r="HP961" s="7"/>
      <c r="HQ961" s="7"/>
      <c r="HR961" s="7"/>
      <c r="HS961" s="7"/>
      <c r="HT961" s="7"/>
      <c r="HU961" s="7"/>
      <c r="HV961" s="7"/>
      <c r="HW961" s="7"/>
      <c r="HX961" s="7"/>
      <c r="HY961" s="7"/>
      <c r="HZ961" s="7"/>
      <c r="IA961" s="7"/>
      <c r="IB961" s="7"/>
      <c r="IC961" s="7"/>
      <c r="ID961" s="7"/>
      <c r="IE961" s="7"/>
      <c r="IF961" s="7"/>
      <c r="IG961" s="7"/>
      <c r="IH961" s="7"/>
      <c r="II961" s="7"/>
      <c r="IJ961" s="7"/>
      <c r="IK961" s="7"/>
      <c r="IL961" s="7"/>
      <c r="IM961" s="7"/>
      <c r="IN961" s="7"/>
      <c r="IO961" s="7"/>
      <c r="IP961" s="7"/>
      <c r="IQ961" s="7"/>
      <c r="IR961" s="7"/>
      <c r="IS961" s="7"/>
      <c r="IT961" s="7"/>
      <c r="IU961" s="7"/>
      <c r="IV961" s="7"/>
      <c r="IW961" s="7"/>
      <c r="IX961" s="7"/>
      <c r="IY961" s="7"/>
      <c r="IZ961" s="7"/>
      <c r="JA961" s="7"/>
      <c r="JB961" s="7"/>
      <c r="JC961" s="7"/>
      <c r="JD961" s="7"/>
      <c r="JE961" s="7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5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7"/>
      <c r="EQ962" s="7"/>
      <c r="ER962" s="7"/>
      <c r="ES962" s="88"/>
      <c r="ET962" s="7"/>
      <c r="EU962" s="7"/>
      <c r="EV962" s="7"/>
      <c r="EW962" s="7"/>
      <c r="EX962" s="7"/>
      <c r="EY962" s="7"/>
      <c r="EZ962" s="7"/>
      <c r="FA962" s="7"/>
      <c r="FB962" s="7"/>
      <c r="FC962" s="7"/>
      <c r="FD962" s="7"/>
      <c r="FE962" s="7"/>
      <c r="FF962" s="7"/>
      <c r="FG962" s="7"/>
      <c r="FH962" s="2"/>
      <c r="FI962" s="2"/>
      <c r="FJ962" s="2"/>
      <c r="FK962" s="2"/>
      <c r="FL962" s="2"/>
      <c r="FM962" s="2"/>
      <c r="FN962" s="7"/>
      <c r="FO962" s="7"/>
      <c r="FP962" s="7"/>
      <c r="FQ962" s="88"/>
      <c r="FR962" s="7"/>
      <c r="FS962" s="7"/>
      <c r="FT962" s="7"/>
      <c r="FU962" s="7"/>
      <c r="FV962" s="7"/>
      <c r="FW962" s="7"/>
      <c r="FX962" s="7"/>
      <c r="FY962" s="7"/>
      <c r="FZ962" s="7"/>
      <c r="GA962" s="7"/>
      <c r="GB962" s="7"/>
      <c r="GC962" s="7"/>
      <c r="GD962" s="7"/>
      <c r="GE962" s="7"/>
      <c r="GF962" s="7"/>
      <c r="GG962" s="7"/>
      <c r="GH962" s="7"/>
      <c r="GI962" s="7"/>
      <c r="GJ962" s="7"/>
      <c r="GK962" s="7"/>
      <c r="GL962" s="7"/>
      <c r="GM962" s="7"/>
      <c r="GN962" s="7"/>
      <c r="GO962" s="7"/>
      <c r="GP962" s="7"/>
      <c r="GQ962" s="7"/>
      <c r="GR962" s="7"/>
      <c r="GS962" s="7"/>
      <c r="GT962" s="7"/>
      <c r="GU962" s="7"/>
      <c r="GV962" s="7"/>
      <c r="GW962" s="7"/>
      <c r="GX962" s="7"/>
      <c r="GY962" s="7"/>
      <c r="GZ962" s="7"/>
      <c r="HA962" s="7"/>
      <c r="HB962" s="7"/>
      <c r="HC962" s="7"/>
      <c r="HD962" s="7"/>
      <c r="HE962" s="7"/>
      <c r="HF962" s="7"/>
      <c r="HG962" s="7"/>
      <c r="HH962" s="7"/>
      <c r="HI962" s="7"/>
      <c r="HJ962" s="7"/>
      <c r="HK962" s="7"/>
      <c r="HL962" s="7"/>
      <c r="HM962" s="7"/>
      <c r="HN962" s="7"/>
      <c r="HO962" s="7"/>
      <c r="HP962" s="7"/>
      <c r="HQ962" s="7"/>
      <c r="HR962" s="7"/>
      <c r="HS962" s="7"/>
      <c r="HT962" s="7"/>
      <c r="HU962" s="7"/>
      <c r="HV962" s="7"/>
      <c r="HW962" s="7"/>
      <c r="HX962" s="7"/>
      <c r="HY962" s="7"/>
      <c r="HZ962" s="7"/>
      <c r="IA962" s="7"/>
      <c r="IB962" s="7"/>
      <c r="IC962" s="7"/>
      <c r="ID962" s="7"/>
      <c r="IE962" s="7"/>
      <c r="IF962" s="7"/>
      <c r="IG962" s="7"/>
      <c r="IH962" s="7"/>
      <c r="II962" s="7"/>
      <c r="IJ962" s="7"/>
      <c r="IK962" s="7"/>
      <c r="IL962" s="7"/>
      <c r="IM962" s="7"/>
      <c r="IN962" s="7"/>
      <c r="IO962" s="7"/>
      <c r="IP962" s="7"/>
      <c r="IQ962" s="7"/>
      <c r="IR962" s="7"/>
      <c r="IS962" s="7"/>
      <c r="IT962" s="7"/>
      <c r="IU962" s="7"/>
      <c r="IV962" s="7"/>
      <c r="IW962" s="7"/>
      <c r="IX962" s="7"/>
      <c r="IY962" s="7"/>
      <c r="IZ962" s="7"/>
      <c r="JA962" s="7"/>
      <c r="JB962" s="7"/>
      <c r="JC962" s="7"/>
      <c r="JD962" s="7"/>
      <c r="JE962" s="7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5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7"/>
      <c r="EQ963" s="7"/>
      <c r="ER963" s="7"/>
      <c r="ES963" s="88"/>
      <c r="ET963" s="7"/>
      <c r="EU963" s="7"/>
      <c r="EV963" s="7"/>
      <c r="EW963" s="7"/>
      <c r="EX963" s="7"/>
      <c r="EY963" s="7"/>
      <c r="EZ963" s="7"/>
      <c r="FA963" s="7"/>
      <c r="FB963" s="7"/>
      <c r="FC963" s="7"/>
      <c r="FD963" s="7"/>
      <c r="FE963" s="7"/>
      <c r="FF963" s="7"/>
      <c r="FG963" s="7"/>
      <c r="FH963" s="2"/>
      <c r="FI963" s="2"/>
      <c r="FJ963" s="2"/>
      <c r="FK963" s="2"/>
      <c r="FL963" s="2"/>
      <c r="FM963" s="2"/>
      <c r="FN963" s="7"/>
      <c r="FO963" s="7"/>
      <c r="FP963" s="7"/>
      <c r="FQ963" s="88"/>
      <c r="FR963" s="7"/>
      <c r="FS963" s="7"/>
      <c r="FT963" s="7"/>
      <c r="FU963" s="7"/>
      <c r="FV963" s="7"/>
      <c r="FW963" s="7"/>
      <c r="FX963" s="7"/>
      <c r="FY963" s="7"/>
      <c r="FZ963" s="7"/>
      <c r="GA963" s="7"/>
      <c r="GB963" s="7"/>
      <c r="GC963" s="7"/>
      <c r="GD963" s="7"/>
      <c r="GE963" s="7"/>
      <c r="GF963" s="7"/>
      <c r="GG963" s="7"/>
      <c r="GH963" s="7"/>
      <c r="GI963" s="7"/>
      <c r="GJ963" s="7"/>
      <c r="GK963" s="7"/>
      <c r="GL963" s="7"/>
      <c r="GM963" s="7"/>
      <c r="GN963" s="7"/>
      <c r="GO963" s="7"/>
      <c r="GP963" s="7"/>
      <c r="GQ963" s="7"/>
      <c r="GR963" s="7"/>
      <c r="GS963" s="7"/>
      <c r="GT963" s="7"/>
      <c r="GU963" s="7"/>
      <c r="GV963" s="7"/>
      <c r="GW963" s="7"/>
      <c r="GX963" s="7"/>
      <c r="GY963" s="7"/>
      <c r="GZ963" s="7"/>
      <c r="HA963" s="7"/>
      <c r="HB963" s="7"/>
      <c r="HC963" s="7"/>
      <c r="HD963" s="7"/>
      <c r="HE963" s="7"/>
      <c r="HF963" s="7"/>
      <c r="HG963" s="7"/>
      <c r="HH963" s="7"/>
      <c r="HI963" s="7"/>
      <c r="HJ963" s="7"/>
      <c r="HK963" s="7"/>
      <c r="HL963" s="7"/>
      <c r="HM963" s="7"/>
      <c r="HN963" s="7"/>
      <c r="HO963" s="7"/>
      <c r="HP963" s="7"/>
      <c r="HQ963" s="7"/>
      <c r="HR963" s="7"/>
      <c r="HS963" s="7"/>
      <c r="HT963" s="7"/>
      <c r="HU963" s="7"/>
      <c r="HV963" s="7"/>
      <c r="HW963" s="7"/>
      <c r="HX963" s="7"/>
      <c r="HY963" s="7"/>
      <c r="HZ963" s="7"/>
      <c r="IA963" s="7"/>
      <c r="IB963" s="7"/>
      <c r="IC963" s="7"/>
      <c r="ID963" s="7"/>
      <c r="IE963" s="7"/>
      <c r="IF963" s="7"/>
      <c r="IG963" s="7"/>
      <c r="IH963" s="7"/>
      <c r="II963" s="7"/>
      <c r="IJ963" s="7"/>
      <c r="IK963" s="7"/>
      <c r="IL963" s="7"/>
      <c r="IM963" s="7"/>
      <c r="IN963" s="7"/>
      <c r="IO963" s="7"/>
      <c r="IP963" s="7"/>
      <c r="IQ963" s="7"/>
      <c r="IR963" s="7"/>
      <c r="IS963" s="7"/>
      <c r="IT963" s="7"/>
      <c r="IU963" s="7"/>
      <c r="IV963" s="7"/>
      <c r="IW963" s="7"/>
      <c r="IX963" s="7"/>
      <c r="IY963" s="7"/>
      <c r="IZ963" s="7"/>
      <c r="JA963" s="7"/>
      <c r="JB963" s="7"/>
      <c r="JC963" s="7"/>
      <c r="JD963" s="7"/>
      <c r="JE963" s="7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5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7"/>
      <c r="EQ964" s="7"/>
      <c r="ER964" s="7"/>
      <c r="ES964" s="88"/>
      <c r="ET964" s="7"/>
      <c r="EU964" s="7"/>
      <c r="EV964" s="7"/>
      <c r="EW964" s="7"/>
      <c r="EX964" s="7"/>
      <c r="EY964" s="7"/>
      <c r="EZ964" s="7"/>
      <c r="FA964" s="7"/>
      <c r="FB964" s="7"/>
      <c r="FC964" s="7"/>
      <c r="FD964" s="7"/>
      <c r="FE964" s="7"/>
      <c r="FF964" s="7"/>
      <c r="FG964" s="7"/>
      <c r="FH964" s="2"/>
      <c r="FI964" s="2"/>
      <c r="FJ964" s="2"/>
      <c r="FK964" s="2"/>
      <c r="FL964" s="2"/>
      <c r="FM964" s="2"/>
      <c r="FN964" s="7"/>
      <c r="FO964" s="7"/>
      <c r="FP964" s="7"/>
      <c r="FQ964" s="88"/>
      <c r="FR964" s="7"/>
      <c r="FS964" s="7"/>
      <c r="FT964" s="7"/>
      <c r="FU964" s="7"/>
      <c r="FV964" s="7"/>
      <c r="FW964" s="7"/>
      <c r="FX964" s="7"/>
      <c r="FY964" s="7"/>
      <c r="FZ964" s="7"/>
      <c r="GA964" s="7"/>
      <c r="GB964" s="7"/>
      <c r="GC964" s="7"/>
      <c r="GD964" s="7"/>
      <c r="GE964" s="7"/>
      <c r="GF964" s="7"/>
      <c r="GG964" s="7"/>
      <c r="GH964" s="7"/>
      <c r="GI964" s="7"/>
      <c r="GJ964" s="7"/>
      <c r="GK964" s="7"/>
      <c r="GL964" s="7"/>
      <c r="GM964" s="7"/>
      <c r="GN964" s="7"/>
      <c r="GO964" s="7"/>
      <c r="GP964" s="7"/>
      <c r="GQ964" s="7"/>
      <c r="GR964" s="7"/>
      <c r="GS964" s="7"/>
      <c r="GT964" s="7"/>
      <c r="GU964" s="7"/>
      <c r="GV964" s="7"/>
      <c r="GW964" s="7"/>
      <c r="GX964" s="7"/>
      <c r="GY964" s="7"/>
      <c r="GZ964" s="7"/>
      <c r="HA964" s="7"/>
      <c r="HB964" s="7"/>
      <c r="HC964" s="7"/>
      <c r="HD964" s="7"/>
      <c r="HE964" s="7"/>
      <c r="HF964" s="7"/>
      <c r="HG964" s="7"/>
      <c r="HH964" s="7"/>
      <c r="HI964" s="7"/>
      <c r="HJ964" s="7"/>
      <c r="HK964" s="7"/>
      <c r="HL964" s="7"/>
      <c r="HM964" s="7"/>
      <c r="HN964" s="7"/>
      <c r="HO964" s="7"/>
      <c r="HP964" s="7"/>
      <c r="HQ964" s="7"/>
      <c r="HR964" s="7"/>
      <c r="HS964" s="7"/>
      <c r="HT964" s="7"/>
      <c r="HU964" s="7"/>
      <c r="HV964" s="7"/>
      <c r="HW964" s="7"/>
      <c r="HX964" s="7"/>
      <c r="HY964" s="7"/>
      <c r="HZ964" s="7"/>
      <c r="IA964" s="7"/>
      <c r="IB964" s="7"/>
      <c r="IC964" s="7"/>
      <c r="ID964" s="7"/>
      <c r="IE964" s="7"/>
      <c r="IF964" s="7"/>
      <c r="IG964" s="7"/>
      <c r="IH964" s="7"/>
      <c r="II964" s="7"/>
      <c r="IJ964" s="7"/>
      <c r="IK964" s="7"/>
      <c r="IL964" s="7"/>
      <c r="IM964" s="7"/>
      <c r="IN964" s="7"/>
      <c r="IO964" s="7"/>
      <c r="IP964" s="7"/>
      <c r="IQ964" s="7"/>
      <c r="IR964" s="7"/>
      <c r="IS964" s="7"/>
      <c r="IT964" s="7"/>
      <c r="IU964" s="7"/>
      <c r="IV964" s="7"/>
      <c r="IW964" s="7"/>
      <c r="IX964" s="7"/>
      <c r="IY964" s="7"/>
      <c r="IZ964" s="7"/>
      <c r="JA964" s="7"/>
      <c r="JB964" s="7"/>
      <c r="JC964" s="7"/>
      <c r="JD964" s="7"/>
      <c r="JE964" s="7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5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7"/>
      <c r="EQ965" s="7"/>
      <c r="ER965" s="7"/>
      <c r="ES965" s="88"/>
      <c r="ET965" s="7"/>
      <c r="EU965" s="7"/>
      <c r="EV965" s="7"/>
      <c r="EW965" s="7"/>
      <c r="EX965" s="7"/>
      <c r="EY965" s="7"/>
      <c r="EZ965" s="7"/>
      <c r="FA965" s="7"/>
      <c r="FB965" s="7"/>
      <c r="FC965" s="7"/>
      <c r="FD965" s="7"/>
      <c r="FE965" s="7"/>
      <c r="FF965" s="7"/>
      <c r="FG965" s="7"/>
      <c r="FH965" s="2"/>
      <c r="FI965" s="2"/>
      <c r="FJ965" s="2"/>
      <c r="FK965" s="2"/>
      <c r="FL965" s="2"/>
      <c r="FM965" s="2"/>
      <c r="FN965" s="7"/>
      <c r="FO965" s="7"/>
      <c r="FP965" s="7"/>
      <c r="FQ965" s="88"/>
      <c r="FR965" s="7"/>
      <c r="FS965" s="7"/>
      <c r="FT965" s="7"/>
      <c r="FU965" s="7"/>
      <c r="FV965" s="7"/>
      <c r="FW965" s="7"/>
      <c r="FX965" s="7"/>
      <c r="FY965" s="7"/>
      <c r="FZ965" s="7"/>
      <c r="GA965" s="7"/>
      <c r="GB965" s="7"/>
      <c r="GC965" s="7"/>
      <c r="GD965" s="7"/>
      <c r="GE965" s="7"/>
      <c r="GF965" s="7"/>
      <c r="GG965" s="7"/>
      <c r="GH965" s="7"/>
      <c r="GI965" s="7"/>
      <c r="GJ965" s="7"/>
      <c r="GK965" s="7"/>
      <c r="GL965" s="7"/>
      <c r="GM965" s="7"/>
      <c r="GN965" s="7"/>
      <c r="GO965" s="7"/>
      <c r="GP965" s="7"/>
      <c r="GQ965" s="7"/>
      <c r="GR965" s="7"/>
      <c r="GS965" s="7"/>
      <c r="GT965" s="7"/>
      <c r="GU965" s="7"/>
      <c r="GV965" s="7"/>
      <c r="GW965" s="7"/>
      <c r="GX965" s="7"/>
      <c r="GY965" s="7"/>
      <c r="GZ965" s="7"/>
      <c r="HA965" s="7"/>
      <c r="HB965" s="7"/>
      <c r="HC965" s="7"/>
      <c r="HD965" s="7"/>
      <c r="HE965" s="7"/>
      <c r="HF965" s="7"/>
      <c r="HG965" s="7"/>
      <c r="HH965" s="7"/>
      <c r="HI965" s="7"/>
      <c r="HJ965" s="7"/>
      <c r="HK965" s="7"/>
      <c r="HL965" s="7"/>
      <c r="HM965" s="7"/>
      <c r="HN965" s="7"/>
      <c r="HO965" s="7"/>
      <c r="HP965" s="7"/>
      <c r="HQ965" s="7"/>
      <c r="HR965" s="7"/>
      <c r="HS965" s="7"/>
      <c r="HT965" s="7"/>
      <c r="HU965" s="7"/>
      <c r="HV965" s="7"/>
      <c r="HW965" s="7"/>
      <c r="HX965" s="7"/>
      <c r="HY965" s="7"/>
      <c r="HZ965" s="7"/>
      <c r="IA965" s="7"/>
      <c r="IB965" s="7"/>
      <c r="IC965" s="7"/>
      <c r="ID965" s="7"/>
      <c r="IE965" s="7"/>
      <c r="IF965" s="7"/>
      <c r="IG965" s="7"/>
      <c r="IH965" s="7"/>
      <c r="II965" s="7"/>
      <c r="IJ965" s="7"/>
      <c r="IK965" s="7"/>
      <c r="IL965" s="7"/>
      <c r="IM965" s="7"/>
      <c r="IN965" s="7"/>
      <c r="IO965" s="7"/>
      <c r="IP965" s="7"/>
      <c r="IQ965" s="7"/>
      <c r="IR965" s="7"/>
      <c r="IS965" s="7"/>
      <c r="IT965" s="7"/>
      <c r="IU965" s="7"/>
      <c r="IV965" s="7"/>
      <c r="IW965" s="7"/>
      <c r="IX965" s="7"/>
      <c r="IY965" s="7"/>
      <c r="IZ965" s="7"/>
      <c r="JA965" s="7"/>
      <c r="JB965" s="7"/>
      <c r="JC965" s="7"/>
      <c r="JD965" s="7"/>
      <c r="JE965" s="7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5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7"/>
      <c r="EQ966" s="7"/>
      <c r="ER966" s="7"/>
      <c r="ES966" s="88"/>
      <c r="ET966" s="7"/>
      <c r="EU966" s="7"/>
      <c r="EV966" s="7"/>
      <c r="EW966" s="7"/>
      <c r="EX966" s="7"/>
      <c r="EY966" s="7"/>
      <c r="EZ966" s="7"/>
      <c r="FA966" s="7"/>
      <c r="FB966" s="7"/>
      <c r="FC966" s="7"/>
      <c r="FD966" s="7"/>
      <c r="FE966" s="7"/>
      <c r="FF966" s="7"/>
      <c r="FG966" s="7"/>
      <c r="FH966" s="2"/>
      <c r="FI966" s="2"/>
      <c r="FJ966" s="2"/>
      <c r="FK966" s="2"/>
      <c r="FL966" s="2"/>
      <c r="FM966" s="2"/>
      <c r="FN966" s="7"/>
      <c r="FO966" s="7"/>
      <c r="FP966" s="7"/>
      <c r="FQ966" s="88"/>
      <c r="FR966" s="7"/>
      <c r="FS966" s="7"/>
      <c r="FT966" s="7"/>
      <c r="FU966" s="7"/>
      <c r="FV966" s="7"/>
      <c r="FW966" s="7"/>
      <c r="FX966" s="7"/>
      <c r="FY966" s="7"/>
      <c r="FZ966" s="7"/>
      <c r="GA966" s="7"/>
      <c r="GB966" s="7"/>
      <c r="GC966" s="7"/>
      <c r="GD966" s="7"/>
      <c r="GE966" s="7"/>
      <c r="GF966" s="7"/>
      <c r="GG966" s="7"/>
      <c r="GH966" s="7"/>
      <c r="GI966" s="7"/>
      <c r="GJ966" s="7"/>
      <c r="GK966" s="7"/>
      <c r="GL966" s="7"/>
      <c r="GM966" s="7"/>
      <c r="GN966" s="7"/>
      <c r="GO966" s="7"/>
      <c r="GP966" s="7"/>
      <c r="GQ966" s="7"/>
      <c r="GR966" s="7"/>
      <c r="GS966" s="7"/>
      <c r="GT966" s="7"/>
      <c r="GU966" s="7"/>
      <c r="GV966" s="7"/>
      <c r="GW966" s="7"/>
      <c r="GX966" s="7"/>
      <c r="GY966" s="7"/>
      <c r="GZ966" s="7"/>
      <c r="HA966" s="7"/>
      <c r="HB966" s="7"/>
      <c r="HC966" s="7"/>
      <c r="HD966" s="7"/>
      <c r="HE966" s="7"/>
      <c r="HF966" s="7"/>
      <c r="HG966" s="7"/>
      <c r="HH966" s="7"/>
      <c r="HI966" s="7"/>
      <c r="HJ966" s="7"/>
      <c r="HK966" s="7"/>
      <c r="HL966" s="7"/>
      <c r="HM966" s="7"/>
      <c r="HN966" s="7"/>
      <c r="HO966" s="7"/>
      <c r="HP966" s="7"/>
      <c r="HQ966" s="7"/>
      <c r="HR966" s="7"/>
      <c r="HS966" s="7"/>
      <c r="HT966" s="7"/>
      <c r="HU966" s="7"/>
      <c r="HV966" s="7"/>
      <c r="HW966" s="7"/>
      <c r="HX966" s="7"/>
      <c r="HY966" s="7"/>
      <c r="HZ966" s="7"/>
      <c r="IA966" s="7"/>
      <c r="IB966" s="7"/>
      <c r="IC966" s="7"/>
      <c r="ID966" s="7"/>
      <c r="IE966" s="7"/>
      <c r="IF966" s="7"/>
      <c r="IG966" s="7"/>
      <c r="IH966" s="7"/>
      <c r="II966" s="7"/>
      <c r="IJ966" s="7"/>
      <c r="IK966" s="7"/>
      <c r="IL966" s="7"/>
      <c r="IM966" s="7"/>
      <c r="IN966" s="7"/>
      <c r="IO966" s="7"/>
      <c r="IP966" s="7"/>
      <c r="IQ966" s="7"/>
      <c r="IR966" s="7"/>
      <c r="IS966" s="7"/>
      <c r="IT966" s="7"/>
      <c r="IU966" s="7"/>
      <c r="IV966" s="7"/>
      <c r="IW966" s="7"/>
      <c r="IX966" s="7"/>
      <c r="IY966" s="7"/>
      <c r="IZ966" s="7"/>
      <c r="JA966" s="7"/>
      <c r="JB966" s="7"/>
      <c r="JC966" s="7"/>
      <c r="JD966" s="7"/>
      <c r="JE966" s="7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5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7"/>
      <c r="EQ967" s="7"/>
      <c r="ER967" s="7"/>
      <c r="ES967" s="88"/>
      <c r="ET967" s="7"/>
      <c r="EU967" s="7"/>
      <c r="EV967" s="7"/>
      <c r="EW967" s="7"/>
      <c r="EX967" s="7"/>
      <c r="EY967" s="7"/>
      <c r="EZ967" s="7"/>
      <c r="FA967" s="7"/>
      <c r="FB967" s="7"/>
      <c r="FC967" s="7"/>
      <c r="FD967" s="7"/>
      <c r="FE967" s="7"/>
      <c r="FF967" s="7"/>
      <c r="FG967" s="7"/>
      <c r="FH967" s="2"/>
      <c r="FI967" s="2"/>
      <c r="FJ967" s="2"/>
      <c r="FK967" s="2"/>
      <c r="FL967" s="2"/>
      <c r="FM967" s="2"/>
      <c r="FN967" s="7"/>
      <c r="FO967" s="7"/>
      <c r="FP967" s="7"/>
      <c r="FQ967" s="88"/>
      <c r="FR967" s="7"/>
      <c r="FS967" s="7"/>
      <c r="FT967" s="7"/>
      <c r="FU967" s="7"/>
      <c r="FV967" s="7"/>
      <c r="FW967" s="7"/>
      <c r="FX967" s="7"/>
      <c r="FY967" s="7"/>
      <c r="FZ967" s="7"/>
      <c r="GA967" s="7"/>
      <c r="GB967" s="7"/>
      <c r="GC967" s="7"/>
      <c r="GD967" s="7"/>
      <c r="GE967" s="7"/>
      <c r="GF967" s="7"/>
      <c r="GG967" s="7"/>
      <c r="GH967" s="7"/>
      <c r="GI967" s="7"/>
      <c r="GJ967" s="7"/>
      <c r="GK967" s="7"/>
      <c r="GL967" s="7"/>
      <c r="GM967" s="7"/>
      <c r="GN967" s="7"/>
      <c r="GO967" s="7"/>
      <c r="GP967" s="7"/>
      <c r="GQ967" s="7"/>
      <c r="GR967" s="7"/>
      <c r="GS967" s="7"/>
      <c r="GT967" s="7"/>
      <c r="GU967" s="7"/>
      <c r="GV967" s="7"/>
      <c r="GW967" s="7"/>
      <c r="GX967" s="7"/>
      <c r="GY967" s="7"/>
      <c r="GZ967" s="7"/>
      <c r="HA967" s="7"/>
      <c r="HB967" s="7"/>
      <c r="HC967" s="7"/>
      <c r="HD967" s="7"/>
      <c r="HE967" s="7"/>
      <c r="HF967" s="7"/>
      <c r="HG967" s="7"/>
      <c r="HH967" s="7"/>
      <c r="HI967" s="7"/>
      <c r="HJ967" s="7"/>
      <c r="HK967" s="7"/>
      <c r="HL967" s="7"/>
      <c r="HM967" s="7"/>
      <c r="HN967" s="7"/>
      <c r="HO967" s="7"/>
      <c r="HP967" s="7"/>
      <c r="HQ967" s="7"/>
      <c r="HR967" s="7"/>
      <c r="HS967" s="7"/>
      <c r="HT967" s="7"/>
      <c r="HU967" s="7"/>
      <c r="HV967" s="7"/>
      <c r="HW967" s="7"/>
      <c r="HX967" s="7"/>
      <c r="HY967" s="7"/>
      <c r="HZ967" s="7"/>
      <c r="IA967" s="7"/>
      <c r="IB967" s="7"/>
      <c r="IC967" s="7"/>
      <c r="ID967" s="7"/>
      <c r="IE967" s="7"/>
      <c r="IF967" s="7"/>
      <c r="IG967" s="7"/>
      <c r="IH967" s="7"/>
      <c r="II967" s="7"/>
      <c r="IJ967" s="7"/>
      <c r="IK967" s="7"/>
      <c r="IL967" s="7"/>
      <c r="IM967" s="7"/>
      <c r="IN967" s="7"/>
      <c r="IO967" s="7"/>
      <c r="IP967" s="7"/>
      <c r="IQ967" s="7"/>
      <c r="IR967" s="7"/>
      <c r="IS967" s="7"/>
      <c r="IT967" s="7"/>
      <c r="IU967" s="7"/>
      <c r="IV967" s="7"/>
      <c r="IW967" s="7"/>
      <c r="IX967" s="7"/>
      <c r="IY967" s="7"/>
      <c r="IZ967" s="7"/>
      <c r="JA967" s="7"/>
      <c r="JB967" s="7"/>
      <c r="JC967" s="7"/>
      <c r="JD967" s="7"/>
      <c r="JE967" s="7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5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7"/>
      <c r="EQ968" s="7"/>
      <c r="ER968" s="7"/>
      <c r="ES968" s="88"/>
      <c r="ET968" s="7"/>
      <c r="EU968" s="7"/>
      <c r="EV968" s="7"/>
      <c r="EW968" s="7"/>
      <c r="EX968" s="7"/>
      <c r="EY968" s="7"/>
      <c r="EZ968" s="7"/>
      <c r="FA968" s="7"/>
      <c r="FB968" s="7"/>
      <c r="FC968" s="7"/>
      <c r="FD968" s="7"/>
      <c r="FE968" s="7"/>
      <c r="FF968" s="7"/>
      <c r="FG968" s="7"/>
      <c r="FH968" s="2"/>
      <c r="FI968" s="2"/>
      <c r="FJ968" s="2"/>
      <c r="FK968" s="2"/>
      <c r="FL968" s="2"/>
      <c r="FM968" s="2"/>
      <c r="FN968" s="7"/>
      <c r="FO968" s="7"/>
      <c r="FP968" s="7"/>
      <c r="FQ968" s="88"/>
      <c r="FR968" s="7"/>
      <c r="FS968" s="7"/>
      <c r="FT968" s="7"/>
      <c r="FU968" s="7"/>
      <c r="FV968" s="7"/>
      <c r="FW968" s="7"/>
      <c r="FX968" s="7"/>
      <c r="FY968" s="7"/>
      <c r="FZ968" s="7"/>
      <c r="GA968" s="7"/>
      <c r="GB968" s="7"/>
      <c r="GC968" s="7"/>
      <c r="GD968" s="7"/>
      <c r="GE968" s="7"/>
      <c r="GF968" s="7"/>
      <c r="GG968" s="7"/>
      <c r="GH968" s="7"/>
      <c r="GI968" s="7"/>
      <c r="GJ968" s="7"/>
      <c r="GK968" s="7"/>
      <c r="GL968" s="7"/>
      <c r="GM968" s="7"/>
      <c r="GN968" s="7"/>
      <c r="GO968" s="7"/>
      <c r="GP968" s="7"/>
      <c r="GQ968" s="7"/>
      <c r="GR968" s="7"/>
      <c r="GS968" s="7"/>
      <c r="GT968" s="7"/>
      <c r="GU968" s="7"/>
      <c r="GV968" s="7"/>
      <c r="GW968" s="7"/>
      <c r="GX968" s="7"/>
      <c r="GY968" s="7"/>
      <c r="GZ968" s="7"/>
      <c r="HA968" s="7"/>
      <c r="HB968" s="7"/>
      <c r="HC968" s="7"/>
      <c r="HD968" s="7"/>
      <c r="HE968" s="7"/>
      <c r="HF968" s="7"/>
      <c r="HG968" s="7"/>
      <c r="HH968" s="7"/>
      <c r="HI968" s="7"/>
      <c r="HJ968" s="7"/>
      <c r="HK968" s="7"/>
      <c r="HL968" s="7"/>
      <c r="HM968" s="7"/>
      <c r="HN968" s="7"/>
      <c r="HO968" s="7"/>
      <c r="HP968" s="7"/>
      <c r="HQ968" s="7"/>
      <c r="HR968" s="7"/>
      <c r="HS968" s="7"/>
      <c r="HT968" s="7"/>
      <c r="HU968" s="7"/>
      <c r="HV968" s="7"/>
      <c r="HW968" s="7"/>
      <c r="HX968" s="7"/>
      <c r="HY968" s="7"/>
      <c r="HZ968" s="7"/>
      <c r="IA968" s="7"/>
      <c r="IB968" s="7"/>
      <c r="IC968" s="7"/>
      <c r="ID968" s="7"/>
      <c r="IE968" s="7"/>
      <c r="IF968" s="7"/>
      <c r="IG968" s="7"/>
      <c r="IH968" s="7"/>
      <c r="II968" s="7"/>
      <c r="IJ968" s="7"/>
      <c r="IK968" s="7"/>
      <c r="IL968" s="7"/>
      <c r="IM968" s="7"/>
      <c r="IN968" s="7"/>
      <c r="IO968" s="7"/>
      <c r="IP968" s="7"/>
      <c r="IQ968" s="7"/>
      <c r="IR968" s="7"/>
      <c r="IS968" s="7"/>
      <c r="IT968" s="7"/>
      <c r="IU968" s="7"/>
      <c r="IV968" s="7"/>
      <c r="IW968" s="7"/>
      <c r="IX968" s="7"/>
      <c r="IY968" s="7"/>
      <c r="IZ968" s="7"/>
      <c r="JA968" s="7"/>
      <c r="JB968" s="7"/>
      <c r="JC968" s="7"/>
      <c r="JD968" s="7"/>
      <c r="JE968" s="7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5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7"/>
      <c r="EQ969" s="7"/>
      <c r="ER969" s="7"/>
      <c r="ES969" s="88"/>
      <c r="ET969" s="7"/>
      <c r="EU969" s="7"/>
      <c r="EV969" s="7"/>
      <c r="EW969" s="7"/>
      <c r="EX969" s="7"/>
      <c r="EY969" s="7"/>
      <c r="EZ969" s="7"/>
      <c r="FA969" s="7"/>
      <c r="FB969" s="7"/>
      <c r="FC969" s="7"/>
      <c r="FD969" s="7"/>
      <c r="FE969" s="7"/>
      <c r="FF969" s="7"/>
      <c r="FG969" s="7"/>
      <c r="FH969" s="2"/>
      <c r="FI969" s="2"/>
      <c r="FJ969" s="2"/>
      <c r="FK969" s="2"/>
      <c r="FL969" s="2"/>
      <c r="FM969" s="2"/>
      <c r="FN969" s="7"/>
      <c r="FO969" s="7"/>
      <c r="FP969" s="7"/>
      <c r="FQ969" s="88"/>
      <c r="FR969" s="7"/>
      <c r="FS969" s="7"/>
      <c r="FT969" s="7"/>
      <c r="FU969" s="7"/>
      <c r="FV969" s="7"/>
      <c r="FW969" s="7"/>
      <c r="FX969" s="7"/>
      <c r="FY969" s="7"/>
      <c r="FZ969" s="7"/>
      <c r="GA969" s="7"/>
      <c r="GB969" s="7"/>
      <c r="GC969" s="7"/>
      <c r="GD969" s="7"/>
      <c r="GE969" s="7"/>
      <c r="GF969" s="7"/>
      <c r="GG969" s="7"/>
      <c r="GH969" s="7"/>
      <c r="GI969" s="7"/>
      <c r="GJ969" s="7"/>
      <c r="GK969" s="7"/>
      <c r="GL969" s="7"/>
      <c r="GM969" s="7"/>
      <c r="GN969" s="7"/>
      <c r="GO969" s="7"/>
      <c r="GP969" s="7"/>
      <c r="GQ969" s="7"/>
      <c r="GR969" s="7"/>
      <c r="GS969" s="7"/>
      <c r="GT969" s="7"/>
      <c r="GU969" s="7"/>
      <c r="GV969" s="7"/>
      <c r="GW969" s="7"/>
      <c r="GX969" s="7"/>
      <c r="GY969" s="7"/>
      <c r="GZ969" s="7"/>
      <c r="HA969" s="7"/>
      <c r="HB969" s="7"/>
      <c r="HC969" s="7"/>
      <c r="HD969" s="7"/>
      <c r="HE969" s="7"/>
      <c r="HF969" s="7"/>
      <c r="HG969" s="7"/>
      <c r="HH969" s="7"/>
      <c r="HI969" s="7"/>
      <c r="HJ969" s="7"/>
      <c r="HK969" s="7"/>
      <c r="HL969" s="7"/>
      <c r="HM969" s="7"/>
      <c r="HN969" s="7"/>
      <c r="HO969" s="7"/>
      <c r="HP969" s="7"/>
      <c r="HQ969" s="7"/>
      <c r="HR969" s="7"/>
      <c r="HS969" s="7"/>
      <c r="HT969" s="7"/>
      <c r="HU969" s="7"/>
      <c r="HV969" s="7"/>
      <c r="HW969" s="7"/>
      <c r="HX969" s="7"/>
      <c r="HY969" s="7"/>
      <c r="HZ969" s="7"/>
      <c r="IA969" s="7"/>
      <c r="IB969" s="7"/>
      <c r="IC969" s="7"/>
      <c r="ID969" s="7"/>
      <c r="IE969" s="7"/>
      <c r="IF969" s="7"/>
      <c r="IG969" s="7"/>
      <c r="IH969" s="7"/>
      <c r="II969" s="7"/>
      <c r="IJ969" s="7"/>
      <c r="IK969" s="7"/>
      <c r="IL969" s="7"/>
      <c r="IM969" s="7"/>
      <c r="IN969" s="7"/>
      <c r="IO969" s="7"/>
      <c r="IP969" s="7"/>
      <c r="IQ969" s="7"/>
      <c r="IR969" s="7"/>
      <c r="IS969" s="7"/>
      <c r="IT969" s="7"/>
      <c r="IU969" s="7"/>
      <c r="IV969" s="7"/>
      <c r="IW969" s="7"/>
      <c r="IX969" s="7"/>
      <c r="IY969" s="7"/>
      <c r="IZ969" s="7"/>
      <c r="JA969" s="7"/>
      <c r="JB969" s="7"/>
      <c r="JC969" s="7"/>
      <c r="JD969" s="7"/>
      <c r="JE969" s="7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5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7"/>
      <c r="EQ970" s="7"/>
      <c r="ER970" s="7"/>
      <c r="ES970" s="88"/>
      <c r="ET970" s="7"/>
      <c r="EU970" s="7"/>
      <c r="EV970" s="7"/>
      <c r="EW970" s="7"/>
      <c r="EX970" s="7"/>
      <c r="EY970" s="7"/>
      <c r="EZ970" s="7"/>
      <c r="FA970" s="7"/>
      <c r="FB970" s="7"/>
      <c r="FC970" s="7"/>
      <c r="FD970" s="7"/>
      <c r="FE970" s="7"/>
      <c r="FF970" s="7"/>
      <c r="FG970" s="7"/>
      <c r="FH970" s="2"/>
      <c r="FI970" s="2"/>
      <c r="FJ970" s="2"/>
      <c r="FK970" s="2"/>
      <c r="FL970" s="2"/>
      <c r="FM970" s="2"/>
      <c r="FN970" s="7"/>
      <c r="FO970" s="7"/>
      <c r="FP970" s="7"/>
      <c r="FQ970" s="88"/>
      <c r="FR970" s="7"/>
      <c r="FS970" s="7"/>
      <c r="FT970" s="7"/>
      <c r="FU970" s="7"/>
      <c r="FV970" s="7"/>
      <c r="FW970" s="7"/>
      <c r="FX970" s="7"/>
      <c r="FY970" s="7"/>
      <c r="FZ970" s="7"/>
      <c r="GA970" s="7"/>
      <c r="GB970" s="7"/>
      <c r="GC970" s="7"/>
      <c r="GD970" s="7"/>
      <c r="GE970" s="7"/>
      <c r="GF970" s="7"/>
      <c r="GG970" s="7"/>
      <c r="GH970" s="7"/>
      <c r="GI970" s="7"/>
      <c r="GJ970" s="7"/>
      <c r="GK970" s="7"/>
      <c r="GL970" s="7"/>
      <c r="GM970" s="7"/>
      <c r="GN970" s="7"/>
      <c r="GO970" s="7"/>
      <c r="GP970" s="7"/>
      <c r="GQ970" s="7"/>
      <c r="GR970" s="7"/>
      <c r="GS970" s="7"/>
      <c r="GT970" s="7"/>
      <c r="GU970" s="7"/>
      <c r="GV970" s="7"/>
      <c r="GW970" s="7"/>
      <c r="GX970" s="7"/>
      <c r="GY970" s="7"/>
      <c r="GZ970" s="7"/>
      <c r="HA970" s="7"/>
      <c r="HB970" s="7"/>
      <c r="HC970" s="7"/>
      <c r="HD970" s="7"/>
      <c r="HE970" s="7"/>
      <c r="HF970" s="7"/>
      <c r="HG970" s="7"/>
      <c r="HH970" s="7"/>
      <c r="HI970" s="7"/>
      <c r="HJ970" s="7"/>
      <c r="HK970" s="7"/>
      <c r="HL970" s="7"/>
      <c r="HM970" s="7"/>
      <c r="HN970" s="7"/>
      <c r="HO970" s="7"/>
      <c r="HP970" s="7"/>
      <c r="HQ970" s="7"/>
      <c r="HR970" s="7"/>
      <c r="HS970" s="7"/>
      <c r="HT970" s="7"/>
      <c r="HU970" s="7"/>
      <c r="HV970" s="7"/>
      <c r="HW970" s="7"/>
      <c r="HX970" s="7"/>
      <c r="HY970" s="7"/>
      <c r="HZ970" s="7"/>
      <c r="IA970" s="7"/>
      <c r="IB970" s="7"/>
      <c r="IC970" s="7"/>
      <c r="ID970" s="7"/>
      <c r="IE970" s="7"/>
      <c r="IF970" s="7"/>
      <c r="IG970" s="7"/>
      <c r="IH970" s="7"/>
      <c r="II970" s="7"/>
      <c r="IJ970" s="7"/>
      <c r="IK970" s="7"/>
      <c r="IL970" s="7"/>
      <c r="IM970" s="7"/>
      <c r="IN970" s="7"/>
      <c r="IO970" s="7"/>
      <c r="IP970" s="7"/>
      <c r="IQ970" s="7"/>
      <c r="IR970" s="7"/>
      <c r="IS970" s="7"/>
      <c r="IT970" s="7"/>
      <c r="IU970" s="7"/>
      <c r="IV970" s="7"/>
      <c r="IW970" s="7"/>
      <c r="IX970" s="7"/>
      <c r="IY970" s="7"/>
      <c r="IZ970" s="7"/>
      <c r="JA970" s="7"/>
      <c r="JB970" s="7"/>
      <c r="JC970" s="7"/>
      <c r="JD970" s="7"/>
      <c r="JE970" s="7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5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7"/>
      <c r="EQ971" s="7"/>
      <c r="ER971" s="7"/>
      <c r="ES971" s="88"/>
      <c r="ET971" s="7"/>
      <c r="EU971" s="7"/>
      <c r="EV971" s="7"/>
      <c r="EW971" s="7"/>
      <c r="EX971" s="7"/>
      <c r="EY971" s="7"/>
      <c r="EZ971" s="7"/>
      <c r="FA971" s="7"/>
      <c r="FB971" s="7"/>
      <c r="FC971" s="7"/>
      <c r="FD971" s="7"/>
      <c r="FE971" s="7"/>
      <c r="FF971" s="7"/>
      <c r="FG971" s="7"/>
      <c r="FH971" s="2"/>
      <c r="FI971" s="2"/>
      <c r="FJ971" s="2"/>
      <c r="FK971" s="2"/>
      <c r="FL971" s="2"/>
      <c r="FM971" s="2"/>
      <c r="FN971" s="7"/>
      <c r="FO971" s="7"/>
      <c r="FP971" s="7"/>
      <c r="FQ971" s="88"/>
      <c r="FR971" s="7"/>
      <c r="FS971" s="7"/>
      <c r="FT971" s="7"/>
      <c r="FU971" s="7"/>
      <c r="FV971" s="7"/>
      <c r="FW971" s="7"/>
      <c r="FX971" s="7"/>
      <c r="FY971" s="7"/>
      <c r="FZ971" s="7"/>
      <c r="GA971" s="7"/>
      <c r="GB971" s="7"/>
      <c r="GC971" s="7"/>
      <c r="GD971" s="7"/>
      <c r="GE971" s="7"/>
      <c r="GF971" s="7"/>
      <c r="GG971" s="7"/>
      <c r="GH971" s="7"/>
      <c r="GI971" s="7"/>
      <c r="GJ971" s="7"/>
      <c r="GK971" s="7"/>
      <c r="GL971" s="7"/>
      <c r="GM971" s="7"/>
      <c r="GN971" s="7"/>
      <c r="GO971" s="7"/>
      <c r="GP971" s="7"/>
      <c r="GQ971" s="7"/>
      <c r="GR971" s="7"/>
      <c r="GS971" s="7"/>
      <c r="GT971" s="7"/>
      <c r="GU971" s="7"/>
      <c r="GV971" s="7"/>
      <c r="GW971" s="7"/>
      <c r="GX971" s="7"/>
      <c r="GY971" s="7"/>
      <c r="GZ971" s="7"/>
      <c r="HA971" s="7"/>
      <c r="HB971" s="7"/>
      <c r="HC971" s="7"/>
      <c r="HD971" s="7"/>
      <c r="HE971" s="7"/>
      <c r="HF971" s="7"/>
      <c r="HG971" s="7"/>
      <c r="HH971" s="7"/>
      <c r="HI971" s="7"/>
      <c r="HJ971" s="7"/>
      <c r="HK971" s="7"/>
      <c r="HL971" s="7"/>
      <c r="HM971" s="7"/>
      <c r="HN971" s="7"/>
      <c r="HO971" s="7"/>
      <c r="HP971" s="7"/>
      <c r="HQ971" s="7"/>
      <c r="HR971" s="7"/>
      <c r="HS971" s="7"/>
      <c r="HT971" s="7"/>
      <c r="HU971" s="7"/>
      <c r="HV971" s="7"/>
      <c r="HW971" s="7"/>
      <c r="HX971" s="7"/>
      <c r="HY971" s="7"/>
      <c r="HZ971" s="7"/>
      <c r="IA971" s="7"/>
      <c r="IB971" s="7"/>
      <c r="IC971" s="7"/>
      <c r="ID971" s="7"/>
      <c r="IE971" s="7"/>
      <c r="IF971" s="7"/>
      <c r="IG971" s="7"/>
      <c r="IH971" s="7"/>
      <c r="II971" s="7"/>
      <c r="IJ971" s="7"/>
      <c r="IK971" s="7"/>
      <c r="IL971" s="7"/>
      <c r="IM971" s="7"/>
      <c r="IN971" s="7"/>
      <c r="IO971" s="7"/>
      <c r="IP971" s="7"/>
      <c r="IQ971" s="7"/>
      <c r="IR971" s="7"/>
      <c r="IS971" s="7"/>
      <c r="IT971" s="7"/>
      <c r="IU971" s="7"/>
      <c r="IV971" s="7"/>
      <c r="IW971" s="7"/>
      <c r="IX971" s="7"/>
      <c r="IY971" s="7"/>
      <c r="IZ971" s="7"/>
      <c r="JA971" s="7"/>
      <c r="JB971" s="7"/>
      <c r="JC971" s="7"/>
      <c r="JD971" s="7"/>
      <c r="JE971" s="7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5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7"/>
      <c r="EQ972" s="7"/>
      <c r="ER972" s="7"/>
      <c r="ES972" s="88"/>
      <c r="ET972" s="7"/>
      <c r="EU972" s="7"/>
      <c r="EV972" s="7"/>
      <c r="EW972" s="7"/>
      <c r="EX972" s="7"/>
      <c r="EY972" s="7"/>
      <c r="EZ972" s="7"/>
      <c r="FA972" s="7"/>
      <c r="FB972" s="7"/>
      <c r="FC972" s="7"/>
      <c r="FD972" s="7"/>
      <c r="FE972" s="7"/>
      <c r="FF972" s="7"/>
      <c r="FG972" s="7"/>
      <c r="FH972" s="2"/>
      <c r="FI972" s="2"/>
      <c r="FJ972" s="2"/>
      <c r="FK972" s="2"/>
      <c r="FL972" s="2"/>
      <c r="FM972" s="2"/>
      <c r="FN972" s="7"/>
      <c r="FO972" s="7"/>
      <c r="FP972" s="7"/>
      <c r="FQ972" s="88"/>
      <c r="FR972" s="7"/>
      <c r="FS972" s="7"/>
      <c r="FT972" s="7"/>
      <c r="FU972" s="7"/>
      <c r="FV972" s="7"/>
      <c r="FW972" s="7"/>
      <c r="FX972" s="7"/>
      <c r="FY972" s="7"/>
      <c r="FZ972" s="7"/>
      <c r="GA972" s="7"/>
      <c r="GB972" s="7"/>
      <c r="GC972" s="7"/>
      <c r="GD972" s="7"/>
      <c r="GE972" s="7"/>
      <c r="GF972" s="7"/>
      <c r="GG972" s="7"/>
      <c r="GH972" s="7"/>
      <c r="GI972" s="7"/>
      <c r="GJ972" s="7"/>
      <c r="GK972" s="7"/>
      <c r="GL972" s="7"/>
      <c r="GM972" s="7"/>
      <c r="GN972" s="7"/>
      <c r="GO972" s="7"/>
      <c r="GP972" s="7"/>
      <c r="GQ972" s="7"/>
      <c r="GR972" s="7"/>
      <c r="GS972" s="7"/>
      <c r="GT972" s="7"/>
      <c r="GU972" s="7"/>
      <c r="GV972" s="7"/>
      <c r="GW972" s="7"/>
      <c r="GX972" s="7"/>
      <c r="GY972" s="7"/>
      <c r="GZ972" s="7"/>
      <c r="HA972" s="7"/>
      <c r="HB972" s="7"/>
      <c r="HC972" s="7"/>
      <c r="HD972" s="7"/>
      <c r="HE972" s="7"/>
      <c r="HF972" s="7"/>
      <c r="HG972" s="7"/>
      <c r="HH972" s="7"/>
      <c r="HI972" s="7"/>
      <c r="HJ972" s="7"/>
      <c r="HK972" s="7"/>
      <c r="HL972" s="7"/>
      <c r="HM972" s="7"/>
      <c r="HN972" s="7"/>
      <c r="HO972" s="7"/>
      <c r="HP972" s="7"/>
      <c r="HQ972" s="7"/>
      <c r="HR972" s="7"/>
      <c r="HS972" s="7"/>
      <c r="HT972" s="7"/>
      <c r="HU972" s="7"/>
      <c r="HV972" s="7"/>
      <c r="HW972" s="7"/>
      <c r="HX972" s="7"/>
      <c r="HY972" s="7"/>
      <c r="HZ972" s="7"/>
      <c r="IA972" s="7"/>
      <c r="IB972" s="7"/>
      <c r="IC972" s="7"/>
      <c r="ID972" s="7"/>
      <c r="IE972" s="7"/>
      <c r="IF972" s="7"/>
      <c r="IG972" s="7"/>
      <c r="IH972" s="7"/>
      <c r="II972" s="7"/>
      <c r="IJ972" s="7"/>
      <c r="IK972" s="7"/>
      <c r="IL972" s="7"/>
      <c r="IM972" s="7"/>
      <c r="IN972" s="7"/>
      <c r="IO972" s="7"/>
      <c r="IP972" s="7"/>
      <c r="IQ972" s="7"/>
      <c r="IR972" s="7"/>
      <c r="IS972" s="7"/>
      <c r="IT972" s="7"/>
      <c r="IU972" s="7"/>
      <c r="IV972" s="7"/>
      <c r="IW972" s="7"/>
      <c r="IX972" s="7"/>
      <c r="IY972" s="7"/>
      <c r="IZ972" s="7"/>
      <c r="JA972" s="7"/>
      <c r="JB972" s="7"/>
      <c r="JC972" s="7"/>
      <c r="JD972" s="7"/>
      <c r="JE972" s="7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5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7"/>
      <c r="EQ973" s="7"/>
      <c r="ER973" s="7"/>
      <c r="ES973" s="88"/>
      <c r="ET973" s="7"/>
      <c r="EU973" s="7"/>
      <c r="EV973" s="7"/>
      <c r="EW973" s="7"/>
      <c r="EX973" s="7"/>
      <c r="EY973" s="7"/>
      <c r="EZ973" s="7"/>
      <c r="FA973" s="7"/>
      <c r="FB973" s="7"/>
      <c r="FC973" s="7"/>
      <c r="FD973" s="7"/>
      <c r="FE973" s="7"/>
      <c r="FF973" s="7"/>
      <c r="FG973" s="7"/>
      <c r="FH973" s="2"/>
      <c r="FI973" s="2"/>
      <c r="FJ973" s="2"/>
      <c r="FK973" s="2"/>
      <c r="FL973" s="2"/>
      <c r="FM973" s="2"/>
      <c r="FN973" s="7"/>
      <c r="FO973" s="7"/>
      <c r="FP973" s="7"/>
      <c r="FQ973" s="88"/>
      <c r="FR973" s="7"/>
      <c r="FS973" s="7"/>
      <c r="FT973" s="7"/>
      <c r="FU973" s="7"/>
      <c r="FV973" s="7"/>
      <c r="FW973" s="7"/>
      <c r="FX973" s="7"/>
      <c r="FY973" s="7"/>
      <c r="FZ973" s="7"/>
      <c r="GA973" s="7"/>
      <c r="GB973" s="7"/>
      <c r="GC973" s="7"/>
      <c r="GD973" s="7"/>
      <c r="GE973" s="7"/>
      <c r="GF973" s="7"/>
      <c r="GG973" s="7"/>
      <c r="GH973" s="7"/>
      <c r="GI973" s="7"/>
      <c r="GJ973" s="7"/>
      <c r="GK973" s="7"/>
      <c r="GL973" s="7"/>
      <c r="GM973" s="7"/>
      <c r="GN973" s="7"/>
      <c r="GO973" s="7"/>
      <c r="GP973" s="7"/>
      <c r="GQ973" s="7"/>
      <c r="GR973" s="7"/>
      <c r="GS973" s="7"/>
      <c r="GT973" s="7"/>
      <c r="GU973" s="7"/>
      <c r="GV973" s="7"/>
      <c r="GW973" s="7"/>
      <c r="GX973" s="7"/>
      <c r="GY973" s="7"/>
      <c r="GZ973" s="7"/>
      <c r="HA973" s="7"/>
      <c r="HB973" s="7"/>
      <c r="HC973" s="7"/>
      <c r="HD973" s="7"/>
      <c r="HE973" s="7"/>
      <c r="HF973" s="7"/>
      <c r="HG973" s="7"/>
      <c r="HH973" s="7"/>
      <c r="HI973" s="7"/>
      <c r="HJ973" s="7"/>
      <c r="HK973" s="7"/>
      <c r="HL973" s="7"/>
      <c r="HM973" s="7"/>
      <c r="HN973" s="7"/>
      <c r="HO973" s="7"/>
      <c r="HP973" s="7"/>
      <c r="HQ973" s="7"/>
      <c r="HR973" s="7"/>
      <c r="HS973" s="7"/>
      <c r="HT973" s="7"/>
      <c r="HU973" s="7"/>
      <c r="HV973" s="7"/>
      <c r="HW973" s="7"/>
      <c r="HX973" s="7"/>
      <c r="HY973" s="7"/>
      <c r="HZ973" s="7"/>
      <c r="IA973" s="7"/>
      <c r="IB973" s="7"/>
      <c r="IC973" s="7"/>
      <c r="ID973" s="7"/>
      <c r="IE973" s="7"/>
      <c r="IF973" s="7"/>
      <c r="IG973" s="7"/>
      <c r="IH973" s="7"/>
      <c r="II973" s="7"/>
      <c r="IJ973" s="7"/>
      <c r="IK973" s="7"/>
      <c r="IL973" s="7"/>
      <c r="IM973" s="7"/>
      <c r="IN973" s="7"/>
      <c r="IO973" s="7"/>
      <c r="IP973" s="7"/>
      <c r="IQ973" s="7"/>
      <c r="IR973" s="7"/>
      <c r="IS973" s="7"/>
      <c r="IT973" s="7"/>
      <c r="IU973" s="7"/>
      <c r="IV973" s="7"/>
      <c r="IW973" s="7"/>
      <c r="IX973" s="7"/>
      <c r="IY973" s="7"/>
      <c r="IZ973" s="7"/>
      <c r="JA973" s="7"/>
      <c r="JB973" s="7"/>
      <c r="JC973" s="7"/>
      <c r="JD973" s="7"/>
      <c r="JE973" s="7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5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7"/>
      <c r="EQ974" s="7"/>
      <c r="ER974" s="7"/>
      <c r="ES974" s="88"/>
      <c r="ET974" s="7"/>
      <c r="EU974" s="7"/>
      <c r="EV974" s="7"/>
      <c r="EW974" s="7"/>
      <c r="EX974" s="7"/>
      <c r="EY974" s="7"/>
      <c r="EZ974" s="7"/>
      <c r="FA974" s="7"/>
      <c r="FB974" s="7"/>
      <c r="FC974" s="7"/>
      <c r="FD974" s="7"/>
      <c r="FE974" s="7"/>
      <c r="FF974" s="7"/>
      <c r="FG974" s="7"/>
      <c r="FH974" s="2"/>
      <c r="FI974" s="2"/>
      <c r="FJ974" s="2"/>
      <c r="FK974" s="2"/>
      <c r="FL974" s="2"/>
      <c r="FM974" s="2"/>
      <c r="FN974" s="7"/>
      <c r="FO974" s="7"/>
      <c r="FP974" s="7"/>
      <c r="FQ974" s="88"/>
      <c r="FR974" s="7"/>
      <c r="FS974" s="7"/>
      <c r="FT974" s="7"/>
      <c r="FU974" s="7"/>
      <c r="FV974" s="7"/>
      <c r="FW974" s="7"/>
      <c r="FX974" s="7"/>
      <c r="FY974" s="7"/>
      <c r="FZ974" s="7"/>
      <c r="GA974" s="7"/>
      <c r="GB974" s="7"/>
      <c r="GC974" s="7"/>
      <c r="GD974" s="7"/>
      <c r="GE974" s="7"/>
      <c r="GF974" s="7"/>
      <c r="GG974" s="7"/>
      <c r="GH974" s="7"/>
      <c r="GI974" s="7"/>
      <c r="GJ974" s="7"/>
      <c r="GK974" s="7"/>
      <c r="GL974" s="7"/>
      <c r="GM974" s="7"/>
      <c r="GN974" s="7"/>
      <c r="GO974" s="7"/>
      <c r="GP974" s="7"/>
      <c r="GQ974" s="7"/>
      <c r="GR974" s="7"/>
      <c r="GS974" s="7"/>
      <c r="GT974" s="7"/>
      <c r="GU974" s="7"/>
      <c r="GV974" s="7"/>
      <c r="GW974" s="7"/>
      <c r="GX974" s="7"/>
      <c r="GY974" s="7"/>
      <c r="GZ974" s="7"/>
      <c r="HA974" s="7"/>
      <c r="HB974" s="7"/>
      <c r="HC974" s="7"/>
      <c r="HD974" s="7"/>
      <c r="HE974" s="7"/>
      <c r="HF974" s="7"/>
      <c r="HG974" s="7"/>
      <c r="HH974" s="7"/>
      <c r="HI974" s="7"/>
      <c r="HJ974" s="7"/>
      <c r="HK974" s="7"/>
      <c r="HL974" s="7"/>
      <c r="HM974" s="7"/>
      <c r="HN974" s="7"/>
      <c r="HO974" s="7"/>
      <c r="HP974" s="7"/>
      <c r="HQ974" s="7"/>
      <c r="HR974" s="7"/>
      <c r="HS974" s="7"/>
      <c r="HT974" s="7"/>
      <c r="HU974" s="7"/>
      <c r="HV974" s="7"/>
      <c r="HW974" s="7"/>
      <c r="HX974" s="7"/>
      <c r="HY974" s="7"/>
      <c r="HZ974" s="7"/>
      <c r="IA974" s="7"/>
      <c r="IB974" s="7"/>
      <c r="IC974" s="7"/>
      <c r="ID974" s="7"/>
      <c r="IE974" s="7"/>
      <c r="IF974" s="7"/>
      <c r="IG974" s="7"/>
      <c r="IH974" s="7"/>
      <c r="II974" s="7"/>
      <c r="IJ974" s="7"/>
      <c r="IK974" s="7"/>
      <c r="IL974" s="7"/>
      <c r="IM974" s="7"/>
      <c r="IN974" s="7"/>
      <c r="IO974" s="7"/>
      <c r="IP974" s="7"/>
      <c r="IQ974" s="7"/>
      <c r="IR974" s="7"/>
      <c r="IS974" s="7"/>
      <c r="IT974" s="7"/>
      <c r="IU974" s="7"/>
      <c r="IV974" s="7"/>
      <c r="IW974" s="7"/>
      <c r="IX974" s="7"/>
      <c r="IY974" s="7"/>
      <c r="IZ974" s="7"/>
      <c r="JA974" s="7"/>
      <c r="JB974" s="7"/>
      <c r="JC974" s="7"/>
      <c r="JD974" s="7"/>
      <c r="JE974" s="7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5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7"/>
      <c r="EQ975" s="7"/>
      <c r="ER975" s="7"/>
      <c r="ES975" s="88"/>
      <c r="ET975" s="7"/>
      <c r="EU975" s="7"/>
      <c r="EV975" s="7"/>
      <c r="EW975" s="7"/>
      <c r="EX975" s="7"/>
      <c r="EY975" s="7"/>
      <c r="EZ975" s="7"/>
      <c r="FA975" s="7"/>
      <c r="FB975" s="7"/>
      <c r="FC975" s="7"/>
      <c r="FD975" s="7"/>
      <c r="FE975" s="7"/>
      <c r="FF975" s="7"/>
      <c r="FG975" s="7"/>
      <c r="FH975" s="2"/>
      <c r="FI975" s="2"/>
      <c r="FJ975" s="2"/>
      <c r="FK975" s="2"/>
      <c r="FL975" s="2"/>
      <c r="FM975" s="2"/>
      <c r="FN975" s="7"/>
      <c r="FO975" s="7"/>
      <c r="FP975" s="7"/>
      <c r="FQ975" s="88"/>
      <c r="FR975" s="7"/>
      <c r="FS975" s="7"/>
      <c r="FT975" s="7"/>
      <c r="FU975" s="7"/>
      <c r="FV975" s="7"/>
      <c r="FW975" s="7"/>
      <c r="FX975" s="7"/>
      <c r="FY975" s="7"/>
      <c r="FZ975" s="7"/>
      <c r="GA975" s="7"/>
      <c r="GB975" s="7"/>
      <c r="GC975" s="7"/>
      <c r="GD975" s="7"/>
      <c r="GE975" s="7"/>
      <c r="GF975" s="7"/>
      <c r="GG975" s="7"/>
      <c r="GH975" s="7"/>
      <c r="GI975" s="7"/>
      <c r="GJ975" s="7"/>
      <c r="GK975" s="7"/>
      <c r="GL975" s="7"/>
      <c r="GM975" s="7"/>
      <c r="GN975" s="7"/>
      <c r="GO975" s="7"/>
      <c r="GP975" s="7"/>
      <c r="GQ975" s="7"/>
      <c r="GR975" s="7"/>
      <c r="GS975" s="7"/>
      <c r="GT975" s="7"/>
      <c r="GU975" s="7"/>
      <c r="GV975" s="7"/>
      <c r="GW975" s="7"/>
      <c r="GX975" s="7"/>
      <c r="GY975" s="7"/>
      <c r="GZ975" s="7"/>
      <c r="HA975" s="7"/>
      <c r="HB975" s="7"/>
      <c r="HC975" s="7"/>
      <c r="HD975" s="7"/>
      <c r="HE975" s="7"/>
      <c r="HF975" s="7"/>
      <c r="HG975" s="7"/>
      <c r="HH975" s="7"/>
      <c r="HI975" s="7"/>
      <c r="HJ975" s="7"/>
      <c r="HK975" s="7"/>
      <c r="HL975" s="7"/>
      <c r="HM975" s="7"/>
      <c r="HN975" s="7"/>
      <c r="HO975" s="7"/>
      <c r="HP975" s="7"/>
      <c r="HQ975" s="7"/>
      <c r="HR975" s="7"/>
      <c r="HS975" s="7"/>
      <c r="HT975" s="7"/>
      <c r="HU975" s="7"/>
      <c r="HV975" s="7"/>
      <c r="HW975" s="7"/>
      <c r="HX975" s="7"/>
      <c r="HY975" s="7"/>
      <c r="HZ975" s="7"/>
      <c r="IA975" s="7"/>
      <c r="IB975" s="7"/>
      <c r="IC975" s="7"/>
      <c r="ID975" s="7"/>
      <c r="IE975" s="7"/>
      <c r="IF975" s="7"/>
      <c r="IG975" s="7"/>
      <c r="IH975" s="7"/>
      <c r="II975" s="7"/>
      <c r="IJ975" s="7"/>
      <c r="IK975" s="7"/>
      <c r="IL975" s="7"/>
      <c r="IM975" s="7"/>
      <c r="IN975" s="7"/>
      <c r="IO975" s="7"/>
      <c r="IP975" s="7"/>
      <c r="IQ975" s="7"/>
      <c r="IR975" s="7"/>
      <c r="IS975" s="7"/>
      <c r="IT975" s="7"/>
      <c r="IU975" s="7"/>
      <c r="IV975" s="7"/>
      <c r="IW975" s="7"/>
      <c r="IX975" s="7"/>
      <c r="IY975" s="7"/>
      <c r="IZ975" s="7"/>
      <c r="JA975" s="7"/>
      <c r="JB975" s="7"/>
      <c r="JC975" s="7"/>
      <c r="JD975" s="7"/>
      <c r="JE975" s="7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5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7"/>
      <c r="EQ976" s="7"/>
      <c r="ER976" s="7"/>
      <c r="ES976" s="88"/>
      <c r="ET976" s="7"/>
      <c r="EU976" s="7"/>
      <c r="EV976" s="7"/>
      <c r="EW976" s="7"/>
      <c r="EX976" s="7"/>
      <c r="EY976" s="7"/>
      <c r="EZ976" s="7"/>
      <c r="FA976" s="7"/>
      <c r="FB976" s="7"/>
      <c r="FC976" s="7"/>
      <c r="FD976" s="7"/>
      <c r="FE976" s="7"/>
      <c r="FF976" s="7"/>
      <c r="FG976" s="7"/>
      <c r="FH976" s="2"/>
      <c r="FI976" s="2"/>
      <c r="FJ976" s="2"/>
      <c r="FK976" s="2"/>
      <c r="FL976" s="2"/>
      <c r="FM976" s="2"/>
      <c r="FN976" s="7"/>
      <c r="FO976" s="7"/>
      <c r="FP976" s="7"/>
      <c r="FQ976" s="88"/>
      <c r="FR976" s="7"/>
      <c r="FS976" s="7"/>
      <c r="FT976" s="7"/>
      <c r="FU976" s="7"/>
      <c r="FV976" s="7"/>
      <c r="FW976" s="7"/>
      <c r="FX976" s="7"/>
      <c r="FY976" s="7"/>
      <c r="FZ976" s="7"/>
      <c r="GA976" s="7"/>
      <c r="GB976" s="7"/>
      <c r="GC976" s="7"/>
      <c r="GD976" s="7"/>
      <c r="GE976" s="7"/>
      <c r="GF976" s="7"/>
      <c r="GG976" s="7"/>
      <c r="GH976" s="7"/>
      <c r="GI976" s="7"/>
      <c r="GJ976" s="7"/>
      <c r="GK976" s="7"/>
      <c r="GL976" s="7"/>
      <c r="GM976" s="7"/>
      <c r="GN976" s="7"/>
      <c r="GO976" s="7"/>
      <c r="GP976" s="7"/>
      <c r="GQ976" s="7"/>
      <c r="GR976" s="7"/>
      <c r="GS976" s="7"/>
      <c r="GT976" s="7"/>
      <c r="GU976" s="7"/>
      <c r="GV976" s="7"/>
      <c r="GW976" s="7"/>
      <c r="GX976" s="7"/>
      <c r="GY976" s="7"/>
      <c r="GZ976" s="7"/>
      <c r="HA976" s="7"/>
      <c r="HB976" s="7"/>
      <c r="HC976" s="7"/>
      <c r="HD976" s="7"/>
      <c r="HE976" s="7"/>
      <c r="HF976" s="7"/>
      <c r="HG976" s="7"/>
      <c r="HH976" s="7"/>
      <c r="HI976" s="7"/>
      <c r="HJ976" s="7"/>
      <c r="HK976" s="7"/>
      <c r="HL976" s="7"/>
      <c r="HM976" s="7"/>
      <c r="HN976" s="7"/>
      <c r="HO976" s="7"/>
      <c r="HP976" s="7"/>
      <c r="HQ976" s="7"/>
      <c r="HR976" s="7"/>
      <c r="HS976" s="7"/>
      <c r="HT976" s="7"/>
      <c r="HU976" s="7"/>
      <c r="HV976" s="7"/>
      <c r="HW976" s="7"/>
      <c r="HX976" s="7"/>
      <c r="HY976" s="7"/>
      <c r="HZ976" s="7"/>
      <c r="IA976" s="7"/>
      <c r="IB976" s="7"/>
      <c r="IC976" s="7"/>
      <c r="ID976" s="7"/>
      <c r="IE976" s="7"/>
      <c r="IF976" s="7"/>
      <c r="IG976" s="7"/>
      <c r="IH976" s="7"/>
      <c r="II976" s="7"/>
      <c r="IJ976" s="7"/>
      <c r="IK976" s="7"/>
      <c r="IL976" s="7"/>
      <c r="IM976" s="7"/>
      <c r="IN976" s="7"/>
      <c r="IO976" s="7"/>
      <c r="IP976" s="7"/>
      <c r="IQ976" s="7"/>
      <c r="IR976" s="7"/>
      <c r="IS976" s="7"/>
      <c r="IT976" s="7"/>
      <c r="IU976" s="7"/>
      <c r="IV976" s="7"/>
      <c r="IW976" s="7"/>
      <c r="IX976" s="7"/>
      <c r="IY976" s="7"/>
      <c r="IZ976" s="7"/>
      <c r="JA976" s="7"/>
      <c r="JB976" s="7"/>
      <c r="JC976" s="7"/>
      <c r="JD976" s="7"/>
      <c r="JE976" s="7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5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7"/>
      <c r="EQ977" s="7"/>
      <c r="ER977" s="7"/>
      <c r="ES977" s="88"/>
      <c r="ET977" s="7"/>
      <c r="EU977" s="7"/>
      <c r="EV977" s="7"/>
      <c r="EW977" s="7"/>
      <c r="EX977" s="7"/>
      <c r="EY977" s="7"/>
      <c r="EZ977" s="7"/>
      <c r="FA977" s="7"/>
      <c r="FB977" s="7"/>
      <c r="FC977" s="7"/>
      <c r="FD977" s="7"/>
      <c r="FE977" s="7"/>
      <c r="FF977" s="7"/>
      <c r="FG977" s="7"/>
      <c r="FH977" s="2"/>
      <c r="FI977" s="2"/>
      <c r="FJ977" s="2"/>
      <c r="FK977" s="2"/>
      <c r="FL977" s="2"/>
      <c r="FM977" s="2"/>
      <c r="FN977" s="7"/>
      <c r="FO977" s="7"/>
      <c r="FP977" s="7"/>
      <c r="FQ977" s="88"/>
      <c r="FR977" s="7"/>
      <c r="FS977" s="7"/>
      <c r="FT977" s="7"/>
      <c r="FU977" s="7"/>
      <c r="FV977" s="7"/>
      <c r="FW977" s="7"/>
      <c r="FX977" s="7"/>
      <c r="FY977" s="7"/>
      <c r="FZ977" s="7"/>
      <c r="GA977" s="7"/>
      <c r="GB977" s="7"/>
      <c r="GC977" s="7"/>
      <c r="GD977" s="7"/>
      <c r="GE977" s="7"/>
      <c r="GF977" s="7"/>
      <c r="GG977" s="7"/>
      <c r="GH977" s="7"/>
      <c r="GI977" s="7"/>
      <c r="GJ977" s="7"/>
      <c r="GK977" s="7"/>
      <c r="GL977" s="7"/>
      <c r="GM977" s="7"/>
      <c r="GN977" s="7"/>
      <c r="GO977" s="7"/>
      <c r="GP977" s="7"/>
      <c r="GQ977" s="7"/>
      <c r="GR977" s="7"/>
      <c r="GS977" s="7"/>
      <c r="GT977" s="7"/>
      <c r="GU977" s="7"/>
      <c r="GV977" s="7"/>
      <c r="GW977" s="7"/>
      <c r="GX977" s="7"/>
      <c r="GY977" s="7"/>
      <c r="GZ977" s="7"/>
      <c r="HA977" s="7"/>
      <c r="HB977" s="7"/>
      <c r="HC977" s="7"/>
      <c r="HD977" s="7"/>
      <c r="HE977" s="7"/>
      <c r="HF977" s="7"/>
      <c r="HG977" s="7"/>
      <c r="HH977" s="7"/>
      <c r="HI977" s="7"/>
      <c r="HJ977" s="7"/>
      <c r="HK977" s="7"/>
      <c r="HL977" s="7"/>
      <c r="HM977" s="7"/>
      <c r="HN977" s="7"/>
      <c r="HO977" s="7"/>
      <c r="HP977" s="7"/>
      <c r="HQ977" s="7"/>
      <c r="HR977" s="7"/>
      <c r="HS977" s="7"/>
      <c r="HT977" s="7"/>
      <c r="HU977" s="7"/>
      <c r="HV977" s="7"/>
      <c r="HW977" s="7"/>
      <c r="HX977" s="7"/>
      <c r="HY977" s="7"/>
      <c r="HZ977" s="7"/>
      <c r="IA977" s="7"/>
      <c r="IB977" s="7"/>
      <c r="IC977" s="7"/>
      <c r="ID977" s="7"/>
      <c r="IE977" s="7"/>
      <c r="IF977" s="7"/>
      <c r="IG977" s="7"/>
      <c r="IH977" s="7"/>
      <c r="II977" s="7"/>
      <c r="IJ977" s="7"/>
      <c r="IK977" s="7"/>
      <c r="IL977" s="7"/>
      <c r="IM977" s="7"/>
      <c r="IN977" s="7"/>
      <c r="IO977" s="7"/>
      <c r="IP977" s="7"/>
      <c r="IQ977" s="7"/>
      <c r="IR977" s="7"/>
      <c r="IS977" s="7"/>
      <c r="IT977" s="7"/>
      <c r="IU977" s="7"/>
      <c r="IV977" s="7"/>
      <c r="IW977" s="7"/>
      <c r="IX977" s="7"/>
      <c r="IY977" s="7"/>
      <c r="IZ977" s="7"/>
      <c r="JA977" s="7"/>
      <c r="JB977" s="7"/>
      <c r="JC977" s="7"/>
      <c r="JD977" s="7"/>
      <c r="JE977" s="7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5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7"/>
      <c r="EQ978" s="7"/>
      <c r="ER978" s="7"/>
      <c r="ES978" s="88"/>
      <c r="ET978" s="7"/>
      <c r="EU978" s="7"/>
      <c r="EV978" s="7"/>
      <c r="EW978" s="7"/>
      <c r="EX978" s="7"/>
      <c r="EY978" s="7"/>
      <c r="EZ978" s="7"/>
      <c r="FA978" s="7"/>
      <c r="FB978" s="7"/>
      <c r="FC978" s="7"/>
      <c r="FD978" s="7"/>
      <c r="FE978" s="7"/>
      <c r="FF978" s="7"/>
      <c r="FG978" s="7"/>
      <c r="FH978" s="2"/>
      <c r="FI978" s="2"/>
      <c r="FJ978" s="2"/>
      <c r="FK978" s="2"/>
      <c r="FL978" s="2"/>
      <c r="FM978" s="2"/>
      <c r="FN978" s="7"/>
      <c r="FO978" s="7"/>
      <c r="FP978" s="7"/>
      <c r="FQ978" s="88"/>
      <c r="FR978" s="7"/>
      <c r="FS978" s="7"/>
      <c r="FT978" s="7"/>
      <c r="FU978" s="7"/>
      <c r="FV978" s="7"/>
      <c r="FW978" s="7"/>
      <c r="FX978" s="7"/>
      <c r="FY978" s="7"/>
      <c r="FZ978" s="7"/>
      <c r="GA978" s="7"/>
      <c r="GB978" s="7"/>
      <c r="GC978" s="7"/>
      <c r="GD978" s="7"/>
      <c r="GE978" s="7"/>
      <c r="GF978" s="7"/>
      <c r="GG978" s="7"/>
      <c r="GH978" s="7"/>
      <c r="GI978" s="7"/>
      <c r="GJ978" s="7"/>
      <c r="GK978" s="7"/>
      <c r="GL978" s="7"/>
      <c r="GM978" s="7"/>
      <c r="GN978" s="7"/>
      <c r="GO978" s="7"/>
      <c r="GP978" s="7"/>
      <c r="GQ978" s="7"/>
      <c r="GR978" s="7"/>
      <c r="GS978" s="7"/>
      <c r="GT978" s="7"/>
      <c r="GU978" s="7"/>
      <c r="GV978" s="7"/>
      <c r="GW978" s="7"/>
      <c r="GX978" s="7"/>
      <c r="GY978" s="7"/>
      <c r="GZ978" s="7"/>
      <c r="HA978" s="7"/>
      <c r="HB978" s="7"/>
      <c r="HC978" s="7"/>
      <c r="HD978" s="7"/>
      <c r="HE978" s="7"/>
      <c r="HF978" s="7"/>
      <c r="HG978" s="7"/>
      <c r="HH978" s="7"/>
      <c r="HI978" s="7"/>
      <c r="HJ978" s="7"/>
      <c r="HK978" s="7"/>
      <c r="HL978" s="7"/>
      <c r="HM978" s="7"/>
      <c r="HN978" s="7"/>
      <c r="HO978" s="7"/>
      <c r="HP978" s="7"/>
      <c r="HQ978" s="7"/>
      <c r="HR978" s="7"/>
      <c r="HS978" s="7"/>
      <c r="HT978" s="7"/>
      <c r="HU978" s="7"/>
      <c r="HV978" s="7"/>
      <c r="HW978" s="7"/>
      <c r="HX978" s="7"/>
      <c r="HY978" s="7"/>
      <c r="HZ978" s="7"/>
      <c r="IA978" s="7"/>
      <c r="IB978" s="7"/>
      <c r="IC978" s="7"/>
      <c r="ID978" s="7"/>
      <c r="IE978" s="7"/>
      <c r="IF978" s="7"/>
      <c r="IG978" s="7"/>
      <c r="IH978" s="7"/>
      <c r="II978" s="7"/>
      <c r="IJ978" s="7"/>
      <c r="IK978" s="7"/>
      <c r="IL978" s="7"/>
      <c r="IM978" s="7"/>
      <c r="IN978" s="7"/>
      <c r="IO978" s="7"/>
      <c r="IP978" s="7"/>
      <c r="IQ978" s="7"/>
      <c r="IR978" s="7"/>
      <c r="IS978" s="7"/>
      <c r="IT978" s="7"/>
      <c r="IU978" s="7"/>
      <c r="IV978" s="7"/>
      <c r="IW978" s="7"/>
      <c r="IX978" s="7"/>
      <c r="IY978" s="7"/>
      <c r="IZ978" s="7"/>
      <c r="JA978" s="7"/>
      <c r="JB978" s="7"/>
      <c r="JC978" s="7"/>
      <c r="JD978" s="7"/>
      <c r="JE978" s="7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5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7"/>
      <c r="EQ979" s="7"/>
      <c r="ER979" s="7"/>
      <c r="ES979" s="88"/>
      <c r="ET979" s="7"/>
      <c r="EU979" s="7"/>
      <c r="EV979" s="7"/>
      <c r="EW979" s="7"/>
      <c r="EX979" s="7"/>
      <c r="EY979" s="7"/>
      <c r="EZ979" s="7"/>
      <c r="FA979" s="7"/>
      <c r="FB979" s="7"/>
      <c r="FC979" s="7"/>
      <c r="FD979" s="7"/>
      <c r="FE979" s="7"/>
      <c r="FF979" s="7"/>
      <c r="FG979" s="7"/>
      <c r="FH979" s="2"/>
      <c r="FI979" s="2"/>
      <c r="FJ979" s="2"/>
      <c r="FK979" s="2"/>
      <c r="FL979" s="2"/>
      <c r="FM979" s="2"/>
      <c r="FN979" s="7"/>
      <c r="FO979" s="7"/>
      <c r="FP979" s="7"/>
      <c r="FQ979" s="88"/>
      <c r="FR979" s="7"/>
      <c r="FS979" s="7"/>
      <c r="FT979" s="7"/>
      <c r="FU979" s="7"/>
      <c r="FV979" s="7"/>
      <c r="FW979" s="7"/>
      <c r="FX979" s="7"/>
      <c r="FY979" s="7"/>
      <c r="FZ979" s="7"/>
      <c r="GA979" s="7"/>
      <c r="GB979" s="7"/>
      <c r="GC979" s="7"/>
      <c r="GD979" s="7"/>
      <c r="GE979" s="7"/>
      <c r="GF979" s="7"/>
      <c r="GG979" s="7"/>
      <c r="GH979" s="7"/>
      <c r="GI979" s="7"/>
      <c r="GJ979" s="7"/>
      <c r="GK979" s="7"/>
      <c r="GL979" s="7"/>
      <c r="GM979" s="7"/>
      <c r="GN979" s="7"/>
      <c r="GO979" s="7"/>
      <c r="GP979" s="7"/>
      <c r="GQ979" s="7"/>
      <c r="GR979" s="7"/>
      <c r="GS979" s="7"/>
      <c r="GT979" s="7"/>
      <c r="GU979" s="7"/>
      <c r="GV979" s="7"/>
      <c r="GW979" s="7"/>
      <c r="GX979" s="7"/>
      <c r="GY979" s="7"/>
      <c r="GZ979" s="7"/>
      <c r="HA979" s="7"/>
      <c r="HB979" s="7"/>
      <c r="HC979" s="7"/>
      <c r="HD979" s="7"/>
      <c r="HE979" s="7"/>
      <c r="HF979" s="7"/>
      <c r="HG979" s="7"/>
      <c r="HH979" s="7"/>
      <c r="HI979" s="7"/>
      <c r="HJ979" s="7"/>
      <c r="HK979" s="7"/>
      <c r="HL979" s="7"/>
      <c r="HM979" s="7"/>
      <c r="HN979" s="7"/>
      <c r="HO979" s="7"/>
      <c r="HP979" s="7"/>
      <c r="HQ979" s="7"/>
      <c r="HR979" s="7"/>
      <c r="HS979" s="7"/>
      <c r="HT979" s="7"/>
      <c r="HU979" s="7"/>
      <c r="HV979" s="7"/>
      <c r="HW979" s="7"/>
      <c r="HX979" s="7"/>
      <c r="HY979" s="7"/>
      <c r="HZ979" s="7"/>
      <c r="IA979" s="7"/>
      <c r="IB979" s="7"/>
      <c r="IC979" s="7"/>
      <c r="ID979" s="7"/>
      <c r="IE979" s="7"/>
      <c r="IF979" s="7"/>
      <c r="IG979" s="7"/>
      <c r="IH979" s="7"/>
      <c r="II979" s="7"/>
      <c r="IJ979" s="7"/>
      <c r="IK979" s="7"/>
      <c r="IL979" s="7"/>
      <c r="IM979" s="7"/>
      <c r="IN979" s="7"/>
      <c r="IO979" s="7"/>
      <c r="IP979" s="7"/>
      <c r="IQ979" s="7"/>
      <c r="IR979" s="7"/>
      <c r="IS979" s="7"/>
      <c r="IT979" s="7"/>
      <c r="IU979" s="7"/>
      <c r="IV979" s="7"/>
      <c r="IW979" s="7"/>
      <c r="IX979" s="7"/>
      <c r="IY979" s="7"/>
      <c r="IZ979" s="7"/>
      <c r="JA979" s="7"/>
      <c r="JB979" s="7"/>
      <c r="JC979" s="7"/>
      <c r="JD979" s="7"/>
      <c r="JE979" s="7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5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7"/>
      <c r="EQ980" s="7"/>
      <c r="ER980" s="7"/>
      <c r="ES980" s="88"/>
      <c r="ET980" s="7"/>
      <c r="EU980" s="7"/>
      <c r="EV980" s="7"/>
      <c r="EW980" s="7"/>
      <c r="EX980" s="7"/>
      <c r="EY980" s="7"/>
      <c r="EZ980" s="7"/>
      <c r="FA980" s="7"/>
      <c r="FB980" s="7"/>
      <c r="FC980" s="7"/>
      <c r="FD980" s="7"/>
      <c r="FE980" s="7"/>
      <c r="FF980" s="7"/>
      <c r="FG980" s="7"/>
      <c r="FH980" s="2"/>
      <c r="FI980" s="2"/>
      <c r="FJ980" s="2"/>
      <c r="FK980" s="2"/>
      <c r="FL980" s="2"/>
      <c r="FM980" s="2"/>
      <c r="FN980" s="7"/>
      <c r="FO980" s="7"/>
      <c r="FP980" s="7"/>
      <c r="FQ980" s="88"/>
      <c r="FR980" s="7"/>
      <c r="FS980" s="7"/>
      <c r="FT980" s="7"/>
      <c r="FU980" s="7"/>
      <c r="FV980" s="7"/>
      <c r="FW980" s="7"/>
      <c r="FX980" s="7"/>
      <c r="FY980" s="7"/>
      <c r="FZ980" s="7"/>
      <c r="GA980" s="7"/>
      <c r="GB980" s="7"/>
      <c r="GC980" s="7"/>
      <c r="GD980" s="7"/>
      <c r="GE980" s="7"/>
      <c r="GF980" s="7"/>
      <c r="GG980" s="7"/>
      <c r="GH980" s="7"/>
      <c r="GI980" s="7"/>
      <c r="GJ980" s="7"/>
      <c r="GK980" s="7"/>
      <c r="GL980" s="7"/>
      <c r="GM980" s="7"/>
      <c r="GN980" s="7"/>
      <c r="GO980" s="7"/>
      <c r="GP980" s="7"/>
      <c r="GQ980" s="7"/>
      <c r="GR980" s="7"/>
      <c r="GS980" s="7"/>
      <c r="GT980" s="7"/>
      <c r="GU980" s="7"/>
      <c r="GV980" s="7"/>
      <c r="GW980" s="7"/>
      <c r="GX980" s="7"/>
      <c r="GY980" s="7"/>
      <c r="GZ980" s="7"/>
      <c r="HA980" s="7"/>
      <c r="HB980" s="7"/>
      <c r="HC980" s="7"/>
      <c r="HD980" s="7"/>
      <c r="HE980" s="7"/>
      <c r="HF980" s="7"/>
      <c r="HG980" s="7"/>
      <c r="HH980" s="7"/>
      <c r="HI980" s="7"/>
      <c r="HJ980" s="7"/>
      <c r="HK980" s="7"/>
      <c r="HL980" s="7"/>
      <c r="HM980" s="7"/>
      <c r="HN980" s="7"/>
      <c r="HO980" s="7"/>
      <c r="HP980" s="7"/>
      <c r="HQ980" s="7"/>
      <c r="HR980" s="7"/>
      <c r="HS980" s="7"/>
      <c r="HT980" s="7"/>
      <c r="HU980" s="7"/>
      <c r="HV980" s="7"/>
      <c r="HW980" s="7"/>
      <c r="HX980" s="7"/>
      <c r="HY980" s="7"/>
      <c r="HZ980" s="7"/>
      <c r="IA980" s="7"/>
      <c r="IB980" s="7"/>
      <c r="IC980" s="7"/>
      <c r="ID980" s="7"/>
      <c r="IE980" s="7"/>
      <c r="IF980" s="7"/>
      <c r="IG980" s="7"/>
      <c r="IH980" s="7"/>
      <c r="II980" s="7"/>
      <c r="IJ980" s="7"/>
      <c r="IK980" s="7"/>
      <c r="IL980" s="7"/>
      <c r="IM980" s="7"/>
      <c r="IN980" s="7"/>
      <c r="IO980" s="7"/>
      <c r="IP980" s="7"/>
      <c r="IQ980" s="7"/>
      <c r="IR980" s="7"/>
      <c r="IS980" s="7"/>
      <c r="IT980" s="7"/>
      <c r="IU980" s="7"/>
      <c r="IV980" s="7"/>
      <c r="IW980" s="7"/>
      <c r="IX980" s="7"/>
      <c r="IY980" s="7"/>
      <c r="IZ980" s="7"/>
      <c r="JA980" s="7"/>
      <c r="JB980" s="7"/>
      <c r="JC980" s="7"/>
      <c r="JD980" s="7"/>
      <c r="JE980" s="7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5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7"/>
      <c r="EQ981" s="7"/>
      <c r="ER981" s="7"/>
      <c r="ES981" s="88"/>
      <c r="ET981" s="7"/>
      <c r="EU981" s="7"/>
      <c r="EV981" s="7"/>
      <c r="EW981" s="7"/>
      <c r="EX981" s="7"/>
      <c r="EY981" s="7"/>
      <c r="EZ981" s="7"/>
      <c r="FA981" s="7"/>
      <c r="FB981" s="7"/>
      <c r="FC981" s="7"/>
      <c r="FD981" s="7"/>
      <c r="FE981" s="7"/>
      <c r="FF981" s="7"/>
      <c r="FG981" s="7"/>
      <c r="FH981" s="2"/>
      <c r="FI981" s="2"/>
      <c r="FJ981" s="2"/>
      <c r="FK981" s="2"/>
      <c r="FL981" s="2"/>
      <c r="FM981" s="2"/>
      <c r="FN981" s="7"/>
      <c r="FO981" s="7"/>
      <c r="FP981" s="7"/>
      <c r="FQ981" s="88"/>
      <c r="FR981" s="7"/>
      <c r="FS981" s="7"/>
      <c r="FT981" s="7"/>
      <c r="FU981" s="7"/>
      <c r="FV981" s="7"/>
      <c r="FW981" s="7"/>
      <c r="FX981" s="7"/>
      <c r="FY981" s="7"/>
      <c r="FZ981" s="7"/>
      <c r="GA981" s="7"/>
      <c r="GB981" s="7"/>
      <c r="GC981" s="7"/>
      <c r="GD981" s="7"/>
      <c r="GE981" s="7"/>
      <c r="GF981" s="7"/>
      <c r="GG981" s="7"/>
      <c r="GH981" s="7"/>
      <c r="GI981" s="7"/>
      <c r="GJ981" s="7"/>
      <c r="GK981" s="7"/>
      <c r="GL981" s="7"/>
      <c r="GM981" s="7"/>
      <c r="GN981" s="7"/>
      <c r="GO981" s="7"/>
      <c r="GP981" s="7"/>
      <c r="GQ981" s="7"/>
      <c r="GR981" s="7"/>
      <c r="GS981" s="7"/>
      <c r="GT981" s="7"/>
      <c r="GU981" s="7"/>
      <c r="GV981" s="7"/>
      <c r="GW981" s="7"/>
      <c r="GX981" s="7"/>
      <c r="GY981" s="7"/>
      <c r="GZ981" s="7"/>
      <c r="HA981" s="7"/>
      <c r="HB981" s="7"/>
      <c r="HC981" s="7"/>
      <c r="HD981" s="7"/>
      <c r="HE981" s="7"/>
      <c r="HF981" s="7"/>
      <c r="HG981" s="7"/>
      <c r="HH981" s="7"/>
      <c r="HI981" s="7"/>
      <c r="HJ981" s="7"/>
      <c r="HK981" s="7"/>
      <c r="HL981" s="7"/>
      <c r="HM981" s="7"/>
      <c r="HN981" s="7"/>
      <c r="HO981" s="7"/>
      <c r="HP981" s="7"/>
      <c r="HQ981" s="7"/>
      <c r="HR981" s="7"/>
      <c r="HS981" s="7"/>
      <c r="HT981" s="7"/>
      <c r="HU981" s="7"/>
      <c r="HV981" s="7"/>
      <c r="HW981" s="7"/>
      <c r="HX981" s="7"/>
      <c r="HY981" s="7"/>
      <c r="HZ981" s="7"/>
      <c r="IA981" s="7"/>
      <c r="IB981" s="7"/>
      <c r="IC981" s="7"/>
      <c r="ID981" s="7"/>
      <c r="IE981" s="7"/>
      <c r="IF981" s="7"/>
      <c r="IG981" s="7"/>
      <c r="IH981" s="7"/>
      <c r="II981" s="7"/>
      <c r="IJ981" s="7"/>
      <c r="IK981" s="7"/>
      <c r="IL981" s="7"/>
      <c r="IM981" s="7"/>
      <c r="IN981" s="7"/>
      <c r="IO981" s="7"/>
      <c r="IP981" s="7"/>
      <c r="IQ981" s="7"/>
      <c r="IR981" s="7"/>
      <c r="IS981" s="7"/>
      <c r="IT981" s="7"/>
      <c r="IU981" s="7"/>
      <c r="IV981" s="7"/>
      <c r="IW981" s="7"/>
      <c r="IX981" s="7"/>
      <c r="IY981" s="7"/>
      <c r="IZ981" s="7"/>
      <c r="JA981" s="7"/>
      <c r="JB981" s="7"/>
      <c r="JC981" s="7"/>
      <c r="JD981" s="7"/>
      <c r="JE981" s="7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5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7"/>
      <c r="EQ982" s="7"/>
      <c r="ER982" s="7"/>
      <c r="ES982" s="88"/>
      <c r="ET982" s="7"/>
      <c r="EU982" s="7"/>
      <c r="EV982" s="7"/>
      <c r="EW982" s="7"/>
      <c r="EX982" s="7"/>
      <c r="EY982" s="7"/>
      <c r="EZ982" s="7"/>
      <c r="FA982" s="7"/>
      <c r="FB982" s="7"/>
      <c r="FC982" s="7"/>
      <c r="FD982" s="7"/>
      <c r="FE982" s="7"/>
      <c r="FF982" s="7"/>
      <c r="FG982" s="7"/>
      <c r="FH982" s="2"/>
      <c r="FI982" s="2"/>
      <c r="FJ982" s="2"/>
      <c r="FK982" s="2"/>
      <c r="FL982" s="2"/>
      <c r="FM982" s="2"/>
      <c r="FN982" s="7"/>
      <c r="FO982" s="7"/>
      <c r="FP982" s="7"/>
      <c r="FQ982" s="88"/>
      <c r="FR982" s="7"/>
      <c r="FS982" s="7"/>
      <c r="FT982" s="7"/>
      <c r="FU982" s="7"/>
      <c r="FV982" s="7"/>
      <c r="FW982" s="7"/>
      <c r="FX982" s="7"/>
      <c r="FY982" s="7"/>
      <c r="FZ982" s="7"/>
      <c r="GA982" s="7"/>
      <c r="GB982" s="7"/>
      <c r="GC982" s="7"/>
      <c r="GD982" s="7"/>
      <c r="GE982" s="7"/>
      <c r="GF982" s="7"/>
      <c r="GG982" s="7"/>
      <c r="GH982" s="7"/>
      <c r="GI982" s="7"/>
      <c r="GJ982" s="7"/>
      <c r="GK982" s="7"/>
      <c r="GL982" s="7"/>
      <c r="GM982" s="7"/>
      <c r="GN982" s="7"/>
      <c r="GO982" s="7"/>
      <c r="GP982" s="7"/>
      <c r="GQ982" s="7"/>
      <c r="GR982" s="7"/>
      <c r="GS982" s="7"/>
      <c r="GT982" s="7"/>
      <c r="GU982" s="7"/>
      <c r="GV982" s="7"/>
      <c r="GW982" s="7"/>
      <c r="GX982" s="7"/>
      <c r="GY982" s="7"/>
      <c r="GZ982" s="7"/>
      <c r="HA982" s="7"/>
      <c r="HB982" s="7"/>
      <c r="HC982" s="7"/>
      <c r="HD982" s="7"/>
      <c r="HE982" s="7"/>
      <c r="HF982" s="7"/>
      <c r="HG982" s="7"/>
      <c r="HH982" s="7"/>
      <c r="HI982" s="7"/>
      <c r="HJ982" s="7"/>
      <c r="HK982" s="7"/>
      <c r="HL982" s="7"/>
      <c r="HM982" s="7"/>
      <c r="HN982" s="7"/>
      <c r="HO982" s="7"/>
      <c r="HP982" s="7"/>
      <c r="HQ982" s="7"/>
      <c r="HR982" s="7"/>
      <c r="HS982" s="7"/>
      <c r="HT982" s="7"/>
      <c r="HU982" s="7"/>
      <c r="HV982" s="7"/>
      <c r="HW982" s="7"/>
      <c r="HX982" s="7"/>
      <c r="HY982" s="7"/>
      <c r="HZ982" s="7"/>
      <c r="IA982" s="7"/>
      <c r="IB982" s="7"/>
      <c r="IC982" s="7"/>
      <c r="ID982" s="7"/>
      <c r="IE982" s="7"/>
      <c r="IF982" s="7"/>
      <c r="IG982" s="7"/>
      <c r="IH982" s="7"/>
      <c r="II982" s="7"/>
      <c r="IJ982" s="7"/>
      <c r="IK982" s="7"/>
      <c r="IL982" s="7"/>
      <c r="IM982" s="7"/>
      <c r="IN982" s="7"/>
      <c r="IO982" s="7"/>
      <c r="IP982" s="7"/>
      <c r="IQ982" s="7"/>
      <c r="IR982" s="7"/>
      <c r="IS982" s="7"/>
      <c r="IT982" s="7"/>
      <c r="IU982" s="7"/>
      <c r="IV982" s="7"/>
      <c r="IW982" s="7"/>
      <c r="IX982" s="7"/>
      <c r="IY982" s="7"/>
      <c r="IZ982" s="7"/>
      <c r="JA982" s="7"/>
      <c r="JB982" s="7"/>
      <c r="JC982" s="7"/>
      <c r="JD982" s="7"/>
      <c r="JE982" s="7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5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  <c r="EL983" s="2"/>
      <c r="EM983" s="2"/>
      <c r="EN983" s="2"/>
      <c r="EO983" s="2"/>
      <c r="EP983" s="7"/>
      <c r="EQ983" s="7"/>
      <c r="ER983" s="7"/>
      <c r="ES983" s="88"/>
      <c r="ET983" s="7"/>
      <c r="EU983" s="7"/>
      <c r="EV983" s="7"/>
      <c r="EW983" s="7"/>
      <c r="EX983" s="7"/>
      <c r="EY983" s="7"/>
      <c r="EZ983" s="7"/>
      <c r="FA983" s="7"/>
      <c r="FB983" s="7"/>
      <c r="FC983" s="7"/>
      <c r="FD983" s="7"/>
      <c r="FE983" s="7"/>
      <c r="FF983" s="7"/>
      <c r="FG983" s="7"/>
      <c r="FH983" s="2"/>
      <c r="FI983" s="2"/>
      <c r="FJ983" s="2"/>
      <c r="FK983" s="2"/>
      <c r="FL983" s="2"/>
      <c r="FM983" s="2"/>
      <c r="FN983" s="7"/>
      <c r="FO983" s="7"/>
      <c r="FP983" s="7"/>
      <c r="FQ983" s="88"/>
      <c r="FR983" s="7"/>
      <c r="FS983" s="7"/>
      <c r="FT983" s="7"/>
      <c r="FU983" s="7"/>
      <c r="FV983" s="7"/>
      <c r="FW983" s="7"/>
      <c r="FX983" s="7"/>
      <c r="FY983" s="7"/>
      <c r="FZ983" s="7"/>
      <c r="GA983" s="7"/>
      <c r="GB983" s="7"/>
      <c r="GC983" s="7"/>
      <c r="GD983" s="7"/>
      <c r="GE983" s="7"/>
      <c r="GF983" s="7"/>
      <c r="GG983" s="7"/>
      <c r="GH983" s="7"/>
      <c r="GI983" s="7"/>
      <c r="GJ983" s="7"/>
      <c r="GK983" s="7"/>
      <c r="GL983" s="7"/>
      <c r="GM983" s="7"/>
      <c r="GN983" s="7"/>
      <c r="GO983" s="7"/>
      <c r="GP983" s="7"/>
      <c r="GQ983" s="7"/>
      <c r="GR983" s="7"/>
      <c r="GS983" s="7"/>
      <c r="GT983" s="7"/>
      <c r="GU983" s="7"/>
      <c r="GV983" s="7"/>
      <c r="GW983" s="7"/>
      <c r="GX983" s="7"/>
      <c r="GY983" s="7"/>
      <c r="GZ983" s="7"/>
      <c r="HA983" s="7"/>
      <c r="HB983" s="7"/>
      <c r="HC983" s="7"/>
      <c r="HD983" s="7"/>
      <c r="HE983" s="7"/>
      <c r="HF983" s="7"/>
      <c r="HG983" s="7"/>
      <c r="HH983" s="7"/>
      <c r="HI983" s="7"/>
      <c r="HJ983" s="7"/>
      <c r="HK983" s="7"/>
      <c r="HL983" s="7"/>
      <c r="HM983" s="7"/>
      <c r="HN983" s="7"/>
      <c r="HO983" s="7"/>
      <c r="HP983" s="7"/>
      <c r="HQ983" s="7"/>
      <c r="HR983" s="7"/>
      <c r="HS983" s="7"/>
      <c r="HT983" s="7"/>
      <c r="HU983" s="7"/>
      <c r="HV983" s="7"/>
      <c r="HW983" s="7"/>
      <c r="HX983" s="7"/>
      <c r="HY983" s="7"/>
      <c r="HZ983" s="7"/>
      <c r="IA983" s="7"/>
      <c r="IB983" s="7"/>
      <c r="IC983" s="7"/>
      <c r="ID983" s="7"/>
      <c r="IE983" s="7"/>
      <c r="IF983" s="7"/>
      <c r="IG983" s="7"/>
      <c r="IH983" s="7"/>
      <c r="II983" s="7"/>
      <c r="IJ983" s="7"/>
      <c r="IK983" s="7"/>
      <c r="IL983" s="7"/>
      <c r="IM983" s="7"/>
      <c r="IN983" s="7"/>
      <c r="IO983" s="7"/>
      <c r="IP983" s="7"/>
      <c r="IQ983" s="7"/>
      <c r="IR983" s="7"/>
      <c r="IS983" s="7"/>
      <c r="IT983" s="7"/>
      <c r="IU983" s="7"/>
      <c r="IV983" s="7"/>
      <c r="IW983" s="7"/>
      <c r="IX983" s="7"/>
      <c r="IY983" s="7"/>
      <c r="IZ983" s="7"/>
      <c r="JA983" s="7"/>
      <c r="JB983" s="7"/>
      <c r="JC983" s="7"/>
      <c r="JD983" s="7"/>
      <c r="JE983" s="7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5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  <c r="EL984" s="2"/>
      <c r="EM984" s="2"/>
      <c r="EN984" s="2"/>
      <c r="EO984" s="2"/>
      <c r="EP984" s="7"/>
      <c r="EQ984" s="7"/>
      <c r="ER984" s="7"/>
      <c r="ES984" s="88"/>
      <c r="ET984" s="7"/>
      <c r="EU984" s="7"/>
      <c r="EV984" s="7"/>
      <c r="EW984" s="7"/>
      <c r="EX984" s="7"/>
      <c r="EY984" s="7"/>
      <c r="EZ984" s="7"/>
      <c r="FA984" s="7"/>
      <c r="FB984" s="7"/>
      <c r="FC984" s="7"/>
      <c r="FD984" s="7"/>
      <c r="FE984" s="7"/>
      <c r="FF984" s="7"/>
      <c r="FG984" s="7"/>
      <c r="FH984" s="2"/>
      <c r="FI984" s="2"/>
      <c r="FJ984" s="2"/>
      <c r="FK984" s="2"/>
      <c r="FL984" s="2"/>
      <c r="FM984" s="2"/>
      <c r="FN984" s="7"/>
      <c r="FO984" s="7"/>
      <c r="FP984" s="7"/>
      <c r="FQ984" s="88"/>
      <c r="FR984" s="7"/>
      <c r="FS984" s="7"/>
      <c r="FT984" s="7"/>
      <c r="FU984" s="7"/>
      <c r="FV984" s="7"/>
      <c r="FW984" s="7"/>
      <c r="FX984" s="7"/>
      <c r="FY984" s="7"/>
      <c r="FZ984" s="7"/>
      <c r="GA984" s="7"/>
      <c r="GB984" s="7"/>
      <c r="GC984" s="7"/>
      <c r="GD984" s="7"/>
      <c r="GE984" s="7"/>
      <c r="GF984" s="7"/>
      <c r="GG984" s="7"/>
      <c r="GH984" s="7"/>
      <c r="GI984" s="7"/>
      <c r="GJ984" s="7"/>
      <c r="GK984" s="7"/>
      <c r="GL984" s="7"/>
      <c r="GM984" s="7"/>
      <c r="GN984" s="7"/>
      <c r="GO984" s="7"/>
      <c r="GP984" s="7"/>
      <c r="GQ984" s="7"/>
      <c r="GR984" s="7"/>
      <c r="GS984" s="7"/>
      <c r="GT984" s="7"/>
      <c r="GU984" s="7"/>
      <c r="GV984" s="7"/>
      <c r="GW984" s="7"/>
      <c r="GX984" s="7"/>
      <c r="GY984" s="7"/>
      <c r="GZ984" s="7"/>
      <c r="HA984" s="7"/>
      <c r="HB984" s="7"/>
      <c r="HC984" s="7"/>
      <c r="HD984" s="7"/>
      <c r="HE984" s="7"/>
      <c r="HF984" s="7"/>
      <c r="HG984" s="7"/>
      <c r="HH984" s="7"/>
      <c r="HI984" s="7"/>
      <c r="HJ984" s="7"/>
      <c r="HK984" s="7"/>
      <c r="HL984" s="7"/>
      <c r="HM984" s="7"/>
      <c r="HN984" s="7"/>
      <c r="HO984" s="7"/>
      <c r="HP984" s="7"/>
      <c r="HQ984" s="7"/>
      <c r="HR984" s="7"/>
      <c r="HS984" s="7"/>
      <c r="HT984" s="7"/>
      <c r="HU984" s="7"/>
      <c r="HV984" s="7"/>
      <c r="HW984" s="7"/>
      <c r="HX984" s="7"/>
      <c r="HY984" s="7"/>
      <c r="HZ984" s="7"/>
      <c r="IA984" s="7"/>
      <c r="IB984" s="7"/>
      <c r="IC984" s="7"/>
      <c r="ID984" s="7"/>
      <c r="IE984" s="7"/>
      <c r="IF984" s="7"/>
      <c r="IG984" s="7"/>
      <c r="IH984" s="7"/>
      <c r="II984" s="7"/>
      <c r="IJ984" s="7"/>
      <c r="IK984" s="7"/>
      <c r="IL984" s="7"/>
      <c r="IM984" s="7"/>
      <c r="IN984" s="7"/>
      <c r="IO984" s="7"/>
      <c r="IP984" s="7"/>
      <c r="IQ984" s="7"/>
      <c r="IR984" s="7"/>
      <c r="IS984" s="7"/>
      <c r="IT984" s="7"/>
      <c r="IU984" s="7"/>
      <c r="IV984" s="7"/>
      <c r="IW984" s="7"/>
      <c r="IX984" s="7"/>
      <c r="IY984" s="7"/>
      <c r="IZ984" s="7"/>
      <c r="JA984" s="7"/>
      <c r="JB984" s="7"/>
      <c r="JC984" s="7"/>
      <c r="JD984" s="7"/>
      <c r="JE984" s="7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5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EK985" s="2"/>
      <c r="EL985" s="2"/>
      <c r="EM985" s="2"/>
      <c r="EN985" s="2"/>
      <c r="EO985" s="2"/>
      <c r="EP985" s="7"/>
      <c r="EQ985" s="7"/>
      <c r="ER985" s="7"/>
      <c r="ES985" s="88"/>
      <c r="ET985" s="7"/>
      <c r="EU985" s="7"/>
      <c r="EV985" s="7"/>
      <c r="EW985" s="7"/>
      <c r="EX985" s="7"/>
      <c r="EY985" s="7"/>
      <c r="EZ985" s="7"/>
      <c r="FA985" s="7"/>
      <c r="FB985" s="7"/>
      <c r="FC985" s="7"/>
      <c r="FD985" s="7"/>
      <c r="FE985" s="7"/>
      <c r="FF985" s="7"/>
      <c r="FG985" s="7"/>
      <c r="FH985" s="2"/>
      <c r="FI985" s="2"/>
      <c r="FJ985" s="2"/>
      <c r="FK985" s="2"/>
      <c r="FL985" s="2"/>
      <c r="FM985" s="2"/>
      <c r="FN985" s="7"/>
      <c r="FO985" s="7"/>
      <c r="FP985" s="7"/>
      <c r="FQ985" s="88"/>
      <c r="FR985" s="7"/>
      <c r="FS985" s="7"/>
      <c r="FT985" s="7"/>
      <c r="FU985" s="7"/>
      <c r="FV985" s="7"/>
      <c r="FW985" s="7"/>
      <c r="FX985" s="7"/>
      <c r="FY985" s="7"/>
      <c r="FZ985" s="7"/>
      <c r="GA985" s="7"/>
      <c r="GB985" s="7"/>
      <c r="GC985" s="7"/>
      <c r="GD985" s="7"/>
      <c r="GE985" s="7"/>
      <c r="GF985" s="7"/>
      <c r="GG985" s="7"/>
      <c r="GH985" s="7"/>
      <c r="GI985" s="7"/>
      <c r="GJ985" s="7"/>
      <c r="GK985" s="7"/>
      <c r="GL985" s="7"/>
      <c r="GM985" s="7"/>
      <c r="GN985" s="7"/>
      <c r="GO985" s="7"/>
      <c r="GP985" s="7"/>
      <c r="GQ985" s="7"/>
      <c r="GR985" s="7"/>
      <c r="GS985" s="7"/>
      <c r="GT985" s="7"/>
      <c r="GU985" s="7"/>
      <c r="GV985" s="7"/>
      <c r="GW985" s="7"/>
      <c r="GX985" s="7"/>
      <c r="GY985" s="7"/>
      <c r="GZ985" s="7"/>
      <c r="HA985" s="7"/>
      <c r="HB985" s="7"/>
      <c r="HC985" s="7"/>
      <c r="HD985" s="7"/>
      <c r="HE985" s="7"/>
      <c r="HF985" s="7"/>
      <c r="HG985" s="7"/>
      <c r="HH985" s="7"/>
      <c r="HI985" s="7"/>
      <c r="HJ985" s="7"/>
      <c r="HK985" s="7"/>
      <c r="HL985" s="7"/>
      <c r="HM985" s="7"/>
      <c r="HN985" s="7"/>
      <c r="HO985" s="7"/>
      <c r="HP985" s="7"/>
      <c r="HQ985" s="7"/>
      <c r="HR985" s="7"/>
      <c r="HS985" s="7"/>
      <c r="HT985" s="7"/>
      <c r="HU985" s="7"/>
      <c r="HV985" s="7"/>
      <c r="HW985" s="7"/>
      <c r="HX985" s="7"/>
      <c r="HY985" s="7"/>
      <c r="HZ985" s="7"/>
      <c r="IA985" s="7"/>
      <c r="IB985" s="7"/>
      <c r="IC985" s="7"/>
      <c r="ID985" s="7"/>
      <c r="IE985" s="7"/>
      <c r="IF985" s="7"/>
      <c r="IG985" s="7"/>
      <c r="IH985" s="7"/>
      <c r="II985" s="7"/>
      <c r="IJ985" s="7"/>
      <c r="IK985" s="7"/>
      <c r="IL985" s="7"/>
      <c r="IM985" s="7"/>
      <c r="IN985" s="7"/>
      <c r="IO985" s="7"/>
      <c r="IP985" s="7"/>
      <c r="IQ985" s="7"/>
      <c r="IR985" s="7"/>
      <c r="IS985" s="7"/>
      <c r="IT985" s="7"/>
      <c r="IU985" s="7"/>
      <c r="IV985" s="7"/>
      <c r="IW985" s="7"/>
      <c r="IX985" s="7"/>
      <c r="IY985" s="7"/>
      <c r="IZ985" s="7"/>
      <c r="JA985" s="7"/>
      <c r="JB985" s="7"/>
      <c r="JC985" s="7"/>
      <c r="JD985" s="7"/>
      <c r="JE985" s="7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5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  <c r="EL986" s="2"/>
      <c r="EM986" s="2"/>
      <c r="EN986" s="2"/>
      <c r="EO986" s="2"/>
      <c r="EP986" s="7"/>
      <c r="EQ986" s="7"/>
      <c r="ER986" s="7"/>
      <c r="ES986" s="88"/>
      <c r="ET986" s="7"/>
      <c r="EU986" s="7"/>
      <c r="EV986" s="7"/>
      <c r="EW986" s="7"/>
      <c r="EX986" s="7"/>
      <c r="EY986" s="7"/>
      <c r="EZ986" s="7"/>
      <c r="FA986" s="7"/>
      <c r="FB986" s="7"/>
      <c r="FC986" s="7"/>
      <c r="FD986" s="7"/>
      <c r="FE986" s="7"/>
      <c r="FF986" s="7"/>
      <c r="FG986" s="7"/>
      <c r="FH986" s="2"/>
      <c r="FI986" s="2"/>
      <c r="FJ986" s="2"/>
      <c r="FK986" s="2"/>
      <c r="FL986" s="2"/>
      <c r="FM986" s="2"/>
      <c r="FN986" s="7"/>
      <c r="FO986" s="7"/>
      <c r="FP986" s="7"/>
      <c r="FQ986" s="88"/>
      <c r="FR986" s="7"/>
      <c r="FS986" s="7"/>
      <c r="FT986" s="7"/>
      <c r="FU986" s="7"/>
      <c r="FV986" s="7"/>
      <c r="FW986" s="7"/>
      <c r="FX986" s="7"/>
      <c r="FY986" s="7"/>
      <c r="FZ986" s="7"/>
      <c r="GA986" s="7"/>
      <c r="GB986" s="7"/>
      <c r="GC986" s="7"/>
      <c r="GD986" s="7"/>
      <c r="GE986" s="7"/>
      <c r="GF986" s="7"/>
      <c r="GG986" s="7"/>
      <c r="GH986" s="7"/>
      <c r="GI986" s="7"/>
      <c r="GJ986" s="7"/>
      <c r="GK986" s="7"/>
      <c r="GL986" s="7"/>
      <c r="GM986" s="7"/>
      <c r="GN986" s="7"/>
      <c r="GO986" s="7"/>
      <c r="GP986" s="7"/>
      <c r="GQ986" s="7"/>
      <c r="GR986" s="7"/>
      <c r="GS986" s="7"/>
      <c r="GT986" s="7"/>
      <c r="GU986" s="7"/>
      <c r="GV986" s="7"/>
      <c r="GW986" s="7"/>
      <c r="GX986" s="7"/>
      <c r="GY986" s="7"/>
      <c r="GZ986" s="7"/>
      <c r="HA986" s="7"/>
      <c r="HB986" s="7"/>
      <c r="HC986" s="7"/>
      <c r="HD986" s="7"/>
      <c r="HE986" s="7"/>
      <c r="HF986" s="7"/>
      <c r="HG986" s="7"/>
      <c r="HH986" s="7"/>
      <c r="HI986" s="7"/>
      <c r="HJ986" s="7"/>
      <c r="HK986" s="7"/>
      <c r="HL986" s="7"/>
      <c r="HM986" s="7"/>
      <c r="HN986" s="7"/>
      <c r="HO986" s="7"/>
      <c r="HP986" s="7"/>
      <c r="HQ986" s="7"/>
      <c r="HR986" s="7"/>
      <c r="HS986" s="7"/>
      <c r="HT986" s="7"/>
      <c r="HU986" s="7"/>
      <c r="HV986" s="7"/>
      <c r="HW986" s="7"/>
      <c r="HX986" s="7"/>
      <c r="HY986" s="7"/>
      <c r="HZ986" s="7"/>
      <c r="IA986" s="7"/>
      <c r="IB986" s="7"/>
      <c r="IC986" s="7"/>
      <c r="ID986" s="7"/>
      <c r="IE986" s="7"/>
      <c r="IF986" s="7"/>
      <c r="IG986" s="7"/>
      <c r="IH986" s="7"/>
      <c r="II986" s="7"/>
      <c r="IJ986" s="7"/>
      <c r="IK986" s="7"/>
      <c r="IL986" s="7"/>
      <c r="IM986" s="7"/>
      <c r="IN986" s="7"/>
      <c r="IO986" s="7"/>
      <c r="IP986" s="7"/>
      <c r="IQ986" s="7"/>
      <c r="IR986" s="7"/>
      <c r="IS986" s="7"/>
      <c r="IT986" s="7"/>
      <c r="IU986" s="7"/>
      <c r="IV986" s="7"/>
      <c r="IW986" s="7"/>
      <c r="IX986" s="7"/>
      <c r="IY986" s="7"/>
      <c r="IZ986" s="7"/>
      <c r="JA986" s="7"/>
      <c r="JB986" s="7"/>
      <c r="JC986" s="7"/>
      <c r="JD986" s="7"/>
      <c r="JE986" s="7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5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EK987" s="2"/>
      <c r="EL987" s="2"/>
      <c r="EM987" s="2"/>
      <c r="EN987" s="2"/>
      <c r="EO987" s="2"/>
      <c r="EP987" s="7"/>
      <c r="EQ987" s="7"/>
      <c r="ER987" s="7"/>
      <c r="ES987" s="88"/>
      <c r="ET987" s="7"/>
      <c r="EU987" s="7"/>
      <c r="EV987" s="7"/>
      <c r="EW987" s="7"/>
      <c r="EX987" s="7"/>
      <c r="EY987" s="7"/>
      <c r="EZ987" s="7"/>
      <c r="FA987" s="7"/>
      <c r="FB987" s="7"/>
      <c r="FC987" s="7"/>
      <c r="FD987" s="7"/>
      <c r="FE987" s="7"/>
      <c r="FF987" s="7"/>
      <c r="FG987" s="7"/>
      <c r="FH987" s="2"/>
      <c r="FI987" s="2"/>
      <c r="FJ987" s="2"/>
      <c r="FK987" s="2"/>
      <c r="FL987" s="2"/>
      <c r="FM987" s="2"/>
      <c r="FN987" s="7"/>
      <c r="FO987" s="7"/>
      <c r="FP987" s="7"/>
      <c r="FQ987" s="88"/>
      <c r="FR987" s="7"/>
      <c r="FS987" s="7"/>
      <c r="FT987" s="7"/>
      <c r="FU987" s="7"/>
      <c r="FV987" s="7"/>
      <c r="FW987" s="7"/>
      <c r="FX987" s="7"/>
      <c r="FY987" s="7"/>
      <c r="FZ987" s="7"/>
      <c r="GA987" s="7"/>
      <c r="GB987" s="7"/>
      <c r="GC987" s="7"/>
      <c r="GD987" s="7"/>
      <c r="GE987" s="7"/>
      <c r="GF987" s="7"/>
      <c r="GG987" s="7"/>
      <c r="GH987" s="7"/>
      <c r="GI987" s="7"/>
      <c r="GJ987" s="7"/>
      <c r="GK987" s="7"/>
      <c r="GL987" s="7"/>
      <c r="GM987" s="7"/>
      <c r="GN987" s="7"/>
      <c r="GO987" s="7"/>
      <c r="GP987" s="7"/>
      <c r="GQ987" s="7"/>
      <c r="GR987" s="7"/>
      <c r="GS987" s="7"/>
      <c r="GT987" s="7"/>
      <c r="GU987" s="7"/>
      <c r="GV987" s="7"/>
      <c r="GW987" s="7"/>
      <c r="GX987" s="7"/>
      <c r="GY987" s="7"/>
      <c r="GZ987" s="7"/>
      <c r="HA987" s="7"/>
      <c r="HB987" s="7"/>
      <c r="HC987" s="7"/>
      <c r="HD987" s="7"/>
      <c r="HE987" s="7"/>
      <c r="HF987" s="7"/>
      <c r="HG987" s="7"/>
      <c r="HH987" s="7"/>
      <c r="HI987" s="7"/>
      <c r="HJ987" s="7"/>
      <c r="HK987" s="7"/>
      <c r="HL987" s="7"/>
      <c r="HM987" s="7"/>
      <c r="HN987" s="7"/>
      <c r="HO987" s="7"/>
      <c r="HP987" s="7"/>
      <c r="HQ987" s="7"/>
      <c r="HR987" s="7"/>
      <c r="HS987" s="7"/>
      <c r="HT987" s="7"/>
      <c r="HU987" s="7"/>
      <c r="HV987" s="7"/>
      <c r="HW987" s="7"/>
      <c r="HX987" s="7"/>
      <c r="HY987" s="7"/>
      <c r="HZ987" s="7"/>
      <c r="IA987" s="7"/>
      <c r="IB987" s="7"/>
      <c r="IC987" s="7"/>
      <c r="ID987" s="7"/>
      <c r="IE987" s="7"/>
      <c r="IF987" s="7"/>
      <c r="IG987" s="7"/>
      <c r="IH987" s="7"/>
      <c r="II987" s="7"/>
      <c r="IJ987" s="7"/>
      <c r="IK987" s="7"/>
      <c r="IL987" s="7"/>
      <c r="IM987" s="7"/>
      <c r="IN987" s="7"/>
      <c r="IO987" s="7"/>
      <c r="IP987" s="7"/>
      <c r="IQ987" s="7"/>
      <c r="IR987" s="7"/>
      <c r="IS987" s="7"/>
      <c r="IT987" s="7"/>
      <c r="IU987" s="7"/>
      <c r="IV987" s="7"/>
      <c r="IW987" s="7"/>
      <c r="IX987" s="7"/>
      <c r="IY987" s="7"/>
      <c r="IZ987" s="7"/>
      <c r="JA987" s="7"/>
      <c r="JB987" s="7"/>
      <c r="JC987" s="7"/>
      <c r="JD987" s="7"/>
      <c r="JE987" s="7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5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  <c r="EL988" s="2"/>
      <c r="EM988" s="2"/>
      <c r="EN988" s="2"/>
      <c r="EO988" s="2"/>
      <c r="EP988" s="7"/>
      <c r="EQ988" s="7"/>
      <c r="ER988" s="7"/>
      <c r="ES988" s="88"/>
      <c r="ET988" s="7"/>
      <c r="EU988" s="7"/>
      <c r="EV988" s="7"/>
      <c r="EW988" s="7"/>
      <c r="EX988" s="7"/>
      <c r="EY988" s="7"/>
      <c r="EZ988" s="7"/>
      <c r="FA988" s="7"/>
      <c r="FB988" s="7"/>
      <c r="FC988" s="7"/>
      <c r="FD988" s="7"/>
      <c r="FE988" s="7"/>
      <c r="FF988" s="7"/>
      <c r="FG988" s="7"/>
      <c r="FH988" s="2"/>
      <c r="FI988" s="2"/>
      <c r="FJ988" s="2"/>
      <c r="FK988" s="2"/>
      <c r="FL988" s="2"/>
      <c r="FM988" s="2"/>
      <c r="FN988" s="7"/>
      <c r="FO988" s="7"/>
      <c r="FP988" s="7"/>
      <c r="FQ988" s="88"/>
      <c r="FR988" s="7"/>
      <c r="FS988" s="7"/>
      <c r="FT988" s="7"/>
      <c r="FU988" s="7"/>
      <c r="FV988" s="7"/>
      <c r="FW988" s="7"/>
      <c r="FX988" s="7"/>
      <c r="FY988" s="7"/>
      <c r="FZ988" s="7"/>
      <c r="GA988" s="7"/>
      <c r="GB988" s="7"/>
      <c r="GC988" s="7"/>
      <c r="GD988" s="7"/>
      <c r="GE988" s="7"/>
      <c r="GF988" s="7"/>
      <c r="GG988" s="7"/>
      <c r="GH988" s="7"/>
      <c r="GI988" s="7"/>
      <c r="GJ988" s="7"/>
      <c r="GK988" s="7"/>
      <c r="GL988" s="7"/>
      <c r="GM988" s="7"/>
      <c r="GN988" s="7"/>
      <c r="GO988" s="7"/>
      <c r="GP988" s="7"/>
      <c r="GQ988" s="7"/>
      <c r="GR988" s="7"/>
      <c r="GS988" s="7"/>
      <c r="GT988" s="7"/>
      <c r="GU988" s="7"/>
      <c r="GV988" s="7"/>
      <c r="GW988" s="7"/>
      <c r="GX988" s="7"/>
      <c r="GY988" s="7"/>
      <c r="GZ988" s="7"/>
      <c r="HA988" s="7"/>
      <c r="HB988" s="7"/>
      <c r="HC988" s="7"/>
      <c r="HD988" s="7"/>
      <c r="HE988" s="7"/>
      <c r="HF988" s="7"/>
      <c r="HG988" s="7"/>
      <c r="HH988" s="7"/>
      <c r="HI988" s="7"/>
      <c r="HJ988" s="7"/>
      <c r="HK988" s="7"/>
      <c r="HL988" s="7"/>
      <c r="HM988" s="7"/>
      <c r="HN988" s="7"/>
      <c r="HO988" s="7"/>
      <c r="HP988" s="7"/>
      <c r="HQ988" s="7"/>
      <c r="HR988" s="7"/>
      <c r="HS988" s="7"/>
      <c r="HT988" s="7"/>
      <c r="HU988" s="7"/>
      <c r="HV988" s="7"/>
      <c r="HW988" s="7"/>
      <c r="HX988" s="7"/>
      <c r="HY988" s="7"/>
      <c r="HZ988" s="7"/>
      <c r="IA988" s="7"/>
      <c r="IB988" s="7"/>
      <c r="IC988" s="7"/>
      <c r="ID988" s="7"/>
      <c r="IE988" s="7"/>
      <c r="IF988" s="7"/>
      <c r="IG988" s="7"/>
      <c r="IH988" s="7"/>
      <c r="II988" s="7"/>
      <c r="IJ988" s="7"/>
      <c r="IK988" s="7"/>
      <c r="IL988" s="7"/>
      <c r="IM988" s="7"/>
      <c r="IN988" s="7"/>
      <c r="IO988" s="7"/>
      <c r="IP988" s="7"/>
      <c r="IQ988" s="7"/>
      <c r="IR988" s="7"/>
      <c r="IS988" s="7"/>
      <c r="IT988" s="7"/>
      <c r="IU988" s="7"/>
      <c r="IV988" s="7"/>
      <c r="IW988" s="7"/>
      <c r="IX988" s="7"/>
      <c r="IY988" s="7"/>
      <c r="IZ988" s="7"/>
      <c r="JA988" s="7"/>
      <c r="JB988" s="7"/>
      <c r="JC988" s="7"/>
      <c r="JD988" s="7"/>
      <c r="JE988" s="7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5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EK989" s="2"/>
      <c r="EL989" s="2"/>
      <c r="EM989" s="2"/>
      <c r="EN989" s="2"/>
      <c r="EO989" s="2"/>
      <c r="EP989" s="7"/>
      <c r="EQ989" s="7"/>
      <c r="ER989" s="7"/>
      <c r="ES989" s="88"/>
      <c r="ET989" s="7"/>
      <c r="EU989" s="7"/>
      <c r="EV989" s="7"/>
      <c r="EW989" s="7"/>
      <c r="EX989" s="7"/>
      <c r="EY989" s="7"/>
      <c r="EZ989" s="7"/>
      <c r="FA989" s="7"/>
      <c r="FB989" s="7"/>
      <c r="FC989" s="7"/>
      <c r="FD989" s="7"/>
      <c r="FE989" s="7"/>
      <c r="FF989" s="7"/>
      <c r="FG989" s="7"/>
      <c r="FH989" s="2"/>
      <c r="FI989" s="2"/>
      <c r="FJ989" s="2"/>
      <c r="FK989" s="2"/>
      <c r="FL989" s="2"/>
      <c r="FM989" s="2"/>
      <c r="FN989" s="7"/>
      <c r="FO989" s="7"/>
      <c r="FP989" s="7"/>
      <c r="FQ989" s="88"/>
      <c r="FR989" s="7"/>
      <c r="FS989" s="7"/>
      <c r="FT989" s="7"/>
      <c r="FU989" s="7"/>
      <c r="FV989" s="7"/>
      <c r="FW989" s="7"/>
      <c r="FX989" s="7"/>
      <c r="FY989" s="7"/>
      <c r="FZ989" s="7"/>
      <c r="GA989" s="7"/>
      <c r="GB989" s="7"/>
      <c r="GC989" s="7"/>
      <c r="GD989" s="7"/>
      <c r="GE989" s="7"/>
      <c r="GF989" s="7"/>
      <c r="GG989" s="7"/>
      <c r="GH989" s="7"/>
      <c r="GI989" s="7"/>
      <c r="GJ989" s="7"/>
      <c r="GK989" s="7"/>
      <c r="GL989" s="7"/>
      <c r="GM989" s="7"/>
      <c r="GN989" s="7"/>
      <c r="GO989" s="7"/>
      <c r="GP989" s="7"/>
      <c r="GQ989" s="7"/>
      <c r="GR989" s="7"/>
      <c r="GS989" s="7"/>
      <c r="GT989" s="7"/>
      <c r="GU989" s="7"/>
      <c r="GV989" s="7"/>
      <c r="GW989" s="7"/>
      <c r="GX989" s="7"/>
      <c r="GY989" s="7"/>
      <c r="GZ989" s="7"/>
      <c r="HA989" s="7"/>
      <c r="HB989" s="7"/>
      <c r="HC989" s="7"/>
      <c r="HD989" s="7"/>
      <c r="HE989" s="7"/>
      <c r="HF989" s="7"/>
      <c r="HG989" s="7"/>
      <c r="HH989" s="7"/>
      <c r="HI989" s="7"/>
      <c r="HJ989" s="7"/>
      <c r="HK989" s="7"/>
      <c r="HL989" s="7"/>
      <c r="HM989" s="7"/>
      <c r="HN989" s="7"/>
      <c r="HO989" s="7"/>
      <c r="HP989" s="7"/>
      <c r="HQ989" s="7"/>
      <c r="HR989" s="7"/>
      <c r="HS989" s="7"/>
      <c r="HT989" s="7"/>
      <c r="HU989" s="7"/>
      <c r="HV989" s="7"/>
      <c r="HW989" s="7"/>
      <c r="HX989" s="7"/>
      <c r="HY989" s="7"/>
      <c r="HZ989" s="7"/>
      <c r="IA989" s="7"/>
      <c r="IB989" s="7"/>
      <c r="IC989" s="7"/>
      <c r="ID989" s="7"/>
      <c r="IE989" s="7"/>
      <c r="IF989" s="7"/>
      <c r="IG989" s="7"/>
      <c r="IH989" s="7"/>
      <c r="II989" s="7"/>
      <c r="IJ989" s="7"/>
      <c r="IK989" s="7"/>
      <c r="IL989" s="7"/>
      <c r="IM989" s="7"/>
      <c r="IN989" s="7"/>
      <c r="IO989" s="7"/>
      <c r="IP989" s="7"/>
      <c r="IQ989" s="7"/>
      <c r="IR989" s="7"/>
      <c r="IS989" s="7"/>
      <c r="IT989" s="7"/>
      <c r="IU989" s="7"/>
      <c r="IV989" s="7"/>
      <c r="IW989" s="7"/>
      <c r="IX989" s="7"/>
      <c r="IY989" s="7"/>
      <c r="IZ989" s="7"/>
      <c r="JA989" s="7"/>
      <c r="JB989" s="7"/>
      <c r="JC989" s="7"/>
      <c r="JD989" s="7"/>
      <c r="JE989" s="7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5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EK990" s="2"/>
      <c r="EL990" s="2"/>
      <c r="EM990" s="2"/>
      <c r="EN990" s="2"/>
      <c r="EO990" s="2"/>
      <c r="EP990" s="7"/>
      <c r="EQ990" s="7"/>
      <c r="ER990" s="7"/>
      <c r="ES990" s="88"/>
      <c r="ET990" s="7"/>
      <c r="EU990" s="7"/>
      <c r="EV990" s="7"/>
      <c r="EW990" s="7"/>
      <c r="EX990" s="7"/>
      <c r="EY990" s="7"/>
      <c r="EZ990" s="7"/>
      <c r="FA990" s="7"/>
      <c r="FB990" s="7"/>
      <c r="FC990" s="7"/>
      <c r="FD990" s="7"/>
      <c r="FE990" s="7"/>
      <c r="FF990" s="7"/>
      <c r="FG990" s="7"/>
      <c r="FH990" s="2"/>
      <c r="FI990" s="2"/>
      <c r="FJ990" s="2"/>
      <c r="FK990" s="2"/>
      <c r="FL990" s="2"/>
      <c r="FM990" s="2"/>
      <c r="FN990" s="7"/>
      <c r="FO990" s="7"/>
      <c r="FP990" s="7"/>
      <c r="FQ990" s="88"/>
      <c r="FR990" s="7"/>
      <c r="FS990" s="7"/>
      <c r="FT990" s="7"/>
      <c r="FU990" s="7"/>
      <c r="FV990" s="7"/>
      <c r="FW990" s="7"/>
      <c r="FX990" s="7"/>
      <c r="FY990" s="7"/>
      <c r="FZ990" s="7"/>
      <c r="GA990" s="7"/>
      <c r="GB990" s="7"/>
      <c r="GC990" s="7"/>
      <c r="GD990" s="7"/>
      <c r="GE990" s="7"/>
      <c r="GF990" s="7"/>
      <c r="GG990" s="7"/>
      <c r="GH990" s="7"/>
      <c r="GI990" s="7"/>
      <c r="GJ990" s="7"/>
      <c r="GK990" s="7"/>
      <c r="GL990" s="7"/>
      <c r="GM990" s="7"/>
      <c r="GN990" s="7"/>
      <c r="GO990" s="7"/>
      <c r="GP990" s="7"/>
      <c r="GQ990" s="7"/>
      <c r="GR990" s="7"/>
      <c r="GS990" s="7"/>
      <c r="GT990" s="7"/>
      <c r="GU990" s="7"/>
      <c r="GV990" s="7"/>
      <c r="GW990" s="7"/>
      <c r="GX990" s="7"/>
      <c r="GY990" s="7"/>
      <c r="GZ990" s="7"/>
      <c r="HA990" s="7"/>
      <c r="HB990" s="7"/>
      <c r="HC990" s="7"/>
      <c r="HD990" s="7"/>
      <c r="HE990" s="7"/>
      <c r="HF990" s="7"/>
      <c r="HG990" s="7"/>
      <c r="HH990" s="7"/>
      <c r="HI990" s="7"/>
      <c r="HJ990" s="7"/>
      <c r="HK990" s="7"/>
      <c r="HL990" s="7"/>
      <c r="HM990" s="7"/>
      <c r="HN990" s="7"/>
      <c r="HO990" s="7"/>
      <c r="HP990" s="7"/>
      <c r="HQ990" s="7"/>
      <c r="HR990" s="7"/>
      <c r="HS990" s="7"/>
      <c r="HT990" s="7"/>
      <c r="HU990" s="7"/>
      <c r="HV990" s="7"/>
      <c r="HW990" s="7"/>
      <c r="HX990" s="7"/>
      <c r="HY990" s="7"/>
      <c r="HZ990" s="7"/>
      <c r="IA990" s="7"/>
      <c r="IB990" s="7"/>
      <c r="IC990" s="7"/>
      <c r="ID990" s="7"/>
      <c r="IE990" s="7"/>
      <c r="IF990" s="7"/>
      <c r="IG990" s="7"/>
      <c r="IH990" s="7"/>
      <c r="II990" s="7"/>
      <c r="IJ990" s="7"/>
      <c r="IK990" s="7"/>
      <c r="IL990" s="7"/>
      <c r="IM990" s="7"/>
      <c r="IN990" s="7"/>
      <c r="IO990" s="7"/>
      <c r="IP990" s="7"/>
      <c r="IQ990" s="7"/>
      <c r="IR990" s="7"/>
      <c r="IS990" s="7"/>
      <c r="IT990" s="7"/>
      <c r="IU990" s="7"/>
      <c r="IV990" s="7"/>
      <c r="IW990" s="7"/>
      <c r="IX990" s="7"/>
      <c r="IY990" s="7"/>
      <c r="IZ990" s="7"/>
      <c r="JA990" s="7"/>
      <c r="JB990" s="7"/>
      <c r="JC990" s="7"/>
      <c r="JD990" s="7"/>
      <c r="JE990" s="7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5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EK991" s="2"/>
      <c r="EL991" s="2"/>
      <c r="EM991" s="2"/>
      <c r="EN991" s="2"/>
      <c r="EO991" s="2"/>
      <c r="EP991" s="7"/>
      <c r="EQ991" s="7"/>
      <c r="ER991" s="7"/>
      <c r="ES991" s="88"/>
      <c r="ET991" s="7"/>
      <c r="EU991" s="7"/>
      <c r="EV991" s="7"/>
      <c r="EW991" s="7"/>
      <c r="EX991" s="7"/>
      <c r="EY991" s="7"/>
      <c r="EZ991" s="7"/>
      <c r="FA991" s="7"/>
      <c r="FB991" s="7"/>
      <c r="FC991" s="7"/>
      <c r="FD991" s="7"/>
      <c r="FE991" s="7"/>
      <c r="FF991" s="7"/>
      <c r="FG991" s="7"/>
      <c r="FH991" s="2"/>
      <c r="FI991" s="2"/>
      <c r="FJ991" s="2"/>
      <c r="FK991" s="2"/>
      <c r="FL991" s="2"/>
      <c r="FM991" s="2"/>
      <c r="FN991" s="7"/>
      <c r="FO991" s="7"/>
      <c r="FP991" s="7"/>
      <c r="FQ991" s="88"/>
      <c r="FR991" s="7"/>
      <c r="FS991" s="7"/>
      <c r="FT991" s="7"/>
      <c r="FU991" s="7"/>
      <c r="FV991" s="7"/>
      <c r="FW991" s="7"/>
      <c r="FX991" s="7"/>
      <c r="FY991" s="7"/>
      <c r="FZ991" s="7"/>
      <c r="GA991" s="7"/>
      <c r="GB991" s="7"/>
      <c r="GC991" s="7"/>
      <c r="GD991" s="7"/>
      <c r="GE991" s="7"/>
      <c r="GF991" s="7"/>
      <c r="GG991" s="7"/>
      <c r="GH991" s="7"/>
      <c r="GI991" s="7"/>
      <c r="GJ991" s="7"/>
      <c r="GK991" s="7"/>
      <c r="GL991" s="7"/>
      <c r="GM991" s="7"/>
      <c r="GN991" s="7"/>
      <c r="GO991" s="7"/>
      <c r="GP991" s="7"/>
      <c r="GQ991" s="7"/>
      <c r="GR991" s="7"/>
      <c r="GS991" s="7"/>
      <c r="GT991" s="7"/>
      <c r="GU991" s="7"/>
      <c r="GV991" s="7"/>
      <c r="GW991" s="7"/>
      <c r="GX991" s="7"/>
      <c r="GY991" s="7"/>
      <c r="GZ991" s="7"/>
      <c r="HA991" s="7"/>
      <c r="HB991" s="7"/>
      <c r="HC991" s="7"/>
      <c r="HD991" s="7"/>
      <c r="HE991" s="7"/>
      <c r="HF991" s="7"/>
      <c r="HG991" s="7"/>
      <c r="HH991" s="7"/>
      <c r="HI991" s="7"/>
      <c r="HJ991" s="7"/>
      <c r="HK991" s="7"/>
      <c r="HL991" s="7"/>
      <c r="HM991" s="7"/>
      <c r="HN991" s="7"/>
      <c r="HO991" s="7"/>
      <c r="HP991" s="7"/>
      <c r="HQ991" s="7"/>
      <c r="HR991" s="7"/>
      <c r="HS991" s="7"/>
      <c r="HT991" s="7"/>
      <c r="HU991" s="7"/>
      <c r="HV991" s="7"/>
      <c r="HW991" s="7"/>
      <c r="HX991" s="7"/>
      <c r="HY991" s="7"/>
      <c r="HZ991" s="7"/>
      <c r="IA991" s="7"/>
      <c r="IB991" s="7"/>
      <c r="IC991" s="7"/>
      <c r="ID991" s="7"/>
      <c r="IE991" s="7"/>
      <c r="IF991" s="7"/>
      <c r="IG991" s="7"/>
      <c r="IH991" s="7"/>
      <c r="II991" s="7"/>
      <c r="IJ991" s="7"/>
      <c r="IK991" s="7"/>
      <c r="IL991" s="7"/>
      <c r="IM991" s="7"/>
      <c r="IN991" s="7"/>
      <c r="IO991" s="7"/>
      <c r="IP991" s="7"/>
      <c r="IQ991" s="7"/>
      <c r="IR991" s="7"/>
      <c r="IS991" s="7"/>
      <c r="IT991" s="7"/>
      <c r="IU991" s="7"/>
      <c r="IV991" s="7"/>
      <c r="IW991" s="7"/>
      <c r="IX991" s="7"/>
      <c r="IY991" s="7"/>
      <c r="IZ991" s="7"/>
      <c r="JA991" s="7"/>
      <c r="JB991" s="7"/>
      <c r="JC991" s="7"/>
      <c r="JD991" s="7"/>
      <c r="JE991" s="7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5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EK992" s="2"/>
      <c r="EL992" s="2"/>
      <c r="EM992" s="2"/>
      <c r="EN992" s="2"/>
      <c r="EO992" s="2"/>
      <c r="EP992" s="7"/>
      <c r="EQ992" s="7"/>
      <c r="ER992" s="7"/>
      <c r="ES992" s="88"/>
      <c r="ET992" s="7"/>
      <c r="EU992" s="7"/>
      <c r="EV992" s="7"/>
      <c r="EW992" s="7"/>
      <c r="EX992" s="7"/>
      <c r="EY992" s="7"/>
      <c r="EZ992" s="7"/>
      <c r="FA992" s="7"/>
      <c r="FB992" s="7"/>
      <c r="FC992" s="7"/>
      <c r="FD992" s="7"/>
      <c r="FE992" s="7"/>
      <c r="FF992" s="7"/>
      <c r="FG992" s="7"/>
      <c r="FH992" s="2"/>
      <c r="FI992" s="2"/>
      <c r="FJ992" s="2"/>
      <c r="FK992" s="2"/>
      <c r="FL992" s="2"/>
      <c r="FM992" s="2"/>
      <c r="FN992" s="7"/>
      <c r="FO992" s="7"/>
      <c r="FP992" s="7"/>
      <c r="FQ992" s="88"/>
      <c r="FR992" s="7"/>
      <c r="FS992" s="7"/>
      <c r="FT992" s="7"/>
      <c r="FU992" s="7"/>
      <c r="FV992" s="7"/>
      <c r="FW992" s="7"/>
      <c r="FX992" s="7"/>
      <c r="FY992" s="7"/>
      <c r="FZ992" s="7"/>
      <c r="GA992" s="7"/>
      <c r="GB992" s="7"/>
      <c r="GC992" s="7"/>
      <c r="GD992" s="7"/>
      <c r="GE992" s="7"/>
      <c r="GF992" s="7"/>
      <c r="GG992" s="7"/>
      <c r="GH992" s="7"/>
      <c r="GI992" s="7"/>
      <c r="GJ992" s="7"/>
      <c r="GK992" s="7"/>
      <c r="GL992" s="7"/>
      <c r="GM992" s="7"/>
      <c r="GN992" s="7"/>
      <c r="GO992" s="7"/>
      <c r="GP992" s="7"/>
      <c r="GQ992" s="7"/>
      <c r="GR992" s="7"/>
      <c r="GS992" s="7"/>
      <c r="GT992" s="7"/>
      <c r="GU992" s="7"/>
      <c r="GV992" s="7"/>
      <c r="GW992" s="7"/>
      <c r="GX992" s="7"/>
      <c r="GY992" s="7"/>
      <c r="GZ992" s="7"/>
      <c r="HA992" s="7"/>
      <c r="HB992" s="7"/>
      <c r="HC992" s="7"/>
      <c r="HD992" s="7"/>
      <c r="HE992" s="7"/>
      <c r="HF992" s="7"/>
      <c r="HG992" s="7"/>
      <c r="HH992" s="7"/>
      <c r="HI992" s="7"/>
      <c r="HJ992" s="7"/>
      <c r="HK992" s="7"/>
      <c r="HL992" s="7"/>
      <c r="HM992" s="7"/>
      <c r="HN992" s="7"/>
      <c r="HO992" s="7"/>
      <c r="HP992" s="7"/>
      <c r="HQ992" s="7"/>
      <c r="HR992" s="7"/>
      <c r="HS992" s="7"/>
      <c r="HT992" s="7"/>
      <c r="HU992" s="7"/>
      <c r="HV992" s="7"/>
      <c r="HW992" s="7"/>
      <c r="HX992" s="7"/>
      <c r="HY992" s="7"/>
      <c r="HZ992" s="7"/>
      <c r="IA992" s="7"/>
      <c r="IB992" s="7"/>
      <c r="IC992" s="7"/>
      <c r="ID992" s="7"/>
      <c r="IE992" s="7"/>
      <c r="IF992" s="7"/>
      <c r="IG992" s="7"/>
      <c r="IH992" s="7"/>
      <c r="II992" s="7"/>
      <c r="IJ992" s="7"/>
      <c r="IK992" s="7"/>
      <c r="IL992" s="7"/>
      <c r="IM992" s="7"/>
      <c r="IN992" s="7"/>
      <c r="IO992" s="7"/>
      <c r="IP992" s="7"/>
      <c r="IQ992" s="7"/>
      <c r="IR992" s="7"/>
      <c r="IS992" s="7"/>
      <c r="IT992" s="7"/>
      <c r="IU992" s="7"/>
      <c r="IV992" s="7"/>
      <c r="IW992" s="7"/>
      <c r="IX992" s="7"/>
      <c r="IY992" s="7"/>
      <c r="IZ992" s="7"/>
      <c r="JA992" s="7"/>
      <c r="JB992" s="7"/>
      <c r="JC992" s="7"/>
      <c r="JD992" s="7"/>
      <c r="JE992" s="7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5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EK993" s="2"/>
      <c r="EL993" s="2"/>
      <c r="EM993" s="2"/>
      <c r="EN993" s="2"/>
      <c r="EO993" s="2"/>
      <c r="EP993" s="7"/>
      <c r="EQ993" s="7"/>
      <c r="ER993" s="7"/>
      <c r="ES993" s="88"/>
      <c r="ET993" s="7"/>
      <c r="EU993" s="7"/>
      <c r="EV993" s="7"/>
      <c r="EW993" s="7"/>
      <c r="EX993" s="7"/>
      <c r="EY993" s="7"/>
      <c r="EZ993" s="7"/>
      <c r="FA993" s="7"/>
      <c r="FB993" s="7"/>
      <c r="FC993" s="7"/>
      <c r="FD993" s="7"/>
      <c r="FE993" s="7"/>
      <c r="FF993" s="7"/>
      <c r="FG993" s="7"/>
      <c r="FH993" s="2"/>
      <c r="FI993" s="2"/>
      <c r="FJ993" s="2"/>
      <c r="FK993" s="2"/>
      <c r="FL993" s="2"/>
      <c r="FM993" s="2"/>
      <c r="FN993" s="7"/>
      <c r="FO993" s="7"/>
      <c r="FP993" s="7"/>
      <c r="FQ993" s="88"/>
      <c r="FR993" s="7"/>
      <c r="FS993" s="7"/>
      <c r="FT993" s="7"/>
      <c r="FU993" s="7"/>
      <c r="FV993" s="7"/>
      <c r="FW993" s="7"/>
      <c r="FX993" s="7"/>
      <c r="FY993" s="7"/>
      <c r="FZ993" s="7"/>
      <c r="GA993" s="7"/>
      <c r="GB993" s="7"/>
      <c r="GC993" s="7"/>
      <c r="GD993" s="7"/>
      <c r="GE993" s="7"/>
      <c r="GF993" s="7"/>
      <c r="GG993" s="7"/>
      <c r="GH993" s="7"/>
      <c r="GI993" s="7"/>
      <c r="GJ993" s="7"/>
      <c r="GK993" s="7"/>
      <c r="GL993" s="7"/>
      <c r="GM993" s="7"/>
      <c r="GN993" s="7"/>
      <c r="GO993" s="7"/>
      <c r="GP993" s="7"/>
      <c r="GQ993" s="7"/>
      <c r="GR993" s="7"/>
      <c r="GS993" s="7"/>
      <c r="GT993" s="7"/>
      <c r="GU993" s="7"/>
      <c r="GV993" s="7"/>
      <c r="GW993" s="7"/>
      <c r="GX993" s="7"/>
      <c r="GY993" s="7"/>
      <c r="GZ993" s="7"/>
      <c r="HA993" s="7"/>
      <c r="HB993" s="7"/>
      <c r="HC993" s="7"/>
      <c r="HD993" s="7"/>
      <c r="HE993" s="7"/>
      <c r="HF993" s="7"/>
      <c r="HG993" s="7"/>
      <c r="HH993" s="7"/>
      <c r="HI993" s="7"/>
      <c r="HJ993" s="7"/>
      <c r="HK993" s="7"/>
      <c r="HL993" s="7"/>
      <c r="HM993" s="7"/>
      <c r="HN993" s="7"/>
      <c r="HO993" s="7"/>
      <c r="HP993" s="7"/>
      <c r="HQ993" s="7"/>
      <c r="HR993" s="7"/>
      <c r="HS993" s="7"/>
      <c r="HT993" s="7"/>
      <c r="HU993" s="7"/>
      <c r="HV993" s="7"/>
      <c r="HW993" s="7"/>
      <c r="HX993" s="7"/>
      <c r="HY993" s="7"/>
      <c r="HZ993" s="7"/>
      <c r="IA993" s="7"/>
      <c r="IB993" s="7"/>
      <c r="IC993" s="7"/>
      <c r="ID993" s="7"/>
      <c r="IE993" s="7"/>
      <c r="IF993" s="7"/>
      <c r="IG993" s="7"/>
      <c r="IH993" s="7"/>
      <c r="II993" s="7"/>
      <c r="IJ993" s="7"/>
      <c r="IK993" s="7"/>
      <c r="IL993" s="7"/>
      <c r="IM993" s="7"/>
      <c r="IN993" s="7"/>
      <c r="IO993" s="7"/>
      <c r="IP993" s="7"/>
      <c r="IQ993" s="7"/>
      <c r="IR993" s="7"/>
      <c r="IS993" s="7"/>
      <c r="IT993" s="7"/>
      <c r="IU993" s="7"/>
      <c r="IV993" s="7"/>
      <c r="IW993" s="7"/>
      <c r="IX993" s="7"/>
      <c r="IY993" s="7"/>
      <c r="IZ993" s="7"/>
      <c r="JA993" s="7"/>
      <c r="JB993" s="7"/>
      <c r="JC993" s="7"/>
      <c r="JD993" s="7"/>
      <c r="JE993" s="7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5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EK994" s="2"/>
      <c r="EL994" s="2"/>
      <c r="EM994" s="2"/>
      <c r="EN994" s="2"/>
      <c r="EO994" s="2"/>
      <c r="EP994" s="7"/>
      <c r="EQ994" s="7"/>
      <c r="ER994" s="7"/>
      <c r="ES994" s="88"/>
      <c r="ET994" s="7"/>
      <c r="EU994" s="7"/>
      <c r="EV994" s="7"/>
      <c r="EW994" s="7"/>
      <c r="EX994" s="7"/>
      <c r="EY994" s="7"/>
      <c r="EZ994" s="7"/>
      <c r="FA994" s="7"/>
      <c r="FB994" s="7"/>
      <c r="FC994" s="7"/>
      <c r="FD994" s="7"/>
      <c r="FE994" s="7"/>
      <c r="FF994" s="7"/>
      <c r="FG994" s="7"/>
      <c r="FH994" s="2"/>
      <c r="FI994" s="2"/>
      <c r="FJ994" s="2"/>
      <c r="FK994" s="2"/>
      <c r="FL994" s="2"/>
      <c r="FM994" s="2"/>
      <c r="FN994" s="7"/>
      <c r="FO994" s="7"/>
      <c r="FP994" s="7"/>
      <c r="FQ994" s="88"/>
      <c r="FR994" s="7"/>
      <c r="FS994" s="7"/>
      <c r="FT994" s="7"/>
      <c r="FU994" s="7"/>
      <c r="FV994" s="7"/>
      <c r="FW994" s="7"/>
      <c r="FX994" s="7"/>
      <c r="FY994" s="7"/>
      <c r="FZ994" s="7"/>
      <c r="GA994" s="7"/>
      <c r="GB994" s="7"/>
      <c r="GC994" s="7"/>
      <c r="GD994" s="7"/>
      <c r="GE994" s="7"/>
      <c r="GF994" s="7"/>
      <c r="GG994" s="7"/>
      <c r="GH994" s="7"/>
      <c r="GI994" s="7"/>
      <c r="GJ994" s="7"/>
      <c r="GK994" s="7"/>
      <c r="GL994" s="7"/>
      <c r="GM994" s="7"/>
      <c r="GN994" s="7"/>
      <c r="GO994" s="7"/>
      <c r="GP994" s="7"/>
      <c r="GQ994" s="7"/>
      <c r="GR994" s="7"/>
      <c r="GS994" s="7"/>
      <c r="GT994" s="7"/>
      <c r="GU994" s="7"/>
      <c r="GV994" s="7"/>
      <c r="GW994" s="7"/>
      <c r="GX994" s="7"/>
      <c r="GY994" s="7"/>
      <c r="GZ994" s="7"/>
      <c r="HA994" s="7"/>
      <c r="HB994" s="7"/>
      <c r="HC994" s="7"/>
      <c r="HD994" s="7"/>
      <c r="HE994" s="7"/>
      <c r="HF994" s="7"/>
      <c r="HG994" s="7"/>
      <c r="HH994" s="7"/>
      <c r="HI994" s="7"/>
      <c r="HJ994" s="7"/>
      <c r="HK994" s="7"/>
      <c r="HL994" s="7"/>
      <c r="HM994" s="7"/>
      <c r="HN994" s="7"/>
      <c r="HO994" s="7"/>
      <c r="HP994" s="7"/>
      <c r="HQ994" s="7"/>
      <c r="HR994" s="7"/>
      <c r="HS994" s="7"/>
      <c r="HT994" s="7"/>
      <c r="HU994" s="7"/>
      <c r="HV994" s="7"/>
      <c r="HW994" s="7"/>
      <c r="HX994" s="7"/>
      <c r="HY994" s="7"/>
      <c r="HZ994" s="7"/>
      <c r="IA994" s="7"/>
      <c r="IB994" s="7"/>
      <c r="IC994" s="7"/>
      <c r="ID994" s="7"/>
      <c r="IE994" s="7"/>
      <c r="IF994" s="7"/>
      <c r="IG994" s="7"/>
      <c r="IH994" s="7"/>
      <c r="II994" s="7"/>
      <c r="IJ994" s="7"/>
      <c r="IK994" s="7"/>
      <c r="IL994" s="7"/>
      <c r="IM994" s="7"/>
      <c r="IN994" s="7"/>
      <c r="IO994" s="7"/>
      <c r="IP994" s="7"/>
      <c r="IQ994" s="7"/>
      <c r="IR994" s="7"/>
      <c r="IS994" s="7"/>
      <c r="IT994" s="7"/>
      <c r="IU994" s="7"/>
      <c r="IV994" s="7"/>
      <c r="IW994" s="7"/>
      <c r="IX994" s="7"/>
      <c r="IY994" s="7"/>
      <c r="IZ994" s="7"/>
      <c r="JA994" s="7"/>
      <c r="JB994" s="7"/>
      <c r="JC994" s="7"/>
      <c r="JD994" s="7"/>
      <c r="JE994" s="7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5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2"/>
      <c r="EF995" s="2"/>
      <c r="EG995" s="2"/>
      <c r="EH995" s="2"/>
      <c r="EI995" s="2"/>
      <c r="EJ995" s="2"/>
      <c r="EK995" s="2"/>
      <c r="EL995" s="2"/>
      <c r="EM995" s="2"/>
      <c r="EN995" s="2"/>
      <c r="EO995" s="2"/>
      <c r="EP995" s="7"/>
      <c r="EQ995" s="7"/>
      <c r="ER995" s="7"/>
      <c r="ES995" s="88"/>
      <c r="ET995" s="7"/>
      <c r="EU995" s="7"/>
      <c r="EV995" s="7"/>
      <c r="EW995" s="7"/>
      <c r="EX995" s="7"/>
      <c r="EY995" s="7"/>
      <c r="EZ995" s="7"/>
      <c r="FA995" s="7"/>
      <c r="FB995" s="7"/>
      <c r="FC995" s="7"/>
      <c r="FD995" s="7"/>
      <c r="FE995" s="7"/>
      <c r="FF995" s="7"/>
      <c r="FG995" s="7"/>
      <c r="FH995" s="2"/>
      <c r="FI995" s="2"/>
      <c r="FJ995" s="2"/>
      <c r="FK995" s="2"/>
      <c r="FL995" s="2"/>
      <c r="FM995" s="2"/>
      <c r="FN995" s="7"/>
      <c r="FO995" s="7"/>
      <c r="FP995" s="7"/>
      <c r="FQ995" s="88"/>
      <c r="FR995" s="7"/>
      <c r="FS995" s="7"/>
      <c r="FT995" s="7"/>
      <c r="FU995" s="7"/>
      <c r="FV995" s="7"/>
      <c r="FW995" s="7"/>
      <c r="FX995" s="7"/>
      <c r="FY995" s="7"/>
      <c r="FZ995" s="7"/>
      <c r="GA995" s="7"/>
      <c r="GB995" s="7"/>
      <c r="GC995" s="7"/>
      <c r="GD995" s="7"/>
      <c r="GE995" s="7"/>
      <c r="GF995" s="7"/>
      <c r="GG995" s="7"/>
      <c r="GH995" s="7"/>
      <c r="GI995" s="7"/>
      <c r="GJ995" s="7"/>
      <c r="GK995" s="7"/>
      <c r="GL995" s="7"/>
      <c r="GM995" s="7"/>
      <c r="GN995" s="7"/>
      <c r="GO995" s="7"/>
      <c r="GP995" s="7"/>
      <c r="GQ995" s="7"/>
      <c r="GR995" s="7"/>
      <c r="GS995" s="7"/>
      <c r="GT995" s="7"/>
      <c r="GU995" s="7"/>
      <c r="GV995" s="7"/>
      <c r="GW995" s="7"/>
      <c r="GX995" s="7"/>
      <c r="GY995" s="7"/>
      <c r="GZ995" s="7"/>
      <c r="HA995" s="7"/>
      <c r="HB995" s="7"/>
      <c r="HC995" s="7"/>
      <c r="HD995" s="7"/>
      <c r="HE995" s="7"/>
      <c r="HF995" s="7"/>
      <c r="HG995" s="7"/>
      <c r="HH995" s="7"/>
      <c r="HI995" s="7"/>
      <c r="HJ995" s="7"/>
      <c r="HK995" s="7"/>
      <c r="HL995" s="7"/>
      <c r="HM995" s="7"/>
      <c r="HN995" s="7"/>
      <c r="HO995" s="7"/>
      <c r="HP995" s="7"/>
      <c r="HQ995" s="7"/>
      <c r="HR995" s="7"/>
      <c r="HS995" s="7"/>
      <c r="HT995" s="7"/>
      <c r="HU995" s="7"/>
      <c r="HV995" s="7"/>
      <c r="HW995" s="7"/>
      <c r="HX995" s="7"/>
      <c r="HY995" s="7"/>
      <c r="HZ995" s="7"/>
      <c r="IA995" s="7"/>
      <c r="IB995" s="7"/>
      <c r="IC995" s="7"/>
      <c r="ID995" s="7"/>
      <c r="IE995" s="7"/>
      <c r="IF995" s="7"/>
      <c r="IG995" s="7"/>
      <c r="IH995" s="7"/>
      <c r="II995" s="7"/>
      <c r="IJ995" s="7"/>
      <c r="IK995" s="7"/>
      <c r="IL995" s="7"/>
      <c r="IM995" s="7"/>
      <c r="IN995" s="7"/>
      <c r="IO995" s="7"/>
      <c r="IP995" s="7"/>
      <c r="IQ995" s="7"/>
      <c r="IR995" s="7"/>
      <c r="IS995" s="7"/>
      <c r="IT995" s="7"/>
      <c r="IU995" s="7"/>
      <c r="IV995" s="7"/>
      <c r="IW995" s="7"/>
      <c r="IX995" s="7"/>
      <c r="IY995" s="7"/>
      <c r="IZ995" s="7"/>
      <c r="JA995" s="7"/>
      <c r="JB995" s="7"/>
      <c r="JC995" s="7"/>
      <c r="JD995" s="7"/>
      <c r="JE995" s="7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5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EK996" s="2"/>
      <c r="EL996" s="2"/>
      <c r="EM996" s="2"/>
      <c r="EN996" s="2"/>
      <c r="EO996" s="2"/>
      <c r="EP996" s="7"/>
      <c r="EQ996" s="7"/>
      <c r="ER996" s="7"/>
      <c r="ES996" s="88"/>
      <c r="ET996" s="7"/>
      <c r="EU996" s="7"/>
      <c r="EV996" s="7"/>
      <c r="EW996" s="7"/>
      <c r="EX996" s="7"/>
      <c r="EY996" s="7"/>
      <c r="EZ996" s="7"/>
      <c r="FA996" s="7"/>
      <c r="FB996" s="7"/>
      <c r="FC996" s="7"/>
      <c r="FD996" s="7"/>
      <c r="FE996" s="7"/>
      <c r="FF996" s="7"/>
      <c r="FG996" s="7"/>
      <c r="FH996" s="2"/>
      <c r="FI996" s="2"/>
      <c r="FJ996" s="2"/>
      <c r="FK996" s="2"/>
      <c r="FL996" s="2"/>
      <c r="FM996" s="2"/>
      <c r="FN996" s="7"/>
      <c r="FO996" s="7"/>
      <c r="FP996" s="7"/>
      <c r="FQ996" s="88"/>
      <c r="FR996" s="7"/>
      <c r="FS996" s="7"/>
      <c r="FT996" s="7"/>
      <c r="FU996" s="7"/>
      <c r="FV996" s="7"/>
      <c r="FW996" s="7"/>
      <c r="FX996" s="7"/>
      <c r="FY996" s="7"/>
      <c r="FZ996" s="7"/>
      <c r="GA996" s="7"/>
      <c r="GB996" s="7"/>
      <c r="GC996" s="7"/>
      <c r="GD996" s="7"/>
      <c r="GE996" s="7"/>
      <c r="GF996" s="7"/>
      <c r="GG996" s="7"/>
      <c r="GH996" s="7"/>
      <c r="GI996" s="7"/>
      <c r="GJ996" s="7"/>
      <c r="GK996" s="7"/>
      <c r="GL996" s="7"/>
      <c r="GM996" s="7"/>
      <c r="GN996" s="7"/>
      <c r="GO996" s="7"/>
      <c r="GP996" s="7"/>
      <c r="GQ996" s="7"/>
      <c r="GR996" s="7"/>
      <c r="GS996" s="7"/>
      <c r="GT996" s="7"/>
      <c r="GU996" s="7"/>
      <c r="GV996" s="7"/>
      <c r="GW996" s="7"/>
      <c r="GX996" s="7"/>
      <c r="GY996" s="7"/>
      <c r="GZ996" s="7"/>
      <c r="HA996" s="7"/>
      <c r="HB996" s="7"/>
      <c r="HC996" s="7"/>
      <c r="HD996" s="7"/>
      <c r="HE996" s="7"/>
      <c r="HF996" s="7"/>
      <c r="HG996" s="7"/>
      <c r="HH996" s="7"/>
      <c r="HI996" s="7"/>
      <c r="HJ996" s="7"/>
      <c r="HK996" s="7"/>
      <c r="HL996" s="7"/>
      <c r="HM996" s="7"/>
      <c r="HN996" s="7"/>
      <c r="HO996" s="7"/>
      <c r="HP996" s="7"/>
      <c r="HQ996" s="7"/>
      <c r="HR996" s="7"/>
      <c r="HS996" s="7"/>
      <c r="HT996" s="7"/>
      <c r="HU996" s="7"/>
      <c r="HV996" s="7"/>
      <c r="HW996" s="7"/>
      <c r="HX996" s="7"/>
      <c r="HY996" s="7"/>
      <c r="HZ996" s="7"/>
      <c r="IA996" s="7"/>
      <c r="IB996" s="7"/>
      <c r="IC996" s="7"/>
      <c r="ID996" s="7"/>
      <c r="IE996" s="7"/>
      <c r="IF996" s="7"/>
      <c r="IG996" s="7"/>
      <c r="IH996" s="7"/>
      <c r="II996" s="7"/>
      <c r="IJ996" s="7"/>
      <c r="IK996" s="7"/>
      <c r="IL996" s="7"/>
      <c r="IM996" s="7"/>
      <c r="IN996" s="7"/>
      <c r="IO996" s="7"/>
      <c r="IP996" s="7"/>
      <c r="IQ996" s="7"/>
      <c r="IR996" s="7"/>
      <c r="IS996" s="7"/>
      <c r="IT996" s="7"/>
      <c r="IU996" s="7"/>
      <c r="IV996" s="7"/>
      <c r="IW996" s="7"/>
      <c r="IX996" s="7"/>
      <c r="IY996" s="7"/>
      <c r="IZ996" s="7"/>
      <c r="JA996" s="7"/>
      <c r="JB996" s="7"/>
      <c r="JC996" s="7"/>
      <c r="JD996" s="7"/>
      <c r="JE996" s="7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5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2"/>
      <c r="ED997" s="2"/>
      <c r="EE997" s="2"/>
      <c r="EF997" s="2"/>
      <c r="EG997" s="2"/>
      <c r="EH997" s="2"/>
      <c r="EI997" s="2"/>
      <c r="EJ997" s="2"/>
      <c r="EK997" s="2"/>
      <c r="EL997" s="2"/>
      <c r="EM997" s="2"/>
      <c r="EN997" s="2"/>
      <c r="EO997" s="2"/>
      <c r="EP997" s="7"/>
      <c r="EQ997" s="7"/>
      <c r="ER997" s="7"/>
      <c r="ES997" s="88"/>
      <c r="ET997" s="7"/>
      <c r="EU997" s="7"/>
      <c r="EV997" s="7"/>
      <c r="EW997" s="7"/>
      <c r="EX997" s="7"/>
      <c r="EY997" s="7"/>
      <c r="EZ997" s="7"/>
      <c r="FA997" s="7"/>
      <c r="FB997" s="7"/>
      <c r="FC997" s="7"/>
      <c r="FD997" s="7"/>
      <c r="FE997" s="7"/>
      <c r="FF997" s="7"/>
      <c r="FG997" s="7"/>
      <c r="FH997" s="2"/>
      <c r="FI997" s="2"/>
      <c r="FJ997" s="2"/>
      <c r="FK997" s="2"/>
      <c r="FL997" s="2"/>
      <c r="FM997" s="2"/>
      <c r="FN997" s="7"/>
      <c r="FO997" s="7"/>
      <c r="FP997" s="7"/>
      <c r="FQ997" s="88"/>
      <c r="FR997" s="7"/>
      <c r="FS997" s="7"/>
      <c r="FT997" s="7"/>
      <c r="FU997" s="7"/>
      <c r="FV997" s="7"/>
      <c r="FW997" s="7"/>
      <c r="FX997" s="7"/>
      <c r="FY997" s="7"/>
      <c r="FZ997" s="7"/>
      <c r="GA997" s="7"/>
      <c r="GB997" s="7"/>
      <c r="GC997" s="7"/>
      <c r="GD997" s="7"/>
      <c r="GE997" s="7"/>
      <c r="GF997" s="7"/>
      <c r="GG997" s="7"/>
      <c r="GH997" s="7"/>
      <c r="GI997" s="7"/>
      <c r="GJ997" s="7"/>
      <c r="GK997" s="7"/>
      <c r="GL997" s="7"/>
      <c r="GM997" s="7"/>
      <c r="GN997" s="7"/>
      <c r="GO997" s="7"/>
      <c r="GP997" s="7"/>
      <c r="GQ997" s="7"/>
      <c r="GR997" s="7"/>
      <c r="GS997" s="7"/>
      <c r="GT997" s="7"/>
      <c r="GU997" s="7"/>
      <c r="GV997" s="7"/>
      <c r="GW997" s="7"/>
      <c r="GX997" s="7"/>
      <c r="GY997" s="7"/>
      <c r="GZ997" s="7"/>
      <c r="HA997" s="7"/>
      <c r="HB997" s="7"/>
      <c r="HC997" s="7"/>
      <c r="HD997" s="7"/>
      <c r="HE997" s="7"/>
      <c r="HF997" s="7"/>
      <c r="HG997" s="7"/>
      <c r="HH997" s="7"/>
      <c r="HI997" s="7"/>
      <c r="HJ997" s="7"/>
      <c r="HK997" s="7"/>
      <c r="HL997" s="7"/>
      <c r="HM997" s="7"/>
      <c r="HN997" s="7"/>
      <c r="HO997" s="7"/>
      <c r="HP997" s="7"/>
      <c r="HQ997" s="7"/>
      <c r="HR997" s="7"/>
      <c r="HS997" s="7"/>
      <c r="HT997" s="7"/>
      <c r="HU997" s="7"/>
      <c r="HV997" s="7"/>
      <c r="HW997" s="7"/>
      <c r="HX997" s="7"/>
      <c r="HY997" s="7"/>
      <c r="HZ997" s="7"/>
      <c r="IA997" s="7"/>
      <c r="IB997" s="7"/>
      <c r="IC997" s="7"/>
      <c r="ID997" s="7"/>
      <c r="IE997" s="7"/>
      <c r="IF997" s="7"/>
      <c r="IG997" s="7"/>
      <c r="IH997" s="7"/>
      <c r="II997" s="7"/>
      <c r="IJ997" s="7"/>
      <c r="IK997" s="7"/>
      <c r="IL997" s="7"/>
      <c r="IM997" s="7"/>
      <c r="IN997" s="7"/>
      <c r="IO997" s="7"/>
      <c r="IP997" s="7"/>
      <c r="IQ997" s="7"/>
      <c r="IR997" s="7"/>
      <c r="IS997" s="7"/>
      <c r="IT997" s="7"/>
      <c r="IU997" s="7"/>
      <c r="IV997" s="7"/>
      <c r="IW997" s="7"/>
      <c r="IX997" s="7"/>
      <c r="IY997" s="7"/>
      <c r="IZ997" s="7"/>
      <c r="JA997" s="7"/>
      <c r="JB997" s="7"/>
      <c r="JC997" s="7"/>
      <c r="JD997" s="7"/>
      <c r="JE997" s="7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5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2"/>
      <c r="EF998" s="2"/>
      <c r="EG998" s="2"/>
      <c r="EH998" s="2"/>
      <c r="EI998" s="2"/>
      <c r="EJ998" s="2"/>
      <c r="EK998" s="2"/>
      <c r="EL998" s="2"/>
      <c r="EM998" s="2"/>
      <c r="EN998" s="2"/>
      <c r="EO998" s="2"/>
      <c r="EP998" s="7"/>
      <c r="EQ998" s="7"/>
      <c r="ER998" s="7"/>
      <c r="ES998" s="88"/>
      <c r="ET998" s="7"/>
      <c r="EU998" s="7"/>
      <c r="EV998" s="7"/>
      <c r="EW998" s="7"/>
      <c r="EX998" s="7"/>
      <c r="EY998" s="7"/>
      <c r="EZ998" s="7"/>
      <c r="FA998" s="7"/>
      <c r="FB998" s="7"/>
      <c r="FC998" s="7"/>
      <c r="FD998" s="7"/>
      <c r="FE998" s="7"/>
      <c r="FF998" s="7"/>
      <c r="FG998" s="7"/>
      <c r="FH998" s="2"/>
      <c r="FI998" s="2"/>
      <c r="FJ998" s="2"/>
      <c r="FK998" s="2"/>
      <c r="FL998" s="2"/>
      <c r="FM998" s="2"/>
      <c r="FN998" s="7"/>
      <c r="FO998" s="7"/>
      <c r="FP998" s="7"/>
      <c r="FQ998" s="88"/>
      <c r="FR998" s="7"/>
      <c r="FS998" s="7"/>
      <c r="FT998" s="7"/>
      <c r="FU998" s="7"/>
      <c r="FV998" s="7"/>
      <c r="FW998" s="7"/>
      <c r="FX998" s="7"/>
      <c r="FY998" s="7"/>
      <c r="FZ998" s="7"/>
      <c r="GA998" s="7"/>
      <c r="GB998" s="7"/>
      <c r="GC998" s="7"/>
      <c r="GD998" s="7"/>
      <c r="GE998" s="7"/>
      <c r="GF998" s="7"/>
      <c r="GG998" s="7"/>
      <c r="GH998" s="7"/>
      <c r="GI998" s="7"/>
      <c r="GJ998" s="7"/>
      <c r="GK998" s="7"/>
      <c r="GL998" s="7"/>
      <c r="GM998" s="7"/>
      <c r="GN998" s="7"/>
      <c r="GO998" s="7"/>
      <c r="GP998" s="7"/>
      <c r="GQ998" s="7"/>
      <c r="GR998" s="7"/>
      <c r="GS998" s="7"/>
      <c r="GT998" s="7"/>
      <c r="GU998" s="7"/>
      <c r="GV998" s="7"/>
      <c r="GW998" s="7"/>
      <c r="GX998" s="7"/>
      <c r="GY998" s="7"/>
      <c r="GZ998" s="7"/>
      <c r="HA998" s="7"/>
      <c r="HB998" s="7"/>
      <c r="HC998" s="7"/>
      <c r="HD998" s="7"/>
      <c r="HE998" s="7"/>
      <c r="HF998" s="7"/>
      <c r="HG998" s="7"/>
      <c r="HH998" s="7"/>
      <c r="HI998" s="7"/>
      <c r="HJ998" s="7"/>
      <c r="HK998" s="7"/>
      <c r="HL998" s="7"/>
      <c r="HM998" s="7"/>
      <c r="HN998" s="7"/>
      <c r="HO998" s="7"/>
      <c r="HP998" s="7"/>
      <c r="HQ998" s="7"/>
      <c r="HR998" s="7"/>
      <c r="HS998" s="7"/>
      <c r="HT998" s="7"/>
      <c r="HU998" s="7"/>
      <c r="HV998" s="7"/>
      <c r="HW998" s="7"/>
      <c r="HX998" s="7"/>
      <c r="HY998" s="7"/>
      <c r="HZ998" s="7"/>
      <c r="IA998" s="7"/>
      <c r="IB998" s="7"/>
      <c r="IC998" s="7"/>
      <c r="ID998" s="7"/>
      <c r="IE998" s="7"/>
      <c r="IF998" s="7"/>
      <c r="IG998" s="7"/>
      <c r="IH998" s="7"/>
      <c r="II998" s="7"/>
      <c r="IJ998" s="7"/>
      <c r="IK998" s="7"/>
      <c r="IL998" s="7"/>
      <c r="IM998" s="7"/>
      <c r="IN998" s="7"/>
      <c r="IO998" s="7"/>
      <c r="IP998" s="7"/>
      <c r="IQ998" s="7"/>
      <c r="IR998" s="7"/>
      <c r="IS998" s="7"/>
      <c r="IT998" s="7"/>
      <c r="IU998" s="7"/>
      <c r="IV998" s="7"/>
      <c r="IW998" s="7"/>
      <c r="IX998" s="7"/>
      <c r="IY998" s="7"/>
      <c r="IZ998" s="7"/>
      <c r="JA998" s="7"/>
      <c r="JB998" s="7"/>
      <c r="JC998" s="7"/>
      <c r="JD998" s="7"/>
      <c r="JE998" s="7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5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2"/>
      <c r="ED999" s="2"/>
      <c r="EE999" s="2"/>
      <c r="EF999" s="2"/>
      <c r="EG999" s="2"/>
      <c r="EH999" s="2"/>
      <c r="EI999" s="2"/>
      <c r="EJ999" s="2"/>
      <c r="EK999" s="2"/>
      <c r="EL999" s="2"/>
      <c r="EM999" s="2"/>
      <c r="EN999" s="2"/>
      <c r="EO999" s="2"/>
      <c r="EP999" s="7"/>
      <c r="EQ999" s="7"/>
      <c r="ER999" s="7"/>
      <c r="ES999" s="88"/>
      <c r="ET999" s="7"/>
      <c r="EU999" s="7"/>
      <c r="EV999" s="7"/>
      <c r="EW999" s="7"/>
      <c r="EX999" s="7"/>
      <c r="EY999" s="7"/>
      <c r="EZ999" s="7"/>
      <c r="FA999" s="7"/>
      <c r="FB999" s="7"/>
      <c r="FC999" s="7"/>
      <c r="FD999" s="7"/>
      <c r="FE999" s="7"/>
      <c r="FF999" s="7"/>
      <c r="FG999" s="7"/>
      <c r="FH999" s="2"/>
      <c r="FI999" s="2"/>
      <c r="FJ999" s="2"/>
      <c r="FK999" s="2"/>
      <c r="FL999" s="2"/>
      <c r="FM999" s="2"/>
      <c r="FN999" s="7"/>
      <c r="FO999" s="7"/>
      <c r="FP999" s="7"/>
      <c r="FQ999" s="88"/>
      <c r="FR999" s="7"/>
      <c r="FS999" s="7"/>
      <c r="FT999" s="7"/>
      <c r="FU999" s="7"/>
      <c r="FV999" s="7"/>
      <c r="FW999" s="7"/>
      <c r="FX999" s="7"/>
      <c r="FY999" s="7"/>
      <c r="FZ999" s="7"/>
      <c r="GA999" s="7"/>
      <c r="GB999" s="7"/>
      <c r="GC999" s="7"/>
      <c r="GD999" s="7"/>
      <c r="GE999" s="7"/>
      <c r="GF999" s="7"/>
      <c r="GG999" s="7"/>
      <c r="GH999" s="7"/>
      <c r="GI999" s="7"/>
      <c r="GJ999" s="7"/>
      <c r="GK999" s="7"/>
      <c r="GL999" s="7"/>
      <c r="GM999" s="7"/>
      <c r="GN999" s="7"/>
      <c r="GO999" s="7"/>
      <c r="GP999" s="7"/>
      <c r="GQ999" s="7"/>
      <c r="GR999" s="7"/>
      <c r="GS999" s="7"/>
      <c r="GT999" s="7"/>
      <c r="GU999" s="7"/>
      <c r="GV999" s="7"/>
      <c r="GW999" s="7"/>
      <c r="GX999" s="7"/>
      <c r="GY999" s="7"/>
      <c r="GZ999" s="7"/>
      <c r="HA999" s="7"/>
      <c r="HB999" s="7"/>
      <c r="HC999" s="7"/>
      <c r="HD999" s="7"/>
      <c r="HE999" s="7"/>
      <c r="HF999" s="7"/>
      <c r="HG999" s="7"/>
      <c r="HH999" s="7"/>
      <c r="HI999" s="7"/>
      <c r="HJ999" s="7"/>
      <c r="HK999" s="7"/>
      <c r="HL999" s="7"/>
      <c r="HM999" s="7"/>
      <c r="HN999" s="7"/>
      <c r="HO999" s="7"/>
      <c r="HP999" s="7"/>
      <c r="HQ999" s="7"/>
      <c r="HR999" s="7"/>
      <c r="HS999" s="7"/>
      <c r="HT999" s="7"/>
      <c r="HU999" s="7"/>
      <c r="HV999" s="7"/>
      <c r="HW999" s="7"/>
      <c r="HX999" s="7"/>
      <c r="HY999" s="7"/>
      <c r="HZ999" s="7"/>
      <c r="IA999" s="7"/>
      <c r="IB999" s="7"/>
      <c r="IC999" s="7"/>
      <c r="ID999" s="7"/>
      <c r="IE999" s="7"/>
      <c r="IF999" s="7"/>
      <c r="IG999" s="7"/>
      <c r="IH999" s="7"/>
      <c r="II999" s="7"/>
      <c r="IJ999" s="7"/>
      <c r="IK999" s="7"/>
      <c r="IL999" s="7"/>
      <c r="IM999" s="7"/>
      <c r="IN999" s="7"/>
      <c r="IO999" s="7"/>
      <c r="IP999" s="7"/>
      <c r="IQ999" s="7"/>
      <c r="IR999" s="7"/>
      <c r="IS999" s="7"/>
      <c r="IT999" s="7"/>
      <c r="IU999" s="7"/>
      <c r="IV999" s="7"/>
      <c r="IW999" s="7"/>
      <c r="IX999" s="7"/>
      <c r="IY999" s="7"/>
      <c r="IZ999" s="7"/>
      <c r="JA999" s="7"/>
      <c r="JB999" s="7"/>
      <c r="JC999" s="7"/>
      <c r="JD999" s="7"/>
      <c r="JE999" s="7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5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/>
      <c r="ED1000" s="2"/>
      <c r="EE1000" s="2"/>
      <c r="EF1000" s="2"/>
      <c r="EG1000" s="2"/>
      <c r="EH1000" s="2"/>
      <c r="EI1000" s="2"/>
      <c r="EJ1000" s="2"/>
      <c r="EK1000" s="2"/>
      <c r="EL1000" s="2"/>
      <c r="EM1000" s="2"/>
      <c r="EN1000" s="2"/>
      <c r="EO1000" s="2"/>
      <c r="EP1000" s="7"/>
      <c r="EQ1000" s="7"/>
      <c r="ER1000" s="7"/>
      <c r="ES1000" s="88"/>
      <c r="ET1000" s="7"/>
      <c r="EU1000" s="7"/>
      <c r="EV1000" s="7"/>
      <c r="EW1000" s="7"/>
      <c r="EX1000" s="7"/>
      <c r="EY1000" s="7"/>
      <c r="EZ1000" s="7"/>
      <c r="FA1000" s="7"/>
      <c r="FB1000" s="7"/>
      <c r="FC1000" s="7"/>
      <c r="FD1000" s="7"/>
      <c r="FE1000" s="7"/>
      <c r="FF1000" s="7"/>
      <c r="FG1000" s="7"/>
      <c r="FH1000" s="2"/>
      <c r="FI1000" s="2"/>
      <c r="FJ1000" s="2"/>
      <c r="FK1000" s="2"/>
      <c r="FL1000" s="2"/>
      <c r="FM1000" s="2"/>
      <c r="FN1000" s="7"/>
      <c r="FO1000" s="7"/>
      <c r="FP1000" s="7"/>
      <c r="FQ1000" s="88"/>
      <c r="FR1000" s="7"/>
      <c r="FS1000" s="7"/>
      <c r="FT1000" s="7"/>
      <c r="FU1000" s="7"/>
      <c r="FV1000" s="7"/>
      <c r="FW1000" s="7"/>
      <c r="FX1000" s="7"/>
      <c r="FY1000" s="7"/>
      <c r="FZ1000" s="7"/>
      <c r="GA1000" s="7"/>
      <c r="GB1000" s="7"/>
      <c r="GC1000" s="7"/>
      <c r="GD1000" s="7"/>
      <c r="GE1000" s="7"/>
      <c r="GF1000" s="7"/>
      <c r="GG1000" s="7"/>
      <c r="GH1000" s="7"/>
      <c r="GI1000" s="7"/>
      <c r="GJ1000" s="7"/>
      <c r="GK1000" s="7"/>
      <c r="GL1000" s="7"/>
      <c r="GM1000" s="7"/>
      <c r="GN1000" s="7"/>
      <c r="GO1000" s="7"/>
      <c r="GP1000" s="7"/>
      <c r="GQ1000" s="7"/>
      <c r="GR1000" s="7"/>
      <c r="GS1000" s="7"/>
      <c r="GT1000" s="7"/>
      <c r="GU1000" s="7"/>
      <c r="GV1000" s="7"/>
      <c r="GW1000" s="7"/>
      <c r="GX1000" s="7"/>
      <c r="GY1000" s="7"/>
      <c r="GZ1000" s="7"/>
      <c r="HA1000" s="7"/>
      <c r="HB1000" s="7"/>
      <c r="HC1000" s="7"/>
      <c r="HD1000" s="7"/>
      <c r="HE1000" s="7"/>
      <c r="HF1000" s="7"/>
      <c r="HG1000" s="7"/>
      <c r="HH1000" s="7"/>
      <c r="HI1000" s="7"/>
      <c r="HJ1000" s="7"/>
      <c r="HK1000" s="7"/>
      <c r="HL1000" s="7"/>
      <c r="HM1000" s="7"/>
      <c r="HN1000" s="7"/>
      <c r="HO1000" s="7"/>
      <c r="HP1000" s="7"/>
      <c r="HQ1000" s="7"/>
      <c r="HR1000" s="7"/>
      <c r="HS1000" s="7"/>
      <c r="HT1000" s="7"/>
      <c r="HU1000" s="7"/>
      <c r="HV1000" s="7"/>
      <c r="HW1000" s="7"/>
      <c r="HX1000" s="7"/>
      <c r="HY1000" s="7"/>
      <c r="HZ1000" s="7"/>
      <c r="IA1000" s="7"/>
      <c r="IB1000" s="7"/>
      <c r="IC1000" s="7"/>
      <c r="ID1000" s="7"/>
      <c r="IE1000" s="7"/>
      <c r="IF1000" s="7"/>
      <c r="IG1000" s="7"/>
      <c r="IH1000" s="7"/>
      <c r="II1000" s="7"/>
      <c r="IJ1000" s="7"/>
      <c r="IK1000" s="7"/>
      <c r="IL1000" s="7"/>
      <c r="IM1000" s="7"/>
      <c r="IN1000" s="7"/>
      <c r="IO1000" s="7"/>
      <c r="IP1000" s="7"/>
      <c r="IQ1000" s="7"/>
      <c r="IR1000" s="7"/>
      <c r="IS1000" s="7"/>
      <c r="IT1000" s="7"/>
      <c r="IU1000" s="7"/>
      <c r="IV1000" s="7"/>
      <c r="IW1000" s="7"/>
      <c r="IX1000" s="7"/>
      <c r="IY1000" s="7"/>
      <c r="IZ1000" s="7"/>
      <c r="JA1000" s="7"/>
      <c r="JB1000" s="7"/>
      <c r="JC1000" s="7"/>
      <c r="JD1000" s="7"/>
      <c r="JE1000" s="7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5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  <c r="EA1001" s="2"/>
      <c r="EB1001" s="2"/>
      <c r="EC1001" s="2"/>
      <c r="ED1001" s="2"/>
      <c r="EE1001" s="2"/>
      <c r="EF1001" s="2"/>
      <c r="EG1001" s="2"/>
      <c r="EH1001" s="2"/>
      <c r="EI1001" s="2"/>
      <c r="EJ1001" s="2"/>
      <c r="EK1001" s="2"/>
      <c r="EL1001" s="2"/>
      <c r="EM1001" s="2"/>
      <c r="EN1001" s="2"/>
      <c r="EO1001" s="2"/>
      <c r="EP1001" s="7"/>
      <c r="EQ1001" s="7"/>
      <c r="ER1001" s="7"/>
      <c r="ES1001" s="88"/>
      <c r="ET1001" s="7"/>
      <c r="EU1001" s="7"/>
      <c r="EV1001" s="7"/>
      <c r="EW1001" s="7"/>
      <c r="EX1001" s="7"/>
      <c r="EY1001" s="7"/>
      <c r="EZ1001" s="7"/>
      <c r="FA1001" s="7"/>
      <c r="FB1001" s="7"/>
      <c r="FC1001" s="7"/>
      <c r="FD1001" s="7"/>
      <c r="FE1001" s="7"/>
      <c r="FF1001" s="7"/>
      <c r="FG1001" s="7"/>
      <c r="FH1001" s="2"/>
      <c r="FI1001" s="2"/>
      <c r="FJ1001" s="2"/>
      <c r="FK1001" s="2"/>
      <c r="FL1001" s="2"/>
      <c r="FM1001" s="2"/>
      <c r="FN1001" s="7"/>
      <c r="FO1001" s="7"/>
      <c r="FP1001" s="7"/>
      <c r="FQ1001" s="88"/>
      <c r="FR1001" s="7"/>
      <c r="FS1001" s="7"/>
      <c r="FT1001" s="7"/>
      <c r="FU1001" s="7"/>
      <c r="FV1001" s="7"/>
      <c r="FW1001" s="7"/>
      <c r="FX1001" s="7"/>
      <c r="FY1001" s="7"/>
      <c r="FZ1001" s="7"/>
      <c r="GA1001" s="7"/>
      <c r="GB1001" s="7"/>
      <c r="GC1001" s="7"/>
      <c r="GD1001" s="7"/>
      <c r="GE1001" s="7"/>
      <c r="GF1001" s="7"/>
      <c r="GG1001" s="7"/>
      <c r="GH1001" s="7"/>
      <c r="GI1001" s="7"/>
      <c r="GJ1001" s="7"/>
      <c r="GK1001" s="7"/>
      <c r="GL1001" s="7"/>
      <c r="GM1001" s="7"/>
      <c r="GN1001" s="7"/>
      <c r="GO1001" s="7"/>
      <c r="GP1001" s="7"/>
      <c r="GQ1001" s="7"/>
      <c r="GR1001" s="7"/>
      <c r="GS1001" s="7"/>
      <c r="GT1001" s="7"/>
      <c r="GU1001" s="7"/>
      <c r="GV1001" s="7"/>
      <c r="GW1001" s="7"/>
      <c r="GX1001" s="7"/>
      <c r="GY1001" s="7"/>
      <c r="GZ1001" s="7"/>
      <c r="HA1001" s="7"/>
      <c r="HB1001" s="7"/>
      <c r="HC1001" s="7"/>
      <c r="HD1001" s="7"/>
      <c r="HE1001" s="7"/>
      <c r="HF1001" s="7"/>
      <c r="HG1001" s="7"/>
      <c r="HH1001" s="7"/>
      <c r="HI1001" s="7"/>
      <c r="HJ1001" s="7"/>
      <c r="HK1001" s="7"/>
      <c r="HL1001" s="7"/>
      <c r="HM1001" s="7"/>
      <c r="HN1001" s="7"/>
      <c r="HO1001" s="7"/>
      <c r="HP1001" s="7"/>
      <c r="HQ1001" s="7"/>
      <c r="HR1001" s="7"/>
      <c r="HS1001" s="7"/>
      <c r="HT1001" s="7"/>
      <c r="HU1001" s="7"/>
      <c r="HV1001" s="7"/>
      <c r="HW1001" s="7"/>
      <c r="HX1001" s="7"/>
      <c r="HY1001" s="7"/>
      <c r="HZ1001" s="7"/>
      <c r="IA1001" s="7"/>
      <c r="IB1001" s="7"/>
      <c r="IC1001" s="7"/>
      <c r="ID1001" s="7"/>
      <c r="IE1001" s="7"/>
      <c r="IF1001" s="7"/>
      <c r="IG1001" s="7"/>
      <c r="IH1001" s="7"/>
      <c r="II1001" s="7"/>
      <c r="IJ1001" s="7"/>
      <c r="IK1001" s="7"/>
      <c r="IL1001" s="7"/>
      <c r="IM1001" s="7"/>
      <c r="IN1001" s="7"/>
      <c r="IO1001" s="7"/>
      <c r="IP1001" s="7"/>
      <c r="IQ1001" s="7"/>
      <c r="IR1001" s="7"/>
      <c r="IS1001" s="7"/>
      <c r="IT1001" s="7"/>
      <c r="IU1001" s="7"/>
      <c r="IV1001" s="7"/>
      <c r="IW1001" s="7"/>
      <c r="IX1001" s="7"/>
      <c r="IY1001" s="7"/>
      <c r="IZ1001" s="7"/>
      <c r="JA1001" s="7"/>
      <c r="JB1001" s="7"/>
      <c r="JC1001" s="7"/>
      <c r="JD1001" s="7"/>
      <c r="JE1001" s="7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5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  <c r="EA1002" s="2"/>
      <c r="EB1002" s="2"/>
      <c r="EC1002" s="2"/>
      <c r="ED1002" s="2"/>
      <c r="EE1002" s="2"/>
      <c r="EF1002" s="2"/>
      <c r="EG1002" s="2"/>
      <c r="EH1002" s="2"/>
      <c r="EI1002" s="2"/>
      <c r="EJ1002" s="2"/>
      <c r="EK1002" s="2"/>
      <c r="EL1002" s="2"/>
      <c r="EM1002" s="2"/>
      <c r="EN1002" s="2"/>
      <c r="EO1002" s="2"/>
      <c r="EP1002" s="7"/>
      <c r="EQ1002" s="7"/>
      <c r="ER1002" s="7"/>
      <c r="ES1002" s="88"/>
      <c r="ET1002" s="7"/>
      <c r="EU1002" s="7"/>
      <c r="EV1002" s="7"/>
      <c r="EW1002" s="7"/>
      <c r="EX1002" s="7"/>
      <c r="EY1002" s="7"/>
      <c r="EZ1002" s="7"/>
      <c r="FA1002" s="7"/>
      <c r="FB1002" s="7"/>
      <c r="FC1002" s="7"/>
      <c r="FD1002" s="7"/>
      <c r="FE1002" s="7"/>
      <c r="FF1002" s="7"/>
      <c r="FG1002" s="7"/>
      <c r="FH1002" s="2"/>
      <c r="FI1002" s="2"/>
      <c r="FJ1002" s="2"/>
      <c r="FK1002" s="2"/>
      <c r="FL1002" s="2"/>
      <c r="FM1002" s="2"/>
      <c r="FN1002" s="7"/>
      <c r="FO1002" s="7"/>
      <c r="FP1002" s="7"/>
      <c r="FQ1002" s="88"/>
      <c r="FR1002" s="7"/>
      <c r="FS1002" s="7"/>
      <c r="FT1002" s="7"/>
      <c r="FU1002" s="7"/>
      <c r="FV1002" s="7"/>
      <c r="FW1002" s="7"/>
      <c r="FX1002" s="7"/>
      <c r="FY1002" s="7"/>
      <c r="FZ1002" s="7"/>
      <c r="GA1002" s="7"/>
      <c r="GB1002" s="7"/>
      <c r="GC1002" s="7"/>
      <c r="GD1002" s="7"/>
      <c r="GE1002" s="7"/>
      <c r="GF1002" s="7"/>
      <c r="GG1002" s="7"/>
      <c r="GH1002" s="7"/>
      <c r="GI1002" s="7"/>
      <c r="GJ1002" s="7"/>
      <c r="GK1002" s="7"/>
      <c r="GL1002" s="7"/>
      <c r="GM1002" s="7"/>
      <c r="GN1002" s="7"/>
      <c r="GO1002" s="7"/>
      <c r="GP1002" s="7"/>
      <c r="GQ1002" s="7"/>
      <c r="GR1002" s="7"/>
      <c r="GS1002" s="7"/>
      <c r="GT1002" s="7"/>
      <c r="GU1002" s="7"/>
      <c r="GV1002" s="7"/>
      <c r="GW1002" s="7"/>
      <c r="GX1002" s="7"/>
      <c r="GY1002" s="7"/>
      <c r="GZ1002" s="7"/>
      <c r="HA1002" s="7"/>
      <c r="HB1002" s="7"/>
      <c r="HC1002" s="7"/>
      <c r="HD1002" s="7"/>
      <c r="HE1002" s="7"/>
      <c r="HF1002" s="7"/>
      <c r="HG1002" s="7"/>
      <c r="HH1002" s="7"/>
      <c r="HI1002" s="7"/>
      <c r="HJ1002" s="7"/>
      <c r="HK1002" s="7"/>
      <c r="HL1002" s="7"/>
      <c r="HM1002" s="7"/>
      <c r="HN1002" s="7"/>
      <c r="HO1002" s="7"/>
      <c r="HP1002" s="7"/>
      <c r="HQ1002" s="7"/>
      <c r="HR1002" s="7"/>
      <c r="HS1002" s="7"/>
      <c r="HT1002" s="7"/>
      <c r="HU1002" s="7"/>
      <c r="HV1002" s="7"/>
      <c r="HW1002" s="7"/>
      <c r="HX1002" s="7"/>
      <c r="HY1002" s="7"/>
      <c r="HZ1002" s="7"/>
      <c r="IA1002" s="7"/>
      <c r="IB1002" s="7"/>
      <c r="IC1002" s="7"/>
      <c r="ID1002" s="7"/>
      <c r="IE1002" s="7"/>
      <c r="IF1002" s="7"/>
      <c r="IG1002" s="7"/>
      <c r="IH1002" s="7"/>
      <c r="II1002" s="7"/>
      <c r="IJ1002" s="7"/>
      <c r="IK1002" s="7"/>
      <c r="IL1002" s="7"/>
      <c r="IM1002" s="7"/>
      <c r="IN1002" s="7"/>
      <c r="IO1002" s="7"/>
      <c r="IP1002" s="7"/>
      <c r="IQ1002" s="7"/>
      <c r="IR1002" s="7"/>
      <c r="IS1002" s="7"/>
      <c r="IT1002" s="7"/>
      <c r="IU1002" s="7"/>
      <c r="IV1002" s="7"/>
      <c r="IW1002" s="7"/>
      <c r="IX1002" s="7"/>
      <c r="IY1002" s="7"/>
      <c r="IZ1002" s="7"/>
      <c r="JA1002" s="7"/>
      <c r="JB1002" s="7"/>
      <c r="JC1002" s="7"/>
      <c r="JD1002" s="7"/>
      <c r="JE1002" s="7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5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  <c r="EA1003" s="2"/>
      <c r="EB1003" s="2"/>
      <c r="EC1003" s="2"/>
      <c r="ED1003" s="2"/>
      <c r="EE1003" s="2"/>
      <c r="EF1003" s="2"/>
      <c r="EG1003" s="2"/>
      <c r="EH1003" s="2"/>
      <c r="EI1003" s="2"/>
      <c r="EJ1003" s="2"/>
      <c r="EK1003" s="2"/>
      <c r="EL1003" s="2"/>
      <c r="EM1003" s="2"/>
      <c r="EN1003" s="2"/>
      <c r="EO1003" s="2"/>
      <c r="EP1003" s="7"/>
      <c r="EQ1003" s="7"/>
      <c r="ER1003" s="7"/>
      <c r="ES1003" s="88"/>
      <c r="ET1003" s="7"/>
      <c r="EU1003" s="7"/>
      <c r="EV1003" s="7"/>
      <c r="EW1003" s="7"/>
      <c r="EX1003" s="7"/>
      <c r="EY1003" s="7"/>
      <c r="EZ1003" s="7"/>
      <c r="FA1003" s="7"/>
      <c r="FB1003" s="7"/>
      <c r="FC1003" s="7"/>
      <c r="FD1003" s="7"/>
      <c r="FE1003" s="7"/>
      <c r="FF1003" s="7"/>
      <c r="FG1003" s="7"/>
      <c r="FH1003" s="2"/>
      <c r="FI1003" s="2"/>
      <c r="FJ1003" s="2"/>
      <c r="FK1003" s="2"/>
      <c r="FL1003" s="2"/>
      <c r="FM1003" s="2"/>
      <c r="FN1003" s="7"/>
      <c r="FO1003" s="7"/>
      <c r="FP1003" s="7"/>
      <c r="FQ1003" s="88"/>
      <c r="FR1003" s="7"/>
      <c r="FS1003" s="7"/>
      <c r="FT1003" s="7"/>
      <c r="FU1003" s="7"/>
      <c r="FV1003" s="7"/>
      <c r="FW1003" s="7"/>
      <c r="FX1003" s="7"/>
      <c r="FY1003" s="7"/>
      <c r="FZ1003" s="7"/>
      <c r="GA1003" s="7"/>
      <c r="GB1003" s="7"/>
      <c r="GC1003" s="7"/>
      <c r="GD1003" s="7"/>
      <c r="GE1003" s="7"/>
      <c r="GF1003" s="7"/>
      <c r="GG1003" s="7"/>
      <c r="GH1003" s="7"/>
      <c r="GI1003" s="7"/>
      <c r="GJ1003" s="7"/>
      <c r="GK1003" s="7"/>
      <c r="GL1003" s="7"/>
      <c r="GM1003" s="7"/>
      <c r="GN1003" s="7"/>
      <c r="GO1003" s="7"/>
      <c r="GP1003" s="7"/>
      <c r="GQ1003" s="7"/>
      <c r="GR1003" s="7"/>
      <c r="GS1003" s="7"/>
      <c r="GT1003" s="7"/>
      <c r="GU1003" s="7"/>
      <c r="GV1003" s="7"/>
      <c r="GW1003" s="7"/>
      <c r="GX1003" s="7"/>
      <c r="GY1003" s="7"/>
      <c r="GZ1003" s="7"/>
      <c r="HA1003" s="7"/>
      <c r="HB1003" s="7"/>
      <c r="HC1003" s="7"/>
      <c r="HD1003" s="7"/>
      <c r="HE1003" s="7"/>
      <c r="HF1003" s="7"/>
      <c r="HG1003" s="7"/>
      <c r="HH1003" s="7"/>
      <c r="HI1003" s="7"/>
      <c r="HJ1003" s="7"/>
      <c r="HK1003" s="7"/>
      <c r="HL1003" s="7"/>
      <c r="HM1003" s="7"/>
      <c r="HN1003" s="7"/>
      <c r="HO1003" s="7"/>
      <c r="HP1003" s="7"/>
      <c r="HQ1003" s="7"/>
      <c r="HR1003" s="7"/>
      <c r="HS1003" s="7"/>
      <c r="HT1003" s="7"/>
      <c r="HU1003" s="7"/>
      <c r="HV1003" s="7"/>
      <c r="HW1003" s="7"/>
      <c r="HX1003" s="7"/>
      <c r="HY1003" s="7"/>
      <c r="HZ1003" s="7"/>
      <c r="IA1003" s="7"/>
      <c r="IB1003" s="7"/>
      <c r="IC1003" s="7"/>
      <c r="ID1003" s="7"/>
      <c r="IE1003" s="7"/>
      <c r="IF1003" s="7"/>
      <c r="IG1003" s="7"/>
      <c r="IH1003" s="7"/>
      <c r="II1003" s="7"/>
      <c r="IJ1003" s="7"/>
      <c r="IK1003" s="7"/>
      <c r="IL1003" s="7"/>
      <c r="IM1003" s="7"/>
      <c r="IN1003" s="7"/>
      <c r="IO1003" s="7"/>
      <c r="IP1003" s="7"/>
      <c r="IQ1003" s="7"/>
      <c r="IR1003" s="7"/>
      <c r="IS1003" s="7"/>
      <c r="IT1003" s="7"/>
      <c r="IU1003" s="7"/>
      <c r="IV1003" s="7"/>
      <c r="IW1003" s="7"/>
      <c r="IX1003" s="7"/>
      <c r="IY1003" s="7"/>
      <c r="IZ1003" s="7"/>
      <c r="JA1003" s="7"/>
      <c r="JB1003" s="7"/>
      <c r="JC1003" s="7"/>
      <c r="JD1003" s="7"/>
      <c r="JE1003" s="7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5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  <c r="EA1004" s="2"/>
      <c r="EB1004" s="2"/>
      <c r="EC1004" s="2"/>
      <c r="ED1004" s="2"/>
      <c r="EE1004" s="2"/>
      <c r="EF1004" s="2"/>
      <c r="EG1004" s="2"/>
      <c r="EH1004" s="2"/>
      <c r="EI1004" s="2"/>
      <c r="EJ1004" s="2"/>
      <c r="EK1004" s="2"/>
      <c r="EL1004" s="2"/>
      <c r="EM1004" s="2"/>
      <c r="EN1004" s="2"/>
      <c r="EO1004" s="2"/>
      <c r="EP1004" s="7"/>
      <c r="EQ1004" s="7"/>
      <c r="ER1004" s="7"/>
      <c r="ES1004" s="88"/>
      <c r="ET1004" s="7"/>
      <c r="EU1004" s="7"/>
      <c r="EV1004" s="7"/>
      <c r="EW1004" s="7"/>
      <c r="EX1004" s="7"/>
      <c r="EY1004" s="7"/>
      <c r="EZ1004" s="7"/>
      <c r="FA1004" s="7"/>
      <c r="FB1004" s="7"/>
      <c r="FC1004" s="7"/>
      <c r="FD1004" s="7"/>
      <c r="FE1004" s="7"/>
      <c r="FF1004" s="7"/>
      <c r="FG1004" s="7"/>
      <c r="FH1004" s="2"/>
      <c r="FI1004" s="2"/>
      <c r="FJ1004" s="2"/>
      <c r="FK1004" s="2"/>
      <c r="FL1004" s="2"/>
      <c r="FM1004" s="2"/>
      <c r="FN1004" s="7"/>
      <c r="FO1004" s="7"/>
      <c r="FP1004" s="7"/>
      <c r="FQ1004" s="88"/>
      <c r="FR1004" s="7"/>
      <c r="FS1004" s="7"/>
      <c r="FT1004" s="7"/>
      <c r="FU1004" s="7"/>
      <c r="FV1004" s="7"/>
      <c r="FW1004" s="7"/>
      <c r="FX1004" s="7"/>
      <c r="FY1004" s="7"/>
      <c r="FZ1004" s="7"/>
      <c r="GA1004" s="7"/>
      <c r="GB1004" s="7"/>
      <c r="GC1004" s="7"/>
      <c r="GD1004" s="7"/>
      <c r="GE1004" s="7"/>
      <c r="GF1004" s="7"/>
      <c r="GG1004" s="7"/>
      <c r="GH1004" s="7"/>
      <c r="GI1004" s="7"/>
      <c r="GJ1004" s="7"/>
      <c r="GK1004" s="7"/>
      <c r="GL1004" s="7"/>
      <c r="GM1004" s="7"/>
      <c r="GN1004" s="7"/>
      <c r="GO1004" s="7"/>
      <c r="GP1004" s="7"/>
      <c r="GQ1004" s="7"/>
      <c r="GR1004" s="7"/>
      <c r="GS1004" s="7"/>
      <c r="GT1004" s="7"/>
      <c r="GU1004" s="7"/>
      <c r="GV1004" s="7"/>
      <c r="GW1004" s="7"/>
      <c r="GX1004" s="7"/>
      <c r="GY1004" s="7"/>
      <c r="GZ1004" s="7"/>
      <c r="HA1004" s="7"/>
      <c r="HB1004" s="7"/>
      <c r="HC1004" s="7"/>
      <c r="HD1004" s="7"/>
      <c r="HE1004" s="7"/>
      <c r="HF1004" s="7"/>
      <c r="HG1004" s="7"/>
      <c r="HH1004" s="7"/>
      <c r="HI1004" s="7"/>
      <c r="HJ1004" s="7"/>
      <c r="HK1004" s="7"/>
      <c r="HL1004" s="7"/>
      <c r="HM1004" s="7"/>
      <c r="HN1004" s="7"/>
      <c r="HO1004" s="7"/>
      <c r="HP1004" s="7"/>
      <c r="HQ1004" s="7"/>
      <c r="HR1004" s="7"/>
      <c r="HS1004" s="7"/>
      <c r="HT1004" s="7"/>
      <c r="HU1004" s="7"/>
      <c r="HV1004" s="7"/>
      <c r="HW1004" s="7"/>
      <c r="HX1004" s="7"/>
      <c r="HY1004" s="7"/>
      <c r="HZ1004" s="7"/>
      <c r="IA1004" s="7"/>
      <c r="IB1004" s="7"/>
      <c r="IC1004" s="7"/>
      <c r="ID1004" s="7"/>
      <c r="IE1004" s="7"/>
      <c r="IF1004" s="7"/>
      <c r="IG1004" s="7"/>
      <c r="IH1004" s="7"/>
      <c r="II1004" s="7"/>
      <c r="IJ1004" s="7"/>
      <c r="IK1004" s="7"/>
      <c r="IL1004" s="7"/>
      <c r="IM1004" s="7"/>
      <c r="IN1004" s="7"/>
      <c r="IO1004" s="7"/>
      <c r="IP1004" s="7"/>
      <c r="IQ1004" s="7"/>
      <c r="IR1004" s="7"/>
      <c r="IS1004" s="7"/>
      <c r="IT1004" s="7"/>
      <c r="IU1004" s="7"/>
      <c r="IV1004" s="7"/>
      <c r="IW1004" s="7"/>
      <c r="IX1004" s="7"/>
      <c r="IY1004" s="7"/>
      <c r="IZ1004" s="7"/>
      <c r="JA1004" s="7"/>
      <c r="JB1004" s="7"/>
      <c r="JC1004" s="7"/>
      <c r="JD1004" s="7"/>
      <c r="JE1004" s="7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5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  <c r="EA1005" s="2"/>
      <c r="EB1005" s="2"/>
      <c r="EC1005" s="2"/>
      <c r="ED1005" s="2"/>
      <c r="EE1005" s="2"/>
      <c r="EF1005" s="2"/>
      <c r="EG1005" s="2"/>
      <c r="EH1005" s="2"/>
      <c r="EI1005" s="2"/>
      <c r="EJ1005" s="2"/>
      <c r="EK1005" s="2"/>
      <c r="EL1005" s="2"/>
      <c r="EM1005" s="2"/>
      <c r="EN1005" s="2"/>
      <c r="EO1005" s="2"/>
      <c r="EP1005" s="7"/>
      <c r="EQ1005" s="7"/>
      <c r="ER1005" s="7"/>
      <c r="ES1005" s="88"/>
      <c r="ET1005" s="7"/>
      <c r="EU1005" s="7"/>
      <c r="EV1005" s="7"/>
      <c r="EW1005" s="7"/>
      <c r="EX1005" s="7"/>
      <c r="EY1005" s="7"/>
      <c r="EZ1005" s="7"/>
      <c r="FA1005" s="7"/>
      <c r="FB1005" s="7"/>
      <c r="FC1005" s="7"/>
      <c r="FD1005" s="7"/>
      <c r="FE1005" s="7"/>
      <c r="FF1005" s="7"/>
      <c r="FG1005" s="7"/>
      <c r="FH1005" s="2"/>
      <c r="FI1005" s="2"/>
      <c r="FJ1005" s="2"/>
      <c r="FK1005" s="2"/>
      <c r="FL1005" s="2"/>
      <c r="FM1005" s="2"/>
      <c r="FN1005" s="7"/>
      <c r="FO1005" s="7"/>
      <c r="FP1005" s="7"/>
      <c r="FQ1005" s="88"/>
      <c r="FR1005" s="7"/>
      <c r="FS1005" s="7"/>
      <c r="FT1005" s="7"/>
      <c r="FU1005" s="7"/>
      <c r="FV1005" s="7"/>
      <c r="FW1005" s="7"/>
      <c r="FX1005" s="7"/>
      <c r="FY1005" s="7"/>
      <c r="FZ1005" s="7"/>
      <c r="GA1005" s="7"/>
      <c r="GB1005" s="7"/>
      <c r="GC1005" s="7"/>
      <c r="GD1005" s="7"/>
      <c r="GE1005" s="7"/>
      <c r="GF1005" s="7"/>
      <c r="GG1005" s="7"/>
      <c r="GH1005" s="7"/>
      <c r="GI1005" s="7"/>
      <c r="GJ1005" s="7"/>
      <c r="GK1005" s="7"/>
      <c r="GL1005" s="7"/>
      <c r="GM1005" s="7"/>
      <c r="GN1005" s="7"/>
      <c r="GO1005" s="7"/>
      <c r="GP1005" s="7"/>
      <c r="GQ1005" s="7"/>
      <c r="GR1005" s="7"/>
      <c r="GS1005" s="7"/>
      <c r="GT1005" s="7"/>
      <c r="GU1005" s="7"/>
      <c r="GV1005" s="7"/>
      <c r="GW1005" s="7"/>
      <c r="GX1005" s="7"/>
      <c r="GY1005" s="7"/>
      <c r="GZ1005" s="7"/>
      <c r="HA1005" s="7"/>
      <c r="HB1005" s="7"/>
      <c r="HC1005" s="7"/>
      <c r="HD1005" s="7"/>
      <c r="HE1005" s="7"/>
      <c r="HF1005" s="7"/>
      <c r="HG1005" s="7"/>
      <c r="HH1005" s="7"/>
      <c r="HI1005" s="7"/>
      <c r="HJ1005" s="7"/>
      <c r="HK1005" s="7"/>
      <c r="HL1005" s="7"/>
      <c r="HM1005" s="7"/>
      <c r="HN1005" s="7"/>
      <c r="HO1005" s="7"/>
      <c r="HP1005" s="7"/>
      <c r="HQ1005" s="7"/>
      <c r="HR1005" s="7"/>
      <c r="HS1005" s="7"/>
      <c r="HT1005" s="7"/>
      <c r="HU1005" s="7"/>
      <c r="HV1005" s="7"/>
      <c r="HW1005" s="7"/>
      <c r="HX1005" s="7"/>
      <c r="HY1005" s="7"/>
      <c r="HZ1005" s="7"/>
      <c r="IA1005" s="7"/>
      <c r="IB1005" s="7"/>
      <c r="IC1005" s="7"/>
      <c r="ID1005" s="7"/>
      <c r="IE1005" s="7"/>
      <c r="IF1005" s="7"/>
      <c r="IG1005" s="7"/>
      <c r="IH1005" s="7"/>
      <c r="II1005" s="7"/>
      <c r="IJ1005" s="7"/>
      <c r="IK1005" s="7"/>
      <c r="IL1005" s="7"/>
      <c r="IM1005" s="7"/>
      <c r="IN1005" s="7"/>
      <c r="IO1005" s="7"/>
      <c r="IP1005" s="7"/>
      <c r="IQ1005" s="7"/>
      <c r="IR1005" s="7"/>
      <c r="IS1005" s="7"/>
      <c r="IT1005" s="7"/>
      <c r="IU1005" s="7"/>
      <c r="IV1005" s="7"/>
      <c r="IW1005" s="7"/>
      <c r="IX1005" s="7"/>
      <c r="IY1005" s="7"/>
      <c r="IZ1005" s="7"/>
      <c r="JA1005" s="7"/>
      <c r="JB1005" s="7"/>
      <c r="JC1005" s="7"/>
      <c r="JD1005" s="7"/>
      <c r="JE1005" s="7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5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  <c r="DP1006" s="2"/>
      <c r="DQ1006" s="2"/>
      <c r="DR1006" s="2"/>
      <c r="DS1006" s="2"/>
      <c r="DT1006" s="2"/>
      <c r="DU1006" s="2"/>
      <c r="DV1006" s="2"/>
      <c r="DW1006" s="2"/>
      <c r="DX1006" s="2"/>
      <c r="DY1006" s="2"/>
      <c r="DZ1006" s="2"/>
      <c r="EA1006" s="2"/>
      <c r="EB1006" s="2"/>
      <c r="EC1006" s="2"/>
      <c r="ED1006" s="2"/>
      <c r="EE1006" s="2"/>
      <c r="EF1006" s="2"/>
      <c r="EG1006" s="2"/>
      <c r="EH1006" s="2"/>
      <c r="EI1006" s="2"/>
      <c r="EJ1006" s="2"/>
      <c r="EK1006" s="2"/>
      <c r="EL1006" s="2"/>
      <c r="EM1006" s="2"/>
      <c r="EN1006" s="2"/>
      <c r="EO1006" s="2"/>
      <c r="EP1006" s="7"/>
      <c r="EQ1006" s="7"/>
      <c r="ER1006" s="7"/>
      <c r="ES1006" s="88"/>
      <c r="ET1006" s="7"/>
      <c r="EU1006" s="7"/>
      <c r="EV1006" s="7"/>
      <c r="EW1006" s="7"/>
      <c r="EX1006" s="7"/>
      <c r="EY1006" s="7"/>
      <c r="EZ1006" s="7"/>
      <c r="FA1006" s="7"/>
      <c r="FB1006" s="7"/>
      <c r="FC1006" s="7"/>
      <c r="FD1006" s="7"/>
      <c r="FE1006" s="7"/>
      <c r="FF1006" s="7"/>
      <c r="FG1006" s="7"/>
      <c r="FH1006" s="2"/>
      <c r="FI1006" s="2"/>
      <c r="FJ1006" s="2"/>
      <c r="FK1006" s="2"/>
      <c r="FL1006" s="2"/>
      <c r="FM1006" s="2"/>
      <c r="FN1006" s="7"/>
      <c r="FO1006" s="7"/>
      <c r="FP1006" s="7"/>
      <c r="FQ1006" s="88"/>
      <c r="FR1006" s="7"/>
      <c r="FS1006" s="7"/>
      <c r="FT1006" s="7"/>
      <c r="FU1006" s="7"/>
      <c r="FV1006" s="7"/>
      <c r="FW1006" s="7"/>
      <c r="FX1006" s="7"/>
      <c r="FY1006" s="7"/>
      <c r="FZ1006" s="7"/>
      <c r="GA1006" s="7"/>
      <c r="GB1006" s="7"/>
      <c r="GC1006" s="7"/>
      <c r="GD1006" s="7"/>
      <c r="GE1006" s="7"/>
      <c r="GF1006" s="7"/>
      <c r="GG1006" s="7"/>
      <c r="GH1006" s="7"/>
      <c r="GI1006" s="7"/>
      <c r="GJ1006" s="7"/>
      <c r="GK1006" s="7"/>
      <c r="GL1006" s="7"/>
      <c r="GM1006" s="7"/>
      <c r="GN1006" s="7"/>
      <c r="GO1006" s="7"/>
      <c r="GP1006" s="7"/>
      <c r="GQ1006" s="7"/>
      <c r="GR1006" s="7"/>
      <c r="GS1006" s="7"/>
      <c r="GT1006" s="7"/>
      <c r="GU1006" s="7"/>
      <c r="GV1006" s="7"/>
      <c r="GW1006" s="7"/>
      <c r="GX1006" s="7"/>
      <c r="GY1006" s="7"/>
      <c r="GZ1006" s="7"/>
      <c r="HA1006" s="7"/>
      <c r="HB1006" s="7"/>
      <c r="HC1006" s="7"/>
      <c r="HD1006" s="7"/>
      <c r="HE1006" s="7"/>
      <c r="HF1006" s="7"/>
      <c r="HG1006" s="7"/>
      <c r="HH1006" s="7"/>
      <c r="HI1006" s="7"/>
      <c r="HJ1006" s="7"/>
      <c r="HK1006" s="7"/>
      <c r="HL1006" s="7"/>
      <c r="HM1006" s="7"/>
      <c r="HN1006" s="7"/>
      <c r="HO1006" s="7"/>
      <c r="HP1006" s="7"/>
      <c r="HQ1006" s="7"/>
      <c r="HR1006" s="7"/>
      <c r="HS1006" s="7"/>
      <c r="HT1006" s="7"/>
      <c r="HU1006" s="7"/>
      <c r="HV1006" s="7"/>
      <c r="HW1006" s="7"/>
      <c r="HX1006" s="7"/>
      <c r="HY1006" s="7"/>
      <c r="HZ1006" s="7"/>
      <c r="IA1006" s="7"/>
      <c r="IB1006" s="7"/>
      <c r="IC1006" s="7"/>
      <c r="ID1006" s="7"/>
      <c r="IE1006" s="7"/>
      <c r="IF1006" s="7"/>
      <c r="IG1006" s="7"/>
      <c r="IH1006" s="7"/>
      <c r="II1006" s="7"/>
      <c r="IJ1006" s="7"/>
      <c r="IK1006" s="7"/>
      <c r="IL1006" s="7"/>
      <c r="IM1006" s="7"/>
      <c r="IN1006" s="7"/>
      <c r="IO1006" s="7"/>
      <c r="IP1006" s="7"/>
      <c r="IQ1006" s="7"/>
      <c r="IR1006" s="7"/>
      <c r="IS1006" s="7"/>
      <c r="IT1006" s="7"/>
      <c r="IU1006" s="7"/>
      <c r="IV1006" s="7"/>
      <c r="IW1006" s="7"/>
      <c r="IX1006" s="7"/>
      <c r="IY1006" s="7"/>
      <c r="IZ1006" s="7"/>
      <c r="JA1006" s="7"/>
      <c r="JB1006" s="7"/>
      <c r="JC1006" s="7"/>
      <c r="JD1006" s="7"/>
      <c r="JE1006" s="7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5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  <c r="DP1007" s="2"/>
      <c r="DQ1007" s="2"/>
      <c r="DR1007" s="2"/>
      <c r="DS1007" s="2"/>
      <c r="DT1007" s="2"/>
      <c r="DU1007" s="2"/>
      <c r="DV1007" s="2"/>
      <c r="DW1007" s="2"/>
      <c r="DX1007" s="2"/>
      <c r="DY1007" s="2"/>
      <c r="DZ1007" s="2"/>
      <c r="EA1007" s="2"/>
      <c r="EB1007" s="2"/>
      <c r="EC1007" s="2"/>
      <c r="ED1007" s="2"/>
      <c r="EE1007" s="2"/>
      <c r="EF1007" s="2"/>
      <c r="EG1007" s="2"/>
      <c r="EH1007" s="2"/>
      <c r="EI1007" s="2"/>
      <c r="EJ1007" s="2"/>
      <c r="EK1007" s="2"/>
      <c r="EL1007" s="2"/>
      <c r="EM1007" s="2"/>
      <c r="EN1007" s="2"/>
      <c r="EO1007" s="2"/>
      <c r="EP1007" s="7"/>
      <c r="EQ1007" s="7"/>
      <c r="ER1007" s="7"/>
      <c r="ES1007" s="88"/>
      <c r="ET1007" s="7"/>
      <c r="EU1007" s="7"/>
      <c r="EV1007" s="7"/>
      <c r="EW1007" s="7"/>
      <c r="EX1007" s="7"/>
      <c r="EY1007" s="7"/>
      <c r="EZ1007" s="7"/>
      <c r="FA1007" s="7"/>
      <c r="FB1007" s="7"/>
      <c r="FC1007" s="7"/>
      <c r="FD1007" s="7"/>
      <c r="FE1007" s="7"/>
      <c r="FF1007" s="7"/>
      <c r="FG1007" s="7"/>
      <c r="FH1007" s="2"/>
      <c r="FI1007" s="2"/>
      <c r="FJ1007" s="2"/>
      <c r="FK1007" s="2"/>
      <c r="FL1007" s="2"/>
      <c r="FM1007" s="2"/>
      <c r="FN1007" s="7"/>
      <c r="FO1007" s="7"/>
      <c r="FP1007" s="7"/>
      <c r="FQ1007" s="88"/>
      <c r="FR1007" s="7"/>
      <c r="FS1007" s="7"/>
      <c r="FT1007" s="7"/>
      <c r="FU1007" s="7"/>
      <c r="FV1007" s="7"/>
      <c r="FW1007" s="7"/>
      <c r="FX1007" s="7"/>
      <c r="FY1007" s="7"/>
      <c r="FZ1007" s="7"/>
      <c r="GA1007" s="7"/>
      <c r="GB1007" s="7"/>
      <c r="GC1007" s="7"/>
      <c r="GD1007" s="7"/>
      <c r="GE1007" s="7"/>
      <c r="GF1007" s="7"/>
      <c r="GG1007" s="7"/>
      <c r="GH1007" s="7"/>
      <c r="GI1007" s="7"/>
      <c r="GJ1007" s="7"/>
      <c r="GK1007" s="7"/>
      <c r="GL1007" s="7"/>
      <c r="GM1007" s="7"/>
      <c r="GN1007" s="7"/>
      <c r="GO1007" s="7"/>
      <c r="GP1007" s="7"/>
      <c r="GQ1007" s="7"/>
      <c r="GR1007" s="7"/>
      <c r="GS1007" s="7"/>
      <c r="GT1007" s="7"/>
      <c r="GU1007" s="7"/>
      <c r="GV1007" s="7"/>
      <c r="GW1007" s="7"/>
      <c r="GX1007" s="7"/>
      <c r="GY1007" s="7"/>
      <c r="GZ1007" s="7"/>
      <c r="HA1007" s="7"/>
      <c r="HB1007" s="7"/>
      <c r="HC1007" s="7"/>
      <c r="HD1007" s="7"/>
      <c r="HE1007" s="7"/>
      <c r="HF1007" s="7"/>
      <c r="HG1007" s="7"/>
      <c r="HH1007" s="7"/>
      <c r="HI1007" s="7"/>
      <c r="HJ1007" s="7"/>
      <c r="HK1007" s="7"/>
      <c r="HL1007" s="7"/>
      <c r="HM1007" s="7"/>
      <c r="HN1007" s="7"/>
      <c r="HO1007" s="7"/>
      <c r="HP1007" s="7"/>
      <c r="HQ1007" s="7"/>
      <c r="HR1007" s="7"/>
      <c r="HS1007" s="7"/>
      <c r="HT1007" s="7"/>
      <c r="HU1007" s="7"/>
      <c r="HV1007" s="7"/>
      <c r="HW1007" s="7"/>
      <c r="HX1007" s="7"/>
      <c r="HY1007" s="7"/>
      <c r="HZ1007" s="7"/>
      <c r="IA1007" s="7"/>
      <c r="IB1007" s="7"/>
      <c r="IC1007" s="7"/>
      <c r="ID1007" s="7"/>
      <c r="IE1007" s="7"/>
      <c r="IF1007" s="7"/>
      <c r="IG1007" s="7"/>
      <c r="IH1007" s="7"/>
      <c r="II1007" s="7"/>
      <c r="IJ1007" s="7"/>
      <c r="IK1007" s="7"/>
      <c r="IL1007" s="7"/>
      <c r="IM1007" s="7"/>
      <c r="IN1007" s="7"/>
      <c r="IO1007" s="7"/>
      <c r="IP1007" s="7"/>
      <c r="IQ1007" s="7"/>
      <c r="IR1007" s="7"/>
      <c r="IS1007" s="7"/>
      <c r="IT1007" s="7"/>
      <c r="IU1007" s="7"/>
      <c r="IV1007" s="7"/>
      <c r="IW1007" s="7"/>
      <c r="IX1007" s="7"/>
      <c r="IY1007" s="7"/>
      <c r="IZ1007" s="7"/>
      <c r="JA1007" s="7"/>
      <c r="JB1007" s="7"/>
      <c r="JC1007" s="7"/>
      <c r="JD1007" s="7"/>
      <c r="JE1007" s="7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5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  <c r="EA1008" s="2"/>
      <c r="EB1008" s="2"/>
      <c r="EC1008" s="2"/>
      <c r="ED1008" s="2"/>
      <c r="EE1008" s="2"/>
      <c r="EF1008" s="2"/>
      <c r="EG1008" s="2"/>
      <c r="EH1008" s="2"/>
      <c r="EI1008" s="2"/>
      <c r="EJ1008" s="2"/>
      <c r="EK1008" s="2"/>
      <c r="EL1008" s="2"/>
      <c r="EM1008" s="2"/>
      <c r="EN1008" s="2"/>
      <c r="EO1008" s="2"/>
      <c r="EP1008" s="7"/>
      <c r="EQ1008" s="7"/>
      <c r="ER1008" s="7"/>
      <c r="ES1008" s="88"/>
      <c r="ET1008" s="7"/>
      <c r="EU1008" s="7"/>
      <c r="EV1008" s="7"/>
      <c r="EW1008" s="7"/>
      <c r="EX1008" s="7"/>
      <c r="EY1008" s="7"/>
      <c r="EZ1008" s="7"/>
      <c r="FA1008" s="7"/>
      <c r="FB1008" s="7"/>
      <c r="FC1008" s="7"/>
      <c r="FD1008" s="7"/>
      <c r="FE1008" s="7"/>
      <c r="FF1008" s="7"/>
      <c r="FG1008" s="7"/>
      <c r="FH1008" s="2"/>
      <c r="FI1008" s="2"/>
      <c r="FJ1008" s="2"/>
      <c r="FK1008" s="2"/>
      <c r="FL1008" s="2"/>
      <c r="FM1008" s="2"/>
      <c r="FN1008" s="7"/>
      <c r="FO1008" s="7"/>
      <c r="FP1008" s="7"/>
      <c r="FQ1008" s="88"/>
      <c r="FR1008" s="7"/>
      <c r="FS1008" s="7"/>
      <c r="FT1008" s="7"/>
      <c r="FU1008" s="7"/>
      <c r="FV1008" s="7"/>
      <c r="FW1008" s="7"/>
      <c r="FX1008" s="7"/>
      <c r="FY1008" s="7"/>
      <c r="FZ1008" s="7"/>
      <c r="GA1008" s="7"/>
      <c r="GB1008" s="7"/>
      <c r="GC1008" s="7"/>
      <c r="GD1008" s="7"/>
      <c r="GE1008" s="7"/>
      <c r="GF1008" s="7"/>
      <c r="GG1008" s="7"/>
      <c r="GH1008" s="7"/>
      <c r="GI1008" s="7"/>
      <c r="GJ1008" s="7"/>
      <c r="GK1008" s="7"/>
      <c r="GL1008" s="7"/>
      <c r="GM1008" s="7"/>
      <c r="GN1008" s="7"/>
      <c r="GO1008" s="7"/>
      <c r="GP1008" s="7"/>
      <c r="GQ1008" s="7"/>
      <c r="GR1008" s="7"/>
      <c r="GS1008" s="7"/>
      <c r="GT1008" s="7"/>
      <c r="GU1008" s="7"/>
      <c r="GV1008" s="7"/>
      <c r="GW1008" s="7"/>
      <c r="GX1008" s="7"/>
      <c r="GY1008" s="7"/>
      <c r="GZ1008" s="7"/>
      <c r="HA1008" s="7"/>
      <c r="HB1008" s="7"/>
      <c r="HC1008" s="7"/>
      <c r="HD1008" s="7"/>
      <c r="HE1008" s="7"/>
      <c r="HF1008" s="7"/>
      <c r="HG1008" s="7"/>
      <c r="HH1008" s="7"/>
      <c r="HI1008" s="7"/>
      <c r="HJ1008" s="7"/>
      <c r="HK1008" s="7"/>
      <c r="HL1008" s="7"/>
      <c r="HM1008" s="7"/>
      <c r="HN1008" s="7"/>
      <c r="HO1008" s="7"/>
      <c r="HP1008" s="7"/>
      <c r="HQ1008" s="7"/>
      <c r="HR1008" s="7"/>
      <c r="HS1008" s="7"/>
      <c r="HT1008" s="7"/>
      <c r="HU1008" s="7"/>
      <c r="HV1008" s="7"/>
      <c r="HW1008" s="7"/>
      <c r="HX1008" s="7"/>
      <c r="HY1008" s="7"/>
      <c r="HZ1008" s="7"/>
      <c r="IA1008" s="7"/>
      <c r="IB1008" s="7"/>
      <c r="IC1008" s="7"/>
      <c r="ID1008" s="7"/>
      <c r="IE1008" s="7"/>
      <c r="IF1008" s="7"/>
      <c r="IG1008" s="7"/>
      <c r="IH1008" s="7"/>
      <c r="II1008" s="7"/>
      <c r="IJ1008" s="7"/>
      <c r="IK1008" s="7"/>
      <c r="IL1008" s="7"/>
      <c r="IM1008" s="7"/>
      <c r="IN1008" s="7"/>
      <c r="IO1008" s="7"/>
      <c r="IP1008" s="7"/>
      <c r="IQ1008" s="7"/>
      <c r="IR1008" s="7"/>
      <c r="IS1008" s="7"/>
      <c r="IT1008" s="7"/>
      <c r="IU1008" s="7"/>
      <c r="IV1008" s="7"/>
      <c r="IW1008" s="7"/>
      <c r="IX1008" s="7"/>
      <c r="IY1008" s="7"/>
      <c r="IZ1008" s="7"/>
      <c r="JA1008" s="7"/>
      <c r="JB1008" s="7"/>
      <c r="JC1008" s="7"/>
      <c r="JD1008" s="7"/>
      <c r="JE1008" s="7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5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  <c r="EA1009" s="2"/>
      <c r="EB1009" s="2"/>
      <c r="EC1009" s="2"/>
      <c r="ED1009" s="2"/>
      <c r="EE1009" s="2"/>
      <c r="EF1009" s="2"/>
      <c r="EG1009" s="2"/>
      <c r="EH1009" s="2"/>
      <c r="EI1009" s="2"/>
      <c r="EJ1009" s="2"/>
      <c r="EK1009" s="2"/>
      <c r="EL1009" s="2"/>
      <c r="EM1009" s="2"/>
      <c r="EN1009" s="2"/>
      <c r="EO1009" s="2"/>
      <c r="EP1009" s="7"/>
      <c r="EQ1009" s="7"/>
      <c r="ER1009" s="7"/>
      <c r="ES1009" s="88"/>
      <c r="ET1009" s="7"/>
      <c r="EU1009" s="7"/>
      <c r="EV1009" s="7"/>
      <c r="EW1009" s="7"/>
      <c r="EX1009" s="7"/>
      <c r="EY1009" s="7"/>
      <c r="EZ1009" s="7"/>
      <c r="FA1009" s="7"/>
      <c r="FB1009" s="7"/>
      <c r="FC1009" s="7"/>
      <c r="FD1009" s="7"/>
      <c r="FE1009" s="7"/>
      <c r="FF1009" s="7"/>
      <c r="FG1009" s="7"/>
      <c r="FH1009" s="2"/>
      <c r="FI1009" s="2"/>
      <c r="FJ1009" s="2"/>
      <c r="FK1009" s="2"/>
      <c r="FL1009" s="2"/>
      <c r="FM1009" s="2"/>
      <c r="FN1009" s="7"/>
      <c r="FO1009" s="7"/>
      <c r="FP1009" s="7"/>
      <c r="FQ1009" s="88"/>
      <c r="FR1009" s="7"/>
      <c r="FS1009" s="7"/>
      <c r="FT1009" s="7"/>
      <c r="FU1009" s="7"/>
      <c r="FV1009" s="7"/>
      <c r="FW1009" s="7"/>
      <c r="FX1009" s="7"/>
      <c r="FY1009" s="7"/>
      <c r="FZ1009" s="7"/>
      <c r="GA1009" s="7"/>
      <c r="GB1009" s="7"/>
      <c r="GC1009" s="7"/>
      <c r="GD1009" s="7"/>
      <c r="GE1009" s="7"/>
      <c r="GF1009" s="7"/>
      <c r="GG1009" s="7"/>
      <c r="GH1009" s="7"/>
      <c r="GI1009" s="7"/>
      <c r="GJ1009" s="7"/>
      <c r="GK1009" s="7"/>
      <c r="GL1009" s="7"/>
      <c r="GM1009" s="7"/>
      <c r="GN1009" s="7"/>
      <c r="GO1009" s="7"/>
      <c r="GP1009" s="7"/>
      <c r="GQ1009" s="7"/>
      <c r="GR1009" s="7"/>
      <c r="GS1009" s="7"/>
      <c r="GT1009" s="7"/>
      <c r="GU1009" s="7"/>
      <c r="GV1009" s="7"/>
      <c r="GW1009" s="7"/>
      <c r="GX1009" s="7"/>
      <c r="GY1009" s="7"/>
      <c r="GZ1009" s="7"/>
      <c r="HA1009" s="7"/>
      <c r="HB1009" s="7"/>
      <c r="HC1009" s="7"/>
      <c r="HD1009" s="7"/>
      <c r="HE1009" s="7"/>
      <c r="HF1009" s="7"/>
      <c r="HG1009" s="7"/>
      <c r="HH1009" s="7"/>
      <c r="HI1009" s="7"/>
      <c r="HJ1009" s="7"/>
      <c r="HK1009" s="7"/>
      <c r="HL1009" s="7"/>
      <c r="HM1009" s="7"/>
      <c r="HN1009" s="7"/>
      <c r="HO1009" s="7"/>
      <c r="HP1009" s="7"/>
      <c r="HQ1009" s="7"/>
      <c r="HR1009" s="7"/>
      <c r="HS1009" s="7"/>
      <c r="HT1009" s="7"/>
      <c r="HU1009" s="7"/>
      <c r="HV1009" s="7"/>
      <c r="HW1009" s="7"/>
      <c r="HX1009" s="7"/>
      <c r="HY1009" s="7"/>
      <c r="HZ1009" s="7"/>
      <c r="IA1009" s="7"/>
      <c r="IB1009" s="7"/>
      <c r="IC1009" s="7"/>
      <c r="ID1009" s="7"/>
      <c r="IE1009" s="7"/>
      <c r="IF1009" s="7"/>
      <c r="IG1009" s="7"/>
      <c r="IH1009" s="7"/>
      <c r="II1009" s="7"/>
      <c r="IJ1009" s="7"/>
      <c r="IK1009" s="7"/>
      <c r="IL1009" s="7"/>
      <c r="IM1009" s="7"/>
      <c r="IN1009" s="7"/>
      <c r="IO1009" s="7"/>
      <c r="IP1009" s="7"/>
      <c r="IQ1009" s="7"/>
      <c r="IR1009" s="7"/>
      <c r="IS1009" s="7"/>
      <c r="IT1009" s="7"/>
      <c r="IU1009" s="7"/>
      <c r="IV1009" s="7"/>
      <c r="IW1009" s="7"/>
      <c r="IX1009" s="7"/>
      <c r="IY1009" s="7"/>
      <c r="IZ1009" s="7"/>
      <c r="JA1009" s="7"/>
      <c r="JB1009" s="7"/>
      <c r="JC1009" s="7"/>
      <c r="JD1009" s="7"/>
      <c r="JE1009" s="7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5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  <c r="EA1010" s="2"/>
      <c r="EB1010" s="2"/>
      <c r="EC1010" s="2"/>
      <c r="ED1010" s="2"/>
      <c r="EE1010" s="2"/>
      <c r="EF1010" s="2"/>
      <c r="EG1010" s="2"/>
      <c r="EH1010" s="2"/>
      <c r="EI1010" s="2"/>
      <c r="EJ1010" s="2"/>
      <c r="EK1010" s="2"/>
      <c r="EL1010" s="2"/>
      <c r="EM1010" s="2"/>
      <c r="EN1010" s="2"/>
      <c r="EO1010" s="2"/>
      <c r="EP1010" s="7"/>
      <c r="EQ1010" s="7"/>
      <c r="ER1010" s="7"/>
      <c r="ES1010" s="88"/>
      <c r="ET1010" s="7"/>
      <c r="EU1010" s="7"/>
      <c r="EV1010" s="7"/>
      <c r="EW1010" s="7"/>
      <c r="EX1010" s="7"/>
      <c r="EY1010" s="7"/>
      <c r="EZ1010" s="7"/>
      <c r="FA1010" s="7"/>
      <c r="FB1010" s="7"/>
      <c r="FC1010" s="7"/>
      <c r="FD1010" s="7"/>
      <c r="FE1010" s="7"/>
      <c r="FF1010" s="7"/>
      <c r="FG1010" s="7"/>
      <c r="FH1010" s="2"/>
      <c r="FI1010" s="2"/>
      <c r="FJ1010" s="2"/>
      <c r="FK1010" s="2"/>
      <c r="FL1010" s="2"/>
      <c r="FM1010" s="2"/>
      <c r="FN1010" s="7"/>
      <c r="FO1010" s="7"/>
      <c r="FP1010" s="7"/>
      <c r="FQ1010" s="88"/>
      <c r="FR1010" s="7"/>
      <c r="FS1010" s="7"/>
      <c r="FT1010" s="7"/>
      <c r="FU1010" s="7"/>
      <c r="FV1010" s="7"/>
      <c r="FW1010" s="7"/>
      <c r="FX1010" s="7"/>
      <c r="FY1010" s="7"/>
      <c r="FZ1010" s="7"/>
      <c r="GA1010" s="7"/>
      <c r="GB1010" s="7"/>
      <c r="GC1010" s="7"/>
      <c r="GD1010" s="7"/>
      <c r="GE1010" s="7"/>
      <c r="GF1010" s="7"/>
      <c r="GG1010" s="7"/>
      <c r="GH1010" s="7"/>
      <c r="GI1010" s="7"/>
      <c r="GJ1010" s="7"/>
      <c r="GK1010" s="7"/>
      <c r="GL1010" s="7"/>
      <c r="GM1010" s="7"/>
      <c r="GN1010" s="7"/>
      <c r="GO1010" s="7"/>
      <c r="GP1010" s="7"/>
      <c r="GQ1010" s="7"/>
      <c r="GR1010" s="7"/>
      <c r="GS1010" s="7"/>
      <c r="GT1010" s="7"/>
      <c r="GU1010" s="7"/>
      <c r="GV1010" s="7"/>
      <c r="GW1010" s="7"/>
      <c r="GX1010" s="7"/>
      <c r="GY1010" s="7"/>
      <c r="GZ1010" s="7"/>
      <c r="HA1010" s="7"/>
      <c r="HB1010" s="7"/>
      <c r="HC1010" s="7"/>
      <c r="HD1010" s="7"/>
      <c r="HE1010" s="7"/>
      <c r="HF1010" s="7"/>
      <c r="HG1010" s="7"/>
      <c r="HH1010" s="7"/>
      <c r="HI1010" s="7"/>
      <c r="HJ1010" s="7"/>
      <c r="HK1010" s="7"/>
      <c r="HL1010" s="7"/>
      <c r="HM1010" s="7"/>
      <c r="HN1010" s="7"/>
      <c r="HO1010" s="7"/>
      <c r="HP1010" s="7"/>
      <c r="HQ1010" s="7"/>
      <c r="HR1010" s="7"/>
      <c r="HS1010" s="7"/>
      <c r="HT1010" s="7"/>
      <c r="HU1010" s="7"/>
      <c r="HV1010" s="7"/>
      <c r="HW1010" s="7"/>
      <c r="HX1010" s="7"/>
      <c r="HY1010" s="7"/>
      <c r="HZ1010" s="7"/>
      <c r="IA1010" s="7"/>
      <c r="IB1010" s="7"/>
      <c r="IC1010" s="7"/>
      <c r="ID1010" s="7"/>
      <c r="IE1010" s="7"/>
      <c r="IF1010" s="7"/>
      <c r="IG1010" s="7"/>
      <c r="IH1010" s="7"/>
      <c r="II1010" s="7"/>
      <c r="IJ1010" s="7"/>
      <c r="IK1010" s="7"/>
      <c r="IL1010" s="7"/>
      <c r="IM1010" s="7"/>
      <c r="IN1010" s="7"/>
      <c r="IO1010" s="7"/>
      <c r="IP1010" s="7"/>
      <c r="IQ1010" s="7"/>
      <c r="IR1010" s="7"/>
      <c r="IS1010" s="7"/>
      <c r="IT1010" s="7"/>
      <c r="IU1010" s="7"/>
      <c r="IV1010" s="7"/>
      <c r="IW1010" s="7"/>
      <c r="IX1010" s="7"/>
      <c r="IY1010" s="7"/>
      <c r="IZ1010" s="7"/>
      <c r="JA1010" s="7"/>
      <c r="JB1010" s="7"/>
      <c r="JC1010" s="7"/>
      <c r="JD1010" s="7"/>
      <c r="JE1010" s="7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5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  <c r="DP1011" s="2"/>
      <c r="DQ1011" s="2"/>
      <c r="DR1011" s="2"/>
      <c r="DS1011" s="2"/>
      <c r="DT1011" s="2"/>
      <c r="DU1011" s="2"/>
      <c r="DV1011" s="2"/>
      <c r="DW1011" s="2"/>
      <c r="DX1011" s="2"/>
      <c r="DY1011" s="2"/>
      <c r="DZ1011" s="2"/>
      <c r="EA1011" s="2"/>
      <c r="EB1011" s="2"/>
      <c r="EC1011" s="2"/>
      <c r="ED1011" s="2"/>
      <c r="EE1011" s="2"/>
      <c r="EF1011" s="2"/>
      <c r="EG1011" s="2"/>
      <c r="EH1011" s="2"/>
      <c r="EI1011" s="2"/>
      <c r="EJ1011" s="2"/>
      <c r="EK1011" s="2"/>
      <c r="EL1011" s="2"/>
      <c r="EM1011" s="2"/>
      <c r="EN1011" s="2"/>
      <c r="EO1011" s="2"/>
      <c r="EP1011" s="7"/>
      <c r="EQ1011" s="7"/>
      <c r="ER1011" s="7"/>
      <c r="ES1011" s="88"/>
      <c r="ET1011" s="7"/>
      <c r="EU1011" s="7"/>
      <c r="EV1011" s="7"/>
      <c r="EW1011" s="7"/>
      <c r="EX1011" s="7"/>
      <c r="EY1011" s="7"/>
      <c r="EZ1011" s="7"/>
      <c r="FA1011" s="7"/>
      <c r="FB1011" s="7"/>
      <c r="FC1011" s="7"/>
      <c r="FD1011" s="7"/>
      <c r="FE1011" s="7"/>
      <c r="FF1011" s="7"/>
      <c r="FG1011" s="7"/>
      <c r="FH1011" s="2"/>
      <c r="FI1011" s="2"/>
      <c r="FJ1011" s="2"/>
      <c r="FK1011" s="2"/>
      <c r="FL1011" s="2"/>
      <c r="FM1011" s="2"/>
      <c r="FN1011" s="7"/>
      <c r="FO1011" s="7"/>
      <c r="FP1011" s="7"/>
      <c r="FQ1011" s="88"/>
      <c r="FR1011" s="7"/>
      <c r="FS1011" s="7"/>
      <c r="FT1011" s="7"/>
      <c r="FU1011" s="7"/>
      <c r="FV1011" s="7"/>
      <c r="FW1011" s="7"/>
      <c r="FX1011" s="7"/>
      <c r="FY1011" s="7"/>
      <c r="FZ1011" s="7"/>
      <c r="GA1011" s="7"/>
      <c r="GB1011" s="7"/>
      <c r="GC1011" s="7"/>
      <c r="GD1011" s="7"/>
      <c r="GE1011" s="7"/>
      <c r="GF1011" s="7"/>
      <c r="GG1011" s="7"/>
      <c r="GH1011" s="7"/>
      <c r="GI1011" s="7"/>
      <c r="GJ1011" s="7"/>
      <c r="GK1011" s="7"/>
      <c r="GL1011" s="7"/>
      <c r="GM1011" s="7"/>
      <c r="GN1011" s="7"/>
      <c r="GO1011" s="7"/>
      <c r="GP1011" s="7"/>
      <c r="GQ1011" s="7"/>
      <c r="GR1011" s="7"/>
      <c r="GS1011" s="7"/>
      <c r="GT1011" s="7"/>
      <c r="GU1011" s="7"/>
      <c r="GV1011" s="7"/>
      <c r="GW1011" s="7"/>
      <c r="GX1011" s="7"/>
      <c r="GY1011" s="7"/>
      <c r="GZ1011" s="7"/>
      <c r="HA1011" s="7"/>
      <c r="HB1011" s="7"/>
      <c r="HC1011" s="7"/>
      <c r="HD1011" s="7"/>
      <c r="HE1011" s="7"/>
      <c r="HF1011" s="7"/>
      <c r="HG1011" s="7"/>
      <c r="HH1011" s="7"/>
      <c r="HI1011" s="7"/>
      <c r="HJ1011" s="7"/>
      <c r="HK1011" s="7"/>
      <c r="HL1011" s="7"/>
      <c r="HM1011" s="7"/>
      <c r="HN1011" s="7"/>
      <c r="HO1011" s="7"/>
      <c r="HP1011" s="7"/>
      <c r="HQ1011" s="7"/>
      <c r="HR1011" s="7"/>
      <c r="HS1011" s="7"/>
      <c r="HT1011" s="7"/>
      <c r="HU1011" s="7"/>
      <c r="HV1011" s="7"/>
      <c r="HW1011" s="7"/>
      <c r="HX1011" s="7"/>
      <c r="HY1011" s="7"/>
      <c r="HZ1011" s="7"/>
      <c r="IA1011" s="7"/>
      <c r="IB1011" s="7"/>
      <c r="IC1011" s="7"/>
      <c r="ID1011" s="7"/>
      <c r="IE1011" s="7"/>
      <c r="IF1011" s="7"/>
      <c r="IG1011" s="7"/>
      <c r="IH1011" s="7"/>
      <c r="II1011" s="7"/>
      <c r="IJ1011" s="7"/>
      <c r="IK1011" s="7"/>
      <c r="IL1011" s="7"/>
      <c r="IM1011" s="7"/>
      <c r="IN1011" s="7"/>
      <c r="IO1011" s="7"/>
      <c r="IP1011" s="7"/>
      <c r="IQ1011" s="7"/>
      <c r="IR1011" s="7"/>
      <c r="IS1011" s="7"/>
      <c r="IT1011" s="7"/>
      <c r="IU1011" s="7"/>
      <c r="IV1011" s="7"/>
      <c r="IW1011" s="7"/>
      <c r="IX1011" s="7"/>
      <c r="IY1011" s="7"/>
      <c r="IZ1011" s="7"/>
      <c r="JA1011" s="7"/>
      <c r="JB1011" s="7"/>
      <c r="JC1011" s="7"/>
      <c r="JD1011" s="7"/>
      <c r="JE1011" s="7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5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  <c r="DP1012" s="2"/>
      <c r="DQ1012" s="2"/>
      <c r="DR1012" s="2"/>
      <c r="DS1012" s="2"/>
      <c r="DT1012" s="2"/>
      <c r="DU1012" s="2"/>
      <c r="DV1012" s="2"/>
      <c r="DW1012" s="2"/>
      <c r="DX1012" s="2"/>
      <c r="DY1012" s="2"/>
      <c r="DZ1012" s="2"/>
      <c r="EA1012" s="2"/>
      <c r="EB1012" s="2"/>
      <c r="EC1012" s="2"/>
      <c r="ED1012" s="2"/>
      <c r="EE1012" s="2"/>
      <c r="EF1012" s="2"/>
      <c r="EG1012" s="2"/>
      <c r="EH1012" s="2"/>
      <c r="EI1012" s="2"/>
      <c r="EJ1012" s="2"/>
      <c r="EK1012" s="2"/>
      <c r="EL1012" s="2"/>
      <c r="EM1012" s="2"/>
      <c r="EN1012" s="2"/>
      <c r="EO1012" s="2"/>
      <c r="EP1012" s="7"/>
      <c r="EQ1012" s="7"/>
      <c r="ER1012" s="7"/>
      <c r="ES1012" s="88"/>
      <c r="ET1012" s="7"/>
      <c r="EU1012" s="7"/>
      <c r="EV1012" s="7"/>
      <c r="EW1012" s="7"/>
      <c r="EX1012" s="7"/>
      <c r="EY1012" s="7"/>
      <c r="EZ1012" s="7"/>
      <c r="FA1012" s="7"/>
      <c r="FB1012" s="7"/>
      <c r="FC1012" s="7"/>
      <c r="FD1012" s="7"/>
      <c r="FE1012" s="7"/>
      <c r="FF1012" s="7"/>
      <c r="FG1012" s="7"/>
      <c r="FH1012" s="2"/>
      <c r="FI1012" s="2"/>
      <c r="FJ1012" s="2"/>
      <c r="FK1012" s="2"/>
      <c r="FL1012" s="2"/>
      <c r="FM1012" s="2"/>
      <c r="FN1012" s="7"/>
      <c r="FO1012" s="7"/>
      <c r="FP1012" s="7"/>
      <c r="FQ1012" s="88"/>
      <c r="FR1012" s="7"/>
      <c r="FS1012" s="7"/>
      <c r="FT1012" s="7"/>
      <c r="FU1012" s="7"/>
      <c r="FV1012" s="7"/>
      <c r="FW1012" s="7"/>
      <c r="FX1012" s="7"/>
      <c r="FY1012" s="7"/>
      <c r="FZ1012" s="7"/>
      <c r="GA1012" s="7"/>
      <c r="GB1012" s="7"/>
      <c r="GC1012" s="7"/>
      <c r="GD1012" s="7"/>
      <c r="GE1012" s="7"/>
      <c r="GF1012" s="7"/>
      <c r="GG1012" s="7"/>
      <c r="GH1012" s="7"/>
      <c r="GI1012" s="7"/>
      <c r="GJ1012" s="7"/>
      <c r="GK1012" s="7"/>
      <c r="GL1012" s="7"/>
      <c r="GM1012" s="7"/>
      <c r="GN1012" s="7"/>
      <c r="GO1012" s="7"/>
      <c r="GP1012" s="7"/>
      <c r="GQ1012" s="7"/>
      <c r="GR1012" s="7"/>
      <c r="GS1012" s="7"/>
      <c r="GT1012" s="7"/>
      <c r="GU1012" s="7"/>
      <c r="GV1012" s="7"/>
      <c r="GW1012" s="7"/>
      <c r="GX1012" s="7"/>
      <c r="GY1012" s="7"/>
      <c r="GZ1012" s="7"/>
      <c r="HA1012" s="7"/>
      <c r="HB1012" s="7"/>
      <c r="HC1012" s="7"/>
      <c r="HD1012" s="7"/>
      <c r="HE1012" s="7"/>
      <c r="HF1012" s="7"/>
      <c r="HG1012" s="7"/>
      <c r="HH1012" s="7"/>
      <c r="HI1012" s="7"/>
      <c r="HJ1012" s="7"/>
      <c r="HK1012" s="7"/>
      <c r="HL1012" s="7"/>
      <c r="HM1012" s="7"/>
      <c r="HN1012" s="7"/>
      <c r="HO1012" s="7"/>
      <c r="HP1012" s="7"/>
      <c r="HQ1012" s="7"/>
      <c r="HR1012" s="7"/>
      <c r="HS1012" s="7"/>
      <c r="HT1012" s="7"/>
      <c r="HU1012" s="7"/>
      <c r="HV1012" s="7"/>
      <c r="HW1012" s="7"/>
      <c r="HX1012" s="7"/>
      <c r="HY1012" s="7"/>
      <c r="HZ1012" s="7"/>
      <c r="IA1012" s="7"/>
      <c r="IB1012" s="7"/>
      <c r="IC1012" s="7"/>
      <c r="ID1012" s="7"/>
      <c r="IE1012" s="7"/>
      <c r="IF1012" s="7"/>
      <c r="IG1012" s="7"/>
      <c r="IH1012" s="7"/>
      <c r="II1012" s="7"/>
      <c r="IJ1012" s="7"/>
      <c r="IK1012" s="7"/>
      <c r="IL1012" s="7"/>
      <c r="IM1012" s="7"/>
      <c r="IN1012" s="7"/>
      <c r="IO1012" s="7"/>
      <c r="IP1012" s="7"/>
      <c r="IQ1012" s="7"/>
      <c r="IR1012" s="7"/>
      <c r="IS1012" s="7"/>
      <c r="IT1012" s="7"/>
      <c r="IU1012" s="7"/>
      <c r="IV1012" s="7"/>
      <c r="IW1012" s="7"/>
      <c r="IX1012" s="7"/>
      <c r="IY1012" s="7"/>
      <c r="IZ1012" s="7"/>
      <c r="JA1012" s="7"/>
      <c r="JB1012" s="7"/>
      <c r="JC1012" s="7"/>
      <c r="JD1012" s="7"/>
      <c r="JE1012" s="7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5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  <c r="DP1013" s="2"/>
      <c r="DQ1013" s="2"/>
      <c r="DR1013" s="2"/>
      <c r="DS1013" s="2"/>
      <c r="DT1013" s="2"/>
      <c r="DU1013" s="2"/>
      <c r="DV1013" s="2"/>
      <c r="DW1013" s="2"/>
      <c r="DX1013" s="2"/>
      <c r="DY1013" s="2"/>
      <c r="DZ1013" s="2"/>
      <c r="EA1013" s="2"/>
      <c r="EB1013" s="2"/>
      <c r="EC1013" s="2"/>
      <c r="ED1013" s="2"/>
      <c r="EE1013" s="2"/>
      <c r="EF1013" s="2"/>
      <c r="EG1013" s="2"/>
      <c r="EH1013" s="2"/>
      <c r="EI1013" s="2"/>
      <c r="EJ1013" s="2"/>
      <c r="EK1013" s="2"/>
      <c r="EL1013" s="2"/>
      <c r="EM1013" s="2"/>
      <c r="EN1013" s="2"/>
      <c r="EO1013" s="2"/>
      <c r="EP1013" s="7"/>
      <c r="EQ1013" s="7"/>
      <c r="ER1013" s="7"/>
      <c r="ES1013" s="88"/>
      <c r="ET1013" s="7"/>
      <c r="EU1013" s="7"/>
      <c r="EV1013" s="7"/>
      <c r="EW1013" s="7"/>
      <c r="EX1013" s="7"/>
      <c r="EY1013" s="7"/>
      <c r="EZ1013" s="7"/>
      <c r="FA1013" s="7"/>
      <c r="FB1013" s="7"/>
      <c r="FC1013" s="7"/>
      <c r="FD1013" s="7"/>
      <c r="FE1013" s="7"/>
      <c r="FF1013" s="7"/>
      <c r="FG1013" s="7"/>
      <c r="FH1013" s="2"/>
      <c r="FI1013" s="2"/>
      <c r="FJ1013" s="2"/>
      <c r="FK1013" s="2"/>
      <c r="FL1013" s="2"/>
      <c r="FM1013" s="2"/>
      <c r="FN1013" s="7"/>
      <c r="FO1013" s="7"/>
      <c r="FP1013" s="7"/>
      <c r="FQ1013" s="88"/>
      <c r="FR1013" s="7"/>
      <c r="FS1013" s="7"/>
      <c r="FT1013" s="7"/>
      <c r="FU1013" s="7"/>
      <c r="FV1013" s="7"/>
      <c r="FW1013" s="7"/>
      <c r="FX1013" s="7"/>
      <c r="FY1013" s="7"/>
      <c r="FZ1013" s="7"/>
      <c r="GA1013" s="7"/>
      <c r="GB1013" s="7"/>
      <c r="GC1013" s="7"/>
      <c r="GD1013" s="7"/>
      <c r="GE1013" s="7"/>
      <c r="GF1013" s="7"/>
      <c r="GG1013" s="7"/>
      <c r="GH1013" s="7"/>
      <c r="GI1013" s="7"/>
      <c r="GJ1013" s="7"/>
      <c r="GK1013" s="7"/>
      <c r="GL1013" s="7"/>
      <c r="GM1013" s="7"/>
      <c r="GN1013" s="7"/>
      <c r="GO1013" s="7"/>
      <c r="GP1013" s="7"/>
      <c r="GQ1013" s="7"/>
      <c r="GR1013" s="7"/>
      <c r="GS1013" s="7"/>
      <c r="GT1013" s="7"/>
      <c r="GU1013" s="7"/>
      <c r="GV1013" s="7"/>
      <c r="GW1013" s="7"/>
      <c r="GX1013" s="7"/>
      <c r="GY1013" s="7"/>
      <c r="GZ1013" s="7"/>
      <c r="HA1013" s="7"/>
      <c r="HB1013" s="7"/>
      <c r="HC1013" s="7"/>
      <c r="HD1013" s="7"/>
      <c r="HE1013" s="7"/>
      <c r="HF1013" s="7"/>
      <c r="HG1013" s="7"/>
      <c r="HH1013" s="7"/>
      <c r="HI1013" s="7"/>
      <c r="HJ1013" s="7"/>
      <c r="HK1013" s="7"/>
      <c r="HL1013" s="7"/>
      <c r="HM1013" s="7"/>
      <c r="HN1013" s="7"/>
      <c r="HO1013" s="7"/>
      <c r="HP1013" s="7"/>
      <c r="HQ1013" s="7"/>
      <c r="HR1013" s="7"/>
      <c r="HS1013" s="7"/>
      <c r="HT1013" s="7"/>
      <c r="HU1013" s="7"/>
      <c r="HV1013" s="7"/>
      <c r="HW1013" s="7"/>
      <c r="HX1013" s="7"/>
      <c r="HY1013" s="7"/>
      <c r="HZ1013" s="7"/>
      <c r="IA1013" s="7"/>
      <c r="IB1013" s="7"/>
      <c r="IC1013" s="7"/>
      <c r="ID1013" s="7"/>
      <c r="IE1013" s="7"/>
      <c r="IF1013" s="7"/>
      <c r="IG1013" s="7"/>
      <c r="IH1013" s="7"/>
      <c r="II1013" s="7"/>
      <c r="IJ1013" s="7"/>
      <c r="IK1013" s="7"/>
      <c r="IL1013" s="7"/>
      <c r="IM1013" s="7"/>
      <c r="IN1013" s="7"/>
      <c r="IO1013" s="7"/>
      <c r="IP1013" s="7"/>
      <c r="IQ1013" s="7"/>
      <c r="IR1013" s="7"/>
      <c r="IS1013" s="7"/>
      <c r="IT1013" s="7"/>
      <c r="IU1013" s="7"/>
      <c r="IV1013" s="7"/>
      <c r="IW1013" s="7"/>
      <c r="IX1013" s="7"/>
      <c r="IY1013" s="7"/>
      <c r="IZ1013" s="7"/>
      <c r="JA1013" s="7"/>
      <c r="JB1013" s="7"/>
      <c r="JC1013" s="7"/>
      <c r="JD1013" s="7"/>
      <c r="JE1013" s="7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5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  <c r="EA1014" s="2"/>
      <c r="EB1014" s="2"/>
      <c r="EC1014" s="2"/>
      <c r="ED1014" s="2"/>
      <c r="EE1014" s="2"/>
      <c r="EF1014" s="2"/>
      <c r="EG1014" s="2"/>
      <c r="EH1014" s="2"/>
      <c r="EI1014" s="2"/>
      <c r="EJ1014" s="2"/>
      <c r="EK1014" s="2"/>
      <c r="EL1014" s="2"/>
      <c r="EM1014" s="2"/>
      <c r="EN1014" s="2"/>
      <c r="EO1014" s="2"/>
      <c r="EP1014" s="7"/>
      <c r="EQ1014" s="7"/>
      <c r="ER1014" s="7"/>
      <c r="ES1014" s="88"/>
      <c r="ET1014" s="7"/>
      <c r="EU1014" s="7"/>
      <c r="EV1014" s="7"/>
      <c r="EW1014" s="7"/>
      <c r="EX1014" s="7"/>
      <c r="EY1014" s="7"/>
      <c r="EZ1014" s="7"/>
      <c r="FA1014" s="7"/>
      <c r="FB1014" s="7"/>
      <c r="FC1014" s="7"/>
      <c r="FD1014" s="7"/>
      <c r="FE1014" s="7"/>
      <c r="FF1014" s="7"/>
      <c r="FG1014" s="7"/>
      <c r="FH1014" s="2"/>
      <c r="FI1014" s="2"/>
      <c r="FJ1014" s="2"/>
      <c r="FK1014" s="2"/>
      <c r="FL1014" s="2"/>
      <c r="FM1014" s="2"/>
      <c r="FN1014" s="7"/>
      <c r="FO1014" s="7"/>
      <c r="FP1014" s="7"/>
      <c r="FQ1014" s="88"/>
      <c r="FR1014" s="7"/>
      <c r="FS1014" s="7"/>
      <c r="FT1014" s="7"/>
      <c r="FU1014" s="7"/>
      <c r="FV1014" s="7"/>
      <c r="FW1014" s="7"/>
      <c r="FX1014" s="7"/>
      <c r="FY1014" s="7"/>
      <c r="FZ1014" s="7"/>
      <c r="GA1014" s="7"/>
      <c r="GB1014" s="7"/>
      <c r="GC1014" s="7"/>
      <c r="GD1014" s="7"/>
      <c r="GE1014" s="7"/>
      <c r="GF1014" s="7"/>
      <c r="GG1014" s="7"/>
      <c r="GH1014" s="7"/>
      <c r="GI1014" s="7"/>
      <c r="GJ1014" s="7"/>
      <c r="GK1014" s="7"/>
      <c r="GL1014" s="7"/>
      <c r="GM1014" s="7"/>
      <c r="GN1014" s="7"/>
      <c r="GO1014" s="7"/>
      <c r="GP1014" s="7"/>
      <c r="GQ1014" s="7"/>
      <c r="GR1014" s="7"/>
      <c r="GS1014" s="7"/>
      <c r="GT1014" s="7"/>
      <c r="GU1014" s="7"/>
      <c r="GV1014" s="7"/>
      <c r="GW1014" s="7"/>
      <c r="GX1014" s="7"/>
      <c r="GY1014" s="7"/>
      <c r="GZ1014" s="7"/>
      <c r="HA1014" s="7"/>
      <c r="HB1014" s="7"/>
      <c r="HC1014" s="7"/>
      <c r="HD1014" s="7"/>
      <c r="HE1014" s="7"/>
      <c r="HF1014" s="7"/>
      <c r="HG1014" s="7"/>
      <c r="HH1014" s="7"/>
      <c r="HI1014" s="7"/>
      <c r="HJ1014" s="7"/>
      <c r="HK1014" s="7"/>
      <c r="HL1014" s="7"/>
      <c r="HM1014" s="7"/>
      <c r="HN1014" s="7"/>
      <c r="HO1014" s="7"/>
      <c r="HP1014" s="7"/>
      <c r="HQ1014" s="7"/>
      <c r="HR1014" s="7"/>
      <c r="HS1014" s="7"/>
      <c r="HT1014" s="7"/>
      <c r="HU1014" s="7"/>
      <c r="HV1014" s="7"/>
      <c r="HW1014" s="7"/>
      <c r="HX1014" s="7"/>
      <c r="HY1014" s="7"/>
      <c r="HZ1014" s="7"/>
      <c r="IA1014" s="7"/>
      <c r="IB1014" s="7"/>
      <c r="IC1014" s="7"/>
      <c r="ID1014" s="7"/>
      <c r="IE1014" s="7"/>
      <c r="IF1014" s="7"/>
      <c r="IG1014" s="7"/>
      <c r="IH1014" s="7"/>
      <c r="II1014" s="7"/>
      <c r="IJ1014" s="7"/>
      <c r="IK1014" s="7"/>
      <c r="IL1014" s="7"/>
      <c r="IM1014" s="7"/>
      <c r="IN1014" s="7"/>
      <c r="IO1014" s="7"/>
      <c r="IP1014" s="7"/>
      <c r="IQ1014" s="7"/>
      <c r="IR1014" s="7"/>
      <c r="IS1014" s="7"/>
      <c r="IT1014" s="7"/>
      <c r="IU1014" s="7"/>
      <c r="IV1014" s="7"/>
      <c r="IW1014" s="7"/>
      <c r="IX1014" s="7"/>
      <c r="IY1014" s="7"/>
      <c r="IZ1014" s="7"/>
      <c r="JA1014" s="7"/>
      <c r="JB1014" s="7"/>
      <c r="JC1014" s="7"/>
      <c r="JD1014" s="7"/>
      <c r="JE1014" s="7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5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  <c r="DP1015" s="2"/>
      <c r="DQ1015" s="2"/>
      <c r="DR1015" s="2"/>
      <c r="DS1015" s="2"/>
      <c r="DT1015" s="2"/>
      <c r="DU1015" s="2"/>
      <c r="DV1015" s="2"/>
      <c r="DW1015" s="2"/>
      <c r="DX1015" s="2"/>
      <c r="DY1015" s="2"/>
      <c r="DZ1015" s="2"/>
      <c r="EA1015" s="2"/>
      <c r="EB1015" s="2"/>
      <c r="EC1015" s="2"/>
      <c r="ED1015" s="2"/>
      <c r="EE1015" s="2"/>
      <c r="EF1015" s="2"/>
      <c r="EG1015" s="2"/>
      <c r="EH1015" s="2"/>
      <c r="EI1015" s="2"/>
      <c r="EJ1015" s="2"/>
      <c r="EK1015" s="2"/>
      <c r="EL1015" s="2"/>
      <c r="EM1015" s="2"/>
      <c r="EN1015" s="2"/>
      <c r="EO1015" s="2"/>
      <c r="EP1015" s="7"/>
      <c r="EQ1015" s="7"/>
      <c r="ER1015" s="7"/>
      <c r="ES1015" s="88"/>
      <c r="ET1015" s="7"/>
      <c r="EU1015" s="7"/>
      <c r="EV1015" s="7"/>
      <c r="EW1015" s="7"/>
      <c r="EX1015" s="7"/>
      <c r="EY1015" s="7"/>
      <c r="EZ1015" s="7"/>
      <c r="FA1015" s="7"/>
      <c r="FB1015" s="7"/>
      <c r="FC1015" s="7"/>
      <c r="FD1015" s="7"/>
      <c r="FE1015" s="7"/>
      <c r="FF1015" s="7"/>
      <c r="FG1015" s="7"/>
      <c r="FH1015" s="2"/>
      <c r="FI1015" s="2"/>
      <c r="FJ1015" s="2"/>
      <c r="FK1015" s="2"/>
      <c r="FL1015" s="2"/>
      <c r="FM1015" s="2"/>
      <c r="FN1015" s="7"/>
      <c r="FO1015" s="7"/>
      <c r="FP1015" s="7"/>
      <c r="FQ1015" s="88"/>
      <c r="FR1015" s="7"/>
      <c r="FS1015" s="7"/>
      <c r="FT1015" s="7"/>
      <c r="FU1015" s="7"/>
      <c r="FV1015" s="7"/>
      <c r="FW1015" s="7"/>
      <c r="FX1015" s="7"/>
      <c r="FY1015" s="7"/>
      <c r="FZ1015" s="7"/>
      <c r="GA1015" s="7"/>
      <c r="GB1015" s="7"/>
      <c r="GC1015" s="7"/>
      <c r="GD1015" s="7"/>
      <c r="GE1015" s="7"/>
      <c r="GF1015" s="7"/>
      <c r="GG1015" s="7"/>
      <c r="GH1015" s="7"/>
      <c r="GI1015" s="7"/>
      <c r="GJ1015" s="7"/>
      <c r="GK1015" s="7"/>
      <c r="GL1015" s="7"/>
      <c r="GM1015" s="7"/>
      <c r="GN1015" s="7"/>
      <c r="GO1015" s="7"/>
      <c r="GP1015" s="7"/>
      <c r="GQ1015" s="7"/>
      <c r="GR1015" s="7"/>
      <c r="GS1015" s="7"/>
      <c r="GT1015" s="7"/>
      <c r="GU1015" s="7"/>
      <c r="GV1015" s="7"/>
      <c r="GW1015" s="7"/>
      <c r="GX1015" s="7"/>
      <c r="GY1015" s="7"/>
      <c r="GZ1015" s="7"/>
      <c r="HA1015" s="7"/>
      <c r="HB1015" s="7"/>
      <c r="HC1015" s="7"/>
      <c r="HD1015" s="7"/>
      <c r="HE1015" s="7"/>
      <c r="HF1015" s="7"/>
      <c r="HG1015" s="7"/>
      <c r="HH1015" s="7"/>
      <c r="HI1015" s="7"/>
      <c r="HJ1015" s="7"/>
      <c r="HK1015" s="7"/>
      <c r="HL1015" s="7"/>
      <c r="HM1015" s="7"/>
      <c r="HN1015" s="7"/>
      <c r="HO1015" s="7"/>
      <c r="HP1015" s="7"/>
      <c r="HQ1015" s="7"/>
      <c r="HR1015" s="7"/>
      <c r="HS1015" s="7"/>
      <c r="HT1015" s="7"/>
      <c r="HU1015" s="7"/>
      <c r="HV1015" s="7"/>
      <c r="HW1015" s="7"/>
      <c r="HX1015" s="7"/>
      <c r="HY1015" s="7"/>
      <c r="HZ1015" s="7"/>
      <c r="IA1015" s="7"/>
      <c r="IB1015" s="7"/>
      <c r="IC1015" s="7"/>
      <c r="ID1015" s="7"/>
      <c r="IE1015" s="7"/>
      <c r="IF1015" s="7"/>
      <c r="IG1015" s="7"/>
      <c r="IH1015" s="7"/>
      <c r="II1015" s="7"/>
      <c r="IJ1015" s="7"/>
      <c r="IK1015" s="7"/>
      <c r="IL1015" s="7"/>
      <c r="IM1015" s="7"/>
      <c r="IN1015" s="7"/>
      <c r="IO1015" s="7"/>
      <c r="IP1015" s="7"/>
      <c r="IQ1015" s="7"/>
      <c r="IR1015" s="7"/>
      <c r="IS1015" s="7"/>
      <c r="IT1015" s="7"/>
      <c r="IU1015" s="7"/>
      <c r="IV1015" s="7"/>
      <c r="IW1015" s="7"/>
      <c r="IX1015" s="7"/>
      <c r="IY1015" s="7"/>
      <c r="IZ1015" s="7"/>
      <c r="JA1015" s="7"/>
      <c r="JB1015" s="7"/>
      <c r="JC1015" s="7"/>
      <c r="JD1015" s="7"/>
      <c r="JE1015" s="7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5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  <c r="DP1016" s="2"/>
      <c r="DQ1016" s="2"/>
      <c r="DR1016" s="2"/>
      <c r="DS1016" s="2"/>
      <c r="DT1016" s="2"/>
      <c r="DU1016" s="2"/>
      <c r="DV1016" s="2"/>
      <c r="DW1016" s="2"/>
      <c r="DX1016" s="2"/>
      <c r="DY1016" s="2"/>
      <c r="DZ1016" s="2"/>
      <c r="EA1016" s="2"/>
      <c r="EB1016" s="2"/>
      <c r="EC1016" s="2"/>
      <c r="ED1016" s="2"/>
      <c r="EE1016" s="2"/>
      <c r="EF1016" s="2"/>
      <c r="EG1016" s="2"/>
      <c r="EH1016" s="2"/>
      <c r="EI1016" s="2"/>
      <c r="EJ1016" s="2"/>
      <c r="EK1016" s="2"/>
      <c r="EL1016" s="2"/>
      <c r="EM1016" s="2"/>
      <c r="EN1016" s="2"/>
      <c r="EO1016" s="2"/>
      <c r="EP1016" s="7"/>
      <c r="EQ1016" s="7"/>
      <c r="ER1016" s="7"/>
      <c r="ES1016" s="88"/>
      <c r="ET1016" s="7"/>
      <c r="EU1016" s="7"/>
      <c r="EV1016" s="7"/>
      <c r="EW1016" s="7"/>
      <c r="EX1016" s="7"/>
      <c r="EY1016" s="7"/>
      <c r="EZ1016" s="7"/>
      <c r="FA1016" s="7"/>
      <c r="FB1016" s="7"/>
      <c r="FC1016" s="7"/>
      <c r="FD1016" s="7"/>
      <c r="FE1016" s="7"/>
      <c r="FF1016" s="7"/>
      <c r="FG1016" s="7"/>
      <c r="FH1016" s="2"/>
      <c r="FI1016" s="2"/>
      <c r="FJ1016" s="2"/>
      <c r="FK1016" s="2"/>
      <c r="FL1016" s="2"/>
      <c r="FM1016" s="2"/>
      <c r="FN1016" s="7"/>
      <c r="FO1016" s="7"/>
      <c r="FP1016" s="7"/>
      <c r="FQ1016" s="88"/>
      <c r="FR1016" s="7"/>
      <c r="FS1016" s="7"/>
      <c r="FT1016" s="7"/>
      <c r="FU1016" s="7"/>
      <c r="FV1016" s="7"/>
      <c r="FW1016" s="7"/>
      <c r="FX1016" s="7"/>
      <c r="FY1016" s="7"/>
      <c r="FZ1016" s="7"/>
      <c r="GA1016" s="7"/>
      <c r="GB1016" s="7"/>
      <c r="GC1016" s="7"/>
      <c r="GD1016" s="7"/>
      <c r="GE1016" s="7"/>
      <c r="GF1016" s="7"/>
      <c r="GG1016" s="7"/>
      <c r="GH1016" s="7"/>
      <c r="GI1016" s="7"/>
      <c r="GJ1016" s="7"/>
      <c r="GK1016" s="7"/>
      <c r="GL1016" s="7"/>
      <c r="GM1016" s="7"/>
      <c r="GN1016" s="7"/>
      <c r="GO1016" s="7"/>
      <c r="GP1016" s="7"/>
      <c r="GQ1016" s="7"/>
      <c r="GR1016" s="7"/>
      <c r="GS1016" s="7"/>
      <c r="GT1016" s="7"/>
      <c r="GU1016" s="7"/>
      <c r="GV1016" s="7"/>
      <c r="GW1016" s="7"/>
      <c r="GX1016" s="7"/>
      <c r="GY1016" s="7"/>
      <c r="GZ1016" s="7"/>
      <c r="HA1016" s="7"/>
      <c r="HB1016" s="7"/>
      <c r="HC1016" s="7"/>
      <c r="HD1016" s="7"/>
      <c r="HE1016" s="7"/>
      <c r="HF1016" s="7"/>
      <c r="HG1016" s="7"/>
      <c r="HH1016" s="7"/>
      <c r="HI1016" s="7"/>
      <c r="HJ1016" s="7"/>
      <c r="HK1016" s="7"/>
      <c r="HL1016" s="7"/>
      <c r="HM1016" s="7"/>
      <c r="HN1016" s="7"/>
      <c r="HO1016" s="7"/>
      <c r="HP1016" s="7"/>
      <c r="HQ1016" s="7"/>
      <c r="HR1016" s="7"/>
      <c r="HS1016" s="7"/>
      <c r="HT1016" s="7"/>
      <c r="HU1016" s="7"/>
      <c r="HV1016" s="7"/>
      <c r="HW1016" s="7"/>
      <c r="HX1016" s="7"/>
      <c r="HY1016" s="7"/>
      <c r="HZ1016" s="7"/>
      <c r="IA1016" s="7"/>
      <c r="IB1016" s="7"/>
      <c r="IC1016" s="7"/>
      <c r="ID1016" s="7"/>
      <c r="IE1016" s="7"/>
      <c r="IF1016" s="7"/>
      <c r="IG1016" s="7"/>
      <c r="IH1016" s="7"/>
      <c r="II1016" s="7"/>
      <c r="IJ1016" s="7"/>
      <c r="IK1016" s="7"/>
      <c r="IL1016" s="7"/>
      <c r="IM1016" s="7"/>
      <c r="IN1016" s="7"/>
      <c r="IO1016" s="7"/>
      <c r="IP1016" s="7"/>
      <c r="IQ1016" s="7"/>
      <c r="IR1016" s="7"/>
      <c r="IS1016" s="7"/>
      <c r="IT1016" s="7"/>
      <c r="IU1016" s="7"/>
      <c r="IV1016" s="7"/>
      <c r="IW1016" s="7"/>
      <c r="IX1016" s="7"/>
      <c r="IY1016" s="7"/>
      <c r="IZ1016" s="7"/>
      <c r="JA1016" s="7"/>
      <c r="JB1016" s="7"/>
      <c r="JC1016" s="7"/>
      <c r="JD1016" s="7"/>
      <c r="JE1016" s="7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5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  <c r="DP1017" s="2"/>
      <c r="DQ1017" s="2"/>
      <c r="DR1017" s="2"/>
      <c r="DS1017" s="2"/>
      <c r="DT1017" s="2"/>
      <c r="DU1017" s="2"/>
      <c r="DV1017" s="2"/>
      <c r="DW1017" s="2"/>
      <c r="DX1017" s="2"/>
      <c r="DY1017" s="2"/>
      <c r="DZ1017" s="2"/>
      <c r="EA1017" s="2"/>
      <c r="EB1017" s="2"/>
      <c r="EC1017" s="2"/>
      <c r="ED1017" s="2"/>
      <c r="EE1017" s="2"/>
      <c r="EF1017" s="2"/>
      <c r="EG1017" s="2"/>
      <c r="EH1017" s="2"/>
      <c r="EI1017" s="2"/>
      <c r="EJ1017" s="2"/>
      <c r="EK1017" s="2"/>
      <c r="EL1017" s="2"/>
      <c r="EM1017" s="2"/>
      <c r="EN1017" s="2"/>
      <c r="EO1017" s="2"/>
      <c r="EP1017" s="7"/>
      <c r="EQ1017" s="7"/>
      <c r="ER1017" s="7"/>
      <c r="ES1017" s="88"/>
      <c r="ET1017" s="7"/>
      <c r="EU1017" s="7"/>
      <c r="EV1017" s="7"/>
      <c r="EW1017" s="7"/>
      <c r="EX1017" s="7"/>
      <c r="EY1017" s="7"/>
      <c r="EZ1017" s="7"/>
      <c r="FA1017" s="7"/>
      <c r="FB1017" s="7"/>
      <c r="FC1017" s="7"/>
      <c r="FD1017" s="7"/>
      <c r="FE1017" s="7"/>
      <c r="FF1017" s="7"/>
      <c r="FG1017" s="7"/>
      <c r="FH1017" s="2"/>
      <c r="FI1017" s="2"/>
      <c r="FJ1017" s="2"/>
      <c r="FK1017" s="2"/>
      <c r="FL1017" s="2"/>
      <c r="FM1017" s="2"/>
      <c r="FN1017" s="7"/>
      <c r="FO1017" s="7"/>
      <c r="FP1017" s="7"/>
      <c r="FQ1017" s="88"/>
      <c r="FR1017" s="7"/>
      <c r="FS1017" s="7"/>
      <c r="FT1017" s="7"/>
      <c r="FU1017" s="7"/>
      <c r="FV1017" s="7"/>
      <c r="FW1017" s="7"/>
      <c r="FX1017" s="7"/>
      <c r="FY1017" s="7"/>
      <c r="FZ1017" s="7"/>
      <c r="GA1017" s="7"/>
      <c r="GB1017" s="7"/>
      <c r="GC1017" s="7"/>
      <c r="GD1017" s="7"/>
      <c r="GE1017" s="7"/>
      <c r="GF1017" s="7"/>
      <c r="GG1017" s="7"/>
      <c r="GH1017" s="7"/>
      <c r="GI1017" s="7"/>
      <c r="GJ1017" s="7"/>
      <c r="GK1017" s="7"/>
      <c r="GL1017" s="7"/>
      <c r="GM1017" s="7"/>
      <c r="GN1017" s="7"/>
      <c r="GO1017" s="7"/>
      <c r="GP1017" s="7"/>
      <c r="GQ1017" s="7"/>
      <c r="GR1017" s="7"/>
      <c r="GS1017" s="7"/>
      <c r="GT1017" s="7"/>
      <c r="GU1017" s="7"/>
      <c r="GV1017" s="7"/>
      <c r="GW1017" s="7"/>
      <c r="GX1017" s="7"/>
      <c r="GY1017" s="7"/>
      <c r="GZ1017" s="7"/>
      <c r="HA1017" s="7"/>
      <c r="HB1017" s="7"/>
      <c r="HC1017" s="7"/>
      <c r="HD1017" s="7"/>
      <c r="HE1017" s="7"/>
      <c r="HF1017" s="7"/>
      <c r="HG1017" s="7"/>
      <c r="HH1017" s="7"/>
      <c r="HI1017" s="7"/>
      <c r="HJ1017" s="7"/>
      <c r="HK1017" s="7"/>
      <c r="HL1017" s="7"/>
      <c r="HM1017" s="7"/>
      <c r="HN1017" s="7"/>
      <c r="HO1017" s="7"/>
      <c r="HP1017" s="7"/>
      <c r="HQ1017" s="7"/>
      <c r="HR1017" s="7"/>
      <c r="HS1017" s="7"/>
      <c r="HT1017" s="7"/>
      <c r="HU1017" s="7"/>
      <c r="HV1017" s="7"/>
      <c r="HW1017" s="7"/>
      <c r="HX1017" s="7"/>
      <c r="HY1017" s="7"/>
      <c r="HZ1017" s="7"/>
      <c r="IA1017" s="7"/>
      <c r="IB1017" s="7"/>
      <c r="IC1017" s="7"/>
      <c r="ID1017" s="7"/>
      <c r="IE1017" s="7"/>
      <c r="IF1017" s="7"/>
      <c r="IG1017" s="7"/>
      <c r="IH1017" s="7"/>
      <c r="II1017" s="7"/>
      <c r="IJ1017" s="7"/>
      <c r="IK1017" s="7"/>
      <c r="IL1017" s="7"/>
      <c r="IM1017" s="7"/>
      <c r="IN1017" s="7"/>
      <c r="IO1017" s="7"/>
      <c r="IP1017" s="7"/>
      <c r="IQ1017" s="7"/>
      <c r="IR1017" s="7"/>
      <c r="IS1017" s="7"/>
      <c r="IT1017" s="7"/>
      <c r="IU1017" s="7"/>
      <c r="IV1017" s="7"/>
      <c r="IW1017" s="7"/>
      <c r="IX1017" s="7"/>
      <c r="IY1017" s="7"/>
      <c r="IZ1017" s="7"/>
      <c r="JA1017" s="7"/>
      <c r="JB1017" s="7"/>
      <c r="JC1017" s="7"/>
      <c r="JD1017" s="7"/>
      <c r="JE1017" s="7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5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  <c r="DP1018" s="2"/>
      <c r="DQ1018" s="2"/>
      <c r="DR1018" s="2"/>
      <c r="DS1018" s="2"/>
      <c r="DT1018" s="2"/>
      <c r="DU1018" s="2"/>
      <c r="DV1018" s="2"/>
      <c r="DW1018" s="2"/>
      <c r="DX1018" s="2"/>
      <c r="DY1018" s="2"/>
      <c r="DZ1018" s="2"/>
      <c r="EA1018" s="2"/>
      <c r="EB1018" s="2"/>
      <c r="EC1018" s="2"/>
      <c r="ED1018" s="2"/>
      <c r="EE1018" s="2"/>
      <c r="EF1018" s="2"/>
      <c r="EG1018" s="2"/>
      <c r="EH1018" s="2"/>
      <c r="EI1018" s="2"/>
      <c r="EJ1018" s="2"/>
      <c r="EK1018" s="2"/>
      <c r="EL1018" s="2"/>
      <c r="EM1018" s="2"/>
      <c r="EN1018" s="2"/>
      <c r="EO1018" s="2"/>
      <c r="EP1018" s="7"/>
      <c r="EQ1018" s="7"/>
      <c r="ER1018" s="7"/>
      <c r="ES1018" s="88"/>
      <c r="ET1018" s="7"/>
      <c r="EU1018" s="7"/>
      <c r="EV1018" s="7"/>
      <c r="EW1018" s="7"/>
      <c r="EX1018" s="7"/>
      <c r="EY1018" s="7"/>
      <c r="EZ1018" s="7"/>
      <c r="FA1018" s="7"/>
      <c r="FB1018" s="7"/>
      <c r="FC1018" s="7"/>
      <c r="FD1018" s="7"/>
      <c r="FE1018" s="7"/>
      <c r="FF1018" s="7"/>
      <c r="FG1018" s="7"/>
      <c r="FH1018" s="2"/>
      <c r="FI1018" s="2"/>
      <c r="FJ1018" s="2"/>
      <c r="FK1018" s="2"/>
      <c r="FL1018" s="2"/>
      <c r="FM1018" s="2"/>
      <c r="FN1018" s="7"/>
      <c r="FO1018" s="7"/>
      <c r="FP1018" s="7"/>
      <c r="FQ1018" s="88"/>
      <c r="FR1018" s="7"/>
      <c r="FS1018" s="7"/>
      <c r="FT1018" s="7"/>
      <c r="FU1018" s="7"/>
      <c r="FV1018" s="7"/>
      <c r="FW1018" s="7"/>
      <c r="FX1018" s="7"/>
      <c r="FY1018" s="7"/>
      <c r="FZ1018" s="7"/>
      <c r="GA1018" s="7"/>
      <c r="GB1018" s="7"/>
      <c r="GC1018" s="7"/>
      <c r="GD1018" s="7"/>
      <c r="GE1018" s="7"/>
      <c r="GF1018" s="7"/>
      <c r="GG1018" s="7"/>
      <c r="GH1018" s="7"/>
      <c r="GI1018" s="7"/>
      <c r="GJ1018" s="7"/>
      <c r="GK1018" s="7"/>
      <c r="GL1018" s="7"/>
      <c r="GM1018" s="7"/>
      <c r="GN1018" s="7"/>
      <c r="GO1018" s="7"/>
      <c r="GP1018" s="7"/>
      <c r="GQ1018" s="7"/>
      <c r="GR1018" s="7"/>
      <c r="GS1018" s="7"/>
      <c r="GT1018" s="7"/>
      <c r="GU1018" s="7"/>
      <c r="GV1018" s="7"/>
      <c r="GW1018" s="7"/>
      <c r="GX1018" s="7"/>
      <c r="GY1018" s="7"/>
      <c r="GZ1018" s="7"/>
      <c r="HA1018" s="7"/>
      <c r="HB1018" s="7"/>
      <c r="HC1018" s="7"/>
      <c r="HD1018" s="7"/>
      <c r="HE1018" s="7"/>
      <c r="HF1018" s="7"/>
      <c r="HG1018" s="7"/>
      <c r="HH1018" s="7"/>
      <c r="HI1018" s="7"/>
      <c r="HJ1018" s="7"/>
      <c r="HK1018" s="7"/>
      <c r="HL1018" s="7"/>
      <c r="HM1018" s="7"/>
      <c r="HN1018" s="7"/>
      <c r="HO1018" s="7"/>
      <c r="HP1018" s="7"/>
      <c r="HQ1018" s="7"/>
      <c r="HR1018" s="7"/>
      <c r="HS1018" s="7"/>
      <c r="HT1018" s="7"/>
      <c r="HU1018" s="7"/>
      <c r="HV1018" s="7"/>
      <c r="HW1018" s="7"/>
      <c r="HX1018" s="7"/>
      <c r="HY1018" s="7"/>
      <c r="HZ1018" s="7"/>
      <c r="IA1018" s="7"/>
      <c r="IB1018" s="7"/>
      <c r="IC1018" s="7"/>
      <c r="ID1018" s="7"/>
      <c r="IE1018" s="7"/>
      <c r="IF1018" s="7"/>
      <c r="IG1018" s="7"/>
      <c r="IH1018" s="7"/>
      <c r="II1018" s="7"/>
      <c r="IJ1018" s="7"/>
      <c r="IK1018" s="7"/>
      <c r="IL1018" s="7"/>
      <c r="IM1018" s="7"/>
      <c r="IN1018" s="7"/>
      <c r="IO1018" s="7"/>
      <c r="IP1018" s="7"/>
      <c r="IQ1018" s="7"/>
      <c r="IR1018" s="7"/>
      <c r="IS1018" s="7"/>
      <c r="IT1018" s="7"/>
      <c r="IU1018" s="7"/>
      <c r="IV1018" s="7"/>
      <c r="IW1018" s="7"/>
      <c r="IX1018" s="7"/>
      <c r="IY1018" s="7"/>
      <c r="IZ1018" s="7"/>
      <c r="JA1018" s="7"/>
      <c r="JB1018" s="7"/>
      <c r="JC1018" s="7"/>
      <c r="JD1018" s="7"/>
      <c r="JE1018" s="7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5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  <c r="DP1019" s="2"/>
      <c r="DQ1019" s="2"/>
      <c r="DR1019" s="2"/>
      <c r="DS1019" s="2"/>
      <c r="DT1019" s="2"/>
      <c r="DU1019" s="2"/>
      <c r="DV1019" s="2"/>
      <c r="DW1019" s="2"/>
      <c r="DX1019" s="2"/>
      <c r="DY1019" s="2"/>
      <c r="DZ1019" s="2"/>
      <c r="EA1019" s="2"/>
      <c r="EB1019" s="2"/>
      <c r="EC1019" s="2"/>
      <c r="ED1019" s="2"/>
      <c r="EE1019" s="2"/>
      <c r="EF1019" s="2"/>
      <c r="EG1019" s="2"/>
      <c r="EH1019" s="2"/>
      <c r="EI1019" s="2"/>
      <c r="EJ1019" s="2"/>
      <c r="EK1019" s="2"/>
      <c r="EL1019" s="2"/>
      <c r="EM1019" s="2"/>
      <c r="EN1019" s="2"/>
      <c r="EO1019" s="2"/>
      <c r="EP1019" s="7"/>
      <c r="EQ1019" s="7"/>
      <c r="ER1019" s="7"/>
      <c r="ES1019" s="88"/>
      <c r="ET1019" s="7"/>
      <c r="EU1019" s="7"/>
      <c r="EV1019" s="7"/>
      <c r="EW1019" s="7"/>
      <c r="EX1019" s="7"/>
      <c r="EY1019" s="7"/>
      <c r="EZ1019" s="7"/>
      <c r="FA1019" s="7"/>
      <c r="FB1019" s="7"/>
      <c r="FC1019" s="7"/>
      <c r="FD1019" s="7"/>
      <c r="FE1019" s="7"/>
      <c r="FF1019" s="7"/>
      <c r="FG1019" s="7"/>
      <c r="FH1019" s="2"/>
      <c r="FI1019" s="2"/>
      <c r="FJ1019" s="2"/>
      <c r="FK1019" s="2"/>
      <c r="FL1019" s="2"/>
      <c r="FM1019" s="2"/>
      <c r="FN1019" s="7"/>
      <c r="FO1019" s="7"/>
      <c r="FP1019" s="7"/>
      <c r="FQ1019" s="88"/>
      <c r="FR1019" s="7"/>
      <c r="FS1019" s="7"/>
      <c r="FT1019" s="7"/>
      <c r="FU1019" s="7"/>
      <c r="FV1019" s="7"/>
      <c r="FW1019" s="7"/>
      <c r="FX1019" s="7"/>
      <c r="FY1019" s="7"/>
      <c r="FZ1019" s="7"/>
      <c r="GA1019" s="7"/>
      <c r="GB1019" s="7"/>
      <c r="GC1019" s="7"/>
      <c r="GD1019" s="7"/>
      <c r="GE1019" s="7"/>
      <c r="GF1019" s="7"/>
      <c r="GG1019" s="7"/>
      <c r="GH1019" s="7"/>
      <c r="GI1019" s="7"/>
      <c r="GJ1019" s="7"/>
      <c r="GK1019" s="7"/>
      <c r="GL1019" s="7"/>
      <c r="GM1019" s="7"/>
      <c r="GN1019" s="7"/>
      <c r="GO1019" s="7"/>
      <c r="GP1019" s="7"/>
      <c r="GQ1019" s="7"/>
      <c r="GR1019" s="7"/>
      <c r="GS1019" s="7"/>
      <c r="GT1019" s="7"/>
      <c r="GU1019" s="7"/>
      <c r="GV1019" s="7"/>
      <c r="GW1019" s="7"/>
      <c r="GX1019" s="7"/>
      <c r="GY1019" s="7"/>
      <c r="GZ1019" s="7"/>
      <c r="HA1019" s="7"/>
      <c r="HB1019" s="7"/>
      <c r="HC1019" s="7"/>
      <c r="HD1019" s="7"/>
      <c r="HE1019" s="7"/>
      <c r="HF1019" s="7"/>
      <c r="HG1019" s="7"/>
      <c r="HH1019" s="7"/>
      <c r="HI1019" s="7"/>
      <c r="HJ1019" s="7"/>
      <c r="HK1019" s="7"/>
      <c r="HL1019" s="7"/>
      <c r="HM1019" s="7"/>
      <c r="HN1019" s="7"/>
      <c r="HO1019" s="7"/>
      <c r="HP1019" s="7"/>
      <c r="HQ1019" s="7"/>
      <c r="HR1019" s="7"/>
      <c r="HS1019" s="7"/>
      <c r="HT1019" s="7"/>
      <c r="HU1019" s="7"/>
      <c r="HV1019" s="7"/>
      <c r="HW1019" s="7"/>
      <c r="HX1019" s="7"/>
      <c r="HY1019" s="7"/>
      <c r="HZ1019" s="7"/>
      <c r="IA1019" s="7"/>
      <c r="IB1019" s="7"/>
      <c r="IC1019" s="7"/>
      <c r="ID1019" s="7"/>
      <c r="IE1019" s="7"/>
      <c r="IF1019" s="7"/>
      <c r="IG1019" s="7"/>
      <c r="IH1019" s="7"/>
      <c r="II1019" s="7"/>
      <c r="IJ1019" s="7"/>
      <c r="IK1019" s="7"/>
      <c r="IL1019" s="7"/>
      <c r="IM1019" s="7"/>
      <c r="IN1019" s="7"/>
      <c r="IO1019" s="7"/>
      <c r="IP1019" s="7"/>
      <c r="IQ1019" s="7"/>
      <c r="IR1019" s="7"/>
      <c r="IS1019" s="7"/>
      <c r="IT1019" s="7"/>
      <c r="IU1019" s="7"/>
      <c r="IV1019" s="7"/>
      <c r="IW1019" s="7"/>
      <c r="IX1019" s="7"/>
      <c r="IY1019" s="7"/>
      <c r="IZ1019" s="7"/>
      <c r="JA1019" s="7"/>
      <c r="JB1019" s="7"/>
      <c r="JC1019" s="7"/>
      <c r="JD1019" s="7"/>
      <c r="JE1019" s="7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5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  <c r="DP1020" s="2"/>
      <c r="DQ1020" s="2"/>
      <c r="DR1020" s="2"/>
      <c r="DS1020" s="2"/>
      <c r="DT1020" s="2"/>
      <c r="DU1020" s="2"/>
      <c r="DV1020" s="2"/>
      <c r="DW1020" s="2"/>
      <c r="DX1020" s="2"/>
      <c r="DY1020" s="2"/>
      <c r="DZ1020" s="2"/>
      <c r="EA1020" s="2"/>
      <c r="EB1020" s="2"/>
      <c r="EC1020" s="2"/>
      <c r="ED1020" s="2"/>
      <c r="EE1020" s="2"/>
      <c r="EF1020" s="2"/>
      <c r="EG1020" s="2"/>
      <c r="EH1020" s="2"/>
      <c r="EI1020" s="2"/>
      <c r="EJ1020" s="2"/>
      <c r="EK1020" s="2"/>
      <c r="EL1020" s="2"/>
      <c r="EM1020" s="2"/>
      <c r="EN1020" s="2"/>
      <c r="EO1020" s="2"/>
      <c r="EP1020" s="7"/>
      <c r="EQ1020" s="7"/>
      <c r="ER1020" s="7"/>
      <c r="ES1020" s="88"/>
      <c r="ET1020" s="7"/>
      <c r="EU1020" s="7"/>
      <c r="EV1020" s="7"/>
      <c r="EW1020" s="7"/>
      <c r="EX1020" s="7"/>
      <c r="EY1020" s="7"/>
      <c r="EZ1020" s="7"/>
      <c r="FA1020" s="7"/>
      <c r="FB1020" s="7"/>
      <c r="FC1020" s="7"/>
      <c r="FD1020" s="7"/>
      <c r="FE1020" s="7"/>
      <c r="FF1020" s="7"/>
      <c r="FG1020" s="7"/>
      <c r="FH1020" s="2"/>
      <c r="FI1020" s="2"/>
      <c r="FJ1020" s="2"/>
      <c r="FK1020" s="2"/>
      <c r="FL1020" s="2"/>
      <c r="FM1020" s="2"/>
      <c r="FN1020" s="7"/>
      <c r="FO1020" s="7"/>
      <c r="FP1020" s="7"/>
      <c r="FQ1020" s="88"/>
      <c r="FR1020" s="7"/>
      <c r="FS1020" s="7"/>
      <c r="FT1020" s="7"/>
      <c r="FU1020" s="7"/>
      <c r="FV1020" s="7"/>
      <c r="FW1020" s="7"/>
      <c r="FX1020" s="7"/>
      <c r="FY1020" s="7"/>
      <c r="FZ1020" s="7"/>
      <c r="GA1020" s="7"/>
      <c r="GB1020" s="7"/>
      <c r="GC1020" s="7"/>
      <c r="GD1020" s="7"/>
      <c r="GE1020" s="7"/>
      <c r="GF1020" s="7"/>
      <c r="GG1020" s="7"/>
      <c r="GH1020" s="7"/>
      <c r="GI1020" s="7"/>
      <c r="GJ1020" s="7"/>
      <c r="GK1020" s="7"/>
      <c r="GL1020" s="7"/>
      <c r="GM1020" s="7"/>
      <c r="GN1020" s="7"/>
      <c r="GO1020" s="7"/>
      <c r="GP1020" s="7"/>
      <c r="GQ1020" s="7"/>
      <c r="GR1020" s="7"/>
      <c r="GS1020" s="7"/>
      <c r="GT1020" s="7"/>
      <c r="GU1020" s="7"/>
      <c r="GV1020" s="7"/>
      <c r="GW1020" s="7"/>
      <c r="GX1020" s="7"/>
      <c r="GY1020" s="7"/>
      <c r="GZ1020" s="7"/>
      <c r="HA1020" s="7"/>
      <c r="HB1020" s="7"/>
      <c r="HC1020" s="7"/>
      <c r="HD1020" s="7"/>
      <c r="HE1020" s="7"/>
      <c r="HF1020" s="7"/>
      <c r="HG1020" s="7"/>
      <c r="HH1020" s="7"/>
      <c r="HI1020" s="7"/>
      <c r="HJ1020" s="7"/>
      <c r="HK1020" s="7"/>
      <c r="HL1020" s="7"/>
      <c r="HM1020" s="7"/>
      <c r="HN1020" s="7"/>
      <c r="HO1020" s="7"/>
      <c r="HP1020" s="7"/>
      <c r="HQ1020" s="7"/>
      <c r="HR1020" s="7"/>
      <c r="HS1020" s="7"/>
      <c r="HT1020" s="7"/>
      <c r="HU1020" s="7"/>
      <c r="HV1020" s="7"/>
      <c r="HW1020" s="7"/>
      <c r="HX1020" s="7"/>
      <c r="HY1020" s="7"/>
      <c r="HZ1020" s="7"/>
      <c r="IA1020" s="7"/>
      <c r="IB1020" s="7"/>
      <c r="IC1020" s="7"/>
      <c r="ID1020" s="7"/>
      <c r="IE1020" s="7"/>
      <c r="IF1020" s="7"/>
      <c r="IG1020" s="7"/>
      <c r="IH1020" s="7"/>
      <c r="II1020" s="7"/>
      <c r="IJ1020" s="7"/>
      <c r="IK1020" s="7"/>
      <c r="IL1020" s="7"/>
      <c r="IM1020" s="7"/>
      <c r="IN1020" s="7"/>
      <c r="IO1020" s="7"/>
      <c r="IP1020" s="7"/>
      <c r="IQ1020" s="7"/>
      <c r="IR1020" s="7"/>
      <c r="IS1020" s="7"/>
      <c r="IT1020" s="7"/>
      <c r="IU1020" s="7"/>
      <c r="IV1020" s="7"/>
      <c r="IW1020" s="7"/>
      <c r="IX1020" s="7"/>
      <c r="IY1020" s="7"/>
      <c r="IZ1020" s="7"/>
      <c r="JA1020" s="7"/>
      <c r="JB1020" s="7"/>
      <c r="JC1020" s="7"/>
      <c r="JD1020" s="7"/>
      <c r="JE1020" s="7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5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  <c r="DP1021" s="2"/>
      <c r="DQ1021" s="2"/>
      <c r="DR1021" s="2"/>
      <c r="DS1021" s="2"/>
      <c r="DT1021" s="2"/>
      <c r="DU1021" s="2"/>
      <c r="DV1021" s="2"/>
      <c r="DW1021" s="2"/>
      <c r="DX1021" s="2"/>
      <c r="DY1021" s="2"/>
      <c r="DZ1021" s="2"/>
      <c r="EA1021" s="2"/>
      <c r="EB1021" s="2"/>
      <c r="EC1021" s="2"/>
      <c r="ED1021" s="2"/>
      <c r="EE1021" s="2"/>
      <c r="EF1021" s="2"/>
      <c r="EG1021" s="2"/>
      <c r="EH1021" s="2"/>
      <c r="EI1021" s="2"/>
      <c r="EJ1021" s="2"/>
      <c r="EK1021" s="2"/>
      <c r="EL1021" s="2"/>
      <c r="EM1021" s="2"/>
      <c r="EN1021" s="2"/>
      <c r="EO1021" s="2"/>
      <c r="EP1021" s="7"/>
      <c r="EQ1021" s="7"/>
      <c r="ER1021" s="7"/>
      <c r="ES1021" s="88"/>
      <c r="ET1021" s="7"/>
      <c r="EU1021" s="7"/>
      <c r="EV1021" s="7"/>
      <c r="EW1021" s="7"/>
      <c r="EX1021" s="7"/>
      <c r="EY1021" s="7"/>
      <c r="EZ1021" s="7"/>
      <c r="FA1021" s="7"/>
      <c r="FB1021" s="7"/>
      <c r="FC1021" s="7"/>
      <c r="FD1021" s="7"/>
      <c r="FE1021" s="7"/>
      <c r="FF1021" s="7"/>
      <c r="FG1021" s="7"/>
      <c r="FH1021" s="2"/>
      <c r="FI1021" s="2"/>
      <c r="FJ1021" s="2"/>
      <c r="FK1021" s="2"/>
      <c r="FL1021" s="2"/>
      <c r="FM1021" s="2"/>
      <c r="FN1021" s="7"/>
      <c r="FO1021" s="7"/>
      <c r="FP1021" s="7"/>
      <c r="FQ1021" s="88"/>
      <c r="FR1021" s="7"/>
      <c r="FS1021" s="7"/>
      <c r="FT1021" s="7"/>
      <c r="FU1021" s="7"/>
      <c r="FV1021" s="7"/>
      <c r="FW1021" s="7"/>
      <c r="FX1021" s="7"/>
      <c r="FY1021" s="7"/>
      <c r="FZ1021" s="7"/>
      <c r="GA1021" s="7"/>
      <c r="GB1021" s="7"/>
      <c r="GC1021" s="7"/>
      <c r="GD1021" s="7"/>
      <c r="GE1021" s="7"/>
      <c r="GF1021" s="7"/>
      <c r="GG1021" s="7"/>
      <c r="GH1021" s="7"/>
      <c r="GI1021" s="7"/>
      <c r="GJ1021" s="7"/>
      <c r="GK1021" s="7"/>
      <c r="GL1021" s="7"/>
      <c r="GM1021" s="7"/>
      <c r="GN1021" s="7"/>
      <c r="GO1021" s="7"/>
      <c r="GP1021" s="7"/>
      <c r="GQ1021" s="7"/>
      <c r="GR1021" s="7"/>
      <c r="GS1021" s="7"/>
      <c r="GT1021" s="7"/>
      <c r="GU1021" s="7"/>
      <c r="GV1021" s="7"/>
      <c r="GW1021" s="7"/>
      <c r="GX1021" s="7"/>
      <c r="GY1021" s="7"/>
      <c r="GZ1021" s="7"/>
      <c r="HA1021" s="7"/>
      <c r="HB1021" s="7"/>
      <c r="HC1021" s="7"/>
      <c r="HD1021" s="7"/>
      <c r="HE1021" s="7"/>
      <c r="HF1021" s="7"/>
      <c r="HG1021" s="7"/>
      <c r="HH1021" s="7"/>
      <c r="HI1021" s="7"/>
      <c r="HJ1021" s="7"/>
      <c r="HK1021" s="7"/>
      <c r="HL1021" s="7"/>
      <c r="HM1021" s="7"/>
      <c r="HN1021" s="7"/>
      <c r="HO1021" s="7"/>
      <c r="HP1021" s="7"/>
      <c r="HQ1021" s="7"/>
      <c r="HR1021" s="7"/>
      <c r="HS1021" s="7"/>
      <c r="HT1021" s="7"/>
      <c r="HU1021" s="7"/>
      <c r="HV1021" s="7"/>
      <c r="HW1021" s="7"/>
      <c r="HX1021" s="7"/>
      <c r="HY1021" s="7"/>
      <c r="HZ1021" s="7"/>
      <c r="IA1021" s="7"/>
      <c r="IB1021" s="7"/>
      <c r="IC1021" s="7"/>
      <c r="ID1021" s="7"/>
      <c r="IE1021" s="7"/>
      <c r="IF1021" s="7"/>
      <c r="IG1021" s="7"/>
      <c r="IH1021" s="7"/>
      <c r="II1021" s="7"/>
      <c r="IJ1021" s="7"/>
      <c r="IK1021" s="7"/>
      <c r="IL1021" s="7"/>
      <c r="IM1021" s="7"/>
      <c r="IN1021" s="7"/>
      <c r="IO1021" s="7"/>
      <c r="IP1021" s="7"/>
      <c r="IQ1021" s="7"/>
      <c r="IR1021" s="7"/>
      <c r="IS1021" s="7"/>
      <c r="IT1021" s="7"/>
      <c r="IU1021" s="7"/>
      <c r="IV1021" s="7"/>
      <c r="IW1021" s="7"/>
      <c r="IX1021" s="7"/>
      <c r="IY1021" s="7"/>
      <c r="IZ1021" s="7"/>
      <c r="JA1021" s="7"/>
      <c r="JB1021" s="7"/>
      <c r="JC1021" s="7"/>
      <c r="JD1021" s="7"/>
      <c r="JE1021" s="7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5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  <c r="DP1022" s="2"/>
      <c r="DQ1022" s="2"/>
      <c r="DR1022" s="2"/>
      <c r="DS1022" s="2"/>
      <c r="DT1022" s="2"/>
      <c r="DU1022" s="2"/>
      <c r="DV1022" s="2"/>
      <c r="DW1022" s="2"/>
      <c r="DX1022" s="2"/>
      <c r="DY1022" s="2"/>
      <c r="DZ1022" s="2"/>
      <c r="EA1022" s="2"/>
      <c r="EB1022" s="2"/>
      <c r="EC1022" s="2"/>
      <c r="ED1022" s="2"/>
      <c r="EE1022" s="2"/>
      <c r="EF1022" s="2"/>
      <c r="EG1022" s="2"/>
      <c r="EH1022" s="2"/>
      <c r="EI1022" s="2"/>
      <c r="EJ1022" s="2"/>
      <c r="EK1022" s="2"/>
      <c r="EL1022" s="2"/>
      <c r="EM1022" s="2"/>
      <c r="EN1022" s="2"/>
      <c r="EO1022" s="2"/>
      <c r="EP1022" s="7"/>
      <c r="EQ1022" s="7"/>
      <c r="ER1022" s="7"/>
      <c r="ES1022" s="88"/>
      <c r="ET1022" s="7"/>
      <c r="EU1022" s="7"/>
      <c r="EV1022" s="7"/>
      <c r="EW1022" s="7"/>
      <c r="EX1022" s="7"/>
      <c r="EY1022" s="7"/>
      <c r="EZ1022" s="7"/>
      <c r="FA1022" s="7"/>
      <c r="FB1022" s="7"/>
      <c r="FC1022" s="7"/>
      <c r="FD1022" s="7"/>
      <c r="FE1022" s="7"/>
      <c r="FF1022" s="7"/>
      <c r="FG1022" s="7"/>
      <c r="FH1022" s="2"/>
      <c r="FI1022" s="2"/>
      <c r="FJ1022" s="2"/>
      <c r="FK1022" s="2"/>
      <c r="FL1022" s="2"/>
      <c r="FM1022" s="2"/>
      <c r="FN1022" s="7"/>
      <c r="FO1022" s="7"/>
      <c r="FP1022" s="7"/>
      <c r="FQ1022" s="88"/>
      <c r="FR1022" s="7"/>
      <c r="FS1022" s="7"/>
      <c r="FT1022" s="7"/>
      <c r="FU1022" s="7"/>
      <c r="FV1022" s="7"/>
      <c r="FW1022" s="7"/>
      <c r="FX1022" s="7"/>
      <c r="FY1022" s="7"/>
      <c r="FZ1022" s="7"/>
      <c r="GA1022" s="7"/>
      <c r="GB1022" s="7"/>
      <c r="GC1022" s="7"/>
      <c r="GD1022" s="7"/>
      <c r="GE1022" s="7"/>
      <c r="GF1022" s="7"/>
      <c r="GG1022" s="7"/>
      <c r="GH1022" s="7"/>
      <c r="GI1022" s="7"/>
      <c r="GJ1022" s="7"/>
      <c r="GK1022" s="7"/>
      <c r="GL1022" s="7"/>
      <c r="GM1022" s="7"/>
      <c r="GN1022" s="7"/>
      <c r="GO1022" s="7"/>
      <c r="GP1022" s="7"/>
      <c r="GQ1022" s="7"/>
      <c r="GR1022" s="7"/>
      <c r="GS1022" s="7"/>
      <c r="GT1022" s="7"/>
      <c r="GU1022" s="7"/>
      <c r="GV1022" s="7"/>
      <c r="GW1022" s="7"/>
      <c r="GX1022" s="7"/>
      <c r="GY1022" s="7"/>
      <c r="GZ1022" s="7"/>
      <c r="HA1022" s="7"/>
      <c r="HB1022" s="7"/>
      <c r="HC1022" s="7"/>
      <c r="HD1022" s="7"/>
      <c r="HE1022" s="7"/>
      <c r="HF1022" s="7"/>
      <c r="HG1022" s="7"/>
      <c r="HH1022" s="7"/>
      <c r="HI1022" s="7"/>
      <c r="HJ1022" s="7"/>
      <c r="HK1022" s="7"/>
      <c r="HL1022" s="7"/>
      <c r="HM1022" s="7"/>
      <c r="HN1022" s="7"/>
      <c r="HO1022" s="7"/>
      <c r="HP1022" s="7"/>
      <c r="HQ1022" s="7"/>
      <c r="HR1022" s="7"/>
      <c r="HS1022" s="7"/>
      <c r="HT1022" s="7"/>
      <c r="HU1022" s="7"/>
      <c r="HV1022" s="7"/>
      <c r="HW1022" s="7"/>
      <c r="HX1022" s="7"/>
      <c r="HY1022" s="7"/>
      <c r="HZ1022" s="7"/>
      <c r="IA1022" s="7"/>
      <c r="IB1022" s="7"/>
      <c r="IC1022" s="7"/>
      <c r="ID1022" s="7"/>
      <c r="IE1022" s="7"/>
      <c r="IF1022" s="7"/>
      <c r="IG1022" s="7"/>
      <c r="IH1022" s="7"/>
      <c r="II1022" s="7"/>
      <c r="IJ1022" s="7"/>
      <c r="IK1022" s="7"/>
      <c r="IL1022" s="7"/>
      <c r="IM1022" s="7"/>
      <c r="IN1022" s="7"/>
      <c r="IO1022" s="7"/>
      <c r="IP1022" s="7"/>
      <c r="IQ1022" s="7"/>
      <c r="IR1022" s="7"/>
      <c r="IS1022" s="7"/>
      <c r="IT1022" s="7"/>
      <c r="IU1022" s="7"/>
      <c r="IV1022" s="7"/>
      <c r="IW1022" s="7"/>
      <c r="IX1022" s="7"/>
      <c r="IY1022" s="7"/>
      <c r="IZ1022" s="7"/>
      <c r="JA1022" s="7"/>
      <c r="JB1022" s="7"/>
      <c r="JC1022" s="7"/>
      <c r="JD1022" s="7"/>
      <c r="JE1022" s="7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5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  <c r="DP1023" s="2"/>
      <c r="DQ1023" s="2"/>
      <c r="DR1023" s="2"/>
      <c r="DS1023" s="2"/>
      <c r="DT1023" s="2"/>
      <c r="DU1023" s="2"/>
      <c r="DV1023" s="2"/>
      <c r="DW1023" s="2"/>
      <c r="DX1023" s="2"/>
      <c r="DY1023" s="2"/>
      <c r="DZ1023" s="2"/>
      <c r="EA1023" s="2"/>
      <c r="EB1023" s="2"/>
      <c r="EC1023" s="2"/>
      <c r="ED1023" s="2"/>
      <c r="EE1023" s="2"/>
      <c r="EF1023" s="2"/>
      <c r="EG1023" s="2"/>
      <c r="EH1023" s="2"/>
      <c r="EI1023" s="2"/>
      <c r="EJ1023" s="2"/>
      <c r="EK1023" s="2"/>
      <c r="EL1023" s="2"/>
      <c r="EM1023" s="2"/>
      <c r="EN1023" s="2"/>
      <c r="EO1023" s="2"/>
      <c r="EP1023" s="7"/>
      <c r="EQ1023" s="7"/>
      <c r="ER1023" s="7"/>
      <c r="ES1023" s="88"/>
      <c r="ET1023" s="7"/>
      <c r="EU1023" s="7"/>
      <c r="EV1023" s="7"/>
      <c r="EW1023" s="7"/>
      <c r="EX1023" s="7"/>
      <c r="EY1023" s="7"/>
      <c r="EZ1023" s="7"/>
      <c r="FA1023" s="7"/>
      <c r="FB1023" s="7"/>
      <c r="FC1023" s="7"/>
      <c r="FD1023" s="7"/>
      <c r="FE1023" s="7"/>
      <c r="FF1023" s="7"/>
      <c r="FG1023" s="7"/>
      <c r="FH1023" s="2"/>
      <c r="FI1023" s="2"/>
      <c r="FJ1023" s="2"/>
      <c r="FK1023" s="2"/>
      <c r="FL1023" s="2"/>
      <c r="FM1023" s="2"/>
      <c r="FN1023" s="7"/>
      <c r="FO1023" s="7"/>
      <c r="FP1023" s="7"/>
      <c r="FQ1023" s="88"/>
      <c r="FR1023" s="7"/>
      <c r="FS1023" s="7"/>
      <c r="FT1023" s="7"/>
      <c r="FU1023" s="7"/>
      <c r="FV1023" s="7"/>
      <c r="FW1023" s="7"/>
      <c r="FX1023" s="7"/>
      <c r="FY1023" s="7"/>
      <c r="FZ1023" s="7"/>
      <c r="GA1023" s="7"/>
      <c r="GB1023" s="7"/>
      <c r="GC1023" s="7"/>
      <c r="GD1023" s="7"/>
      <c r="GE1023" s="7"/>
      <c r="GF1023" s="7"/>
      <c r="GG1023" s="7"/>
      <c r="GH1023" s="7"/>
      <c r="GI1023" s="7"/>
      <c r="GJ1023" s="7"/>
      <c r="GK1023" s="7"/>
      <c r="GL1023" s="7"/>
      <c r="GM1023" s="7"/>
      <c r="GN1023" s="7"/>
      <c r="GO1023" s="7"/>
      <c r="GP1023" s="7"/>
      <c r="GQ1023" s="7"/>
      <c r="GR1023" s="7"/>
      <c r="GS1023" s="7"/>
      <c r="GT1023" s="7"/>
      <c r="GU1023" s="7"/>
      <c r="GV1023" s="7"/>
      <c r="GW1023" s="7"/>
      <c r="GX1023" s="7"/>
      <c r="GY1023" s="7"/>
      <c r="GZ1023" s="7"/>
      <c r="HA1023" s="7"/>
      <c r="HB1023" s="7"/>
      <c r="HC1023" s="7"/>
      <c r="HD1023" s="7"/>
      <c r="HE1023" s="7"/>
      <c r="HF1023" s="7"/>
      <c r="HG1023" s="7"/>
      <c r="HH1023" s="7"/>
      <c r="HI1023" s="7"/>
      <c r="HJ1023" s="7"/>
      <c r="HK1023" s="7"/>
      <c r="HL1023" s="7"/>
      <c r="HM1023" s="7"/>
      <c r="HN1023" s="7"/>
      <c r="HO1023" s="7"/>
      <c r="HP1023" s="7"/>
      <c r="HQ1023" s="7"/>
      <c r="HR1023" s="7"/>
      <c r="HS1023" s="7"/>
      <c r="HT1023" s="7"/>
      <c r="HU1023" s="7"/>
      <c r="HV1023" s="7"/>
      <c r="HW1023" s="7"/>
      <c r="HX1023" s="7"/>
      <c r="HY1023" s="7"/>
      <c r="HZ1023" s="7"/>
      <c r="IA1023" s="7"/>
      <c r="IB1023" s="7"/>
      <c r="IC1023" s="7"/>
      <c r="ID1023" s="7"/>
      <c r="IE1023" s="7"/>
      <c r="IF1023" s="7"/>
      <c r="IG1023" s="7"/>
      <c r="IH1023" s="7"/>
      <c r="II1023" s="7"/>
      <c r="IJ1023" s="7"/>
      <c r="IK1023" s="7"/>
      <c r="IL1023" s="7"/>
      <c r="IM1023" s="7"/>
      <c r="IN1023" s="7"/>
      <c r="IO1023" s="7"/>
      <c r="IP1023" s="7"/>
      <c r="IQ1023" s="7"/>
      <c r="IR1023" s="7"/>
      <c r="IS1023" s="7"/>
      <c r="IT1023" s="7"/>
      <c r="IU1023" s="7"/>
      <c r="IV1023" s="7"/>
      <c r="IW1023" s="7"/>
      <c r="IX1023" s="7"/>
      <c r="IY1023" s="7"/>
      <c r="IZ1023" s="7"/>
      <c r="JA1023" s="7"/>
      <c r="JB1023" s="7"/>
      <c r="JC1023" s="7"/>
      <c r="JD1023" s="7"/>
      <c r="JE1023" s="7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5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  <c r="DP1024" s="2"/>
      <c r="DQ1024" s="2"/>
      <c r="DR1024" s="2"/>
      <c r="DS1024" s="2"/>
      <c r="DT1024" s="2"/>
      <c r="DU1024" s="2"/>
      <c r="DV1024" s="2"/>
      <c r="DW1024" s="2"/>
      <c r="DX1024" s="2"/>
      <c r="DY1024" s="2"/>
      <c r="DZ1024" s="2"/>
      <c r="EA1024" s="2"/>
      <c r="EB1024" s="2"/>
      <c r="EC1024" s="2"/>
      <c r="ED1024" s="2"/>
      <c r="EE1024" s="2"/>
      <c r="EF1024" s="2"/>
      <c r="EG1024" s="2"/>
      <c r="EH1024" s="2"/>
      <c r="EI1024" s="2"/>
      <c r="EJ1024" s="2"/>
      <c r="EK1024" s="2"/>
      <c r="EL1024" s="2"/>
      <c r="EM1024" s="2"/>
      <c r="EN1024" s="2"/>
      <c r="EO1024" s="2"/>
      <c r="EP1024" s="7"/>
      <c r="EQ1024" s="7"/>
      <c r="ER1024" s="7"/>
      <c r="ES1024" s="88"/>
      <c r="ET1024" s="7"/>
      <c r="EU1024" s="7"/>
      <c r="EV1024" s="7"/>
      <c r="EW1024" s="7"/>
      <c r="EX1024" s="7"/>
      <c r="EY1024" s="7"/>
      <c r="EZ1024" s="7"/>
      <c r="FA1024" s="7"/>
      <c r="FB1024" s="7"/>
      <c r="FC1024" s="7"/>
      <c r="FD1024" s="7"/>
      <c r="FE1024" s="7"/>
      <c r="FF1024" s="7"/>
      <c r="FG1024" s="7"/>
      <c r="FH1024" s="2"/>
      <c r="FI1024" s="2"/>
      <c r="FJ1024" s="2"/>
      <c r="FK1024" s="2"/>
      <c r="FL1024" s="2"/>
      <c r="FM1024" s="2"/>
      <c r="FN1024" s="7"/>
      <c r="FO1024" s="7"/>
      <c r="FP1024" s="7"/>
      <c r="FQ1024" s="88"/>
      <c r="FR1024" s="7"/>
      <c r="FS1024" s="7"/>
      <c r="FT1024" s="7"/>
      <c r="FU1024" s="7"/>
      <c r="FV1024" s="7"/>
      <c r="FW1024" s="7"/>
      <c r="FX1024" s="7"/>
      <c r="FY1024" s="7"/>
      <c r="FZ1024" s="7"/>
      <c r="GA1024" s="7"/>
      <c r="GB1024" s="7"/>
      <c r="GC1024" s="7"/>
      <c r="GD1024" s="7"/>
      <c r="GE1024" s="7"/>
      <c r="GF1024" s="7"/>
      <c r="GG1024" s="7"/>
      <c r="GH1024" s="7"/>
      <c r="GI1024" s="7"/>
      <c r="GJ1024" s="7"/>
      <c r="GK1024" s="7"/>
      <c r="GL1024" s="7"/>
      <c r="GM1024" s="7"/>
      <c r="GN1024" s="7"/>
      <c r="GO1024" s="7"/>
      <c r="GP1024" s="7"/>
      <c r="GQ1024" s="7"/>
      <c r="GR1024" s="7"/>
      <c r="GS1024" s="7"/>
      <c r="GT1024" s="7"/>
      <c r="GU1024" s="7"/>
      <c r="GV1024" s="7"/>
      <c r="GW1024" s="7"/>
      <c r="GX1024" s="7"/>
      <c r="GY1024" s="7"/>
      <c r="GZ1024" s="7"/>
      <c r="HA1024" s="7"/>
      <c r="HB1024" s="7"/>
      <c r="HC1024" s="7"/>
      <c r="HD1024" s="7"/>
      <c r="HE1024" s="7"/>
      <c r="HF1024" s="7"/>
      <c r="HG1024" s="7"/>
      <c r="HH1024" s="7"/>
      <c r="HI1024" s="7"/>
      <c r="HJ1024" s="7"/>
      <c r="HK1024" s="7"/>
      <c r="HL1024" s="7"/>
      <c r="HM1024" s="7"/>
      <c r="HN1024" s="7"/>
      <c r="HO1024" s="7"/>
      <c r="HP1024" s="7"/>
      <c r="HQ1024" s="7"/>
      <c r="HR1024" s="7"/>
      <c r="HS1024" s="7"/>
      <c r="HT1024" s="7"/>
      <c r="HU1024" s="7"/>
      <c r="HV1024" s="7"/>
      <c r="HW1024" s="7"/>
      <c r="HX1024" s="7"/>
      <c r="HY1024" s="7"/>
      <c r="HZ1024" s="7"/>
      <c r="IA1024" s="7"/>
      <c r="IB1024" s="7"/>
      <c r="IC1024" s="7"/>
      <c r="ID1024" s="7"/>
      <c r="IE1024" s="7"/>
      <c r="IF1024" s="7"/>
      <c r="IG1024" s="7"/>
      <c r="IH1024" s="7"/>
      <c r="II1024" s="7"/>
      <c r="IJ1024" s="7"/>
      <c r="IK1024" s="7"/>
      <c r="IL1024" s="7"/>
      <c r="IM1024" s="7"/>
      <c r="IN1024" s="7"/>
      <c r="IO1024" s="7"/>
      <c r="IP1024" s="7"/>
      <c r="IQ1024" s="7"/>
      <c r="IR1024" s="7"/>
      <c r="IS1024" s="7"/>
      <c r="IT1024" s="7"/>
      <c r="IU1024" s="7"/>
      <c r="IV1024" s="7"/>
      <c r="IW1024" s="7"/>
      <c r="IX1024" s="7"/>
      <c r="IY1024" s="7"/>
      <c r="IZ1024" s="7"/>
      <c r="JA1024" s="7"/>
      <c r="JB1024" s="7"/>
      <c r="JC1024" s="7"/>
      <c r="JD1024" s="7"/>
      <c r="JE1024" s="7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5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  <c r="DP1025" s="2"/>
      <c r="DQ1025" s="2"/>
      <c r="DR1025" s="2"/>
      <c r="DS1025" s="2"/>
      <c r="DT1025" s="2"/>
      <c r="DU1025" s="2"/>
      <c r="DV1025" s="2"/>
      <c r="DW1025" s="2"/>
      <c r="DX1025" s="2"/>
      <c r="DY1025" s="2"/>
      <c r="DZ1025" s="2"/>
      <c r="EA1025" s="2"/>
      <c r="EB1025" s="2"/>
      <c r="EC1025" s="2"/>
      <c r="ED1025" s="2"/>
      <c r="EE1025" s="2"/>
      <c r="EF1025" s="2"/>
      <c r="EG1025" s="2"/>
      <c r="EH1025" s="2"/>
      <c r="EI1025" s="2"/>
      <c r="EJ1025" s="2"/>
      <c r="EK1025" s="2"/>
      <c r="EL1025" s="2"/>
      <c r="EM1025" s="2"/>
      <c r="EN1025" s="2"/>
      <c r="EO1025" s="2"/>
      <c r="EP1025" s="7"/>
      <c r="EQ1025" s="7"/>
      <c r="ER1025" s="7"/>
      <c r="ES1025" s="88"/>
      <c r="ET1025" s="7"/>
      <c r="EU1025" s="7"/>
      <c r="EV1025" s="7"/>
      <c r="EW1025" s="7"/>
      <c r="EX1025" s="7"/>
      <c r="EY1025" s="7"/>
      <c r="EZ1025" s="7"/>
      <c r="FA1025" s="7"/>
      <c r="FB1025" s="7"/>
      <c r="FC1025" s="7"/>
      <c r="FD1025" s="7"/>
      <c r="FE1025" s="7"/>
      <c r="FF1025" s="7"/>
      <c r="FG1025" s="7"/>
      <c r="FH1025" s="2"/>
      <c r="FI1025" s="2"/>
      <c r="FJ1025" s="2"/>
      <c r="FK1025" s="2"/>
      <c r="FL1025" s="2"/>
      <c r="FM1025" s="2"/>
      <c r="FN1025" s="7"/>
      <c r="FO1025" s="7"/>
      <c r="FP1025" s="7"/>
      <c r="FQ1025" s="88"/>
      <c r="FR1025" s="7"/>
      <c r="FS1025" s="7"/>
      <c r="FT1025" s="7"/>
      <c r="FU1025" s="7"/>
      <c r="FV1025" s="7"/>
      <c r="FW1025" s="7"/>
      <c r="FX1025" s="7"/>
      <c r="FY1025" s="7"/>
      <c r="FZ1025" s="7"/>
      <c r="GA1025" s="7"/>
      <c r="GB1025" s="7"/>
      <c r="GC1025" s="7"/>
      <c r="GD1025" s="7"/>
      <c r="GE1025" s="7"/>
      <c r="GF1025" s="7"/>
      <c r="GG1025" s="7"/>
      <c r="GH1025" s="7"/>
      <c r="GI1025" s="7"/>
      <c r="GJ1025" s="7"/>
      <c r="GK1025" s="7"/>
      <c r="GL1025" s="7"/>
      <c r="GM1025" s="7"/>
      <c r="GN1025" s="7"/>
      <c r="GO1025" s="7"/>
      <c r="GP1025" s="7"/>
      <c r="GQ1025" s="7"/>
      <c r="GR1025" s="7"/>
      <c r="GS1025" s="7"/>
      <c r="GT1025" s="7"/>
      <c r="GU1025" s="7"/>
      <c r="GV1025" s="7"/>
      <c r="GW1025" s="7"/>
      <c r="GX1025" s="7"/>
      <c r="GY1025" s="7"/>
      <c r="GZ1025" s="7"/>
      <c r="HA1025" s="7"/>
      <c r="HB1025" s="7"/>
      <c r="HC1025" s="7"/>
      <c r="HD1025" s="7"/>
      <c r="HE1025" s="7"/>
      <c r="HF1025" s="7"/>
      <c r="HG1025" s="7"/>
      <c r="HH1025" s="7"/>
      <c r="HI1025" s="7"/>
      <c r="HJ1025" s="7"/>
      <c r="HK1025" s="7"/>
      <c r="HL1025" s="7"/>
      <c r="HM1025" s="7"/>
      <c r="HN1025" s="7"/>
      <c r="HO1025" s="7"/>
      <c r="HP1025" s="7"/>
      <c r="HQ1025" s="7"/>
      <c r="HR1025" s="7"/>
      <c r="HS1025" s="7"/>
      <c r="HT1025" s="7"/>
      <c r="HU1025" s="7"/>
      <c r="HV1025" s="7"/>
      <c r="HW1025" s="7"/>
      <c r="HX1025" s="7"/>
      <c r="HY1025" s="7"/>
      <c r="HZ1025" s="7"/>
      <c r="IA1025" s="7"/>
      <c r="IB1025" s="7"/>
      <c r="IC1025" s="7"/>
      <c r="ID1025" s="7"/>
      <c r="IE1025" s="7"/>
      <c r="IF1025" s="7"/>
      <c r="IG1025" s="7"/>
      <c r="IH1025" s="7"/>
      <c r="II1025" s="7"/>
      <c r="IJ1025" s="7"/>
      <c r="IK1025" s="7"/>
      <c r="IL1025" s="7"/>
      <c r="IM1025" s="7"/>
      <c r="IN1025" s="7"/>
      <c r="IO1025" s="7"/>
      <c r="IP1025" s="7"/>
      <c r="IQ1025" s="7"/>
      <c r="IR1025" s="7"/>
      <c r="IS1025" s="7"/>
      <c r="IT1025" s="7"/>
      <c r="IU1025" s="7"/>
      <c r="IV1025" s="7"/>
      <c r="IW1025" s="7"/>
      <c r="IX1025" s="7"/>
      <c r="IY1025" s="7"/>
      <c r="IZ1025" s="7"/>
      <c r="JA1025" s="7"/>
      <c r="JB1025" s="7"/>
      <c r="JC1025" s="7"/>
      <c r="JD1025" s="7"/>
      <c r="JE1025" s="7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5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  <c r="DP1026" s="2"/>
      <c r="DQ1026" s="2"/>
      <c r="DR1026" s="2"/>
      <c r="DS1026" s="2"/>
      <c r="DT1026" s="2"/>
      <c r="DU1026" s="2"/>
      <c r="DV1026" s="2"/>
      <c r="DW1026" s="2"/>
      <c r="DX1026" s="2"/>
      <c r="DY1026" s="2"/>
      <c r="DZ1026" s="2"/>
      <c r="EA1026" s="2"/>
      <c r="EB1026" s="2"/>
      <c r="EC1026" s="2"/>
      <c r="ED1026" s="2"/>
      <c r="EE1026" s="2"/>
      <c r="EF1026" s="2"/>
      <c r="EG1026" s="2"/>
      <c r="EH1026" s="2"/>
      <c r="EI1026" s="2"/>
      <c r="EJ1026" s="2"/>
      <c r="EK1026" s="2"/>
      <c r="EL1026" s="2"/>
      <c r="EM1026" s="2"/>
      <c r="EN1026" s="2"/>
      <c r="EO1026" s="2"/>
      <c r="EP1026" s="7"/>
      <c r="EQ1026" s="7"/>
      <c r="ER1026" s="7"/>
      <c r="ES1026" s="88"/>
      <c r="ET1026" s="7"/>
      <c r="EU1026" s="7"/>
      <c r="EV1026" s="7"/>
      <c r="EW1026" s="7"/>
      <c r="EX1026" s="7"/>
      <c r="EY1026" s="7"/>
      <c r="EZ1026" s="7"/>
      <c r="FA1026" s="7"/>
      <c r="FB1026" s="7"/>
      <c r="FC1026" s="7"/>
      <c r="FD1026" s="7"/>
      <c r="FE1026" s="7"/>
      <c r="FF1026" s="7"/>
      <c r="FG1026" s="7"/>
      <c r="FH1026" s="2"/>
      <c r="FI1026" s="2"/>
      <c r="FJ1026" s="2"/>
      <c r="FK1026" s="2"/>
      <c r="FL1026" s="2"/>
      <c r="FM1026" s="2"/>
      <c r="FN1026" s="7"/>
      <c r="FO1026" s="7"/>
      <c r="FP1026" s="7"/>
      <c r="FQ1026" s="88"/>
      <c r="FR1026" s="7"/>
      <c r="FS1026" s="7"/>
      <c r="FT1026" s="7"/>
      <c r="FU1026" s="7"/>
      <c r="FV1026" s="7"/>
      <c r="FW1026" s="7"/>
      <c r="FX1026" s="7"/>
      <c r="FY1026" s="7"/>
      <c r="FZ1026" s="7"/>
      <c r="GA1026" s="7"/>
      <c r="GB1026" s="7"/>
      <c r="GC1026" s="7"/>
      <c r="GD1026" s="7"/>
      <c r="GE1026" s="7"/>
      <c r="GF1026" s="7"/>
      <c r="GG1026" s="7"/>
      <c r="GH1026" s="7"/>
      <c r="GI1026" s="7"/>
      <c r="GJ1026" s="7"/>
      <c r="GK1026" s="7"/>
      <c r="GL1026" s="7"/>
      <c r="GM1026" s="7"/>
      <c r="GN1026" s="7"/>
      <c r="GO1026" s="7"/>
      <c r="GP1026" s="7"/>
      <c r="GQ1026" s="7"/>
      <c r="GR1026" s="7"/>
      <c r="GS1026" s="7"/>
      <c r="GT1026" s="7"/>
      <c r="GU1026" s="7"/>
      <c r="GV1026" s="7"/>
      <c r="GW1026" s="7"/>
      <c r="GX1026" s="7"/>
      <c r="GY1026" s="7"/>
      <c r="GZ1026" s="7"/>
      <c r="HA1026" s="7"/>
      <c r="HB1026" s="7"/>
      <c r="HC1026" s="7"/>
      <c r="HD1026" s="7"/>
      <c r="HE1026" s="7"/>
      <c r="HF1026" s="7"/>
      <c r="HG1026" s="7"/>
      <c r="HH1026" s="7"/>
      <c r="HI1026" s="7"/>
      <c r="HJ1026" s="7"/>
      <c r="HK1026" s="7"/>
      <c r="HL1026" s="7"/>
      <c r="HM1026" s="7"/>
      <c r="HN1026" s="7"/>
      <c r="HO1026" s="7"/>
      <c r="HP1026" s="7"/>
      <c r="HQ1026" s="7"/>
      <c r="HR1026" s="7"/>
      <c r="HS1026" s="7"/>
      <c r="HT1026" s="7"/>
      <c r="HU1026" s="7"/>
      <c r="HV1026" s="7"/>
      <c r="HW1026" s="7"/>
      <c r="HX1026" s="7"/>
      <c r="HY1026" s="7"/>
      <c r="HZ1026" s="7"/>
      <c r="IA1026" s="7"/>
      <c r="IB1026" s="7"/>
      <c r="IC1026" s="7"/>
      <c r="ID1026" s="7"/>
      <c r="IE1026" s="7"/>
      <c r="IF1026" s="7"/>
      <c r="IG1026" s="7"/>
      <c r="IH1026" s="7"/>
      <c r="II1026" s="7"/>
      <c r="IJ1026" s="7"/>
      <c r="IK1026" s="7"/>
      <c r="IL1026" s="7"/>
      <c r="IM1026" s="7"/>
      <c r="IN1026" s="7"/>
      <c r="IO1026" s="7"/>
      <c r="IP1026" s="7"/>
      <c r="IQ1026" s="7"/>
      <c r="IR1026" s="7"/>
      <c r="IS1026" s="7"/>
      <c r="IT1026" s="7"/>
      <c r="IU1026" s="7"/>
      <c r="IV1026" s="7"/>
      <c r="IW1026" s="7"/>
      <c r="IX1026" s="7"/>
      <c r="IY1026" s="7"/>
      <c r="IZ1026" s="7"/>
      <c r="JA1026" s="7"/>
      <c r="JB1026" s="7"/>
      <c r="JC1026" s="7"/>
      <c r="JD1026" s="7"/>
      <c r="JE1026" s="7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5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  <c r="DP1027" s="2"/>
      <c r="DQ1027" s="2"/>
      <c r="DR1027" s="2"/>
      <c r="DS1027" s="2"/>
      <c r="DT1027" s="2"/>
      <c r="DU1027" s="2"/>
      <c r="DV1027" s="2"/>
      <c r="DW1027" s="2"/>
      <c r="DX1027" s="2"/>
      <c r="DY1027" s="2"/>
      <c r="DZ1027" s="2"/>
      <c r="EA1027" s="2"/>
      <c r="EB1027" s="2"/>
      <c r="EC1027" s="2"/>
      <c r="ED1027" s="2"/>
      <c r="EE1027" s="2"/>
      <c r="EF1027" s="2"/>
      <c r="EG1027" s="2"/>
      <c r="EH1027" s="2"/>
      <c r="EI1027" s="2"/>
      <c r="EJ1027" s="2"/>
      <c r="EK1027" s="2"/>
      <c r="EL1027" s="2"/>
      <c r="EM1027" s="2"/>
      <c r="EN1027" s="2"/>
      <c r="EO1027" s="2"/>
      <c r="EP1027" s="7"/>
      <c r="EQ1027" s="7"/>
      <c r="ER1027" s="7"/>
      <c r="ES1027" s="88"/>
      <c r="ET1027" s="7"/>
      <c r="EU1027" s="7"/>
      <c r="EV1027" s="7"/>
      <c r="EW1027" s="7"/>
      <c r="EX1027" s="7"/>
      <c r="EY1027" s="7"/>
      <c r="EZ1027" s="7"/>
      <c r="FA1027" s="7"/>
      <c r="FB1027" s="7"/>
      <c r="FC1027" s="7"/>
      <c r="FD1027" s="7"/>
      <c r="FE1027" s="7"/>
      <c r="FF1027" s="7"/>
      <c r="FG1027" s="7"/>
      <c r="FH1027" s="2"/>
      <c r="FI1027" s="2"/>
      <c r="FJ1027" s="2"/>
      <c r="FK1027" s="2"/>
      <c r="FL1027" s="2"/>
      <c r="FM1027" s="2"/>
      <c r="FN1027" s="7"/>
      <c r="FO1027" s="7"/>
      <c r="FP1027" s="7"/>
      <c r="FQ1027" s="88"/>
      <c r="FR1027" s="7"/>
      <c r="FS1027" s="7"/>
      <c r="FT1027" s="7"/>
      <c r="FU1027" s="7"/>
      <c r="FV1027" s="7"/>
      <c r="FW1027" s="7"/>
      <c r="FX1027" s="7"/>
      <c r="FY1027" s="7"/>
      <c r="FZ1027" s="7"/>
      <c r="GA1027" s="7"/>
      <c r="GB1027" s="7"/>
      <c r="GC1027" s="7"/>
      <c r="GD1027" s="7"/>
      <c r="GE1027" s="7"/>
      <c r="GF1027" s="7"/>
      <c r="GG1027" s="7"/>
      <c r="GH1027" s="7"/>
      <c r="GI1027" s="7"/>
      <c r="GJ1027" s="7"/>
      <c r="GK1027" s="7"/>
      <c r="GL1027" s="7"/>
      <c r="GM1027" s="7"/>
      <c r="GN1027" s="7"/>
      <c r="GO1027" s="7"/>
      <c r="GP1027" s="7"/>
      <c r="GQ1027" s="7"/>
      <c r="GR1027" s="7"/>
      <c r="GS1027" s="7"/>
      <c r="GT1027" s="7"/>
      <c r="GU1027" s="7"/>
      <c r="GV1027" s="7"/>
      <c r="GW1027" s="7"/>
      <c r="GX1027" s="7"/>
      <c r="GY1027" s="7"/>
      <c r="GZ1027" s="7"/>
      <c r="HA1027" s="7"/>
      <c r="HB1027" s="7"/>
      <c r="HC1027" s="7"/>
      <c r="HD1027" s="7"/>
      <c r="HE1027" s="7"/>
      <c r="HF1027" s="7"/>
      <c r="HG1027" s="7"/>
      <c r="HH1027" s="7"/>
      <c r="HI1027" s="7"/>
      <c r="HJ1027" s="7"/>
      <c r="HK1027" s="7"/>
      <c r="HL1027" s="7"/>
      <c r="HM1027" s="7"/>
      <c r="HN1027" s="7"/>
      <c r="HO1027" s="7"/>
      <c r="HP1027" s="7"/>
      <c r="HQ1027" s="7"/>
      <c r="HR1027" s="7"/>
      <c r="HS1027" s="7"/>
      <c r="HT1027" s="7"/>
      <c r="HU1027" s="7"/>
      <c r="HV1027" s="7"/>
      <c r="HW1027" s="7"/>
      <c r="HX1027" s="7"/>
      <c r="HY1027" s="7"/>
      <c r="HZ1027" s="7"/>
      <c r="IA1027" s="7"/>
      <c r="IB1027" s="7"/>
      <c r="IC1027" s="7"/>
      <c r="ID1027" s="7"/>
      <c r="IE1027" s="7"/>
      <c r="IF1027" s="7"/>
      <c r="IG1027" s="7"/>
      <c r="IH1027" s="7"/>
      <c r="II1027" s="7"/>
      <c r="IJ1027" s="7"/>
      <c r="IK1027" s="7"/>
      <c r="IL1027" s="7"/>
      <c r="IM1027" s="7"/>
      <c r="IN1027" s="7"/>
      <c r="IO1027" s="7"/>
      <c r="IP1027" s="7"/>
      <c r="IQ1027" s="7"/>
      <c r="IR1027" s="7"/>
      <c r="IS1027" s="7"/>
      <c r="IT1027" s="7"/>
      <c r="IU1027" s="7"/>
      <c r="IV1027" s="7"/>
      <c r="IW1027" s="7"/>
      <c r="IX1027" s="7"/>
      <c r="IY1027" s="7"/>
      <c r="IZ1027" s="7"/>
      <c r="JA1027" s="7"/>
      <c r="JB1027" s="7"/>
      <c r="JC1027" s="7"/>
      <c r="JD1027" s="7"/>
      <c r="JE1027" s="7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5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  <c r="DP1028" s="2"/>
      <c r="DQ1028" s="2"/>
      <c r="DR1028" s="2"/>
      <c r="DS1028" s="2"/>
      <c r="DT1028" s="2"/>
      <c r="DU1028" s="2"/>
      <c r="DV1028" s="2"/>
      <c r="DW1028" s="2"/>
      <c r="DX1028" s="2"/>
      <c r="DY1028" s="2"/>
      <c r="DZ1028" s="2"/>
      <c r="EA1028" s="2"/>
      <c r="EB1028" s="2"/>
      <c r="EC1028" s="2"/>
      <c r="ED1028" s="2"/>
      <c r="EE1028" s="2"/>
      <c r="EF1028" s="2"/>
      <c r="EG1028" s="2"/>
      <c r="EH1028" s="2"/>
      <c r="EI1028" s="2"/>
      <c r="EJ1028" s="2"/>
      <c r="EK1028" s="2"/>
      <c r="EL1028" s="2"/>
      <c r="EM1028" s="2"/>
      <c r="EN1028" s="2"/>
      <c r="EO1028" s="2"/>
      <c r="EP1028" s="7"/>
      <c r="EQ1028" s="7"/>
      <c r="ER1028" s="7"/>
      <c r="ES1028" s="88"/>
      <c r="ET1028" s="7"/>
      <c r="EU1028" s="7"/>
      <c r="EV1028" s="7"/>
      <c r="EW1028" s="7"/>
      <c r="EX1028" s="7"/>
      <c r="EY1028" s="7"/>
      <c r="EZ1028" s="7"/>
      <c r="FA1028" s="7"/>
      <c r="FB1028" s="7"/>
      <c r="FC1028" s="7"/>
      <c r="FD1028" s="7"/>
      <c r="FE1028" s="7"/>
      <c r="FF1028" s="7"/>
      <c r="FG1028" s="7"/>
      <c r="FH1028" s="2"/>
      <c r="FI1028" s="2"/>
      <c r="FJ1028" s="2"/>
      <c r="FK1028" s="2"/>
      <c r="FL1028" s="2"/>
      <c r="FM1028" s="2"/>
      <c r="FN1028" s="7"/>
      <c r="FO1028" s="7"/>
      <c r="FP1028" s="7"/>
      <c r="FQ1028" s="88"/>
      <c r="FR1028" s="7"/>
      <c r="FS1028" s="7"/>
      <c r="FT1028" s="7"/>
      <c r="FU1028" s="7"/>
      <c r="FV1028" s="7"/>
      <c r="FW1028" s="7"/>
      <c r="FX1028" s="7"/>
      <c r="FY1028" s="7"/>
      <c r="FZ1028" s="7"/>
      <c r="GA1028" s="7"/>
      <c r="GB1028" s="7"/>
      <c r="GC1028" s="7"/>
      <c r="GD1028" s="7"/>
      <c r="GE1028" s="7"/>
      <c r="GF1028" s="7"/>
      <c r="GG1028" s="7"/>
      <c r="GH1028" s="7"/>
      <c r="GI1028" s="7"/>
      <c r="GJ1028" s="7"/>
      <c r="GK1028" s="7"/>
      <c r="GL1028" s="7"/>
      <c r="GM1028" s="7"/>
      <c r="GN1028" s="7"/>
      <c r="GO1028" s="7"/>
      <c r="GP1028" s="7"/>
      <c r="GQ1028" s="7"/>
      <c r="GR1028" s="7"/>
      <c r="GS1028" s="7"/>
      <c r="GT1028" s="7"/>
      <c r="GU1028" s="7"/>
      <c r="GV1028" s="7"/>
      <c r="GW1028" s="7"/>
      <c r="GX1028" s="7"/>
      <c r="GY1028" s="7"/>
      <c r="GZ1028" s="7"/>
      <c r="HA1028" s="7"/>
      <c r="HB1028" s="7"/>
      <c r="HC1028" s="7"/>
      <c r="HD1028" s="7"/>
      <c r="HE1028" s="7"/>
      <c r="HF1028" s="7"/>
      <c r="HG1028" s="7"/>
      <c r="HH1028" s="7"/>
      <c r="HI1028" s="7"/>
      <c r="HJ1028" s="7"/>
      <c r="HK1028" s="7"/>
      <c r="HL1028" s="7"/>
      <c r="HM1028" s="7"/>
      <c r="HN1028" s="7"/>
      <c r="HO1028" s="7"/>
      <c r="HP1028" s="7"/>
      <c r="HQ1028" s="7"/>
      <c r="HR1028" s="7"/>
      <c r="HS1028" s="7"/>
      <c r="HT1028" s="7"/>
      <c r="HU1028" s="7"/>
      <c r="HV1028" s="7"/>
      <c r="HW1028" s="7"/>
      <c r="HX1028" s="7"/>
      <c r="HY1028" s="7"/>
      <c r="HZ1028" s="7"/>
      <c r="IA1028" s="7"/>
      <c r="IB1028" s="7"/>
      <c r="IC1028" s="7"/>
      <c r="ID1028" s="7"/>
      <c r="IE1028" s="7"/>
      <c r="IF1028" s="7"/>
      <c r="IG1028" s="7"/>
      <c r="IH1028" s="7"/>
      <c r="II1028" s="7"/>
      <c r="IJ1028" s="7"/>
      <c r="IK1028" s="7"/>
      <c r="IL1028" s="7"/>
      <c r="IM1028" s="7"/>
      <c r="IN1028" s="7"/>
      <c r="IO1028" s="7"/>
      <c r="IP1028" s="7"/>
      <c r="IQ1028" s="7"/>
      <c r="IR1028" s="7"/>
      <c r="IS1028" s="7"/>
      <c r="IT1028" s="7"/>
      <c r="IU1028" s="7"/>
      <c r="IV1028" s="7"/>
      <c r="IW1028" s="7"/>
      <c r="IX1028" s="7"/>
      <c r="IY1028" s="7"/>
      <c r="IZ1028" s="7"/>
      <c r="JA1028" s="7"/>
      <c r="JB1028" s="7"/>
      <c r="JC1028" s="7"/>
      <c r="JD1028" s="7"/>
      <c r="JE1028" s="7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5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  <c r="EA1029" s="2"/>
      <c r="EB1029" s="2"/>
      <c r="EC1029" s="2"/>
      <c r="ED1029" s="2"/>
      <c r="EE1029" s="2"/>
      <c r="EF1029" s="2"/>
      <c r="EG1029" s="2"/>
      <c r="EH1029" s="2"/>
      <c r="EI1029" s="2"/>
      <c r="EJ1029" s="2"/>
      <c r="EK1029" s="2"/>
      <c r="EL1029" s="2"/>
      <c r="EM1029" s="2"/>
      <c r="EN1029" s="2"/>
      <c r="EO1029" s="2"/>
      <c r="EP1029" s="7"/>
      <c r="EQ1029" s="7"/>
      <c r="ER1029" s="7"/>
      <c r="ES1029" s="88"/>
      <c r="ET1029" s="7"/>
      <c r="EU1029" s="7"/>
      <c r="EV1029" s="7"/>
      <c r="EW1029" s="7"/>
      <c r="EX1029" s="7"/>
      <c r="EY1029" s="7"/>
      <c r="EZ1029" s="7"/>
      <c r="FA1029" s="7"/>
      <c r="FB1029" s="7"/>
      <c r="FC1029" s="7"/>
      <c r="FD1029" s="7"/>
      <c r="FE1029" s="7"/>
      <c r="FF1029" s="7"/>
      <c r="FG1029" s="7"/>
      <c r="FH1029" s="2"/>
      <c r="FI1029" s="2"/>
      <c r="FJ1029" s="2"/>
      <c r="FK1029" s="2"/>
      <c r="FL1029" s="2"/>
      <c r="FM1029" s="2"/>
      <c r="FN1029" s="7"/>
      <c r="FO1029" s="7"/>
      <c r="FP1029" s="7"/>
      <c r="FQ1029" s="88"/>
      <c r="FR1029" s="7"/>
      <c r="FS1029" s="7"/>
      <c r="FT1029" s="7"/>
      <c r="FU1029" s="7"/>
      <c r="FV1029" s="7"/>
      <c r="FW1029" s="7"/>
      <c r="FX1029" s="7"/>
      <c r="FY1029" s="7"/>
      <c r="FZ1029" s="7"/>
      <c r="GA1029" s="7"/>
      <c r="GB1029" s="7"/>
      <c r="GC1029" s="7"/>
      <c r="GD1029" s="7"/>
      <c r="GE1029" s="7"/>
      <c r="GF1029" s="7"/>
      <c r="GG1029" s="7"/>
      <c r="GH1029" s="7"/>
      <c r="GI1029" s="7"/>
      <c r="GJ1029" s="7"/>
      <c r="GK1029" s="7"/>
      <c r="GL1029" s="7"/>
      <c r="GM1029" s="7"/>
      <c r="GN1029" s="7"/>
      <c r="GO1029" s="7"/>
      <c r="GP1029" s="7"/>
      <c r="GQ1029" s="7"/>
      <c r="GR1029" s="7"/>
      <c r="GS1029" s="7"/>
      <c r="GT1029" s="7"/>
      <c r="GU1029" s="7"/>
      <c r="GV1029" s="7"/>
      <c r="GW1029" s="7"/>
      <c r="GX1029" s="7"/>
      <c r="GY1029" s="7"/>
      <c r="GZ1029" s="7"/>
      <c r="HA1029" s="7"/>
      <c r="HB1029" s="7"/>
      <c r="HC1029" s="7"/>
      <c r="HD1029" s="7"/>
      <c r="HE1029" s="7"/>
      <c r="HF1029" s="7"/>
      <c r="HG1029" s="7"/>
      <c r="HH1029" s="7"/>
      <c r="HI1029" s="7"/>
      <c r="HJ1029" s="7"/>
      <c r="HK1029" s="7"/>
      <c r="HL1029" s="7"/>
      <c r="HM1029" s="7"/>
      <c r="HN1029" s="7"/>
      <c r="HO1029" s="7"/>
      <c r="HP1029" s="7"/>
      <c r="HQ1029" s="7"/>
      <c r="HR1029" s="7"/>
      <c r="HS1029" s="7"/>
      <c r="HT1029" s="7"/>
      <c r="HU1029" s="7"/>
      <c r="HV1029" s="7"/>
      <c r="HW1029" s="7"/>
      <c r="HX1029" s="7"/>
      <c r="HY1029" s="7"/>
      <c r="HZ1029" s="7"/>
      <c r="IA1029" s="7"/>
      <c r="IB1029" s="7"/>
      <c r="IC1029" s="7"/>
      <c r="ID1029" s="7"/>
      <c r="IE1029" s="7"/>
      <c r="IF1029" s="7"/>
      <c r="IG1029" s="7"/>
      <c r="IH1029" s="7"/>
      <c r="II1029" s="7"/>
      <c r="IJ1029" s="7"/>
      <c r="IK1029" s="7"/>
      <c r="IL1029" s="7"/>
      <c r="IM1029" s="7"/>
      <c r="IN1029" s="7"/>
      <c r="IO1029" s="7"/>
      <c r="IP1029" s="7"/>
      <c r="IQ1029" s="7"/>
      <c r="IR1029" s="7"/>
      <c r="IS1029" s="7"/>
      <c r="IT1029" s="7"/>
      <c r="IU1029" s="7"/>
      <c r="IV1029" s="7"/>
      <c r="IW1029" s="7"/>
      <c r="IX1029" s="7"/>
      <c r="IY1029" s="7"/>
      <c r="IZ1029" s="7"/>
      <c r="JA1029" s="7"/>
      <c r="JB1029" s="7"/>
      <c r="JC1029" s="7"/>
      <c r="JD1029" s="7"/>
      <c r="JE1029" s="7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5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  <c r="DP1030" s="2"/>
      <c r="DQ1030" s="2"/>
      <c r="DR1030" s="2"/>
      <c r="DS1030" s="2"/>
      <c r="DT1030" s="2"/>
      <c r="DU1030" s="2"/>
      <c r="DV1030" s="2"/>
      <c r="DW1030" s="2"/>
      <c r="DX1030" s="2"/>
      <c r="DY1030" s="2"/>
      <c r="DZ1030" s="2"/>
      <c r="EA1030" s="2"/>
      <c r="EB1030" s="2"/>
      <c r="EC1030" s="2"/>
      <c r="ED1030" s="2"/>
      <c r="EE1030" s="2"/>
      <c r="EF1030" s="2"/>
      <c r="EG1030" s="2"/>
      <c r="EH1030" s="2"/>
      <c r="EI1030" s="2"/>
      <c r="EJ1030" s="2"/>
      <c r="EK1030" s="2"/>
      <c r="EL1030" s="2"/>
      <c r="EM1030" s="2"/>
      <c r="EN1030" s="2"/>
      <c r="EO1030" s="2"/>
      <c r="EP1030" s="7"/>
      <c r="EQ1030" s="7"/>
      <c r="ER1030" s="7"/>
      <c r="ES1030" s="88"/>
      <c r="ET1030" s="7"/>
      <c r="EU1030" s="7"/>
      <c r="EV1030" s="7"/>
      <c r="EW1030" s="7"/>
      <c r="EX1030" s="7"/>
      <c r="EY1030" s="7"/>
      <c r="EZ1030" s="7"/>
      <c r="FA1030" s="7"/>
      <c r="FB1030" s="7"/>
      <c r="FC1030" s="7"/>
      <c r="FD1030" s="7"/>
      <c r="FE1030" s="7"/>
      <c r="FF1030" s="7"/>
      <c r="FG1030" s="7"/>
      <c r="FH1030" s="2"/>
      <c r="FI1030" s="2"/>
      <c r="FJ1030" s="2"/>
      <c r="FK1030" s="2"/>
      <c r="FL1030" s="2"/>
      <c r="FM1030" s="2"/>
      <c r="FN1030" s="7"/>
      <c r="FO1030" s="7"/>
      <c r="FP1030" s="7"/>
      <c r="FQ1030" s="88"/>
      <c r="FR1030" s="7"/>
      <c r="FS1030" s="7"/>
      <c r="FT1030" s="7"/>
      <c r="FU1030" s="7"/>
      <c r="FV1030" s="7"/>
      <c r="FW1030" s="7"/>
      <c r="FX1030" s="7"/>
      <c r="FY1030" s="7"/>
      <c r="FZ1030" s="7"/>
      <c r="GA1030" s="7"/>
      <c r="GB1030" s="7"/>
      <c r="GC1030" s="7"/>
      <c r="GD1030" s="7"/>
      <c r="GE1030" s="7"/>
      <c r="GF1030" s="7"/>
      <c r="GG1030" s="7"/>
      <c r="GH1030" s="7"/>
      <c r="GI1030" s="7"/>
      <c r="GJ1030" s="7"/>
      <c r="GK1030" s="7"/>
      <c r="GL1030" s="7"/>
      <c r="GM1030" s="7"/>
      <c r="GN1030" s="7"/>
      <c r="GO1030" s="7"/>
      <c r="GP1030" s="7"/>
      <c r="GQ1030" s="7"/>
      <c r="GR1030" s="7"/>
      <c r="GS1030" s="7"/>
      <c r="GT1030" s="7"/>
      <c r="GU1030" s="7"/>
      <c r="GV1030" s="7"/>
      <c r="GW1030" s="7"/>
      <c r="GX1030" s="7"/>
      <c r="GY1030" s="7"/>
      <c r="GZ1030" s="7"/>
      <c r="HA1030" s="7"/>
      <c r="HB1030" s="7"/>
      <c r="HC1030" s="7"/>
      <c r="HD1030" s="7"/>
      <c r="HE1030" s="7"/>
      <c r="HF1030" s="7"/>
      <c r="HG1030" s="7"/>
      <c r="HH1030" s="7"/>
      <c r="HI1030" s="7"/>
      <c r="HJ1030" s="7"/>
      <c r="HK1030" s="7"/>
      <c r="HL1030" s="7"/>
      <c r="HM1030" s="7"/>
      <c r="HN1030" s="7"/>
      <c r="HO1030" s="7"/>
      <c r="HP1030" s="7"/>
      <c r="HQ1030" s="7"/>
      <c r="HR1030" s="7"/>
      <c r="HS1030" s="7"/>
      <c r="HT1030" s="7"/>
      <c r="HU1030" s="7"/>
      <c r="HV1030" s="7"/>
      <c r="HW1030" s="7"/>
      <c r="HX1030" s="7"/>
      <c r="HY1030" s="7"/>
      <c r="HZ1030" s="7"/>
      <c r="IA1030" s="7"/>
      <c r="IB1030" s="7"/>
      <c r="IC1030" s="7"/>
      <c r="ID1030" s="7"/>
      <c r="IE1030" s="7"/>
      <c r="IF1030" s="7"/>
      <c r="IG1030" s="7"/>
      <c r="IH1030" s="7"/>
      <c r="II1030" s="7"/>
      <c r="IJ1030" s="7"/>
      <c r="IK1030" s="7"/>
      <c r="IL1030" s="7"/>
      <c r="IM1030" s="7"/>
      <c r="IN1030" s="7"/>
      <c r="IO1030" s="7"/>
      <c r="IP1030" s="7"/>
      <c r="IQ1030" s="7"/>
      <c r="IR1030" s="7"/>
      <c r="IS1030" s="7"/>
      <c r="IT1030" s="7"/>
      <c r="IU1030" s="7"/>
      <c r="IV1030" s="7"/>
      <c r="IW1030" s="7"/>
      <c r="IX1030" s="7"/>
      <c r="IY1030" s="7"/>
      <c r="IZ1030" s="7"/>
      <c r="JA1030" s="7"/>
      <c r="JB1030" s="7"/>
      <c r="JC1030" s="7"/>
      <c r="JD1030" s="7"/>
      <c r="JE1030" s="7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5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  <c r="DP1031" s="2"/>
      <c r="DQ1031" s="2"/>
      <c r="DR1031" s="2"/>
      <c r="DS1031" s="2"/>
      <c r="DT1031" s="2"/>
      <c r="DU1031" s="2"/>
      <c r="DV1031" s="2"/>
      <c r="DW1031" s="2"/>
      <c r="DX1031" s="2"/>
      <c r="DY1031" s="2"/>
      <c r="DZ1031" s="2"/>
      <c r="EA1031" s="2"/>
      <c r="EB1031" s="2"/>
      <c r="EC1031" s="2"/>
      <c r="ED1031" s="2"/>
      <c r="EE1031" s="2"/>
      <c r="EF1031" s="2"/>
      <c r="EG1031" s="2"/>
      <c r="EH1031" s="2"/>
      <c r="EI1031" s="2"/>
      <c r="EJ1031" s="2"/>
      <c r="EK1031" s="2"/>
      <c r="EL1031" s="2"/>
      <c r="EM1031" s="2"/>
      <c r="EN1031" s="2"/>
      <c r="EO1031" s="2"/>
      <c r="EP1031" s="7"/>
      <c r="EQ1031" s="7"/>
      <c r="ER1031" s="7"/>
      <c r="ES1031" s="88"/>
      <c r="ET1031" s="7"/>
      <c r="EU1031" s="7"/>
      <c r="EV1031" s="7"/>
      <c r="EW1031" s="7"/>
      <c r="EX1031" s="7"/>
      <c r="EY1031" s="7"/>
      <c r="EZ1031" s="7"/>
      <c r="FA1031" s="7"/>
      <c r="FB1031" s="7"/>
      <c r="FC1031" s="7"/>
      <c r="FD1031" s="7"/>
      <c r="FE1031" s="7"/>
      <c r="FF1031" s="7"/>
      <c r="FG1031" s="7"/>
      <c r="FH1031" s="2"/>
      <c r="FI1031" s="2"/>
      <c r="FJ1031" s="2"/>
      <c r="FK1031" s="2"/>
      <c r="FL1031" s="2"/>
      <c r="FM1031" s="2"/>
      <c r="FN1031" s="7"/>
      <c r="FO1031" s="7"/>
      <c r="FP1031" s="7"/>
      <c r="FQ1031" s="88"/>
      <c r="FR1031" s="7"/>
      <c r="FS1031" s="7"/>
      <c r="FT1031" s="7"/>
      <c r="FU1031" s="7"/>
      <c r="FV1031" s="7"/>
      <c r="FW1031" s="7"/>
      <c r="FX1031" s="7"/>
      <c r="FY1031" s="7"/>
      <c r="FZ1031" s="7"/>
      <c r="GA1031" s="7"/>
      <c r="GB1031" s="7"/>
      <c r="GC1031" s="7"/>
      <c r="GD1031" s="7"/>
      <c r="GE1031" s="7"/>
      <c r="GF1031" s="7"/>
      <c r="GG1031" s="7"/>
      <c r="GH1031" s="7"/>
      <c r="GI1031" s="7"/>
      <c r="GJ1031" s="7"/>
      <c r="GK1031" s="7"/>
      <c r="GL1031" s="7"/>
      <c r="GM1031" s="7"/>
      <c r="GN1031" s="7"/>
      <c r="GO1031" s="7"/>
      <c r="GP1031" s="7"/>
      <c r="GQ1031" s="7"/>
      <c r="GR1031" s="7"/>
      <c r="GS1031" s="7"/>
      <c r="GT1031" s="7"/>
      <c r="GU1031" s="7"/>
      <c r="GV1031" s="7"/>
      <c r="GW1031" s="7"/>
      <c r="GX1031" s="7"/>
      <c r="GY1031" s="7"/>
      <c r="GZ1031" s="7"/>
      <c r="HA1031" s="7"/>
      <c r="HB1031" s="7"/>
      <c r="HC1031" s="7"/>
      <c r="HD1031" s="7"/>
      <c r="HE1031" s="7"/>
      <c r="HF1031" s="7"/>
      <c r="HG1031" s="7"/>
      <c r="HH1031" s="7"/>
      <c r="HI1031" s="7"/>
      <c r="HJ1031" s="7"/>
      <c r="HK1031" s="7"/>
      <c r="HL1031" s="7"/>
      <c r="HM1031" s="7"/>
      <c r="HN1031" s="7"/>
      <c r="HO1031" s="7"/>
      <c r="HP1031" s="7"/>
      <c r="HQ1031" s="7"/>
      <c r="HR1031" s="7"/>
      <c r="HS1031" s="7"/>
      <c r="HT1031" s="7"/>
      <c r="HU1031" s="7"/>
      <c r="HV1031" s="7"/>
      <c r="HW1031" s="7"/>
      <c r="HX1031" s="7"/>
      <c r="HY1031" s="7"/>
      <c r="HZ1031" s="7"/>
      <c r="IA1031" s="7"/>
      <c r="IB1031" s="7"/>
      <c r="IC1031" s="7"/>
      <c r="ID1031" s="7"/>
      <c r="IE1031" s="7"/>
      <c r="IF1031" s="7"/>
      <c r="IG1031" s="7"/>
      <c r="IH1031" s="7"/>
      <c r="II1031" s="7"/>
      <c r="IJ1031" s="7"/>
      <c r="IK1031" s="7"/>
      <c r="IL1031" s="7"/>
      <c r="IM1031" s="7"/>
      <c r="IN1031" s="7"/>
      <c r="IO1031" s="7"/>
      <c r="IP1031" s="7"/>
      <c r="IQ1031" s="7"/>
      <c r="IR1031" s="7"/>
      <c r="IS1031" s="7"/>
      <c r="IT1031" s="7"/>
      <c r="IU1031" s="7"/>
      <c r="IV1031" s="7"/>
      <c r="IW1031" s="7"/>
      <c r="IX1031" s="7"/>
      <c r="IY1031" s="7"/>
      <c r="IZ1031" s="7"/>
      <c r="JA1031" s="7"/>
      <c r="JB1031" s="7"/>
      <c r="JC1031" s="7"/>
      <c r="JD1031" s="7"/>
      <c r="JE1031" s="7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5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  <c r="DP1032" s="2"/>
      <c r="DQ1032" s="2"/>
      <c r="DR1032" s="2"/>
      <c r="DS1032" s="2"/>
      <c r="DT1032" s="2"/>
      <c r="DU1032" s="2"/>
      <c r="DV1032" s="2"/>
      <c r="DW1032" s="2"/>
      <c r="DX1032" s="2"/>
      <c r="DY1032" s="2"/>
      <c r="DZ1032" s="2"/>
      <c r="EA1032" s="2"/>
      <c r="EB1032" s="2"/>
      <c r="EC1032" s="2"/>
      <c r="ED1032" s="2"/>
      <c r="EE1032" s="2"/>
      <c r="EF1032" s="2"/>
      <c r="EG1032" s="2"/>
      <c r="EH1032" s="2"/>
      <c r="EI1032" s="2"/>
      <c r="EJ1032" s="2"/>
      <c r="EK1032" s="2"/>
      <c r="EL1032" s="2"/>
      <c r="EM1032" s="2"/>
      <c r="EN1032" s="2"/>
      <c r="EO1032" s="2"/>
      <c r="EP1032" s="7"/>
      <c r="EQ1032" s="7"/>
      <c r="ER1032" s="7"/>
      <c r="ES1032" s="88"/>
      <c r="ET1032" s="7"/>
      <c r="EU1032" s="7"/>
      <c r="EV1032" s="7"/>
      <c r="EW1032" s="7"/>
      <c r="EX1032" s="7"/>
      <c r="EY1032" s="7"/>
      <c r="EZ1032" s="7"/>
      <c r="FA1032" s="7"/>
      <c r="FB1032" s="7"/>
      <c r="FC1032" s="7"/>
      <c r="FD1032" s="7"/>
      <c r="FE1032" s="7"/>
      <c r="FF1032" s="7"/>
      <c r="FG1032" s="7"/>
      <c r="FH1032" s="2"/>
      <c r="FI1032" s="2"/>
      <c r="FJ1032" s="2"/>
      <c r="FK1032" s="2"/>
      <c r="FL1032" s="2"/>
      <c r="FM1032" s="2"/>
      <c r="FN1032" s="7"/>
      <c r="FO1032" s="7"/>
      <c r="FP1032" s="7"/>
      <c r="FQ1032" s="88"/>
      <c r="FR1032" s="7"/>
      <c r="FS1032" s="7"/>
      <c r="FT1032" s="7"/>
      <c r="FU1032" s="7"/>
      <c r="FV1032" s="7"/>
      <c r="FW1032" s="7"/>
      <c r="FX1032" s="7"/>
      <c r="FY1032" s="7"/>
      <c r="FZ1032" s="7"/>
      <c r="GA1032" s="7"/>
      <c r="GB1032" s="7"/>
      <c r="GC1032" s="7"/>
      <c r="GD1032" s="7"/>
      <c r="GE1032" s="7"/>
      <c r="GF1032" s="7"/>
      <c r="GG1032" s="7"/>
      <c r="GH1032" s="7"/>
      <c r="GI1032" s="7"/>
      <c r="GJ1032" s="7"/>
      <c r="GK1032" s="7"/>
      <c r="GL1032" s="7"/>
      <c r="GM1032" s="7"/>
      <c r="GN1032" s="7"/>
      <c r="GO1032" s="7"/>
      <c r="GP1032" s="7"/>
      <c r="GQ1032" s="7"/>
      <c r="GR1032" s="7"/>
      <c r="GS1032" s="7"/>
      <c r="GT1032" s="7"/>
      <c r="GU1032" s="7"/>
      <c r="GV1032" s="7"/>
      <c r="GW1032" s="7"/>
      <c r="GX1032" s="7"/>
      <c r="GY1032" s="7"/>
      <c r="GZ1032" s="7"/>
      <c r="HA1032" s="7"/>
      <c r="HB1032" s="7"/>
      <c r="HC1032" s="7"/>
      <c r="HD1032" s="7"/>
      <c r="HE1032" s="7"/>
      <c r="HF1032" s="7"/>
      <c r="HG1032" s="7"/>
      <c r="HH1032" s="7"/>
      <c r="HI1032" s="7"/>
      <c r="HJ1032" s="7"/>
      <c r="HK1032" s="7"/>
      <c r="HL1032" s="7"/>
      <c r="HM1032" s="7"/>
      <c r="HN1032" s="7"/>
      <c r="HO1032" s="7"/>
      <c r="HP1032" s="7"/>
      <c r="HQ1032" s="7"/>
      <c r="HR1032" s="7"/>
      <c r="HS1032" s="7"/>
      <c r="HT1032" s="7"/>
      <c r="HU1032" s="7"/>
      <c r="HV1032" s="7"/>
      <c r="HW1032" s="7"/>
      <c r="HX1032" s="7"/>
      <c r="HY1032" s="7"/>
      <c r="HZ1032" s="7"/>
      <c r="IA1032" s="7"/>
      <c r="IB1032" s="7"/>
      <c r="IC1032" s="7"/>
      <c r="ID1032" s="7"/>
      <c r="IE1032" s="7"/>
      <c r="IF1032" s="7"/>
      <c r="IG1032" s="7"/>
      <c r="IH1032" s="7"/>
      <c r="II1032" s="7"/>
      <c r="IJ1032" s="7"/>
      <c r="IK1032" s="7"/>
      <c r="IL1032" s="7"/>
      <c r="IM1032" s="7"/>
      <c r="IN1032" s="7"/>
      <c r="IO1032" s="7"/>
      <c r="IP1032" s="7"/>
      <c r="IQ1032" s="7"/>
      <c r="IR1032" s="7"/>
      <c r="IS1032" s="7"/>
      <c r="IT1032" s="7"/>
      <c r="IU1032" s="7"/>
      <c r="IV1032" s="7"/>
      <c r="IW1032" s="7"/>
      <c r="IX1032" s="7"/>
      <c r="IY1032" s="7"/>
      <c r="IZ1032" s="7"/>
      <c r="JA1032" s="7"/>
      <c r="JB1032" s="7"/>
      <c r="JC1032" s="7"/>
      <c r="JD1032" s="7"/>
      <c r="JE1032" s="7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5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  <c r="DP1033" s="2"/>
      <c r="DQ1033" s="2"/>
      <c r="DR1033" s="2"/>
      <c r="DS1033" s="2"/>
      <c r="DT1033" s="2"/>
      <c r="DU1033" s="2"/>
      <c r="DV1033" s="2"/>
      <c r="DW1033" s="2"/>
      <c r="DX1033" s="2"/>
      <c r="DY1033" s="2"/>
      <c r="DZ1033" s="2"/>
      <c r="EA1033" s="2"/>
      <c r="EB1033" s="2"/>
      <c r="EC1033" s="2"/>
      <c r="ED1033" s="2"/>
      <c r="EE1033" s="2"/>
      <c r="EF1033" s="2"/>
      <c r="EG1033" s="2"/>
      <c r="EH1033" s="2"/>
      <c r="EI1033" s="2"/>
      <c r="EJ1033" s="2"/>
      <c r="EK1033" s="2"/>
      <c r="EL1033" s="2"/>
      <c r="EM1033" s="2"/>
      <c r="EN1033" s="2"/>
      <c r="EO1033" s="2"/>
      <c r="EP1033" s="7"/>
      <c r="EQ1033" s="7"/>
      <c r="ER1033" s="7"/>
      <c r="ES1033" s="88"/>
      <c r="ET1033" s="7"/>
      <c r="EU1033" s="7"/>
      <c r="EV1033" s="7"/>
      <c r="EW1033" s="7"/>
      <c r="EX1033" s="7"/>
      <c r="EY1033" s="7"/>
      <c r="EZ1033" s="7"/>
      <c r="FA1033" s="7"/>
      <c r="FB1033" s="7"/>
      <c r="FC1033" s="7"/>
      <c r="FD1033" s="7"/>
      <c r="FE1033" s="7"/>
      <c r="FF1033" s="7"/>
      <c r="FG1033" s="7"/>
      <c r="FH1033" s="2"/>
      <c r="FI1033" s="2"/>
      <c r="FJ1033" s="2"/>
      <c r="FK1033" s="2"/>
      <c r="FL1033" s="2"/>
      <c r="FM1033" s="2"/>
      <c r="FN1033" s="7"/>
      <c r="FO1033" s="7"/>
      <c r="FP1033" s="7"/>
      <c r="FQ1033" s="88"/>
      <c r="FR1033" s="7"/>
      <c r="FS1033" s="7"/>
      <c r="FT1033" s="7"/>
      <c r="FU1033" s="7"/>
      <c r="FV1033" s="7"/>
      <c r="FW1033" s="7"/>
      <c r="FX1033" s="7"/>
      <c r="FY1033" s="7"/>
      <c r="FZ1033" s="7"/>
      <c r="GA1033" s="7"/>
      <c r="GB1033" s="7"/>
      <c r="GC1033" s="7"/>
      <c r="GD1033" s="7"/>
      <c r="GE1033" s="7"/>
      <c r="GF1033" s="7"/>
      <c r="GG1033" s="7"/>
      <c r="GH1033" s="7"/>
      <c r="GI1033" s="7"/>
      <c r="GJ1033" s="7"/>
      <c r="GK1033" s="7"/>
      <c r="GL1033" s="7"/>
      <c r="GM1033" s="7"/>
      <c r="GN1033" s="7"/>
      <c r="GO1033" s="7"/>
      <c r="GP1033" s="7"/>
      <c r="GQ1033" s="7"/>
      <c r="GR1033" s="7"/>
      <c r="GS1033" s="7"/>
      <c r="GT1033" s="7"/>
      <c r="GU1033" s="7"/>
      <c r="GV1033" s="7"/>
      <c r="GW1033" s="7"/>
      <c r="GX1033" s="7"/>
      <c r="GY1033" s="7"/>
      <c r="GZ1033" s="7"/>
      <c r="HA1033" s="7"/>
      <c r="HB1033" s="7"/>
      <c r="HC1033" s="7"/>
      <c r="HD1033" s="7"/>
      <c r="HE1033" s="7"/>
      <c r="HF1033" s="7"/>
      <c r="HG1033" s="7"/>
      <c r="HH1033" s="7"/>
      <c r="HI1033" s="7"/>
      <c r="HJ1033" s="7"/>
      <c r="HK1033" s="7"/>
      <c r="HL1033" s="7"/>
      <c r="HM1033" s="7"/>
      <c r="HN1033" s="7"/>
      <c r="HO1033" s="7"/>
      <c r="HP1033" s="7"/>
      <c r="HQ1033" s="7"/>
      <c r="HR1033" s="7"/>
      <c r="HS1033" s="7"/>
      <c r="HT1033" s="7"/>
      <c r="HU1033" s="7"/>
      <c r="HV1033" s="7"/>
      <c r="HW1033" s="7"/>
      <c r="HX1033" s="7"/>
      <c r="HY1033" s="7"/>
      <c r="HZ1033" s="7"/>
      <c r="IA1033" s="7"/>
      <c r="IB1033" s="7"/>
      <c r="IC1033" s="7"/>
      <c r="ID1033" s="7"/>
      <c r="IE1033" s="7"/>
      <c r="IF1033" s="7"/>
      <c r="IG1033" s="7"/>
      <c r="IH1033" s="7"/>
      <c r="II1033" s="7"/>
      <c r="IJ1033" s="7"/>
      <c r="IK1033" s="7"/>
      <c r="IL1033" s="7"/>
      <c r="IM1033" s="7"/>
      <c r="IN1033" s="7"/>
      <c r="IO1033" s="7"/>
      <c r="IP1033" s="7"/>
      <c r="IQ1033" s="7"/>
      <c r="IR1033" s="7"/>
      <c r="IS1033" s="7"/>
      <c r="IT1033" s="7"/>
      <c r="IU1033" s="7"/>
      <c r="IV1033" s="7"/>
      <c r="IW1033" s="7"/>
      <c r="IX1033" s="7"/>
      <c r="IY1033" s="7"/>
      <c r="IZ1033" s="7"/>
      <c r="JA1033" s="7"/>
      <c r="JB1033" s="7"/>
      <c r="JC1033" s="7"/>
      <c r="JD1033" s="7"/>
      <c r="JE1033" s="7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5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  <c r="DP1034" s="2"/>
      <c r="DQ1034" s="2"/>
      <c r="DR1034" s="2"/>
      <c r="DS1034" s="2"/>
      <c r="DT1034" s="2"/>
      <c r="DU1034" s="2"/>
      <c r="DV1034" s="2"/>
      <c r="DW1034" s="2"/>
      <c r="DX1034" s="2"/>
      <c r="DY1034" s="2"/>
      <c r="DZ1034" s="2"/>
      <c r="EA1034" s="2"/>
      <c r="EB1034" s="2"/>
      <c r="EC1034" s="2"/>
      <c r="ED1034" s="2"/>
      <c r="EE1034" s="2"/>
      <c r="EF1034" s="2"/>
      <c r="EG1034" s="2"/>
      <c r="EH1034" s="2"/>
      <c r="EI1034" s="2"/>
      <c r="EJ1034" s="2"/>
      <c r="EK1034" s="2"/>
      <c r="EL1034" s="2"/>
      <c r="EM1034" s="2"/>
      <c r="EN1034" s="2"/>
      <c r="EO1034" s="2"/>
      <c r="EP1034" s="7"/>
      <c r="EQ1034" s="7"/>
      <c r="ER1034" s="7"/>
      <c r="ES1034" s="88"/>
      <c r="ET1034" s="7"/>
      <c r="EU1034" s="7"/>
      <c r="EV1034" s="7"/>
      <c r="EW1034" s="7"/>
      <c r="EX1034" s="7"/>
      <c r="EY1034" s="7"/>
      <c r="EZ1034" s="7"/>
      <c r="FA1034" s="7"/>
      <c r="FB1034" s="7"/>
      <c r="FC1034" s="7"/>
      <c r="FD1034" s="7"/>
      <c r="FE1034" s="7"/>
      <c r="FF1034" s="7"/>
      <c r="FG1034" s="7"/>
      <c r="FH1034" s="2"/>
      <c r="FI1034" s="2"/>
      <c r="FJ1034" s="2"/>
      <c r="FK1034" s="2"/>
      <c r="FL1034" s="2"/>
      <c r="FM1034" s="2"/>
      <c r="FN1034" s="7"/>
      <c r="FO1034" s="7"/>
      <c r="FP1034" s="7"/>
      <c r="FQ1034" s="88"/>
      <c r="FR1034" s="7"/>
      <c r="FS1034" s="7"/>
      <c r="FT1034" s="7"/>
      <c r="FU1034" s="7"/>
      <c r="FV1034" s="7"/>
      <c r="FW1034" s="7"/>
      <c r="FX1034" s="7"/>
      <c r="FY1034" s="7"/>
      <c r="FZ1034" s="7"/>
      <c r="GA1034" s="7"/>
      <c r="GB1034" s="7"/>
      <c r="GC1034" s="7"/>
      <c r="GD1034" s="7"/>
      <c r="GE1034" s="7"/>
      <c r="GF1034" s="7"/>
      <c r="GG1034" s="7"/>
      <c r="GH1034" s="7"/>
      <c r="GI1034" s="7"/>
      <c r="GJ1034" s="7"/>
      <c r="GK1034" s="7"/>
      <c r="GL1034" s="7"/>
      <c r="GM1034" s="7"/>
      <c r="GN1034" s="7"/>
      <c r="GO1034" s="7"/>
      <c r="GP1034" s="7"/>
      <c r="GQ1034" s="7"/>
      <c r="GR1034" s="7"/>
      <c r="GS1034" s="7"/>
      <c r="GT1034" s="7"/>
      <c r="GU1034" s="7"/>
      <c r="GV1034" s="7"/>
      <c r="GW1034" s="7"/>
      <c r="GX1034" s="7"/>
      <c r="GY1034" s="7"/>
      <c r="GZ1034" s="7"/>
      <c r="HA1034" s="7"/>
      <c r="HB1034" s="7"/>
      <c r="HC1034" s="7"/>
      <c r="HD1034" s="7"/>
      <c r="HE1034" s="7"/>
      <c r="HF1034" s="7"/>
      <c r="HG1034" s="7"/>
      <c r="HH1034" s="7"/>
      <c r="HI1034" s="7"/>
      <c r="HJ1034" s="7"/>
      <c r="HK1034" s="7"/>
      <c r="HL1034" s="7"/>
      <c r="HM1034" s="7"/>
      <c r="HN1034" s="7"/>
      <c r="HO1034" s="7"/>
      <c r="HP1034" s="7"/>
      <c r="HQ1034" s="7"/>
      <c r="HR1034" s="7"/>
      <c r="HS1034" s="7"/>
      <c r="HT1034" s="7"/>
      <c r="HU1034" s="7"/>
      <c r="HV1034" s="7"/>
      <c r="HW1034" s="7"/>
      <c r="HX1034" s="7"/>
      <c r="HY1034" s="7"/>
      <c r="HZ1034" s="7"/>
      <c r="IA1034" s="7"/>
      <c r="IB1034" s="7"/>
      <c r="IC1034" s="7"/>
      <c r="ID1034" s="7"/>
      <c r="IE1034" s="7"/>
      <c r="IF1034" s="7"/>
      <c r="IG1034" s="7"/>
      <c r="IH1034" s="7"/>
      <c r="II1034" s="7"/>
      <c r="IJ1034" s="7"/>
      <c r="IK1034" s="7"/>
      <c r="IL1034" s="7"/>
      <c r="IM1034" s="7"/>
      <c r="IN1034" s="7"/>
      <c r="IO1034" s="7"/>
      <c r="IP1034" s="7"/>
      <c r="IQ1034" s="7"/>
      <c r="IR1034" s="7"/>
      <c r="IS1034" s="7"/>
      <c r="IT1034" s="7"/>
      <c r="IU1034" s="7"/>
      <c r="IV1034" s="7"/>
      <c r="IW1034" s="7"/>
      <c r="IX1034" s="7"/>
      <c r="IY1034" s="7"/>
      <c r="IZ1034" s="7"/>
      <c r="JA1034" s="7"/>
      <c r="JB1034" s="7"/>
      <c r="JC1034" s="7"/>
      <c r="JD1034" s="7"/>
      <c r="JE1034" s="7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5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  <c r="DP1035" s="2"/>
      <c r="DQ1035" s="2"/>
      <c r="DR1035" s="2"/>
      <c r="DS1035" s="2"/>
      <c r="DT1035" s="2"/>
      <c r="DU1035" s="2"/>
      <c r="DV1035" s="2"/>
      <c r="DW1035" s="2"/>
      <c r="DX1035" s="2"/>
      <c r="DY1035" s="2"/>
      <c r="DZ1035" s="2"/>
      <c r="EA1035" s="2"/>
      <c r="EB1035" s="2"/>
      <c r="EC1035" s="2"/>
      <c r="ED1035" s="2"/>
      <c r="EE1035" s="2"/>
      <c r="EF1035" s="2"/>
      <c r="EG1035" s="2"/>
      <c r="EH1035" s="2"/>
      <c r="EI1035" s="2"/>
      <c r="EJ1035" s="2"/>
      <c r="EK1035" s="2"/>
      <c r="EL1035" s="2"/>
      <c r="EM1035" s="2"/>
      <c r="EN1035" s="2"/>
      <c r="EO1035" s="2"/>
      <c r="EP1035" s="7"/>
      <c r="EQ1035" s="7"/>
      <c r="ER1035" s="7"/>
      <c r="ES1035" s="88"/>
      <c r="ET1035" s="7"/>
      <c r="EU1035" s="7"/>
      <c r="EV1035" s="7"/>
      <c r="EW1035" s="7"/>
      <c r="EX1035" s="7"/>
      <c r="EY1035" s="7"/>
      <c r="EZ1035" s="7"/>
      <c r="FA1035" s="7"/>
      <c r="FB1035" s="7"/>
      <c r="FC1035" s="7"/>
      <c r="FD1035" s="7"/>
      <c r="FE1035" s="7"/>
      <c r="FF1035" s="7"/>
      <c r="FG1035" s="7"/>
      <c r="FH1035" s="2"/>
      <c r="FI1035" s="2"/>
      <c r="FJ1035" s="2"/>
      <c r="FK1035" s="2"/>
      <c r="FL1035" s="2"/>
      <c r="FM1035" s="2"/>
      <c r="FN1035" s="7"/>
      <c r="FO1035" s="7"/>
      <c r="FP1035" s="7"/>
      <c r="FQ1035" s="88"/>
      <c r="FR1035" s="7"/>
      <c r="FS1035" s="7"/>
      <c r="FT1035" s="7"/>
      <c r="FU1035" s="7"/>
      <c r="FV1035" s="7"/>
      <c r="FW1035" s="7"/>
      <c r="FX1035" s="7"/>
      <c r="FY1035" s="7"/>
      <c r="FZ1035" s="7"/>
      <c r="GA1035" s="7"/>
      <c r="GB1035" s="7"/>
      <c r="GC1035" s="7"/>
      <c r="GD1035" s="7"/>
      <c r="GE1035" s="7"/>
      <c r="GF1035" s="7"/>
      <c r="GG1035" s="7"/>
      <c r="GH1035" s="7"/>
      <c r="GI1035" s="7"/>
      <c r="GJ1035" s="7"/>
      <c r="GK1035" s="7"/>
      <c r="GL1035" s="7"/>
      <c r="GM1035" s="7"/>
      <c r="GN1035" s="7"/>
      <c r="GO1035" s="7"/>
      <c r="GP1035" s="7"/>
      <c r="GQ1035" s="7"/>
      <c r="GR1035" s="7"/>
      <c r="GS1035" s="7"/>
      <c r="GT1035" s="7"/>
      <c r="GU1035" s="7"/>
      <c r="GV1035" s="7"/>
      <c r="GW1035" s="7"/>
      <c r="GX1035" s="7"/>
      <c r="GY1035" s="7"/>
      <c r="GZ1035" s="7"/>
      <c r="HA1035" s="7"/>
      <c r="HB1035" s="7"/>
      <c r="HC1035" s="7"/>
      <c r="HD1035" s="7"/>
      <c r="HE1035" s="7"/>
      <c r="HF1035" s="7"/>
      <c r="HG1035" s="7"/>
      <c r="HH1035" s="7"/>
      <c r="HI1035" s="7"/>
      <c r="HJ1035" s="7"/>
      <c r="HK1035" s="7"/>
      <c r="HL1035" s="7"/>
      <c r="HM1035" s="7"/>
      <c r="HN1035" s="7"/>
      <c r="HO1035" s="7"/>
      <c r="HP1035" s="7"/>
      <c r="HQ1035" s="7"/>
      <c r="HR1035" s="7"/>
      <c r="HS1035" s="7"/>
      <c r="HT1035" s="7"/>
      <c r="HU1035" s="7"/>
      <c r="HV1035" s="7"/>
      <c r="HW1035" s="7"/>
      <c r="HX1035" s="7"/>
      <c r="HY1035" s="7"/>
      <c r="HZ1035" s="7"/>
      <c r="IA1035" s="7"/>
      <c r="IB1035" s="7"/>
      <c r="IC1035" s="7"/>
      <c r="ID1035" s="7"/>
      <c r="IE1035" s="7"/>
      <c r="IF1035" s="7"/>
      <c r="IG1035" s="7"/>
      <c r="IH1035" s="7"/>
      <c r="II1035" s="7"/>
      <c r="IJ1035" s="7"/>
      <c r="IK1035" s="7"/>
      <c r="IL1035" s="7"/>
      <c r="IM1035" s="7"/>
      <c r="IN1035" s="7"/>
      <c r="IO1035" s="7"/>
      <c r="IP1035" s="7"/>
      <c r="IQ1035" s="7"/>
      <c r="IR1035" s="7"/>
      <c r="IS1035" s="7"/>
      <c r="IT1035" s="7"/>
      <c r="IU1035" s="7"/>
      <c r="IV1035" s="7"/>
      <c r="IW1035" s="7"/>
      <c r="IX1035" s="7"/>
      <c r="IY1035" s="7"/>
      <c r="IZ1035" s="7"/>
      <c r="JA1035" s="7"/>
      <c r="JB1035" s="7"/>
      <c r="JC1035" s="7"/>
      <c r="JD1035" s="7"/>
      <c r="JE1035" s="7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5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  <c r="DP1036" s="2"/>
      <c r="DQ1036" s="2"/>
      <c r="DR1036" s="2"/>
      <c r="DS1036" s="2"/>
      <c r="DT1036" s="2"/>
      <c r="DU1036" s="2"/>
      <c r="DV1036" s="2"/>
      <c r="DW1036" s="2"/>
      <c r="DX1036" s="2"/>
      <c r="DY1036" s="2"/>
      <c r="DZ1036" s="2"/>
      <c r="EA1036" s="2"/>
      <c r="EB1036" s="2"/>
      <c r="EC1036" s="2"/>
      <c r="ED1036" s="2"/>
      <c r="EE1036" s="2"/>
      <c r="EF1036" s="2"/>
      <c r="EG1036" s="2"/>
      <c r="EH1036" s="2"/>
      <c r="EI1036" s="2"/>
      <c r="EJ1036" s="2"/>
      <c r="EK1036" s="2"/>
      <c r="EL1036" s="2"/>
      <c r="EM1036" s="2"/>
      <c r="EN1036" s="2"/>
      <c r="EO1036" s="2"/>
      <c r="EP1036" s="7"/>
      <c r="EQ1036" s="7"/>
      <c r="ER1036" s="7"/>
      <c r="ES1036" s="88"/>
      <c r="ET1036" s="7"/>
      <c r="EU1036" s="7"/>
      <c r="EV1036" s="7"/>
      <c r="EW1036" s="7"/>
      <c r="EX1036" s="7"/>
      <c r="EY1036" s="7"/>
      <c r="EZ1036" s="7"/>
      <c r="FA1036" s="7"/>
      <c r="FB1036" s="7"/>
      <c r="FC1036" s="7"/>
      <c r="FD1036" s="7"/>
      <c r="FE1036" s="7"/>
      <c r="FF1036" s="7"/>
      <c r="FG1036" s="7"/>
      <c r="FH1036" s="2"/>
      <c r="FI1036" s="2"/>
      <c r="FJ1036" s="2"/>
      <c r="FK1036" s="2"/>
      <c r="FL1036" s="2"/>
      <c r="FM1036" s="2"/>
      <c r="FN1036" s="7"/>
      <c r="FO1036" s="7"/>
      <c r="FP1036" s="7"/>
      <c r="FQ1036" s="88"/>
      <c r="FR1036" s="7"/>
      <c r="FS1036" s="7"/>
      <c r="FT1036" s="7"/>
      <c r="FU1036" s="7"/>
      <c r="FV1036" s="7"/>
      <c r="FW1036" s="7"/>
      <c r="FX1036" s="7"/>
      <c r="FY1036" s="7"/>
      <c r="FZ1036" s="7"/>
      <c r="GA1036" s="7"/>
      <c r="GB1036" s="7"/>
      <c r="GC1036" s="7"/>
      <c r="GD1036" s="7"/>
      <c r="GE1036" s="7"/>
      <c r="GF1036" s="7"/>
      <c r="GG1036" s="7"/>
      <c r="GH1036" s="7"/>
      <c r="GI1036" s="7"/>
      <c r="GJ1036" s="7"/>
      <c r="GK1036" s="7"/>
      <c r="GL1036" s="7"/>
      <c r="GM1036" s="7"/>
      <c r="GN1036" s="7"/>
      <c r="GO1036" s="7"/>
      <c r="GP1036" s="7"/>
      <c r="GQ1036" s="7"/>
      <c r="GR1036" s="7"/>
      <c r="GS1036" s="7"/>
      <c r="GT1036" s="7"/>
      <c r="GU1036" s="7"/>
      <c r="GV1036" s="7"/>
      <c r="GW1036" s="7"/>
      <c r="GX1036" s="7"/>
      <c r="GY1036" s="7"/>
      <c r="GZ1036" s="7"/>
      <c r="HA1036" s="7"/>
      <c r="HB1036" s="7"/>
      <c r="HC1036" s="7"/>
      <c r="HD1036" s="7"/>
      <c r="HE1036" s="7"/>
      <c r="HF1036" s="7"/>
      <c r="HG1036" s="7"/>
      <c r="HH1036" s="7"/>
      <c r="HI1036" s="7"/>
      <c r="HJ1036" s="7"/>
      <c r="HK1036" s="7"/>
      <c r="HL1036" s="7"/>
      <c r="HM1036" s="7"/>
      <c r="HN1036" s="7"/>
      <c r="HO1036" s="7"/>
      <c r="HP1036" s="7"/>
      <c r="HQ1036" s="7"/>
      <c r="HR1036" s="7"/>
      <c r="HS1036" s="7"/>
      <c r="HT1036" s="7"/>
      <c r="HU1036" s="7"/>
      <c r="HV1036" s="7"/>
      <c r="HW1036" s="7"/>
      <c r="HX1036" s="7"/>
      <c r="HY1036" s="7"/>
      <c r="HZ1036" s="7"/>
      <c r="IA1036" s="7"/>
      <c r="IB1036" s="7"/>
      <c r="IC1036" s="7"/>
      <c r="ID1036" s="7"/>
      <c r="IE1036" s="7"/>
      <c r="IF1036" s="7"/>
      <c r="IG1036" s="7"/>
      <c r="IH1036" s="7"/>
      <c r="II1036" s="7"/>
      <c r="IJ1036" s="7"/>
      <c r="IK1036" s="7"/>
      <c r="IL1036" s="7"/>
      <c r="IM1036" s="7"/>
      <c r="IN1036" s="7"/>
      <c r="IO1036" s="7"/>
      <c r="IP1036" s="7"/>
      <c r="IQ1036" s="7"/>
      <c r="IR1036" s="7"/>
      <c r="IS1036" s="7"/>
      <c r="IT1036" s="7"/>
      <c r="IU1036" s="7"/>
      <c r="IV1036" s="7"/>
      <c r="IW1036" s="7"/>
      <c r="IX1036" s="7"/>
      <c r="IY1036" s="7"/>
      <c r="IZ1036" s="7"/>
      <c r="JA1036" s="7"/>
      <c r="JB1036" s="7"/>
      <c r="JC1036" s="7"/>
      <c r="JD1036" s="7"/>
      <c r="JE1036" s="7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5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  <c r="DP1037" s="2"/>
      <c r="DQ1037" s="2"/>
      <c r="DR1037" s="2"/>
      <c r="DS1037" s="2"/>
      <c r="DT1037" s="2"/>
      <c r="DU1037" s="2"/>
      <c r="DV1037" s="2"/>
      <c r="DW1037" s="2"/>
      <c r="DX1037" s="2"/>
      <c r="DY1037" s="2"/>
      <c r="DZ1037" s="2"/>
      <c r="EA1037" s="2"/>
      <c r="EB1037" s="2"/>
      <c r="EC1037" s="2"/>
      <c r="ED1037" s="2"/>
      <c r="EE1037" s="2"/>
      <c r="EF1037" s="2"/>
      <c r="EG1037" s="2"/>
      <c r="EH1037" s="2"/>
      <c r="EI1037" s="2"/>
      <c r="EJ1037" s="2"/>
      <c r="EK1037" s="2"/>
      <c r="EL1037" s="2"/>
      <c r="EM1037" s="2"/>
      <c r="EN1037" s="2"/>
      <c r="EO1037" s="2"/>
      <c r="EP1037" s="7"/>
      <c r="EQ1037" s="7"/>
      <c r="ER1037" s="7"/>
      <c r="ES1037" s="88"/>
      <c r="ET1037" s="7"/>
      <c r="EU1037" s="7"/>
      <c r="EV1037" s="7"/>
      <c r="EW1037" s="7"/>
      <c r="EX1037" s="7"/>
      <c r="EY1037" s="7"/>
      <c r="EZ1037" s="7"/>
      <c r="FA1037" s="7"/>
      <c r="FB1037" s="7"/>
      <c r="FC1037" s="7"/>
      <c r="FD1037" s="7"/>
      <c r="FE1037" s="7"/>
      <c r="FF1037" s="7"/>
      <c r="FG1037" s="7"/>
      <c r="FH1037" s="2"/>
      <c r="FI1037" s="2"/>
      <c r="FJ1037" s="2"/>
      <c r="FK1037" s="2"/>
      <c r="FL1037" s="2"/>
      <c r="FM1037" s="2"/>
      <c r="FN1037" s="7"/>
      <c r="FO1037" s="7"/>
      <c r="FP1037" s="7"/>
      <c r="FQ1037" s="88"/>
      <c r="FR1037" s="7"/>
      <c r="FS1037" s="7"/>
      <c r="FT1037" s="7"/>
      <c r="FU1037" s="7"/>
      <c r="FV1037" s="7"/>
      <c r="FW1037" s="7"/>
      <c r="FX1037" s="7"/>
      <c r="FY1037" s="7"/>
      <c r="FZ1037" s="7"/>
      <c r="GA1037" s="7"/>
      <c r="GB1037" s="7"/>
      <c r="GC1037" s="7"/>
      <c r="GD1037" s="7"/>
      <c r="GE1037" s="7"/>
      <c r="GF1037" s="7"/>
      <c r="GG1037" s="7"/>
      <c r="GH1037" s="7"/>
      <c r="GI1037" s="7"/>
      <c r="GJ1037" s="7"/>
      <c r="GK1037" s="7"/>
      <c r="GL1037" s="7"/>
      <c r="GM1037" s="7"/>
      <c r="GN1037" s="7"/>
      <c r="GO1037" s="7"/>
      <c r="GP1037" s="7"/>
      <c r="GQ1037" s="7"/>
      <c r="GR1037" s="7"/>
      <c r="GS1037" s="7"/>
      <c r="GT1037" s="7"/>
      <c r="GU1037" s="7"/>
      <c r="GV1037" s="7"/>
      <c r="GW1037" s="7"/>
      <c r="GX1037" s="7"/>
      <c r="GY1037" s="7"/>
      <c r="GZ1037" s="7"/>
      <c r="HA1037" s="7"/>
      <c r="HB1037" s="7"/>
      <c r="HC1037" s="7"/>
      <c r="HD1037" s="7"/>
      <c r="HE1037" s="7"/>
      <c r="HF1037" s="7"/>
      <c r="HG1037" s="7"/>
      <c r="HH1037" s="7"/>
      <c r="HI1037" s="7"/>
      <c r="HJ1037" s="7"/>
      <c r="HK1037" s="7"/>
      <c r="HL1037" s="7"/>
      <c r="HM1037" s="7"/>
      <c r="HN1037" s="7"/>
      <c r="HO1037" s="7"/>
      <c r="HP1037" s="7"/>
      <c r="HQ1037" s="7"/>
      <c r="HR1037" s="7"/>
      <c r="HS1037" s="7"/>
      <c r="HT1037" s="7"/>
      <c r="HU1037" s="7"/>
      <c r="HV1037" s="7"/>
      <c r="HW1037" s="7"/>
      <c r="HX1037" s="7"/>
      <c r="HY1037" s="7"/>
      <c r="HZ1037" s="7"/>
      <c r="IA1037" s="7"/>
      <c r="IB1037" s="7"/>
      <c r="IC1037" s="7"/>
      <c r="ID1037" s="7"/>
      <c r="IE1037" s="7"/>
      <c r="IF1037" s="7"/>
      <c r="IG1037" s="7"/>
      <c r="IH1037" s="7"/>
      <c r="II1037" s="7"/>
      <c r="IJ1037" s="7"/>
      <c r="IK1037" s="7"/>
      <c r="IL1037" s="7"/>
      <c r="IM1037" s="7"/>
      <c r="IN1037" s="7"/>
      <c r="IO1037" s="7"/>
      <c r="IP1037" s="7"/>
      <c r="IQ1037" s="7"/>
      <c r="IR1037" s="7"/>
      <c r="IS1037" s="7"/>
      <c r="IT1037" s="7"/>
      <c r="IU1037" s="7"/>
      <c r="IV1037" s="7"/>
      <c r="IW1037" s="7"/>
      <c r="IX1037" s="7"/>
      <c r="IY1037" s="7"/>
      <c r="IZ1037" s="7"/>
      <c r="JA1037" s="7"/>
      <c r="JB1037" s="7"/>
      <c r="JC1037" s="7"/>
      <c r="JD1037" s="7"/>
      <c r="JE1037" s="7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5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  <c r="DP1038" s="2"/>
      <c r="DQ1038" s="2"/>
      <c r="DR1038" s="2"/>
      <c r="DS1038" s="2"/>
      <c r="DT1038" s="2"/>
      <c r="DU1038" s="2"/>
      <c r="DV1038" s="2"/>
      <c r="DW1038" s="2"/>
      <c r="DX1038" s="2"/>
      <c r="DY1038" s="2"/>
      <c r="DZ1038" s="2"/>
      <c r="EA1038" s="2"/>
      <c r="EB1038" s="2"/>
      <c r="EC1038" s="2"/>
      <c r="ED1038" s="2"/>
      <c r="EE1038" s="2"/>
      <c r="EF1038" s="2"/>
      <c r="EG1038" s="2"/>
      <c r="EH1038" s="2"/>
      <c r="EI1038" s="2"/>
      <c r="EJ1038" s="2"/>
      <c r="EK1038" s="2"/>
      <c r="EL1038" s="2"/>
      <c r="EM1038" s="2"/>
      <c r="EN1038" s="2"/>
      <c r="EO1038" s="2"/>
      <c r="EP1038" s="7"/>
      <c r="EQ1038" s="7"/>
      <c r="ER1038" s="7"/>
      <c r="ES1038" s="88"/>
      <c r="ET1038" s="7"/>
      <c r="EU1038" s="7"/>
      <c r="EV1038" s="7"/>
      <c r="EW1038" s="7"/>
      <c r="EX1038" s="7"/>
      <c r="EY1038" s="7"/>
      <c r="EZ1038" s="7"/>
      <c r="FA1038" s="7"/>
      <c r="FB1038" s="7"/>
      <c r="FC1038" s="7"/>
      <c r="FD1038" s="7"/>
      <c r="FE1038" s="7"/>
      <c r="FF1038" s="7"/>
      <c r="FG1038" s="7"/>
      <c r="FH1038" s="2"/>
      <c r="FI1038" s="2"/>
      <c r="FJ1038" s="2"/>
      <c r="FK1038" s="2"/>
      <c r="FL1038" s="2"/>
      <c r="FM1038" s="2"/>
      <c r="FN1038" s="7"/>
      <c r="FO1038" s="7"/>
      <c r="FP1038" s="7"/>
      <c r="FQ1038" s="88"/>
      <c r="FR1038" s="7"/>
      <c r="FS1038" s="7"/>
      <c r="FT1038" s="7"/>
      <c r="FU1038" s="7"/>
      <c r="FV1038" s="7"/>
      <c r="FW1038" s="7"/>
      <c r="FX1038" s="7"/>
      <c r="FY1038" s="7"/>
      <c r="FZ1038" s="7"/>
      <c r="GA1038" s="7"/>
      <c r="GB1038" s="7"/>
      <c r="GC1038" s="7"/>
      <c r="GD1038" s="7"/>
      <c r="GE1038" s="7"/>
      <c r="GF1038" s="7"/>
      <c r="GG1038" s="7"/>
      <c r="GH1038" s="7"/>
      <c r="GI1038" s="7"/>
      <c r="GJ1038" s="7"/>
      <c r="GK1038" s="7"/>
      <c r="GL1038" s="7"/>
      <c r="GM1038" s="7"/>
      <c r="GN1038" s="7"/>
      <c r="GO1038" s="7"/>
      <c r="GP1038" s="7"/>
      <c r="GQ1038" s="7"/>
      <c r="GR1038" s="7"/>
      <c r="GS1038" s="7"/>
      <c r="GT1038" s="7"/>
      <c r="GU1038" s="7"/>
      <c r="GV1038" s="7"/>
      <c r="GW1038" s="7"/>
      <c r="GX1038" s="7"/>
      <c r="GY1038" s="7"/>
      <c r="GZ1038" s="7"/>
      <c r="HA1038" s="7"/>
      <c r="HB1038" s="7"/>
      <c r="HC1038" s="7"/>
      <c r="HD1038" s="7"/>
      <c r="HE1038" s="7"/>
      <c r="HF1038" s="7"/>
      <c r="HG1038" s="7"/>
      <c r="HH1038" s="7"/>
      <c r="HI1038" s="7"/>
      <c r="HJ1038" s="7"/>
      <c r="HK1038" s="7"/>
      <c r="HL1038" s="7"/>
      <c r="HM1038" s="7"/>
      <c r="HN1038" s="7"/>
      <c r="HO1038" s="7"/>
      <c r="HP1038" s="7"/>
      <c r="HQ1038" s="7"/>
      <c r="HR1038" s="7"/>
      <c r="HS1038" s="7"/>
      <c r="HT1038" s="7"/>
      <c r="HU1038" s="7"/>
      <c r="HV1038" s="7"/>
      <c r="HW1038" s="7"/>
      <c r="HX1038" s="7"/>
      <c r="HY1038" s="7"/>
      <c r="HZ1038" s="7"/>
      <c r="IA1038" s="7"/>
      <c r="IB1038" s="7"/>
      <c r="IC1038" s="7"/>
      <c r="ID1038" s="7"/>
      <c r="IE1038" s="7"/>
      <c r="IF1038" s="7"/>
      <c r="IG1038" s="7"/>
      <c r="IH1038" s="7"/>
      <c r="II1038" s="7"/>
      <c r="IJ1038" s="7"/>
      <c r="IK1038" s="7"/>
      <c r="IL1038" s="7"/>
      <c r="IM1038" s="7"/>
      <c r="IN1038" s="7"/>
      <c r="IO1038" s="7"/>
      <c r="IP1038" s="7"/>
      <c r="IQ1038" s="7"/>
      <c r="IR1038" s="7"/>
      <c r="IS1038" s="7"/>
      <c r="IT1038" s="7"/>
      <c r="IU1038" s="7"/>
      <c r="IV1038" s="7"/>
      <c r="IW1038" s="7"/>
      <c r="IX1038" s="7"/>
      <c r="IY1038" s="7"/>
      <c r="IZ1038" s="7"/>
      <c r="JA1038" s="7"/>
      <c r="JB1038" s="7"/>
      <c r="JC1038" s="7"/>
      <c r="JD1038" s="7"/>
      <c r="JE1038" s="7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5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  <c r="DP1039" s="2"/>
      <c r="DQ1039" s="2"/>
      <c r="DR1039" s="2"/>
      <c r="DS1039" s="2"/>
      <c r="DT1039" s="2"/>
      <c r="DU1039" s="2"/>
      <c r="DV1039" s="2"/>
      <c r="DW1039" s="2"/>
      <c r="DX1039" s="2"/>
      <c r="DY1039" s="2"/>
      <c r="DZ1039" s="2"/>
      <c r="EA1039" s="2"/>
      <c r="EB1039" s="2"/>
      <c r="EC1039" s="2"/>
      <c r="ED1039" s="2"/>
      <c r="EE1039" s="2"/>
      <c r="EF1039" s="2"/>
      <c r="EG1039" s="2"/>
      <c r="EH1039" s="2"/>
      <c r="EI1039" s="2"/>
      <c r="EJ1039" s="2"/>
      <c r="EK1039" s="2"/>
      <c r="EL1039" s="2"/>
      <c r="EM1039" s="2"/>
      <c r="EN1039" s="2"/>
      <c r="EO1039" s="2"/>
      <c r="EP1039" s="7"/>
      <c r="EQ1039" s="7"/>
      <c r="ER1039" s="7"/>
      <c r="ES1039" s="88"/>
      <c r="ET1039" s="7"/>
      <c r="EU1039" s="7"/>
      <c r="EV1039" s="7"/>
      <c r="EW1039" s="7"/>
      <c r="EX1039" s="7"/>
      <c r="EY1039" s="7"/>
      <c r="EZ1039" s="7"/>
      <c r="FA1039" s="7"/>
      <c r="FB1039" s="7"/>
      <c r="FC1039" s="7"/>
      <c r="FD1039" s="7"/>
      <c r="FE1039" s="7"/>
      <c r="FF1039" s="7"/>
      <c r="FG1039" s="7"/>
      <c r="FH1039" s="2"/>
      <c r="FI1039" s="2"/>
      <c r="FJ1039" s="2"/>
      <c r="FK1039" s="2"/>
      <c r="FL1039" s="2"/>
      <c r="FM1039" s="2"/>
      <c r="FN1039" s="7"/>
      <c r="FO1039" s="7"/>
      <c r="FP1039" s="7"/>
      <c r="FQ1039" s="88"/>
      <c r="FR1039" s="7"/>
      <c r="FS1039" s="7"/>
      <c r="FT1039" s="7"/>
      <c r="FU1039" s="7"/>
      <c r="FV1039" s="7"/>
      <c r="FW1039" s="7"/>
      <c r="FX1039" s="7"/>
      <c r="FY1039" s="7"/>
      <c r="FZ1039" s="7"/>
      <c r="GA1039" s="7"/>
      <c r="GB1039" s="7"/>
      <c r="GC1039" s="7"/>
      <c r="GD1039" s="7"/>
      <c r="GE1039" s="7"/>
      <c r="GF1039" s="7"/>
      <c r="GG1039" s="7"/>
      <c r="GH1039" s="7"/>
      <c r="GI1039" s="7"/>
      <c r="GJ1039" s="7"/>
      <c r="GK1039" s="7"/>
      <c r="GL1039" s="7"/>
      <c r="GM1039" s="7"/>
      <c r="GN1039" s="7"/>
      <c r="GO1039" s="7"/>
      <c r="GP1039" s="7"/>
      <c r="GQ1039" s="7"/>
      <c r="GR1039" s="7"/>
      <c r="GS1039" s="7"/>
      <c r="GT1039" s="7"/>
      <c r="GU1039" s="7"/>
      <c r="GV1039" s="7"/>
      <c r="GW1039" s="7"/>
      <c r="GX1039" s="7"/>
      <c r="GY1039" s="7"/>
      <c r="GZ1039" s="7"/>
      <c r="HA1039" s="7"/>
      <c r="HB1039" s="7"/>
      <c r="HC1039" s="7"/>
      <c r="HD1039" s="7"/>
      <c r="HE1039" s="7"/>
      <c r="HF1039" s="7"/>
      <c r="HG1039" s="7"/>
      <c r="HH1039" s="7"/>
      <c r="HI1039" s="7"/>
      <c r="HJ1039" s="7"/>
      <c r="HK1039" s="7"/>
      <c r="HL1039" s="7"/>
      <c r="HM1039" s="7"/>
      <c r="HN1039" s="7"/>
      <c r="HO1039" s="7"/>
      <c r="HP1039" s="7"/>
      <c r="HQ1039" s="7"/>
      <c r="HR1039" s="7"/>
      <c r="HS1039" s="7"/>
      <c r="HT1039" s="7"/>
      <c r="HU1039" s="7"/>
      <c r="HV1039" s="7"/>
      <c r="HW1039" s="7"/>
      <c r="HX1039" s="7"/>
      <c r="HY1039" s="7"/>
      <c r="HZ1039" s="7"/>
      <c r="IA1039" s="7"/>
      <c r="IB1039" s="7"/>
      <c r="IC1039" s="7"/>
      <c r="ID1039" s="7"/>
      <c r="IE1039" s="7"/>
      <c r="IF1039" s="7"/>
      <c r="IG1039" s="7"/>
      <c r="IH1039" s="7"/>
      <c r="II1039" s="7"/>
      <c r="IJ1039" s="7"/>
      <c r="IK1039" s="7"/>
      <c r="IL1039" s="7"/>
      <c r="IM1039" s="7"/>
      <c r="IN1039" s="7"/>
      <c r="IO1039" s="7"/>
      <c r="IP1039" s="7"/>
      <c r="IQ1039" s="7"/>
      <c r="IR1039" s="7"/>
      <c r="IS1039" s="7"/>
      <c r="IT1039" s="7"/>
      <c r="IU1039" s="7"/>
      <c r="IV1039" s="7"/>
      <c r="IW1039" s="7"/>
      <c r="IX1039" s="7"/>
      <c r="IY1039" s="7"/>
      <c r="IZ1039" s="7"/>
      <c r="JA1039" s="7"/>
      <c r="JB1039" s="7"/>
      <c r="JC1039" s="7"/>
      <c r="JD1039" s="7"/>
      <c r="JE1039" s="7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5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  <c r="DP1040" s="2"/>
      <c r="DQ1040" s="2"/>
      <c r="DR1040" s="2"/>
      <c r="DS1040" s="2"/>
      <c r="DT1040" s="2"/>
      <c r="DU1040" s="2"/>
      <c r="DV1040" s="2"/>
      <c r="DW1040" s="2"/>
      <c r="DX1040" s="2"/>
      <c r="DY1040" s="2"/>
      <c r="DZ1040" s="2"/>
      <c r="EA1040" s="2"/>
      <c r="EB1040" s="2"/>
      <c r="EC1040" s="2"/>
      <c r="ED1040" s="2"/>
      <c r="EE1040" s="2"/>
      <c r="EF1040" s="2"/>
      <c r="EG1040" s="2"/>
      <c r="EH1040" s="2"/>
      <c r="EI1040" s="2"/>
      <c r="EJ1040" s="2"/>
      <c r="EK1040" s="2"/>
      <c r="EL1040" s="2"/>
      <c r="EM1040" s="2"/>
      <c r="EN1040" s="2"/>
      <c r="EO1040" s="2"/>
      <c r="EP1040" s="7"/>
      <c r="EQ1040" s="7"/>
      <c r="ER1040" s="7"/>
      <c r="ES1040" s="88"/>
      <c r="ET1040" s="7"/>
      <c r="EU1040" s="7"/>
      <c r="EV1040" s="7"/>
      <c r="EW1040" s="7"/>
      <c r="EX1040" s="7"/>
      <c r="EY1040" s="7"/>
      <c r="EZ1040" s="7"/>
      <c r="FA1040" s="7"/>
      <c r="FB1040" s="7"/>
      <c r="FC1040" s="7"/>
      <c r="FD1040" s="7"/>
      <c r="FE1040" s="7"/>
      <c r="FF1040" s="7"/>
      <c r="FG1040" s="7"/>
      <c r="FH1040" s="2"/>
      <c r="FI1040" s="2"/>
      <c r="FJ1040" s="2"/>
      <c r="FK1040" s="2"/>
      <c r="FL1040" s="2"/>
      <c r="FM1040" s="2"/>
      <c r="FN1040" s="7"/>
      <c r="FO1040" s="7"/>
      <c r="FP1040" s="7"/>
      <c r="FQ1040" s="88"/>
      <c r="FR1040" s="7"/>
      <c r="FS1040" s="7"/>
      <c r="FT1040" s="7"/>
      <c r="FU1040" s="7"/>
      <c r="FV1040" s="7"/>
      <c r="FW1040" s="7"/>
      <c r="FX1040" s="7"/>
      <c r="FY1040" s="7"/>
      <c r="FZ1040" s="7"/>
      <c r="GA1040" s="7"/>
      <c r="GB1040" s="7"/>
      <c r="GC1040" s="7"/>
      <c r="GD1040" s="7"/>
      <c r="GE1040" s="7"/>
      <c r="GF1040" s="7"/>
      <c r="GG1040" s="7"/>
      <c r="GH1040" s="7"/>
      <c r="GI1040" s="7"/>
      <c r="GJ1040" s="7"/>
      <c r="GK1040" s="7"/>
      <c r="GL1040" s="7"/>
      <c r="GM1040" s="7"/>
      <c r="GN1040" s="7"/>
      <c r="GO1040" s="7"/>
      <c r="GP1040" s="7"/>
      <c r="GQ1040" s="7"/>
      <c r="GR1040" s="7"/>
      <c r="GS1040" s="7"/>
      <c r="GT1040" s="7"/>
      <c r="GU1040" s="7"/>
      <c r="GV1040" s="7"/>
      <c r="GW1040" s="7"/>
      <c r="GX1040" s="7"/>
      <c r="GY1040" s="7"/>
      <c r="GZ1040" s="7"/>
      <c r="HA1040" s="7"/>
      <c r="HB1040" s="7"/>
      <c r="HC1040" s="7"/>
      <c r="HD1040" s="7"/>
      <c r="HE1040" s="7"/>
      <c r="HF1040" s="7"/>
      <c r="HG1040" s="7"/>
      <c r="HH1040" s="7"/>
      <c r="HI1040" s="7"/>
      <c r="HJ1040" s="7"/>
      <c r="HK1040" s="7"/>
      <c r="HL1040" s="7"/>
      <c r="HM1040" s="7"/>
      <c r="HN1040" s="7"/>
      <c r="HO1040" s="7"/>
      <c r="HP1040" s="7"/>
      <c r="HQ1040" s="7"/>
      <c r="HR1040" s="7"/>
      <c r="HS1040" s="7"/>
      <c r="HT1040" s="7"/>
      <c r="HU1040" s="7"/>
      <c r="HV1040" s="7"/>
      <c r="HW1040" s="7"/>
      <c r="HX1040" s="7"/>
      <c r="HY1040" s="7"/>
      <c r="HZ1040" s="7"/>
      <c r="IA1040" s="7"/>
      <c r="IB1040" s="7"/>
      <c r="IC1040" s="7"/>
      <c r="ID1040" s="7"/>
      <c r="IE1040" s="7"/>
      <c r="IF1040" s="7"/>
      <c r="IG1040" s="7"/>
      <c r="IH1040" s="7"/>
      <c r="II1040" s="7"/>
      <c r="IJ1040" s="7"/>
      <c r="IK1040" s="7"/>
      <c r="IL1040" s="7"/>
      <c r="IM1040" s="7"/>
      <c r="IN1040" s="7"/>
      <c r="IO1040" s="7"/>
      <c r="IP1040" s="7"/>
      <c r="IQ1040" s="7"/>
      <c r="IR1040" s="7"/>
      <c r="IS1040" s="7"/>
      <c r="IT1040" s="7"/>
      <c r="IU1040" s="7"/>
      <c r="IV1040" s="7"/>
      <c r="IW1040" s="7"/>
      <c r="IX1040" s="7"/>
      <c r="IY1040" s="7"/>
      <c r="IZ1040" s="7"/>
      <c r="JA1040" s="7"/>
      <c r="JB1040" s="7"/>
      <c r="JC1040" s="7"/>
      <c r="JD1040" s="7"/>
      <c r="JE1040" s="7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5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  <c r="DP1041" s="2"/>
      <c r="DQ1041" s="2"/>
      <c r="DR1041" s="2"/>
      <c r="DS1041" s="2"/>
      <c r="DT1041" s="2"/>
      <c r="DU1041" s="2"/>
      <c r="DV1041" s="2"/>
      <c r="DW1041" s="2"/>
      <c r="DX1041" s="2"/>
      <c r="DY1041" s="2"/>
      <c r="DZ1041" s="2"/>
      <c r="EA1041" s="2"/>
      <c r="EB1041" s="2"/>
      <c r="EC1041" s="2"/>
      <c r="ED1041" s="2"/>
      <c r="EE1041" s="2"/>
      <c r="EF1041" s="2"/>
      <c r="EG1041" s="2"/>
      <c r="EH1041" s="2"/>
      <c r="EI1041" s="2"/>
      <c r="EJ1041" s="2"/>
      <c r="EK1041" s="2"/>
      <c r="EL1041" s="2"/>
      <c r="EM1041" s="2"/>
      <c r="EN1041" s="2"/>
      <c r="EO1041" s="2"/>
      <c r="EP1041" s="7"/>
      <c r="EQ1041" s="7"/>
      <c r="ER1041" s="7"/>
      <c r="ES1041" s="88"/>
      <c r="ET1041" s="7"/>
      <c r="EU1041" s="7"/>
      <c r="EV1041" s="7"/>
      <c r="EW1041" s="7"/>
      <c r="EX1041" s="7"/>
      <c r="EY1041" s="7"/>
      <c r="EZ1041" s="7"/>
      <c r="FA1041" s="7"/>
      <c r="FB1041" s="7"/>
      <c r="FC1041" s="7"/>
      <c r="FD1041" s="7"/>
      <c r="FE1041" s="7"/>
      <c r="FF1041" s="7"/>
      <c r="FG1041" s="7"/>
      <c r="FH1041" s="2"/>
      <c r="FI1041" s="2"/>
      <c r="FJ1041" s="2"/>
      <c r="FK1041" s="2"/>
      <c r="FL1041" s="2"/>
      <c r="FM1041" s="2"/>
      <c r="FN1041" s="7"/>
      <c r="FO1041" s="7"/>
      <c r="FP1041" s="7"/>
      <c r="FQ1041" s="88"/>
      <c r="FR1041" s="7"/>
      <c r="FS1041" s="7"/>
      <c r="FT1041" s="7"/>
      <c r="FU1041" s="7"/>
      <c r="FV1041" s="7"/>
      <c r="FW1041" s="7"/>
      <c r="FX1041" s="7"/>
      <c r="FY1041" s="7"/>
      <c r="FZ1041" s="7"/>
      <c r="GA1041" s="7"/>
      <c r="GB1041" s="7"/>
      <c r="GC1041" s="7"/>
      <c r="GD1041" s="7"/>
      <c r="GE1041" s="7"/>
      <c r="GF1041" s="7"/>
      <c r="GG1041" s="7"/>
      <c r="GH1041" s="7"/>
      <c r="GI1041" s="7"/>
      <c r="GJ1041" s="7"/>
      <c r="GK1041" s="7"/>
      <c r="GL1041" s="7"/>
      <c r="GM1041" s="7"/>
      <c r="GN1041" s="7"/>
      <c r="GO1041" s="7"/>
      <c r="GP1041" s="7"/>
      <c r="GQ1041" s="7"/>
      <c r="GR1041" s="7"/>
      <c r="GS1041" s="7"/>
      <c r="GT1041" s="7"/>
      <c r="GU1041" s="7"/>
      <c r="GV1041" s="7"/>
      <c r="GW1041" s="7"/>
      <c r="GX1041" s="7"/>
      <c r="GY1041" s="7"/>
      <c r="GZ1041" s="7"/>
      <c r="HA1041" s="7"/>
      <c r="HB1041" s="7"/>
      <c r="HC1041" s="7"/>
      <c r="HD1041" s="7"/>
      <c r="HE1041" s="7"/>
      <c r="HF1041" s="7"/>
      <c r="HG1041" s="7"/>
      <c r="HH1041" s="7"/>
      <c r="HI1041" s="7"/>
      <c r="HJ1041" s="7"/>
      <c r="HK1041" s="7"/>
      <c r="HL1041" s="7"/>
      <c r="HM1041" s="7"/>
      <c r="HN1041" s="7"/>
      <c r="HO1041" s="7"/>
      <c r="HP1041" s="7"/>
      <c r="HQ1041" s="7"/>
      <c r="HR1041" s="7"/>
      <c r="HS1041" s="7"/>
      <c r="HT1041" s="7"/>
      <c r="HU1041" s="7"/>
      <c r="HV1041" s="7"/>
      <c r="HW1041" s="7"/>
      <c r="HX1041" s="7"/>
      <c r="HY1041" s="7"/>
      <c r="HZ1041" s="7"/>
      <c r="IA1041" s="7"/>
      <c r="IB1041" s="7"/>
      <c r="IC1041" s="7"/>
      <c r="ID1041" s="7"/>
      <c r="IE1041" s="7"/>
      <c r="IF1041" s="7"/>
      <c r="IG1041" s="7"/>
      <c r="IH1041" s="7"/>
      <c r="II1041" s="7"/>
      <c r="IJ1041" s="7"/>
      <c r="IK1041" s="7"/>
      <c r="IL1041" s="7"/>
      <c r="IM1041" s="7"/>
      <c r="IN1041" s="7"/>
      <c r="IO1041" s="7"/>
      <c r="IP1041" s="7"/>
      <c r="IQ1041" s="7"/>
      <c r="IR1041" s="7"/>
      <c r="IS1041" s="7"/>
      <c r="IT1041" s="7"/>
      <c r="IU1041" s="7"/>
      <c r="IV1041" s="7"/>
      <c r="IW1041" s="7"/>
      <c r="IX1041" s="7"/>
      <c r="IY1041" s="7"/>
      <c r="IZ1041" s="7"/>
      <c r="JA1041" s="7"/>
      <c r="JB1041" s="7"/>
      <c r="JC1041" s="7"/>
      <c r="JD1041" s="7"/>
      <c r="JE1041" s="7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5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  <c r="DP1042" s="2"/>
      <c r="DQ1042" s="2"/>
      <c r="DR1042" s="2"/>
      <c r="DS1042" s="2"/>
      <c r="DT1042" s="2"/>
      <c r="DU1042" s="2"/>
      <c r="DV1042" s="2"/>
      <c r="DW1042" s="2"/>
      <c r="DX1042" s="2"/>
      <c r="DY1042" s="2"/>
      <c r="DZ1042" s="2"/>
      <c r="EA1042" s="2"/>
      <c r="EB1042" s="2"/>
      <c r="EC1042" s="2"/>
      <c r="ED1042" s="2"/>
      <c r="EE1042" s="2"/>
      <c r="EF1042" s="2"/>
      <c r="EG1042" s="2"/>
      <c r="EH1042" s="2"/>
      <c r="EI1042" s="2"/>
      <c r="EJ1042" s="2"/>
      <c r="EK1042" s="2"/>
      <c r="EL1042" s="2"/>
      <c r="EM1042" s="2"/>
      <c r="EN1042" s="2"/>
      <c r="EO1042" s="2"/>
      <c r="EP1042" s="7"/>
      <c r="EQ1042" s="7"/>
      <c r="ER1042" s="7"/>
      <c r="ES1042" s="88"/>
      <c r="ET1042" s="7"/>
      <c r="EU1042" s="7"/>
      <c r="EV1042" s="7"/>
      <c r="EW1042" s="7"/>
      <c r="EX1042" s="7"/>
      <c r="EY1042" s="7"/>
      <c r="EZ1042" s="7"/>
      <c r="FA1042" s="7"/>
      <c r="FB1042" s="7"/>
      <c r="FC1042" s="7"/>
      <c r="FD1042" s="7"/>
      <c r="FE1042" s="7"/>
      <c r="FF1042" s="7"/>
      <c r="FG1042" s="7"/>
      <c r="FH1042" s="2"/>
      <c r="FI1042" s="2"/>
      <c r="FJ1042" s="2"/>
      <c r="FK1042" s="2"/>
      <c r="FL1042" s="2"/>
      <c r="FM1042" s="2"/>
      <c r="FN1042" s="7"/>
      <c r="FO1042" s="7"/>
      <c r="FP1042" s="7"/>
      <c r="FQ1042" s="88"/>
      <c r="FR1042" s="7"/>
      <c r="FS1042" s="7"/>
      <c r="FT1042" s="7"/>
      <c r="FU1042" s="7"/>
      <c r="FV1042" s="7"/>
      <c r="FW1042" s="7"/>
      <c r="FX1042" s="7"/>
      <c r="FY1042" s="7"/>
      <c r="FZ1042" s="7"/>
      <c r="GA1042" s="7"/>
      <c r="GB1042" s="7"/>
      <c r="GC1042" s="7"/>
      <c r="GD1042" s="7"/>
      <c r="GE1042" s="7"/>
      <c r="GF1042" s="7"/>
      <c r="GG1042" s="7"/>
      <c r="GH1042" s="7"/>
      <c r="GI1042" s="7"/>
      <c r="GJ1042" s="7"/>
      <c r="GK1042" s="7"/>
      <c r="GL1042" s="7"/>
      <c r="GM1042" s="7"/>
      <c r="GN1042" s="7"/>
      <c r="GO1042" s="7"/>
      <c r="GP1042" s="7"/>
      <c r="GQ1042" s="7"/>
      <c r="GR1042" s="7"/>
      <c r="GS1042" s="7"/>
      <c r="GT1042" s="7"/>
      <c r="GU1042" s="7"/>
      <c r="GV1042" s="7"/>
      <c r="GW1042" s="7"/>
      <c r="GX1042" s="7"/>
      <c r="GY1042" s="7"/>
      <c r="GZ1042" s="7"/>
      <c r="HA1042" s="7"/>
      <c r="HB1042" s="7"/>
      <c r="HC1042" s="7"/>
      <c r="HD1042" s="7"/>
      <c r="HE1042" s="7"/>
      <c r="HF1042" s="7"/>
      <c r="HG1042" s="7"/>
      <c r="HH1042" s="7"/>
      <c r="HI1042" s="7"/>
      <c r="HJ1042" s="7"/>
      <c r="HK1042" s="7"/>
      <c r="HL1042" s="7"/>
      <c r="HM1042" s="7"/>
      <c r="HN1042" s="7"/>
      <c r="HO1042" s="7"/>
      <c r="HP1042" s="7"/>
      <c r="HQ1042" s="7"/>
      <c r="HR1042" s="7"/>
      <c r="HS1042" s="7"/>
      <c r="HT1042" s="7"/>
      <c r="HU1042" s="7"/>
      <c r="HV1042" s="7"/>
      <c r="HW1042" s="7"/>
      <c r="HX1042" s="7"/>
      <c r="HY1042" s="7"/>
      <c r="HZ1042" s="7"/>
      <c r="IA1042" s="7"/>
      <c r="IB1042" s="7"/>
      <c r="IC1042" s="7"/>
      <c r="ID1042" s="7"/>
      <c r="IE1042" s="7"/>
      <c r="IF1042" s="7"/>
      <c r="IG1042" s="7"/>
      <c r="IH1042" s="7"/>
      <c r="II1042" s="7"/>
      <c r="IJ1042" s="7"/>
      <c r="IK1042" s="7"/>
      <c r="IL1042" s="7"/>
      <c r="IM1042" s="7"/>
      <c r="IN1042" s="7"/>
      <c r="IO1042" s="7"/>
      <c r="IP1042" s="7"/>
      <c r="IQ1042" s="7"/>
      <c r="IR1042" s="7"/>
      <c r="IS1042" s="7"/>
      <c r="IT1042" s="7"/>
      <c r="IU1042" s="7"/>
      <c r="IV1042" s="7"/>
      <c r="IW1042" s="7"/>
      <c r="IX1042" s="7"/>
      <c r="IY1042" s="7"/>
      <c r="IZ1042" s="7"/>
      <c r="JA1042" s="7"/>
      <c r="JB1042" s="7"/>
      <c r="JC1042" s="7"/>
      <c r="JD1042" s="7"/>
      <c r="JE1042" s="7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5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  <c r="DP1043" s="2"/>
      <c r="DQ1043" s="2"/>
      <c r="DR1043" s="2"/>
      <c r="DS1043" s="2"/>
      <c r="DT1043" s="2"/>
      <c r="DU1043" s="2"/>
      <c r="DV1043" s="2"/>
      <c r="DW1043" s="2"/>
      <c r="DX1043" s="2"/>
      <c r="DY1043" s="2"/>
      <c r="DZ1043" s="2"/>
      <c r="EA1043" s="2"/>
      <c r="EB1043" s="2"/>
      <c r="EC1043" s="2"/>
      <c r="ED1043" s="2"/>
      <c r="EE1043" s="2"/>
      <c r="EF1043" s="2"/>
      <c r="EG1043" s="2"/>
      <c r="EH1043" s="2"/>
      <c r="EI1043" s="2"/>
      <c r="EJ1043" s="2"/>
      <c r="EK1043" s="2"/>
      <c r="EL1043" s="2"/>
      <c r="EM1043" s="2"/>
      <c r="EN1043" s="2"/>
      <c r="EO1043" s="2"/>
      <c r="EP1043" s="7"/>
      <c r="EQ1043" s="7"/>
      <c r="ER1043" s="7"/>
      <c r="ES1043" s="88"/>
      <c r="ET1043" s="7"/>
      <c r="EU1043" s="7"/>
      <c r="EV1043" s="7"/>
      <c r="EW1043" s="7"/>
      <c r="EX1043" s="7"/>
      <c r="EY1043" s="7"/>
      <c r="EZ1043" s="7"/>
      <c r="FA1043" s="7"/>
      <c r="FB1043" s="7"/>
      <c r="FC1043" s="7"/>
      <c r="FD1043" s="7"/>
      <c r="FE1043" s="7"/>
      <c r="FF1043" s="7"/>
      <c r="FG1043" s="7"/>
      <c r="FH1043" s="2"/>
      <c r="FI1043" s="2"/>
      <c r="FJ1043" s="2"/>
      <c r="FK1043" s="2"/>
      <c r="FL1043" s="2"/>
      <c r="FM1043" s="2"/>
      <c r="FN1043" s="7"/>
      <c r="FO1043" s="7"/>
      <c r="FP1043" s="7"/>
      <c r="FQ1043" s="88"/>
      <c r="FR1043" s="7"/>
      <c r="FS1043" s="7"/>
      <c r="FT1043" s="7"/>
      <c r="FU1043" s="7"/>
      <c r="FV1043" s="7"/>
      <c r="FW1043" s="7"/>
      <c r="FX1043" s="7"/>
      <c r="FY1043" s="7"/>
      <c r="FZ1043" s="7"/>
      <c r="GA1043" s="7"/>
      <c r="GB1043" s="7"/>
      <c r="GC1043" s="7"/>
      <c r="GD1043" s="7"/>
      <c r="GE1043" s="7"/>
      <c r="GF1043" s="7"/>
      <c r="GG1043" s="7"/>
      <c r="GH1043" s="7"/>
      <c r="GI1043" s="7"/>
      <c r="GJ1043" s="7"/>
      <c r="GK1043" s="7"/>
      <c r="GL1043" s="7"/>
      <c r="GM1043" s="7"/>
      <c r="GN1043" s="7"/>
      <c r="GO1043" s="7"/>
      <c r="GP1043" s="7"/>
      <c r="GQ1043" s="7"/>
      <c r="GR1043" s="7"/>
      <c r="GS1043" s="7"/>
      <c r="GT1043" s="7"/>
      <c r="GU1043" s="7"/>
      <c r="GV1043" s="7"/>
      <c r="GW1043" s="7"/>
      <c r="GX1043" s="7"/>
      <c r="GY1043" s="7"/>
      <c r="GZ1043" s="7"/>
      <c r="HA1043" s="7"/>
      <c r="HB1043" s="7"/>
      <c r="HC1043" s="7"/>
      <c r="HD1043" s="7"/>
      <c r="HE1043" s="7"/>
      <c r="HF1043" s="7"/>
      <c r="HG1043" s="7"/>
      <c r="HH1043" s="7"/>
      <c r="HI1043" s="7"/>
      <c r="HJ1043" s="7"/>
      <c r="HK1043" s="7"/>
      <c r="HL1043" s="7"/>
      <c r="HM1043" s="7"/>
      <c r="HN1043" s="7"/>
      <c r="HO1043" s="7"/>
      <c r="HP1043" s="7"/>
      <c r="HQ1043" s="7"/>
      <c r="HR1043" s="7"/>
      <c r="HS1043" s="7"/>
      <c r="HT1043" s="7"/>
      <c r="HU1043" s="7"/>
      <c r="HV1043" s="7"/>
      <c r="HW1043" s="7"/>
      <c r="HX1043" s="7"/>
      <c r="HY1043" s="7"/>
      <c r="HZ1043" s="7"/>
      <c r="IA1043" s="7"/>
      <c r="IB1043" s="7"/>
      <c r="IC1043" s="7"/>
      <c r="ID1043" s="7"/>
      <c r="IE1043" s="7"/>
      <c r="IF1043" s="7"/>
      <c r="IG1043" s="7"/>
      <c r="IH1043" s="7"/>
      <c r="II1043" s="7"/>
      <c r="IJ1043" s="7"/>
      <c r="IK1043" s="7"/>
      <c r="IL1043" s="7"/>
      <c r="IM1043" s="7"/>
      <c r="IN1043" s="7"/>
      <c r="IO1043" s="7"/>
      <c r="IP1043" s="7"/>
      <c r="IQ1043" s="7"/>
      <c r="IR1043" s="7"/>
      <c r="IS1043" s="7"/>
      <c r="IT1043" s="7"/>
      <c r="IU1043" s="7"/>
      <c r="IV1043" s="7"/>
      <c r="IW1043" s="7"/>
      <c r="IX1043" s="7"/>
      <c r="IY1043" s="7"/>
      <c r="IZ1043" s="7"/>
      <c r="JA1043" s="7"/>
      <c r="JB1043" s="7"/>
      <c r="JC1043" s="7"/>
      <c r="JD1043" s="7"/>
      <c r="JE1043" s="7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5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  <c r="DP1044" s="2"/>
      <c r="DQ1044" s="2"/>
      <c r="DR1044" s="2"/>
      <c r="DS1044" s="2"/>
      <c r="DT1044" s="2"/>
      <c r="DU1044" s="2"/>
      <c r="DV1044" s="2"/>
      <c r="DW1044" s="2"/>
      <c r="DX1044" s="2"/>
      <c r="DY1044" s="2"/>
      <c r="DZ1044" s="2"/>
      <c r="EA1044" s="2"/>
      <c r="EB1044" s="2"/>
      <c r="EC1044" s="2"/>
      <c r="ED1044" s="2"/>
      <c r="EE1044" s="2"/>
      <c r="EF1044" s="2"/>
      <c r="EG1044" s="2"/>
      <c r="EH1044" s="2"/>
      <c r="EI1044" s="2"/>
      <c r="EJ1044" s="2"/>
      <c r="EK1044" s="2"/>
      <c r="EL1044" s="2"/>
      <c r="EM1044" s="2"/>
      <c r="EN1044" s="2"/>
      <c r="EO1044" s="2"/>
      <c r="EP1044" s="7"/>
      <c r="EQ1044" s="7"/>
      <c r="ER1044" s="7"/>
      <c r="ES1044" s="88"/>
      <c r="ET1044" s="7"/>
      <c r="EU1044" s="7"/>
      <c r="EV1044" s="7"/>
      <c r="EW1044" s="7"/>
      <c r="EX1044" s="7"/>
      <c r="EY1044" s="7"/>
      <c r="EZ1044" s="7"/>
      <c r="FA1044" s="7"/>
      <c r="FB1044" s="7"/>
      <c r="FC1044" s="7"/>
      <c r="FD1044" s="7"/>
      <c r="FE1044" s="7"/>
      <c r="FF1044" s="7"/>
      <c r="FG1044" s="7"/>
      <c r="FH1044" s="2"/>
      <c r="FI1044" s="2"/>
      <c r="FJ1044" s="2"/>
      <c r="FK1044" s="2"/>
      <c r="FL1044" s="2"/>
      <c r="FM1044" s="2"/>
      <c r="FN1044" s="7"/>
      <c r="FO1044" s="7"/>
      <c r="FP1044" s="7"/>
      <c r="FQ1044" s="88"/>
      <c r="FR1044" s="7"/>
      <c r="FS1044" s="7"/>
      <c r="FT1044" s="7"/>
      <c r="FU1044" s="7"/>
      <c r="FV1044" s="7"/>
      <c r="FW1044" s="7"/>
      <c r="FX1044" s="7"/>
      <c r="FY1044" s="7"/>
      <c r="FZ1044" s="7"/>
      <c r="GA1044" s="7"/>
      <c r="GB1044" s="7"/>
      <c r="GC1044" s="7"/>
      <c r="GD1044" s="7"/>
      <c r="GE1044" s="7"/>
      <c r="GF1044" s="7"/>
      <c r="GG1044" s="7"/>
      <c r="GH1044" s="7"/>
      <c r="GI1044" s="7"/>
      <c r="GJ1044" s="7"/>
      <c r="GK1044" s="7"/>
      <c r="GL1044" s="7"/>
      <c r="GM1044" s="7"/>
      <c r="GN1044" s="7"/>
      <c r="GO1044" s="7"/>
      <c r="GP1044" s="7"/>
      <c r="GQ1044" s="7"/>
      <c r="GR1044" s="7"/>
      <c r="GS1044" s="7"/>
      <c r="GT1044" s="7"/>
      <c r="GU1044" s="7"/>
      <c r="GV1044" s="7"/>
      <c r="GW1044" s="7"/>
      <c r="GX1044" s="7"/>
      <c r="GY1044" s="7"/>
      <c r="GZ1044" s="7"/>
      <c r="HA1044" s="7"/>
      <c r="HB1044" s="7"/>
      <c r="HC1044" s="7"/>
      <c r="HD1044" s="7"/>
      <c r="HE1044" s="7"/>
      <c r="HF1044" s="7"/>
      <c r="HG1044" s="7"/>
      <c r="HH1044" s="7"/>
      <c r="HI1044" s="7"/>
      <c r="HJ1044" s="7"/>
      <c r="HK1044" s="7"/>
      <c r="HL1044" s="7"/>
      <c r="HM1044" s="7"/>
      <c r="HN1044" s="7"/>
      <c r="HO1044" s="7"/>
      <c r="HP1044" s="7"/>
      <c r="HQ1044" s="7"/>
      <c r="HR1044" s="7"/>
      <c r="HS1044" s="7"/>
      <c r="HT1044" s="7"/>
      <c r="HU1044" s="7"/>
      <c r="HV1044" s="7"/>
      <c r="HW1044" s="7"/>
      <c r="HX1044" s="7"/>
      <c r="HY1044" s="7"/>
      <c r="HZ1044" s="7"/>
      <c r="IA1044" s="7"/>
      <c r="IB1044" s="7"/>
      <c r="IC1044" s="7"/>
      <c r="ID1044" s="7"/>
      <c r="IE1044" s="7"/>
      <c r="IF1044" s="7"/>
      <c r="IG1044" s="7"/>
      <c r="IH1044" s="7"/>
      <c r="II1044" s="7"/>
      <c r="IJ1044" s="7"/>
      <c r="IK1044" s="7"/>
      <c r="IL1044" s="7"/>
      <c r="IM1044" s="7"/>
      <c r="IN1044" s="7"/>
      <c r="IO1044" s="7"/>
      <c r="IP1044" s="7"/>
      <c r="IQ1044" s="7"/>
      <c r="IR1044" s="7"/>
      <c r="IS1044" s="7"/>
      <c r="IT1044" s="7"/>
      <c r="IU1044" s="7"/>
      <c r="IV1044" s="7"/>
      <c r="IW1044" s="7"/>
      <c r="IX1044" s="7"/>
      <c r="IY1044" s="7"/>
      <c r="IZ1044" s="7"/>
      <c r="JA1044" s="7"/>
      <c r="JB1044" s="7"/>
      <c r="JC1044" s="7"/>
      <c r="JD1044" s="7"/>
      <c r="JE1044" s="7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5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  <c r="DP1045" s="2"/>
      <c r="DQ1045" s="2"/>
      <c r="DR1045" s="2"/>
      <c r="DS1045" s="2"/>
      <c r="DT1045" s="2"/>
      <c r="DU1045" s="2"/>
      <c r="DV1045" s="2"/>
      <c r="DW1045" s="2"/>
      <c r="DX1045" s="2"/>
      <c r="DY1045" s="2"/>
      <c r="DZ1045" s="2"/>
      <c r="EA1045" s="2"/>
      <c r="EB1045" s="2"/>
      <c r="EC1045" s="2"/>
      <c r="ED1045" s="2"/>
      <c r="EE1045" s="2"/>
      <c r="EF1045" s="2"/>
      <c r="EG1045" s="2"/>
      <c r="EH1045" s="2"/>
      <c r="EI1045" s="2"/>
      <c r="EJ1045" s="2"/>
      <c r="EK1045" s="2"/>
      <c r="EL1045" s="2"/>
      <c r="EM1045" s="2"/>
      <c r="EN1045" s="2"/>
      <c r="EO1045" s="2"/>
      <c r="EP1045" s="7"/>
      <c r="EQ1045" s="7"/>
      <c r="ER1045" s="7"/>
      <c r="ES1045" s="88"/>
      <c r="ET1045" s="7"/>
      <c r="EU1045" s="7"/>
      <c r="EV1045" s="7"/>
      <c r="EW1045" s="7"/>
      <c r="EX1045" s="7"/>
      <c r="EY1045" s="7"/>
      <c r="EZ1045" s="7"/>
      <c r="FA1045" s="7"/>
      <c r="FB1045" s="7"/>
      <c r="FC1045" s="7"/>
      <c r="FD1045" s="7"/>
      <c r="FE1045" s="7"/>
      <c r="FF1045" s="7"/>
      <c r="FG1045" s="7"/>
      <c r="FH1045" s="2"/>
      <c r="FI1045" s="2"/>
      <c r="FJ1045" s="2"/>
      <c r="FK1045" s="2"/>
      <c r="FL1045" s="2"/>
      <c r="FM1045" s="2"/>
      <c r="FN1045" s="7"/>
      <c r="FO1045" s="7"/>
      <c r="FP1045" s="7"/>
      <c r="FQ1045" s="88"/>
      <c r="FR1045" s="7"/>
      <c r="FS1045" s="7"/>
      <c r="FT1045" s="7"/>
      <c r="FU1045" s="7"/>
      <c r="FV1045" s="7"/>
      <c r="FW1045" s="7"/>
      <c r="FX1045" s="7"/>
      <c r="FY1045" s="7"/>
      <c r="FZ1045" s="7"/>
      <c r="GA1045" s="7"/>
      <c r="GB1045" s="7"/>
      <c r="GC1045" s="7"/>
      <c r="GD1045" s="7"/>
      <c r="GE1045" s="7"/>
      <c r="GF1045" s="7"/>
      <c r="GG1045" s="7"/>
      <c r="GH1045" s="7"/>
      <c r="GI1045" s="7"/>
      <c r="GJ1045" s="7"/>
      <c r="GK1045" s="7"/>
      <c r="GL1045" s="7"/>
      <c r="GM1045" s="7"/>
      <c r="GN1045" s="7"/>
      <c r="GO1045" s="7"/>
      <c r="GP1045" s="7"/>
      <c r="GQ1045" s="7"/>
      <c r="GR1045" s="7"/>
      <c r="GS1045" s="7"/>
      <c r="GT1045" s="7"/>
      <c r="GU1045" s="7"/>
      <c r="GV1045" s="7"/>
      <c r="GW1045" s="7"/>
      <c r="GX1045" s="7"/>
      <c r="GY1045" s="7"/>
      <c r="GZ1045" s="7"/>
      <c r="HA1045" s="7"/>
      <c r="HB1045" s="7"/>
      <c r="HC1045" s="7"/>
      <c r="HD1045" s="7"/>
      <c r="HE1045" s="7"/>
      <c r="HF1045" s="7"/>
      <c r="HG1045" s="7"/>
      <c r="HH1045" s="7"/>
      <c r="HI1045" s="7"/>
      <c r="HJ1045" s="7"/>
      <c r="HK1045" s="7"/>
      <c r="HL1045" s="7"/>
      <c r="HM1045" s="7"/>
      <c r="HN1045" s="7"/>
      <c r="HO1045" s="7"/>
      <c r="HP1045" s="7"/>
      <c r="HQ1045" s="7"/>
      <c r="HR1045" s="7"/>
      <c r="HS1045" s="7"/>
      <c r="HT1045" s="7"/>
      <c r="HU1045" s="7"/>
      <c r="HV1045" s="7"/>
      <c r="HW1045" s="7"/>
      <c r="HX1045" s="7"/>
      <c r="HY1045" s="7"/>
      <c r="HZ1045" s="7"/>
      <c r="IA1045" s="7"/>
      <c r="IB1045" s="7"/>
      <c r="IC1045" s="7"/>
      <c r="ID1045" s="7"/>
      <c r="IE1045" s="7"/>
      <c r="IF1045" s="7"/>
      <c r="IG1045" s="7"/>
      <c r="IH1045" s="7"/>
      <c r="II1045" s="7"/>
      <c r="IJ1045" s="7"/>
      <c r="IK1045" s="7"/>
      <c r="IL1045" s="7"/>
      <c r="IM1045" s="7"/>
      <c r="IN1045" s="7"/>
      <c r="IO1045" s="7"/>
      <c r="IP1045" s="7"/>
      <c r="IQ1045" s="7"/>
      <c r="IR1045" s="7"/>
      <c r="IS1045" s="7"/>
      <c r="IT1045" s="7"/>
      <c r="IU1045" s="7"/>
      <c r="IV1045" s="7"/>
      <c r="IW1045" s="7"/>
      <c r="IX1045" s="7"/>
      <c r="IY1045" s="7"/>
      <c r="IZ1045" s="7"/>
      <c r="JA1045" s="7"/>
      <c r="JB1045" s="7"/>
      <c r="JC1045" s="7"/>
      <c r="JD1045" s="7"/>
      <c r="JE1045" s="7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5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  <c r="DP1046" s="2"/>
      <c r="DQ1046" s="2"/>
      <c r="DR1046" s="2"/>
      <c r="DS1046" s="2"/>
      <c r="DT1046" s="2"/>
      <c r="DU1046" s="2"/>
      <c r="DV1046" s="2"/>
      <c r="DW1046" s="2"/>
      <c r="DX1046" s="2"/>
      <c r="DY1046" s="2"/>
      <c r="DZ1046" s="2"/>
      <c r="EA1046" s="2"/>
      <c r="EB1046" s="2"/>
      <c r="EC1046" s="2"/>
      <c r="ED1046" s="2"/>
      <c r="EE1046" s="2"/>
      <c r="EF1046" s="2"/>
      <c r="EG1046" s="2"/>
      <c r="EH1046" s="2"/>
      <c r="EI1046" s="2"/>
      <c r="EJ1046" s="2"/>
      <c r="EK1046" s="2"/>
      <c r="EL1046" s="2"/>
      <c r="EM1046" s="2"/>
      <c r="EN1046" s="2"/>
      <c r="EO1046" s="2"/>
      <c r="EP1046" s="7"/>
      <c r="EQ1046" s="7"/>
      <c r="ER1046" s="7"/>
      <c r="ES1046" s="88"/>
      <c r="ET1046" s="7"/>
      <c r="EU1046" s="7"/>
      <c r="EV1046" s="7"/>
      <c r="EW1046" s="7"/>
      <c r="EX1046" s="7"/>
      <c r="EY1046" s="7"/>
      <c r="EZ1046" s="7"/>
      <c r="FA1046" s="7"/>
      <c r="FB1046" s="7"/>
      <c r="FC1046" s="7"/>
      <c r="FD1046" s="7"/>
      <c r="FE1046" s="7"/>
      <c r="FF1046" s="7"/>
      <c r="FG1046" s="7"/>
      <c r="FH1046" s="2"/>
      <c r="FI1046" s="2"/>
      <c r="FJ1046" s="2"/>
      <c r="FK1046" s="2"/>
      <c r="FL1046" s="2"/>
      <c r="FM1046" s="2"/>
      <c r="FN1046" s="7"/>
      <c r="FO1046" s="7"/>
      <c r="FP1046" s="7"/>
      <c r="FQ1046" s="88"/>
      <c r="FR1046" s="7"/>
      <c r="FS1046" s="7"/>
      <c r="FT1046" s="7"/>
      <c r="FU1046" s="7"/>
      <c r="FV1046" s="7"/>
      <c r="FW1046" s="7"/>
      <c r="FX1046" s="7"/>
      <c r="FY1046" s="7"/>
      <c r="FZ1046" s="7"/>
      <c r="GA1046" s="7"/>
      <c r="GB1046" s="7"/>
      <c r="GC1046" s="7"/>
      <c r="GD1046" s="7"/>
      <c r="GE1046" s="7"/>
      <c r="GF1046" s="7"/>
      <c r="GG1046" s="7"/>
      <c r="GH1046" s="7"/>
      <c r="GI1046" s="7"/>
      <c r="GJ1046" s="7"/>
      <c r="GK1046" s="7"/>
      <c r="GL1046" s="7"/>
      <c r="GM1046" s="7"/>
      <c r="GN1046" s="7"/>
      <c r="GO1046" s="7"/>
      <c r="GP1046" s="7"/>
      <c r="GQ1046" s="7"/>
      <c r="GR1046" s="7"/>
      <c r="GS1046" s="7"/>
      <c r="GT1046" s="7"/>
      <c r="GU1046" s="7"/>
      <c r="GV1046" s="7"/>
      <c r="GW1046" s="7"/>
      <c r="GX1046" s="7"/>
      <c r="GY1046" s="7"/>
      <c r="GZ1046" s="7"/>
      <c r="HA1046" s="7"/>
      <c r="HB1046" s="7"/>
      <c r="HC1046" s="7"/>
      <c r="HD1046" s="7"/>
      <c r="HE1046" s="7"/>
      <c r="HF1046" s="7"/>
      <c r="HG1046" s="7"/>
      <c r="HH1046" s="7"/>
      <c r="HI1046" s="7"/>
      <c r="HJ1046" s="7"/>
      <c r="HK1046" s="7"/>
      <c r="HL1046" s="7"/>
      <c r="HM1046" s="7"/>
      <c r="HN1046" s="7"/>
      <c r="HO1046" s="7"/>
      <c r="HP1046" s="7"/>
      <c r="HQ1046" s="7"/>
      <c r="HR1046" s="7"/>
      <c r="HS1046" s="7"/>
      <c r="HT1046" s="7"/>
      <c r="HU1046" s="7"/>
      <c r="HV1046" s="7"/>
      <c r="HW1046" s="7"/>
      <c r="HX1046" s="7"/>
      <c r="HY1046" s="7"/>
      <c r="HZ1046" s="7"/>
      <c r="IA1046" s="7"/>
      <c r="IB1046" s="7"/>
      <c r="IC1046" s="7"/>
      <c r="ID1046" s="7"/>
      <c r="IE1046" s="7"/>
      <c r="IF1046" s="7"/>
      <c r="IG1046" s="7"/>
      <c r="IH1046" s="7"/>
      <c r="II1046" s="7"/>
      <c r="IJ1046" s="7"/>
      <c r="IK1046" s="7"/>
      <c r="IL1046" s="7"/>
      <c r="IM1046" s="7"/>
      <c r="IN1046" s="7"/>
      <c r="IO1046" s="7"/>
      <c r="IP1046" s="7"/>
      <c r="IQ1046" s="7"/>
      <c r="IR1046" s="7"/>
      <c r="IS1046" s="7"/>
      <c r="IT1046" s="7"/>
      <c r="IU1046" s="7"/>
      <c r="IV1046" s="7"/>
      <c r="IW1046" s="7"/>
      <c r="IX1046" s="7"/>
      <c r="IY1046" s="7"/>
      <c r="IZ1046" s="7"/>
      <c r="JA1046" s="7"/>
      <c r="JB1046" s="7"/>
      <c r="JC1046" s="7"/>
      <c r="JD1046" s="7"/>
      <c r="JE1046" s="7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5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  <c r="DP1047" s="2"/>
      <c r="DQ1047" s="2"/>
      <c r="DR1047" s="2"/>
      <c r="DS1047" s="2"/>
      <c r="DT1047" s="2"/>
      <c r="DU1047" s="2"/>
      <c r="DV1047" s="2"/>
      <c r="DW1047" s="2"/>
      <c r="DX1047" s="2"/>
      <c r="DY1047" s="2"/>
      <c r="DZ1047" s="2"/>
      <c r="EA1047" s="2"/>
      <c r="EB1047" s="2"/>
      <c r="EC1047" s="2"/>
      <c r="ED1047" s="2"/>
      <c r="EE1047" s="2"/>
      <c r="EF1047" s="2"/>
      <c r="EG1047" s="2"/>
      <c r="EH1047" s="2"/>
      <c r="EI1047" s="2"/>
      <c r="EJ1047" s="2"/>
      <c r="EK1047" s="2"/>
      <c r="EL1047" s="2"/>
      <c r="EM1047" s="2"/>
      <c r="EN1047" s="2"/>
      <c r="EO1047" s="2"/>
      <c r="EP1047" s="7"/>
      <c r="EQ1047" s="7"/>
      <c r="ER1047" s="7"/>
      <c r="ES1047" s="88"/>
      <c r="ET1047" s="7"/>
      <c r="EU1047" s="7"/>
      <c r="EV1047" s="7"/>
      <c r="EW1047" s="7"/>
      <c r="EX1047" s="7"/>
      <c r="EY1047" s="7"/>
      <c r="EZ1047" s="7"/>
      <c r="FA1047" s="7"/>
      <c r="FB1047" s="7"/>
      <c r="FC1047" s="7"/>
      <c r="FD1047" s="7"/>
      <c r="FE1047" s="7"/>
      <c r="FF1047" s="7"/>
      <c r="FG1047" s="7"/>
      <c r="FH1047" s="2"/>
      <c r="FI1047" s="2"/>
      <c r="FJ1047" s="2"/>
      <c r="FK1047" s="2"/>
      <c r="FL1047" s="2"/>
      <c r="FM1047" s="2"/>
      <c r="FN1047" s="7"/>
      <c r="FO1047" s="7"/>
      <c r="FP1047" s="7"/>
      <c r="FQ1047" s="88"/>
      <c r="FR1047" s="7"/>
      <c r="FS1047" s="7"/>
      <c r="FT1047" s="7"/>
      <c r="FU1047" s="7"/>
      <c r="FV1047" s="7"/>
      <c r="FW1047" s="7"/>
      <c r="FX1047" s="7"/>
      <c r="FY1047" s="7"/>
      <c r="FZ1047" s="7"/>
      <c r="GA1047" s="7"/>
      <c r="GB1047" s="7"/>
      <c r="GC1047" s="7"/>
      <c r="GD1047" s="7"/>
      <c r="GE1047" s="7"/>
      <c r="GF1047" s="7"/>
      <c r="GG1047" s="7"/>
      <c r="GH1047" s="7"/>
      <c r="GI1047" s="7"/>
      <c r="GJ1047" s="7"/>
      <c r="GK1047" s="7"/>
      <c r="GL1047" s="7"/>
      <c r="GM1047" s="7"/>
      <c r="GN1047" s="7"/>
      <c r="GO1047" s="7"/>
      <c r="GP1047" s="7"/>
      <c r="GQ1047" s="7"/>
      <c r="GR1047" s="7"/>
      <c r="GS1047" s="7"/>
      <c r="GT1047" s="7"/>
      <c r="GU1047" s="7"/>
      <c r="GV1047" s="7"/>
      <c r="GW1047" s="7"/>
      <c r="GX1047" s="7"/>
      <c r="GY1047" s="7"/>
      <c r="GZ1047" s="7"/>
      <c r="HA1047" s="7"/>
      <c r="HB1047" s="7"/>
      <c r="HC1047" s="7"/>
      <c r="HD1047" s="7"/>
      <c r="HE1047" s="7"/>
      <c r="HF1047" s="7"/>
      <c r="HG1047" s="7"/>
      <c r="HH1047" s="7"/>
      <c r="HI1047" s="7"/>
      <c r="HJ1047" s="7"/>
      <c r="HK1047" s="7"/>
      <c r="HL1047" s="7"/>
      <c r="HM1047" s="7"/>
      <c r="HN1047" s="7"/>
      <c r="HO1047" s="7"/>
      <c r="HP1047" s="7"/>
      <c r="HQ1047" s="7"/>
      <c r="HR1047" s="7"/>
      <c r="HS1047" s="7"/>
      <c r="HT1047" s="7"/>
      <c r="HU1047" s="7"/>
      <c r="HV1047" s="7"/>
      <c r="HW1047" s="7"/>
      <c r="HX1047" s="7"/>
      <c r="HY1047" s="7"/>
      <c r="HZ1047" s="7"/>
      <c r="IA1047" s="7"/>
      <c r="IB1047" s="7"/>
      <c r="IC1047" s="7"/>
      <c r="ID1047" s="7"/>
      <c r="IE1047" s="7"/>
      <c r="IF1047" s="7"/>
      <c r="IG1047" s="7"/>
      <c r="IH1047" s="7"/>
      <c r="II1047" s="7"/>
      <c r="IJ1047" s="7"/>
      <c r="IK1047" s="7"/>
      <c r="IL1047" s="7"/>
      <c r="IM1047" s="7"/>
      <c r="IN1047" s="7"/>
      <c r="IO1047" s="7"/>
      <c r="IP1047" s="7"/>
      <c r="IQ1047" s="7"/>
      <c r="IR1047" s="7"/>
      <c r="IS1047" s="7"/>
      <c r="IT1047" s="7"/>
      <c r="IU1047" s="7"/>
      <c r="IV1047" s="7"/>
      <c r="IW1047" s="7"/>
      <c r="IX1047" s="7"/>
      <c r="IY1047" s="7"/>
      <c r="IZ1047" s="7"/>
      <c r="JA1047" s="7"/>
      <c r="JB1047" s="7"/>
      <c r="JC1047" s="7"/>
      <c r="JD1047" s="7"/>
      <c r="JE1047" s="7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5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  <c r="DP1048" s="2"/>
      <c r="DQ1048" s="2"/>
      <c r="DR1048" s="2"/>
      <c r="DS1048" s="2"/>
      <c r="DT1048" s="2"/>
      <c r="DU1048" s="2"/>
      <c r="DV1048" s="2"/>
      <c r="DW1048" s="2"/>
      <c r="DX1048" s="2"/>
      <c r="DY1048" s="2"/>
      <c r="DZ1048" s="2"/>
      <c r="EA1048" s="2"/>
      <c r="EB1048" s="2"/>
      <c r="EC1048" s="2"/>
      <c r="ED1048" s="2"/>
      <c r="EE1048" s="2"/>
      <c r="EF1048" s="2"/>
      <c r="EG1048" s="2"/>
      <c r="EH1048" s="2"/>
      <c r="EI1048" s="2"/>
      <c r="EJ1048" s="2"/>
      <c r="EK1048" s="2"/>
      <c r="EL1048" s="2"/>
      <c r="EM1048" s="2"/>
      <c r="EN1048" s="2"/>
      <c r="EO1048" s="2"/>
      <c r="EP1048" s="7"/>
      <c r="EQ1048" s="7"/>
      <c r="ER1048" s="7"/>
      <c r="ES1048" s="88"/>
      <c r="ET1048" s="7"/>
      <c r="EU1048" s="7"/>
      <c r="EV1048" s="7"/>
      <c r="EW1048" s="7"/>
      <c r="EX1048" s="7"/>
      <c r="EY1048" s="7"/>
      <c r="EZ1048" s="7"/>
      <c r="FA1048" s="7"/>
      <c r="FB1048" s="7"/>
      <c r="FC1048" s="7"/>
      <c r="FD1048" s="7"/>
      <c r="FE1048" s="7"/>
      <c r="FF1048" s="7"/>
      <c r="FG1048" s="7"/>
      <c r="FH1048" s="2"/>
      <c r="FI1048" s="2"/>
      <c r="FJ1048" s="2"/>
      <c r="FK1048" s="2"/>
      <c r="FL1048" s="2"/>
      <c r="FM1048" s="2"/>
      <c r="FN1048" s="7"/>
      <c r="FO1048" s="7"/>
      <c r="FP1048" s="7"/>
      <c r="FQ1048" s="88"/>
      <c r="FR1048" s="7"/>
      <c r="FS1048" s="7"/>
      <c r="FT1048" s="7"/>
      <c r="FU1048" s="7"/>
      <c r="FV1048" s="7"/>
      <c r="FW1048" s="7"/>
      <c r="FX1048" s="7"/>
      <c r="FY1048" s="7"/>
      <c r="FZ1048" s="7"/>
      <c r="GA1048" s="7"/>
      <c r="GB1048" s="7"/>
      <c r="GC1048" s="7"/>
      <c r="GD1048" s="7"/>
      <c r="GE1048" s="7"/>
      <c r="GF1048" s="7"/>
      <c r="GG1048" s="7"/>
      <c r="GH1048" s="7"/>
      <c r="GI1048" s="7"/>
      <c r="GJ1048" s="7"/>
      <c r="GK1048" s="7"/>
      <c r="GL1048" s="7"/>
      <c r="GM1048" s="7"/>
      <c r="GN1048" s="7"/>
      <c r="GO1048" s="7"/>
      <c r="GP1048" s="7"/>
      <c r="GQ1048" s="7"/>
      <c r="GR1048" s="7"/>
      <c r="GS1048" s="7"/>
      <c r="GT1048" s="7"/>
      <c r="GU1048" s="7"/>
      <c r="GV1048" s="7"/>
      <c r="GW1048" s="7"/>
      <c r="GX1048" s="7"/>
      <c r="GY1048" s="7"/>
      <c r="GZ1048" s="7"/>
      <c r="HA1048" s="7"/>
      <c r="HB1048" s="7"/>
      <c r="HC1048" s="7"/>
      <c r="HD1048" s="7"/>
      <c r="HE1048" s="7"/>
      <c r="HF1048" s="7"/>
      <c r="HG1048" s="7"/>
      <c r="HH1048" s="7"/>
      <c r="HI1048" s="7"/>
      <c r="HJ1048" s="7"/>
      <c r="HK1048" s="7"/>
      <c r="HL1048" s="7"/>
      <c r="HM1048" s="7"/>
      <c r="HN1048" s="7"/>
      <c r="HO1048" s="7"/>
      <c r="HP1048" s="7"/>
      <c r="HQ1048" s="7"/>
      <c r="HR1048" s="7"/>
      <c r="HS1048" s="7"/>
      <c r="HT1048" s="7"/>
      <c r="HU1048" s="7"/>
      <c r="HV1048" s="7"/>
      <c r="HW1048" s="7"/>
      <c r="HX1048" s="7"/>
      <c r="HY1048" s="7"/>
      <c r="HZ1048" s="7"/>
      <c r="IA1048" s="7"/>
      <c r="IB1048" s="7"/>
      <c r="IC1048" s="7"/>
      <c r="ID1048" s="7"/>
      <c r="IE1048" s="7"/>
      <c r="IF1048" s="7"/>
      <c r="IG1048" s="7"/>
      <c r="IH1048" s="7"/>
      <c r="II1048" s="7"/>
      <c r="IJ1048" s="7"/>
      <c r="IK1048" s="7"/>
      <c r="IL1048" s="7"/>
      <c r="IM1048" s="7"/>
      <c r="IN1048" s="7"/>
      <c r="IO1048" s="7"/>
      <c r="IP1048" s="7"/>
      <c r="IQ1048" s="7"/>
      <c r="IR1048" s="7"/>
      <c r="IS1048" s="7"/>
      <c r="IT1048" s="7"/>
      <c r="IU1048" s="7"/>
      <c r="IV1048" s="7"/>
      <c r="IW1048" s="7"/>
      <c r="IX1048" s="7"/>
      <c r="IY1048" s="7"/>
      <c r="IZ1048" s="7"/>
      <c r="JA1048" s="7"/>
      <c r="JB1048" s="7"/>
      <c r="JC1048" s="7"/>
      <c r="JD1048" s="7"/>
      <c r="JE1048" s="7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5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  <c r="DP1049" s="2"/>
      <c r="DQ1049" s="2"/>
      <c r="DR1049" s="2"/>
      <c r="DS1049" s="2"/>
      <c r="DT1049" s="2"/>
      <c r="DU1049" s="2"/>
      <c r="DV1049" s="2"/>
      <c r="DW1049" s="2"/>
      <c r="DX1049" s="2"/>
      <c r="DY1049" s="2"/>
      <c r="DZ1049" s="2"/>
      <c r="EA1049" s="2"/>
      <c r="EB1049" s="2"/>
      <c r="EC1049" s="2"/>
      <c r="ED1049" s="2"/>
      <c r="EE1049" s="2"/>
      <c r="EF1049" s="2"/>
      <c r="EG1049" s="2"/>
      <c r="EH1049" s="2"/>
      <c r="EI1049" s="2"/>
      <c r="EJ1049" s="2"/>
      <c r="EK1049" s="2"/>
      <c r="EL1049" s="2"/>
      <c r="EM1049" s="2"/>
      <c r="EN1049" s="2"/>
      <c r="EO1049" s="2"/>
      <c r="EP1049" s="7"/>
      <c r="EQ1049" s="7"/>
      <c r="ER1049" s="7"/>
      <c r="ES1049" s="88"/>
      <c r="ET1049" s="7"/>
      <c r="EU1049" s="7"/>
      <c r="EV1049" s="7"/>
      <c r="EW1049" s="7"/>
      <c r="EX1049" s="7"/>
      <c r="EY1049" s="7"/>
      <c r="EZ1049" s="7"/>
      <c r="FA1049" s="7"/>
      <c r="FB1049" s="7"/>
      <c r="FC1049" s="7"/>
      <c r="FD1049" s="7"/>
      <c r="FE1049" s="7"/>
      <c r="FF1049" s="7"/>
      <c r="FG1049" s="7"/>
      <c r="FH1049" s="2"/>
      <c r="FI1049" s="2"/>
      <c r="FJ1049" s="2"/>
      <c r="FK1049" s="2"/>
      <c r="FL1049" s="2"/>
      <c r="FM1049" s="2"/>
      <c r="FN1049" s="7"/>
      <c r="FO1049" s="7"/>
      <c r="FP1049" s="7"/>
      <c r="FQ1049" s="88"/>
      <c r="FR1049" s="7"/>
      <c r="FS1049" s="7"/>
      <c r="FT1049" s="7"/>
      <c r="FU1049" s="7"/>
      <c r="FV1049" s="7"/>
      <c r="FW1049" s="7"/>
      <c r="FX1049" s="7"/>
      <c r="FY1049" s="7"/>
      <c r="FZ1049" s="7"/>
      <c r="GA1049" s="7"/>
      <c r="GB1049" s="7"/>
      <c r="GC1049" s="7"/>
      <c r="GD1049" s="7"/>
      <c r="GE1049" s="7"/>
      <c r="GF1049" s="7"/>
      <c r="GG1049" s="7"/>
      <c r="GH1049" s="7"/>
      <c r="GI1049" s="7"/>
      <c r="GJ1049" s="7"/>
      <c r="GK1049" s="7"/>
      <c r="GL1049" s="7"/>
      <c r="GM1049" s="7"/>
      <c r="GN1049" s="7"/>
      <c r="GO1049" s="7"/>
      <c r="GP1049" s="7"/>
      <c r="GQ1049" s="7"/>
      <c r="GR1049" s="7"/>
      <c r="GS1049" s="7"/>
      <c r="GT1049" s="7"/>
      <c r="GU1049" s="7"/>
      <c r="GV1049" s="7"/>
      <c r="GW1049" s="7"/>
      <c r="GX1049" s="7"/>
      <c r="GY1049" s="7"/>
      <c r="GZ1049" s="7"/>
      <c r="HA1049" s="7"/>
      <c r="HB1049" s="7"/>
      <c r="HC1049" s="7"/>
      <c r="HD1049" s="7"/>
      <c r="HE1049" s="7"/>
      <c r="HF1049" s="7"/>
      <c r="HG1049" s="7"/>
      <c r="HH1049" s="7"/>
      <c r="HI1049" s="7"/>
      <c r="HJ1049" s="7"/>
      <c r="HK1049" s="7"/>
      <c r="HL1049" s="7"/>
      <c r="HM1049" s="7"/>
      <c r="HN1049" s="7"/>
      <c r="HO1049" s="7"/>
      <c r="HP1049" s="7"/>
      <c r="HQ1049" s="7"/>
      <c r="HR1049" s="7"/>
      <c r="HS1049" s="7"/>
      <c r="HT1049" s="7"/>
      <c r="HU1049" s="7"/>
      <c r="HV1049" s="7"/>
      <c r="HW1049" s="7"/>
      <c r="HX1049" s="7"/>
      <c r="HY1049" s="7"/>
      <c r="HZ1049" s="7"/>
      <c r="IA1049" s="7"/>
      <c r="IB1049" s="7"/>
      <c r="IC1049" s="7"/>
      <c r="ID1049" s="7"/>
      <c r="IE1049" s="7"/>
      <c r="IF1049" s="7"/>
      <c r="IG1049" s="7"/>
      <c r="IH1049" s="7"/>
      <c r="II1049" s="7"/>
      <c r="IJ1049" s="7"/>
      <c r="IK1049" s="7"/>
      <c r="IL1049" s="7"/>
      <c r="IM1049" s="7"/>
      <c r="IN1049" s="7"/>
      <c r="IO1049" s="7"/>
      <c r="IP1049" s="7"/>
      <c r="IQ1049" s="7"/>
      <c r="IR1049" s="7"/>
      <c r="IS1049" s="7"/>
      <c r="IT1049" s="7"/>
      <c r="IU1049" s="7"/>
      <c r="IV1049" s="7"/>
      <c r="IW1049" s="7"/>
      <c r="IX1049" s="7"/>
      <c r="IY1049" s="7"/>
      <c r="IZ1049" s="7"/>
      <c r="JA1049" s="7"/>
      <c r="JB1049" s="7"/>
      <c r="JC1049" s="7"/>
      <c r="JD1049" s="7"/>
      <c r="JE1049" s="7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5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  <c r="DP1050" s="2"/>
      <c r="DQ1050" s="2"/>
      <c r="DR1050" s="2"/>
      <c r="DS1050" s="2"/>
      <c r="DT1050" s="2"/>
      <c r="DU1050" s="2"/>
      <c r="DV1050" s="2"/>
      <c r="DW1050" s="2"/>
      <c r="DX1050" s="2"/>
      <c r="DY1050" s="2"/>
      <c r="DZ1050" s="2"/>
      <c r="EA1050" s="2"/>
      <c r="EB1050" s="2"/>
      <c r="EC1050" s="2"/>
      <c r="ED1050" s="2"/>
      <c r="EE1050" s="2"/>
      <c r="EF1050" s="2"/>
      <c r="EG1050" s="2"/>
      <c r="EH1050" s="2"/>
      <c r="EI1050" s="2"/>
      <c r="EJ1050" s="2"/>
      <c r="EK1050" s="2"/>
      <c r="EL1050" s="2"/>
      <c r="EM1050" s="2"/>
      <c r="EN1050" s="2"/>
      <c r="EO1050" s="2"/>
      <c r="EP1050" s="7"/>
      <c r="EQ1050" s="7"/>
      <c r="ER1050" s="7"/>
      <c r="ES1050" s="88"/>
      <c r="ET1050" s="7"/>
      <c r="EU1050" s="7"/>
      <c r="EV1050" s="7"/>
      <c r="EW1050" s="7"/>
      <c r="EX1050" s="7"/>
      <c r="EY1050" s="7"/>
      <c r="EZ1050" s="7"/>
      <c r="FA1050" s="7"/>
      <c r="FB1050" s="7"/>
      <c r="FC1050" s="7"/>
      <c r="FD1050" s="7"/>
      <c r="FE1050" s="7"/>
      <c r="FF1050" s="7"/>
      <c r="FG1050" s="7"/>
      <c r="FH1050" s="2"/>
      <c r="FI1050" s="2"/>
      <c r="FJ1050" s="2"/>
      <c r="FK1050" s="2"/>
      <c r="FL1050" s="2"/>
      <c r="FM1050" s="2"/>
      <c r="FN1050" s="7"/>
      <c r="FO1050" s="7"/>
      <c r="FP1050" s="7"/>
      <c r="FQ1050" s="88"/>
      <c r="FR1050" s="7"/>
      <c r="FS1050" s="7"/>
      <c r="FT1050" s="7"/>
      <c r="FU1050" s="7"/>
      <c r="FV1050" s="7"/>
      <c r="FW1050" s="7"/>
      <c r="FX1050" s="7"/>
      <c r="FY1050" s="7"/>
      <c r="FZ1050" s="7"/>
      <c r="GA1050" s="7"/>
      <c r="GB1050" s="7"/>
      <c r="GC1050" s="7"/>
      <c r="GD1050" s="7"/>
      <c r="GE1050" s="7"/>
      <c r="GF1050" s="7"/>
      <c r="GG1050" s="7"/>
      <c r="GH1050" s="7"/>
      <c r="GI1050" s="7"/>
      <c r="GJ1050" s="7"/>
      <c r="GK1050" s="7"/>
      <c r="GL1050" s="7"/>
      <c r="GM1050" s="7"/>
      <c r="GN1050" s="7"/>
      <c r="GO1050" s="7"/>
      <c r="GP1050" s="7"/>
      <c r="GQ1050" s="7"/>
      <c r="GR1050" s="7"/>
      <c r="GS1050" s="7"/>
      <c r="GT1050" s="7"/>
      <c r="GU1050" s="7"/>
      <c r="GV1050" s="7"/>
      <c r="GW1050" s="7"/>
      <c r="GX1050" s="7"/>
      <c r="GY1050" s="7"/>
      <c r="GZ1050" s="7"/>
      <c r="HA1050" s="7"/>
      <c r="HB1050" s="7"/>
      <c r="HC1050" s="7"/>
      <c r="HD1050" s="7"/>
      <c r="HE1050" s="7"/>
      <c r="HF1050" s="7"/>
      <c r="HG1050" s="7"/>
      <c r="HH1050" s="7"/>
      <c r="HI1050" s="7"/>
      <c r="HJ1050" s="7"/>
      <c r="HK1050" s="7"/>
      <c r="HL1050" s="7"/>
      <c r="HM1050" s="7"/>
      <c r="HN1050" s="7"/>
      <c r="HO1050" s="7"/>
      <c r="HP1050" s="7"/>
      <c r="HQ1050" s="7"/>
      <c r="HR1050" s="7"/>
      <c r="HS1050" s="7"/>
      <c r="HT1050" s="7"/>
      <c r="HU1050" s="7"/>
      <c r="HV1050" s="7"/>
      <c r="HW1050" s="7"/>
      <c r="HX1050" s="7"/>
      <c r="HY1050" s="7"/>
      <c r="HZ1050" s="7"/>
      <c r="IA1050" s="7"/>
      <c r="IB1050" s="7"/>
      <c r="IC1050" s="7"/>
      <c r="ID1050" s="7"/>
      <c r="IE1050" s="7"/>
      <c r="IF1050" s="7"/>
      <c r="IG1050" s="7"/>
      <c r="IH1050" s="7"/>
      <c r="II1050" s="7"/>
      <c r="IJ1050" s="7"/>
      <c r="IK1050" s="7"/>
      <c r="IL1050" s="7"/>
      <c r="IM1050" s="7"/>
      <c r="IN1050" s="7"/>
      <c r="IO1050" s="7"/>
      <c r="IP1050" s="7"/>
      <c r="IQ1050" s="7"/>
      <c r="IR1050" s="7"/>
      <c r="IS1050" s="7"/>
      <c r="IT1050" s="7"/>
      <c r="IU1050" s="7"/>
      <c r="IV1050" s="7"/>
      <c r="IW1050" s="7"/>
      <c r="IX1050" s="7"/>
      <c r="IY1050" s="7"/>
      <c r="IZ1050" s="7"/>
      <c r="JA1050" s="7"/>
      <c r="JB1050" s="7"/>
      <c r="JC1050" s="7"/>
      <c r="JD1050" s="7"/>
      <c r="JE1050" s="7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5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  <c r="DP1051" s="2"/>
      <c r="DQ1051" s="2"/>
      <c r="DR1051" s="2"/>
      <c r="DS1051" s="2"/>
      <c r="DT1051" s="2"/>
      <c r="DU1051" s="2"/>
      <c r="DV1051" s="2"/>
      <c r="DW1051" s="2"/>
      <c r="DX1051" s="2"/>
      <c r="DY1051" s="2"/>
      <c r="DZ1051" s="2"/>
      <c r="EA1051" s="2"/>
      <c r="EB1051" s="2"/>
      <c r="EC1051" s="2"/>
      <c r="ED1051" s="2"/>
      <c r="EE1051" s="2"/>
      <c r="EF1051" s="2"/>
      <c r="EG1051" s="2"/>
      <c r="EH1051" s="2"/>
      <c r="EI1051" s="2"/>
      <c r="EJ1051" s="2"/>
      <c r="EK1051" s="2"/>
      <c r="EL1051" s="2"/>
      <c r="EM1051" s="2"/>
      <c r="EN1051" s="2"/>
      <c r="EO1051" s="2"/>
      <c r="EP1051" s="7"/>
      <c r="EQ1051" s="7"/>
      <c r="ER1051" s="7"/>
      <c r="ES1051" s="88"/>
      <c r="ET1051" s="7"/>
      <c r="EU1051" s="7"/>
      <c r="EV1051" s="7"/>
      <c r="EW1051" s="7"/>
      <c r="EX1051" s="7"/>
      <c r="EY1051" s="7"/>
      <c r="EZ1051" s="7"/>
      <c r="FA1051" s="7"/>
      <c r="FB1051" s="7"/>
      <c r="FC1051" s="7"/>
      <c r="FD1051" s="7"/>
      <c r="FE1051" s="7"/>
      <c r="FF1051" s="7"/>
      <c r="FG1051" s="7"/>
      <c r="FH1051" s="2"/>
      <c r="FI1051" s="2"/>
      <c r="FJ1051" s="2"/>
      <c r="FK1051" s="2"/>
      <c r="FL1051" s="2"/>
      <c r="FM1051" s="2"/>
      <c r="FN1051" s="7"/>
      <c r="FO1051" s="7"/>
      <c r="FP1051" s="7"/>
      <c r="FQ1051" s="88"/>
      <c r="FR1051" s="7"/>
      <c r="FS1051" s="7"/>
      <c r="FT1051" s="7"/>
      <c r="FU1051" s="7"/>
      <c r="FV1051" s="7"/>
      <c r="FW1051" s="7"/>
      <c r="FX1051" s="7"/>
      <c r="FY1051" s="7"/>
      <c r="FZ1051" s="7"/>
      <c r="GA1051" s="7"/>
      <c r="GB1051" s="7"/>
      <c r="GC1051" s="7"/>
      <c r="GD1051" s="7"/>
      <c r="GE1051" s="7"/>
      <c r="GF1051" s="7"/>
      <c r="GG1051" s="7"/>
      <c r="GH1051" s="7"/>
      <c r="GI1051" s="7"/>
      <c r="GJ1051" s="7"/>
      <c r="GK1051" s="7"/>
      <c r="GL1051" s="7"/>
      <c r="GM1051" s="7"/>
      <c r="GN1051" s="7"/>
      <c r="GO1051" s="7"/>
      <c r="GP1051" s="7"/>
      <c r="GQ1051" s="7"/>
      <c r="GR1051" s="7"/>
      <c r="GS1051" s="7"/>
      <c r="GT1051" s="7"/>
      <c r="GU1051" s="7"/>
      <c r="GV1051" s="7"/>
      <c r="GW1051" s="7"/>
      <c r="GX1051" s="7"/>
      <c r="GY1051" s="7"/>
      <c r="GZ1051" s="7"/>
      <c r="HA1051" s="7"/>
      <c r="HB1051" s="7"/>
      <c r="HC1051" s="7"/>
      <c r="HD1051" s="7"/>
      <c r="HE1051" s="7"/>
      <c r="HF1051" s="7"/>
      <c r="HG1051" s="7"/>
      <c r="HH1051" s="7"/>
      <c r="HI1051" s="7"/>
      <c r="HJ1051" s="7"/>
      <c r="HK1051" s="7"/>
      <c r="HL1051" s="7"/>
      <c r="HM1051" s="7"/>
      <c r="HN1051" s="7"/>
      <c r="HO1051" s="7"/>
      <c r="HP1051" s="7"/>
      <c r="HQ1051" s="7"/>
      <c r="HR1051" s="7"/>
      <c r="HS1051" s="7"/>
      <c r="HT1051" s="7"/>
      <c r="HU1051" s="7"/>
      <c r="HV1051" s="7"/>
      <c r="HW1051" s="7"/>
      <c r="HX1051" s="7"/>
      <c r="HY1051" s="7"/>
      <c r="HZ1051" s="7"/>
      <c r="IA1051" s="7"/>
      <c r="IB1051" s="7"/>
      <c r="IC1051" s="7"/>
      <c r="ID1051" s="7"/>
      <c r="IE1051" s="7"/>
      <c r="IF1051" s="7"/>
      <c r="IG1051" s="7"/>
      <c r="IH1051" s="7"/>
      <c r="II1051" s="7"/>
      <c r="IJ1051" s="7"/>
      <c r="IK1051" s="7"/>
      <c r="IL1051" s="7"/>
      <c r="IM1051" s="7"/>
      <c r="IN1051" s="7"/>
      <c r="IO1051" s="7"/>
      <c r="IP1051" s="7"/>
      <c r="IQ1051" s="7"/>
      <c r="IR1051" s="7"/>
      <c r="IS1051" s="7"/>
      <c r="IT1051" s="7"/>
      <c r="IU1051" s="7"/>
      <c r="IV1051" s="7"/>
      <c r="IW1051" s="7"/>
      <c r="IX1051" s="7"/>
      <c r="IY1051" s="7"/>
      <c r="IZ1051" s="7"/>
      <c r="JA1051" s="7"/>
      <c r="JB1051" s="7"/>
      <c r="JC1051" s="7"/>
      <c r="JD1051" s="7"/>
      <c r="JE1051" s="7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5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  <c r="DP1052" s="2"/>
      <c r="DQ1052" s="2"/>
      <c r="DR1052" s="2"/>
      <c r="DS1052" s="2"/>
      <c r="DT1052" s="2"/>
      <c r="DU1052" s="2"/>
      <c r="DV1052" s="2"/>
      <c r="DW1052" s="2"/>
      <c r="DX1052" s="2"/>
      <c r="DY1052" s="2"/>
      <c r="DZ1052" s="2"/>
      <c r="EA1052" s="2"/>
      <c r="EB1052" s="2"/>
      <c r="EC1052" s="2"/>
      <c r="ED1052" s="2"/>
      <c r="EE1052" s="2"/>
      <c r="EF1052" s="2"/>
      <c r="EG1052" s="2"/>
      <c r="EH1052" s="2"/>
      <c r="EI1052" s="2"/>
      <c r="EJ1052" s="2"/>
      <c r="EK1052" s="2"/>
      <c r="EL1052" s="2"/>
      <c r="EM1052" s="2"/>
      <c r="EN1052" s="2"/>
      <c r="EO1052" s="2"/>
      <c r="EP1052" s="7"/>
      <c r="EQ1052" s="7"/>
      <c r="ER1052" s="7"/>
      <c r="ES1052" s="88"/>
      <c r="ET1052" s="7"/>
      <c r="EU1052" s="7"/>
      <c r="EV1052" s="7"/>
      <c r="EW1052" s="7"/>
      <c r="EX1052" s="7"/>
      <c r="EY1052" s="7"/>
      <c r="EZ1052" s="7"/>
      <c r="FA1052" s="7"/>
      <c r="FB1052" s="7"/>
      <c r="FC1052" s="7"/>
      <c r="FD1052" s="7"/>
      <c r="FE1052" s="7"/>
      <c r="FF1052" s="7"/>
      <c r="FG1052" s="7"/>
      <c r="FH1052" s="2"/>
      <c r="FI1052" s="2"/>
      <c r="FJ1052" s="2"/>
      <c r="FK1052" s="2"/>
      <c r="FL1052" s="2"/>
      <c r="FM1052" s="2"/>
      <c r="FN1052" s="7"/>
      <c r="FO1052" s="7"/>
      <c r="FP1052" s="7"/>
      <c r="FQ1052" s="88"/>
      <c r="FR1052" s="7"/>
      <c r="FS1052" s="7"/>
      <c r="FT1052" s="7"/>
      <c r="FU1052" s="7"/>
      <c r="FV1052" s="7"/>
      <c r="FW1052" s="7"/>
      <c r="FX1052" s="7"/>
      <c r="FY1052" s="7"/>
      <c r="FZ1052" s="7"/>
      <c r="GA1052" s="7"/>
      <c r="GB1052" s="7"/>
      <c r="GC1052" s="7"/>
      <c r="GD1052" s="7"/>
      <c r="GE1052" s="7"/>
      <c r="GF1052" s="7"/>
      <c r="GG1052" s="7"/>
      <c r="GH1052" s="7"/>
      <c r="GI1052" s="7"/>
      <c r="GJ1052" s="7"/>
      <c r="GK1052" s="7"/>
      <c r="GL1052" s="7"/>
      <c r="GM1052" s="7"/>
      <c r="GN1052" s="7"/>
      <c r="GO1052" s="7"/>
      <c r="GP1052" s="7"/>
      <c r="GQ1052" s="7"/>
      <c r="GR1052" s="7"/>
      <c r="GS1052" s="7"/>
      <c r="GT1052" s="7"/>
      <c r="GU1052" s="7"/>
      <c r="GV1052" s="7"/>
      <c r="GW1052" s="7"/>
      <c r="GX1052" s="7"/>
      <c r="GY1052" s="7"/>
      <c r="GZ1052" s="7"/>
      <c r="HA1052" s="7"/>
      <c r="HB1052" s="7"/>
      <c r="HC1052" s="7"/>
      <c r="HD1052" s="7"/>
      <c r="HE1052" s="7"/>
      <c r="HF1052" s="7"/>
      <c r="HG1052" s="7"/>
      <c r="HH1052" s="7"/>
      <c r="HI1052" s="7"/>
      <c r="HJ1052" s="7"/>
      <c r="HK1052" s="7"/>
      <c r="HL1052" s="7"/>
      <c r="HM1052" s="7"/>
      <c r="HN1052" s="7"/>
      <c r="HO1052" s="7"/>
      <c r="HP1052" s="7"/>
      <c r="HQ1052" s="7"/>
      <c r="HR1052" s="7"/>
      <c r="HS1052" s="7"/>
      <c r="HT1052" s="7"/>
      <c r="HU1052" s="7"/>
      <c r="HV1052" s="7"/>
      <c r="HW1052" s="7"/>
      <c r="HX1052" s="7"/>
      <c r="HY1052" s="7"/>
      <c r="HZ1052" s="7"/>
      <c r="IA1052" s="7"/>
      <c r="IB1052" s="7"/>
      <c r="IC1052" s="7"/>
      <c r="ID1052" s="7"/>
      <c r="IE1052" s="7"/>
      <c r="IF1052" s="7"/>
      <c r="IG1052" s="7"/>
      <c r="IH1052" s="7"/>
      <c r="II1052" s="7"/>
      <c r="IJ1052" s="7"/>
      <c r="IK1052" s="7"/>
      <c r="IL1052" s="7"/>
      <c r="IM1052" s="7"/>
      <c r="IN1052" s="7"/>
      <c r="IO1052" s="7"/>
      <c r="IP1052" s="7"/>
      <c r="IQ1052" s="7"/>
      <c r="IR1052" s="7"/>
      <c r="IS1052" s="7"/>
      <c r="IT1052" s="7"/>
      <c r="IU1052" s="7"/>
      <c r="IV1052" s="7"/>
      <c r="IW1052" s="7"/>
      <c r="IX1052" s="7"/>
      <c r="IY1052" s="7"/>
      <c r="IZ1052" s="7"/>
      <c r="JA1052" s="7"/>
      <c r="JB1052" s="7"/>
      <c r="JC1052" s="7"/>
      <c r="JD1052" s="7"/>
      <c r="JE1052" s="7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5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  <c r="DP1053" s="2"/>
      <c r="DQ1053" s="2"/>
      <c r="DR1053" s="2"/>
      <c r="DS1053" s="2"/>
      <c r="DT1053" s="2"/>
      <c r="DU1053" s="2"/>
      <c r="DV1053" s="2"/>
      <c r="DW1053" s="2"/>
      <c r="DX1053" s="2"/>
      <c r="DY1053" s="2"/>
      <c r="DZ1053" s="2"/>
      <c r="EA1053" s="2"/>
      <c r="EB1053" s="2"/>
      <c r="EC1053" s="2"/>
      <c r="ED1053" s="2"/>
      <c r="EE1053" s="2"/>
      <c r="EF1053" s="2"/>
      <c r="EG1053" s="2"/>
      <c r="EH1053" s="2"/>
      <c r="EI1053" s="2"/>
      <c r="EJ1053" s="2"/>
      <c r="EK1053" s="2"/>
      <c r="EL1053" s="2"/>
      <c r="EM1053" s="2"/>
      <c r="EN1053" s="2"/>
      <c r="EO1053" s="2"/>
      <c r="EP1053" s="7"/>
      <c r="EQ1053" s="7"/>
      <c r="ER1053" s="7"/>
      <c r="ES1053" s="88"/>
      <c r="ET1053" s="7"/>
      <c r="EU1053" s="7"/>
      <c r="EV1053" s="7"/>
      <c r="EW1053" s="7"/>
      <c r="EX1053" s="7"/>
      <c r="EY1053" s="7"/>
      <c r="EZ1053" s="7"/>
      <c r="FA1053" s="7"/>
      <c r="FB1053" s="7"/>
      <c r="FC1053" s="7"/>
      <c r="FD1053" s="7"/>
      <c r="FE1053" s="7"/>
      <c r="FF1053" s="7"/>
      <c r="FG1053" s="7"/>
      <c r="FH1053" s="2"/>
      <c r="FI1053" s="2"/>
      <c r="FJ1053" s="2"/>
      <c r="FK1053" s="2"/>
      <c r="FL1053" s="2"/>
      <c r="FM1053" s="2"/>
      <c r="FN1053" s="7"/>
      <c r="FO1053" s="7"/>
      <c r="FP1053" s="7"/>
      <c r="FQ1053" s="88"/>
      <c r="FR1053" s="7"/>
      <c r="FS1053" s="7"/>
      <c r="FT1053" s="7"/>
      <c r="FU1053" s="7"/>
      <c r="FV1053" s="7"/>
      <c r="FW1053" s="7"/>
      <c r="FX1053" s="7"/>
      <c r="FY1053" s="7"/>
      <c r="FZ1053" s="7"/>
      <c r="GA1053" s="7"/>
      <c r="GB1053" s="7"/>
      <c r="GC1053" s="7"/>
      <c r="GD1053" s="7"/>
      <c r="GE1053" s="7"/>
      <c r="GF1053" s="7"/>
      <c r="GG1053" s="7"/>
      <c r="GH1053" s="7"/>
      <c r="GI1053" s="7"/>
      <c r="GJ1053" s="7"/>
      <c r="GK1053" s="7"/>
      <c r="GL1053" s="7"/>
      <c r="GM1053" s="7"/>
      <c r="GN1053" s="7"/>
      <c r="GO1053" s="7"/>
      <c r="GP1053" s="7"/>
      <c r="GQ1053" s="7"/>
      <c r="GR1053" s="7"/>
      <c r="GS1053" s="7"/>
      <c r="GT1053" s="7"/>
      <c r="GU1053" s="7"/>
      <c r="GV1053" s="7"/>
      <c r="GW1053" s="7"/>
      <c r="GX1053" s="7"/>
      <c r="GY1053" s="7"/>
      <c r="GZ1053" s="7"/>
      <c r="HA1053" s="7"/>
      <c r="HB1053" s="7"/>
      <c r="HC1053" s="7"/>
      <c r="HD1053" s="7"/>
      <c r="HE1053" s="7"/>
      <c r="HF1053" s="7"/>
      <c r="HG1053" s="7"/>
      <c r="HH1053" s="7"/>
      <c r="HI1053" s="7"/>
      <c r="HJ1053" s="7"/>
      <c r="HK1053" s="7"/>
      <c r="HL1053" s="7"/>
      <c r="HM1053" s="7"/>
      <c r="HN1053" s="7"/>
      <c r="HO1053" s="7"/>
      <c r="HP1053" s="7"/>
      <c r="HQ1053" s="7"/>
      <c r="HR1053" s="7"/>
      <c r="HS1053" s="7"/>
      <c r="HT1053" s="7"/>
      <c r="HU1053" s="7"/>
      <c r="HV1053" s="7"/>
      <c r="HW1053" s="7"/>
      <c r="HX1053" s="7"/>
      <c r="HY1053" s="7"/>
      <c r="HZ1053" s="7"/>
      <c r="IA1053" s="7"/>
      <c r="IB1053" s="7"/>
      <c r="IC1053" s="7"/>
      <c r="ID1053" s="7"/>
      <c r="IE1053" s="7"/>
      <c r="IF1053" s="7"/>
      <c r="IG1053" s="7"/>
      <c r="IH1053" s="7"/>
      <c r="II1053" s="7"/>
      <c r="IJ1053" s="7"/>
      <c r="IK1053" s="7"/>
      <c r="IL1053" s="7"/>
      <c r="IM1053" s="7"/>
      <c r="IN1053" s="7"/>
      <c r="IO1053" s="7"/>
      <c r="IP1053" s="7"/>
      <c r="IQ1053" s="7"/>
      <c r="IR1053" s="7"/>
      <c r="IS1053" s="7"/>
      <c r="IT1053" s="7"/>
      <c r="IU1053" s="7"/>
      <c r="IV1053" s="7"/>
      <c r="IW1053" s="7"/>
      <c r="IX1053" s="7"/>
      <c r="IY1053" s="7"/>
      <c r="IZ1053" s="7"/>
      <c r="JA1053" s="7"/>
      <c r="JB1053" s="7"/>
      <c r="JC1053" s="7"/>
      <c r="JD1053" s="7"/>
      <c r="JE1053" s="7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5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  <c r="DP1054" s="2"/>
      <c r="DQ1054" s="2"/>
      <c r="DR1054" s="2"/>
      <c r="DS1054" s="2"/>
      <c r="DT1054" s="2"/>
      <c r="DU1054" s="2"/>
      <c r="DV1054" s="2"/>
      <c r="DW1054" s="2"/>
      <c r="DX1054" s="2"/>
      <c r="DY1054" s="2"/>
      <c r="DZ1054" s="2"/>
      <c r="EA1054" s="2"/>
      <c r="EB1054" s="2"/>
      <c r="EC1054" s="2"/>
      <c r="ED1054" s="2"/>
      <c r="EE1054" s="2"/>
      <c r="EF1054" s="2"/>
      <c r="EG1054" s="2"/>
      <c r="EH1054" s="2"/>
      <c r="EI1054" s="2"/>
      <c r="EJ1054" s="2"/>
      <c r="EK1054" s="2"/>
      <c r="EL1054" s="2"/>
      <c r="EM1054" s="2"/>
      <c r="EN1054" s="2"/>
      <c r="EO1054" s="2"/>
      <c r="EP1054" s="7"/>
      <c r="EQ1054" s="7"/>
      <c r="ER1054" s="7"/>
      <c r="ES1054" s="88"/>
      <c r="ET1054" s="7"/>
      <c r="EU1054" s="7"/>
      <c r="EV1054" s="7"/>
      <c r="EW1054" s="7"/>
      <c r="EX1054" s="7"/>
      <c r="EY1054" s="7"/>
      <c r="EZ1054" s="7"/>
      <c r="FA1054" s="7"/>
      <c r="FB1054" s="7"/>
      <c r="FC1054" s="7"/>
      <c r="FD1054" s="7"/>
      <c r="FE1054" s="7"/>
      <c r="FF1054" s="7"/>
      <c r="FG1054" s="7"/>
      <c r="FH1054" s="2"/>
      <c r="FI1054" s="2"/>
      <c r="FJ1054" s="2"/>
      <c r="FK1054" s="2"/>
      <c r="FL1054" s="2"/>
      <c r="FM1054" s="2"/>
      <c r="FN1054" s="7"/>
      <c r="FO1054" s="7"/>
      <c r="FP1054" s="7"/>
      <c r="FQ1054" s="88"/>
      <c r="FR1054" s="7"/>
      <c r="FS1054" s="7"/>
      <c r="FT1054" s="7"/>
      <c r="FU1054" s="7"/>
      <c r="FV1054" s="7"/>
      <c r="FW1054" s="7"/>
      <c r="FX1054" s="7"/>
      <c r="FY1054" s="7"/>
      <c r="FZ1054" s="7"/>
      <c r="GA1054" s="7"/>
      <c r="GB1054" s="7"/>
      <c r="GC1054" s="7"/>
      <c r="GD1054" s="7"/>
      <c r="GE1054" s="7"/>
      <c r="GF1054" s="7"/>
      <c r="GG1054" s="7"/>
      <c r="GH1054" s="7"/>
      <c r="GI1054" s="7"/>
      <c r="GJ1054" s="7"/>
      <c r="GK1054" s="7"/>
      <c r="GL1054" s="7"/>
      <c r="GM1054" s="7"/>
      <c r="GN1054" s="7"/>
      <c r="GO1054" s="7"/>
      <c r="GP1054" s="7"/>
      <c r="GQ1054" s="7"/>
      <c r="GR1054" s="7"/>
      <c r="GS1054" s="7"/>
      <c r="GT1054" s="7"/>
      <c r="GU1054" s="7"/>
      <c r="GV1054" s="7"/>
      <c r="GW1054" s="7"/>
      <c r="GX1054" s="7"/>
      <c r="GY1054" s="7"/>
      <c r="GZ1054" s="7"/>
      <c r="HA1054" s="7"/>
      <c r="HB1054" s="7"/>
      <c r="HC1054" s="7"/>
      <c r="HD1054" s="7"/>
      <c r="HE1054" s="7"/>
      <c r="HF1054" s="7"/>
      <c r="HG1054" s="7"/>
      <c r="HH1054" s="7"/>
      <c r="HI1054" s="7"/>
      <c r="HJ1054" s="7"/>
      <c r="HK1054" s="7"/>
      <c r="HL1054" s="7"/>
      <c r="HM1054" s="7"/>
      <c r="HN1054" s="7"/>
      <c r="HO1054" s="7"/>
      <c r="HP1054" s="7"/>
      <c r="HQ1054" s="7"/>
      <c r="HR1054" s="7"/>
      <c r="HS1054" s="7"/>
      <c r="HT1054" s="7"/>
      <c r="HU1054" s="7"/>
      <c r="HV1054" s="7"/>
      <c r="HW1054" s="7"/>
      <c r="HX1054" s="7"/>
      <c r="HY1054" s="7"/>
      <c r="HZ1054" s="7"/>
      <c r="IA1054" s="7"/>
      <c r="IB1054" s="7"/>
      <c r="IC1054" s="7"/>
      <c r="ID1054" s="7"/>
      <c r="IE1054" s="7"/>
      <c r="IF1054" s="7"/>
      <c r="IG1054" s="7"/>
      <c r="IH1054" s="7"/>
      <c r="II1054" s="7"/>
      <c r="IJ1054" s="7"/>
      <c r="IK1054" s="7"/>
      <c r="IL1054" s="7"/>
      <c r="IM1054" s="7"/>
      <c r="IN1054" s="7"/>
      <c r="IO1054" s="7"/>
      <c r="IP1054" s="7"/>
      <c r="IQ1054" s="7"/>
      <c r="IR1054" s="7"/>
      <c r="IS1054" s="7"/>
      <c r="IT1054" s="7"/>
      <c r="IU1054" s="7"/>
      <c r="IV1054" s="7"/>
      <c r="IW1054" s="7"/>
      <c r="IX1054" s="7"/>
      <c r="IY1054" s="7"/>
      <c r="IZ1054" s="7"/>
      <c r="JA1054" s="7"/>
      <c r="JB1054" s="7"/>
      <c r="JC1054" s="7"/>
      <c r="JD1054" s="7"/>
      <c r="JE1054" s="7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5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  <c r="DP1055" s="2"/>
      <c r="DQ1055" s="2"/>
      <c r="DR1055" s="2"/>
      <c r="DS1055" s="2"/>
      <c r="DT1055" s="2"/>
      <c r="DU1055" s="2"/>
      <c r="DV1055" s="2"/>
      <c r="DW1055" s="2"/>
      <c r="DX1055" s="2"/>
      <c r="DY1055" s="2"/>
      <c r="DZ1055" s="2"/>
      <c r="EA1055" s="2"/>
      <c r="EB1055" s="2"/>
      <c r="EC1055" s="2"/>
      <c r="ED1055" s="2"/>
      <c r="EE1055" s="2"/>
      <c r="EF1055" s="2"/>
      <c r="EG1055" s="2"/>
      <c r="EH1055" s="2"/>
      <c r="EI1055" s="2"/>
      <c r="EJ1055" s="2"/>
      <c r="EK1055" s="2"/>
      <c r="EL1055" s="2"/>
      <c r="EM1055" s="2"/>
      <c r="EN1055" s="2"/>
      <c r="EO1055" s="2"/>
      <c r="EP1055" s="7"/>
      <c r="EQ1055" s="7"/>
      <c r="ER1055" s="7"/>
      <c r="ES1055" s="88"/>
      <c r="ET1055" s="7"/>
      <c r="EU1055" s="7"/>
      <c r="EV1055" s="7"/>
      <c r="EW1055" s="7"/>
      <c r="EX1055" s="7"/>
      <c r="EY1055" s="7"/>
      <c r="EZ1055" s="7"/>
      <c r="FA1055" s="7"/>
      <c r="FB1055" s="7"/>
      <c r="FC1055" s="7"/>
      <c r="FD1055" s="7"/>
      <c r="FE1055" s="7"/>
      <c r="FF1055" s="7"/>
      <c r="FG1055" s="7"/>
      <c r="FH1055" s="2"/>
      <c r="FI1055" s="2"/>
      <c r="FJ1055" s="2"/>
      <c r="FK1055" s="2"/>
      <c r="FL1055" s="2"/>
      <c r="FM1055" s="2"/>
      <c r="FN1055" s="7"/>
      <c r="FO1055" s="7"/>
      <c r="FP1055" s="7"/>
      <c r="FQ1055" s="88"/>
      <c r="FR1055" s="7"/>
      <c r="FS1055" s="7"/>
      <c r="FT1055" s="7"/>
      <c r="FU1055" s="7"/>
      <c r="FV1055" s="7"/>
      <c r="FW1055" s="7"/>
      <c r="FX1055" s="7"/>
      <c r="FY1055" s="7"/>
      <c r="FZ1055" s="7"/>
      <c r="GA1055" s="7"/>
      <c r="GB1055" s="7"/>
      <c r="GC1055" s="7"/>
      <c r="GD1055" s="7"/>
      <c r="GE1055" s="7"/>
      <c r="GF1055" s="7"/>
      <c r="GG1055" s="7"/>
      <c r="GH1055" s="7"/>
      <c r="GI1055" s="7"/>
      <c r="GJ1055" s="7"/>
      <c r="GK1055" s="7"/>
      <c r="GL1055" s="7"/>
      <c r="GM1055" s="7"/>
      <c r="GN1055" s="7"/>
      <c r="GO1055" s="7"/>
      <c r="GP1055" s="7"/>
      <c r="GQ1055" s="7"/>
      <c r="GR1055" s="7"/>
      <c r="GS1055" s="7"/>
      <c r="GT1055" s="7"/>
      <c r="GU1055" s="7"/>
      <c r="GV1055" s="7"/>
      <c r="GW1055" s="7"/>
      <c r="GX1055" s="7"/>
      <c r="GY1055" s="7"/>
      <c r="GZ1055" s="7"/>
      <c r="HA1055" s="7"/>
      <c r="HB1055" s="7"/>
      <c r="HC1055" s="7"/>
      <c r="HD1055" s="7"/>
      <c r="HE1055" s="7"/>
      <c r="HF1055" s="7"/>
      <c r="HG1055" s="7"/>
      <c r="HH1055" s="7"/>
      <c r="HI1055" s="7"/>
      <c r="HJ1055" s="7"/>
      <c r="HK1055" s="7"/>
      <c r="HL1055" s="7"/>
      <c r="HM1055" s="7"/>
      <c r="HN1055" s="7"/>
      <c r="HO1055" s="7"/>
      <c r="HP1055" s="7"/>
      <c r="HQ1055" s="7"/>
      <c r="HR1055" s="7"/>
      <c r="HS1055" s="7"/>
      <c r="HT1055" s="7"/>
      <c r="HU1055" s="7"/>
      <c r="HV1055" s="7"/>
      <c r="HW1055" s="7"/>
      <c r="HX1055" s="7"/>
      <c r="HY1055" s="7"/>
      <c r="HZ1055" s="7"/>
      <c r="IA1055" s="7"/>
      <c r="IB1055" s="7"/>
      <c r="IC1055" s="7"/>
      <c r="ID1055" s="7"/>
      <c r="IE1055" s="7"/>
      <c r="IF1055" s="7"/>
      <c r="IG1055" s="7"/>
      <c r="IH1055" s="7"/>
      <c r="II1055" s="7"/>
      <c r="IJ1055" s="7"/>
      <c r="IK1055" s="7"/>
      <c r="IL1055" s="7"/>
      <c r="IM1055" s="7"/>
      <c r="IN1055" s="7"/>
      <c r="IO1055" s="7"/>
      <c r="IP1055" s="7"/>
      <c r="IQ1055" s="7"/>
      <c r="IR1055" s="7"/>
      <c r="IS1055" s="7"/>
      <c r="IT1055" s="7"/>
      <c r="IU1055" s="7"/>
      <c r="IV1055" s="7"/>
      <c r="IW1055" s="7"/>
      <c r="IX1055" s="7"/>
      <c r="IY1055" s="7"/>
      <c r="IZ1055" s="7"/>
      <c r="JA1055" s="7"/>
      <c r="JB1055" s="7"/>
      <c r="JC1055" s="7"/>
      <c r="JD1055" s="7"/>
      <c r="JE1055" s="7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5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  <c r="DP1056" s="2"/>
      <c r="DQ1056" s="2"/>
      <c r="DR1056" s="2"/>
      <c r="DS1056" s="2"/>
      <c r="DT1056" s="2"/>
      <c r="DU1056" s="2"/>
      <c r="DV1056" s="2"/>
      <c r="DW1056" s="2"/>
      <c r="DX1056" s="2"/>
      <c r="DY1056" s="2"/>
      <c r="DZ1056" s="2"/>
      <c r="EA1056" s="2"/>
      <c r="EB1056" s="2"/>
      <c r="EC1056" s="2"/>
      <c r="ED1056" s="2"/>
      <c r="EE1056" s="2"/>
      <c r="EF1056" s="2"/>
      <c r="EG1056" s="2"/>
      <c r="EH1056" s="2"/>
      <c r="EI1056" s="2"/>
      <c r="EJ1056" s="2"/>
      <c r="EK1056" s="2"/>
      <c r="EL1056" s="2"/>
      <c r="EM1056" s="2"/>
      <c r="EN1056" s="2"/>
      <c r="EO1056" s="2"/>
      <c r="EP1056" s="7"/>
      <c r="EQ1056" s="7"/>
      <c r="ER1056" s="7"/>
      <c r="ES1056" s="88"/>
      <c r="ET1056" s="7"/>
      <c r="EU1056" s="7"/>
      <c r="EV1056" s="7"/>
      <c r="EW1056" s="7"/>
      <c r="EX1056" s="7"/>
      <c r="EY1056" s="7"/>
      <c r="EZ1056" s="7"/>
      <c r="FA1056" s="7"/>
      <c r="FB1056" s="7"/>
      <c r="FC1056" s="7"/>
      <c r="FD1056" s="7"/>
      <c r="FE1056" s="7"/>
      <c r="FF1056" s="7"/>
      <c r="FG1056" s="7"/>
      <c r="FH1056" s="2"/>
      <c r="FI1056" s="2"/>
      <c r="FJ1056" s="2"/>
      <c r="FK1056" s="2"/>
      <c r="FL1056" s="2"/>
      <c r="FM1056" s="2"/>
      <c r="FN1056" s="7"/>
      <c r="FO1056" s="7"/>
      <c r="FP1056" s="7"/>
      <c r="FQ1056" s="88"/>
      <c r="FR1056" s="7"/>
      <c r="FS1056" s="7"/>
      <c r="FT1056" s="7"/>
      <c r="FU1056" s="7"/>
      <c r="FV1056" s="7"/>
      <c r="FW1056" s="7"/>
      <c r="FX1056" s="7"/>
      <c r="FY1056" s="7"/>
      <c r="FZ1056" s="7"/>
      <c r="GA1056" s="7"/>
      <c r="GB1056" s="7"/>
      <c r="GC1056" s="7"/>
      <c r="GD1056" s="7"/>
      <c r="GE1056" s="7"/>
      <c r="GF1056" s="7"/>
      <c r="GG1056" s="7"/>
      <c r="GH1056" s="7"/>
      <c r="GI1056" s="7"/>
      <c r="GJ1056" s="7"/>
      <c r="GK1056" s="7"/>
      <c r="GL1056" s="7"/>
      <c r="GM1056" s="7"/>
      <c r="GN1056" s="7"/>
      <c r="GO1056" s="7"/>
      <c r="GP1056" s="7"/>
      <c r="GQ1056" s="7"/>
      <c r="GR1056" s="7"/>
      <c r="GS1056" s="7"/>
      <c r="GT1056" s="7"/>
      <c r="GU1056" s="7"/>
      <c r="GV1056" s="7"/>
      <c r="GW1056" s="7"/>
      <c r="GX1056" s="7"/>
      <c r="GY1056" s="7"/>
      <c r="GZ1056" s="7"/>
      <c r="HA1056" s="7"/>
      <c r="HB1056" s="7"/>
      <c r="HC1056" s="7"/>
      <c r="HD1056" s="7"/>
      <c r="HE1056" s="7"/>
      <c r="HF1056" s="7"/>
      <c r="HG1056" s="7"/>
      <c r="HH1056" s="7"/>
      <c r="HI1056" s="7"/>
      <c r="HJ1056" s="7"/>
      <c r="HK1056" s="7"/>
      <c r="HL1056" s="7"/>
      <c r="HM1056" s="7"/>
      <c r="HN1056" s="7"/>
      <c r="HO1056" s="7"/>
      <c r="HP1056" s="7"/>
      <c r="HQ1056" s="7"/>
      <c r="HR1056" s="7"/>
      <c r="HS1056" s="7"/>
      <c r="HT1056" s="7"/>
      <c r="HU1056" s="7"/>
      <c r="HV1056" s="7"/>
      <c r="HW1056" s="7"/>
      <c r="HX1056" s="7"/>
      <c r="HY1056" s="7"/>
      <c r="HZ1056" s="7"/>
      <c r="IA1056" s="7"/>
      <c r="IB1056" s="7"/>
      <c r="IC1056" s="7"/>
      <c r="ID1056" s="7"/>
      <c r="IE1056" s="7"/>
      <c r="IF1056" s="7"/>
      <c r="IG1056" s="7"/>
      <c r="IH1056" s="7"/>
      <c r="II1056" s="7"/>
      <c r="IJ1056" s="7"/>
      <c r="IK1056" s="7"/>
      <c r="IL1056" s="7"/>
      <c r="IM1056" s="7"/>
      <c r="IN1056" s="7"/>
      <c r="IO1056" s="7"/>
      <c r="IP1056" s="7"/>
      <c r="IQ1056" s="7"/>
      <c r="IR1056" s="7"/>
      <c r="IS1056" s="7"/>
      <c r="IT1056" s="7"/>
      <c r="IU1056" s="7"/>
      <c r="IV1056" s="7"/>
      <c r="IW1056" s="7"/>
      <c r="IX1056" s="7"/>
      <c r="IY1056" s="7"/>
      <c r="IZ1056" s="7"/>
      <c r="JA1056" s="7"/>
      <c r="JB1056" s="7"/>
      <c r="JC1056" s="7"/>
      <c r="JD1056" s="7"/>
      <c r="JE1056" s="7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5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  <c r="DP1057" s="2"/>
      <c r="DQ1057" s="2"/>
      <c r="DR1057" s="2"/>
      <c r="DS1057" s="2"/>
      <c r="DT1057" s="2"/>
      <c r="DU1057" s="2"/>
      <c r="DV1057" s="2"/>
      <c r="DW1057" s="2"/>
      <c r="DX1057" s="2"/>
      <c r="DY1057" s="2"/>
      <c r="DZ1057" s="2"/>
      <c r="EA1057" s="2"/>
      <c r="EB1057" s="2"/>
      <c r="EC1057" s="2"/>
      <c r="ED1057" s="2"/>
      <c r="EE1057" s="2"/>
      <c r="EF1057" s="2"/>
      <c r="EG1057" s="2"/>
      <c r="EH1057" s="2"/>
      <c r="EI1057" s="2"/>
      <c r="EJ1057" s="2"/>
      <c r="EK1057" s="2"/>
      <c r="EL1057" s="2"/>
      <c r="EM1057" s="2"/>
      <c r="EN1057" s="2"/>
      <c r="EO1057" s="2"/>
      <c r="EP1057" s="7"/>
      <c r="EQ1057" s="7"/>
      <c r="ER1057" s="7"/>
      <c r="ES1057" s="88"/>
      <c r="ET1057" s="7"/>
      <c r="EU1057" s="7"/>
      <c r="EV1057" s="7"/>
      <c r="EW1057" s="7"/>
      <c r="EX1057" s="7"/>
      <c r="EY1057" s="7"/>
      <c r="EZ1057" s="7"/>
      <c r="FA1057" s="7"/>
      <c r="FB1057" s="7"/>
      <c r="FC1057" s="7"/>
      <c r="FD1057" s="7"/>
      <c r="FE1057" s="7"/>
      <c r="FF1057" s="7"/>
      <c r="FG1057" s="7"/>
      <c r="FH1057" s="2"/>
      <c r="FI1057" s="2"/>
      <c r="FJ1057" s="2"/>
      <c r="FK1057" s="2"/>
      <c r="FL1057" s="2"/>
      <c r="FM1057" s="2"/>
      <c r="FN1057" s="7"/>
      <c r="FO1057" s="7"/>
      <c r="FP1057" s="7"/>
      <c r="FQ1057" s="88"/>
      <c r="FR1057" s="7"/>
      <c r="FS1057" s="7"/>
      <c r="FT1057" s="7"/>
      <c r="FU1057" s="7"/>
      <c r="FV1057" s="7"/>
      <c r="FW1057" s="7"/>
      <c r="FX1057" s="7"/>
      <c r="FY1057" s="7"/>
      <c r="FZ1057" s="7"/>
      <c r="GA1057" s="7"/>
      <c r="GB1057" s="7"/>
      <c r="GC1057" s="7"/>
      <c r="GD1057" s="7"/>
      <c r="GE1057" s="7"/>
      <c r="GF1057" s="7"/>
      <c r="GG1057" s="7"/>
      <c r="GH1057" s="7"/>
      <c r="GI1057" s="7"/>
      <c r="GJ1057" s="7"/>
      <c r="GK1057" s="7"/>
      <c r="GL1057" s="7"/>
      <c r="GM1057" s="7"/>
      <c r="GN1057" s="7"/>
      <c r="GO1057" s="7"/>
      <c r="GP1057" s="7"/>
      <c r="GQ1057" s="7"/>
      <c r="GR1057" s="7"/>
      <c r="GS1057" s="7"/>
      <c r="GT1057" s="7"/>
      <c r="GU1057" s="7"/>
      <c r="GV1057" s="7"/>
      <c r="GW1057" s="7"/>
      <c r="GX1057" s="7"/>
      <c r="GY1057" s="7"/>
      <c r="GZ1057" s="7"/>
      <c r="HA1057" s="7"/>
      <c r="HB1057" s="7"/>
      <c r="HC1057" s="7"/>
      <c r="HD1057" s="7"/>
      <c r="HE1057" s="7"/>
      <c r="HF1057" s="7"/>
      <c r="HG1057" s="7"/>
      <c r="HH1057" s="7"/>
      <c r="HI1057" s="7"/>
      <c r="HJ1057" s="7"/>
      <c r="HK1057" s="7"/>
      <c r="HL1057" s="7"/>
      <c r="HM1057" s="7"/>
      <c r="HN1057" s="7"/>
      <c r="HO1057" s="7"/>
      <c r="HP1057" s="7"/>
      <c r="HQ1057" s="7"/>
      <c r="HR1057" s="7"/>
      <c r="HS1057" s="7"/>
      <c r="HT1057" s="7"/>
      <c r="HU1057" s="7"/>
      <c r="HV1057" s="7"/>
      <c r="HW1057" s="7"/>
      <c r="HX1057" s="7"/>
      <c r="HY1057" s="7"/>
      <c r="HZ1057" s="7"/>
      <c r="IA1057" s="7"/>
      <c r="IB1057" s="7"/>
      <c r="IC1057" s="7"/>
      <c r="ID1057" s="7"/>
      <c r="IE1057" s="7"/>
      <c r="IF1057" s="7"/>
      <c r="IG1057" s="7"/>
      <c r="IH1057" s="7"/>
      <c r="II1057" s="7"/>
      <c r="IJ1057" s="7"/>
      <c r="IK1057" s="7"/>
      <c r="IL1057" s="7"/>
      <c r="IM1057" s="7"/>
      <c r="IN1057" s="7"/>
      <c r="IO1057" s="7"/>
      <c r="IP1057" s="7"/>
      <c r="IQ1057" s="7"/>
      <c r="IR1057" s="7"/>
      <c r="IS1057" s="7"/>
      <c r="IT1057" s="7"/>
      <c r="IU1057" s="7"/>
      <c r="IV1057" s="7"/>
      <c r="IW1057" s="7"/>
      <c r="IX1057" s="7"/>
      <c r="IY1057" s="7"/>
      <c r="IZ1057" s="7"/>
      <c r="JA1057" s="7"/>
      <c r="JB1057" s="7"/>
      <c r="JC1057" s="7"/>
      <c r="JD1057" s="7"/>
      <c r="JE1057" s="7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5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  <c r="DP1058" s="2"/>
      <c r="DQ1058" s="2"/>
      <c r="DR1058" s="2"/>
      <c r="DS1058" s="2"/>
      <c r="DT1058" s="2"/>
      <c r="DU1058" s="2"/>
      <c r="DV1058" s="2"/>
      <c r="DW1058" s="2"/>
      <c r="DX1058" s="2"/>
      <c r="DY1058" s="2"/>
      <c r="DZ1058" s="2"/>
      <c r="EA1058" s="2"/>
      <c r="EB1058" s="2"/>
      <c r="EC1058" s="2"/>
      <c r="ED1058" s="2"/>
      <c r="EE1058" s="2"/>
      <c r="EF1058" s="2"/>
      <c r="EG1058" s="2"/>
      <c r="EH1058" s="2"/>
      <c r="EI1058" s="2"/>
      <c r="EJ1058" s="2"/>
      <c r="EK1058" s="2"/>
      <c r="EL1058" s="2"/>
      <c r="EM1058" s="2"/>
      <c r="EN1058" s="2"/>
      <c r="EO1058" s="2"/>
      <c r="EP1058" s="7"/>
      <c r="EQ1058" s="7"/>
      <c r="ER1058" s="7"/>
      <c r="ES1058" s="88"/>
      <c r="ET1058" s="7"/>
      <c r="EU1058" s="7"/>
      <c r="EV1058" s="7"/>
      <c r="EW1058" s="7"/>
      <c r="EX1058" s="7"/>
      <c r="EY1058" s="7"/>
      <c r="EZ1058" s="7"/>
      <c r="FA1058" s="7"/>
      <c r="FB1058" s="7"/>
      <c r="FC1058" s="7"/>
      <c r="FD1058" s="7"/>
      <c r="FE1058" s="7"/>
      <c r="FF1058" s="7"/>
      <c r="FG1058" s="7"/>
      <c r="FH1058" s="2"/>
      <c r="FI1058" s="2"/>
      <c r="FJ1058" s="2"/>
      <c r="FK1058" s="2"/>
      <c r="FL1058" s="2"/>
      <c r="FM1058" s="2"/>
      <c r="FN1058" s="7"/>
      <c r="FO1058" s="7"/>
      <c r="FP1058" s="7"/>
      <c r="FQ1058" s="88"/>
      <c r="FR1058" s="7"/>
      <c r="FS1058" s="7"/>
      <c r="FT1058" s="7"/>
      <c r="FU1058" s="7"/>
      <c r="FV1058" s="7"/>
      <c r="FW1058" s="7"/>
      <c r="FX1058" s="7"/>
      <c r="FY1058" s="7"/>
      <c r="FZ1058" s="7"/>
      <c r="GA1058" s="7"/>
      <c r="GB1058" s="7"/>
      <c r="GC1058" s="7"/>
      <c r="GD1058" s="7"/>
      <c r="GE1058" s="7"/>
      <c r="GF1058" s="7"/>
      <c r="GG1058" s="7"/>
      <c r="GH1058" s="7"/>
      <c r="GI1058" s="7"/>
      <c r="GJ1058" s="7"/>
      <c r="GK1058" s="7"/>
      <c r="GL1058" s="7"/>
      <c r="GM1058" s="7"/>
      <c r="GN1058" s="7"/>
      <c r="GO1058" s="7"/>
      <c r="GP1058" s="7"/>
      <c r="GQ1058" s="7"/>
      <c r="GR1058" s="7"/>
      <c r="GS1058" s="7"/>
      <c r="GT1058" s="7"/>
      <c r="GU1058" s="7"/>
      <c r="GV1058" s="7"/>
      <c r="GW1058" s="7"/>
      <c r="GX1058" s="7"/>
      <c r="GY1058" s="7"/>
      <c r="GZ1058" s="7"/>
      <c r="HA1058" s="7"/>
      <c r="HB1058" s="7"/>
      <c r="HC1058" s="7"/>
      <c r="HD1058" s="7"/>
      <c r="HE1058" s="7"/>
      <c r="HF1058" s="7"/>
      <c r="HG1058" s="7"/>
      <c r="HH1058" s="7"/>
      <c r="HI1058" s="7"/>
      <c r="HJ1058" s="7"/>
      <c r="HK1058" s="7"/>
      <c r="HL1058" s="7"/>
      <c r="HM1058" s="7"/>
      <c r="HN1058" s="7"/>
      <c r="HO1058" s="7"/>
      <c r="HP1058" s="7"/>
      <c r="HQ1058" s="7"/>
      <c r="HR1058" s="7"/>
      <c r="HS1058" s="7"/>
      <c r="HT1058" s="7"/>
      <c r="HU1058" s="7"/>
      <c r="HV1058" s="7"/>
      <c r="HW1058" s="7"/>
      <c r="HX1058" s="7"/>
      <c r="HY1058" s="7"/>
      <c r="HZ1058" s="7"/>
      <c r="IA1058" s="7"/>
      <c r="IB1058" s="7"/>
      <c r="IC1058" s="7"/>
      <c r="ID1058" s="7"/>
      <c r="IE1058" s="7"/>
      <c r="IF1058" s="7"/>
      <c r="IG1058" s="7"/>
      <c r="IH1058" s="7"/>
      <c r="II1058" s="7"/>
      <c r="IJ1058" s="7"/>
      <c r="IK1058" s="7"/>
      <c r="IL1058" s="7"/>
      <c r="IM1058" s="7"/>
      <c r="IN1058" s="7"/>
      <c r="IO1058" s="7"/>
      <c r="IP1058" s="7"/>
      <c r="IQ1058" s="7"/>
      <c r="IR1058" s="7"/>
      <c r="IS1058" s="7"/>
      <c r="IT1058" s="7"/>
      <c r="IU1058" s="7"/>
      <c r="IV1058" s="7"/>
      <c r="IW1058" s="7"/>
      <c r="IX1058" s="7"/>
      <c r="IY1058" s="7"/>
      <c r="IZ1058" s="7"/>
      <c r="JA1058" s="7"/>
      <c r="JB1058" s="7"/>
      <c r="JC1058" s="7"/>
      <c r="JD1058" s="7"/>
      <c r="JE1058" s="7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5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  <c r="DP1059" s="2"/>
      <c r="DQ1059" s="2"/>
      <c r="DR1059" s="2"/>
      <c r="DS1059" s="2"/>
      <c r="DT1059" s="2"/>
      <c r="DU1059" s="2"/>
      <c r="DV1059" s="2"/>
      <c r="DW1059" s="2"/>
      <c r="DX1059" s="2"/>
      <c r="DY1059" s="2"/>
      <c r="DZ1059" s="2"/>
      <c r="EA1059" s="2"/>
      <c r="EB1059" s="2"/>
      <c r="EC1059" s="2"/>
      <c r="ED1059" s="2"/>
      <c r="EE1059" s="2"/>
      <c r="EF1059" s="2"/>
      <c r="EG1059" s="2"/>
      <c r="EH1059" s="2"/>
      <c r="EI1059" s="2"/>
      <c r="EJ1059" s="2"/>
      <c r="EK1059" s="2"/>
      <c r="EL1059" s="2"/>
      <c r="EM1059" s="2"/>
      <c r="EN1059" s="2"/>
      <c r="EO1059" s="2"/>
      <c r="EP1059" s="7"/>
      <c r="EQ1059" s="7"/>
      <c r="ER1059" s="7"/>
      <c r="ES1059" s="88"/>
      <c r="ET1059" s="7"/>
      <c r="EU1059" s="7"/>
      <c r="EV1059" s="7"/>
      <c r="EW1059" s="7"/>
      <c r="EX1059" s="7"/>
      <c r="EY1059" s="7"/>
      <c r="EZ1059" s="7"/>
      <c r="FA1059" s="7"/>
      <c r="FB1059" s="7"/>
      <c r="FC1059" s="7"/>
      <c r="FD1059" s="7"/>
      <c r="FE1059" s="7"/>
      <c r="FF1059" s="7"/>
      <c r="FG1059" s="7"/>
      <c r="FH1059" s="2"/>
      <c r="FI1059" s="2"/>
      <c r="FJ1059" s="2"/>
      <c r="FK1059" s="2"/>
      <c r="FL1059" s="2"/>
      <c r="FM1059" s="2"/>
      <c r="FN1059" s="7"/>
      <c r="FO1059" s="7"/>
      <c r="FP1059" s="7"/>
      <c r="FQ1059" s="88"/>
      <c r="FR1059" s="7"/>
      <c r="FS1059" s="7"/>
      <c r="FT1059" s="7"/>
      <c r="FU1059" s="7"/>
      <c r="FV1059" s="7"/>
      <c r="FW1059" s="7"/>
      <c r="FX1059" s="7"/>
      <c r="FY1059" s="7"/>
      <c r="FZ1059" s="7"/>
      <c r="GA1059" s="7"/>
      <c r="GB1059" s="7"/>
      <c r="GC1059" s="7"/>
      <c r="GD1059" s="7"/>
      <c r="GE1059" s="7"/>
      <c r="GF1059" s="7"/>
      <c r="GG1059" s="7"/>
      <c r="GH1059" s="7"/>
      <c r="GI1059" s="7"/>
      <c r="GJ1059" s="7"/>
      <c r="GK1059" s="7"/>
      <c r="GL1059" s="7"/>
      <c r="GM1059" s="7"/>
      <c r="GN1059" s="7"/>
      <c r="GO1059" s="7"/>
      <c r="GP1059" s="7"/>
      <c r="GQ1059" s="7"/>
      <c r="GR1059" s="7"/>
      <c r="GS1059" s="7"/>
      <c r="GT1059" s="7"/>
      <c r="GU1059" s="7"/>
      <c r="GV1059" s="7"/>
      <c r="GW1059" s="7"/>
      <c r="GX1059" s="7"/>
      <c r="GY1059" s="7"/>
      <c r="GZ1059" s="7"/>
      <c r="HA1059" s="7"/>
      <c r="HB1059" s="7"/>
      <c r="HC1059" s="7"/>
      <c r="HD1059" s="7"/>
      <c r="HE1059" s="7"/>
      <c r="HF1059" s="7"/>
      <c r="HG1059" s="7"/>
      <c r="HH1059" s="7"/>
      <c r="HI1059" s="7"/>
      <c r="HJ1059" s="7"/>
      <c r="HK1059" s="7"/>
      <c r="HL1059" s="7"/>
      <c r="HM1059" s="7"/>
      <c r="HN1059" s="7"/>
      <c r="HO1059" s="7"/>
      <c r="HP1059" s="7"/>
      <c r="HQ1059" s="7"/>
      <c r="HR1059" s="7"/>
      <c r="HS1059" s="7"/>
      <c r="HT1059" s="7"/>
      <c r="HU1059" s="7"/>
      <c r="HV1059" s="7"/>
      <c r="HW1059" s="7"/>
      <c r="HX1059" s="7"/>
      <c r="HY1059" s="7"/>
      <c r="HZ1059" s="7"/>
      <c r="IA1059" s="7"/>
      <c r="IB1059" s="7"/>
      <c r="IC1059" s="7"/>
      <c r="ID1059" s="7"/>
      <c r="IE1059" s="7"/>
      <c r="IF1059" s="7"/>
      <c r="IG1059" s="7"/>
      <c r="IH1059" s="7"/>
      <c r="II1059" s="7"/>
      <c r="IJ1059" s="7"/>
      <c r="IK1059" s="7"/>
      <c r="IL1059" s="7"/>
      <c r="IM1059" s="7"/>
      <c r="IN1059" s="7"/>
      <c r="IO1059" s="7"/>
      <c r="IP1059" s="7"/>
      <c r="IQ1059" s="7"/>
      <c r="IR1059" s="7"/>
      <c r="IS1059" s="7"/>
      <c r="IT1059" s="7"/>
      <c r="IU1059" s="7"/>
      <c r="IV1059" s="7"/>
      <c r="IW1059" s="7"/>
      <c r="IX1059" s="7"/>
      <c r="IY1059" s="7"/>
      <c r="IZ1059" s="7"/>
      <c r="JA1059" s="7"/>
      <c r="JB1059" s="7"/>
      <c r="JC1059" s="7"/>
      <c r="JD1059" s="7"/>
      <c r="JE1059" s="7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5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  <c r="DP1060" s="2"/>
      <c r="DQ1060" s="2"/>
      <c r="DR1060" s="2"/>
      <c r="DS1060" s="2"/>
      <c r="DT1060" s="2"/>
      <c r="DU1060" s="2"/>
      <c r="DV1060" s="2"/>
      <c r="DW1060" s="2"/>
      <c r="DX1060" s="2"/>
      <c r="DY1060" s="2"/>
      <c r="DZ1060" s="2"/>
      <c r="EA1060" s="2"/>
      <c r="EB1060" s="2"/>
      <c r="EC1060" s="2"/>
      <c r="ED1060" s="2"/>
      <c r="EE1060" s="2"/>
      <c r="EF1060" s="2"/>
      <c r="EG1060" s="2"/>
      <c r="EH1060" s="2"/>
      <c r="EI1060" s="2"/>
      <c r="EJ1060" s="2"/>
      <c r="EK1060" s="2"/>
      <c r="EL1060" s="2"/>
      <c r="EM1060" s="2"/>
      <c r="EN1060" s="2"/>
      <c r="EO1060" s="2"/>
      <c r="EP1060" s="7"/>
      <c r="EQ1060" s="7"/>
      <c r="ER1060" s="7"/>
      <c r="ES1060" s="88"/>
      <c r="ET1060" s="7"/>
      <c r="EU1060" s="7"/>
      <c r="EV1060" s="7"/>
      <c r="EW1060" s="7"/>
      <c r="EX1060" s="7"/>
      <c r="EY1060" s="7"/>
      <c r="EZ1060" s="7"/>
      <c r="FA1060" s="7"/>
      <c r="FB1060" s="7"/>
      <c r="FC1060" s="7"/>
      <c r="FD1060" s="7"/>
      <c r="FE1060" s="7"/>
      <c r="FF1060" s="7"/>
      <c r="FG1060" s="7"/>
      <c r="FH1060" s="2"/>
      <c r="FI1060" s="2"/>
      <c r="FJ1060" s="2"/>
      <c r="FK1060" s="2"/>
      <c r="FL1060" s="2"/>
      <c r="FM1060" s="2"/>
      <c r="FN1060" s="7"/>
      <c r="FO1060" s="7"/>
      <c r="FP1060" s="7"/>
      <c r="FQ1060" s="88"/>
      <c r="FR1060" s="7"/>
      <c r="FS1060" s="7"/>
      <c r="FT1060" s="7"/>
      <c r="FU1060" s="7"/>
      <c r="FV1060" s="7"/>
      <c r="FW1060" s="7"/>
      <c r="FX1060" s="7"/>
      <c r="FY1060" s="7"/>
      <c r="FZ1060" s="7"/>
      <c r="GA1060" s="7"/>
      <c r="GB1060" s="7"/>
      <c r="GC1060" s="7"/>
      <c r="GD1060" s="7"/>
      <c r="GE1060" s="7"/>
      <c r="GF1060" s="7"/>
      <c r="GG1060" s="7"/>
      <c r="GH1060" s="7"/>
      <c r="GI1060" s="7"/>
      <c r="GJ1060" s="7"/>
      <c r="GK1060" s="7"/>
      <c r="GL1060" s="7"/>
      <c r="GM1060" s="7"/>
      <c r="GN1060" s="7"/>
      <c r="GO1060" s="7"/>
      <c r="GP1060" s="7"/>
      <c r="GQ1060" s="7"/>
      <c r="GR1060" s="7"/>
      <c r="GS1060" s="7"/>
      <c r="GT1060" s="7"/>
      <c r="GU1060" s="7"/>
      <c r="GV1060" s="7"/>
      <c r="GW1060" s="7"/>
      <c r="GX1060" s="7"/>
      <c r="GY1060" s="7"/>
      <c r="GZ1060" s="7"/>
      <c r="HA1060" s="7"/>
      <c r="HB1060" s="7"/>
      <c r="HC1060" s="7"/>
      <c r="HD1060" s="7"/>
      <c r="HE1060" s="7"/>
      <c r="HF1060" s="7"/>
      <c r="HG1060" s="7"/>
      <c r="HH1060" s="7"/>
      <c r="HI1060" s="7"/>
      <c r="HJ1060" s="7"/>
      <c r="HK1060" s="7"/>
      <c r="HL1060" s="7"/>
      <c r="HM1060" s="7"/>
      <c r="HN1060" s="7"/>
      <c r="HO1060" s="7"/>
      <c r="HP1060" s="7"/>
      <c r="HQ1060" s="7"/>
      <c r="HR1060" s="7"/>
      <c r="HS1060" s="7"/>
      <c r="HT1060" s="7"/>
      <c r="HU1060" s="7"/>
      <c r="HV1060" s="7"/>
      <c r="HW1060" s="7"/>
      <c r="HX1060" s="7"/>
      <c r="HY1060" s="7"/>
      <c r="HZ1060" s="7"/>
      <c r="IA1060" s="7"/>
      <c r="IB1060" s="7"/>
      <c r="IC1060" s="7"/>
      <c r="ID1060" s="7"/>
      <c r="IE1060" s="7"/>
      <c r="IF1060" s="7"/>
      <c r="IG1060" s="7"/>
      <c r="IH1060" s="7"/>
      <c r="II1060" s="7"/>
      <c r="IJ1060" s="7"/>
      <c r="IK1060" s="7"/>
      <c r="IL1060" s="7"/>
      <c r="IM1060" s="7"/>
      <c r="IN1060" s="7"/>
      <c r="IO1060" s="7"/>
      <c r="IP1060" s="7"/>
      <c r="IQ1060" s="7"/>
      <c r="IR1060" s="7"/>
      <c r="IS1060" s="7"/>
      <c r="IT1060" s="7"/>
      <c r="IU1060" s="7"/>
      <c r="IV1060" s="7"/>
      <c r="IW1060" s="7"/>
      <c r="IX1060" s="7"/>
      <c r="IY1060" s="7"/>
      <c r="IZ1060" s="7"/>
      <c r="JA1060" s="7"/>
      <c r="JB1060" s="7"/>
      <c r="JC1060" s="7"/>
      <c r="JD1060" s="7"/>
      <c r="JE1060" s="7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5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  <c r="DP1061" s="2"/>
      <c r="DQ1061" s="2"/>
      <c r="DR1061" s="2"/>
      <c r="DS1061" s="2"/>
      <c r="DT1061" s="2"/>
      <c r="DU1061" s="2"/>
      <c r="DV1061" s="2"/>
      <c r="DW1061" s="2"/>
      <c r="DX1061" s="2"/>
      <c r="DY1061" s="2"/>
      <c r="DZ1061" s="2"/>
      <c r="EA1061" s="2"/>
      <c r="EB1061" s="2"/>
      <c r="EC1061" s="2"/>
      <c r="ED1061" s="2"/>
      <c r="EE1061" s="2"/>
      <c r="EF1061" s="2"/>
      <c r="EG1061" s="2"/>
      <c r="EH1061" s="2"/>
      <c r="EI1061" s="2"/>
      <c r="EJ1061" s="2"/>
      <c r="EK1061" s="2"/>
      <c r="EL1061" s="2"/>
      <c r="EM1061" s="2"/>
      <c r="EN1061" s="2"/>
      <c r="EO1061" s="2"/>
      <c r="EP1061" s="7"/>
      <c r="EQ1061" s="7"/>
      <c r="ER1061" s="7"/>
      <c r="ES1061" s="88"/>
      <c r="ET1061" s="7"/>
      <c r="EU1061" s="7"/>
      <c r="EV1061" s="7"/>
      <c r="EW1061" s="7"/>
      <c r="EX1061" s="7"/>
      <c r="EY1061" s="7"/>
      <c r="EZ1061" s="7"/>
      <c r="FA1061" s="7"/>
      <c r="FB1061" s="7"/>
      <c r="FC1061" s="7"/>
      <c r="FD1061" s="7"/>
      <c r="FE1061" s="7"/>
      <c r="FF1061" s="7"/>
      <c r="FG1061" s="7"/>
      <c r="FH1061" s="2"/>
      <c r="FI1061" s="2"/>
      <c r="FJ1061" s="2"/>
      <c r="FK1061" s="2"/>
      <c r="FL1061" s="2"/>
      <c r="FM1061" s="2"/>
      <c r="FN1061" s="7"/>
      <c r="FO1061" s="7"/>
      <c r="FP1061" s="7"/>
      <c r="FQ1061" s="88"/>
      <c r="FR1061" s="7"/>
      <c r="FS1061" s="7"/>
      <c r="FT1061" s="7"/>
      <c r="FU1061" s="7"/>
      <c r="FV1061" s="7"/>
      <c r="FW1061" s="7"/>
      <c r="FX1061" s="7"/>
      <c r="FY1061" s="7"/>
      <c r="FZ1061" s="7"/>
      <c r="GA1061" s="7"/>
      <c r="GB1061" s="7"/>
      <c r="GC1061" s="7"/>
      <c r="GD1061" s="7"/>
      <c r="GE1061" s="7"/>
      <c r="GF1061" s="7"/>
      <c r="GG1061" s="7"/>
      <c r="GH1061" s="7"/>
      <c r="GI1061" s="7"/>
      <c r="GJ1061" s="7"/>
      <c r="GK1061" s="7"/>
      <c r="GL1061" s="7"/>
      <c r="GM1061" s="7"/>
      <c r="GN1061" s="7"/>
      <c r="GO1061" s="7"/>
      <c r="GP1061" s="7"/>
      <c r="GQ1061" s="7"/>
      <c r="GR1061" s="7"/>
      <c r="GS1061" s="7"/>
      <c r="GT1061" s="7"/>
      <c r="GU1061" s="7"/>
      <c r="GV1061" s="7"/>
      <c r="GW1061" s="7"/>
      <c r="GX1061" s="7"/>
      <c r="GY1061" s="7"/>
      <c r="GZ1061" s="7"/>
      <c r="HA1061" s="7"/>
      <c r="HB1061" s="7"/>
      <c r="HC1061" s="7"/>
      <c r="HD1061" s="7"/>
      <c r="HE1061" s="7"/>
      <c r="HF1061" s="7"/>
      <c r="HG1061" s="7"/>
      <c r="HH1061" s="7"/>
      <c r="HI1061" s="7"/>
      <c r="HJ1061" s="7"/>
      <c r="HK1061" s="7"/>
      <c r="HL1061" s="7"/>
      <c r="HM1061" s="7"/>
      <c r="HN1061" s="7"/>
      <c r="HO1061" s="7"/>
      <c r="HP1061" s="7"/>
      <c r="HQ1061" s="7"/>
      <c r="HR1061" s="7"/>
      <c r="HS1061" s="7"/>
      <c r="HT1061" s="7"/>
      <c r="HU1061" s="7"/>
      <c r="HV1061" s="7"/>
      <c r="HW1061" s="7"/>
      <c r="HX1061" s="7"/>
      <c r="HY1061" s="7"/>
      <c r="HZ1061" s="7"/>
      <c r="IA1061" s="7"/>
      <c r="IB1061" s="7"/>
      <c r="IC1061" s="7"/>
      <c r="ID1061" s="7"/>
      <c r="IE1061" s="7"/>
      <c r="IF1061" s="7"/>
      <c r="IG1061" s="7"/>
      <c r="IH1061" s="7"/>
      <c r="II1061" s="7"/>
      <c r="IJ1061" s="7"/>
      <c r="IK1061" s="7"/>
      <c r="IL1061" s="7"/>
      <c r="IM1061" s="7"/>
      <c r="IN1061" s="7"/>
      <c r="IO1061" s="7"/>
      <c r="IP1061" s="7"/>
      <c r="IQ1061" s="7"/>
      <c r="IR1061" s="7"/>
      <c r="IS1061" s="7"/>
      <c r="IT1061" s="7"/>
      <c r="IU1061" s="7"/>
      <c r="IV1061" s="7"/>
      <c r="IW1061" s="7"/>
      <c r="IX1061" s="7"/>
      <c r="IY1061" s="7"/>
      <c r="IZ1061" s="7"/>
      <c r="JA1061" s="7"/>
      <c r="JB1061" s="7"/>
      <c r="JC1061" s="7"/>
      <c r="JD1061" s="7"/>
      <c r="JE1061" s="7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5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  <c r="DP1062" s="2"/>
      <c r="DQ1062" s="2"/>
      <c r="DR1062" s="2"/>
      <c r="DS1062" s="2"/>
      <c r="DT1062" s="2"/>
      <c r="DU1062" s="2"/>
      <c r="DV1062" s="2"/>
      <c r="DW1062" s="2"/>
      <c r="DX1062" s="2"/>
      <c r="DY1062" s="2"/>
      <c r="DZ1062" s="2"/>
      <c r="EA1062" s="2"/>
      <c r="EB1062" s="2"/>
      <c r="EC1062" s="2"/>
      <c r="ED1062" s="2"/>
      <c r="EE1062" s="2"/>
      <c r="EF1062" s="2"/>
      <c r="EG1062" s="2"/>
      <c r="EH1062" s="2"/>
      <c r="EI1062" s="2"/>
      <c r="EJ1062" s="2"/>
      <c r="EK1062" s="2"/>
      <c r="EL1062" s="2"/>
      <c r="EM1062" s="2"/>
      <c r="EN1062" s="2"/>
      <c r="EO1062" s="2"/>
      <c r="EP1062" s="7"/>
      <c r="EQ1062" s="7"/>
      <c r="ER1062" s="7"/>
      <c r="ES1062" s="88"/>
      <c r="ET1062" s="7"/>
      <c r="EU1062" s="7"/>
      <c r="EV1062" s="7"/>
      <c r="EW1062" s="7"/>
      <c r="EX1062" s="7"/>
      <c r="EY1062" s="7"/>
      <c r="EZ1062" s="7"/>
      <c r="FA1062" s="7"/>
      <c r="FB1062" s="7"/>
      <c r="FC1062" s="7"/>
      <c r="FD1062" s="7"/>
      <c r="FE1062" s="7"/>
      <c r="FF1062" s="7"/>
      <c r="FG1062" s="7"/>
      <c r="FH1062" s="2"/>
      <c r="FI1062" s="2"/>
      <c r="FJ1062" s="2"/>
      <c r="FK1062" s="2"/>
      <c r="FL1062" s="2"/>
      <c r="FM1062" s="2"/>
      <c r="FN1062" s="7"/>
      <c r="FO1062" s="7"/>
      <c r="FP1062" s="7"/>
      <c r="FQ1062" s="88"/>
      <c r="FR1062" s="7"/>
      <c r="FS1062" s="7"/>
      <c r="FT1062" s="7"/>
      <c r="FU1062" s="7"/>
      <c r="FV1062" s="7"/>
      <c r="FW1062" s="7"/>
      <c r="FX1062" s="7"/>
      <c r="FY1062" s="7"/>
      <c r="FZ1062" s="7"/>
      <c r="GA1062" s="7"/>
      <c r="GB1062" s="7"/>
      <c r="GC1062" s="7"/>
      <c r="GD1062" s="7"/>
      <c r="GE1062" s="7"/>
      <c r="GF1062" s="7"/>
      <c r="GG1062" s="7"/>
      <c r="GH1062" s="7"/>
      <c r="GI1062" s="7"/>
      <c r="GJ1062" s="7"/>
      <c r="GK1062" s="7"/>
      <c r="GL1062" s="7"/>
      <c r="GM1062" s="7"/>
      <c r="GN1062" s="7"/>
      <c r="GO1062" s="7"/>
      <c r="GP1062" s="7"/>
      <c r="GQ1062" s="7"/>
      <c r="GR1062" s="7"/>
      <c r="GS1062" s="7"/>
      <c r="GT1062" s="7"/>
      <c r="GU1062" s="7"/>
      <c r="GV1062" s="7"/>
      <c r="GW1062" s="7"/>
      <c r="GX1062" s="7"/>
      <c r="GY1062" s="7"/>
      <c r="GZ1062" s="7"/>
      <c r="HA1062" s="7"/>
      <c r="HB1062" s="7"/>
      <c r="HC1062" s="7"/>
      <c r="HD1062" s="7"/>
      <c r="HE1062" s="7"/>
      <c r="HF1062" s="7"/>
      <c r="HG1062" s="7"/>
      <c r="HH1062" s="7"/>
      <c r="HI1062" s="7"/>
      <c r="HJ1062" s="7"/>
      <c r="HK1062" s="7"/>
      <c r="HL1062" s="7"/>
      <c r="HM1062" s="7"/>
      <c r="HN1062" s="7"/>
      <c r="HO1062" s="7"/>
      <c r="HP1062" s="7"/>
      <c r="HQ1062" s="7"/>
      <c r="HR1062" s="7"/>
      <c r="HS1062" s="7"/>
      <c r="HT1062" s="7"/>
      <c r="HU1062" s="7"/>
      <c r="HV1062" s="7"/>
      <c r="HW1062" s="7"/>
      <c r="HX1062" s="7"/>
      <c r="HY1062" s="7"/>
      <c r="HZ1062" s="7"/>
      <c r="IA1062" s="7"/>
      <c r="IB1062" s="7"/>
      <c r="IC1062" s="7"/>
      <c r="ID1062" s="7"/>
      <c r="IE1062" s="7"/>
      <c r="IF1062" s="7"/>
      <c r="IG1062" s="7"/>
      <c r="IH1062" s="7"/>
      <c r="II1062" s="7"/>
      <c r="IJ1062" s="7"/>
      <c r="IK1062" s="7"/>
      <c r="IL1062" s="7"/>
      <c r="IM1062" s="7"/>
      <c r="IN1062" s="7"/>
      <c r="IO1062" s="7"/>
      <c r="IP1062" s="7"/>
      <c r="IQ1062" s="7"/>
      <c r="IR1062" s="7"/>
      <c r="IS1062" s="7"/>
      <c r="IT1062" s="7"/>
      <c r="IU1062" s="7"/>
      <c r="IV1062" s="7"/>
      <c r="IW1062" s="7"/>
      <c r="IX1062" s="7"/>
      <c r="IY1062" s="7"/>
      <c r="IZ1062" s="7"/>
      <c r="JA1062" s="7"/>
      <c r="JB1062" s="7"/>
      <c r="JC1062" s="7"/>
      <c r="JD1062" s="7"/>
      <c r="JE1062" s="7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5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  <c r="DP1063" s="2"/>
      <c r="DQ1063" s="2"/>
      <c r="DR1063" s="2"/>
      <c r="DS1063" s="2"/>
      <c r="DT1063" s="2"/>
      <c r="DU1063" s="2"/>
      <c r="DV1063" s="2"/>
      <c r="DW1063" s="2"/>
      <c r="DX1063" s="2"/>
      <c r="DY1063" s="2"/>
      <c r="DZ1063" s="2"/>
      <c r="EA1063" s="2"/>
      <c r="EB1063" s="2"/>
      <c r="EC1063" s="2"/>
      <c r="ED1063" s="2"/>
      <c r="EE1063" s="2"/>
      <c r="EF1063" s="2"/>
      <c r="EG1063" s="2"/>
      <c r="EH1063" s="2"/>
      <c r="EI1063" s="2"/>
      <c r="EJ1063" s="2"/>
      <c r="EK1063" s="2"/>
      <c r="EL1063" s="2"/>
      <c r="EM1063" s="2"/>
      <c r="EN1063" s="2"/>
      <c r="EO1063" s="2"/>
      <c r="EP1063" s="7"/>
      <c r="EQ1063" s="7"/>
      <c r="ER1063" s="7"/>
      <c r="ES1063" s="88"/>
      <c r="ET1063" s="7"/>
      <c r="EU1063" s="7"/>
      <c r="EV1063" s="7"/>
      <c r="EW1063" s="7"/>
      <c r="EX1063" s="7"/>
      <c r="EY1063" s="7"/>
      <c r="EZ1063" s="7"/>
      <c r="FA1063" s="7"/>
      <c r="FB1063" s="7"/>
      <c r="FC1063" s="7"/>
      <c r="FD1063" s="7"/>
      <c r="FE1063" s="7"/>
      <c r="FF1063" s="7"/>
      <c r="FG1063" s="7"/>
      <c r="FH1063" s="2"/>
      <c r="FI1063" s="2"/>
      <c r="FJ1063" s="2"/>
      <c r="FK1063" s="2"/>
      <c r="FL1063" s="2"/>
      <c r="FM1063" s="2"/>
      <c r="FN1063" s="7"/>
      <c r="FO1063" s="7"/>
      <c r="FP1063" s="7"/>
      <c r="FQ1063" s="88"/>
      <c r="FR1063" s="7"/>
      <c r="FS1063" s="7"/>
      <c r="FT1063" s="7"/>
      <c r="FU1063" s="7"/>
      <c r="FV1063" s="7"/>
      <c r="FW1063" s="7"/>
      <c r="FX1063" s="7"/>
      <c r="FY1063" s="7"/>
      <c r="FZ1063" s="7"/>
      <c r="GA1063" s="7"/>
      <c r="GB1063" s="7"/>
      <c r="GC1063" s="7"/>
      <c r="GD1063" s="7"/>
      <c r="GE1063" s="7"/>
      <c r="GF1063" s="7"/>
      <c r="GG1063" s="7"/>
      <c r="GH1063" s="7"/>
      <c r="GI1063" s="7"/>
      <c r="GJ1063" s="7"/>
      <c r="GK1063" s="7"/>
      <c r="GL1063" s="7"/>
      <c r="GM1063" s="7"/>
      <c r="GN1063" s="7"/>
      <c r="GO1063" s="7"/>
      <c r="GP1063" s="7"/>
      <c r="GQ1063" s="7"/>
      <c r="GR1063" s="7"/>
      <c r="GS1063" s="7"/>
      <c r="GT1063" s="7"/>
      <c r="GU1063" s="7"/>
      <c r="GV1063" s="7"/>
      <c r="GW1063" s="7"/>
      <c r="GX1063" s="7"/>
      <c r="GY1063" s="7"/>
      <c r="GZ1063" s="7"/>
      <c r="HA1063" s="7"/>
      <c r="HB1063" s="7"/>
      <c r="HC1063" s="7"/>
      <c r="HD1063" s="7"/>
      <c r="HE1063" s="7"/>
      <c r="HF1063" s="7"/>
      <c r="HG1063" s="7"/>
      <c r="HH1063" s="7"/>
      <c r="HI1063" s="7"/>
      <c r="HJ1063" s="7"/>
      <c r="HK1063" s="7"/>
      <c r="HL1063" s="7"/>
      <c r="HM1063" s="7"/>
      <c r="HN1063" s="7"/>
      <c r="HO1063" s="7"/>
      <c r="HP1063" s="7"/>
      <c r="HQ1063" s="7"/>
      <c r="HR1063" s="7"/>
      <c r="HS1063" s="7"/>
      <c r="HT1063" s="7"/>
      <c r="HU1063" s="7"/>
      <c r="HV1063" s="7"/>
      <c r="HW1063" s="7"/>
      <c r="HX1063" s="7"/>
      <c r="HY1063" s="7"/>
      <c r="HZ1063" s="7"/>
      <c r="IA1063" s="7"/>
      <c r="IB1063" s="7"/>
      <c r="IC1063" s="7"/>
      <c r="ID1063" s="7"/>
      <c r="IE1063" s="7"/>
      <c r="IF1063" s="7"/>
      <c r="IG1063" s="7"/>
      <c r="IH1063" s="7"/>
      <c r="II1063" s="7"/>
      <c r="IJ1063" s="7"/>
      <c r="IK1063" s="7"/>
      <c r="IL1063" s="7"/>
      <c r="IM1063" s="7"/>
      <c r="IN1063" s="7"/>
      <c r="IO1063" s="7"/>
      <c r="IP1063" s="7"/>
      <c r="IQ1063" s="7"/>
      <c r="IR1063" s="7"/>
      <c r="IS1063" s="7"/>
      <c r="IT1063" s="7"/>
      <c r="IU1063" s="7"/>
      <c r="IV1063" s="7"/>
      <c r="IW1063" s="7"/>
      <c r="IX1063" s="7"/>
      <c r="IY1063" s="7"/>
      <c r="IZ1063" s="7"/>
      <c r="JA1063" s="7"/>
      <c r="JB1063" s="7"/>
      <c r="JC1063" s="7"/>
      <c r="JD1063" s="7"/>
      <c r="JE1063" s="7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5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  <c r="DP1064" s="2"/>
      <c r="DQ1064" s="2"/>
      <c r="DR1064" s="2"/>
      <c r="DS1064" s="2"/>
      <c r="DT1064" s="2"/>
      <c r="DU1064" s="2"/>
      <c r="DV1064" s="2"/>
      <c r="DW1064" s="2"/>
      <c r="DX1064" s="2"/>
      <c r="DY1064" s="2"/>
      <c r="DZ1064" s="2"/>
      <c r="EA1064" s="2"/>
      <c r="EB1064" s="2"/>
      <c r="EC1064" s="2"/>
      <c r="ED1064" s="2"/>
      <c r="EE1064" s="2"/>
      <c r="EF1064" s="2"/>
      <c r="EG1064" s="2"/>
      <c r="EH1064" s="2"/>
      <c r="EI1064" s="2"/>
      <c r="EJ1064" s="2"/>
      <c r="EK1064" s="2"/>
      <c r="EL1064" s="2"/>
      <c r="EM1064" s="2"/>
      <c r="EN1064" s="2"/>
      <c r="EO1064" s="2"/>
      <c r="EP1064" s="7"/>
      <c r="EQ1064" s="7"/>
      <c r="ER1064" s="7"/>
      <c r="ES1064" s="88"/>
      <c r="ET1064" s="7"/>
      <c r="EU1064" s="7"/>
      <c r="EV1064" s="7"/>
      <c r="EW1064" s="7"/>
      <c r="EX1064" s="7"/>
      <c r="EY1064" s="7"/>
      <c r="EZ1064" s="7"/>
      <c r="FA1064" s="7"/>
      <c r="FB1064" s="7"/>
      <c r="FC1064" s="7"/>
      <c r="FD1064" s="7"/>
      <c r="FE1064" s="7"/>
      <c r="FF1064" s="7"/>
      <c r="FG1064" s="7"/>
      <c r="FH1064" s="2"/>
      <c r="FI1064" s="2"/>
      <c r="FJ1064" s="2"/>
      <c r="FK1064" s="2"/>
      <c r="FL1064" s="2"/>
      <c r="FM1064" s="2"/>
      <c r="FN1064" s="7"/>
      <c r="FO1064" s="7"/>
      <c r="FP1064" s="7"/>
      <c r="FQ1064" s="88"/>
      <c r="FR1064" s="7"/>
      <c r="FS1064" s="7"/>
      <c r="FT1064" s="7"/>
      <c r="FU1064" s="7"/>
      <c r="FV1064" s="7"/>
      <c r="FW1064" s="7"/>
      <c r="FX1064" s="7"/>
      <c r="FY1064" s="7"/>
      <c r="FZ1064" s="7"/>
      <c r="GA1064" s="7"/>
      <c r="GB1064" s="7"/>
      <c r="GC1064" s="7"/>
      <c r="GD1064" s="7"/>
      <c r="GE1064" s="7"/>
      <c r="GF1064" s="7"/>
      <c r="GG1064" s="7"/>
      <c r="GH1064" s="7"/>
      <c r="GI1064" s="7"/>
      <c r="GJ1064" s="7"/>
      <c r="GK1064" s="7"/>
      <c r="GL1064" s="7"/>
      <c r="GM1064" s="7"/>
      <c r="GN1064" s="7"/>
      <c r="GO1064" s="7"/>
      <c r="GP1064" s="7"/>
      <c r="GQ1064" s="7"/>
      <c r="GR1064" s="7"/>
      <c r="GS1064" s="7"/>
      <c r="GT1064" s="7"/>
      <c r="GU1064" s="7"/>
      <c r="GV1064" s="7"/>
      <c r="GW1064" s="7"/>
      <c r="GX1064" s="7"/>
      <c r="GY1064" s="7"/>
      <c r="GZ1064" s="7"/>
      <c r="HA1064" s="7"/>
      <c r="HB1064" s="7"/>
      <c r="HC1064" s="7"/>
      <c r="HD1064" s="7"/>
      <c r="HE1064" s="7"/>
      <c r="HF1064" s="7"/>
      <c r="HG1064" s="7"/>
      <c r="HH1064" s="7"/>
      <c r="HI1064" s="7"/>
      <c r="HJ1064" s="7"/>
      <c r="HK1064" s="7"/>
      <c r="HL1064" s="7"/>
      <c r="HM1064" s="7"/>
      <c r="HN1064" s="7"/>
      <c r="HO1064" s="7"/>
      <c r="HP1064" s="7"/>
      <c r="HQ1064" s="7"/>
      <c r="HR1064" s="7"/>
      <c r="HS1064" s="7"/>
      <c r="HT1064" s="7"/>
      <c r="HU1064" s="7"/>
      <c r="HV1064" s="7"/>
      <c r="HW1064" s="7"/>
      <c r="HX1064" s="7"/>
      <c r="HY1064" s="7"/>
      <c r="HZ1064" s="7"/>
      <c r="IA1064" s="7"/>
      <c r="IB1064" s="7"/>
      <c r="IC1064" s="7"/>
      <c r="ID1064" s="7"/>
      <c r="IE1064" s="7"/>
      <c r="IF1064" s="7"/>
      <c r="IG1064" s="7"/>
      <c r="IH1064" s="7"/>
      <c r="II1064" s="7"/>
      <c r="IJ1064" s="7"/>
      <c r="IK1064" s="7"/>
      <c r="IL1064" s="7"/>
      <c r="IM1064" s="7"/>
      <c r="IN1064" s="7"/>
      <c r="IO1064" s="7"/>
      <c r="IP1064" s="7"/>
      <c r="IQ1064" s="7"/>
      <c r="IR1064" s="7"/>
      <c r="IS1064" s="7"/>
      <c r="IT1064" s="7"/>
      <c r="IU1064" s="7"/>
      <c r="IV1064" s="7"/>
      <c r="IW1064" s="7"/>
      <c r="IX1064" s="7"/>
      <c r="IY1064" s="7"/>
      <c r="IZ1064" s="7"/>
      <c r="JA1064" s="7"/>
      <c r="JB1064" s="7"/>
      <c r="JC1064" s="7"/>
      <c r="JD1064" s="7"/>
      <c r="JE1064" s="7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5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  <c r="DP1065" s="2"/>
      <c r="DQ1065" s="2"/>
      <c r="DR1065" s="2"/>
      <c r="DS1065" s="2"/>
      <c r="DT1065" s="2"/>
      <c r="DU1065" s="2"/>
      <c r="DV1065" s="2"/>
      <c r="DW1065" s="2"/>
      <c r="DX1065" s="2"/>
      <c r="DY1065" s="2"/>
      <c r="DZ1065" s="2"/>
      <c r="EA1065" s="2"/>
      <c r="EB1065" s="2"/>
      <c r="EC1065" s="2"/>
      <c r="ED1065" s="2"/>
      <c r="EE1065" s="2"/>
      <c r="EF1065" s="2"/>
      <c r="EG1065" s="2"/>
      <c r="EH1065" s="2"/>
      <c r="EI1065" s="2"/>
      <c r="EJ1065" s="2"/>
      <c r="EK1065" s="2"/>
      <c r="EL1065" s="2"/>
      <c r="EM1065" s="2"/>
      <c r="EN1065" s="2"/>
      <c r="EO1065" s="2"/>
      <c r="EP1065" s="7"/>
      <c r="EQ1065" s="7"/>
      <c r="ER1065" s="7"/>
      <c r="ES1065" s="88"/>
      <c r="ET1065" s="7"/>
      <c r="EU1065" s="7"/>
      <c r="EV1065" s="7"/>
      <c r="EW1065" s="7"/>
      <c r="EX1065" s="7"/>
      <c r="EY1065" s="7"/>
      <c r="EZ1065" s="7"/>
      <c r="FA1065" s="7"/>
      <c r="FB1065" s="7"/>
      <c r="FC1065" s="7"/>
      <c r="FD1065" s="7"/>
      <c r="FE1065" s="7"/>
      <c r="FF1065" s="7"/>
      <c r="FG1065" s="7"/>
      <c r="FH1065" s="2"/>
      <c r="FI1065" s="2"/>
      <c r="FJ1065" s="2"/>
      <c r="FK1065" s="2"/>
      <c r="FL1065" s="2"/>
      <c r="FM1065" s="2"/>
      <c r="FN1065" s="7"/>
      <c r="FO1065" s="7"/>
      <c r="FP1065" s="7"/>
      <c r="FQ1065" s="88"/>
      <c r="FR1065" s="7"/>
      <c r="FS1065" s="7"/>
      <c r="FT1065" s="7"/>
      <c r="FU1065" s="7"/>
      <c r="FV1065" s="7"/>
      <c r="FW1065" s="7"/>
      <c r="FX1065" s="7"/>
      <c r="FY1065" s="7"/>
      <c r="FZ1065" s="7"/>
      <c r="GA1065" s="7"/>
      <c r="GB1065" s="7"/>
      <c r="GC1065" s="7"/>
      <c r="GD1065" s="7"/>
      <c r="GE1065" s="7"/>
      <c r="GF1065" s="7"/>
      <c r="GG1065" s="7"/>
      <c r="GH1065" s="7"/>
      <c r="GI1065" s="7"/>
      <c r="GJ1065" s="7"/>
      <c r="GK1065" s="7"/>
      <c r="GL1065" s="7"/>
      <c r="GM1065" s="7"/>
      <c r="GN1065" s="7"/>
      <c r="GO1065" s="7"/>
      <c r="GP1065" s="7"/>
      <c r="GQ1065" s="7"/>
      <c r="GR1065" s="7"/>
      <c r="GS1065" s="7"/>
      <c r="GT1065" s="7"/>
      <c r="GU1065" s="7"/>
      <c r="GV1065" s="7"/>
      <c r="GW1065" s="7"/>
      <c r="GX1065" s="7"/>
      <c r="GY1065" s="7"/>
      <c r="GZ1065" s="7"/>
      <c r="HA1065" s="7"/>
      <c r="HB1065" s="7"/>
      <c r="HC1065" s="7"/>
      <c r="HD1065" s="7"/>
      <c r="HE1065" s="7"/>
      <c r="HF1065" s="7"/>
      <c r="HG1065" s="7"/>
      <c r="HH1065" s="7"/>
      <c r="HI1065" s="7"/>
      <c r="HJ1065" s="7"/>
      <c r="HK1065" s="7"/>
      <c r="HL1065" s="7"/>
      <c r="HM1065" s="7"/>
      <c r="HN1065" s="7"/>
      <c r="HO1065" s="7"/>
      <c r="HP1065" s="7"/>
      <c r="HQ1065" s="7"/>
      <c r="HR1065" s="7"/>
      <c r="HS1065" s="7"/>
      <c r="HT1065" s="7"/>
      <c r="HU1065" s="7"/>
      <c r="HV1065" s="7"/>
      <c r="HW1065" s="7"/>
      <c r="HX1065" s="7"/>
      <c r="HY1065" s="7"/>
      <c r="HZ1065" s="7"/>
      <c r="IA1065" s="7"/>
      <c r="IB1065" s="7"/>
      <c r="IC1065" s="7"/>
      <c r="ID1065" s="7"/>
      <c r="IE1065" s="7"/>
      <c r="IF1065" s="7"/>
      <c r="IG1065" s="7"/>
      <c r="IH1065" s="7"/>
      <c r="II1065" s="7"/>
      <c r="IJ1065" s="7"/>
      <c r="IK1065" s="7"/>
      <c r="IL1065" s="7"/>
      <c r="IM1065" s="7"/>
      <c r="IN1065" s="7"/>
      <c r="IO1065" s="7"/>
      <c r="IP1065" s="7"/>
      <c r="IQ1065" s="7"/>
      <c r="IR1065" s="7"/>
      <c r="IS1065" s="7"/>
      <c r="IT1065" s="7"/>
      <c r="IU1065" s="7"/>
      <c r="IV1065" s="7"/>
      <c r="IW1065" s="7"/>
      <c r="IX1065" s="7"/>
      <c r="IY1065" s="7"/>
      <c r="IZ1065" s="7"/>
      <c r="JA1065" s="7"/>
      <c r="JB1065" s="7"/>
      <c r="JC1065" s="7"/>
      <c r="JD1065" s="7"/>
      <c r="JE1065" s="7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5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  <c r="DP1066" s="2"/>
      <c r="DQ1066" s="2"/>
      <c r="DR1066" s="2"/>
      <c r="DS1066" s="2"/>
      <c r="DT1066" s="2"/>
      <c r="DU1066" s="2"/>
      <c r="DV1066" s="2"/>
      <c r="DW1066" s="2"/>
      <c r="DX1066" s="2"/>
      <c r="DY1066" s="2"/>
      <c r="DZ1066" s="2"/>
      <c r="EA1066" s="2"/>
      <c r="EB1066" s="2"/>
      <c r="EC1066" s="2"/>
      <c r="ED1066" s="2"/>
      <c r="EE1066" s="2"/>
      <c r="EF1066" s="2"/>
      <c r="EG1066" s="2"/>
      <c r="EH1066" s="2"/>
      <c r="EI1066" s="2"/>
      <c r="EJ1066" s="2"/>
      <c r="EK1066" s="2"/>
      <c r="EL1066" s="2"/>
      <c r="EM1066" s="2"/>
      <c r="EN1066" s="2"/>
      <c r="EO1066" s="2"/>
      <c r="EP1066" s="7"/>
      <c r="EQ1066" s="7"/>
      <c r="ER1066" s="7"/>
      <c r="ES1066" s="88"/>
      <c r="ET1066" s="7"/>
      <c r="EU1066" s="7"/>
      <c r="EV1066" s="7"/>
      <c r="EW1066" s="7"/>
      <c r="EX1066" s="7"/>
      <c r="EY1066" s="7"/>
      <c r="EZ1066" s="7"/>
      <c r="FA1066" s="7"/>
      <c r="FB1066" s="7"/>
      <c r="FC1066" s="7"/>
      <c r="FD1066" s="7"/>
      <c r="FE1066" s="7"/>
      <c r="FF1066" s="7"/>
      <c r="FG1066" s="7"/>
      <c r="FH1066" s="2"/>
      <c r="FI1066" s="2"/>
      <c r="FJ1066" s="2"/>
      <c r="FK1066" s="2"/>
      <c r="FL1066" s="2"/>
      <c r="FM1066" s="2"/>
      <c r="FN1066" s="7"/>
      <c r="FO1066" s="7"/>
      <c r="FP1066" s="7"/>
      <c r="FQ1066" s="88"/>
      <c r="FR1066" s="7"/>
      <c r="FS1066" s="7"/>
      <c r="FT1066" s="7"/>
      <c r="FU1066" s="7"/>
      <c r="FV1066" s="7"/>
      <c r="FW1066" s="7"/>
      <c r="FX1066" s="7"/>
      <c r="FY1066" s="7"/>
      <c r="FZ1066" s="7"/>
      <c r="GA1066" s="7"/>
      <c r="GB1066" s="7"/>
      <c r="GC1066" s="7"/>
      <c r="GD1066" s="7"/>
      <c r="GE1066" s="7"/>
      <c r="GF1066" s="7"/>
      <c r="GG1066" s="7"/>
      <c r="GH1066" s="7"/>
      <c r="GI1066" s="7"/>
      <c r="GJ1066" s="7"/>
      <c r="GK1066" s="7"/>
      <c r="GL1066" s="7"/>
      <c r="GM1066" s="7"/>
      <c r="GN1066" s="7"/>
      <c r="GO1066" s="7"/>
      <c r="GP1066" s="7"/>
      <c r="GQ1066" s="7"/>
      <c r="GR1066" s="7"/>
      <c r="GS1066" s="7"/>
      <c r="GT1066" s="7"/>
      <c r="GU1066" s="7"/>
      <c r="GV1066" s="7"/>
      <c r="GW1066" s="7"/>
      <c r="GX1066" s="7"/>
      <c r="GY1066" s="7"/>
      <c r="GZ1066" s="7"/>
      <c r="HA1066" s="7"/>
      <c r="HB1066" s="7"/>
      <c r="HC1066" s="7"/>
      <c r="HD1066" s="7"/>
      <c r="HE1066" s="7"/>
      <c r="HF1066" s="7"/>
      <c r="HG1066" s="7"/>
      <c r="HH1066" s="7"/>
      <c r="HI1066" s="7"/>
      <c r="HJ1066" s="7"/>
      <c r="HK1066" s="7"/>
      <c r="HL1066" s="7"/>
      <c r="HM1066" s="7"/>
      <c r="HN1066" s="7"/>
      <c r="HO1066" s="7"/>
      <c r="HP1066" s="7"/>
      <c r="HQ1066" s="7"/>
      <c r="HR1066" s="7"/>
      <c r="HS1066" s="7"/>
      <c r="HT1066" s="7"/>
      <c r="HU1066" s="7"/>
      <c r="HV1066" s="7"/>
      <c r="HW1066" s="7"/>
      <c r="HX1066" s="7"/>
      <c r="HY1066" s="7"/>
      <c r="HZ1066" s="7"/>
      <c r="IA1066" s="7"/>
      <c r="IB1066" s="7"/>
      <c r="IC1066" s="7"/>
      <c r="ID1066" s="7"/>
      <c r="IE1066" s="7"/>
      <c r="IF1066" s="7"/>
      <c r="IG1066" s="7"/>
      <c r="IH1066" s="7"/>
      <c r="II1066" s="7"/>
      <c r="IJ1066" s="7"/>
      <c r="IK1066" s="7"/>
      <c r="IL1066" s="7"/>
      <c r="IM1066" s="7"/>
      <c r="IN1066" s="7"/>
      <c r="IO1066" s="7"/>
      <c r="IP1066" s="7"/>
      <c r="IQ1066" s="7"/>
      <c r="IR1066" s="7"/>
      <c r="IS1066" s="7"/>
      <c r="IT1066" s="7"/>
      <c r="IU1066" s="7"/>
      <c r="IV1066" s="7"/>
      <c r="IW1066" s="7"/>
      <c r="IX1066" s="7"/>
      <c r="IY1066" s="7"/>
      <c r="IZ1066" s="7"/>
      <c r="JA1066" s="7"/>
      <c r="JB1066" s="7"/>
      <c r="JC1066" s="7"/>
      <c r="JD1066" s="7"/>
      <c r="JE1066" s="7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5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  <c r="DP1067" s="2"/>
      <c r="DQ1067" s="2"/>
      <c r="DR1067" s="2"/>
      <c r="DS1067" s="2"/>
      <c r="DT1067" s="2"/>
      <c r="DU1067" s="2"/>
      <c r="DV1067" s="2"/>
      <c r="DW1067" s="2"/>
      <c r="DX1067" s="2"/>
      <c r="DY1067" s="2"/>
      <c r="DZ1067" s="2"/>
      <c r="EA1067" s="2"/>
      <c r="EB1067" s="2"/>
      <c r="EC1067" s="2"/>
      <c r="ED1067" s="2"/>
      <c r="EE1067" s="2"/>
      <c r="EF1067" s="2"/>
      <c r="EG1067" s="2"/>
      <c r="EH1067" s="2"/>
      <c r="EI1067" s="2"/>
      <c r="EJ1067" s="2"/>
      <c r="EK1067" s="2"/>
      <c r="EL1067" s="2"/>
      <c r="EM1067" s="2"/>
      <c r="EN1067" s="2"/>
      <c r="EO1067" s="2"/>
      <c r="EP1067" s="7"/>
      <c r="EQ1067" s="7"/>
      <c r="ER1067" s="7"/>
      <c r="ES1067" s="88"/>
      <c r="ET1067" s="7"/>
      <c r="EU1067" s="7"/>
      <c r="EV1067" s="7"/>
      <c r="EW1067" s="7"/>
      <c r="EX1067" s="7"/>
      <c r="EY1067" s="7"/>
      <c r="EZ1067" s="7"/>
      <c r="FA1067" s="7"/>
      <c r="FB1067" s="7"/>
      <c r="FC1067" s="7"/>
      <c r="FD1067" s="7"/>
      <c r="FE1067" s="7"/>
      <c r="FF1067" s="7"/>
      <c r="FG1067" s="7"/>
      <c r="FH1067" s="2"/>
      <c r="FI1067" s="2"/>
      <c r="FJ1067" s="2"/>
      <c r="FK1067" s="2"/>
      <c r="FL1067" s="2"/>
      <c r="FM1067" s="2"/>
      <c r="FN1067" s="7"/>
      <c r="FO1067" s="7"/>
      <c r="FP1067" s="7"/>
      <c r="FQ1067" s="88"/>
      <c r="FR1067" s="7"/>
      <c r="FS1067" s="7"/>
      <c r="FT1067" s="7"/>
      <c r="FU1067" s="7"/>
      <c r="FV1067" s="7"/>
      <c r="FW1067" s="7"/>
      <c r="FX1067" s="7"/>
      <c r="FY1067" s="7"/>
      <c r="FZ1067" s="7"/>
      <c r="GA1067" s="7"/>
      <c r="GB1067" s="7"/>
      <c r="GC1067" s="7"/>
      <c r="GD1067" s="7"/>
      <c r="GE1067" s="7"/>
      <c r="GF1067" s="7"/>
      <c r="GG1067" s="7"/>
      <c r="GH1067" s="7"/>
      <c r="GI1067" s="7"/>
      <c r="GJ1067" s="7"/>
      <c r="GK1067" s="7"/>
      <c r="GL1067" s="7"/>
      <c r="GM1067" s="7"/>
      <c r="GN1067" s="7"/>
      <c r="GO1067" s="7"/>
      <c r="GP1067" s="7"/>
      <c r="GQ1067" s="7"/>
      <c r="GR1067" s="7"/>
      <c r="GS1067" s="7"/>
      <c r="GT1067" s="7"/>
      <c r="GU1067" s="7"/>
      <c r="GV1067" s="7"/>
      <c r="GW1067" s="7"/>
      <c r="GX1067" s="7"/>
      <c r="GY1067" s="7"/>
      <c r="GZ1067" s="7"/>
      <c r="HA1067" s="7"/>
      <c r="HB1067" s="7"/>
      <c r="HC1067" s="7"/>
      <c r="HD1067" s="7"/>
      <c r="HE1067" s="7"/>
      <c r="HF1067" s="7"/>
      <c r="HG1067" s="7"/>
      <c r="HH1067" s="7"/>
      <c r="HI1067" s="7"/>
      <c r="HJ1067" s="7"/>
      <c r="HK1067" s="7"/>
      <c r="HL1067" s="7"/>
      <c r="HM1067" s="7"/>
      <c r="HN1067" s="7"/>
      <c r="HO1067" s="7"/>
      <c r="HP1067" s="7"/>
      <c r="HQ1067" s="7"/>
      <c r="HR1067" s="7"/>
      <c r="HS1067" s="7"/>
      <c r="HT1067" s="7"/>
      <c r="HU1067" s="7"/>
      <c r="HV1067" s="7"/>
      <c r="HW1067" s="7"/>
      <c r="HX1067" s="7"/>
      <c r="HY1067" s="7"/>
      <c r="HZ1067" s="7"/>
      <c r="IA1067" s="7"/>
      <c r="IB1067" s="7"/>
      <c r="IC1067" s="7"/>
      <c r="ID1067" s="7"/>
      <c r="IE1067" s="7"/>
      <c r="IF1067" s="7"/>
      <c r="IG1067" s="7"/>
      <c r="IH1067" s="7"/>
      <c r="II1067" s="7"/>
      <c r="IJ1067" s="7"/>
      <c r="IK1067" s="7"/>
      <c r="IL1067" s="7"/>
      <c r="IM1067" s="7"/>
      <c r="IN1067" s="7"/>
      <c r="IO1067" s="7"/>
      <c r="IP1067" s="7"/>
      <c r="IQ1067" s="7"/>
      <c r="IR1067" s="7"/>
      <c r="IS1067" s="7"/>
      <c r="IT1067" s="7"/>
      <c r="IU1067" s="7"/>
      <c r="IV1067" s="7"/>
      <c r="IW1067" s="7"/>
      <c r="IX1067" s="7"/>
      <c r="IY1067" s="7"/>
      <c r="IZ1067" s="7"/>
      <c r="JA1067" s="7"/>
      <c r="JB1067" s="7"/>
      <c r="JC1067" s="7"/>
      <c r="JD1067" s="7"/>
      <c r="JE1067" s="7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5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  <c r="DP1068" s="2"/>
      <c r="DQ1068" s="2"/>
      <c r="DR1068" s="2"/>
      <c r="DS1068" s="2"/>
      <c r="DT1068" s="2"/>
      <c r="DU1068" s="2"/>
      <c r="DV1068" s="2"/>
      <c r="DW1068" s="2"/>
      <c r="DX1068" s="2"/>
      <c r="DY1068" s="2"/>
      <c r="DZ1068" s="2"/>
      <c r="EA1068" s="2"/>
      <c r="EB1068" s="2"/>
      <c r="EC1068" s="2"/>
      <c r="ED1068" s="2"/>
      <c r="EE1068" s="2"/>
      <c r="EF1068" s="2"/>
      <c r="EG1068" s="2"/>
      <c r="EH1068" s="2"/>
      <c r="EI1068" s="2"/>
      <c r="EJ1068" s="2"/>
      <c r="EK1068" s="2"/>
      <c r="EL1068" s="2"/>
      <c r="EM1068" s="2"/>
      <c r="EN1068" s="2"/>
      <c r="EO1068" s="2"/>
      <c r="EP1068" s="7"/>
      <c r="EQ1068" s="7"/>
      <c r="ER1068" s="7"/>
      <c r="ES1068" s="88"/>
      <c r="ET1068" s="7"/>
      <c r="EU1068" s="7"/>
      <c r="EV1068" s="7"/>
      <c r="EW1068" s="7"/>
      <c r="EX1068" s="7"/>
      <c r="EY1068" s="7"/>
      <c r="EZ1068" s="7"/>
      <c r="FA1068" s="7"/>
      <c r="FB1068" s="7"/>
      <c r="FC1068" s="7"/>
      <c r="FD1068" s="7"/>
      <c r="FE1068" s="7"/>
      <c r="FF1068" s="7"/>
      <c r="FG1068" s="7"/>
      <c r="FH1068" s="2"/>
      <c r="FI1068" s="2"/>
      <c r="FJ1068" s="2"/>
      <c r="FK1068" s="2"/>
      <c r="FL1068" s="2"/>
      <c r="FM1068" s="2"/>
      <c r="FN1068" s="7"/>
      <c r="FO1068" s="7"/>
      <c r="FP1068" s="7"/>
      <c r="FQ1068" s="88"/>
      <c r="FR1068" s="7"/>
      <c r="FS1068" s="7"/>
      <c r="FT1068" s="7"/>
      <c r="FU1068" s="7"/>
      <c r="FV1068" s="7"/>
      <c r="FW1068" s="7"/>
      <c r="FX1068" s="7"/>
      <c r="FY1068" s="7"/>
      <c r="FZ1068" s="7"/>
      <c r="GA1068" s="7"/>
      <c r="GB1068" s="7"/>
      <c r="GC1068" s="7"/>
      <c r="GD1068" s="7"/>
      <c r="GE1068" s="7"/>
      <c r="GF1068" s="7"/>
      <c r="GG1068" s="7"/>
      <c r="GH1068" s="7"/>
      <c r="GI1068" s="7"/>
      <c r="GJ1068" s="7"/>
      <c r="GK1068" s="7"/>
      <c r="GL1068" s="7"/>
      <c r="GM1068" s="7"/>
      <c r="GN1068" s="7"/>
      <c r="GO1068" s="7"/>
      <c r="GP1068" s="7"/>
      <c r="GQ1068" s="7"/>
      <c r="GR1068" s="7"/>
      <c r="GS1068" s="7"/>
      <c r="GT1068" s="7"/>
      <c r="GU1068" s="7"/>
      <c r="GV1068" s="7"/>
      <c r="GW1068" s="7"/>
      <c r="GX1068" s="7"/>
      <c r="GY1068" s="7"/>
      <c r="GZ1068" s="7"/>
      <c r="HA1068" s="7"/>
      <c r="HB1068" s="7"/>
      <c r="HC1068" s="7"/>
      <c r="HD1068" s="7"/>
      <c r="HE1068" s="7"/>
      <c r="HF1068" s="7"/>
      <c r="HG1068" s="7"/>
      <c r="HH1068" s="7"/>
      <c r="HI1068" s="7"/>
      <c r="HJ1068" s="7"/>
      <c r="HK1068" s="7"/>
      <c r="HL1068" s="7"/>
      <c r="HM1068" s="7"/>
      <c r="HN1068" s="7"/>
      <c r="HO1068" s="7"/>
      <c r="HP1068" s="7"/>
      <c r="HQ1068" s="7"/>
      <c r="HR1068" s="7"/>
      <c r="HS1068" s="7"/>
      <c r="HT1068" s="7"/>
      <c r="HU1068" s="7"/>
      <c r="HV1068" s="7"/>
      <c r="HW1068" s="7"/>
      <c r="HX1068" s="7"/>
      <c r="HY1068" s="7"/>
      <c r="HZ1068" s="7"/>
      <c r="IA1068" s="7"/>
      <c r="IB1068" s="7"/>
      <c r="IC1068" s="7"/>
      <c r="ID1068" s="7"/>
      <c r="IE1068" s="7"/>
      <c r="IF1068" s="7"/>
      <c r="IG1068" s="7"/>
      <c r="IH1068" s="7"/>
      <c r="II1068" s="7"/>
      <c r="IJ1068" s="7"/>
      <c r="IK1068" s="7"/>
      <c r="IL1068" s="7"/>
      <c r="IM1068" s="7"/>
      <c r="IN1068" s="7"/>
      <c r="IO1068" s="7"/>
      <c r="IP1068" s="7"/>
      <c r="IQ1068" s="7"/>
      <c r="IR1068" s="7"/>
      <c r="IS1068" s="7"/>
      <c r="IT1068" s="7"/>
      <c r="IU1068" s="7"/>
      <c r="IV1068" s="7"/>
      <c r="IW1068" s="7"/>
      <c r="IX1068" s="7"/>
      <c r="IY1068" s="7"/>
      <c r="IZ1068" s="7"/>
      <c r="JA1068" s="7"/>
      <c r="JB1068" s="7"/>
      <c r="JC1068" s="7"/>
      <c r="JD1068" s="7"/>
      <c r="JE1068" s="7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5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  <c r="DP1069" s="2"/>
      <c r="DQ1069" s="2"/>
      <c r="DR1069" s="2"/>
      <c r="DS1069" s="2"/>
      <c r="DT1069" s="2"/>
      <c r="DU1069" s="2"/>
      <c r="DV1069" s="2"/>
      <c r="DW1069" s="2"/>
      <c r="DX1069" s="2"/>
      <c r="DY1069" s="2"/>
      <c r="DZ1069" s="2"/>
      <c r="EA1069" s="2"/>
      <c r="EB1069" s="2"/>
      <c r="EC1069" s="2"/>
      <c r="ED1069" s="2"/>
      <c r="EE1069" s="2"/>
      <c r="EF1069" s="2"/>
      <c r="EG1069" s="2"/>
      <c r="EH1069" s="2"/>
      <c r="EI1069" s="2"/>
      <c r="EJ1069" s="2"/>
      <c r="EK1069" s="2"/>
      <c r="EL1069" s="2"/>
      <c r="EM1069" s="2"/>
      <c r="EN1069" s="2"/>
      <c r="EO1069" s="2"/>
      <c r="EP1069" s="7"/>
      <c r="EQ1069" s="7"/>
      <c r="ER1069" s="7"/>
      <c r="ES1069" s="88"/>
      <c r="ET1069" s="7"/>
      <c r="EU1069" s="7"/>
      <c r="EV1069" s="7"/>
      <c r="EW1069" s="7"/>
      <c r="EX1069" s="7"/>
      <c r="EY1069" s="7"/>
      <c r="EZ1069" s="7"/>
      <c r="FA1069" s="7"/>
      <c r="FB1069" s="7"/>
      <c r="FC1069" s="7"/>
      <c r="FD1069" s="7"/>
      <c r="FE1069" s="7"/>
      <c r="FF1069" s="7"/>
      <c r="FG1069" s="7"/>
      <c r="FH1069" s="2"/>
      <c r="FI1069" s="2"/>
      <c r="FJ1069" s="2"/>
      <c r="FK1069" s="2"/>
      <c r="FL1069" s="2"/>
      <c r="FM1069" s="2"/>
      <c r="FN1069" s="7"/>
      <c r="FO1069" s="7"/>
      <c r="FP1069" s="7"/>
      <c r="FQ1069" s="88"/>
      <c r="FR1069" s="7"/>
      <c r="FS1069" s="7"/>
      <c r="FT1069" s="7"/>
      <c r="FU1069" s="7"/>
      <c r="FV1069" s="7"/>
      <c r="FW1069" s="7"/>
      <c r="FX1069" s="7"/>
      <c r="FY1069" s="7"/>
      <c r="FZ1069" s="7"/>
      <c r="GA1069" s="7"/>
      <c r="GB1069" s="7"/>
      <c r="GC1069" s="7"/>
      <c r="GD1069" s="7"/>
      <c r="GE1069" s="7"/>
      <c r="GF1069" s="7"/>
      <c r="GG1069" s="7"/>
      <c r="GH1069" s="7"/>
      <c r="GI1069" s="7"/>
      <c r="GJ1069" s="7"/>
      <c r="GK1069" s="7"/>
      <c r="GL1069" s="7"/>
      <c r="GM1069" s="7"/>
      <c r="GN1069" s="7"/>
      <c r="GO1069" s="7"/>
      <c r="GP1069" s="7"/>
      <c r="GQ1069" s="7"/>
      <c r="GR1069" s="7"/>
      <c r="GS1069" s="7"/>
      <c r="GT1069" s="7"/>
      <c r="GU1069" s="7"/>
      <c r="GV1069" s="7"/>
      <c r="GW1069" s="7"/>
      <c r="GX1069" s="7"/>
      <c r="GY1069" s="7"/>
      <c r="GZ1069" s="7"/>
      <c r="HA1069" s="7"/>
      <c r="HB1069" s="7"/>
      <c r="HC1069" s="7"/>
      <c r="HD1069" s="7"/>
      <c r="HE1069" s="7"/>
      <c r="HF1069" s="7"/>
      <c r="HG1069" s="7"/>
      <c r="HH1069" s="7"/>
      <c r="HI1069" s="7"/>
      <c r="HJ1069" s="7"/>
      <c r="HK1069" s="7"/>
      <c r="HL1069" s="7"/>
      <c r="HM1069" s="7"/>
      <c r="HN1069" s="7"/>
      <c r="HO1069" s="7"/>
      <c r="HP1069" s="7"/>
      <c r="HQ1069" s="7"/>
      <c r="HR1069" s="7"/>
      <c r="HS1069" s="7"/>
      <c r="HT1069" s="7"/>
      <c r="HU1069" s="7"/>
      <c r="HV1069" s="7"/>
      <c r="HW1069" s="7"/>
      <c r="HX1069" s="7"/>
      <c r="HY1069" s="7"/>
      <c r="HZ1069" s="7"/>
      <c r="IA1069" s="7"/>
      <c r="IB1069" s="7"/>
      <c r="IC1069" s="7"/>
      <c r="ID1069" s="7"/>
      <c r="IE1069" s="7"/>
      <c r="IF1069" s="7"/>
      <c r="IG1069" s="7"/>
      <c r="IH1069" s="7"/>
      <c r="II1069" s="7"/>
      <c r="IJ1069" s="7"/>
      <c r="IK1069" s="7"/>
      <c r="IL1069" s="7"/>
      <c r="IM1069" s="7"/>
      <c r="IN1069" s="7"/>
      <c r="IO1069" s="7"/>
      <c r="IP1069" s="7"/>
      <c r="IQ1069" s="7"/>
      <c r="IR1069" s="7"/>
      <c r="IS1069" s="7"/>
      <c r="IT1069" s="7"/>
      <c r="IU1069" s="7"/>
      <c r="IV1069" s="7"/>
      <c r="IW1069" s="7"/>
      <c r="IX1069" s="7"/>
      <c r="IY1069" s="7"/>
      <c r="IZ1069" s="7"/>
      <c r="JA1069" s="7"/>
      <c r="JB1069" s="7"/>
      <c r="JC1069" s="7"/>
      <c r="JD1069" s="7"/>
      <c r="JE1069" s="7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5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  <c r="DP1070" s="2"/>
      <c r="DQ1070" s="2"/>
      <c r="DR1070" s="2"/>
      <c r="DS1070" s="2"/>
      <c r="DT1070" s="2"/>
      <c r="DU1070" s="2"/>
      <c r="DV1070" s="2"/>
      <c r="DW1070" s="2"/>
      <c r="DX1070" s="2"/>
      <c r="DY1070" s="2"/>
      <c r="DZ1070" s="2"/>
      <c r="EA1070" s="2"/>
      <c r="EB1070" s="2"/>
      <c r="EC1070" s="2"/>
      <c r="ED1070" s="2"/>
      <c r="EE1070" s="2"/>
      <c r="EF1070" s="2"/>
      <c r="EG1070" s="2"/>
      <c r="EH1070" s="2"/>
      <c r="EI1070" s="2"/>
      <c r="EJ1070" s="2"/>
      <c r="EK1070" s="2"/>
      <c r="EL1070" s="2"/>
      <c r="EM1070" s="2"/>
      <c r="EN1070" s="2"/>
      <c r="EO1070" s="2"/>
      <c r="EP1070" s="7"/>
      <c r="EQ1070" s="7"/>
      <c r="ER1070" s="7"/>
      <c r="ES1070" s="88"/>
      <c r="ET1070" s="7"/>
      <c r="EU1070" s="7"/>
      <c r="EV1070" s="7"/>
      <c r="EW1070" s="7"/>
      <c r="EX1070" s="7"/>
      <c r="EY1070" s="7"/>
      <c r="EZ1070" s="7"/>
      <c r="FA1070" s="7"/>
      <c r="FB1070" s="7"/>
      <c r="FC1070" s="7"/>
      <c r="FD1070" s="7"/>
      <c r="FE1070" s="7"/>
      <c r="FF1070" s="7"/>
      <c r="FG1070" s="7"/>
      <c r="FH1070" s="2"/>
      <c r="FI1070" s="2"/>
      <c r="FJ1070" s="2"/>
      <c r="FK1070" s="2"/>
      <c r="FL1070" s="2"/>
      <c r="FM1070" s="2"/>
      <c r="FN1070" s="7"/>
      <c r="FO1070" s="7"/>
      <c r="FP1070" s="7"/>
      <c r="FQ1070" s="88"/>
      <c r="FR1070" s="7"/>
      <c r="FS1070" s="7"/>
      <c r="FT1070" s="7"/>
      <c r="FU1070" s="7"/>
      <c r="FV1070" s="7"/>
      <c r="FW1070" s="7"/>
      <c r="FX1070" s="7"/>
      <c r="FY1070" s="7"/>
      <c r="FZ1070" s="7"/>
      <c r="GA1070" s="7"/>
      <c r="GB1070" s="7"/>
      <c r="GC1070" s="7"/>
      <c r="GD1070" s="7"/>
      <c r="GE1070" s="7"/>
      <c r="GF1070" s="7"/>
      <c r="GG1070" s="7"/>
      <c r="GH1070" s="7"/>
      <c r="GI1070" s="7"/>
      <c r="GJ1070" s="7"/>
      <c r="GK1070" s="7"/>
      <c r="GL1070" s="7"/>
      <c r="GM1070" s="7"/>
      <c r="GN1070" s="7"/>
      <c r="GO1070" s="7"/>
      <c r="GP1070" s="7"/>
      <c r="GQ1070" s="7"/>
      <c r="GR1070" s="7"/>
      <c r="GS1070" s="7"/>
      <c r="GT1070" s="7"/>
      <c r="GU1070" s="7"/>
      <c r="GV1070" s="7"/>
      <c r="GW1070" s="7"/>
      <c r="GX1070" s="7"/>
      <c r="GY1070" s="7"/>
      <c r="GZ1070" s="7"/>
      <c r="HA1070" s="7"/>
      <c r="HB1070" s="7"/>
      <c r="HC1070" s="7"/>
      <c r="HD1070" s="7"/>
      <c r="HE1070" s="7"/>
      <c r="HF1070" s="7"/>
      <c r="HG1070" s="7"/>
      <c r="HH1070" s="7"/>
      <c r="HI1070" s="7"/>
      <c r="HJ1070" s="7"/>
      <c r="HK1070" s="7"/>
      <c r="HL1070" s="7"/>
      <c r="HM1070" s="7"/>
      <c r="HN1070" s="7"/>
      <c r="HO1070" s="7"/>
      <c r="HP1070" s="7"/>
      <c r="HQ1070" s="7"/>
      <c r="HR1070" s="7"/>
      <c r="HS1070" s="7"/>
      <c r="HT1070" s="7"/>
      <c r="HU1070" s="7"/>
      <c r="HV1070" s="7"/>
      <c r="HW1070" s="7"/>
      <c r="HX1070" s="7"/>
      <c r="HY1070" s="7"/>
      <c r="HZ1070" s="7"/>
      <c r="IA1070" s="7"/>
      <c r="IB1070" s="7"/>
      <c r="IC1070" s="7"/>
      <c r="ID1070" s="7"/>
      <c r="IE1070" s="7"/>
      <c r="IF1070" s="7"/>
      <c r="IG1070" s="7"/>
      <c r="IH1070" s="7"/>
      <c r="II1070" s="7"/>
      <c r="IJ1070" s="7"/>
      <c r="IK1070" s="7"/>
      <c r="IL1070" s="7"/>
      <c r="IM1070" s="7"/>
      <c r="IN1070" s="7"/>
      <c r="IO1070" s="7"/>
      <c r="IP1070" s="7"/>
      <c r="IQ1070" s="7"/>
      <c r="IR1070" s="7"/>
      <c r="IS1070" s="7"/>
      <c r="IT1070" s="7"/>
      <c r="IU1070" s="7"/>
      <c r="IV1070" s="7"/>
      <c r="IW1070" s="7"/>
      <c r="IX1070" s="7"/>
      <c r="IY1070" s="7"/>
      <c r="IZ1070" s="7"/>
      <c r="JA1070" s="7"/>
      <c r="JB1070" s="7"/>
      <c r="JC1070" s="7"/>
      <c r="JD1070" s="7"/>
      <c r="JE1070" s="7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5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  <c r="DP1071" s="2"/>
      <c r="DQ1071" s="2"/>
      <c r="DR1071" s="2"/>
      <c r="DS1071" s="2"/>
      <c r="DT1071" s="2"/>
      <c r="DU1071" s="2"/>
      <c r="DV1071" s="2"/>
      <c r="DW1071" s="2"/>
      <c r="DX1071" s="2"/>
      <c r="DY1071" s="2"/>
      <c r="DZ1071" s="2"/>
      <c r="EA1071" s="2"/>
      <c r="EB1071" s="2"/>
      <c r="EC1071" s="2"/>
      <c r="ED1071" s="2"/>
      <c r="EE1071" s="2"/>
      <c r="EF1071" s="2"/>
      <c r="EG1071" s="2"/>
      <c r="EH1071" s="2"/>
      <c r="EI1071" s="2"/>
      <c r="EJ1071" s="2"/>
      <c r="EK1071" s="2"/>
      <c r="EL1071" s="2"/>
      <c r="EM1071" s="2"/>
      <c r="EN1071" s="2"/>
      <c r="EO1071" s="2"/>
      <c r="EP1071" s="7"/>
      <c r="EQ1071" s="7"/>
      <c r="ER1071" s="7"/>
      <c r="ES1071" s="88"/>
      <c r="ET1071" s="7"/>
      <c r="EU1071" s="7"/>
      <c r="EV1071" s="7"/>
      <c r="EW1071" s="7"/>
      <c r="EX1071" s="7"/>
      <c r="EY1071" s="7"/>
      <c r="EZ1071" s="7"/>
      <c r="FA1071" s="7"/>
      <c r="FB1071" s="7"/>
      <c r="FC1071" s="7"/>
      <c r="FD1071" s="7"/>
      <c r="FE1071" s="7"/>
      <c r="FF1071" s="7"/>
      <c r="FG1071" s="7"/>
      <c r="FH1071" s="2"/>
      <c r="FI1071" s="2"/>
      <c r="FJ1071" s="2"/>
      <c r="FK1071" s="2"/>
      <c r="FL1071" s="2"/>
      <c r="FM1071" s="2"/>
      <c r="FN1071" s="7"/>
      <c r="FO1071" s="7"/>
      <c r="FP1071" s="7"/>
      <c r="FQ1071" s="88"/>
      <c r="FR1071" s="7"/>
      <c r="FS1071" s="7"/>
      <c r="FT1071" s="7"/>
      <c r="FU1071" s="7"/>
      <c r="FV1071" s="7"/>
      <c r="FW1071" s="7"/>
      <c r="FX1071" s="7"/>
      <c r="FY1071" s="7"/>
      <c r="FZ1071" s="7"/>
      <c r="GA1071" s="7"/>
      <c r="GB1071" s="7"/>
      <c r="GC1071" s="7"/>
      <c r="GD1071" s="7"/>
      <c r="GE1071" s="7"/>
      <c r="GF1071" s="7"/>
      <c r="GG1071" s="7"/>
      <c r="GH1071" s="7"/>
      <c r="GI1071" s="7"/>
      <c r="GJ1071" s="7"/>
      <c r="GK1071" s="7"/>
      <c r="GL1071" s="7"/>
      <c r="GM1071" s="7"/>
      <c r="GN1071" s="7"/>
      <c r="GO1071" s="7"/>
      <c r="GP1071" s="7"/>
      <c r="GQ1071" s="7"/>
      <c r="GR1071" s="7"/>
      <c r="GS1071" s="7"/>
      <c r="GT1071" s="7"/>
      <c r="GU1071" s="7"/>
      <c r="GV1071" s="7"/>
      <c r="GW1071" s="7"/>
      <c r="GX1071" s="7"/>
      <c r="GY1071" s="7"/>
      <c r="GZ1071" s="7"/>
      <c r="HA1071" s="7"/>
      <c r="HB1071" s="7"/>
      <c r="HC1071" s="7"/>
      <c r="HD1071" s="7"/>
      <c r="HE1071" s="7"/>
      <c r="HF1071" s="7"/>
      <c r="HG1071" s="7"/>
      <c r="HH1071" s="7"/>
      <c r="HI1071" s="7"/>
      <c r="HJ1071" s="7"/>
      <c r="HK1071" s="7"/>
      <c r="HL1071" s="7"/>
      <c r="HM1071" s="7"/>
      <c r="HN1071" s="7"/>
      <c r="HO1071" s="7"/>
      <c r="HP1071" s="7"/>
      <c r="HQ1071" s="7"/>
      <c r="HR1071" s="7"/>
      <c r="HS1071" s="7"/>
      <c r="HT1071" s="7"/>
      <c r="HU1071" s="7"/>
      <c r="HV1071" s="7"/>
      <c r="HW1071" s="7"/>
      <c r="HX1071" s="7"/>
      <c r="HY1071" s="7"/>
      <c r="HZ1071" s="7"/>
      <c r="IA1071" s="7"/>
      <c r="IB1071" s="7"/>
      <c r="IC1071" s="7"/>
      <c r="ID1071" s="7"/>
      <c r="IE1071" s="7"/>
      <c r="IF1071" s="7"/>
      <c r="IG1071" s="7"/>
      <c r="IH1071" s="7"/>
      <c r="II1071" s="7"/>
      <c r="IJ1071" s="7"/>
      <c r="IK1071" s="7"/>
      <c r="IL1071" s="7"/>
      <c r="IM1071" s="7"/>
      <c r="IN1071" s="7"/>
      <c r="IO1071" s="7"/>
      <c r="IP1071" s="7"/>
      <c r="IQ1071" s="7"/>
      <c r="IR1071" s="7"/>
      <c r="IS1071" s="7"/>
      <c r="IT1071" s="7"/>
      <c r="IU1071" s="7"/>
      <c r="IV1071" s="7"/>
      <c r="IW1071" s="7"/>
      <c r="IX1071" s="7"/>
      <c r="IY1071" s="7"/>
      <c r="IZ1071" s="7"/>
      <c r="JA1071" s="7"/>
      <c r="JB1071" s="7"/>
      <c r="JC1071" s="7"/>
      <c r="JD1071" s="7"/>
      <c r="JE1071" s="7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5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  <c r="DP1072" s="2"/>
      <c r="DQ1072" s="2"/>
      <c r="DR1072" s="2"/>
      <c r="DS1072" s="2"/>
      <c r="DT1072" s="2"/>
      <c r="DU1072" s="2"/>
      <c r="DV1072" s="2"/>
      <c r="DW1072" s="2"/>
      <c r="DX1072" s="2"/>
      <c r="DY1072" s="2"/>
      <c r="DZ1072" s="2"/>
      <c r="EA1072" s="2"/>
      <c r="EB1072" s="2"/>
      <c r="EC1072" s="2"/>
      <c r="ED1072" s="2"/>
      <c r="EE1072" s="2"/>
      <c r="EF1072" s="2"/>
      <c r="EG1072" s="2"/>
      <c r="EH1072" s="2"/>
      <c r="EI1072" s="2"/>
      <c r="EJ1072" s="2"/>
      <c r="EK1072" s="2"/>
      <c r="EL1072" s="2"/>
      <c r="EM1072" s="2"/>
      <c r="EN1072" s="2"/>
      <c r="EO1072" s="2"/>
      <c r="EP1072" s="7"/>
      <c r="EQ1072" s="7"/>
      <c r="ER1072" s="7"/>
      <c r="ES1072" s="88"/>
      <c r="ET1072" s="7"/>
      <c r="EU1072" s="7"/>
      <c r="EV1072" s="7"/>
      <c r="EW1072" s="7"/>
      <c r="EX1072" s="7"/>
      <c r="EY1072" s="7"/>
      <c r="EZ1072" s="7"/>
      <c r="FA1072" s="7"/>
      <c r="FB1072" s="7"/>
      <c r="FC1072" s="7"/>
      <c r="FD1072" s="7"/>
      <c r="FE1072" s="7"/>
      <c r="FF1072" s="7"/>
      <c r="FG1072" s="7"/>
      <c r="FH1072" s="2"/>
      <c r="FI1072" s="2"/>
      <c r="FJ1072" s="2"/>
      <c r="FK1072" s="2"/>
      <c r="FL1072" s="2"/>
      <c r="FM1072" s="2"/>
      <c r="FN1072" s="7"/>
      <c r="FO1072" s="7"/>
      <c r="FP1072" s="7"/>
      <c r="FQ1072" s="88"/>
      <c r="FR1072" s="7"/>
      <c r="FS1072" s="7"/>
      <c r="FT1072" s="7"/>
      <c r="FU1072" s="7"/>
      <c r="FV1072" s="7"/>
      <c r="FW1072" s="7"/>
      <c r="FX1072" s="7"/>
      <c r="FY1072" s="7"/>
      <c r="FZ1072" s="7"/>
      <c r="GA1072" s="7"/>
      <c r="GB1072" s="7"/>
      <c r="GC1072" s="7"/>
      <c r="GD1072" s="7"/>
      <c r="GE1072" s="7"/>
      <c r="GF1072" s="7"/>
      <c r="GG1072" s="7"/>
      <c r="GH1072" s="7"/>
      <c r="GI1072" s="7"/>
      <c r="GJ1072" s="7"/>
      <c r="GK1072" s="7"/>
      <c r="GL1072" s="7"/>
      <c r="GM1072" s="7"/>
      <c r="GN1072" s="7"/>
      <c r="GO1072" s="7"/>
      <c r="GP1072" s="7"/>
      <c r="GQ1072" s="7"/>
      <c r="GR1072" s="7"/>
      <c r="GS1072" s="7"/>
      <c r="GT1072" s="7"/>
      <c r="GU1072" s="7"/>
      <c r="GV1072" s="7"/>
      <c r="GW1072" s="7"/>
      <c r="GX1072" s="7"/>
      <c r="GY1072" s="7"/>
      <c r="GZ1072" s="7"/>
      <c r="HA1072" s="7"/>
      <c r="HB1072" s="7"/>
      <c r="HC1072" s="7"/>
      <c r="HD1072" s="7"/>
      <c r="HE1072" s="7"/>
      <c r="HF1072" s="7"/>
      <c r="HG1072" s="7"/>
      <c r="HH1072" s="7"/>
      <c r="HI1072" s="7"/>
      <c r="HJ1072" s="7"/>
      <c r="HK1072" s="7"/>
      <c r="HL1072" s="7"/>
      <c r="HM1072" s="7"/>
      <c r="HN1072" s="7"/>
      <c r="HO1072" s="7"/>
      <c r="HP1072" s="7"/>
      <c r="HQ1072" s="7"/>
      <c r="HR1072" s="7"/>
      <c r="HS1072" s="7"/>
      <c r="HT1072" s="7"/>
      <c r="HU1072" s="7"/>
      <c r="HV1072" s="7"/>
      <c r="HW1072" s="7"/>
      <c r="HX1072" s="7"/>
      <c r="HY1072" s="7"/>
      <c r="HZ1072" s="7"/>
      <c r="IA1072" s="7"/>
      <c r="IB1072" s="7"/>
      <c r="IC1072" s="7"/>
      <c r="ID1072" s="7"/>
      <c r="IE1072" s="7"/>
      <c r="IF1072" s="7"/>
      <c r="IG1072" s="7"/>
      <c r="IH1072" s="7"/>
      <c r="II1072" s="7"/>
      <c r="IJ1072" s="7"/>
      <c r="IK1072" s="7"/>
      <c r="IL1072" s="7"/>
      <c r="IM1072" s="7"/>
      <c r="IN1072" s="7"/>
      <c r="IO1072" s="7"/>
      <c r="IP1072" s="7"/>
      <c r="IQ1072" s="7"/>
      <c r="IR1072" s="7"/>
      <c r="IS1072" s="7"/>
      <c r="IT1072" s="7"/>
      <c r="IU1072" s="7"/>
      <c r="IV1072" s="7"/>
      <c r="IW1072" s="7"/>
      <c r="IX1072" s="7"/>
      <c r="IY1072" s="7"/>
      <c r="IZ1072" s="7"/>
      <c r="JA1072" s="7"/>
      <c r="JB1072" s="7"/>
      <c r="JC1072" s="7"/>
      <c r="JD1072" s="7"/>
      <c r="JE1072" s="7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5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  <c r="DP1073" s="2"/>
      <c r="DQ1073" s="2"/>
      <c r="DR1073" s="2"/>
      <c r="DS1073" s="2"/>
      <c r="DT1073" s="2"/>
      <c r="DU1073" s="2"/>
      <c r="DV1073" s="2"/>
      <c r="DW1073" s="2"/>
      <c r="DX1073" s="2"/>
      <c r="DY1073" s="2"/>
      <c r="DZ1073" s="2"/>
      <c r="EA1073" s="2"/>
      <c r="EB1073" s="2"/>
      <c r="EC1073" s="2"/>
      <c r="ED1073" s="2"/>
      <c r="EE1073" s="2"/>
      <c r="EF1073" s="2"/>
      <c r="EG1073" s="2"/>
      <c r="EH1073" s="2"/>
      <c r="EI1073" s="2"/>
      <c r="EJ1073" s="2"/>
      <c r="EK1073" s="2"/>
      <c r="EL1073" s="2"/>
      <c r="EM1073" s="2"/>
      <c r="EN1073" s="2"/>
      <c r="EO1073" s="2"/>
      <c r="EP1073" s="7"/>
      <c r="EQ1073" s="7"/>
      <c r="ER1073" s="7"/>
      <c r="ES1073" s="88"/>
      <c r="ET1073" s="7"/>
      <c r="EU1073" s="7"/>
      <c r="EV1073" s="7"/>
      <c r="EW1073" s="7"/>
      <c r="EX1073" s="7"/>
      <c r="EY1073" s="7"/>
      <c r="EZ1073" s="7"/>
      <c r="FA1073" s="7"/>
      <c r="FB1073" s="7"/>
      <c r="FC1073" s="7"/>
      <c r="FD1073" s="7"/>
      <c r="FE1073" s="7"/>
      <c r="FF1073" s="7"/>
      <c r="FG1073" s="7"/>
      <c r="FH1073" s="2"/>
      <c r="FI1073" s="2"/>
      <c r="FJ1073" s="2"/>
      <c r="FK1073" s="2"/>
      <c r="FL1073" s="2"/>
      <c r="FM1073" s="2"/>
      <c r="FN1073" s="7"/>
      <c r="FO1073" s="7"/>
      <c r="FP1073" s="7"/>
      <c r="FQ1073" s="88"/>
      <c r="FR1073" s="7"/>
      <c r="FS1073" s="7"/>
      <c r="FT1073" s="7"/>
      <c r="FU1073" s="7"/>
      <c r="FV1073" s="7"/>
      <c r="FW1073" s="7"/>
      <c r="FX1073" s="7"/>
      <c r="FY1073" s="7"/>
      <c r="FZ1073" s="7"/>
      <c r="GA1073" s="7"/>
      <c r="GB1073" s="7"/>
      <c r="GC1073" s="7"/>
      <c r="GD1073" s="7"/>
      <c r="GE1073" s="7"/>
      <c r="GF1073" s="7"/>
      <c r="GG1073" s="7"/>
      <c r="GH1073" s="7"/>
      <c r="GI1073" s="7"/>
      <c r="GJ1073" s="7"/>
      <c r="GK1073" s="7"/>
      <c r="GL1073" s="7"/>
      <c r="GM1073" s="7"/>
      <c r="GN1073" s="7"/>
      <c r="GO1073" s="7"/>
      <c r="GP1073" s="7"/>
      <c r="GQ1073" s="7"/>
      <c r="GR1073" s="7"/>
      <c r="GS1073" s="7"/>
      <c r="GT1073" s="7"/>
      <c r="GU1073" s="7"/>
      <c r="GV1073" s="7"/>
      <c r="GW1073" s="7"/>
      <c r="GX1073" s="7"/>
      <c r="GY1073" s="7"/>
      <c r="GZ1073" s="7"/>
      <c r="HA1073" s="7"/>
      <c r="HB1073" s="7"/>
      <c r="HC1073" s="7"/>
      <c r="HD1073" s="7"/>
      <c r="HE1073" s="7"/>
      <c r="HF1073" s="7"/>
      <c r="HG1073" s="7"/>
      <c r="HH1073" s="7"/>
      <c r="HI1073" s="7"/>
      <c r="HJ1073" s="7"/>
      <c r="HK1073" s="7"/>
      <c r="HL1073" s="7"/>
      <c r="HM1073" s="7"/>
      <c r="HN1073" s="7"/>
      <c r="HO1073" s="7"/>
      <c r="HP1073" s="7"/>
      <c r="HQ1073" s="7"/>
      <c r="HR1073" s="7"/>
      <c r="HS1073" s="7"/>
      <c r="HT1073" s="7"/>
      <c r="HU1073" s="7"/>
      <c r="HV1073" s="7"/>
      <c r="HW1073" s="7"/>
      <c r="HX1073" s="7"/>
      <c r="HY1073" s="7"/>
      <c r="HZ1073" s="7"/>
      <c r="IA1073" s="7"/>
      <c r="IB1073" s="7"/>
      <c r="IC1073" s="7"/>
      <c r="ID1073" s="7"/>
      <c r="IE1073" s="7"/>
      <c r="IF1073" s="7"/>
      <c r="IG1073" s="7"/>
      <c r="IH1073" s="7"/>
      <c r="II1073" s="7"/>
      <c r="IJ1073" s="7"/>
      <c r="IK1073" s="7"/>
      <c r="IL1073" s="7"/>
      <c r="IM1073" s="7"/>
      <c r="IN1073" s="7"/>
      <c r="IO1073" s="7"/>
      <c r="IP1073" s="7"/>
      <c r="IQ1073" s="7"/>
      <c r="IR1073" s="7"/>
      <c r="IS1073" s="7"/>
      <c r="IT1073" s="7"/>
      <c r="IU1073" s="7"/>
      <c r="IV1073" s="7"/>
      <c r="IW1073" s="7"/>
      <c r="IX1073" s="7"/>
      <c r="IY1073" s="7"/>
      <c r="IZ1073" s="7"/>
      <c r="JA1073" s="7"/>
      <c r="JB1073" s="7"/>
      <c r="JC1073" s="7"/>
      <c r="JD1073" s="7"/>
      <c r="JE1073" s="7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5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  <c r="DP1074" s="2"/>
      <c r="DQ1074" s="2"/>
      <c r="DR1074" s="2"/>
      <c r="DS1074" s="2"/>
      <c r="DT1074" s="2"/>
      <c r="DU1074" s="2"/>
      <c r="DV1074" s="2"/>
      <c r="DW1074" s="2"/>
      <c r="DX1074" s="2"/>
      <c r="DY1074" s="2"/>
      <c r="DZ1074" s="2"/>
      <c r="EA1074" s="2"/>
      <c r="EB1074" s="2"/>
      <c r="EC1074" s="2"/>
      <c r="ED1074" s="2"/>
      <c r="EE1074" s="2"/>
      <c r="EF1074" s="2"/>
      <c r="EG1074" s="2"/>
      <c r="EH1074" s="2"/>
      <c r="EI1074" s="2"/>
      <c r="EJ1074" s="2"/>
      <c r="EK1074" s="2"/>
      <c r="EL1074" s="2"/>
      <c r="EM1074" s="2"/>
      <c r="EN1074" s="2"/>
      <c r="EO1074" s="2"/>
      <c r="EP1074" s="7"/>
      <c r="EQ1074" s="7"/>
      <c r="ER1074" s="7"/>
      <c r="ES1074" s="88"/>
      <c r="ET1074" s="7"/>
      <c r="EU1074" s="7"/>
      <c r="EV1074" s="7"/>
      <c r="EW1074" s="7"/>
      <c r="EX1074" s="7"/>
      <c r="EY1074" s="7"/>
      <c r="EZ1074" s="7"/>
      <c r="FA1074" s="7"/>
      <c r="FB1074" s="7"/>
      <c r="FC1074" s="7"/>
      <c r="FD1074" s="7"/>
      <c r="FE1074" s="7"/>
      <c r="FF1074" s="7"/>
      <c r="FG1074" s="7"/>
      <c r="FH1074" s="2"/>
      <c r="FI1074" s="2"/>
      <c r="FJ1074" s="2"/>
      <c r="FK1074" s="2"/>
      <c r="FL1074" s="2"/>
      <c r="FM1074" s="2"/>
      <c r="FN1074" s="7"/>
      <c r="FO1074" s="7"/>
      <c r="FP1074" s="7"/>
      <c r="FQ1074" s="88"/>
      <c r="FR1074" s="7"/>
      <c r="FS1074" s="7"/>
      <c r="FT1074" s="7"/>
      <c r="FU1074" s="7"/>
      <c r="FV1074" s="7"/>
      <c r="FW1074" s="7"/>
      <c r="FX1074" s="7"/>
      <c r="FY1074" s="7"/>
      <c r="FZ1074" s="7"/>
      <c r="GA1074" s="7"/>
      <c r="GB1074" s="7"/>
      <c r="GC1074" s="7"/>
      <c r="GD1074" s="7"/>
      <c r="GE1074" s="7"/>
      <c r="GF1074" s="7"/>
      <c r="GG1074" s="7"/>
      <c r="GH1074" s="7"/>
      <c r="GI1074" s="7"/>
      <c r="GJ1074" s="7"/>
      <c r="GK1074" s="7"/>
      <c r="GL1074" s="7"/>
      <c r="GM1074" s="7"/>
      <c r="GN1074" s="7"/>
      <c r="GO1074" s="7"/>
      <c r="GP1074" s="7"/>
      <c r="GQ1074" s="7"/>
      <c r="GR1074" s="7"/>
      <c r="GS1074" s="7"/>
      <c r="GT1074" s="7"/>
      <c r="GU1074" s="7"/>
      <c r="GV1074" s="7"/>
      <c r="GW1074" s="7"/>
      <c r="GX1074" s="7"/>
      <c r="GY1074" s="7"/>
      <c r="GZ1074" s="7"/>
      <c r="HA1074" s="7"/>
      <c r="HB1074" s="7"/>
      <c r="HC1074" s="7"/>
      <c r="HD1074" s="7"/>
      <c r="HE1074" s="7"/>
      <c r="HF1074" s="7"/>
      <c r="HG1074" s="7"/>
      <c r="HH1074" s="7"/>
      <c r="HI1074" s="7"/>
      <c r="HJ1074" s="7"/>
      <c r="HK1074" s="7"/>
      <c r="HL1074" s="7"/>
      <c r="HM1074" s="7"/>
      <c r="HN1074" s="7"/>
      <c r="HO1074" s="7"/>
      <c r="HP1074" s="7"/>
      <c r="HQ1074" s="7"/>
      <c r="HR1074" s="7"/>
      <c r="HS1074" s="7"/>
      <c r="HT1074" s="7"/>
      <c r="HU1074" s="7"/>
      <c r="HV1074" s="7"/>
      <c r="HW1074" s="7"/>
      <c r="HX1074" s="7"/>
      <c r="HY1074" s="7"/>
      <c r="HZ1074" s="7"/>
      <c r="IA1074" s="7"/>
      <c r="IB1074" s="7"/>
      <c r="IC1074" s="7"/>
      <c r="ID1074" s="7"/>
      <c r="IE1074" s="7"/>
      <c r="IF1074" s="7"/>
      <c r="IG1074" s="7"/>
      <c r="IH1074" s="7"/>
      <c r="II1074" s="7"/>
      <c r="IJ1074" s="7"/>
      <c r="IK1074" s="7"/>
      <c r="IL1074" s="7"/>
      <c r="IM1074" s="7"/>
      <c r="IN1074" s="7"/>
      <c r="IO1074" s="7"/>
      <c r="IP1074" s="7"/>
      <c r="IQ1074" s="7"/>
      <c r="IR1074" s="7"/>
      <c r="IS1074" s="7"/>
      <c r="IT1074" s="7"/>
      <c r="IU1074" s="7"/>
      <c r="IV1074" s="7"/>
      <c r="IW1074" s="7"/>
      <c r="IX1074" s="7"/>
      <c r="IY1074" s="7"/>
      <c r="IZ1074" s="7"/>
      <c r="JA1074" s="7"/>
      <c r="JB1074" s="7"/>
      <c r="JC1074" s="7"/>
      <c r="JD1074" s="7"/>
      <c r="JE1074" s="7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5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  <c r="DP1075" s="2"/>
      <c r="DQ1075" s="2"/>
      <c r="DR1075" s="2"/>
      <c r="DS1075" s="2"/>
      <c r="DT1075" s="2"/>
      <c r="DU1075" s="2"/>
      <c r="DV1075" s="2"/>
      <c r="DW1075" s="2"/>
      <c r="DX1075" s="2"/>
      <c r="DY1075" s="2"/>
      <c r="DZ1075" s="2"/>
      <c r="EA1075" s="2"/>
      <c r="EB1075" s="2"/>
      <c r="EC1075" s="2"/>
      <c r="ED1075" s="2"/>
      <c r="EE1075" s="2"/>
      <c r="EF1075" s="2"/>
      <c r="EG1075" s="2"/>
      <c r="EH1075" s="2"/>
      <c r="EI1075" s="2"/>
      <c r="EJ1075" s="2"/>
      <c r="EK1075" s="2"/>
      <c r="EL1075" s="2"/>
      <c r="EM1075" s="2"/>
      <c r="EN1075" s="2"/>
      <c r="EO1075" s="2"/>
      <c r="EP1075" s="7"/>
      <c r="EQ1075" s="7"/>
      <c r="ER1075" s="7"/>
      <c r="ES1075" s="88"/>
      <c r="ET1075" s="7"/>
      <c r="EU1075" s="7"/>
      <c r="EV1075" s="7"/>
      <c r="EW1075" s="7"/>
      <c r="EX1075" s="7"/>
      <c r="EY1075" s="7"/>
      <c r="EZ1075" s="7"/>
      <c r="FA1075" s="7"/>
      <c r="FB1075" s="7"/>
      <c r="FC1075" s="7"/>
      <c r="FD1075" s="7"/>
      <c r="FE1075" s="7"/>
      <c r="FF1075" s="7"/>
      <c r="FG1075" s="7"/>
      <c r="FH1075" s="2"/>
      <c r="FI1075" s="2"/>
      <c r="FJ1075" s="2"/>
      <c r="FK1075" s="2"/>
      <c r="FL1075" s="2"/>
      <c r="FM1075" s="2"/>
      <c r="FN1075" s="7"/>
      <c r="FO1075" s="7"/>
      <c r="FP1075" s="7"/>
      <c r="FQ1075" s="88"/>
      <c r="FR1075" s="7"/>
      <c r="FS1075" s="7"/>
      <c r="FT1075" s="7"/>
      <c r="FU1075" s="7"/>
      <c r="FV1075" s="7"/>
      <c r="FW1075" s="7"/>
      <c r="FX1075" s="7"/>
      <c r="FY1075" s="7"/>
      <c r="FZ1075" s="7"/>
      <c r="GA1075" s="7"/>
      <c r="GB1075" s="7"/>
      <c r="GC1075" s="7"/>
      <c r="GD1075" s="7"/>
      <c r="GE1075" s="7"/>
      <c r="GF1075" s="7"/>
      <c r="GG1075" s="7"/>
      <c r="GH1075" s="7"/>
      <c r="GI1075" s="7"/>
      <c r="GJ1075" s="7"/>
      <c r="GK1075" s="7"/>
      <c r="GL1075" s="7"/>
      <c r="GM1075" s="7"/>
      <c r="GN1075" s="7"/>
      <c r="GO1075" s="7"/>
      <c r="GP1075" s="7"/>
      <c r="GQ1075" s="7"/>
      <c r="GR1075" s="7"/>
      <c r="GS1075" s="7"/>
      <c r="GT1075" s="7"/>
      <c r="GU1075" s="7"/>
      <c r="GV1075" s="7"/>
      <c r="GW1075" s="7"/>
      <c r="GX1075" s="7"/>
      <c r="GY1075" s="7"/>
      <c r="GZ1075" s="7"/>
      <c r="HA1075" s="7"/>
      <c r="HB1075" s="7"/>
      <c r="HC1075" s="7"/>
      <c r="HD1075" s="7"/>
      <c r="HE1075" s="7"/>
      <c r="HF1075" s="7"/>
      <c r="HG1075" s="7"/>
      <c r="HH1075" s="7"/>
      <c r="HI1075" s="7"/>
      <c r="HJ1075" s="7"/>
      <c r="HK1075" s="7"/>
      <c r="HL1075" s="7"/>
      <c r="HM1075" s="7"/>
      <c r="HN1075" s="7"/>
      <c r="HO1075" s="7"/>
      <c r="HP1075" s="7"/>
      <c r="HQ1075" s="7"/>
      <c r="HR1075" s="7"/>
      <c r="HS1075" s="7"/>
      <c r="HT1075" s="7"/>
      <c r="HU1075" s="7"/>
      <c r="HV1075" s="7"/>
      <c r="HW1075" s="7"/>
      <c r="HX1075" s="7"/>
      <c r="HY1075" s="7"/>
      <c r="HZ1075" s="7"/>
      <c r="IA1075" s="7"/>
      <c r="IB1075" s="7"/>
      <c r="IC1075" s="7"/>
      <c r="ID1075" s="7"/>
      <c r="IE1075" s="7"/>
      <c r="IF1075" s="7"/>
      <c r="IG1075" s="7"/>
      <c r="IH1075" s="7"/>
      <c r="II1075" s="7"/>
      <c r="IJ1075" s="7"/>
      <c r="IK1075" s="7"/>
      <c r="IL1075" s="7"/>
      <c r="IM1075" s="7"/>
      <c r="IN1075" s="7"/>
      <c r="IO1075" s="7"/>
      <c r="IP1075" s="7"/>
      <c r="IQ1075" s="7"/>
      <c r="IR1075" s="7"/>
      <c r="IS1075" s="7"/>
      <c r="IT1075" s="7"/>
      <c r="IU1075" s="7"/>
      <c r="IV1075" s="7"/>
      <c r="IW1075" s="7"/>
      <c r="IX1075" s="7"/>
      <c r="IY1075" s="7"/>
      <c r="IZ1075" s="7"/>
      <c r="JA1075" s="7"/>
      <c r="JB1075" s="7"/>
      <c r="JC1075" s="7"/>
      <c r="JD1075" s="7"/>
      <c r="JE1075" s="7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5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  <c r="DP1076" s="2"/>
      <c r="DQ1076" s="2"/>
      <c r="DR1076" s="2"/>
      <c r="DS1076" s="2"/>
      <c r="DT1076" s="2"/>
      <c r="DU1076" s="2"/>
      <c r="DV1076" s="2"/>
      <c r="DW1076" s="2"/>
      <c r="DX1076" s="2"/>
      <c r="DY1076" s="2"/>
      <c r="DZ1076" s="2"/>
      <c r="EA1076" s="2"/>
      <c r="EB1076" s="2"/>
      <c r="EC1076" s="2"/>
      <c r="ED1076" s="2"/>
      <c r="EE1076" s="2"/>
      <c r="EF1076" s="2"/>
      <c r="EG1076" s="2"/>
      <c r="EH1076" s="2"/>
      <c r="EI1076" s="2"/>
      <c r="EJ1076" s="2"/>
      <c r="EK1076" s="2"/>
      <c r="EL1076" s="2"/>
      <c r="EM1076" s="2"/>
      <c r="EN1076" s="2"/>
      <c r="EO1076" s="2"/>
      <c r="EP1076" s="7"/>
      <c r="EQ1076" s="7"/>
      <c r="ER1076" s="7"/>
      <c r="ES1076" s="88"/>
      <c r="ET1076" s="7"/>
      <c r="EU1076" s="7"/>
      <c r="EV1076" s="7"/>
      <c r="EW1076" s="7"/>
      <c r="EX1076" s="7"/>
      <c r="EY1076" s="7"/>
      <c r="EZ1076" s="7"/>
      <c r="FA1076" s="7"/>
      <c r="FB1076" s="7"/>
      <c r="FC1076" s="7"/>
      <c r="FD1076" s="7"/>
      <c r="FE1076" s="7"/>
      <c r="FF1076" s="7"/>
      <c r="FG1076" s="7"/>
      <c r="FH1076" s="2"/>
      <c r="FI1076" s="2"/>
      <c r="FJ1076" s="2"/>
      <c r="FK1076" s="2"/>
      <c r="FL1076" s="2"/>
      <c r="FM1076" s="2"/>
      <c r="FN1076" s="7"/>
      <c r="FO1076" s="7"/>
      <c r="FP1076" s="7"/>
      <c r="FQ1076" s="88"/>
      <c r="FR1076" s="7"/>
      <c r="FS1076" s="7"/>
      <c r="FT1076" s="7"/>
      <c r="FU1076" s="7"/>
      <c r="FV1076" s="7"/>
      <c r="FW1076" s="7"/>
      <c r="FX1076" s="7"/>
      <c r="FY1076" s="7"/>
      <c r="FZ1076" s="7"/>
      <c r="GA1076" s="7"/>
      <c r="GB1076" s="7"/>
      <c r="GC1076" s="7"/>
      <c r="GD1076" s="7"/>
      <c r="GE1076" s="7"/>
      <c r="GF1076" s="7"/>
      <c r="GG1076" s="7"/>
      <c r="GH1076" s="7"/>
      <c r="GI1076" s="7"/>
      <c r="GJ1076" s="7"/>
      <c r="GK1076" s="7"/>
      <c r="GL1076" s="7"/>
      <c r="GM1076" s="7"/>
      <c r="GN1076" s="7"/>
      <c r="GO1076" s="7"/>
      <c r="GP1076" s="7"/>
      <c r="GQ1076" s="7"/>
      <c r="GR1076" s="7"/>
      <c r="GS1076" s="7"/>
      <c r="GT1076" s="7"/>
      <c r="GU1076" s="7"/>
      <c r="GV1076" s="7"/>
      <c r="GW1076" s="7"/>
      <c r="GX1076" s="7"/>
      <c r="GY1076" s="7"/>
      <c r="GZ1076" s="7"/>
      <c r="HA1076" s="7"/>
      <c r="HB1076" s="7"/>
      <c r="HC1076" s="7"/>
      <c r="HD1076" s="7"/>
      <c r="HE1076" s="7"/>
      <c r="HF1076" s="7"/>
      <c r="HG1076" s="7"/>
      <c r="HH1076" s="7"/>
      <c r="HI1076" s="7"/>
      <c r="HJ1076" s="7"/>
      <c r="HK1076" s="7"/>
      <c r="HL1076" s="7"/>
      <c r="HM1076" s="7"/>
      <c r="HN1076" s="7"/>
      <c r="HO1076" s="7"/>
      <c r="HP1076" s="7"/>
      <c r="HQ1076" s="7"/>
      <c r="HR1076" s="7"/>
      <c r="HS1076" s="7"/>
      <c r="HT1076" s="7"/>
      <c r="HU1076" s="7"/>
      <c r="HV1076" s="7"/>
      <c r="HW1076" s="7"/>
      <c r="HX1076" s="7"/>
      <c r="HY1076" s="7"/>
      <c r="HZ1076" s="7"/>
      <c r="IA1076" s="7"/>
      <c r="IB1076" s="7"/>
      <c r="IC1076" s="7"/>
      <c r="ID1076" s="7"/>
      <c r="IE1076" s="7"/>
      <c r="IF1076" s="7"/>
      <c r="IG1076" s="7"/>
      <c r="IH1076" s="7"/>
      <c r="II1076" s="7"/>
      <c r="IJ1076" s="7"/>
      <c r="IK1076" s="7"/>
      <c r="IL1076" s="7"/>
      <c r="IM1076" s="7"/>
      <c r="IN1076" s="7"/>
      <c r="IO1076" s="7"/>
      <c r="IP1076" s="7"/>
      <c r="IQ1076" s="7"/>
      <c r="IR1076" s="7"/>
      <c r="IS1076" s="7"/>
      <c r="IT1076" s="7"/>
      <c r="IU1076" s="7"/>
      <c r="IV1076" s="7"/>
      <c r="IW1076" s="7"/>
      <c r="IX1076" s="7"/>
      <c r="IY1076" s="7"/>
      <c r="IZ1076" s="7"/>
      <c r="JA1076" s="7"/>
      <c r="JB1076" s="7"/>
      <c r="JC1076" s="7"/>
      <c r="JD1076" s="7"/>
      <c r="JE1076" s="7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5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  <c r="DP1077" s="2"/>
      <c r="DQ1077" s="2"/>
      <c r="DR1077" s="2"/>
      <c r="DS1077" s="2"/>
      <c r="DT1077" s="2"/>
      <c r="DU1077" s="2"/>
      <c r="DV1077" s="2"/>
      <c r="DW1077" s="2"/>
      <c r="DX1077" s="2"/>
      <c r="DY1077" s="2"/>
      <c r="DZ1077" s="2"/>
      <c r="EA1077" s="2"/>
      <c r="EB1077" s="2"/>
      <c r="EC1077" s="2"/>
      <c r="ED1077" s="2"/>
      <c r="EE1077" s="2"/>
      <c r="EF1077" s="2"/>
      <c r="EG1077" s="2"/>
      <c r="EH1077" s="2"/>
      <c r="EI1077" s="2"/>
      <c r="EJ1077" s="2"/>
      <c r="EK1077" s="2"/>
      <c r="EL1077" s="2"/>
      <c r="EM1077" s="2"/>
      <c r="EN1077" s="2"/>
      <c r="EO1077" s="2"/>
      <c r="EP1077" s="7"/>
      <c r="EQ1077" s="7"/>
      <c r="ER1077" s="7"/>
      <c r="ES1077" s="88"/>
      <c r="ET1077" s="7"/>
      <c r="EU1077" s="7"/>
      <c r="EV1077" s="7"/>
      <c r="EW1077" s="7"/>
      <c r="EX1077" s="7"/>
      <c r="EY1077" s="7"/>
      <c r="EZ1077" s="7"/>
      <c r="FA1077" s="7"/>
      <c r="FB1077" s="7"/>
      <c r="FC1077" s="7"/>
      <c r="FD1077" s="7"/>
      <c r="FE1077" s="7"/>
      <c r="FF1077" s="7"/>
      <c r="FG1077" s="7"/>
      <c r="FH1077" s="2"/>
      <c r="FI1077" s="2"/>
      <c r="FJ1077" s="2"/>
      <c r="FK1077" s="2"/>
      <c r="FL1077" s="2"/>
      <c r="FM1077" s="2"/>
      <c r="FN1077" s="7"/>
      <c r="FO1077" s="7"/>
      <c r="FP1077" s="7"/>
      <c r="FQ1077" s="88"/>
      <c r="FR1077" s="7"/>
      <c r="FS1077" s="7"/>
      <c r="FT1077" s="7"/>
      <c r="FU1077" s="7"/>
      <c r="FV1077" s="7"/>
      <c r="FW1077" s="7"/>
      <c r="FX1077" s="7"/>
      <c r="FY1077" s="7"/>
      <c r="FZ1077" s="7"/>
      <c r="GA1077" s="7"/>
      <c r="GB1077" s="7"/>
      <c r="GC1077" s="7"/>
      <c r="GD1077" s="7"/>
      <c r="GE1077" s="7"/>
      <c r="GF1077" s="7"/>
      <c r="GG1077" s="7"/>
      <c r="GH1077" s="7"/>
      <c r="GI1077" s="7"/>
      <c r="GJ1077" s="7"/>
      <c r="GK1077" s="7"/>
      <c r="GL1077" s="7"/>
      <c r="GM1077" s="7"/>
      <c r="GN1077" s="7"/>
      <c r="GO1077" s="7"/>
      <c r="GP1077" s="7"/>
      <c r="GQ1077" s="7"/>
      <c r="GR1077" s="7"/>
      <c r="GS1077" s="7"/>
      <c r="GT1077" s="7"/>
      <c r="GU1077" s="7"/>
      <c r="GV1077" s="7"/>
      <c r="GW1077" s="7"/>
      <c r="GX1077" s="7"/>
      <c r="GY1077" s="7"/>
      <c r="GZ1077" s="7"/>
      <c r="HA1077" s="7"/>
      <c r="HB1077" s="7"/>
      <c r="HC1077" s="7"/>
      <c r="HD1077" s="7"/>
      <c r="HE1077" s="7"/>
      <c r="HF1077" s="7"/>
      <c r="HG1077" s="7"/>
      <c r="HH1077" s="7"/>
      <c r="HI1077" s="7"/>
      <c r="HJ1077" s="7"/>
      <c r="HK1077" s="7"/>
      <c r="HL1077" s="7"/>
      <c r="HM1077" s="7"/>
      <c r="HN1077" s="7"/>
      <c r="HO1077" s="7"/>
      <c r="HP1077" s="7"/>
      <c r="HQ1077" s="7"/>
      <c r="HR1077" s="7"/>
      <c r="HS1077" s="7"/>
      <c r="HT1077" s="7"/>
      <c r="HU1077" s="7"/>
      <c r="HV1077" s="7"/>
      <c r="HW1077" s="7"/>
      <c r="HX1077" s="7"/>
      <c r="HY1077" s="7"/>
      <c r="HZ1077" s="7"/>
      <c r="IA1077" s="7"/>
      <c r="IB1077" s="7"/>
      <c r="IC1077" s="7"/>
      <c r="ID1077" s="7"/>
      <c r="IE1077" s="7"/>
      <c r="IF1077" s="7"/>
      <c r="IG1077" s="7"/>
      <c r="IH1077" s="7"/>
      <c r="II1077" s="7"/>
      <c r="IJ1077" s="7"/>
      <c r="IK1077" s="7"/>
      <c r="IL1077" s="7"/>
      <c r="IM1077" s="7"/>
      <c r="IN1077" s="7"/>
      <c r="IO1077" s="7"/>
      <c r="IP1077" s="7"/>
      <c r="IQ1077" s="7"/>
      <c r="IR1077" s="7"/>
      <c r="IS1077" s="7"/>
      <c r="IT1077" s="7"/>
      <c r="IU1077" s="7"/>
      <c r="IV1077" s="7"/>
      <c r="IW1077" s="7"/>
      <c r="IX1077" s="7"/>
      <c r="IY1077" s="7"/>
      <c r="IZ1077" s="7"/>
      <c r="JA1077" s="7"/>
      <c r="JB1077" s="7"/>
      <c r="JC1077" s="7"/>
      <c r="JD1077" s="7"/>
      <c r="JE1077" s="7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5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  <c r="DP1078" s="2"/>
      <c r="DQ1078" s="2"/>
      <c r="DR1078" s="2"/>
      <c r="DS1078" s="2"/>
      <c r="DT1078" s="2"/>
      <c r="DU1078" s="2"/>
      <c r="DV1078" s="2"/>
      <c r="DW1078" s="2"/>
      <c r="DX1078" s="2"/>
      <c r="DY1078" s="2"/>
      <c r="DZ1078" s="2"/>
      <c r="EA1078" s="2"/>
      <c r="EB1078" s="2"/>
      <c r="EC1078" s="2"/>
      <c r="ED1078" s="2"/>
      <c r="EE1078" s="2"/>
      <c r="EF1078" s="2"/>
      <c r="EG1078" s="2"/>
      <c r="EH1078" s="2"/>
      <c r="EI1078" s="2"/>
      <c r="EJ1078" s="2"/>
      <c r="EK1078" s="2"/>
      <c r="EL1078" s="2"/>
      <c r="EM1078" s="2"/>
      <c r="EN1078" s="2"/>
      <c r="EO1078" s="2"/>
      <c r="EP1078" s="7"/>
      <c r="EQ1078" s="7"/>
      <c r="ER1078" s="7"/>
      <c r="ES1078" s="88"/>
      <c r="ET1078" s="7"/>
      <c r="EU1078" s="7"/>
      <c r="EV1078" s="7"/>
      <c r="EW1078" s="7"/>
      <c r="EX1078" s="7"/>
      <c r="EY1078" s="7"/>
      <c r="EZ1078" s="7"/>
      <c r="FA1078" s="7"/>
      <c r="FB1078" s="7"/>
      <c r="FC1078" s="7"/>
      <c r="FD1078" s="7"/>
      <c r="FE1078" s="7"/>
      <c r="FF1078" s="7"/>
      <c r="FG1078" s="7"/>
      <c r="FH1078" s="2"/>
      <c r="FI1078" s="2"/>
      <c r="FJ1078" s="2"/>
      <c r="FK1078" s="2"/>
      <c r="FL1078" s="2"/>
      <c r="FM1078" s="2"/>
      <c r="FN1078" s="7"/>
      <c r="FO1078" s="7"/>
      <c r="FP1078" s="7"/>
      <c r="FQ1078" s="88"/>
      <c r="FR1078" s="7"/>
      <c r="FS1078" s="7"/>
      <c r="FT1078" s="7"/>
      <c r="FU1078" s="7"/>
      <c r="FV1078" s="7"/>
      <c r="FW1078" s="7"/>
      <c r="FX1078" s="7"/>
      <c r="FY1078" s="7"/>
      <c r="FZ1078" s="7"/>
      <c r="GA1078" s="7"/>
      <c r="GB1078" s="7"/>
      <c r="GC1078" s="7"/>
      <c r="GD1078" s="7"/>
      <c r="GE1078" s="7"/>
      <c r="GF1078" s="7"/>
      <c r="GG1078" s="7"/>
      <c r="GH1078" s="7"/>
      <c r="GI1078" s="7"/>
      <c r="GJ1078" s="7"/>
      <c r="GK1078" s="7"/>
      <c r="GL1078" s="7"/>
      <c r="GM1078" s="7"/>
      <c r="GN1078" s="7"/>
      <c r="GO1078" s="7"/>
      <c r="GP1078" s="7"/>
      <c r="GQ1078" s="7"/>
      <c r="GR1078" s="7"/>
      <c r="GS1078" s="7"/>
      <c r="GT1078" s="7"/>
      <c r="GU1078" s="7"/>
      <c r="GV1078" s="7"/>
      <c r="GW1078" s="7"/>
      <c r="GX1078" s="7"/>
      <c r="GY1078" s="7"/>
      <c r="GZ1078" s="7"/>
      <c r="HA1078" s="7"/>
      <c r="HB1078" s="7"/>
      <c r="HC1078" s="7"/>
      <c r="HD1078" s="7"/>
      <c r="HE1078" s="7"/>
      <c r="HF1078" s="7"/>
      <c r="HG1078" s="7"/>
      <c r="HH1078" s="7"/>
      <c r="HI1078" s="7"/>
      <c r="HJ1078" s="7"/>
      <c r="HK1078" s="7"/>
      <c r="HL1078" s="7"/>
      <c r="HM1078" s="7"/>
      <c r="HN1078" s="7"/>
      <c r="HO1078" s="7"/>
      <c r="HP1078" s="7"/>
      <c r="HQ1078" s="7"/>
      <c r="HR1078" s="7"/>
      <c r="HS1078" s="7"/>
      <c r="HT1078" s="7"/>
      <c r="HU1078" s="7"/>
      <c r="HV1078" s="7"/>
      <c r="HW1078" s="7"/>
      <c r="HX1078" s="7"/>
      <c r="HY1078" s="7"/>
      <c r="HZ1078" s="7"/>
      <c r="IA1078" s="7"/>
      <c r="IB1078" s="7"/>
      <c r="IC1078" s="7"/>
      <c r="ID1078" s="7"/>
      <c r="IE1078" s="7"/>
      <c r="IF1078" s="7"/>
      <c r="IG1078" s="7"/>
      <c r="IH1078" s="7"/>
      <c r="II1078" s="7"/>
      <c r="IJ1078" s="7"/>
      <c r="IK1078" s="7"/>
      <c r="IL1078" s="7"/>
      <c r="IM1078" s="7"/>
      <c r="IN1078" s="7"/>
      <c r="IO1078" s="7"/>
      <c r="IP1078" s="7"/>
      <c r="IQ1078" s="7"/>
      <c r="IR1078" s="7"/>
      <c r="IS1078" s="7"/>
      <c r="IT1078" s="7"/>
      <c r="IU1078" s="7"/>
      <c r="IV1078" s="7"/>
      <c r="IW1078" s="7"/>
      <c r="IX1078" s="7"/>
      <c r="IY1078" s="7"/>
      <c r="IZ1078" s="7"/>
      <c r="JA1078" s="7"/>
      <c r="JB1078" s="7"/>
      <c r="JC1078" s="7"/>
      <c r="JD1078" s="7"/>
      <c r="JE1078" s="7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5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  <c r="DP1079" s="2"/>
      <c r="DQ1079" s="2"/>
      <c r="DR1079" s="2"/>
      <c r="DS1079" s="2"/>
      <c r="DT1079" s="2"/>
      <c r="DU1079" s="2"/>
      <c r="DV1079" s="2"/>
      <c r="DW1079" s="2"/>
      <c r="DX1079" s="2"/>
      <c r="DY1079" s="2"/>
      <c r="DZ1079" s="2"/>
      <c r="EA1079" s="2"/>
      <c r="EB1079" s="2"/>
      <c r="EC1079" s="2"/>
      <c r="ED1079" s="2"/>
      <c r="EE1079" s="2"/>
      <c r="EF1079" s="2"/>
      <c r="EG1079" s="2"/>
      <c r="EH1079" s="2"/>
      <c r="EI1079" s="2"/>
      <c r="EJ1079" s="2"/>
      <c r="EK1079" s="2"/>
      <c r="EL1079" s="2"/>
      <c r="EM1079" s="2"/>
      <c r="EN1079" s="2"/>
      <c r="EO1079" s="2"/>
      <c r="EP1079" s="7"/>
      <c r="EQ1079" s="7"/>
      <c r="ER1079" s="7"/>
      <c r="ES1079" s="88"/>
      <c r="ET1079" s="7"/>
      <c r="EU1079" s="7"/>
      <c r="EV1079" s="7"/>
      <c r="EW1079" s="7"/>
      <c r="EX1079" s="7"/>
      <c r="EY1079" s="7"/>
      <c r="EZ1079" s="7"/>
      <c r="FA1079" s="7"/>
      <c r="FB1079" s="7"/>
      <c r="FC1079" s="7"/>
      <c r="FD1079" s="7"/>
      <c r="FE1079" s="7"/>
      <c r="FF1079" s="7"/>
      <c r="FG1079" s="7"/>
      <c r="FH1079" s="2"/>
      <c r="FI1079" s="2"/>
      <c r="FJ1079" s="2"/>
      <c r="FK1079" s="2"/>
      <c r="FL1079" s="2"/>
      <c r="FM1079" s="2"/>
      <c r="FN1079" s="7"/>
      <c r="FO1079" s="7"/>
      <c r="FP1079" s="7"/>
      <c r="FQ1079" s="88"/>
      <c r="FR1079" s="7"/>
      <c r="FS1079" s="7"/>
      <c r="FT1079" s="7"/>
      <c r="FU1079" s="7"/>
      <c r="FV1079" s="7"/>
      <c r="FW1079" s="7"/>
      <c r="FX1079" s="7"/>
      <c r="FY1079" s="7"/>
      <c r="FZ1079" s="7"/>
      <c r="GA1079" s="7"/>
      <c r="GB1079" s="7"/>
      <c r="GC1079" s="7"/>
      <c r="GD1079" s="7"/>
      <c r="GE1079" s="7"/>
      <c r="GF1079" s="7"/>
      <c r="GG1079" s="7"/>
      <c r="GH1079" s="7"/>
      <c r="GI1079" s="7"/>
      <c r="GJ1079" s="7"/>
      <c r="GK1079" s="7"/>
      <c r="GL1079" s="7"/>
      <c r="GM1079" s="7"/>
      <c r="GN1079" s="7"/>
      <c r="GO1079" s="7"/>
      <c r="GP1079" s="7"/>
      <c r="GQ1079" s="7"/>
      <c r="GR1079" s="7"/>
      <c r="GS1079" s="7"/>
      <c r="GT1079" s="7"/>
      <c r="GU1079" s="7"/>
      <c r="GV1079" s="7"/>
      <c r="GW1079" s="7"/>
      <c r="GX1079" s="7"/>
      <c r="GY1079" s="7"/>
      <c r="GZ1079" s="7"/>
      <c r="HA1079" s="7"/>
      <c r="HB1079" s="7"/>
      <c r="HC1079" s="7"/>
      <c r="HD1079" s="7"/>
      <c r="HE1079" s="7"/>
      <c r="HF1079" s="7"/>
      <c r="HG1079" s="7"/>
      <c r="HH1079" s="7"/>
      <c r="HI1079" s="7"/>
      <c r="HJ1079" s="7"/>
      <c r="HK1079" s="7"/>
      <c r="HL1079" s="7"/>
      <c r="HM1079" s="7"/>
      <c r="HN1079" s="7"/>
      <c r="HO1079" s="7"/>
      <c r="HP1079" s="7"/>
      <c r="HQ1079" s="7"/>
      <c r="HR1079" s="7"/>
      <c r="HS1079" s="7"/>
      <c r="HT1079" s="7"/>
      <c r="HU1079" s="7"/>
      <c r="HV1079" s="7"/>
      <c r="HW1079" s="7"/>
      <c r="HX1079" s="7"/>
      <c r="HY1079" s="7"/>
      <c r="HZ1079" s="7"/>
      <c r="IA1079" s="7"/>
      <c r="IB1079" s="7"/>
      <c r="IC1079" s="7"/>
      <c r="ID1079" s="7"/>
      <c r="IE1079" s="7"/>
      <c r="IF1079" s="7"/>
      <c r="IG1079" s="7"/>
      <c r="IH1079" s="7"/>
      <c r="II1079" s="7"/>
      <c r="IJ1079" s="7"/>
      <c r="IK1079" s="7"/>
      <c r="IL1079" s="7"/>
      <c r="IM1079" s="7"/>
      <c r="IN1079" s="7"/>
      <c r="IO1079" s="7"/>
      <c r="IP1079" s="7"/>
      <c r="IQ1079" s="7"/>
      <c r="IR1079" s="7"/>
      <c r="IS1079" s="7"/>
      <c r="IT1079" s="7"/>
      <c r="IU1079" s="7"/>
      <c r="IV1079" s="7"/>
      <c r="IW1079" s="7"/>
      <c r="IX1079" s="7"/>
      <c r="IY1079" s="7"/>
      <c r="IZ1079" s="7"/>
      <c r="JA1079" s="7"/>
      <c r="JB1079" s="7"/>
      <c r="JC1079" s="7"/>
      <c r="JD1079" s="7"/>
      <c r="JE1079" s="7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5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  <c r="DP1080" s="2"/>
      <c r="DQ1080" s="2"/>
      <c r="DR1080" s="2"/>
      <c r="DS1080" s="2"/>
      <c r="DT1080" s="2"/>
      <c r="DU1080" s="2"/>
      <c r="DV1080" s="2"/>
      <c r="DW1080" s="2"/>
      <c r="DX1080" s="2"/>
      <c r="DY1080" s="2"/>
      <c r="DZ1080" s="2"/>
      <c r="EA1080" s="2"/>
      <c r="EB1080" s="2"/>
      <c r="EC1080" s="2"/>
      <c r="ED1080" s="2"/>
      <c r="EE1080" s="2"/>
      <c r="EF1080" s="2"/>
      <c r="EG1080" s="2"/>
      <c r="EH1080" s="2"/>
      <c r="EI1080" s="2"/>
      <c r="EJ1080" s="2"/>
      <c r="EK1080" s="2"/>
      <c r="EL1080" s="2"/>
      <c r="EM1080" s="2"/>
      <c r="EN1080" s="2"/>
      <c r="EO1080" s="2"/>
      <c r="EP1080" s="7"/>
      <c r="EQ1080" s="7"/>
      <c r="ER1080" s="7"/>
      <c r="ES1080" s="88"/>
      <c r="ET1080" s="7"/>
      <c r="EU1080" s="7"/>
      <c r="EV1080" s="7"/>
      <c r="EW1080" s="7"/>
      <c r="EX1080" s="7"/>
      <c r="EY1080" s="7"/>
      <c r="EZ1080" s="7"/>
      <c r="FA1080" s="7"/>
      <c r="FB1080" s="7"/>
      <c r="FC1080" s="7"/>
      <c r="FD1080" s="7"/>
      <c r="FE1080" s="7"/>
      <c r="FF1080" s="7"/>
      <c r="FG1080" s="7"/>
      <c r="FH1080" s="2"/>
      <c r="FI1080" s="2"/>
      <c r="FJ1080" s="2"/>
      <c r="FK1080" s="2"/>
      <c r="FL1080" s="2"/>
      <c r="FM1080" s="2"/>
      <c r="FN1080" s="7"/>
      <c r="FO1080" s="7"/>
      <c r="FP1080" s="7"/>
      <c r="FQ1080" s="88"/>
      <c r="FR1080" s="7"/>
      <c r="FS1080" s="7"/>
      <c r="FT1080" s="7"/>
      <c r="FU1080" s="7"/>
      <c r="FV1080" s="7"/>
      <c r="FW1080" s="7"/>
      <c r="FX1080" s="7"/>
      <c r="FY1080" s="7"/>
      <c r="FZ1080" s="7"/>
      <c r="GA1080" s="7"/>
      <c r="GB1080" s="7"/>
      <c r="GC1080" s="7"/>
      <c r="GD1080" s="7"/>
      <c r="GE1080" s="7"/>
      <c r="GF1080" s="7"/>
      <c r="GG1080" s="7"/>
      <c r="GH1080" s="7"/>
      <c r="GI1080" s="7"/>
      <c r="GJ1080" s="7"/>
      <c r="GK1080" s="7"/>
      <c r="GL1080" s="7"/>
      <c r="GM1080" s="7"/>
      <c r="GN1080" s="7"/>
      <c r="GO1080" s="7"/>
      <c r="GP1080" s="7"/>
      <c r="GQ1080" s="7"/>
      <c r="GR1080" s="7"/>
      <c r="GS1080" s="7"/>
      <c r="GT1080" s="7"/>
      <c r="GU1080" s="7"/>
      <c r="GV1080" s="7"/>
      <c r="GW1080" s="7"/>
      <c r="GX1080" s="7"/>
      <c r="GY1080" s="7"/>
      <c r="GZ1080" s="7"/>
      <c r="HA1080" s="7"/>
      <c r="HB1080" s="7"/>
      <c r="HC1080" s="7"/>
      <c r="HD1080" s="7"/>
      <c r="HE1080" s="7"/>
      <c r="HF1080" s="7"/>
      <c r="HG1080" s="7"/>
      <c r="HH1080" s="7"/>
      <c r="HI1080" s="7"/>
      <c r="HJ1080" s="7"/>
      <c r="HK1080" s="7"/>
      <c r="HL1080" s="7"/>
      <c r="HM1080" s="7"/>
      <c r="HN1080" s="7"/>
      <c r="HO1080" s="7"/>
      <c r="HP1080" s="7"/>
      <c r="HQ1080" s="7"/>
      <c r="HR1080" s="7"/>
      <c r="HS1080" s="7"/>
      <c r="HT1080" s="7"/>
      <c r="HU1080" s="7"/>
      <c r="HV1080" s="7"/>
      <c r="HW1080" s="7"/>
      <c r="HX1080" s="7"/>
      <c r="HY1080" s="7"/>
      <c r="HZ1080" s="7"/>
      <c r="IA1080" s="7"/>
      <c r="IB1080" s="7"/>
      <c r="IC1080" s="7"/>
      <c r="ID1080" s="7"/>
      <c r="IE1080" s="7"/>
      <c r="IF1080" s="7"/>
      <c r="IG1080" s="7"/>
      <c r="IH1080" s="7"/>
      <c r="II1080" s="7"/>
      <c r="IJ1080" s="7"/>
      <c r="IK1080" s="7"/>
      <c r="IL1080" s="7"/>
      <c r="IM1080" s="7"/>
      <c r="IN1080" s="7"/>
      <c r="IO1080" s="7"/>
      <c r="IP1080" s="7"/>
      <c r="IQ1080" s="7"/>
      <c r="IR1080" s="7"/>
      <c r="IS1080" s="7"/>
      <c r="IT1080" s="7"/>
      <c r="IU1080" s="7"/>
      <c r="IV1080" s="7"/>
      <c r="IW1080" s="7"/>
      <c r="IX1080" s="7"/>
      <c r="IY1080" s="7"/>
      <c r="IZ1080" s="7"/>
      <c r="JA1080" s="7"/>
      <c r="JB1080" s="7"/>
      <c r="JC1080" s="7"/>
      <c r="JD1080" s="7"/>
      <c r="JE1080" s="7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5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  <c r="DP1081" s="2"/>
      <c r="DQ1081" s="2"/>
      <c r="DR1081" s="2"/>
      <c r="DS1081" s="2"/>
      <c r="DT1081" s="2"/>
      <c r="DU1081" s="2"/>
      <c r="DV1081" s="2"/>
      <c r="DW1081" s="2"/>
      <c r="DX1081" s="2"/>
      <c r="DY1081" s="2"/>
      <c r="DZ1081" s="2"/>
      <c r="EA1081" s="2"/>
      <c r="EB1081" s="2"/>
      <c r="EC1081" s="2"/>
      <c r="ED1081" s="2"/>
      <c r="EE1081" s="2"/>
      <c r="EF1081" s="2"/>
      <c r="EG1081" s="2"/>
      <c r="EH1081" s="2"/>
      <c r="EI1081" s="2"/>
      <c r="EJ1081" s="2"/>
      <c r="EK1081" s="2"/>
      <c r="EL1081" s="2"/>
      <c r="EM1081" s="2"/>
      <c r="EN1081" s="2"/>
      <c r="EO1081" s="2"/>
      <c r="EP1081" s="7"/>
      <c r="EQ1081" s="7"/>
      <c r="ER1081" s="7"/>
      <c r="ES1081" s="88"/>
      <c r="ET1081" s="7"/>
      <c r="EU1081" s="7"/>
      <c r="EV1081" s="7"/>
      <c r="EW1081" s="7"/>
      <c r="EX1081" s="7"/>
      <c r="EY1081" s="7"/>
      <c r="EZ1081" s="7"/>
      <c r="FA1081" s="7"/>
      <c r="FB1081" s="7"/>
      <c r="FC1081" s="7"/>
      <c r="FD1081" s="7"/>
      <c r="FE1081" s="7"/>
      <c r="FF1081" s="7"/>
      <c r="FG1081" s="7"/>
      <c r="FH1081" s="2"/>
      <c r="FI1081" s="2"/>
      <c r="FJ1081" s="2"/>
      <c r="FK1081" s="2"/>
      <c r="FL1081" s="2"/>
      <c r="FM1081" s="2"/>
      <c r="FN1081" s="7"/>
      <c r="FO1081" s="7"/>
      <c r="FP1081" s="7"/>
      <c r="FQ1081" s="88"/>
      <c r="FR1081" s="7"/>
      <c r="FS1081" s="7"/>
      <c r="FT1081" s="7"/>
      <c r="FU1081" s="7"/>
      <c r="FV1081" s="7"/>
      <c r="FW1081" s="7"/>
      <c r="FX1081" s="7"/>
      <c r="FY1081" s="7"/>
      <c r="FZ1081" s="7"/>
      <c r="GA1081" s="7"/>
      <c r="GB1081" s="7"/>
      <c r="GC1081" s="7"/>
      <c r="GD1081" s="7"/>
      <c r="GE1081" s="7"/>
      <c r="GF1081" s="7"/>
      <c r="GG1081" s="7"/>
      <c r="GH1081" s="7"/>
      <c r="GI1081" s="7"/>
      <c r="GJ1081" s="7"/>
      <c r="GK1081" s="7"/>
      <c r="GL1081" s="7"/>
      <c r="GM1081" s="7"/>
      <c r="GN1081" s="7"/>
      <c r="GO1081" s="7"/>
      <c r="GP1081" s="7"/>
      <c r="GQ1081" s="7"/>
      <c r="GR1081" s="7"/>
      <c r="GS1081" s="7"/>
      <c r="GT1081" s="7"/>
      <c r="GU1081" s="7"/>
      <c r="GV1081" s="7"/>
      <c r="GW1081" s="7"/>
      <c r="GX1081" s="7"/>
      <c r="GY1081" s="7"/>
      <c r="GZ1081" s="7"/>
      <c r="HA1081" s="7"/>
      <c r="HB1081" s="7"/>
      <c r="HC1081" s="7"/>
      <c r="HD1081" s="7"/>
      <c r="HE1081" s="7"/>
      <c r="HF1081" s="7"/>
      <c r="HG1081" s="7"/>
      <c r="HH1081" s="7"/>
      <c r="HI1081" s="7"/>
      <c r="HJ1081" s="7"/>
      <c r="HK1081" s="7"/>
      <c r="HL1081" s="7"/>
      <c r="HM1081" s="7"/>
      <c r="HN1081" s="7"/>
      <c r="HO1081" s="7"/>
      <c r="HP1081" s="7"/>
      <c r="HQ1081" s="7"/>
      <c r="HR1081" s="7"/>
      <c r="HS1081" s="7"/>
      <c r="HT1081" s="7"/>
      <c r="HU1081" s="7"/>
      <c r="HV1081" s="7"/>
      <c r="HW1081" s="7"/>
      <c r="HX1081" s="7"/>
      <c r="HY1081" s="7"/>
      <c r="HZ1081" s="7"/>
      <c r="IA1081" s="7"/>
      <c r="IB1081" s="7"/>
      <c r="IC1081" s="7"/>
      <c r="ID1081" s="7"/>
      <c r="IE1081" s="7"/>
      <c r="IF1081" s="7"/>
      <c r="IG1081" s="7"/>
      <c r="IH1081" s="7"/>
      <c r="II1081" s="7"/>
      <c r="IJ1081" s="7"/>
      <c r="IK1081" s="7"/>
      <c r="IL1081" s="7"/>
      <c r="IM1081" s="7"/>
      <c r="IN1081" s="7"/>
      <c r="IO1081" s="7"/>
      <c r="IP1081" s="7"/>
      <c r="IQ1081" s="7"/>
      <c r="IR1081" s="7"/>
      <c r="IS1081" s="7"/>
      <c r="IT1081" s="7"/>
      <c r="IU1081" s="7"/>
      <c r="IV1081" s="7"/>
      <c r="IW1081" s="7"/>
      <c r="IX1081" s="7"/>
      <c r="IY1081" s="7"/>
      <c r="IZ1081" s="7"/>
      <c r="JA1081" s="7"/>
      <c r="JB1081" s="7"/>
      <c r="JC1081" s="7"/>
      <c r="JD1081" s="7"/>
      <c r="JE1081" s="7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5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  <c r="DP1082" s="2"/>
      <c r="DQ1082" s="2"/>
      <c r="DR1082" s="2"/>
      <c r="DS1082" s="2"/>
      <c r="DT1082" s="2"/>
      <c r="DU1082" s="2"/>
      <c r="DV1082" s="2"/>
      <c r="DW1082" s="2"/>
      <c r="DX1082" s="2"/>
      <c r="DY1082" s="2"/>
      <c r="DZ1082" s="2"/>
      <c r="EA1082" s="2"/>
      <c r="EB1082" s="2"/>
      <c r="EC1082" s="2"/>
      <c r="ED1082" s="2"/>
      <c r="EE1082" s="2"/>
      <c r="EF1082" s="2"/>
      <c r="EG1082" s="2"/>
      <c r="EH1082" s="2"/>
      <c r="EI1082" s="2"/>
      <c r="EJ1082" s="2"/>
      <c r="EK1082" s="2"/>
      <c r="EL1082" s="2"/>
      <c r="EM1082" s="2"/>
      <c r="EN1082" s="2"/>
      <c r="EO1082" s="2"/>
      <c r="EP1082" s="7"/>
      <c r="EQ1082" s="7"/>
      <c r="ER1082" s="7"/>
      <c r="ES1082" s="88"/>
      <c r="ET1082" s="7"/>
      <c r="EU1082" s="7"/>
      <c r="EV1082" s="7"/>
      <c r="EW1082" s="7"/>
      <c r="EX1082" s="7"/>
      <c r="EY1082" s="7"/>
      <c r="EZ1082" s="7"/>
      <c r="FA1082" s="7"/>
      <c r="FB1082" s="7"/>
      <c r="FC1082" s="7"/>
      <c r="FD1082" s="7"/>
      <c r="FE1082" s="7"/>
      <c r="FF1082" s="7"/>
      <c r="FG1082" s="7"/>
      <c r="FH1082" s="2"/>
      <c r="FI1082" s="2"/>
      <c r="FJ1082" s="2"/>
      <c r="FK1082" s="2"/>
      <c r="FL1082" s="2"/>
      <c r="FM1082" s="2"/>
      <c r="FN1082" s="7"/>
      <c r="FO1082" s="7"/>
      <c r="FP1082" s="7"/>
      <c r="FQ1082" s="88"/>
      <c r="FR1082" s="7"/>
      <c r="FS1082" s="7"/>
      <c r="FT1082" s="7"/>
      <c r="FU1082" s="7"/>
      <c r="FV1082" s="7"/>
      <c r="FW1082" s="7"/>
      <c r="FX1082" s="7"/>
      <c r="FY1082" s="7"/>
      <c r="FZ1082" s="7"/>
      <c r="GA1082" s="7"/>
      <c r="GB1082" s="7"/>
      <c r="GC1082" s="7"/>
      <c r="GD1082" s="7"/>
      <c r="GE1082" s="7"/>
      <c r="GF1082" s="7"/>
      <c r="GG1082" s="7"/>
      <c r="GH1082" s="7"/>
      <c r="GI1082" s="7"/>
      <c r="GJ1082" s="7"/>
      <c r="GK1082" s="7"/>
      <c r="GL1082" s="7"/>
      <c r="GM1082" s="7"/>
      <c r="GN1082" s="7"/>
      <c r="GO1082" s="7"/>
      <c r="GP1082" s="7"/>
      <c r="GQ1082" s="7"/>
      <c r="GR1082" s="7"/>
      <c r="GS1082" s="7"/>
      <c r="GT1082" s="7"/>
      <c r="GU1082" s="7"/>
      <c r="GV1082" s="7"/>
      <c r="GW1082" s="7"/>
      <c r="GX1082" s="7"/>
      <c r="GY1082" s="7"/>
      <c r="GZ1082" s="7"/>
      <c r="HA1082" s="7"/>
      <c r="HB1082" s="7"/>
      <c r="HC1082" s="7"/>
      <c r="HD1082" s="7"/>
      <c r="HE1082" s="7"/>
      <c r="HF1082" s="7"/>
      <c r="HG1082" s="7"/>
      <c r="HH1082" s="7"/>
      <c r="HI1082" s="7"/>
      <c r="HJ1082" s="7"/>
      <c r="HK1082" s="7"/>
      <c r="HL1082" s="7"/>
      <c r="HM1082" s="7"/>
      <c r="HN1082" s="7"/>
      <c r="HO1082" s="7"/>
      <c r="HP1082" s="7"/>
      <c r="HQ1082" s="7"/>
      <c r="HR1082" s="7"/>
      <c r="HS1082" s="7"/>
      <c r="HT1082" s="7"/>
      <c r="HU1082" s="7"/>
      <c r="HV1082" s="7"/>
      <c r="HW1082" s="7"/>
      <c r="HX1082" s="7"/>
      <c r="HY1082" s="7"/>
      <c r="HZ1082" s="7"/>
      <c r="IA1082" s="7"/>
      <c r="IB1082" s="7"/>
      <c r="IC1082" s="7"/>
      <c r="ID1082" s="7"/>
      <c r="IE1082" s="7"/>
      <c r="IF1082" s="7"/>
      <c r="IG1082" s="7"/>
      <c r="IH1082" s="7"/>
      <c r="II1082" s="7"/>
      <c r="IJ1082" s="7"/>
      <c r="IK1082" s="7"/>
      <c r="IL1082" s="7"/>
      <c r="IM1082" s="7"/>
      <c r="IN1082" s="7"/>
      <c r="IO1082" s="7"/>
      <c r="IP1082" s="7"/>
      <c r="IQ1082" s="7"/>
      <c r="IR1082" s="7"/>
      <c r="IS1082" s="7"/>
      <c r="IT1082" s="7"/>
      <c r="IU1082" s="7"/>
      <c r="IV1082" s="7"/>
      <c r="IW1082" s="7"/>
      <c r="IX1082" s="7"/>
      <c r="IY1082" s="7"/>
      <c r="IZ1082" s="7"/>
      <c r="JA1082" s="7"/>
      <c r="JB1082" s="7"/>
      <c r="JC1082" s="7"/>
      <c r="JD1082" s="7"/>
      <c r="JE1082" s="7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5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  <c r="DP1083" s="2"/>
      <c r="DQ1083" s="2"/>
      <c r="DR1083" s="2"/>
      <c r="DS1083" s="2"/>
      <c r="DT1083" s="2"/>
      <c r="DU1083" s="2"/>
      <c r="DV1083" s="2"/>
      <c r="DW1083" s="2"/>
      <c r="DX1083" s="2"/>
      <c r="DY1083" s="2"/>
      <c r="DZ1083" s="2"/>
      <c r="EA1083" s="2"/>
      <c r="EB1083" s="2"/>
      <c r="EC1083" s="2"/>
      <c r="ED1083" s="2"/>
      <c r="EE1083" s="2"/>
      <c r="EF1083" s="2"/>
      <c r="EG1083" s="2"/>
      <c r="EH1083" s="2"/>
      <c r="EI1083" s="2"/>
      <c r="EJ1083" s="2"/>
      <c r="EK1083" s="2"/>
      <c r="EL1083" s="2"/>
      <c r="EM1083" s="2"/>
      <c r="EN1083" s="2"/>
      <c r="EO1083" s="2"/>
      <c r="EP1083" s="7"/>
      <c r="EQ1083" s="7"/>
      <c r="ER1083" s="7"/>
      <c r="ES1083" s="88"/>
      <c r="ET1083" s="7"/>
      <c r="EU1083" s="7"/>
      <c r="EV1083" s="7"/>
      <c r="EW1083" s="7"/>
      <c r="EX1083" s="7"/>
      <c r="EY1083" s="7"/>
      <c r="EZ1083" s="7"/>
      <c r="FA1083" s="7"/>
      <c r="FB1083" s="7"/>
      <c r="FC1083" s="7"/>
      <c r="FD1083" s="7"/>
      <c r="FE1083" s="7"/>
      <c r="FF1083" s="7"/>
      <c r="FG1083" s="7"/>
      <c r="FH1083" s="2"/>
      <c r="FI1083" s="2"/>
      <c r="FJ1083" s="2"/>
      <c r="FK1083" s="2"/>
      <c r="FL1083" s="2"/>
      <c r="FM1083" s="2"/>
      <c r="FN1083" s="7"/>
      <c r="FO1083" s="7"/>
      <c r="FP1083" s="7"/>
      <c r="FQ1083" s="88"/>
      <c r="FR1083" s="7"/>
      <c r="FS1083" s="7"/>
      <c r="FT1083" s="7"/>
      <c r="FU1083" s="7"/>
      <c r="FV1083" s="7"/>
      <c r="FW1083" s="7"/>
      <c r="FX1083" s="7"/>
      <c r="FY1083" s="7"/>
      <c r="FZ1083" s="7"/>
      <c r="GA1083" s="7"/>
      <c r="GB1083" s="7"/>
      <c r="GC1083" s="7"/>
      <c r="GD1083" s="7"/>
      <c r="GE1083" s="7"/>
      <c r="GF1083" s="7"/>
      <c r="GG1083" s="7"/>
      <c r="GH1083" s="7"/>
      <c r="GI1083" s="7"/>
      <c r="GJ1083" s="7"/>
      <c r="GK1083" s="7"/>
      <c r="GL1083" s="7"/>
      <c r="GM1083" s="7"/>
      <c r="GN1083" s="7"/>
      <c r="GO1083" s="7"/>
      <c r="GP1083" s="7"/>
      <c r="GQ1083" s="7"/>
      <c r="GR1083" s="7"/>
      <c r="GS1083" s="7"/>
      <c r="GT1083" s="7"/>
      <c r="GU1083" s="7"/>
      <c r="GV1083" s="7"/>
      <c r="GW1083" s="7"/>
      <c r="GX1083" s="7"/>
      <c r="GY1083" s="7"/>
      <c r="GZ1083" s="7"/>
      <c r="HA1083" s="7"/>
      <c r="HB1083" s="7"/>
      <c r="HC1083" s="7"/>
      <c r="HD1083" s="7"/>
      <c r="HE1083" s="7"/>
      <c r="HF1083" s="7"/>
      <c r="HG1083" s="7"/>
      <c r="HH1083" s="7"/>
      <c r="HI1083" s="7"/>
      <c r="HJ1083" s="7"/>
      <c r="HK1083" s="7"/>
      <c r="HL1083" s="7"/>
      <c r="HM1083" s="7"/>
      <c r="HN1083" s="7"/>
      <c r="HO1083" s="7"/>
      <c r="HP1083" s="7"/>
      <c r="HQ1083" s="7"/>
      <c r="HR1083" s="7"/>
      <c r="HS1083" s="7"/>
      <c r="HT1083" s="7"/>
      <c r="HU1083" s="7"/>
      <c r="HV1083" s="7"/>
      <c r="HW1083" s="7"/>
      <c r="HX1083" s="7"/>
      <c r="HY1083" s="7"/>
      <c r="HZ1083" s="7"/>
      <c r="IA1083" s="7"/>
      <c r="IB1083" s="7"/>
      <c r="IC1083" s="7"/>
      <c r="ID1083" s="7"/>
      <c r="IE1083" s="7"/>
      <c r="IF1083" s="7"/>
      <c r="IG1083" s="7"/>
      <c r="IH1083" s="7"/>
      <c r="II1083" s="7"/>
      <c r="IJ1083" s="7"/>
      <c r="IK1083" s="7"/>
      <c r="IL1083" s="7"/>
      <c r="IM1083" s="7"/>
      <c r="IN1083" s="7"/>
      <c r="IO1083" s="7"/>
      <c r="IP1083" s="7"/>
      <c r="IQ1083" s="7"/>
      <c r="IR1083" s="7"/>
      <c r="IS1083" s="7"/>
      <c r="IT1083" s="7"/>
      <c r="IU1083" s="7"/>
      <c r="IV1083" s="7"/>
      <c r="IW1083" s="7"/>
      <c r="IX1083" s="7"/>
      <c r="IY1083" s="7"/>
      <c r="IZ1083" s="7"/>
      <c r="JA1083" s="7"/>
      <c r="JB1083" s="7"/>
      <c r="JC1083" s="7"/>
      <c r="JD1083" s="7"/>
      <c r="JE1083" s="7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5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  <c r="DP1084" s="2"/>
      <c r="DQ1084" s="2"/>
      <c r="DR1084" s="2"/>
      <c r="DS1084" s="2"/>
      <c r="DT1084" s="2"/>
      <c r="DU1084" s="2"/>
      <c r="DV1084" s="2"/>
      <c r="DW1084" s="2"/>
      <c r="DX1084" s="2"/>
      <c r="DY1084" s="2"/>
      <c r="DZ1084" s="2"/>
      <c r="EA1084" s="2"/>
      <c r="EB1084" s="2"/>
      <c r="EC1084" s="2"/>
      <c r="ED1084" s="2"/>
      <c r="EE1084" s="2"/>
      <c r="EF1084" s="2"/>
      <c r="EG1084" s="2"/>
      <c r="EH1084" s="2"/>
      <c r="EI1084" s="2"/>
      <c r="EJ1084" s="2"/>
      <c r="EK1084" s="2"/>
      <c r="EL1084" s="2"/>
      <c r="EM1084" s="2"/>
      <c r="EN1084" s="2"/>
      <c r="EO1084" s="2"/>
      <c r="EP1084" s="7"/>
      <c r="EQ1084" s="7"/>
      <c r="ER1084" s="7"/>
      <c r="ES1084" s="88"/>
      <c r="ET1084" s="7"/>
      <c r="EU1084" s="7"/>
      <c r="EV1084" s="7"/>
      <c r="EW1084" s="7"/>
      <c r="EX1084" s="7"/>
      <c r="EY1084" s="7"/>
      <c r="EZ1084" s="7"/>
      <c r="FA1084" s="7"/>
      <c r="FB1084" s="7"/>
      <c r="FC1084" s="7"/>
      <c r="FD1084" s="7"/>
      <c r="FE1084" s="7"/>
      <c r="FF1084" s="7"/>
      <c r="FG1084" s="7"/>
      <c r="FH1084" s="2"/>
      <c r="FI1084" s="2"/>
      <c r="FJ1084" s="2"/>
      <c r="FK1084" s="2"/>
      <c r="FL1084" s="2"/>
      <c r="FM1084" s="2"/>
      <c r="FN1084" s="7"/>
      <c r="FO1084" s="7"/>
      <c r="FP1084" s="7"/>
      <c r="FQ1084" s="88"/>
      <c r="FR1084" s="7"/>
      <c r="FS1084" s="7"/>
      <c r="FT1084" s="7"/>
      <c r="FU1084" s="7"/>
      <c r="FV1084" s="7"/>
      <c r="FW1084" s="7"/>
      <c r="FX1084" s="7"/>
      <c r="FY1084" s="7"/>
      <c r="FZ1084" s="7"/>
      <c r="GA1084" s="7"/>
      <c r="GB1084" s="7"/>
      <c r="GC1084" s="7"/>
      <c r="GD1084" s="7"/>
      <c r="GE1084" s="7"/>
      <c r="GF1084" s="7"/>
      <c r="GG1084" s="7"/>
      <c r="GH1084" s="7"/>
      <c r="GI1084" s="7"/>
      <c r="GJ1084" s="7"/>
      <c r="GK1084" s="7"/>
      <c r="GL1084" s="7"/>
      <c r="GM1084" s="7"/>
      <c r="GN1084" s="7"/>
      <c r="GO1084" s="7"/>
      <c r="GP1084" s="7"/>
      <c r="GQ1084" s="7"/>
      <c r="GR1084" s="7"/>
      <c r="GS1084" s="7"/>
      <c r="GT1084" s="7"/>
      <c r="GU1084" s="7"/>
      <c r="GV1084" s="7"/>
      <c r="GW1084" s="7"/>
      <c r="GX1084" s="7"/>
      <c r="GY1084" s="7"/>
      <c r="GZ1084" s="7"/>
      <c r="HA1084" s="7"/>
      <c r="HB1084" s="7"/>
      <c r="HC1084" s="7"/>
      <c r="HD1084" s="7"/>
      <c r="HE1084" s="7"/>
      <c r="HF1084" s="7"/>
      <c r="HG1084" s="7"/>
      <c r="HH1084" s="7"/>
      <c r="HI1084" s="7"/>
      <c r="HJ1084" s="7"/>
      <c r="HK1084" s="7"/>
      <c r="HL1084" s="7"/>
      <c r="HM1084" s="7"/>
      <c r="HN1084" s="7"/>
      <c r="HO1084" s="7"/>
      <c r="HP1084" s="7"/>
      <c r="HQ1084" s="7"/>
      <c r="HR1084" s="7"/>
      <c r="HS1084" s="7"/>
      <c r="HT1084" s="7"/>
      <c r="HU1084" s="7"/>
      <c r="HV1084" s="7"/>
      <c r="HW1084" s="7"/>
      <c r="HX1084" s="7"/>
      <c r="HY1084" s="7"/>
      <c r="HZ1084" s="7"/>
      <c r="IA1084" s="7"/>
      <c r="IB1084" s="7"/>
      <c r="IC1084" s="7"/>
      <c r="ID1084" s="7"/>
      <c r="IE1084" s="7"/>
      <c r="IF1084" s="7"/>
      <c r="IG1084" s="7"/>
      <c r="IH1084" s="7"/>
      <c r="II1084" s="7"/>
      <c r="IJ1084" s="7"/>
      <c r="IK1084" s="7"/>
      <c r="IL1084" s="7"/>
      <c r="IM1084" s="7"/>
      <c r="IN1084" s="7"/>
      <c r="IO1084" s="7"/>
      <c r="IP1084" s="7"/>
      <c r="IQ1084" s="7"/>
      <c r="IR1084" s="7"/>
      <c r="IS1084" s="7"/>
      <c r="IT1084" s="7"/>
      <c r="IU1084" s="7"/>
      <c r="IV1084" s="7"/>
      <c r="IW1084" s="7"/>
      <c r="IX1084" s="7"/>
      <c r="IY1084" s="7"/>
      <c r="IZ1084" s="7"/>
      <c r="JA1084" s="7"/>
      <c r="JB1084" s="7"/>
      <c r="JC1084" s="7"/>
      <c r="JD1084" s="7"/>
      <c r="JE1084" s="7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5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  <c r="DP1085" s="2"/>
      <c r="DQ1085" s="2"/>
      <c r="DR1085" s="2"/>
      <c r="DS1085" s="2"/>
      <c r="DT1085" s="2"/>
      <c r="DU1085" s="2"/>
      <c r="DV1085" s="2"/>
      <c r="DW1085" s="2"/>
      <c r="DX1085" s="2"/>
      <c r="DY1085" s="2"/>
      <c r="DZ1085" s="2"/>
      <c r="EA1085" s="2"/>
      <c r="EB1085" s="2"/>
      <c r="EC1085" s="2"/>
      <c r="ED1085" s="2"/>
      <c r="EE1085" s="2"/>
      <c r="EF1085" s="2"/>
      <c r="EG1085" s="2"/>
      <c r="EH1085" s="2"/>
      <c r="EI1085" s="2"/>
      <c r="EJ1085" s="2"/>
      <c r="EK1085" s="2"/>
      <c r="EL1085" s="2"/>
      <c r="EM1085" s="2"/>
      <c r="EN1085" s="2"/>
      <c r="EO1085" s="2"/>
      <c r="EP1085" s="7"/>
      <c r="EQ1085" s="7"/>
      <c r="ER1085" s="7"/>
      <c r="ES1085" s="88"/>
      <c r="ET1085" s="7"/>
      <c r="EU1085" s="7"/>
      <c r="EV1085" s="7"/>
      <c r="EW1085" s="7"/>
      <c r="EX1085" s="7"/>
      <c r="EY1085" s="7"/>
      <c r="EZ1085" s="7"/>
      <c r="FA1085" s="7"/>
      <c r="FB1085" s="7"/>
      <c r="FC1085" s="7"/>
      <c r="FD1085" s="7"/>
      <c r="FE1085" s="7"/>
      <c r="FF1085" s="7"/>
      <c r="FG1085" s="7"/>
      <c r="FH1085" s="2"/>
      <c r="FI1085" s="2"/>
      <c r="FJ1085" s="2"/>
      <c r="FK1085" s="2"/>
      <c r="FL1085" s="2"/>
      <c r="FM1085" s="2"/>
      <c r="FN1085" s="7"/>
      <c r="FO1085" s="7"/>
      <c r="FP1085" s="7"/>
      <c r="FQ1085" s="88"/>
      <c r="FR1085" s="7"/>
      <c r="FS1085" s="7"/>
      <c r="FT1085" s="7"/>
      <c r="FU1085" s="7"/>
      <c r="FV1085" s="7"/>
      <c r="FW1085" s="7"/>
      <c r="FX1085" s="7"/>
      <c r="FY1085" s="7"/>
      <c r="FZ1085" s="7"/>
      <c r="GA1085" s="7"/>
      <c r="GB1085" s="7"/>
      <c r="GC1085" s="7"/>
      <c r="GD1085" s="7"/>
      <c r="GE1085" s="7"/>
      <c r="GF1085" s="7"/>
      <c r="GG1085" s="7"/>
      <c r="GH1085" s="7"/>
      <c r="GI1085" s="7"/>
      <c r="GJ1085" s="7"/>
      <c r="GK1085" s="7"/>
      <c r="GL1085" s="7"/>
      <c r="GM1085" s="7"/>
      <c r="GN1085" s="7"/>
      <c r="GO1085" s="7"/>
      <c r="GP1085" s="7"/>
      <c r="GQ1085" s="7"/>
      <c r="GR1085" s="7"/>
      <c r="GS1085" s="7"/>
      <c r="GT1085" s="7"/>
      <c r="GU1085" s="7"/>
      <c r="GV1085" s="7"/>
      <c r="GW1085" s="7"/>
      <c r="GX1085" s="7"/>
      <c r="GY1085" s="7"/>
      <c r="GZ1085" s="7"/>
      <c r="HA1085" s="7"/>
      <c r="HB1085" s="7"/>
      <c r="HC1085" s="7"/>
      <c r="HD1085" s="7"/>
      <c r="HE1085" s="7"/>
      <c r="HF1085" s="7"/>
      <c r="HG1085" s="7"/>
      <c r="HH1085" s="7"/>
      <c r="HI1085" s="7"/>
      <c r="HJ1085" s="7"/>
      <c r="HK1085" s="7"/>
      <c r="HL1085" s="7"/>
      <c r="HM1085" s="7"/>
      <c r="HN1085" s="7"/>
      <c r="HO1085" s="7"/>
      <c r="HP1085" s="7"/>
      <c r="HQ1085" s="7"/>
      <c r="HR1085" s="7"/>
      <c r="HS1085" s="7"/>
      <c r="HT1085" s="7"/>
      <c r="HU1085" s="7"/>
      <c r="HV1085" s="7"/>
      <c r="HW1085" s="7"/>
      <c r="HX1085" s="7"/>
      <c r="HY1085" s="7"/>
      <c r="HZ1085" s="7"/>
      <c r="IA1085" s="7"/>
      <c r="IB1085" s="7"/>
      <c r="IC1085" s="7"/>
      <c r="ID1085" s="7"/>
      <c r="IE1085" s="7"/>
      <c r="IF1085" s="7"/>
      <c r="IG1085" s="7"/>
      <c r="IH1085" s="7"/>
      <c r="II1085" s="7"/>
      <c r="IJ1085" s="7"/>
      <c r="IK1085" s="7"/>
      <c r="IL1085" s="7"/>
      <c r="IM1085" s="7"/>
      <c r="IN1085" s="7"/>
      <c r="IO1085" s="7"/>
      <c r="IP1085" s="7"/>
      <c r="IQ1085" s="7"/>
      <c r="IR1085" s="7"/>
      <c r="IS1085" s="7"/>
      <c r="IT1085" s="7"/>
      <c r="IU1085" s="7"/>
      <c r="IV1085" s="7"/>
      <c r="IW1085" s="7"/>
      <c r="IX1085" s="7"/>
      <c r="IY1085" s="7"/>
      <c r="IZ1085" s="7"/>
      <c r="JA1085" s="7"/>
      <c r="JB1085" s="7"/>
      <c r="JC1085" s="7"/>
      <c r="JD1085" s="7"/>
      <c r="JE1085" s="7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5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  <c r="DP1086" s="2"/>
      <c r="DQ1086" s="2"/>
      <c r="DR1086" s="2"/>
      <c r="DS1086" s="2"/>
      <c r="DT1086" s="2"/>
      <c r="DU1086" s="2"/>
      <c r="DV1086" s="2"/>
      <c r="DW1086" s="2"/>
      <c r="DX1086" s="2"/>
      <c r="DY1086" s="2"/>
      <c r="DZ1086" s="2"/>
      <c r="EA1086" s="2"/>
      <c r="EB1086" s="2"/>
      <c r="EC1086" s="2"/>
      <c r="ED1086" s="2"/>
      <c r="EE1086" s="2"/>
      <c r="EF1086" s="2"/>
      <c r="EG1086" s="2"/>
      <c r="EH1086" s="2"/>
      <c r="EI1086" s="2"/>
      <c r="EJ1086" s="2"/>
      <c r="EK1086" s="2"/>
      <c r="EL1086" s="2"/>
      <c r="EM1086" s="2"/>
      <c r="EN1086" s="2"/>
      <c r="EO1086" s="2"/>
      <c r="EP1086" s="7"/>
      <c r="EQ1086" s="7"/>
      <c r="ER1086" s="7"/>
      <c r="ES1086" s="88"/>
      <c r="ET1086" s="7"/>
      <c r="EU1086" s="7"/>
      <c r="EV1086" s="7"/>
      <c r="EW1086" s="7"/>
      <c r="EX1086" s="7"/>
      <c r="EY1086" s="7"/>
      <c r="EZ1086" s="7"/>
      <c r="FA1086" s="7"/>
      <c r="FB1086" s="7"/>
      <c r="FC1086" s="7"/>
      <c r="FD1086" s="7"/>
      <c r="FE1086" s="7"/>
      <c r="FF1086" s="7"/>
      <c r="FG1086" s="7"/>
      <c r="FH1086" s="2"/>
      <c r="FI1086" s="2"/>
      <c r="FJ1086" s="2"/>
      <c r="FK1086" s="2"/>
      <c r="FL1086" s="2"/>
      <c r="FM1086" s="2"/>
      <c r="FN1086" s="7"/>
      <c r="FO1086" s="7"/>
      <c r="FP1086" s="7"/>
      <c r="FQ1086" s="88"/>
      <c r="FR1086" s="7"/>
      <c r="FS1086" s="7"/>
      <c r="FT1086" s="7"/>
      <c r="FU1086" s="7"/>
      <c r="FV1086" s="7"/>
      <c r="FW1086" s="7"/>
      <c r="FX1086" s="7"/>
      <c r="FY1086" s="7"/>
      <c r="FZ1086" s="7"/>
      <c r="GA1086" s="7"/>
      <c r="GB1086" s="7"/>
      <c r="GC1086" s="7"/>
      <c r="GD1086" s="7"/>
      <c r="GE1086" s="7"/>
      <c r="GF1086" s="7"/>
      <c r="GG1086" s="7"/>
      <c r="GH1086" s="7"/>
      <c r="GI1086" s="7"/>
      <c r="GJ1086" s="7"/>
      <c r="GK1086" s="7"/>
      <c r="GL1086" s="7"/>
      <c r="GM1086" s="7"/>
      <c r="GN1086" s="7"/>
      <c r="GO1086" s="7"/>
      <c r="GP1086" s="7"/>
      <c r="GQ1086" s="7"/>
      <c r="GR1086" s="7"/>
      <c r="GS1086" s="7"/>
      <c r="GT1086" s="7"/>
      <c r="GU1086" s="7"/>
      <c r="GV1086" s="7"/>
      <c r="GW1086" s="7"/>
      <c r="GX1086" s="7"/>
      <c r="GY1086" s="7"/>
      <c r="GZ1086" s="7"/>
      <c r="HA1086" s="7"/>
      <c r="HB1086" s="7"/>
      <c r="HC1086" s="7"/>
      <c r="HD1086" s="7"/>
      <c r="HE1086" s="7"/>
      <c r="HF1086" s="7"/>
      <c r="HG1086" s="7"/>
      <c r="HH1086" s="7"/>
      <c r="HI1086" s="7"/>
      <c r="HJ1086" s="7"/>
      <c r="HK1086" s="7"/>
      <c r="HL1086" s="7"/>
      <c r="HM1086" s="7"/>
      <c r="HN1086" s="7"/>
      <c r="HO1086" s="7"/>
      <c r="HP1086" s="7"/>
      <c r="HQ1086" s="7"/>
      <c r="HR1086" s="7"/>
      <c r="HS1086" s="7"/>
      <c r="HT1086" s="7"/>
      <c r="HU1086" s="7"/>
      <c r="HV1086" s="7"/>
      <c r="HW1086" s="7"/>
      <c r="HX1086" s="7"/>
      <c r="HY1086" s="7"/>
      <c r="HZ1086" s="7"/>
      <c r="IA1086" s="7"/>
      <c r="IB1086" s="7"/>
      <c r="IC1086" s="7"/>
      <c r="ID1086" s="7"/>
      <c r="IE1086" s="7"/>
      <c r="IF1086" s="7"/>
      <c r="IG1086" s="7"/>
      <c r="IH1086" s="7"/>
      <c r="II1086" s="7"/>
      <c r="IJ1086" s="7"/>
      <c r="IK1086" s="7"/>
      <c r="IL1086" s="7"/>
      <c r="IM1086" s="7"/>
      <c r="IN1086" s="7"/>
      <c r="IO1086" s="7"/>
      <c r="IP1086" s="7"/>
      <c r="IQ1086" s="7"/>
      <c r="IR1086" s="7"/>
      <c r="IS1086" s="7"/>
      <c r="IT1086" s="7"/>
      <c r="IU1086" s="7"/>
      <c r="IV1086" s="7"/>
      <c r="IW1086" s="7"/>
      <c r="IX1086" s="7"/>
      <c r="IY1086" s="7"/>
      <c r="IZ1086" s="7"/>
      <c r="JA1086" s="7"/>
      <c r="JB1086" s="7"/>
      <c r="JC1086" s="7"/>
      <c r="JD1086" s="7"/>
      <c r="JE1086" s="7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5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  <c r="DP1087" s="2"/>
      <c r="DQ1087" s="2"/>
      <c r="DR1087" s="2"/>
      <c r="DS1087" s="2"/>
      <c r="DT1087" s="2"/>
      <c r="DU1087" s="2"/>
      <c r="DV1087" s="2"/>
      <c r="DW1087" s="2"/>
      <c r="DX1087" s="2"/>
      <c r="DY1087" s="2"/>
      <c r="DZ1087" s="2"/>
      <c r="EA1087" s="2"/>
      <c r="EB1087" s="2"/>
      <c r="EC1087" s="2"/>
      <c r="ED1087" s="2"/>
      <c r="EE1087" s="2"/>
      <c r="EF1087" s="2"/>
      <c r="EG1087" s="2"/>
      <c r="EH1087" s="2"/>
      <c r="EI1087" s="2"/>
      <c r="EJ1087" s="2"/>
      <c r="EK1087" s="2"/>
      <c r="EL1087" s="2"/>
      <c r="EM1087" s="2"/>
      <c r="EN1087" s="2"/>
      <c r="EO1087" s="2"/>
      <c r="EP1087" s="7"/>
      <c r="EQ1087" s="7"/>
      <c r="ER1087" s="7"/>
      <c r="ES1087" s="88"/>
      <c r="ET1087" s="7"/>
      <c r="EU1087" s="7"/>
      <c r="EV1087" s="7"/>
      <c r="EW1087" s="7"/>
      <c r="EX1087" s="7"/>
      <c r="EY1087" s="7"/>
      <c r="EZ1087" s="7"/>
      <c r="FA1087" s="7"/>
      <c r="FB1087" s="7"/>
      <c r="FC1087" s="7"/>
      <c r="FD1087" s="7"/>
      <c r="FE1087" s="7"/>
      <c r="FF1087" s="7"/>
      <c r="FG1087" s="7"/>
      <c r="FH1087" s="2"/>
      <c r="FI1087" s="2"/>
      <c r="FJ1087" s="2"/>
      <c r="FK1087" s="2"/>
      <c r="FL1087" s="2"/>
      <c r="FM1087" s="2"/>
      <c r="FN1087" s="7"/>
      <c r="FO1087" s="7"/>
      <c r="FP1087" s="7"/>
      <c r="FQ1087" s="88"/>
      <c r="FR1087" s="7"/>
      <c r="FS1087" s="7"/>
      <c r="FT1087" s="7"/>
      <c r="FU1087" s="7"/>
      <c r="FV1087" s="7"/>
      <c r="FW1087" s="7"/>
      <c r="FX1087" s="7"/>
      <c r="FY1087" s="7"/>
      <c r="FZ1087" s="7"/>
      <c r="GA1087" s="7"/>
      <c r="GB1087" s="7"/>
      <c r="GC1087" s="7"/>
      <c r="GD1087" s="7"/>
      <c r="GE1087" s="7"/>
      <c r="GF1087" s="7"/>
      <c r="GG1087" s="7"/>
      <c r="GH1087" s="7"/>
      <c r="GI1087" s="7"/>
      <c r="GJ1087" s="7"/>
      <c r="GK1087" s="7"/>
      <c r="GL1087" s="7"/>
      <c r="GM1087" s="7"/>
      <c r="GN1087" s="7"/>
      <c r="GO1087" s="7"/>
      <c r="GP1087" s="7"/>
      <c r="GQ1087" s="7"/>
      <c r="GR1087" s="7"/>
      <c r="GS1087" s="7"/>
      <c r="GT1087" s="7"/>
      <c r="GU1087" s="7"/>
      <c r="GV1087" s="7"/>
      <c r="GW1087" s="7"/>
      <c r="GX1087" s="7"/>
      <c r="GY1087" s="7"/>
      <c r="GZ1087" s="7"/>
      <c r="HA1087" s="7"/>
      <c r="HB1087" s="7"/>
      <c r="HC1087" s="7"/>
      <c r="HD1087" s="7"/>
      <c r="HE1087" s="7"/>
      <c r="HF1087" s="7"/>
      <c r="HG1087" s="7"/>
      <c r="HH1087" s="7"/>
      <c r="HI1087" s="7"/>
      <c r="HJ1087" s="7"/>
      <c r="HK1087" s="7"/>
      <c r="HL1087" s="7"/>
      <c r="HM1087" s="7"/>
      <c r="HN1087" s="7"/>
      <c r="HO1087" s="7"/>
      <c r="HP1087" s="7"/>
      <c r="HQ1087" s="7"/>
      <c r="HR1087" s="7"/>
      <c r="HS1087" s="7"/>
      <c r="HT1087" s="7"/>
      <c r="HU1087" s="7"/>
      <c r="HV1087" s="7"/>
      <c r="HW1087" s="7"/>
      <c r="HX1087" s="7"/>
      <c r="HY1087" s="7"/>
      <c r="HZ1087" s="7"/>
      <c r="IA1087" s="7"/>
      <c r="IB1087" s="7"/>
      <c r="IC1087" s="7"/>
      <c r="ID1087" s="7"/>
      <c r="IE1087" s="7"/>
      <c r="IF1087" s="7"/>
      <c r="IG1087" s="7"/>
      <c r="IH1087" s="7"/>
      <c r="II1087" s="7"/>
      <c r="IJ1087" s="7"/>
      <c r="IK1087" s="7"/>
      <c r="IL1087" s="7"/>
      <c r="IM1087" s="7"/>
      <c r="IN1087" s="7"/>
      <c r="IO1087" s="7"/>
      <c r="IP1087" s="7"/>
      <c r="IQ1087" s="7"/>
      <c r="IR1087" s="7"/>
      <c r="IS1087" s="7"/>
      <c r="IT1087" s="7"/>
      <c r="IU1087" s="7"/>
      <c r="IV1087" s="7"/>
      <c r="IW1087" s="7"/>
      <c r="IX1087" s="7"/>
      <c r="IY1087" s="7"/>
      <c r="IZ1087" s="7"/>
      <c r="JA1087" s="7"/>
      <c r="JB1087" s="7"/>
      <c r="JC1087" s="7"/>
      <c r="JD1087" s="7"/>
      <c r="JE1087" s="7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5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  <c r="DP1088" s="2"/>
      <c r="DQ1088" s="2"/>
      <c r="DR1088" s="2"/>
      <c r="DS1088" s="2"/>
      <c r="DT1088" s="2"/>
      <c r="DU1088" s="2"/>
      <c r="DV1088" s="2"/>
      <c r="DW1088" s="2"/>
      <c r="DX1088" s="2"/>
      <c r="DY1088" s="2"/>
      <c r="DZ1088" s="2"/>
      <c r="EA1088" s="2"/>
      <c r="EB1088" s="2"/>
      <c r="EC1088" s="2"/>
      <c r="ED1088" s="2"/>
      <c r="EE1088" s="2"/>
      <c r="EF1088" s="2"/>
      <c r="EG1088" s="2"/>
      <c r="EH1088" s="2"/>
      <c r="EI1088" s="2"/>
      <c r="EJ1088" s="2"/>
      <c r="EK1088" s="2"/>
      <c r="EL1088" s="2"/>
      <c r="EM1088" s="2"/>
      <c r="EN1088" s="2"/>
      <c r="EO1088" s="2"/>
      <c r="EP1088" s="7"/>
      <c r="EQ1088" s="7"/>
      <c r="ER1088" s="7"/>
      <c r="ES1088" s="88"/>
      <c r="ET1088" s="7"/>
      <c r="EU1088" s="7"/>
      <c r="EV1088" s="7"/>
      <c r="EW1088" s="7"/>
      <c r="EX1088" s="7"/>
      <c r="EY1088" s="7"/>
      <c r="EZ1088" s="7"/>
      <c r="FA1088" s="7"/>
      <c r="FB1088" s="7"/>
      <c r="FC1088" s="7"/>
      <c r="FD1088" s="7"/>
      <c r="FE1088" s="7"/>
      <c r="FF1088" s="7"/>
      <c r="FG1088" s="7"/>
      <c r="FH1088" s="2"/>
      <c r="FI1088" s="2"/>
      <c r="FJ1088" s="2"/>
      <c r="FK1088" s="2"/>
      <c r="FL1088" s="2"/>
      <c r="FM1088" s="2"/>
      <c r="FN1088" s="7"/>
      <c r="FO1088" s="7"/>
      <c r="FP1088" s="7"/>
      <c r="FQ1088" s="88"/>
      <c r="FR1088" s="7"/>
      <c r="FS1088" s="7"/>
      <c r="FT1088" s="7"/>
      <c r="FU1088" s="7"/>
      <c r="FV1088" s="7"/>
      <c r="FW1088" s="7"/>
      <c r="FX1088" s="7"/>
      <c r="FY1088" s="7"/>
      <c r="FZ1088" s="7"/>
      <c r="GA1088" s="7"/>
      <c r="GB1088" s="7"/>
      <c r="GC1088" s="7"/>
      <c r="GD1088" s="7"/>
      <c r="GE1088" s="7"/>
      <c r="GF1088" s="7"/>
      <c r="GG1088" s="7"/>
      <c r="GH1088" s="7"/>
      <c r="GI1088" s="7"/>
      <c r="GJ1088" s="7"/>
      <c r="GK1088" s="7"/>
      <c r="GL1088" s="7"/>
      <c r="GM1088" s="7"/>
      <c r="GN1088" s="7"/>
      <c r="GO1088" s="7"/>
      <c r="GP1088" s="7"/>
      <c r="GQ1088" s="7"/>
      <c r="GR1088" s="7"/>
      <c r="GS1088" s="7"/>
      <c r="GT1088" s="7"/>
      <c r="GU1088" s="7"/>
      <c r="GV1088" s="7"/>
      <c r="GW1088" s="7"/>
      <c r="GX1088" s="7"/>
      <c r="GY1088" s="7"/>
      <c r="GZ1088" s="7"/>
      <c r="HA1088" s="7"/>
      <c r="HB1088" s="7"/>
      <c r="HC1088" s="7"/>
      <c r="HD1088" s="7"/>
      <c r="HE1088" s="7"/>
      <c r="HF1088" s="7"/>
      <c r="HG1088" s="7"/>
      <c r="HH1088" s="7"/>
      <c r="HI1088" s="7"/>
      <c r="HJ1088" s="7"/>
      <c r="HK1088" s="7"/>
      <c r="HL1088" s="7"/>
      <c r="HM1088" s="7"/>
      <c r="HN1088" s="7"/>
      <c r="HO1088" s="7"/>
      <c r="HP1088" s="7"/>
      <c r="HQ1088" s="7"/>
      <c r="HR1088" s="7"/>
      <c r="HS1088" s="7"/>
      <c r="HT1088" s="7"/>
      <c r="HU1088" s="7"/>
      <c r="HV1088" s="7"/>
      <c r="HW1088" s="7"/>
      <c r="HX1088" s="7"/>
      <c r="HY1088" s="7"/>
      <c r="HZ1088" s="7"/>
      <c r="IA1088" s="7"/>
      <c r="IB1088" s="7"/>
      <c r="IC1088" s="7"/>
      <c r="ID1088" s="7"/>
      <c r="IE1088" s="7"/>
      <c r="IF1088" s="7"/>
      <c r="IG1088" s="7"/>
      <c r="IH1088" s="7"/>
      <c r="II1088" s="7"/>
      <c r="IJ1088" s="7"/>
      <c r="IK1088" s="7"/>
      <c r="IL1088" s="7"/>
      <c r="IM1088" s="7"/>
      <c r="IN1088" s="7"/>
      <c r="IO1088" s="7"/>
      <c r="IP1088" s="7"/>
      <c r="IQ1088" s="7"/>
      <c r="IR1088" s="7"/>
      <c r="IS1088" s="7"/>
      <c r="IT1088" s="7"/>
      <c r="IU1088" s="7"/>
      <c r="IV1088" s="7"/>
      <c r="IW1088" s="7"/>
      <c r="IX1088" s="7"/>
      <c r="IY1088" s="7"/>
      <c r="IZ1088" s="7"/>
      <c r="JA1088" s="7"/>
      <c r="JB1088" s="7"/>
      <c r="JC1088" s="7"/>
      <c r="JD1088" s="7"/>
      <c r="JE1088" s="7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5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  <c r="DP1089" s="2"/>
      <c r="DQ1089" s="2"/>
      <c r="DR1089" s="2"/>
      <c r="DS1089" s="2"/>
      <c r="DT1089" s="2"/>
      <c r="DU1089" s="2"/>
      <c r="DV1089" s="2"/>
      <c r="DW1089" s="2"/>
      <c r="DX1089" s="2"/>
      <c r="DY1089" s="2"/>
      <c r="DZ1089" s="2"/>
      <c r="EA1089" s="2"/>
      <c r="EB1089" s="2"/>
      <c r="EC1089" s="2"/>
      <c r="ED1089" s="2"/>
      <c r="EE1089" s="2"/>
      <c r="EF1089" s="2"/>
      <c r="EG1089" s="2"/>
      <c r="EH1089" s="2"/>
      <c r="EI1089" s="2"/>
      <c r="EJ1089" s="2"/>
      <c r="EK1089" s="2"/>
      <c r="EL1089" s="2"/>
      <c r="EM1089" s="2"/>
      <c r="EN1089" s="2"/>
      <c r="EO1089" s="2"/>
      <c r="EP1089" s="7"/>
      <c r="EQ1089" s="7"/>
      <c r="ER1089" s="7"/>
      <c r="ES1089" s="88"/>
      <c r="ET1089" s="7"/>
      <c r="EU1089" s="7"/>
      <c r="EV1089" s="7"/>
      <c r="EW1089" s="7"/>
      <c r="EX1089" s="7"/>
      <c r="EY1089" s="7"/>
      <c r="EZ1089" s="7"/>
      <c r="FA1089" s="7"/>
      <c r="FB1089" s="7"/>
      <c r="FC1089" s="7"/>
      <c r="FD1089" s="7"/>
      <c r="FE1089" s="7"/>
      <c r="FF1089" s="7"/>
      <c r="FG1089" s="7"/>
      <c r="FH1089" s="2"/>
      <c r="FI1089" s="2"/>
      <c r="FJ1089" s="2"/>
      <c r="FK1089" s="2"/>
      <c r="FL1089" s="2"/>
      <c r="FM1089" s="2"/>
      <c r="FN1089" s="7"/>
      <c r="FO1089" s="7"/>
      <c r="FP1089" s="7"/>
      <c r="FQ1089" s="88"/>
      <c r="FR1089" s="7"/>
      <c r="FS1089" s="7"/>
      <c r="FT1089" s="7"/>
      <c r="FU1089" s="7"/>
      <c r="FV1089" s="7"/>
      <c r="FW1089" s="7"/>
      <c r="FX1089" s="7"/>
      <c r="FY1089" s="7"/>
      <c r="FZ1089" s="7"/>
      <c r="GA1089" s="7"/>
      <c r="GB1089" s="7"/>
      <c r="GC1089" s="7"/>
      <c r="GD1089" s="7"/>
      <c r="GE1089" s="7"/>
      <c r="GF1089" s="7"/>
      <c r="GG1089" s="7"/>
      <c r="GH1089" s="7"/>
      <c r="GI1089" s="7"/>
      <c r="GJ1089" s="7"/>
      <c r="GK1089" s="7"/>
      <c r="GL1089" s="7"/>
      <c r="GM1089" s="7"/>
      <c r="GN1089" s="7"/>
      <c r="GO1089" s="7"/>
      <c r="GP1089" s="7"/>
      <c r="GQ1089" s="7"/>
      <c r="GR1089" s="7"/>
      <c r="GS1089" s="7"/>
      <c r="GT1089" s="7"/>
      <c r="GU1089" s="7"/>
      <c r="GV1089" s="7"/>
      <c r="GW1089" s="7"/>
      <c r="GX1089" s="7"/>
      <c r="GY1089" s="7"/>
      <c r="GZ1089" s="7"/>
      <c r="HA1089" s="7"/>
      <c r="HB1089" s="7"/>
      <c r="HC1089" s="7"/>
      <c r="HD1089" s="7"/>
      <c r="HE1089" s="7"/>
      <c r="HF1089" s="7"/>
      <c r="HG1089" s="7"/>
      <c r="HH1089" s="7"/>
      <c r="HI1089" s="7"/>
      <c r="HJ1089" s="7"/>
      <c r="HK1089" s="7"/>
      <c r="HL1089" s="7"/>
      <c r="HM1089" s="7"/>
      <c r="HN1089" s="7"/>
      <c r="HO1089" s="7"/>
      <c r="HP1089" s="7"/>
      <c r="HQ1089" s="7"/>
      <c r="HR1089" s="7"/>
      <c r="HS1089" s="7"/>
      <c r="HT1089" s="7"/>
      <c r="HU1089" s="7"/>
      <c r="HV1089" s="7"/>
      <c r="HW1089" s="7"/>
      <c r="HX1089" s="7"/>
      <c r="HY1089" s="7"/>
      <c r="HZ1089" s="7"/>
      <c r="IA1089" s="7"/>
      <c r="IB1089" s="7"/>
      <c r="IC1089" s="7"/>
      <c r="ID1089" s="7"/>
      <c r="IE1089" s="7"/>
      <c r="IF1089" s="7"/>
      <c r="IG1089" s="7"/>
      <c r="IH1089" s="7"/>
      <c r="II1089" s="7"/>
      <c r="IJ1089" s="7"/>
      <c r="IK1089" s="7"/>
      <c r="IL1089" s="7"/>
      <c r="IM1089" s="7"/>
      <c r="IN1089" s="7"/>
      <c r="IO1089" s="7"/>
      <c r="IP1089" s="7"/>
      <c r="IQ1089" s="7"/>
      <c r="IR1089" s="7"/>
      <c r="IS1089" s="7"/>
      <c r="IT1089" s="7"/>
      <c r="IU1089" s="7"/>
      <c r="IV1089" s="7"/>
      <c r="IW1089" s="7"/>
      <c r="IX1089" s="7"/>
      <c r="IY1089" s="7"/>
      <c r="IZ1089" s="7"/>
      <c r="JA1089" s="7"/>
      <c r="JB1089" s="7"/>
      <c r="JC1089" s="7"/>
      <c r="JD1089" s="7"/>
      <c r="JE1089" s="7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5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  <c r="DP1090" s="2"/>
      <c r="DQ1090" s="2"/>
      <c r="DR1090" s="2"/>
      <c r="DS1090" s="2"/>
      <c r="DT1090" s="2"/>
      <c r="DU1090" s="2"/>
      <c r="DV1090" s="2"/>
      <c r="DW1090" s="2"/>
      <c r="DX1090" s="2"/>
      <c r="DY1090" s="2"/>
      <c r="DZ1090" s="2"/>
      <c r="EA1090" s="2"/>
      <c r="EB1090" s="2"/>
      <c r="EC1090" s="2"/>
      <c r="ED1090" s="2"/>
      <c r="EE1090" s="2"/>
      <c r="EF1090" s="2"/>
      <c r="EG1090" s="2"/>
      <c r="EH1090" s="2"/>
      <c r="EI1090" s="2"/>
      <c r="EJ1090" s="2"/>
      <c r="EK1090" s="2"/>
      <c r="EL1090" s="2"/>
      <c r="EM1090" s="2"/>
      <c r="EN1090" s="2"/>
      <c r="EO1090" s="2"/>
      <c r="EP1090" s="7"/>
      <c r="EQ1090" s="7"/>
      <c r="ER1090" s="7"/>
      <c r="ES1090" s="88"/>
      <c r="ET1090" s="7"/>
      <c r="EU1090" s="7"/>
      <c r="EV1090" s="7"/>
      <c r="EW1090" s="7"/>
      <c r="EX1090" s="7"/>
      <c r="EY1090" s="7"/>
      <c r="EZ1090" s="7"/>
      <c r="FA1090" s="7"/>
      <c r="FB1090" s="7"/>
      <c r="FC1090" s="7"/>
      <c r="FD1090" s="7"/>
      <c r="FE1090" s="7"/>
      <c r="FF1090" s="7"/>
      <c r="FG1090" s="7"/>
      <c r="FH1090" s="2"/>
      <c r="FI1090" s="2"/>
      <c r="FJ1090" s="2"/>
      <c r="FK1090" s="2"/>
      <c r="FL1090" s="2"/>
      <c r="FM1090" s="2"/>
      <c r="FN1090" s="7"/>
      <c r="FO1090" s="7"/>
      <c r="FP1090" s="7"/>
      <c r="FQ1090" s="88"/>
      <c r="FR1090" s="7"/>
      <c r="FS1090" s="7"/>
      <c r="FT1090" s="7"/>
      <c r="FU1090" s="7"/>
      <c r="FV1090" s="7"/>
      <c r="FW1090" s="7"/>
      <c r="FX1090" s="7"/>
      <c r="FY1090" s="7"/>
      <c r="FZ1090" s="7"/>
      <c r="GA1090" s="7"/>
      <c r="GB1090" s="7"/>
      <c r="GC1090" s="7"/>
      <c r="GD1090" s="7"/>
      <c r="GE1090" s="7"/>
      <c r="GF1090" s="7"/>
      <c r="GG1090" s="7"/>
      <c r="GH1090" s="7"/>
      <c r="GI1090" s="7"/>
      <c r="GJ1090" s="7"/>
      <c r="GK1090" s="7"/>
      <c r="GL1090" s="7"/>
      <c r="GM1090" s="7"/>
      <c r="GN1090" s="7"/>
      <c r="GO1090" s="7"/>
      <c r="GP1090" s="7"/>
      <c r="GQ1090" s="7"/>
      <c r="GR1090" s="7"/>
      <c r="GS1090" s="7"/>
      <c r="GT1090" s="7"/>
      <c r="GU1090" s="7"/>
      <c r="GV1090" s="7"/>
      <c r="GW1090" s="7"/>
      <c r="GX1090" s="7"/>
      <c r="GY1090" s="7"/>
      <c r="GZ1090" s="7"/>
      <c r="HA1090" s="7"/>
      <c r="HB1090" s="7"/>
      <c r="HC1090" s="7"/>
      <c r="HD1090" s="7"/>
      <c r="HE1090" s="7"/>
      <c r="HF1090" s="7"/>
      <c r="HG1090" s="7"/>
      <c r="HH1090" s="7"/>
      <c r="HI1090" s="7"/>
      <c r="HJ1090" s="7"/>
      <c r="HK1090" s="7"/>
      <c r="HL1090" s="7"/>
      <c r="HM1090" s="7"/>
      <c r="HN1090" s="7"/>
      <c r="HO1090" s="7"/>
      <c r="HP1090" s="7"/>
      <c r="HQ1090" s="7"/>
      <c r="HR1090" s="7"/>
      <c r="HS1090" s="7"/>
      <c r="HT1090" s="7"/>
      <c r="HU1090" s="7"/>
      <c r="HV1090" s="7"/>
      <c r="HW1090" s="7"/>
      <c r="HX1090" s="7"/>
      <c r="HY1090" s="7"/>
      <c r="HZ1090" s="7"/>
      <c r="IA1090" s="7"/>
      <c r="IB1090" s="7"/>
      <c r="IC1090" s="7"/>
      <c r="ID1090" s="7"/>
      <c r="IE1090" s="7"/>
      <c r="IF1090" s="7"/>
      <c r="IG1090" s="7"/>
      <c r="IH1090" s="7"/>
      <c r="II1090" s="7"/>
      <c r="IJ1090" s="7"/>
      <c r="IK1090" s="7"/>
      <c r="IL1090" s="7"/>
      <c r="IM1090" s="7"/>
      <c r="IN1090" s="7"/>
      <c r="IO1090" s="7"/>
      <c r="IP1090" s="7"/>
      <c r="IQ1090" s="7"/>
      <c r="IR1090" s="7"/>
      <c r="IS1090" s="7"/>
      <c r="IT1090" s="7"/>
      <c r="IU1090" s="7"/>
      <c r="IV1090" s="7"/>
      <c r="IW1090" s="7"/>
      <c r="IX1090" s="7"/>
      <c r="IY1090" s="7"/>
      <c r="IZ1090" s="7"/>
      <c r="JA1090" s="7"/>
      <c r="JB1090" s="7"/>
      <c r="JC1090" s="7"/>
      <c r="JD1090" s="7"/>
      <c r="JE1090" s="7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5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  <c r="DP1091" s="2"/>
      <c r="DQ1091" s="2"/>
      <c r="DR1091" s="2"/>
      <c r="DS1091" s="2"/>
      <c r="DT1091" s="2"/>
      <c r="DU1091" s="2"/>
      <c r="DV1091" s="2"/>
      <c r="DW1091" s="2"/>
      <c r="DX1091" s="2"/>
      <c r="DY1091" s="2"/>
      <c r="DZ1091" s="2"/>
      <c r="EA1091" s="2"/>
      <c r="EB1091" s="2"/>
      <c r="EC1091" s="2"/>
      <c r="ED1091" s="2"/>
      <c r="EE1091" s="2"/>
      <c r="EF1091" s="2"/>
      <c r="EG1091" s="2"/>
      <c r="EH1091" s="2"/>
      <c r="EI1091" s="2"/>
      <c r="EJ1091" s="2"/>
      <c r="EK1091" s="2"/>
      <c r="EL1091" s="2"/>
      <c r="EM1091" s="2"/>
      <c r="EN1091" s="2"/>
      <c r="EO1091" s="2"/>
      <c r="EP1091" s="7"/>
      <c r="EQ1091" s="7"/>
      <c r="ER1091" s="7"/>
      <c r="ES1091" s="88"/>
      <c r="ET1091" s="7"/>
      <c r="EU1091" s="7"/>
      <c r="EV1091" s="7"/>
      <c r="EW1091" s="7"/>
      <c r="EX1091" s="7"/>
      <c r="EY1091" s="7"/>
      <c r="EZ1091" s="7"/>
      <c r="FA1091" s="7"/>
      <c r="FB1091" s="7"/>
      <c r="FC1091" s="7"/>
      <c r="FD1091" s="7"/>
      <c r="FE1091" s="7"/>
      <c r="FF1091" s="7"/>
      <c r="FG1091" s="7"/>
      <c r="FH1091" s="2"/>
      <c r="FI1091" s="2"/>
      <c r="FJ1091" s="2"/>
      <c r="FK1091" s="2"/>
      <c r="FL1091" s="2"/>
      <c r="FM1091" s="2"/>
      <c r="FN1091" s="7"/>
      <c r="FO1091" s="7"/>
      <c r="FP1091" s="7"/>
      <c r="FQ1091" s="88"/>
      <c r="FR1091" s="7"/>
      <c r="FS1091" s="7"/>
      <c r="FT1091" s="7"/>
      <c r="FU1091" s="7"/>
      <c r="FV1091" s="7"/>
      <c r="FW1091" s="7"/>
      <c r="FX1091" s="7"/>
      <c r="FY1091" s="7"/>
      <c r="FZ1091" s="7"/>
      <c r="GA1091" s="7"/>
      <c r="GB1091" s="7"/>
      <c r="GC1091" s="7"/>
      <c r="GD1091" s="7"/>
      <c r="GE1091" s="7"/>
      <c r="GF1091" s="7"/>
      <c r="GG1091" s="7"/>
      <c r="GH1091" s="7"/>
      <c r="GI1091" s="7"/>
      <c r="GJ1091" s="7"/>
      <c r="GK1091" s="7"/>
      <c r="GL1091" s="7"/>
      <c r="GM1091" s="7"/>
      <c r="GN1091" s="7"/>
      <c r="GO1091" s="7"/>
      <c r="GP1091" s="7"/>
      <c r="GQ1091" s="7"/>
      <c r="GR1091" s="7"/>
      <c r="GS1091" s="7"/>
      <c r="GT1091" s="7"/>
      <c r="GU1091" s="7"/>
      <c r="GV1091" s="7"/>
      <c r="GW1091" s="7"/>
      <c r="GX1091" s="7"/>
      <c r="GY1091" s="7"/>
      <c r="GZ1091" s="7"/>
      <c r="HA1091" s="7"/>
      <c r="HB1091" s="7"/>
      <c r="HC1091" s="7"/>
      <c r="HD1091" s="7"/>
      <c r="HE1091" s="7"/>
      <c r="HF1091" s="7"/>
      <c r="HG1091" s="7"/>
      <c r="HH1091" s="7"/>
      <c r="HI1091" s="7"/>
      <c r="HJ1091" s="7"/>
      <c r="HK1091" s="7"/>
      <c r="HL1091" s="7"/>
      <c r="HM1091" s="7"/>
      <c r="HN1091" s="7"/>
      <c r="HO1091" s="7"/>
      <c r="HP1091" s="7"/>
      <c r="HQ1091" s="7"/>
      <c r="HR1091" s="7"/>
      <c r="HS1091" s="7"/>
      <c r="HT1091" s="7"/>
      <c r="HU1091" s="7"/>
      <c r="HV1091" s="7"/>
      <c r="HW1091" s="7"/>
      <c r="HX1091" s="7"/>
      <c r="HY1091" s="7"/>
      <c r="HZ1091" s="7"/>
      <c r="IA1091" s="7"/>
      <c r="IB1091" s="7"/>
      <c r="IC1091" s="7"/>
      <c r="ID1091" s="7"/>
      <c r="IE1091" s="7"/>
      <c r="IF1091" s="7"/>
      <c r="IG1091" s="7"/>
      <c r="IH1091" s="7"/>
      <c r="II1091" s="7"/>
      <c r="IJ1091" s="7"/>
      <c r="IK1091" s="7"/>
      <c r="IL1091" s="7"/>
      <c r="IM1091" s="7"/>
      <c r="IN1091" s="7"/>
      <c r="IO1091" s="7"/>
      <c r="IP1091" s="7"/>
      <c r="IQ1091" s="7"/>
      <c r="IR1091" s="7"/>
      <c r="IS1091" s="7"/>
      <c r="IT1091" s="7"/>
      <c r="IU1091" s="7"/>
      <c r="IV1091" s="7"/>
      <c r="IW1091" s="7"/>
      <c r="IX1091" s="7"/>
      <c r="IY1091" s="7"/>
      <c r="IZ1091" s="7"/>
      <c r="JA1091" s="7"/>
      <c r="JB1091" s="7"/>
      <c r="JC1091" s="7"/>
      <c r="JD1091" s="7"/>
      <c r="JE1091" s="7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5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  <c r="DP1092" s="2"/>
      <c r="DQ1092" s="2"/>
      <c r="DR1092" s="2"/>
      <c r="DS1092" s="2"/>
      <c r="DT1092" s="2"/>
      <c r="DU1092" s="2"/>
      <c r="DV1092" s="2"/>
      <c r="DW1092" s="2"/>
      <c r="DX1092" s="2"/>
      <c r="DY1092" s="2"/>
      <c r="DZ1092" s="2"/>
      <c r="EA1092" s="2"/>
      <c r="EB1092" s="2"/>
      <c r="EC1092" s="2"/>
      <c r="ED1092" s="2"/>
      <c r="EE1092" s="2"/>
      <c r="EF1092" s="2"/>
      <c r="EG1092" s="2"/>
      <c r="EH1092" s="2"/>
      <c r="EI1092" s="2"/>
      <c r="EJ1092" s="2"/>
      <c r="EK1092" s="2"/>
      <c r="EL1092" s="2"/>
      <c r="EM1092" s="2"/>
      <c r="EN1092" s="2"/>
      <c r="EO1092" s="2"/>
      <c r="EP1092" s="7"/>
      <c r="EQ1092" s="7"/>
      <c r="ER1092" s="7"/>
      <c r="ES1092" s="88"/>
      <c r="ET1092" s="7"/>
      <c r="EU1092" s="7"/>
      <c r="EV1092" s="7"/>
      <c r="EW1092" s="7"/>
      <c r="EX1092" s="7"/>
      <c r="EY1092" s="7"/>
      <c r="EZ1092" s="7"/>
      <c r="FA1092" s="7"/>
      <c r="FB1092" s="7"/>
      <c r="FC1092" s="7"/>
      <c r="FD1092" s="7"/>
      <c r="FE1092" s="7"/>
      <c r="FF1092" s="7"/>
      <c r="FG1092" s="7"/>
      <c r="FH1092" s="2"/>
      <c r="FI1092" s="2"/>
      <c r="FJ1092" s="2"/>
      <c r="FK1092" s="2"/>
      <c r="FL1092" s="2"/>
      <c r="FM1092" s="2"/>
      <c r="FN1092" s="7"/>
      <c r="FO1092" s="7"/>
      <c r="FP1092" s="7"/>
      <c r="FQ1092" s="88"/>
      <c r="FR1092" s="7"/>
      <c r="FS1092" s="7"/>
      <c r="FT1092" s="7"/>
      <c r="FU1092" s="7"/>
      <c r="FV1092" s="7"/>
      <c r="FW1092" s="7"/>
      <c r="FX1092" s="7"/>
      <c r="FY1092" s="7"/>
      <c r="FZ1092" s="7"/>
      <c r="GA1092" s="7"/>
      <c r="GB1092" s="7"/>
      <c r="GC1092" s="7"/>
      <c r="GD1092" s="7"/>
      <c r="GE1092" s="7"/>
      <c r="GF1092" s="7"/>
      <c r="GG1092" s="7"/>
      <c r="GH1092" s="7"/>
      <c r="GI1092" s="7"/>
      <c r="GJ1092" s="7"/>
      <c r="GK1092" s="7"/>
      <c r="GL1092" s="7"/>
      <c r="GM1092" s="7"/>
      <c r="GN1092" s="7"/>
      <c r="GO1092" s="7"/>
      <c r="GP1092" s="7"/>
      <c r="GQ1092" s="7"/>
      <c r="GR1092" s="7"/>
      <c r="GS1092" s="7"/>
      <c r="GT1092" s="7"/>
      <c r="GU1092" s="7"/>
      <c r="GV1092" s="7"/>
      <c r="GW1092" s="7"/>
      <c r="GX1092" s="7"/>
      <c r="GY1092" s="7"/>
      <c r="GZ1092" s="7"/>
      <c r="HA1092" s="7"/>
      <c r="HB1092" s="7"/>
      <c r="HC1092" s="7"/>
      <c r="HD1092" s="7"/>
      <c r="HE1092" s="7"/>
      <c r="HF1092" s="7"/>
      <c r="HG1092" s="7"/>
      <c r="HH1092" s="7"/>
      <c r="HI1092" s="7"/>
      <c r="HJ1092" s="7"/>
      <c r="HK1092" s="7"/>
      <c r="HL1092" s="7"/>
      <c r="HM1092" s="7"/>
      <c r="HN1092" s="7"/>
      <c r="HO1092" s="7"/>
      <c r="HP1092" s="7"/>
      <c r="HQ1092" s="7"/>
      <c r="HR1092" s="7"/>
      <c r="HS1092" s="7"/>
      <c r="HT1092" s="7"/>
      <c r="HU1092" s="7"/>
      <c r="HV1092" s="7"/>
      <c r="HW1092" s="7"/>
      <c r="HX1092" s="7"/>
      <c r="HY1092" s="7"/>
      <c r="HZ1092" s="7"/>
      <c r="IA1092" s="7"/>
      <c r="IB1092" s="7"/>
      <c r="IC1092" s="7"/>
      <c r="ID1092" s="7"/>
      <c r="IE1092" s="7"/>
      <c r="IF1092" s="7"/>
      <c r="IG1092" s="7"/>
      <c r="IH1092" s="7"/>
      <c r="II1092" s="7"/>
      <c r="IJ1092" s="7"/>
      <c r="IK1092" s="7"/>
      <c r="IL1092" s="7"/>
      <c r="IM1092" s="7"/>
      <c r="IN1092" s="7"/>
      <c r="IO1092" s="7"/>
      <c r="IP1092" s="7"/>
      <c r="IQ1092" s="7"/>
      <c r="IR1092" s="7"/>
      <c r="IS1092" s="7"/>
      <c r="IT1092" s="7"/>
      <c r="IU1092" s="7"/>
      <c r="IV1092" s="7"/>
      <c r="IW1092" s="7"/>
      <c r="IX1092" s="7"/>
      <c r="IY1092" s="7"/>
      <c r="IZ1092" s="7"/>
      <c r="JA1092" s="7"/>
      <c r="JB1092" s="7"/>
      <c r="JC1092" s="7"/>
      <c r="JD1092" s="7"/>
      <c r="JE1092" s="7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5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  <c r="DP1093" s="2"/>
      <c r="DQ1093" s="2"/>
      <c r="DR1093" s="2"/>
      <c r="DS1093" s="2"/>
      <c r="DT1093" s="2"/>
      <c r="DU1093" s="2"/>
      <c r="DV1093" s="2"/>
      <c r="DW1093" s="2"/>
      <c r="DX1093" s="2"/>
      <c r="DY1093" s="2"/>
      <c r="DZ1093" s="2"/>
      <c r="EA1093" s="2"/>
      <c r="EB1093" s="2"/>
      <c r="EC1093" s="2"/>
      <c r="ED1093" s="2"/>
      <c r="EE1093" s="2"/>
      <c r="EF1093" s="2"/>
      <c r="EG1093" s="2"/>
      <c r="EH1093" s="2"/>
      <c r="EI1093" s="2"/>
      <c r="EJ1093" s="2"/>
      <c r="EK1093" s="2"/>
      <c r="EL1093" s="2"/>
      <c r="EM1093" s="2"/>
      <c r="EN1093" s="2"/>
      <c r="EO1093" s="2"/>
      <c r="EP1093" s="7"/>
      <c r="EQ1093" s="7"/>
      <c r="ER1093" s="7"/>
      <c r="ES1093" s="88"/>
      <c r="ET1093" s="7"/>
      <c r="EU1093" s="7"/>
      <c r="EV1093" s="7"/>
      <c r="EW1093" s="7"/>
      <c r="EX1093" s="7"/>
      <c r="EY1093" s="7"/>
      <c r="EZ1093" s="7"/>
      <c r="FA1093" s="7"/>
      <c r="FB1093" s="7"/>
      <c r="FC1093" s="7"/>
      <c r="FD1093" s="7"/>
      <c r="FE1093" s="7"/>
      <c r="FF1093" s="7"/>
      <c r="FG1093" s="7"/>
      <c r="FH1093" s="2"/>
      <c r="FI1093" s="2"/>
      <c r="FJ1093" s="2"/>
      <c r="FK1093" s="2"/>
      <c r="FL1093" s="2"/>
      <c r="FM1093" s="2"/>
      <c r="FN1093" s="7"/>
      <c r="FO1093" s="7"/>
      <c r="FP1093" s="7"/>
      <c r="FQ1093" s="88"/>
      <c r="FR1093" s="7"/>
      <c r="FS1093" s="7"/>
      <c r="FT1093" s="7"/>
      <c r="FU1093" s="7"/>
      <c r="FV1093" s="7"/>
      <c r="FW1093" s="7"/>
      <c r="FX1093" s="7"/>
      <c r="FY1093" s="7"/>
      <c r="FZ1093" s="7"/>
      <c r="GA1093" s="7"/>
      <c r="GB1093" s="7"/>
      <c r="GC1093" s="7"/>
      <c r="GD1093" s="7"/>
      <c r="GE1093" s="7"/>
      <c r="GF1093" s="7"/>
      <c r="GG1093" s="7"/>
      <c r="GH1093" s="7"/>
      <c r="GI1093" s="7"/>
      <c r="GJ1093" s="7"/>
      <c r="GK1093" s="7"/>
      <c r="GL1093" s="7"/>
      <c r="GM1093" s="7"/>
      <c r="GN1093" s="7"/>
      <c r="GO1093" s="7"/>
      <c r="GP1093" s="7"/>
      <c r="GQ1093" s="7"/>
      <c r="GR1093" s="7"/>
      <c r="GS1093" s="7"/>
      <c r="GT1093" s="7"/>
      <c r="GU1093" s="7"/>
      <c r="GV1093" s="7"/>
      <c r="GW1093" s="7"/>
      <c r="GX1093" s="7"/>
      <c r="GY1093" s="7"/>
      <c r="GZ1093" s="7"/>
      <c r="HA1093" s="7"/>
      <c r="HB1093" s="7"/>
      <c r="HC1093" s="7"/>
      <c r="HD1093" s="7"/>
      <c r="HE1093" s="7"/>
      <c r="HF1093" s="7"/>
      <c r="HG1093" s="7"/>
      <c r="HH1093" s="7"/>
      <c r="HI1093" s="7"/>
      <c r="HJ1093" s="7"/>
      <c r="HK1093" s="7"/>
      <c r="HL1093" s="7"/>
      <c r="HM1093" s="7"/>
      <c r="HN1093" s="7"/>
      <c r="HO1093" s="7"/>
      <c r="HP1093" s="7"/>
      <c r="HQ1093" s="7"/>
      <c r="HR1093" s="7"/>
      <c r="HS1093" s="7"/>
      <c r="HT1093" s="7"/>
      <c r="HU1093" s="7"/>
      <c r="HV1093" s="7"/>
      <c r="HW1093" s="7"/>
      <c r="HX1093" s="7"/>
      <c r="HY1093" s="7"/>
      <c r="HZ1093" s="7"/>
      <c r="IA1093" s="7"/>
      <c r="IB1093" s="7"/>
      <c r="IC1093" s="7"/>
      <c r="ID1093" s="7"/>
      <c r="IE1093" s="7"/>
      <c r="IF1093" s="7"/>
      <c r="IG1093" s="7"/>
      <c r="IH1093" s="7"/>
      <c r="II1093" s="7"/>
      <c r="IJ1093" s="7"/>
      <c r="IK1093" s="7"/>
      <c r="IL1093" s="7"/>
      <c r="IM1093" s="7"/>
      <c r="IN1093" s="7"/>
      <c r="IO1093" s="7"/>
      <c r="IP1093" s="7"/>
      <c r="IQ1093" s="7"/>
      <c r="IR1093" s="7"/>
      <c r="IS1093" s="7"/>
      <c r="IT1093" s="7"/>
      <c r="IU1093" s="7"/>
      <c r="IV1093" s="7"/>
      <c r="IW1093" s="7"/>
      <c r="IX1093" s="7"/>
      <c r="IY1093" s="7"/>
      <c r="IZ1093" s="7"/>
      <c r="JA1093" s="7"/>
      <c r="JB1093" s="7"/>
      <c r="JC1093" s="7"/>
      <c r="JD1093" s="7"/>
      <c r="JE1093" s="7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5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  <c r="DP1094" s="2"/>
      <c r="DQ1094" s="2"/>
      <c r="DR1094" s="2"/>
      <c r="DS1094" s="2"/>
      <c r="DT1094" s="2"/>
      <c r="DU1094" s="2"/>
      <c r="DV1094" s="2"/>
      <c r="DW1094" s="2"/>
      <c r="DX1094" s="2"/>
      <c r="DY1094" s="2"/>
      <c r="DZ1094" s="2"/>
      <c r="EA1094" s="2"/>
      <c r="EB1094" s="2"/>
      <c r="EC1094" s="2"/>
      <c r="ED1094" s="2"/>
      <c r="EE1094" s="2"/>
      <c r="EF1094" s="2"/>
      <c r="EG1094" s="2"/>
      <c r="EH1094" s="2"/>
      <c r="EI1094" s="2"/>
      <c r="EJ1094" s="2"/>
      <c r="EK1094" s="2"/>
      <c r="EL1094" s="2"/>
      <c r="EM1094" s="2"/>
      <c r="EN1094" s="2"/>
      <c r="EO1094" s="2"/>
      <c r="EP1094" s="7"/>
      <c r="EQ1094" s="7"/>
      <c r="ER1094" s="7"/>
      <c r="ES1094" s="88"/>
      <c r="ET1094" s="7"/>
      <c r="EU1094" s="7"/>
      <c r="EV1094" s="7"/>
      <c r="EW1094" s="7"/>
      <c r="EX1094" s="7"/>
      <c r="EY1094" s="7"/>
      <c r="EZ1094" s="7"/>
      <c r="FA1094" s="7"/>
      <c r="FB1094" s="7"/>
      <c r="FC1094" s="7"/>
      <c r="FD1094" s="7"/>
      <c r="FE1094" s="7"/>
      <c r="FF1094" s="7"/>
      <c r="FG1094" s="7"/>
      <c r="FH1094" s="2"/>
      <c r="FI1094" s="2"/>
      <c r="FJ1094" s="2"/>
      <c r="FK1094" s="2"/>
      <c r="FL1094" s="2"/>
      <c r="FM1094" s="2"/>
      <c r="FN1094" s="7"/>
      <c r="FO1094" s="7"/>
      <c r="FP1094" s="7"/>
      <c r="FQ1094" s="88"/>
      <c r="FR1094" s="7"/>
      <c r="FS1094" s="7"/>
      <c r="FT1094" s="7"/>
      <c r="FU1094" s="7"/>
      <c r="FV1094" s="7"/>
      <c r="FW1094" s="7"/>
      <c r="FX1094" s="7"/>
      <c r="FY1094" s="7"/>
      <c r="FZ1094" s="7"/>
      <c r="GA1094" s="7"/>
      <c r="GB1094" s="7"/>
      <c r="GC1094" s="7"/>
      <c r="GD1094" s="7"/>
      <c r="GE1094" s="7"/>
      <c r="GF1094" s="7"/>
      <c r="GG1094" s="7"/>
      <c r="GH1094" s="7"/>
      <c r="GI1094" s="7"/>
      <c r="GJ1094" s="7"/>
      <c r="GK1094" s="7"/>
      <c r="GL1094" s="7"/>
      <c r="GM1094" s="7"/>
      <c r="GN1094" s="7"/>
      <c r="GO1094" s="7"/>
      <c r="GP1094" s="7"/>
      <c r="GQ1094" s="7"/>
      <c r="GR1094" s="7"/>
      <c r="GS1094" s="7"/>
      <c r="GT1094" s="7"/>
      <c r="GU1094" s="7"/>
      <c r="GV1094" s="7"/>
      <c r="GW1094" s="7"/>
      <c r="GX1094" s="7"/>
      <c r="GY1094" s="7"/>
      <c r="GZ1094" s="7"/>
      <c r="HA1094" s="7"/>
      <c r="HB1094" s="7"/>
      <c r="HC1094" s="7"/>
      <c r="HD1094" s="7"/>
      <c r="HE1094" s="7"/>
      <c r="HF1094" s="7"/>
      <c r="HG1094" s="7"/>
      <c r="HH1094" s="7"/>
      <c r="HI1094" s="7"/>
      <c r="HJ1094" s="7"/>
      <c r="HK1094" s="7"/>
      <c r="HL1094" s="7"/>
      <c r="HM1094" s="7"/>
      <c r="HN1094" s="7"/>
      <c r="HO1094" s="7"/>
      <c r="HP1094" s="7"/>
      <c r="HQ1094" s="7"/>
      <c r="HR1094" s="7"/>
      <c r="HS1094" s="7"/>
      <c r="HT1094" s="7"/>
      <c r="HU1094" s="7"/>
      <c r="HV1094" s="7"/>
      <c r="HW1094" s="7"/>
      <c r="HX1094" s="7"/>
      <c r="HY1094" s="7"/>
      <c r="HZ1094" s="7"/>
      <c r="IA1094" s="7"/>
      <c r="IB1094" s="7"/>
      <c r="IC1094" s="7"/>
      <c r="ID1094" s="7"/>
      <c r="IE1094" s="7"/>
      <c r="IF1094" s="7"/>
      <c r="IG1094" s="7"/>
      <c r="IH1094" s="7"/>
      <c r="II1094" s="7"/>
      <c r="IJ1094" s="7"/>
      <c r="IK1094" s="7"/>
      <c r="IL1094" s="7"/>
      <c r="IM1094" s="7"/>
      <c r="IN1094" s="7"/>
      <c r="IO1094" s="7"/>
      <c r="IP1094" s="7"/>
      <c r="IQ1094" s="7"/>
      <c r="IR1094" s="7"/>
      <c r="IS1094" s="7"/>
      <c r="IT1094" s="7"/>
      <c r="IU1094" s="7"/>
      <c r="IV1094" s="7"/>
      <c r="IW1094" s="7"/>
      <c r="IX1094" s="7"/>
      <c r="IY1094" s="7"/>
      <c r="IZ1094" s="7"/>
      <c r="JA1094" s="7"/>
      <c r="JB1094" s="7"/>
      <c r="JC1094" s="7"/>
      <c r="JD1094" s="7"/>
      <c r="JE1094" s="7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5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  <c r="DP1095" s="2"/>
      <c r="DQ1095" s="2"/>
      <c r="DR1095" s="2"/>
      <c r="DS1095" s="2"/>
      <c r="DT1095" s="2"/>
      <c r="DU1095" s="2"/>
      <c r="DV1095" s="2"/>
      <c r="DW1095" s="2"/>
      <c r="DX1095" s="2"/>
      <c r="DY1095" s="2"/>
      <c r="DZ1095" s="2"/>
      <c r="EA1095" s="2"/>
      <c r="EB1095" s="2"/>
      <c r="EC1095" s="2"/>
      <c r="ED1095" s="2"/>
      <c r="EE1095" s="2"/>
      <c r="EF1095" s="2"/>
      <c r="EG1095" s="2"/>
      <c r="EH1095" s="2"/>
      <c r="EI1095" s="2"/>
      <c r="EJ1095" s="2"/>
      <c r="EK1095" s="2"/>
      <c r="EL1095" s="2"/>
      <c r="EM1095" s="2"/>
      <c r="EN1095" s="2"/>
      <c r="EO1095" s="2"/>
      <c r="EP1095" s="7"/>
      <c r="EQ1095" s="7"/>
      <c r="ER1095" s="7"/>
      <c r="ES1095" s="88"/>
      <c r="ET1095" s="7"/>
      <c r="EU1095" s="7"/>
      <c r="EV1095" s="7"/>
      <c r="EW1095" s="7"/>
      <c r="EX1095" s="7"/>
      <c r="EY1095" s="7"/>
      <c r="EZ1095" s="7"/>
      <c r="FA1095" s="7"/>
      <c r="FB1095" s="7"/>
      <c r="FC1095" s="7"/>
      <c r="FD1095" s="7"/>
      <c r="FE1095" s="7"/>
      <c r="FF1095" s="7"/>
      <c r="FG1095" s="7"/>
      <c r="FH1095" s="2"/>
      <c r="FI1095" s="2"/>
      <c r="FJ1095" s="2"/>
      <c r="FK1095" s="2"/>
      <c r="FL1095" s="2"/>
      <c r="FM1095" s="2"/>
      <c r="FN1095" s="7"/>
      <c r="FO1095" s="7"/>
      <c r="FP1095" s="7"/>
      <c r="FQ1095" s="88"/>
      <c r="FR1095" s="7"/>
      <c r="FS1095" s="7"/>
      <c r="FT1095" s="7"/>
      <c r="FU1095" s="7"/>
      <c r="FV1095" s="7"/>
      <c r="FW1095" s="7"/>
      <c r="FX1095" s="7"/>
      <c r="FY1095" s="7"/>
      <c r="FZ1095" s="7"/>
      <c r="GA1095" s="7"/>
      <c r="GB1095" s="7"/>
      <c r="GC1095" s="7"/>
      <c r="GD1095" s="7"/>
      <c r="GE1095" s="7"/>
      <c r="GF1095" s="7"/>
      <c r="GG1095" s="7"/>
      <c r="GH1095" s="7"/>
      <c r="GI1095" s="7"/>
      <c r="GJ1095" s="7"/>
      <c r="GK1095" s="7"/>
      <c r="GL1095" s="7"/>
      <c r="GM1095" s="7"/>
      <c r="GN1095" s="7"/>
      <c r="GO1095" s="7"/>
      <c r="GP1095" s="7"/>
      <c r="GQ1095" s="7"/>
      <c r="GR1095" s="7"/>
      <c r="GS1095" s="7"/>
      <c r="GT1095" s="7"/>
      <c r="GU1095" s="7"/>
      <c r="GV1095" s="7"/>
      <c r="GW1095" s="7"/>
      <c r="GX1095" s="7"/>
      <c r="GY1095" s="7"/>
      <c r="GZ1095" s="7"/>
      <c r="HA1095" s="7"/>
      <c r="HB1095" s="7"/>
      <c r="HC1095" s="7"/>
      <c r="HD1095" s="7"/>
      <c r="HE1095" s="7"/>
      <c r="HF1095" s="7"/>
      <c r="HG1095" s="7"/>
      <c r="HH1095" s="7"/>
      <c r="HI1095" s="7"/>
      <c r="HJ1095" s="7"/>
      <c r="HK1095" s="7"/>
      <c r="HL1095" s="7"/>
      <c r="HM1095" s="7"/>
      <c r="HN1095" s="7"/>
      <c r="HO1095" s="7"/>
      <c r="HP1095" s="7"/>
      <c r="HQ1095" s="7"/>
      <c r="HR1095" s="7"/>
      <c r="HS1095" s="7"/>
      <c r="HT1095" s="7"/>
      <c r="HU1095" s="7"/>
      <c r="HV1095" s="7"/>
      <c r="HW1095" s="7"/>
      <c r="HX1095" s="7"/>
      <c r="HY1095" s="7"/>
      <c r="HZ1095" s="7"/>
      <c r="IA1095" s="7"/>
      <c r="IB1095" s="7"/>
      <c r="IC1095" s="7"/>
      <c r="ID1095" s="7"/>
      <c r="IE1095" s="7"/>
      <c r="IF1095" s="7"/>
      <c r="IG1095" s="7"/>
      <c r="IH1095" s="7"/>
      <c r="II1095" s="7"/>
      <c r="IJ1095" s="7"/>
      <c r="IK1095" s="7"/>
      <c r="IL1095" s="7"/>
      <c r="IM1095" s="7"/>
      <c r="IN1095" s="7"/>
      <c r="IO1095" s="7"/>
      <c r="IP1095" s="7"/>
      <c r="IQ1095" s="7"/>
      <c r="IR1095" s="7"/>
      <c r="IS1095" s="7"/>
      <c r="IT1095" s="7"/>
      <c r="IU1095" s="7"/>
      <c r="IV1095" s="7"/>
      <c r="IW1095" s="7"/>
      <c r="IX1095" s="7"/>
      <c r="IY1095" s="7"/>
      <c r="IZ1095" s="7"/>
      <c r="JA1095" s="7"/>
      <c r="JB1095" s="7"/>
      <c r="JC1095" s="7"/>
      <c r="JD1095" s="7"/>
      <c r="JE1095" s="7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5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  <c r="DP1096" s="2"/>
      <c r="DQ1096" s="2"/>
      <c r="DR1096" s="2"/>
      <c r="DS1096" s="2"/>
      <c r="DT1096" s="2"/>
      <c r="DU1096" s="2"/>
      <c r="DV1096" s="2"/>
      <c r="DW1096" s="2"/>
      <c r="DX1096" s="2"/>
      <c r="DY1096" s="2"/>
      <c r="DZ1096" s="2"/>
      <c r="EA1096" s="2"/>
      <c r="EB1096" s="2"/>
      <c r="EC1096" s="2"/>
      <c r="ED1096" s="2"/>
      <c r="EE1096" s="2"/>
      <c r="EF1096" s="2"/>
      <c r="EG1096" s="2"/>
      <c r="EH1096" s="2"/>
      <c r="EI1096" s="2"/>
      <c r="EJ1096" s="2"/>
      <c r="EK1096" s="2"/>
      <c r="EL1096" s="2"/>
      <c r="EM1096" s="2"/>
      <c r="EN1096" s="2"/>
      <c r="EO1096" s="2"/>
      <c r="EP1096" s="7"/>
      <c r="EQ1096" s="7"/>
      <c r="ER1096" s="7"/>
      <c r="ES1096" s="88"/>
      <c r="ET1096" s="7"/>
      <c r="EU1096" s="7"/>
      <c r="EV1096" s="7"/>
      <c r="EW1096" s="7"/>
      <c r="EX1096" s="7"/>
      <c r="EY1096" s="7"/>
      <c r="EZ1096" s="7"/>
      <c r="FA1096" s="7"/>
      <c r="FB1096" s="7"/>
      <c r="FC1096" s="7"/>
      <c r="FD1096" s="7"/>
      <c r="FE1096" s="7"/>
      <c r="FF1096" s="7"/>
      <c r="FG1096" s="7"/>
      <c r="FH1096" s="2"/>
      <c r="FI1096" s="2"/>
      <c r="FJ1096" s="2"/>
      <c r="FK1096" s="2"/>
      <c r="FL1096" s="2"/>
      <c r="FM1096" s="2"/>
      <c r="FN1096" s="7"/>
      <c r="FO1096" s="7"/>
      <c r="FP1096" s="7"/>
      <c r="FQ1096" s="88"/>
      <c r="FR1096" s="7"/>
      <c r="FS1096" s="7"/>
      <c r="FT1096" s="7"/>
      <c r="FU1096" s="7"/>
      <c r="FV1096" s="7"/>
      <c r="FW1096" s="7"/>
      <c r="FX1096" s="7"/>
      <c r="FY1096" s="7"/>
      <c r="FZ1096" s="7"/>
      <c r="GA1096" s="7"/>
      <c r="GB1096" s="7"/>
      <c r="GC1096" s="7"/>
      <c r="GD1096" s="7"/>
      <c r="GE1096" s="7"/>
      <c r="GF1096" s="7"/>
      <c r="GG1096" s="7"/>
      <c r="GH1096" s="7"/>
      <c r="GI1096" s="7"/>
      <c r="GJ1096" s="7"/>
      <c r="GK1096" s="7"/>
      <c r="GL1096" s="7"/>
      <c r="GM1096" s="7"/>
      <c r="GN1096" s="7"/>
      <c r="GO1096" s="7"/>
      <c r="GP1096" s="7"/>
      <c r="GQ1096" s="7"/>
      <c r="GR1096" s="7"/>
      <c r="GS1096" s="7"/>
      <c r="GT1096" s="7"/>
      <c r="GU1096" s="7"/>
      <c r="GV1096" s="7"/>
      <c r="GW1096" s="7"/>
      <c r="GX1096" s="7"/>
      <c r="GY1096" s="7"/>
      <c r="GZ1096" s="7"/>
      <c r="HA1096" s="7"/>
      <c r="HB1096" s="7"/>
      <c r="HC1096" s="7"/>
      <c r="HD1096" s="7"/>
      <c r="HE1096" s="7"/>
      <c r="HF1096" s="7"/>
      <c r="HG1096" s="7"/>
      <c r="HH1096" s="7"/>
      <c r="HI1096" s="7"/>
      <c r="HJ1096" s="7"/>
      <c r="HK1096" s="7"/>
      <c r="HL1096" s="7"/>
      <c r="HM1096" s="7"/>
      <c r="HN1096" s="7"/>
      <c r="HO1096" s="7"/>
      <c r="HP1096" s="7"/>
      <c r="HQ1096" s="7"/>
      <c r="HR1096" s="7"/>
      <c r="HS1096" s="7"/>
      <c r="HT1096" s="7"/>
      <c r="HU1096" s="7"/>
      <c r="HV1096" s="7"/>
      <c r="HW1096" s="7"/>
      <c r="HX1096" s="7"/>
      <c r="HY1096" s="7"/>
      <c r="HZ1096" s="7"/>
      <c r="IA1096" s="7"/>
      <c r="IB1096" s="7"/>
      <c r="IC1096" s="7"/>
      <c r="ID1096" s="7"/>
      <c r="IE1096" s="7"/>
      <c r="IF1096" s="7"/>
      <c r="IG1096" s="7"/>
      <c r="IH1096" s="7"/>
      <c r="II1096" s="7"/>
      <c r="IJ1096" s="7"/>
      <c r="IK1096" s="7"/>
      <c r="IL1096" s="7"/>
      <c r="IM1096" s="7"/>
      <c r="IN1096" s="7"/>
      <c r="IO1096" s="7"/>
      <c r="IP1096" s="7"/>
      <c r="IQ1096" s="7"/>
      <c r="IR1096" s="7"/>
      <c r="IS1096" s="7"/>
      <c r="IT1096" s="7"/>
      <c r="IU1096" s="7"/>
      <c r="IV1096" s="7"/>
      <c r="IW1096" s="7"/>
      <c r="IX1096" s="7"/>
      <c r="IY1096" s="7"/>
      <c r="IZ1096" s="7"/>
      <c r="JA1096" s="7"/>
      <c r="JB1096" s="7"/>
      <c r="JC1096" s="7"/>
      <c r="JD1096" s="7"/>
      <c r="JE1096" s="7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5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  <c r="DP1097" s="2"/>
      <c r="DQ1097" s="2"/>
      <c r="DR1097" s="2"/>
      <c r="DS1097" s="2"/>
      <c r="DT1097" s="2"/>
      <c r="DU1097" s="2"/>
      <c r="DV1097" s="2"/>
      <c r="DW1097" s="2"/>
      <c r="DX1097" s="2"/>
      <c r="DY1097" s="2"/>
      <c r="DZ1097" s="2"/>
      <c r="EA1097" s="2"/>
      <c r="EB1097" s="2"/>
      <c r="EC1097" s="2"/>
      <c r="ED1097" s="2"/>
      <c r="EE1097" s="2"/>
      <c r="EF1097" s="2"/>
      <c r="EG1097" s="2"/>
      <c r="EH1097" s="2"/>
      <c r="EI1097" s="2"/>
      <c r="EJ1097" s="2"/>
      <c r="EK1097" s="2"/>
      <c r="EL1097" s="2"/>
      <c r="EM1097" s="2"/>
      <c r="EN1097" s="2"/>
      <c r="EO1097" s="2"/>
      <c r="EP1097" s="7"/>
      <c r="EQ1097" s="7"/>
      <c r="ER1097" s="7"/>
      <c r="ES1097" s="88"/>
      <c r="ET1097" s="7"/>
      <c r="EU1097" s="7"/>
      <c r="EV1097" s="7"/>
      <c r="EW1097" s="7"/>
      <c r="EX1097" s="7"/>
      <c r="EY1097" s="7"/>
      <c r="EZ1097" s="7"/>
      <c r="FA1097" s="7"/>
      <c r="FB1097" s="7"/>
      <c r="FC1097" s="7"/>
      <c r="FD1097" s="7"/>
      <c r="FE1097" s="7"/>
      <c r="FF1097" s="7"/>
      <c r="FG1097" s="7"/>
      <c r="FH1097" s="2"/>
      <c r="FI1097" s="2"/>
      <c r="FJ1097" s="2"/>
      <c r="FK1097" s="2"/>
      <c r="FL1097" s="2"/>
      <c r="FM1097" s="2"/>
      <c r="FN1097" s="7"/>
      <c r="FO1097" s="7"/>
      <c r="FP1097" s="7"/>
      <c r="FQ1097" s="88"/>
      <c r="FR1097" s="7"/>
      <c r="FS1097" s="7"/>
      <c r="FT1097" s="7"/>
      <c r="FU1097" s="7"/>
      <c r="FV1097" s="7"/>
      <c r="FW1097" s="7"/>
      <c r="FX1097" s="7"/>
      <c r="FY1097" s="7"/>
      <c r="FZ1097" s="7"/>
      <c r="GA1097" s="7"/>
      <c r="GB1097" s="7"/>
      <c r="GC1097" s="7"/>
      <c r="GD1097" s="7"/>
      <c r="GE1097" s="7"/>
      <c r="GF1097" s="7"/>
      <c r="GG1097" s="7"/>
      <c r="GH1097" s="7"/>
      <c r="GI1097" s="7"/>
      <c r="GJ1097" s="7"/>
      <c r="GK1097" s="7"/>
      <c r="GL1097" s="7"/>
      <c r="GM1097" s="7"/>
      <c r="GN1097" s="7"/>
      <c r="GO1097" s="7"/>
      <c r="GP1097" s="7"/>
      <c r="GQ1097" s="7"/>
      <c r="GR1097" s="7"/>
      <c r="GS1097" s="7"/>
      <c r="GT1097" s="7"/>
      <c r="GU1097" s="7"/>
      <c r="GV1097" s="7"/>
      <c r="GW1097" s="7"/>
      <c r="GX1097" s="7"/>
      <c r="GY1097" s="7"/>
      <c r="GZ1097" s="7"/>
      <c r="HA1097" s="7"/>
      <c r="HB1097" s="7"/>
      <c r="HC1097" s="7"/>
      <c r="HD1097" s="7"/>
      <c r="HE1097" s="7"/>
      <c r="HF1097" s="7"/>
      <c r="HG1097" s="7"/>
      <c r="HH1097" s="7"/>
      <c r="HI1097" s="7"/>
      <c r="HJ1097" s="7"/>
      <c r="HK1097" s="7"/>
      <c r="HL1097" s="7"/>
      <c r="HM1097" s="7"/>
      <c r="HN1097" s="7"/>
      <c r="HO1097" s="7"/>
      <c r="HP1097" s="7"/>
      <c r="HQ1097" s="7"/>
      <c r="HR1097" s="7"/>
      <c r="HS1097" s="7"/>
      <c r="HT1097" s="7"/>
      <c r="HU1097" s="7"/>
      <c r="HV1097" s="7"/>
      <c r="HW1097" s="7"/>
      <c r="HX1097" s="7"/>
      <c r="HY1097" s="7"/>
      <c r="HZ1097" s="7"/>
      <c r="IA1097" s="7"/>
      <c r="IB1097" s="7"/>
      <c r="IC1097" s="7"/>
      <c r="ID1097" s="7"/>
      <c r="IE1097" s="7"/>
      <c r="IF1097" s="7"/>
      <c r="IG1097" s="7"/>
      <c r="IH1097" s="7"/>
      <c r="II1097" s="7"/>
      <c r="IJ1097" s="7"/>
      <c r="IK1097" s="7"/>
      <c r="IL1097" s="7"/>
      <c r="IM1097" s="7"/>
      <c r="IN1097" s="7"/>
      <c r="IO1097" s="7"/>
      <c r="IP1097" s="7"/>
      <c r="IQ1097" s="7"/>
      <c r="IR1097" s="7"/>
      <c r="IS1097" s="7"/>
      <c r="IT1097" s="7"/>
      <c r="IU1097" s="7"/>
      <c r="IV1097" s="7"/>
      <c r="IW1097" s="7"/>
      <c r="IX1097" s="7"/>
      <c r="IY1097" s="7"/>
      <c r="IZ1097" s="7"/>
      <c r="JA1097" s="7"/>
      <c r="JB1097" s="7"/>
      <c r="JC1097" s="7"/>
      <c r="JD1097" s="7"/>
      <c r="JE1097" s="7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5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  <c r="DP1098" s="2"/>
      <c r="DQ1098" s="2"/>
      <c r="DR1098" s="2"/>
      <c r="DS1098" s="2"/>
      <c r="DT1098" s="2"/>
      <c r="DU1098" s="2"/>
      <c r="DV1098" s="2"/>
      <c r="DW1098" s="2"/>
      <c r="DX1098" s="2"/>
      <c r="DY1098" s="2"/>
      <c r="DZ1098" s="2"/>
      <c r="EA1098" s="2"/>
      <c r="EB1098" s="2"/>
      <c r="EC1098" s="2"/>
      <c r="ED1098" s="2"/>
      <c r="EE1098" s="2"/>
      <c r="EF1098" s="2"/>
      <c r="EG1098" s="2"/>
      <c r="EH1098" s="2"/>
      <c r="EI1098" s="2"/>
      <c r="EJ1098" s="2"/>
      <c r="EK1098" s="2"/>
      <c r="EL1098" s="2"/>
      <c r="EM1098" s="2"/>
      <c r="EN1098" s="2"/>
      <c r="EO1098" s="2"/>
      <c r="EP1098" s="7"/>
      <c r="EQ1098" s="7"/>
      <c r="ER1098" s="7"/>
      <c r="ES1098" s="88"/>
      <c r="ET1098" s="7"/>
      <c r="EU1098" s="7"/>
      <c r="EV1098" s="7"/>
      <c r="EW1098" s="7"/>
      <c r="EX1098" s="7"/>
      <c r="EY1098" s="7"/>
      <c r="EZ1098" s="7"/>
      <c r="FA1098" s="7"/>
      <c r="FB1098" s="7"/>
      <c r="FC1098" s="7"/>
      <c r="FD1098" s="7"/>
      <c r="FE1098" s="7"/>
      <c r="FF1098" s="7"/>
      <c r="FG1098" s="7"/>
      <c r="FH1098" s="2"/>
      <c r="FI1098" s="2"/>
      <c r="FJ1098" s="2"/>
      <c r="FK1098" s="2"/>
      <c r="FL1098" s="2"/>
      <c r="FM1098" s="2"/>
      <c r="FN1098" s="7"/>
      <c r="FO1098" s="7"/>
      <c r="FP1098" s="7"/>
      <c r="FQ1098" s="88"/>
      <c r="FR1098" s="7"/>
      <c r="FS1098" s="7"/>
      <c r="FT1098" s="7"/>
      <c r="FU1098" s="7"/>
      <c r="FV1098" s="7"/>
      <c r="FW1098" s="7"/>
      <c r="FX1098" s="7"/>
      <c r="FY1098" s="7"/>
      <c r="FZ1098" s="7"/>
      <c r="GA1098" s="7"/>
      <c r="GB1098" s="7"/>
      <c r="GC1098" s="7"/>
      <c r="GD1098" s="7"/>
      <c r="GE1098" s="7"/>
      <c r="GF1098" s="7"/>
      <c r="GG1098" s="7"/>
      <c r="GH1098" s="7"/>
      <c r="GI1098" s="7"/>
      <c r="GJ1098" s="7"/>
      <c r="GK1098" s="7"/>
      <c r="GL1098" s="7"/>
      <c r="GM1098" s="7"/>
      <c r="GN1098" s="7"/>
      <c r="GO1098" s="7"/>
      <c r="GP1098" s="7"/>
      <c r="GQ1098" s="7"/>
      <c r="GR1098" s="7"/>
      <c r="GS1098" s="7"/>
      <c r="GT1098" s="7"/>
      <c r="GU1098" s="7"/>
      <c r="GV1098" s="7"/>
      <c r="GW1098" s="7"/>
      <c r="GX1098" s="7"/>
      <c r="GY1098" s="7"/>
      <c r="GZ1098" s="7"/>
      <c r="HA1098" s="7"/>
      <c r="HB1098" s="7"/>
      <c r="HC1098" s="7"/>
      <c r="HD1098" s="7"/>
      <c r="HE1098" s="7"/>
      <c r="HF1098" s="7"/>
      <c r="HG1098" s="7"/>
      <c r="HH1098" s="7"/>
      <c r="HI1098" s="7"/>
      <c r="HJ1098" s="7"/>
      <c r="HK1098" s="7"/>
      <c r="HL1098" s="7"/>
      <c r="HM1098" s="7"/>
      <c r="HN1098" s="7"/>
      <c r="HO1098" s="7"/>
      <c r="HP1098" s="7"/>
      <c r="HQ1098" s="7"/>
      <c r="HR1098" s="7"/>
      <c r="HS1098" s="7"/>
      <c r="HT1098" s="7"/>
      <c r="HU1098" s="7"/>
      <c r="HV1098" s="7"/>
      <c r="HW1098" s="7"/>
      <c r="HX1098" s="7"/>
      <c r="HY1098" s="7"/>
      <c r="HZ1098" s="7"/>
      <c r="IA1098" s="7"/>
      <c r="IB1098" s="7"/>
      <c r="IC1098" s="7"/>
      <c r="ID1098" s="7"/>
      <c r="IE1098" s="7"/>
      <c r="IF1098" s="7"/>
      <c r="IG1098" s="7"/>
      <c r="IH1098" s="7"/>
      <c r="II1098" s="7"/>
      <c r="IJ1098" s="7"/>
      <c r="IK1098" s="7"/>
      <c r="IL1098" s="7"/>
      <c r="IM1098" s="7"/>
      <c r="IN1098" s="7"/>
      <c r="IO1098" s="7"/>
      <c r="IP1098" s="7"/>
      <c r="IQ1098" s="7"/>
      <c r="IR1098" s="7"/>
      <c r="IS1098" s="7"/>
      <c r="IT1098" s="7"/>
      <c r="IU1098" s="7"/>
      <c r="IV1098" s="7"/>
      <c r="IW1098" s="7"/>
      <c r="IX1098" s="7"/>
      <c r="IY1098" s="7"/>
      <c r="IZ1098" s="7"/>
      <c r="JA1098" s="7"/>
      <c r="JB1098" s="7"/>
      <c r="JC1098" s="7"/>
      <c r="JD1098" s="7"/>
      <c r="JE1098" s="7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5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  <c r="DP1099" s="2"/>
      <c r="DQ1099" s="2"/>
      <c r="DR1099" s="2"/>
      <c r="DS1099" s="2"/>
      <c r="DT1099" s="2"/>
      <c r="DU1099" s="2"/>
      <c r="DV1099" s="2"/>
      <c r="DW1099" s="2"/>
      <c r="DX1099" s="2"/>
      <c r="DY1099" s="2"/>
      <c r="DZ1099" s="2"/>
      <c r="EA1099" s="2"/>
      <c r="EB1099" s="2"/>
      <c r="EC1099" s="2"/>
      <c r="ED1099" s="2"/>
      <c r="EE1099" s="2"/>
      <c r="EF1099" s="2"/>
      <c r="EG1099" s="2"/>
      <c r="EH1099" s="2"/>
      <c r="EI1099" s="2"/>
      <c r="EJ1099" s="2"/>
      <c r="EK1099" s="2"/>
      <c r="EL1099" s="2"/>
      <c r="EM1099" s="2"/>
      <c r="EN1099" s="2"/>
      <c r="EO1099" s="2"/>
      <c r="EP1099" s="7"/>
      <c r="EQ1099" s="7"/>
      <c r="ER1099" s="7"/>
      <c r="ES1099" s="88"/>
      <c r="ET1099" s="7"/>
      <c r="EU1099" s="7"/>
      <c r="EV1099" s="7"/>
      <c r="EW1099" s="7"/>
      <c r="EX1099" s="7"/>
      <c r="EY1099" s="7"/>
      <c r="EZ1099" s="7"/>
      <c r="FA1099" s="7"/>
      <c r="FB1099" s="7"/>
      <c r="FC1099" s="7"/>
      <c r="FD1099" s="7"/>
      <c r="FE1099" s="7"/>
      <c r="FF1099" s="7"/>
      <c r="FG1099" s="7"/>
      <c r="FH1099" s="2"/>
      <c r="FI1099" s="2"/>
      <c r="FJ1099" s="2"/>
      <c r="FK1099" s="2"/>
      <c r="FL1099" s="2"/>
      <c r="FM1099" s="2"/>
      <c r="FN1099" s="7"/>
      <c r="FO1099" s="7"/>
      <c r="FP1099" s="7"/>
      <c r="FQ1099" s="88"/>
      <c r="FR1099" s="7"/>
      <c r="FS1099" s="7"/>
      <c r="FT1099" s="7"/>
      <c r="FU1099" s="7"/>
      <c r="FV1099" s="7"/>
      <c r="FW1099" s="7"/>
      <c r="FX1099" s="7"/>
      <c r="FY1099" s="7"/>
      <c r="FZ1099" s="7"/>
      <c r="GA1099" s="7"/>
      <c r="GB1099" s="7"/>
      <c r="GC1099" s="7"/>
      <c r="GD1099" s="7"/>
      <c r="GE1099" s="7"/>
      <c r="GF1099" s="7"/>
      <c r="GG1099" s="7"/>
      <c r="GH1099" s="7"/>
      <c r="GI1099" s="7"/>
      <c r="GJ1099" s="7"/>
      <c r="GK1099" s="7"/>
      <c r="GL1099" s="7"/>
      <c r="GM1099" s="7"/>
      <c r="GN1099" s="7"/>
      <c r="GO1099" s="7"/>
      <c r="GP1099" s="7"/>
      <c r="GQ1099" s="7"/>
      <c r="GR1099" s="7"/>
      <c r="GS1099" s="7"/>
      <c r="GT1099" s="7"/>
      <c r="GU1099" s="7"/>
      <c r="GV1099" s="7"/>
      <c r="GW1099" s="7"/>
      <c r="GX1099" s="7"/>
      <c r="GY1099" s="7"/>
      <c r="GZ1099" s="7"/>
      <c r="HA1099" s="7"/>
      <c r="HB1099" s="7"/>
      <c r="HC1099" s="7"/>
      <c r="HD1099" s="7"/>
      <c r="HE1099" s="7"/>
      <c r="HF1099" s="7"/>
      <c r="HG1099" s="7"/>
      <c r="HH1099" s="7"/>
      <c r="HI1099" s="7"/>
      <c r="HJ1099" s="7"/>
      <c r="HK1099" s="7"/>
      <c r="HL1099" s="7"/>
      <c r="HM1099" s="7"/>
      <c r="HN1099" s="7"/>
      <c r="HO1099" s="7"/>
      <c r="HP1099" s="7"/>
      <c r="HQ1099" s="7"/>
      <c r="HR1099" s="7"/>
      <c r="HS1099" s="7"/>
      <c r="HT1099" s="7"/>
      <c r="HU1099" s="7"/>
      <c r="HV1099" s="7"/>
      <c r="HW1099" s="7"/>
      <c r="HX1099" s="7"/>
      <c r="HY1099" s="7"/>
      <c r="HZ1099" s="7"/>
      <c r="IA1099" s="7"/>
      <c r="IB1099" s="7"/>
      <c r="IC1099" s="7"/>
      <c r="ID1099" s="7"/>
      <c r="IE1099" s="7"/>
      <c r="IF1099" s="7"/>
      <c r="IG1099" s="7"/>
      <c r="IH1099" s="7"/>
      <c r="II1099" s="7"/>
      <c r="IJ1099" s="7"/>
      <c r="IK1099" s="7"/>
      <c r="IL1099" s="7"/>
      <c r="IM1099" s="7"/>
      <c r="IN1099" s="7"/>
      <c r="IO1099" s="7"/>
      <c r="IP1099" s="7"/>
      <c r="IQ1099" s="7"/>
      <c r="IR1099" s="7"/>
      <c r="IS1099" s="7"/>
      <c r="IT1099" s="7"/>
      <c r="IU1099" s="7"/>
      <c r="IV1099" s="7"/>
      <c r="IW1099" s="7"/>
      <c r="IX1099" s="7"/>
      <c r="IY1099" s="7"/>
      <c r="IZ1099" s="7"/>
      <c r="JA1099" s="7"/>
      <c r="JB1099" s="7"/>
      <c r="JC1099" s="7"/>
      <c r="JD1099" s="7"/>
      <c r="JE1099" s="7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5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  <c r="DP1100" s="2"/>
      <c r="DQ1100" s="2"/>
      <c r="DR1100" s="2"/>
      <c r="DS1100" s="2"/>
      <c r="DT1100" s="2"/>
      <c r="DU1100" s="2"/>
      <c r="DV1100" s="2"/>
      <c r="DW1100" s="2"/>
      <c r="DX1100" s="2"/>
      <c r="DY1100" s="2"/>
      <c r="DZ1100" s="2"/>
      <c r="EA1100" s="2"/>
      <c r="EB1100" s="2"/>
      <c r="EC1100" s="2"/>
      <c r="ED1100" s="2"/>
      <c r="EE1100" s="2"/>
      <c r="EF1100" s="2"/>
      <c r="EG1100" s="2"/>
      <c r="EH1100" s="2"/>
      <c r="EI1100" s="2"/>
      <c r="EJ1100" s="2"/>
      <c r="EK1100" s="2"/>
      <c r="EL1100" s="2"/>
      <c r="EM1100" s="2"/>
      <c r="EN1100" s="2"/>
      <c r="EO1100" s="2"/>
      <c r="EP1100" s="7"/>
      <c r="EQ1100" s="7"/>
      <c r="ER1100" s="7"/>
      <c r="ES1100" s="88"/>
      <c r="ET1100" s="7"/>
      <c r="EU1100" s="7"/>
      <c r="EV1100" s="7"/>
      <c r="EW1100" s="7"/>
      <c r="EX1100" s="7"/>
      <c r="EY1100" s="7"/>
      <c r="EZ1100" s="7"/>
      <c r="FA1100" s="7"/>
      <c r="FB1100" s="7"/>
      <c r="FC1100" s="7"/>
      <c r="FD1100" s="7"/>
      <c r="FE1100" s="7"/>
      <c r="FF1100" s="7"/>
      <c r="FG1100" s="7"/>
      <c r="FH1100" s="2"/>
      <c r="FI1100" s="2"/>
      <c r="FJ1100" s="2"/>
      <c r="FK1100" s="2"/>
      <c r="FL1100" s="2"/>
      <c r="FM1100" s="2"/>
      <c r="FN1100" s="7"/>
      <c r="FO1100" s="7"/>
      <c r="FP1100" s="7"/>
      <c r="FQ1100" s="88"/>
      <c r="FR1100" s="7"/>
      <c r="FS1100" s="7"/>
      <c r="FT1100" s="7"/>
      <c r="FU1100" s="7"/>
      <c r="FV1100" s="7"/>
      <c r="FW1100" s="7"/>
      <c r="FX1100" s="7"/>
      <c r="FY1100" s="7"/>
      <c r="FZ1100" s="7"/>
      <c r="GA1100" s="7"/>
      <c r="GB1100" s="7"/>
      <c r="GC1100" s="7"/>
      <c r="GD1100" s="7"/>
      <c r="GE1100" s="7"/>
      <c r="GF1100" s="7"/>
      <c r="GG1100" s="7"/>
      <c r="GH1100" s="7"/>
      <c r="GI1100" s="7"/>
      <c r="GJ1100" s="7"/>
      <c r="GK1100" s="7"/>
      <c r="GL1100" s="7"/>
      <c r="GM1100" s="7"/>
      <c r="GN1100" s="7"/>
      <c r="GO1100" s="7"/>
      <c r="GP1100" s="7"/>
      <c r="GQ1100" s="7"/>
      <c r="GR1100" s="7"/>
      <c r="GS1100" s="7"/>
      <c r="GT1100" s="7"/>
      <c r="GU1100" s="7"/>
      <c r="GV1100" s="7"/>
      <c r="GW1100" s="7"/>
      <c r="GX1100" s="7"/>
      <c r="GY1100" s="7"/>
      <c r="GZ1100" s="7"/>
      <c r="HA1100" s="7"/>
      <c r="HB1100" s="7"/>
      <c r="HC1100" s="7"/>
      <c r="HD1100" s="7"/>
      <c r="HE1100" s="7"/>
      <c r="HF1100" s="7"/>
      <c r="HG1100" s="7"/>
      <c r="HH1100" s="7"/>
      <c r="HI1100" s="7"/>
      <c r="HJ1100" s="7"/>
      <c r="HK1100" s="7"/>
      <c r="HL1100" s="7"/>
      <c r="HM1100" s="7"/>
      <c r="HN1100" s="7"/>
      <c r="HO1100" s="7"/>
      <c r="HP1100" s="7"/>
      <c r="HQ1100" s="7"/>
      <c r="HR1100" s="7"/>
      <c r="HS1100" s="7"/>
      <c r="HT1100" s="7"/>
      <c r="HU1100" s="7"/>
      <c r="HV1100" s="7"/>
      <c r="HW1100" s="7"/>
      <c r="HX1100" s="7"/>
      <c r="HY1100" s="7"/>
      <c r="HZ1100" s="7"/>
      <c r="IA1100" s="7"/>
      <c r="IB1100" s="7"/>
      <c r="IC1100" s="7"/>
      <c r="ID1100" s="7"/>
      <c r="IE1100" s="7"/>
      <c r="IF1100" s="7"/>
      <c r="IG1100" s="7"/>
      <c r="IH1100" s="7"/>
      <c r="II1100" s="7"/>
      <c r="IJ1100" s="7"/>
      <c r="IK1100" s="7"/>
      <c r="IL1100" s="7"/>
      <c r="IM1100" s="7"/>
      <c r="IN1100" s="7"/>
      <c r="IO1100" s="7"/>
      <c r="IP1100" s="7"/>
      <c r="IQ1100" s="7"/>
      <c r="IR1100" s="7"/>
      <c r="IS1100" s="7"/>
      <c r="IT1100" s="7"/>
      <c r="IU1100" s="7"/>
      <c r="IV1100" s="7"/>
      <c r="IW1100" s="7"/>
      <c r="IX1100" s="7"/>
      <c r="IY1100" s="7"/>
      <c r="IZ1100" s="7"/>
      <c r="JA1100" s="7"/>
      <c r="JB1100" s="7"/>
      <c r="JC1100" s="7"/>
      <c r="JD1100" s="7"/>
      <c r="JE1100" s="7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5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  <c r="DP1101" s="2"/>
      <c r="DQ1101" s="2"/>
      <c r="DR1101" s="2"/>
      <c r="DS1101" s="2"/>
      <c r="DT1101" s="2"/>
      <c r="DU1101" s="2"/>
      <c r="DV1101" s="2"/>
      <c r="DW1101" s="2"/>
      <c r="DX1101" s="2"/>
      <c r="DY1101" s="2"/>
      <c r="DZ1101" s="2"/>
      <c r="EA1101" s="2"/>
      <c r="EB1101" s="2"/>
      <c r="EC1101" s="2"/>
      <c r="ED1101" s="2"/>
      <c r="EE1101" s="2"/>
      <c r="EF1101" s="2"/>
      <c r="EG1101" s="2"/>
      <c r="EH1101" s="2"/>
      <c r="EI1101" s="2"/>
      <c r="EJ1101" s="2"/>
      <c r="EK1101" s="2"/>
      <c r="EL1101" s="2"/>
      <c r="EM1101" s="2"/>
      <c r="EN1101" s="2"/>
      <c r="EO1101" s="2"/>
      <c r="EP1101" s="7"/>
      <c r="EQ1101" s="7"/>
      <c r="ER1101" s="7"/>
      <c r="ES1101" s="88"/>
      <c r="ET1101" s="7"/>
      <c r="EU1101" s="7"/>
      <c r="EV1101" s="7"/>
      <c r="EW1101" s="7"/>
      <c r="EX1101" s="7"/>
      <c r="EY1101" s="7"/>
      <c r="EZ1101" s="7"/>
      <c r="FA1101" s="7"/>
      <c r="FB1101" s="7"/>
      <c r="FC1101" s="7"/>
      <c r="FD1101" s="7"/>
      <c r="FE1101" s="7"/>
      <c r="FF1101" s="7"/>
      <c r="FG1101" s="7"/>
      <c r="FH1101" s="2"/>
      <c r="FI1101" s="2"/>
      <c r="FJ1101" s="2"/>
      <c r="FK1101" s="2"/>
      <c r="FL1101" s="2"/>
      <c r="FM1101" s="2"/>
      <c r="FN1101" s="7"/>
      <c r="FO1101" s="7"/>
      <c r="FP1101" s="7"/>
      <c r="FQ1101" s="88"/>
      <c r="FR1101" s="7"/>
      <c r="FS1101" s="7"/>
      <c r="FT1101" s="7"/>
      <c r="FU1101" s="7"/>
      <c r="FV1101" s="7"/>
      <c r="FW1101" s="7"/>
      <c r="FX1101" s="7"/>
      <c r="FY1101" s="7"/>
      <c r="FZ1101" s="7"/>
      <c r="GA1101" s="7"/>
      <c r="GB1101" s="7"/>
      <c r="GC1101" s="7"/>
      <c r="GD1101" s="7"/>
      <c r="GE1101" s="7"/>
      <c r="GF1101" s="7"/>
      <c r="GG1101" s="7"/>
      <c r="GH1101" s="7"/>
      <c r="GI1101" s="7"/>
      <c r="GJ1101" s="7"/>
      <c r="GK1101" s="7"/>
      <c r="GL1101" s="7"/>
      <c r="GM1101" s="7"/>
      <c r="GN1101" s="7"/>
      <c r="GO1101" s="7"/>
      <c r="GP1101" s="7"/>
      <c r="GQ1101" s="7"/>
      <c r="GR1101" s="7"/>
      <c r="GS1101" s="7"/>
      <c r="GT1101" s="7"/>
      <c r="GU1101" s="7"/>
      <c r="GV1101" s="7"/>
      <c r="GW1101" s="7"/>
      <c r="GX1101" s="7"/>
      <c r="GY1101" s="7"/>
      <c r="GZ1101" s="7"/>
      <c r="HA1101" s="7"/>
      <c r="HB1101" s="7"/>
      <c r="HC1101" s="7"/>
      <c r="HD1101" s="7"/>
      <c r="HE1101" s="7"/>
      <c r="HF1101" s="7"/>
      <c r="HG1101" s="7"/>
      <c r="HH1101" s="7"/>
      <c r="HI1101" s="7"/>
      <c r="HJ1101" s="7"/>
      <c r="HK1101" s="7"/>
      <c r="HL1101" s="7"/>
      <c r="HM1101" s="7"/>
      <c r="HN1101" s="7"/>
      <c r="HO1101" s="7"/>
      <c r="HP1101" s="7"/>
      <c r="HQ1101" s="7"/>
      <c r="HR1101" s="7"/>
      <c r="HS1101" s="7"/>
      <c r="HT1101" s="7"/>
      <c r="HU1101" s="7"/>
      <c r="HV1101" s="7"/>
      <c r="HW1101" s="7"/>
      <c r="HX1101" s="7"/>
      <c r="HY1101" s="7"/>
      <c r="HZ1101" s="7"/>
      <c r="IA1101" s="7"/>
      <c r="IB1101" s="7"/>
      <c r="IC1101" s="7"/>
      <c r="ID1101" s="7"/>
      <c r="IE1101" s="7"/>
      <c r="IF1101" s="7"/>
      <c r="IG1101" s="7"/>
      <c r="IH1101" s="7"/>
      <c r="II1101" s="7"/>
      <c r="IJ1101" s="7"/>
      <c r="IK1101" s="7"/>
      <c r="IL1101" s="7"/>
      <c r="IM1101" s="7"/>
      <c r="IN1101" s="7"/>
      <c r="IO1101" s="7"/>
      <c r="IP1101" s="7"/>
      <c r="IQ1101" s="7"/>
      <c r="IR1101" s="7"/>
      <c r="IS1101" s="7"/>
      <c r="IT1101" s="7"/>
      <c r="IU1101" s="7"/>
      <c r="IV1101" s="7"/>
      <c r="IW1101" s="7"/>
      <c r="IX1101" s="7"/>
      <c r="IY1101" s="7"/>
      <c r="IZ1101" s="7"/>
      <c r="JA1101" s="7"/>
      <c r="JB1101" s="7"/>
      <c r="JC1101" s="7"/>
      <c r="JD1101" s="7"/>
      <c r="JE1101" s="7"/>
    </row>
    <row r="1102">
      <c r="A1102" s="113"/>
      <c r="B1102" s="113"/>
      <c r="C1102" s="113"/>
      <c r="D1102" s="113"/>
      <c r="E1102" s="113"/>
      <c r="F1102" s="113"/>
      <c r="G1102" s="113"/>
      <c r="H1102" s="113"/>
      <c r="I1102" s="113"/>
      <c r="J1102" s="113"/>
      <c r="K1102" s="113"/>
      <c r="L1102" s="113"/>
      <c r="M1102" s="113"/>
      <c r="N1102" s="113"/>
      <c r="O1102" s="113"/>
      <c r="P1102" s="113"/>
      <c r="Q1102" s="113"/>
      <c r="R1102" s="113"/>
      <c r="S1102" s="113"/>
      <c r="T1102" s="113"/>
      <c r="U1102" s="113"/>
      <c r="V1102" s="113"/>
      <c r="W1102" s="113"/>
      <c r="X1102" s="113"/>
      <c r="Y1102" s="113"/>
      <c r="Z1102" s="113"/>
      <c r="AA1102" s="113"/>
      <c r="AB1102" s="113"/>
      <c r="AC1102" s="113"/>
      <c r="AD1102" s="113"/>
      <c r="AE1102" s="113"/>
      <c r="AF1102" s="113"/>
      <c r="AG1102" s="113"/>
      <c r="AH1102" s="113"/>
      <c r="AI1102" s="113"/>
      <c r="AJ1102" s="113"/>
      <c r="AK1102" s="113"/>
      <c r="AL1102" s="113"/>
      <c r="AM1102" s="113"/>
      <c r="AN1102" s="113"/>
      <c r="AO1102" s="113"/>
      <c r="AP1102" s="113"/>
      <c r="AQ1102" s="113"/>
      <c r="AR1102" s="113"/>
      <c r="AS1102" s="113"/>
      <c r="AT1102" s="113"/>
      <c r="AU1102" s="113"/>
      <c r="AV1102" s="113"/>
      <c r="AW1102" s="113"/>
      <c r="AX1102" s="113"/>
      <c r="AY1102" s="113"/>
      <c r="AZ1102" s="113"/>
      <c r="BA1102" s="113"/>
      <c r="BB1102" s="113"/>
      <c r="BC1102" s="113"/>
      <c r="BD1102" s="113"/>
      <c r="BE1102" s="113"/>
      <c r="BF1102" s="113"/>
      <c r="BG1102" s="113"/>
      <c r="BH1102" s="113"/>
      <c r="BI1102" s="113"/>
      <c r="BJ1102" s="113"/>
      <c r="BK1102" s="113"/>
      <c r="BL1102" s="113"/>
      <c r="BM1102" s="113"/>
      <c r="BN1102" s="113"/>
      <c r="BO1102" s="113"/>
      <c r="BP1102" s="113"/>
      <c r="BQ1102" s="113"/>
      <c r="BR1102" s="113"/>
      <c r="BS1102" s="113"/>
      <c r="BT1102" s="113"/>
      <c r="BU1102" s="113"/>
      <c r="BV1102" s="113"/>
      <c r="BW1102" s="113"/>
      <c r="BX1102" s="113"/>
      <c r="BY1102" s="113"/>
      <c r="BZ1102" s="113"/>
      <c r="CA1102" s="113"/>
      <c r="CB1102" s="113"/>
      <c r="CC1102" s="113"/>
      <c r="CD1102" s="113"/>
      <c r="CE1102" s="113"/>
      <c r="CF1102" s="113"/>
      <c r="CG1102" s="113"/>
      <c r="CH1102" s="113"/>
      <c r="CI1102" s="113"/>
      <c r="CJ1102" s="114"/>
      <c r="CK1102" s="113"/>
      <c r="CL1102" s="113"/>
      <c r="CM1102" s="113"/>
      <c r="CN1102" s="113"/>
      <c r="CO1102" s="113"/>
      <c r="CP1102" s="113"/>
      <c r="CQ1102" s="113"/>
      <c r="CR1102" s="113"/>
      <c r="CS1102" s="113"/>
      <c r="CT1102" s="113"/>
      <c r="CU1102" s="113"/>
      <c r="CV1102" s="113"/>
      <c r="CW1102" s="113"/>
      <c r="CX1102" s="113"/>
      <c r="CY1102" s="113"/>
      <c r="CZ1102" s="113"/>
      <c r="DA1102" s="113"/>
      <c r="DB1102" s="113"/>
      <c r="DC1102" s="113"/>
      <c r="DD1102" s="113"/>
      <c r="DE1102" s="113"/>
      <c r="DF1102" s="113"/>
      <c r="DG1102" s="113"/>
      <c r="DH1102" s="113"/>
      <c r="DI1102" s="113"/>
      <c r="DJ1102" s="113"/>
      <c r="DK1102" s="113"/>
      <c r="DL1102" s="113"/>
      <c r="DM1102" s="113"/>
      <c r="DN1102" s="113"/>
      <c r="DO1102" s="113"/>
      <c r="DP1102" s="113"/>
      <c r="DQ1102" s="113"/>
      <c r="DR1102" s="113"/>
      <c r="DS1102" s="113"/>
      <c r="DT1102" s="113"/>
      <c r="DU1102" s="113"/>
      <c r="DV1102" s="113"/>
      <c r="DW1102" s="113"/>
      <c r="DX1102" s="113"/>
      <c r="DY1102" s="113"/>
      <c r="DZ1102" s="113"/>
      <c r="EA1102" s="113"/>
      <c r="EB1102" s="113"/>
      <c r="EC1102" s="113"/>
      <c r="ED1102" s="113"/>
      <c r="EE1102" s="113"/>
      <c r="EF1102" s="113"/>
      <c r="EG1102" s="113"/>
      <c r="EH1102" s="113"/>
      <c r="EI1102" s="113"/>
      <c r="EJ1102" s="113"/>
      <c r="EK1102" s="113"/>
      <c r="EL1102" s="113"/>
      <c r="EM1102" s="113"/>
      <c r="EN1102" s="113"/>
      <c r="EO1102" s="113"/>
      <c r="EP1102" s="7"/>
      <c r="EQ1102" s="7"/>
      <c r="ER1102" s="7"/>
      <c r="ES1102" s="88"/>
      <c r="ET1102" s="7"/>
      <c r="EU1102" s="7"/>
      <c r="EV1102" s="7"/>
      <c r="EW1102" s="7"/>
      <c r="EX1102" s="7"/>
      <c r="EY1102" s="7"/>
      <c r="EZ1102" s="7"/>
      <c r="FA1102" s="7"/>
      <c r="FB1102" s="7"/>
      <c r="FC1102" s="7"/>
      <c r="FD1102" s="7"/>
      <c r="FE1102" s="7"/>
      <c r="FF1102" s="7"/>
      <c r="FG1102" s="7"/>
      <c r="FH1102" s="113"/>
      <c r="FI1102" s="113"/>
      <c r="FJ1102" s="113"/>
      <c r="FK1102" s="113"/>
      <c r="FL1102" s="113"/>
      <c r="FM1102" s="113"/>
      <c r="FN1102" s="7"/>
      <c r="FO1102" s="7"/>
      <c r="FP1102" s="7"/>
      <c r="FQ1102" s="88"/>
      <c r="FR1102" s="7"/>
      <c r="FS1102" s="7"/>
      <c r="FT1102" s="7"/>
      <c r="FU1102" s="7"/>
      <c r="FV1102" s="7"/>
      <c r="FW1102" s="7"/>
      <c r="FX1102" s="7"/>
      <c r="FY1102" s="7"/>
      <c r="FZ1102" s="7"/>
      <c r="GA1102" s="7"/>
      <c r="GB1102" s="7"/>
      <c r="GC1102" s="7"/>
      <c r="GD1102" s="7"/>
      <c r="GE1102" s="7"/>
      <c r="GF1102" s="7"/>
      <c r="GG1102" s="7"/>
      <c r="GH1102" s="7"/>
      <c r="GI1102" s="7"/>
      <c r="GJ1102" s="7"/>
      <c r="GK1102" s="7"/>
      <c r="GL1102" s="7"/>
      <c r="GM1102" s="7"/>
      <c r="GN1102" s="7"/>
      <c r="GO1102" s="7"/>
      <c r="GP1102" s="7"/>
      <c r="GQ1102" s="7"/>
      <c r="GR1102" s="7"/>
      <c r="GS1102" s="7"/>
      <c r="GT1102" s="7"/>
      <c r="GU1102" s="7"/>
      <c r="GV1102" s="7"/>
      <c r="GW1102" s="7"/>
      <c r="GX1102" s="7"/>
      <c r="GY1102" s="7"/>
      <c r="GZ1102" s="7"/>
      <c r="HA1102" s="7"/>
      <c r="HB1102" s="7"/>
      <c r="HC1102" s="7"/>
      <c r="HD1102" s="7"/>
      <c r="HE1102" s="7"/>
      <c r="HF1102" s="7"/>
      <c r="HG1102" s="7"/>
      <c r="HH1102" s="7"/>
      <c r="HI1102" s="7"/>
      <c r="HJ1102" s="7"/>
      <c r="HK1102" s="7"/>
      <c r="HL1102" s="7"/>
      <c r="HM1102" s="7"/>
      <c r="HN1102" s="7"/>
      <c r="HO1102" s="7"/>
      <c r="HP1102" s="7"/>
      <c r="HQ1102" s="7"/>
      <c r="HR1102" s="7"/>
      <c r="HS1102" s="7"/>
      <c r="HT1102" s="7"/>
      <c r="HU1102" s="7"/>
      <c r="HV1102" s="7"/>
      <c r="HW1102" s="7"/>
      <c r="HX1102" s="7"/>
      <c r="HY1102" s="7"/>
      <c r="HZ1102" s="7"/>
      <c r="IA1102" s="7"/>
      <c r="IB1102" s="7"/>
      <c r="IC1102" s="7"/>
      <c r="ID1102" s="7"/>
      <c r="IE1102" s="7"/>
      <c r="IF1102" s="7"/>
      <c r="IG1102" s="7"/>
      <c r="IH1102" s="7"/>
      <c r="II1102" s="7"/>
      <c r="IJ1102" s="7"/>
      <c r="IK1102" s="7"/>
      <c r="IL1102" s="7"/>
      <c r="IM1102" s="7"/>
      <c r="IN1102" s="7"/>
      <c r="IO1102" s="7"/>
      <c r="IP1102" s="7"/>
      <c r="IQ1102" s="7"/>
      <c r="IR1102" s="7"/>
      <c r="IS1102" s="7"/>
      <c r="IT1102" s="7"/>
      <c r="IU1102" s="7"/>
      <c r="IV1102" s="7"/>
      <c r="IW1102" s="7"/>
      <c r="IX1102" s="7"/>
      <c r="IY1102" s="7"/>
      <c r="IZ1102" s="7"/>
      <c r="JA1102" s="7"/>
      <c r="JB1102" s="7"/>
      <c r="JC1102" s="7"/>
      <c r="JD1102" s="7"/>
      <c r="JE1102" s="7"/>
    </row>
  </sheetData>
  <mergeCells count="31">
    <mergeCell ref="EE1:EI1"/>
    <mergeCell ref="EK1:EO1"/>
    <mergeCell ref="EQ1:EU1"/>
    <mergeCell ref="EW1:FA1"/>
    <mergeCell ref="FC1:FG1"/>
    <mergeCell ref="FI1:FM1"/>
    <mergeCell ref="FO1:FS1"/>
    <mergeCell ref="HK1:HO1"/>
    <mergeCell ref="HQ1:HU1"/>
    <mergeCell ref="HW1:IA1"/>
    <mergeCell ref="IC1:IG1"/>
    <mergeCell ref="II1:IM1"/>
    <mergeCell ref="IO1:IS1"/>
    <mergeCell ref="IU1:IY1"/>
    <mergeCell ref="JA1:JE1"/>
    <mergeCell ref="FU1:FY1"/>
    <mergeCell ref="GA1:GE1"/>
    <mergeCell ref="GG1:GK1"/>
    <mergeCell ref="GM1:GQ1"/>
    <mergeCell ref="GS1:GW1"/>
    <mergeCell ref="GY1:HC1"/>
    <mergeCell ref="HE1:HI1"/>
    <mergeCell ref="AA2:AE2"/>
    <mergeCell ref="F169:AQ169"/>
    <mergeCell ref="AA1:AE1"/>
    <mergeCell ref="AY1:BC1"/>
    <mergeCell ref="DA1:DE1"/>
    <mergeCell ref="DG1:DK1"/>
    <mergeCell ref="DM1:DQ1"/>
    <mergeCell ref="DS1:DW1"/>
    <mergeCell ref="DY1:EC1"/>
  </mergeCells>
  <conditionalFormatting sqref="G5:G45 M5:M45 S5:S45 Y5:Y45 AK5:AK45 AQ5:AQ45 AW5:AW45 BC5:BC45 BI5:BI45 BO5:BO45 BU5:BU45 CA5:CA45 CG5:CG44 CM5:CM44 CS5:CS44 CY5:CY44 DE5:DE45 DK5:DK44 DQ5:DQ44 DW5:DW44 EC5:JE45 AE6:AE45 G50:G166 M50:M166 S50:S166 Y50:Y166 AE50:AE166 AK50:AK166 AQ50:AQ166 AW50:AW166 BC50:BC166 BI50:BI166 BO50:BO166 BU50:BU166 CA50:CA166 CG50:CG166 CM50:CM166 CS50:CS166 CY50:CY166 DE50:DE166 DK50:DK166 DQ50:DQ166 DW50:DW166 EC50:JE166">
    <cfRule type="cellIs" dxfId="0" priority="1" operator="lessThan">
      <formula>0</formula>
    </cfRule>
  </conditionalFormatting>
  <conditionalFormatting sqref="BX5">
    <cfRule type="notContainsBlanks" dxfId="1" priority="2">
      <formula>LEN(TRIM(BX5))&gt;0</formula>
    </cfRule>
  </conditionalFormatting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8.75"/>
    <col customWidth="1" min="3" max="3" width="85.5"/>
    <col customWidth="1" min="4" max="4" width="21.13"/>
    <col customWidth="1" min="5" max="5" width="32.5"/>
    <col customWidth="1" min="6" max="6" width="17.63"/>
    <col customWidth="1" min="7" max="12" width="5.63"/>
  </cols>
  <sheetData>
    <row r="1">
      <c r="A1" s="115"/>
      <c r="B1" s="116" t="s">
        <v>8</v>
      </c>
      <c r="C1" s="117" t="s">
        <v>9</v>
      </c>
      <c r="D1" s="116" t="s">
        <v>10</v>
      </c>
      <c r="E1" s="118" t="s">
        <v>11</v>
      </c>
    </row>
    <row r="2">
      <c r="A2" s="119" t="s">
        <v>12</v>
      </c>
      <c r="B2" s="120" t="s">
        <v>13</v>
      </c>
      <c r="C2" s="117" t="s">
        <v>14</v>
      </c>
      <c r="E2" s="121" t="s">
        <v>15</v>
      </c>
      <c r="F2" s="122"/>
      <c r="G2" s="122"/>
      <c r="H2" s="122"/>
      <c r="I2" s="122"/>
      <c r="J2" s="122"/>
      <c r="K2" s="122"/>
      <c r="L2" s="122"/>
    </row>
    <row r="3">
      <c r="A3" s="115"/>
      <c r="B3" s="120" t="s">
        <v>16</v>
      </c>
      <c r="C3" s="123" t="s">
        <v>17</v>
      </c>
      <c r="E3" s="124" t="s">
        <v>18</v>
      </c>
      <c r="F3" s="122"/>
      <c r="G3" s="122"/>
      <c r="H3" s="122"/>
      <c r="I3" s="122"/>
      <c r="J3" s="122"/>
      <c r="K3" s="122"/>
      <c r="L3" s="122"/>
    </row>
    <row r="4">
      <c r="A4" s="115"/>
      <c r="B4" s="120" t="s">
        <v>19</v>
      </c>
      <c r="C4" s="125" t="s">
        <v>20</v>
      </c>
      <c r="E4" s="124" t="s">
        <v>21</v>
      </c>
      <c r="F4" s="122"/>
      <c r="G4" s="122"/>
      <c r="H4" s="122"/>
      <c r="I4" s="122"/>
      <c r="J4" s="122"/>
      <c r="K4" s="122"/>
      <c r="L4" s="122"/>
    </row>
    <row r="5">
      <c r="A5" s="115"/>
      <c r="C5" s="126"/>
      <c r="E5" s="122" t="s">
        <v>22</v>
      </c>
      <c r="F5" s="122"/>
      <c r="G5" s="122"/>
      <c r="H5" s="122"/>
      <c r="I5" s="122"/>
      <c r="J5" s="122"/>
      <c r="K5" s="122"/>
      <c r="L5" s="122"/>
    </row>
    <row r="6">
      <c r="A6" s="119" t="s">
        <v>23</v>
      </c>
      <c r="B6" s="120" t="s">
        <v>24</v>
      </c>
      <c r="C6" s="117" t="s">
        <v>25</v>
      </c>
      <c r="E6" s="122" t="s">
        <v>26</v>
      </c>
      <c r="F6" s="122"/>
      <c r="G6" s="122"/>
      <c r="H6" s="122"/>
      <c r="I6" s="122"/>
      <c r="J6" s="122"/>
      <c r="K6" s="122"/>
      <c r="L6" s="122"/>
    </row>
    <row r="7">
      <c r="A7" s="115"/>
      <c r="B7" s="120" t="s">
        <v>27</v>
      </c>
      <c r="C7" s="125" t="s">
        <v>28</v>
      </c>
      <c r="E7" s="127" t="s">
        <v>29</v>
      </c>
      <c r="F7" s="122"/>
      <c r="G7" s="122"/>
      <c r="H7" s="122"/>
      <c r="I7" s="122"/>
      <c r="J7" s="122"/>
      <c r="K7" s="122"/>
      <c r="L7" s="122"/>
    </row>
    <row r="8">
      <c r="A8" s="115"/>
      <c r="B8" s="120" t="s">
        <v>30</v>
      </c>
      <c r="C8" s="125" t="s">
        <v>31</v>
      </c>
      <c r="E8" s="128" t="s">
        <v>32</v>
      </c>
      <c r="F8" s="122"/>
      <c r="G8" s="122"/>
      <c r="H8" s="122"/>
      <c r="I8" s="122"/>
      <c r="J8" s="122"/>
      <c r="K8" s="122"/>
      <c r="L8" s="122"/>
    </row>
    <row r="9">
      <c r="A9" s="115"/>
      <c r="C9" s="126"/>
      <c r="E9" s="122" t="s">
        <v>22</v>
      </c>
      <c r="F9" s="122"/>
      <c r="G9" s="122"/>
      <c r="H9" s="122"/>
      <c r="I9" s="122"/>
      <c r="J9" s="122"/>
      <c r="K9" s="122"/>
      <c r="L9" s="122"/>
    </row>
    <row r="10">
      <c r="A10" s="119" t="s">
        <v>33</v>
      </c>
      <c r="B10" s="120" t="s">
        <v>34</v>
      </c>
      <c r="C10" s="117" t="s">
        <v>35</v>
      </c>
      <c r="E10" s="129" t="s">
        <v>36</v>
      </c>
      <c r="F10" s="122"/>
      <c r="G10" s="122"/>
      <c r="H10" s="122"/>
      <c r="I10" s="122"/>
      <c r="J10" s="122"/>
      <c r="K10" s="122"/>
      <c r="L10" s="122"/>
    </row>
    <row r="11">
      <c r="A11" s="115"/>
      <c r="B11" s="120" t="s">
        <v>37</v>
      </c>
      <c r="C11" s="125" t="s">
        <v>38</v>
      </c>
      <c r="E11" s="130"/>
      <c r="F11" s="130"/>
      <c r="G11" s="130"/>
      <c r="H11" s="130"/>
      <c r="I11" s="130"/>
      <c r="J11" s="130"/>
      <c r="K11" s="130"/>
      <c r="L11" s="130"/>
    </row>
    <row r="12">
      <c r="A12" s="115"/>
      <c r="B12" s="120" t="s">
        <v>39</v>
      </c>
      <c r="C12" s="117" t="s">
        <v>40</v>
      </c>
      <c r="E12" s="131" t="s">
        <v>41</v>
      </c>
      <c r="F12" s="132"/>
      <c r="G12" s="132"/>
      <c r="H12" s="132"/>
      <c r="I12" s="132"/>
      <c r="J12" s="132"/>
      <c r="K12" s="132"/>
      <c r="L12" s="133"/>
    </row>
    <row r="13">
      <c r="A13" s="115"/>
      <c r="B13" s="120" t="s">
        <v>42</v>
      </c>
      <c r="C13" s="125" t="s">
        <v>43</v>
      </c>
      <c r="E13" s="134" t="s">
        <v>44</v>
      </c>
      <c r="F13" s="135"/>
      <c r="G13" s="135"/>
      <c r="H13" s="135"/>
      <c r="I13" s="135"/>
      <c r="J13" s="135"/>
      <c r="K13" s="135"/>
      <c r="L13" s="136"/>
    </row>
    <row r="14">
      <c r="A14" s="115"/>
      <c r="E14" s="137"/>
      <c r="F14" s="135"/>
      <c r="G14" s="135"/>
      <c r="H14" s="135"/>
      <c r="I14" s="135"/>
      <c r="J14" s="135"/>
      <c r="K14" s="135"/>
      <c r="L14" s="136"/>
    </row>
    <row r="15">
      <c r="A15" s="115"/>
      <c r="C15" s="126"/>
      <c r="E15" s="134"/>
      <c r="F15" s="135"/>
      <c r="G15" s="135"/>
      <c r="H15" s="135"/>
      <c r="I15" s="135"/>
      <c r="J15" s="135"/>
      <c r="K15" s="135"/>
      <c r="L15" s="136"/>
    </row>
    <row r="16">
      <c r="A16" s="115"/>
      <c r="E16" s="138" t="s">
        <v>45</v>
      </c>
      <c r="F16" s="135"/>
      <c r="G16" s="135"/>
      <c r="H16" s="135"/>
      <c r="I16" s="135"/>
      <c r="J16" s="135"/>
      <c r="K16" s="135"/>
      <c r="L16" s="136"/>
    </row>
    <row r="17">
      <c r="A17" s="119" t="s">
        <v>46</v>
      </c>
      <c r="B17" s="120" t="s">
        <v>47</v>
      </c>
      <c r="C17" s="139" t="s">
        <v>48</v>
      </c>
    </row>
    <row r="18">
      <c r="A18" s="115"/>
      <c r="B18" s="120" t="s">
        <v>49</v>
      </c>
      <c r="C18" s="117" t="s">
        <v>50</v>
      </c>
      <c r="E18" s="140"/>
      <c r="F18" s="140"/>
      <c r="G18" s="140"/>
      <c r="H18" s="140"/>
      <c r="I18" s="140"/>
      <c r="J18" s="140"/>
      <c r="K18" s="140"/>
      <c r="L18" s="140"/>
    </row>
    <row r="19">
      <c r="A19" s="115"/>
      <c r="B19" s="120" t="s">
        <v>51</v>
      </c>
      <c r="C19" s="125" t="s">
        <v>52</v>
      </c>
      <c r="E19" s="140"/>
      <c r="F19" s="140"/>
      <c r="G19" s="140"/>
      <c r="H19" s="140"/>
      <c r="I19" s="140"/>
      <c r="J19" s="140"/>
      <c r="K19" s="140"/>
      <c r="L19" s="140"/>
    </row>
    <row r="20">
      <c r="A20" s="115"/>
      <c r="B20" s="120" t="s">
        <v>53</v>
      </c>
      <c r="C20" s="125" t="s">
        <v>54</v>
      </c>
      <c r="E20" s="141" t="s">
        <v>55</v>
      </c>
      <c r="F20" s="140"/>
      <c r="G20" s="140"/>
      <c r="H20" s="140"/>
      <c r="I20" s="140"/>
      <c r="J20" s="140"/>
      <c r="K20" s="140"/>
      <c r="L20" s="140"/>
    </row>
    <row r="21">
      <c r="A21" s="115"/>
      <c r="C21" s="126"/>
      <c r="E21" s="141" t="s">
        <v>56</v>
      </c>
      <c r="F21" s="142"/>
      <c r="G21" s="142"/>
      <c r="H21" s="142"/>
      <c r="I21" s="142"/>
      <c r="J21" s="142"/>
      <c r="K21" s="142"/>
      <c r="L21" s="142"/>
    </row>
    <row r="22">
      <c r="A22" s="119" t="s">
        <v>57</v>
      </c>
      <c r="B22" s="120" t="s">
        <v>58</v>
      </c>
      <c r="C22" s="118" t="s">
        <v>59</v>
      </c>
      <c r="E22" s="141" t="s">
        <v>60</v>
      </c>
      <c r="F22" s="142"/>
      <c r="G22" s="142"/>
      <c r="H22" s="142"/>
      <c r="I22" s="142"/>
      <c r="J22" s="142"/>
      <c r="K22" s="142"/>
      <c r="L22" s="142"/>
    </row>
    <row r="23">
      <c r="A23" s="115"/>
      <c r="B23" s="120" t="s">
        <v>61</v>
      </c>
      <c r="C23" s="143" t="s">
        <v>62</v>
      </c>
      <c r="E23" s="141" t="s">
        <v>63</v>
      </c>
      <c r="F23" s="142"/>
      <c r="G23" s="142"/>
      <c r="H23" s="142"/>
      <c r="I23" s="142"/>
      <c r="J23" s="142"/>
      <c r="K23" s="142"/>
      <c r="L23" s="142"/>
    </row>
    <row r="24">
      <c r="A24" s="115"/>
      <c r="B24" s="120" t="s">
        <v>64</v>
      </c>
      <c r="C24" s="118" t="s">
        <v>65</v>
      </c>
      <c r="E24" s="141" t="s">
        <v>66</v>
      </c>
      <c r="F24" s="142"/>
      <c r="G24" s="142"/>
      <c r="H24" s="142"/>
      <c r="I24" s="142"/>
      <c r="J24" s="142"/>
      <c r="K24" s="142"/>
      <c r="L24" s="142"/>
    </row>
    <row r="25">
      <c r="A25" s="115"/>
      <c r="B25" s="120" t="s">
        <v>67</v>
      </c>
      <c r="C25" s="118" t="s">
        <v>68</v>
      </c>
      <c r="E25" s="141" t="s">
        <v>69</v>
      </c>
      <c r="F25" s="142"/>
      <c r="G25" s="142"/>
      <c r="H25" s="142"/>
      <c r="I25" s="142"/>
      <c r="J25" s="142"/>
      <c r="K25" s="142"/>
      <c r="L25" s="142"/>
    </row>
    <row r="26">
      <c r="A26" s="115"/>
      <c r="E26" s="141" t="s">
        <v>70</v>
      </c>
      <c r="F26" s="142"/>
      <c r="G26" s="142"/>
      <c r="H26" s="142"/>
      <c r="I26" s="142"/>
      <c r="J26" s="142"/>
      <c r="K26" s="142"/>
      <c r="L26" s="142"/>
    </row>
    <row r="27">
      <c r="A27" s="119" t="s">
        <v>71</v>
      </c>
      <c r="B27" s="120" t="s">
        <v>72</v>
      </c>
      <c r="C27" s="117" t="s">
        <v>73</v>
      </c>
      <c r="E27" s="141" t="s">
        <v>74</v>
      </c>
      <c r="F27" s="142"/>
      <c r="G27" s="142"/>
      <c r="H27" s="142"/>
      <c r="I27" s="142"/>
      <c r="J27" s="142"/>
      <c r="K27" s="142"/>
      <c r="L27" s="142"/>
    </row>
    <row r="28">
      <c r="A28" s="115"/>
      <c r="B28" s="120" t="s">
        <v>75</v>
      </c>
      <c r="C28" s="117" t="s">
        <v>76</v>
      </c>
      <c r="E28" s="141" t="s">
        <v>77</v>
      </c>
      <c r="F28" s="142"/>
      <c r="G28" s="142"/>
      <c r="H28" s="142"/>
      <c r="I28" s="142"/>
      <c r="J28" s="142"/>
      <c r="K28" s="142"/>
      <c r="L28" s="142"/>
    </row>
    <row r="29">
      <c r="A29" s="115"/>
      <c r="B29" s="120" t="s">
        <v>78</v>
      </c>
      <c r="C29" s="125" t="s">
        <v>79</v>
      </c>
      <c r="E29" s="141" t="s">
        <v>80</v>
      </c>
      <c r="F29" s="142"/>
      <c r="G29" s="142"/>
      <c r="H29" s="142"/>
      <c r="I29" s="142"/>
      <c r="J29" s="142"/>
      <c r="K29" s="142"/>
      <c r="L29" s="142"/>
    </row>
    <row r="30">
      <c r="A30" s="115"/>
      <c r="B30" s="120" t="s">
        <v>81</v>
      </c>
      <c r="C30" s="125" t="s">
        <v>82</v>
      </c>
      <c r="E30" s="141" t="s">
        <v>83</v>
      </c>
      <c r="F30" s="142"/>
      <c r="G30" s="142"/>
      <c r="H30" s="142"/>
      <c r="I30" s="142"/>
      <c r="J30" s="142"/>
      <c r="K30" s="142"/>
      <c r="L30" s="142"/>
    </row>
    <row r="31">
      <c r="A31" s="115"/>
      <c r="C31" s="126"/>
      <c r="E31" s="141" t="s">
        <v>84</v>
      </c>
      <c r="F31" s="142"/>
      <c r="G31" s="142"/>
      <c r="H31" s="142"/>
      <c r="I31" s="142"/>
      <c r="J31" s="142"/>
      <c r="K31" s="142"/>
      <c r="L31" s="142"/>
    </row>
    <row r="32">
      <c r="A32" s="144">
        <v>44075.0</v>
      </c>
      <c r="B32" s="120" t="s">
        <v>85</v>
      </c>
      <c r="C32" s="117" t="s">
        <v>86</v>
      </c>
      <c r="E32" s="141" t="s">
        <v>87</v>
      </c>
      <c r="F32" s="142"/>
      <c r="G32" s="142"/>
      <c r="H32" s="142"/>
      <c r="I32" s="142"/>
      <c r="J32" s="142"/>
      <c r="K32" s="142"/>
      <c r="L32" s="142"/>
    </row>
    <row r="33">
      <c r="A33" s="115"/>
      <c r="B33" s="120" t="s">
        <v>88</v>
      </c>
      <c r="C33" s="117" t="s">
        <v>89</v>
      </c>
      <c r="E33" s="141" t="s">
        <v>90</v>
      </c>
      <c r="F33" s="142"/>
      <c r="G33" s="142"/>
      <c r="H33" s="142"/>
      <c r="I33" s="142"/>
      <c r="J33" s="142"/>
      <c r="K33" s="142"/>
      <c r="L33" s="142"/>
    </row>
    <row r="34">
      <c r="A34" s="115"/>
      <c r="B34" s="120" t="s">
        <v>91</v>
      </c>
      <c r="C34" s="125" t="s">
        <v>92</v>
      </c>
      <c r="E34" s="141" t="s">
        <v>93</v>
      </c>
      <c r="F34" s="142"/>
      <c r="G34" s="142"/>
      <c r="H34" s="142"/>
      <c r="I34" s="142"/>
      <c r="J34" s="142"/>
      <c r="K34" s="142"/>
      <c r="L34" s="142"/>
    </row>
    <row r="35">
      <c r="A35" s="115"/>
      <c r="B35" s="120" t="s">
        <v>94</v>
      </c>
      <c r="C35" s="125" t="s">
        <v>95</v>
      </c>
      <c r="E35" s="141" t="s">
        <v>96</v>
      </c>
      <c r="F35" s="142"/>
      <c r="G35" s="142"/>
      <c r="H35" s="142"/>
      <c r="I35" s="142"/>
      <c r="J35" s="142"/>
      <c r="K35" s="142"/>
      <c r="L35" s="142"/>
    </row>
    <row r="36">
      <c r="A36" s="115"/>
      <c r="C36" s="126"/>
      <c r="E36" s="141" t="s">
        <v>97</v>
      </c>
      <c r="F36" s="142"/>
      <c r="G36" s="142"/>
      <c r="H36" s="142"/>
      <c r="I36" s="142"/>
      <c r="J36" s="142"/>
      <c r="K36" s="142"/>
      <c r="L36" s="142"/>
    </row>
    <row r="37">
      <c r="A37" s="144">
        <v>44105.0</v>
      </c>
      <c r="B37" s="120" t="s">
        <v>98</v>
      </c>
      <c r="C37" s="139" t="s">
        <v>99</v>
      </c>
      <c r="E37" s="141" t="s">
        <v>100</v>
      </c>
      <c r="F37" s="142"/>
      <c r="G37" s="142"/>
      <c r="H37" s="142"/>
      <c r="I37" s="142"/>
      <c r="J37" s="142"/>
      <c r="K37" s="142"/>
      <c r="L37" s="142"/>
    </row>
    <row r="38">
      <c r="A38" s="115"/>
      <c r="B38" s="120" t="s">
        <v>101</v>
      </c>
      <c r="C38" s="117" t="s">
        <v>102</v>
      </c>
      <c r="E38" s="145" t="s">
        <v>103</v>
      </c>
      <c r="F38" s="142"/>
      <c r="G38" s="142"/>
      <c r="H38" s="142"/>
      <c r="I38" s="142"/>
      <c r="J38" s="142"/>
      <c r="K38" s="142"/>
      <c r="L38" s="142"/>
    </row>
    <row r="39">
      <c r="A39" s="115"/>
      <c r="B39" s="120" t="s">
        <v>104</v>
      </c>
      <c r="C39" s="125" t="s">
        <v>105</v>
      </c>
      <c r="E39" s="140"/>
      <c r="F39" s="142"/>
      <c r="G39" s="142"/>
      <c r="H39" s="142"/>
      <c r="I39" s="142"/>
      <c r="J39" s="142"/>
      <c r="K39" s="142"/>
      <c r="L39" s="142"/>
    </row>
    <row r="40">
      <c r="A40" s="115"/>
      <c r="B40" s="120" t="s">
        <v>106</v>
      </c>
      <c r="C40" s="125" t="s">
        <v>107</v>
      </c>
      <c r="E40" s="140"/>
      <c r="F40" s="142"/>
      <c r="G40" s="142"/>
      <c r="H40" s="142"/>
      <c r="I40" s="142"/>
      <c r="J40" s="142"/>
      <c r="K40" s="142"/>
      <c r="L40" s="142"/>
    </row>
    <row r="41">
      <c r="A41" s="115"/>
      <c r="C41" s="126"/>
      <c r="E41" s="145" t="s">
        <v>108</v>
      </c>
      <c r="F41" s="142"/>
      <c r="G41" s="142"/>
      <c r="H41" s="142"/>
      <c r="I41" s="142"/>
      <c r="J41" s="142"/>
      <c r="K41" s="142"/>
      <c r="L41" s="142"/>
    </row>
    <row r="42">
      <c r="A42" s="144">
        <v>44136.0</v>
      </c>
      <c r="B42" s="120" t="s">
        <v>109</v>
      </c>
      <c r="C42" s="139" t="s">
        <v>110</v>
      </c>
      <c r="E42" s="145" t="s">
        <v>111</v>
      </c>
      <c r="F42" s="142"/>
      <c r="G42" s="142"/>
      <c r="H42" s="142"/>
      <c r="I42" s="142"/>
      <c r="J42" s="142"/>
      <c r="K42" s="142"/>
      <c r="L42" s="142"/>
    </row>
    <row r="43">
      <c r="A43" s="115"/>
      <c r="B43" s="120" t="s">
        <v>112</v>
      </c>
      <c r="C43" s="117" t="s">
        <v>113</v>
      </c>
      <c r="E43" s="146" t="s">
        <v>114</v>
      </c>
      <c r="F43" s="142"/>
      <c r="G43" s="142"/>
      <c r="H43" s="142"/>
      <c r="I43" s="142"/>
      <c r="J43" s="142"/>
      <c r="K43" s="142"/>
      <c r="L43" s="142"/>
    </row>
    <row r="44">
      <c r="A44" s="115"/>
      <c r="B44" s="120" t="s">
        <v>115</v>
      </c>
      <c r="C44" s="125" t="s">
        <v>116</v>
      </c>
      <c r="E44" s="2" t="s">
        <v>117</v>
      </c>
      <c r="F44" s="142"/>
      <c r="G44" s="142"/>
      <c r="H44" s="142"/>
      <c r="I44" s="142"/>
      <c r="J44" s="142"/>
      <c r="K44" s="142"/>
      <c r="L44" s="142"/>
    </row>
    <row r="45">
      <c r="A45" s="115"/>
      <c r="B45" s="120" t="s">
        <v>118</v>
      </c>
      <c r="C45" s="125" t="s">
        <v>119</v>
      </c>
      <c r="E45" s="2" t="s">
        <v>120</v>
      </c>
      <c r="F45" s="142"/>
      <c r="G45" s="142"/>
      <c r="H45" s="142"/>
      <c r="I45" s="142"/>
      <c r="J45" s="142"/>
      <c r="K45" s="142"/>
      <c r="L45" s="142"/>
    </row>
    <row r="46">
      <c r="A46" s="115"/>
      <c r="C46" s="126"/>
      <c r="E46" s="2" t="s">
        <v>121</v>
      </c>
      <c r="F46" s="142"/>
      <c r="G46" s="142"/>
      <c r="H46" s="142"/>
      <c r="I46" s="142"/>
      <c r="J46" s="142"/>
      <c r="K46" s="142"/>
      <c r="L46" s="142"/>
    </row>
    <row r="47">
      <c r="A47" s="144">
        <v>44166.0</v>
      </c>
      <c r="B47" s="120" t="s">
        <v>122</v>
      </c>
      <c r="C47" s="139" t="s">
        <v>123</v>
      </c>
      <c r="E47" s="2" t="s">
        <v>124</v>
      </c>
      <c r="F47" s="142"/>
      <c r="G47" s="142"/>
      <c r="H47" s="142"/>
      <c r="I47" s="142"/>
      <c r="J47" s="142"/>
      <c r="K47" s="142"/>
      <c r="L47" s="142"/>
    </row>
    <row r="48">
      <c r="A48" s="115"/>
      <c r="B48" s="120" t="s">
        <v>125</v>
      </c>
      <c r="C48" s="117" t="s">
        <v>126</v>
      </c>
      <c r="E48" s="140"/>
      <c r="F48" s="142"/>
      <c r="G48" s="142"/>
      <c r="H48" s="142"/>
      <c r="I48" s="142"/>
      <c r="J48" s="142"/>
      <c r="K48" s="142"/>
      <c r="L48" s="142"/>
    </row>
    <row r="49">
      <c r="A49" s="115"/>
      <c r="B49" s="120" t="s">
        <v>127</v>
      </c>
      <c r="C49" s="125" t="s">
        <v>128</v>
      </c>
      <c r="E49" s="140"/>
      <c r="F49" s="142"/>
      <c r="G49" s="142"/>
      <c r="H49" s="142"/>
      <c r="I49" s="142"/>
      <c r="J49" s="142"/>
      <c r="K49" s="142"/>
      <c r="L49" s="142"/>
    </row>
    <row r="50">
      <c r="A50" s="115"/>
      <c r="B50" s="120" t="s">
        <v>129</v>
      </c>
      <c r="C50" s="125" t="s">
        <v>130</v>
      </c>
      <c r="E50" s="140"/>
      <c r="F50" s="142"/>
      <c r="G50" s="142"/>
      <c r="H50" s="142"/>
      <c r="I50" s="142"/>
      <c r="J50" s="142"/>
      <c r="K50" s="142"/>
      <c r="L50" s="142"/>
    </row>
    <row r="51">
      <c r="A51" s="115"/>
      <c r="C51" s="126"/>
      <c r="E51" s="147"/>
    </row>
    <row r="52">
      <c r="A52" s="115"/>
      <c r="C52" s="126"/>
      <c r="E52" s="148" t="s">
        <v>131</v>
      </c>
    </row>
    <row r="53">
      <c r="A53" s="115"/>
      <c r="C53" s="126"/>
      <c r="E53" s="148" t="s">
        <v>132</v>
      </c>
    </row>
    <row r="54">
      <c r="A54" s="115"/>
      <c r="C54" s="126"/>
      <c r="E54" s="120" t="s">
        <v>133</v>
      </c>
    </row>
    <row r="55">
      <c r="A55" s="115"/>
      <c r="C55" s="126"/>
      <c r="E55" s="120" t="s">
        <v>134</v>
      </c>
    </row>
    <row r="56">
      <c r="A56" s="115"/>
      <c r="C56" s="126"/>
    </row>
    <row r="57">
      <c r="A57" s="115"/>
      <c r="C57" s="126"/>
    </row>
    <row r="58">
      <c r="A58" s="115"/>
      <c r="C58" s="126"/>
      <c r="E58" s="120" t="s">
        <v>135</v>
      </c>
    </row>
    <row r="59">
      <c r="A59" s="115"/>
      <c r="C59" s="126"/>
      <c r="E59" s="120" t="s">
        <v>136</v>
      </c>
    </row>
    <row r="60">
      <c r="A60" s="115"/>
      <c r="C60" s="126"/>
    </row>
    <row r="61">
      <c r="A61" s="115"/>
      <c r="C61" s="126"/>
      <c r="E61" s="120" t="s">
        <v>137</v>
      </c>
    </row>
    <row r="62">
      <c r="A62" s="115"/>
      <c r="C62" s="126"/>
      <c r="E62" s="120" t="s">
        <v>138</v>
      </c>
    </row>
    <row r="63">
      <c r="A63" s="115"/>
      <c r="C63" s="126"/>
      <c r="E63" s="147" t="s">
        <v>139</v>
      </c>
    </row>
    <row r="64">
      <c r="A64" s="115"/>
      <c r="C64" s="126"/>
      <c r="E64" s="147" t="s">
        <v>140</v>
      </c>
    </row>
    <row r="65">
      <c r="A65" s="115"/>
      <c r="C65" s="126"/>
      <c r="E65" s="147" t="s">
        <v>141</v>
      </c>
    </row>
    <row r="66">
      <c r="A66" s="115"/>
      <c r="C66" s="126"/>
      <c r="E66" s="147" t="s">
        <v>142</v>
      </c>
    </row>
    <row r="67">
      <c r="A67" s="115"/>
      <c r="C67" s="126"/>
    </row>
    <row r="68">
      <c r="A68" s="115"/>
      <c r="C68" s="126"/>
    </row>
    <row r="69">
      <c r="A69" s="115"/>
      <c r="C69" s="126"/>
    </row>
    <row r="70">
      <c r="A70" s="115"/>
      <c r="C70" s="126"/>
      <c r="E70" s="120" t="s">
        <v>143</v>
      </c>
    </row>
    <row r="71">
      <c r="A71" s="115"/>
      <c r="C71" s="126"/>
      <c r="E71" s="120" t="s">
        <v>144</v>
      </c>
    </row>
    <row r="72">
      <c r="A72" s="115"/>
      <c r="C72" s="126"/>
      <c r="E72" s="120" t="s">
        <v>145</v>
      </c>
    </row>
    <row r="73">
      <c r="A73" s="115"/>
      <c r="C73" s="126"/>
    </row>
    <row r="74">
      <c r="A74" s="115"/>
      <c r="C74" s="126"/>
    </row>
    <row r="75">
      <c r="A75" s="115"/>
      <c r="C75" s="126"/>
    </row>
    <row r="76">
      <c r="A76" s="115"/>
      <c r="C76" s="126"/>
    </row>
    <row r="77">
      <c r="A77" s="115"/>
      <c r="C77" s="126"/>
    </row>
    <row r="78">
      <c r="A78" s="115"/>
      <c r="C78" s="126"/>
    </row>
    <row r="79">
      <c r="A79" s="115"/>
      <c r="C79" s="126"/>
    </row>
    <row r="80">
      <c r="A80" s="115"/>
      <c r="C80" s="126"/>
    </row>
    <row r="81">
      <c r="A81" s="115"/>
      <c r="C81" s="126"/>
    </row>
    <row r="82">
      <c r="A82" s="115"/>
      <c r="C82" s="126"/>
    </row>
    <row r="83">
      <c r="A83" s="115"/>
      <c r="C83" s="126"/>
    </row>
    <row r="84">
      <c r="A84" s="115"/>
      <c r="C84" s="126"/>
    </row>
    <row r="85">
      <c r="A85" s="115"/>
      <c r="C85" s="126"/>
    </row>
    <row r="86">
      <c r="A86" s="115"/>
      <c r="C86" s="126"/>
    </row>
    <row r="87">
      <c r="A87" s="115"/>
      <c r="C87" s="126"/>
    </row>
    <row r="88">
      <c r="A88" s="115"/>
      <c r="C88" s="126"/>
    </row>
    <row r="89">
      <c r="A89" s="115"/>
      <c r="C89" s="126"/>
    </row>
    <row r="90">
      <c r="A90" s="115"/>
      <c r="C90" s="126"/>
    </row>
    <row r="91">
      <c r="A91" s="115"/>
      <c r="C91" s="126"/>
    </row>
    <row r="92">
      <c r="A92" s="115"/>
      <c r="C92" s="126"/>
    </row>
    <row r="93">
      <c r="A93" s="115"/>
      <c r="C93" s="126"/>
    </row>
    <row r="94">
      <c r="A94" s="115"/>
      <c r="C94" s="126"/>
    </row>
    <row r="95">
      <c r="A95" s="115"/>
      <c r="C95" s="126"/>
    </row>
    <row r="96">
      <c r="A96" s="115"/>
      <c r="C96" s="126"/>
    </row>
    <row r="97">
      <c r="A97" s="115"/>
      <c r="C97" s="126"/>
    </row>
    <row r="98">
      <c r="A98" s="115"/>
      <c r="C98" s="126"/>
    </row>
    <row r="99">
      <c r="A99" s="115"/>
      <c r="C99" s="126"/>
    </row>
    <row r="100">
      <c r="A100" s="115"/>
      <c r="C100" s="126"/>
    </row>
    <row r="101">
      <c r="A101" s="115"/>
      <c r="C101" s="126"/>
    </row>
    <row r="102">
      <c r="A102" s="115"/>
      <c r="C102" s="126"/>
    </row>
    <row r="103">
      <c r="A103" s="115"/>
      <c r="C103" s="126"/>
    </row>
    <row r="104">
      <c r="A104" s="115"/>
      <c r="C104" s="126"/>
    </row>
    <row r="105">
      <c r="A105" s="115"/>
      <c r="C105" s="126"/>
    </row>
    <row r="106">
      <c r="A106" s="115"/>
      <c r="C106" s="126"/>
    </row>
    <row r="107">
      <c r="A107" s="115"/>
      <c r="C107" s="126"/>
    </row>
    <row r="108">
      <c r="A108" s="115"/>
      <c r="C108" s="126"/>
    </row>
    <row r="109">
      <c r="A109" s="115"/>
      <c r="C109" s="126"/>
    </row>
    <row r="110">
      <c r="A110" s="115"/>
      <c r="C110" s="126"/>
    </row>
    <row r="111">
      <c r="A111" s="115"/>
      <c r="C111" s="126"/>
    </row>
    <row r="112">
      <c r="A112" s="115"/>
      <c r="C112" s="126"/>
    </row>
    <row r="113">
      <c r="A113" s="115"/>
      <c r="C113" s="126"/>
    </row>
    <row r="114">
      <c r="A114" s="115"/>
      <c r="C114" s="126"/>
    </row>
    <row r="115">
      <c r="A115" s="115"/>
      <c r="C115" s="126"/>
    </row>
    <row r="116">
      <c r="A116" s="115"/>
      <c r="C116" s="126"/>
    </row>
    <row r="117">
      <c r="A117" s="115"/>
      <c r="C117" s="126"/>
    </row>
    <row r="118">
      <c r="A118" s="115"/>
      <c r="C118" s="126"/>
    </row>
    <row r="119">
      <c r="A119" s="115"/>
      <c r="C119" s="126"/>
    </row>
    <row r="120">
      <c r="A120" s="115"/>
      <c r="C120" s="126"/>
    </row>
    <row r="121">
      <c r="A121" s="115"/>
      <c r="C121" s="126"/>
    </row>
    <row r="122">
      <c r="A122" s="115"/>
      <c r="C122" s="126"/>
    </row>
    <row r="123">
      <c r="A123" s="115"/>
      <c r="C123" s="126"/>
    </row>
    <row r="124">
      <c r="A124" s="115"/>
      <c r="C124" s="126"/>
    </row>
    <row r="125">
      <c r="A125" s="115"/>
      <c r="C125" s="126"/>
    </row>
    <row r="126">
      <c r="A126" s="115"/>
      <c r="C126" s="126"/>
    </row>
    <row r="127">
      <c r="A127" s="115"/>
      <c r="C127" s="126"/>
    </row>
    <row r="128">
      <c r="A128" s="115"/>
      <c r="C128" s="126"/>
    </row>
    <row r="129">
      <c r="A129" s="115"/>
      <c r="C129" s="126"/>
    </row>
    <row r="130">
      <c r="A130" s="115"/>
      <c r="C130" s="126"/>
    </row>
    <row r="131">
      <c r="A131" s="115"/>
      <c r="C131" s="126"/>
    </row>
    <row r="132">
      <c r="A132" s="115"/>
      <c r="C132" s="126"/>
    </row>
    <row r="133">
      <c r="A133" s="115"/>
      <c r="C133" s="126"/>
    </row>
    <row r="134">
      <c r="A134" s="115"/>
      <c r="C134" s="126"/>
    </row>
    <row r="135">
      <c r="A135" s="115"/>
      <c r="C135" s="126"/>
    </row>
    <row r="136">
      <c r="A136" s="115"/>
      <c r="C136" s="126"/>
    </row>
    <row r="137">
      <c r="A137" s="115"/>
      <c r="C137" s="126"/>
    </row>
    <row r="138">
      <c r="A138" s="115"/>
      <c r="C138" s="126"/>
    </row>
    <row r="139">
      <c r="A139" s="115"/>
      <c r="C139" s="126"/>
    </row>
    <row r="140">
      <c r="A140" s="115"/>
      <c r="C140" s="126"/>
    </row>
    <row r="141">
      <c r="A141" s="115"/>
      <c r="C141" s="126"/>
    </row>
    <row r="142">
      <c r="A142" s="115"/>
      <c r="C142" s="126"/>
    </row>
    <row r="143">
      <c r="A143" s="115"/>
      <c r="C143" s="126"/>
    </row>
    <row r="144">
      <c r="A144" s="115"/>
      <c r="C144" s="126"/>
    </row>
    <row r="145">
      <c r="A145" s="115"/>
      <c r="C145" s="126"/>
    </row>
    <row r="146">
      <c r="A146" s="115"/>
      <c r="C146" s="126"/>
    </row>
    <row r="147">
      <c r="A147" s="115"/>
      <c r="C147" s="126"/>
    </row>
    <row r="148">
      <c r="A148" s="115"/>
      <c r="C148" s="126"/>
    </row>
    <row r="149">
      <c r="A149" s="115"/>
      <c r="C149" s="126"/>
    </row>
    <row r="150">
      <c r="A150" s="115"/>
      <c r="C150" s="126"/>
    </row>
    <row r="151">
      <c r="A151" s="115"/>
      <c r="C151" s="126"/>
    </row>
    <row r="152">
      <c r="A152" s="115"/>
      <c r="C152" s="126"/>
    </row>
    <row r="153">
      <c r="A153" s="115"/>
      <c r="C153" s="126"/>
    </row>
    <row r="154">
      <c r="A154" s="115"/>
      <c r="C154" s="126"/>
    </row>
    <row r="155">
      <c r="A155" s="115"/>
      <c r="C155" s="126"/>
    </row>
    <row r="156">
      <c r="A156" s="115"/>
      <c r="C156" s="126"/>
    </row>
    <row r="157">
      <c r="A157" s="115"/>
      <c r="C157" s="126"/>
    </row>
    <row r="158">
      <c r="A158" s="115"/>
      <c r="C158" s="126"/>
    </row>
    <row r="159">
      <c r="A159" s="115"/>
      <c r="C159" s="126"/>
    </row>
    <row r="160">
      <c r="A160" s="115"/>
      <c r="C160" s="126"/>
    </row>
    <row r="161">
      <c r="A161" s="115"/>
      <c r="C161" s="126"/>
    </row>
    <row r="162">
      <c r="A162" s="115"/>
      <c r="C162" s="126"/>
    </row>
    <row r="163">
      <c r="A163" s="115"/>
      <c r="C163" s="126"/>
    </row>
    <row r="164">
      <c r="A164" s="115"/>
      <c r="C164" s="126"/>
    </row>
    <row r="165">
      <c r="A165" s="115"/>
      <c r="C165" s="126"/>
    </row>
    <row r="166">
      <c r="A166" s="115"/>
      <c r="C166" s="126"/>
    </row>
    <row r="167">
      <c r="A167" s="115"/>
      <c r="C167" s="126"/>
    </row>
    <row r="168">
      <c r="A168" s="115"/>
      <c r="C168" s="126"/>
    </row>
    <row r="169">
      <c r="A169" s="115"/>
      <c r="C169" s="126"/>
    </row>
    <row r="170">
      <c r="A170" s="115"/>
      <c r="C170" s="126"/>
    </row>
    <row r="171">
      <c r="A171" s="115"/>
      <c r="C171" s="126"/>
    </row>
    <row r="172">
      <c r="A172" s="115"/>
      <c r="C172" s="126"/>
    </row>
    <row r="173">
      <c r="A173" s="115"/>
      <c r="C173" s="126"/>
    </row>
    <row r="174">
      <c r="A174" s="115"/>
      <c r="C174" s="126"/>
    </row>
    <row r="175">
      <c r="A175" s="115"/>
      <c r="C175" s="126"/>
    </row>
    <row r="176">
      <c r="A176" s="115"/>
      <c r="C176" s="126"/>
    </row>
    <row r="177">
      <c r="A177" s="115"/>
      <c r="C177" s="126"/>
    </row>
    <row r="178">
      <c r="A178" s="115"/>
      <c r="C178" s="126"/>
    </row>
    <row r="179">
      <c r="A179" s="115"/>
      <c r="C179" s="126"/>
    </row>
    <row r="180">
      <c r="A180" s="115"/>
      <c r="C180" s="126"/>
    </row>
    <row r="181">
      <c r="A181" s="115"/>
      <c r="C181" s="126"/>
    </row>
    <row r="182">
      <c r="A182" s="115"/>
      <c r="C182" s="126"/>
    </row>
    <row r="183">
      <c r="A183" s="115"/>
      <c r="C183" s="126"/>
    </row>
    <row r="184">
      <c r="A184" s="115"/>
      <c r="C184" s="126"/>
    </row>
    <row r="185">
      <c r="A185" s="115"/>
      <c r="C185" s="126"/>
    </row>
    <row r="186">
      <c r="A186" s="115"/>
      <c r="C186" s="126"/>
    </row>
    <row r="187">
      <c r="A187" s="115"/>
      <c r="C187" s="126"/>
    </row>
    <row r="188">
      <c r="A188" s="115"/>
      <c r="C188" s="126"/>
    </row>
    <row r="189">
      <c r="A189" s="115"/>
      <c r="C189" s="126"/>
    </row>
    <row r="190">
      <c r="A190" s="115"/>
      <c r="C190" s="126"/>
    </row>
    <row r="191">
      <c r="A191" s="115"/>
      <c r="C191" s="126"/>
    </row>
    <row r="192">
      <c r="A192" s="115"/>
      <c r="C192" s="126"/>
    </row>
    <row r="193">
      <c r="A193" s="115"/>
      <c r="C193" s="126"/>
    </row>
    <row r="194">
      <c r="A194" s="115"/>
      <c r="C194" s="126"/>
    </row>
    <row r="195">
      <c r="A195" s="115"/>
      <c r="C195" s="126"/>
    </row>
    <row r="196">
      <c r="A196" s="115"/>
      <c r="C196" s="126"/>
    </row>
    <row r="197">
      <c r="A197" s="115"/>
      <c r="C197" s="126"/>
    </row>
    <row r="198">
      <c r="A198" s="115"/>
      <c r="C198" s="126"/>
    </row>
    <row r="199">
      <c r="A199" s="115"/>
      <c r="C199" s="126"/>
    </row>
    <row r="200">
      <c r="A200" s="115"/>
      <c r="C200" s="126"/>
    </row>
    <row r="201">
      <c r="A201" s="115"/>
      <c r="C201" s="126"/>
    </row>
    <row r="202">
      <c r="A202" s="115"/>
      <c r="C202" s="126"/>
    </row>
    <row r="203">
      <c r="A203" s="115"/>
      <c r="C203" s="126"/>
    </row>
    <row r="204">
      <c r="A204" s="115"/>
      <c r="C204" s="126"/>
    </row>
    <row r="205">
      <c r="A205" s="115"/>
      <c r="C205" s="126"/>
    </row>
    <row r="206">
      <c r="A206" s="115"/>
      <c r="C206" s="126"/>
    </row>
    <row r="207">
      <c r="A207" s="115"/>
      <c r="C207" s="126"/>
    </row>
    <row r="208">
      <c r="A208" s="115"/>
      <c r="C208" s="126"/>
    </row>
    <row r="209">
      <c r="A209" s="115"/>
      <c r="C209" s="126"/>
    </row>
    <row r="210">
      <c r="A210" s="115"/>
      <c r="C210" s="126"/>
    </row>
    <row r="211">
      <c r="A211" s="115"/>
      <c r="C211" s="126"/>
    </row>
    <row r="212">
      <c r="A212" s="115"/>
      <c r="C212" s="126"/>
    </row>
    <row r="213">
      <c r="A213" s="115"/>
      <c r="C213" s="126"/>
    </row>
    <row r="214">
      <c r="A214" s="115"/>
      <c r="C214" s="126"/>
    </row>
    <row r="215">
      <c r="A215" s="115"/>
      <c r="C215" s="126"/>
    </row>
    <row r="216">
      <c r="A216" s="115"/>
      <c r="C216" s="126"/>
    </row>
    <row r="217">
      <c r="A217" s="115"/>
      <c r="C217" s="126"/>
    </row>
    <row r="218">
      <c r="A218" s="115"/>
      <c r="C218" s="126"/>
    </row>
    <row r="219">
      <c r="A219" s="115"/>
      <c r="C219" s="126"/>
    </row>
    <row r="220">
      <c r="A220" s="115"/>
      <c r="C220" s="126"/>
    </row>
    <row r="221">
      <c r="A221" s="115"/>
      <c r="C221" s="126"/>
    </row>
    <row r="222">
      <c r="A222" s="115"/>
      <c r="C222" s="126"/>
    </row>
    <row r="223">
      <c r="A223" s="115"/>
      <c r="C223" s="126"/>
    </row>
    <row r="224">
      <c r="A224" s="115"/>
      <c r="C224" s="126"/>
    </row>
    <row r="225">
      <c r="A225" s="115"/>
      <c r="C225" s="126"/>
    </row>
    <row r="226">
      <c r="A226" s="115"/>
      <c r="C226" s="126"/>
    </row>
    <row r="227">
      <c r="A227" s="115"/>
      <c r="C227" s="126"/>
    </row>
    <row r="228">
      <c r="A228" s="115"/>
      <c r="C228" s="126"/>
    </row>
    <row r="229">
      <c r="A229" s="115"/>
      <c r="C229" s="126"/>
    </row>
    <row r="230">
      <c r="A230" s="115"/>
      <c r="C230" s="126"/>
    </row>
    <row r="231">
      <c r="A231" s="115"/>
      <c r="C231" s="126"/>
    </row>
    <row r="232">
      <c r="A232" s="115"/>
      <c r="C232" s="126"/>
    </row>
    <row r="233">
      <c r="A233" s="115"/>
      <c r="C233" s="126"/>
    </row>
    <row r="234">
      <c r="A234" s="115"/>
      <c r="C234" s="126"/>
    </row>
    <row r="235">
      <c r="A235" s="115"/>
      <c r="C235" s="126"/>
    </row>
    <row r="236">
      <c r="A236" s="115"/>
      <c r="C236" s="126"/>
    </row>
    <row r="237">
      <c r="A237" s="115"/>
      <c r="C237" s="126"/>
    </row>
    <row r="238">
      <c r="A238" s="115"/>
      <c r="C238" s="126"/>
    </row>
    <row r="239">
      <c r="A239" s="115"/>
      <c r="C239" s="126"/>
    </row>
    <row r="240">
      <c r="A240" s="115"/>
      <c r="C240" s="126"/>
    </row>
    <row r="241">
      <c r="A241" s="115"/>
      <c r="C241" s="126"/>
    </row>
    <row r="242">
      <c r="A242" s="115"/>
      <c r="C242" s="126"/>
    </row>
    <row r="243">
      <c r="A243" s="115"/>
      <c r="C243" s="126"/>
    </row>
    <row r="244">
      <c r="A244" s="115"/>
      <c r="C244" s="126"/>
    </row>
    <row r="245">
      <c r="A245" s="115"/>
      <c r="C245" s="126"/>
    </row>
    <row r="246">
      <c r="A246" s="115"/>
      <c r="C246" s="126"/>
    </row>
    <row r="247">
      <c r="A247" s="115"/>
      <c r="C247" s="126"/>
    </row>
    <row r="248">
      <c r="A248" s="115"/>
      <c r="C248" s="126"/>
    </row>
    <row r="249">
      <c r="A249" s="115"/>
      <c r="C249" s="126"/>
    </row>
    <row r="250">
      <c r="A250" s="115"/>
      <c r="C250" s="126"/>
    </row>
    <row r="251">
      <c r="A251" s="115"/>
      <c r="C251" s="126"/>
    </row>
    <row r="252">
      <c r="A252" s="115"/>
      <c r="C252" s="126"/>
    </row>
    <row r="253">
      <c r="A253" s="115"/>
      <c r="C253" s="126"/>
    </row>
    <row r="254">
      <c r="A254" s="115"/>
      <c r="C254" s="126"/>
    </row>
    <row r="255">
      <c r="A255" s="115"/>
      <c r="C255" s="126"/>
    </row>
    <row r="256">
      <c r="A256" s="115"/>
      <c r="C256" s="126"/>
    </row>
    <row r="257">
      <c r="A257" s="115"/>
      <c r="C257" s="126"/>
    </row>
    <row r="258">
      <c r="A258" s="115"/>
      <c r="C258" s="126"/>
    </row>
    <row r="259">
      <c r="A259" s="115"/>
      <c r="C259" s="126"/>
    </row>
    <row r="260">
      <c r="A260" s="115"/>
      <c r="C260" s="126"/>
    </row>
    <row r="261">
      <c r="A261" s="115"/>
      <c r="C261" s="126"/>
    </row>
    <row r="262">
      <c r="A262" s="115"/>
      <c r="C262" s="126"/>
    </row>
    <row r="263">
      <c r="A263" s="115"/>
      <c r="C263" s="126"/>
    </row>
    <row r="264">
      <c r="A264" s="115"/>
      <c r="C264" s="126"/>
    </row>
    <row r="265">
      <c r="A265" s="115"/>
      <c r="C265" s="126"/>
    </row>
    <row r="266">
      <c r="A266" s="115"/>
      <c r="C266" s="126"/>
    </row>
    <row r="267">
      <c r="A267" s="115"/>
      <c r="C267" s="126"/>
    </row>
    <row r="268">
      <c r="A268" s="115"/>
      <c r="C268" s="126"/>
    </row>
    <row r="269">
      <c r="A269" s="115"/>
      <c r="C269" s="126"/>
    </row>
    <row r="270">
      <c r="A270" s="115"/>
      <c r="C270" s="126"/>
    </row>
    <row r="271">
      <c r="A271" s="115"/>
      <c r="C271" s="126"/>
    </row>
    <row r="272">
      <c r="A272" s="115"/>
      <c r="C272" s="126"/>
    </row>
    <row r="273">
      <c r="A273" s="115"/>
      <c r="C273" s="126"/>
    </row>
    <row r="274">
      <c r="A274" s="115"/>
      <c r="C274" s="126"/>
    </row>
    <row r="275">
      <c r="A275" s="115"/>
      <c r="C275" s="126"/>
    </row>
    <row r="276">
      <c r="A276" s="115"/>
      <c r="C276" s="126"/>
    </row>
    <row r="277">
      <c r="A277" s="115"/>
      <c r="C277" s="126"/>
    </row>
    <row r="278">
      <c r="A278" s="115"/>
      <c r="C278" s="126"/>
    </row>
    <row r="279">
      <c r="A279" s="115"/>
      <c r="C279" s="126"/>
    </row>
    <row r="280">
      <c r="A280" s="115"/>
      <c r="C280" s="126"/>
    </row>
    <row r="281">
      <c r="A281" s="115"/>
      <c r="C281" s="126"/>
    </row>
    <row r="282">
      <c r="A282" s="115"/>
      <c r="C282" s="126"/>
    </row>
    <row r="283">
      <c r="A283" s="115"/>
      <c r="C283" s="126"/>
    </row>
    <row r="284">
      <c r="A284" s="115"/>
      <c r="C284" s="126"/>
    </row>
    <row r="285">
      <c r="A285" s="115"/>
      <c r="C285" s="126"/>
    </row>
    <row r="286">
      <c r="A286" s="115"/>
      <c r="C286" s="126"/>
    </row>
    <row r="287">
      <c r="A287" s="115"/>
      <c r="C287" s="126"/>
    </row>
    <row r="288">
      <c r="A288" s="115"/>
      <c r="C288" s="126"/>
    </row>
    <row r="289">
      <c r="A289" s="115"/>
      <c r="C289" s="126"/>
    </row>
    <row r="290">
      <c r="A290" s="115"/>
      <c r="C290" s="126"/>
    </row>
    <row r="291">
      <c r="A291" s="115"/>
      <c r="C291" s="126"/>
    </row>
    <row r="292">
      <c r="A292" s="115"/>
      <c r="C292" s="126"/>
    </row>
    <row r="293">
      <c r="A293" s="115"/>
      <c r="C293" s="126"/>
    </row>
    <row r="294">
      <c r="A294" s="115"/>
      <c r="C294" s="126"/>
    </row>
    <row r="295">
      <c r="A295" s="115"/>
      <c r="C295" s="126"/>
    </row>
    <row r="296">
      <c r="A296" s="115"/>
      <c r="C296" s="126"/>
    </row>
    <row r="297">
      <c r="A297" s="115"/>
      <c r="C297" s="126"/>
    </row>
    <row r="298">
      <c r="A298" s="115"/>
      <c r="C298" s="126"/>
    </row>
    <row r="299">
      <c r="A299" s="115"/>
      <c r="C299" s="126"/>
    </row>
    <row r="300">
      <c r="A300" s="115"/>
      <c r="C300" s="126"/>
    </row>
    <row r="301">
      <c r="A301" s="115"/>
      <c r="C301" s="126"/>
    </row>
    <row r="302">
      <c r="A302" s="115"/>
      <c r="C302" s="126"/>
    </row>
    <row r="303">
      <c r="A303" s="115"/>
      <c r="C303" s="126"/>
    </row>
    <row r="304">
      <c r="A304" s="115"/>
      <c r="C304" s="126"/>
    </row>
    <row r="305">
      <c r="A305" s="115"/>
      <c r="C305" s="126"/>
    </row>
    <row r="306">
      <c r="A306" s="115"/>
      <c r="C306" s="126"/>
    </row>
    <row r="307">
      <c r="A307" s="115"/>
      <c r="C307" s="126"/>
    </row>
    <row r="308">
      <c r="A308" s="115"/>
      <c r="C308" s="126"/>
    </row>
    <row r="309">
      <c r="A309" s="115"/>
      <c r="C309" s="126"/>
    </row>
    <row r="310">
      <c r="A310" s="115"/>
      <c r="C310" s="126"/>
    </row>
    <row r="311">
      <c r="A311" s="115"/>
      <c r="C311" s="126"/>
    </row>
    <row r="312">
      <c r="A312" s="115"/>
      <c r="C312" s="126"/>
    </row>
    <row r="313">
      <c r="A313" s="115"/>
      <c r="C313" s="126"/>
    </row>
    <row r="314">
      <c r="A314" s="115"/>
      <c r="C314" s="126"/>
    </row>
    <row r="315">
      <c r="A315" s="115"/>
      <c r="C315" s="126"/>
    </row>
    <row r="316">
      <c r="A316" s="115"/>
      <c r="C316" s="126"/>
    </row>
    <row r="317">
      <c r="A317" s="115"/>
      <c r="C317" s="126"/>
    </row>
    <row r="318">
      <c r="A318" s="115"/>
      <c r="C318" s="126"/>
    </row>
    <row r="319">
      <c r="A319" s="115"/>
      <c r="C319" s="126"/>
    </row>
    <row r="320">
      <c r="A320" s="115"/>
      <c r="C320" s="126"/>
    </row>
    <row r="321">
      <c r="A321" s="115"/>
      <c r="C321" s="126"/>
    </row>
    <row r="322">
      <c r="A322" s="115"/>
      <c r="C322" s="126"/>
    </row>
    <row r="323">
      <c r="A323" s="115"/>
      <c r="C323" s="126"/>
    </row>
    <row r="324">
      <c r="A324" s="115"/>
      <c r="C324" s="126"/>
    </row>
    <row r="325">
      <c r="A325" s="115"/>
      <c r="C325" s="126"/>
    </row>
    <row r="326">
      <c r="A326" s="115"/>
      <c r="C326" s="126"/>
    </row>
    <row r="327">
      <c r="A327" s="115"/>
      <c r="C327" s="126"/>
    </row>
    <row r="328">
      <c r="A328" s="115"/>
      <c r="C328" s="126"/>
    </row>
    <row r="329">
      <c r="A329" s="115"/>
      <c r="C329" s="126"/>
    </row>
    <row r="330">
      <c r="A330" s="115"/>
      <c r="C330" s="126"/>
    </row>
    <row r="331">
      <c r="A331" s="115"/>
      <c r="C331" s="126"/>
    </row>
    <row r="332">
      <c r="A332" s="115"/>
      <c r="C332" s="126"/>
    </row>
    <row r="333">
      <c r="A333" s="115"/>
      <c r="C333" s="126"/>
    </row>
    <row r="334">
      <c r="A334" s="115"/>
      <c r="C334" s="126"/>
    </row>
    <row r="335">
      <c r="A335" s="115"/>
      <c r="C335" s="126"/>
    </row>
    <row r="336">
      <c r="A336" s="115"/>
      <c r="C336" s="126"/>
    </row>
    <row r="337">
      <c r="A337" s="115"/>
      <c r="C337" s="126"/>
    </row>
    <row r="338">
      <c r="A338" s="115"/>
      <c r="C338" s="126"/>
    </row>
    <row r="339">
      <c r="A339" s="115"/>
      <c r="C339" s="126"/>
    </row>
    <row r="340">
      <c r="A340" s="115"/>
      <c r="C340" s="126"/>
    </row>
    <row r="341">
      <c r="A341" s="115"/>
      <c r="C341" s="126"/>
    </row>
    <row r="342">
      <c r="A342" s="115"/>
      <c r="C342" s="126"/>
    </row>
    <row r="343">
      <c r="A343" s="115"/>
      <c r="C343" s="126"/>
    </row>
    <row r="344">
      <c r="A344" s="115"/>
      <c r="C344" s="126"/>
    </row>
    <row r="345">
      <c r="A345" s="115"/>
      <c r="C345" s="126"/>
    </row>
    <row r="346">
      <c r="A346" s="115"/>
      <c r="C346" s="126"/>
    </row>
    <row r="347">
      <c r="A347" s="115"/>
      <c r="C347" s="126"/>
    </row>
    <row r="348">
      <c r="A348" s="115"/>
      <c r="C348" s="126"/>
    </row>
    <row r="349">
      <c r="A349" s="115"/>
      <c r="C349" s="126"/>
    </row>
    <row r="350">
      <c r="A350" s="115"/>
      <c r="C350" s="126"/>
    </row>
    <row r="351">
      <c r="A351" s="115"/>
      <c r="C351" s="126"/>
    </row>
    <row r="352">
      <c r="A352" s="115"/>
      <c r="C352" s="126"/>
    </row>
    <row r="353">
      <c r="A353" s="115"/>
      <c r="C353" s="126"/>
    </row>
    <row r="354">
      <c r="A354" s="115"/>
      <c r="C354" s="126"/>
    </row>
    <row r="355">
      <c r="A355" s="115"/>
      <c r="C355" s="126"/>
    </row>
    <row r="356">
      <c r="A356" s="115"/>
      <c r="C356" s="126"/>
    </row>
    <row r="357">
      <c r="A357" s="115"/>
      <c r="C357" s="126"/>
    </row>
    <row r="358">
      <c r="A358" s="115"/>
      <c r="C358" s="126"/>
    </row>
    <row r="359">
      <c r="A359" s="115"/>
      <c r="C359" s="126"/>
    </row>
    <row r="360">
      <c r="A360" s="115"/>
      <c r="C360" s="126"/>
    </row>
    <row r="361">
      <c r="A361" s="115"/>
      <c r="C361" s="126"/>
    </row>
    <row r="362">
      <c r="A362" s="115"/>
      <c r="C362" s="126"/>
    </row>
    <row r="363">
      <c r="A363" s="115"/>
      <c r="C363" s="126"/>
    </row>
    <row r="364">
      <c r="A364" s="115"/>
      <c r="C364" s="126"/>
    </row>
    <row r="365">
      <c r="A365" s="115"/>
      <c r="C365" s="126"/>
    </row>
    <row r="366">
      <c r="A366" s="115"/>
      <c r="C366" s="126"/>
    </row>
    <row r="367">
      <c r="A367" s="115"/>
      <c r="C367" s="126"/>
    </row>
    <row r="368">
      <c r="A368" s="115"/>
      <c r="C368" s="126"/>
    </row>
    <row r="369">
      <c r="A369" s="115"/>
      <c r="C369" s="126"/>
    </row>
    <row r="370">
      <c r="A370" s="115"/>
      <c r="C370" s="126"/>
    </row>
    <row r="371">
      <c r="A371" s="115"/>
      <c r="C371" s="126"/>
    </row>
    <row r="372">
      <c r="A372" s="115"/>
      <c r="C372" s="126"/>
    </row>
    <row r="373">
      <c r="A373" s="115"/>
      <c r="C373" s="126"/>
    </row>
    <row r="374">
      <c r="A374" s="115"/>
      <c r="C374" s="126"/>
    </row>
    <row r="375">
      <c r="A375" s="115"/>
      <c r="C375" s="126"/>
    </row>
    <row r="376">
      <c r="A376" s="115"/>
      <c r="C376" s="126"/>
    </row>
    <row r="377">
      <c r="A377" s="115"/>
      <c r="C377" s="126"/>
    </row>
    <row r="378">
      <c r="A378" s="115"/>
      <c r="C378" s="126"/>
    </row>
    <row r="379">
      <c r="A379" s="115"/>
      <c r="C379" s="126"/>
    </row>
    <row r="380">
      <c r="A380" s="115"/>
      <c r="C380" s="126"/>
    </row>
    <row r="381">
      <c r="A381" s="115"/>
      <c r="C381" s="126"/>
    </row>
    <row r="382">
      <c r="A382" s="115"/>
      <c r="C382" s="126"/>
    </row>
    <row r="383">
      <c r="A383" s="115"/>
      <c r="C383" s="126"/>
    </row>
    <row r="384">
      <c r="A384" s="115"/>
      <c r="C384" s="126"/>
    </row>
    <row r="385">
      <c r="A385" s="115"/>
      <c r="C385" s="126"/>
    </row>
    <row r="386">
      <c r="A386" s="115"/>
      <c r="C386" s="126"/>
    </row>
    <row r="387">
      <c r="A387" s="115"/>
      <c r="C387" s="126"/>
    </row>
    <row r="388">
      <c r="A388" s="115"/>
      <c r="C388" s="126"/>
    </row>
    <row r="389">
      <c r="A389" s="115"/>
      <c r="C389" s="126"/>
    </row>
    <row r="390">
      <c r="A390" s="115"/>
      <c r="C390" s="126"/>
    </row>
    <row r="391">
      <c r="A391" s="115"/>
      <c r="C391" s="126"/>
    </row>
    <row r="392">
      <c r="A392" s="115"/>
      <c r="C392" s="126"/>
    </row>
    <row r="393">
      <c r="A393" s="115"/>
      <c r="C393" s="126"/>
    </row>
    <row r="394">
      <c r="A394" s="115"/>
      <c r="C394" s="126"/>
    </row>
    <row r="395">
      <c r="A395" s="115"/>
      <c r="C395" s="126"/>
    </row>
    <row r="396">
      <c r="A396" s="115"/>
      <c r="C396" s="126"/>
    </row>
    <row r="397">
      <c r="A397" s="115"/>
      <c r="C397" s="126"/>
    </row>
    <row r="398">
      <c r="A398" s="115"/>
      <c r="C398" s="126"/>
    </row>
    <row r="399">
      <c r="A399" s="115"/>
      <c r="C399" s="126"/>
    </row>
    <row r="400">
      <c r="A400" s="115"/>
      <c r="C400" s="126"/>
    </row>
    <row r="401">
      <c r="A401" s="115"/>
      <c r="C401" s="126"/>
    </row>
    <row r="402">
      <c r="A402" s="115"/>
      <c r="C402" s="126"/>
    </row>
    <row r="403">
      <c r="A403" s="115"/>
      <c r="C403" s="126"/>
    </row>
    <row r="404">
      <c r="A404" s="115"/>
      <c r="C404" s="126"/>
    </row>
    <row r="405">
      <c r="A405" s="115"/>
      <c r="C405" s="126"/>
    </row>
    <row r="406">
      <c r="A406" s="115"/>
      <c r="C406" s="126"/>
    </row>
    <row r="407">
      <c r="A407" s="115"/>
      <c r="C407" s="126"/>
    </row>
    <row r="408">
      <c r="A408" s="115"/>
      <c r="C408" s="126"/>
    </row>
    <row r="409">
      <c r="A409" s="115"/>
      <c r="C409" s="126"/>
    </row>
    <row r="410">
      <c r="A410" s="115"/>
      <c r="C410" s="126"/>
    </row>
    <row r="411">
      <c r="A411" s="115"/>
      <c r="C411" s="126"/>
    </row>
    <row r="412">
      <c r="A412" s="115"/>
      <c r="C412" s="126"/>
    </row>
    <row r="413">
      <c r="A413" s="115"/>
      <c r="C413" s="126"/>
    </row>
    <row r="414">
      <c r="A414" s="115"/>
      <c r="C414" s="126"/>
    </row>
    <row r="415">
      <c r="A415" s="115"/>
      <c r="C415" s="126"/>
    </row>
    <row r="416">
      <c r="A416" s="115"/>
      <c r="C416" s="126"/>
    </row>
    <row r="417">
      <c r="A417" s="115"/>
      <c r="C417" s="126"/>
    </row>
    <row r="418">
      <c r="A418" s="115"/>
      <c r="C418" s="126"/>
    </row>
    <row r="419">
      <c r="A419" s="115"/>
      <c r="C419" s="126"/>
    </row>
    <row r="420">
      <c r="A420" s="115"/>
      <c r="C420" s="126"/>
    </row>
    <row r="421">
      <c r="A421" s="115"/>
      <c r="C421" s="126"/>
    </row>
    <row r="422">
      <c r="A422" s="115"/>
      <c r="C422" s="126"/>
    </row>
    <row r="423">
      <c r="A423" s="115"/>
      <c r="C423" s="126"/>
    </row>
    <row r="424">
      <c r="A424" s="115"/>
      <c r="C424" s="126"/>
    </row>
    <row r="425">
      <c r="A425" s="115"/>
      <c r="C425" s="126"/>
    </row>
    <row r="426">
      <c r="A426" s="115"/>
      <c r="C426" s="126"/>
    </row>
    <row r="427">
      <c r="A427" s="115"/>
      <c r="C427" s="126"/>
    </row>
    <row r="428">
      <c r="A428" s="115"/>
      <c r="C428" s="126"/>
    </row>
    <row r="429">
      <c r="A429" s="115"/>
      <c r="C429" s="126"/>
    </row>
    <row r="430">
      <c r="A430" s="115"/>
      <c r="C430" s="126"/>
    </row>
    <row r="431">
      <c r="A431" s="115"/>
      <c r="C431" s="126"/>
    </row>
    <row r="432">
      <c r="A432" s="115"/>
      <c r="C432" s="126"/>
    </row>
    <row r="433">
      <c r="A433" s="115"/>
      <c r="C433" s="126"/>
    </row>
    <row r="434">
      <c r="A434" s="115"/>
      <c r="C434" s="126"/>
    </row>
    <row r="435">
      <c r="A435" s="115"/>
      <c r="C435" s="126"/>
    </row>
    <row r="436">
      <c r="A436" s="115"/>
      <c r="C436" s="126"/>
    </row>
    <row r="437">
      <c r="A437" s="115"/>
      <c r="C437" s="126"/>
    </row>
    <row r="438">
      <c r="A438" s="115"/>
      <c r="C438" s="126"/>
    </row>
    <row r="439">
      <c r="A439" s="115"/>
      <c r="C439" s="126"/>
    </row>
    <row r="440">
      <c r="A440" s="115"/>
      <c r="C440" s="126"/>
    </row>
    <row r="441">
      <c r="A441" s="115"/>
      <c r="C441" s="126"/>
    </row>
    <row r="442">
      <c r="A442" s="115"/>
      <c r="C442" s="126"/>
    </row>
    <row r="443">
      <c r="A443" s="115"/>
      <c r="C443" s="126"/>
    </row>
    <row r="444">
      <c r="A444" s="115"/>
      <c r="C444" s="126"/>
    </row>
    <row r="445">
      <c r="A445" s="115"/>
      <c r="C445" s="126"/>
    </row>
    <row r="446">
      <c r="A446" s="115"/>
      <c r="C446" s="126"/>
    </row>
    <row r="447">
      <c r="A447" s="115"/>
      <c r="C447" s="126"/>
    </row>
    <row r="448">
      <c r="A448" s="115"/>
      <c r="C448" s="126"/>
    </row>
    <row r="449">
      <c r="A449" s="115"/>
      <c r="C449" s="126"/>
    </row>
    <row r="450">
      <c r="A450" s="115"/>
      <c r="C450" s="126"/>
    </row>
    <row r="451">
      <c r="A451" s="115"/>
      <c r="C451" s="126"/>
    </row>
    <row r="452">
      <c r="A452" s="115"/>
      <c r="C452" s="126"/>
    </row>
    <row r="453">
      <c r="A453" s="115"/>
      <c r="C453" s="126"/>
    </row>
    <row r="454">
      <c r="A454" s="115"/>
      <c r="C454" s="126"/>
    </row>
    <row r="455">
      <c r="A455" s="115"/>
      <c r="C455" s="126"/>
    </row>
    <row r="456">
      <c r="A456" s="115"/>
      <c r="C456" s="126"/>
    </row>
    <row r="457">
      <c r="A457" s="115"/>
      <c r="C457" s="126"/>
    </row>
    <row r="458">
      <c r="A458" s="115"/>
      <c r="C458" s="126"/>
    </row>
    <row r="459">
      <c r="A459" s="115"/>
      <c r="C459" s="126"/>
    </row>
    <row r="460">
      <c r="A460" s="115"/>
      <c r="C460" s="126"/>
    </row>
    <row r="461">
      <c r="A461" s="115"/>
      <c r="C461" s="126"/>
    </row>
    <row r="462">
      <c r="A462" s="115"/>
      <c r="C462" s="126"/>
    </row>
    <row r="463">
      <c r="A463" s="115"/>
      <c r="C463" s="126"/>
    </row>
    <row r="464">
      <c r="A464" s="115"/>
      <c r="C464" s="126"/>
    </row>
    <row r="465">
      <c r="A465" s="115"/>
      <c r="C465" s="126"/>
    </row>
    <row r="466">
      <c r="A466" s="115"/>
      <c r="C466" s="126"/>
    </row>
    <row r="467">
      <c r="A467" s="115"/>
      <c r="C467" s="126"/>
    </row>
    <row r="468">
      <c r="A468" s="115"/>
      <c r="C468" s="126"/>
    </row>
    <row r="469">
      <c r="A469" s="115"/>
      <c r="C469" s="126"/>
    </row>
    <row r="470">
      <c r="A470" s="115"/>
      <c r="C470" s="126"/>
    </row>
    <row r="471">
      <c r="A471" s="115"/>
      <c r="C471" s="126"/>
    </row>
    <row r="472">
      <c r="A472" s="115"/>
      <c r="C472" s="126"/>
    </row>
    <row r="473">
      <c r="A473" s="115"/>
      <c r="C473" s="126"/>
    </row>
    <row r="474">
      <c r="A474" s="115"/>
      <c r="C474" s="126"/>
    </row>
    <row r="475">
      <c r="A475" s="115"/>
      <c r="C475" s="126"/>
    </row>
    <row r="476">
      <c r="A476" s="115"/>
      <c r="C476" s="126"/>
    </row>
    <row r="477">
      <c r="A477" s="115"/>
      <c r="C477" s="126"/>
    </row>
    <row r="478">
      <c r="A478" s="115"/>
      <c r="C478" s="126"/>
    </row>
    <row r="479">
      <c r="A479" s="115"/>
      <c r="C479" s="126"/>
    </row>
    <row r="480">
      <c r="A480" s="115"/>
      <c r="C480" s="126"/>
    </row>
    <row r="481">
      <c r="A481" s="115"/>
      <c r="C481" s="126"/>
    </row>
    <row r="482">
      <c r="A482" s="115"/>
      <c r="C482" s="126"/>
    </row>
    <row r="483">
      <c r="A483" s="115"/>
      <c r="C483" s="126"/>
    </row>
    <row r="484">
      <c r="A484" s="115"/>
      <c r="C484" s="126"/>
    </row>
    <row r="485">
      <c r="A485" s="115"/>
      <c r="C485" s="126"/>
    </row>
    <row r="486">
      <c r="A486" s="115"/>
      <c r="C486" s="126"/>
    </row>
    <row r="487">
      <c r="A487" s="115"/>
      <c r="C487" s="126"/>
    </row>
    <row r="488">
      <c r="A488" s="115"/>
      <c r="C488" s="126"/>
    </row>
    <row r="489">
      <c r="A489" s="115"/>
      <c r="C489" s="126"/>
    </row>
    <row r="490">
      <c r="A490" s="115"/>
      <c r="C490" s="126"/>
    </row>
    <row r="491">
      <c r="A491" s="115"/>
      <c r="C491" s="126"/>
    </row>
    <row r="492">
      <c r="A492" s="115"/>
      <c r="C492" s="126"/>
    </row>
    <row r="493">
      <c r="A493" s="115"/>
      <c r="C493" s="126"/>
    </row>
    <row r="494">
      <c r="A494" s="115"/>
      <c r="C494" s="126"/>
    </row>
    <row r="495">
      <c r="A495" s="115"/>
      <c r="C495" s="126"/>
    </row>
    <row r="496">
      <c r="A496" s="115"/>
      <c r="C496" s="126"/>
    </row>
    <row r="497">
      <c r="A497" s="115"/>
      <c r="C497" s="126"/>
    </row>
    <row r="498">
      <c r="A498" s="115"/>
      <c r="C498" s="126"/>
    </row>
    <row r="499">
      <c r="A499" s="115"/>
      <c r="C499" s="126"/>
    </row>
    <row r="500">
      <c r="A500" s="115"/>
      <c r="C500" s="126"/>
    </row>
    <row r="501">
      <c r="A501" s="115"/>
      <c r="C501" s="126"/>
    </row>
    <row r="502">
      <c r="A502" s="115"/>
      <c r="C502" s="126"/>
    </row>
    <row r="503">
      <c r="A503" s="115"/>
      <c r="C503" s="126"/>
    </row>
    <row r="504">
      <c r="A504" s="115"/>
      <c r="C504" s="126"/>
    </row>
    <row r="505">
      <c r="A505" s="115"/>
      <c r="C505" s="126"/>
    </row>
    <row r="506">
      <c r="A506" s="115"/>
      <c r="C506" s="126"/>
    </row>
    <row r="507">
      <c r="A507" s="115"/>
      <c r="C507" s="126"/>
    </row>
    <row r="508">
      <c r="A508" s="115"/>
      <c r="C508" s="126"/>
    </row>
    <row r="509">
      <c r="A509" s="115"/>
      <c r="C509" s="126"/>
    </row>
    <row r="510">
      <c r="A510" s="115"/>
      <c r="C510" s="126"/>
    </row>
    <row r="511">
      <c r="A511" s="115"/>
      <c r="C511" s="126"/>
    </row>
    <row r="512">
      <c r="A512" s="115"/>
      <c r="C512" s="126"/>
    </row>
    <row r="513">
      <c r="A513" s="115"/>
      <c r="C513" s="126"/>
    </row>
    <row r="514">
      <c r="A514" s="115"/>
      <c r="C514" s="126"/>
    </row>
    <row r="515">
      <c r="A515" s="115"/>
      <c r="C515" s="126"/>
    </row>
    <row r="516">
      <c r="A516" s="115"/>
      <c r="C516" s="126"/>
    </row>
    <row r="517">
      <c r="A517" s="115"/>
      <c r="C517" s="126"/>
    </row>
    <row r="518">
      <c r="A518" s="115"/>
      <c r="C518" s="126"/>
    </row>
    <row r="519">
      <c r="A519" s="115"/>
      <c r="C519" s="126"/>
    </row>
    <row r="520">
      <c r="A520" s="115"/>
      <c r="C520" s="126"/>
    </row>
    <row r="521">
      <c r="A521" s="115"/>
      <c r="C521" s="126"/>
    </row>
    <row r="522">
      <c r="A522" s="115"/>
      <c r="C522" s="126"/>
    </row>
    <row r="523">
      <c r="A523" s="115"/>
      <c r="C523" s="126"/>
    </row>
    <row r="524">
      <c r="A524" s="115"/>
      <c r="C524" s="126"/>
    </row>
    <row r="525">
      <c r="A525" s="115"/>
      <c r="C525" s="126"/>
    </row>
    <row r="526">
      <c r="A526" s="115"/>
      <c r="C526" s="126"/>
    </row>
    <row r="527">
      <c r="A527" s="115"/>
      <c r="C527" s="126"/>
    </row>
    <row r="528">
      <c r="A528" s="115"/>
      <c r="C528" s="126"/>
    </row>
    <row r="529">
      <c r="A529" s="115"/>
      <c r="C529" s="126"/>
    </row>
    <row r="530">
      <c r="A530" s="115"/>
      <c r="C530" s="126"/>
    </row>
    <row r="531">
      <c r="A531" s="115"/>
      <c r="C531" s="126"/>
    </row>
    <row r="532">
      <c r="A532" s="115"/>
      <c r="C532" s="126"/>
    </row>
    <row r="533">
      <c r="A533" s="115"/>
      <c r="C533" s="126"/>
    </row>
    <row r="534">
      <c r="A534" s="115"/>
      <c r="C534" s="126"/>
    </row>
    <row r="535">
      <c r="A535" s="115"/>
      <c r="C535" s="126"/>
    </row>
    <row r="536">
      <c r="A536" s="115"/>
      <c r="C536" s="126"/>
    </row>
    <row r="537">
      <c r="A537" s="115"/>
      <c r="C537" s="126"/>
    </row>
    <row r="538">
      <c r="A538" s="115"/>
      <c r="C538" s="126"/>
    </row>
    <row r="539">
      <c r="A539" s="115"/>
      <c r="C539" s="126"/>
    </row>
    <row r="540">
      <c r="A540" s="115"/>
      <c r="C540" s="126"/>
    </row>
    <row r="541">
      <c r="A541" s="115"/>
      <c r="C541" s="126"/>
    </row>
    <row r="542">
      <c r="A542" s="115"/>
      <c r="C542" s="126"/>
    </row>
    <row r="543">
      <c r="A543" s="115"/>
      <c r="C543" s="126"/>
    </row>
    <row r="544">
      <c r="A544" s="115"/>
      <c r="C544" s="126"/>
    </row>
    <row r="545">
      <c r="A545" s="115"/>
      <c r="C545" s="126"/>
    </row>
    <row r="546">
      <c r="A546" s="115"/>
      <c r="C546" s="126"/>
    </row>
    <row r="547">
      <c r="A547" s="115"/>
      <c r="C547" s="126"/>
    </row>
    <row r="548">
      <c r="A548" s="115"/>
      <c r="C548" s="126"/>
    </row>
    <row r="549">
      <c r="A549" s="115"/>
      <c r="C549" s="126"/>
    </row>
    <row r="550">
      <c r="A550" s="115"/>
      <c r="C550" s="126"/>
    </row>
    <row r="551">
      <c r="A551" s="115"/>
      <c r="C551" s="126"/>
    </row>
    <row r="552">
      <c r="A552" s="115"/>
      <c r="C552" s="126"/>
    </row>
    <row r="553">
      <c r="A553" s="115"/>
      <c r="C553" s="126"/>
    </row>
    <row r="554">
      <c r="A554" s="115"/>
      <c r="C554" s="126"/>
    </row>
    <row r="555">
      <c r="A555" s="115"/>
      <c r="C555" s="126"/>
    </row>
    <row r="556">
      <c r="A556" s="115"/>
      <c r="C556" s="126"/>
    </row>
    <row r="557">
      <c r="A557" s="115"/>
      <c r="C557" s="126"/>
    </row>
    <row r="558">
      <c r="A558" s="115"/>
      <c r="C558" s="126"/>
    </row>
    <row r="559">
      <c r="A559" s="115"/>
      <c r="C559" s="126"/>
    </row>
    <row r="560">
      <c r="A560" s="115"/>
      <c r="C560" s="126"/>
    </row>
    <row r="561">
      <c r="A561" s="115"/>
      <c r="C561" s="126"/>
    </row>
    <row r="562">
      <c r="A562" s="115"/>
      <c r="C562" s="126"/>
    </row>
    <row r="563">
      <c r="A563" s="115"/>
      <c r="C563" s="126"/>
    </row>
    <row r="564">
      <c r="A564" s="115"/>
      <c r="C564" s="126"/>
    </row>
    <row r="565">
      <c r="A565" s="115"/>
      <c r="C565" s="126"/>
    </row>
    <row r="566">
      <c r="A566" s="115"/>
      <c r="C566" s="126"/>
    </row>
    <row r="567">
      <c r="A567" s="115"/>
      <c r="C567" s="126"/>
    </row>
    <row r="568">
      <c r="A568" s="115"/>
      <c r="C568" s="126"/>
    </row>
    <row r="569">
      <c r="A569" s="115"/>
      <c r="C569" s="126"/>
    </row>
    <row r="570">
      <c r="A570" s="115"/>
      <c r="C570" s="126"/>
    </row>
    <row r="571">
      <c r="A571" s="115"/>
      <c r="C571" s="126"/>
    </row>
    <row r="572">
      <c r="A572" s="115"/>
      <c r="C572" s="126"/>
    </row>
    <row r="573">
      <c r="A573" s="115"/>
      <c r="C573" s="126"/>
    </row>
    <row r="574">
      <c r="A574" s="115"/>
      <c r="C574" s="126"/>
    </row>
    <row r="575">
      <c r="A575" s="115"/>
      <c r="C575" s="126"/>
    </row>
    <row r="576">
      <c r="A576" s="115"/>
      <c r="C576" s="126"/>
    </row>
    <row r="577">
      <c r="A577" s="115"/>
      <c r="C577" s="126"/>
    </row>
    <row r="578">
      <c r="A578" s="115"/>
      <c r="C578" s="126"/>
    </row>
    <row r="579">
      <c r="A579" s="115"/>
      <c r="C579" s="126"/>
    </row>
    <row r="580">
      <c r="A580" s="115"/>
      <c r="C580" s="126"/>
    </row>
    <row r="581">
      <c r="A581" s="115"/>
      <c r="C581" s="126"/>
    </row>
    <row r="582">
      <c r="A582" s="115"/>
      <c r="C582" s="126"/>
    </row>
    <row r="583">
      <c r="A583" s="115"/>
      <c r="C583" s="126"/>
    </row>
    <row r="584">
      <c r="A584" s="115"/>
      <c r="C584" s="126"/>
    </row>
    <row r="585">
      <c r="A585" s="115"/>
      <c r="C585" s="126"/>
    </row>
    <row r="586">
      <c r="A586" s="115"/>
      <c r="C586" s="126"/>
    </row>
    <row r="587">
      <c r="A587" s="115"/>
      <c r="C587" s="126"/>
    </row>
    <row r="588">
      <c r="A588" s="115"/>
      <c r="C588" s="126"/>
    </row>
    <row r="589">
      <c r="A589" s="115"/>
      <c r="C589" s="126"/>
    </row>
    <row r="590">
      <c r="A590" s="115"/>
      <c r="C590" s="126"/>
    </row>
    <row r="591">
      <c r="A591" s="115"/>
      <c r="C591" s="126"/>
    </row>
    <row r="592">
      <c r="A592" s="115"/>
      <c r="C592" s="126"/>
    </row>
    <row r="593">
      <c r="A593" s="115"/>
      <c r="C593" s="126"/>
    </row>
    <row r="594">
      <c r="A594" s="115"/>
      <c r="C594" s="126"/>
    </row>
    <row r="595">
      <c r="A595" s="115"/>
      <c r="C595" s="126"/>
    </row>
    <row r="596">
      <c r="A596" s="115"/>
      <c r="C596" s="126"/>
    </row>
    <row r="597">
      <c r="A597" s="115"/>
      <c r="C597" s="126"/>
    </row>
    <row r="598">
      <c r="A598" s="115"/>
      <c r="C598" s="126"/>
    </row>
    <row r="599">
      <c r="A599" s="115"/>
      <c r="C599" s="126"/>
    </row>
    <row r="600">
      <c r="A600" s="115"/>
      <c r="C600" s="126"/>
    </row>
    <row r="601">
      <c r="A601" s="115"/>
      <c r="C601" s="126"/>
    </row>
    <row r="602">
      <c r="A602" s="115"/>
      <c r="C602" s="126"/>
    </row>
    <row r="603">
      <c r="A603" s="115"/>
      <c r="C603" s="126"/>
    </row>
    <row r="604">
      <c r="A604" s="115"/>
      <c r="C604" s="126"/>
    </row>
    <row r="605">
      <c r="A605" s="115"/>
      <c r="C605" s="126"/>
    </row>
    <row r="606">
      <c r="A606" s="115"/>
      <c r="C606" s="126"/>
    </row>
    <row r="607">
      <c r="A607" s="115"/>
      <c r="C607" s="126"/>
    </row>
    <row r="608">
      <c r="A608" s="115"/>
      <c r="C608" s="126"/>
    </row>
    <row r="609">
      <c r="A609" s="115"/>
      <c r="C609" s="126"/>
    </row>
    <row r="610">
      <c r="A610" s="115"/>
      <c r="C610" s="126"/>
    </row>
    <row r="611">
      <c r="A611" s="115"/>
      <c r="C611" s="126"/>
    </row>
    <row r="612">
      <c r="A612" s="115"/>
      <c r="C612" s="126"/>
    </row>
    <row r="613">
      <c r="A613" s="115"/>
      <c r="C613" s="126"/>
    </row>
    <row r="614">
      <c r="A614" s="115"/>
      <c r="C614" s="126"/>
    </row>
    <row r="615">
      <c r="A615" s="115"/>
      <c r="C615" s="126"/>
    </row>
    <row r="616">
      <c r="A616" s="115"/>
      <c r="C616" s="126"/>
    </row>
    <row r="617">
      <c r="A617" s="115"/>
      <c r="C617" s="126"/>
    </row>
    <row r="618">
      <c r="A618" s="115"/>
      <c r="C618" s="126"/>
    </row>
    <row r="619">
      <c r="A619" s="115"/>
      <c r="C619" s="126"/>
    </row>
    <row r="620">
      <c r="A620" s="115"/>
      <c r="C620" s="126"/>
    </row>
    <row r="621">
      <c r="A621" s="115"/>
      <c r="C621" s="126"/>
    </row>
    <row r="622">
      <c r="A622" s="115"/>
      <c r="C622" s="126"/>
    </row>
    <row r="623">
      <c r="A623" s="115"/>
      <c r="C623" s="126"/>
    </row>
    <row r="624">
      <c r="A624" s="115"/>
      <c r="C624" s="126"/>
    </row>
    <row r="625">
      <c r="A625" s="115"/>
      <c r="C625" s="126"/>
    </row>
    <row r="626">
      <c r="A626" s="115"/>
      <c r="C626" s="126"/>
    </row>
    <row r="627">
      <c r="A627" s="115"/>
      <c r="C627" s="126"/>
    </row>
    <row r="628">
      <c r="A628" s="115"/>
      <c r="C628" s="126"/>
    </row>
    <row r="629">
      <c r="A629" s="115"/>
      <c r="C629" s="126"/>
    </row>
    <row r="630">
      <c r="A630" s="115"/>
      <c r="C630" s="126"/>
    </row>
    <row r="631">
      <c r="A631" s="115"/>
      <c r="C631" s="126"/>
    </row>
    <row r="632">
      <c r="A632" s="115"/>
      <c r="C632" s="126"/>
    </row>
    <row r="633">
      <c r="A633" s="115"/>
      <c r="C633" s="126"/>
    </row>
    <row r="634">
      <c r="A634" s="115"/>
      <c r="C634" s="126"/>
    </row>
    <row r="635">
      <c r="A635" s="115"/>
      <c r="C635" s="126"/>
    </row>
    <row r="636">
      <c r="A636" s="115"/>
      <c r="C636" s="126"/>
    </row>
    <row r="637">
      <c r="A637" s="115"/>
      <c r="C637" s="126"/>
    </row>
    <row r="638">
      <c r="A638" s="115"/>
      <c r="C638" s="126"/>
    </row>
    <row r="639">
      <c r="A639" s="115"/>
      <c r="C639" s="126"/>
    </row>
    <row r="640">
      <c r="A640" s="115"/>
      <c r="C640" s="126"/>
    </row>
    <row r="641">
      <c r="A641" s="115"/>
      <c r="C641" s="126"/>
    </row>
    <row r="642">
      <c r="A642" s="115"/>
      <c r="C642" s="126"/>
    </row>
    <row r="643">
      <c r="A643" s="115"/>
      <c r="C643" s="126"/>
    </row>
    <row r="644">
      <c r="A644" s="115"/>
      <c r="C644" s="126"/>
    </row>
    <row r="645">
      <c r="A645" s="115"/>
      <c r="C645" s="126"/>
    </row>
    <row r="646">
      <c r="A646" s="115"/>
      <c r="C646" s="126"/>
    </row>
    <row r="647">
      <c r="A647" s="115"/>
      <c r="C647" s="126"/>
    </row>
    <row r="648">
      <c r="A648" s="115"/>
      <c r="C648" s="126"/>
    </row>
    <row r="649">
      <c r="A649" s="115"/>
      <c r="C649" s="126"/>
    </row>
    <row r="650">
      <c r="A650" s="115"/>
      <c r="C650" s="126"/>
    </row>
    <row r="651">
      <c r="A651" s="115"/>
      <c r="C651" s="126"/>
    </row>
    <row r="652">
      <c r="A652" s="115"/>
      <c r="C652" s="126"/>
    </row>
    <row r="653">
      <c r="A653" s="115"/>
      <c r="C653" s="126"/>
    </row>
    <row r="654">
      <c r="A654" s="115"/>
      <c r="C654" s="126"/>
    </row>
    <row r="655">
      <c r="A655" s="115"/>
      <c r="C655" s="126"/>
    </row>
    <row r="656">
      <c r="A656" s="115"/>
      <c r="C656" s="126"/>
    </row>
    <row r="657">
      <c r="A657" s="115"/>
      <c r="C657" s="126"/>
    </row>
    <row r="658">
      <c r="A658" s="115"/>
      <c r="C658" s="126"/>
    </row>
    <row r="659">
      <c r="A659" s="115"/>
      <c r="C659" s="126"/>
    </row>
    <row r="660">
      <c r="A660" s="115"/>
      <c r="C660" s="126"/>
    </row>
    <row r="661">
      <c r="A661" s="115"/>
      <c r="C661" s="126"/>
    </row>
    <row r="662">
      <c r="A662" s="115"/>
      <c r="C662" s="126"/>
    </row>
    <row r="663">
      <c r="A663" s="115"/>
      <c r="C663" s="126"/>
    </row>
    <row r="664">
      <c r="A664" s="115"/>
      <c r="C664" s="126"/>
    </row>
    <row r="665">
      <c r="A665" s="115"/>
      <c r="C665" s="126"/>
    </row>
    <row r="666">
      <c r="A666" s="115"/>
      <c r="C666" s="126"/>
    </row>
    <row r="667">
      <c r="A667" s="115"/>
      <c r="C667" s="126"/>
    </row>
    <row r="668">
      <c r="A668" s="115"/>
      <c r="C668" s="126"/>
    </row>
    <row r="669">
      <c r="A669" s="115"/>
      <c r="C669" s="126"/>
    </row>
    <row r="670">
      <c r="A670" s="115"/>
      <c r="C670" s="126"/>
    </row>
    <row r="671">
      <c r="A671" s="115"/>
      <c r="C671" s="126"/>
    </row>
    <row r="672">
      <c r="A672" s="115"/>
      <c r="C672" s="126"/>
    </row>
    <row r="673">
      <c r="A673" s="115"/>
      <c r="C673" s="126"/>
    </row>
    <row r="674">
      <c r="A674" s="115"/>
      <c r="C674" s="126"/>
    </row>
    <row r="675">
      <c r="A675" s="115"/>
      <c r="C675" s="126"/>
    </row>
    <row r="676">
      <c r="A676" s="115"/>
      <c r="C676" s="126"/>
    </row>
    <row r="677">
      <c r="A677" s="115"/>
      <c r="C677" s="126"/>
    </row>
    <row r="678">
      <c r="A678" s="115"/>
      <c r="C678" s="126"/>
    </row>
    <row r="679">
      <c r="A679" s="115"/>
      <c r="C679" s="126"/>
    </row>
    <row r="680">
      <c r="A680" s="115"/>
      <c r="C680" s="126"/>
    </row>
    <row r="681">
      <c r="A681" s="115"/>
      <c r="C681" s="126"/>
    </row>
    <row r="682">
      <c r="A682" s="115"/>
      <c r="C682" s="126"/>
    </row>
    <row r="683">
      <c r="A683" s="115"/>
      <c r="C683" s="126"/>
    </row>
    <row r="684">
      <c r="A684" s="115"/>
      <c r="C684" s="126"/>
    </row>
    <row r="685">
      <c r="A685" s="115"/>
      <c r="C685" s="126"/>
    </row>
    <row r="686">
      <c r="A686" s="115"/>
      <c r="C686" s="126"/>
    </row>
    <row r="687">
      <c r="A687" s="115"/>
      <c r="C687" s="126"/>
    </row>
    <row r="688">
      <c r="A688" s="115"/>
      <c r="C688" s="126"/>
    </row>
    <row r="689">
      <c r="A689" s="115"/>
      <c r="C689" s="126"/>
    </row>
    <row r="690">
      <c r="A690" s="115"/>
      <c r="C690" s="126"/>
    </row>
    <row r="691">
      <c r="A691" s="115"/>
      <c r="C691" s="126"/>
    </row>
    <row r="692">
      <c r="A692" s="115"/>
      <c r="C692" s="126"/>
    </row>
    <row r="693">
      <c r="A693" s="115"/>
      <c r="C693" s="126"/>
    </row>
    <row r="694">
      <c r="A694" s="115"/>
      <c r="C694" s="126"/>
    </row>
    <row r="695">
      <c r="A695" s="115"/>
      <c r="C695" s="126"/>
    </row>
    <row r="696">
      <c r="A696" s="115"/>
      <c r="C696" s="126"/>
    </row>
    <row r="697">
      <c r="A697" s="115"/>
      <c r="C697" s="126"/>
    </row>
    <row r="698">
      <c r="A698" s="115"/>
      <c r="C698" s="126"/>
    </row>
    <row r="699">
      <c r="A699" s="115"/>
      <c r="C699" s="126"/>
    </row>
    <row r="700">
      <c r="A700" s="115"/>
      <c r="C700" s="126"/>
    </row>
    <row r="701">
      <c r="A701" s="115"/>
      <c r="C701" s="126"/>
    </row>
    <row r="702">
      <c r="A702" s="115"/>
      <c r="C702" s="126"/>
    </row>
    <row r="703">
      <c r="A703" s="115"/>
      <c r="C703" s="126"/>
    </row>
    <row r="704">
      <c r="A704" s="115"/>
      <c r="C704" s="126"/>
    </row>
    <row r="705">
      <c r="A705" s="115"/>
      <c r="C705" s="126"/>
    </row>
    <row r="706">
      <c r="A706" s="115"/>
      <c r="C706" s="126"/>
    </row>
    <row r="707">
      <c r="A707" s="115"/>
      <c r="C707" s="126"/>
    </row>
    <row r="708">
      <c r="A708" s="115"/>
      <c r="C708" s="126"/>
    </row>
    <row r="709">
      <c r="A709" s="115"/>
      <c r="C709" s="126"/>
    </row>
    <row r="710">
      <c r="A710" s="115"/>
      <c r="C710" s="126"/>
    </row>
    <row r="711">
      <c r="A711" s="115"/>
      <c r="C711" s="126"/>
    </row>
    <row r="712">
      <c r="A712" s="115"/>
      <c r="C712" s="126"/>
    </row>
    <row r="713">
      <c r="A713" s="115"/>
      <c r="C713" s="126"/>
    </row>
    <row r="714">
      <c r="A714" s="115"/>
      <c r="C714" s="126"/>
    </row>
    <row r="715">
      <c r="A715" s="115"/>
      <c r="C715" s="126"/>
    </row>
    <row r="716">
      <c r="A716" s="115"/>
      <c r="C716" s="126"/>
    </row>
    <row r="717">
      <c r="A717" s="115"/>
      <c r="C717" s="126"/>
    </row>
    <row r="718">
      <c r="A718" s="115"/>
      <c r="C718" s="126"/>
    </row>
    <row r="719">
      <c r="A719" s="115"/>
      <c r="C719" s="126"/>
    </row>
    <row r="720">
      <c r="A720" s="115"/>
      <c r="C720" s="126"/>
    </row>
    <row r="721">
      <c r="A721" s="115"/>
      <c r="C721" s="126"/>
    </row>
    <row r="722">
      <c r="A722" s="115"/>
      <c r="C722" s="126"/>
    </row>
    <row r="723">
      <c r="A723" s="115"/>
      <c r="C723" s="126"/>
    </row>
    <row r="724">
      <c r="A724" s="115"/>
      <c r="C724" s="126"/>
    </row>
    <row r="725">
      <c r="A725" s="115"/>
      <c r="C725" s="126"/>
    </row>
    <row r="726">
      <c r="A726" s="115"/>
      <c r="C726" s="126"/>
    </row>
    <row r="727">
      <c r="A727" s="115"/>
      <c r="C727" s="126"/>
    </row>
    <row r="728">
      <c r="A728" s="115"/>
      <c r="C728" s="126"/>
    </row>
    <row r="729">
      <c r="A729" s="115"/>
      <c r="C729" s="126"/>
    </row>
    <row r="730">
      <c r="A730" s="115"/>
      <c r="C730" s="126"/>
    </row>
    <row r="731">
      <c r="A731" s="115"/>
      <c r="C731" s="126"/>
    </row>
    <row r="732">
      <c r="A732" s="115"/>
      <c r="C732" s="126"/>
    </row>
    <row r="733">
      <c r="A733" s="115"/>
      <c r="C733" s="126"/>
    </row>
    <row r="734">
      <c r="A734" s="115"/>
      <c r="C734" s="126"/>
    </row>
    <row r="735">
      <c r="A735" s="115"/>
      <c r="C735" s="126"/>
    </row>
    <row r="736">
      <c r="A736" s="115"/>
      <c r="C736" s="126"/>
    </row>
    <row r="737">
      <c r="A737" s="115"/>
      <c r="C737" s="126"/>
    </row>
    <row r="738">
      <c r="A738" s="115"/>
      <c r="C738" s="126"/>
    </row>
    <row r="739">
      <c r="A739" s="115"/>
      <c r="C739" s="126"/>
    </row>
    <row r="740">
      <c r="A740" s="115"/>
      <c r="C740" s="126"/>
    </row>
    <row r="741">
      <c r="A741" s="115"/>
      <c r="C741" s="126"/>
    </row>
    <row r="742">
      <c r="A742" s="115"/>
      <c r="C742" s="126"/>
    </row>
    <row r="743">
      <c r="A743" s="115"/>
      <c r="C743" s="126"/>
    </row>
    <row r="744">
      <c r="A744" s="115"/>
      <c r="C744" s="126"/>
    </row>
    <row r="745">
      <c r="A745" s="115"/>
      <c r="C745" s="126"/>
    </row>
    <row r="746">
      <c r="A746" s="115"/>
      <c r="C746" s="126"/>
    </row>
    <row r="747">
      <c r="A747" s="115"/>
      <c r="C747" s="126"/>
    </row>
    <row r="748">
      <c r="A748" s="115"/>
      <c r="C748" s="126"/>
    </row>
    <row r="749">
      <c r="A749" s="115"/>
      <c r="C749" s="126"/>
    </row>
    <row r="750">
      <c r="A750" s="115"/>
      <c r="C750" s="126"/>
    </row>
    <row r="751">
      <c r="A751" s="115"/>
      <c r="C751" s="126"/>
    </row>
    <row r="752">
      <c r="A752" s="115"/>
      <c r="C752" s="126"/>
    </row>
    <row r="753">
      <c r="A753" s="115"/>
      <c r="C753" s="126"/>
    </row>
    <row r="754">
      <c r="A754" s="115"/>
      <c r="C754" s="126"/>
    </row>
    <row r="755">
      <c r="A755" s="115"/>
      <c r="C755" s="126"/>
    </row>
    <row r="756">
      <c r="A756" s="115"/>
      <c r="C756" s="126"/>
    </row>
    <row r="757">
      <c r="A757" s="115"/>
      <c r="C757" s="126"/>
    </row>
    <row r="758">
      <c r="A758" s="115"/>
      <c r="C758" s="126"/>
    </row>
    <row r="759">
      <c r="A759" s="115"/>
      <c r="C759" s="126"/>
    </row>
    <row r="760">
      <c r="A760" s="115"/>
      <c r="C760" s="126"/>
    </row>
    <row r="761">
      <c r="A761" s="115"/>
      <c r="C761" s="126"/>
    </row>
    <row r="762">
      <c r="A762" s="115"/>
      <c r="C762" s="126"/>
    </row>
    <row r="763">
      <c r="A763" s="115"/>
      <c r="C763" s="126"/>
    </row>
    <row r="764">
      <c r="A764" s="115"/>
      <c r="C764" s="126"/>
    </row>
    <row r="765">
      <c r="A765" s="115"/>
      <c r="C765" s="126"/>
    </row>
    <row r="766">
      <c r="A766" s="115"/>
      <c r="C766" s="126"/>
    </row>
    <row r="767">
      <c r="A767" s="115"/>
      <c r="C767" s="126"/>
    </row>
    <row r="768">
      <c r="A768" s="115"/>
      <c r="C768" s="126"/>
    </row>
    <row r="769">
      <c r="A769" s="115"/>
      <c r="C769" s="126"/>
    </row>
    <row r="770">
      <c r="A770" s="115"/>
      <c r="C770" s="126"/>
    </row>
    <row r="771">
      <c r="A771" s="115"/>
      <c r="C771" s="126"/>
    </row>
    <row r="772">
      <c r="A772" s="115"/>
      <c r="C772" s="126"/>
    </row>
    <row r="773">
      <c r="A773" s="115"/>
      <c r="C773" s="126"/>
    </row>
    <row r="774">
      <c r="A774" s="115"/>
      <c r="C774" s="126"/>
    </row>
    <row r="775">
      <c r="A775" s="115"/>
      <c r="C775" s="126"/>
    </row>
    <row r="776">
      <c r="A776" s="115"/>
      <c r="C776" s="126"/>
    </row>
    <row r="777">
      <c r="A777" s="115"/>
      <c r="C777" s="126"/>
    </row>
    <row r="778">
      <c r="A778" s="115"/>
      <c r="C778" s="126"/>
    </row>
    <row r="779">
      <c r="A779" s="115"/>
      <c r="C779" s="126"/>
    </row>
    <row r="780">
      <c r="A780" s="115"/>
      <c r="C780" s="126"/>
    </row>
    <row r="781">
      <c r="A781" s="115"/>
      <c r="C781" s="126"/>
    </row>
    <row r="782">
      <c r="A782" s="115"/>
      <c r="C782" s="126"/>
    </row>
    <row r="783">
      <c r="A783" s="115"/>
      <c r="C783" s="126"/>
    </row>
    <row r="784">
      <c r="A784" s="115"/>
      <c r="C784" s="126"/>
    </row>
    <row r="785">
      <c r="A785" s="115"/>
      <c r="C785" s="126"/>
    </row>
    <row r="786">
      <c r="A786" s="115"/>
      <c r="C786" s="126"/>
    </row>
    <row r="787">
      <c r="A787" s="115"/>
      <c r="C787" s="126"/>
    </row>
    <row r="788">
      <c r="A788" s="115"/>
      <c r="C788" s="126"/>
    </row>
    <row r="789">
      <c r="A789" s="115"/>
      <c r="C789" s="126"/>
    </row>
    <row r="790">
      <c r="A790" s="115"/>
      <c r="C790" s="126"/>
    </row>
    <row r="791">
      <c r="A791" s="115"/>
      <c r="C791" s="126"/>
    </row>
    <row r="792">
      <c r="A792" s="115"/>
      <c r="C792" s="126"/>
    </row>
    <row r="793">
      <c r="A793" s="115"/>
      <c r="C793" s="126"/>
    </row>
    <row r="794">
      <c r="A794" s="115"/>
      <c r="C794" s="126"/>
    </row>
    <row r="795">
      <c r="A795" s="115"/>
      <c r="C795" s="126"/>
    </row>
    <row r="796">
      <c r="A796" s="115"/>
      <c r="C796" s="126"/>
    </row>
    <row r="797">
      <c r="A797" s="115"/>
      <c r="C797" s="126"/>
    </row>
    <row r="798">
      <c r="A798" s="115"/>
      <c r="C798" s="126"/>
    </row>
    <row r="799">
      <c r="A799" s="115"/>
      <c r="C799" s="126"/>
    </row>
    <row r="800">
      <c r="A800" s="115"/>
      <c r="C800" s="126"/>
    </row>
    <row r="801">
      <c r="A801" s="115"/>
      <c r="C801" s="126"/>
    </row>
    <row r="802">
      <c r="A802" s="115"/>
      <c r="C802" s="126"/>
    </row>
    <row r="803">
      <c r="A803" s="115"/>
      <c r="C803" s="126"/>
    </row>
    <row r="804">
      <c r="A804" s="115"/>
      <c r="C804" s="126"/>
    </row>
    <row r="805">
      <c r="A805" s="115"/>
      <c r="C805" s="126"/>
    </row>
    <row r="806">
      <c r="A806" s="115"/>
      <c r="C806" s="126"/>
    </row>
    <row r="807">
      <c r="A807" s="115"/>
      <c r="C807" s="126"/>
    </row>
    <row r="808">
      <c r="A808" s="115"/>
      <c r="C808" s="126"/>
    </row>
    <row r="809">
      <c r="A809" s="115"/>
      <c r="C809" s="126"/>
    </row>
    <row r="810">
      <c r="A810" s="115"/>
      <c r="C810" s="126"/>
    </row>
    <row r="811">
      <c r="A811" s="115"/>
      <c r="C811" s="126"/>
    </row>
    <row r="812">
      <c r="A812" s="115"/>
      <c r="C812" s="126"/>
    </row>
    <row r="813">
      <c r="A813" s="115"/>
      <c r="C813" s="126"/>
    </row>
    <row r="814">
      <c r="A814" s="115"/>
      <c r="C814" s="126"/>
    </row>
    <row r="815">
      <c r="A815" s="115"/>
      <c r="C815" s="126"/>
    </row>
    <row r="816">
      <c r="A816" s="115"/>
      <c r="C816" s="126"/>
    </row>
    <row r="817">
      <c r="A817" s="115"/>
      <c r="C817" s="126"/>
    </row>
    <row r="818">
      <c r="A818" s="115"/>
      <c r="C818" s="126"/>
    </row>
    <row r="819">
      <c r="A819" s="115"/>
      <c r="C819" s="126"/>
    </row>
    <row r="820">
      <c r="A820" s="115"/>
      <c r="C820" s="126"/>
    </row>
    <row r="821">
      <c r="A821" s="115"/>
      <c r="C821" s="126"/>
    </row>
    <row r="822">
      <c r="A822" s="115"/>
      <c r="C822" s="126"/>
    </row>
    <row r="823">
      <c r="A823" s="115"/>
      <c r="C823" s="126"/>
    </row>
    <row r="824">
      <c r="A824" s="115"/>
      <c r="C824" s="126"/>
    </row>
    <row r="825">
      <c r="A825" s="115"/>
      <c r="C825" s="126"/>
    </row>
    <row r="826">
      <c r="A826" s="115"/>
      <c r="C826" s="126"/>
    </row>
    <row r="827">
      <c r="A827" s="115"/>
      <c r="C827" s="126"/>
    </row>
    <row r="828">
      <c r="A828" s="115"/>
      <c r="C828" s="126"/>
    </row>
    <row r="829">
      <c r="A829" s="115"/>
      <c r="C829" s="126"/>
    </row>
    <row r="830">
      <c r="A830" s="115"/>
      <c r="C830" s="126"/>
    </row>
    <row r="831">
      <c r="A831" s="115"/>
      <c r="C831" s="126"/>
    </row>
    <row r="832">
      <c r="A832" s="115"/>
      <c r="C832" s="126"/>
    </row>
    <row r="833">
      <c r="A833" s="115"/>
      <c r="C833" s="126"/>
    </row>
    <row r="834">
      <c r="A834" s="115"/>
      <c r="C834" s="126"/>
    </row>
    <row r="835">
      <c r="A835" s="115"/>
      <c r="C835" s="126"/>
    </row>
    <row r="836">
      <c r="A836" s="115"/>
      <c r="C836" s="126"/>
    </row>
    <row r="837">
      <c r="A837" s="115"/>
      <c r="C837" s="126"/>
    </row>
    <row r="838">
      <c r="A838" s="115"/>
      <c r="C838" s="126"/>
    </row>
    <row r="839">
      <c r="A839" s="115"/>
      <c r="C839" s="126"/>
    </row>
    <row r="840">
      <c r="A840" s="115"/>
      <c r="C840" s="126"/>
    </row>
    <row r="841">
      <c r="A841" s="115"/>
      <c r="C841" s="126"/>
    </row>
    <row r="842">
      <c r="A842" s="115"/>
      <c r="C842" s="126"/>
    </row>
    <row r="843">
      <c r="A843" s="115"/>
      <c r="C843" s="126"/>
    </row>
    <row r="844">
      <c r="A844" s="115"/>
      <c r="C844" s="126"/>
    </row>
    <row r="845">
      <c r="A845" s="115"/>
      <c r="C845" s="126"/>
    </row>
    <row r="846">
      <c r="A846" s="115"/>
      <c r="C846" s="126"/>
    </row>
    <row r="847">
      <c r="A847" s="115"/>
      <c r="C847" s="126"/>
    </row>
    <row r="848">
      <c r="A848" s="115"/>
      <c r="C848" s="126"/>
    </row>
    <row r="849">
      <c r="A849" s="115"/>
      <c r="C849" s="126"/>
    </row>
    <row r="850">
      <c r="A850" s="115"/>
      <c r="C850" s="126"/>
    </row>
    <row r="851">
      <c r="A851" s="115"/>
      <c r="C851" s="126"/>
    </row>
    <row r="852">
      <c r="A852" s="115"/>
      <c r="C852" s="126"/>
    </row>
    <row r="853">
      <c r="A853" s="115"/>
      <c r="C853" s="126"/>
    </row>
    <row r="854">
      <c r="A854" s="115"/>
      <c r="C854" s="126"/>
    </row>
    <row r="855">
      <c r="A855" s="115"/>
      <c r="C855" s="126"/>
    </row>
    <row r="856">
      <c r="A856" s="115"/>
      <c r="C856" s="126"/>
    </row>
    <row r="857">
      <c r="A857" s="115"/>
      <c r="C857" s="126"/>
    </row>
    <row r="858">
      <c r="A858" s="115"/>
      <c r="C858" s="126"/>
    </row>
    <row r="859">
      <c r="A859" s="115"/>
      <c r="C859" s="126"/>
    </row>
    <row r="860">
      <c r="A860" s="115"/>
      <c r="C860" s="126"/>
    </row>
    <row r="861">
      <c r="A861" s="115"/>
      <c r="C861" s="126"/>
    </row>
    <row r="862">
      <c r="A862" s="115"/>
      <c r="C862" s="126"/>
    </row>
    <row r="863">
      <c r="A863" s="115"/>
      <c r="C863" s="126"/>
    </row>
    <row r="864">
      <c r="A864" s="115"/>
      <c r="C864" s="126"/>
    </row>
    <row r="865">
      <c r="A865" s="115"/>
      <c r="C865" s="126"/>
    </row>
    <row r="866">
      <c r="A866" s="115"/>
      <c r="C866" s="126"/>
    </row>
    <row r="867">
      <c r="A867" s="115"/>
      <c r="C867" s="126"/>
    </row>
    <row r="868">
      <c r="A868" s="115"/>
      <c r="C868" s="126"/>
    </row>
    <row r="869">
      <c r="A869" s="115"/>
      <c r="C869" s="126"/>
    </row>
    <row r="870">
      <c r="A870" s="115"/>
      <c r="C870" s="126"/>
    </row>
    <row r="871">
      <c r="A871" s="115"/>
      <c r="C871" s="126"/>
    </row>
    <row r="872">
      <c r="A872" s="115"/>
      <c r="C872" s="126"/>
    </row>
    <row r="873">
      <c r="A873" s="115"/>
      <c r="C873" s="126"/>
    </row>
    <row r="874">
      <c r="A874" s="115"/>
      <c r="C874" s="126"/>
    </row>
    <row r="875">
      <c r="A875" s="115"/>
      <c r="C875" s="126"/>
    </row>
    <row r="876">
      <c r="A876" s="115"/>
      <c r="C876" s="126"/>
    </row>
    <row r="877">
      <c r="A877" s="115"/>
      <c r="C877" s="126"/>
    </row>
    <row r="878">
      <c r="A878" s="115"/>
      <c r="C878" s="126"/>
    </row>
    <row r="879">
      <c r="A879" s="115"/>
      <c r="C879" s="126"/>
    </row>
    <row r="880">
      <c r="A880" s="115"/>
      <c r="C880" s="126"/>
    </row>
    <row r="881">
      <c r="A881" s="115"/>
      <c r="C881" s="126"/>
    </row>
    <row r="882">
      <c r="A882" s="115"/>
      <c r="C882" s="126"/>
    </row>
    <row r="883">
      <c r="A883" s="115"/>
      <c r="C883" s="126"/>
    </row>
    <row r="884">
      <c r="A884" s="115"/>
      <c r="C884" s="126"/>
    </row>
    <row r="885">
      <c r="A885" s="115"/>
      <c r="C885" s="126"/>
    </row>
    <row r="886">
      <c r="A886" s="115"/>
      <c r="C886" s="126"/>
    </row>
    <row r="887">
      <c r="A887" s="115"/>
      <c r="C887" s="126"/>
    </row>
    <row r="888">
      <c r="A888" s="115"/>
      <c r="C888" s="126"/>
    </row>
    <row r="889">
      <c r="A889" s="115"/>
      <c r="C889" s="126"/>
    </row>
    <row r="890">
      <c r="A890" s="115"/>
      <c r="C890" s="126"/>
    </row>
    <row r="891">
      <c r="A891" s="115"/>
      <c r="C891" s="126"/>
    </row>
    <row r="892">
      <c r="A892" s="115"/>
      <c r="C892" s="126"/>
    </row>
    <row r="893">
      <c r="A893" s="115"/>
      <c r="C893" s="126"/>
    </row>
    <row r="894">
      <c r="A894" s="115"/>
      <c r="C894" s="126"/>
    </row>
    <row r="895">
      <c r="A895" s="115"/>
      <c r="C895" s="126"/>
    </row>
    <row r="896">
      <c r="A896" s="115"/>
      <c r="C896" s="126"/>
    </row>
    <row r="897">
      <c r="A897" s="115"/>
      <c r="C897" s="126"/>
    </row>
    <row r="898">
      <c r="A898" s="115"/>
      <c r="C898" s="126"/>
    </row>
    <row r="899">
      <c r="A899" s="115"/>
      <c r="C899" s="126"/>
    </row>
    <row r="900">
      <c r="A900" s="115"/>
      <c r="C900" s="126"/>
    </row>
    <row r="901">
      <c r="A901" s="115"/>
      <c r="C901" s="126"/>
    </row>
    <row r="902">
      <c r="A902" s="115"/>
      <c r="C902" s="126"/>
    </row>
    <row r="903">
      <c r="A903" s="115"/>
      <c r="C903" s="126"/>
    </row>
    <row r="904">
      <c r="A904" s="115"/>
      <c r="C904" s="126"/>
    </row>
    <row r="905">
      <c r="A905" s="115"/>
      <c r="C905" s="126"/>
    </row>
    <row r="906">
      <c r="A906" s="115"/>
      <c r="C906" s="126"/>
    </row>
    <row r="907">
      <c r="A907" s="115"/>
      <c r="C907" s="126"/>
    </row>
    <row r="908">
      <c r="A908" s="115"/>
      <c r="C908" s="126"/>
    </row>
    <row r="909">
      <c r="A909" s="115"/>
      <c r="C909" s="126"/>
    </row>
    <row r="910">
      <c r="A910" s="115"/>
      <c r="C910" s="126"/>
    </row>
    <row r="911">
      <c r="A911" s="115"/>
      <c r="C911" s="126"/>
    </row>
    <row r="912">
      <c r="A912" s="115"/>
      <c r="C912" s="126"/>
    </row>
    <row r="913">
      <c r="A913" s="115"/>
      <c r="C913" s="126"/>
    </row>
    <row r="914">
      <c r="A914" s="115"/>
      <c r="C914" s="126"/>
    </row>
    <row r="915">
      <c r="A915" s="115"/>
      <c r="C915" s="126"/>
    </row>
    <row r="916">
      <c r="A916" s="115"/>
      <c r="C916" s="126"/>
    </row>
    <row r="917">
      <c r="A917" s="115"/>
      <c r="C917" s="126"/>
    </row>
    <row r="918">
      <c r="A918" s="115"/>
      <c r="C918" s="126"/>
    </row>
    <row r="919">
      <c r="A919" s="115"/>
      <c r="C919" s="126"/>
    </row>
    <row r="920">
      <c r="A920" s="115"/>
      <c r="C920" s="126"/>
    </row>
    <row r="921">
      <c r="A921" s="115"/>
      <c r="C921" s="126"/>
    </row>
    <row r="922">
      <c r="A922" s="115"/>
      <c r="C922" s="126"/>
    </row>
    <row r="923">
      <c r="A923" s="115"/>
      <c r="C923" s="126"/>
    </row>
    <row r="924">
      <c r="A924" s="115"/>
      <c r="C924" s="126"/>
    </row>
    <row r="925">
      <c r="A925" s="115"/>
      <c r="C925" s="126"/>
    </row>
    <row r="926">
      <c r="A926" s="115"/>
      <c r="C926" s="126"/>
    </row>
    <row r="927">
      <c r="A927" s="115"/>
      <c r="C927" s="126"/>
    </row>
    <row r="928">
      <c r="A928" s="115"/>
      <c r="C928" s="126"/>
    </row>
    <row r="929">
      <c r="A929" s="115"/>
      <c r="C929" s="126"/>
    </row>
    <row r="930">
      <c r="A930" s="115"/>
      <c r="C930" s="126"/>
    </row>
    <row r="931">
      <c r="A931" s="115"/>
      <c r="C931" s="126"/>
    </row>
    <row r="932">
      <c r="A932" s="115"/>
      <c r="C932" s="126"/>
    </row>
    <row r="933">
      <c r="A933" s="115"/>
      <c r="C933" s="126"/>
    </row>
    <row r="934">
      <c r="A934" s="115"/>
      <c r="C934" s="126"/>
    </row>
    <row r="935">
      <c r="A935" s="115"/>
      <c r="C935" s="126"/>
    </row>
    <row r="936">
      <c r="A936" s="115"/>
      <c r="C936" s="126"/>
    </row>
    <row r="937">
      <c r="A937" s="115"/>
      <c r="C937" s="126"/>
    </row>
    <row r="938">
      <c r="A938" s="115"/>
      <c r="C938" s="126"/>
    </row>
    <row r="939">
      <c r="A939" s="115"/>
      <c r="C939" s="126"/>
    </row>
    <row r="940">
      <c r="A940" s="115"/>
      <c r="C940" s="126"/>
    </row>
    <row r="941">
      <c r="A941" s="115"/>
      <c r="C941" s="126"/>
    </row>
    <row r="942">
      <c r="A942" s="115"/>
      <c r="C942" s="126"/>
    </row>
    <row r="943">
      <c r="A943" s="115"/>
      <c r="C943" s="126"/>
    </row>
    <row r="944">
      <c r="A944" s="115"/>
      <c r="C944" s="126"/>
    </row>
    <row r="945">
      <c r="A945" s="115"/>
      <c r="C945" s="126"/>
    </row>
    <row r="946">
      <c r="A946" s="115"/>
      <c r="C946" s="126"/>
    </row>
    <row r="947">
      <c r="A947" s="115"/>
      <c r="C947" s="126"/>
    </row>
    <row r="948">
      <c r="A948" s="115"/>
      <c r="C948" s="126"/>
    </row>
    <row r="949">
      <c r="A949" s="115"/>
      <c r="C949" s="126"/>
    </row>
    <row r="950">
      <c r="A950" s="115"/>
      <c r="C950" s="126"/>
    </row>
    <row r="951">
      <c r="A951" s="115"/>
      <c r="C951" s="126"/>
    </row>
    <row r="952">
      <c r="A952" s="115"/>
      <c r="C952" s="126"/>
    </row>
    <row r="953">
      <c r="A953" s="115"/>
      <c r="C953" s="126"/>
    </row>
    <row r="954">
      <c r="A954" s="115"/>
      <c r="C954" s="126"/>
    </row>
    <row r="955">
      <c r="A955" s="115"/>
      <c r="C955" s="126"/>
    </row>
    <row r="956">
      <c r="A956" s="115"/>
      <c r="C956" s="126"/>
    </row>
    <row r="957">
      <c r="A957" s="115"/>
      <c r="C957" s="126"/>
    </row>
    <row r="958">
      <c r="A958" s="115"/>
      <c r="C958" s="126"/>
    </row>
    <row r="959">
      <c r="A959" s="115"/>
      <c r="C959" s="126"/>
    </row>
    <row r="960">
      <c r="A960" s="115"/>
      <c r="C960" s="126"/>
    </row>
    <row r="961">
      <c r="A961" s="115"/>
      <c r="C961" s="126"/>
    </row>
    <row r="962">
      <c r="A962" s="115"/>
      <c r="C962" s="126"/>
    </row>
    <row r="963">
      <c r="A963" s="115"/>
      <c r="C963" s="126"/>
    </row>
    <row r="964">
      <c r="A964" s="115"/>
      <c r="C964" s="126"/>
    </row>
    <row r="965">
      <c r="A965" s="115"/>
      <c r="C965" s="126"/>
    </row>
    <row r="966">
      <c r="A966" s="115"/>
      <c r="C966" s="126"/>
    </row>
    <row r="967">
      <c r="A967" s="115"/>
      <c r="C967" s="126"/>
    </row>
    <row r="968">
      <c r="A968" s="115"/>
      <c r="C968" s="126"/>
    </row>
    <row r="969">
      <c r="A969" s="115"/>
      <c r="C969" s="126"/>
    </row>
    <row r="970">
      <c r="A970" s="115"/>
      <c r="C970" s="126"/>
    </row>
    <row r="971">
      <c r="A971" s="115"/>
      <c r="C971" s="126"/>
    </row>
    <row r="972">
      <c r="A972" s="115"/>
      <c r="C972" s="126"/>
    </row>
    <row r="973">
      <c r="A973" s="115"/>
      <c r="C973" s="126"/>
    </row>
    <row r="974">
      <c r="A974" s="115"/>
      <c r="C974" s="126"/>
    </row>
    <row r="975">
      <c r="A975" s="115"/>
      <c r="C975" s="126"/>
    </row>
    <row r="976">
      <c r="A976" s="115"/>
      <c r="C976" s="126"/>
    </row>
    <row r="977">
      <c r="A977" s="115"/>
      <c r="C977" s="126"/>
    </row>
    <row r="978">
      <c r="A978" s="115"/>
      <c r="C978" s="126"/>
    </row>
    <row r="979">
      <c r="A979" s="115"/>
      <c r="C979" s="126"/>
    </row>
    <row r="980">
      <c r="A980" s="115"/>
      <c r="C980" s="126"/>
    </row>
    <row r="981">
      <c r="A981" s="115"/>
      <c r="C981" s="126"/>
    </row>
    <row r="982">
      <c r="A982" s="115"/>
      <c r="C982" s="126"/>
    </row>
    <row r="983">
      <c r="A983" s="115"/>
      <c r="C983" s="126"/>
    </row>
    <row r="984">
      <c r="A984" s="115"/>
      <c r="C984" s="126"/>
    </row>
    <row r="985">
      <c r="A985" s="115"/>
      <c r="C985" s="126"/>
    </row>
    <row r="986">
      <c r="A986" s="115"/>
      <c r="C986" s="126"/>
    </row>
    <row r="987">
      <c r="A987" s="115"/>
      <c r="C987" s="126"/>
    </row>
    <row r="988">
      <c r="A988" s="115"/>
      <c r="C988" s="126"/>
    </row>
    <row r="989">
      <c r="A989" s="115"/>
      <c r="C989" s="126"/>
    </row>
    <row r="990">
      <c r="A990" s="115"/>
      <c r="C990" s="126"/>
    </row>
    <row r="991">
      <c r="A991" s="115"/>
      <c r="C991" s="126"/>
    </row>
    <row r="992">
      <c r="A992" s="115"/>
      <c r="C992" s="126"/>
    </row>
    <row r="993">
      <c r="A993" s="115"/>
      <c r="C993" s="126"/>
    </row>
    <row r="994">
      <c r="A994" s="115"/>
      <c r="C994" s="126"/>
    </row>
    <row r="995">
      <c r="A995" s="115"/>
      <c r="C995" s="126"/>
    </row>
    <row r="996">
      <c r="A996" s="115"/>
      <c r="C996" s="126"/>
    </row>
    <row r="997">
      <c r="A997" s="115"/>
      <c r="C997" s="126"/>
    </row>
    <row r="998">
      <c r="A998" s="115"/>
      <c r="C998" s="126"/>
    </row>
    <row r="999">
      <c r="A999" s="115"/>
      <c r="C999" s="126"/>
    </row>
    <row r="1000">
      <c r="A1000" s="115"/>
      <c r="C1000" s="126"/>
    </row>
    <row r="1001">
      <c r="A1001" s="115"/>
      <c r="C1001" s="126"/>
    </row>
    <row r="1002">
      <c r="A1002" s="115"/>
      <c r="C1002" s="126"/>
    </row>
    <row r="1003">
      <c r="A1003" s="115"/>
      <c r="C1003" s="126"/>
    </row>
  </sheetData>
  <mergeCells count="6">
    <mergeCell ref="E1:K1"/>
    <mergeCell ref="E12:L12"/>
    <mergeCell ref="E13:L13"/>
    <mergeCell ref="E14:L14"/>
    <mergeCell ref="E15:L15"/>
    <mergeCell ref="E16:L16"/>
  </mergeCells>
  <hyperlinks>
    <hyperlink r:id="rId1" ref="C1"/>
    <hyperlink r:id="rId2" ref="E1"/>
    <hyperlink r:id="rId3" ref="C2"/>
    <hyperlink r:id="rId4" ref="C3"/>
    <hyperlink r:id="rId5" ref="C4"/>
    <hyperlink r:id="rId6" ref="C6"/>
    <hyperlink r:id="rId7" ref="C7"/>
    <hyperlink r:id="rId8" ref="C8"/>
    <hyperlink r:id="rId9" ref="C10"/>
    <hyperlink r:id="rId10" ref="C11"/>
    <hyperlink r:id="rId11" ref="C12"/>
    <hyperlink r:id="rId12" ref="C13"/>
    <hyperlink r:id="rId13" ref="C17"/>
    <hyperlink r:id="rId14" ref="C18"/>
    <hyperlink r:id="rId15" ref="C19"/>
    <hyperlink r:id="rId16" ref="C20"/>
    <hyperlink r:id="rId17" ref="C22"/>
    <hyperlink r:id="rId18" ref="C23"/>
    <hyperlink r:id="rId19" ref="C24"/>
    <hyperlink r:id="rId20" ref="C25"/>
    <hyperlink r:id="rId21" ref="C27"/>
    <hyperlink r:id="rId22" ref="C28"/>
    <hyperlink r:id="rId23" ref="C29"/>
    <hyperlink r:id="rId24" ref="C30"/>
    <hyperlink r:id="rId25" ref="C32"/>
    <hyperlink r:id="rId26" ref="C33"/>
    <hyperlink r:id="rId27" ref="C34"/>
    <hyperlink r:id="rId28" ref="C35"/>
    <hyperlink r:id="rId29" ref="C37"/>
    <hyperlink r:id="rId30" ref="C38"/>
    <hyperlink r:id="rId31" ref="C39"/>
    <hyperlink r:id="rId32" ref="C40"/>
    <hyperlink r:id="rId33" ref="C42"/>
    <hyperlink r:id="rId34" ref="C43"/>
    <hyperlink r:id="rId35" ref="C44"/>
    <hyperlink r:id="rId36" ref="C45"/>
    <hyperlink r:id="rId37" ref="C47"/>
    <hyperlink r:id="rId38" ref="C48"/>
    <hyperlink r:id="rId39" ref="C49"/>
    <hyperlink r:id="rId40" ref="C50"/>
  </hyperlinks>
  <drawing r:id="rId4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8.88"/>
    <col customWidth="1" min="2" max="2" width="19.75"/>
    <col customWidth="1" min="3" max="64" width="3.88"/>
    <col customWidth="1" min="65" max="65" width="4.75"/>
    <col customWidth="1" min="66" max="128" width="3.88"/>
    <col customWidth="1" min="129" max="129" width="19.75"/>
    <col customWidth="1" min="130" max="191" width="3.88"/>
  </cols>
  <sheetData>
    <row r="1">
      <c r="A1" s="149"/>
      <c r="C1" s="150" t="s">
        <v>146</v>
      </c>
      <c r="Q1" s="150" t="s">
        <v>146</v>
      </c>
      <c r="AE1" s="150" t="s">
        <v>146</v>
      </c>
      <c r="AS1" s="150" t="s">
        <v>146</v>
      </c>
      <c r="BM1" s="151"/>
      <c r="BN1" s="152" t="s">
        <v>143</v>
      </c>
      <c r="CB1" s="152" t="s">
        <v>143</v>
      </c>
      <c r="CP1" s="152" t="s">
        <v>143</v>
      </c>
      <c r="DD1" s="152" t="s">
        <v>143</v>
      </c>
      <c r="DR1" s="153"/>
      <c r="DS1" s="153"/>
      <c r="DT1" s="153"/>
      <c r="DU1" s="153"/>
      <c r="DV1" s="153"/>
      <c r="DW1" s="153"/>
      <c r="DX1" s="151"/>
      <c r="DZ1" s="154" t="s">
        <v>144</v>
      </c>
      <c r="EN1" s="154" t="s">
        <v>144</v>
      </c>
      <c r="FB1" s="154" t="s">
        <v>144</v>
      </c>
      <c r="FP1" s="154" t="s">
        <v>144</v>
      </c>
      <c r="GD1" s="155"/>
      <c r="GE1" s="155"/>
      <c r="GF1" s="155"/>
      <c r="GG1" s="155"/>
      <c r="GH1" s="155"/>
      <c r="GI1" s="155"/>
    </row>
    <row r="2">
      <c r="A2" s="156"/>
      <c r="B2" s="87"/>
      <c r="C2" s="157">
        <f>WEEKNUM(C3, 2)</f>
        <v>9</v>
      </c>
      <c r="D2" s="136"/>
      <c r="E2" s="157">
        <f>WEEKNUM(E3, 2)</f>
        <v>10</v>
      </c>
      <c r="F2" s="136"/>
      <c r="G2" s="157">
        <f>WEEKNUM(G3, 2)</f>
        <v>10</v>
      </c>
      <c r="H2" s="136"/>
      <c r="I2" s="157">
        <f>WEEKNUM(I3, 2)</f>
        <v>10</v>
      </c>
      <c r="J2" s="136"/>
      <c r="K2" s="157">
        <f>WEEKNUM(K3, 2)</f>
        <v>10</v>
      </c>
      <c r="L2" s="136"/>
      <c r="M2" s="157">
        <f>WEEKNUM(M3, 2)</f>
        <v>10</v>
      </c>
      <c r="N2" s="136"/>
      <c r="O2" s="157">
        <f>WEEKNUM(O3, 2)</f>
        <v>10</v>
      </c>
      <c r="P2" s="136"/>
      <c r="Q2" s="157">
        <f>WEEKNUM(Q3, 2)</f>
        <v>10</v>
      </c>
      <c r="R2" s="136"/>
      <c r="S2" s="157">
        <f>WEEKNUM(S3, 2)</f>
        <v>11</v>
      </c>
      <c r="T2" s="136"/>
      <c r="U2" s="157">
        <f>WEEKNUM(U3, 2)</f>
        <v>11</v>
      </c>
      <c r="V2" s="136"/>
      <c r="W2" s="157">
        <f>WEEKNUM(W3, 2)</f>
        <v>11</v>
      </c>
      <c r="X2" s="136"/>
      <c r="Y2" s="157">
        <f>WEEKNUM(Y3, 2)</f>
        <v>11</v>
      </c>
      <c r="Z2" s="136"/>
      <c r="AA2" s="157">
        <f>WEEKNUM(AA3, 2)</f>
        <v>11</v>
      </c>
      <c r="AB2" s="136"/>
      <c r="AC2" s="157">
        <f>WEEKNUM(AC3, 2)</f>
        <v>11</v>
      </c>
      <c r="AD2" s="136"/>
      <c r="AE2" s="157">
        <f>WEEKNUM(AE3, 2)</f>
        <v>11</v>
      </c>
      <c r="AF2" s="136"/>
      <c r="AG2" s="157">
        <f>WEEKNUM(AG3, 2)</f>
        <v>12</v>
      </c>
      <c r="AH2" s="136"/>
      <c r="AI2" s="157">
        <f>WEEKNUM(AI3, 2)</f>
        <v>12</v>
      </c>
      <c r="AJ2" s="136"/>
      <c r="AK2" s="157">
        <f>WEEKNUM(AK3, 2)</f>
        <v>12</v>
      </c>
      <c r="AL2" s="136"/>
      <c r="AM2" s="157">
        <f>WEEKNUM(AM3, 2)</f>
        <v>12</v>
      </c>
      <c r="AN2" s="136"/>
      <c r="AO2" s="157">
        <f>WEEKNUM(AO3, 2)</f>
        <v>12</v>
      </c>
      <c r="AP2" s="136"/>
      <c r="AQ2" s="157">
        <f>WEEKNUM(AQ3, 2)</f>
        <v>12</v>
      </c>
      <c r="AR2" s="136"/>
      <c r="AS2" s="157">
        <f>WEEKNUM(AS3, 2)</f>
        <v>12</v>
      </c>
      <c r="AT2" s="136"/>
      <c r="AU2" s="157">
        <f>WEEKNUM(AU3, 2)</f>
        <v>13</v>
      </c>
      <c r="AV2" s="136"/>
      <c r="AW2" s="157">
        <f>WEEKNUM(AW3, 2)</f>
        <v>13</v>
      </c>
      <c r="AX2" s="136"/>
      <c r="AY2" s="157">
        <f>WEEKNUM(AY3, 2)</f>
        <v>13</v>
      </c>
      <c r="AZ2" s="136"/>
      <c r="BA2" s="157">
        <f>WEEKNUM(BA3, 2)</f>
        <v>13</v>
      </c>
      <c r="BB2" s="136"/>
      <c r="BC2" s="157">
        <f>WEEKNUM(BC3, 2)</f>
        <v>13</v>
      </c>
      <c r="BD2" s="136"/>
      <c r="BE2" s="157">
        <f>WEEKNUM(BE3, 2)</f>
        <v>13</v>
      </c>
      <c r="BF2" s="136"/>
      <c r="BG2" s="157">
        <f>WEEKNUM(BG3, 2)</f>
        <v>13</v>
      </c>
      <c r="BH2" s="136"/>
      <c r="BI2" s="157">
        <f>WEEKNUM(BI3, 2)</f>
        <v>14</v>
      </c>
      <c r="BJ2" s="136"/>
      <c r="BK2" s="157">
        <f>WEEKNUM(BK3, 2)</f>
        <v>14</v>
      </c>
      <c r="BL2" s="136"/>
      <c r="BM2" s="158"/>
      <c r="BN2" s="157">
        <f>WEEKNUM(BN3, 2)</f>
        <v>9</v>
      </c>
      <c r="BO2" s="136"/>
      <c r="BP2" s="157">
        <f>WEEKNUM(BP3, 2)</f>
        <v>10</v>
      </c>
      <c r="BQ2" s="136"/>
      <c r="BR2" s="157">
        <f>WEEKNUM(BR3, 2)</f>
        <v>10</v>
      </c>
      <c r="BS2" s="136"/>
      <c r="BT2" s="157">
        <f>WEEKNUM(BT3, 2)</f>
        <v>10</v>
      </c>
      <c r="BU2" s="136"/>
      <c r="BV2" s="157">
        <f>WEEKNUM(BV3, 2)</f>
        <v>10</v>
      </c>
      <c r="BW2" s="136"/>
      <c r="BX2" s="157">
        <f>WEEKNUM(BX3, 2)</f>
        <v>10</v>
      </c>
      <c r="BY2" s="136"/>
      <c r="BZ2" s="157">
        <f>WEEKNUM(BZ3, 2)</f>
        <v>10</v>
      </c>
      <c r="CA2" s="136"/>
      <c r="CB2" s="157">
        <f>WEEKNUM(CB3, 2)</f>
        <v>10</v>
      </c>
      <c r="CC2" s="136"/>
      <c r="CD2" s="157">
        <f>WEEKNUM(CD3, 2)</f>
        <v>11</v>
      </c>
      <c r="CE2" s="136"/>
      <c r="CF2" s="157">
        <f>WEEKNUM(CF3, 2)</f>
        <v>11</v>
      </c>
      <c r="CG2" s="136"/>
      <c r="CH2" s="157">
        <f>WEEKNUM(CH3, 2)</f>
        <v>11</v>
      </c>
      <c r="CI2" s="136"/>
      <c r="CJ2" s="157">
        <f>WEEKNUM(CJ3, 2)</f>
        <v>11</v>
      </c>
      <c r="CK2" s="136"/>
      <c r="CL2" s="157">
        <f>WEEKNUM(CL3, 2)</f>
        <v>11</v>
      </c>
      <c r="CM2" s="136"/>
      <c r="CN2" s="157">
        <f>WEEKNUM(CN3, 2)</f>
        <v>11</v>
      </c>
      <c r="CO2" s="136"/>
      <c r="CP2" s="157">
        <f>WEEKNUM(CP3, 2)</f>
        <v>11</v>
      </c>
      <c r="CQ2" s="136"/>
      <c r="CR2" s="157">
        <f>WEEKNUM(CR3, 2)</f>
        <v>12</v>
      </c>
      <c r="CS2" s="136"/>
      <c r="CT2" s="157">
        <f>WEEKNUM(CT3, 2)</f>
        <v>12</v>
      </c>
      <c r="CU2" s="136"/>
      <c r="CV2" s="157">
        <f>WEEKNUM(CV3, 2)</f>
        <v>12</v>
      </c>
      <c r="CW2" s="136"/>
      <c r="CX2" s="157">
        <f>WEEKNUM(CX3, 2)</f>
        <v>12</v>
      </c>
      <c r="CY2" s="136"/>
      <c r="CZ2" s="157">
        <f>WEEKNUM(CZ3, 2)</f>
        <v>12</v>
      </c>
      <c r="DA2" s="136"/>
      <c r="DB2" s="157">
        <f>WEEKNUM(DB3, 2)</f>
        <v>12</v>
      </c>
      <c r="DC2" s="136"/>
      <c r="DD2" s="157">
        <f>WEEKNUM(DD3, 2)</f>
        <v>12</v>
      </c>
      <c r="DE2" s="136"/>
      <c r="DF2" s="157">
        <f>WEEKNUM(DF3, 2)</f>
        <v>13</v>
      </c>
      <c r="DG2" s="136"/>
      <c r="DH2" s="157">
        <f>WEEKNUM(DH3, 2)</f>
        <v>13</v>
      </c>
      <c r="DI2" s="136"/>
      <c r="DJ2" s="157">
        <f>WEEKNUM(DJ3, 2)</f>
        <v>13</v>
      </c>
      <c r="DK2" s="136"/>
      <c r="DL2" s="157">
        <f>WEEKNUM(DL3, 2)</f>
        <v>13</v>
      </c>
      <c r="DM2" s="136"/>
      <c r="DN2" s="157">
        <f>WEEKNUM(DN3, 2)</f>
        <v>13</v>
      </c>
      <c r="DO2" s="136"/>
      <c r="DP2" s="157">
        <f>WEEKNUM(DP3, 2)</f>
        <v>13</v>
      </c>
      <c r="DQ2" s="136"/>
      <c r="DR2" s="157">
        <f>WEEKNUM(DR3, 2)</f>
        <v>13</v>
      </c>
      <c r="DS2" s="136"/>
      <c r="DT2" s="157">
        <f>WEEKNUM(DT3, 2)</f>
        <v>14</v>
      </c>
      <c r="DU2" s="136"/>
      <c r="DV2" s="157">
        <f>WEEKNUM(DV3, 2)</f>
        <v>14</v>
      </c>
      <c r="DW2" s="136"/>
      <c r="DX2" s="158"/>
      <c r="DY2" s="87"/>
      <c r="DZ2" s="157">
        <f>WEEKNUM(DZ3, 2)</f>
        <v>9</v>
      </c>
      <c r="EA2" s="136"/>
      <c r="EB2" s="157">
        <f>WEEKNUM(EB3, 2)</f>
        <v>10</v>
      </c>
      <c r="EC2" s="136"/>
      <c r="ED2" s="157">
        <f>WEEKNUM(ED3, 2)</f>
        <v>10</v>
      </c>
      <c r="EE2" s="136"/>
      <c r="EF2" s="157">
        <f>WEEKNUM(EF3, 2)</f>
        <v>10</v>
      </c>
      <c r="EG2" s="136"/>
      <c r="EH2" s="157">
        <f>WEEKNUM(EH3, 2)</f>
        <v>10</v>
      </c>
      <c r="EI2" s="136"/>
      <c r="EJ2" s="157">
        <f>WEEKNUM(EJ3, 2)</f>
        <v>10</v>
      </c>
      <c r="EK2" s="136"/>
      <c r="EL2" s="157">
        <f>WEEKNUM(EL3, 2)</f>
        <v>10</v>
      </c>
      <c r="EM2" s="136"/>
      <c r="EN2" s="157">
        <f>WEEKNUM(EN3, 2)</f>
        <v>10</v>
      </c>
      <c r="EO2" s="136"/>
      <c r="EP2" s="157">
        <f>WEEKNUM(EP3, 2)</f>
        <v>11</v>
      </c>
      <c r="EQ2" s="136"/>
      <c r="ER2" s="157">
        <f>WEEKNUM(ER3, 2)</f>
        <v>11</v>
      </c>
      <c r="ES2" s="136"/>
      <c r="ET2" s="157">
        <f>WEEKNUM(ET3, 2)</f>
        <v>11</v>
      </c>
      <c r="EU2" s="136"/>
      <c r="EV2" s="157">
        <f>WEEKNUM(EV3, 2)</f>
        <v>11</v>
      </c>
      <c r="EW2" s="136"/>
      <c r="EX2" s="157">
        <f>WEEKNUM(EX3, 2)</f>
        <v>11</v>
      </c>
      <c r="EY2" s="136"/>
      <c r="EZ2" s="157">
        <f>WEEKNUM(EZ3, 2)</f>
        <v>11</v>
      </c>
      <c r="FA2" s="136"/>
      <c r="FB2" s="157">
        <f>WEEKNUM(FB3, 2)</f>
        <v>11</v>
      </c>
      <c r="FC2" s="136"/>
      <c r="FD2" s="157">
        <f>WEEKNUM(FD3, 2)</f>
        <v>12</v>
      </c>
      <c r="FE2" s="136"/>
      <c r="FF2" s="157">
        <f>WEEKNUM(FF3, 2)</f>
        <v>12</v>
      </c>
      <c r="FG2" s="136"/>
      <c r="FH2" s="157">
        <f>WEEKNUM(FH3, 2)</f>
        <v>12</v>
      </c>
      <c r="FI2" s="136"/>
      <c r="FJ2" s="157">
        <f>WEEKNUM(FJ3, 2)</f>
        <v>12</v>
      </c>
      <c r="FK2" s="136"/>
      <c r="FL2" s="157">
        <f>WEEKNUM(FL3, 2)</f>
        <v>12</v>
      </c>
      <c r="FM2" s="136"/>
      <c r="FN2" s="157">
        <f>WEEKNUM(FN3, 2)</f>
        <v>12</v>
      </c>
      <c r="FO2" s="136"/>
      <c r="FP2" s="157">
        <f>WEEKNUM(FP3, 2)</f>
        <v>12</v>
      </c>
      <c r="FQ2" s="136"/>
      <c r="FR2" s="157">
        <f>WEEKNUM(FR3, 2)</f>
        <v>13</v>
      </c>
      <c r="FS2" s="136"/>
      <c r="FT2" s="157">
        <f>WEEKNUM(FT3, 2)</f>
        <v>13</v>
      </c>
      <c r="FU2" s="136"/>
      <c r="FV2" s="157">
        <f>WEEKNUM(FV3, 2)</f>
        <v>13</v>
      </c>
      <c r="FW2" s="136"/>
      <c r="FX2" s="157">
        <f>WEEKNUM(FX3, 2)</f>
        <v>13</v>
      </c>
      <c r="FY2" s="136"/>
      <c r="FZ2" s="157">
        <f>WEEKNUM(FZ3, 2)</f>
        <v>13</v>
      </c>
      <c r="GA2" s="136"/>
      <c r="GB2" s="157">
        <f>WEEKNUM(GB3, 2)</f>
        <v>13</v>
      </c>
      <c r="GC2" s="136"/>
      <c r="GD2" s="157">
        <f>WEEKNUM(GD3, 2)</f>
        <v>13</v>
      </c>
      <c r="GE2" s="136"/>
      <c r="GF2" s="157">
        <f>WEEKNUM(GF3, 2)</f>
        <v>14</v>
      </c>
      <c r="GG2" s="136"/>
      <c r="GH2" s="157">
        <f>WEEKNUM(GH3, 2)</f>
        <v>14</v>
      </c>
      <c r="GI2" s="136"/>
    </row>
    <row r="3">
      <c r="A3" s="156"/>
      <c r="B3" s="159"/>
      <c r="C3" s="160">
        <f>IFERROR(__xludf.DUMMYFUNCTION("IMPORTRANGE(""https://docs.google.com/spreadsheets/d/1WLfibvJCYzxodroaG2yQYZl9to7voNFT_uxm-IDB-VI"", ""Přehled mzdy!D2:BM3"")"),43891.0)</f>
        <v>43891</v>
      </c>
      <c r="D3" s="133"/>
      <c r="E3" s="161">
        <f>IFERROR(__xludf.DUMMYFUNCTION("""COMPUTED_VALUE"""),43892.0)</f>
        <v>43892</v>
      </c>
      <c r="F3" s="136"/>
      <c r="G3" s="161">
        <f>IFERROR(__xludf.DUMMYFUNCTION("""COMPUTED_VALUE"""),43893.0)</f>
        <v>43893</v>
      </c>
      <c r="H3" s="136"/>
      <c r="I3" s="161">
        <f>IFERROR(__xludf.DUMMYFUNCTION("""COMPUTED_VALUE"""),43894.0)</f>
        <v>43894</v>
      </c>
      <c r="J3" s="136"/>
      <c r="K3" s="161">
        <f>IFERROR(__xludf.DUMMYFUNCTION("""COMPUTED_VALUE"""),43895.0)</f>
        <v>43895</v>
      </c>
      <c r="L3" s="136"/>
      <c r="M3" s="162">
        <f>IFERROR(__xludf.DUMMYFUNCTION("""COMPUTED_VALUE"""),43896.0)</f>
        <v>43896</v>
      </c>
      <c r="N3" s="136"/>
      <c r="O3" s="162">
        <f>IFERROR(__xludf.DUMMYFUNCTION("""COMPUTED_VALUE"""),43897.0)</f>
        <v>43897</v>
      </c>
      <c r="P3" s="136"/>
      <c r="Q3" s="162">
        <f>IFERROR(__xludf.DUMMYFUNCTION("""COMPUTED_VALUE"""),43898.0)</f>
        <v>43898</v>
      </c>
      <c r="R3" s="136"/>
      <c r="S3" s="162">
        <f>IFERROR(__xludf.DUMMYFUNCTION("""COMPUTED_VALUE"""),43899.0)</f>
        <v>43899</v>
      </c>
      <c r="T3" s="136"/>
      <c r="U3" s="161">
        <f>IFERROR(__xludf.DUMMYFUNCTION("""COMPUTED_VALUE"""),43900.0)</f>
        <v>43900</v>
      </c>
      <c r="V3" s="136"/>
      <c r="W3" s="161">
        <f>IFERROR(__xludf.DUMMYFUNCTION("""COMPUTED_VALUE"""),43901.0)</f>
        <v>43901</v>
      </c>
      <c r="X3" s="136"/>
      <c r="Y3" s="161">
        <f>IFERROR(__xludf.DUMMYFUNCTION("""COMPUTED_VALUE"""),43902.0)</f>
        <v>43902</v>
      </c>
      <c r="Z3" s="136"/>
      <c r="AA3" s="161">
        <f>IFERROR(__xludf.DUMMYFUNCTION("""COMPUTED_VALUE"""),43903.0)</f>
        <v>43903</v>
      </c>
      <c r="AB3" s="136"/>
      <c r="AC3" s="162">
        <f>IFERROR(__xludf.DUMMYFUNCTION("""COMPUTED_VALUE"""),43904.0)</f>
        <v>43904</v>
      </c>
      <c r="AD3" s="136"/>
      <c r="AE3" s="162">
        <f>IFERROR(__xludf.DUMMYFUNCTION("""COMPUTED_VALUE"""),43905.0)</f>
        <v>43905</v>
      </c>
      <c r="AF3" s="136"/>
      <c r="AG3" s="162">
        <f>IFERROR(__xludf.DUMMYFUNCTION("""COMPUTED_VALUE"""),43906.0)</f>
        <v>43906</v>
      </c>
      <c r="AH3" s="136"/>
      <c r="AI3" s="162">
        <f>IFERROR(__xludf.DUMMYFUNCTION("""COMPUTED_VALUE"""),43907.0)</f>
        <v>43907</v>
      </c>
      <c r="AJ3" s="136"/>
      <c r="AK3" s="161">
        <f>IFERROR(__xludf.DUMMYFUNCTION("""COMPUTED_VALUE"""),43908.0)</f>
        <v>43908</v>
      </c>
      <c r="AL3" s="136"/>
      <c r="AM3" s="161">
        <f>IFERROR(__xludf.DUMMYFUNCTION("""COMPUTED_VALUE"""),43909.0)</f>
        <v>43909</v>
      </c>
      <c r="AN3" s="136"/>
      <c r="AO3" s="161">
        <f>IFERROR(__xludf.DUMMYFUNCTION("""COMPUTED_VALUE"""),43910.0)</f>
        <v>43910</v>
      </c>
      <c r="AP3" s="136"/>
      <c r="AQ3" s="161">
        <f>IFERROR(__xludf.DUMMYFUNCTION("""COMPUTED_VALUE"""),43911.0)</f>
        <v>43911</v>
      </c>
      <c r="AR3" s="136"/>
      <c r="AS3" s="162">
        <f>IFERROR(__xludf.DUMMYFUNCTION("""COMPUTED_VALUE"""),43912.0)</f>
        <v>43912</v>
      </c>
      <c r="AT3" s="136"/>
      <c r="AU3" s="162">
        <f>IFERROR(__xludf.DUMMYFUNCTION("""COMPUTED_VALUE"""),43913.0)</f>
        <v>43913</v>
      </c>
      <c r="AV3" s="136"/>
      <c r="AW3" s="162">
        <f>IFERROR(__xludf.DUMMYFUNCTION("""COMPUTED_VALUE"""),43914.0)</f>
        <v>43914</v>
      </c>
      <c r="AX3" s="136"/>
      <c r="AY3" s="162">
        <f>IFERROR(__xludf.DUMMYFUNCTION("""COMPUTED_VALUE"""),43915.0)</f>
        <v>43915</v>
      </c>
      <c r="AZ3" s="136"/>
      <c r="BA3" s="161">
        <f>IFERROR(__xludf.DUMMYFUNCTION("""COMPUTED_VALUE"""),43916.0)</f>
        <v>43916</v>
      </c>
      <c r="BB3" s="136"/>
      <c r="BC3" s="161">
        <f>IFERROR(__xludf.DUMMYFUNCTION("""COMPUTED_VALUE"""),43917.0)</f>
        <v>43917</v>
      </c>
      <c r="BD3" s="136"/>
      <c r="BE3" s="161">
        <f>IFERROR(__xludf.DUMMYFUNCTION("""COMPUTED_VALUE"""),43918.0)</f>
        <v>43918</v>
      </c>
      <c r="BF3" s="136"/>
      <c r="BG3" s="161">
        <f>IFERROR(__xludf.DUMMYFUNCTION("""COMPUTED_VALUE"""),43919.0)</f>
        <v>43919</v>
      </c>
      <c r="BH3" s="136"/>
      <c r="BI3" s="162">
        <f>IFERROR(__xludf.DUMMYFUNCTION("""COMPUTED_VALUE"""),43920.0)</f>
        <v>43920</v>
      </c>
      <c r="BJ3" s="136"/>
      <c r="BK3" s="162">
        <f>IFERROR(__xludf.DUMMYFUNCTION("""COMPUTED_VALUE"""),43921.0)</f>
        <v>43921</v>
      </c>
      <c r="BL3" s="136"/>
      <c r="BM3" s="163"/>
      <c r="BN3" s="160">
        <f>IFERROR(__xludf.DUMMYFUNCTION("IMPORTRANGE(""https://docs.google.com/spreadsheets/d/1WLfibvJCYzxodroaG2yQYZl9to7voNFT_uxm-IDB-VI"", ""Přehled mzdy!D2:BM16"")"),43891.0)</f>
        <v>43891</v>
      </c>
      <c r="BO3" s="133"/>
      <c r="BP3" s="161">
        <f>IFERROR(__xludf.DUMMYFUNCTION("""COMPUTED_VALUE"""),43892.0)</f>
        <v>43892</v>
      </c>
      <c r="BQ3" s="136"/>
      <c r="BR3" s="161">
        <f>IFERROR(__xludf.DUMMYFUNCTION("""COMPUTED_VALUE"""),43893.0)</f>
        <v>43893</v>
      </c>
      <c r="BS3" s="136"/>
      <c r="BT3" s="161">
        <f>IFERROR(__xludf.DUMMYFUNCTION("""COMPUTED_VALUE"""),43894.0)</f>
        <v>43894</v>
      </c>
      <c r="BU3" s="136"/>
      <c r="BV3" s="161">
        <f>IFERROR(__xludf.DUMMYFUNCTION("""COMPUTED_VALUE"""),43895.0)</f>
        <v>43895</v>
      </c>
      <c r="BW3" s="136"/>
      <c r="BX3" s="162">
        <f>IFERROR(__xludf.DUMMYFUNCTION("""COMPUTED_VALUE"""),43896.0)</f>
        <v>43896</v>
      </c>
      <c r="BY3" s="136"/>
      <c r="BZ3" s="162">
        <f>IFERROR(__xludf.DUMMYFUNCTION("""COMPUTED_VALUE"""),43897.0)</f>
        <v>43897</v>
      </c>
      <c r="CA3" s="136"/>
      <c r="CB3" s="162">
        <f>IFERROR(__xludf.DUMMYFUNCTION("""COMPUTED_VALUE"""),43898.0)</f>
        <v>43898</v>
      </c>
      <c r="CC3" s="136"/>
      <c r="CD3" s="162">
        <f>IFERROR(__xludf.DUMMYFUNCTION("""COMPUTED_VALUE"""),43899.0)</f>
        <v>43899</v>
      </c>
      <c r="CE3" s="136"/>
      <c r="CF3" s="161">
        <f>IFERROR(__xludf.DUMMYFUNCTION("""COMPUTED_VALUE"""),43900.0)</f>
        <v>43900</v>
      </c>
      <c r="CG3" s="136"/>
      <c r="CH3" s="161">
        <f>IFERROR(__xludf.DUMMYFUNCTION("""COMPUTED_VALUE"""),43901.0)</f>
        <v>43901</v>
      </c>
      <c r="CI3" s="136"/>
      <c r="CJ3" s="161">
        <f>IFERROR(__xludf.DUMMYFUNCTION("""COMPUTED_VALUE"""),43902.0)</f>
        <v>43902</v>
      </c>
      <c r="CK3" s="136"/>
      <c r="CL3" s="161">
        <f>IFERROR(__xludf.DUMMYFUNCTION("""COMPUTED_VALUE"""),43903.0)</f>
        <v>43903</v>
      </c>
      <c r="CM3" s="136"/>
      <c r="CN3" s="162">
        <f>IFERROR(__xludf.DUMMYFUNCTION("""COMPUTED_VALUE"""),43904.0)</f>
        <v>43904</v>
      </c>
      <c r="CO3" s="136"/>
      <c r="CP3" s="162">
        <f>IFERROR(__xludf.DUMMYFUNCTION("""COMPUTED_VALUE"""),43905.0)</f>
        <v>43905</v>
      </c>
      <c r="CQ3" s="136"/>
      <c r="CR3" s="162">
        <f>IFERROR(__xludf.DUMMYFUNCTION("""COMPUTED_VALUE"""),43906.0)</f>
        <v>43906</v>
      </c>
      <c r="CS3" s="136"/>
      <c r="CT3" s="162">
        <f>IFERROR(__xludf.DUMMYFUNCTION("""COMPUTED_VALUE"""),43907.0)</f>
        <v>43907</v>
      </c>
      <c r="CU3" s="136"/>
      <c r="CV3" s="161">
        <f>IFERROR(__xludf.DUMMYFUNCTION("""COMPUTED_VALUE"""),43908.0)</f>
        <v>43908</v>
      </c>
      <c r="CW3" s="136"/>
      <c r="CX3" s="161">
        <f>IFERROR(__xludf.DUMMYFUNCTION("""COMPUTED_VALUE"""),43909.0)</f>
        <v>43909</v>
      </c>
      <c r="CY3" s="136"/>
      <c r="CZ3" s="161">
        <f>IFERROR(__xludf.DUMMYFUNCTION("""COMPUTED_VALUE"""),43910.0)</f>
        <v>43910</v>
      </c>
      <c r="DA3" s="136"/>
      <c r="DB3" s="161">
        <f>IFERROR(__xludf.DUMMYFUNCTION("""COMPUTED_VALUE"""),43911.0)</f>
        <v>43911</v>
      </c>
      <c r="DC3" s="136"/>
      <c r="DD3" s="162">
        <f>IFERROR(__xludf.DUMMYFUNCTION("""COMPUTED_VALUE"""),43912.0)</f>
        <v>43912</v>
      </c>
      <c r="DE3" s="136"/>
      <c r="DF3" s="162">
        <f>IFERROR(__xludf.DUMMYFUNCTION("""COMPUTED_VALUE"""),43913.0)</f>
        <v>43913</v>
      </c>
      <c r="DG3" s="136"/>
      <c r="DH3" s="162">
        <f>IFERROR(__xludf.DUMMYFUNCTION("""COMPUTED_VALUE"""),43914.0)</f>
        <v>43914</v>
      </c>
      <c r="DI3" s="136"/>
      <c r="DJ3" s="162">
        <f>IFERROR(__xludf.DUMMYFUNCTION("""COMPUTED_VALUE"""),43915.0)</f>
        <v>43915</v>
      </c>
      <c r="DK3" s="136"/>
      <c r="DL3" s="161">
        <f>IFERROR(__xludf.DUMMYFUNCTION("""COMPUTED_VALUE"""),43916.0)</f>
        <v>43916</v>
      </c>
      <c r="DM3" s="136"/>
      <c r="DN3" s="161">
        <f>IFERROR(__xludf.DUMMYFUNCTION("""COMPUTED_VALUE"""),43917.0)</f>
        <v>43917</v>
      </c>
      <c r="DO3" s="136"/>
      <c r="DP3" s="161">
        <f>IFERROR(__xludf.DUMMYFUNCTION("""COMPUTED_VALUE"""),43918.0)</f>
        <v>43918</v>
      </c>
      <c r="DQ3" s="136"/>
      <c r="DR3" s="161">
        <f>IFERROR(__xludf.DUMMYFUNCTION("""COMPUTED_VALUE"""),43919.0)</f>
        <v>43919</v>
      </c>
      <c r="DS3" s="136"/>
      <c r="DT3" s="162">
        <f>IFERROR(__xludf.DUMMYFUNCTION("""COMPUTED_VALUE"""),43920.0)</f>
        <v>43920</v>
      </c>
      <c r="DU3" s="136"/>
      <c r="DV3" s="162">
        <f>IFERROR(__xludf.DUMMYFUNCTION("""COMPUTED_VALUE"""),43921.0)</f>
        <v>43921</v>
      </c>
      <c r="DW3" s="136"/>
      <c r="DX3" s="163"/>
      <c r="DY3" s="164"/>
      <c r="DZ3" s="160">
        <f>IFERROR(__xludf.DUMMYFUNCTION("IMPORTRANGE(""https://docs.google.com/spreadsheets/d/1cKRQsW_P6JRo_BvJZ5fN4GRxzYkZhpzlAK5nH14xTG8"", ""Přehled mzdy!D2:BM15"")"),43891.0)</f>
        <v>43891</v>
      </c>
      <c r="EA3" s="133"/>
      <c r="EB3" s="161">
        <f>IFERROR(__xludf.DUMMYFUNCTION("""COMPUTED_VALUE"""),43892.0)</f>
        <v>43892</v>
      </c>
      <c r="EC3" s="136"/>
      <c r="ED3" s="161">
        <f>IFERROR(__xludf.DUMMYFUNCTION("""COMPUTED_VALUE"""),43893.0)</f>
        <v>43893</v>
      </c>
      <c r="EE3" s="136"/>
      <c r="EF3" s="161">
        <f>IFERROR(__xludf.DUMMYFUNCTION("""COMPUTED_VALUE"""),43894.0)</f>
        <v>43894</v>
      </c>
      <c r="EG3" s="136"/>
      <c r="EH3" s="161">
        <f>IFERROR(__xludf.DUMMYFUNCTION("""COMPUTED_VALUE"""),43895.0)</f>
        <v>43895</v>
      </c>
      <c r="EI3" s="136"/>
      <c r="EJ3" s="162">
        <f>IFERROR(__xludf.DUMMYFUNCTION("""COMPUTED_VALUE"""),43896.0)</f>
        <v>43896</v>
      </c>
      <c r="EK3" s="136"/>
      <c r="EL3" s="162">
        <f>IFERROR(__xludf.DUMMYFUNCTION("""COMPUTED_VALUE"""),43897.0)</f>
        <v>43897</v>
      </c>
      <c r="EM3" s="136"/>
      <c r="EN3" s="162">
        <f>IFERROR(__xludf.DUMMYFUNCTION("""COMPUTED_VALUE"""),43898.0)</f>
        <v>43898</v>
      </c>
      <c r="EO3" s="136"/>
      <c r="EP3" s="162">
        <f>IFERROR(__xludf.DUMMYFUNCTION("""COMPUTED_VALUE"""),43899.0)</f>
        <v>43899</v>
      </c>
      <c r="EQ3" s="136"/>
      <c r="ER3" s="161">
        <f>IFERROR(__xludf.DUMMYFUNCTION("""COMPUTED_VALUE"""),43900.0)</f>
        <v>43900</v>
      </c>
      <c r="ES3" s="136"/>
      <c r="ET3" s="161">
        <f>IFERROR(__xludf.DUMMYFUNCTION("""COMPUTED_VALUE"""),43901.0)</f>
        <v>43901</v>
      </c>
      <c r="EU3" s="136"/>
      <c r="EV3" s="161">
        <f>IFERROR(__xludf.DUMMYFUNCTION("""COMPUTED_VALUE"""),43902.0)</f>
        <v>43902</v>
      </c>
      <c r="EW3" s="136"/>
      <c r="EX3" s="161">
        <f>IFERROR(__xludf.DUMMYFUNCTION("""COMPUTED_VALUE"""),43903.0)</f>
        <v>43903</v>
      </c>
      <c r="EY3" s="136"/>
      <c r="EZ3" s="162">
        <f>IFERROR(__xludf.DUMMYFUNCTION("""COMPUTED_VALUE"""),43904.0)</f>
        <v>43904</v>
      </c>
      <c r="FA3" s="136"/>
      <c r="FB3" s="162">
        <f>IFERROR(__xludf.DUMMYFUNCTION("""COMPUTED_VALUE"""),43905.0)</f>
        <v>43905</v>
      </c>
      <c r="FC3" s="136"/>
      <c r="FD3" s="162">
        <f>IFERROR(__xludf.DUMMYFUNCTION("""COMPUTED_VALUE"""),43906.0)</f>
        <v>43906</v>
      </c>
      <c r="FE3" s="136"/>
      <c r="FF3" s="162">
        <f>IFERROR(__xludf.DUMMYFUNCTION("""COMPUTED_VALUE"""),43907.0)</f>
        <v>43907</v>
      </c>
      <c r="FG3" s="136"/>
      <c r="FH3" s="161">
        <f>IFERROR(__xludf.DUMMYFUNCTION("""COMPUTED_VALUE"""),43908.0)</f>
        <v>43908</v>
      </c>
      <c r="FI3" s="136"/>
      <c r="FJ3" s="161">
        <f>IFERROR(__xludf.DUMMYFUNCTION("""COMPUTED_VALUE"""),43909.0)</f>
        <v>43909</v>
      </c>
      <c r="FK3" s="136"/>
      <c r="FL3" s="161">
        <f>IFERROR(__xludf.DUMMYFUNCTION("""COMPUTED_VALUE"""),43910.0)</f>
        <v>43910</v>
      </c>
      <c r="FM3" s="136"/>
      <c r="FN3" s="161">
        <f>IFERROR(__xludf.DUMMYFUNCTION("""COMPUTED_VALUE"""),43911.0)</f>
        <v>43911</v>
      </c>
      <c r="FO3" s="136"/>
      <c r="FP3" s="162">
        <f>IFERROR(__xludf.DUMMYFUNCTION("""COMPUTED_VALUE"""),43912.0)</f>
        <v>43912</v>
      </c>
      <c r="FQ3" s="136"/>
      <c r="FR3" s="162">
        <f>IFERROR(__xludf.DUMMYFUNCTION("""COMPUTED_VALUE"""),43913.0)</f>
        <v>43913</v>
      </c>
      <c r="FS3" s="136"/>
      <c r="FT3" s="162">
        <f>IFERROR(__xludf.DUMMYFUNCTION("""COMPUTED_VALUE"""),43914.0)</f>
        <v>43914</v>
      </c>
      <c r="FU3" s="136"/>
      <c r="FV3" s="162">
        <f>IFERROR(__xludf.DUMMYFUNCTION("""COMPUTED_VALUE"""),43915.0)</f>
        <v>43915</v>
      </c>
      <c r="FW3" s="136"/>
      <c r="FX3" s="161">
        <f>IFERROR(__xludf.DUMMYFUNCTION("""COMPUTED_VALUE"""),43916.0)</f>
        <v>43916</v>
      </c>
      <c r="FY3" s="136"/>
      <c r="FZ3" s="161">
        <f>IFERROR(__xludf.DUMMYFUNCTION("""COMPUTED_VALUE"""),43917.0)</f>
        <v>43917</v>
      </c>
      <c r="GA3" s="136"/>
      <c r="GB3" s="161">
        <f>IFERROR(__xludf.DUMMYFUNCTION("""COMPUTED_VALUE"""),43918.0)</f>
        <v>43918</v>
      </c>
      <c r="GC3" s="136"/>
      <c r="GD3" s="161">
        <f>IFERROR(__xludf.DUMMYFUNCTION("""COMPUTED_VALUE"""),43919.0)</f>
        <v>43919</v>
      </c>
      <c r="GE3" s="136"/>
      <c r="GF3" s="162">
        <f>IFERROR(__xludf.DUMMYFUNCTION("""COMPUTED_VALUE"""),43920.0)</f>
        <v>43920</v>
      </c>
      <c r="GG3" s="136"/>
      <c r="GH3" s="162">
        <f>IFERROR(__xludf.DUMMYFUNCTION("""COMPUTED_VALUE"""),43921.0)</f>
        <v>43921</v>
      </c>
      <c r="GI3" s="136"/>
    </row>
    <row r="4">
      <c r="A4" s="32" t="str">
        <f>IFERROR(__xludf.DUMMYFUNCTION("IMPORTRANGE(""https://docs.google.com/spreadsheets/d/10XKjMp3ipXrP4qWZ8UcqYNKQUDKvV3yJJNYsqZ2J4uU"", ""Mzdy!M3:M17"")"),"Mzda/h")</f>
        <v>Mzda/h</v>
      </c>
      <c r="B4" s="165" t="str">
        <f>IFERROR(__xludf.DUMMYFUNCTION("IMPORTRANGE(""https://docs.google.com/spreadsheets/d/10XKjMp3ipXrP4qWZ8UcqYNKQUDKvV3yJJNYsqZ2J4uU"", ""Mzdy!A3:A20"")"),"Instore")</f>
        <v>Instore</v>
      </c>
      <c r="C4" s="166" t="str">
        <f>IFERROR(__xludf.DUMMYFUNCTION("""COMPUTED_VALUE"""),"hod.")</f>
        <v>hod.</v>
      </c>
      <c r="D4" s="167" t="str">
        <f>IFERROR(__xludf.DUMMYFUNCTION("""COMPUTED_VALUE"""),"vypl.")</f>
        <v>vypl.</v>
      </c>
      <c r="E4" s="166" t="str">
        <f>IFERROR(__xludf.DUMMYFUNCTION("""COMPUTED_VALUE"""),"hod.")</f>
        <v>hod.</v>
      </c>
      <c r="F4" s="167" t="str">
        <f>IFERROR(__xludf.DUMMYFUNCTION("""COMPUTED_VALUE"""),"vypl.")</f>
        <v>vypl.</v>
      </c>
      <c r="G4" s="166" t="str">
        <f>IFERROR(__xludf.DUMMYFUNCTION("""COMPUTED_VALUE"""),"hod.")</f>
        <v>hod.</v>
      </c>
      <c r="H4" s="167" t="str">
        <f>IFERROR(__xludf.DUMMYFUNCTION("""COMPUTED_VALUE"""),"vypl.")</f>
        <v>vypl.</v>
      </c>
      <c r="I4" s="166" t="str">
        <f>IFERROR(__xludf.DUMMYFUNCTION("""COMPUTED_VALUE"""),"Počet hodin")</f>
        <v>Počet hodin</v>
      </c>
      <c r="J4" s="167" t="str">
        <f>IFERROR(__xludf.DUMMYFUNCTION("""COMPUTED_VALUE"""),"vypl.")</f>
        <v>vypl.</v>
      </c>
      <c r="K4" s="166" t="str">
        <f>IFERROR(__xludf.DUMMYFUNCTION("""COMPUTED_VALUE"""),"hod.")</f>
        <v>hod.</v>
      </c>
      <c r="L4" s="167" t="str">
        <f>IFERROR(__xludf.DUMMYFUNCTION("""COMPUTED_VALUE"""),"vypl.")</f>
        <v>vypl.</v>
      </c>
      <c r="M4" s="166" t="str">
        <f>IFERROR(__xludf.DUMMYFUNCTION("""COMPUTED_VALUE"""),"hod.")</f>
        <v>hod.</v>
      </c>
      <c r="N4" s="167" t="str">
        <f>IFERROR(__xludf.DUMMYFUNCTION("""COMPUTED_VALUE"""),"vypl.")</f>
        <v>vypl.</v>
      </c>
      <c r="O4" s="166" t="str">
        <f>IFERROR(__xludf.DUMMYFUNCTION("""COMPUTED_VALUE"""),"hod.")</f>
        <v>hod.</v>
      </c>
      <c r="P4" s="167" t="str">
        <f>IFERROR(__xludf.DUMMYFUNCTION("""COMPUTED_VALUE"""),"vypl.")</f>
        <v>vypl.</v>
      </c>
      <c r="Q4" s="166" t="str">
        <f>IFERROR(__xludf.DUMMYFUNCTION("""COMPUTED_VALUE"""),"hod.")</f>
        <v>hod.</v>
      </c>
      <c r="R4" s="167" t="str">
        <f>IFERROR(__xludf.DUMMYFUNCTION("""COMPUTED_VALUE"""),"vypl.")</f>
        <v>vypl.</v>
      </c>
      <c r="S4" s="166" t="str">
        <f>IFERROR(__xludf.DUMMYFUNCTION("""COMPUTED_VALUE"""),"hod.")</f>
        <v>hod.</v>
      </c>
      <c r="T4" s="167" t="str">
        <f>IFERROR(__xludf.DUMMYFUNCTION("""COMPUTED_VALUE"""),"vypl.")</f>
        <v>vypl.</v>
      </c>
      <c r="U4" s="166" t="str">
        <f>IFERROR(__xludf.DUMMYFUNCTION("""COMPUTED_VALUE"""),"hod.")</f>
        <v>hod.</v>
      </c>
      <c r="V4" s="167" t="str">
        <f>IFERROR(__xludf.DUMMYFUNCTION("""COMPUTED_VALUE"""),"vypl.")</f>
        <v>vypl.</v>
      </c>
      <c r="W4" s="166" t="str">
        <f>IFERROR(__xludf.DUMMYFUNCTION("""COMPUTED_VALUE"""),"hod.")</f>
        <v>hod.</v>
      </c>
      <c r="X4" s="167" t="str">
        <f>IFERROR(__xludf.DUMMYFUNCTION("""COMPUTED_VALUE"""),"vypl.")</f>
        <v>vypl.</v>
      </c>
      <c r="Y4" s="166" t="str">
        <f>IFERROR(__xludf.DUMMYFUNCTION("""COMPUTED_VALUE"""),"hod.")</f>
        <v>hod.</v>
      </c>
      <c r="Z4" s="167" t="str">
        <f>IFERROR(__xludf.DUMMYFUNCTION("""COMPUTED_VALUE"""),"vypl.")</f>
        <v>vypl.</v>
      </c>
      <c r="AA4" s="166" t="str">
        <f>IFERROR(__xludf.DUMMYFUNCTION("""COMPUTED_VALUE"""),"hod.")</f>
        <v>hod.</v>
      </c>
      <c r="AB4" s="167" t="str">
        <f>IFERROR(__xludf.DUMMYFUNCTION("""COMPUTED_VALUE"""),"vypl.")</f>
        <v>vypl.</v>
      </c>
      <c r="AC4" s="166" t="str">
        <f>IFERROR(__xludf.DUMMYFUNCTION("""COMPUTED_VALUE"""),"hod.")</f>
        <v>hod.</v>
      </c>
      <c r="AD4" s="167" t="str">
        <f>IFERROR(__xludf.DUMMYFUNCTION("""COMPUTED_VALUE"""),"vypl.")</f>
        <v>vypl.</v>
      </c>
      <c r="AE4" s="166" t="str">
        <f>IFERROR(__xludf.DUMMYFUNCTION("""COMPUTED_VALUE"""),"hod.")</f>
        <v>hod.</v>
      </c>
      <c r="AF4" s="167" t="str">
        <f>IFERROR(__xludf.DUMMYFUNCTION("""COMPUTED_VALUE"""),"vypl.")</f>
        <v>vypl.</v>
      </c>
      <c r="AG4" s="166" t="str">
        <f>IFERROR(__xludf.DUMMYFUNCTION("""COMPUTED_VALUE"""),"hod.")</f>
        <v>hod.</v>
      </c>
      <c r="AH4" s="167" t="str">
        <f>IFERROR(__xludf.DUMMYFUNCTION("""COMPUTED_VALUE"""),"vypl.")</f>
        <v>vypl.</v>
      </c>
      <c r="AI4" s="166" t="str">
        <f>IFERROR(__xludf.DUMMYFUNCTION("""COMPUTED_VALUE"""),"hod.")</f>
        <v>hod.</v>
      </c>
      <c r="AJ4" s="167" t="str">
        <f>IFERROR(__xludf.DUMMYFUNCTION("""COMPUTED_VALUE"""),"vypl.")</f>
        <v>vypl.</v>
      </c>
      <c r="AK4" s="166" t="str">
        <f>IFERROR(__xludf.DUMMYFUNCTION("""COMPUTED_VALUE"""),"hod.")</f>
        <v>hod.</v>
      </c>
      <c r="AL4" s="167" t="str">
        <f>IFERROR(__xludf.DUMMYFUNCTION("""COMPUTED_VALUE"""),"vypl.")</f>
        <v>vypl.</v>
      </c>
      <c r="AM4" s="166" t="str">
        <f>IFERROR(__xludf.DUMMYFUNCTION("""COMPUTED_VALUE"""),"hod.")</f>
        <v>hod.</v>
      </c>
      <c r="AN4" s="167" t="str">
        <f>IFERROR(__xludf.DUMMYFUNCTION("""COMPUTED_VALUE"""),"vypl.")</f>
        <v>vypl.</v>
      </c>
      <c r="AO4" s="166" t="str">
        <f>IFERROR(__xludf.DUMMYFUNCTION("""COMPUTED_VALUE"""),"hod.")</f>
        <v>hod.</v>
      </c>
      <c r="AP4" s="167" t="str">
        <f>IFERROR(__xludf.DUMMYFUNCTION("""COMPUTED_VALUE"""),"vypl.")</f>
        <v>vypl.</v>
      </c>
      <c r="AQ4" s="166" t="str">
        <f>IFERROR(__xludf.DUMMYFUNCTION("""COMPUTED_VALUE"""),"hod.")</f>
        <v>hod.</v>
      </c>
      <c r="AR4" s="167" t="str">
        <f>IFERROR(__xludf.DUMMYFUNCTION("""COMPUTED_VALUE"""),"vypl.")</f>
        <v>vypl.</v>
      </c>
      <c r="AS4" s="166" t="str">
        <f>IFERROR(__xludf.DUMMYFUNCTION("""COMPUTED_VALUE"""),"hod.")</f>
        <v>hod.</v>
      </c>
      <c r="AT4" s="167" t="str">
        <f>IFERROR(__xludf.DUMMYFUNCTION("""COMPUTED_VALUE"""),"vypl.")</f>
        <v>vypl.</v>
      </c>
      <c r="AU4" s="166" t="str">
        <f>IFERROR(__xludf.DUMMYFUNCTION("""COMPUTED_VALUE"""),"hod.")</f>
        <v>hod.</v>
      </c>
      <c r="AV4" s="167" t="str">
        <f>IFERROR(__xludf.DUMMYFUNCTION("""COMPUTED_VALUE"""),"vypl.")</f>
        <v>vypl.</v>
      </c>
      <c r="AW4" s="166" t="str">
        <f>IFERROR(__xludf.DUMMYFUNCTION("""COMPUTED_VALUE"""),"hod.")</f>
        <v>hod.</v>
      </c>
      <c r="AX4" s="167" t="str">
        <f>IFERROR(__xludf.DUMMYFUNCTION("""COMPUTED_VALUE"""),"vypl.")</f>
        <v>vypl.</v>
      </c>
      <c r="AY4" s="166" t="str">
        <f>IFERROR(__xludf.DUMMYFUNCTION("""COMPUTED_VALUE"""),"hod.")</f>
        <v>hod.</v>
      </c>
      <c r="AZ4" s="167" t="str">
        <f>IFERROR(__xludf.DUMMYFUNCTION("""COMPUTED_VALUE"""),"vypl.")</f>
        <v>vypl.</v>
      </c>
      <c r="BA4" s="166" t="str">
        <f>IFERROR(__xludf.DUMMYFUNCTION("""COMPUTED_VALUE"""),"hod.")</f>
        <v>hod.</v>
      </c>
      <c r="BB4" s="167" t="str">
        <f>IFERROR(__xludf.DUMMYFUNCTION("""COMPUTED_VALUE"""),"vypl.")</f>
        <v>vypl.</v>
      </c>
      <c r="BC4" s="166" t="str">
        <f>IFERROR(__xludf.DUMMYFUNCTION("""COMPUTED_VALUE"""),"hod.")</f>
        <v>hod.</v>
      </c>
      <c r="BD4" s="167" t="str">
        <f>IFERROR(__xludf.DUMMYFUNCTION("""COMPUTED_VALUE"""),"vypl.")</f>
        <v>vypl.</v>
      </c>
      <c r="BE4" s="166" t="str">
        <f>IFERROR(__xludf.DUMMYFUNCTION("""COMPUTED_VALUE"""),"hod.")</f>
        <v>hod.</v>
      </c>
      <c r="BF4" s="167" t="str">
        <f>IFERROR(__xludf.DUMMYFUNCTION("""COMPUTED_VALUE"""),"vypl.")</f>
        <v>vypl.</v>
      </c>
      <c r="BG4" s="166" t="str">
        <f>IFERROR(__xludf.DUMMYFUNCTION("""COMPUTED_VALUE"""),"hod.")</f>
        <v>hod.</v>
      </c>
      <c r="BH4" s="167" t="str">
        <f>IFERROR(__xludf.DUMMYFUNCTION("""COMPUTED_VALUE"""),"vypl.")</f>
        <v>vypl.</v>
      </c>
      <c r="BI4" s="166" t="str">
        <f>IFERROR(__xludf.DUMMYFUNCTION("""COMPUTED_VALUE"""),"hod.")</f>
        <v>hod.</v>
      </c>
      <c r="BJ4" s="167" t="str">
        <f>IFERROR(__xludf.DUMMYFUNCTION("""COMPUTED_VALUE"""),"vypl.")</f>
        <v>vypl.</v>
      </c>
      <c r="BK4" s="166" t="str">
        <f>IFERROR(__xludf.DUMMYFUNCTION("""COMPUTED_VALUE"""),"hod.")</f>
        <v>hod.</v>
      </c>
      <c r="BL4" s="167" t="str">
        <f>IFERROR(__xludf.DUMMYFUNCTION("""COMPUTED_VALUE"""),"vypl.")</f>
        <v>vypl.</v>
      </c>
      <c r="BM4" s="168"/>
      <c r="BN4" s="166" t="str">
        <f>IFERROR(__xludf.DUMMYFUNCTION("""COMPUTED_VALUE"""),"hod.")</f>
        <v>hod.</v>
      </c>
      <c r="BO4" s="167" t="str">
        <f>IFERROR(__xludf.DUMMYFUNCTION("""COMPUTED_VALUE"""),"vypl.")</f>
        <v>vypl.</v>
      </c>
      <c r="BP4" s="166" t="str">
        <f>IFERROR(__xludf.DUMMYFUNCTION("""COMPUTED_VALUE"""),"hod.")</f>
        <v>hod.</v>
      </c>
      <c r="BQ4" s="167" t="str">
        <f>IFERROR(__xludf.DUMMYFUNCTION("""COMPUTED_VALUE"""),"vypl.")</f>
        <v>vypl.</v>
      </c>
      <c r="BR4" s="166" t="str">
        <f>IFERROR(__xludf.DUMMYFUNCTION("""COMPUTED_VALUE"""),"hod.")</f>
        <v>hod.</v>
      </c>
      <c r="BS4" s="167" t="str">
        <f>IFERROR(__xludf.DUMMYFUNCTION("""COMPUTED_VALUE"""),"vypl.")</f>
        <v>vypl.</v>
      </c>
      <c r="BT4" s="166" t="str">
        <f>IFERROR(__xludf.DUMMYFUNCTION("""COMPUTED_VALUE"""),"Počet hodin")</f>
        <v>Počet hodin</v>
      </c>
      <c r="BU4" s="167" t="str">
        <f>IFERROR(__xludf.DUMMYFUNCTION("""COMPUTED_VALUE"""),"vypl.")</f>
        <v>vypl.</v>
      </c>
      <c r="BV4" s="166" t="str">
        <f>IFERROR(__xludf.DUMMYFUNCTION("""COMPUTED_VALUE"""),"hod.")</f>
        <v>hod.</v>
      </c>
      <c r="BW4" s="167" t="str">
        <f>IFERROR(__xludf.DUMMYFUNCTION("""COMPUTED_VALUE"""),"vypl.")</f>
        <v>vypl.</v>
      </c>
      <c r="BX4" s="166" t="str">
        <f>IFERROR(__xludf.DUMMYFUNCTION("""COMPUTED_VALUE"""),"hod.")</f>
        <v>hod.</v>
      </c>
      <c r="BY4" s="167" t="str">
        <f>IFERROR(__xludf.DUMMYFUNCTION("""COMPUTED_VALUE"""),"vypl.")</f>
        <v>vypl.</v>
      </c>
      <c r="BZ4" s="166" t="str">
        <f>IFERROR(__xludf.DUMMYFUNCTION("""COMPUTED_VALUE"""),"hod.")</f>
        <v>hod.</v>
      </c>
      <c r="CA4" s="167" t="str">
        <f>IFERROR(__xludf.DUMMYFUNCTION("""COMPUTED_VALUE"""),"vypl.")</f>
        <v>vypl.</v>
      </c>
      <c r="CB4" s="166" t="str">
        <f>IFERROR(__xludf.DUMMYFUNCTION("""COMPUTED_VALUE"""),"hod.")</f>
        <v>hod.</v>
      </c>
      <c r="CC4" s="167" t="str">
        <f>IFERROR(__xludf.DUMMYFUNCTION("""COMPUTED_VALUE"""),"vypl.")</f>
        <v>vypl.</v>
      </c>
      <c r="CD4" s="166" t="str">
        <f>IFERROR(__xludf.DUMMYFUNCTION("""COMPUTED_VALUE"""),"hod.")</f>
        <v>hod.</v>
      </c>
      <c r="CE4" s="167" t="str">
        <f>IFERROR(__xludf.DUMMYFUNCTION("""COMPUTED_VALUE"""),"vypl.")</f>
        <v>vypl.</v>
      </c>
      <c r="CF4" s="166" t="str">
        <f>IFERROR(__xludf.DUMMYFUNCTION("""COMPUTED_VALUE"""),"hod.")</f>
        <v>hod.</v>
      </c>
      <c r="CG4" s="167" t="str">
        <f>IFERROR(__xludf.DUMMYFUNCTION("""COMPUTED_VALUE"""),"vypl.")</f>
        <v>vypl.</v>
      </c>
      <c r="CH4" s="166" t="str">
        <f>IFERROR(__xludf.DUMMYFUNCTION("""COMPUTED_VALUE"""),"hod.")</f>
        <v>hod.</v>
      </c>
      <c r="CI4" s="167" t="str">
        <f>IFERROR(__xludf.DUMMYFUNCTION("""COMPUTED_VALUE"""),"vypl.")</f>
        <v>vypl.</v>
      </c>
      <c r="CJ4" s="166" t="str">
        <f>IFERROR(__xludf.DUMMYFUNCTION("""COMPUTED_VALUE"""),"hod.")</f>
        <v>hod.</v>
      </c>
      <c r="CK4" s="167" t="str">
        <f>IFERROR(__xludf.DUMMYFUNCTION("""COMPUTED_VALUE"""),"vypl.")</f>
        <v>vypl.</v>
      </c>
      <c r="CL4" s="166" t="str">
        <f>IFERROR(__xludf.DUMMYFUNCTION("""COMPUTED_VALUE"""),"hod.")</f>
        <v>hod.</v>
      </c>
      <c r="CM4" s="167" t="str">
        <f>IFERROR(__xludf.DUMMYFUNCTION("""COMPUTED_VALUE"""),"vypl.")</f>
        <v>vypl.</v>
      </c>
      <c r="CN4" s="166" t="str">
        <f>IFERROR(__xludf.DUMMYFUNCTION("""COMPUTED_VALUE"""),"hod.")</f>
        <v>hod.</v>
      </c>
      <c r="CO4" s="167" t="str">
        <f>IFERROR(__xludf.DUMMYFUNCTION("""COMPUTED_VALUE"""),"vypl.")</f>
        <v>vypl.</v>
      </c>
      <c r="CP4" s="166" t="str">
        <f>IFERROR(__xludf.DUMMYFUNCTION("""COMPUTED_VALUE"""),"hod.")</f>
        <v>hod.</v>
      </c>
      <c r="CQ4" s="167" t="str">
        <f>IFERROR(__xludf.DUMMYFUNCTION("""COMPUTED_VALUE"""),"vypl.")</f>
        <v>vypl.</v>
      </c>
      <c r="CR4" s="166" t="str">
        <f>IFERROR(__xludf.DUMMYFUNCTION("""COMPUTED_VALUE"""),"hod.")</f>
        <v>hod.</v>
      </c>
      <c r="CS4" s="167" t="str">
        <f>IFERROR(__xludf.DUMMYFUNCTION("""COMPUTED_VALUE"""),"vypl.")</f>
        <v>vypl.</v>
      </c>
      <c r="CT4" s="166" t="str">
        <f>IFERROR(__xludf.DUMMYFUNCTION("""COMPUTED_VALUE"""),"hod.")</f>
        <v>hod.</v>
      </c>
      <c r="CU4" s="167" t="str">
        <f>IFERROR(__xludf.DUMMYFUNCTION("""COMPUTED_VALUE"""),"vypl.")</f>
        <v>vypl.</v>
      </c>
      <c r="CV4" s="166" t="str">
        <f>IFERROR(__xludf.DUMMYFUNCTION("""COMPUTED_VALUE"""),"hod.")</f>
        <v>hod.</v>
      </c>
      <c r="CW4" s="167" t="str">
        <f>IFERROR(__xludf.DUMMYFUNCTION("""COMPUTED_VALUE"""),"vypl.")</f>
        <v>vypl.</v>
      </c>
      <c r="CX4" s="166" t="str">
        <f>IFERROR(__xludf.DUMMYFUNCTION("""COMPUTED_VALUE"""),"hod.")</f>
        <v>hod.</v>
      </c>
      <c r="CY4" s="167" t="str">
        <f>IFERROR(__xludf.DUMMYFUNCTION("""COMPUTED_VALUE"""),"vypl.")</f>
        <v>vypl.</v>
      </c>
      <c r="CZ4" s="166" t="str">
        <f>IFERROR(__xludf.DUMMYFUNCTION("""COMPUTED_VALUE"""),"hod.")</f>
        <v>hod.</v>
      </c>
      <c r="DA4" s="167" t="str">
        <f>IFERROR(__xludf.DUMMYFUNCTION("""COMPUTED_VALUE"""),"vypl.")</f>
        <v>vypl.</v>
      </c>
      <c r="DB4" s="166" t="str">
        <f>IFERROR(__xludf.DUMMYFUNCTION("""COMPUTED_VALUE"""),"hod.")</f>
        <v>hod.</v>
      </c>
      <c r="DC4" s="167" t="str">
        <f>IFERROR(__xludf.DUMMYFUNCTION("""COMPUTED_VALUE"""),"vypl.")</f>
        <v>vypl.</v>
      </c>
      <c r="DD4" s="166" t="str">
        <f>IFERROR(__xludf.DUMMYFUNCTION("""COMPUTED_VALUE"""),"hod.")</f>
        <v>hod.</v>
      </c>
      <c r="DE4" s="167" t="str">
        <f>IFERROR(__xludf.DUMMYFUNCTION("""COMPUTED_VALUE"""),"vypl.")</f>
        <v>vypl.</v>
      </c>
      <c r="DF4" s="166" t="str">
        <f>IFERROR(__xludf.DUMMYFUNCTION("""COMPUTED_VALUE"""),"hod.")</f>
        <v>hod.</v>
      </c>
      <c r="DG4" s="167" t="str">
        <f>IFERROR(__xludf.DUMMYFUNCTION("""COMPUTED_VALUE"""),"vypl.")</f>
        <v>vypl.</v>
      </c>
      <c r="DH4" s="166" t="str">
        <f>IFERROR(__xludf.DUMMYFUNCTION("""COMPUTED_VALUE"""),"hod.")</f>
        <v>hod.</v>
      </c>
      <c r="DI4" s="167" t="str">
        <f>IFERROR(__xludf.DUMMYFUNCTION("""COMPUTED_VALUE"""),"vypl.")</f>
        <v>vypl.</v>
      </c>
      <c r="DJ4" s="166" t="str">
        <f>IFERROR(__xludf.DUMMYFUNCTION("""COMPUTED_VALUE"""),"hod.")</f>
        <v>hod.</v>
      </c>
      <c r="DK4" s="167" t="str">
        <f>IFERROR(__xludf.DUMMYFUNCTION("""COMPUTED_VALUE"""),"vypl.")</f>
        <v>vypl.</v>
      </c>
      <c r="DL4" s="166" t="str">
        <f>IFERROR(__xludf.DUMMYFUNCTION("""COMPUTED_VALUE"""),"hod.")</f>
        <v>hod.</v>
      </c>
      <c r="DM4" s="167" t="str">
        <f>IFERROR(__xludf.DUMMYFUNCTION("""COMPUTED_VALUE"""),"vypl.")</f>
        <v>vypl.</v>
      </c>
      <c r="DN4" s="166" t="str">
        <f>IFERROR(__xludf.DUMMYFUNCTION("""COMPUTED_VALUE"""),"hod.")</f>
        <v>hod.</v>
      </c>
      <c r="DO4" s="167" t="str">
        <f>IFERROR(__xludf.DUMMYFUNCTION("""COMPUTED_VALUE"""),"vypl.")</f>
        <v>vypl.</v>
      </c>
      <c r="DP4" s="166" t="str">
        <f>IFERROR(__xludf.DUMMYFUNCTION("""COMPUTED_VALUE"""),"hod.")</f>
        <v>hod.</v>
      </c>
      <c r="DQ4" s="167" t="str">
        <f>IFERROR(__xludf.DUMMYFUNCTION("""COMPUTED_VALUE"""),"vypl.")</f>
        <v>vypl.</v>
      </c>
      <c r="DR4" s="166" t="str">
        <f>IFERROR(__xludf.DUMMYFUNCTION("""COMPUTED_VALUE"""),"hod.")</f>
        <v>hod.</v>
      </c>
      <c r="DS4" s="167" t="str">
        <f>IFERROR(__xludf.DUMMYFUNCTION("""COMPUTED_VALUE"""),"vypl.")</f>
        <v>vypl.</v>
      </c>
      <c r="DT4" s="166" t="str">
        <f>IFERROR(__xludf.DUMMYFUNCTION("""COMPUTED_VALUE"""),"hod.")</f>
        <v>hod.</v>
      </c>
      <c r="DU4" s="167" t="str">
        <f>IFERROR(__xludf.DUMMYFUNCTION("""COMPUTED_VALUE"""),"vypl.")</f>
        <v>vypl.</v>
      </c>
      <c r="DV4" s="166" t="str">
        <f>IFERROR(__xludf.DUMMYFUNCTION("""COMPUTED_VALUE"""),"hod.")</f>
        <v>hod.</v>
      </c>
      <c r="DW4" s="167" t="str">
        <f>IFERROR(__xludf.DUMMYFUNCTION("""COMPUTED_VALUE"""),"vypl.")</f>
        <v>vypl.</v>
      </c>
      <c r="DX4" s="168"/>
      <c r="DY4" s="165" t="str">
        <f>IFERROR(__xludf.DUMMYFUNCTION("IMPORTRANGE(""https://docs.google.com/spreadsheets/d/10XKjMp3ipXrP4qWZ8UcqYNKQUDKvV3yJJNYsqZ2J4uU"", ""Mzdy!A3:A20"")"),"Instore")</f>
        <v>Instore</v>
      </c>
      <c r="DZ4" s="169" t="str">
        <f>IFERROR(__xludf.DUMMYFUNCTION("""COMPUTED_VALUE"""),"hod.")</f>
        <v>hod.</v>
      </c>
      <c r="EA4" s="170" t="str">
        <f>IFERROR(__xludf.DUMMYFUNCTION("""COMPUTED_VALUE"""),"vypl.")</f>
        <v>vypl.</v>
      </c>
      <c r="EB4" s="169" t="str">
        <f>IFERROR(__xludf.DUMMYFUNCTION("""COMPUTED_VALUE"""),"hod.")</f>
        <v>hod.</v>
      </c>
      <c r="EC4" s="170" t="str">
        <f>IFERROR(__xludf.DUMMYFUNCTION("""COMPUTED_VALUE"""),"vypl.")</f>
        <v>vypl.</v>
      </c>
      <c r="ED4" s="169" t="str">
        <f>IFERROR(__xludf.DUMMYFUNCTION("""COMPUTED_VALUE"""),"hod.")</f>
        <v>hod.</v>
      </c>
      <c r="EE4" s="170" t="str">
        <f>IFERROR(__xludf.DUMMYFUNCTION("""COMPUTED_VALUE"""),"vypl.")</f>
        <v>vypl.</v>
      </c>
      <c r="EF4" s="169" t="str">
        <f>IFERROR(__xludf.DUMMYFUNCTION("""COMPUTED_VALUE"""),"Počet hodin")</f>
        <v>Počet hodin</v>
      </c>
      <c r="EG4" s="170" t="str">
        <f>IFERROR(__xludf.DUMMYFUNCTION("""COMPUTED_VALUE"""),"vypl.")</f>
        <v>vypl.</v>
      </c>
      <c r="EH4" s="169" t="str">
        <f>IFERROR(__xludf.DUMMYFUNCTION("""COMPUTED_VALUE"""),"hod.")</f>
        <v>hod.</v>
      </c>
      <c r="EI4" s="170" t="str">
        <f>IFERROR(__xludf.DUMMYFUNCTION("""COMPUTED_VALUE"""),"vypl.")</f>
        <v>vypl.</v>
      </c>
      <c r="EJ4" s="169" t="str">
        <f>IFERROR(__xludf.DUMMYFUNCTION("""COMPUTED_VALUE"""),"hod.")</f>
        <v>hod.</v>
      </c>
      <c r="EK4" s="170" t="str">
        <f>IFERROR(__xludf.DUMMYFUNCTION("""COMPUTED_VALUE"""),"vypl.")</f>
        <v>vypl.</v>
      </c>
      <c r="EL4" s="169" t="str">
        <f>IFERROR(__xludf.DUMMYFUNCTION("""COMPUTED_VALUE"""),"hod.")</f>
        <v>hod.</v>
      </c>
      <c r="EM4" s="170" t="str">
        <f>IFERROR(__xludf.DUMMYFUNCTION("""COMPUTED_VALUE"""),"vypl.")</f>
        <v>vypl.</v>
      </c>
      <c r="EN4" s="169" t="str">
        <f>IFERROR(__xludf.DUMMYFUNCTION("""COMPUTED_VALUE"""),"hod.")</f>
        <v>hod.</v>
      </c>
      <c r="EO4" s="170" t="str">
        <f>IFERROR(__xludf.DUMMYFUNCTION("""COMPUTED_VALUE"""),"vypl.")</f>
        <v>vypl.</v>
      </c>
      <c r="EP4" s="169" t="str">
        <f>IFERROR(__xludf.DUMMYFUNCTION("""COMPUTED_VALUE"""),"hod.")</f>
        <v>hod.</v>
      </c>
      <c r="EQ4" s="170" t="str">
        <f>IFERROR(__xludf.DUMMYFUNCTION("""COMPUTED_VALUE"""),"vypl.")</f>
        <v>vypl.</v>
      </c>
      <c r="ER4" s="169" t="str">
        <f>IFERROR(__xludf.DUMMYFUNCTION("""COMPUTED_VALUE"""),"hod.")</f>
        <v>hod.</v>
      </c>
      <c r="ES4" s="170" t="str">
        <f>IFERROR(__xludf.DUMMYFUNCTION("""COMPUTED_VALUE"""),"vypl.")</f>
        <v>vypl.</v>
      </c>
      <c r="ET4" s="169" t="str">
        <f>IFERROR(__xludf.DUMMYFUNCTION("""COMPUTED_VALUE"""),"hod.")</f>
        <v>hod.</v>
      </c>
      <c r="EU4" s="170" t="str">
        <f>IFERROR(__xludf.DUMMYFUNCTION("""COMPUTED_VALUE"""),"vypl.")</f>
        <v>vypl.</v>
      </c>
      <c r="EV4" s="169" t="str">
        <f>IFERROR(__xludf.DUMMYFUNCTION("""COMPUTED_VALUE"""),"hod.")</f>
        <v>hod.</v>
      </c>
      <c r="EW4" s="170" t="str">
        <f>IFERROR(__xludf.DUMMYFUNCTION("""COMPUTED_VALUE"""),"vypl.")</f>
        <v>vypl.</v>
      </c>
      <c r="EX4" s="169" t="str">
        <f>IFERROR(__xludf.DUMMYFUNCTION("""COMPUTED_VALUE"""),"hod.")</f>
        <v>hod.</v>
      </c>
      <c r="EY4" s="170" t="str">
        <f>IFERROR(__xludf.DUMMYFUNCTION("""COMPUTED_VALUE"""),"vypl.")</f>
        <v>vypl.</v>
      </c>
      <c r="EZ4" s="169" t="str">
        <f>IFERROR(__xludf.DUMMYFUNCTION("""COMPUTED_VALUE"""),"hod.")</f>
        <v>hod.</v>
      </c>
      <c r="FA4" s="170" t="str">
        <f>IFERROR(__xludf.DUMMYFUNCTION("""COMPUTED_VALUE"""),"vypl.")</f>
        <v>vypl.</v>
      </c>
      <c r="FB4" s="169" t="str">
        <f>IFERROR(__xludf.DUMMYFUNCTION("""COMPUTED_VALUE"""),"hod.")</f>
        <v>hod.</v>
      </c>
      <c r="FC4" s="170" t="str">
        <f>IFERROR(__xludf.DUMMYFUNCTION("""COMPUTED_VALUE"""),"vypl.")</f>
        <v>vypl.</v>
      </c>
      <c r="FD4" s="169" t="str">
        <f>IFERROR(__xludf.DUMMYFUNCTION("""COMPUTED_VALUE"""),"hod.")</f>
        <v>hod.</v>
      </c>
      <c r="FE4" s="170" t="str">
        <f>IFERROR(__xludf.DUMMYFUNCTION("""COMPUTED_VALUE"""),"vypl.")</f>
        <v>vypl.</v>
      </c>
      <c r="FF4" s="169" t="str">
        <f>IFERROR(__xludf.DUMMYFUNCTION("""COMPUTED_VALUE"""),"hod.")</f>
        <v>hod.</v>
      </c>
      <c r="FG4" s="170" t="str">
        <f>IFERROR(__xludf.DUMMYFUNCTION("""COMPUTED_VALUE"""),"vypl.")</f>
        <v>vypl.</v>
      </c>
      <c r="FH4" s="169" t="str">
        <f>IFERROR(__xludf.DUMMYFUNCTION("""COMPUTED_VALUE"""),"hod.")</f>
        <v>hod.</v>
      </c>
      <c r="FI4" s="170" t="str">
        <f>IFERROR(__xludf.DUMMYFUNCTION("""COMPUTED_VALUE"""),"vypl.")</f>
        <v>vypl.</v>
      </c>
      <c r="FJ4" s="169" t="str">
        <f>IFERROR(__xludf.DUMMYFUNCTION("""COMPUTED_VALUE"""),"hod.")</f>
        <v>hod.</v>
      </c>
      <c r="FK4" s="170" t="str">
        <f>IFERROR(__xludf.DUMMYFUNCTION("""COMPUTED_VALUE"""),"vypl.")</f>
        <v>vypl.</v>
      </c>
      <c r="FL4" s="169" t="str">
        <f>IFERROR(__xludf.DUMMYFUNCTION("""COMPUTED_VALUE"""),"hod.")</f>
        <v>hod.</v>
      </c>
      <c r="FM4" s="170" t="str">
        <f>IFERROR(__xludf.DUMMYFUNCTION("""COMPUTED_VALUE"""),"vypl.")</f>
        <v>vypl.</v>
      </c>
      <c r="FN4" s="169" t="str">
        <f>IFERROR(__xludf.DUMMYFUNCTION("""COMPUTED_VALUE"""),"hod.")</f>
        <v>hod.</v>
      </c>
      <c r="FO4" s="170" t="str">
        <f>IFERROR(__xludf.DUMMYFUNCTION("""COMPUTED_VALUE"""),"vypl.")</f>
        <v>vypl.</v>
      </c>
      <c r="FP4" s="169" t="str">
        <f>IFERROR(__xludf.DUMMYFUNCTION("""COMPUTED_VALUE"""),"hod.")</f>
        <v>hod.</v>
      </c>
      <c r="FQ4" s="170" t="str">
        <f>IFERROR(__xludf.DUMMYFUNCTION("""COMPUTED_VALUE"""),"vypl.")</f>
        <v>vypl.</v>
      </c>
      <c r="FR4" s="169" t="str">
        <f>IFERROR(__xludf.DUMMYFUNCTION("""COMPUTED_VALUE"""),"hod.")</f>
        <v>hod.</v>
      </c>
      <c r="FS4" s="170" t="str">
        <f>IFERROR(__xludf.DUMMYFUNCTION("""COMPUTED_VALUE"""),"vypl.")</f>
        <v>vypl.</v>
      </c>
      <c r="FT4" s="169" t="str">
        <f>IFERROR(__xludf.DUMMYFUNCTION("""COMPUTED_VALUE"""),"hod.")</f>
        <v>hod.</v>
      </c>
      <c r="FU4" s="170" t="str">
        <f>IFERROR(__xludf.DUMMYFUNCTION("""COMPUTED_VALUE"""),"vypl.")</f>
        <v>vypl.</v>
      </c>
      <c r="FV4" s="169" t="str">
        <f>IFERROR(__xludf.DUMMYFUNCTION("""COMPUTED_VALUE"""),"hod.")</f>
        <v>hod.</v>
      </c>
      <c r="FW4" s="170" t="str">
        <f>IFERROR(__xludf.DUMMYFUNCTION("""COMPUTED_VALUE"""),"vypl.")</f>
        <v>vypl.</v>
      </c>
      <c r="FX4" s="169" t="str">
        <f>IFERROR(__xludf.DUMMYFUNCTION("""COMPUTED_VALUE"""),"hod.")</f>
        <v>hod.</v>
      </c>
      <c r="FY4" s="170" t="str">
        <f>IFERROR(__xludf.DUMMYFUNCTION("""COMPUTED_VALUE"""),"vypl.")</f>
        <v>vypl.</v>
      </c>
      <c r="FZ4" s="169" t="str">
        <f>IFERROR(__xludf.DUMMYFUNCTION("""COMPUTED_VALUE"""),"hod.")</f>
        <v>hod.</v>
      </c>
      <c r="GA4" s="170" t="str">
        <f>IFERROR(__xludf.DUMMYFUNCTION("""COMPUTED_VALUE"""),"vypl.")</f>
        <v>vypl.</v>
      </c>
      <c r="GB4" s="169" t="str">
        <f>IFERROR(__xludf.DUMMYFUNCTION("""COMPUTED_VALUE"""),"hod.")</f>
        <v>hod.</v>
      </c>
      <c r="GC4" s="170" t="str">
        <f>IFERROR(__xludf.DUMMYFUNCTION("""COMPUTED_VALUE"""),"vypl.")</f>
        <v>vypl.</v>
      </c>
      <c r="GD4" s="169" t="str">
        <f>IFERROR(__xludf.DUMMYFUNCTION("""COMPUTED_VALUE"""),"hod.")</f>
        <v>hod.</v>
      </c>
      <c r="GE4" s="170" t="str">
        <f>IFERROR(__xludf.DUMMYFUNCTION("""COMPUTED_VALUE"""),"vypl.")</f>
        <v>vypl.</v>
      </c>
      <c r="GF4" s="169" t="str">
        <f>IFERROR(__xludf.DUMMYFUNCTION("""COMPUTED_VALUE"""),"hod.")</f>
        <v>hod.</v>
      </c>
      <c r="GG4" s="170" t="str">
        <f>IFERROR(__xludf.DUMMYFUNCTION("""COMPUTED_VALUE"""),"vypl.")</f>
        <v>vypl.</v>
      </c>
      <c r="GH4" s="169" t="str">
        <f>IFERROR(__xludf.DUMMYFUNCTION("""COMPUTED_VALUE"""),"hod.")</f>
        <v>hod.</v>
      </c>
      <c r="GI4" s="170" t="str">
        <f>IFERROR(__xludf.DUMMYFUNCTION("""COMPUTED_VALUE"""),"vypl.")</f>
        <v>vypl.</v>
      </c>
    </row>
    <row r="5">
      <c r="A5" s="171">
        <f>IFERROR(__xludf.DUMMYFUNCTION("""COMPUTED_VALUE"""),1290.3225806451612)</f>
        <v>1290.322581</v>
      </c>
      <c r="B5" s="172" t="str">
        <f>IFERROR(__xludf.DUMMYFUNCTION("""COMPUTED_VALUE"""),"Stanislav Roth")</f>
        <v>Stanislav Roth</v>
      </c>
      <c r="C5" s="173">
        <f t="shared" ref="C5:BL5" si="1">BN5+DZ5</f>
        <v>0</v>
      </c>
      <c r="D5" s="173">
        <f t="shared" si="1"/>
        <v>0</v>
      </c>
      <c r="E5" s="173">
        <f t="shared" si="1"/>
        <v>0</v>
      </c>
      <c r="F5" s="173">
        <f t="shared" si="1"/>
        <v>5000</v>
      </c>
      <c r="G5" s="173">
        <f t="shared" si="1"/>
        <v>0</v>
      </c>
      <c r="H5" s="173">
        <f t="shared" si="1"/>
        <v>2500</v>
      </c>
      <c r="I5" s="173">
        <f t="shared" si="1"/>
        <v>8</v>
      </c>
      <c r="J5" s="173">
        <f t="shared" si="1"/>
        <v>0</v>
      </c>
      <c r="K5" s="173">
        <f t="shared" si="1"/>
        <v>3</v>
      </c>
      <c r="L5" s="173">
        <f t="shared" si="1"/>
        <v>0</v>
      </c>
      <c r="M5" s="173">
        <f t="shared" si="1"/>
        <v>0</v>
      </c>
      <c r="N5" s="173">
        <f t="shared" si="1"/>
        <v>0</v>
      </c>
      <c r="O5" s="173">
        <f t="shared" si="1"/>
        <v>11</v>
      </c>
      <c r="P5" s="173">
        <f t="shared" si="1"/>
        <v>0</v>
      </c>
      <c r="Q5" s="173">
        <f t="shared" si="1"/>
        <v>7</v>
      </c>
      <c r="R5" s="173">
        <f t="shared" si="1"/>
        <v>0</v>
      </c>
      <c r="S5" s="173">
        <f t="shared" si="1"/>
        <v>4</v>
      </c>
      <c r="T5" s="173">
        <f t="shared" si="1"/>
        <v>2000</v>
      </c>
      <c r="U5" s="173">
        <f t="shared" si="1"/>
        <v>0</v>
      </c>
      <c r="V5" s="173">
        <f t="shared" si="1"/>
        <v>0</v>
      </c>
      <c r="W5" s="173">
        <f t="shared" si="1"/>
        <v>8</v>
      </c>
      <c r="X5" s="173">
        <f t="shared" si="1"/>
        <v>0</v>
      </c>
      <c r="Y5" s="173">
        <f t="shared" si="1"/>
        <v>0</v>
      </c>
      <c r="Z5" s="173">
        <f t="shared" si="1"/>
        <v>0</v>
      </c>
      <c r="AA5" s="173">
        <f t="shared" si="1"/>
        <v>7</v>
      </c>
      <c r="AB5" s="173">
        <f t="shared" si="1"/>
        <v>2000</v>
      </c>
      <c r="AC5" s="173">
        <f t="shared" si="1"/>
        <v>12</v>
      </c>
      <c r="AD5" s="173">
        <f t="shared" si="1"/>
        <v>0</v>
      </c>
      <c r="AE5" s="173">
        <f t="shared" si="1"/>
        <v>0</v>
      </c>
      <c r="AF5" s="173">
        <f t="shared" si="1"/>
        <v>0</v>
      </c>
      <c r="AG5" s="173">
        <f t="shared" si="1"/>
        <v>0</v>
      </c>
      <c r="AH5" s="173">
        <f t="shared" si="1"/>
        <v>0</v>
      </c>
      <c r="AI5" s="173">
        <f t="shared" si="1"/>
        <v>6</v>
      </c>
      <c r="AJ5" s="173">
        <f t="shared" si="1"/>
        <v>0</v>
      </c>
      <c r="AK5" s="173">
        <f t="shared" si="1"/>
        <v>0</v>
      </c>
      <c r="AL5" s="173">
        <f t="shared" si="1"/>
        <v>0</v>
      </c>
      <c r="AM5" s="173">
        <f t="shared" si="1"/>
        <v>0</v>
      </c>
      <c r="AN5" s="173">
        <f t="shared" si="1"/>
        <v>0</v>
      </c>
      <c r="AO5" s="173">
        <f t="shared" si="1"/>
        <v>0</v>
      </c>
      <c r="AP5" s="173">
        <f t="shared" si="1"/>
        <v>0</v>
      </c>
      <c r="AQ5" s="173">
        <f t="shared" si="1"/>
        <v>0</v>
      </c>
      <c r="AR5" s="173">
        <f t="shared" si="1"/>
        <v>0</v>
      </c>
      <c r="AS5" s="173">
        <f t="shared" si="1"/>
        <v>7</v>
      </c>
      <c r="AT5" s="173">
        <f t="shared" si="1"/>
        <v>0</v>
      </c>
      <c r="AU5" s="173">
        <f t="shared" si="1"/>
        <v>0</v>
      </c>
      <c r="AV5" s="173">
        <f t="shared" si="1"/>
        <v>15000</v>
      </c>
      <c r="AW5" s="173">
        <f t="shared" si="1"/>
        <v>0</v>
      </c>
      <c r="AX5" s="173">
        <f t="shared" si="1"/>
        <v>0</v>
      </c>
      <c r="AY5" s="173">
        <f t="shared" si="1"/>
        <v>0</v>
      </c>
      <c r="AZ5" s="173">
        <f t="shared" si="1"/>
        <v>0</v>
      </c>
      <c r="BA5" s="173">
        <f t="shared" si="1"/>
        <v>0</v>
      </c>
      <c r="BB5" s="173">
        <f t="shared" si="1"/>
        <v>0</v>
      </c>
      <c r="BC5" s="173">
        <f t="shared" si="1"/>
        <v>11</v>
      </c>
      <c r="BD5" s="173">
        <f t="shared" si="1"/>
        <v>0</v>
      </c>
      <c r="BE5" s="173">
        <f t="shared" si="1"/>
        <v>7</v>
      </c>
      <c r="BF5" s="173">
        <f t="shared" si="1"/>
        <v>0</v>
      </c>
      <c r="BG5" s="173">
        <f t="shared" si="1"/>
        <v>0</v>
      </c>
      <c r="BH5" s="173">
        <f t="shared" si="1"/>
        <v>0</v>
      </c>
      <c r="BI5" s="173">
        <f t="shared" si="1"/>
        <v>3</v>
      </c>
      <c r="BJ5" s="173">
        <f t="shared" si="1"/>
        <v>0</v>
      </c>
      <c r="BK5" s="173">
        <f t="shared" si="1"/>
        <v>0</v>
      </c>
      <c r="BL5" s="173">
        <f t="shared" si="1"/>
        <v>0</v>
      </c>
      <c r="BM5" s="158"/>
      <c r="BN5" s="174"/>
      <c r="BO5" s="175"/>
      <c r="BP5" s="174"/>
      <c r="BQ5" s="175">
        <f>IFERROR(__xludf.DUMMYFUNCTION("""COMPUTED_VALUE"""),5000.0)</f>
        <v>5000</v>
      </c>
      <c r="BR5" s="174"/>
      <c r="BS5" s="175">
        <f>IFERROR(__xludf.DUMMYFUNCTION("""COMPUTED_VALUE"""),2500.0)</f>
        <v>2500</v>
      </c>
      <c r="BT5" s="176"/>
      <c r="BU5" s="175"/>
      <c r="BV5" s="176"/>
      <c r="BW5" s="175"/>
      <c r="BX5" s="174"/>
      <c r="BY5" s="175"/>
      <c r="BZ5" s="174">
        <f>IFERROR(__xludf.DUMMYFUNCTION("""COMPUTED_VALUE"""),11.0)</f>
        <v>11</v>
      </c>
      <c r="CA5" s="175"/>
      <c r="CB5" s="174">
        <f>IFERROR(__xludf.DUMMYFUNCTION("""COMPUTED_VALUE"""),7.0)</f>
        <v>7</v>
      </c>
      <c r="CC5" s="175"/>
      <c r="CD5" s="176">
        <f>IFERROR(__xludf.DUMMYFUNCTION("""COMPUTED_VALUE"""),2.0)</f>
        <v>2</v>
      </c>
      <c r="CE5" s="175">
        <f>IFERROR(__xludf.DUMMYFUNCTION("""COMPUTED_VALUE"""),2000.0)</f>
        <v>2000</v>
      </c>
      <c r="CF5" s="174"/>
      <c r="CG5" s="175"/>
      <c r="CH5" s="176"/>
      <c r="CI5" s="175"/>
      <c r="CJ5" s="174"/>
      <c r="CK5" s="175"/>
      <c r="CL5" s="174">
        <f>IFERROR(__xludf.DUMMYFUNCTION("""COMPUTED_VALUE"""),7.0)</f>
        <v>7</v>
      </c>
      <c r="CM5" s="175">
        <f>IFERROR(__xludf.DUMMYFUNCTION("""COMPUTED_VALUE"""),2000.0)</f>
        <v>2000</v>
      </c>
      <c r="CN5" s="174">
        <f>IFERROR(__xludf.DUMMYFUNCTION("""COMPUTED_VALUE"""),12.0)</f>
        <v>12</v>
      </c>
      <c r="CO5" s="175"/>
      <c r="CP5" s="174"/>
      <c r="CQ5" s="175"/>
      <c r="CR5" s="174"/>
      <c r="CS5" s="173"/>
      <c r="CT5" s="174">
        <f>IFERROR(__xludf.DUMMYFUNCTION("""COMPUTED_VALUE"""),6.0)</f>
        <v>6</v>
      </c>
      <c r="CU5" s="173"/>
      <c r="CV5" s="174"/>
      <c r="CW5" s="173"/>
      <c r="CX5" s="174"/>
      <c r="CY5" s="173"/>
      <c r="CZ5" s="174"/>
      <c r="DA5" s="173"/>
      <c r="DB5" s="174"/>
      <c r="DC5" s="173"/>
      <c r="DD5" s="174">
        <f>IFERROR(__xludf.DUMMYFUNCTION("""COMPUTED_VALUE"""),7.0)</f>
        <v>7</v>
      </c>
      <c r="DE5" s="173"/>
      <c r="DF5" s="174"/>
      <c r="DG5" s="173">
        <f>IFERROR(__xludf.DUMMYFUNCTION("""COMPUTED_VALUE"""),15000.0)</f>
        <v>15000</v>
      </c>
      <c r="DH5" s="174"/>
      <c r="DI5" s="173"/>
      <c r="DJ5" s="174"/>
      <c r="DK5" s="173"/>
      <c r="DL5" s="174"/>
      <c r="DM5" s="173"/>
      <c r="DN5" s="174">
        <f>IFERROR(__xludf.DUMMYFUNCTION("""COMPUTED_VALUE"""),11.0)</f>
        <v>11</v>
      </c>
      <c r="DO5" s="173"/>
      <c r="DP5" s="174">
        <f>IFERROR(__xludf.DUMMYFUNCTION("""COMPUTED_VALUE"""),7.0)</f>
        <v>7</v>
      </c>
      <c r="DQ5" s="173"/>
      <c r="DR5" s="174"/>
      <c r="DS5" s="173"/>
      <c r="DT5" s="174">
        <f>IFERROR(__xludf.DUMMYFUNCTION("""COMPUTED_VALUE"""),3.0)</f>
        <v>3</v>
      </c>
      <c r="DU5" s="173"/>
      <c r="DV5" s="174"/>
      <c r="DW5" s="173"/>
      <c r="DX5" s="158"/>
      <c r="DY5" s="159" t="str">
        <f>IFERROR(__xludf.DUMMYFUNCTION("""COMPUTED_VALUE"""),"Stanislav Roth")</f>
        <v>Stanislav Roth</v>
      </c>
      <c r="DZ5" s="177"/>
      <c r="EA5" s="178"/>
      <c r="EB5" s="177"/>
      <c r="EC5" s="178"/>
      <c r="ED5" s="177"/>
      <c r="EE5" s="178"/>
      <c r="EF5" s="179">
        <f>IFERROR(__xludf.DUMMYFUNCTION("""COMPUTED_VALUE"""),8.0)</f>
        <v>8</v>
      </c>
      <c r="EG5" s="178"/>
      <c r="EH5" s="179">
        <f>IFERROR(__xludf.DUMMYFUNCTION("""COMPUTED_VALUE"""),3.0)</f>
        <v>3</v>
      </c>
      <c r="EI5" s="178"/>
      <c r="EJ5" s="177"/>
      <c r="EK5" s="178"/>
      <c r="EL5" s="177"/>
      <c r="EM5" s="178"/>
      <c r="EN5" s="177"/>
      <c r="EO5" s="178"/>
      <c r="EP5" s="179">
        <f>IFERROR(__xludf.DUMMYFUNCTION("""COMPUTED_VALUE"""),2.0)</f>
        <v>2</v>
      </c>
      <c r="EQ5" s="178"/>
      <c r="ER5" s="177"/>
      <c r="ES5" s="178"/>
      <c r="ET5" s="179">
        <f>IFERROR(__xludf.DUMMYFUNCTION("""COMPUTED_VALUE"""),8.0)</f>
        <v>8</v>
      </c>
      <c r="EU5" s="178"/>
      <c r="EV5" s="177"/>
      <c r="EW5" s="178"/>
      <c r="EX5" s="177"/>
      <c r="EY5" s="178"/>
      <c r="EZ5" s="177"/>
      <c r="FA5" s="178"/>
      <c r="FB5" s="177"/>
      <c r="FC5" s="178"/>
      <c r="FD5" s="177"/>
      <c r="FE5" s="180"/>
      <c r="FF5" s="177"/>
      <c r="FG5" s="180"/>
      <c r="FH5" s="177"/>
      <c r="FI5" s="180"/>
      <c r="FJ5" s="177"/>
      <c r="FK5" s="180"/>
      <c r="FL5" s="177"/>
      <c r="FM5" s="180"/>
      <c r="FN5" s="177"/>
      <c r="FO5" s="180"/>
      <c r="FP5" s="177"/>
      <c r="FQ5" s="180"/>
      <c r="FR5" s="177"/>
      <c r="FS5" s="180"/>
      <c r="FT5" s="177"/>
      <c r="FU5" s="180"/>
      <c r="FV5" s="177"/>
      <c r="FW5" s="180"/>
      <c r="FX5" s="177"/>
      <c r="FY5" s="180"/>
      <c r="FZ5" s="177"/>
      <c r="GA5" s="180"/>
      <c r="GB5" s="177"/>
      <c r="GC5" s="180"/>
      <c r="GD5" s="177"/>
      <c r="GE5" s="180"/>
      <c r="GF5" s="177"/>
      <c r="GG5" s="180"/>
      <c r="GH5" s="177"/>
      <c r="GI5" s="180"/>
    </row>
    <row r="6">
      <c r="A6" s="171">
        <f>IFERROR(__xludf.DUMMYFUNCTION("""COMPUTED_VALUE"""),150.0)</f>
        <v>150</v>
      </c>
      <c r="B6" s="172" t="str">
        <f>IFERROR(__xludf.DUMMYFUNCTION("""COMPUTED_VALUE"""),"Anastasia Rothová")</f>
        <v>Anastasia Rothová</v>
      </c>
      <c r="C6" s="173">
        <f t="shared" ref="C6:BL6" si="2">BN6+DZ6</f>
        <v>0</v>
      </c>
      <c r="D6" s="173">
        <f t="shared" si="2"/>
        <v>0</v>
      </c>
      <c r="E6" s="173">
        <f t="shared" si="2"/>
        <v>0</v>
      </c>
      <c r="F6" s="173">
        <f t="shared" si="2"/>
        <v>0</v>
      </c>
      <c r="G6" s="173">
        <f t="shared" si="2"/>
        <v>0</v>
      </c>
      <c r="H6" s="173">
        <f t="shared" si="2"/>
        <v>0</v>
      </c>
      <c r="I6" s="173">
        <f t="shared" si="2"/>
        <v>7</v>
      </c>
      <c r="J6" s="173">
        <f t="shared" si="2"/>
        <v>0</v>
      </c>
      <c r="K6" s="173">
        <f t="shared" si="2"/>
        <v>0</v>
      </c>
      <c r="L6" s="173">
        <f t="shared" si="2"/>
        <v>0</v>
      </c>
      <c r="M6" s="173">
        <f t="shared" si="2"/>
        <v>7</v>
      </c>
      <c r="N6" s="173">
        <f t="shared" si="2"/>
        <v>0</v>
      </c>
      <c r="O6" s="173">
        <f t="shared" si="2"/>
        <v>8</v>
      </c>
      <c r="P6" s="173">
        <f t="shared" si="2"/>
        <v>0</v>
      </c>
      <c r="Q6" s="173">
        <f t="shared" si="2"/>
        <v>7</v>
      </c>
      <c r="R6" s="173">
        <f t="shared" si="2"/>
        <v>0</v>
      </c>
      <c r="S6" s="173">
        <f t="shared" si="2"/>
        <v>0</v>
      </c>
      <c r="T6" s="173">
        <f t="shared" si="2"/>
        <v>0</v>
      </c>
      <c r="U6" s="173">
        <f t="shared" si="2"/>
        <v>3</v>
      </c>
      <c r="V6" s="173">
        <f t="shared" si="2"/>
        <v>0</v>
      </c>
      <c r="W6" s="173">
        <f t="shared" si="2"/>
        <v>0</v>
      </c>
      <c r="X6" s="173">
        <f t="shared" si="2"/>
        <v>0</v>
      </c>
      <c r="Y6" s="173">
        <f t="shared" si="2"/>
        <v>0</v>
      </c>
      <c r="Z6" s="173">
        <f t="shared" si="2"/>
        <v>0</v>
      </c>
      <c r="AA6" s="173">
        <f t="shared" si="2"/>
        <v>9</v>
      </c>
      <c r="AB6" s="173">
        <f t="shared" si="2"/>
        <v>0</v>
      </c>
      <c r="AC6" s="173">
        <f t="shared" si="2"/>
        <v>11</v>
      </c>
      <c r="AD6" s="173">
        <f t="shared" si="2"/>
        <v>0</v>
      </c>
      <c r="AE6" s="173">
        <f t="shared" si="2"/>
        <v>0</v>
      </c>
      <c r="AF6" s="173">
        <f t="shared" si="2"/>
        <v>0</v>
      </c>
      <c r="AG6" s="173">
        <f t="shared" si="2"/>
        <v>5</v>
      </c>
      <c r="AH6" s="173">
        <f t="shared" si="2"/>
        <v>0</v>
      </c>
      <c r="AI6" s="173">
        <f t="shared" si="2"/>
        <v>4</v>
      </c>
      <c r="AJ6" s="173">
        <f t="shared" si="2"/>
        <v>0</v>
      </c>
      <c r="AK6" s="173">
        <f t="shared" si="2"/>
        <v>8</v>
      </c>
      <c r="AL6" s="173">
        <f t="shared" si="2"/>
        <v>0</v>
      </c>
      <c r="AM6" s="173">
        <f t="shared" si="2"/>
        <v>0</v>
      </c>
      <c r="AN6" s="173">
        <f t="shared" si="2"/>
        <v>0</v>
      </c>
      <c r="AO6" s="173">
        <f t="shared" si="2"/>
        <v>7</v>
      </c>
      <c r="AP6" s="173">
        <f t="shared" si="2"/>
        <v>0</v>
      </c>
      <c r="AQ6" s="173">
        <f t="shared" si="2"/>
        <v>6</v>
      </c>
      <c r="AR6" s="173">
        <f t="shared" si="2"/>
        <v>0</v>
      </c>
      <c r="AS6" s="173">
        <f t="shared" si="2"/>
        <v>6</v>
      </c>
      <c r="AT6" s="173">
        <f t="shared" si="2"/>
        <v>0</v>
      </c>
      <c r="AU6" s="173">
        <f t="shared" si="2"/>
        <v>0</v>
      </c>
      <c r="AV6" s="173">
        <f t="shared" si="2"/>
        <v>0</v>
      </c>
      <c r="AW6" s="173">
        <f t="shared" si="2"/>
        <v>0</v>
      </c>
      <c r="AX6" s="173">
        <f t="shared" si="2"/>
        <v>0</v>
      </c>
      <c r="AY6" s="173">
        <f t="shared" si="2"/>
        <v>0</v>
      </c>
      <c r="AZ6" s="173">
        <f t="shared" si="2"/>
        <v>0</v>
      </c>
      <c r="BA6" s="173">
        <f t="shared" si="2"/>
        <v>3</v>
      </c>
      <c r="BB6" s="173">
        <f t="shared" si="2"/>
        <v>0</v>
      </c>
      <c r="BC6" s="173">
        <f t="shared" si="2"/>
        <v>4</v>
      </c>
      <c r="BD6" s="173">
        <f t="shared" si="2"/>
        <v>0</v>
      </c>
      <c r="BE6" s="173">
        <f t="shared" si="2"/>
        <v>3</v>
      </c>
      <c r="BF6" s="173">
        <f t="shared" si="2"/>
        <v>0</v>
      </c>
      <c r="BG6" s="173">
        <f t="shared" si="2"/>
        <v>0</v>
      </c>
      <c r="BH6" s="173">
        <f t="shared" si="2"/>
        <v>0</v>
      </c>
      <c r="BI6" s="173">
        <f t="shared" si="2"/>
        <v>0</v>
      </c>
      <c r="BJ6" s="173">
        <f t="shared" si="2"/>
        <v>0</v>
      </c>
      <c r="BK6" s="173">
        <f t="shared" si="2"/>
        <v>0</v>
      </c>
      <c r="BL6" s="173">
        <f t="shared" si="2"/>
        <v>0</v>
      </c>
      <c r="BM6" s="158"/>
      <c r="BN6" s="174"/>
      <c r="BO6" s="175"/>
      <c r="BP6" s="174"/>
      <c r="BQ6" s="175"/>
      <c r="BR6" s="174"/>
      <c r="BS6" s="175"/>
      <c r="BT6" s="174">
        <f>IFERROR(__xludf.DUMMYFUNCTION("""COMPUTED_VALUE"""),7.0)</f>
        <v>7</v>
      </c>
      <c r="BU6" s="175"/>
      <c r="BV6" s="174"/>
      <c r="BW6" s="175"/>
      <c r="BX6" s="176"/>
      <c r="BY6" s="175"/>
      <c r="BZ6" s="176"/>
      <c r="CA6" s="175"/>
      <c r="CB6" s="176"/>
      <c r="CC6" s="175"/>
      <c r="CD6" s="174"/>
      <c r="CE6" s="175"/>
      <c r="CF6" s="174">
        <f>IFERROR(__xludf.DUMMYFUNCTION("""COMPUTED_VALUE"""),3.0)</f>
        <v>3</v>
      </c>
      <c r="CG6" s="175"/>
      <c r="CH6" s="174"/>
      <c r="CI6" s="175"/>
      <c r="CJ6" s="174"/>
      <c r="CK6" s="175"/>
      <c r="CL6" s="176"/>
      <c r="CM6" s="175"/>
      <c r="CN6" s="176"/>
      <c r="CO6" s="175"/>
      <c r="CP6" s="174"/>
      <c r="CQ6" s="175"/>
      <c r="CR6" s="176"/>
      <c r="CS6" s="173"/>
      <c r="CT6" s="176"/>
      <c r="CU6" s="173"/>
      <c r="CV6" s="176"/>
      <c r="CW6" s="173"/>
      <c r="CX6" s="174"/>
      <c r="CY6" s="173"/>
      <c r="CZ6" s="176"/>
      <c r="DA6" s="173"/>
      <c r="DB6" s="174">
        <f>IFERROR(__xludf.DUMMYFUNCTION("""COMPUTED_VALUE"""),6.0)</f>
        <v>6</v>
      </c>
      <c r="DC6" s="173"/>
      <c r="DD6" s="176"/>
      <c r="DE6" s="173"/>
      <c r="DF6" s="174"/>
      <c r="DG6" s="173"/>
      <c r="DH6" s="174"/>
      <c r="DI6" s="173"/>
      <c r="DJ6" s="174"/>
      <c r="DK6" s="173"/>
      <c r="DL6" s="174">
        <f>IFERROR(__xludf.DUMMYFUNCTION("""COMPUTED_VALUE"""),3.0)</f>
        <v>3</v>
      </c>
      <c r="DM6" s="173"/>
      <c r="DN6" s="176"/>
      <c r="DO6" s="173"/>
      <c r="DP6" s="176"/>
      <c r="DQ6" s="173"/>
      <c r="DR6" s="174"/>
      <c r="DS6" s="173"/>
      <c r="DT6" s="174"/>
      <c r="DU6" s="173"/>
      <c r="DV6" s="174"/>
      <c r="DW6" s="173"/>
      <c r="DX6" s="158"/>
      <c r="DY6" s="159" t="str">
        <f>IFERROR(__xludf.DUMMYFUNCTION("""COMPUTED_VALUE"""),"Anastasia Rothová")</f>
        <v>Anastasia Rothová</v>
      </c>
      <c r="DZ6" s="177"/>
      <c r="EA6" s="178"/>
      <c r="EB6" s="177"/>
      <c r="EC6" s="178"/>
      <c r="ED6" s="177"/>
      <c r="EE6" s="178"/>
      <c r="EF6" s="177"/>
      <c r="EG6" s="178"/>
      <c r="EH6" s="177"/>
      <c r="EI6" s="178"/>
      <c r="EJ6" s="179">
        <f>IFERROR(__xludf.DUMMYFUNCTION("""COMPUTED_VALUE"""),7.0)</f>
        <v>7</v>
      </c>
      <c r="EK6" s="178"/>
      <c r="EL6" s="179">
        <f>IFERROR(__xludf.DUMMYFUNCTION("""COMPUTED_VALUE"""),8.0)</f>
        <v>8</v>
      </c>
      <c r="EM6" s="178"/>
      <c r="EN6" s="179">
        <f>IFERROR(__xludf.DUMMYFUNCTION("""COMPUTED_VALUE"""),7.0)</f>
        <v>7</v>
      </c>
      <c r="EO6" s="178"/>
      <c r="EP6" s="177"/>
      <c r="EQ6" s="178"/>
      <c r="ER6" s="177"/>
      <c r="ES6" s="178"/>
      <c r="ET6" s="177"/>
      <c r="EU6" s="178"/>
      <c r="EV6" s="177"/>
      <c r="EW6" s="178"/>
      <c r="EX6" s="179">
        <f>IFERROR(__xludf.DUMMYFUNCTION("""COMPUTED_VALUE"""),9.0)</f>
        <v>9</v>
      </c>
      <c r="EY6" s="178"/>
      <c r="EZ6" s="179">
        <f>IFERROR(__xludf.DUMMYFUNCTION("""COMPUTED_VALUE"""),11.0)</f>
        <v>11</v>
      </c>
      <c r="FA6" s="178"/>
      <c r="FB6" s="177"/>
      <c r="FC6" s="178"/>
      <c r="FD6" s="179">
        <f>IFERROR(__xludf.DUMMYFUNCTION("""COMPUTED_VALUE"""),5.0)</f>
        <v>5</v>
      </c>
      <c r="FE6" s="180"/>
      <c r="FF6" s="179">
        <f>IFERROR(__xludf.DUMMYFUNCTION("""COMPUTED_VALUE"""),4.0)</f>
        <v>4</v>
      </c>
      <c r="FG6" s="180"/>
      <c r="FH6" s="179">
        <f>IFERROR(__xludf.DUMMYFUNCTION("""COMPUTED_VALUE"""),8.0)</f>
        <v>8</v>
      </c>
      <c r="FI6" s="180"/>
      <c r="FJ6" s="177"/>
      <c r="FK6" s="180"/>
      <c r="FL6" s="179">
        <f>IFERROR(__xludf.DUMMYFUNCTION("""COMPUTED_VALUE"""),7.0)</f>
        <v>7</v>
      </c>
      <c r="FM6" s="180"/>
      <c r="FN6" s="177"/>
      <c r="FO6" s="180"/>
      <c r="FP6" s="179">
        <f>IFERROR(__xludf.DUMMYFUNCTION("""COMPUTED_VALUE"""),6.0)</f>
        <v>6</v>
      </c>
      <c r="FQ6" s="180"/>
      <c r="FR6" s="177"/>
      <c r="FS6" s="180"/>
      <c r="FT6" s="177"/>
      <c r="FU6" s="180"/>
      <c r="FV6" s="177"/>
      <c r="FW6" s="180"/>
      <c r="FX6" s="177"/>
      <c r="FY6" s="180"/>
      <c r="FZ6" s="179">
        <f>IFERROR(__xludf.DUMMYFUNCTION("""COMPUTED_VALUE"""),4.0)</f>
        <v>4</v>
      </c>
      <c r="GA6" s="180"/>
      <c r="GB6" s="179">
        <f>IFERROR(__xludf.DUMMYFUNCTION("""COMPUTED_VALUE"""),3.0)</f>
        <v>3</v>
      </c>
      <c r="GC6" s="180"/>
      <c r="GD6" s="177"/>
      <c r="GE6" s="180"/>
      <c r="GF6" s="177"/>
      <c r="GG6" s="180"/>
      <c r="GH6" s="177"/>
      <c r="GI6" s="180"/>
    </row>
    <row r="7">
      <c r="A7" s="171">
        <f>IFERROR(__xludf.DUMMYFUNCTION("""COMPUTED_VALUE"""),150.0)</f>
        <v>150</v>
      </c>
      <c r="B7" s="172" t="str">
        <f>IFERROR(__xludf.DUMMYFUNCTION("""COMPUTED_VALUE"""),"Petr Wolf")</f>
        <v>Petr Wolf</v>
      </c>
      <c r="C7" s="173">
        <f t="shared" ref="C7:BL7" si="3">BN7+DZ7</f>
        <v>0</v>
      </c>
      <c r="D7" s="173">
        <f t="shared" si="3"/>
        <v>0</v>
      </c>
      <c r="E7" s="173">
        <f t="shared" si="3"/>
        <v>15.5</v>
      </c>
      <c r="F7" s="173">
        <f t="shared" si="3"/>
        <v>2325</v>
      </c>
      <c r="G7" s="173">
        <f t="shared" si="3"/>
        <v>8.5</v>
      </c>
      <c r="H7" s="173">
        <f t="shared" si="3"/>
        <v>1275</v>
      </c>
      <c r="I7" s="173">
        <f t="shared" si="3"/>
        <v>0</v>
      </c>
      <c r="J7" s="173">
        <f t="shared" si="3"/>
        <v>0</v>
      </c>
      <c r="K7" s="173">
        <f t="shared" si="3"/>
        <v>0</v>
      </c>
      <c r="L7" s="173">
        <f t="shared" si="3"/>
        <v>0</v>
      </c>
      <c r="M7" s="173">
        <f t="shared" si="3"/>
        <v>9.5</v>
      </c>
      <c r="N7" s="173">
        <f t="shared" si="3"/>
        <v>1425</v>
      </c>
      <c r="O7" s="173">
        <f t="shared" si="3"/>
        <v>0</v>
      </c>
      <c r="P7" s="173">
        <f t="shared" si="3"/>
        <v>0</v>
      </c>
      <c r="Q7" s="173">
        <f t="shared" si="3"/>
        <v>7.5</v>
      </c>
      <c r="R7" s="173">
        <f t="shared" si="3"/>
        <v>1125</v>
      </c>
      <c r="S7" s="173">
        <f t="shared" si="3"/>
        <v>0</v>
      </c>
      <c r="T7" s="173">
        <f t="shared" si="3"/>
        <v>0</v>
      </c>
      <c r="U7" s="173">
        <f t="shared" si="3"/>
        <v>0</v>
      </c>
      <c r="V7" s="173">
        <f t="shared" si="3"/>
        <v>0</v>
      </c>
      <c r="W7" s="173">
        <f t="shared" si="3"/>
        <v>0</v>
      </c>
      <c r="X7" s="173">
        <f t="shared" si="3"/>
        <v>0</v>
      </c>
      <c r="Y7" s="173">
        <f t="shared" si="3"/>
        <v>0</v>
      </c>
      <c r="Z7" s="173">
        <f t="shared" si="3"/>
        <v>0</v>
      </c>
      <c r="AA7" s="173">
        <f t="shared" si="3"/>
        <v>0</v>
      </c>
      <c r="AB7" s="173">
        <f t="shared" si="3"/>
        <v>0</v>
      </c>
      <c r="AC7" s="173">
        <f t="shared" si="3"/>
        <v>0</v>
      </c>
      <c r="AD7" s="173">
        <f t="shared" si="3"/>
        <v>0</v>
      </c>
      <c r="AE7" s="173">
        <f t="shared" si="3"/>
        <v>0</v>
      </c>
      <c r="AF7" s="173">
        <f t="shared" si="3"/>
        <v>0</v>
      </c>
      <c r="AG7" s="173">
        <f t="shared" si="3"/>
        <v>0</v>
      </c>
      <c r="AH7" s="173">
        <f t="shared" si="3"/>
        <v>0</v>
      </c>
      <c r="AI7" s="173">
        <f t="shared" si="3"/>
        <v>0</v>
      </c>
      <c r="AJ7" s="173">
        <f t="shared" si="3"/>
        <v>0</v>
      </c>
      <c r="AK7" s="173">
        <f t="shared" si="3"/>
        <v>0</v>
      </c>
      <c r="AL7" s="173">
        <f t="shared" si="3"/>
        <v>0</v>
      </c>
      <c r="AM7" s="173">
        <f t="shared" si="3"/>
        <v>0</v>
      </c>
      <c r="AN7" s="173">
        <f t="shared" si="3"/>
        <v>0</v>
      </c>
      <c r="AO7" s="173">
        <f t="shared" si="3"/>
        <v>0</v>
      </c>
      <c r="AP7" s="173">
        <f t="shared" si="3"/>
        <v>0</v>
      </c>
      <c r="AQ7" s="173">
        <f t="shared" si="3"/>
        <v>0</v>
      </c>
      <c r="AR7" s="173">
        <f t="shared" si="3"/>
        <v>0</v>
      </c>
      <c r="AS7" s="173">
        <f t="shared" si="3"/>
        <v>0</v>
      </c>
      <c r="AT7" s="173">
        <f t="shared" si="3"/>
        <v>0</v>
      </c>
      <c r="AU7" s="173">
        <f t="shared" si="3"/>
        <v>0</v>
      </c>
      <c r="AV7" s="173">
        <f t="shared" si="3"/>
        <v>0</v>
      </c>
      <c r="AW7" s="173">
        <f t="shared" si="3"/>
        <v>15.5</v>
      </c>
      <c r="AX7" s="173">
        <f t="shared" si="3"/>
        <v>0</v>
      </c>
      <c r="AY7" s="173">
        <f t="shared" si="3"/>
        <v>8.5</v>
      </c>
      <c r="AZ7" s="173">
        <f t="shared" si="3"/>
        <v>0</v>
      </c>
      <c r="BA7" s="173">
        <f t="shared" si="3"/>
        <v>8</v>
      </c>
      <c r="BB7" s="173">
        <f t="shared" si="3"/>
        <v>0</v>
      </c>
      <c r="BC7" s="173">
        <f t="shared" si="3"/>
        <v>0</v>
      </c>
      <c r="BD7" s="173">
        <f t="shared" si="3"/>
        <v>0</v>
      </c>
      <c r="BE7" s="173">
        <f t="shared" si="3"/>
        <v>11.5</v>
      </c>
      <c r="BF7" s="173">
        <f t="shared" si="3"/>
        <v>0</v>
      </c>
      <c r="BG7" s="173">
        <f t="shared" si="3"/>
        <v>8</v>
      </c>
      <c r="BH7" s="173">
        <f t="shared" si="3"/>
        <v>0</v>
      </c>
      <c r="BI7" s="173">
        <f t="shared" si="3"/>
        <v>0</v>
      </c>
      <c r="BJ7" s="173">
        <f t="shared" si="3"/>
        <v>0</v>
      </c>
      <c r="BK7" s="173">
        <f t="shared" si="3"/>
        <v>15.5</v>
      </c>
      <c r="BL7" s="173">
        <f t="shared" si="3"/>
        <v>0</v>
      </c>
      <c r="BM7" s="158"/>
      <c r="BN7" s="174"/>
      <c r="BO7" s="175"/>
      <c r="BP7" s="176"/>
      <c r="BQ7" s="181"/>
      <c r="BR7" s="176"/>
      <c r="BS7" s="181"/>
      <c r="BT7" s="174"/>
      <c r="BU7" s="175"/>
      <c r="BV7" s="174"/>
      <c r="BW7" s="175"/>
      <c r="BX7" s="176"/>
      <c r="BY7" s="181"/>
      <c r="BZ7" s="174"/>
      <c r="CA7" s="175"/>
      <c r="CB7" s="176"/>
      <c r="CC7" s="181"/>
      <c r="CD7" s="174"/>
      <c r="CE7" s="175"/>
      <c r="CF7" s="174"/>
      <c r="CG7" s="175"/>
      <c r="CH7" s="174"/>
      <c r="CI7" s="175"/>
      <c r="CJ7" s="174"/>
      <c r="CK7" s="175"/>
      <c r="CL7" s="174"/>
      <c r="CM7" s="175"/>
      <c r="CN7" s="174"/>
      <c r="CO7" s="175"/>
      <c r="CP7" s="174"/>
      <c r="CQ7" s="175"/>
      <c r="CR7" s="174"/>
      <c r="CS7" s="173"/>
      <c r="CT7" s="174"/>
      <c r="CU7" s="173"/>
      <c r="CV7" s="174"/>
      <c r="CW7" s="173"/>
      <c r="CX7" s="174"/>
      <c r="CY7" s="173"/>
      <c r="CZ7" s="174"/>
      <c r="DA7" s="173"/>
      <c r="DB7" s="174"/>
      <c r="DC7" s="173"/>
      <c r="DD7" s="174"/>
      <c r="DE7" s="173"/>
      <c r="DF7" s="174"/>
      <c r="DG7" s="173"/>
      <c r="DH7" s="176"/>
      <c r="DI7" s="173"/>
      <c r="DJ7" s="176"/>
      <c r="DK7" s="182"/>
      <c r="DL7" s="176"/>
      <c r="DM7" s="182"/>
      <c r="DN7" s="174"/>
      <c r="DO7" s="173"/>
      <c r="DP7" s="176"/>
      <c r="DQ7" s="173"/>
      <c r="DR7" s="176"/>
      <c r="DS7" s="173"/>
      <c r="DT7" s="174"/>
      <c r="DU7" s="173"/>
      <c r="DV7" s="176"/>
      <c r="DW7" s="173"/>
      <c r="DX7" s="158"/>
      <c r="DY7" s="159" t="str">
        <f>IFERROR(__xludf.DUMMYFUNCTION("""COMPUTED_VALUE"""),"Petr Wolf")</f>
        <v>Petr Wolf</v>
      </c>
      <c r="DZ7" s="177"/>
      <c r="EA7" s="178"/>
      <c r="EB7" s="179">
        <f>IFERROR(__xludf.DUMMYFUNCTION("""COMPUTED_VALUE"""),15.5)</f>
        <v>15.5</v>
      </c>
      <c r="EC7" s="183">
        <f>IFERROR(__xludf.DUMMYFUNCTION("""COMPUTED_VALUE"""),2325.0)</f>
        <v>2325</v>
      </c>
      <c r="ED7" s="179">
        <f>IFERROR(__xludf.DUMMYFUNCTION("""COMPUTED_VALUE"""),8.5)</f>
        <v>8.5</v>
      </c>
      <c r="EE7" s="183">
        <f>IFERROR(__xludf.DUMMYFUNCTION("""COMPUTED_VALUE"""),1275.0)</f>
        <v>1275</v>
      </c>
      <c r="EF7" s="177"/>
      <c r="EG7" s="178"/>
      <c r="EH7" s="177"/>
      <c r="EI7" s="178"/>
      <c r="EJ7" s="179">
        <f>IFERROR(__xludf.DUMMYFUNCTION("""COMPUTED_VALUE"""),9.5)</f>
        <v>9.5</v>
      </c>
      <c r="EK7" s="183">
        <f>IFERROR(__xludf.DUMMYFUNCTION("""COMPUTED_VALUE"""),1425.0)</f>
        <v>1425</v>
      </c>
      <c r="EL7" s="177"/>
      <c r="EM7" s="178"/>
      <c r="EN7" s="179">
        <f>IFERROR(__xludf.DUMMYFUNCTION("""COMPUTED_VALUE"""),7.5)</f>
        <v>7.5</v>
      </c>
      <c r="EO7" s="183">
        <f>IFERROR(__xludf.DUMMYFUNCTION("""COMPUTED_VALUE"""),1125.0)</f>
        <v>1125</v>
      </c>
      <c r="EP7" s="177"/>
      <c r="EQ7" s="178"/>
      <c r="ER7" s="177"/>
      <c r="ES7" s="178"/>
      <c r="ET7" s="177"/>
      <c r="EU7" s="178"/>
      <c r="EV7" s="177"/>
      <c r="EW7" s="178"/>
      <c r="EX7" s="177"/>
      <c r="EY7" s="178"/>
      <c r="EZ7" s="177"/>
      <c r="FA7" s="178"/>
      <c r="FB7" s="177"/>
      <c r="FC7" s="178"/>
      <c r="FD7" s="177"/>
      <c r="FE7" s="180"/>
      <c r="FF7" s="177"/>
      <c r="FG7" s="180"/>
      <c r="FH7" s="177"/>
      <c r="FI7" s="180"/>
      <c r="FJ7" s="177"/>
      <c r="FK7" s="180"/>
      <c r="FL7" s="177"/>
      <c r="FM7" s="180"/>
      <c r="FN7" s="177"/>
      <c r="FO7" s="180"/>
      <c r="FP7" s="177"/>
      <c r="FQ7" s="180"/>
      <c r="FR7" s="177"/>
      <c r="FS7" s="180"/>
      <c r="FT7" s="179">
        <f>IFERROR(__xludf.DUMMYFUNCTION("""COMPUTED_VALUE"""),15.5)</f>
        <v>15.5</v>
      </c>
      <c r="FU7" s="180"/>
      <c r="FV7" s="179">
        <f>IFERROR(__xludf.DUMMYFUNCTION("""COMPUTED_VALUE"""),8.5)</f>
        <v>8.5</v>
      </c>
      <c r="FW7" s="184">
        <f>IFERROR(__xludf.DUMMYFUNCTION("""COMPUTED_VALUE"""),0.0)</f>
        <v>0</v>
      </c>
      <c r="FX7" s="179">
        <f>IFERROR(__xludf.DUMMYFUNCTION("""COMPUTED_VALUE"""),8.0)</f>
        <v>8</v>
      </c>
      <c r="FY7" s="184">
        <f>IFERROR(__xludf.DUMMYFUNCTION("""COMPUTED_VALUE"""),0.0)</f>
        <v>0</v>
      </c>
      <c r="FZ7" s="177"/>
      <c r="GA7" s="180"/>
      <c r="GB7" s="179">
        <f>IFERROR(__xludf.DUMMYFUNCTION("""COMPUTED_VALUE"""),11.5)</f>
        <v>11.5</v>
      </c>
      <c r="GC7" s="180"/>
      <c r="GD7" s="179">
        <f>IFERROR(__xludf.DUMMYFUNCTION("""COMPUTED_VALUE"""),8.0)</f>
        <v>8</v>
      </c>
      <c r="GE7" s="180"/>
      <c r="GF7" s="177"/>
      <c r="GG7" s="180"/>
      <c r="GH7" s="179">
        <f>IFERROR(__xludf.DUMMYFUNCTION("""COMPUTED_VALUE"""),15.5)</f>
        <v>15.5</v>
      </c>
      <c r="GI7" s="180"/>
    </row>
    <row r="8">
      <c r="A8" s="171">
        <f>IFERROR(__xludf.DUMMYFUNCTION("""COMPUTED_VALUE"""),150.0)</f>
        <v>150</v>
      </c>
      <c r="B8" s="172" t="str">
        <f>IFERROR(__xludf.DUMMYFUNCTION("""COMPUTED_VALUE"""),"David Kropáč")</f>
        <v>David Kropáč</v>
      </c>
      <c r="C8" s="173">
        <f t="shared" ref="C8:BL8" si="4">BN8+DZ8</f>
        <v>8.5</v>
      </c>
      <c r="D8" s="173">
        <f t="shared" si="4"/>
        <v>0</v>
      </c>
      <c r="E8" s="173">
        <f t="shared" si="4"/>
        <v>8</v>
      </c>
      <c r="F8" s="173">
        <f t="shared" si="4"/>
        <v>1200</v>
      </c>
      <c r="G8" s="173">
        <f t="shared" si="4"/>
        <v>9.5</v>
      </c>
      <c r="H8" s="173">
        <f t="shared" si="4"/>
        <v>1425</v>
      </c>
      <c r="I8" s="173">
        <f t="shared" si="4"/>
        <v>0</v>
      </c>
      <c r="J8" s="173">
        <f t="shared" si="4"/>
        <v>0</v>
      </c>
      <c r="K8" s="173">
        <f t="shared" si="4"/>
        <v>9</v>
      </c>
      <c r="L8" s="173">
        <f t="shared" si="4"/>
        <v>1350</v>
      </c>
      <c r="M8" s="173">
        <f t="shared" si="4"/>
        <v>10</v>
      </c>
      <c r="N8" s="173">
        <f t="shared" si="4"/>
        <v>1500</v>
      </c>
      <c r="O8" s="173">
        <f t="shared" si="4"/>
        <v>10</v>
      </c>
      <c r="P8" s="173">
        <f t="shared" si="4"/>
        <v>1500</v>
      </c>
      <c r="Q8" s="173">
        <f t="shared" si="4"/>
        <v>6</v>
      </c>
      <c r="R8" s="173">
        <f t="shared" si="4"/>
        <v>900</v>
      </c>
      <c r="S8" s="173">
        <f t="shared" si="4"/>
        <v>8</v>
      </c>
      <c r="T8" s="173">
        <f t="shared" si="4"/>
        <v>1200</v>
      </c>
      <c r="U8" s="173">
        <f t="shared" si="4"/>
        <v>8</v>
      </c>
      <c r="V8" s="173">
        <f t="shared" si="4"/>
        <v>1200</v>
      </c>
      <c r="W8" s="173">
        <f t="shared" si="4"/>
        <v>8</v>
      </c>
      <c r="X8" s="173">
        <f t="shared" si="4"/>
        <v>1200</v>
      </c>
      <c r="Y8" s="173">
        <f t="shared" si="4"/>
        <v>15</v>
      </c>
      <c r="Z8" s="173">
        <f t="shared" si="4"/>
        <v>2250</v>
      </c>
      <c r="AA8" s="173">
        <f t="shared" si="4"/>
        <v>0</v>
      </c>
      <c r="AB8" s="173">
        <f t="shared" si="4"/>
        <v>0</v>
      </c>
      <c r="AC8" s="173">
        <f t="shared" si="4"/>
        <v>0</v>
      </c>
      <c r="AD8" s="173">
        <f t="shared" si="4"/>
        <v>0</v>
      </c>
      <c r="AE8" s="173">
        <f t="shared" si="4"/>
        <v>0</v>
      </c>
      <c r="AF8" s="173">
        <f t="shared" si="4"/>
        <v>0</v>
      </c>
      <c r="AG8" s="173">
        <f t="shared" si="4"/>
        <v>8</v>
      </c>
      <c r="AH8" s="173">
        <f t="shared" si="4"/>
        <v>1200</v>
      </c>
      <c r="AI8" s="173">
        <f t="shared" si="4"/>
        <v>10</v>
      </c>
      <c r="AJ8" s="173">
        <f t="shared" si="4"/>
        <v>0</v>
      </c>
      <c r="AK8" s="173">
        <f t="shared" si="4"/>
        <v>0</v>
      </c>
      <c r="AL8" s="173">
        <f t="shared" si="4"/>
        <v>0</v>
      </c>
      <c r="AM8" s="173">
        <f t="shared" si="4"/>
        <v>8</v>
      </c>
      <c r="AN8" s="173">
        <f t="shared" si="4"/>
        <v>0</v>
      </c>
      <c r="AO8" s="173">
        <f t="shared" si="4"/>
        <v>10</v>
      </c>
      <c r="AP8" s="173">
        <f t="shared" si="4"/>
        <v>0</v>
      </c>
      <c r="AQ8" s="173">
        <f t="shared" si="4"/>
        <v>9</v>
      </c>
      <c r="AR8" s="173">
        <f t="shared" si="4"/>
        <v>0</v>
      </c>
      <c r="AS8" s="173">
        <f t="shared" si="4"/>
        <v>6</v>
      </c>
      <c r="AT8" s="173">
        <f t="shared" si="4"/>
        <v>0</v>
      </c>
      <c r="AU8" s="173">
        <f t="shared" si="4"/>
        <v>8.5</v>
      </c>
      <c r="AV8" s="173">
        <f t="shared" si="4"/>
        <v>0</v>
      </c>
      <c r="AW8" s="173">
        <f t="shared" si="4"/>
        <v>8.5</v>
      </c>
      <c r="AX8" s="173">
        <f t="shared" si="4"/>
        <v>0</v>
      </c>
      <c r="AY8" s="173">
        <f t="shared" si="4"/>
        <v>7</v>
      </c>
      <c r="AZ8" s="173">
        <f t="shared" si="4"/>
        <v>0</v>
      </c>
      <c r="BA8" s="173">
        <f t="shared" si="4"/>
        <v>5</v>
      </c>
      <c r="BB8" s="173">
        <f t="shared" si="4"/>
        <v>0</v>
      </c>
      <c r="BC8" s="173">
        <f t="shared" si="4"/>
        <v>6</v>
      </c>
      <c r="BD8" s="173">
        <f t="shared" si="4"/>
        <v>0</v>
      </c>
      <c r="BE8" s="173">
        <f t="shared" si="4"/>
        <v>7</v>
      </c>
      <c r="BF8" s="173">
        <f t="shared" si="4"/>
        <v>0</v>
      </c>
      <c r="BG8" s="173">
        <f t="shared" si="4"/>
        <v>0</v>
      </c>
      <c r="BH8" s="173">
        <f t="shared" si="4"/>
        <v>0</v>
      </c>
      <c r="BI8" s="173">
        <f t="shared" si="4"/>
        <v>8.5</v>
      </c>
      <c r="BJ8" s="173">
        <f t="shared" si="4"/>
        <v>0</v>
      </c>
      <c r="BK8" s="173">
        <f t="shared" si="4"/>
        <v>8</v>
      </c>
      <c r="BL8" s="173">
        <f t="shared" si="4"/>
        <v>0</v>
      </c>
      <c r="BM8" s="158"/>
      <c r="BN8" s="174">
        <f>IFERROR(__xludf.DUMMYFUNCTION("""COMPUTED_VALUE"""),8.5)</f>
        <v>8.5</v>
      </c>
      <c r="BO8" s="175"/>
      <c r="BP8" s="174">
        <f>IFERROR(__xludf.DUMMYFUNCTION("""COMPUTED_VALUE"""),8.0)</f>
        <v>8</v>
      </c>
      <c r="BQ8" s="175">
        <f>IFERROR(__xludf.DUMMYFUNCTION("""COMPUTED_VALUE"""),1200.0)</f>
        <v>1200</v>
      </c>
      <c r="BR8" s="174">
        <f>IFERROR(__xludf.DUMMYFUNCTION("""COMPUTED_VALUE"""),9.5)</f>
        <v>9.5</v>
      </c>
      <c r="BS8" s="175">
        <f>IFERROR(__xludf.DUMMYFUNCTION("""COMPUTED_VALUE"""),1425.0)</f>
        <v>1425</v>
      </c>
      <c r="BT8" s="174"/>
      <c r="BU8" s="175"/>
      <c r="BV8" s="174">
        <f>IFERROR(__xludf.DUMMYFUNCTION("""COMPUTED_VALUE"""),9.0)</f>
        <v>9</v>
      </c>
      <c r="BW8" s="175">
        <f>IFERROR(__xludf.DUMMYFUNCTION("""COMPUTED_VALUE"""),1350.0)</f>
        <v>1350</v>
      </c>
      <c r="BX8" s="174">
        <f>IFERROR(__xludf.DUMMYFUNCTION("""COMPUTED_VALUE"""),10.0)</f>
        <v>10</v>
      </c>
      <c r="BY8" s="175">
        <f>IFERROR(__xludf.DUMMYFUNCTION("""COMPUTED_VALUE"""),1500.0)</f>
        <v>1500</v>
      </c>
      <c r="BZ8" s="176"/>
      <c r="CA8" s="181"/>
      <c r="CB8" s="174">
        <f>IFERROR(__xludf.DUMMYFUNCTION("""COMPUTED_VALUE"""),6.0)</f>
        <v>6</v>
      </c>
      <c r="CC8" s="175">
        <f>IFERROR(__xludf.DUMMYFUNCTION("""COMPUTED_VALUE"""),900.0)</f>
        <v>900</v>
      </c>
      <c r="CD8" s="174">
        <f>IFERROR(__xludf.DUMMYFUNCTION("""COMPUTED_VALUE"""),8.0)</f>
        <v>8</v>
      </c>
      <c r="CE8" s="175">
        <f>IFERROR(__xludf.DUMMYFUNCTION("""COMPUTED_VALUE"""),1200.0)</f>
        <v>1200</v>
      </c>
      <c r="CF8" s="176"/>
      <c r="CG8" s="181"/>
      <c r="CH8" s="174">
        <f>IFERROR(__xludf.DUMMYFUNCTION("""COMPUTED_VALUE"""),8.0)</f>
        <v>8</v>
      </c>
      <c r="CI8" s="175">
        <f>IFERROR(__xludf.DUMMYFUNCTION("""COMPUTED_VALUE"""),1200.0)</f>
        <v>1200</v>
      </c>
      <c r="CJ8" s="176"/>
      <c r="CK8" s="181"/>
      <c r="CL8" s="174"/>
      <c r="CM8" s="175"/>
      <c r="CN8" s="174"/>
      <c r="CO8" s="175"/>
      <c r="CP8" s="174"/>
      <c r="CQ8" s="175"/>
      <c r="CR8" s="174">
        <f>IFERROR(__xludf.DUMMYFUNCTION("""COMPUTED_VALUE"""),8.0)</f>
        <v>8</v>
      </c>
      <c r="CS8" s="173">
        <f>IFERROR(__xludf.DUMMYFUNCTION("""COMPUTED_VALUE"""),1200.0)</f>
        <v>1200</v>
      </c>
      <c r="CT8" s="174">
        <f>IFERROR(__xludf.DUMMYFUNCTION("""COMPUTED_VALUE"""),10.0)</f>
        <v>10</v>
      </c>
      <c r="CU8" s="173"/>
      <c r="CV8" s="174"/>
      <c r="CW8" s="173"/>
      <c r="CX8" s="174">
        <f>IFERROR(__xludf.DUMMYFUNCTION("""COMPUTED_VALUE"""),8.0)</f>
        <v>8</v>
      </c>
      <c r="CY8" s="173"/>
      <c r="CZ8" s="174">
        <f>IFERROR(__xludf.DUMMYFUNCTION("""COMPUTED_VALUE"""),10.0)</f>
        <v>10</v>
      </c>
      <c r="DA8" s="173"/>
      <c r="DB8" s="174">
        <f>IFERROR(__xludf.DUMMYFUNCTION("""COMPUTED_VALUE"""),9.0)</f>
        <v>9</v>
      </c>
      <c r="DC8" s="173"/>
      <c r="DD8" s="174">
        <f>IFERROR(__xludf.DUMMYFUNCTION("""COMPUTED_VALUE"""),6.0)</f>
        <v>6</v>
      </c>
      <c r="DE8" s="173"/>
      <c r="DF8" s="174">
        <f>IFERROR(__xludf.DUMMYFUNCTION("""COMPUTED_VALUE"""),8.5)</f>
        <v>8.5</v>
      </c>
      <c r="DG8" s="173"/>
      <c r="DH8" s="174">
        <f>IFERROR(__xludf.DUMMYFUNCTION("""COMPUTED_VALUE"""),8.5)</f>
        <v>8.5</v>
      </c>
      <c r="DI8" s="173"/>
      <c r="DJ8" s="174">
        <f>IFERROR(__xludf.DUMMYFUNCTION("""COMPUTED_VALUE"""),7.0)</f>
        <v>7</v>
      </c>
      <c r="DK8" s="173"/>
      <c r="DL8" s="174">
        <f>IFERROR(__xludf.DUMMYFUNCTION("""COMPUTED_VALUE"""),5.0)</f>
        <v>5</v>
      </c>
      <c r="DM8" s="173"/>
      <c r="DN8" s="174">
        <f>IFERROR(__xludf.DUMMYFUNCTION("""COMPUTED_VALUE"""),6.0)</f>
        <v>6</v>
      </c>
      <c r="DO8" s="173"/>
      <c r="DP8" s="174">
        <f>IFERROR(__xludf.DUMMYFUNCTION("""COMPUTED_VALUE"""),7.0)</f>
        <v>7</v>
      </c>
      <c r="DQ8" s="173"/>
      <c r="DR8" s="174"/>
      <c r="DS8" s="173"/>
      <c r="DT8" s="174">
        <f>IFERROR(__xludf.DUMMYFUNCTION("""COMPUTED_VALUE"""),8.5)</f>
        <v>8.5</v>
      </c>
      <c r="DU8" s="173"/>
      <c r="DV8" s="174">
        <f>IFERROR(__xludf.DUMMYFUNCTION("""COMPUTED_VALUE"""),8.0)</f>
        <v>8</v>
      </c>
      <c r="DW8" s="173"/>
      <c r="DX8" s="158"/>
      <c r="DY8" s="159" t="str">
        <f>IFERROR(__xludf.DUMMYFUNCTION("""COMPUTED_VALUE"""),"David Kropáč")</f>
        <v>David Kropáč</v>
      </c>
      <c r="DZ8" s="177"/>
      <c r="EA8" s="178"/>
      <c r="EB8" s="177"/>
      <c r="EC8" s="178"/>
      <c r="ED8" s="177"/>
      <c r="EE8" s="178"/>
      <c r="EF8" s="177"/>
      <c r="EG8" s="178"/>
      <c r="EH8" s="177"/>
      <c r="EI8" s="178"/>
      <c r="EJ8" s="177"/>
      <c r="EK8" s="178"/>
      <c r="EL8" s="179">
        <f>IFERROR(__xludf.DUMMYFUNCTION("""COMPUTED_VALUE"""),10.0)</f>
        <v>10</v>
      </c>
      <c r="EM8" s="183">
        <f>IFERROR(__xludf.DUMMYFUNCTION("""COMPUTED_VALUE"""),1500.0)</f>
        <v>1500</v>
      </c>
      <c r="EN8" s="177"/>
      <c r="EO8" s="178"/>
      <c r="EP8" s="177"/>
      <c r="EQ8" s="178"/>
      <c r="ER8" s="179">
        <f>IFERROR(__xludf.DUMMYFUNCTION("""COMPUTED_VALUE"""),8.0)</f>
        <v>8</v>
      </c>
      <c r="ES8" s="183">
        <f>IFERROR(__xludf.DUMMYFUNCTION("""COMPUTED_VALUE"""),1200.0)</f>
        <v>1200</v>
      </c>
      <c r="ET8" s="177"/>
      <c r="EU8" s="178"/>
      <c r="EV8" s="179">
        <f>IFERROR(__xludf.DUMMYFUNCTION("""COMPUTED_VALUE"""),15.0)</f>
        <v>15</v>
      </c>
      <c r="EW8" s="183">
        <f>IFERROR(__xludf.DUMMYFUNCTION("""COMPUTED_VALUE"""),2250.0)</f>
        <v>2250</v>
      </c>
      <c r="EX8" s="177"/>
      <c r="EY8" s="178"/>
      <c r="EZ8" s="177"/>
      <c r="FA8" s="178"/>
      <c r="FB8" s="177"/>
      <c r="FC8" s="178"/>
      <c r="FD8" s="177"/>
      <c r="FE8" s="180"/>
      <c r="FF8" s="177"/>
      <c r="FG8" s="180"/>
      <c r="FH8" s="177"/>
      <c r="FI8" s="180"/>
      <c r="FJ8" s="177"/>
      <c r="FK8" s="180"/>
      <c r="FL8" s="177"/>
      <c r="FM8" s="180"/>
      <c r="FN8" s="177"/>
      <c r="FO8" s="180"/>
      <c r="FP8" s="177"/>
      <c r="FQ8" s="180"/>
      <c r="FR8" s="177"/>
      <c r="FS8" s="180"/>
      <c r="FT8" s="177"/>
      <c r="FU8" s="180"/>
      <c r="FV8" s="177"/>
      <c r="FW8" s="180"/>
      <c r="FX8" s="177"/>
      <c r="FY8" s="180"/>
      <c r="FZ8" s="177"/>
      <c r="GA8" s="180"/>
      <c r="GB8" s="177"/>
      <c r="GC8" s="180"/>
      <c r="GD8" s="177"/>
      <c r="GE8" s="180"/>
      <c r="GF8" s="177"/>
      <c r="GG8" s="180"/>
      <c r="GH8" s="177"/>
      <c r="GI8" s="180"/>
    </row>
    <row r="9">
      <c r="A9" s="171">
        <f>IFERROR(__xludf.DUMMYFUNCTION("""COMPUTED_VALUE"""),130.0)</f>
        <v>130</v>
      </c>
      <c r="B9" s="172" t="str">
        <f>IFERROR(__xludf.DUMMYFUNCTION("""COMPUTED_VALUE"""),"Oksana Dynysenko")</f>
        <v>Oksana Dynysenko</v>
      </c>
      <c r="C9" s="173">
        <f t="shared" ref="C9:BL9" si="5">BN9+DZ9</f>
        <v>0</v>
      </c>
      <c r="D9" s="173">
        <f t="shared" si="5"/>
        <v>0</v>
      </c>
      <c r="E9" s="173">
        <f t="shared" si="5"/>
        <v>11.5</v>
      </c>
      <c r="F9" s="173">
        <f t="shared" si="5"/>
        <v>0</v>
      </c>
      <c r="G9" s="173">
        <f t="shared" si="5"/>
        <v>12</v>
      </c>
      <c r="H9" s="173">
        <f t="shared" si="5"/>
        <v>0</v>
      </c>
      <c r="I9" s="173">
        <f t="shared" si="5"/>
        <v>7.5</v>
      </c>
      <c r="J9" s="173">
        <f t="shared" si="5"/>
        <v>0</v>
      </c>
      <c r="K9" s="173">
        <f t="shared" si="5"/>
        <v>12.5</v>
      </c>
      <c r="L9" s="173">
        <f t="shared" si="5"/>
        <v>0</v>
      </c>
      <c r="M9" s="173">
        <f t="shared" si="5"/>
        <v>10</v>
      </c>
      <c r="N9" s="173">
        <f t="shared" si="5"/>
        <v>0</v>
      </c>
      <c r="O9" s="173">
        <f t="shared" si="5"/>
        <v>17</v>
      </c>
      <c r="P9" s="173">
        <f t="shared" si="5"/>
        <v>0</v>
      </c>
      <c r="Q9" s="173">
        <f t="shared" si="5"/>
        <v>7</v>
      </c>
      <c r="R9" s="173">
        <f t="shared" si="5"/>
        <v>0</v>
      </c>
      <c r="S9" s="173">
        <f t="shared" si="5"/>
        <v>14</v>
      </c>
      <c r="T9" s="173">
        <f t="shared" si="5"/>
        <v>0</v>
      </c>
      <c r="U9" s="173">
        <f t="shared" si="5"/>
        <v>0</v>
      </c>
      <c r="V9" s="173">
        <f t="shared" si="5"/>
        <v>0</v>
      </c>
      <c r="W9" s="173">
        <f t="shared" si="5"/>
        <v>15</v>
      </c>
      <c r="X9" s="173">
        <f t="shared" si="5"/>
        <v>0</v>
      </c>
      <c r="Y9" s="173">
        <f t="shared" si="5"/>
        <v>14</v>
      </c>
      <c r="Z9" s="173">
        <f t="shared" si="5"/>
        <v>0</v>
      </c>
      <c r="AA9" s="173">
        <f t="shared" si="5"/>
        <v>17</v>
      </c>
      <c r="AB9" s="173">
        <f t="shared" si="5"/>
        <v>0</v>
      </c>
      <c r="AC9" s="173">
        <f t="shared" si="5"/>
        <v>12</v>
      </c>
      <c r="AD9" s="173">
        <f t="shared" si="5"/>
        <v>0</v>
      </c>
      <c r="AE9" s="173">
        <f t="shared" si="5"/>
        <v>0</v>
      </c>
      <c r="AF9" s="173">
        <f t="shared" si="5"/>
        <v>0</v>
      </c>
      <c r="AG9" s="173">
        <f t="shared" si="5"/>
        <v>0</v>
      </c>
      <c r="AH9" s="173">
        <f t="shared" si="5"/>
        <v>0</v>
      </c>
      <c r="AI9" s="173">
        <f t="shared" si="5"/>
        <v>12</v>
      </c>
      <c r="AJ9" s="173">
        <f t="shared" si="5"/>
        <v>0</v>
      </c>
      <c r="AK9" s="173">
        <f t="shared" si="5"/>
        <v>7</v>
      </c>
      <c r="AL9" s="173">
        <f t="shared" si="5"/>
        <v>0</v>
      </c>
      <c r="AM9" s="173">
        <f t="shared" si="5"/>
        <v>7</v>
      </c>
      <c r="AN9" s="173">
        <f t="shared" si="5"/>
        <v>0</v>
      </c>
      <c r="AO9" s="173">
        <f t="shared" si="5"/>
        <v>6</v>
      </c>
      <c r="AP9" s="173">
        <f t="shared" si="5"/>
        <v>0</v>
      </c>
      <c r="AQ9" s="173">
        <f t="shared" si="5"/>
        <v>13</v>
      </c>
      <c r="AR9" s="173">
        <f t="shared" si="5"/>
        <v>0</v>
      </c>
      <c r="AS9" s="173">
        <f t="shared" si="5"/>
        <v>7</v>
      </c>
      <c r="AT9" s="173">
        <f t="shared" si="5"/>
        <v>0</v>
      </c>
      <c r="AU9" s="173">
        <f t="shared" si="5"/>
        <v>7</v>
      </c>
      <c r="AV9" s="173">
        <f t="shared" si="5"/>
        <v>0</v>
      </c>
      <c r="AW9" s="173">
        <f t="shared" si="5"/>
        <v>0</v>
      </c>
      <c r="AX9" s="173">
        <f t="shared" si="5"/>
        <v>0</v>
      </c>
      <c r="AY9" s="173">
        <f t="shared" si="5"/>
        <v>7</v>
      </c>
      <c r="AZ9" s="173">
        <f t="shared" si="5"/>
        <v>0</v>
      </c>
      <c r="BA9" s="173">
        <f t="shared" si="5"/>
        <v>11</v>
      </c>
      <c r="BB9" s="173">
        <f t="shared" si="5"/>
        <v>0</v>
      </c>
      <c r="BC9" s="173">
        <f t="shared" si="5"/>
        <v>9</v>
      </c>
      <c r="BD9" s="173">
        <f t="shared" si="5"/>
        <v>0</v>
      </c>
      <c r="BE9" s="173">
        <f t="shared" si="5"/>
        <v>9</v>
      </c>
      <c r="BF9" s="173">
        <f t="shared" si="5"/>
        <v>0</v>
      </c>
      <c r="BG9" s="173">
        <f t="shared" si="5"/>
        <v>9</v>
      </c>
      <c r="BH9" s="173">
        <f t="shared" si="5"/>
        <v>0</v>
      </c>
      <c r="BI9" s="173">
        <f t="shared" si="5"/>
        <v>12</v>
      </c>
      <c r="BJ9" s="173">
        <f t="shared" si="5"/>
        <v>0</v>
      </c>
      <c r="BK9" s="173">
        <f t="shared" si="5"/>
        <v>0</v>
      </c>
      <c r="BL9" s="173">
        <f t="shared" si="5"/>
        <v>0</v>
      </c>
      <c r="BM9" s="158"/>
      <c r="BN9" s="174"/>
      <c r="BO9" s="175"/>
      <c r="BP9" s="176"/>
      <c r="BQ9" s="175"/>
      <c r="BR9" s="176"/>
      <c r="BS9" s="175"/>
      <c r="BT9" s="176"/>
      <c r="BU9" s="175"/>
      <c r="BV9" s="176"/>
      <c r="BW9" s="175"/>
      <c r="BX9" s="176"/>
      <c r="BY9" s="175"/>
      <c r="BZ9" s="176"/>
      <c r="CA9" s="175"/>
      <c r="CB9" s="176"/>
      <c r="CC9" s="175"/>
      <c r="CD9" s="176"/>
      <c r="CE9" s="175"/>
      <c r="CF9" s="174"/>
      <c r="CG9" s="175"/>
      <c r="CH9" s="176"/>
      <c r="CI9" s="175"/>
      <c r="CJ9" s="176"/>
      <c r="CK9" s="175"/>
      <c r="CL9" s="176"/>
      <c r="CM9" s="175"/>
      <c r="CN9" s="176"/>
      <c r="CO9" s="175"/>
      <c r="CP9" s="174"/>
      <c r="CQ9" s="175"/>
      <c r="CR9" s="174"/>
      <c r="CS9" s="173"/>
      <c r="CT9" s="176"/>
      <c r="CU9" s="173"/>
      <c r="CV9" s="176"/>
      <c r="CW9" s="173"/>
      <c r="CX9" s="176"/>
      <c r="CY9" s="173"/>
      <c r="CZ9" s="176"/>
      <c r="DA9" s="173"/>
      <c r="DB9" s="176"/>
      <c r="DC9" s="173"/>
      <c r="DD9" s="176"/>
      <c r="DE9" s="173"/>
      <c r="DF9" s="176"/>
      <c r="DG9" s="173"/>
      <c r="DH9" s="174"/>
      <c r="DI9" s="173"/>
      <c r="DJ9" s="176"/>
      <c r="DK9" s="182"/>
      <c r="DL9" s="176"/>
      <c r="DM9" s="182"/>
      <c r="DN9" s="176"/>
      <c r="DO9" s="173"/>
      <c r="DP9" s="176"/>
      <c r="DQ9" s="173"/>
      <c r="DR9" s="176"/>
      <c r="DS9" s="173"/>
      <c r="DT9" s="176"/>
      <c r="DU9" s="173"/>
      <c r="DV9" s="174"/>
      <c r="DW9" s="173"/>
      <c r="DX9" s="158"/>
      <c r="DY9" s="159" t="str">
        <f>IFERROR(__xludf.DUMMYFUNCTION("""COMPUTED_VALUE"""),"Oksana Dynysenko")</f>
        <v>Oksana Dynysenko</v>
      </c>
      <c r="DZ9" s="177"/>
      <c r="EA9" s="178"/>
      <c r="EB9" s="179">
        <f>IFERROR(__xludf.DUMMYFUNCTION("""COMPUTED_VALUE"""),11.5)</f>
        <v>11.5</v>
      </c>
      <c r="EC9" s="178"/>
      <c r="ED9" s="179">
        <f>IFERROR(__xludf.DUMMYFUNCTION("""COMPUTED_VALUE"""),12.0)</f>
        <v>12</v>
      </c>
      <c r="EE9" s="178"/>
      <c r="EF9" s="179">
        <f>IFERROR(__xludf.DUMMYFUNCTION("""COMPUTED_VALUE"""),7.5)</f>
        <v>7.5</v>
      </c>
      <c r="EG9" s="178"/>
      <c r="EH9" s="179">
        <f>IFERROR(__xludf.DUMMYFUNCTION("""COMPUTED_VALUE"""),12.5)</f>
        <v>12.5</v>
      </c>
      <c r="EI9" s="178"/>
      <c r="EJ9" s="179">
        <f>IFERROR(__xludf.DUMMYFUNCTION("""COMPUTED_VALUE"""),10.0)</f>
        <v>10</v>
      </c>
      <c r="EK9" s="178"/>
      <c r="EL9" s="179">
        <f>IFERROR(__xludf.DUMMYFUNCTION("""COMPUTED_VALUE"""),17.0)</f>
        <v>17</v>
      </c>
      <c r="EM9" s="178"/>
      <c r="EN9" s="179">
        <f>IFERROR(__xludf.DUMMYFUNCTION("""COMPUTED_VALUE"""),7.0)</f>
        <v>7</v>
      </c>
      <c r="EO9" s="178"/>
      <c r="EP9" s="179">
        <f>IFERROR(__xludf.DUMMYFUNCTION("""COMPUTED_VALUE"""),14.0)</f>
        <v>14</v>
      </c>
      <c r="EQ9" s="178"/>
      <c r="ER9" s="177"/>
      <c r="ES9" s="178"/>
      <c r="ET9" s="179">
        <f>IFERROR(__xludf.DUMMYFUNCTION("""COMPUTED_VALUE"""),15.0)</f>
        <v>15</v>
      </c>
      <c r="EU9" s="178"/>
      <c r="EV9" s="179">
        <f>IFERROR(__xludf.DUMMYFUNCTION("""COMPUTED_VALUE"""),14.0)</f>
        <v>14</v>
      </c>
      <c r="EW9" s="178"/>
      <c r="EX9" s="179">
        <f>IFERROR(__xludf.DUMMYFUNCTION("""COMPUTED_VALUE"""),17.0)</f>
        <v>17</v>
      </c>
      <c r="EY9" s="178"/>
      <c r="EZ9" s="179">
        <f>IFERROR(__xludf.DUMMYFUNCTION("""COMPUTED_VALUE"""),12.0)</f>
        <v>12</v>
      </c>
      <c r="FA9" s="178"/>
      <c r="FB9" s="177"/>
      <c r="FC9" s="178"/>
      <c r="FD9" s="177"/>
      <c r="FE9" s="180"/>
      <c r="FF9" s="179">
        <f>IFERROR(__xludf.DUMMYFUNCTION("""COMPUTED_VALUE"""),12.0)</f>
        <v>12</v>
      </c>
      <c r="FG9" s="180"/>
      <c r="FH9" s="179">
        <f>IFERROR(__xludf.DUMMYFUNCTION("""COMPUTED_VALUE"""),7.0)</f>
        <v>7</v>
      </c>
      <c r="FI9" s="180"/>
      <c r="FJ9" s="179">
        <f>IFERROR(__xludf.DUMMYFUNCTION("""COMPUTED_VALUE"""),7.0)</f>
        <v>7</v>
      </c>
      <c r="FK9" s="180"/>
      <c r="FL9" s="179">
        <f>IFERROR(__xludf.DUMMYFUNCTION("""COMPUTED_VALUE"""),6.0)</f>
        <v>6</v>
      </c>
      <c r="FM9" s="180"/>
      <c r="FN9" s="179">
        <f>IFERROR(__xludf.DUMMYFUNCTION("""COMPUTED_VALUE"""),13.0)</f>
        <v>13</v>
      </c>
      <c r="FO9" s="180"/>
      <c r="FP9" s="179">
        <f>IFERROR(__xludf.DUMMYFUNCTION("""COMPUTED_VALUE"""),7.0)</f>
        <v>7</v>
      </c>
      <c r="FQ9" s="180"/>
      <c r="FR9" s="179">
        <f>IFERROR(__xludf.DUMMYFUNCTION("""COMPUTED_VALUE"""),7.0)</f>
        <v>7</v>
      </c>
      <c r="FS9" s="180"/>
      <c r="FT9" s="177"/>
      <c r="FU9" s="180"/>
      <c r="FV9" s="179">
        <f>IFERROR(__xludf.DUMMYFUNCTION("""COMPUTED_VALUE"""),7.0)</f>
        <v>7</v>
      </c>
      <c r="FW9" s="184">
        <f>IFERROR(__xludf.DUMMYFUNCTION("""COMPUTED_VALUE"""),0.0)</f>
        <v>0</v>
      </c>
      <c r="FX9" s="179">
        <f>IFERROR(__xludf.DUMMYFUNCTION("""COMPUTED_VALUE"""),11.0)</f>
        <v>11</v>
      </c>
      <c r="FY9" s="184">
        <f>IFERROR(__xludf.DUMMYFUNCTION("""COMPUTED_VALUE"""),0.0)</f>
        <v>0</v>
      </c>
      <c r="FZ9" s="179">
        <f>IFERROR(__xludf.DUMMYFUNCTION("""COMPUTED_VALUE"""),9.0)</f>
        <v>9</v>
      </c>
      <c r="GA9" s="180"/>
      <c r="GB9" s="179">
        <f>IFERROR(__xludf.DUMMYFUNCTION("""COMPUTED_VALUE"""),9.0)</f>
        <v>9</v>
      </c>
      <c r="GC9" s="180"/>
      <c r="GD9" s="179">
        <f>IFERROR(__xludf.DUMMYFUNCTION("""COMPUTED_VALUE"""),9.0)</f>
        <v>9</v>
      </c>
      <c r="GE9" s="180"/>
      <c r="GF9" s="179">
        <f>IFERROR(__xludf.DUMMYFUNCTION("""COMPUTED_VALUE"""),12.0)</f>
        <v>12</v>
      </c>
      <c r="GG9" s="180"/>
      <c r="GH9" s="177"/>
      <c r="GI9" s="180"/>
    </row>
    <row r="10">
      <c r="A10" s="171">
        <f>IFERROR(__xludf.DUMMYFUNCTION("""COMPUTED_VALUE"""),120.0)</f>
        <v>120</v>
      </c>
      <c r="B10" s="172" t="str">
        <f>IFERROR(__xludf.DUMMYFUNCTION("""COMPUTED_VALUE"""),"Filip Štěrba")</f>
        <v>Filip Štěrba</v>
      </c>
      <c r="C10" s="173">
        <f t="shared" ref="C10:BL10" si="6">BN10+DZ10</f>
        <v>7</v>
      </c>
      <c r="D10" s="173">
        <f t="shared" si="6"/>
        <v>0</v>
      </c>
      <c r="E10" s="173">
        <f t="shared" si="6"/>
        <v>0</v>
      </c>
      <c r="F10" s="173">
        <f t="shared" si="6"/>
        <v>0</v>
      </c>
      <c r="G10" s="173">
        <f t="shared" si="6"/>
        <v>0</v>
      </c>
      <c r="H10" s="173">
        <f t="shared" si="6"/>
        <v>0</v>
      </c>
      <c r="I10" s="173">
        <f t="shared" si="6"/>
        <v>13</v>
      </c>
      <c r="J10" s="173">
        <f t="shared" si="6"/>
        <v>1300</v>
      </c>
      <c r="K10" s="173">
        <f t="shared" si="6"/>
        <v>10</v>
      </c>
      <c r="L10" s="173">
        <f t="shared" si="6"/>
        <v>1000</v>
      </c>
      <c r="M10" s="173">
        <f t="shared" si="6"/>
        <v>0</v>
      </c>
      <c r="N10" s="173">
        <f t="shared" si="6"/>
        <v>0</v>
      </c>
      <c r="O10" s="173">
        <f t="shared" si="6"/>
        <v>0</v>
      </c>
      <c r="P10" s="173">
        <f t="shared" si="6"/>
        <v>0</v>
      </c>
      <c r="Q10" s="173">
        <f t="shared" si="6"/>
        <v>0</v>
      </c>
      <c r="R10" s="173">
        <f t="shared" si="6"/>
        <v>0</v>
      </c>
      <c r="S10" s="173">
        <f t="shared" si="6"/>
        <v>0</v>
      </c>
      <c r="T10" s="173">
        <f t="shared" si="6"/>
        <v>0</v>
      </c>
      <c r="U10" s="173">
        <f t="shared" si="6"/>
        <v>10</v>
      </c>
      <c r="V10" s="173">
        <f t="shared" si="6"/>
        <v>1000</v>
      </c>
      <c r="W10" s="173">
        <f t="shared" si="6"/>
        <v>0</v>
      </c>
      <c r="X10" s="173">
        <f t="shared" si="6"/>
        <v>0</v>
      </c>
      <c r="Y10" s="173">
        <f t="shared" si="6"/>
        <v>0</v>
      </c>
      <c r="Z10" s="173">
        <f t="shared" si="6"/>
        <v>0</v>
      </c>
      <c r="AA10" s="173">
        <f t="shared" si="6"/>
        <v>7</v>
      </c>
      <c r="AB10" s="173">
        <f t="shared" si="6"/>
        <v>700</v>
      </c>
      <c r="AC10" s="173">
        <f t="shared" si="6"/>
        <v>13</v>
      </c>
      <c r="AD10" s="173">
        <f t="shared" si="6"/>
        <v>1300</v>
      </c>
      <c r="AE10" s="173">
        <f t="shared" si="6"/>
        <v>13</v>
      </c>
      <c r="AF10" s="173">
        <f t="shared" si="6"/>
        <v>1300</v>
      </c>
      <c r="AG10" s="173">
        <f t="shared" si="6"/>
        <v>8</v>
      </c>
      <c r="AH10" s="173">
        <f t="shared" si="6"/>
        <v>800</v>
      </c>
      <c r="AI10" s="173">
        <f t="shared" si="6"/>
        <v>0</v>
      </c>
      <c r="AJ10" s="173">
        <f t="shared" si="6"/>
        <v>0</v>
      </c>
      <c r="AK10" s="173">
        <f t="shared" si="6"/>
        <v>6</v>
      </c>
      <c r="AL10" s="173">
        <f t="shared" si="6"/>
        <v>0</v>
      </c>
      <c r="AM10" s="173">
        <f t="shared" si="6"/>
        <v>4</v>
      </c>
      <c r="AN10" s="173">
        <f t="shared" si="6"/>
        <v>0</v>
      </c>
      <c r="AO10" s="173">
        <f t="shared" si="6"/>
        <v>7</v>
      </c>
      <c r="AP10" s="173">
        <f t="shared" si="6"/>
        <v>0</v>
      </c>
      <c r="AQ10" s="173">
        <f t="shared" si="6"/>
        <v>10</v>
      </c>
      <c r="AR10" s="173">
        <f t="shared" si="6"/>
        <v>0</v>
      </c>
      <c r="AS10" s="173">
        <f t="shared" si="6"/>
        <v>0</v>
      </c>
      <c r="AT10" s="173">
        <f t="shared" si="6"/>
        <v>0</v>
      </c>
      <c r="AU10" s="173">
        <f t="shared" si="6"/>
        <v>7</v>
      </c>
      <c r="AV10" s="173">
        <f t="shared" si="6"/>
        <v>0</v>
      </c>
      <c r="AW10" s="173">
        <f t="shared" si="6"/>
        <v>7</v>
      </c>
      <c r="AX10" s="173">
        <f t="shared" si="6"/>
        <v>0</v>
      </c>
      <c r="AY10" s="173">
        <f t="shared" si="6"/>
        <v>0</v>
      </c>
      <c r="AZ10" s="173">
        <f t="shared" si="6"/>
        <v>0</v>
      </c>
      <c r="BA10" s="173">
        <f t="shared" si="6"/>
        <v>0</v>
      </c>
      <c r="BB10" s="173">
        <f t="shared" si="6"/>
        <v>0</v>
      </c>
      <c r="BC10" s="173">
        <f t="shared" si="6"/>
        <v>7</v>
      </c>
      <c r="BD10" s="173">
        <f t="shared" si="6"/>
        <v>0</v>
      </c>
      <c r="BE10" s="173">
        <f t="shared" si="6"/>
        <v>7</v>
      </c>
      <c r="BF10" s="173">
        <f t="shared" si="6"/>
        <v>0</v>
      </c>
      <c r="BG10" s="173">
        <f t="shared" si="6"/>
        <v>4</v>
      </c>
      <c r="BH10" s="173">
        <f t="shared" si="6"/>
        <v>0</v>
      </c>
      <c r="BI10" s="173">
        <f t="shared" si="6"/>
        <v>7</v>
      </c>
      <c r="BJ10" s="173">
        <f t="shared" si="6"/>
        <v>0</v>
      </c>
      <c r="BK10" s="173">
        <f t="shared" si="6"/>
        <v>7</v>
      </c>
      <c r="BL10" s="173">
        <f t="shared" si="6"/>
        <v>0</v>
      </c>
      <c r="BM10" s="158"/>
      <c r="BN10" s="174">
        <f>IFERROR(__xludf.DUMMYFUNCTION("""COMPUTED_VALUE"""),7.0)</f>
        <v>7</v>
      </c>
      <c r="BO10" s="175"/>
      <c r="BP10" s="174"/>
      <c r="BQ10" s="175"/>
      <c r="BR10" s="174"/>
      <c r="BS10" s="175"/>
      <c r="BT10" s="176"/>
      <c r="BU10" s="181"/>
      <c r="BV10" s="176"/>
      <c r="BW10" s="181"/>
      <c r="BX10" s="174"/>
      <c r="BY10" s="175"/>
      <c r="BZ10" s="174"/>
      <c r="CA10" s="175"/>
      <c r="CB10" s="174"/>
      <c r="CC10" s="175"/>
      <c r="CD10" s="174"/>
      <c r="CE10" s="175"/>
      <c r="CF10" s="176"/>
      <c r="CG10" s="181"/>
      <c r="CH10" s="174"/>
      <c r="CI10" s="175"/>
      <c r="CJ10" s="174"/>
      <c r="CK10" s="175"/>
      <c r="CL10" s="176"/>
      <c r="CM10" s="181"/>
      <c r="CN10" s="176"/>
      <c r="CO10" s="181"/>
      <c r="CP10" s="176"/>
      <c r="CQ10" s="181"/>
      <c r="CR10" s="176"/>
      <c r="CS10" s="182"/>
      <c r="CT10" s="174"/>
      <c r="CU10" s="173"/>
      <c r="CV10" s="176"/>
      <c r="CW10" s="173"/>
      <c r="CX10" s="176"/>
      <c r="CY10" s="173"/>
      <c r="CZ10" s="176"/>
      <c r="DA10" s="173"/>
      <c r="DB10" s="176"/>
      <c r="DC10" s="173"/>
      <c r="DD10" s="174"/>
      <c r="DE10" s="173"/>
      <c r="DF10" s="174">
        <f>IFERROR(__xludf.DUMMYFUNCTION("""COMPUTED_VALUE"""),7.0)</f>
        <v>7</v>
      </c>
      <c r="DG10" s="173"/>
      <c r="DH10" s="174">
        <f>IFERROR(__xludf.DUMMYFUNCTION("""COMPUTED_VALUE"""),7.0)</f>
        <v>7</v>
      </c>
      <c r="DI10" s="173"/>
      <c r="DJ10" s="174"/>
      <c r="DK10" s="173"/>
      <c r="DL10" s="174"/>
      <c r="DM10" s="173"/>
      <c r="DN10" s="174">
        <f>IFERROR(__xludf.DUMMYFUNCTION("""COMPUTED_VALUE"""),7.0)</f>
        <v>7</v>
      </c>
      <c r="DO10" s="173"/>
      <c r="DP10" s="174">
        <f>IFERROR(__xludf.DUMMYFUNCTION("""COMPUTED_VALUE"""),7.0)</f>
        <v>7</v>
      </c>
      <c r="DQ10" s="173"/>
      <c r="DR10" s="174">
        <f>IFERROR(__xludf.DUMMYFUNCTION("""COMPUTED_VALUE"""),4.0)</f>
        <v>4</v>
      </c>
      <c r="DS10" s="173"/>
      <c r="DT10" s="174">
        <f>IFERROR(__xludf.DUMMYFUNCTION("""COMPUTED_VALUE"""),7.0)</f>
        <v>7</v>
      </c>
      <c r="DU10" s="173"/>
      <c r="DV10" s="174">
        <f>IFERROR(__xludf.DUMMYFUNCTION("""COMPUTED_VALUE"""),7.0)</f>
        <v>7</v>
      </c>
      <c r="DW10" s="173"/>
      <c r="DX10" s="158"/>
      <c r="DY10" s="159" t="str">
        <f>IFERROR(__xludf.DUMMYFUNCTION("""COMPUTED_VALUE"""),"Filip Štěrba")</f>
        <v>Filip Štěrba</v>
      </c>
      <c r="DZ10" s="177"/>
      <c r="EA10" s="178"/>
      <c r="EB10" s="177"/>
      <c r="EC10" s="178"/>
      <c r="ED10" s="177"/>
      <c r="EE10" s="178"/>
      <c r="EF10" s="179">
        <f>IFERROR(__xludf.DUMMYFUNCTION("""COMPUTED_VALUE"""),13.0)</f>
        <v>13</v>
      </c>
      <c r="EG10" s="183">
        <f>IFERROR(__xludf.DUMMYFUNCTION("""COMPUTED_VALUE"""),1300.0)</f>
        <v>1300</v>
      </c>
      <c r="EH10" s="179">
        <f>IFERROR(__xludf.DUMMYFUNCTION("""COMPUTED_VALUE"""),10.0)</f>
        <v>10</v>
      </c>
      <c r="EI10" s="183">
        <f>IFERROR(__xludf.DUMMYFUNCTION("""COMPUTED_VALUE"""),1000.0)</f>
        <v>1000</v>
      </c>
      <c r="EJ10" s="177"/>
      <c r="EK10" s="178"/>
      <c r="EL10" s="177"/>
      <c r="EM10" s="178"/>
      <c r="EN10" s="177"/>
      <c r="EO10" s="178"/>
      <c r="EP10" s="177"/>
      <c r="EQ10" s="178"/>
      <c r="ER10" s="179">
        <f>IFERROR(__xludf.DUMMYFUNCTION("""COMPUTED_VALUE"""),10.0)</f>
        <v>10</v>
      </c>
      <c r="ES10" s="183">
        <f>IFERROR(__xludf.DUMMYFUNCTION("""COMPUTED_VALUE"""),1000.0)</f>
        <v>1000</v>
      </c>
      <c r="ET10" s="177"/>
      <c r="EU10" s="178"/>
      <c r="EV10" s="177"/>
      <c r="EW10" s="178"/>
      <c r="EX10" s="179">
        <f>IFERROR(__xludf.DUMMYFUNCTION("""COMPUTED_VALUE"""),7.0)</f>
        <v>7</v>
      </c>
      <c r="EY10" s="183">
        <f>IFERROR(__xludf.DUMMYFUNCTION("""COMPUTED_VALUE"""),700.0)</f>
        <v>700</v>
      </c>
      <c r="EZ10" s="179">
        <f>IFERROR(__xludf.DUMMYFUNCTION("""COMPUTED_VALUE"""),13.0)</f>
        <v>13</v>
      </c>
      <c r="FA10" s="183">
        <f>IFERROR(__xludf.DUMMYFUNCTION("""COMPUTED_VALUE"""),1300.0)</f>
        <v>1300</v>
      </c>
      <c r="FB10" s="179">
        <f>IFERROR(__xludf.DUMMYFUNCTION("""COMPUTED_VALUE"""),13.0)</f>
        <v>13</v>
      </c>
      <c r="FC10" s="183">
        <f>IFERROR(__xludf.DUMMYFUNCTION("""COMPUTED_VALUE"""),1300.0)</f>
        <v>1300</v>
      </c>
      <c r="FD10" s="179">
        <f>IFERROR(__xludf.DUMMYFUNCTION("""COMPUTED_VALUE"""),8.0)</f>
        <v>8</v>
      </c>
      <c r="FE10" s="184">
        <f>IFERROR(__xludf.DUMMYFUNCTION("""COMPUTED_VALUE"""),800.0)</f>
        <v>800</v>
      </c>
      <c r="FF10" s="177"/>
      <c r="FG10" s="180"/>
      <c r="FH10" s="179">
        <f>IFERROR(__xludf.DUMMYFUNCTION("""COMPUTED_VALUE"""),6.0)</f>
        <v>6</v>
      </c>
      <c r="FI10" s="180"/>
      <c r="FJ10" s="179">
        <f>IFERROR(__xludf.DUMMYFUNCTION("""COMPUTED_VALUE"""),4.0)</f>
        <v>4</v>
      </c>
      <c r="FK10" s="180"/>
      <c r="FL10" s="179">
        <f>IFERROR(__xludf.DUMMYFUNCTION("""COMPUTED_VALUE"""),7.0)</f>
        <v>7</v>
      </c>
      <c r="FM10" s="180"/>
      <c r="FN10" s="179">
        <f>IFERROR(__xludf.DUMMYFUNCTION("""COMPUTED_VALUE"""),10.0)</f>
        <v>10</v>
      </c>
      <c r="FO10" s="180"/>
      <c r="FP10" s="177"/>
      <c r="FQ10" s="180"/>
      <c r="FR10" s="177"/>
      <c r="FS10" s="180"/>
      <c r="FT10" s="177"/>
      <c r="FU10" s="180"/>
      <c r="FV10" s="177"/>
      <c r="FW10" s="180"/>
      <c r="FX10" s="177"/>
      <c r="FY10" s="180"/>
      <c r="FZ10" s="177"/>
      <c r="GA10" s="180"/>
      <c r="GB10" s="177"/>
      <c r="GC10" s="180"/>
      <c r="GD10" s="177"/>
      <c r="GE10" s="180"/>
      <c r="GF10" s="177"/>
      <c r="GG10" s="180"/>
      <c r="GH10" s="177"/>
      <c r="GI10" s="180"/>
    </row>
    <row r="11">
      <c r="A11" s="171">
        <f>IFERROR(__xludf.DUMMYFUNCTION("""COMPUTED_VALUE"""),150.0)</f>
        <v>150</v>
      </c>
      <c r="B11" s="172" t="str">
        <f>IFERROR(__xludf.DUMMYFUNCTION("""COMPUTED_VALUE"""),"Yana Nynyk")</f>
        <v>Yana Nynyk</v>
      </c>
      <c r="C11" s="173">
        <f t="shared" ref="C11:BL11" si="7">BN11+DZ11</f>
        <v>0</v>
      </c>
      <c r="D11" s="173">
        <f t="shared" si="7"/>
        <v>0</v>
      </c>
      <c r="E11" s="173">
        <f t="shared" si="7"/>
        <v>10</v>
      </c>
      <c r="F11" s="173">
        <f t="shared" si="7"/>
        <v>0</v>
      </c>
      <c r="G11" s="173">
        <f t="shared" si="7"/>
        <v>5.5</v>
      </c>
      <c r="H11" s="173">
        <f t="shared" si="7"/>
        <v>0</v>
      </c>
      <c r="I11" s="173">
        <f t="shared" si="7"/>
        <v>11.5</v>
      </c>
      <c r="J11" s="173">
        <f t="shared" si="7"/>
        <v>0</v>
      </c>
      <c r="K11" s="173">
        <f t="shared" si="7"/>
        <v>12</v>
      </c>
      <c r="L11" s="173">
        <f t="shared" si="7"/>
        <v>0</v>
      </c>
      <c r="M11" s="173">
        <f t="shared" si="7"/>
        <v>7</v>
      </c>
      <c r="N11" s="173">
        <f t="shared" si="7"/>
        <v>1000</v>
      </c>
      <c r="O11" s="173">
        <f t="shared" si="7"/>
        <v>0</v>
      </c>
      <c r="P11" s="173">
        <f t="shared" si="7"/>
        <v>0</v>
      </c>
      <c r="Q11" s="173">
        <f t="shared" si="7"/>
        <v>0</v>
      </c>
      <c r="R11" s="173">
        <f t="shared" si="7"/>
        <v>0</v>
      </c>
      <c r="S11" s="173">
        <f t="shared" si="7"/>
        <v>10</v>
      </c>
      <c r="T11" s="173">
        <f t="shared" si="7"/>
        <v>0</v>
      </c>
      <c r="U11" s="173">
        <f t="shared" si="7"/>
        <v>16</v>
      </c>
      <c r="V11" s="173">
        <f t="shared" si="7"/>
        <v>0</v>
      </c>
      <c r="W11" s="173">
        <f t="shared" si="7"/>
        <v>10.5</v>
      </c>
      <c r="X11" s="173">
        <f t="shared" si="7"/>
        <v>0</v>
      </c>
      <c r="Y11" s="173">
        <f t="shared" si="7"/>
        <v>9</v>
      </c>
      <c r="Z11" s="173">
        <f t="shared" si="7"/>
        <v>0</v>
      </c>
      <c r="AA11" s="173">
        <f t="shared" si="7"/>
        <v>9</v>
      </c>
      <c r="AB11" s="173">
        <f t="shared" si="7"/>
        <v>0</v>
      </c>
      <c r="AC11" s="173">
        <f t="shared" si="7"/>
        <v>0</v>
      </c>
      <c r="AD11" s="173">
        <f t="shared" si="7"/>
        <v>0</v>
      </c>
      <c r="AE11" s="173">
        <f t="shared" si="7"/>
        <v>13.5</v>
      </c>
      <c r="AF11" s="173">
        <f t="shared" si="7"/>
        <v>0</v>
      </c>
      <c r="AG11" s="173">
        <f t="shared" si="7"/>
        <v>7</v>
      </c>
      <c r="AH11" s="173">
        <f t="shared" si="7"/>
        <v>0</v>
      </c>
      <c r="AI11" s="173">
        <f t="shared" si="7"/>
        <v>0</v>
      </c>
      <c r="AJ11" s="173">
        <f t="shared" si="7"/>
        <v>0</v>
      </c>
      <c r="AK11" s="173">
        <f t="shared" si="7"/>
        <v>15.5</v>
      </c>
      <c r="AL11" s="173">
        <f t="shared" si="7"/>
        <v>0</v>
      </c>
      <c r="AM11" s="173">
        <f t="shared" si="7"/>
        <v>0</v>
      </c>
      <c r="AN11" s="173">
        <f t="shared" si="7"/>
        <v>0</v>
      </c>
      <c r="AO11" s="173">
        <f t="shared" si="7"/>
        <v>7</v>
      </c>
      <c r="AP11" s="173">
        <f t="shared" si="7"/>
        <v>0</v>
      </c>
      <c r="AQ11" s="173">
        <f t="shared" si="7"/>
        <v>0</v>
      </c>
      <c r="AR11" s="173">
        <f t="shared" si="7"/>
        <v>0</v>
      </c>
      <c r="AS11" s="173">
        <f t="shared" si="7"/>
        <v>0</v>
      </c>
      <c r="AT11" s="173">
        <f t="shared" si="7"/>
        <v>0</v>
      </c>
      <c r="AU11" s="173">
        <f t="shared" si="7"/>
        <v>0</v>
      </c>
      <c r="AV11" s="173">
        <f t="shared" si="7"/>
        <v>0</v>
      </c>
      <c r="AW11" s="173">
        <f t="shared" si="7"/>
        <v>0</v>
      </c>
      <c r="AX11" s="173">
        <f t="shared" si="7"/>
        <v>0</v>
      </c>
      <c r="AY11" s="173">
        <f t="shared" si="7"/>
        <v>0</v>
      </c>
      <c r="AZ11" s="173">
        <f t="shared" si="7"/>
        <v>0</v>
      </c>
      <c r="BA11" s="173">
        <f t="shared" si="7"/>
        <v>0</v>
      </c>
      <c r="BB11" s="173">
        <f t="shared" si="7"/>
        <v>0</v>
      </c>
      <c r="BC11" s="173">
        <f t="shared" si="7"/>
        <v>0</v>
      </c>
      <c r="BD11" s="173">
        <f t="shared" si="7"/>
        <v>0</v>
      </c>
      <c r="BE11" s="173">
        <f t="shared" si="7"/>
        <v>0</v>
      </c>
      <c r="BF11" s="173">
        <f t="shared" si="7"/>
        <v>0</v>
      </c>
      <c r="BG11" s="173">
        <f t="shared" si="7"/>
        <v>0</v>
      </c>
      <c r="BH11" s="173">
        <f t="shared" si="7"/>
        <v>0</v>
      </c>
      <c r="BI11" s="173">
        <f t="shared" si="7"/>
        <v>0</v>
      </c>
      <c r="BJ11" s="173">
        <f t="shared" si="7"/>
        <v>0</v>
      </c>
      <c r="BK11" s="173">
        <f t="shared" si="7"/>
        <v>0</v>
      </c>
      <c r="BL11" s="173">
        <f t="shared" si="7"/>
        <v>0</v>
      </c>
      <c r="BM11" s="158"/>
      <c r="BN11" s="174"/>
      <c r="BO11" s="175"/>
      <c r="BP11" s="174">
        <f>IFERROR(__xludf.DUMMYFUNCTION("""COMPUTED_VALUE"""),10.0)</f>
        <v>10</v>
      </c>
      <c r="BQ11" s="175"/>
      <c r="BR11" s="174">
        <f>IFERROR(__xludf.DUMMYFUNCTION("""COMPUTED_VALUE"""),5.5)</f>
        <v>5.5</v>
      </c>
      <c r="BS11" s="175"/>
      <c r="BT11" s="174">
        <f>IFERROR(__xludf.DUMMYFUNCTION("""COMPUTED_VALUE"""),11.5)</f>
        <v>11.5</v>
      </c>
      <c r="BU11" s="175"/>
      <c r="BV11" s="174">
        <f>IFERROR(__xludf.DUMMYFUNCTION("""COMPUTED_VALUE"""),12.0)</f>
        <v>12</v>
      </c>
      <c r="BW11" s="175"/>
      <c r="BX11" s="174">
        <f>IFERROR(__xludf.DUMMYFUNCTION("""COMPUTED_VALUE"""),7.0)</f>
        <v>7</v>
      </c>
      <c r="BY11" s="175">
        <f>IFERROR(__xludf.DUMMYFUNCTION("""COMPUTED_VALUE"""),1000.0)</f>
        <v>1000</v>
      </c>
      <c r="BZ11" s="174"/>
      <c r="CA11" s="175"/>
      <c r="CB11" s="174"/>
      <c r="CC11" s="175"/>
      <c r="CD11" s="174">
        <f>IFERROR(__xludf.DUMMYFUNCTION("""COMPUTED_VALUE"""),10.0)</f>
        <v>10</v>
      </c>
      <c r="CE11" s="175"/>
      <c r="CF11" s="174">
        <f>IFERROR(__xludf.DUMMYFUNCTION("""COMPUTED_VALUE"""),16.0)</f>
        <v>16</v>
      </c>
      <c r="CG11" s="175"/>
      <c r="CH11" s="174">
        <f>IFERROR(__xludf.DUMMYFUNCTION("""COMPUTED_VALUE"""),10.5)</f>
        <v>10.5</v>
      </c>
      <c r="CI11" s="175"/>
      <c r="CJ11" s="174">
        <f>IFERROR(__xludf.DUMMYFUNCTION("""COMPUTED_VALUE"""),9.0)</f>
        <v>9</v>
      </c>
      <c r="CK11" s="175"/>
      <c r="CL11" s="174">
        <f>IFERROR(__xludf.DUMMYFUNCTION("""COMPUTED_VALUE"""),9.0)</f>
        <v>9</v>
      </c>
      <c r="CM11" s="175"/>
      <c r="CN11" s="174"/>
      <c r="CO11" s="175"/>
      <c r="CP11" s="174">
        <f>IFERROR(__xludf.DUMMYFUNCTION("""COMPUTED_VALUE"""),13.5)</f>
        <v>13.5</v>
      </c>
      <c r="CQ11" s="175"/>
      <c r="CR11" s="174">
        <f>IFERROR(__xludf.DUMMYFUNCTION("""COMPUTED_VALUE"""),7.0)</f>
        <v>7</v>
      </c>
      <c r="CS11" s="173"/>
      <c r="CT11" s="174"/>
      <c r="CU11" s="173"/>
      <c r="CV11" s="174">
        <f>IFERROR(__xludf.DUMMYFUNCTION("""COMPUTED_VALUE"""),15.5)</f>
        <v>15.5</v>
      </c>
      <c r="CW11" s="173"/>
      <c r="CX11" s="174"/>
      <c r="CY11" s="173"/>
      <c r="CZ11" s="174">
        <f>IFERROR(__xludf.DUMMYFUNCTION("""COMPUTED_VALUE"""),7.0)</f>
        <v>7</v>
      </c>
      <c r="DA11" s="173"/>
      <c r="DB11" s="174"/>
      <c r="DC11" s="173"/>
      <c r="DD11" s="174"/>
      <c r="DE11" s="173"/>
      <c r="DF11" s="174"/>
      <c r="DG11" s="173"/>
      <c r="DH11" s="174"/>
      <c r="DI11" s="173"/>
      <c r="DJ11" s="174"/>
      <c r="DK11" s="173"/>
      <c r="DL11" s="174"/>
      <c r="DM11" s="173"/>
      <c r="DN11" s="174"/>
      <c r="DO11" s="173"/>
      <c r="DP11" s="174"/>
      <c r="DQ11" s="173"/>
      <c r="DR11" s="174"/>
      <c r="DS11" s="173"/>
      <c r="DT11" s="174"/>
      <c r="DU11" s="173"/>
      <c r="DV11" s="174"/>
      <c r="DW11" s="173"/>
      <c r="DX11" s="158"/>
      <c r="DY11" s="159" t="str">
        <f>IFERROR(__xludf.DUMMYFUNCTION("""COMPUTED_VALUE"""),"Yana Nynyk")</f>
        <v>Yana Nynyk</v>
      </c>
      <c r="DZ11" s="177"/>
      <c r="EA11" s="178"/>
      <c r="EB11" s="177"/>
      <c r="EC11" s="178"/>
      <c r="ED11" s="177"/>
      <c r="EE11" s="178"/>
      <c r="EF11" s="177"/>
      <c r="EG11" s="178"/>
      <c r="EH11" s="177"/>
      <c r="EI11" s="178"/>
      <c r="EJ11" s="177"/>
      <c r="EK11" s="178"/>
      <c r="EL11" s="177"/>
      <c r="EM11" s="178"/>
      <c r="EN11" s="177"/>
      <c r="EO11" s="178"/>
      <c r="EP11" s="177"/>
      <c r="EQ11" s="178"/>
      <c r="ER11" s="177"/>
      <c r="ES11" s="178"/>
      <c r="ET11" s="177"/>
      <c r="EU11" s="178"/>
      <c r="EV11" s="177"/>
      <c r="EW11" s="178"/>
      <c r="EX11" s="177"/>
      <c r="EY11" s="178"/>
      <c r="EZ11" s="177"/>
      <c r="FA11" s="178"/>
      <c r="FB11" s="177"/>
      <c r="FC11" s="178"/>
      <c r="FD11" s="177"/>
      <c r="FE11" s="180"/>
      <c r="FF11" s="177"/>
      <c r="FG11" s="180"/>
      <c r="FH11" s="177"/>
      <c r="FI11" s="180"/>
      <c r="FJ11" s="177"/>
      <c r="FK11" s="180"/>
      <c r="FL11" s="177"/>
      <c r="FM11" s="180"/>
      <c r="FN11" s="177"/>
      <c r="FO11" s="180"/>
      <c r="FP11" s="177"/>
      <c r="FQ11" s="180"/>
      <c r="FR11" s="177"/>
      <c r="FS11" s="180"/>
      <c r="FT11" s="177"/>
      <c r="FU11" s="180"/>
      <c r="FV11" s="177"/>
      <c r="FW11" s="180"/>
      <c r="FX11" s="177"/>
      <c r="FY11" s="180"/>
      <c r="FZ11" s="177"/>
      <c r="GA11" s="180"/>
      <c r="GB11" s="177"/>
      <c r="GC11" s="180"/>
      <c r="GD11" s="177"/>
      <c r="GE11" s="180"/>
      <c r="GF11" s="177"/>
      <c r="GG11" s="180"/>
      <c r="GH11" s="177"/>
      <c r="GI11" s="180"/>
    </row>
    <row r="12">
      <c r="A12" s="171">
        <f>IFERROR(__xludf.DUMMYFUNCTION("""COMPUTED_VALUE"""),150.0)</f>
        <v>150</v>
      </c>
      <c r="B12" s="172" t="str">
        <f>IFERROR(__xludf.DUMMYFUNCTION("""COMPUTED_VALUE"""),"Vojtěch Fux")</f>
        <v>Vojtěch Fux</v>
      </c>
      <c r="C12" s="173">
        <f t="shared" ref="C12:BL12" si="8">BN12+DZ12</f>
        <v>0</v>
      </c>
      <c r="D12" s="173">
        <f t="shared" si="8"/>
        <v>0</v>
      </c>
      <c r="E12" s="173">
        <f t="shared" si="8"/>
        <v>0</v>
      </c>
      <c r="F12" s="173">
        <f t="shared" si="8"/>
        <v>0</v>
      </c>
      <c r="G12" s="173">
        <f t="shared" si="8"/>
        <v>0</v>
      </c>
      <c r="H12" s="173">
        <f t="shared" si="8"/>
        <v>0</v>
      </c>
      <c r="I12" s="173">
        <f t="shared" si="8"/>
        <v>0</v>
      </c>
      <c r="J12" s="173">
        <f t="shared" si="8"/>
        <v>0</v>
      </c>
      <c r="K12" s="173">
        <f t="shared" si="8"/>
        <v>8.5</v>
      </c>
      <c r="L12" s="173">
        <f t="shared" si="8"/>
        <v>850</v>
      </c>
      <c r="M12" s="173">
        <f t="shared" si="8"/>
        <v>7</v>
      </c>
      <c r="N12" s="173">
        <f t="shared" si="8"/>
        <v>700</v>
      </c>
      <c r="O12" s="173">
        <f t="shared" si="8"/>
        <v>10.5</v>
      </c>
      <c r="P12" s="173">
        <f t="shared" si="8"/>
        <v>1050</v>
      </c>
      <c r="Q12" s="173">
        <f t="shared" si="8"/>
        <v>7.5</v>
      </c>
      <c r="R12" s="173">
        <f t="shared" si="8"/>
        <v>750</v>
      </c>
      <c r="S12" s="173">
        <f t="shared" si="8"/>
        <v>10</v>
      </c>
      <c r="T12" s="173">
        <f t="shared" si="8"/>
        <v>1500</v>
      </c>
      <c r="U12" s="173">
        <f t="shared" si="8"/>
        <v>0</v>
      </c>
      <c r="V12" s="173">
        <f t="shared" si="8"/>
        <v>0</v>
      </c>
      <c r="W12" s="173">
        <f t="shared" si="8"/>
        <v>0</v>
      </c>
      <c r="X12" s="173">
        <f t="shared" si="8"/>
        <v>0</v>
      </c>
      <c r="Y12" s="173">
        <f t="shared" si="8"/>
        <v>5</v>
      </c>
      <c r="Z12" s="173">
        <f t="shared" si="8"/>
        <v>750</v>
      </c>
      <c r="AA12" s="173">
        <f t="shared" si="8"/>
        <v>11</v>
      </c>
      <c r="AB12" s="173">
        <f t="shared" si="8"/>
        <v>1650</v>
      </c>
      <c r="AC12" s="173">
        <f t="shared" si="8"/>
        <v>11</v>
      </c>
      <c r="AD12" s="173">
        <f t="shared" si="8"/>
        <v>1650</v>
      </c>
      <c r="AE12" s="173">
        <f t="shared" si="8"/>
        <v>14</v>
      </c>
      <c r="AF12" s="173">
        <f t="shared" si="8"/>
        <v>2100</v>
      </c>
      <c r="AG12" s="173">
        <f t="shared" si="8"/>
        <v>7</v>
      </c>
      <c r="AH12" s="173">
        <f t="shared" si="8"/>
        <v>1050</v>
      </c>
      <c r="AI12" s="173">
        <f t="shared" si="8"/>
        <v>4</v>
      </c>
      <c r="AJ12" s="173">
        <f t="shared" si="8"/>
        <v>0</v>
      </c>
      <c r="AK12" s="173">
        <f t="shared" si="8"/>
        <v>0</v>
      </c>
      <c r="AL12" s="173">
        <f t="shared" si="8"/>
        <v>0</v>
      </c>
      <c r="AM12" s="173">
        <f t="shared" si="8"/>
        <v>16</v>
      </c>
      <c r="AN12" s="173">
        <f t="shared" si="8"/>
        <v>0</v>
      </c>
      <c r="AO12" s="173">
        <f t="shared" si="8"/>
        <v>9</v>
      </c>
      <c r="AP12" s="173">
        <f t="shared" si="8"/>
        <v>0</v>
      </c>
      <c r="AQ12" s="173">
        <f t="shared" si="8"/>
        <v>8</v>
      </c>
      <c r="AR12" s="173">
        <f t="shared" si="8"/>
        <v>0</v>
      </c>
      <c r="AS12" s="173">
        <f t="shared" si="8"/>
        <v>7</v>
      </c>
      <c r="AT12" s="173">
        <f t="shared" si="8"/>
        <v>0</v>
      </c>
      <c r="AU12" s="173">
        <f t="shared" si="8"/>
        <v>9.5</v>
      </c>
      <c r="AV12" s="173">
        <f t="shared" si="8"/>
        <v>0</v>
      </c>
      <c r="AW12" s="173">
        <f t="shared" si="8"/>
        <v>0</v>
      </c>
      <c r="AX12" s="173">
        <f t="shared" si="8"/>
        <v>0</v>
      </c>
      <c r="AY12" s="173">
        <f t="shared" si="8"/>
        <v>9</v>
      </c>
      <c r="AZ12" s="173">
        <f t="shared" si="8"/>
        <v>0</v>
      </c>
      <c r="BA12" s="173">
        <f t="shared" si="8"/>
        <v>11</v>
      </c>
      <c r="BB12" s="173">
        <f t="shared" si="8"/>
        <v>0</v>
      </c>
      <c r="BC12" s="173">
        <f t="shared" si="8"/>
        <v>9</v>
      </c>
      <c r="BD12" s="173">
        <f t="shared" si="8"/>
        <v>0</v>
      </c>
      <c r="BE12" s="173">
        <f t="shared" si="8"/>
        <v>8</v>
      </c>
      <c r="BF12" s="173">
        <f t="shared" si="8"/>
        <v>0</v>
      </c>
      <c r="BG12" s="173">
        <f t="shared" si="8"/>
        <v>13</v>
      </c>
      <c r="BH12" s="173">
        <f t="shared" si="8"/>
        <v>0</v>
      </c>
      <c r="BI12" s="173">
        <f t="shared" si="8"/>
        <v>9</v>
      </c>
      <c r="BJ12" s="173">
        <f t="shared" si="8"/>
        <v>0</v>
      </c>
      <c r="BK12" s="173">
        <f t="shared" si="8"/>
        <v>8</v>
      </c>
      <c r="BL12" s="173">
        <f t="shared" si="8"/>
        <v>0</v>
      </c>
      <c r="BM12" s="158"/>
      <c r="BN12" s="174"/>
      <c r="BO12" s="175"/>
      <c r="BP12" s="174"/>
      <c r="BQ12" s="175"/>
      <c r="BR12" s="174"/>
      <c r="BS12" s="175"/>
      <c r="BT12" s="174"/>
      <c r="BU12" s="175"/>
      <c r="BV12" s="176"/>
      <c r="BW12" s="181"/>
      <c r="BX12" s="176"/>
      <c r="BY12" s="181"/>
      <c r="BZ12" s="174">
        <f>IFERROR(__xludf.DUMMYFUNCTION("""COMPUTED_VALUE"""),10.5)</f>
        <v>10.5</v>
      </c>
      <c r="CA12" s="175">
        <f>IFERROR(__xludf.DUMMYFUNCTION("""COMPUTED_VALUE"""),1050.0)</f>
        <v>1050</v>
      </c>
      <c r="CB12" s="176"/>
      <c r="CC12" s="181"/>
      <c r="CD12" s="176"/>
      <c r="CE12" s="181"/>
      <c r="CF12" s="174"/>
      <c r="CG12" s="175"/>
      <c r="CH12" s="174"/>
      <c r="CI12" s="175"/>
      <c r="CJ12" s="174">
        <f>IFERROR(__xludf.DUMMYFUNCTION("""COMPUTED_VALUE"""),5.0)</f>
        <v>5</v>
      </c>
      <c r="CK12" s="175">
        <f>IFERROR(__xludf.DUMMYFUNCTION("""COMPUTED_VALUE"""),750.0)</f>
        <v>750</v>
      </c>
      <c r="CL12" s="176">
        <f>IFERROR(__xludf.DUMMYFUNCTION("""COMPUTED_VALUE"""),4.0)</f>
        <v>4</v>
      </c>
      <c r="CM12" s="181">
        <f>IFERROR(__xludf.DUMMYFUNCTION("""COMPUTED_VALUE"""),600.0)</f>
        <v>600</v>
      </c>
      <c r="CN12" s="174">
        <f>IFERROR(__xludf.DUMMYFUNCTION("""COMPUTED_VALUE"""),11.0)</f>
        <v>11</v>
      </c>
      <c r="CO12" s="175">
        <f>IFERROR(__xludf.DUMMYFUNCTION("""COMPUTED_VALUE"""),1650.0)</f>
        <v>1650</v>
      </c>
      <c r="CP12" s="176"/>
      <c r="CQ12" s="181"/>
      <c r="CR12" s="176"/>
      <c r="CS12" s="182"/>
      <c r="CT12" s="176"/>
      <c r="CU12" s="173"/>
      <c r="CV12" s="174"/>
      <c r="CW12" s="173"/>
      <c r="CX12" s="176">
        <f>IFERROR(__xludf.DUMMYFUNCTION("""COMPUTED_VALUE"""),7.0)</f>
        <v>7</v>
      </c>
      <c r="CY12" s="173"/>
      <c r="CZ12" s="176"/>
      <c r="DA12" s="173"/>
      <c r="DB12" s="176"/>
      <c r="DC12" s="173"/>
      <c r="DD12" s="176"/>
      <c r="DE12" s="173"/>
      <c r="DF12" s="176"/>
      <c r="DG12" s="173"/>
      <c r="DH12" s="174"/>
      <c r="DI12" s="173"/>
      <c r="DJ12" s="174">
        <f>IFERROR(__xludf.DUMMYFUNCTION("""COMPUTED_VALUE"""),9.0)</f>
        <v>9</v>
      </c>
      <c r="DK12" s="173"/>
      <c r="DL12" s="174">
        <f>IFERROR(__xludf.DUMMYFUNCTION("""COMPUTED_VALUE"""),11.0)</f>
        <v>11</v>
      </c>
      <c r="DM12" s="173"/>
      <c r="DN12" s="176"/>
      <c r="DO12" s="173"/>
      <c r="DP12" s="174">
        <f>IFERROR(__xludf.DUMMYFUNCTION("""COMPUTED_VALUE"""),8.0)</f>
        <v>8</v>
      </c>
      <c r="DQ12" s="173"/>
      <c r="DR12" s="174">
        <f>IFERROR(__xludf.DUMMYFUNCTION("""COMPUTED_VALUE"""),13.0)</f>
        <v>13</v>
      </c>
      <c r="DS12" s="173"/>
      <c r="DT12" s="176"/>
      <c r="DU12" s="173"/>
      <c r="DV12" s="176">
        <f>IFERROR(__xludf.DUMMYFUNCTION("""COMPUTED_VALUE"""),4.0)</f>
        <v>4</v>
      </c>
      <c r="DW12" s="173"/>
      <c r="DX12" s="158"/>
      <c r="DY12" s="159" t="str">
        <f>IFERROR(__xludf.DUMMYFUNCTION("""COMPUTED_VALUE"""),"Vojtěch Fux")</f>
        <v>Vojtěch Fux</v>
      </c>
      <c r="DZ12" s="177"/>
      <c r="EA12" s="178"/>
      <c r="EB12" s="177"/>
      <c r="EC12" s="178"/>
      <c r="ED12" s="177"/>
      <c r="EE12" s="178"/>
      <c r="EF12" s="177"/>
      <c r="EG12" s="178"/>
      <c r="EH12" s="179">
        <f>IFERROR(__xludf.DUMMYFUNCTION("""COMPUTED_VALUE"""),8.5)</f>
        <v>8.5</v>
      </c>
      <c r="EI12" s="183">
        <f>IFERROR(__xludf.DUMMYFUNCTION("""COMPUTED_VALUE"""),850.0)</f>
        <v>850</v>
      </c>
      <c r="EJ12" s="179">
        <f>IFERROR(__xludf.DUMMYFUNCTION("""COMPUTED_VALUE"""),7.0)</f>
        <v>7</v>
      </c>
      <c r="EK12" s="183">
        <f>IFERROR(__xludf.DUMMYFUNCTION("""COMPUTED_VALUE"""),700.0)</f>
        <v>700</v>
      </c>
      <c r="EL12" s="177"/>
      <c r="EM12" s="178"/>
      <c r="EN12" s="179">
        <f>IFERROR(__xludf.DUMMYFUNCTION("""COMPUTED_VALUE"""),7.5)</f>
        <v>7.5</v>
      </c>
      <c r="EO12" s="183">
        <f>IFERROR(__xludf.DUMMYFUNCTION("""COMPUTED_VALUE"""),750.0)</f>
        <v>750</v>
      </c>
      <c r="EP12" s="179">
        <f>IFERROR(__xludf.DUMMYFUNCTION("""COMPUTED_VALUE"""),10.0)</f>
        <v>10</v>
      </c>
      <c r="EQ12" s="183">
        <f>IFERROR(__xludf.DUMMYFUNCTION("""COMPUTED_VALUE"""),1500.0)</f>
        <v>1500</v>
      </c>
      <c r="ER12" s="177"/>
      <c r="ES12" s="178"/>
      <c r="ET12" s="177"/>
      <c r="EU12" s="178"/>
      <c r="EV12" s="177"/>
      <c r="EW12" s="178"/>
      <c r="EX12" s="179">
        <f>IFERROR(__xludf.DUMMYFUNCTION("""COMPUTED_VALUE"""),7.0)</f>
        <v>7</v>
      </c>
      <c r="EY12" s="183">
        <f>IFERROR(__xludf.DUMMYFUNCTION("""COMPUTED_VALUE"""),1050.0)</f>
        <v>1050</v>
      </c>
      <c r="EZ12" s="177"/>
      <c r="FA12" s="178"/>
      <c r="FB12" s="179">
        <f>IFERROR(__xludf.DUMMYFUNCTION("""COMPUTED_VALUE"""),14.0)</f>
        <v>14</v>
      </c>
      <c r="FC12" s="183">
        <f>IFERROR(__xludf.DUMMYFUNCTION("""COMPUTED_VALUE"""),2100.0)</f>
        <v>2100</v>
      </c>
      <c r="FD12" s="179">
        <f>IFERROR(__xludf.DUMMYFUNCTION("""COMPUTED_VALUE"""),7.0)</f>
        <v>7</v>
      </c>
      <c r="FE12" s="184">
        <f>IFERROR(__xludf.DUMMYFUNCTION("""COMPUTED_VALUE"""),1050.0)</f>
        <v>1050</v>
      </c>
      <c r="FF12" s="179">
        <f>IFERROR(__xludf.DUMMYFUNCTION("""COMPUTED_VALUE"""),4.0)</f>
        <v>4</v>
      </c>
      <c r="FG12" s="180"/>
      <c r="FH12" s="177"/>
      <c r="FI12" s="180"/>
      <c r="FJ12" s="179">
        <f>IFERROR(__xludf.DUMMYFUNCTION("""COMPUTED_VALUE"""),9.0)</f>
        <v>9</v>
      </c>
      <c r="FK12" s="180"/>
      <c r="FL12" s="179">
        <f>IFERROR(__xludf.DUMMYFUNCTION("""COMPUTED_VALUE"""),9.0)</f>
        <v>9</v>
      </c>
      <c r="FM12" s="180"/>
      <c r="FN12" s="179">
        <f>IFERROR(__xludf.DUMMYFUNCTION("""COMPUTED_VALUE"""),8.0)</f>
        <v>8</v>
      </c>
      <c r="FO12" s="180"/>
      <c r="FP12" s="179">
        <f>IFERROR(__xludf.DUMMYFUNCTION("""COMPUTED_VALUE"""),7.0)</f>
        <v>7</v>
      </c>
      <c r="FQ12" s="180"/>
      <c r="FR12" s="179">
        <f>IFERROR(__xludf.DUMMYFUNCTION("""COMPUTED_VALUE"""),9.5)</f>
        <v>9.5</v>
      </c>
      <c r="FS12" s="180"/>
      <c r="FT12" s="177"/>
      <c r="FU12" s="180"/>
      <c r="FV12" s="177"/>
      <c r="FW12" s="180"/>
      <c r="FX12" s="177"/>
      <c r="FY12" s="180"/>
      <c r="FZ12" s="179">
        <f>IFERROR(__xludf.DUMMYFUNCTION("""COMPUTED_VALUE"""),9.0)</f>
        <v>9</v>
      </c>
      <c r="GA12" s="180"/>
      <c r="GB12" s="177"/>
      <c r="GC12" s="180"/>
      <c r="GD12" s="177"/>
      <c r="GE12" s="180"/>
      <c r="GF12" s="179">
        <f>IFERROR(__xludf.DUMMYFUNCTION("""COMPUTED_VALUE"""),9.0)</f>
        <v>9</v>
      </c>
      <c r="GG12" s="180"/>
      <c r="GH12" s="179">
        <f>IFERROR(__xludf.DUMMYFUNCTION("""COMPUTED_VALUE"""),4.0)</f>
        <v>4</v>
      </c>
      <c r="GI12" s="180"/>
    </row>
    <row r="13">
      <c r="A13" s="171">
        <f>IFERROR(__xludf.DUMMYFUNCTION("""COMPUTED_VALUE"""),120.0)</f>
        <v>120</v>
      </c>
      <c r="B13" s="172" t="str">
        <f>IFERROR(__xludf.DUMMYFUNCTION("""COMPUTED_VALUE"""),"Daniel Fux")</f>
        <v>Daniel Fux</v>
      </c>
      <c r="C13" s="173">
        <f t="shared" ref="C13:BL13" si="9">BN13+DZ13</f>
        <v>0</v>
      </c>
      <c r="D13" s="173">
        <f t="shared" si="9"/>
        <v>0</v>
      </c>
      <c r="E13" s="173">
        <f t="shared" si="9"/>
        <v>0</v>
      </c>
      <c r="F13" s="173">
        <f t="shared" si="9"/>
        <v>0</v>
      </c>
      <c r="G13" s="173">
        <f t="shared" si="9"/>
        <v>0</v>
      </c>
      <c r="H13" s="173">
        <f t="shared" si="9"/>
        <v>0</v>
      </c>
      <c r="I13" s="173">
        <f t="shared" si="9"/>
        <v>6</v>
      </c>
      <c r="J13" s="173">
        <f t="shared" si="9"/>
        <v>720</v>
      </c>
      <c r="K13" s="173">
        <f t="shared" si="9"/>
        <v>0</v>
      </c>
      <c r="L13" s="173">
        <f t="shared" si="9"/>
        <v>0</v>
      </c>
      <c r="M13" s="173">
        <f t="shared" si="9"/>
        <v>0</v>
      </c>
      <c r="N13" s="173">
        <f t="shared" si="9"/>
        <v>0</v>
      </c>
      <c r="O13" s="173">
        <f t="shared" si="9"/>
        <v>0</v>
      </c>
      <c r="P13" s="173">
        <f t="shared" si="9"/>
        <v>0</v>
      </c>
      <c r="Q13" s="173">
        <f t="shared" si="9"/>
        <v>12</v>
      </c>
      <c r="R13" s="173">
        <f t="shared" si="9"/>
        <v>1440</v>
      </c>
      <c r="S13" s="173">
        <f t="shared" si="9"/>
        <v>0</v>
      </c>
      <c r="T13" s="173">
        <f t="shared" si="9"/>
        <v>0</v>
      </c>
      <c r="U13" s="173">
        <f t="shared" si="9"/>
        <v>0</v>
      </c>
      <c r="V13" s="173">
        <f t="shared" si="9"/>
        <v>0</v>
      </c>
      <c r="W13" s="173">
        <f t="shared" si="9"/>
        <v>0</v>
      </c>
      <c r="X13" s="173">
        <f t="shared" si="9"/>
        <v>0</v>
      </c>
      <c r="Y13" s="173">
        <f t="shared" si="9"/>
        <v>0</v>
      </c>
      <c r="Z13" s="173">
        <f t="shared" si="9"/>
        <v>0</v>
      </c>
      <c r="AA13" s="173">
        <f t="shared" si="9"/>
        <v>10</v>
      </c>
      <c r="AB13" s="173">
        <f t="shared" si="9"/>
        <v>1200</v>
      </c>
      <c r="AC13" s="173">
        <f t="shared" si="9"/>
        <v>17</v>
      </c>
      <c r="AD13" s="173">
        <f t="shared" si="9"/>
        <v>2040</v>
      </c>
      <c r="AE13" s="173">
        <f t="shared" si="9"/>
        <v>0</v>
      </c>
      <c r="AF13" s="173">
        <f t="shared" si="9"/>
        <v>0</v>
      </c>
      <c r="AG13" s="173">
        <f t="shared" si="9"/>
        <v>5</v>
      </c>
      <c r="AH13" s="173">
        <f t="shared" si="9"/>
        <v>600</v>
      </c>
      <c r="AI13" s="173">
        <f t="shared" si="9"/>
        <v>5</v>
      </c>
      <c r="AJ13" s="173">
        <f t="shared" si="9"/>
        <v>0</v>
      </c>
      <c r="AK13" s="173">
        <f t="shared" si="9"/>
        <v>0</v>
      </c>
      <c r="AL13" s="173">
        <f t="shared" si="9"/>
        <v>0</v>
      </c>
      <c r="AM13" s="173">
        <f t="shared" si="9"/>
        <v>0</v>
      </c>
      <c r="AN13" s="173">
        <f t="shared" si="9"/>
        <v>0</v>
      </c>
      <c r="AO13" s="173">
        <f t="shared" si="9"/>
        <v>5</v>
      </c>
      <c r="AP13" s="173">
        <f t="shared" si="9"/>
        <v>0</v>
      </c>
      <c r="AQ13" s="173">
        <f t="shared" si="9"/>
        <v>7</v>
      </c>
      <c r="AR13" s="173">
        <f t="shared" si="9"/>
        <v>0</v>
      </c>
      <c r="AS13" s="173">
        <f t="shared" si="9"/>
        <v>8</v>
      </c>
      <c r="AT13" s="173">
        <f t="shared" si="9"/>
        <v>0</v>
      </c>
      <c r="AU13" s="173">
        <f t="shared" si="9"/>
        <v>0</v>
      </c>
      <c r="AV13" s="173">
        <f t="shared" si="9"/>
        <v>0</v>
      </c>
      <c r="AW13" s="173">
        <f t="shared" si="9"/>
        <v>0</v>
      </c>
      <c r="AX13" s="173">
        <f t="shared" si="9"/>
        <v>0</v>
      </c>
      <c r="AY13" s="173">
        <f t="shared" si="9"/>
        <v>6</v>
      </c>
      <c r="AZ13" s="173">
        <f t="shared" si="9"/>
        <v>0</v>
      </c>
      <c r="BA13" s="173">
        <f t="shared" si="9"/>
        <v>9</v>
      </c>
      <c r="BB13" s="173">
        <f t="shared" si="9"/>
        <v>0</v>
      </c>
      <c r="BC13" s="173">
        <f t="shared" si="9"/>
        <v>0</v>
      </c>
      <c r="BD13" s="173">
        <f t="shared" si="9"/>
        <v>0</v>
      </c>
      <c r="BE13" s="173">
        <f t="shared" si="9"/>
        <v>0</v>
      </c>
      <c r="BF13" s="173">
        <f t="shared" si="9"/>
        <v>0</v>
      </c>
      <c r="BG13" s="173">
        <f t="shared" si="9"/>
        <v>8</v>
      </c>
      <c r="BH13" s="173">
        <f t="shared" si="9"/>
        <v>0</v>
      </c>
      <c r="BI13" s="173">
        <f t="shared" si="9"/>
        <v>0</v>
      </c>
      <c r="BJ13" s="173">
        <f t="shared" si="9"/>
        <v>0</v>
      </c>
      <c r="BK13" s="173">
        <f t="shared" si="9"/>
        <v>0</v>
      </c>
      <c r="BL13" s="173">
        <f t="shared" si="9"/>
        <v>0</v>
      </c>
      <c r="BM13" s="158"/>
      <c r="BN13" s="174"/>
      <c r="BO13" s="175"/>
      <c r="BP13" s="174"/>
      <c r="BQ13" s="175"/>
      <c r="BR13" s="174"/>
      <c r="BS13" s="175"/>
      <c r="BT13" s="174">
        <f>IFERROR(__xludf.DUMMYFUNCTION("""COMPUTED_VALUE"""),6.0)</f>
        <v>6</v>
      </c>
      <c r="BU13" s="175">
        <f>IFERROR(__xludf.DUMMYFUNCTION("""COMPUTED_VALUE"""),720.0)</f>
        <v>720</v>
      </c>
      <c r="BV13" s="174"/>
      <c r="BW13" s="175"/>
      <c r="BX13" s="174"/>
      <c r="BY13" s="175"/>
      <c r="BZ13" s="174"/>
      <c r="CA13" s="175"/>
      <c r="CB13" s="174">
        <f>IFERROR(__xludf.DUMMYFUNCTION("""COMPUTED_VALUE"""),12.0)</f>
        <v>12</v>
      </c>
      <c r="CC13" s="175">
        <f>IFERROR(__xludf.DUMMYFUNCTION("""COMPUTED_VALUE"""),1440.0)</f>
        <v>1440</v>
      </c>
      <c r="CD13" s="174"/>
      <c r="CE13" s="175"/>
      <c r="CF13" s="174"/>
      <c r="CG13" s="175"/>
      <c r="CH13" s="174"/>
      <c r="CI13" s="175"/>
      <c r="CJ13" s="174"/>
      <c r="CK13" s="175"/>
      <c r="CL13" s="174">
        <f>IFERROR(__xludf.DUMMYFUNCTION("""COMPUTED_VALUE"""),10.0)</f>
        <v>10</v>
      </c>
      <c r="CM13" s="175">
        <f>IFERROR(__xludf.DUMMYFUNCTION("""COMPUTED_VALUE"""),1200.0)</f>
        <v>1200</v>
      </c>
      <c r="CN13" s="174">
        <f>IFERROR(__xludf.DUMMYFUNCTION("""COMPUTED_VALUE"""),17.0)</f>
        <v>17</v>
      </c>
      <c r="CO13" s="175">
        <f>IFERROR(__xludf.DUMMYFUNCTION("""COMPUTED_VALUE"""),2040.0)</f>
        <v>2040</v>
      </c>
      <c r="CP13" s="174"/>
      <c r="CQ13" s="175"/>
      <c r="CR13" s="174">
        <f>IFERROR(__xludf.DUMMYFUNCTION("""COMPUTED_VALUE"""),5.0)</f>
        <v>5</v>
      </c>
      <c r="CS13" s="173">
        <f>IFERROR(__xludf.DUMMYFUNCTION("""COMPUTED_VALUE"""),600.0)</f>
        <v>600</v>
      </c>
      <c r="CT13" s="174">
        <f>IFERROR(__xludf.DUMMYFUNCTION("""COMPUTED_VALUE"""),5.0)</f>
        <v>5</v>
      </c>
      <c r="CU13" s="173"/>
      <c r="CV13" s="174"/>
      <c r="CW13" s="173"/>
      <c r="CX13" s="174"/>
      <c r="CY13" s="173"/>
      <c r="CZ13" s="174">
        <f>IFERROR(__xludf.DUMMYFUNCTION("""COMPUTED_VALUE"""),5.0)</f>
        <v>5</v>
      </c>
      <c r="DA13" s="173"/>
      <c r="DB13" s="174">
        <f>IFERROR(__xludf.DUMMYFUNCTION("""COMPUTED_VALUE"""),7.0)</f>
        <v>7</v>
      </c>
      <c r="DC13" s="173"/>
      <c r="DD13" s="174">
        <f>IFERROR(__xludf.DUMMYFUNCTION("""COMPUTED_VALUE"""),8.0)</f>
        <v>8</v>
      </c>
      <c r="DE13" s="173"/>
      <c r="DF13" s="174"/>
      <c r="DG13" s="173"/>
      <c r="DH13" s="174"/>
      <c r="DI13" s="173"/>
      <c r="DJ13" s="174">
        <f>IFERROR(__xludf.DUMMYFUNCTION("""COMPUTED_VALUE"""),6.0)</f>
        <v>6</v>
      </c>
      <c r="DK13" s="173"/>
      <c r="DL13" s="174">
        <f>IFERROR(__xludf.DUMMYFUNCTION("""COMPUTED_VALUE"""),9.0)</f>
        <v>9</v>
      </c>
      <c r="DM13" s="173"/>
      <c r="DN13" s="174"/>
      <c r="DO13" s="173"/>
      <c r="DP13" s="174"/>
      <c r="DQ13" s="173"/>
      <c r="DR13" s="174">
        <f>IFERROR(__xludf.DUMMYFUNCTION("""COMPUTED_VALUE"""),8.0)</f>
        <v>8</v>
      </c>
      <c r="DS13" s="173"/>
      <c r="DT13" s="174"/>
      <c r="DU13" s="173"/>
      <c r="DV13" s="174"/>
      <c r="DW13" s="173"/>
      <c r="DX13" s="158"/>
      <c r="DY13" s="159" t="str">
        <f>IFERROR(__xludf.DUMMYFUNCTION("""COMPUTED_VALUE"""),"Daniel Fux")</f>
        <v>Daniel Fux</v>
      </c>
      <c r="DZ13" s="177"/>
      <c r="EA13" s="178"/>
      <c r="EB13" s="177"/>
      <c r="EC13" s="178"/>
      <c r="ED13" s="177"/>
      <c r="EE13" s="178"/>
      <c r="EF13" s="177"/>
      <c r="EG13" s="178"/>
      <c r="EH13" s="177"/>
      <c r="EI13" s="178"/>
      <c r="EJ13" s="177"/>
      <c r="EK13" s="178"/>
      <c r="EL13" s="177"/>
      <c r="EM13" s="178"/>
      <c r="EN13" s="177"/>
      <c r="EO13" s="178"/>
      <c r="EP13" s="177"/>
      <c r="EQ13" s="178"/>
      <c r="ER13" s="177"/>
      <c r="ES13" s="178"/>
      <c r="ET13" s="177"/>
      <c r="EU13" s="178"/>
      <c r="EV13" s="177"/>
      <c r="EW13" s="178"/>
      <c r="EX13" s="177"/>
      <c r="EY13" s="178"/>
      <c r="EZ13" s="177"/>
      <c r="FA13" s="178"/>
      <c r="FB13" s="177"/>
      <c r="FC13" s="178"/>
      <c r="FD13" s="177"/>
      <c r="FE13" s="180"/>
      <c r="FF13" s="177"/>
      <c r="FG13" s="180"/>
      <c r="FH13" s="177"/>
      <c r="FI13" s="180"/>
      <c r="FJ13" s="177"/>
      <c r="FK13" s="180"/>
      <c r="FL13" s="177"/>
      <c r="FM13" s="180"/>
      <c r="FN13" s="177"/>
      <c r="FO13" s="180"/>
      <c r="FP13" s="177"/>
      <c r="FQ13" s="180"/>
      <c r="FR13" s="177"/>
      <c r="FS13" s="180"/>
      <c r="FT13" s="177"/>
      <c r="FU13" s="180"/>
      <c r="FV13" s="177"/>
      <c r="FW13" s="180"/>
      <c r="FX13" s="177"/>
      <c r="FY13" s="180"/>
      <c r="FZ13" s="177"/>
      <c r="GA13" s="180"/>
      <c r="GB13" s="177"/>
      <c r="GC13" s="180"/>
      <c r="GD13" s="177"/>
      <c r="GE13" s="180"/>
      <c r="GF13" s="177"/>
      <c r="GG13" s="180"/>
      <c r="GH13" s="177"/>
      <c r="GI13" s="180"/>
    </row>
    <row r="14">
      <c r="A14" s="171">
        <f>IFERROR(__xludf.DUMMYFUNCTION("""COMPUTED_VALUE"""),130.0)</f>
        <v>130</v>
      </c>
      <c r="B14" s="172" t="str">
        <f>IFERROR(__xludf.DUMMYFUNCTION("""COMPUTED_VALUE"""),"Radim Dvořák")</f>
        <v>Radim Dvořák</v>
      </c>
      <c r="C14" s="173">
        <f t="shared" ref="C14:BL14" si="10">BN14+DZ14</f>
        <v>0</v>
      </c>
      <c r="D14" s="173">
        <f t="shared" si="10"/>
        <v>0</v>
      </c>
      <c r="E14" s="173">
        <f t="shared" si="10"/>
        <v>0</v>
      </c>
      <c r="F14" s="173">
        <f t="shared" si="10"/>
        <v>0</v>
      </c>
      <c r="G14" s="173">
        <f t="shared" si="10"/>
        <v>0</v>
      </c>
      <c r="H14" s="173">
        <f t="shared" si="10"/>
        <v>0</v>
      </c>
      <c r="I14" s="173">
        <f t="shared" si="10"/>
        <v>0</v>
      </c>
      <c r="J14" s="173">
        <f t="shared" si="10"/>
        <v>0</v>
      </c>
      <c r="K14" s="173">
        <f t="shared" si="10"/>
        <v>0</v>
      </c>
      <c r="L14" s="173">
        <f t="shared" si="10"/>
        <v>0</v>
      </c>
      <c r="M14" s="173">
        <f t="shared" si="10"/>
        <v>0</v>
      </c>
      <c r="N14" s="173">
        <f t="shared" si="10"/>
        <v>0</v>
      </c>
      <c r="O14" s="173">
        <f t="shared" si="10"/>
        <v>0</v>
      </c>
      <c r="P14" s="173">
        <f t="shared" si="10"/>
        <v>0</v>
      </c>
      <c r="Q14" s="173">
        <f t="shared" si="10"/>
        <v>0</v>
      </c>
      <c r="R14" s="173">
        <f t="shared" si="10"/>
        <v>0</v>
      </c>
      <c r="S14" s="173">
        <f t="shared" si="10"/>
        <v>0</v>
      </c>
      <c r="T14" s="173">
        <f t="shared" si="10"/>
        <v>0</v>
      </c>
      <c r="U14" s="173">
        <f t="shared" si="10"/>
        <v>0</v>
      </c>
      <c r="V14" s="173">
        <f t="shared" si="10"/>
        <v>0</v>
      </c>
      <c r="W14" s="173">
        <f t="shared" si="10"/>
        <v>0</v>
      </c>
      <c r="X14" s="173">
        <f t="shared" si="10"/>
        <v>0</v>
      </c>
      <c r="Y14" s="173">
        <f t="shared" si="10"/>
        <v>7</v>
      </c>
      <c r="Z14" s="173">
        <f t="shared" si="10"/>
        <v>910</v>
      </c>
      <c r="AA14" s="173">
        <f t="shared" si="10"/>
        <v>0</v>
      </c>
      <c r="AB14" s="173">
        <f t="shared" si="10"/>
        <v>0</v>
      </c>
      <c r="AC14" s="173">
        <f t="shared" si="10"/>
        <v>0</v>
      </c>
      <c r="AD14" s="173">
        <f t="shared" si="10"/>
        <v>0</v>
      </c>
      <c r="AE14" s="173">
        <f t="shared" si="10"/>
        <v>0</v>
      </c>
      <c r="AF14" s="173">
        <f t="shared" si="10"/>
        <v>0</v>
      </c>
      <c r="AG14" s="173">
        <f t="shared" si="10"/>
        <v>0</v>
      </c>
      <c r="AH14" s="173">
        <f t="shared" si="10"/>
        <v>0</v>
      </c>
      <c r="AI14" s="173">
        <f t="shared" si="10"/>
        <v>0</v>
      </c>
      <c r="AJ14" s="173">
        <f t="shared" si="10"/>
        <v>0</v>
      </c>
      <c r="AK14" s="173">
        <f t="shared" si="10"/>
        <v>0</v>
      </c>
      <c r="AL14" s="173">
        <f t="shared" si="10"/>
        <v>0</v>
      </c>
      <c r="AM14" s="173">
        <f t="shared" si="10"/>
        <v>0</v>
      </c>
      <c r="AN14" s="173">
        <f t="shared" si="10"/>
        <v>0</v>
      </c>
      <c r="AO14" s="173">
        <f t="shared" si="10"/>
        <v>0</v>
      </c>
      <c r="AP14" s="173">
        <f t="shared" si="10"/>
        <v>0</v>
      </c>
      <c r="AQ14" s="173">
        <f t="shared" si="10"/>
        <v>0</v>
      </c>
      <c r="AR14" s="173">
        <f t="shared" si="10"/>
        <v>0</v>
      </c>
      <c r="AS14" s="173">
        <f t="shared" si="10"/>
        <v>0</v>
      </c>
      <c r="AT14" s="173">
        <f t="shared" si="10"/>
        <v>0</v>
      </c>
      <c r="AU14" s="173">
        <f t="shared" si="10"/>
        <v>0</v>
      </c>
      <c r="AV14" s="173">
        <f t="shared" si="10"/>
        <v>0</v>
      </c>
      <c r="AW14" s="173">
        <f t="shared" si="10"/>
        <v>0</v>
      </c>
      <c r="AX14" s="173">
        <f t="shared" si="10"/>
        <v>0</v>
      </c>
      <c r="AY14" s="173">
        <f t="shared" si="10"/>
        <v>0</v>
      </c>
      <c r="AZ14" s="173">
        <f t="shared" si="10"/>
        <v>0</v>
      </c>
      <c r="BA14" s="173">
        <f t="shared" si="10"/>
        <v>0</v>
      </c>
      <c r="BB14" s="173">
        <f t="shared" si="10"/>
        <v>0</v>
      </c>
      <c r="BC14" s="173">
        <f t="shared" si="10"/>
        <v>0</v>
      </c>
      <c r="BD14" s="173">
        <f t="shared" si="10"/>
        <v>0</v>
      </c>
      <c r="BE14" s="173">
        <f t="shared" si="10"/>
        <v>0</v>
      </c>
      <c r="BF14" s="173">
        <f t="shared" si="10"/>
        <v>0</v>
      </c>
      <c r="BG14" s="173">
        <f t="shared" si="10"/>
        <v>0</v>
      </c>
      <c r="BH14" s="173">
        <f t="shared" si="10"/>
        <v>0</v>
      </c>
      <c r="BI14" s="173">
        <f t="shared" si="10"/>
        <v>0</v>
      </c>
      <c r="BJ14" s="173">
        <f t="shared" si="10"/>
        <v>0</v>
      </c>
      <c r="BK14" s="173">
        <f t="shared" si="10"/>
        <v>0</v>
      </c>
      <c r="BL14" s="173">
        <f t="shared" si="10"/>
        <v>0</v>
      </c>
      <c r="BM14" s="158"/>
      <c r="BN14" s="174"/>
      <c r="BO14" s="175"/>
      <c r="BP14" s="174"/>
      <c r="BQ14" s="175"/>
      <c r="BR14" s="174"/>
      <c r="BS14" s="175"/>
      <c r="BT14" s="174"/>
      <c r="BU14" s="175"/>
      <c r="BV14" s="174"/>
      <c r="BW14" s="175"/>
      <c r="BX14" s="174"/>
      <c r="BY14" s="175"/>
      <c r="BZ14" s="174"/>
      <c r="CA14" s="175"/>
      <c r="CB14" s="174"/>
      <c r="CC14" s="175"/>
      <c r="CD14" s="174"/>
      <c r="CE14" s="175"/>
      <c r="CF14" s="174"/>
      <c r="CG14" s="175"/>
      <c r="CH14" s="174"/>
      <c r="CI14" s="175"/>
      <c r="CJ14" s="174">
        <f>IFERROR(__xludf.DUMMYFUNCTION("""COMPUTED_VALUE"""),7.0)</f>
        <v>7</v>
      </c>
      <c r="CK14" s="175">
        <f>IFERROR(__xludf.DUMMYFUNCTION("""COMPUTED_VALUE"""),910.0)</f>
        <v>910</v>
      </c>
      <c r="CL14" s="174"/>
      <c r="CM14" s="175"/>
      <c r="CN14" s="174"/>
      <c r="CO14" s="175"/>
      <c r="CP14" s="174"/>
      <c r="CQ14" s="175"/>
      <c r="CR14" s="174"/>
      <c r="CS14" s="173"/>
      <c r="CT14" s="174"/>
      <c r="CU14" s="173"/>
      <c r="CV14" s="174"/>
      <c r="CW14" s="173"/>
      <c r="CX14" s="174"/>
      <c r="CY14" s="173"/>
      <c r="CZ14" s="174"/>
      <c r="DA14" s="173"/>
      <c r="DB14" s="174"/>
      <c r="DC14" s="173"/>
      <c r="DD14" s="174"/>
      <c r="DE14" s="173"/>
      <c r="DF14" s="174"/>
      <c r="DG14" s="173"/>
      <c r="DH14" s="174"/>
      <c r="DI14" s="173"/>
      <c r="DJ14" s="174"/>
      <c r="DK14" s="173"/>
      <c r="DL14" s="174"/>
      <c r="DM14" s="173"/>
      <c r="DN14" s="174"/>
      <c r="DO14" s="173"/>
      <c r="DP14" s="174"/>
      <c r="DQ14" s="173"/>
      <c r="DR14" s="174"/>
      <c r="DS14" s="173"/>
      <c r="DT14" s="174"/>
      <c r="DU14" s="173"/>
      <c r="DV14" s="174"/>
      <c r="DW14" s="173"/>
      <c r="DX14" s="158"/>
      <c r="DY14" s="159" t="str">
        <f>IFERROR(__xludf.DUMMYFUNCTION("""COMPUTED_VALUE"""),"Radim Dvořák")</f>
        <v>Radim Dvořák</v>
      </c>
      <c r="DZ14" s="177"/>
      <c r="EA14" s="178"/>
      <c r="EB14" s="177"/>
      <c r="EC14" s="178"/>
      <c r="ED14" s="177"/>
      <c r="EE14" s="178"/>
      <c r="EF14" s="177"/>
      <c r="EG14" s="178"/>
      <c r="EH14" s="177"/>
      <c r="EI14" s="178"/>
      <c r="EJ14" s="177"/>
      <c r="EK14" s="178"/>
      <c r="EL14" s="177"/>
      <c r="EM14" s="178"/>
      <c r="EN14" s="177"/>
      <c r="EO14" s="178"/>
      <c r="EP14" s="177"/>
      <c r="EQ14" s="178"/>
      <c r="ER14" s="177"/>
      <c r="ES14" s="178"/>
      <c r="ET14" s="177"/>
      <c r="EU14" s="178"/>
      <c r="EV14" s="177"/>
      <c r="EW14" s="178"/>
      <c r="EX14" s="177"/>
      <c r="EY14" s="178"/>
      <c r="EZ14" s="177"/>
      <c r="FA14" s="178"/>
      <c r="FB14" s="177"/>
      <c r="FC14" s="178"/>
      <c r="FD14" s="177"/>
      <c r="FE14" s="180"/>
      <c r="FF14" s="177"/>
      <c r="FG14" s="180"/>
      <c r="FH14" s="177"/>
      <c r="FI14" s="180"/>
      <c r="FJ14" s="177"/>
      <c r="FK14" s="180"/>
      <c r="FL14" s="177"/>
      <c r="FM14" s="180"/>
      <c r="FN14" s="177"/>
      <c r="FO14" s="180"/>
      <c r="FP14" s="177"/>
      <c r="FQ14" s="180"/>
      <c r="FR14" s="177"/>
      <c r="FS14" s="180"/>
      <c r="FT14" s="177"/>
      <c r="FU14" s="180"/>
      <c r="FV14" s="177"/>
      <c r="FW14" s="180"/>
      <c r="FX14" s="177"/>
      <c r="FY14" s="180"/>
      <c r="FZ14" s="177"/>
      <c r="GA14" s="180"/>
      <c r="GB14" s="177"/>
      <c r="GC14" s="180"/>
      <c r="GD14" s="177"/>
      <c r="GE14" s="180"/>
      <c r="GF14" s="177"/>
      <c r="GG14" s="180"/>
      <c r="GH14" s="177"/>
      <c r="GI14" s="180"/>
    </row>
    <row r="15">
      <c r="A15" s="171">
        <f>IFERROR(__xludf.DUMMYFUNCTION("""COMPUTED_VALUE"""),100.0)</f>
        <v>100</v>
      </c>
      <c r="B15" s="172" t="str">
        <f>IFERROR(__xludf.DUMMYFUNCTION("""COMPUTED_VALUE"""),"Vladimír Dudkin")</f>
        <v>Vladimír Dudkin</v>
      </c>
      <c r="C15" s="173">
        <f t="shared" ref="C15:BL15" si="11">BN15+DZ15</f>
        <v>0</v>
      </c>
      <c r="D15" s="173">
        <f t="shared" si="11"/>
        <v>0</v>
      </c>
      <c r="E15" s="173">
        <f t="shared" si="11"/>
        <v>0</v>
      </c>
      <c r="F15" s="173">
        <f t="shared" si="11"/>
        <v>0</v>
      </c>
      <c r="G15" s="173">
        <f t="shared" si="11"/>
        <v>0</v>
      </c>
      <c r="H15" s="173">
        <f t="shared" si="11"/>
        <v>0</v>
      </c>
      <c r="I15" s="173">
        <f t="shared" si="11"/>
        <v>0</v>
      </c>
      <c r="J15" s="173">
        <f t="shared" si="11"/>
        <v>0</v>
      </c>
      <c r="K15" s="173">
        <f t="shared" si="11"/>
        <v>0</v>
      </c>
      <c r="L15" s="173">
        <f t="shared" si="11"/>
        <v>0</v>
      </c>
      <c r="M15" s="173">
        <f t="shared" si="11"/>
        <v>0</v>
      </c>
      <c r="N15" s="173">
        <f t="shared" si="11"/>
        <v>0</v>
      </c>
      <c r="O15" s="173">
        <f t="shared" si="11"/>
        <v>0</v>
      </c>
      <c r="P15" s="173">
        <f t="shared" si="11"/>
        <v>0</v>
      </c>
      <c r="Q15" s="173">
        <f t="shared" si="11"/>
        <v>0</v>
      </c>
      <c r="R15" s="173">
        <f t="shared" si="11"/>
        <v>0</v>
      </c>
      <c r="S15" s="173">
        <f t="shared" si="11"/>
        <v>0</v>
      </c>
      <c r="T15" s="173">
        <f t="shared" si="11"/>
        <v>0</v>
      </c>
      <c r="U15" s="173">
        <f t="shared" si="11"/>
        <v>0</v>
      </c>
      <c r="V15" s="173">
        <f t="shared" si="11"/>
        <v>0</v>
      </c>
      <c r="W15" s="173">
        <f t="shared" si="11"/>
        <v>0</v>
      </c>
      <c r="X15" s="173">
        <f t="shared" si="11"/>
        <v>0</v>
      </c>
      <c r="Y15" s="173">
        <f t="shared" si="11"/>
        <v>0</v>
      </c>
      <c r="Z15" s="173">
        <f t="shared" si="11"/>
        <v>0</v>
      </c>
      <c r="AA15" s="173">
        <f t="shared" si="11"/>
        <v>0</v>
      </c>
      <c r="AB15" s="173">
        <f t="shared" si="11"/>
        <v>0</v>
      </c>
      <c r="AC15" s="173">
        <f t="shared" si="11"/>
        <v>0</v>
      </c>
      <c r="AD15" s="173">
        <f t="shared" si="11"/>
        <v>0</v>
      </c>
      <c r="AE15" s="173">
        <f t="shared" si="11"/>
        <v>0</v>
      </c>
      <c r="AF15" s="173">
        <f t="shared" si="11"/>
        <v>0</v>
      </c>
      <c r="AG15" s="173">
        <f t="shared" si="11"/>
        <v>0</v>
      </c>
      <c r="AH15" s="173">
        <f t="shared" si="11"/>
        <v>0</v>
      </c>
      <c r="AI15" s="173">
        <f t="shared" si="11"/>
        <v>9</v>
      </c>
      <c r="AJ15" s="173">
        <f t="shared" si="11"/>
        <v>0</v>
      </c>
      <c r="AK15" s="173">
        <f t="shared" si="11"/>
        <v>7</v>
      </c>
      <c r="AL15" s="173">
        <f t="shared" si="11"/>
        <v>0</v>
      </c>
      <c r="AM15" s="173">
        <f t="shared" si="11"/>
        <v>7</v>
      </c>
      <c r="AN15" s="173">
        <f t="shared" si="11"/>
        <v>0</v>
      </c>
      <c r="AO15" s="173">
        <f t="shared" si="11"/>
        <v>6</v>
      </c>
      <c r="AP15" s="173">
        <f t="shared" si="11"/>
        <v>0</v>
      </c>
      <c r="AQ15" s="173">
        <f t="shared" si="11"/>
        <v>4</v>
      </c>
      <c r="AR15" s="173">
        <f t="shared" si="11"/>
        <v>0</v>
      </c>
      <c r="AS15" s="173">
        <f t="shared" si="11"/>
        <v>0</v>
      </c>
      <c r="AT15" s="173">
        <f t="shared" si="11"/>
        <v>0</v>
      </c>
      <c r="AU15" s="173">
        <f t="shared" si="11"/>
        <v>0</v>
      </c>
      <c r="AV15" s="173">
        <f t="shared" si="11"/>
        <v>0</v>
      </c>
      <c r="AW15" s="173">
        <f t="shared" si="11"/>
        <v>8.5</v>
      </c>
      <c r="AX15" s="173">
        <f t="shared" si="11"/>
        <v>0</v>
      </c>
      <c r="AY15" s="173">
        <f t="shared" si="11"/>
        <v>8</v>
      </c>
      <c r="AZ15" s="173">
        <f t="shared" si="11"/>
        <v>0</v>
      </c>
      <c r="BA15" s="173">
        <f t="shared" si="11"/>
        <v>8</v>
      </c>
      <c r="BB15" s="173">
        <f t="shared" si="11"/>
        <v>0</v>
      </c>
      <c r="BC15" s="173">
        <f t="shared" si="11"/>
        <v>8</v>
      </c>
      <c r="BD15" s="173">
        <f t="shared" si="11"/>
        <v>0</v>
      </c>
      <c r="BE15" s="173">
        <f t="shared" si="11"/>
        <v>9</v>
      </c>
      <c r="BF15" s="173">
        <f t="shared" si="11"/>
        <v>0</v>
      </c>
      <c r="BG15" s="173">
        <f t="shared" si="11"/>
        <v>0</v>
      </c>
      <c r="BH15" s="173">
        <f t="shared" si="11"/>
        <v>0</v>
      </c>
      <c r="BI15" s="173">
        <f t="shared" si="11"/>
        <v>0</v>
      </c>
      <c r="BJ15" s="173">
        <f t="shared" si="11"/>
        <v>0</v>
      </c>
      <c r="BK15" s="173">
        <f t="shared" si="11"/>
        <v>0</v>
      </c>
      <c r="BL15" s="173">
        <f t="shared" si="11"/>
        <v>0</v>
      </c>
      <c r="BM15" s="158"/>
      <c r="BN15" s="174"/>
      <c r="BO15" s="175"/>
      <c r="BP15" s="174"/>
      <c r="BQ15" s="175"/>
      <c r="BR15" s="174"/>
      <c r="BS15" s="175"/>
      <c r="BT15" s="174"/>
      <c r="BU15" s="175"/>
      <c r="BV15" s="174"/>
      <c r="BW15" s="175"/>
      <c r="BX15" s="174"/>
      <c r="BY15" s="175"/>
      <c r="BZ15" s="174"/>
      <c r="CA15" s="175"/>
      <c r="CB15" s="174"/>
      <c r="CC15" s="175"/>
      <c r="CD15" s="174"/>
      <c r="CE15" s="175"/>
      <c r="CF15" s="174"/>
      <c r="CG15" s="175"/>
      <c r="CH15" s="174"/>
      <c r="CI15" s="175"/>
      <c r="CJ15" s="174"/>
      <c r="CK15" s="175"/>
      <c r="CL15" s="174"/>
      <c r="CM15" s="175"/>
      <c r="CN15" s="174"/>
      <c r="CO15" s="175"/>
      <c r="CP15" s="174"/>
      <c r="CQ15" s="175"/>
      <c r="CR15" s="174"/>
      <c r="CS15" s="173"/>
      <c r="CT15" s="176"/>
      <c r="CU15" s="173"/>
      <c r="CV15" s="176"/>
      <c r="CW15" s="173"/>
      <c r="CX15" s="176"/>
      <c r="CY15" s="173"/>
      <c r="CZ15" s="176"/>
      <c r="DA15" s="173"/>
      <c r="DB15" s="176"/>
      <c r="DC15" s="173"/>
      <c r="DD15" s="174"/>
      <c r="DE15" s="173"/>
      <c r="DF15" s="174"/>
      <c r="DG15" s="173"/>
      <c r="DH15" s="176"/>
      <c r="DI15" s="173"/>
      <c r="DJ15" s="176"/>
      <c r="DK15" s="182"/>
      <c r="DL15" s="176"/>
      <c r="DM15" s="182"/>
      <c r="DN15" s="176"/>
      <c r="DO15" s="173"/>
      <c r="DP15" s="176"/>
      <c r="DQ15" s="173"/>
      <c r="DR15" s="174"/>
      <c r="DS15" s="173"/>
      <c r="DT15" s="174"/>
      <c r="DU15" s="173"/>
      <c r="DV15" s="174"/>
      <c r="DW15" s="173"/>
      <c r="DX15" s="158"/>
      <c r="DY15" s="159" t="str">
        <f>IFERROR(__xludf.DUMMYFUNCTION("""COMPUTED_VALUE"""),"Vladimír Dudkin")</f>
        <v>Vladimír Dudkin</v>
      </c>
      <c r="DZ15" s="177"/>
      <c r="EA15" s="178"/>
      <c r="EB15" s="177"/>
      <c r="EC15" s="178"/>
      <c r="ED15" s="177"/>
      <c r="EE15" s="178"/>
      <c r="EF15" s="177"/>
      <c r="EG15" s="178"/>
      <c r="EH15" s="177"/>
      <c r="EI15" s="178"/>
      <c r="EJ15" s="177"/>
      <c r="EK15" s="178"/>
      <c r="EL15" s="177"/>
      <c r="EM15" s="178"/>
      <c r="EN15" s="177"/>
      <c r="EO15" s="178"/>
      <c r="EP15" s="177"/>
      <c r="EQ15" s="178"/>
      <c r="ER15" s="177"/>
      <c r="ES15" s="178"/>
      <c r="ET15" s="177"/>
      <c r="EU15" s="178"/>
      <c r="EV15" s="177"/>
      <c r="EW15" s="178"/>
      <c r="EX15" s="177"/>
      <c r="EY15" s="178"/>
      <c r="EZ15" s="177"/>
      <c r="FA15" s="178"/>
      <c r="FB15" s="177"/>
      <c r="FC15" s="178"/>
      <c r="FD15" s="177"/>
      <c r="FE15" s="180"/>
      <c r="FF15" s="179">
        <f>IFERROR(__xludf.DUMMYFUNCTION("""COMPUTED_VALUE"""),9.0)</f>
        <v>9</v>
      </c>
      <c r="FG15" s="180"/>
      <c r="FH15" s="179">
        <f>IFERROR(__xludf.DUMMYFUNCTION("""COMPUTED_VALUE"""),7.0)</f>
        <v>7</v>
      </c>
      <c r="FI15" s="180"/>
      <c r="FJ15" s="179">
        <f>IFERROR(__xludf.DUMMYFUNCTION("""COMPUTED_VALUE"""),7.0)</f>
        <v>7</v>
      </c>
      <c r="FK15" s="180"/>
      <c r="FL15" s="179">
        <f>IFERROR(__xludf.DUMMYFUNCTION("""COMPUTED_VALUE"""),6.0)</f>
        <v>6</v>
      </c>
      <c r="FM15" s="180"/>
      <c r="FN15" s="179">
        <f>IFERROR(__xludf.DUMMYFUNCTION("""COMPUTED_VALUE"""),4.0)</f>
        <v>4</v>
      </c>
      <c r="FO15" s="180"/>
      <c r="FP15" s="177"/>
      <c r="FQ15" s="180"/>
      <c r="FR15" s="177"/>
      <c r="FS15" s="180"/>
      <c r="FT15" s="179">
        <f>IFERROR(__xludf.DUMMYFUNCTION("""COMPUTED_VALUE"""),8.5)</f>
        <v>8.5</v>
      </c>
      <c r="FU15" s="180"/>
      <c r="FV15" s="179">
        <f>IFERROR(__xludf.DUMMYFUNCTION("""COMPUTED_VALUE"""),8.0)</f>
        <v>8</v>
      </c>
      <c r="FW15" s="184">
        <f>IFERROR(__xludf.DUMMYFUNCTION("""COMPUTED_VALUE"""),0.0)</f>
        <v>0</v>
      </c>
      <c r="FX15" s="179">
        <f>IFERROR(__xludf.DUMMYFUNCTION("""COMPUTED_VALUE"""),8.0)</f>
        <v>8</v>
      </c>
      <c r="FY15" s="184">
        <f>IFERROR(__xludf.DUMMYFUNCTION("""COMPUTED_VALUE"""),0.0)</f>
        <v>0</v>
      </c>
      <c r="FZ15" s="179">
        <f>IFERROR(__xludf.DUMMYFUNCTION("""COMPUTED_VALUE"""),8.0)</f>
        <v>8</v>
      </c>
      <c r="GA15" s="180"/>
      <c r="GB15" s="179">
        <f>IFERROR(__xludf.DUMMYFUNCTION("""COMPUTED_VALUE"""),9.0)</f>
        <v>9</v>
      </c>
      <c r="GC15" s="180"/>
      <c r="GD15" s="177"/>
      <c r="GE15" s="180"/>
      <c r="GF15" s="177"/>
      <c r="GG15" s="180"/>
      <c r="GH15" s="177"/>
      <c r="GI15" s="180"/>
    </row>
    <row r="16">
      <c r="A16" s="171">
        <f>IFERROR(__xludf.DUMMYFUNCTION("""COMPUTED_VALUE"""),100.0)</f>
        <v>100</v>
      </c>
      <c r="B16" s="172" t="str">
        <f>IFERROR(__xludf.DUMMYFUNCTION("""COMPUTED_VALUE"""),"Jakub Kouřimský")</f>
        <v>Jakub Kouřimský</v>
      </c>
      <c r="C16" s="173">
        <f t="shared" ref="C16:BL16" si="12">BN16+DZ16</f>
        <v>0</v>
      </c>
      <c r="D16" s="173">
        <f t="shared" si="12"/>
        <v>0</v>
      </c>
      <c r="E16" s="173">
        <f t="shared" si="12"/>
        <v>0</v>
      </c>
      <c r="F16" s="173">
        <f t="shared" si="12"/>
        <v>0</v>
      </c>
      <c r="G16" s="173">
        <f t="shared" si="12"/>
        <v>0</v>
      </c>
      <c r="H16" s="173">
        <f t="shared" si="12"/>
        <v>0</v>
      </c>
      <c r="I16" s="173">
        <f t="shared" si="12"/>
        <v>0</v>
      </c>
      <c r="J16" s="173">
        <f t="shared" si="12"/>
        <v>0</v>
      </c>
      <c r="K16" s="173">
        <f t="shared" si="12"/>
        <v>0</v>
      </c>
      <c r="L16" s="173">
        <f t="shared" si="12"/>
        <v>0</v>
      </c>
      <c r="M16" s="173">
        <f t="shared" si="12"/>
        <v>0</v>
      </c>
      <c r="N16" s="173">
        <f t="shared" si="12"/>
        <v>0</v>
      </c>
      <c r="O16" s="173">
        <f t="shared" si="12"/>
        <v>0</v>
      </c>
      <c r="P16" s="173">
        <f t="shared" si="12"/>
        <v>0</v>
      </c>
      <c r="Q16" s="173">
        <f t="shared" si="12"/>
        <v>0</v>
      </c>
      <c r="R16" s="173">
        <f t="shared" si="12"/>
        <v>0</v>
      </c>
      <c r="S16" s="173">
        <f t="shared" si="12"/>
        <v>0</v>
      </c>
      <c r="T16" s="173">
        <f t="shared" si="12"/>
        <v>0</v>
      </c>
      <c r="U16" s="173">
        <f t="shared" si="12"/>
        <v>0</v>
      </c>
      <c r="V16" s="173">
        <f t="shared" si="12"/>
        <v>0</v>
      </c>
      <c r="W16" s="173">
        <f t="shared" si="12"/>
        <v>0</v>
      </c>
      <c r="X16" s="173">
        <f t="shared" si="12"/>
        <v>0</v>
      </c>
      <c r="Y16" s="173">
        <f t="shared" si="12"/>
        <v>0</v>
      </c>
      <c r="Z16" s="173">
        <f t="shared" si="12"/>
        <v>0</v>
      </c>
      <c r="AA16" s="173">
        <f t="shared" si="12"/>
        <v>0</v>
      </c>
      <c r="AB16" s="173">
        <f t="shared" si="12"/>
        <v>0</v>
      </c>
      <c r="AC16" s="173">
        <f t="shared" si="12"/>
        <v>0</v>
      </c>
      <c r="AD16" s="173">
        <f t="shared" si="12"/>
        <v>0</v>
      </c>
      <c r="AE16" s="173">
        <f t="shared" si="12"/>
        <v>0</v>
      </c>
      <c r="AF16" s="173">
        <f t="shared" si="12"/>
        <v>0</v>
      </c>
      <c r="AG16" s="173">
        <f t="shared" si="12"/>
        <v>0</v>
      </c>
      <c r="AH16" s="173">
        <f t="shared" si="12"/>
        <v>0</v>
      </c>
      <c r="AI16" s="173">
        <f t="shared" si="12"/>
        <v>5</v>
      </c>
      <c r="AJ16" s="173">
        <f t="shared" si="12"/>
        <v>0</v>
      </c>
      <c r="AK16" s="173">
        <f t="shared" si="12"/>
        <v>0</v>
      </c>
      <c r="AL16" s="173">
        <f t="shared" si="12"/>
        <v>0</v>
      </c>
      <c r="AM16" s="173">
        <f t="shared" si="12"/>
        <v>0</v>
      </c>
      <c r="AN16" s="173">
        <f t="shared" si="12"/>
        <v>0</v>
      </c>
      <c r="AO16" s="173">
        <f t="shared" si="12"/>
        <v>0</v>
      </c>
      <c r="AP16" s="173">
        <f t="shared" si="12"/>
        <v>0</v>
      </c>
      <c r="AQ16" s="173">
        <f t="shared" si="12"/>
        <v>0</v>
      </c>
      <c r="AR16" s="173">
        <f t="shared" si="12"/>
        <v>0</v>
      </c>
      <c r="AS16" s="173">
        <f t="shared" si="12"/>
        <v>2</v>
      </c>
      <c r="AT16" s="173">
        <f t="shared" si="12"/>
        <v>0</v>
      </c>
      <c r="AU16" s="173">
        <f t="shared" si="12"/>
        <v>0</v>
      </c>
      <c r="AV16" s="173">
        <f t="shared" si="12"/>
        <v>0</v>
      </c>
      <c r="AW16" s="173">
        <f t="shared" si="12"/>
        <v>0</v>
      </c>
      <c r="AX16" s="173">
        <f t="shared" si="12"/>
        <v>0</v>
      </c>
      <c r="AY16" s="173">
        <f t="shared" si="12"/>
        <v>0</v>
      </c>
      <c r="AZ16" s="173">
        <f t="shared" si="12"/>
        <v>0</v>
      </c>
      <c r="BA16" s="173">
        <f t="shared" si="12"/>
        <v>0</v>
      </c>
      <c r="BB16" s="173">
        <f t="shared" si="12"/>
        <v>0</v>
      </c>
      <c r="BC16" s="173">
        <f t="shared" si="12"/>
        <v>0</v>
      </c>
      <c r="BD16" s="173">
        <f t="shared" si="12"/>
        <v>0</v>
      </c>
      <c r="BE16" s="173">
        <f t="shared" si="12"/>
        <v>0</v>
      </c>
      <c r="BF16" s="173">
        <f t="shared" si="12"/>
        <v>0</v>
      </c>
      <c r="BG16" s="173">
        <f t="shared" si="12"/>
        <v>0</v>
      </c>
      <c r="BH16" s="173">
        <f t="shared" si="12"/>
        <v>0</v>
      </c>
      <c r="BI16" s="173">
        <f t="shared" si="12"/>
        <v>0</v>
      </c>
      <c r="BJ16" s="173">
        <f t="shared" si="12"/>
        <v>0</v>
      </c>
      <c r="BK16" s="173">
        <f t="shared" si="12"/>
        <v>0</v>
      </c>
      <c r="BL16" s="173">
        <f t="shared" si="12"/>
        <v>0</v>
      </c>
      <c r="BM16" s="158"/>
      <c r="BN16" s="174"/>
      <c r="BO16" s="175"/>
      <c r="BP16" s="174"/>
      <c r="BQ16" s="175"/>
      <c r="BR16" s="174"/>
      <c r="BS16" s="175"/>
      <c r="BT16" s="174"/>
      <c r="BU16" s="175"/>
      <c r="BV16" s="174"/>
      <c r="BW16" s="175"/>
      <c r="BX16" s="174"/>
      <c r="BY16" s="175"/>
      <c r="BZ16" s="174"/>
      <c r="CA16" s="175"/>
      <c r="CB16" s="174"/>
      <c r="CC16" s="175"/>
      <c r="CD16" s="174"/>
      <c r="CE16" s="175"/>
      <c r="CF16" s="174"/>
      <c r="CG16" s="175"/>
      <c r="CH16" s="174"/>
      <c r="CI16" s="175"/>
      <c r="CJ16" s="174"/>
      <c r="CK16" s="175"/>
      <c r="CL16" s="174"/>
      <c r="CM16" s="175"/>
      <c r="CN16" s="174"/>
      <c r="CO16" s="175"/>
      <c r="CP16" s="174"/>
      <c r="CQ16" s="175"/>
      <c r="CR16" s="174"/>
      <c r="CS16" s="173"/>
      <c r="CT16" s="176"/>
      <c r="CU16" s="173"/>
      <c r="CV16" s="174"/>
      <c r="CW16" s="173"/>
      <c r="CX16" s="174"/>
      <c r="CY16" s="173"/>
      <c r="CZ16" s="174"/>
      <c r="DA16" s="173"/>
      <c r="DB16" s="174"/>
      <c r="DC16" s="173"/>
      <c r="DD16" s="176"/>
      <c r="DE16" s="173"/>
      <c r="DF16" s="174"/>
      <c r="DG16" s="173"/>
      <c r="DH16" s="174"/>
      <c r="DI16" s="173"/>
      <c r="DJ16" s="174"/>
      <c r="DK16" s="173"/>
      <c r="DL16" s="174"/>
      <c r="DM16" s="173"/>
      <c r="DN16" s="174"/>
      <c r="DO16" s="173"/>
      <c r="DP16" s="174"/>
      <c r="DQ16" s="173"/>
      <c r="DR16" s="174"/>
      <c r="DS16" s="173"/>
      <c r="DT16" s="174"/>
      <c r="DU16" s="173"/>
      <c r="DV16" s="174"/>
      <c r="DW16" s="173"/>
      <c r="DX16" s="158"/>
      <c r="DY16" s="159" t="str">
        <f>IFERROR(__xludf.DUMMYFUNCTION("""COMPUTED_VALUE"""),"Jakub Kouřimský")</f>
        <v>Jakub Kouřimský</v>
      </c>
      <c r="DZ16" s="177"/>
      <c r="EA16" s="178"/>
      <c r="EB16" s="177"/>
      <c r="EC16" s="178"/>
      <c r="ED16" s="177"/>
      <c r="EE16" s="178"/>
      <c r="EF16" s="177"/>
      <c r="EG16" s="178"/>
      <c r="EH16" s="177"/>
      <c r="EI16" s="178"/>
      <c r="EJ16" s="177"/>
      <c r="EK16" s="178"/>
      <c r="EL16" s="177"/>
      <c r="EM16" s="178"/>
      <c r="EN16" s="177"/>
      <c r="EO16" s="178"/>
      <c r="EP16" s="177"/>
      <c r="EQ16" s="178"/>
      <c r="ER16" s="177"/>
      <c r="ES16" s="178"/>
      <c r="ET16" s="177"/>
      <c r="EU16" s="178"/>
      <c r="EV16" s="177"/>
      <c r="EW16" s="178"/>
      <c r="EX16" s="177"/>
      <c r="EY16" s="178"/>
      <c r="EZ16" s="177"/>
      <c r="FA16" s="178"/>
      <c r="FB16" s="177"/>
      <c r="FC16" s="178"/>
      <c r="FD16" s="177"/>
      <c r="FE16" s="180"/>
      <c r="FF16" s="179">
        <f>IFERROR(__xludf.DUMMYFUNCTION("""COMPUTED_VALUE"""),5.0)</f>
        <v>5</v>
      </c>
      <c r="FG16" s="180"/>
      <c r="FH16" s="177"/>
      <c r="FI16" s="180"/>
      <c r="FJ16" s="177"/>
      <c r="FK16" s="180"/>
      <c r="FL16" s="177"/>
      <c r="FM16" s="180"/>
      <c r="FN16" s="177"/>
      <c r="FO16" s="180"/>
      <c r="FP16" s="179">
        <f>IFERROR(__xludf.DUMMYFUNCTION("""COMPUTED_VALUE"""),2.0)</f>
        <v>2</v>
      </c>
      <c r="FQ16" s="180"/>
      <c r="FR16" s="177"/>
      <c r="FS16" s="180"/>
      <c r="FT16" s="177"/>
      <c r="FU16" s="180"/>
      <c r="FV16" s="177"/>
      <c r="FW16" s="180"/>
      <c r="FX16" s="177"/>
      <c r="FY16" s="180"/>
      <c r="FZ16" s="177"/>
      <c r="GA16" s="180"/>
      <c r="GB16" s="177"/>
      <c r="GC16" s="180"/>
      <c r="GD16" s="177"/>
      <c r="GE16" s="180"/>
      <c r="GF16" s="177"/>
      <c r="GG16" s="180"/>
      <c r="GH16" s="177"/>
      <c r="GI16" s="180"/>
    </row>
    <row r="17">
      <c r="A17" s="185"/>
      <c r="B17" s="172"/>
      <c r="C17" s="173">
        <f t="shared" ref="C17:BL17" si="13">BN17+DZ17</f>
        <v>0</v>
      </c>
      <c r="D17" s="173">
        <f t="shared" si="13"/>
        <v>0</v>
      </c>
      <c r="E17" s="173">
        <f t="shared" si="13"/>
        <v>0</v>
      </c>
      <c r="F17" s="173">
        <f t="shared" si="13"/>
        <v>0</v>
      </c>
      <c r="G17" s="173">
        <f t="shared" si="13"/>
        <v>0</v>
      </c>
      <c r="H17" s="173">
        <f t="shared" si="13"/>
        <v>0</v>
      </c>
      <c r="I17" s="173">
        <f t="shared" si="13"/>
        <v>0</v>
      </c>
      <c r="J17" s="173">
        <f t="shared" si="13"/>
        <v>0</v>
      </c>
      <c r="K17" s="173">
        <f t="shared" si="13"/>
        <v>0</v>
      </c>
      <c r="L17" s="173">
        <f t="shared" si="13"/>
        <v>0</v>
      </c>
      <c r="M17" s="173">
        <f t="shared" si="13"/>
        <v>0</v>
      </c>
      <c r="N17" s="173">
        <f t="shared" si="13"/>
        <v>0</v>
      </c>
      <c r="O17" s="173">
        <f t="shared" si="13"/>
        <v>0</v>
      </c>
      <c r="P17" s="173">
        <f t="shared" si="13"/>
        <v>0</v>
      </c>
      <c r="Q17" s="173">
        <f t="shared" si="13"/>
        <v>0</v>
      </c>
      <c r="R17" s="173">
        <f t="shared" si="13"/>
        <v>0</v>
      </c>
      <c r="S17" s="173">
        <f t="shared" si="13"/>
        <v>0</v>
      </c>
      <c r="T17" s="173">
        <f t="shared" si="13"/>
        <v>0</v>
      </c>
      <c r="U17" s="173">
        <f t="shared" si="13"/>
        <v>0</v>
      </c>
      <c r="V17" s="173">
        <f t="shared" si="13"/>
        <v>0</v>
      </c>
      <c r="W17" s="173">
        <f t="shared" si="13"/>
        <v>0</v>
      </c>
      <c r="X17" s="173">
        <f t="shared" si="13"/>
        <v>0</v>
      </c>
      <c r="Y17" s="173">
        <f t="shared" si="13"/>
        <v>0</v>
      </c>
      <c r="Z17" s="173">
        <f t="shared" si="13"/>
        <v>0</v>
      </c>
      <c r="AA17" s="173">
        <f t="shared" si="13"/>
        <v>0</v>
      </c>
      <c r="AB17" s="173">
        <f t="shared" si="13"/>
        <v>0</v>
      </c>
      <c r="AC17" s="173">
        <f t="shared" si="13"/>
        <v>0</v>
      </c>
      <c r="AD17" s="173">
        <f t="shared" si="13"/>
        <v>0</v>
      </c>
      <c r="AE17" s="173">
        <f t="shared" si="13"/>
        <v>0</v>
      </c>
      <c r="AF17" s="173">
        <f t="shared" si="13"/>
        <v>0</v>
      </c>
      <c r="AG17" s="173">
        <f t="shared" si="13"/>
        <v>0</v>
      </c>
      <c r="AH17" s="173">
        <f t="shared" si="13"/>
        <v>0</v>
      </c>
      <c r="AI17" s="173">
        <f t="shared" si="13"/>
        <v>0</v>
      </c>
      <c r="AJ17" s="173">
        <f t="shared" si="13"/>
        <v>0</v>
      </c>
      <c r="AK17" s="173">
        <f t="shared" si="13"/>
        <v>0</v>
      </c>
      <c r="AL17" s="173">
        <f t="shared" si="13"/>
        <v>0</v>
      </c>
      <c r="AM17" s="173">
        <f t="shared" si="13"/>
        <v>0</v>
      </c>
      <c r="AN17" s="173">
        <f t="shared" si="13"/>
        <v>0</v>
      </c>
      <c r="AO17" s="173">
        <f t="shared" si="13"/>
        <v>0</v>
      </c>
      <c r="AP17" s="173">
        <f t="shared" si="13"/>
        <v>0</v>
      </c>
      <c r="AQ17" s="173">
        <f t="shared" si="13"/>
        <v>0</v>
      </c>
      <c r="AR17" s="173">
        <f t="shared" si="13"/>
        <v>0</v>
      </c>
      <c r="AS17" s="173">
        <f t="shared" si="13"/>
        <v>0</v>
      </c>
      <c r="AT17" s="173">
        <f t="shared" si="13"/>
        <v>0</v>
      </c>
      <c r="AU17" s="173">
        <f t="shared" si="13"/>
        <v>0</v>
      </c>
      <c r="AV17" s="173">
        <f t="shared" si="13"/>
        <v>0</v>
      </c>
      <c r="AW17" s="173">
        <f t="shared" si="13"/>
        <v>0</v>
      </c>
      <c r="AX17" s="173">
        <f t="shared" si="13"/>
        <v>0</v>
      </c>
      <c r="AY17" s="173">
        <f t="shared" si="13"/>
        <v>0</v>
      </c>
      <c r="AZ17" s="173">
        <f t="shared" si="13"/>
        <v>0</v>
      </c>
      <c r="BA17" s="173">
        <f t="shared" si="13"/>
        <v>0</v>
      </c>
      <c r="BB17" s="173">
        <f t="shared" si="13"/>
        <v>0</v>
      </c>
      <c r="BC17" s="173">
        <f t="shared" si="13"/>
        <v>0</v>
      </c>
      <c r="BD17" s="173">
        <f t="shared" si="13"/>
        <v>0</v>
      </c>
      <c r="BE17" s="173">
        <f t="shared" si="13"/>
        <v>0</v>
      </c>
      <c r="BF17" s="173">
        <f t="shared" si="13"/>
        <v>0</v>
      </c>
      <c r="BG17" s="173">
        <f t="shared" si="13"/>
        <v>0</v>
      </c>
      <c r="BH17" s="173">
        <f t="shared" si="13"/>
        <v>0</v>
      </c>
      <c r="BI17" s="173">
        <f t="shared" si="13"/>
        <v>0</v>
      </c>
      <c r="BJ17" s="173">
        <f t="shared" si="13"/>
        <v>0</v>
      </c>
      <c r="BK17" s="173">
        <f t="shared" si="13"/>
        <v>0</v>
      </c>
      <c r="BL17" s="173">
        <f t="shared" si="13"/>
        <v>0</v>
      </c>
      <c r="BM17" s="158"/>
      <c r="BN17" s="174"/>
      <c r="BO17" s="175"/>
      <c r="BP17" s="174"/>
      <c r="BQ17" s="175"/>
      <c r="BR17" s="174"/>
      <c r="BS17" s="175"/>
      <c r="BT17" s="174"/>
      <c r="BU17" s="175"/>
      <c r="BV17" s="174"/>
      <c r="BW17" s="175"/>
      <c r="BX17" s="174"/>
      <c r="BY17" s="175"/>
      <c r="BZ17" s="174"/>
      <c r="CA17" s="175"/>
      <c r="CB17" s="174"/>
      <c r="CC17" s="175"/>
      <c r="CD17" s="174"/>
      <c r="CE17" s="175"/>
      <c r="CF17" s="174"/>
      <c r="CG17" s="175"/>
      <c r="CH17" s="174"/>
      <c r="CI17" s="175"/>
      <c r="CJ17" s="174"/>
      <c r="CK17" s="175"/>
      <c r="CL17" s="174"/>
      <c r="CM17" s="175"/>
      <c r="CN17" s="174"/>
      <c r="CO17" s="175"/>
      <c r="CP17" s="174"/>
      <c r="CQ17" s="175"/>
      <c r="CR17" s="174"/>
      <c r="CS17" s="173"/>
      <c r="CT17" s="174"/>
      <c r="CU17" s="173"/>
      <c r="CV17" s="174"/>
      <c r="CW17" s="173"/>
      <c r="CX17" s="174"/>
      <c r="CY17" s="173"/>
      <c r="CZ17" s="174"/>
      <c r="DA17" s="173"/>
      <c r="DB17" s="174"/>
      <c r="DC17" s="173"/>
      <c r="DD17" s="174"/>
      <c r="DE17" s="173"/>
      <c r="DF17" s="174"/>
      <c r="DG17" s="173"/>
      <c r="DH17" s="174"/>
      <c r="DI17" s="173"/>
      <c r="DJ17" s="174"/>
      <c r="DK17" s="173"/>
      <c r="DL17" s="174"/>
      <c r="DM17" s="173"/>
      <c r="DN17" s="174"/>
      <c r="DO17" s="173"/>
      <c r="DP17" s="174"/>
      <c r="DQ17" s="173"/>
      <c r="DR17" s="174"/>
      <c r="DS17" s="173"/>
      <c r="DT17" s="174"/>
      <c r="DU17" s="173"/>
      <c r="DV17" s="174"/>
      <c r="DW17" s="173"/>
      <c r="DX17" s="158"/>
      <c r="DY17" s="159"/>
      <c r="DZ17" s="177"/>
      <c r="EA17" s="178"/>
      <c r="EB17" s="177"/>
      <c r="EC17" s="178"/>
      <c r="ED17" s="177"/>
      <c r="EE17" s="178"/>
      <c r="EF17" s="177"/>
      <c r="EG17" s="178"/>
      <c r="EH17" s="177"/>
      <c r="EI17" s="178"/>
      <c r="EJ17" s="177"/>
      <c r="EK17" s="178"/>
      <c r="EL17" s="177"/>
      <c r="EM17" s="178"/>
      <c r="EN17" s="177"/>
      <c r="EO17" s="178"/>
      <c r="EP17" s="177"/>
      <c r="EQ17" s="178"/>
      <c r="ER17" s="177"/>
      <c r="ES17" s="178"/>
      <c r="ET17" s="177"/>
      <c r="EU17" s="178"/>
      <c r="EV17" s="177"/>
      <c r="EW17" s="178"/>
      <c r="EX17" s="177"/>
      <c r="EY17" s="178"/>
      <c r="EZ17" s="177"/>
      <c r="FA17" s="178"/>
      <c r="FB17" s="177"/>
      <c r="FC17" s="178"/>
      <c r="FD17" s="177"/>
      <c r="FE17" s="180"/>
      <c r="FF17" s="177"/>
      <c r="FG17" s="180"/>
      <c r="FH17" s="177"/>
      <c r="FI17" s="180"/>
      <c r="FJ17" s="177"/>
      <c r="FK17" s="180"/>
      <c r="FL17" s="177"/>
      <c r="FM17" s="180"/>
      <c r="FN17" s="177"/>
      <c r="FO17" s="180"/>
      <c r="FP17" s="177"/>
      <c r="FQ17" s="180"/>
      <c r="FR17" s="177"/>
      <c r="FS17" s="180"/>
      <c r="FT17" s="177"/>
      <c r="FU17" s="180"/>
      <c r="FV17" s="177"/>
      <c r="FW17" s="180"/>
      <c r="FX17" s="177"/>
      <c r="FY17" s="180"/>
      <c r="FZ17" s="177"/>
      <c r="GA17" s="180"/>
      <c r="GB17" s="177"/>
      <c r="GC17" s="180"/>
      <c r="GD17" s="177"/>
      <c r="GE17" s="180"/>
      <c r="GF17" s="177"/>
      <c r="GG17" s="180"/>
      <c r="GH17" s="177"/>
      <c r="GI17" s="180"/>
    </row>
    <row r="18">
      <c r="A18" s="185"/>
      <c r="B18" s="172"/>
      <c r="C18" s="173">
        <f t="shared" ref="C18:BL18" si="14">BN18+DZ18</f>
        <v>0</v>
      </c>
      <c r="D18" s="173">
        <f t="shared" si="14"/>
        <v>0</v>
      </c>
      <c r="E18" s="173">
        <f t="shared" si="14"/>
        <v>0</v>
      </c>
      <c r="F18" s="173">
        <f t="shared" si="14"/>
        <v>0</v>
      </c>
      <c r="G18" s="173">
        <f t="shared" si="14"/>
        <v>0</v>
      </c>
      <c r="H18" s="173">
        <f t="shared" si="14"/>
        <v>0</v>
      </c>
      <c r="I18" s="173">
        <f t="shared" si="14"/>
        <v>0</v>
      </c>
      <c r="J18" s="173">
        <f t="shared" si="14"/>
        <v>0</v>
      </c>
      <c r="K18" s="173">
        <f t="shared" si="14"/>
        <v>0</v>
      </c>
      <c r="L18" s="173">
        <f t="shared" si="14"/>
        <v>0</v>
      </c>
      <c r="M18" s="173">
        <f t="shared" si="14"/>
        <v>0</v>
      </c>
      <c r="N18" s="173">
        <f t="shared" si="14"/>
        <v>0</v>
      </c>
      <c r="O18" s="173">
        <f t="shared" si="14"/>
        <v>0</v>
      </c>
      <c r="P18" s="173">
        <f t="shared" si="14"/>
        <v>0</v>
      </c>
      <c r="Q18" s="173">
        <f t="shared" si="14"/>
        <v>0</v>
      </c>
      <c r="R18" s="173">
        <f t="shared" si="14"/>
        <v>0</v>
      </c>
      <c r="S18" s="173">
        <f t="shared" si="14"/>
        <v>0</v>
      </c>
      <c r="T18" s="173">
        <f t="shared" si="14"/>
        <v>0</v>
      </c>
      <c r="U18" s="173">
        <f t="shared" si="14"/>
        <v>0</v>
      </c>
      <c r="V18" s="173">
        <f t="shared" si="14"/>
        <v>0</v>
      </c>
      <c r="W18" s="173">
        <f t="shared" si="14"/>
        <v>0</v>
      </c>
      <c r="X18" s="173">
        <f t="shared" si="14"/>
        <v>0</v>
      </c>
      <c r="Y18" s="173">
        <f t="shared" si="14"/>
        <v>0</v>
      </c>
      <c r="Z18" s="173">
        <f t="shared" si="14"/>
        <v>0</v>
      </c>
      <c r="AA18" s="173">
        <f t="shared" si="14"/>
        <v>0</v>
      </c>
      <c r="AB18" s="173">
        <f t="shared" si="14"/>
        <v>0</v>
      </c>
      <c r="AC18" s="173">
        <f t="shared" si="14"/>
        <v>0</v>
      </c>
      <c r="AD18" s="173">
        <f t="shared" si="14"/>
        <v>0</v>
      </c>
      <c r="AE18" s="173">
        <f t="shared" si="14"/>
        <v>0</v>
      </c>
      <c r="AF18" s="173">
        <f t="shared" si="14"/>
        <v>0</v>
      </c>
      <c r="AG18" s="173">
        <f t="shared" si="14"/>
        <v>0</v>
      </c>
      <c r="AH18" s="173">
        <f t="shared" si="14"/>
        <v>0</v>
      </c>
      <c r="AI18" s="173">
        <f t="shared" si="14"/>
        <v>0</v>
      </c>
      <c r="AJ18" s="173">
        <f t="shared" si="14"/>
        <v>0</v>
      </c>
      <c r="AK18" s="173">
        <f t="shared" si="14"/>
        <v>0</v>
      </c>
      <c r="AL18" s="173">
        <f t="shared" si="14"/>
        <v>0</v>
      </c>
      <c r="AM18" s="173">
        <f t="shared" si="14"/>
        <v>0</v>
      </c>
      <c r="AN18" s="173">
        <f t="shared" si="14"/>
        <v>0</v>
      </c>
      <c r="AO18" s="173">
        <f t="shared" si="14"/>
        <v>0</v>
      </c>
      <c r="AP18" s="173">
        <f t="shared" si="14"/>
        <v>0</v>
      </c>
      <c r="AQ18" s="173">
        <f t="shared" si="14"/>
        <v>0</v>
      </c>
      <c r="AR18" s="173">
        <f t="shared" si="14"/>
        <v>0</v>
      </c>
      <c r="AS18" s="173">
        <f t="shared" si="14"/>
        <v>0</v>
      </c>
      <c r="AT18" s="173">
        <f t="shared" si="14"/>
        <v>0</v>
      </c>
      <c r="AU18" s="173">
        <f t="shared" si="14"/>
        <v>0</v>
      </c>
      <c r="AV18" s="173">
        <f t="shared" si="14"/>
        <v>0</v>
      </c>
      <c r="AW18" s="173">
        <f t="shared" si="14"/>
        <v>0</v>
      </c>
      <c r="AX18" s="173">
        <f t="shared" si="14"/>
        <v>0</v>
      </c>
      <c r="AY18" s="173">
        <f t="shared" si="14"/>
        <v>0</v>
      </c>
      <c r="AZ18" s="173">
        <f t="shared" si="14"/>
        <v>0</v>
      </c>
      <c r="BA18" s="173">
        <f t="shared" si="14"/>
        <v>0</v>
      </c>
      <c r="BB18" s="173">
        <f t="shared" si="14"/>
        <v>0</v>
      </c>
      <c r="BC18" s="173">
        <f t="shared" si="14"/>
        <v>0</v>
      </c>
      <c r="BD18" s="173">
        <f t="shared" si="14"/>
        <v>0</v>
      </c>
      <c r="BE18" s="173">
        <f t="shared" si="14"/>
        <v>0</v>
      </c>
      <c r="BF18" s="173">
        <f t="shared" si="14"/>
        <v>0</v>
      </c>
      <c r="BG18" s="173">
        <f t="shared" si="14"/>
        <v>0</v>
      </c>
      <c r="BH18" s="173">
        <f t="shared" si="14"/>
        <v>0</v>
      </c>
      <c r="BI18" s="173">
        <f t="shared" si="14"/>
        <v>0</v>
      </c>
      <c r="BJ18" s="173">
        <f t="shared" si="14"/>
        <v>0</v>
      </c>
      <c r="BK18" s="173">
        <f t="shared" si="14"/>
        <v>0</v>
      </c>
      <c r="BL18" s="173">
        <f t="shared" si="14"/>
        <v>0</v>
      </c>
      <c r="BM18" s="158"/>
      <c r="BN18" s="174"/>
      <c r="BO18" s="175"/>
      <c r="BP18" s="174"/>
      <c r="BQ18" s="175"/>
      <c r="BR18" s="174"/>
      <c r="BS18" s="175"/>
      <c r="BT18" s="174"/>
      <c r="BU18" s="175"/>
      <c r="BV18" s="174"/>
      <c r="BW18" s="175"/>
      <c r="BX18" s="174"/>
      <c r="BY18" s="175"/>
      <c r="BZ18" s="174"/>
      <c r="CA18" s="175"/>
      <c r="CB18" s="174"/>
      <c r="CC18" s="175"/>
      <c r="CD18" s="174"/>
      <c r="CE18" s="175"/>
      <c r="CF18" s="174"/>
      <c r="CG18" s="175"/>
      <c r="CH18" s="174"/>
      <c r="CI18" s="175"/>
      <c r="CJ18" s="174"/>
      <c r="CK18" s="175"/>
      <c r="CL18" s="174"/>
      <c r="CM18" s="175"/>
      <c r="CN18" s="174"/>
      <c r="CO18" s="175"/>
      <c r="CP18" s="174"/>
      <c r="CQ18" s="175"/>
      <c r="CR18" s="174"/>
      <c r="CS18" s="173"/>
      <c r="CT18" s="174"/>
      <c r="CU18" s="173"/>
      <c r="CV18" s="174"/>
      <c r="CW18" s="173"/>
      <c r="CX18" s="174"/>
      <c r="CY18" s="173"/>
      <c r="CZ18" s="174"/>
      <c r="DA18" s="173"/>
      <c r="DB18" s="174"/>
      <c r="DC18" s="173"/>
      <c r="DD18" s="174"/>
      <c r="DE18" s="173"/>
      <c r="DF18" s="174"/>
      <c r="DG18" s="173"/>
      <c r="DH18" s="174"/>
      <c r="DI18" s="173"/>
      <c r="DJ18" s="174"/>
      <c r="DK18" s="173"/>
      <c r="DL18" s="174"/>
      <c r="DM18" s="173"/>
      <c r="DN18" s="174"/>
      <c r="DO18" s="173"/>
      <c r="DP18" s="174"/>
      <c r="DQ18" s="173"/>
      <c r="DR18" s="174"/>
      <c r="DS18" s="173"/>
      <c r="DT18" s="174"/>
      <c r="DU18" s="173"/>
      <c r="DV18" s="174"/>
      <c r="DW18" s="173"/>
      <c r="DX18" s="158"/>
      <c r="DY18" s="159"/>
      <c r="DZ18" s="177"/>
      <c r="EA18" s="178"/>
      <c r="EB18" s="177"/>
      <c r="EC18" s="178"/>
      <c r="ED18" s="177"/>
      <c r="EE18" s="178"/>
      <c r="EF18" s="177"/>
      <c r="EG18" s="178"/>
      <c r="EH18" s="177"/>
      <c r="EI18" s="178"/>
      <c r="EJ18" s="177"/>
      <c r="EK18" s="178"/>
      <c r="EL18" s="177"/>
      <c r="EM18" s="178"/>
      <c r="EN18" s="177"/>
      <c r="EO18" s="178"/>
      <c r="EP18" s="177"/>
      <c r="EQ18" s="178"/>
      <c r="ER18" s="177"/>
      <c r="ES18" s="178"/>
      <c r="ET18" s="177"/>
      <c r="EU18" s="178"/>
      <c r="EV18" s="177"/>
      <c r="EW18" s="178"/>
      <c r="EX18" s="177"/>
      <c r="EY18" s="178"/>
      <c r="EZ18" s="177"/>
      <c r="FA18" s="178"/>
      <c r="FB18" s="177"/>
      <c r="FC18" s="178"/>
      <c r="FD18" s="177"/>
      <c r="FE18" s="180"/>
      <c r="FF18" s="177"/>
      <c r="FG18" s="180"/>
      <c r="FH18" s="177"/>
      <c r="FI18" s="180"/>
      <c r="FJ18" s="177"/>
      <c r="FK18" s="180"/>
      <c r="FL18" s="177"/>
      <c r="FM18" s="180"/>
      <c r="FN18" s="177"/>
      <c r="FO18" s="180"/>
      <c r="FP18" s="177"/>
      <c r="FQ18" s="180"/>
      <c r="FR18" s="177"/>
      <c r="FS18" s="180"/>
      <c r="FT18" s="177"/>
      <c r="FU18" s="180"/>
      <c r="FV18" s="177"/>
      <c r="FW18" s="180"/>
      <c r="FX18" s="177"/>
      <c r="FY18" s="180"/>
      <c r="FZ18" s="177"/>
      <c r="GA18" s="180"/>
      <c r="GB18" s="177"/>
      <c r="GC18" s="180"/>
      <c r="GD18" s="177"/>
      <c r="GE18" s="180"/>
      <c r="GF18" s="177"/>
      <c r="GG18" s="180"/>
      <c r="GH18" s="177"/>
      <c r="GI18" s="180"/>
    </row>
    <row r="19">
      <c r="A19" s="185"/>
      <c r="B19" s="172"/>
      <c r="C19" s="173">
        <f t="shared" ref="C19:BL19" si="15">BN19+DZ19</f>
        <v>0</v>
      </c>
      <c r="D19" s="173">
        <f t="shared" si="15"/>
        <v>0</v>
      </c>
      <c r="E19" s="173">
        <f t="shared" si="15"/>
        <v>0</v>
      </c>
      <c r="F19" s="173">
        <f t="shared" si="15"/>
        <v>0</v>
      </c>
      <c r="G19" s="173">
        <f t="shared" si="15"/>
        <v>0</v>
      </c>
      <c r="H19" s="173">
        <f t="shared" si="15"/>
        <v>0</v>
      </c>
      <c r="I19" s="173">
        <f t="shared" si="15"/>
        <v>0</v>
      </c>
      <c r="J19" s="173">
        <f t="shared" si="15"/>
        <v>0</v>
      </c>
      <c r="K19" s="173">
        <f t="shared" si="15"/>
        <v>0</v>
      </c>
      <c r="L19" s="173">
        <f t="shared" si="15"/>
        <v>0</v>
      </c>
      <c r="M19" s="173">
        <f t="shared" si="15"/>
        <v>0</v>
      </c>
      <c r="N19" s="173">
        <f t="shared" si="15"/>
        <v>0</v>
      </c>
      <c r="O19" s="173">
        <f t="shared" si="15"/>
        <v>0</v>
      </c>
      <c r="P19" s="173">
        <f t="shared" si="15"/>
        <v>0</v>
      </c>
      <c r="Q19" s="173">
        <f t="shared" si="15"/>
        <v>0</v>
      </c>
      <c r="R19" s="173">
        <f t="shared" si="15"/>
        <v>0</v>
      </c>
      <c r="S19" s="173">
        <f t="shared" si="15"/>
        <v>0</v>
      </c>
      <c r="T19" s="173">
        <f t="shared" si="15"/>
        <v>0</v>
      </c>
      <c r="U19" s="173">
        <f t="shared" si="15"/>
        <v>0</v>
      </c>
      <c r="V19" s="173">
        <f t="shared" si="15"/>
        <v>0</v>
      </c>
      <c r="W19" s="173">
        <f t="shared" si="15"/>
        <v>0</v>
      </c>
      <c r="X19" s="173">
        <f t="shared" si="15"/>
        <v>0</v>
      </c>
      <c r="Y19" s="173">
        <f t="shared" si="15"/>
        <v>0</v>
      </c>
      <c r="Z19" s="173">
        <f t="shared" si="15"/>
        <v>0</v>
      </c>
      <c r="AA19" s="173">
        <f t="shared" si="15"/>
        <v>0</v>
      </c>
      <c r="AB19" s="173">
        <f t="shared" si="15"/>
        <v>0</v>
      </c>
      <c r="AC19" s="173">
        <f t="shared" si="15"/>
        <v>0</v>
      </c>
      <c r="AD19" s="173">
        <f t="shared" si="15"/>
        <v>0</v>
      </c>
      <c r="AE19" s="173">
        <f t="shared" si="15"/>
        <v>0</v>
      </c>
      <c r="AF19" s="173">
        <f t="shared" si="15"/>
        <v>0</v>
      </c>
      <c r="AG19" s="173">
        <f t="shared" si="15"/>
        <v>0</v>
      </c>
      <c r="AH19" s="173">
        <f t="shared" si="15"/>
        <v>0</v>
      </c>
      <c r="AI19" s="173">
        <f t="shared" si="15"/>
        <v>0</v>
      </c>
      <c r="AJ19" s="173">
        <f t="shared" si="15"/>
        <v>0</v>
      </c>
      <c r="AK19" s="173">
        <f t="shared" si="15"/>
        <v>0</v>
      </c>
      <c r="AL19" s="173">
        <f t="shared" si="15"/>
        <v>0</v>
      </c>
      <c r="AM19" s="173">
        <f t="shared" si="15"/>
        <v>0</v>
      </c>
      <c r="AN19" s="173">
        <f t="shared" si="15"/>
        <v>0</v>
      </c>
      <c r="AO19" s="173">
        <f t="shared" si="15"/>
        <v>0</v>
      </c>
      <c r="AP19" s="173">
        <f t="shared" si="15"/>
        <v>0</v>
      </c>
      <c r="AQ19" s="173">
        <f t="shared" si="15"/>
        <v>0</v>
      </c>
      <c r="AR19" s="173">
        <f t="shared" si="15"/>
        <v>0</v>
      </c>
      <c r="AS19" s="173">
        <f t="shared" si="15"/>
        <v>0</v>
      </c>
      <c r="AT19" s="173">
        <f t="shared" si="15"/>
        <v>0</v>
      </c>
      <c r="AU19" s="173">
        <f t="shared" si="15"/>
        <v>0</v>
      </c>
      <c r="AV19" s="173">
        <f t="shared" si="15"/>
        <v>0</v>
      </c>
      <c r="AW19" s="173">
        <f t="shared" si="15"/>
        <v>0</v>
      </c>
      <c r="AX19" s="173">
        <f t="shared" si="15"/>
        <v>0</v>
      </c>
      <c r="AY19" s="173">
        <f t="shared" si="15"/>
        <v>0</v>
      </c>
      <c r="AZ19" s="173">
        <f t="shared" si="15"/>
        <v>0</v>
      </c>
      <c r="BA19" s="173">
        <f t="shared" si="15"/>
        <v>0</v>
      </c>
      <c r="BB19" s="173">
        <f t="shared" si="15"/>
        <v>0</v>
      </c>
      <c r="BC19" s="173">
        <f t="shared" si="15"/>
        <v>0</v>
      </c>
      <c r="BD19" s="173">
        <f t="shared" si="15"/>
        <v>0</v>
      </c>
      <c r="BE19" s="173">
        <f t="shared" si="15"/>
        <v>0</v>
      </c>
      <c r="BF19" s="173">
        <f t="shared" si="15"/>
        <v>0</v>
      </c>
      <c r="BG19" s="173">
        <f t="shared" si="15"/>
        <v>0</v>
      </c>
      <c r="BH19" s="173">
        <f t="shared" si="15"/>
        <v>0</v>
      </c>
      <c r="BI19" s="173">
        <f t="shared" si="15"/>
        <v>0</v>
      </c>
      <c r="BJ19" s="173">
        <f t="shared" si="15"/>
        <v>0</v>
      </c>
      <c r="BK19" s="173">
        <f t="shared" si="15"/>
        <v>0</v>
      </c>
      <c r="BL19" s="173">
        <f t="shared" si="15"/>
        <v>0</v>
      </c>
      <c r="BM19" s="158"/>
      <c r="BN19" s="174"/>
      <c r="BO19" s="175"/>
      <c r="BP19" s="174"/>
      <c r="BQ19" s="175"/>
      <c r="BR19" s="174"/>
      <c r="BS19" s="175"/>
      <c r="BT19" s="174"/>
      <c r="BU19" s="175"/>
      <c r="BV19" s="174"/>
      <c r="BW19" s="175"/>
      <c r="BX19" s="174"/>
      <c r="BY19" s="175"/>
      <c r="BZ19" s="174"/>
      <c r="CA19" s="175"/>
      <c r="CB19" s="174"/>
      <c r="CC19" s="175"/>
      <c r="CD19" s="174"/>
      <c r="CE19" s="175"/>
      <c r="CF19" s="174"/>
      <c r="CG19" s="175"/>
      <c r="CH19" s="174"/>
      <c r="CI19" s="175"/>
      <c r="CJ19" s="174"/>
      <c r="CK19" s="175"/>
      <c r="CL19" s="174"/>
      <c r="CM19" s="175"/>
      <c r="CN19" s="174"/>
      <c r="CO19" s="175"/>
      <c r="CP19" s="174"/>
      <c r="CQ19" s="175"/>
      <c r="CR19" s="174"/>
      <c r="CS19" s="173"/>
      <c r="CT19" s="174"/>
      <c r="CU19" s="173"/>
      <c r="CV19" s="174"/>
      <c r="CW19" s="173"/>
      <c r="CX19" s="174"/>
      <c r="CY19" s="173"/>
      <c r="CZ19" s="174"/>
      <c r="DA19" s="173"/>
      <c r="DB19" s="174"/>
      <c r="DC19" s="173"/>
      <c r="DD19" s="174"/>
      <c r="DE19" s="173"/>
      <c r="DF19" s="174"/>
      <c r="DG19" s="173"/>
      <c r="DH19" s="174"/>
      <c r="DI19" s="173"/>
      <c r="DJ19" s="174"/>
      <c r="DK19" s="173"/>
      <c r="DL19" s="174"/>
      <c r="DM19" s="173"/>
      <c r="DN19" s="174"/>
      <c r="DO19" s="173"/>
      <c r="DP19" s="174"/>
      <c r="DQ19" s="173"/>
      <c r="DR19" s="174"/>
      <c r="DS19" s="173"/>
      <c r="DT19" s="174"/>
      <c r="DU19" s="173"/>
      <c r="DV19" s="174"/>
      <c r="DW19" s="173"/>
      <c r="DX19" s="158"/>
      <c r="DY19" s="159"/>
      <c r="DZ19" s="177"/>
      <c r="EA19" s="178"/>
      <c r="EB19" s="177"/>
      <c r="EC19" s="178"/>
      <c r="ED19" s="177"/>
      <c r="EE19" s="178"/>
      <c r="EF19" s="177"/>
      <c r="EG19" s="178"/>
      <c r="EH19" s="177"/>
      <c r="EI19" s="178"/>
      <c r="EJ19" s="177"/>
      <c r="EK19" s="178"/>
      <c r="EL19" s="177"/>
      <c r="EM19" s="178"/>
      <c r="EN19" s="177"/>
      <c r="EO19" s="178"/>
      <c r="EP19" s="177"/>
      <c r="EQ19" s="178"/>
      <c r="ER19" s="177"/>
      <c r="ES19" s="178"/>
      <c r="ET19" s="177"/>
      <c r="EU19" s="178"/>
      <c r="EV19" s="177"/>
      <c r="EW19" s="178"/>
      <c r="EX19" s="177"/>
      <c r="EY19" s="178"/>
      <c r="EZ19" s="177"/>
      <c r="FA19" s="178"/>
      <c r="FB19" s="177"/>
      <c r="FC19" s="178"/>
      <c r="FD19" s="177"/>
      <c r="FE19" s="180"/>
      <c r="FF19" s="177"/>
      <c r="FG19" s="180"/>
      <c r="FH19" s="177"/>
      <c r="FI19" s="180"/>
      <c r="FJ19" s="177"/>
      <c r="FK19" s="180"/>
      <c r="FL19" s="177"/>
      <c r="FM19" s="180"/>
      <c r="FN19" s="177"/>
      <c r="FO19" s="180"/>
      <c r="FP19" s="177"/>
      <c r="FQ19" s="180"/>
      <c r="FR19" s="177"/>
      <c r="FS19" s="180"/>
      <c r="FT19" s="177"/>
      <c r="FU19" s="180"/>
      <c r="FV19" s="177"/>
      <c r="FW19" s="180"/>
      <c r="FX19" s="177"/>
      <c r="FY19" s="180"/>
      <c r="FZ19" s="177"/>
      <c r="GA19" s="180"/>
      <c r="GB19" s="177"/>
      <c r="GC19" s="180"/>
      <c r="GD19" s="177"/>
      <c r="GE19" s="180"/>
      <c r="GF19" s="177"/>
      <c r="GG19" s="180"/>
      <c r="GH19" s="177"/>
      <c r="GI19" s="180"/>
    </row>
    <row r="20">
      <c r="A20" s="185"/>
      <c r="B20" s="172"/>
      <c r="C20" s="173">
        <f t="shared" ref="C20:BL20" si="16">BN20+DZ20</f>
        <v>0</v>
      </c>
      <c r="D20" s="173">
        <f t="shared" si="16"/>
        <v>0</v>
      </c>
      <c r="E20" s="173">
        <f t="shared" si="16"/>
        <v>0</v>
      </c>
      <c r="F20" s="173">
        <f t="shared" si="16"/>
        <v>0</v>
      </c>
      <c r="G20" s="173">
        <f t="shared" si="16"/>
        <v>0</v>
      </c>
      <c r="H20" s="173">
        <f t="shared" si="16"/>
        <v>0</v>
      </c>
      <c r="I20" s="173">
        <f t="shared" si="16"/>
        <v>0</v>
      </c>
      <c r="J20" s="173">
        <f t="shared" si="16"/>
        <v>0</v>
      </c>
      <c r="K20" s="173">
        <f t="shared" si="16"/>
        <v>0</v>
      </c>
      <c r="L20" s="173">
        <f t="shared" si="16"/>
        <v>0</v>
      </c>
      <c r="M20" s="173">
        <f t="shared" si="16"/>
        <v>0</v>
      </c>
      <c r="N20" s="173">
        <f t="shared" si="16"/>
        <v>0</v>
      </c>
      <c r="O20" s="173">
        <f t="shared" si="16"/>
        <v>0</v>
      </c>
      <c r="P20" s="173">
        <f t="shared" si="16"/>
        <v>0</v>
      </c>
      <c r="Q20" s="173">
        <f t="shared" si="16"/>
        <v>0</v>
      </c>
      <c r="R20" s="173">
        <f t="shared" si="16"/>
        <v>0</v>
      </c>
      <c r="S20" s="173">
        <f t="shared" si="16"/>
        <v>0</v>
      </c>
      <c r="T20" s="173">
        <f t="shared" si="16"/>
        <v>0</v>
      </c>
      <c r="U20" s="173">
        <f t="shared" si="16"/>
        <v>0</v>
      </c>
      <c r="V20" s="173">
        <f t="shared" si="16"/>
        <v>0</v>
      </c>
      <c r="W20" s="173">
        <f t="shared" si="16"/>
        <v>0</v>
      </c>
      <c r="X20" s="173">
        <f t="shared" si="16"/>
        <v>0</v>
      </c>
      <c r="Y20" s="173">
        <f t="shared" si="16"/>
        <v>0</v>
      </c>
      <c r="Z20" s="173">
        <f t="shared" si="16"/>
        <v>0</v>
      </c>
      <c r="AA20" s="173">
        <f t="shared" si="16"/>
        <v>0</v>
      </c>
      <c r="AB20" s="173">
        <f t="shared" si="16"/>
        <v>0</v>
      </c>
      <c r="AC20" s="173">
        <f t="shared" si="16"/>
        <v>0</v>
      </c>
      <c r="AD20" s="173">
        <f t="shared" si="16"/>
        <v>0</v>
      </c>
      <c r="AE20" s="173">
        <f t="shared" si="16"/>
        <v>0</v>
      </c>
      <c r="AF20" s="173">
        <f t="shared" si="16"/>
        <v>0</v>
      </c>
      <c r="AG20" s="173">
        <f t="shared" si="16"/>
        <v>0</v>
      </c>
      <c r="AH20" s="173">
        <f t="shared" si="16"/>
        <v>0</v>
      </c>
      <c r="AI20" s="173">
        <f t="shared" si="16"/>
        <v>0</v>
      </c>
      <c r="AJ20" s="173">
        <f t="shared" si="16"/>
        <v>0</v>
      </c>
      <c r="AK20" s="173">
        <f t="shared" si="16"/>
        <v>0</v>
      </c>
      <c r="AL20" s="173">
        <f t="shared" si="16"/>
        <v>0</v>
      </c>
      <c r="AM20" s="173">
        <f t="shared" si="16"/>
        <v>0</v>
      </c>
      <c r="AN20" s="173">
        <f t="shared" si="16"/>
        <v>0</v>
      </c>
      <c r="AO20" s="173">
        <f t="shared" si="16"/>
        <v>0</v>
      </c>
      <c r="AP20" s="173">
        <f t="shared" si="16"/>
        <v>0</v>
      </c>
      <c r="AQ20" s="173">
        <f t="shared" si="16"/>
        <v>0</v>
      </c>
      <c r="AR20" s="173">
        <f t="shared" si="16"/>
        <v>0</v>
      </c>
      <c r="AS20" s="173">
        <f t="shared" si="16"/>
        <v>0</v>
      </c>
      <c r="AT20" s="173">
        <f t="shared" si="16"/>
        <v>0</v>
      </c>
      <c r="AU20" s="173">
        <f t="shared" si="16"/>
        <v>0</v>
      </c>
      <c r="AV20" s="173">
        <f t="shared" si="16"/>
        <v>0</v>
      </c>
      <c r="AW20" s="173">
        <f t="shared" si="16"/>
        <v>0</v>
      </c>
      <c r="AX20" s="173">
        <f t="shared" si="16"/>
        <v>0</v>
      </c>
      <c r="AY20" s="173">
        <f t="shared" si="16"/>
        <v>0</v>
      </c>
      <c r="AZ20" s="173">
        <f t="shared" si="16"/>
        <v>0</v>
      </c>
      <c r="BA20" s="173">
        <f t="shared" si="16"/>
        <v>0</v>
      </c>
      <c r="BB20" s="173">
        <f t="shared" si="16"/>
        <v>0</v>
      </c>
      <c r="BC20" s="173">
        <f t="shared" si="16"/>
        <v>0</v>
      </c>
      <c r="BD20" s="173">
        <f t="shared" si="16"/>
        <v>0</v>
      </c>
      <c r="BE20" s="173">
        <f t="shared" si="16"/>
        <v>0</v>
      </c>
      <c r="BF20" s="173">
        <f t="shared" si="16"/>
        <v>0</v>
      </c>
      <c r="BG20" s="173">
        <f t="shared" si="16"/>
        <v>0</v>
      </c>
      <c r="BH20" s="173">
        <f t="shared" si="16"/>
        <v>0</v>
      </c>
      <c r="BI20" s="173">
        <f t="shared" si="16"/>
        <v>0</v>
      </c>
      <c r="BJ20" s="173">
        <f t="shared" si="16"/>
        <v>0</v>
      </c>
      <c r="BK20" s="173">
        <f t="shared" si="16"/>
        <v>0</v>
      </c>
      <c r="BL20" s="173">
        <f t="shared" si="16"/>
        <v>0</v>
      </c>
      <c r="BM20" s="158"/>
      <c r="BN20" s="174"/>
      <c r="BO20" s="175"/>
      <c r="BP20" s="174"/>
      <c r="BQ20" s="175"/>
      <c r="BR20" s="174"/>
      <c r="BS20" s="175"/>
      <c r="BT20" s="174"/>
      <c r="BU20" s="175"/>
      <c r="BV20" s="174"/>
      <c r="BW20" s="175"/>
      <c r="BX20" s="174"/>
      <c r="BY20" s="175"/>
      <c r="BZ20" s="174"/>
      <c r="CA20" s="175"/>
      <c r="CB20" s="174"/>
      <c r="CC20" s="175"/>
      <c r="CD20" s="174"/>
      <c r="CE20" s="175"/>
      <c r="CF20" s="174"/>
      <c r="CG20" s="175"/>
      <c r="CH20" s="174"/>
      <c r="CI20" s="175"/>
      <c r="CJ20" s="174"/>
      <c r="CK20" s="175"/>
      <c r="CL20" s="174"/>
      <c r="CM20" s="175"/>
      <c r="CN20" s="174"/>
      <c r="CO20" s="175"/>
      <c r="CP20" s="174"/>
      <c r="CQ20" s="175"/>
      <c r="CR20" s="174"/>
      <c r="CS20" s="173"/>
      <c r="CT20" s="174"/>
      <c r="CU20" s="173"/>
      <c r="CV20" s="174"/>
      <c r="CW20" s="173"/>
      <c r="CX20" s="174"/>
      <c r="CY20" s="173"/>
      <c r="CZ20" s="174"/>
      <c r="DA20" s="173"/>
      <c r="DB20" s="174"/>
      <c r="DC20" s="173"/>
      <c r="DD20" s="174"/>
      <c r="DE20" s="173"/>
      <c r="DF20" s="174"/>
      <c r="DG20" s="173"/>
      <c r="DH20" s="174"/>
      <c r="DI20" s="173"/>
      <c r="DJ20" s="174"/>
      <c r="DK20" s="173"/>
      <c r="DL20" s="174"/>
      <c r="DM20" s="173"/>
      <c r="DN20" s="174"/>
      <c r="DO20" s="173"/>
      <c r="DP20" s="174"/>
      <c r="DQ20" s="173"/>
      <c r="DR20" s="174"/>
      <c r="DS20" s="173"/>
      <c r="DT20" s="174"/>
      <c r="DU20" s="173"/>
      <c r="DV20" s="174"/>
      <c r="DW20" s="173"/>
      <c r="DX20" s="158"/>
      <c r="DY20" s="159"/>
      <c r="DZ20" s="177"/>
      <c r="EA20" s="178"/>
      <c r="EB20" s="177"/>
      <c r="EC20" s="178"/>
      <c r="ED20" s="177"/>
      <c r="EE20" s="178"/>
      <c r="EF20" s="177"/>
      <c r="EG20" s="178"/>
      <c r="EH20" s="177"/>
      <c r="EI20" s="178"/>
      <c r="EJ20" s="177"/>
      <c r="EK20" s="178"/>
      <c r="EL20" s="177"/>
      <c r="EM20" s="178"/>
      <c r="EN20" s="177"/>
      <c r="EO20" s="178"/>
      <c r="EP20" s="177"/>
      <c r="EQ20" s="178"/>
      <c r="ER20" s="177"/>
      <c r="ES20" s="178"/>
      <c r="ET20" s="177"/>
      <c r="EU20" s="178"/>
      <c r="EV20" s="177"/>
      <c r="EW20" s="178"/>
      <c r="EX20" s="177"/>
      <c r="EY20" s="178"/>
      <c r="EZ20" s="177"/>
      <c r="FA20" s="178"/>
      <c r="FB20" s="177"/>
      <c r="FC20" s="178"/>
      <c r="FD20" s="177"/>
      <c r="FE20" s="180"/>
      <c r="FF20" s="177"/>
      <c r="FG20" s="180"/>
      <c r="FH20" s="177"/>
      <c r="FI20" s="180"/>
      <c r="FJ20" s="177"/>
      <c r="FK20" s="180"/>
      <c r="FL20" s="177"/>
      <c r="FM20" s="180"/>
      <c r="FN20" s="177"/>
      <c r="FO20" s="180"/>
      <c r="FP20" s="177"/>
      <c r="FQ20" s="180"/>
      <c r="FR20" s="177"/>
      <c r="FS20" s="180"/>
      <c r="FT20" s="177"/>
      <c r="FU20" s="180"/>
      <c r="FV20" s="177"/>
      <c r="FW20" s="180"/>
      <c r="FX20" s="177"/>
      <c r="FY20" s="180"/>
      <c r="FZ20" s="177"/>
      <c r="GA20" s="180"/>
      <c r="GB20" s="177"/>
      <c r="GC20" s="180"/>
      <c r="GD20" s="177"/>
      <c r="GE20" s="180"/>
      <c r="GF20" s="177"/>
      <c r="GG20" s="180"/>
      <c r="GH20" s="177"/>
      <c r="GI20" s="180"/>
    </row>
    <row r="21">
      <c r="A21" s="185"/>
      <c r="B21" s="172"/>
      <c r="C21" s="173">
        <f t="shared" ref="C21:BL21" si="17">BN21+DZ21</f>
        <v>0</v>
      </c>
      <c r="D21" s="173">
        <f t="shared" si="17"/>
        <v>0</v>
      </c>
      <c r="E21" s="173">
        <f t="shared" si="17"/>
        <v>0</v>
      </c>
      <c r="F21" s="173">
        <f t="shared" si="17"/>
        <v>0</v>
      </c>
      <c r="G21" s="173">
        <f t="shared" si="17"/>
        <v>0</v>
      </c>
      <c r="H21" s="173">
        <f t="shared" si="17"/>
        <v>0</v>
      </c>
      <c r="I21" s="173">
        <f t="shared" si="17"/>
        <v>0</v>
      </c>
      <c r="J21" s="173">
        <f t="shared" si="17"/>
        <v>0</v>
      </c>
      <c r="K21" s="173">
        <f t="shared" si="17"/>
        <v>0</v>
      </c>
      <c r="L21" s="173">
        <f t="shared" si="17"/>
        <v>0</v>
      </c>
      <c r="M21" s="173">
        <f t="shared" si="17"/>
        <v>0</v>
      </c>
      <c r="N21" s="173">
        <f t="shared" si="17"/>
        <v>0</v>
      </c>
      <c r="O21" s="173">
        <f t="shared" si="17"/>
        <v>0</v>
      </c>
      <c r="P21" s="173">
        <f t="shared" si="17"/>
        <v>0</v>
      </c>
      <c r="Q21" s="173">
        <f t="shared" si="17"/>
        <v>0</v>
      </c>
      <c r="R21" s="173">
        <f t="shared" si="17"/>
        <v>0</v>
      </c>
      <c r="S21" s="173">
        <f t="shared" si="17"/>
        <v>0</v>
      </c>
      <c r="T21" s="173">
        <f t="shared" si="17"/>
        <v>0</v>
      </c>
      <c r="U21" s="173">
        <f t="shared" si="17"/>
        <v>0</v>
      </c>
      <c r="V21" s="173">
        <f t="shared" si="17"/>
        <v>0</v>
      </c>
      <c r="W21" s="173">
        <f t="shared" si="17"/>
        <v>0</v>
      </c>
      <c r="X21" s="173">
        <f t="shared" si="17"/>
        <v>0</v>
      </c>
      <c r="Y21" s="173">
        <f t="shared" si="17"/>
        <v>0</v>
      </c>
      <c r="Z21" s="173">
        <f t="shared" si="17"/>
        <v>0</v>
      </c>
      <c r="AA21" s="173">
        <f t="shared" si="17"/>
        <v>0</v>
      </c>
      <c r="AB21" s="173">
        <f t="shared" si="17"/>
        <v>0</v>
      </c>
      <c r="AC21" s="173">
        <f t="shared" si="17"/>
        <v>0</v>
      </c>
      <c r="AD21" s="173">
        <f t="shared" si="17"/>
        <v>0</v>
      </c>
      <c r="AE21" s="173">
        <f t="shared" si="17"/>
        <v>0</v>
      </c>
      <c r="AF21" s="173">
        <f t="shared" si="17"/>
        <v>0</v>
      </c>
      <c r="AG21" s="173">
        <f t="shared" si="17"/>
        <v>0</v>
      </c>
      <c r="AH21" s="173">
        <f t="shared" si="17"/>
        <v>0</v>
      </c>
      <c r="AI21" s="173">
        <f t="shared" si="17"/>
        <v>0</v>
      </c>
      <c r="AJ21" s="173">
        <f t="shared" si="17"/>
        <v>0</v>
      </c>
      <c r="AK21" s="173">
        <f t="shared" si="17"/>
        <v>0</v>
      </c>
      <c r="AL21" s="173">
        <f t="shared" si="17"/>
        <v>0</v>
      </c>
      <c r="AM21" s="173">
        <f t="shared" si="17"/>
        <v>0</v>
      </c>
      <c r="AN21" s="173">
        <f t="shared" si="17"/>
        <v>0</v>
      </c>
      <c r="AO21" s="173">
        <f t="shared" si="17"/>
        <v>0</v>
      </c>
      <c r="AP21" s="173">
        <f t="shared" si="17"/>
        <v>0</v>
      </c>
      <c r="AQ21" s="173">
        <f t="shared" si="17"/>
        <v>0</v>
      </c>
      <c r="AR21" s="173">
        <f t="shared" si="17"/>
        <v>0</v>
      </c>
      <c r="AS21" s="173">
        <f t="shared" si="17"/>
        <v>0</v>
      </c>
      <c r="AT21" s="173">
        <f t="shared" si="17"/>
        <v>0</v>
      </c>
      <c r="AU21" s="173">
        <f t="shared" si="17"/>
        <v>0</v>
      </c>
      <c r="AV21" s="173">
        <f t="shared" si="17"/>
        <v>0</v>
      </c>
      <c r="AW21" s="173">
        <f t="shared" si="17"/>
        <v>0</v>
      </c>
      <c r="AX21" s="173">
        <f t="shared" si="17"/>
        <v>0</v>
      </c>
      <c r="AY21" s="173">
        <f t="shared" si="17"/>
        <v>0</v>
      </c>
      <c r="AZ21" s="173">
        <f t="shared" si="17"/>
        <v>0</v>
      </c>
      <c r="BA21" s="173">
        <f t="shared" si="17"/>
        <v>0</v>
      </c>
      <c r="BB21" s="173">
        <f t="shared" si="17"/>
        <v>0</v>
      </c>
      <c r="BC21" s="173">
        <f t="shared" si="17"/>
        <v>0</v>
      </c>
      <c r="BD21" s="173">
        <f t="shared" si="17"/>
        <v>0</v>
      </c>
      <c r="BE21" s="173">
        <f t="shared" si="17"/>
        <v>0</v>
      </c>
      <c r="BF21" s="173">
        <f t="shared" si="17"/>
        <v>0</v>
      </c>
      <c r="BG21" s="173">
        <f t="shared" si="17"/>
        <v>0</v>
      </c>
      <c r="BH21" s="173">
        <f t="shared" si="17"/>
        <v>0</v>
      </c>
      <c r="BI21" s="173">
        <f t="shared" si="17"/>
        <v>0</v>
      </c>
      <c r="BJ21" s="173">
        <f t="shared" si="17"/>
        <v>0</v>
      </c>
      <c r="BK21" s="173">
        <f t="shared" si="17"/>
        <v>0</v>
      </c>
      <c r="BL21" s="173">
        <f t="shared" si="17"/>
        <v>0</v>
      </c>
      <c r="BM21" s="158"/>
      <c r="BN21" s="186"/>
      <c r="BO21" s="173"/>
      <c r="BP21" s="186"/>
      <c r="BQ21" s="173"/>
      <c r="BR21" s="186"/>
      <c r="BS21" s="173"/>
      <c r="BT21" s="186"/>
      <c r="BU21" s="173"/>
      <c r="BV21" s="186"/>
      <c r="BW21" s="173"/>
      <c r="BX21" s="186"/>
      <c r="BY21" s="173"/>
      <c r="BZ21" s="186"/>
      <c r="CA21" s="173"/>
      <c r="CB21" s="186"/>
      <c r="CC21" s="173"/>
      <c r="CD21" s="186"/>
      <c r="CE21" s="173"/>
      <c r="CF21" s="186"/>
      <c r="CG21" s="173"/>
      <c r="CH21" s="186"/>
      <c r="CI21" s="173"/>
      <c r="CJ21" s="186"/>
      <c r="CK21" s="173"/>
      <c r="CL21" s="186"/>
      <c r="CM21" s="173"/>
      <c r="CN21" s="186"/>
      <c r="CO21" s="173"/>
      <c r="CP21" s="186"/>
      <c r="CQ21" s="173"/>
      <c r="CR21" s="186"/>
      <c r="CS21" s="173"/>
      <c r="CT21" s="186"/>
      <c r="CU21" s="173"/>
      <c r="CV21" s="186"/>
      <c r="CW21" s="173"/>
      <c r="CX21" s="186"/>
      <c r="CY21" s="173"/>
      <c r="CZ21" s="186"/>
      <c r="DA21" s="173"/>
      <c r="DB21" s="186"/>
      <c r="DC21" s="173"/>
      <c r="DD21" s="186"/>
      <c r="DE21" s="173"/>
      <c r="DF21" s="186"/>
      <c r="DG21" s="173"/>
      <c r="DH21" s="186"/>
      <c r="DI21" s="173"/>
      <c r="DJ21" s="186"/>
      <c r="DK21" s="173"/>
      <c r="DL21" s="186"/>
      <c r="DM21" s="173"/>
      <c r="DN21" s="186"/>
      <c r="DO21" s="173"/>
      <c r="DP21" s="186"/>
      <c r="DQ21" s="173"/>
      <c r="DR21" s="186"/>
      <c r="DS21" s="173"/>
      <c r="DT21" s="186"/>
      <c r="DU21" s="173"/>
      <c r="DV21" s="186"/>
      <c r="DW21" s="173"/>
      <c r="DX21" s="158"/>
      <c r="DY21" s="187"/>
      <c r="DZ21" s="188"/>
      <c r="EA21" s="180"/>
      <c r="EB21" s="188"/>
      <c r="EC21" s="180"/>
      <c r="ED21" s="188"/>
      <c r="EE21" s="180"/>
      <c r="EF21" s="188"/>
      <c r="EG21" s="180"/>
      <c r="EH21" s="188"/>
      <c r="EI21" s="180"/>
      <c r="EJ21" s="188"/>
      <c r="EK21" s="180"/>
      <c r="EL21" s="188"/>
      <c r="EM21" s="180"/>
      <c r="EN21" s="188"/>
      <c r="EO21" s="180"/>
      <c r="EP21" s="188"/>
      <c r="EQ21" s="180"/>
      <c r="ER21" s="188"/>
      <c r="ES21" s="180"/>
      <c r="ET21" s="188"/>
      <c r="EU21" s="180"/>
      <c r="EV21" s="188"/>
      <c r="EW21" s="180"/>
      <c r="EX21" s="188"/>
      <c r="EY21" s="180"/>
      <c r="EZ21" s="188"/>
      <c r="FA21" s="180"/>
      <c r="FB21" s="188"/>
      <c r="FC21" s="180"/>
      <c r="FD21" s="188"/>
      <c r="FE21" s="180"/>
      <c r="FF21" s="188"/>
      <c r="FG21" s="180"/>
      <c r="FH21" s="188"/>
      <c r="FI21" s="180"/>
      <c r="FJ21" s="188"/>
      <c r="FK21" s="180"/>
      <c r="FL21" s="188"/>
      <c r="FM21" s="180"/>
      <c r="FN21" s="188"/>
      <c r="FO21" s="180"/>
      <c r="FP21" s="188"/>
      <c r="FQ21" s="180"/>
      <c r="FR21" s="188"/>
      <c r="FS21" s="180"/>
      <c r="FT21" s="188"/>
      <c r="FU21" s="180"/>
      <c r="FV21" s="188"/>
      <c r="FW21" s="180"/>
      <c r="FX21" s="188"/>
      <c r="FY21" s="180"/>
      <c r="FZ21" s="188"/>
      <c r="GA21" s="180"/>
      <c r="GB21" s="188"/>
      <c r="GC21" s="180"/>
      <c r="GD21" s="188"/>
      <c r="GE21" s="180"/>
      <c r="GF21" s="188"/>
      <c r="GG21" s="180"/>
      <c r="GH21" s="188"/>
      <c r="GI21" s="180"/>
    </row>
    <row r="22">
      <c r="A22" s="189"/>
      <c r="B22" s="190"/>
      <c r="C22" s="173">
        <f t="shared" ref="C22:BL22" si="18">BN22+DZ22</f>
        <v>0</v>
      </c>
      <c r="D22" s="173">
        <f t="shared" si="18"/>
        <v>0</v>
      </c>
      <c r="E22" s="173">
        <f t="shared" si="18"/>
        <v>0</v>
      </c>
      <c r="F22" s="173">
        <f t="shared" si="18"/>
        <v>0</v>
      </c>
      <c r="G22" s="173">
        <f t="shared" si="18"/>
        <v>0</v>
      </c>
      <c r="H22" s="173">
        <f t="shared" si="18"/>
        <v>0</v>
      </c>
      <c r="I22" s="173">
        <f t="shared" si="18"/>
        <v>0</v>
      </c>
      <c r="J22" s="173">
        <f t="shared" si="18"/>
        <v>0</v>
      </c>
      <c r="K22" s="173">
        <f t="shared" si="18"/>
        <v>0</v>
      </c>
      <c r="L22" s="173">
        <f t="shared" si="18"/>
        <v>0</v>
      </c>
      <c r="M22" s="173">
        <f t="shared" si="18"/>
        <v>0</v>
      </c>
      <c r="N22" s="173">
        <f t="shared" si="18"/>
        <v>0</v>
      </c>
      <c r="O22" s="173">
        <f t="shared" si="18"/>
        <v>0</v>
      </c>
      <c r="P22" s="173">
        <f t="shared" si="18"/>
        <v>0</v>
      </c>
      <c r="Q22" s="173">
        <f t="shared" si="18"/>
        <v>0</v>
      </c>
      <c r="R22" s="173">
        <f t="shared" si="18"/>
        <v>0</v>
      </c>
      <c r="S22" s="173">
        <f t="shared" si="18"/>
        <v>0</v>
      </c>
      <c r="T22" s="173">
        <f t="shared" si="18"/>
        <v>0</v>
      </c>
      <c r="U22" s="173">
        <f t="shared" si="18"/>
        <v>0</v>
      </c>
      <c r="V22" s="173">
        <f t="shared" si="18"/>
        <v>0</v>
      </c>
      <c r="W22" s="173">
        <f t="shared" si="18"/>
        <v>0</v>
      </c>
      <c r="X22" s="173">
        <f t="shared" si="18"/>
        <v>0</v>
      </c>
      <c r="Y22" s="173">
        <f t="shared" si="18"/>
        <v>0</v>
      </c>
      <c r="Z22" s="173">
        <f t="shared" si="18"/>
        <v>0</v>
      </c>
      <c r="AA22" s="173">
        <f t="shared" si="18"/>
        <v>0</v>
      </c>
      <c r="AB22" s="173">
        <f t="shared" si="18"/>
        <v>0</v>
      </c>
      <c r="AC22" s="173">
        <f t="shared" si="18"/>
        <v>0</v>
      </c>
      <c r="AD22" s="173">
        <f t="shared" si="18"/>
        <v>0</v>
      </c>
      <c r="AE22" s="173">
        <f t="shared" si="18"/>
        <v>0</v>
      </c>
      <c r="AF22" s="173">
        <f t="shared" si="18"/>
        <v>0</v>
      </c>
      <c r="AG22" s="173">
        <f t="shared" si="18"/>
        <v>0</v>
      </c>
      <c r="AH22" s="173">
        <f t="shared" si="18"/>
        <v>0</v>
      </c>
      <c r="AI22" s="173">
        <f t="shared" si="18"/>
        <v>0</v>
      </c>
      <c r="AJ22" s="173">
        <f t="shared" si="18"/>
        <v>0</v>
      </c>
      <c r="AK22" s="173">
        <f t="shared" si="18"/>
        <v>0</v>
      </c>
      <c r="AL22" s="173">
        <f t="shared" si="18"/>
        <v>0</v>
      </c>
      <c r="AM22" s="173">
        <f t="shared" si="18"/>
        <v>0</v>
      </c>
      <c r="AN22" s="173">
        <f t="shared" si="18"/>
        <v>0</v>
      </c>
      <c r="AO22" s="173">
        <f t="shared" si="18"/>
        <v>0</v>
      </c>
      <c r="AP22" s="173">
        <f t="shared" si="18"/>
        <v>0</v>
      </c>
      <c r="AQ22" s="173">
        <f t="shared" si="18"/>
        <v>0</v>
      </c>
      <c r="AR22" s="173">
        <f t="shared" si="18"/>
        <v>0</v>
      </c>
      <c r="AS22" s="173">
        <f t="shared" si="18"/>
        <v>0</v>
      </c>
      <c r="AT22" s="173">
        <f t="shared" si="18"/>
        <v>0</v>
      </c>
      <c r="AU22" s="173">
        <f t="shared" si="18"/>
        <v>0</v>
      </c>
      <c r="AV22" s="173">
        <f t="shared" si="18"/>
        <v>0</v>
      </c>
      <c r="AW22" s="173">
        <f t="shared" si="18"/>
        <v>0</v>
      </c>
      <c r="AX22" s="173">
        <f t="shared" si="18"/>
        <v>0</v>
      </c>
      <c r="AY22" s="173">
        <f t="shared" si="18"/>
        <v>0</v>
      </c>
      <c r="AZ22" s="173">
        <f t="shared" si="18"/>
        <v>0</v>
      </c>
      <c r="BA22" s="173">
        <f t="shared" si="18"/>
        <v>0</v>
      </c>
      <c r="BB22" s="173">
        <f t="shared" si="18"/>
        <v>0</v>
      </c>
      <c r="BC22" s="173">
        <f t="shared" si="18"/>
        <v>0</v>
      </c>
      <c r="BD22" s="173">
        <f t="shared" si="18"/>
        <v>0</v>
      </c>
      <c r="BE22" s="173">
        <f t="shared" si="18"/>
        <v>0</v>
      </c>
      <c r="BF22" s="173">
        <f t="shared" si="18"/>
        <v>0</v>
      </c>
      <c r="BG22" s="173">
        <f t="shared" si="18"/>
        <v>0</v>
      </c>
      <c r="BH22" s="173">
        <f t="shared" si="18"/>
        <v>0</v>
      </c>
      <c r="BI22" s="173">
        <f t="shared" si="18"/>
        <v>0</v>
      </c>
      <c r="BJ22" s="173">
        <f t="shared" si="18"/>
        <v>0</v>
      </c>
      <c r="BK22" s="173">
        <f t="shared" si="18"/>
        <v>0</v>
      </c>
      <c r="BL22" s="173">
        <f t="shared" si="18"/>
        <v>0</v>
      </c>
      <c r="BM22" s="158"/>
      <c r="BN22" s="174"/>
      <c r="BO22" s="175"/>
      <c r="BP22" s="174"/>
      <c r="BQ22" s="175"/>
      <c r="BR22" s="174"/>
      <c r="BS22" s="175"/>
      <c r="BT22" s="174"/>
      <c r="BU22" s="175"/>
      <c r="BV22" s="174"/>
      <c r="BW22" s="175"/>
      <c r="BX22" s="174"/>
      <c r="BY22" s="175"/>
      <c r="BZ22" s="174"/>
      <c r="CA22" s="175"/>
      <c r="CB22" s="174"/>
      <c r="CC22" s="175"/>
      <c r="CD22" s="174"/>
      <c r="CE22" s="175"/>
      <c r="CF22" s="174"/>
      <c r="CG22" s="175"/>
      <c r="CH22" s="174"/>
      <c r="CI22" s="175"/>
      <c r="CJ22" s="174"/>
      <c r="CK22" s="175"/>
      <c r="CL22" s="174"/>
      <c r="CM22" s="175"/>
      <c r="CN22" s="174"/>
      <c r="CO22" s="175"/>
      <c r="CP22" s="174"/>
      <c r="CQ22" s="175"/>
      <c r="CR22" s="174"/>
      <c r="CS22" s="173"/>
      <c r="CT22" s="174"/>
      <c r="CU22" s="173"/>
      <c r="CV22" s="174"/>
      <c r="CW22" s="173"/>
      <c r="CX22" s="174"/>
      <c r="CY22" s="173"/>
      <c r="CZ22" s="174"/>
      <c r="DA22" s="173"/>
      <c r="DB22" s="174"/>
      <c r="DC22" s="173"/>
      <c r="DD22" s="174"/>
      <c r="DE22" s="173"/>
      <c r="DF22" s="174"/>
      <c r="DG22" s="173"/>
      <c r="DH22" s="174"/>
      <c r="DI22" s="173"/>
      <c r="DJ22" s="174"/>
      <c r="DK22" s="173"/>
      <c r="DL22" s="174"/>
      <c r="DM22" s="173"/>
      <c r="DN22" s="174"/>
      <c r="DO22" s="173"/>
      <c r="DP22" s="174"/>
      <c r="DQ22" s="173"/>
      <c r="DR22" s="174"/>
      <c r="DS22" s="173"/>
      <c r="DT22" s="174"/>
      <c r="DU22" s="173"/>
      <c r="DV22" s="174"/>
      <c r="DW22" s="173"/>
      <c r="DX22" s="158"/>
      <c r="DY22" s="159"/>
      <c r="DZ22" s="177"/>
      <c r="EA22" s="178"/>
      <c r="EB22" s="177"/>
      <c r="EC22" s="178"/>
      <c r="ED22" s="177"/>
      <c r="EE22" s="178"/>
      <c r="EF22" s="177"/>
      <c r="EG22" s="178"/>
      <c r="EH22" s="177"/>
      <c r="EI22" s="178"/>
      <c r="EJ22" s="177"/>
      <c r="EK22" s="178"/>
      <c r="EL22" s="177"/>
      <c r="EM22" s="178"/>
      <c r="EN22" s="177"/>
      <c r="EO22" s="178"/>
      <c r="EP22" s="177"/>
      <c r="EQ22" s="178"/>
      <c r="ER22" s="177"/>
      <c r="ES22" s="178"/>
      <c r="ET22" s="177"/>
      <c r="EU22" s="178"/>
      <c r="EV22" s="177"/>
      <c r="EW22" s="178"/>
      <c r="EX22" s="177"/>
      <c r="EY22" s="178"/>
      <c r="EZ22" s="177"/>
      <c r="FA22" s="178"/>
      <c r="FB22" s="177"/>
      <c r="FC22" s="178"/>
      <c r="FD22" s="177"/>
      <c r="FE22" s="180"/>
      <c r="FF22" s="177"/>
      <c r="FG22" s="180"/>
      <c r="FH22" s="177"/>
      <c r="FI22" s="180"/>
      <c r="FJ22" s="177"/>
      <c r="FK22" s="180"/>
      <c r="FL22" s="177"/>
      <c r="FM22" s="180"/>
      <c r="FN22" s="177"/>
      <c r="FO22" s="180"/>
      <c r="FP22" s="177"/>
      <c r="FQ22" s="180"/>
      <c r="FR22" s="177"/>
      <c r="FS22" s="180"/>
      <c r="FT22" s="177"/>
      <c r="FU22" s="180"/>
      <c r="FV22" s="177"/>
      <c r="FW22" s="180"/>
      <c r="FX22" s="177"/>
      <c r="FY22" s="180"/>
      <c r="FZ22" s="177"/>
      <c r="GA22" s="180"/>
      <c r="GB22" s="177"/>
      <c r="GC22" s="180"/>
      <c r="GD22" s="177"/>
      <c r="GE22" s="180"/>
      <c r="GF22" s="177"/>
      <c r="GG22" s="180"/>
      <c r="GH22" s="177"/>
      <c r="GI22" s="180"/>
    </row>
    <row r="23">
      <c r="A23" s="185"/>
      <c r="B23" s="172"/>
      <c r="C23" s="191">
        <f t="shared" ref="C23:BL23" si="19">BN23+DZ23</f>
        <v>0</v>
      </c>
      <c r="D23" s="191">
        <f t="shared" si="19"/>
        <v>0</v>
      </c>
      <c r="E23" s="191">
        <f t="shared" si="19"/>
        <v>0</v>
      </c>
      <c r="F23" s="191">
        <f t="shared" si="19"/>
        <v>0</v>
      </c>
      <c r="G23" s="191">
        <f t="shared" si="19"/>
        <v>0</v>
      </c>
      <c r="H23" s="191">
        <f t="shared" si="19"/>
        <v>0</v>
      </c>
      <c r="I23" s="191">
        <f t="shared" si="19"/>
        <v>0</v>
      </c>
      <c r="J23" s="191">
        <f t="shared" si="19"/>
        <v>0</v>
      </c>
      <c r="K23" s="191">
        <f t="shared" si="19"/>
        <v>0</v>
      </c>
      <c r="L23" s="191">
        <f t="shared" si="19"/>
        <v>0</v>
      </c>
      <c r="M23" s="191">
        <f t="shared" si="19"/>
        <v>0</v>
      </c>
      <c r="N23" s="191">
        <f t="shared" si="19"/>
        <v>0</v>
      </c>
      <c r="O23" s="191">
        <f t="shared" si="19"/>
        <v>0</v>
      </c>
      <c r="P23" s="191">
        <f t="shared" si="19"/>
        <v>0</v>
      </c>
      <c r="Q23" s="191">
        <f t="shared" si="19"/>
        <v>0</v>
      </c>
      <c r="R23" s="191">
        <f t="shared" si="19"/>
        <v>0</v>
      </c>
      <c r="S23" s="191">
        <f t="shared" si="19"/>
        <v>0</v>
      </c>
      <c r="T23" s="191">
        <f t="shared" si="19"/>
        <v>0</v>
      </c>
      <c r="U23" s="191">
        <f t="shared" si="19"/>
        <v>0</v>
      </c>
      <c r="V23" s="191">
        <f t="shared" si="19"/>
        <v>0</v>
      </c>
      <c r="W23" s="191">
        <f t="shared" si="19"/>
        <v>0</v>
      </c>
      <c r="X23" s="191">
        <f t="shared" si="19"/>
        <v>0</v>
      </c>
      <c r="Y23" s="191">
        <f t="shared" si="19"/>
        <v>0</v>
      </c>
      <c r="Z23" s="191">
        <f t="shared" si="19"/>
        <v>0</v>
      </c>
      <c r="AA23" s="191">
        <f t="shared" si="19"/>
        <v>0</v>
      </c>
      <c r="AB23" s="191">
        <f t="shared" si="19"/>
        <v>0</v>
      </c>
      <c r="AC23" s="191">
        <f t="shared" si="19"/>
        <v>0</v>
      </c>
      <c r="AD23" s="191">
        <f t="shared" si="19"/>
        <v>0</v>
      </c>
      <c r="AE23" s="191">
        <f t="shared" si="19"/>
        <v>0</v>
      </c>
      <c r="AF23" s="191">
        <f t="shared" si="19"/>
        <v>0</v>
      </c>
      <c r="AG23" s="191">
        <f t="shared" si="19"/>
        <v>0</v>
      </c>
      <c r="AH23" s="191">
        <f t="shared" si="19"/>
        <v>0</v>
      </c>
      <c r="AI23" s="191">
        <f t="shared" si="19"/>
        <v>0</v>
      </c>
      <c r="AJ23" s="191">
        <f t="shared" si="19"/>
        <v>0</v>
      </c>
      <c r="AK23" s="191">
        <f t="shared" si="19"/>
        <v>0</v>
      </c>
      <c r="AL23" s="191">
        <f t="shared" si="19"/>
        <v>0</v>
      </c>
      <c r="AM23" s="191">
        <f t="shared" si="19"/>
        <v>0</v>
      </c>
      <c r="AN23" s="191">
        <f t="shared" si="19"/>
        <v>0</v>
      </c>
      <c r="AO23" s="191">
        <f t="shared" si="19"/>
        <v>0</v>
      </c>
      <c r="AP23" s="191">
        <f t="shared" si="19"/>
        <v>0</v>
      </c>
      <c r="AQ23" s="191">
        <f t="shared" si="19"/>
        <v>0</v>
      </c>
      <c r="AR23" s="191">
        <f t="shared" si="19"/>
        <v>0</v>
      </c>
      <c r="AS23" s="191">
        <f t="shared" si="19"/>
        <v>0</v>
      </c>
      <c r="AT23" s="191">
        <f t="shared" si="19"/>
        <v>0</v>
      </c>
      <c r="AU23" s="191">
        <f t="shared" si="19"/>
        <v>0</v>
      </c>
      <c r="AV23" s="191">
        <f t="shared" si="19"/>
        <v>0</v>
      </c>
      <c r="AW23" s="191">
        <f t="shared" si="19"/>
        <v>0</v>
      </c>
      <c r="AX23" s="191">
        <f t="shared" si="19"/>
        <v>0</v>
      </c>
      <c r="AY23" s="191">
        <f t="shared" si="19"/>
        <v>0</v>
      </c>
      <c r="AZ23" s="191">
        <f t="shared" si="19"/>
        <v>0</v>
      </c>
      <c r="BA23" s="191">
        <f t="shared" si="19"/>
        <v>0</v>
      </c>
      <c r="BB23" s="191">
        <f t="shared" si="19"/>
        <v>0</v>
      </c>
      <c r="BC23" s="191">
        <f t="shared" si="19"/>
        <v>0</v>
      </c>
      <c r="BD23" s="191">
        <f t="shared" si="19"/>
        <v>0</v>
      </c>
      <c r="BE23" s="191">
        <f t="shared" si="19"/>
        <v>0</v>
      </c>
      <c r="BF23" s="191">
        <f t="shared" si="19"/>
        <v>0</v>
      </c>
      <c r="BG23" s="191">
        <f t="shared" si="19"/>
        <v>0</v>
      </c>
      <c r="BH23" s="191">
        <f t="shared" si="19"/>
        <v>0</v>
      </c>
      <c r="BI23" s="191">
        <f t="shared" si="19"/>
        <v>0</v>
      </c>
      <c r="BJ23" s="191">
        <f t="shared" si="19"/>
        <v>0</v>
      </c>
      <c r="BK23" s="191">
        <f t="shared" si="19"/>
        <v>0</v>
      </c>
      <c r="BL23" s="191">
        <f t="shared" si="19"/>
        <v>0</v>
      </c>
      <c r="BM23" s="158"/>
      <c r="BN23" s="192"/>
      <c r="BO23" s="159"/>
      <c r="BP23" s="192"/>
      <c r="BQ23" s="159"/>
      <c r="BR23" s="192"/>
      <c r="BS23" s="159"/>
      <c r="BT23" s="192"/>
      <c r="BU23" s="159"/>
      <c r="BV23" s="192"/>
      <c r="BW23" s="159"/>
      <c r="BX23" s="192"/>
      <c r="BY23" s="159"/>
      <c r="BZ23" s="192"/>
      <c r="CA23" s="159"/>
      <c r="CB23" s="192"/>
      <c r="CC23" s="159"/>
      <c r="CD23" s="192"/>
      <c r="CE23" s="159"/>
      <c r="CF23" s="192"/>
      <c r="CG23" s="159"/>
      <c r="CH23" s="192"/>
      <c r="CI23" s="159"/>
      <c r="CJ23" s="192"/>
      <c r="CK23" s="159"/>
      <c r="CL23" s="192"/>
      <c r="CM23" s="159"/>
      <c r="CN23" s="192"/>
      <c r="CO23" s="159"/>
      <c r="CP23" s="192"/>
      <c r="CQ23" s="159"/>
      <c r="CR23" s="192"/>
      <c r="CS23" s="191"/>
      <c r="CT23" s="192"/>
      <c r="CU23" s="191"/>
      <c r="CV23" s="192"/>
      <c r="CW23" s="191"/>
      <c r="CX23" s="192"/>
      <c r="CY23" s="191"/>
      <c r="CZ23" s="192"/>
      <c r="DA23" s="191"/>
      <c r="DB23" s="192"/>
      <c r="DC23" s="191"/>
      <c r="DD23" s="192"/>
      <c r="DE23" s="191"/>
      <c r="DF23" s="192"/>
      <c r="DG23" s="191"/>
      <c r="DH23" s="192"/>
      <c r="DI23" s="191"/>
      <c r="DJ23" s="192"/>
      <c r="DK23" s="191"/>
      <c r="DL23" s="192"/>
      <c r="DM23" s="191"/>
      <c r="DN23" s="193"/>
      <c r="DO23" s="194"/>
      <c r="DP23" s="192"/>
      <c r="DQ23" s="191"/>
      <c r="DR23" s="192"/>
      <c r="DS23" s="191"/>
      <c r="DT23" s="192"/>
      <c r="DU23" s="191"/>
      <c r="DV23" s="192"/>
      <c r="DW23" s="191"/>
      <c r="DX23" s="158"/>
      <c r="DY23" s="159"/>
      <c r="DZ23" s="192"/>
      <c r="EA23" s="159"/>
      <c r="EB23" s="192"/>
      <c r="EC23" s="159"/>
      <c r="ED23" s="192"/>
      <c r="EE23" s="159"/>
      <c r="EF23" s="192"/>
      <c r="EG23" s="159"/>
      <c r="EH23" s="192"/>
      <c r="EI23" s="159"/>
      <c r="EJ23" s="192"/>
      <c r="EK23" s="159"/>
      <c r="EL23" s="192"/>
      <c r="EM23" s="159"/>
      <c r="EN23" s="192"/>
      <c r="EO23" s="159"/>
      <c r="EP23" s="192"/>
      <c r="EQ23" s="159"/>
      <c r="ER23" s="192"/>
      <c r="ES23" s="159"/>
      <c r="ET23" s="192"/>
      <c r="EU23" s="159"/>
      <c r="EV23" s="192"/>
      <c r="EW23" s="159"/>
      <c r="EX23" s="192"/>
      <c r="EY23" s="159"/>
      <c r="EZ23" s="192"/>
      <c r="FA23" s="159"/>
      <c r="FB23" s="192"/>
      <c r="FC23" s="159"/>
      <c r="FD23" s="192"/>
      <c r="FE23" s="191"/>
      <c r="FF23" s="192"/>
      <c r="FG23" s="191"/>
      <c r="FH23" s="192"/>
      <c r="FI23" s="191"/>
      <c r="FJ23" s="192"/>
      <c r="FK23" s="191"/>
      <c r="FL23" s="192"/>
      <c r="FM23" s="191"/>
      <c r="FN23" s="192"/>
      <c r="FO23" s="191"/>
      <c r="FP23" s="192"/>
      <c r="FQ23" s="191"/>
      <c r="FR23" s="192"/>
      <c r="FS23" s="191"/>
      <c r="FT23" s="192"/>
      <c r="FU23" s="191"/>
      <c r="FV23" s="192"/>
      <c r="FW23" s="191"/>
      <c r="FX23" s="192"/>
      <c r="FY23" s="191"/>
      <c r="FZ23" s="193"/>
      <c r="GA23" s="194"/>
      <c r="GB23" s="192"/>
      <c r="GC23" s="191"/>
      <c r="GD23" s="192"/>
      <c r="GE23" s="191"/>
      <c r="GF23" s="192"/>
      <c r="GG23" s="191"/>
      <c r="GH23" s="192"/>
      <c r="GI23" s="191"/>
    </row>
    <row r="24">
      <c r="A24" s="185"/>
      <c r="B24" s="172"/>
      <c r="C24" s="191"/>
      <c r="D24" s="191"/>
      <c r="E24" s="191"/>
      <c r="F24" s="191"/>
      <c r="G24" s="191"/>
      <c r="H24" s="191"/>
      <c r="I24" s="191"/>
      <c r="J24" s="191"/>
      <c r="K24" s="191"/>
      <c r="L24" s="191"/>
      <c r="M24" s="191"/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  <c r="AA24" s="191"/>
      <c r="AB24" s="191"/>
      <c r="AC24" s="191"/>
      <c r="AD24" s="191"/>
      <c r="AE24" s="191"/>
      <c r="AF24" s="191"/>
      <c r="AG24" s="191"/>
      <c r="AH24" s="191"/>
      <c r="AI24" s="191"/>
      <c r="AJ24" s="191"/>
      <c r="AK24" s="191"/>
      <c r="AL24" s="191"/>
      <c r="AM24" s="191"/>
      <c r="AN24" s="191"/>
      <c r="AO24" s="191"/>
      <c r="AP24" s="191"/>
      <c r="AQ24" s="191"/>
      <c r="AR24" s="191"/>
      <c r="AS24" s="191"/>
      <c r="AT24" s="191"/>
      <c r="AU24" s="191"/>
      <c r="AV24" s="191"/>
      <c r="AW24" s="191"/>
      <c r="AX24" s="191"/>
      <c r="AY24" s="191"/>
      <c r="AZ24" s="191"/>
      <c r="BA24" s="191"/>
      <c r="BB24" s="191"/>
      <c r="BC24" s="191"/>
      <c r="BD24" s="191"/>
      <c r="BE24" s="191"/>
      <c r="BF24" s="191"/>
      <c r="BG24" s="191"/>
      <c r="BH24" s="191"/>
      <c r="BI24" s="191"/>
      <c r="BJ24" s="191"/>
      <c r="BK24" s="191"/>
      <c r="BL24" s="191"/>
      <c r="BM24" s="158"/>
      <c r="BN24" s="152" t="s">
        <v>143</v>
      </c>
      <c r="CB24" s="152" t="s">
        <v>143</v>
      </c>
      <c r="CP24" s="152" t="s">
        <v>143</v>
      </c>
      <c r="DD24" s="152" t="s">
        <v>143</v>
      </c>
      <c r="DR24" s="153"/>
      <c r="DS24" s="153"/>
      <c r="DT24" s="153"/>
      <c r="DU24" s="153"/>
      <c r="DV24" s="153"/>
      <c r="DW24" s="153"/>
      <c r="DX24" s="158"/>
      <c r="DY24" s="159"/>
      <c r="DZ24" s="154" t="s">
        <v>144</v>
      </c>
      <c r="EN24" s="154" t="s">
        <v>144</v>
      </c>
      <c r="FB24" s="154" t="s">
        <v>144</v>
      </c>
      <c r="FP24" s="154" t="s">
        <v>144</v>
      </c>
      <c r="GD24" s="155"/>
    </row>
    <row r="25">
      <c r="A25" s="185"/>
      <c r="B25" s="172"/>
      <c r="C25" s="157">
        <f>WEEKNUM(C26, 2)</f>
        <v>9</v>
      </c>
      <c r="D25" s="136"/>
      <c r="E25" s="157">
        <f>WEEKNUM(E26, 2)</f>
        <v>10</v>
      </c>
      <c r="F25" s="136"/>
      <c r="G25" s="157">
        <f>WEEKNUM(G26, 2)</f>
        <v>10</v>
      </c>
      <c r="H25" s="136"/>
      <c r="I25" s="157">
        <f>WEEKNUM(I26, 2)</f>
        <v>10</v>
      </c>
      <c r="J25" s="136"/>
      <c r="K25" s="157">
        <f>WEEKNUM(K26, 2)</f>
        <v>10</v>
      </c>
      <c r="L25" s="136"/>
      <c r="M25" s="157">
        <f>WEEKNUM(M26, 2)</f>
        <v>10</v>
      </c>
      <c r="N25" s="136"/>
      <c r="O25" s="157">
        <f>WEEKNUM(O26, 2)</f>
        <v>10</v>
      </c>
      <c r="P25" s="136"/>
      <c r="Q25" s="157">
        <f>WEEKNUM(Q26, 2)</f>
        <v>10</v>
      </c>
      <c r="R25" s="136"/>
      <c r="S25" s="157">
        <f>WEEKNUM(S26, 2)</f>
        <v>11</v>
      </c>
      <c r="T25" s="136"/>
      <c r="U25" s="157">
        <f>WEEKNUM(U26, 2)</f>
        <v>11</v>
      </c>
      <c r="V25" s="136"/>
      <c r="W25" s="157">
        <f>WEEKNUM(W26, 2)</f>
        <v>11</v>
      </c>
      <c r="X25" s="136"/>
      <c r="Y25" s="157">
        <f>WEEKNUM(Y26, 2)</f>
        <v>11</v>
      </c>
      <c r="Z25" s="136"/>
      <c r="AA25" s="157">
        <f>WEEKNUM(AA26, 2)</f>
        <v>11</v>
      </c>
      <c r="AB25" s="136"/>
      <c r="AC25" s="157">
        <f>WEEKNUM(AC26, 2)</f>
        <v>11</v>
      </c>
      <c r="AD25" s="136"/>
      <c r="AE25" s="157">
        <f>WEEKNUM(AE26, 2)</f>
        <v>11</v>
      </c>
      <c r="AF25" s="136"/>
      <c r="AG25" s="157">
        <f>WEEKNUM(AG26, 2)</f>
        <v>12</v>
      </c>
      <c r="AH25" s="136"/>
      <c r="AI25" s="157">
        <f>WEEKNUM(AI26, 2)</f>
        <v>12</v>
      </c>
      <c r="AJ25" s="136"/>
      <c r="AK25" s="157">
        <f>WEEKNUM(AK26, 2)</f>
        <v>12</v>
      </c>
      <c r="AL25" s="136"/>
      <c r="AM25" s="157">
        <f>WEEKNUM(AM26, 2)</f>
        <v>12</v>
      </c>
      <c r="AN25" s="136"/>
      <c r="AO25" s="157">
        <f>WEEKNUM(AO26, 2)</f>
        <v>12</v>
      </c>
      <c r="AP25" s="136"/>
      <c r="AQ25" s="157">
        <f>WEEKNUM(AQ26, 2)</f>
        <v>12</v>
      </c>
      <c r="AR25" s="136"/>
      <c r="AS25" s="157">
        <f>WEEKNUM(AS26, 2)</f>
        <v>12</v>
      </c>
      <c r="AT25" s="136"/>
      <c r="AU25" s="157">
        <f>WEEKNUM(AU26, 2)</f>
        <v>13</v>
      </c>
      <c r="AV25" s="136"/>
      <c r="AW25" s="157">
        <f>WEEKNUM(AW26, 2)</f>
        <v>13</v>
      </c>
      <c r="AX25" s="136"/>
      <c r="AY25" s="157">
        <f>WEEKNUM(AY26, 2)</f>
        <v>13</v>
      </c>
      <c r="AZ25" s="136"/>
      <c r="BA25" s="157">
        <f>WEEKNUM(BA26, 2)</f>
        <v>13</v>
      </c>
      <c r="BB25" s="136"/>
      <c r="BC25" s="157">
        <f>WEEKNUM(BC26, 2)</f>
        <v>13</v>
      </c>
      <c r="BD25" s="136"/>
      <c r="BE25" s="157">
        <f>WEEKNUM(BE26, 2)</f>
        <v>13</v>
      </c>
      <c r="BF25" s="136"/>
      <c r="BG25" s="157">
        <f>WEEKNUM(BG26, 2)</f>
        <v>13</v>
      </c>
      <c r="BH25" s="136"/>
      <c r="BI25" s="157">
        <f>WEEKNUM(BI26, 2)</f>
        <v>14</v>
      </c>
      <c r="BJ25" s="136"/>
      <c r="BK25" s="157">
        <f>WEEKNUM(BK26, 2)</f>
        <v>14</v>
      </c>
      <c r="BL25" s="136"/>
      <c r="BM25" s="158"/>
      <c r="BN25" s="157">
        <f>WEEKNUM(BN26, 2)</f>
        <v>9</v>
      </c>
      <c r="BO25" s="136"/>
      <c r="BP25" s="157">
        <f>WEEKNUM(BP26, 2)</f>
        <v>10</v>
      </c>
      <c r="BQ25" s="136"/>
      <c r="BR25" s="157">
        <f>WEEKNUM(BR26, 2)</f>
        <v>10</v>
      </c>
      <c r="BS25" s="136"/>
      <c r="BT25" s="157">
        <f>WEEKNUM(BT26, 2)</f>
        <v>10</v>
      </c>
      <c r="BU25" s="136"/>
      <c r="BV25" s="157">
        <f>WEEKNUM(BV26, 2)</f>
        <v>10</v>
      </c>
      <c r="BW25" s="136"/>
      <c r="BX25" s="157">
        <f>WEEKNUM(BX26, 2)</f>
        <v>10</v>
      </c>
      <c r="BY25" s="136"/>
      <c r="BZ25" s="157">
        <f>WEEKNUM(BZ26, 2)</f>
        <v>10</v>
      </c>
      <c r="CA25" s="136"/>
      <c r="CB25" s="157">
        <f>WEEKNUM(CB26, 2)</f>
        <v>10</v>
      </c>
      <c r="CC25" s="136"/>
      <c r="CD25" s="157">
        <f>WEEKNUM(CD26, 2)</f>
        <v>11</v>
      </c>
      <c r="CE25" s="136"/>
      <c r="CF25" s="157">
        <f>WEEKNUM(CF26, 2)</f>
        <v>11</v>
      </c>
      <c r="CG25" s="136"/>
      <c r="CH25" s="157">
        <f>WEEKNUM(CH26, 2)</f>
        <v>11</v>
      </c>
      <c r="CI25" s="136"/>
      <c r="CJ25" s="157">
        <f>WEEKNUM(CJ26, 2)</f>
        <v>11</v>
      </c>
      <c r="CK25" s="136"/>
      <c r="CL25" s="157">
        <f>WEEKNUM(CL26, 2)</f>
        <v>11</v>
      </c>
      <c r="CM25" s="136"/>
      <c r="CN25" s="157">
        <f>WEEKNUM(CN26, 2)</f>
        <v>11</v>
      </c>
      <c r="CO25" s="136"/>
      <c r="CP25" s="157">
        <f>WEEKNUM(CP26, 2)</f>
        <v>11</v>
      </c>
      <c r="CQ25" s="136"/>
      <c r="CR25" s="157">
        <f>WEEKNUM(CR26, 2)</f>
        <v>12</v>
      </c>
      <c r="CS25" s="136"/>
      <c r="CT25" s="157">
        <f>WEEKNUM(CT26, 2)</f>
        <v>12</v>
      </c>
      <c r="CU25" s="136"/>
      <c r="CV25" s="157">
        <f>WEEKNUM(CV26, 2)</f>
        <v>12</v>
      </c>
      <c r="CW25" s="136"/>
      <c r="CX25" s="157">
        <f>WEEKNUM(CX26, 2)</f>
        <v>12</v>
      </c>
      <c r="CY25" s="136"/>
      <c r="CZ25" s="157">
        <f>WEEKNUM(CZ26, 2)</f>
        <v>12</v>
      </c>
      <c r="DA25" s="136"/>
      <c r="DB25" s="157">
        <f>WEEKNUM(DB26, 2)</f>
        <v>12</v>
      </c>
      <c r="DC25" s="136"/>
      <c r="DD25" s="157">
        <f>WEEKNUM(DD26, 2)</f>
        <v>12</v>
      </c>
      <c r="DE25" s="136"/>
      <c r="DF25" s="157">
        <f>WEEKNUM(DF26, 2)</f>
        <v>13</v>
      </c>
      <c r="DG25" s="136"/>
      <c r="DH25" s="157">
        <f>WEEKNUM(DH26, 2)</f>
        <v>13</v>
      </c>
      <c r="DI25" s="136"/>
      <c r="DJ25" s="157">
        <f>WEEKNUM(DJ26, 2)</f>
        <v>13</v>
      </c>
      <c r="DK25" s="136"/>
      <c r="DL25" s="157">
        <f>WEEKNUM(DL26, 2)</f>
        <v>13</v>
      </c>
      <c r="DM25" s="136"/>
      <c r="DN25" s="157">
        <f>WEEKNUM(DN26, 2)</f>
        <v>13</v>
      </c>
      <c r="DO25" s="136"/>
      <c r="DP25" s="157">
        <f>WEEKNUM(DP26, 2)</f>
        <v>13</v>
      </c>
      <c r="DQ25" s="136"/>
      <c r="DR25" s="157">
        <f>WEEKNUM(DR26, 2)</f>
        <v>13</v>
      </c>
      <c r="DS25" s="136"/>
      <c r="DT25" s="157">
        <f>WEEKNUM(DT26, 2)</f>
        <v>14</v>
      </c>
      <c r="DU25" s="136"/>
      <c r="DV25" s="157">
        <f>WEEKNUM(DV26, 2)</f>
        <v>14</v>
      </c>
      <c r="DW25" s="136"/>
      <c r="DX25" s="158"/>
      <c r="DY25" s="159"/>
      <c r="DZ25" s="157">
        <f>WEEKNUM(DZ26, 2)</f>
        <v>9</v>
      </c>
      <c r="EA25" s="136"/>
      <c r="EB25" s="157">
        <f>WEEKNUM(EB26, 2)</f>
        <v>10</v>
      </c>
      <c r="EC25" s="136"/>
      <c r="ED25" s="157">
        <f>WEEKNUM(ED26, 2)</f>
        <v>10</v>
      </c>
      <c r="EE25" s="136"/>
      <c r="EF25" s="157">
        <f>WEEKNUM(EF26, 2)</f>
        <v>10</v>
      </c>
      <c r="EG25" s="136"/>
      <c r="EH25" s="157">
        <f>WEEKNUM(EH26, 2)</f>
        <v>10</v>
      </c>
      <c r="EI25" s="136"/>
      <c r="EJ25" s="157">
        <f>WEEKNUM(EJ26, 2)</f>
        <v>10</v>
      </c>
      <c r="EK25" s="136"/>
      <c r="EL25" s="157">
        <f>WEEKNUM(EL26, 2)</f>
        <v>10</v>
      </c>
      <c r="EM25" s="136"/>
      <c r="EN25" s="157">
        <f>WEEKNUM(EN26, 2)</f>
        <v>10</v>
      </c>
      <c r="EO25" s="136"/>
      <c r="EP25" s="157">
        <f>WEEKNUM(EP26, 2)</f>
        <v>11</v>
      </c>
      <c r="EQ25" s="136"/>
      <c r="ER25" s="157">
        <f>WEEKNUM(ER26, 2)</f>
        <v>11</v>
      </c>
      <c r="ES25" s="136"/>
      <c r="ET25" s="157">
        <f>WEEKNUM(ET26, 2)</f>
        <v>11</v>
      </c>
      <c r="EU25" s="136"/>
      <c r="EV25" s="157">
        <f>WEEKNUM(EV26, 2)</f>
        <v>11</v>
      </c>
      <c r="EW25" s="136"/>
      <c r="EX25" s="157">
        <f>WEEKNUM(EX26, 2)</f>
        <v>11</v>
      </c>
      <c r="EY25" s="136"/>
      <c r="EZ25" s="157">
        <f>WEEKNUM(EZ26, 2)</f>
        <v>11</v>
      </c>
      <c r="FA25" s="136"/>
      <c r="FB25" s="157">
        <f>WEEKNUM(FB26, 2)</f>
        <v>11</v>
      </c>
      <c r="FC25" s="136"/>
      <c r="FD25" s="157">
        <f>WEEKNUM(FD26, 2)</f>
        <v>12</v>
      </c>
      <c r="FE25" s="136"/>
      <c r="FF25" s="157">
        <f>WEEKNUM(FF26, 2)</f>
        <v>12</v>
      </c>
      <c r="FG25" s="136"/>
      <c r="FH25" s="157">
        <f>WEEKNUM(FH26, 2)</f>
        <v>12</v>
      </c>
      <c r="FI25" s="136"/>
      <c r="FJ25" s="157">
        <f>WEEKNUM(FJ26, 2)</f>
        <v>12</v>
      </c>
      <c r="FK25" s="136"/>
      <c r="FL25" s="157">
        <f>WEEKNUM(FL26, 2)</f>
        <v>12</v>
      </c>
      <c r="FM25" s="136"/>
      <c r="FN25" s="157">
        <f>WEEKNUM(FN26, 2)</f>
        <v>12</v>
      </c>
      <c r="FO25" s="136"/>
      <c r="FP25" s="157">
        <f>WEEKNUM(FP26, 2)</f>
        <v>12</v>
      </c>
      <c r="FQ25" s="136"/>
      <c r="FR25" s="157">
        <f>WEEKNUM(FR26, 2)</f>
        <v>13</v>
      </c>
      <c r="FS25" s="136"/>
      <c r="FT25" s="157">
        <f>WEEKNUM(FT26, 2)</f>
        <v>13</v>
      </c>
      <c r="FU25" s="136"/>
      <c r="FV25" s="157">
        <f>WEEKNUM(FV26, 2)</f>
        <v>13</v>
      </c>
      <c r="FW25" s="136"/>
      <c r="FX25" s="157">
        <f>WEEKNUM(FX26, 2)</f>
        <v>13</v>
      </c>
      <c r="FY25" s="136"/>
      <c r="FZ25" s="157">
        <f>WEEKNUM(FZ26, 2)</f>
        <v>13</v>
      </c>
      <c r="GA25" s="136"/>
      <c r="GB25" s="157">
        <f>WEEKNUM(GB26, 2)</f>
        <v>13</v>
      </c>
      <c r="GC25" s="136"/>
      <c r="GD25" s="157">
        <f>WEEKNUM(GD26, 2)</f>
        <v>13</v>
      </c>
      <c r="GE25" s="136"/>
      <c r="GF25" s="157">
        <f>WEEKNUM(GF26, 2)</f>
        <v>14</v>
      </c>
      <c r="GG25" s="136"/>
      <c r="GH25" s="157">
        <f>WEEKNUM(GH26, 2)</f>
        <v>14</v>
      </c>
      <c r="GI25" s="136"/>
    </row>
    <row r="26">
      <c r="A26" s="156"/>
      <c r="B26" s="159"/>
      <c r="C26" s="160">
        <f>IFERROR(__xludf.DUMMYFUNCTION("IMPORTRANGE(""https://docs.google.com/spreadsheets/d/1WLfibvJCYzxodroaG2yQYZl9to7voNFT_uxm-IDB-VI"", ""Přehled mzdy!D2:BM3"")"),43891.0)</f>
        <v>43891</v>
      </c>
      <c r="D26" s="133"/>
      <c r="E26" s="161">
        <f>IFERROR(__xludf.DUMMYFUNCTION("""COMPUTED_VALUE"""),43892.0)</f>
        <v>43892</v>
      </c>
      <c r="F26" s="136"/>
      <c r="G26" s="161">
        <f>IFERROR(__xludf.DUMMYFUNCTION("""COMPUTED_VALUE"""),43893.0)</f>
        <v>43893</v>
      </c>
      <c r="H26" s="136"/>
      <c r="I26" s="161">
        <f>IFERROR(__xludf.DUMMYFUNCTION("""COMPUTED_VALUE"""),43894.0)</f>
        <v>43894</v>
      </c>
      <c r="J26" s="136"/>
      <c r="K26" s="161">
        <f>IFERROR(__xludf.DUMMYFUNCTION("""COMPUTED_VALUE"""),43895.0)</f>
        <v>43895</v>
      </c>
      <c r="L26" s="136"/>
      <c r="M26" s="162">
        <f>IFERROR(__xludf.DUMMYFUNCTION("""COMPUTED_VALUE"""),43896.0)</f>
        <v>43896</v>
      </c>
      <c r="N26" s="136"/>
      <c r="O26" s="162">
        <f>IFERROR(__xludf.DUMMYFUNCTION("""COMPUTED_VALUE"""),43897.0)</f>
        <v>43897</v>
      </c>
      <c r="P26" s="136"/>
      <c r="Q26" s="162">
        <f>IFERROR(__xludf.DUMMYFUNCTION("""COMPUTED_VALUE"""),43898.0)</f>
        <v>43898</v>
      </c>
      <c r="R26" s="136"/>
      <c r="S26" s="162">
        <f>IFERROR(__xludf.DUMMYFUNCTION("""COMPUTED_VALUE"""),43899.0)</f>
        <v>43899</v>
      </c>
      <c r="T26" s="136"/>
      <c r="U26" s="161">
        <f>IFERROR(__xludf.DUMMYFUNCTION("""COMPUTED_VALUE"""),43900.0)</f>
        <v>43900</v>
      </c>
      <c r="V26" s="136"/>
      <c r="W26" s="161">
        <f>IFERROR(__xludf.DUMMYFUNCTION("""COMPUTED_VALUE"""),43901.0)</f>
        <v>43901</v>
      </c>
      <c r="X26" s="136"/>
      <c r="Y26" s="161">
        <f>IFERROR(__xludf.DUMMYFUNCTION("""COMPUTED_VALUE"""),43902.0)</f>
        <v>43902</v>
      </c>
      <c r="Z26" s="136"/>
      <c r="AA26" s="161">
        <f>IFERROR(__xludf.DUMMYFUNCTION("""COMPUTED_VALUE"""),43903.0)</f>
        <v>43903</v>
      </c>
      <c r="AB26" s="136"/>
      <c r="AC26" s="162">
        <f>IFERROR(__xludf.DUMMYFUNCTION("""COMPUTED_VALUE"""),43904.0)</f>
        <v>43904</v>
      </c>
      <c r="AD26" s="136"/>
      <c r="AE26" s="162">
        <f>IFERROR(__xludf.DUMMYFUNCTION("""COMPUTED_VALUE"""),43905.0)</f>
        <v>43905</v>
      </c>
      <c r="AF26" s="136"/>
      <c r="AG26" s="162">
        <f>IFERROR(__xludf.DUMMYFUNCTION("""COMPUTED_VALUE"""),43906.0)</f>
        <v>43906</v>
      </c>
      <c r="AH26" s="136"/>
      <c r="AI26" s="162">
        <f>IFERROR(__xludf.DUMMYFUNCTION("""COMPUTED_VALUE"""),43907.0)</f>
        <v>43907</v>
      </c>
      <c r="AJ26" s="136"/>
      <c r="AK26" s="161">
        <f>IFERROR(__xludf.DUMMYFUNCTION("""COMPUTED_VALUE"""),43908.0)</f>
        <v>43908</v>
      </c>
      <c r="AL26" s="136"/>
      <c r="AM26" s="161">
        <f>IFERROR(__xludf.DUMMYFUNCTION("""COMPUTED_VALUE"""),43909.0)</f>
        <v>43909</v>
      </c>
      <c r="AN26" s="136"/>
      <c r="AO26" s="161">
        <f>IFERROR(__xludf.DUMMYFUNCTION("""COMPUTED_VALUE"""),43910.0)</f>
        <v>43910</v>
      </c>
      <c r="AP26" s="136"/>
      <c r="AQ26" s="161">
        <f>IFERROR(__xludf.DUMMYFUNCTION("""COMPUTED_VALUE"""),43911.0)</f>
        <v>43911</v>
      </c>
      <c r="AR26" s="136"/>
      <c r="AS26" s="162">
        <f>IFERROR(__xludf.DUMMYFUNCTION("""COMPUTED_VALUE"""),43912.0)</f>
        <v>43912</v>
      </c>
      <c r="AT26" s="136"/>
      <c r="AU26" s="162">
        <f>IFERROR(__xludf.DUMMYFUNCTION("""COMPUTED_VALUE"""),43913.0)</f>
        <v>43913</v>
      </c>
      <c r="AV26" s="136"/>
      <c r="AW26" s="162">
        <f>IFERROR(__xludf.DUMMYFUNCTION("""COMPUTED_VALUE"""),43914.0)</f>
        <v>43914</v>
      </c>
      <c r="AX26" s="136"/>
      <c r="AY26" s="162">
        <f>IFERROR(__xludf.DUMMYFUNCTION("""COMPUTED_VALUE"""),43915.0)</f>
        <v>43915</v>
      </c>
      <c r="AZ26" s="136"/>
      <c r="BA26" s="161">
        <f>IFERROR(__xludf.DUMMYFUNCTION("""COMPUTED_VALUE"""),43916.0)</f>
        <v>43916</v>
      </c>
      <c r="BB26" s="136"/>
      <c r="BC26" s="161">
        <f>IFERROR(__xludf.DUMMYFUNCTION("""COMPUTED_VALUE"""),43917.0)</f>
        <v>43917</v>
      </c>
      <c r="BD26" s="136"/>
      <c r="BE26" s="161">
        <f>IFERROR(__xludf.DUMMYFUNCTION("""COMPUTED_VALUE"""),43918.0)</f>
        <v>43918</v>
      </c>
      <c r="BF26" s="136"/>
      <c r="BG26" s="161">
        <f>IFERROR(__xludf.DUMMYFUNCTION("""COMPUTED_VALUE"""),43919.0)</f>
        <v>43919</v>
      </c>
      <c r="BH26" s="136"/>
      <c r="BI26" s="162">
        <f>IFERROR(__xludf.DUMMYFUNCTION("""COMPUTED_VALUE"""),43920.0)</f>
        <v>43920</v>
      </c>
      <c r="BJ26" s="136"/>
      <c r="BK26" s="162">
        <f>IFERROR(__xludf.DUMMYFUNCTION("""COMPUTED_VALUE"""),43921.0)</f>
        <v>43921</v>
      </c>
      <c r="BL26" s="136"/>
      <c r="BM26" s="158"/>
      <c r="BN26" s="160">
        <f>IFERROR(__xludf.DUMMYFUNCTION("IMPORTRANGE(""https://docs.google.com/spreadsheets/d/1WLfibvJCYzxodroaG2yQYZl9to7voNFT_uxm-IDB-VI"", ""Přehled mzdy!D2:BM2"")"),43891.0)</f>
        <v>43891</v>
      </c>
      <c r="BO26" s="133"/>
      <c r="BP26" s="161">
        <f>IFERROR(__xludf.DUMMYFUNCTION("""COMPUTED_VALUE"""),43892.0)</f>
        <v>43892</v>
      </c>
      <c r="BQ26" s="136"/>
      <c r="BR26" s="161">
        <f>IFERROR(__xludf.DUMMYFUNCTION("""COMPUTED_VALUE"""),43893.0)</f>
        <v>43893</v>
      </c>
      <c r="BS26" s="136"/>
      <c r="BT26" s="161">
        <f>IFERROR(__xludf.DUMMYFUNCTION("""COMPUTED_VALUE"""),43894.0)</f>
        <v>43894</v>
      </c>
      <c r="BU26" s="136"/>
      <c r="BV26" s="161">
        <f>IFERROR(__xludf.DUMMYFUNCTION("""COMPUTED_VALUE"""),43895.0)</f>
        <v>43895</v>
      </c>
      <c r="BW26" s="136"/>
      <c r="BX26" s="162">
        <f>IFERROR(__xludf.DUMMYFUNCTION("""COMPUTED_VALUE"""),43896.0)</f>
        <v>43896</v>
      </c>
      <c r="BY26" s="136"/>
      <c r="BZ26" s="162">
        <f>IFERROR(__xludf.DUMMYFUNCTION("""COMPUTED_VALUE"""),43897.0)</f>
        <v>43897</v>
      </c>
      <c r="CA26" s="136"/>
      <c r="CB26" s="162">
        <f>IFERROR(__xludf.DUMMYFUNCTION("""COMPUTED_VALUE"""),43898.0)</f>
        <v>43898</v>
      </c>
      <c r="CC26" s="136"/>
      <c r="CD26" s="162">
        <f>IFERROR(__xludf.DUMMYFUNCTION("""COMPUTED_VALUE"""),43899.0)</f>
        <v>43899</v>
      </c>
      <c r="CE26" s="136"/>
      <c r="CF26" s="161">
        <f>IFERROR(__xludf.DUMMYFUNCTION("""COMPUTED_VALUE"""),43900.0)</f>
        <v>43900</v>
      </c>
      <c r="CG26" s="136"/>
      <c r="CH26" s="161">
        <f>IFERROR(__xludf.DUMMYFUNCTION("""COMPUTED_VALUE"""),43901.0)</f>
        <v>43901</v>
      </c>
      <c r="CI26" s="136"/>
      <c r="CJ26" s="161">
        <f>IFERROR(__xludf.DUMMYFUNCTION("""COMPUTED_VALUE"""),43902.0)</f>
        <v>43902</v>
      </c>
      <c r="CK26" s="136"/>
      <c r="CL26" s="161">
        <f>IFERROR(__xludf.DUMMYFUNCTION("""COMPUTED_VALUE"""),43903.0)</f>
        <v>43903</v>
      </c>
      <c r="CM26" s="136"/>
      <c r="CN26" s="162">
        <f>IFERROR(__xludf.DUMMYFUNCTION("""COMPUTED_VALUE"""),43904.0)</f>
        <v>43904</v>
      </c>
      <c r="CO26" s="136"/>
      <c r="CP26" s="162">
        <f>IFERROR(__xludf.DUMMYFUNCTION("""COMPUTED_VALUE"""),43905.0)</f>
        <v>43905</v>
      </c>
      <c r="CQ26" s="136"/>
      <c r="CR26" s="162">
        <f>IFERROR(__xludf.DUMMYFUNCTION("""COMPUTED_VALUE"""),43906.0)</f>
        <v>43906</v>
      </c>
      <c r="CS26" s="136"/>
      <c r="CT26" s="162">
        <f>IFERROR(__xludf.DUMMYFUNCTION("""COMPUTED_VALUE"""),43907.0)</f>
        <v>43907</v>
      </c>
      <c r="CU26" s="136"/>
      <c r="CV26" s="161">
        <f>IFERROR(__xludf.DUMMYFUNCTION("""COMPUTED_VALUE"""),43908.0)</f>
        <v>43908</v>
      </c>
      <c r="CW26" s="136"/>
      <c r="CX26" s="161">
        <f>IFERROR(__xludf.DUMMYFUNCTION("""COMPUTED_VALUE"""),43909.0)</f>
        <v>43909</v>
      </c>
      <c r="CY26" s="136"/>
      <c r="CZ26" s="161">
        <f>IFERROR(__xludf.DUMMYFUNCTION("""COMPUTED_VALUE"""),43910.0)</f>
        <v>43910</v>
      </c>
      <c r="DA26" s="136"/>
      <c r="DB26" s="161">
        <f>IFERROR(__xludf.DUMMYFUNCTION("""COMPUTED_VALUE"""),43911.0)</f>
        <v>43911</v>
      </c>
      <c r="DC26" s="136"/>
      <c r="DD26" s="162">
        <f>IFERROR(__xludf.DUMMYFUNCTION("""COMPUTED_VALUE"""),43912.0)</f>
        <v>43912</v>
      </c>
      <c r="DE26" s="136"/>
      <c r="DF26" s="162">
        <f>IFERROR(__xludf.DUMMYFUNCTION("""COMPUTED_VALUE"""),43913.0)</f>
        <v>43913</v>
      </c>
      <c r="DG26" s="136"/>
      <c r="DH26" s="162">
        <f>IFERROR(__xludf.DUMMYFUNCTION("""COMPUTED_VALUE"""),43914.0)</f>
        <v>43914</v>
      </c>
      <c r="DI26" s="136"/>
      <c r="DJ26" s="162">
        <f>IFERROR(__xludf.DUMMYFUNCTION("""COMPUTED_VALUE"""),43915.0)</f>
        <v>43915</v>
      </c>
      <c r="DK26" s="136"/>
      <c r="DL26" s="161">
        <f>IFERROR(__xludf.DUMMYFUNCTION("""COMPUTED_VALUE"""),43916.0)</f>
        <v>43916</v>
      </c>
      <c r="DM26" s="136"/>
      <c r="DN26" s="161">
        <f>IFERROR(__xludf.DUMMYFUNCTION("""COMPUTED_VALUE"""),43917.0)</f>
        <v>43917</v>
      </c>
      <c r="DO26" s="136"/>
      <c r="DP26" s="161">
        <f>IFERROR(__xludf.DUMMYFUNCTION("""COMPUTED_VALUE"""),43918.0)</f>
        <v>43918</v>
      </c>
      <c r="DQ26" s="136"/>
      <c r="DR26" s="161">
        <f>IFERROR(__xludf.DUMMYFUNCTION("""COMPUTED_VALUE"""),43919.0)</f>
        <v>43919</v>
      </c>
      <c r="DS26" s="136"/>
      <c r="DT26" s="162">
        <f>IFERROR(__xludf.DUMMYFUNCTION("""COMPUTED_VALUE"""),43920.0)</f>
        <v>43920</v>
      </c>
      <c r="DU26" s="136"/>
      <c r="DV26" s="162">
        <f>IFERROR(__xludf.DUMMYFUNCTION("""COMPUTED_VALUE"""),43921.0)</f>
        <v>43921</v>
      </c>
      <c r="DW26" s="136"/>
      <c r="DX26" s="158"/>
      <c r="DY26" s="159"/>
      <c r="DZ26" s="160">
        <f>IFERROR(__xludf.DUMMYFUNCTION("IMPORTRANGE(""https://docs.google.com/spreadsheets/d/1cKRQsW_P6JRo_BvJZ5fN4GRxzYkZhpzlAK5nH14xTG8"", ""Přehled mzdy!D2:BM2"")"),43891.0)</f>
        <v>43891</v>
      </c>
      <c r="EA26" s="133"/>
      <c r="EB26" s="195">
        <f>IFERROR(__xludf.DUMMYFUNCTION("""COMPUTED_VALUE"""),43892.0)</f>
        <v>43892</v>
      </c>
      <c r="EC26" s="159"/>
      <c r="ED26" s="195">
        <f>IFERROR(__xludf.DUMMYFUNCTION("""COMPUTED_VALUE"""),43893.0)</f>
        <v>43893</v>
      </c>
      <c r="EE26" s="159"/>
      <c r="EF26" s="195">
        <f>IFERROR(__xludf.DUMMYFUNCTION("""COMPUTED_VALUE"""),43894.0)</f>
        <v>43894</v>
      </c>
      <c r="EG26" s="159"/>
      <c r="EH26" s="195">
        <f>IFERROR(__xludf.DUMMYFUNCTION("""COMPUTED_VALUE"""),43895.0)</f>
        <v>43895</v>
      </c>
      <c r="EI26" s="159"/>
      <c r="EJ26" s="195">
        <f>IFERROR(__xludf.DUMMYFUNCTION("""COMPUTED_VALUE"""),43896.0)</f>
        <v>43896</v>
      </c>
      <c r="EK26" s="159"/>
      <c r="EL26" s="195">
        <f>IFERROR(__xludf.DUMMYFUNCTION("""COMPUTED_VALUE"""),43897.0)</f>
        <v>43897</v>
      </c>
      <c r="EM26" s="159"/>
      <c r="EN26" s="195">
        <f>IFERROR(__xludf.DUMMYFUNCTION("""COMPUTED_VALUE"""),43898.0)</f>
        <v>43898</v>
      </c>
      <c r="EO26" s="159"/>
      <c r="EP26" s="195">
        <f>IFERROR(__xludf.DUMMYFUNCTION("""COMPUTED_VALUE"""),43899.0)</f>
        <v>43899</v>
      </c>
      <c r="EQ26" s="159"/>
      <c r="ER26" s="195">
        <f>IFERROR(__xludf.DUMMYFUNCTION("""COMPUTED_VALUE"""),43900.0)</f>
        <v>43900</v>
      </c>
      <c r="ES26" s="159"/>
      <c r="ET26" s="195">
        <f>IFERROR(__xludf.DUMMYFUNCTION("""COMPUTED_VALUE"""),43901.0)</f>
        <v>43901</v>
      </c>
      <c r="EU26" s="159"/>
      <c r="EV26" s="195">
        <f>IFERROR(__xludf.DUMMYFUNCTION("""COMPUTED_VALUE"""),43902.0)</f>
        <v>43902</v>
      </c>
      <c r="EW26" s="159"/>
      <c r="EX26" s="195">
        <f>IFERROR(__xludf.DUMMYFUNCTION("""COMPUTED_VALUE"""),43903.0)</f>
        <v>43903</v>
      </c>
      <c r="EY26" s="159"/>
      <c r="EZ26" s="195">
        <f>IFERROR(__xludf.DUMMYFUNCTION("""COMPUTED_VALUE"""),43904.0)</f>
        <v>43904</v>
      </c>
      <c r="FA26" s="159"/>
      <c r="FB26" s="195">
        <f>IFERROR(__xludf.DUMMYFUNCTION("""COMPUTED_VALUE"""),43905.0)</f>
        <v>43905</v>
      </c>
      <c r="FC26" s="159"/>
      <c r="FD26" s="195">
        <f>IFERROR(__xludf.DUMMYFUNCTION("""COMPUTED_VALUE"""),43906.0)</f>
        <v>43906</v>
      </c>
      <c r="FE26" s="191"/>
      <c r="FF26" s="195">
        <f>IFERROR(__xludf.DUMMYFUNCTION("""COMPUTED_VALUE"""),43907.0)</f>
        <v>43907</v>
      </c>
      <c r="FG26" s="191"/>
      <c r="FH26" s="195">
        <f>IFERROR(__xludf.DUMMYFUNCTION("""COMPUTED_VALUE"""),43908.0)</f>
        <v>43908</v>
      </c>
      <c r="FI26" s="191"/>
      <c r="FJ26" s="195">
        <f>IFERROR(__xludf.DUMMYFUNCTION("""COMPUTED_VALUE"""),43909.0)</f>
        <v>43909</v>
      </c>
      <c r="FK26" s="191"/>
      <c r="FL26" s="195">
        <f>IFERROR(__xludf.DUMMYFUNCTION("""COMPUTED_VALUE"""),43910.0)</f>
        <v>43910</v>
      </c>
      <c r="FM26" s="191"/>
      <c r="FN26" s="195">
        <f>IFERROR(__xludf.DUMMYFUNCTION("""COMPUTED_VALUE"""),43911.0)</f>
        <v>43911</v>
      </c>
      <c r="FO26" s="191"/>
      <c r="FP26" s="195">
        <f>IFERROR(__xludf.DUMMYFUNCTION("""COMPUTED_VALUE"""),43912.0)</f>
        <v>43912</v>
      </c>
      <c r="FQ26" s="191"/>
      <c r="FR26" s="195">
        <f>IFERROR(__xludf.DUMMYFUNCTION("""COMPUTED_VALUE"""),43913.0)</f>
        <v>43913</v>
      </c>
      <c r="FS26" s="191"/>
      <c r="FT26" s="195">
        <f>IFERROR(__xludf.DUMMYFUNCTION("""COMPUTED_VALUE"""),43914.0)</f>
        <v>43914</v>
      </c>
      <c r="FU26" s="191"/>
      <c r="FV26" s="195">
        <f>IFERROR(__xludf.DUMMYFUNCTION("""COMPUTED_VALUE"""),43915.0)</f>
        <v>43915</v>
      </c>
      <c r="FW26" s="191"/>
      <c r="FX26" s="195">
        <f>IFERROR(__xludf.DUMMYFUNCTION("""COMPUTED_VALUE"""),43916.0)</f>
        <v>43916</v>
      </c>
      <c r="FY26" s="191"/>
      <c r="FZ26" s="195">
        <f>IFERROR(__xludf.DUMMYFUNCTION("""COMPUTED_VALUE"""),43917.0)</f>
        <v>43917</v>
      </c>
      <c r="GA26" s="191"/>
      <c r="GB26" s="195">
        <f>IFERROR(__xludf.DUMMYFUNCTION("""COMPUTED_VALUE"""),43918.0)</f>
        <v>43918</v>
      </c>
      <c r="GC26" s="191"/>
      <c r="GD26" s="195">
        <f>IFERROR(__xludf.DUMMYFUNCTION("""COMPUTED_VALUE"""),43919.0)</f>
        <v>43919</v>
      </c>
      <c r="GE26" s="191"/>
      <c r="GF26" s="195">
        <f>IFERROR(__xludf.DUMMYFUNCTION("""COMPUTED_VALUE"""),43920.0)</f>
        <v>43920</v>
      </c>
      <c r="GG26" s="191"/>
      <c r="GH26" s="195">
        <f>IFERROR(__xludf.DUMMYFUNCTION("""COMPUTED_VALUE"""),43921.0)</f>
        <v>43921</v>
      </c>
      <c r="GI26" s="191"/>
    </row>
    <row r="27">
      <c r="A27" s="32" t="str">
        <f>IFERROR(__xludf.DUMMYFUNCTION("IMPORTRANGE(""https://docs.google.com/spreadsheets/d/10XKjMp3ipXrP4qWZ8UcqYNKQUDKvV3yJJNYsqZ2J4uU"", ""Mzdy!M21:M60"")"),"Mzda/h")</f>
        <v>Mzda/h</v>
      </c>
      <c r="B27" s="89" t="str">
        <f>IFERROR(__xludf.DUMMYFUNCTION("IMPORTRANGE(""https://docs.google.com/spreadsheets/d/10XKjMp3ipXrP4qWZ8UcqYNKQUDKvV3yJJNYsqZ2J4uU"", ""Mzdy!A21:A60"")"),"Kurýr")</f>
        <v>Kurýr</v>
      </c>
      <c r="C27" s="191" t="str">
        <f>IFERROR(__xludf.DUMMYFUNCTION("""COMPUTED_VALUE"""),"hod.")</f>
        <v>hod.</v>
      </c>
      <c r="D27" s="191" t="str">
        <f>IFERROR(__xludf.DUMMYFUNCTION("""COMPUTED_VALUE"""),"vypl.")</f>
        <v>vypl.</v>
      </c>
      <c r="E27" s="191" t="str">
        <f>IFERROR(__xludf.DUMMYFUNCTION("""COMPUTED_VALUE"""),"hod.")</f>
        <v>hod.</v>
      </c>
      <c r="F27" s="191" t="str">
        <f>IFERROR(__xludf.DUMMYFUNCTION("""COMPUTED_VALUE"""),"vypl.")</f>
        <v>vypl.</v>
      </c>
      <c r="G27" s="191" t="str">
        <f>IFERROR(__xludf.DUMMYFUNCTION("""COMPUTED_VALUE"""),"hod.")</f>
        <v>hod.</v>
      </c>
      <c r="H27" s="191" t="str">
        <f>IFERROR(__xludf.DUMMYFUNCTION("""COMPUTED_VALUE"""),"vypl.")</f>
        <v>vypl.</v>
      </c>
      <c r="I27" s="191" t="str">
        <f>IFERROR(__xludf.DUMMYFUNCTION("""COMPUTED_VALUE"""),"Počet hodin")</f>
        <v>Počet hodin</v>
      </c>
      <c r="J27" s="191" t="str">
        <f>IFERROR(__xludf.DUMMYFUNCTION("""COMPUTED_VALUE"""),"vypl.")</f>
        <v>vypl.</v>
      </c>
      <c r="K27" s="191" t="str">
        <f>IFERROR(__xludf.DUMMYFUNCTION("""COMPUTED_VALUE"""),"hod.")</f>
        <v>hod.</v>
      </c>
      <c r="L27" s="191" t="str">
        <f>IFERROR(__xludf.DUMMYFUNCTION("""COMPUTED_VALUE"""),"vypl.")</f>
        <v>vypl.</v>
      </c>
      <c r="M27" s="191" t="str">
        <f>IFERROR(__xludf.DUMMYFUNCTION("""COMPUTED_VALUE"""),"hod.")</f>
        <v>hod.</v>
      </c>
      <c r="N27" s="191" t="str">
        <f>IFERROR(__xludf.DUMMYFUNCTION("""COMPUTED_VALUE"""),"vypl.")</f>
        <v>vypl.</v>
      </c>
      <c r="O27" s="191" t="str">
        <f>IFERROR(__xludf.DUMMYFUNCTION("""COMPUTED_VALUE"""),"hod.")</f>
        <v>hod.</v>
      </c>
      <c r="P27" s="191" t="str">
        <f>IFERROR(__xludf.DUMMYFUNCTION("""COMPUTED_VALUE"""),"vypl.")</f>
        <v>vypl.</v>
      </c>
      <c r="Q27" s="191" t="str">
        <f>IFERROR(__xludf.DUMMYFUNCTION("""COMPUTED_VALUE"""),"hod.")</f>
        <v>hod.</v>
      </c>
      <c r="R27" s="191" t="str">
        <f>IFERROR(__xludf.DUMMYFUNCTION("""COMPUTED_VALUE"""),"vypl.")</f>
        <v>vypl.</v>
      </c>
      <c r="S27" s="191" t="str">
        <f>IFERROR(__xludf.DUMMYFUNCTION("""COMPUTED_VALUE"""),"hod.")</f>
        <v>hod.</v>
      </c>
      <c r="T27" s="191" t="str">
        <f>IFERROR(__xludf.DUMMYFUNCTION("""COMPUTED_VALUE"""),"vypl.")</f>
        <v>vypl.</v>
      </c>
      <c r="U27" s="191" t="str">
        <f>IFERROR(__xludf.DUMMYFUNCTION("""COMPUTED_VALUE"""),"hod.")</f>
        <v>hod.</v>
      </c>
      <c r="V27" s="191" t="str">
        <f>IFERROR(__xludf.DUMMYFUNCTION("""COMPUTED_VALUE"""),"vypl.")</f>
        <v>vypl.</v>
      </c>
      <c r="W27" s="191" t="str">
        <f>IFERROR(__xludf.DUMMYFUNCTION("""COMPUTED_VALUE"""),"hod.")</f>
        <v>hod.</v>
      </c>
      <c r="X27" s="191" t="str">
        <f>IFERROR(__xludf.DUMMYFUNCTION("""COMPUTED_VALUE"""),"vypl.")</f>
        <v>vypl.</v>
      </c>
      <c r="Y27" s="191" t="str">
        <f>IFERROR(__xludf.DUMMYFUNCTION("""COMPUTED_VALUE"""),"hod.")</f>
        <v>hod.</v>
      </c>
      <c r="Z27" s="191" t="str">
        <f>IFERROR(__xludf.DUMMYFUNCTION("""COMPUTED_VALUE"""),"vypl.")</f>
        <v>vypl.</v>
      </c>
      <c r="AA27" s="191" t="str">
        <f>IFERROR(__xludf.DUMMYFUNCTION("""COMPUTED_VALUE"""),"hod.")</f>
        <v>hod.</v>
      </c>
      <c r="AB27" s="191" t="str">
        <f>IFERROR(__xludf.DUMMYFUNCTION("""COMPUTED_VALUE"""),"vypl.")</f>
        <v>vypl.</v>
      </c>
      <c r="AC27" s="191" t="str">
        <f>IFERROR(__xludf.DUMMYFUNCTION("""COMPUTED_VALUE"""),"hod.")</f>
        <v>hod.</v>
      </c>
      <c r="AD27" s="191" t="str">
        <f>IFERROR(__xludf.DUMMYFUNCTION("""COMPUTED_VALUE"""),"vypl.")</f>
        <v>vypl.</v>
      </c>
      <c r="AE27" s="191" t="str">
        <f>IFERROR(__xludf.DUMMYFUNCTION("""COMPUTED_VALUE"""),"hod.")</f>
        <v>hod.</v>
      </c>
      <c r="AF27" s="191" t="str">
        <f>IFERROR(__xludf.DUMMYFUNCTION("""COMPUTED_VALUE"""),"vypl.")</f>
        <v>vypl.</v>
      </c>
      <c r="AG27" s="191" t="str">
        <f>IFERROR(__xludf.DUMMYFUNCTION("""COMPUTED_VALUE"""),"hod.")</f>
        <v>hod.</v>
      </c>
      <c r="AH27" s="191" t="str">
        <f>IFERROR(__xludf.DUMMYFUNCTION("""COMPUTED_VALUE"""),"vypl.")</f>
        <v>vypl.</v>
      </c>
      <c r="AI27" s="191" t="str">
        <f>IFERROR(__xludf.DUMMYFUNCTION("""COMPUTED_VALUE"""),"hod.")</f>
        <v>hod.</v>
      </c>
      <c r="AJ27" s="191" t="str">
        <f>IFERROR(__xludf.DUMMYFUNCTION("""COMPUTED_VALUE"""),"vypl.")</f>
        <v>vypl.</v>
      </c>
      <c r="AK27" s="191" t="str">
        <f>IFERROR(__xludf.DUMMYFUNCTION("""COMPUTED_VALUE"""),"hod.")</f>
        <v>hod.</v>
      </c>
      <c r="AL27" s="191" t="str">
        <f>IFERROR(__xludf.DUMMYFUNCTION("""COMPUTED_VALUE"""),"vypl.")</f>
        <v>vypl.</v>
      </c>
      <c r="AM27" s="191" t="str">
        <f>IFERROR(__xludf.DUMMYFUNCTION("""COMPUTED_VALUE"""),"hod.")</f>
        <v>hod.</v>
      </c>
      <c r="AN27" s="191" t="str">
        <f>IFERROR(__xludf.DUMMYFUNCTION("""COMPUTED_VALUE"""),"vypl.")</f>
        <v>vypl.</v>
      </c>
      <c r="AO27" s="191" t="str">
        <f>IFERROR(__xludf.DUMMYFUNCTION("""COMPUTED_VALUE"""),"hod.")</f>
        <v>hod.</v>
      </c>
      <c r="AP27" s="191" t="str">
        <f>IFERROR(__xludf.DUMMYFUNCTION("""COMPUTED_VALUE"""),"vypl.")</f>
        <v>vypl.</v>
      </c>
      <c r="AQ27" s="191" t="str">
        <f>IFERROR(__xludf.DUMMYFUNCTION("""COMPUTED_VALUE"""),"hod.")</f>
        <v>hod.</v>
      </c>
      <c r="AR27" s="191" t="str">
        <f>IFERROR(__xludf.DUMMYFUNCTION("""COMPUTED_VALUE"""),"vypl.")</f>
        <v>vypl.</v>
      </c>
      <c r="AS27" s="191" t="str">
        <f>IFERROR(__xludf.DUMMYFUNCTION("""COMPUTED_VALUE"""),"hod.")</f>
        <v>hod.</v>
      </c>
      <c r="AT27" s="191" t="str">
        <f>IFERROR(__xludf.DUMMYFUNCTION("""COMPUTED_VALUE"""),"vypl.")</f>
        <v>vypl.</v>
      </c>
      <c r="AU27" s="191" t="str">
        <f>IFERROR(__xludf.DUMMYFUNCTION("""COMPUTED_VALUE"""),"hod.")</f>
        <v>hod.</v>
      </c>
      <c r="AV27" s="191" t="str">
        <f>IFERROR(__xludf.DUMMYFUNCTION("""COMPUTED_VALUE"""),"vypl.")</f>
        <v>vypl.</v>
      </c>
      <c r="AW27" s="191" t="str">
        <f>IFERROR(__xludf.DUMMYFUNCTION("""COMPUTED_VALUE"""),"hod.")</f>
        <v>hod.</v>
      </c>
      <c r="AX27" s="191" t="str">
        <f>IFERROR(__xludf.DUMMYFUNCTION("""COMPUTED_VALUE"""),"vypl.")</f>
        <v>vypl.</v>
      </c>
      <c r="AY27" s="191" t="str">
        <f>IFERROR(__xludf.DUMMYFUNCTION("""COMPUTED_VALUE"""),"hod.")</f>
        <v>hod.</v>
      </c>
      <c r="AZ27" s="191" t="str">
        <f>IFERROR(__xludf.DUMMYFUNCTION("""COMPUTED_VALUE"""),"vypl.")</f>
        <v>vypl.</v>
      </c>
      <c r="BA27" s="191" t="str">
        <f>IFERROR(__xludf.DUMMYFUNCTION("""COMPUTED_VALUE"""),"hod.")</f>
        <v>hod.</v>
      </c>
      <c r="BB27" s="191" t="str">
        <f>IFERROR(__xludf.DUMMYFUNCTION("""COMPUTED_VALUE"""),"vypl.")</f>
        <v>vypl.</v>
      </c>
      <c r="BC27" s="191" t="str">
        <f>IFERROR(__xludf.DUMMYFUNCTION("""COMPUTED_VALUE"""),"hod.")</f>
        <v>hod.</v>
      </c>
      <c r="BD27" s="191" t="str">
        <f>IFERROR(__xludf.DUMMYFUNCTION("""COMPUTED_VALUE"""),"vypl.")</f>
        <v>vypl.</v>
      </c>
      <c r="BE27" s="191" t="str">
        <f>IFERROR(__xludf.DUMMYFUNCTION("""COMPUTED_VALUE"""),"hod.")</f>
        <v>hod.</v>
      </c>
      <c r="BF27" s="191" t="str">
        <f>IFERROR(__xludf.DUMMYFUNCTION("""COMPUTED_VALUE"""),"vypl.")</f>
        <v>vypl.</v>
      </c>
      <c r="BG27" s="191" t="str">
        <f>IFERROR(__xludf.DUMMYFUNCTION("""COMPUTED_VALUE"""),"hod.")</f>
        <v>hod.</v>
      </c>
      <c r="BH27" s="191" t="str">
        <f>IFERROR(__xludf.DUMMYFUNCTION("""COMPUTED_VALUE"""),"vypl.")</f>
        <v>vypl.</v>
      </c>
      <c r="BI27" s="191" t="str">
        <f>IFERROR(__xludf.DUMMYFUNCTION("""COMPUTED_VALUE"""),"hod.")</f>
        <v>hod.</v>
      </c>
      <c r="BJ27" s="191" t="str">
        <f>IFERROR(__xludf.DUMMYFUNCTION("""COMPUTED_VALUE"""),"vypl.")</f>
        <v>vypl.</v>
      </c>
      <c r="BK27" s="191" t="str">
        <f>IFERROR(__xludf.DUMMYFUNCTION("""COMPUTED_VALUE"""),"hod.")</f>
        <v>hod.</v>
      </c>
      <c r="BL27" s="191" t="str">
        <f>IFERROR(__xludf.DUMMYFUNCTION("""COMPUTED_VALUE"""),"vypl.")</f>
        <v>vypl.</v>
      </c>
      <c r="BM27" s="158"/>
      <c r="BN27" s="192"/>
      <c r="BO27" s="159"/>
      <c r="BP27" s="193"/>
      <c r="BQ27" s="196"/>
      <c r="BR27" s="193"/>
      <c r="BS27" s="196"/>
      <c r="BT27" s="193"/>
      <c r="BU27" s="196"/>
      <c r="BV27" s="193"/>
      <c r="BW27" s="196"/>
      <c r="BX27" s="193"/>
      <c r="BY27" s="196"/>
      <c r="BZ27" s="193"/>
      <c r="CA27" s="196"/>
      <c r="CB27" s="193"/>
      <c r="CC27" s="196"/>
      <c r="CD27" s="193"/>
      <c r="CE27" s="196"/>
      <c r="CF27" s="193"/>
      <c r="CG27" s="196"/>
      <c r="CH27" s="193"/>
      <c r="CI27" s="196"/>
      <c r="CJ27" s="193"/>
      <c r="CK27" s="196"/>
      <c r="CL27" s="193"/>
      <c r="CM27" s="196"/>
      <c r="CN27" s="193"/>
      <c r="CO27" s="196"/>
      <c r="CP27" s="193"/>
      <c r="CQ27" s="196"/>
      <c r="CR27" s="193"/>
      <c r="CS27" s="194"/>
      <c r="CT27" s="193"/>
      <c r="CU27" s="191"/>
      <c r="CV27" s="193"/>
      <c r="CW27" s="191"/>
      <c r="CX27" s="193"/>
      <c r="CY27" s="191"/>
      <c r="CZ27" s="193"/>
      <c r="DA27" s="191"/>
      <c r="DB27" s="193"/>
      <c r="DC27" s="191"/>
      <c r="DD27" s="193"/>
      <c r="DE27" s="191"/>
      <c r="DF27" s="192"/>
      <c r="DG27" s="191"/>
      <c r="DH27" s="193"/>
      <c r="DI27" s="191"/>
      <c r="DJ27" s="193"/>
      <c r="DK27" s="194"/>
      <c r="DL27" s="193"/>
      <c r="DM27" s="194"/>
      <c r="DN27" s="193"/>
      <c r="DO27" s="191"/>
      <c r="DP27" s="193"/>
      <c r="DQ27" s="191"/>
      <c r="DR27" s="192"/>
      <c r="DS27" s="191"/>
      <c r="DT27" s="193"/>
      <c r="DU27" s="191"/>
      <c r="DV27" s="193"/>
      <c r="DW27" s="191"/>
      <c r="DX27" s="158"/>
      <c r="DY27" s="197" t="str">
        <f>IFERROR(__xludf.DUMMYFUNCTION("IMPORTRANGE(""https://docs.google.com/spreadsheets/d/10XKjMp3ipXrP4qWZ8UcqYNKQUDKvV3yJJNYsqZ2J4uU"", ""Mzdy!A21:A60"")"),"Kurýr")</f>
        <v>Kurýr</v>
      </c>
      <c r="DZ27" s="192"/>
      <c r="EA27" s="159"/>
      <c r="EB27" s="193"/>
      <c r="EC27" s="196"/>
      <c r="ED27" s="193"/>
      <c r="EE27" s="196"/>
      <c r="EF27" s="193"/>
      <c r="EG27" s="196"/>
      <c r="EH27" s="193"/>
      <c r="EI27" s="196"/>
      <c r="EJ27" s="193"/>
      <c r="EK27" s="196"/>
      <c r="EL27" s="193"/>
      <c r="EM27" s="196"/>
      <c r="EN27" s="193"/>
      <c r="EO27" s="196"/>
      <c r="EP27" s="193"/>
      <c r="EQ27" s="196"/>
      <c r="ER27" s="193"/>
      <c r="ES27" s="196"/>
      <c r="ET27" s="193"/>
      <c r="EU27" s="196"/>
      <c r="EV27" s="193"/>
      <c r="EW27" s="196"/>
      <c r="EX27" s="193"/>
      <c r="EY27" s="196"/>
      <c r="EZ27" s="193"/>
      <c r="FA27" s="196"/>
      <c r="FB27" s="193"/>
      <c r="FC27" s="196"/>
      <c r="FD27" s="193"/>
      <c r="FE27" s="194"/>
      <c r="FF27" s="193"/>
      <c r="FG27" s="191"/>
      <c r="FH27" s="193"/>
      <c r="FI27" s="191"/>
      <c r="FJ27" s="193"/>
      <c r="FK27" s="191"/>
      <c r="FL27" s="193"/>
      <c r="FM27" s="191"/>
      <c r="FN27" s="193"/>
      <c r="FO27" s="191"/>
      <c r="FP27" s="193"/>
      <c r="FQ27" s="191"/>
      <c r="FR27" s="192"/>
      <c r="FS27" s="191"/>
      <c r="FT27" s="193"/>
      <c r="FU27" s="191"/>
      <c r="FV27" s="193"/>
      <c r="FW27" s="194"/>
      <c r="FX27" s="193"/>
      <c r="FY27" s="194"/>
      <c r="FZ27" s="193"/>
      <c r="GA27" s="191"/>
      <c r="GB27" s="193"/>
      <c r="GC27" s="191"/>
      <c r="GD27" s="192"/>
      <c r="GE27" s="191"/>
      <c r="GF27" s="193"/>
      <c r="GG27" s="191"/>
      <c r="GH27" s="193"/>
      <c r="GI27" s="191"/>
    </row>
    <row r="28">
      <c r="A28" s="198">
        <f>IFERROR(__xludf.DUMMYFUNCTION("""COMPUTED_VALUE"""),100.0)</f>
        <v>100</v>
      </c>
      <c r="B28" s="159" t="str">
        <f>IFERROR(__xludf.DUMMYFUNCTION("""COMPUTED_VALUE"""),"Daniel Fux")</f>
        <v>Daniel Fux</v>
      </c>
      <c r="C28" s="199">
        <f t="shared" ref="C28:BL28" si="20">BN28+DZ28</f>
        <v>0</v>
      </c>
      <c r="D28" s="199">
        <f t="shared" si="20"/>
        <v>0</v>
      </c>
      <c r="E28" s="199">
        <f t="shared" si="20"/>
        <v>0</v>
      </c>
      <c r="F28" s="199">
        <f t="shared" si="20"/>
        <v>0</v>
      </c>
      <c r="G28" s="199">
        <f t="shared" si="20"/>
        <v>0</v>
      </c>
      <c r="H28" s="199">
        <f t="shared" si="20"/>
        <v>0</v>
      </c>
      <c r="I28" s="199">
        <f t="shared" si="20"/>
        <v>0</v>
      </c>
      <c r="J28" s="199">
        <f t="shared" si="20"/>
        <v>0</v>
      </c>
      <c r="K28" s="199">
        <f t="shared" si="20"/>
        <v>9</v>
      </c>
      <c r="L28" s="199">
        <f t="shared" si="20"/>
        <v>900</v>
      </c>
      <c r="M28" s="199">
        <f t="shared" si="20"/>
        <v>6</v>
      </c>
      <c r="N28" s="199">
        <f t="shared" si="20"/>
        <v>720</v>
      </c>
      <c r="O28" s="199">
        <f t="shared" si="20"/>
        <v>10</v>
      </c>
      <c r="P28" s="199">
        <f t="shared" si="20"/>
        <v>1200</v>
      </c>
      <c r="Q28" s="199">
        <f t="shared" si="20"/>
        <v>0</v>
      </c>
      <c r="R28" s="199">
        <f t="shared" si="20"/>
        <v>0</v>
      </c>
      <c r="S28" s="199">
        <f t="shared" si="20"/>
        <v>6.5</v>
      </c>
      <c r="T28" s="199">
        <f t="shared" si="20"/>
        <v>650</v>
      </c>
      <c r="U28" s="199">
        <f t="shared" si="20"/>
        <v>0</v>
      </c>
      <c r="V28" s="199">
        <f t="shared" si="20"/>
        <v>0</v>
      </c>
      <c r="W28" s="199">
        <f t="shared" si="20"/>
        <v>0</v>
      </c>
      <c r="X28" s="199">
        <f t="shared" si="20"/>
        <v>0</v>
      </c>
      <c r="Y28" s="199">
        <f t="shared" si="20"/>
        <v>9</v>
      </c>
      <c r="Z28" s="199">
        <f t="shared" si="20"/>
        <v>900</v>
      </c>
      <c r="AA28" s="199">
        <f t="shared" si="20"/>
        <v>0</v>
      </c>
      <c r="AB28" s="199">
        <f t="shared" si="20"/>
        <v>0</v>
      </c>
      <c r="AC28" s="199">
        <f t="shared" si="20"/>
        <v>0</v>
      </c>
      <c r="AD28" s="199">
        <f t="shared" si="20"/>
        <v>0</v>
      </c>
      <c r="AE28" s="199">
        <f t="shared" si="20"/>
        <v>12.5</v>
      </c>
      <c r="AF28" s="199">
        <f t="shared" si="20"/>
        <v>1250</v>
      </c>
      <c r="AG28" s="199">
        <f t="shared" si="20"/>
        <v>3</v>
      </c>
      <c r="AH28" s="199">
        <f t="shared" si="20"/>
        <v>300</v>
      </c>
      <c r="AI28" s="199">
        <f t="shared" si="20"/>
        <v>3</v>
      </c>
      <c r="AJ28" s="199">
        <f t="shared" si="20"/>
        <v>0</v>
      </c>
      <c r="AK28" s="199">
        <f t="shared" si="20"/>
        <v>0</v>
      </c>
      <c r="AL28" s="199">
        <f t="shared" si="20"/>
        <v>0</v>
      </c>
      <c r="AM28" s="199">
        <f t="shared" si="20"/>
        <v>0</v>
      </c>
      <c r="AN28" s="199">
        <f t="shared" si="20"/>
        <v>0</v>
      </c>
      <c r="AO28" s="199">
        <f t="shared" si="20"/>
        <v>0</v>
      </c>
      <c r="AP28" s="199">
        <f t="shared" si="20"/>
        <v>0</v>
      </c>
      <c r="AQ28" s="199">
        <f t="shared" si="20"/>
        <v>7</v>
      </c>
      <c r="AR28" s="199">
        <f t="shared" si="20"/>
        <v>0</v>
      </c>
      <c r="AS28" s="199">
        <f t="shared" si="20"/>
        <v>4</v>
      </c>
      <c r="AT28" s="199">
        <f t="shared" si="20"/>
        <v>0</v>
      </c>
      <c r="AU28" s="199">
        <f t="shared" si="20"/>
        <v>7.5</v>
      </c>
      <c r="AV28" s="199">
        <f t="shared" si="20"/>
        <v>0</v>
      </c>
      <c r="AW28" s="199">
        <f t="shared" si="20"/>
        <v>0</v>
      </c>
      <c r="AX28" s="199">
        <f t="shared" si="20"/>
        <v>0</v>
      </c>
      <c r="AY28" s="199">
        <f t="shared" si="20"/>
        <v>2</v>
      </c>
      <c r="AZ28" s="199">
        <f t="shared" si="20"/>
        <v>0</v>
      </c>
      <c r="BA28" s="199">
        <f t="shared" si="20"/>
        <v>2</v>
      </c>
      <c r="BB28" s="199">
        <f t="shared" si="20"/>
        <v>0</v>
      </c>
      <c r="BC28" s="199">
        <f t="shared" si="20"/>
        <v>11</v>
      </c>
      <c r="BD28" s="199">
        <f t="shared" si="20"/>
        <v>300</v>
      </c>
      <c r="BE28" s="199">
        <f t="shared" si="20"/>
        <v>7</v>
      </c>
      <c r="BF28" s="199">
        <f t="shared" si="20"/>
        <v>0</v>
      </c>
      <c r="BG28" s="199">
        <f t="shared" si="20"/>
        <v>6</v>
      </c>
      <c r="BH28" s="199">
        <f t="shared" si="20"/>
        <v>0</v>
      </c>
      <c r="BI28" s="199">
        <f t="shared" si="20"/>
        <v>8.5</v>
      </c>
      <c r="BJ28" s="199">
        <f t="shared" si="20"/>
        <v>0</v>
      </c>
      <c r="BK28" s="199">
        <f t="shared" si="20"/>
        <v>0</v>
      </c>
      <c r="BL28" s="199">
        <f t="shared" si="20"/>
        <v>0</v>
      </c>
      <c r="BM28" s="158"/>
      <c r="BN28" s="200" t="str">
        <f>IFERROR(__xludf.DUMMYFUNCTION("IMPORTRANGE(""https://docs.google.com/spreadsheets/d/1WLfibvJCYzxodroaG2yQYZl9to7voNFT_uxm-IDB-VI"", ""Přehled mzdy!D22:BM60"")"),"")</f>
        <v/>
      </c>
      <c r="BO28" s="201"/>
      <c r="BP28" s="202"/>
      <c r="BQ28" s="203"/>
      <c r="BR28" s="204"/>
      <c r="BS28" s="205"/>
      <c r="BT28" s="202"/>
      <c r="BU28" s="203"/>
      <c r="BV28" s="202">
        <f>IFERROR(__xludf.DUMMYFUNCTION("""COMPUTED_VALUE"""),9.0)</f>
        <v>9</v>
      </c>
      <c r="BW28" s="203">
        <f>IFERROR(__xludf.DUMMYFUNCTION("""COMPUTED_VALUE"""),900.0)</f>
        <v>900</v>
      </c>
      <c r="BX28" s="202">
        <f>IFERROR(__xludf.DUMMYFUNCTION("""COMPUTED_VALUE"""),6.0)</f>
        <v>6</v>
      </c>
      <c r="BY28" s="203">
        <f>IFERROR(__xludf.DUMMYFUNCTION("""COMPUTED_VALUE"""),720.0)</f>
        <v>720</v>
      </c>
      <c r="BZ28" s="202">
        <f>IFERROR(__xludf.DUMMYFUNCTION("""COMPUTED_VALUE"""),10.0)</f>
        <v>10</v>
      </c>
      <c r="CA28" s="203">
        <f>IFERROR(__xludf.DUMMYFUNCTION("""COMPUTED_VALUE"""),1200.0)</f>
        <v>1200</v>
      </c>
      <c r="CB28" s="202"/>
      <c r="CC28" s="203"/>
      <c r="CD28" s="202">
        <f>IFERROR(__xludf.DUMMYFUNCTION("""COMPUTED_VALUE"""),6.5)</f>
        <v>6.5</v>
      </c>
      <c r="CE28" s="203">
        <f>IFERROR(__xludf.DUMMYFUNCTION("""COMPUTED_VALUE"""),650.0)</f>
        <v>650</v>
      </c>
      <c r="CF28" s="204"/>
      <c r="CG28" s="205"/>
      <c r="CH28" s="204"/>
      <c r="CI28" s="205"/>
      <c r="CJ28" s="202">
        <f>IFERROR(__xludf.DUMMYFUNCTION("""COMPUTED_VALUE"""),9.0)</f>
        <v>9</v>
      </c>
      <c r="CK28" s="203">
        <f>IFERROR(__xludf.DUMMYFUNCTION("""COMPUTED_VALUE"""),900.0)</f>
        <v>900</v>
      </c>
      <c r="CL28" s="202"/>
      <c r="CM28" s="203"/>
      <c r="CN28" s="202"/>
      <c r="CO28" s="203"/>
      <c r="CP28" s="204">
        <f>IFERROR(__xludf.DUMMYFUNCTION("""COMPUTED_VALUE"""),12.5)</f>
        <v>12.5</v>
      </c>
      <c r="CQ28" s="205">
        <f>IFERROR(__xludf.DUMMYFUNCTION("""COMPUTED_VALUE"""),1250.0)</f>
        <v>1250</v>
      </c>
      <c r="CR28" s="202">
        <f>IFERROR(__xludf.DUMMYFUNCTION("""COMPUTED_VALUE"""),3.0)</f>
        <v>3</v>
      </c>
      <c r="CS28" s="199">
        <f>IFERROR(__xludf.DUMMYFUNCTION("""COMPUTED_VALUE"""),300.0)</f>
        <v>300</v>
      </c>
      <c r="CT28" s="204">
        <f>IFERROR(__xludf.DUMMYFUNCTION("""COMPUTED_VALUE"""),3.0)</f>
        <v>3</v>
      </c>
      <c r="CU28" s="199"/>
      <c r="CV28" s="202"/>
      <c r="CW28" s="199"/>
      <c r="CX28" s="204"/>
      <c r="CY28" s="199"/>
      <c r="CZ28" s="202"/>
      <c r="DA28" s="199"/>
      <c r="DB28" s="202">
        <f>IFERROR(__xludf.DUMMYFUNCTION("""COMPUTED_VALUE"""),7.0)</f>
        <v>7</v>
      </c>
      <c r="DC28" s="199"/>
      <c r="DD28" s="202">
        <f>IFERROR(__xludf.DUMMYFUNCTION("""COMPUTED_VALUE"""),4.0)</f>
        <v>4</v>
      </c>
      <c r="DE28" s="199"/>
      <c r="DF28" s="202">
        <f>IFERROR(__xludf.DUMMYFUNCTION("""COMPUTED_VALUE"""),7.5)</f>
        <v>7.5</v>
      </c>
      <c r="DG28" s="199"/>
      <c r="DH28" s="202"/>
      <c r="DI28" s="199"/>
      <c r="DJ28" s="202">
        <f>IFERROR(__xludf.DUMMYFUNCTION("""COMPUTED_VALUE"""),2.0)</f>
        <v>2</v>
      </c>
      <c r="DK28" s="199"/>
      <c r="DL28" s="202">
        <f>IFERROR(__xludf.DUMMYFUNCTION("""COMPUTED_VALUE"""),2.0)</f>
        <v>2</v>
      </c>
      <c r="DM28" s="199"/>
      <c r="DN28" s="202">
        <f>IFERROR(__xludf.DUMMYFUNCTION("""COMPUTED_VALUE"""),8.0)</f>
        <v>8</v>
      </c>
      <c r="DO28" s="199"/>
      <c r="DP28" s="202">
        <f>IFERROR(__xludf.DUMMYFUNCTION("""COMPUTED_VALUE"""),7.0)</f>
        <v>7</v>
      </c>
      <c r="DQ28" s="199"/>
      <c r="DR28" s="202">
        <f>IFERROR(__xludf.DUMMYFUNCTION("""COMPUTED_VALUE"""),6.0)</f>
        <v>6</v>
      </c>
      <c r="DS28" s="199"/>
      <c r="DT28" s="204">
        <f>IFERROR(__xludf.DUMMYFUNCTION("""COMPUTED_VALUE"""),8.5)</f>
        <v>8.5</v>
      </c>
      <c r="DU28" s="199"/>
      <c r="DV28" s="202"/>
      <c r="DW28" s="199"/>
      <c r="DX28" s="158"/>
      <c r="DY28" s="159" t="str">
        <f>IFERROR(__xludf.DUMMYFUNCTION("""COMPUTED_VALUE"""),"Daniel Fux")</f>
        <v>Daniel Fux</v>
      </c>
      <c r="DZ28" s="200" t="str">
        <f>IFERROR(__xludf.DUMMYFUNCTION("IMPORTRANGE(""https://docs.google.com/spreadsheets/d/1cKRQsW_P6JRo_BvJZ5fN4GRxzYkZhpzlAK5nH14xTG8"", ""Přehled mzdy!D22:BM60"")"),"")</f>
        <v/>
      </c>
      <c r="EA28" s="133"/>
      <c r="EB28" s="202"/>
      <c r="EC28" s="203"/>
      <c r="ED28" s="204"/>
      <c r="EE28" s="205"/>
      <c r="EF28" s="202"/>
      <c r="EG28" s="203"/>
      <c r="EH28" s="202"/>
      <c r="EI28" s="203"/>
      <c r="EJ28" s="202"/>
      <c r="EK28" s="203"/>
      <c r="EL28" s="202"/>
      <c r="EM28" s="203"/>
      <c r="EN28" s="202"/>
      <c r="EO28" s="203"/>
      <c r="EP28" s="202"/>
      <c r="EQ28" s="203"/>
      <c r="ER28" s="204"/>
      <c r="ES28" s="205"/>
      <c r="ET28" s="204"/>
      <c r="EU28" s="205"/>
      <c r="EV28" s="202"/>
      <c r="EW28" s="203"/>
      <c r="EX28" s="202"/>
      <c r="EY28" s="203"/>
      <c r="EZ28" s="202"/>
      <c r="FA28" s="203"/>
      <c r="FB28" s="204"/>
      <c r="FC28" s="205"/>
      <c r="FD28" s="202"/>
      <c r="FE28" s="199"/>
      <c r="FF28" s="204"/>
      <c r="FG28" s="199"/>
      <c r="FH28" s="202"/>
      <c r="FI28" s="199"/>
      <c r="FJ28" s="204"/>
      <c r="FK28" s="199"/>
      <c r="FL28" s="202"/>
      <c r="FM28" s="199"/>
      <c r="FN28" s="202"/>
      <c r="FO28" s="199"/>
      <c r="FP28" s="202"/>
      <c r="FQ28" s="199"/>
      <c r="FR28" s="202"/>
      <c r="FS28" s="199"/>
      <c r="FT28" s="202"/>
      <c r="FU28" s="199"/>
      <c r="FV28" s="202"/>
      <c r="FW28" s="199"/>
      <c r="FX28" s="202"/>
      <c r="FY28" s="199"/>
      <c r="FZ28" s="202">
        <f>IFERROR(__xludf.DUMMYFUNCTION("""COMPUTED_VALUE"""),3.0)</f>
        <v>3</v>
      </c>
      <c r="GA28" s="199">
        <f>IFERROR(__xludf.DUMMYFUNCTION("""COMPUTED_VALUE"""),300.0)</f>
        <v>300</v>
      </c>
      <c r="GB28" s="202"/>
      <c r="GC28" s="199"/>
      <c r="GD28" s="202"/>
      <c r="GE28" s="199"/>
      <c r="GF28" s="204"/>
      <c r="GG28" s="199"/>
      <c r="GH28" s="202"/>
      <c r="GI28" s="199"/>
    </row>
    <row r="29">
      <c r="A29" s="198">
        <f>IFERROR(__xludf.DUMMYFUNCTION("""COMPUTED_VALUE"""),100.0)</f>
        <v>100</v>
      </c>
      <c r="B29" s="159" t="str">
        <f>IFERROR(__xludf.DUMMYFUNCTION("""COMPUTED_VALUE"""),"Radim Dvořák")</f>
        <v>Radim Dvořák</v>
      </c>
      <c r="C29" s="199">
        <f t="shared" ref="C29:BL29" si="21">BN29+DZ29</f>
        <v>0</v>
      </c>
      <c r="D29" s="199">
        <f t="shared" si="21"/>
        <v>0</v>
      </c>
      <c r="E29" s="199">
        <f t="shared" si="21"/>
        <v>12</v>
      </c>
      <c r="F29" s="199">
        <f t="shared" si="21"/>
        <v>1200</v>
      </c>
      <c r="G29" s="199">
        <f t="shared" si="21"/>
        <v>9</v>
      </c>
      <c r="H29" s="199">
        <f t="shared" si="21"/>
        <v>900</v>
      </c>
      <c r="I29" s="199">
        <f t="shared" si="21"/>
        <v>0</v>
      </c>
      <c r="J29" s="199">
        <f t="shared" si="21"/>
        <v>0</v>
      </c>
      <c r="K29" s="199">
        <f t="shared" si="21"/>
        <v>0</v>
      </c>
      <c r="L29" s="199">
        <f t="shared" si="21"/>
        <v>0</v>
      </c>
      <c r="M29" s="199">
        <f t="shared" si="21"/>
        <v>8</v>
      </c>
      <c r="N29" s="199">
        <f t="shared" si="21"/>
        <v>800</v>
      </c>
      <c r="O29" s="199">
        <f t="shared" si="21"/>
        <v>6</v>
      </c>
      <c r="P29" s="199">
        <f t="shared" si="21"/>
        <v>600</v>
      </c>
      <c r="Q29" s="199">
        <f t="shared" si="21"/>
        <v>11</v>
      </c>
      <c r="R29" s="199">
        <f t="shared" si="21"/>
        <v>1100</v>
      </c>
      <c r="S29" s="199">
        <f t="shared" si="21"/>
        <v>14.5</v>
      </c>
      <c r="T29" s="199">
        <f t="shared" si="21"/>
        <v>1450</v>
      </c>
      <c r="U29" s="199">
        <f t="shared" si="21"/>
        <v>14</v>
      </c>
      <c r="V29" s="199">
        <f t="shared" si="21"/>
        <v>1400</v>
      </c>
      <c r="W29" s="199">
        <f t="shared" si="21"/>
        <v>5</v>
      </c>
      <c r="X29" s="199">
        <f t="shared" si="21"/>
        <v>500</v>
      </c>
      <c r="Y29" s="199">
        <f t="shared" si="21"/>
        <v>5</v>
      </c>
      <c r="Z29" s="199">
        <f t="shared" si="21"/>
        <v>500</v>
      </c>
      <c r="AA29" s="199">
        <f t="shared" si="21"/>
        <v>6</v>
      </c>
      <c r="AB29" s="199">
        <f t="shared" si="21"/>
        <v>600</v>
      </c>
      <c r="AC29" s="199">
        <f t="shared" si="21"/>
        <v>6</v>
      </c>
      <c r="AD29" s="199">
        <f t="shared" si="21"/>
        <v>600</v>
      </c>
      <c r="AE29" s="199">
        <f t="shared" si="21"/>
        <v>6</v>
      </c>
      <c r="AF29" s="199">
        <f t="shared" si="21"/>
        <v>600</v>
      </c>
      <c r="AG29" s="199">
        <f t="shared" si="21"/>
        <v>12</v>
      </c>
      <c r="AH29" s="199">
        <f t="shared" si="21"/>
        <v>1200</v>
      </c>
      <c r="AI29" s="199">
        <f t="shared" si="21"/>
        <v>0</v>
      </c>
      <c r="AJ29" s="199">
        <f t="shared" si="21"/>
        <v>0</v>
      </c>
      <c r="AK29" s="199">
        <f t="shared" si="21"/>
        <v>11</v>
      </c>
      <c r="AL29" s="199">
        <f t="shared" si="21"/>
        <v>0</v>
      </c>
      <c r="AM29" s="199">
        <f t="shared" si="21"/>
        <v>0</v>
      </c>
      <c r="AN29" s="199">
        <f t="shared" si="21"/>
        <v>0</v>
      </c>
      <c r="AO29" s="199">
        <f t="shared" si="21"/>
        <v>11</v>
      </c>
      <c r="AP29" s="199">
        <f t="shared" si="21"/>
        <v>0</v>
      </c>
      <c r="AQ29" s="199">
        <f t="shared" si="21"/>
        <v>7</v>
      </c>
      <c r="AR29" s="199">
        <f t="shared" si="21"/>
        <v>0</v>
      </c>
      <c r="AS29" s="199">
        <f t="shared" si="21"/>
        <v>11</v>
      </c>
      <c r="AT29" s="199">
        <f t="shared" si="21"/>
        <v>0</v>
      </c>
      <c r="AU29" s="199">
        <f t="shared" si="21"/>
        <v>0</v>
      </c>
      <c r="AV29" s="199">
        <f t="shared" si="21"/>
        <v>0</v>
      </c>
      <c r="AW29" s="199">
        <f t="shared" si="21"/>
        <v>13</v>
      </c>
      <c r="AX29" s="199">
        <f t="shared" si="21"/>
        <v>0</v>
      </c>
      <c r="AY29" s="199">
        <f t="shared" si="21"/>
        <v>12.5</v>
      </c>
      <c r="AZ29" s="199">
        <f t="shared" si="21"/>
        <v>0</v>
      </c>
      <c r="BA29" s="199">
        <f t="shared" si="21"/>
        <v>4.5</v>
      </c>
      <c r="BB29" s="199">
        <f t="shared" si="21"/>
        <v>0</v>
      </c>
      <c r="BC29" s="199">
        <f t="shared" si="21"/>
        <v>3.5</v>
      </c>
      <c r="BD29" s="199">
        <f t="shared" si="21"/>
        <v>0</v>
      </c>
      <c r="BE29" s="199">
        <f t="shared" si="21"/>
        <v>6</v>
      </c>
      <c r="BF29" s="199">
        <f t="shared" si="21"/>
        <v>0</v>
      </c>
      <c r="BG29" s="199">
        <f t="shared" si="21"/>
        <v>5</v>
      </c>
      <c r="BH29" s="199">
        <f t="shared" si="21"/>
        <v>0</v>
      </c>
      <c r="BI29" s="199">
        <f t="shared" si="21"/>
        <v>0</v>
      </c>
      <c r="BJ29" s="199">
        <f t="shared" si="21"/>
        <v>0</v>
      </c>
      <c r="BK29" s="199">
        <f t="shared" si="21"/>
        <v>11</v>
      </c>
      <c r="BL29" s="199">
        <f t="shared" si="21"/>
        <v>0</v>
      </c>
      <c r="BM29" s="158"/>
      <c r="BN29" s="202"/>
      <c r="BO29" s="203"/>
      <c r="BP29" s="202">
        <f>IFERROR(__xludf.DUMMYFUNCTION("""COMPUTED_VALUE"""),12.0)</f>
        <v>12</v>
      </c>
      <c r="BQ29" s="203">
        <f>IFERROR(__xludf.DUMMYFUNCTION("""COMPUTED_VALUE"""),1200.0)</f>
        <v>1200</v>
      </c>
      <c r="BR29" s="202">
        <f>IFERROR(__xludf.DUMMYFUNCTION("""COMPUTED_VALUE"""),9.0)</f>
        <v>9</v>
      </c>
      <c r="BS29" s="203">
        <f>IFERROR(__xludf.DUMMYFUNCTION("""COMPUTED_VALUE"""),900.0)</f>
        <v>900</v>
      </c>
      <c r="BT29" s="202"/>
      <c r="BU29" s="203"/>
      <c r="BV29" s="204"/>
      <c r="BW29" s="205"/>
      <c r="BX29" s="202">
        <f>IFERROR(__xludf.DUMMYFUNCTION("""COMPUTED_VALUE"""),8.0)</f>
        <v>8</v>
      </c>
      <c r="BY29" s="203">
        <f>IFERROR(__xludf.DUMMYFUNCTION("""COMPUTED_VALUE"""),800.0)</f>
        <v>800</v>
      </c>
      <c r="BZ29" s="202">
        <f>IFERROR(__xludf.DUMMYFUNCTION("""COMPUTED_VALUE"""),6.0)</f>
        <v>6</v>
      </c>
      <c r="CA29" s="203">
        <f>IFERROR(__xludf.DUMMYFUNCTION("""COMPUTED_VALUE"""),600.0)</f>
        <v>600</v>
      </c>
      <c r="CB29" s="202">
        <f>IFERROR(__xludf.DUMMYFUNCTION("""COMPUTED_VALUE"""),11.0)</f>
        <v>11</v>
      </c>
      <c r="CC29" s="203">
        <f>IFERROR(__xludf.DUMMYFUNCTION("""COMPUTED_VALUE"""),1100.0)</f>
        <v>1100</v>
      </c>
      <c r="CD29" s="202">
        <f>IFERROR(__xludf.DUMMYFUNCTION("""COMPUTED_VALUE"""),14.5)</f>
        <v>14.5</v>
      </c>
      <c r="CE29" s="203">
        <f>IFERROR(__xludf.DUMMYFUNCTION("""COMPUTED_VALUE"""),1450.0)</f>
        <v>1450</v>
      </c>
      <c r="CF29" s="202">
        <f>IFERROR(__xludf.DUMMYFUNCTION("""COMPUTED_VALUE"""),14.0)</f>
        <v>14</v>
      </c>
      <c r="CG29" s="203">
        <f>IFERROR(__xludf.DUMMYFUNCTION("""COMPUTED_VALUE"""),1400.0)</f>
        <v>1400</v>
      </c>
      <c r="CH29" s="204">
        <f>IFERROR(__xludf.DUMMYFUNCTION("""COMPUTED_VALUE"""),5.0)</f>
        <v>5</v>
      </c>
      <c r="CI29" s="205">
        <f>IFERROR(__xludf.DUMMYFUNCTION("""COMPUTED_VALUE"""),500.0)</f>
        <v>500</v>
      </c>
      <c r="CJ29" s="202">
        <f>IFERROR(__xludf.DUMMYFUNCTION("""COMPUTED_VALUE"""),5.0)</f>
        <v>5</v>
      </c>
      <c r="CK29" s="203">
        <f>IFERROR(__xludf.DUMMYFUNCTION("""COMPUTED_VALUE"""),500.0)</f>
        <v>500</v>
      </c>
      <c r="CL29" s="202">
        <f>IFERROR(__xludf.DUMMYFUNCTION("""COMPUTED_VALUE"""),6.0)</f>
        <v>6</v>
      </c>
      <c r="CM29" s="203">
        <f>IFERROR(__xludf.DUMMYFUNCTION("""COMPUTED_VALUE"""),600.0)</f>
        <v>600</v>
      </c>
      <c r="CN29" s="202">
        <f>IFERROR(__xludf.DUMMYFUNCTION("""COMPUTED_VALUE"""),6.0)</f>
        <v>6</v>
      </c>
      <c r="CO29" s="203">
        <f>IFERROR(__xludf.DUMMYFUNCTION("""COMPUTED_VALUE"""),600.0)</f>
        <v>600</v>
      </c>
      <c r="CP29" s="202">
        <f>IFERROR(__xludf.DUMMYFUNCTION("""COMPUTED_VALUE"""),6.0)</f>
        <v>6</v>
      </c>
      <c r="CQ29" s="203">
        <f>IFERROR(__xludf.DUMMYFUNCTION("""COMPUTED_VALUE"""),600.0)</f>
        <v>600</v>
      </c>
      <c r="CR29" s="204">
        <f>IFERROR(__xludf.DUMMYFUNCTION("""COMPUTED_VALUE"""),12.0)</f>
        <v>12</v>
      </c>
      <c r="CS29" s="206">
        <f>IFERROR(__xludf.DUMMYFUNCTION("""COMPUTED_VALUE"""),1200.0)</f>
        <v>1200</v>
      </c>
      <c r="CT29" s="204"/>
      <c r="CU29" s="199"/>
      <c r="CV29" s="202">
        <f>IFERROR(__xludf.DUMMYFUNCTION("""COMPUTED_VALUE"""),11.0)</f>
        <v>11</v>
      </c>
      <c r="CW29" s="199"/>
      <c r="CX29" s="204"/>
      <c r="CY29" s="199"/>
      <c r="CZ29" s="202">
        <f>IFERROR(__xludf.DUMMYFUNCTION("""COMPUTED_VALUE"""),11.0)</f>
        <v>11</v>
      </c>
      <c r="DA29" s="199"/>
      <c r="DB29" s="202">
        <f>IFERROR(__xludf.DUMMYFUNCTION("""COMPUTED_VALUE"""),7.0)</f>
        <v>7</v>
      </c>
      <c r="DC29" s="199"/>
      <c r="DD29" s="204">
        <f>IFERROR(__xludf.DUMMYFUNCTION("""COMPUTED_VALUE"""),11.0)</f>
        <v>11</v>
      </c>
      <c r="DE29" s="206"/>
      <c r="DF29" s="204"/>
      <c r="DG29" s="206"/>
      <c r="DH29" s="204">
        <f>IFERROR(__xludf.DUMMYFUNCTION("""COMPUTED_VALUE"""),13.0)</f>
        <v>13</v>
      </c>
      <c r="DI29" s="199"/>
      <c r="DJ29" s="204">
        <f>IFERROR(__xludf.DUMMYFUNCTION("""COMPUTED_VALUE"""),12.5)</f>
        <v>12.5</v>
      </c>
      <c r="DK29" s="206"/>
      <c r="DL29" s="202">
        <f>IFERROR(__xludf.DUMMYFUNCTION("""COMPUTED_VALUE"""),4.5)</f>
        <v>4.5</v>
      </c>
      <c r="DM29" s="199"/>
      <c r="DN29" s="202">
        <f>IFERROR(__xludf.DUMMYFUNCTION("""COMPUTED_VALUE"""),3.5)</f>
        <v>3.5</v>
      </c>
      <c r="DO29" s="199"/>
      <c r="DP29" s="202">
        <f>IFERROR(__xludf.DUMMYFUNCTION("""COMPUTED_VALUE"""),6.0)</f>
        <v>6</v>
      </c>
      <c r="DQ29" s="199"/>
      <c r="DR29" s="202">
        <f>IFERROR(__xludf.DUMMYFUNCTION("""COMPUTED_VALUE"""),5.0)</f>
        <v>5</v>
      </c>
      <c r="DS29" s="199"/>
      <c r="DT29" s="202"/>
      <c r="DU29" s="199"/>
      <c r="DV29" s="202">
        <f>IFERROR(__xludf.DUMMYFUNCTION("""COMPUTED_VALUE"""),11.0)</f>
        <v>11</v>
      </c>
      <c r="DW29" s="199"/>
      <c r="DX29" s="158"/>
      <c r="DY29" s="159" t="str">
        <f>IFERROR(__xludf.DUMMYFUNCTION("""COMPUTED_VALUE"""),"Radim Dvořák")</f>
        <v>Radim Dvořák</v>
      </c>
      <c r="DZ29" s="202"/>
      <c r="EA29" s="203"/>
      <c r="EB29" s="202"/>
      <c r="EC29" s="203"/>
      <c r="ED29" s="202"/>
      <c r="EE29" s="203"/>
      <c r="EF29" s="202"/>
      <c r="EG29" s="203"/>
      <c r="EH29" s="204"/>
      <c r="EI29" s="205"/>
      <c r="EJ29" s="202"/>
      <c r="EK29" s="203"/>
      <c r="EL29" s="202"/>
      <c r="EM29" s="203"/>
      <c r="EN29" s="202"/>
      <c r="EO29" s="203"/>
      <c r="EP29" s="202"/>
      <c r="EQ29" s="203"/>
      <c r="ER29" s="202"/>
      <c r="ES29" s="203"/>
      <c r="ET29" s="204"/>
      <c r="EU29" s="205"/>
      <c r="EV29" s="202"/>
      <c r="EW29" s="203"/>
      <c r="EX29" s="202"/>
      <c r="EY29" s="203"/>
      <c r="EZ29" s="202"/>
      <c r="FA29" s="203"/>
      <c r="FB29" s="202"/>
      <c r="FC29" s="203"/>
      <c r="FD29" s="204"/>
      <c r="FE29" s="206"/>
      <c r="FF29" s="204"/>
      <c r="FG29" s="199"/>
      <c r="FH29" s="202"/>
      <c r="FI29" s="199"/>
      <c r="FJ29" s="204"/>
      <c r="FK29" s="199"/>
      <c r="FL29" s="202"/>
      <c r="FM29" s="199"/>
      <c r="FN29" s="202"/>
      <c r="FO29" s="199"/>
      <c r="FP29" s="204"/>
      <c r="FQ29" s="206"/>
      <c r="FR29" s="204"/>
      <c r="FS29" s="206"/>
      <c r="FT29" s="204"/>
      <c r="FU29" s="199"/>
      <c r="FV29" s="204"/>
      <c r="FW29" s="206"/>
      <c r="FX29" s="202"/>
      <c r="FY29" s="199"/>
      <c r="FZ29" s="202"/>
      <c r="GA29" s="199"/>
      <c r="GB29" s="202"/>
      <c r="GC29" s="199"/>
      <c r="GD29" s="202"/>
      <c r="GE29" s="199"/>
      <c r="GF29" s="202"/>
      <c r="GG29" s="199"/>
      <c r="GH29" s="202"/>
      <c r="GI29" s="199"/>
    </row>
    <row r="30">
      <c r="A30" s="198">
        <f>IFERROR(__xludf.DUMMYFUNCTION("""COMPUTED_VALUE"""),100.0)</f>
        <v>100</v>
      </c>
      <c r="B30" s="159" t="str">
        <f>IFERROR(__xludf.DUMMYFUNCTION("""COMPUTED_VALUE"""),"Daniel Dubecký")</f>
        <v>Daniel Dubecký</v>
      </c>
      <c r="C30" s="199">
        <f t="shared" ref="C30:BL30" si="22">BN30+DZ30</f>
        <v>0</v>
      </c>
      <c r="D30" s="199">
        <f t="shared" si="22"/>
        <v>0</v>
      </c>
      <c r="E30" s="199">
        <f t="shared" si="22"/>
        <v>0</v>
      </c>
      <c r="F30" s="199">
        <f t="shared" si="22"/>
        <v>0</v>
      </c>
      <c r="G30" s="199">
        <f t="shared" si="22"/>
        <v>6</v>
      </c>
      <c r="H30" s="199">
        <f t="shared" si="22"/>
        <v>720</v>
      </c>
      <c r="I30" s="199">
        <f t="shared" si="22"/>
        <v>0</v>
      </c>
      <c r="J30" s="199">
        <f t="shared" si="22"/>
        <v>0</v>
      </c>
      <c r="K30" s="199">
        <f t="shared" si="22"/>
        <v>0</v>
      </c>
      <c r="L30" s="199">
        <f t="shared" si="22"/>
        <v>0</v>
      </c>
      <c r="M30" s="199">
        <f t="shared" si="22"/>
        <v>0</v>
      </c>
      <c r="N30" s="199">
        <f t="shared" si="22"/>
        <v>0</v>
      </c>
      <c r="O30" s="199">
        <f t="shared" si="22"/>
        <v>7.5</v>
      </c>
      <c r="P30" s="199">
        <f t="shared" si="22"/>
        <v>750</v>
      </c>
      <c r="Q30" s="199">
        <f t="shared" si="22"/>
        <v>12</v>
      </c>
      <c r="R30" s="199">
        <f t="shared" si="22"/>
        <v>1200</v>
      </c>
      <c r="S30" s="199">
        <f t="shared" si="22"/>
        <v>0</v>
      </c>
      <c r="T30" s="199">
        <f t="shared" si="22"/>
        <v>0</v>
      </c>
      <c r="U30" s="199">
        <f t="shared" si="22"/>
        <v>0</v>
      </c>
      <c r="V30" s="199">
        <f t="shared" si="22"/>
        <v>0</v>
      </c>
      <c r="W30" s="199">
        <f t="shared" si="22"/>
        <v>8.5</v>
      </c>
      <c r="X30" s="199">
        <f t="shared" si="22"/>
        <v>850</v>
      </c>
      <c r="Y30" s="199">
        <f t="shared" si="22"/>
        <v>0</v>
      </c>
      <c r="Z30" s="199">
        <f t="shared" si="22"/>
        <v>0</v>
      </c>
      <c r="AA30" s="199">
        <f t="shared" si="22"/>
        <v>10</v>
      </c>
      <c r="AB30" s="199">
        <f t="shared" si="22"/>
        <v>1000</v>
      </c>
      <c r="AC30" s="199">
        <f t="shared" si="22"/>
        <v>11.5</v>
      </c>
      <c r="AD30" s="199">
        <f t="shared" si="22"/>
        <v>1150</v>
      </c>
      <c r="AE30" s="199">
        <f t="shared" si="22"/>
        <v>0</v>
      </c>
      <c r="AF30" s="199">
        <f t="shared" si="22"/>
        <v>0</v>
      </c>
      <c r="AG30" s="199">
        <f t="shared" si="22"/>
        <v>0</v>
      </c>
      <c r="AH30" s="199">
        <f t="shared" si="22"/>
        <v>0</v>
      </c>
      <c r="AI30" s="199">
        <f t="shared" si="22"/>
        <v>0</v>
      </c>
      <c r="AJ30" s="199">
        <f t="shared" si="22"/>
        <v>0</v>
      </c>
      <c r="AK30" s="199">
        <f t="shared" si="22"/>
        <v>0</v>
      </c>
      <c r="AL30" s="199">
        <f t="shared" si="22"/>
        <v>0</v>
      </c>
      <c r="AM30" s="199">
        <f t="shared" si="22"/>
        <v>0</v>
      </c>
      <c r="AN30" s="199">
        <f t="shared" si="22"/>
        <v>0</v>
      </c>
      <c r="AO30" s="199">
        <f t="shared" si="22"/>
        <v>0</v>
      </c>
      <c r="AP30" s="199">
        <f t="shared" si="22"/>
        <v>0</v>
      </c>
      <c r="AQ30" s="199">
        <f t="shared" si="22"/>
        <v>0</v>
      </c>
      <c r="AR30" s="199">
        <f t="shared" si="22"/>
        <v>0</v>
      </c>
      <c r="AS30" s="199">
        <f t="shared" si="22"/>
        <v>0</v>
      </c>
      <c r="AT30" s="199">
        <f t="shared" si="22"/>
        <v>0</v>
      </c>
      <c r="AU30" s="199">
        <f t="shared" si="22"/>
        <v>0</v>
      </c>
      <c r="AV30" s="199">
        <f t="shared" si="22"/>
        <v>0</v>
      </c>
      <c r="AW30" s="199">
        <f t="shared" si="22"/>
        <v>0</v>
      </c>
      <c r="AX30" s="199">
        <f t="shared" si="22"/>
        <v>0</v>
      </c>
      <c r="AY30" s="199">
        <f t="shared" si="22"/>
        <v>0</v>
      </c>
      <c r="AZ30" s="199">
        <f t="shared" si="22"/>
        <v>0</v>
      </c>
      <c r="BA30" s="199">
        <f t="shared" si="22"/>
        <v>0</v>
      </c>
      <c r="BB30" s="199">
        <f t="shared" si="22"/>
        <v>0</v>
      </c>
      <c r="BC30" s="199">
        <f t="shared" si="22"/>
        <v>0</v>
      </c>
      <c r="BD30" s="199">
        <f t="shared" si="22"/>
        <v>0</v>
      </c>
      <c r="BE30" s="199">
        <f t="shared" si="22"/>
        <v>6</v>
      </c>
      <c r="BF30" s="199">
        <f t="shared" si="22"/>
        <v>0</v>
      </c>
      <c r="BG30" s="199">
        <f t="shared" si="22"/>
        <v>0</v>
      </c>
      <c r="BH30" s="199">
        <f t="shared" si="22"/>
        <v>0</v>
      </c>
      <c r="BI30" s="199">
        <f t="shared" si="22"/>
        <v>7</v>
      </c>
      <c r="BJ30" s="199">
        <f t="shared" si="22"/>
        <v>0</v>
      </c>
      <c r="BK30" s="199">
        <f t="shared" si="22"/>
        <v>0</v>
      </c>
      <c r="BL30" s="199">
        <f t="shared" si="22"/>
        <v>0</v>
      </c>
      <c r="BM30" s="158"/>
      <c r="BN30" s="202"/>
      <c r="BO30" s="203"/>
      <c r="BP30" s="202"/>
      <c r="BQ30" s="203"/>
      <c r="BR30" s="204">
        <f>IFERROR(__xludf.DUMMYFUNCTION("""COMPUTED_VALUE"""),6.0)</f>
        <v>6</v>
      </c>
      <c r="BS30" s="205">
        <f>IFERROR(__xludf.DUMMYFUNCTION("""COMPUTED_VALUE"""),720.0)</f>
        <v>720</v>
      </c>
      <c r="BT30" s="204"/>
      <c r="BU30" s="205"/>
      <c r="BV30" s="202"/>
      <c r="BW30" s="203"/>
      <c r="BX30" s="204"/>
      <c r="BY30" s="205"/>
      <c r="BZ30" s="202">
        <f>IFERROR(__xludf.DUMMYFUNCTION("""COMPUTED_VALUE"""),7.5)</f>
        <v>7.5</v>
      </c>
      <c r="CA30" s="203">
        <f>IFERROR(__xludf.DUMMYFUNCTION("""COMPUTED_VALUE"""),750.0)</f>
        <v>750</v>
      </c>
      <c r="CB30" s="202">
        <f>IFERROR(__xludf.DUMMYFUNCTION("""COMPUTED_VALUE"""),12.0)</f>
        <v>12</v>
      </c>
      <c r="CC30" s="203">
        <f>IFERROR(__xludf.DUMMYFUNCTION("""COMPUTED_VALUE"""),1200.0)</f>
        <v>1200</v>
      </c>
      <c r="CD30" s="204"/>
      <c r="CE30" s="205"/>
      <c r="CF30" s="202"/>
      <c r="CG30" s="203"/>
      <c r="CH30" s="204">
        <f>IFERROR(__xludf.DUMMYFUNCTION("""COMPUTED_VALUE"""),8.5)</f>
        <v>8.5</v>
      </c>
      <c r="CI30" s="205">
        <f>IFERROR(__xludf.DUMMYFUNCTION("""COMPUTED_VALUE"""),850.0)</f>
        <v>850</v>
      </c>
      <c r="CJ30" s="204"/>
      <c r="CK30" s="205"/>
      <c r="CL30" s="202">
        <f>IFERROR(__xludf.DUMMYFUNCTION("""COMPUTED_VALUE"""),10.0)</f>
        <v>10</v>
      </c>
      <c r="CM30" s="203">
        <f>IFERROR(__xludf.DUMMYFUNCTION("""COMPUTED_VALUE"""),1000.0)</f>
        <v>1000</v>
      </c>
      <c r="CN30" s="202">
        <f>IFERROR(__xludf.DUMMYFUNCTION("""COMPUTED_VALUE"""),11.5)</f>
        <v>11.5</v>
      </c>
      <c r="CO30" s="203">
        <f>IFERROR(__xludf.DUMMYFUNCTION("""COMPUTED_VALUE"""),1150.0)</f>
        <v>1150</v>
      </c>
      <c r="CP30" s="202"/>
      <c r="CQ30" s="203"/>
      <c r="CR30" s="204"/>
      <c r="CS30" s="206"/>
      <c r="CT30" s="204"/>
      <c r="CU30" s="199"/>
      <c r="CV30" s="204"/>
      <c r="CW30" s="199"/>
      <c r="CX30" s="204"/>
      <c r="CY30" s="199"/>
      <c r="CZ30" s="204"/>
      <c r="DA30" s="199"/>
      <c r="DB30" s="202"/>
      <c r="DC30" s="199"/>
      <c r="DD30" s="202"/>
      <c r="DE30" s="199"/>
      <c r="DF30" s="204"/>
      <c r="DG30" s="199"/>
      <c r="DH30" s="204"/>
      <c r="DI30" s="199"/>
      <c r="DJ30" s="204"/>
      <c r="DK30" s="206"/>
      <c r="DL30" s="204"/>
      <c r="DM30" s="206"/>
      <c r="DN30" s="204"/>
      <c r="DO30" s="199"/>
      <c r="DP30" s="202">
        <f>IFERROR(__xludf.DUMMYFUNCTION("""COMPUTED_VALUE"""),6.0)</f>
        <v>6</v>
      </c>
      <c r="DQ30" s="199"/>
      <c r="DR30" s="202"/>
      <c r="DS30" s="199"/>
      <c r="DT30" s="204">
        <f>IFERROR(__xludf.DUMMYFUNCTION("""COMPUTED_VALUE"""),7.0)</f>
        <v>7</v>
      </c>
      <c r="DU30" s="199"/>
      <c r="DV30" s="202"/>
      <c r="DW30" s="199"/>
      <c r="DX30" s="158"/>
      <c r="DY30" s="159" t="str">
        <f>IFERROR(__xludf.DUMMYFUNCTION("""COMPUTED_VALUE"""),"Daniel Dubecký")</f>
        <v>Daniel Dubecký</v>
      </c>
      <c r="DZ30" s="202"/>
      <c r="EA30" s="203"/>
      <c r="EB30" s="202"/>
      <c r="EC30" s="203"/>
      <c r="ED30" s="204"/>
      <c r="EE30" s="205"/>
      <c r="EF30" s="204"/>
      <c r="EG30" s="205"/>
      <c r="EH30" s="202"/>
      <c r="EI30" s="203"/>
      <c r="EJ30" s="204"/>
      <c r="EK30" s="205"/>
      <c r="EL30" s="202"/>
      <c r="EM30" s="203"/>
      <c r="EN30" s="202"/>
      <c r="EO30" s="203"/>
      <c r="EP30" s="204"/>
      <c r="EQ30" s="205"/>
      <c r="ER30" s="202"/>
      <c r="ES30" s="203"/>
      <c r="ET30" s="204"/>
      <c r="EU30" s="205"/>
      <c r="EV30" s="204"/>
      <c r="EW30" s="205"/>
      <c r="EX30" s="202"/>
      <c r="EY30" s="203"/>
      <c r="EZ30" s="202"/>
      <c r="FA30" s="203"/>
      <c r="FB30" s="202"/>
      <c r="FC30" s="203"/>
      <c r="FD30" s="204"/>
      <c r="FE30" s="206"/>
      <c r="FF30" s="204"/>
      <c r="FG30" s="199"/>
      <c r="FH30" s="204"/>
      <c r="FI30" s="199"/>
      <c r="FJ30" s="204"/>
      <c r="FK30" s="199"/>
      <c r="FL30" s="204"/>
      <c r="FM30" s="199"/>
      <c r="FN30" s="202"/>
      <c r="FO30" s="199"/>
      <c r="FP30" s="202"/>
      <c r="FQ30" s="199"/>
      <c r="FR30" s="204"/>
      <c r="FS30" s="199"/>
      <c r="FT30" s="204"/>
      <c r="FU30" s="199"/>
      <c r="FV30" s="204"/>
      <c r="FW30" s="206"/>
      <c r="FX30" s="204"/>
      <c r="FY30" s="206"/>
      <c r="FZ30" s="204"/>
      <c r="GA30" s="199"/>
      <c r="GB30" s="202"/>
      <c r="GC30" s="199"/>
      <c r="GD30" s="202"/>
      <c r="GE30" s="199"/>
      <c r="GF30" s="204"/>
      <c r="GG30" s="199"/>
      <c r="GH30" s="202"/>
      <c r="GI30" s="199"/>
    </row>
    <row r="31">
      <c r="A31" s="198">
        <f>IFERROR(__xludf.DUMMYFUNCTION("""COMPUTED_VALUE"""),100.0)</f>
        <v>100</v>
      </c>
      <c r="B31" s="159" t="str">
        <f>IFERROR(__xludf.DUMMYFUNCTION("""COMPUTED_VALUE"""),"Nikola Adamová")</f>
        <v>Nikola Adamová</v>
      </c>
      <c r="C31" s="199">
        <f t="shared" ref="C31:BL31" si="23">BN31+DZ31</f>
        <v>0</v>
      </c>
      <c r="D31" s="199">
        <f t="shared" si="23"/>
        <v>0</v>
      </c>
      <c r="E31" s="199">
        <f t="shared" si="23"/>
        <v>8</v>
      </c>
      <c r="F31" s="199">
        <f t="shared" si="23"/>
        <v>800</v>
      </c>
      <c r="G31" s="199">
        <f t="shared" si="23"/>
        <v>0</v>
      </c>
      <c r="H31" s="199">
        <f t="shared" si="23"/>
        <v>0</v>
      </c>
      <c r="I31" s="199">
        <f t="shared" si="23"/>
        <v>0</v>
      </c>
      <c r="J31" s="199">
        <f t="shared" si="23"/>
        <v>0</v>
      </c>
      <c r="K31" s="199">
        <f t="shared" si="23"/>
        <v>0</v>
      </c>
      <c r="L31" s="199">
        <f t="shared" si="23"/>
        <v>0</v>
      </c>
      <c r="M31" s="199">
        <f t="shared" si="23"/>
        <v>0</v>
      </c>
      <c r="N31" s="199">
        <f t="shared" si="23"/>
        <v>0</v>
      </c>
      <c r="O31" s="199">
        <f t="shared" si="23"/>
        <v>0</v>
      </c>
      <c r="P31" s="199">
        <f t="shared" si="23"/>
        <v>0</v>
      </c>
      <c r="Q31" s="199">
        <f t="shared" si="23"/>
        <v>0</v>
      </c>
      <c r="R31" s="199">
        <f t="shared" si="23"/>
        <v>0</v>
      </c>
      <c r="S31" s="199">
        <f t="shared" si="23"/>
        <v>0</v>
      </c>
      <c r="T31" s="199">
        <f t="shared" si="23"/>
        <v>0</v>
      </c>
      <c r="U31" s="199">
        <f t="shared" si="23"/>
        <v>0</v>
      </c>
      <c r="V31" s="199">
        <f t="shared" si="23"/>
        <v>0</v>
      </c>
      <c r="W31" s="199">
        <f t="shared" si="23"/>
        <v>0</v>
      </c>
      <c r="X31" s="199">
        <f t="shared" si="23"/>
        <v>0</v>
      </c>
      <c r="Y31" s="199">
        <f t="shared" si="23"/>
        <v>0</v>
      </c>
      <c r="Z31" s="199">
        <f t="shared" si="23"/>
        <v>0</v>
      </c>
      <c r="AA31" s="199">
        <f t="shared" si="23"/>
        <v>0</v>
      </c>
      <c r="AB31" s="199">
        <f t="shared" si="23"/>
        <v>0</v>
      </c>
      <c r="AC31" s="199">
        <f t="shared" si="23"/>
        <v>0</v>
      </c>
      <c r="AD31" s="199">
        <f t="shared" si="23"/>
        <v>0</v>
      </c>
      <c r="AE31" s="199">
        <f t="shared" si="23"/>
        <v>0</v>
      </c>
      <c r="AF31" s="199">
        <f t="shared" si="23"/>
        <v>0</v>
      </c>
      <c r="AG31" s="199">
        <f t="shared" si="23"/>
        <v>0</v>
      </c>
      <c r="AH31" s="199">
        <f t="shared" si="23"/>
        <v>0</v>
      </c>
      <c r="AI31" s="199">
        <f t="shared" si="23"/>
        <v>0</v>
      </c>
      <c r="AJ31" s="199">
        <f t="shared" si="23"/>
        <v>0</v>
      </c>
      <c r="AK31" s="199">
        <f t="shared" si="23"/>
        <v>0</v>
      </c>
      <c r="AL31" s="199">
        <f t="shared" si="23"/>
        <v>0</v>
      </c>
      <c r="AM31" s="199">
        <f t="shared" si="23"/>
        <v>0</v>
      </c>
      <c r="AN31" s="199">
        <f t="shared" si="23"/>
        <v>0</v>
      </c>
      <c r="AO31" s="199">
        <f t="shared" si="23"/>
        <v>0</v>
      </c>
      <c r="AP31" s="199">
        <f t="shared" si="23"/>
        <v>0</v>
      </c>
      <c r="AQ31" s="199">
        <f t="shared" si="23"/>
        <v>0</v>
      </c>
      <c r="AR31" s="199">
        <f t="shared" si="23"/>
        <v>0</v>
      </c>
      <c r="AS31" s="199">
        <f t="shared" si="23"/>
        <v>0</v>
      </c>
      <c r="AT31" s="199">
        <f t="shared" si="23"/>
        <v>0</v>
      </c>
      <c r="AU31" s="199">
        <f t="shared" si="23"/>
        <v>0</v>
      </c>
      <c r="AV31" s="199">
        <f t="shared" si="23"/>
        <v>0</v>
      </c>
      <c r="AW31" s="199">
        <f t="shared" si="23"/>
        <v>0</v>
      </c>
      <c r="AX31" s="199">
        <f t="shared" si="23"/>
        <v>0</v>
      </c>
      <c r="AY31" s="199">
        <f t="shared" si="23"/>
        <v>0</v>
      </c>
      <c r="AZ31" s="199">
        <f t="shared" si="23"/>
        <v>0</v>
      </c>
      <c r="BA31" s="199">
        <f t="shared" si="23"/>
        <v>0</v>
      </c>
      <c r="BB31" s="199">
        <f t="shared" si="23"/>
        <v>0</v>
      </c>
      <c r="BC31" s="199">
        <f t="shared" si="23"/>
        <v>0</v>
      </c>
      <c r="BD31" s="199">
        <f t="shared" si="23"/>
        <v>0</v>
      </c>
      <c r="BE31" s="199">
        <f t="shared" si="23"/>
        <v>0</v>
      </c>
      <c r="BF31" s="199">
        <f t="shared" si="23"/>
        <v>0</v>
      </c>
      <c r="BG31" s="199">
        <f t="shared" si="23"/>
        <v>0</v>
      </c>
      <c r="BH31" s="199">
        <f t="shared" si="23"/>
        <v>0</v>
      </c>
      <c r="BI31" s="199">
        <f t="shared" si="23"/>
        <v>0</v>
      </c>
      <c r="BJ31" s="199">
        <f t="shared" si="23"/>
        <v>0</v>
      </c>
      <c r="BK31" s="199">
        <f t="shared" si="23"/>
        <v>0</v>
      </c>
      <c r="BL31" s="199">
        <f t="shared" si="23"/>
        <v>0</v>
      </c>
      <c r="BM31" s="158"/>
      <c r="BN31" s="202"/>
      <c r="BO31" s="203"/>
      <c r="BP31" s="202">
        <f>IFERROR(__xludf.DUMMYFUNCTION("""COMPUTED_VALUE"""),8.0)</f>
        <v>8</v>
      </c>
      <c r="BQ31" s="203">
        <f>IFERROR(__xludf.DUMMYFUNCTION("""COMPUTED_VALUE"""),800.0)</f>
        <v>800</v>
      </c>
      <c r="BR31" s="202"/>
      <c r="BS31" s="203"/>
      <c r="BT31" s="202"/>
      <c r="BU31" s="203"/>
      <c r="BV31" s="202"/>
      <c r="BW31" s="203"/>
      <c r="BX31" s="202"/>
      <c r="BY31" s="203"/>
      <c r="BZ31" s="202"/>
      <c r="CA31" s="203"/>
      <c r="CB31" s="202"/>
      <c r="CC31" s="203"/>
      <c r="CD31" s="202"/>
      <c r="CE31" s="203"/>
      <c r="CF31" s="202"/>
      <c r="CG31" s="203"/>
      <c r="CH31" s="202"/>
      <c r="CI31" s="203"/>
      <c r="CJ31" s="202"/>
      <c r="CK31" s="203"/>
      <c r="CL31" s="202"/>
      <c r="CM31" s="203"/>
      <c r="CN31" s="202"/>
      <c r="CO31" s="203"/>
      <c r="CP31" s="202"/>
      <c r="CQ31" s="203"/>
      <c r="CR31" s="202"/>
      <c r="CS31" s="199"/>
      <c r="CT31" s="202"/>
      <c r="CU31" s="199"/>
      <c r="CV31" s="202"/>
      <c r="CW31" s="199"/>
      <c r="CX31" s="202"/>
      <c r="CY31" s="199"/>
      <c r="CZ31" s="202"/>
      <c r="DA31" s="199"/>
      <c r="DB31" s="202"/>
      <c r="DC31" s="199"/>
      <c r="DD31" s="202"/>
      <c r="DE31" s="199"/>
      <c r="DF31" s="202"/>
      <c r="DG31" s="199"/>
      <c r="DH31" s="202"/>
      <c r="DI31" s="199"/>
      <c r="DJ31" s="202"/>
      <c r="DK31" s="199"/>
      <c r="DL31" s="202"/>
      <c r="DM31" s="199"/>
      <c r="DN31" s="202"/>
      <c r="DO31" s="199"/>
      <c r="DP31" s="202"/>
      <c r="DQ31" s="199"/>
      <c r="DR31" s="202"/>
      <c r="DS31" s="199"/>
      <c r="DT31" s="202"/>
      <c r="DU31" s="199"/>
      <c r="DV31" s="202"/>
      <c r="DW31" s="199"/>
      <c r="DX31" s="158"/>
      <c r="DY31" s="159" t="str">
        <f>IFERROR(__xludf.DUMMYFUNCTION("""COMPUTED_VALUE"""),"Nikola Adamová")</f>
        <v>Nikola Adamová</v>
      </c>
      <c r="DZ31" s="202"/>
      <c r="EA31" s="203"/>
      <c r="EB31" s="202"/>
      <c r="EC31" s="203"/>
      <c r="ED31" s="202"/>
      <c r="EE31" s="203"/>
      <c r="EF31" s="202"/>
      <c r="EG31" s="203"/>
      <c r="EH31" s="202"/>
      <c r="EI31" s="203"/>
      <c r="EJ31" s="202"/>
      <c r="EK31" s="203"/>
      <c r="EL31" s="202"/>
      <c r="EM31" s="203"/>
      <c r="EN31" s="202"/>
      <c r="EO31" s="203"/>
      <c r="EP31" s="202"/>
      <c r="EQ31" s="203"/>
      <c r="ER31" s="202"/>
      <c r="ES31" s="203"/>
      <c r="ET31" s="202"/>
      <c r="EU31" s="203"/>
      <c r="EV31" s="202"/>
      <c r="EW31" s="203"/>
      <c r="EX31" s="202"/>
      <c r="EY31" s="203"/>
      <c r="EZ31" s="202"/>
      <c r="FA31" s="203"/>
      <c r="FB31" s="202"/>
      <c r="FC31" s="203"/>
      <c r="FD31" s="202"/>
      <c r="FE31" s="199"/>
      <c r="FF31" s="202"/>
      <c r="FG31" s="199"/>
      <c r="FH31" s="202"/>
      <c r="FI31" s="199"/>
      <c r="FJ31" s="202"/>
      <c r="FK31" s="199"/>
      <c r="FL31" s="202"/>
      <c r="FM31" s="199"/>
      <c r="FN31" s="202"/>
      <c r="FO31" s="199"/>
      <c r="FP31" s="202"/>
      <c r="FQ31" s="199"/>
      <c r="FR31" s="202"/>
      <c r="FS31" s="199"/>
      <c r="FT31" s="202"/>
      <c r="FU31" s="199"/>
      <c r="FV31" s="202"/>
      <c r="FW31" s="199"/>
      <c r="FX31" s="202"/>
      <c r="FY31" s="199"/>
      <c r="FZ31" s="202"/>
      <c r="GA31" s="199"/>
      <c r="GB31" s="202"/>
      <c r="GC31" s="199"/>
      <c r="GD31" s="202"/>
      <c r="GE31" s="199"/>
      <c r="GF31" s="202"/>
      <c r="GG31" s="199"/>
      <c r="GH31" s="202"/>
      <c r="GI31" s="199"/>
    </row>
    <row r="32">
      <c r="A32" s="198">
        <f>IFERROR(__xludf.DUMMYFUNCTION("""COMPUTED_VALUE"""),100.0)</f>
        <v>100</v>
      </c>
      <c r="B32" s="159" t="str">
        <f>IFERROR(__xludf.DUMMYFUNCTION("""COMPUTED_VALUE"""),"Václav Černý")</f>
        <v>Václav Černý</v>
      </c>
      <c r="C32" s="199">
        <f t="shared" ref="C32:BL32" si="24">BN32+DZ32</f>
        <v>0</v>
      </c>
      <c r="D32" s="199">
        <f t="shared" si="24"/>
        <v>0</v>
      </c>
      <c r="E32" s="199">
        <f t="shared" si="24"/>
        <v>14</v>
      </c>
      <c r="F32" s="199">
        <f t="shared" si="24"/>
        <v>1400</v>
      </c>
      <c r="G32" s="199">
        <f t="shared" si="24"/>
        <v>14</v>
      </c>
      <c r="H32" s="199">
        <f t="shared" si="24"/>
        <v>1400</v>
      </c>
      <c r="I32" s="199">
        <f t="shared" si="24"/>
        <v>14.5</v>
      </c>
      <c r="J32" s="199">
        <f t="shared" si="24"/>
        <v>1450</v>
      </c>
      <c r="K32" s="199">
        <f t="shared" si="24"/>
        <v>14</v>
      </c>
      <c r="L32" s="199">
        <f t="shared" si="24"/>
        <v>1400</v>
      </c>
      <c r="M32" s="199">
        <f t="shared" si="24"/>
        <v>10</v>
      </c>
      <c r="N32" s="199">
        <f t="shared" si="24"/>
        <v>1000</v>
      </c>
      <c r="O32" s="199">
        <f t="shared" si="24"/>
        <v>17</v>
      </c>
      <c r="P32" s="199">
        <f t="shared" si="24"/>
        <v>1700</v>
      </c>
      <c r="Q32" s="199">
        <f t="shared" si="24"/>
        <v>8</v>
      </c>
      <c r="R32" s="199">
        <f t="shared" si="24"/>
        <v>800</v>
      </c>
      <c r="S32" s="199">
        <f t="shared" si="24"/>
        <v>14.5</v>
      </c>
      <c r="T32" s="199">
        <f t="shared" si="24"/>
        <v>1450</v>
      </c>
      <c r="U32" s="199">
        <f t="shared" si="24"/>
        <v>5.5</v>
      </c>
      <c r="V32" s="199">
        <f t="shared" si="24"/>
        <v>550</v>
      </c>
      <c r="W32" s="199">
        <f t="shared" si="24"/>
        <v>14.5</v>
      </c>
      <c r="X32" s="199">
        <f t="shared" si="24"/>
        <v>1450</v>
      </c>
      <c r="Y32" s="199">
        <f t="shared" si="24"/>
        <v>15</v>
      </c>
      <c r="Z32" s="199">
        <f t="shared" si="24"/>
        <v>1500</v>
      </c>
      <c r="AA32" s="199">
        <f t="shared" si="24"/>
        <v>16.5</v>
      </c>
      <c r="AB32" s="199">
        <f t="shared" si="24"/>
        <v>1650</v>
      </c>
      <c r="AC32" s="199">
        <f t="shared" si="24"/>
        <v>10.5</v>
      </c>
      <c r="AD32" s="199">
        <f t="shared" si="24"/>
        <v>1050</v>
      </c>
      <c r="AE32" s="199">
        <f t="shared" si="24"/>
        <v>13</v>
      </c>
      <c r="AF32" s="199">
        <f t="shared" si="24"/>
        <v>1300</v>
      </c>
      <c r="AG32" s="199">
        <f t="shared" si="24"/>
        <v>14</v>
      </c>
      <c r="AH32" s="199">
        <f t="shared" si="24"/>
        <v>1400</v>
      </c>
      <c r="AI32" s="199">
        <f t="shared" si="24"/>
        <v>5.5</v>
      </c>
      <c r="AJ32" s="199">
        <f t="shared" si="24"/>
        <v>0</v>
      </c>
      <c r="AK32" s="199">
        <f t="shared" si="24"/>
        <v>8</v>
      </c>
      <c r="AL32" s="199">
        <f t="shared" si="24"/>
        <v>0</v>
      </c>
      <c r="AM32" s="199">
        <f t="shared" si="24"/>
        <v>8.5</v>
      </c>
      <c r="AN32" s="199">
        <f t="shared" si="24"/>
        <v>0</v>
      </c>
      <c r="AO32" s="199">
        <f t="shared" si="24"/>
        <v>8.5</v>
      </c>
      <c r="AP32" s="199">
        <f t="shared" si="24"/>
        <v>0</v>
      </c>
      <c r="AQ32" s="199">
        <f t="shared" si="24"/>
        <v>10</v>
      </c>
      <c r="AR32" s="199">
        <f t="shared" si="24"/>
        <v>0</v>
      </c>
      <c r="AS32" s="199">
        <f t="shared" si="24"/>
        <v>3</v>
      </c>
      <c r="AT32" s="199">
        <f t="shared" si="24"/>
        <v>0</v>
      </c>
      <c r="AU32" s="199">
        <f t="shared" si="24"/>
        <v>0</v>
      </c>
      <c r="AV32" s="199">
        <f t="shared" si="24"/>
        <v>0</v>
      </c>
      <c r="AW32" s="199">
        <f t="shared" si="24"/>
        <v>7</v>
      </c>
      <c r="AX32" s="199">
        <f t="shared" si="24"/>
        <v>0</v>
      </c>
      <c r="AY32" s="199">
        <f t="shared" si="24"/>
        <v>14.5</v>
      </c>
      <c r="AZ32" s="199">
        <f t="shared" si="24"/>
        <v>0</v>
      </c>
      <c r="BA32" s="199">
        <f t="shared" si="24"/>
        <v>7.5</v>
      </c>
      <c r="BB32" s="199">
        <f t="shared" si="24"/>
        <v>0</v>
      </c>
      <c r="BC32" s="199">
        <f t="shared" si="24"/>
        <v>5.5</v>
      </c>
      <c r="BD32" s="199">
        <f t="shared" si="24"/>
        <v>0</v>
      </c>
      <c r="BE32" s="199">
        <f t="shared" si="24"/>
        <v>15.5</v>
      </c>
      <c r="BF32" s="199">
        <f t="shared" si="24"/>
        <v>0</v>
      </c>
      <c r="BG32" s="199">
        <f t="shared" si="24"/>
        <v>0</v>
      </c>
      <c r="BH32" s="199">
        <f t="shared" si="24"/>
        <v>0</v>
      </c>
      <c r="BI32" s="199">
        <f t="shared" si="24"/>
        <v>9</v>
      </c>
      <c r="BJ32" s="199">
        <f t="shared" si="24"/>
        <v>0</v>
      </c>
      <c r="BK32" s="199">
        <f t="shared" si="24"/>
        <v>14</v>
      </c>
      <c r="BL32" s="199">
        <f t="shared" si="24"/>
        <v>0</v>
      </c>
      <c r="BM32" s="158"/>
      <c r="BN32" s="202"/>
      <c r="BO32" s="203"/>
      <c r="BP32" s="202"/>
      <c r="BQ32" s="203"/>
      <c r="BR32" s="202"/>
      <c r="BS32" s="203"/>
      <c r="BT32" s="202"/>
      <c r="BU32" s="203"/>
      <c r="BV32" s="202"/>
      <c r="BW32" s="203"/>
      <c r="BX32" s="202"/>
      <c r="BY32" s="203"/>
      <c r="BZ32" s="202"/>
      <c r="CA32" s="203"/>
      <c r="CB32" s="202"/>
      <c r="CC32" s="203"/>
      <c r="CD32" s="202"/>
      <c r="CE32" s="203"/>
      <c r="CF32" s="202"/>
      <c r="CG32" s="203"/>
      <c r="CH32" s="202"/>
      <c r="CI32" s="203"/>
      <c r="CJ32" s="202"/>
      <c r="CK32" s="203"/>
      <c r="CL32" s="202"/>
      <c r="CM32" s="203"/>
      <c r="CN32" s="202"/>
      <c r="CO32" s="203"/>
      <c r="CP32" s="202"/>
      <c r="CQ32" s="203"/>
      <c r="CR32" s="202"/>
      <c r="CS32" s="199"/>
      <c r="CT32" s="202"/>
      <c r="CU32" s="199"/>
      <c r="CV32" s="202"/>
      <c r="CW32" s="199"/>
      <c r="CX32" s="202"/>
      <c r="CY32" s="199"/>
      <c r="CZ32" s="202"/>
      <c r="DA32" s="199"/>
      <c r="DB32" s="202"/>
      <c r="DC32" s="199"/>
      <c r="DD32" s="202"/>
      <c r="DE32" s="199"/>
      <c r="DF32" s="202"/>
      <c r="DG32" s="199"/>
      <c r="DH32" s="202"/>
      <c r="DI32" s="199"/>
      <c r="DJ32" s="202"/>
      <c r="DK32" s="199"/>
      <c r="DL32" s="202"/>
      <c r="DM32" s="199"/>
      <c r="DN32" s="202"/>
      <c r="DO32" s="199"/>
      <c r="DP32" s="202"/>
      <c r="DQ32" s="199"/>
      <c r="DR32" s="202"/>
      <c r="DS32" s="199"/>
      <c r="DT32" s="202"/>
      <c r="DU32" s="199"/>
      <c r="DV32" s="202"/>
      <c r="DW32" s="199"/>
      <c r="DX32" s="158"/>
      <c r="DY32" s="159" t="str">
        <f>IFERROR(__xludf.DUMMYFUNCTION("""COMPUTED_VALUE"""),"Václav Černý")</f>
        <v>Václav Černý</v>
      </c>
      <c r="DZ32" s="202"/>
      <c r="EA32" s="203"/>
      <c r="EB32" s="202">
        <f>IFERROR(__xludf.DUMMYFUNCTION("""COMPUTED_VALUE"""),14.0)</f>
        <v>14</v>
      </c>
      <c r="EC32" s="203">
        <f>IFERROR(__xludf.DUMMYFUNCTION("""COMPUTED_VALUE"""),1400.0)</f>
        <v>1400</v>
      </c>
      <c r="ED32" s="202">
        <f>IFERROR(__xludf.DUMMYFUNCTION("""COMPUTED_VALUE"""),14.0)</f>
        <v>14</v>
      </c>
      <c r="EE32" s="203">
        <f>IFERROR(__xludf.DUMMYFUNCTION("""COMPUTED_VALUE"""),1400.0)</f>
        <v>1400</v>
      </c>
      <c r="EF32" s="202">
        <f>IFERROR(__xludf.DUMMYFUNCTION("""COMPUTED_VALUE"""),14.5)</f>
        <v>14.5</v>
      </c>
      <c r="EG32" s="203">
        <f>IFERROR(__xludf.DUMMYFUNCTION("""COMPUTED_VALUE"""),1450.0)</f>
        <v>1450</v>
      </c>
      <c r="EH32" s="202">
        <f>IFERROR(__xludf.DUMMYFUNCTION("""COMPUTED_VALUE"""),14.0)</f>
        <v>14</v>
      </c>
      <c r="EI32" s="203">
        <f>IFERROR(__xludf.DUMMYFUNCTION("""COMPUTED_VALUE"""),1400.0)</f>
        <v>1400</v>
      </c>
      <c r="EJ32" s="202">
        <f>IFERROR(__xludf.DUMMYFUNCTION("""COMPUTED_VALUE"""),10.0)</f>
        <v>10</v>
      </c>
      <c r="EK32" s="203">
        <f>IFERROR(__xludf.DUMMYFUNCTION("""COMPUTED_VALUE"""),1000.0)</f>
        <v>1000</v>
      </c>
      <c r="EL32" s="202">
        <f>IFERROR(__xludf.DUMMYFUNCTION("""COMPUTED_VALUE"""),17.0)</f>
        <v>17</v>
      </c>
      <c r="EM32" s="203">
        <f>IFERROR(__xludf.DUMMYFUNCTION("""COMPUTED_VALUE"""),1700.0)</f>
        <v>1700</v>
      </c>
      <c r="EN32" s="202">
        <f>IFERROR(__xludf.DUMMYFUNCTION("""COMPUTED_VALUE"""),8.0)</f>
        <v>8</v>
      </c>
      <c r="EO32" s="203">
        <f>IFERROR(__xludf.DUMMYFUNCTION("""COMPUTED_VALUE"""),800.0)</f>
        <v>800</v>
      </c>
      <c r="EP32" s="202">
        <f>IFERROR(__xludf.DUMMYFUNCTION("""COMPUTED_VALUE"""),14.5)</f>
        <v>14.5</v>
      </c>
      <c r="EQ32" s="203">
        <f>IFERROR(__xludf.DUMMYFUNCTION("""COMPUTED_VALUE"""),1450.0)</f>
        <v>1450</v>
      </c>
      <c r="ER32" s="202">
        <f>IFERROR(__xludf.DUMMYFUNCTION("""COMPUTED_VALUE"""),5.5)</f>
        <v>5.5</v>
      </c>
      <c r="ES32" s="203">
        <f>IFERROR(__xludf.DUMMYFUNCTION("""COMPUTED_VALUE"""),550.0)</f>
        <v>550</v>
      </c>
      <c r="ET32" s="202">
        <f>IFERROR(__xludf.DUMMYFUNCTION("""COMPUTED_VALUE"""),14.5)</f>
        <v>14.5</v>
      </c>
      <c r="EU32" s="203">
        <f>IFERROR(__xludf.DUMMYFUNCTION("""COMPUTED_VALUE"""),1450.0)</f>
        <v>1450</v>
      </c>
      <c r="EV32" s="202">
        <f>IFERROR(__xludf.DUMMYFUNCTION("""COMPUTED_VALUE"""),15.0)</f>
        <v>15</v>
      </c>
      <c r="EW32" s="203">
        <f>IFERROR(__xludf.DUMMYFUNCTION("""COMPUTED_VALUE"""),1500.0)</f>
        <v>1500</v>
      </c>
      <c r="EX32" s="202">
        <f>IFERROR(__xludf.DUMMYFUNCTION("""COMPUTED_VALUE"""),16.5)</f>
        <v>16.5</v>
      </c>
      <c r="EY32" s="203">
        <f>IFERROR(__xludf.DUMMYFUNCTION("""COMPUTED_VALUE"""),1650.0)</f>
        <v>1650</v>
      </c>
      <c r="EZ32" s="202">
        <f>IFERROR(__xludf.DUMMYFUNCTION("""COMPUTED_VALUE"""),10.5)</f>
        <v>10.5</v>
      </c>
      <c r="FA32" s="203">
        <f>IFERROR(__xludf.DUMMYFUNCTION("""COMPUTED_VALUE"""),1050.0)</f>
        <v>1050</v>
      </c>
      <c r="FB32" s="202">
        <f>IFERROR(__xludf.DUMMYFUNCTION("""COMPUTED_VALUE"""),13.0)</f>
        <v>13</v>
      </c>
      <c r="FC32" s="203">
        <f>IFERROR(__xludf.DUMMYFUNCTION("""COMPUTED_VALUE"""),1300.0)</f>
        <v>1300</v>
      </c>
      <c r="FD32" s="202">
        <f>IFERROR(__xludf.DUMMYFUNCTION("""COMPUTED_VALUE"""),14.0)</f>
        <v>14</v>
      </c>
      <c r="FE32" s="199">
        <f>IFERROR(__xludf.DUMMYFUNCTION("""COMPUTED_VALUE"""),1400.0)</f>
        <v>1400</v>
      </c>
      <c r="FF32" s="202">
        <f>IFERROR(__xludf.DUMMYFUNCTION("""COMPUTED_VALUE"""),5.5)</f>
        <v>5.5</v>
      </c>
      <c r="FG32" s="199"/>
      <c r="FH32" s="202">
        <f>IFERROR(__xludf.DUMMYFUNCTION("""COMPUTED_VALUE"""),8.0)</f>
        <v>8</v>
      </c>
      <c r="FI32" s="199"/>
      <c r="FJ32" s="202">
        <f>IFERROR(__xludf.DUMMYFUNCTION("""COMPUTED_VALUE"""),8.5)</f>
        <v>8.5</v>
      </c>
      <c r="FK32" s="199"/>
      <c r="FL32" s="202">
        <f>IFERROR(__xludf.DUMMYFUNCTION("""COMPUTED_VALUE"""),8.5)</f>
        <v>8.5</v>
      </c>
      <c r="FM32" s="199"/>
      <c r="FN32" s="202">
        <f>IFERROR(__xludf.DUMMYFUNCTION("""COMPUTED_VALUE"""),10.0)</f>
        <v>10</v>
      </c>
      <c r="FO32" s="199"/>
      <c r="FP32" s="202">
        <f>IFERROR(__xludf.DUMMYFUNCTION("""COMPUTED_VALUE"""),3.0)</f>
        <v>3</v>
      </c>
      <c r="FQ32" s="199"/>
      <c r="FR32" s="202"/>
      <c r="FS32" s="199"/>
      <c r="FT32" s="202">
        <f>IFERROR(__xludf.DUMMYFUNCTION("""COMPUTED_VALUE"""),7.0)</f>
        <v>7</v>
      </c>
      <c r="FU32" s="199"/>
      <c r="FV32" s="202">
        <f>IFERROR(__xludf.DUMMYFUNCTION("""COMPUTED_VALUE"""),14.5)</f>
        <v>14.5</v>
      </c>
      <c r="FW32" s="199">
        <f>IFERROR(__xludf.DUMMYFUNCTION("""COMPUTED_VALUE"""),0.0)</f>
        <v>0</v>
      </c>
      <c r="FX32" s="202">
        <f>IFERROR(__xludf.DUMMYFUNCTION("""COMPUTED_VALUE"""),7.5)</f>
        <v>7.5</v>
      </c>
      <c r="FY32" s="199">
        <f>IFERROR(__xludf.DUMMYFUNCTION("""COMPUTED_VALUE"""),0.0)</f>
        <v>0</v>
      </c>
      <c r="FZ32" s="202">
        <f>IFERROR(__xludf.DUMMYFUNCTION("""COMPUTED_VALUE"""),5.5)</f>
        <v>5.5</v>
      </c>
      <c r="GA32" s="199"/>
      <c r="GB32" s="202">
        <f>IFERROR(__xludf.DUMMYFUNCTION("""COMPUTED_VALUE"""),15.5)</f>
        <v>15.5</v>
      </c>
      <c r="GC32" s="199"/>
      <c r="GD32" s="202"/>
      <c r="GE32" s="199"/>
      <c r="GF32" s="202">
        <f>IFERROR(__xludf.DUMMYFUNCTION("""COMPUTED_VALUE"""),9.0)</f>
        <v>9</v>
      </c>
      <c r="GG32" s="199"/>
      <c r="GH32" s="202">
        <f>IFERROR(__xludf.DUMMYFUNCTION("""COMPUTED_VALUE"""),14.0)</f>
        <v>14</v>
      </c>
      <c r="GI32" s="199"/>
    </row>
    <row r="33">
      <c r="A33" s="198">
        <f>IFERROR(__xludf.DUMMYFUNCTION("""COMPUTED_VALUE"""),100.0)</f>
        <v>100</v>
      </c>
      <c r="B33" s="159" t="str">
        <f>IFERROR(__xludf.DUMMYFUNCTION("""COMPUTED_VALUE"""),"Vojtěch Vrzoň")</f>
        <v>Vojtěch Vrzoň</v>
      </c>
      <c r="C33" s="199">
        <f t="shared" ref="C33:BL33" si="25">BN33+DZ33</f>
        <v>0</v>
      </c>
      <c r="D33" s="199">
        <f t="shared" si="25"/>
        <v>0</v>
      </c>
      <c r="E33" s="199">
        <f t="shared" si="25"/>
        <v>0</v>
      </c>
      <c r="F33" s="199">
        <f t="shared" si="25"/>
        <v>0</v>
      </c>
      <c r="G33" s="199">
        <f t="shared" si="25"/>
        <v>8</v>
      </c>
      <c r="H33" s="199">
        <f t="shared" si="25"/>
        <v>800</v>
      </c>
      <c r="I33" s="199">
        <f t="shared" si="25"/>
        <v>0</v>
      </c>
      <c r="J33" s="199">
        <f t="shared" si="25"/>
        <v>0</v>
      </c>
      <c r="K33" s="199">
        <f t="shared" si="25"/>
        <v>0</v>
      </c>
      <c r="L33" s="199">
        <f t="shared" si="25"/>
        <v>0</v>
      </c>
      <c r="M33" s="199">
        <f t="shared" si="25"/>
        <v>0</v>
      </c>
      <c r="N33" s="199">
        <f t="shared" si="25"/>
        <v>0</v>
      </c>
      <c r="O33" s="199">
        <f t="shared" si="25"/>
        <v>0</v>
      </c>
      <c r="P33" s="199">
        <f t="shared" si="25"/>
        <v>0</v>
      </c>
      <c r="Q33" s="199">
        <f t="shared" si="25"/>
        <v>0</v>
      </c>
      <c r="R33" s="199">
        <f t="shared" si="25"/>
        <v>0</v>
      </c>
      <c r="S33" s="199">
        <f t="shared" si="25"/>
        <v>0</v>
      </c>
      <c r="T33" s="199">
        <f t="shared" si="25"/>
        <v>0</v>
      </c>
      <c r="U33" s="199">
        <f t="shared" si="25"/>
        <v>8.5</v>
      </c>
      <c r="V33" s="199">
        <f t="shared" si="25"/>
        <v>850</v>
      </c>
      <c r="W33" s="199">
        <f t="shared" si="25"/>
        <v>2.5</v>
      </c>
      <c r="X33" s="199">
        <f t="shared" si="25"/>
        <v>250</v>
      </c>
      <c r="Y33" s="199">
        <f t="shared" si="25"/>
        <v>0</v>
      </c>
      <c r="Z33" s="199">
        <f t="shared" si="25"/>
        <v>0</v>
      </c>
      <c r="AA33" s="199">
        <f t="shared" si="25"/>
        <v>0</v>
      </c>
      <c r="AB33" s="199">
        <f t="shared" si="25"/>
        <v>0</v>
      </c>
      <c r="AC33" s="199">
        <f t="shared" si="25"/>
        <v>0</v>
      </c>
      <c r="AD33" s="199">
        <f t="shared" si="25"/>
        <v>0</v>
      </c>
      <c r="AE33" s="199">
        <f t="shared" si="25"/>
        <v>6</v>
      </c>
      <c r="AF33" s="199">
        <f t="shared" si="25"/>
        <v>600</v>
      </c>
      <c r="AG33" s="199">
        <f t="shared" si="25"/>
        <v>0</v>
      </c>
      <c r="AH33" s="199">
        <f t="shared" si="25"/>
        <v>0</v>
      </c>
      <c r="AI33" s="199">
        <f t="shared" si="25"/>
        <v>4</v>
      </c>
      <c r="AJ33" s="199">
        <f t="shared" si="25"/>
        <v>0</v>
      </c>
      <c r="AK33" s="199">
        <f t="shared" si="25"/>
        <v>0</v>
      </c>
      <c r="AL33" s="199">
        <f t="shared" si="25"/>
        <v>0</v>
      </c>
      <c r="AM33" s="199">
        <f t="shared" si="25"/>
        <v>6</v>
      </c>
      <c r="AN33" s="199">
        <f t="shared" si="25"/>
        <v>0</v>
      </c>
      <c r="AO33" s="199">
        <f t="shared" si="25"/>
        <v>0</v>
      </c>
      <c r="AP33" s="199">
        <f t="shared" si="25"/>
        <v>0</v>
      </c>
      <c r="AQ33" s="199">
        <f t="shared" si="25"/>
        <v>0</v>
      </c>
      <c r="AR33" s="199">
        <f t="shared" si="25"/>
        <v>0</v>
      </c>
      <c r="AS33" s="199">
        <f t="shared" si="25"/>
        <v>0</v>
      </c>
      <c r="AT33" s="199">
        <f t="shared" si="25"/>
        <v>0</v>
      </c>
      <c r="AU33" s="199">
        <f t="shared" si="25"/>
        <v>0</v>
      </c>
      <c r="AV33" s="199">
        <f t="shared" si="25"/>
        <v>0</v>
      </c>
      <c r="AW33" s="199">
        <f t="shared" si="25"/>
        <v>0</v>
      </c>
      <c r="AX33" s="199">
        <f t="shared" si="25"/>
        <v>0</v>
      </c>
      <c r="AY33" s="199">
        <f t="shared" si="25"/>
        <v>0</v>
      </c>
      <c r="AZ33" s="199">
        <f t="shared" si="25"/>
        <v>0</v>
      </c>
      <c r="BA33" s="199">
        <f t="shared" si="25"/>
        <v>0</v>
      </c>
      <c r="BB33" s="199">
        <f t="shared" si="25"/>
        <v>0</v>
      </c>
      <c r="BC33" s="199">
        <f t="shared" si="25"/>
        <v>0</v>
      </c>
      <c r="BD33" s="199">
        <f t="shared" si="25"/>
        <v>0</v>
      </c>
      <c r="BE33" s="199">
        <f t="shared" si="25"/>
        <v>0</v>
      </c>
      <c r="BF33" s="199">
        <f t="shared" si="25"/>
        <v>0</v>
      </c>
      <c r="BG33" s="199">
        <f t="shared" si="25"/>
        <v>0</v>
      </c>
      <c r="BH33" s="199">
        <f t="shared" si="25"/>
        <v>0</v>
      </c>
      <c r="BI33" s="199">
        <f t="shared" si="25"/>
        <v>6</v>
      </c>
      <c r="BJ33" s="199">
        <f t="shared" si="25"/>
        <v>0</v>
      </c>
      <c r="BK33" s="199">
        <f t="shared" si="25"/>
        <v>0</v>
      </c>
      <c r="BL33" s="199">
        <f t="shared" si="25"/>
        <v>0</v>
      </c>
      <c r="BM33" s="158"/>
      <c r="BN33" s="202"/>
      <c r="BO33" s="203"/>
      <c r="BP33" s="202"/>
      <c r="BQ33" s="203"/>
      <c r="BR33" s="202"/>
      <c r="BS33" s="203"/>
      <c r="BT33" s="202"/>
      <c r="BU33" s="203"/>
      <c r="BV33" s="202"/>
      <c r="BW33" s="203"/>
      <c r="BX33" s="202"/>
      <c r="BY33" s="203"/>
      <c r="BZ33" s="202"/>
      <c r="CA33" s="203"/>
      <c r="CB33" s="202"/>
      <c r="CC33" s="203"/>
      <c r="CD33" s="202"/>
      <c r="CE33" s="203"/>
      <c r="CF33" s="202"/>
      <c r="CG33" s="203"/>
      <c r="CH33" s="202"/>
      <c r="CI33" s="203"/>
      <c r="CJ33" s="202"/>
      <c r="CK33" s="203"/>
      <c r="CL33" s="202"/>
      <c r="CM33" s="203"/>
      <c r="CN33" s="202"/>
      <c r="CO33" s="203"/>
      <c r="CP33" s="202"/>
      <c r="CQ33" s="203"/>
      <c r="CR33" s="202"/>
      <c r="CS33" s="199"/>
      <c r="CT33" s="202"/>
      <c r="CU33" s="199"/>
      <c r="CV33" s="202"/>
      <c r="CW33" s="199"/>
      <c r="CX33" s="202"/>
      <c r="CY33" s="199"/>
      <c r="CZ33" s="202"/>
      <c r="DA33" s="199"/>
      <c r="DB33" s="202"/>
      <c r="DC33" s="199"/>
      <c r="DD33" s="202"/>
      <c r="DE33" s="199"/>
      <c r="DF33" s="202"/>
      <c r="DG33" s="199"/>
      <c r="DH33" s="202"/>
      <c r="DI33" s="199"/>
      <c r="DJ33" s="202"/>
      <c r="DK33" s="199"/>
      <c r="DL33" s="202"/>
      <c r="DM33" s="199"/>
      <c r="DN33" s="202"/>
      <c r="DO33" s="199"/>
      <c r="DP33" s="202"/>
      <c r="DQ33" s="199"/>
      <c r="DR33" s="202"/>
      <c r="DS33" s="199"/>
      <c r="DT33" s="202"/>
      <c r="DU33" s="199"/>
      <c r="DV33" s="202"/>
      <c r="DW33" s="199"/>
      <c r="DX33" s="158"/>
      <c r="DY33" s="159" t="str">
        <f>IFERROR(__xludf.DUMMYFUNCTION("""COMPUTED_VALUE"""),"Vojtěch Vrzoň")</f>
        <v>Vojtěch Vrzoň</v>
      </c>
      <c r="DZ33" s="202"/>
      <c r="EA33" s="203"/>
      <c r="EB33" s="202"/>
      <c r="EC33" s="203"/>
      <c r="ED33" s="202">
        <f>IFERROR(__xludf.DUMMYFUNCTION("""COMPUTED_VALUE"""),8.0)</f>
        <v>8</v>
      </c>
      <c r="EE33" s="203">
        <f>IFERROR(__xludf.DUMMYFUNCTION("""COMPUTED_VALUE"""),800.0)</f>
        <v>800</v>
      </c>
      <c r="EF33" s="202"/>
      <c r="EG33" s="203"/>
      <c r="EH33" s="202"/>
      <c r="EI33" s="203"/>
      <c r="EJ33" s="202"/>
      <c r="EK33" s="203"/>
      <c r="EL33" s="202"/>
      <c r="EM33" s="203"/>
      <c r="EN33" s="202"/>
      <c r="EO33" s="203"/>
      <c r="EP33" s="202"/>
      <c r="EQ33" s="203"/>
      <c r="ER33" s="202">
        <f>IFERROR(__xludf.DUMMYFUNCTION("""COMPUTED_VALUE"""),8.5)</f>
        <v>8.5</v>
      </c>
      <c r="ES33" s="203">
        <f>IFERROR(__xludf.DUMMYFUNCTION("""COMPUTED_VALUE"""),850.0)</f>
        <v>850</v>
      </c>
      <c r="ET33" s="202">
        <f>IFERROR(__xludf.DUMMYFUNCTION("""COMPUTED_VALUE"""),2.5)</f>
        <v>2.5</v>
      </c>
      <c r="EU33" s="203">
        <f>IFERROR(__xludf.DUMMYFUNCTION("""COMPUTED_VALUE"""),250.0)</f>
        <v>250</v>
      </c>
      <c r="EV33" s="202"/>
      <c r="EW33" s="203"/>
      <c r="EX33" s="202"/>
      <c r="EY33" s="203"/>
      <c r="EZ33" s="202"/>
      <c r="FA33" s="203"/>
      <c r="FB33" s="202">
        <f>IFERROR(__xludf.DUMMYFUNCTION("""COMPUTED_VALUE"""),6.0)</f>
        <v>6</v>
      </c>
      <c r="FC33" s="203">
        <f>IFERROR(__xludf.DUMMYFUNCTION("""COMPUTED_VALUE"""),600.0)</f>
        <v>600</v>
      </c>
      <c r="FD33" s="202"/>
      <c r="FE33" s="199"/>
      <c r="FF33" s="202">
        <f>IFERROR(__xludf.DUMMYFUNCTION("""COMPUTED_VALUE"""),4.0)</f>
        <v>4</v>
      </c>
      <c r="FG33" s="199"/>
      <c r="FH33" s="202"/>
      <c r="FI33" s="199"/>
      <c r="FJ33" s="202">
        <f>IFERROR(__xludf.DUMMYFUNCTION("""COMPUTED_VALUE"""),6.0)</f>
        <v>6</v>
      </c>
      <c r="FK33" s="199"/>
      <c r="FL33" s="202"/>
      <c r="FM33" s="199"/>
      <c r="FN33" s="202"/>
      <c r="FO33" s="199"/>
      <c r="FP33" s="202"/>
      <c r="FQ33" s="199"/>
      <c r="FR33" s="202"/>
      <c r="FS33" s="199"/>
      <c r="FT33" s="202"/>
      <c r="FU33" s="199"/>
      <c r="FV33" s="202"/>
      <c r="FW33" s="199"/>
      <c r="FX33" s="202"/>
      <c r="FY33" s="199"/>
      <c r="FZ33" s="202"/>
      <c r="GA33" s="199"/>
      <c r="GB33" s="202"/>
      <c r="GC33" s="199"/>
      <c r="GD33" s="202"/>
      <c r="GE33" s="199"/>
      <c r="GF33" s="202">
        <f>IFERROR(__xludf.DUMMYFUNCTION("""COMPUTED_VALUE"""),6.0)</f>
        <v>6</v>
      </c>
      <c r="GG33" s="199"/>
      <c r="GH33" s="202"/>
      <c r="GI33" s="199"/>
    </row>
    <row r="34">
      <c r="A34" s="198">
        <f>IFERROR(__xludf.DUMMYFUNCTION("""COMPUTED_VALUE"""),100.0)</f>
        <v>100</v>
      </c>
      <c r="B34" s="159" t="str">
        <f>IFERROR(__xludf.DUMMYFUNCTION("""COMPUTED_VALUE"""),"Patrik Vild")</f>
        <v>Patrik Vild</v>
      </c>
      <c r="C34" s="199">
        <f t="shared" ref="C34:BL34" si="26">BN34+DZ34</f>
        <v>0</v>
      </c>
      <c r="D34" s="199">
        <f t="shared" si="26"/>
        <v>0</v>
      </c>
      <c r="E34" s="199">
        <f t="shared" si="26"/>
        <v>0</v>
      </c>
      <c r="F34" s="199">
        <f t="shared" si="26"/>
        <v>0</v>
      </c>
      <c r="G34" s="199">
        <f t="shared" si="26"/>
        <v>0</v>
      </c>
      <c r="H34" s="199">
        <f t="shared" si="26"/>
        <v>0</v>
      </c>
      <c r="I34" s="199">
        <f t="shared" si="26"/>
        <v>0</v>
      </c>
      <c r="J34" s="199">
        <f t="shared" si="26"/>
        <v>0</v>
      </c>
      <c r="K34" s="199">
        <f t="shared" si="26"/>
        <v>8</v>
      </c>
      <c r="L34" s="199">
        <f t="shared" si="26"/>
        <v>800</v>
      </c>
      <c r="M34" s="199">
        <f t="shared" si="26"/>
        <v>0</v>
      </c>
      <c r="N34" s="199">
        <f t="shared" si="26"/>
        <v>0</v>
      </c>
      <c r="O34" s="199">
        <f t="shared" si="26"/>
        <v>0</v>
      </c>
      <c r="P34" s="199">
        <f t="shared" si="26"/>
        <v>0</v>
      </c>
      <c r="Q34" s="199">
        <f t="shared" si="26"/>
        <v>0</v>
      </c>
      <c r="R34" s="199">
        <f t="shared" si="26"/>
        <v>0</v>
      </c>
      <c r="S34" s="199">
        <f t="shared" si="26"/>
        <v>0</v>
      </c>
      <c r="T34" s="199">
        <f t="shared" si="26"/>
        <v>0</v>
      </c>
      <c r="U34" s="199">
        <f t="shared" si="26"/>
        <v>0</v>
      </c>
      <c r="V34" s="199">
        <f t="shared" si="26"/>
        <v>0</v>
      </c>
      <c r="W34" s="199">
        <f t="shared" si="26"/>
        <v>8.5</v>
      </c>
      <c r="X34" s="199">
        <f t="shared" si="26"/>
        <v>850</v>
      </c>
      <c r="Y34" s="199">
        <f t="shared" si="26"/>
        <v>0</v>
      </c>
      <c r="Z34" s="199">
        <f t="shared" si="26"/>
        <v>0</v>
      </c>
      <c r="AA34" s="199">
        <f t="shared" si="26"/>
        <v>0</v>
      </c>
      <c r="AB34" s="199">
        <f t="shared" si="26"/>
        <v>0</v>
      </c>
      <c r="AC34" s="199">
        <f t="shared" si="26"/>
        <v>7</v>
      </c>
      <c r="AD34" s="199">
        <f t="shared" si="26"/>
        <v>700</v>
      </c>
      <c r="AE34" s="199">
        <f t="shared" si="26"/>
        <v>0</v>
      </c>
      <c r="AF34" s="199">
        <f t="shared" si="26"/>
        <v>0</v>
      </c>
      <c r="AG34" s="199">
        <f t="shared" si="26"/>
        <v>8</v>
      </c>
      <c r="AH34" s="199">
        <f t="shared" si="26"/>
        <v>800</v>
      </c>
      <c r="AI34" s="199">
        <f t="shared" si="26"/>
        <v>8</v>
      </c>
      <c r="AJ34" s="199">
        <f t="shared" si="26"/>
        <v>0</v>
      </c>
      <c r="AK34" s="199">
        <f t="shared" si="26"/>
        <v>0</v>
      </c>
      <c r="AL34" s="199">
        <f t="shared" si="26"/>
        <v>0</v>
      </c>
      <c r="AM34" s="199">
        <f t="shared" si="26"/>
        <v>8.5</v>
      </c>
      <c r="AN34" s="199">
        <f t="shared" si="26"/>
        <v>0</v>
      </c>
      <c r="AO34" s="199">
        <f t="shared" si="26"/>
        <v>0</v>
      </c>
      <c r="AP34" s="199">
        <f t="shared" si="26"/>
        <v>0</v>
      </c>
      <c r="AQ34" s="199">
        <f t="shared" si="26"/>
        <v>0</v>
      </c>
      <c r="AR34" s="199">
        <f t="shared" si="26"/>
        <v>0</v>
      </c>
      <c r="AS34" s="199">
        <f t="shared" si="26"/>
        <v>4</v>
      </c>
      <c r="AT34" s="199">
        <f t="shared" si="26"/>
        <v>150</v>
      </c>
      <c r="AU34" s="199">
        <f t="shared" si="26"/>
        <v>7.5</v>
      </c>
      <c r="AV34" s="199">
        <f t="shared" si="26"/>
        <v>200</v>
      </c>
      <c r="AW34" s="199">
        <f t="shared" si="26"/>
        <v>6</v>
      </c>
      <c r="AX34" s="199">
        <f t="shared" si="26"/>
        <v>0</v>
      </c>
      <c r="AY34" s="199">
        <f t="shared" si="26"/>
        <v>5</v>
      </c>
      <c r="AZ34" s="199">
        <f t="shared" si="26"/>
        <v>0</v>
      </c>
      <c r="BA34" s="199">
        <f t="shared" si="26"/>
        <v>0</v>
      </c>
      <c r="BB34" s="199">
        <f t="shared" si="26"/>
        <v>0</v>
      </c>
      <c r="BC34" s="199">
        <f t="shared" si="26"/>
        <v>0</v>
      </c>
      <c r="BD34" s="199">
        <f t="shared" si="26"/>
        <v>0</v>
      </c>
      <c r="BE34" s="199">
        <f t="shared" si="26"/>
        <v>0</v>
      </c>
      <c r="BF34" s="199">
        <f t="shared" si="26"/>
        <v>0</v>
      </c>
      <c r="BG34" s="199">
        <f t="shared" si="26"/>
        <v>0</v>
      </c>
      <c r="BH34" s="199">
        <f t="shared" si="26"/>
        <v>0</v>
      </c>
      <c r="BI34" s="199">
        <f t="shared" si="26"/>
        <v>0</v>
      </c>
      <c r="BJ34" s="199">
        <f t="shared" si="26"/>
        <v>0</v>
      </c>
      <c r="BK34" s="199">
        <f t="shared" si="26"/>
        <v>0</v>
      </c>
      <c r="BL34" s="199">
        <f t="shared" si="26"/>
        <v>0</v>
      </c>
      <c r="BM34" s="158"/>
      <c r="BN34" s="202"/>
      <c r="BO34" s="203"/>
      <c r="BP34" s="202"/>
      <c r="BQ34" s="203"/>
      <c r="BR34" s="202"/>
      <c r="BS34" s="203"/>
      <c r="BT34" s="202"/>
      <c r="BU34" s="203"/>
      <c r="BV34" s="202"/>
      <c r="BW34" s="203"/>
      <c r="BX34" s="202"/>
      <c r="BY34" s="203"/>
      <c r="BZ34" s="202"/>
      <c r="CA34" s="203"/>
      <c r="CB34" s="202"/>
      <c r="CC34" s="203"/>
      <c r="CD34" s="202"/>
      <c r="CE34" s="203"/>
      <c r="CF34" s="202"/>
      <c r="CG34" s="203"/>
      <c r="CH34" s="202"/>
      <c r="CI34" s="203"/>
      <c r="CJ34" s="202"/>
      <c r="CK34" s="203"/>
      <c r="CL34" s="202"/>
      <c r="CM34" s="203"/>
      <c r="CN34" s="202">
        <f>IFERROR(__xludf.DUMMYFUNCTION("""COMPUTED_VALUE"""),7.0)</f>
        <v>7</v>
      </c>
      <c r="CO34" s="203">
        <f>IFERROR(__xludf.DUMMYFUNCTION("""COMPUTED_VALUE"""),700.0)</f>
        <v>700</v>
      </c>
      <c r="CP34" s="202"/>
      <c r="CQ34" s="203"/>
      <c r="CR34" s="202"/>
      <c r="CS34" s="199"/>
      <c r="CT34" s="202"/>
      <c r="CU34" s="199"/>
      <c r="CV34" s="202"/>
      <c r="CW34" s="199"/>
      <c r="CX34" s="202"/>
      <c r="CY34" s="199"/>
      <c r="CZ34" s="202"/>
      <c r="DA34" s="199"/>
      <c r="DB34" s="202"/>
      <c r="DC34" s="199"/>
      <c r="DD34" s="202"/>
      <c r="DE34" s="199"/>
      <c r="DF34" s="202"/>
      <c r="DG34" s="199"/>
      <c r="DH34" s="202"/>
      <c r="DI34" s="199"/>
      <c r="DJ34" s="202"/>
      <c r="DK34" s="199"/>
      <c r="DL34" s="202"/>
      <c r="DM34" s="199"/>
      <c r="DN34" s="202"/>
      <c r="DO34" s="199"/>
      <c r="DP34" s="202"/>
      <c r="DQ34" s="199"/>
      <c r="DR34" s="202"/>
      <c r="DS34" s="199"/>
      <c r="DT34" s="202"/>
      <c r="DU34" s="199"/>
      <c r="DV34" s="202"/>
      <c r="DW34" s="199"/>
      <c r="DX34" s="158"/>
      <c r="DY34" s="159" t="str">
        <f>IFERROR(__xludf.DUMMYFUNCTION("""COMPUTED_VALUE"""),"Patrik Vild")</f>
        <v>Patrik Vild</v>
      </c>
      <c r="DZ34" s="202"/>
      <c r="EA34" s="203"/>
      <c r="EB34" s="202"/>
      <c r="EC34" s="203"/>
      <c r="ED34" s="202"/>
      <c r="EE34" s="203"/>
      <c r="EF34" s="202"/>
      <c r="EG34" s="203"/>
      <c r="EH34" s="202">
        <f>IFERROR(__xludf.DUMMYFUNCTION("""COMPUTED_VALUE"""),8.0)</f>
        <v>8</v>
      </c>
      <c r="EI34" s="203">
        <f>IFERROR(__xludf.DUMMYFUNCTION("""COMPUTED_VALUE"""),800.0)</f>
        <v>800</v>
      </c>
      <c r="EJ34" s="202"/>
      <c r="EK34" s="203"/>
      <c r="EL34" s="202"/>
      <c r="EM34" s="203"/>
      <c r="EN34" s="202"/>
      <c r="EO34" s="203"/>
      <c r="EP34" s="202"/>
      <c r="EQ34" s="203"/>
      <c r="ER34" s="202"/>
      <c r="ES34" s="203"/>
      <c r="ET34" s="202">
        <f>IFERROR(__xludf.DUMMYFUNCTION("""COMPUTED_VALUE"""),8.5)</f>
        <v>8.5</v>
      </c>
      <c r="EU34" s="203">
        <f>IFERROR(__xludf.DUMMYFUNCTION("""COMPUTED_VALUE"""),850.0)</f>
        <v>850</v>
      </c>
      <c r="EV34" s="202"/>
      <c r="EW34" s="203"/>
      <c r="EX34" s="202"/>
      <c r="EY34" s="203"/>
      <c r="EZ34" s="202"/>
      <c r="FA34" s="203"/>
      <c r="FB34" s="202"/>
      <c r="FC34" s="203"/>
      <c r="FD34" s="202">
        <f>IFERROR(__xludf.DUMMYFUNCTION("""COMPUTED_VALUE"""),8.0)</f>
        <v>8</v>
      </c>
      <c r="FE34" s="199">
        <f>IFERROR(__xludf.DUMMYFUNCTION("""COMPUTED_VALUE"""),800.0)</f>
        <v>800</v>
      </c>
      <c r="FF34" s="202">
        <f>IFERROR(__xludf.DUMMYFUNCTION("""COMPUTED_VALUE"""),8.0)</f>
        <v>8</v>
      </c>
      <c r="FG34" s="199"/>
      <c r="FH34" s="202"/>
      <c r="FI34" s="199"/>
      <c r="FJ34" s="202">
        <f>IFERROR(__xludf.DUMMYFUNCTION("""COMPUTED_VALUE"""),8.5)</f>
        <v>8.5</v>
      </c>
      <c r="FK34" s="199"/>
      <c r="FL34" s="202"/>
      <c r="FM34" s="199"/>
      <c r="FN34" s="202"/>
      <c r="FO34" s="199"/>
      <c r="FP34" s="202">
        <f>IFERROR(__xludf.DUMMYFUNCTION("""COMPUTED_VALUE"""),4.0)</f>
        <v>4</v>
      </c>
      <c r="FQ34" s="199">
        <f>IFERROR(__xludf.DUMMYFUNCTION("""COMPUTED_VALUE"""),150.0)</f>
        <v>150</v>
      </c>
      <c r="FR34" s="202">
        <f>IFERROR(__xludf.DUMMYFUNCTION("""COMPUTED_VALUE"""),7.5)</f>
        <v>7.5</v>
      </c>
      <c r="FS34" s="199">
        <f>IFERROR(__xludf.DUMMYFUNCTION("""COMPUTED_VALUE"""),200.0)</f>
        <v>200</v>
      </c>
      <c r="FT34" s="202">
        <f>IFERROR(__xludf.DUMMYFUNCTION("""COMPUTED_VALUE"""),6.0)</f>
        <v>6</v>
      </c>
      <c r="FU34" s="199"/>
      <c r="FV34" s="202">
        <f>IFERROR(__xludf.DUMMYFUNCTION("""COMPUTED_VALUE"""),5.0)</f>
        <v>5</v>
      </c>
      <c r="FW34" s="199">
        <f>IFERROR(__xludf.DUMMYFUNCTION("""COMPUTED_VALUE"""),0.0)</f>
        <v>0</v>
      </c>
      <c r="FX34" s="202"/>
      <c r="FY34" s="199"/>
      <c r="FZ34" s="202"/>
      <c r="GA34" s="199"/>
      <c r="GB34" s="202"/>
      <c r="GC34" s="199"/>
      <c r="GD34" s="202"/>
      <c r="GE34" s="199"/>
      <c r="GF34" s="202"/>
      <c r="GG34" s="199"/>
      <c r="GH34" s="202"/>
      <c r="GI34" s="199"/>
    </row>
    <row r="35">
      <c r="A35" s="198">
        <f>IFERROR(__xludf.DUMMYFUNCTION("""COMPUTED_VALUE"""),100.0)</f>
        <v>100</v>
      </c>
      <c r="B35" s="159" t="str">
        <f>IFERROR(__xludf.DUMMYFUNCTION("""COMPUTED_VALUE"""),"Jakub Staňo")</f>
        <v>Jakub Staňo</v>
      </c>
      <c r="C35" s="199">
        <f t="shared" ref="C35:BL35" si="27">BN35+DZ35</f>
        <v>0</v>
      </c>
      <c r="D35" s="199">
        <f t="shared" si="27"/>
        <v>0</v>
      </c>
      <c r="E35" s="199">
        <f t="shared" si="27"/>
        <v>0</v>
      </c>
      <c r="F35" s="199">
        <f t="shared" si="27"/>
        <v>0</v>
      </c>
      <c r="G35" s="199">
        <f t="shared" si="27"/>
        <v>7</v>
      </c>
      <c r="H35" s="199">
        <f t="shared" si="27"/>
        <v>700</v>
      </c>
      <c r="I35" s="199">
        <f t="shared" si="27"/>
        <v>7</v>
      </c>
      <c r="J35" s="199">
        <f t="shared" si="27"/>
        <v>700</v>
      </c>
      <c r="K35" s="199">
        <f t="shared" si="27"/>
        <v>0</v>
      </c>
      <c r="L35" s="199">
        <f t="shared" si="27"/>
        <v>0</v>
      </c>
      <c r="M35" s="199">
        <f t="shared" si="27"/>
        <v>7</v>
      </c>
      <c r="N35" s="199">
        <f t="shared" si="27"/>
        <v>700</v>
      </c>
      <c r="O35" s="199">
        <f t="shared" si="27"/>
        <v>0</v>
      </c>
      <c r="P35" s="199">
        <f t="shared" si="27"/>
        <v>0</v>
      </c>
      <c r="Q35" s="199">
        <f t="shared" si="27"/>
        <v>0</v>
      </c>
      <c r="R35" s="199">
        <f t="shared" si="27"/>
        <v>0</v>
      </c>
      <c r="S35" s="199">
        <f t="shared" si="27"/>
        <v>5.5</v>
      </c>
      <c r="T35" s="199">
        <f t="shared" si="27"/>
        <v>550</v>
      </c>
      <c r="U35" s="199">
        <f t="shared" si="27"/>
        <v>0</v>
      </c>
      <c r="V35" s="199">
        <f t="shared" si="27"/>
        <v>0</v>
      </c>
      <c r="W35" s="199">
        <f t="shared" si="27"/>
        <v>6</v>
      </c>
      <c r="X35" s="199">
        <f t="shared" si="27"/>
        <v>600</v>
      </c>
      <c r="Y35" s="199">
        <f t="shared" si="27"/>
        <v>5</v>
      </c>
      <c r="Z35" s="199">
        <f t="shared" si="27"/>
        <v>500</v>
      </c>
      <c r="AA35" s="199">
        <f t="shared" si="27"/>
        <v>0</v>
      </c>
      <c r="AB35" s="199">
        <f t="shared" si="27"/>
        <v>0</v>
      </c>
      <c r="AC35" s="199">
        <f t="shared" si="27"/>
        <v>0</v>
      </c>
      <c r="AD35" s="199">
        <f t="shared" si="27"/>
        <v>0</v>
      </c>
      <c r="AE35" s="199">
        <f t="shared" si="27"/>
        <v>0</v>
      </c>
      <c r="AF35" s="199">
        <f t="shared" si="27"/>
        <v>0</v>
      </c>
      <c r="AG35" s="199">
        <f t="shared" si="27"/>
        <v>4</v>
      </c>
      <c r="AH35" s="199">
        <f t="shared" si="27"/>
        <v>400</v>
      </c>
      <c r="AI35" s="199">
        <f t="shared" si="27"/>
        <v>4.5</v>
      </c>
      <c r="AJ35" s="199">
        <f t="shared" si="27"/>
        <v>0</v>
      </c>
      <c r="AK35" s="199">
        <f t="shared" si="27"/>
        <v>4</v>
      </c>
      <c r="AL35" s="199">
        <f t="shared" si="27"/>
        <v>0</v>
      </c>
      <c r="AM35" s="199">
        <f t="shared" si="27"/>
        <v>4</v>
      </c>
      <c r="AN35" s="199">
        <f t="shared" si="27"/>
        <v>0</v>
      </c>
      <c r="AO35" s="199">
        <f t="shared" si="27"/>
        <v>3.5</v>
      </c>
      <c r="AP35" s="199">
        <f t="shared" si="27"/>
        <v>0</v>
      </c>
      <c r="AQ35" s="199">
        <f t="shared" si="27"/>
        <v>0</v>
      </c>
      <c r="AR35" s="199">
        <f t="shared" si="27"/>
        <v>0</v>
      </c>
      <c r="AS35" s="199">
        <f t="shared" si="27"/>
        <v>0</v>
      </c>
      <c r="AT35" s="199">
        <f t="shared" si="27"/>
        <v>0</v>
      </c>
      <c r="AU35" s="199">
        <f t="shared" si="27"/>
        <v>3</v>
      </c>
      <c r="AV35" s="199">
        <f t="shared" si="27"/>
        <v>0</v>
      </c>
      <c r="AW35" s="199">
        <f t="shared" si="27"/>
        <v>4</v>
      </c>
      <c r="AX35" s="199">
        <f t="shared" si="27"/>
        <v>0</v>
      </c>
      <c r="AY35" s="199">
        <f t="shared" si="27"/>
        <v>4</v>
      </c>
      <c r="AZ35" s="199">
        <f t="shared" si="27"/>
        <v>0</v>
      </c>
      <c r="BA35" s="199">
        <f t="shared" si="27"/>
        <v>4</v>
      </c>
      <c r="BB35" s="199">
        <f t="shared" si="27"/>
        <v>0</v>
      </c>
      <c r="BC35" s="199">
        <f t="shared" si="27"/>
        <v>3</v>
      </c>
      <c r="BD35" s="199">
        <f t="shared" si="27"/>
        <v>0</v>
      </c>
      <c r="BE35" s="199">
        <f t="shared" si="27"/>
        <v>0</v>
      </c>
      <c r="BF35" s="199">
        <f t="shared" si="27"/>
        <v>0</v>
      </c>
      <c r="BG35" s="199">
        <f t="shared" si="27"/>
        <v>0</v>
      </c>
      <c r="BH35" s="199">
        <f t="shared" si="27"/>
        <v>0</v>
      </c>
      <c r="BI35" s="199">
        <f t="shared" si="27"/>
        <v>4</v>
      </c>
      <c r="BJ35" s="199">
        <f t="shared" si="27"/>
        <v>0</v>
      </c>
      <c r="BK35" s="199">
        <f t="shared" si="27"/>
        <v>0</v>
      </c>
      <c r="BL35" s="199">
        <f t="shared" si="27"/>
        <v>0</v>
      </c>
      <c r="BM35" s="158"/>
      <c r="BN35" s="202"/>
      <c r="BO35" s="203"/>
      <c r="BP35" s="202"/>
      <c r="BQ35" s="203"/>
      <c r="BR35" s="202"/>
      <c r="BS35" s="203"/>
      <c r="BT35" s="202"/>
      <c r="BU35" s="203"/>
      <c r="BV35" s="202"/>
      <c r="BW35" s="203"/>
      <c r="BX35" s="202"/>
      <c r="BY35" s="203"/>
      <c r="BZ35" s="202"/>
      <c r="CA35" s="203"/>
      <c r="CB35" s="202"/>
      <c r="CC35" s="203"/>
      <c r="CD35" s="202"/>
      <c r="CE35" s="203"/>
      <c r="CF35" s="202"/>
      <c r="CG35" s="203"/>
      <c r="CH35" s="202"/>
      <c r="CI35" s="203"/>
      <c r="CJ35" s="202"/>
      <c r="CK35" s="203"/>
      <c r="CL35" s="202"/>
      <c r="CM35" s="203"/>
      <c r="CN35" s="202"/>
      <c r="CO35" s="203"/>
      <c r="CP35" s="202"/>
      <c r="CQ35" s="203"/>
      <c r="CR35" s="202"/>
      <c r="CS35" s="199"/>
      <c r="CT35" s="202"/>
      <c r="CU35" s="199"/>
      <c r="CV35" s="202"/>
      <c r="CW35" s="199"/>
      <c r="CX35" s="202"/>
      <c r="CY35" s="199"/>
      <c r="CZ35" s="202"/>
      <c r="DA35" s="199"/>
      <c r="DB35" s="202"/>
      <c r="DC35" s="199"/>
      <c r="DD35" s="202"/>
      <c r="DE35" s="199"/>
      <c r="DF35" s="202"/>
      <c r="DG35" s="199"/>
      <c r="DH35" s="202"/>
      <c r="DI35" s="199"/>
      <c r="DJ35" s="202"/>
      <c r="DK35" s="199"/>
      <c r="DL35" s="202"/>
      <c r="DM35" s="199"/>
      <c r="DN35" s="202"/>
      <c r="DO35" s="199"/>
      <c r="DP35" s="202"/>
      <c r="DQ35" s="199"/>
      <c r="DR35" s="202"/>
      <c r="DS35" s="199"/>
      <c r="DT35" s="202"/>
      <c r="DU35" s="199"/>
      <c r="DV35" s="202"/>
      <c r="DW35" s="199"/>
      <c r="DX35" s="158"/>
      <c r="DY35" s="159" t="str">
        <f>IFERROR(__xludf.DUMMYFUNCTION("""COMPUTED_VALUE"""),"Jakub Staňo")</f>
        <v>Jakub Staňo</v>
      </c>
      <c r="DZ35" s="202"/>
      <c r="EA35" s="203"/>
      <c r="EB35" s="202"/>
      <c r="EC35" s="203"/>
      <c r="ED35" s="202">
        <f>IFERROR(__xludf.DUMMYFUNCTION("""COMPUTED_VALUE"""),7.0)</f>
        <v>7</v>
      </c>
      <c r="EE35" s="203">
        <f>IFERROR(__xludf.DUMMYFUNCTION("""COMPUTED_VALUE"""),700.0)</f>
        <v>700</v>
      </c>
      <c r="EF35" s="202">
        <f>IFERROR(__xludf.DUMMYFUNCTION("""COMPUTED_VALUE"""),7.0)</f>
        <v>7</v>
      </c>
      <c r="EG35" s="203">
        <f>IFERROR(__xludf.DUMMYFUNCTION("""COMPUTED_VALUE"""),700.0)</f>
        <v>700</v>
      </c>
      <c r="EH35" s="202"/>
      <c r="EI35" s="203"/>
      <c r="EJ35" s="202">
        <f>IFERROR(__xludf.DUMMYFUNCTION("""COMPUTED_VALUE"""),7.0)</f>
        <v>7</v>
      </c>
      <c r="EK35" s="203">
        <f>IFERROR(__xludf.DUMMYFUNCTION("""COMPUTED_VALUE"""),700.0)</f>
        <v>700</v>
      </c>
      <c r="EL35" s="202"/>
      <c r="EM35" s="203"/>
      <c r="EN35" s="202"/>
      <c r="EO35" s="203"/>
      <c r="EP35" s="202">
        <f>IFERROR(__xludf.DUMMYFUNCTION("""COMPUTED_VALUE"""),5.5)</f>
        <v>5.5</v>
      </c>
      <c r="EQ35" s="203">
        <f>IFERROR(__xludf.DUMMYFUNCTION("""COMPUTED_VALUE"""),550.0)</f>
        <v>550</v>
      </c>
      <c r="ER35" s="202"/>
      <c r="ES35" s="203"/>
      <c r="ET35" s="202">
        <f>IFERROR(__xludf.DUMMYFUNCTION("""COMPUTED_VALUE"""),6.0)</f>
        <v>6</v>
      </c>
      <c r="EU35" s="203">
        <f>IFERROR(__xludf.DUMMYFUNCTION("""COMPUTED_VALUE"""),600.0)</f>
        <v>600</v>
      </c>
      <c r="EV35" s="202">
        <f>IFERROR(__xludf.DUMMYFUNCTION("""COMPUTED_VALUE"""),5.0)</f>
        <v>5</v>
      </c>
      <c r="EW35" s="203">
        <f>IFERROR(__xludf.DUMMYFUNCTION("""COMPUTED_VALUE"""),500.0)</f>
        <v>500</v>
      </c>
      <c r="EX35" s="202"/>
      <c r="EY35" s="203"/>
      <c r="EZ35" s="202"/>
      <c r="FA35" s="203"/>
      <c r="FB35" s="202"/>
      <c r="FC35" s="203"/>
      <c r="FD35" s="202">
        <f>IFERROR(__xludf.DUMMYFUNCTION("""COMPUTED_VALUE"""),4.0)</f>
        <v>4</v>
      </c>
      <c r="FE35" s="199">
        <f>IFERROR(__xludf.DUMMYFUNCTION("""COMPUTED_VALUE"""),400.0)</f>
        <v>400</v>
      </c>
      <c r="FF35" s="202">
        <f>IFERROR(__xludf.DUMMYFUNCTION("""COMPUTED_VALUE"""),4.5)</f>
        <v>4.5</v>
      </c>
      <c r="FG35" s="199"/>
      <c r="FH35" s="202">
        <f>IFERROR(__xludf.DUMMYFUNCTION("""COMPUTED_VALUE"""),4.0)</f>
        <v>4</v>
      </c>
      <c r="FI35" s="199"/>
      <c r="FJ35" s="202">
        <f>IFERROR(__xludf.DUMMYFUNCTION("""COMPUTED_VALUE"""),4.0)</f>
        <v>4</v>
      </c>
      <c r="FK35" s="199"/>
      <c r="FL35" s="202">
        <f>IFERROR(__xludf.DUMMYFUNCTION("""COMPUTED_VALUE"""),3.5)</f>
        <v>3.5</v>
      </c>
      <c r="FM35" s="199"/>
      <c r="FN35" s="202"/>
      <c r="FO35" s="199"/>
      <c r="FP35" s="202"/>
      <c r="FQ35" s="199"/>
      <c r="FR35" s="202">
        <f>IFERROR(__xludf.DUMMYFUNCTION("""COMPUTED_VALUE"""),3.0)</f>
        <v>3</v>
      </c>
      <c r="FS35" s="199"/>
      <c r="FT35" s="202">
        <f>IFERROR(__xludf.DUMMYFUNCTION("""COMPUTED_VALUE"""),4.0)</f>
        <v>4</v>
      </c>
      <c r="FU35" s="199"/>
      <c r="FV35" s="202">
        <f>IFERROR(__xludf.DUMMYFUNCTION("""COMPUTED_VALUE"""),4.0)</f>
        <v>4</v>
      </c>
      <c r="FW35" s="199">
        <f>IFERROR(__xludf.DUMMYFUNCTION("""COMPUTED_VALUE"""),0.0)</f>
        <v>0</v>
      </c>
      <c r="FX35" s="202">
        <f>IFERROR(__xludf.DUMMYFUNCTION("""COMPUTED_VALUE"""),4.0)</f>
        <v>4</v>
      </c>
      <c r="FY35" s="199">
        <f>IFERROR(__xludf.DUMMYFUNCTION("""COMPUTED_VALUE"""),0.0)</f>
        <v>0</v>
      </c>
      <c r="FZ35" s="202">
        <f>IFERROR(__xludf.DUMMYFUNCTION("""COMPUTED_VALUE"""),3.0)</f>
        <v>3</v>
      </c>
      <c r="GA35" s="199"/>
      <c r="GB35" s="202"/>
      <c r="GC35" s="199"/>
      <c r="GD35" s="202"/>
      <c r="GE35" s="199"/>
      <c r="GF35" s="202">
        <f>IFERROR(__xludf.DUMMYFUNCTION("""COMPUTED_VALUE"""),4.0)</f>
        <v>4</v>
      </c>
      <c r="GG35" s="199"/>
      <c r="GH35" s="202"/>
      <c r="GI35" s="199"/>
    </row>
    <row r="36">
      <c r="A36" s="198">
        <f>IFERROR(__xludf.DUMMYFUNCTION("""COMPUTED_VALUE"""),100.0)</f>
        <v>100</v>
      </c>
      <c r="B36" s="159" t="str">
        <f>IFERROR(__xludf.DUMMYFUNCTION("""COMPUTED_VALUE"""),"Daniel Fux")</f>
        <v>Daniel Fux</v>
      </c>
      <c r="C36" s="199">
        <f t="shared" ref="C36:BL36" si="28">BN36+DZ36</f>
        <v>0</v>
      </c>
      <c r="D36" s="199">
        <f t="shared" si="28"/>
        <v>0</v>
      </c>
      <c r="E36" s="199">
        <f t="shared" si="28"/>
        <v>0</v>
      </c>
      <c r="F36" s="199">
        <f t="shared" si="28"/>
        <v>0</v>
      </c>
      <c r="G36" s="199">
        <f t="shared" si="28"/>
        <v>0</v>
      </c>
      <c r="H36" s="199">
        <f t="shared" si="28"/>
        <v>0</v>
      </c>
      <c r="I36" s="199">
        <f t="shared" si="28"/>
        <v>0</v>
      </c>
      <c r="J36" s="199">
        <f t="shared" si="28"/>
        <v>0</v>
      </c>
      <c r="K36" s="199">
        <f t="shared" si="28"/>
        <v>0</v>
      </c>
      <c r="L36" s="199">
        <f t="shared" si="28"/>
        <v>0</v>
      </c>
      <c r="M36" s="199">
        <f t="shared" si="28"/>
        <v>0</v>
      </c>
      <c r="N36" s="199">
        <f t="shared" si="28"/>
        <v>0</v>
      </c>
      <c r="O36" s="199">
        <f t="shared" si="28"/>
        <v>0</v>
      </c>
      <c r="P36" s="199">
        <f t="shared" si="28"/>
        <v>0</v>
      </c>
      <c r="Q36" s="199">
        <f t="shared" si="28"/>
        <v>0</v>
      </c>
      <c r="R36" s="199">
        <f t="shared" si="28"/>
        <v>0</v>
      </c>
      <c r="S36" s="199">
        <f t="shared" si="28"/>
        <v>0</v>
      </c>
      <c r="T36" s="199">
        <f t="shared" si="28"/>
        <v>0</v>
      </c>
      <c r="U36" s="199">
        <f t="shared" si="28"/>
        <v>0</v>
      </c>
      <c r="V36" s="199">
        <f t="shared" si="28"/>
        <v>0</v>
      </c>
      <c r="W36" s="199">
        <f t="shared" si="28"/>
        <v>0</v>
      </c>
      <c r="X36" s="199">
        <f t="shared" si="28"/>
        <v>0</v>
      </c>
      <c r="Y36" s="199">
        <f t="shared" si="28"/>
        <v>0</v>
      </c>
      <c r="Z36" s="199">
        <f t="shared" si="28"/>
        <v>0</v>
      </c>
      <c r="AA36" s="199">
        <f t="shared" si="28"/>
        <v>0</v>
      </c>
      <c r="AB36" s="199">
        <f t="shared" si="28"/>
        <v>0</v>
      </c>
      <c r="AC36" s="199">
        <f t="shared" si="28"/>
        <v>0</v>
      </c>
      <c r="AD36" s="199">
        <f t="shared" si="28"/>
        <v>0</v>
      </c>
      <c r="AE36" s="199">
        <f t="shared" si="28"/>
        <v>0</v>
      </c>
      <c r="AF36" s="199">
        <f t="shared" si="28"/>
        <v>0</v>
      </c>
      <c r="AG36" s="199">
        <f t="shared" si="28"/>
        <v>0</v>
      </c>
      <c r="AH36" s="199">
        <f t="shared" si="28"/>
        <v>0</v>
      </c>
      <c r="AI36" s="199">
        <f t="shared" si="28"/>
        <v>0</v>
      </c>
      <c r="AJ36" s="199">
        <f t="shared" si="28"/>
        <v>0</v>
      </c>
      <c r="AK36" s="199">
        <f t="shared" si="28"/>
        <v>0</v>
      </c>
      <c r="AL36" s="199">
        <f t="shared" si="28"/>
        <v>0</v>
      </c>
      <c r="AM36" s="199">
        <f t="shared" si="28"/>
        <v>0</v>
      </c>
      <c r="AN36" s="199">
        <f t="shared" si="28"/>
        <v>0</v>
      </c>
      <c r="AO36" s="199">
        <f t="shared" si="28"/>
        <v>0</v>
      </c>
      <c r="AP36" s="199">
        <f t="shared" si="28"/>
        <v>0</v>
      </c>
      <c r="AQ36" s="199">
        <f t="shared" si="28"/>
        <v>0</v>
      </c>
      <c r="AR36" s="199">
        <f t="shared" si="28"/>
        <v>0</v>
      </c>
      <c r="AS36" s="199">
        <f t="shared" si="28"/>
        <v>0</v>
      </c>
      <c r="AT36" s="199">
        <f t="shared" si="28"/>
        <v>0</v>
      </c>
      <c r="AU36" s="199">
        <f t="shared" si="28"/>
        <v>0</v>
      </c>
      <c r="AV36" s="199">
        <f t="shared" si="28"/>
        <v>0</v>
      </c>
      <c r="AW36" s="199">
        <f t="shared" si="28"/>
        <v>0</v>
      </c>
      <c r="AX36" s="199">
        <f t="shared" si="28"/>
        <v>0</v>
      </c>
      <c r="AY36" s="199">
        <f t="shared" si="28"/>
        <v>0</v>
      </c>
      <c r="AZ36" s="199">
        <f t="shared" si="28"/>
        <v>0</v>
      </c>
      <c r="BA36" s="199">
        <f t="shared" si="28"/>
        <v>0</v>
      </c>
      <c r="BB36" s="199">
        <f t="shared" si="28"/>
        <v>0</v>
      </c>
      <c r="BC36" s="199">
        <f t="shared" si="28"/>
        <v>0</v>
      </c>
      <c r="BD36" s="199">
        <f t="shared" si="28"/>
        <v>0</v>
      </c>
      <c r="BE36" s="199">
        <f t="shared" si="28"/>
        <v>0</v>
      </c>
      <c r="BF36" s="199">
        <f t="shared" si="28"/>
        <v>0</v>
      </c>
      <c r="BG36" s="199">
        <f t="shared" si="28"/>
        <v>0</v>
      </c>
      <c r="BH36" s="199">
        <f t="shared" si="28"/>
        <v>0</v>
      </c>
      <c r="BI36" s="199">
        <f t="shared" si="28"/>
        <v>0</v>
      </c>
      <c r="BJ36" s="199">
        <f t="shared" si="28"/>
        <v>0</v>
      </c>
      <c r="BK36" s="199">
        <f t="shared" si="28"/>
        <v>0</v>
      </c>
      <c r="BL36" s="199">
        <f t="shared" si="28"/>
        <v>0</v>
      </c>
      <c r="BM36" s="158"/>
      <c r="BN36" s="202"/>
      <c r="BO36" s="203"/>
      <c r="BP36" s="202"/>
      <c r="BQ36" s="203"/>
      <c r="BR36" s="204"/>
      <c r="BS36" s="205"/>
      <c r="BT36" s="204"/>
      <c r="BU36" s="205"/>
      <c r="BV36" s="204"/>
      <c r="BW36" s="205"/>
      <c r="BX36" s="202"/>
      <c r="BY36" s="203"/>
      <c r="BZ36" s="204"/>
      <c r="CA36" s="205"/>
      <c r="CB36" s="204"/>
      <c r="CC36" s="205"/>
      <c r="CD36" s="202"/>
      <c r="CE36" s="203"/>
      <c r="CF36" s="204"/>
      <c r="CG36" s="205"/>
      <c r="CH36" s="204"/>
      <c r="CI36" s="205"/>
      <c r="CJ36" s="204"/>
      <c r="CK36" s="205"/>
      <c r="CL36" s="204"/>
      <c r="CM36" s="205"/>
      <c r="CN36" s="202"/>
      <c r="CO36" s="203"/>
      <c r="CP36" s="202"/>
      <c r="CQ36" s="203"/>
      <c r="CR36" s="202"/>
      <c r="CS36" s="199"/>
      <c r="CT36" s="204"/>
      <c r="CU36" s="199"/>
      <c r="CV36" s="204"/>
      <c r="CW36" s="199"/>
      <c r="CX36" s="204"/>
      <c r="CY36" s="199"/>
      <c r="CZ36" s="204"/>
      <c r="DA36" s="199"/>
      <c r="DB36" s="204"/>
      <c r="DC36" s="199"/>
      <c r="DD36" s="202"/>
      <c r="DE36" s="199"/>
      <c r="DF36" s="202"/>
      <c r="DG36" s="199"/>
      <c r="DH36" s="204"/>
      <c r="DI36" s="199"/>
      <c r="DJ36" s="204"/>
      <c r="DK36" s="206"/>
      <c r="DL36" s="202"/>
      <c r="DM36" s="199"/>
      <c r="DN36" s="204"/>
      <c r="DO36" s="199"/>
      <c r="DP36" s="204"/>
      <c r="DQ36" s="199"/>
      <c r="DR36" s="202"/>
      <c r="DS36" s="199"/>
      <c r="DT36" s="202"/>
      <c r="DU36" s="199"/>
      <c r="DV36" s="204"/>
      <c r="DW36" s="199"/>
      <c r="DX36" s="158"/>
      <c r="DY36" s="159" t="str">
        <f>IFERROR(__xludf.DUMMYFUNCTION("""COMPUTED_VALUE"""),"Daniel Fux")</f>
        <v>Daniel Fux</v>
      </c>
      <c r="DZ36" s="202"/>
      <c r="EA36" s="203"/>
      <c r="EB36" s="202"/>
      <c r="EC36" s="203"/>
      <c r="ED36" s="204"/>
      <c r="EE36" s="205"/>
      <c r="EF36" s="204"/>
      <c r="EG36" s="205"/>
      <c r="EH36" s="204"/>
      <c r="EI36" s="205"/>
      <c r="EJ36" s="202"/>
      <c r="EK36" s="203"/>
      <c r="EL36" s="204"/>
      <c r="EM36" s="205"/>
      <c r="EN36" s="204"/>
      <c r="EO36" s="205"/>
      <c r="EP36" s="202"/>
      <c r="EQ36" s="203"/>
      <c r="ER36" s="204"/>
      <c r="ES36" s="205"/>
      <c r="ET36" s="204"/>
      <c r="EU36" s="205"/>
      <c r="EV36" s="204"/>
      <c r="EW36" s="205"/>
      <c r="EX36" s="204"/>
      <c r="EY36" s="205"/>
      <c r="EZ36" s="202"/>
      <c r="FA36" s="203"/>
      <c r="FB36" s="202"/>
      <c r="FC36" s="203"/>
      <c r="FD36" s="202"/>
      <c r="FE36" s="199"/>
      <c r="FF36" s="204"/>
      <c r="FG36" s="199"/>
      <c r="FH36" s="204"/>
      <c r="FI36" s="199"/>
      <c r="FJ36" s="204"/>
      <c r="FK36" s="199"/>
      <c r="FL36" s="204"/>
      <c r="FM36" s="199"/>
      <c r="FN36" s="204"/>
      <c r="FO36" s="199"/>
      <c r="FP36" s="202"/>
      <c r="FQ36" s="199"/>
      <c r="FR36" s="202"/>
      <c r="FS36" s="199"/>
      <c r="FT36" s="204"/>
      <c r="FU36" s="199"/>
      <c r="FV36" s="204"/>
      <c r="FW36" s="206"/>
      <c r="FX36" s="202"/>
      <c r="FY36" s="199"/>
      <c r="FZ36" s="204"/>
      <c r="GA36" s="199"/>
      <c r="GB36" s="204"/>
      <c r="GC36" s="199"/>
      <c r="GD36" s="202"/>
      <c r="GE36" s="199"/>
      <c r="GF36" s="202"/>
      <c r="GG36" s="199"/>
      <c r="GH36" s="204"/>
      <c r="GI36" s="199"/>
    </row>
    <row r="37">
      <c r="A37" s="198">
        <f>IFERROR(__xludf.DUMMYFUNCTION("""COMPUTED_VALUE"""),100.0)</f>
        <v>100</v>
      </c>
      <c r="B37" s="159" t="str">
        <f>IFERROR(__xludf.DUMMYFUNCTION("""COMPUTED_VALUE"""),"Peter Tomko")</f>
        <v>Peter Tomko</v>
      </c>
      <c r="C37" s="199">
        <f t="shared" ref="C37:BL37" si="29">BN37+DZ37</f>
        <v>0</v>
      </c>
      <c r="D37" s="199">
        <f t="shared" si="29"/>
        <v>0</v>
      </c>
      <c r="E37" s="199">
        <f t="shared" si="29"/>
        <v>0</v>
      </c>
      <c r="F37" s="199">
        <f t="shared" si="29"/>
        <v>0</v>
      </c>
      <c r="G37" s="199">
        <f t="shared" si="29"/>
        <v>0</v>
      </c>
      <c r="H37" s="199">
        <f t="shared" si="29"/>
        <v>0</v>
      </c>
      <c r="I37" s="199">
        <f t="shared" si="29"/>
        <v>0</v>
      </c>
      <c r="J37" s="199">
        <f t="shared" si="29"/>
        <v>0</v>
      </c>
      <c r="K37" s="199">
        <f t="shared" si="29"/>
        <v>0</v>
      </c>
      <c r="L37" s="199">
        <f t="shared" si="29"/>
        <v>0</v>
      </c>
      <c r="M37" s="199">
        <f t="shared" si="29"/>
        <v>0</v>
      </c>
      <c r="N37" s="199">
        <f t="shared" si="29"/>
        <v>0</v>
      </c>
      <c r="O37" s="199">
        <f t="shared" si="29"/>
        <v>10</v>
      </c>
      <c r="P37" s="199">
        <f t="shared" si="29"/>
        <v>1000</v>
      </c>
      <c r="Q37" s="199">
        <f t="shared" si="29"/>
        <v>6</v>
      </c>
      <c r="R37" s="199">
        <f t="shared" si="29"/>
        <v>600</v>
      </c>
      <c r="S37" s="199">
        <f t="shared" si="29"/>
        <v>0</v>
      </c>
      <c r="T37" s="199">
        <f t="shared" si="29"/>
        <v>0</v>
      </c>
      <c r="U37" s="199">
        <f t="shared" si="29"/>
        <v>0</v>
      </c>
      <c r="V37" s="199">
        <f t="shared" si="29"/>
        <v>0</v>
      </c>
      <c r="W37" s="199">
        <f t="shared" si="29"/>
        <v>0</v>
      </c>
      <c r="X37" s="199">
        <f t="shared" si="29"/>
        <v>0</v>
      </c>
      <c r="Y37" s="199">
        <f t="shared" si="29"/>
        <v>0</v>
      </c>
      <c r="Z37" s="199">
        <f t="shared" si="29"/>
        <v>0</v>
      </c>
      <c r="AA37" s="199">
        <f t="shared" si="29"/>
        <v>0</v>
      </c>
      <c r="AB37" s="199">
        <f t="shared" si="29"/>
        <v>0</v>
      </c>
      <c r="AC37" s="199">
        <f t="shared" si="29"/>
        <v>0</v>
      </c>
      <c r="AD37" s="199">
        <f t="shared" si="29"/>
        <v>0</v>
      </c>
      <c r="AE37" s="199">
        <f t="shared" si="29"/>
        <v>0</v>
      </c>
      <c r="AF37" s="199">
        <f t="shared" si="29"/>
        <v>0</v>
      </c>
      <c r="AG37" s="199">
        <f t="shared" si="29"/>
        <v>0</v>
      </c>
      <c r="AH37" s="199">
        <f t="shared" si="29"/>
        <v>0</v>
      </c>
      <c r="AI37" s="199">
        <f t="shared" si="29"/>
        <v>0</v>
      </c>
      <c r="AJ37" s="199">
        <f t="shared" si="29"/>
        <v>0</v>
      </c>
      <c r="AK37" s="199">
        <f t="shared" si="29"/>
        <v>0</v>
      </c>
      <c r="AL37" s="199">
        <f t="shared" si="29"/>
        <v>0</v>
      </c>
      <c r="AM37" s="199">
        <f t="shared" si="29"/>
        <v>0</v>
      </c>
      <c r="AN37" s="199">
        <f t="shared" si="29"/>
        <v>0</v>
      </c>
      <c r="AO37" s="199">
        <f t="shared" si="29"/>
        <v>0</v>
      </c>
      <c r="AP37" s="199">
        <f t="shared" si="29"/>
        <v>0</v>
      </c>
      <c r="AQ37" s="199">
        <f t="shared" si="29"/>
        <v>0</v>
      </c>
      <c r="AR37" s="199">
        <f t="shared" si="29"/>
        <v>0</v>
      </c>
      <c r="AS37" s="199">
        <f t="shared" si="29"/>
        <v>0</v>
      </c>
      <c r="AT37" s="199">
        <f t="shared" si="29"/>
        <v>0</v>
      </c>
      <c r="AU37" s="199">
        <f t="shared" si="29"/>
        <v>0</v>
      </c>
      <c r="AV37" s="199">
        <f t="shared" si="29"/>
        <v>0</v>
      </c>
      <c r="AW37" s="199">
        <f t="shared" si="29"/>
        <v>0</v>
      </c>
      <c r="AX37" s="199">
        <f t="shared" si="29"/>
        <v>0</v>
      </c>
      <c r="AY37" s="199">
        <f t="shared" si="29"/>
        <v>0</v>
      </c>
      <c r="AZ37" s="199">
        <f t="shared" si="29"/>
        <v>0</v>
      </c>
      <c r="BA37" s="199">
        <f t="shared" si="29"/>
        <v>0</v>
      </c>
      <c r="BB37" s="199">
        <f t="shared" si="29"/>
        <v>0</v>
      </c>
      <c r="BC37" s="199">
        <f t="shared" si="29"/>
        <v>0</v>
      </c>
      <c r="BD37" s="199">
        <f t="shared" si="29"/>
        <v>0</v>
      </c>
      <c r="BE37" s="199">
        <f t="shared" si="29"/>
        <v>0</v>
      </c>
      <c r="BF37" s="199">
        <f t="shared" si="29"/>
        <v>0</v>
      </c>
      <c r="BG37" s="199">
        <f t="shared" si="29"/>
        <v>0</v>
      </c>
      <c r="BH37" s="199">
        <f t="shared" si="29"/>
        <v>0</v>
      </c>
      <c r="BI37" s="199">
        <f t="shared" si="29"/>
        <v>0</v>
      </c>
      <c r="BJ37" s="199">
        <f t="shared" si="29"/>
        <v>0</v>
      </c>
      <c r="BK37" s="199">
        <f t="shared" si="29"/>
        <v>0</v>
      </c>
      <c r="BL37" s="199">
        <f t="shared" si="29"/>
        <v>0</v>
      </c>
      <c r="BM37" s="158"/>
      <c r="BN37" s="202"/>
      <c r="BO37" s="203"/>
      <c r="BP37" s="202"/>
      <c r="BQ37" s="203"/>
      <c r="BR37" s="202"/>
      <c r="BS37" s="203"/>
      <c r="BT37" s="202"/>
      <c r="BU37" s="203"/>
      <c r="BV37" s="202"/>
      <c r="BW37" s="203"/>
      <c r="BX37" s="202"/>
      <c r="BY37" s="203"/>
      <c r="BZ37" s="202">
        <f>IFERROR(__xludf.DUMMYFUNCTION("""COMPUTED_VALUE"""),10.0)</f>
        <v>10</v>
      </c>
      <c r="CA37" s="203">
        <f>IFERROR(__xludf.DUMMYFUNCTION("""COMPUTED_VALUE"""),1000.0)</f>
        <v>1000</v>
      </c>
      <c r="CB37" s="202">
        <f>IFERROR(__xludf.DUMMYFUNCTION("""COMPUTED_VALUE"""),6.0)</f>
        <v>6</v>
      </c>
      <c r="CC37" s="203">
        <f>IFERROR(__xludf.DUMMYFUNCTION("""COMPUTED_VALUE"""),600.0)</f>
        <v>600</v>
      </c>
      <c r="CD37" s="202"/>
      <c r="CE37" s="203"/>
      <c r="CF37" s="202"/>
      <c r="CG37" s="203"/>
      <c r="CH37" s="202"/>
      <c r="CI37" s="203"/>
      <c r="CJ37" s="202"/>
      <c r="CK37" s="203"/>
      <c r="CL37" s="202"/>
      <c r="CM37" s="203"/>
      <c r="CN37" s="202"/>
      <c r="CO37" s="203"/>
      <c r="CP37" s="202"/>
      <c r="CQ37" s="203"/>
      <c r="CR37" s="202"/>
      <c r="CS37" s="199"/>
      <c r="CT37" s="202"/>
      <c r="CU37" s="199"/>
      <c r="CV37" s="202"/>
      <c r="CW37" s="199"/>
      <c r="CX37" s="202"/>
      <c r="CY37" s="199"/>
      <c r="CZ37" s="202"/>
      <c r="DA37" s="199"/>
      <c r="DB37" s="202"/>
      <c r="DC37" s="199"/>
      <c r="DD37" s="202"/>
      <c r="DE37" s="199"/>
      <c r="DF37" s="202"/>
      <c r="DG37" s="199"/>
      <c r="DH37" s="202"/>
      <c r="DI37" s="199"/>
      <c r="DJ37" s="202"/>
      <c r="DK37" s="199"/>
      <c r="DL37" s="202"/>
      <c r="DM37" s="199"/>
      <c r="DN37" s="202"/>
      <c r="DO37" s="199"/>
      <c r="DP37" s="202"/>
      <c r="DQ37" s="199"/>
      <c r="DR37" s="202"/>
      <c r="DS37" s="199"/>
      <c r="DT37" s="202"/>
      <c r="DU37" s="199"/>
      <c r="DV37" s="202"/>
      <c r="DW37" s="199"/>
      <c r="DX37" s="158"/>
      <c r="DY37" s="159" t="str">
        <f>IFERROR(__xludf.DUMMYFUNCTION("""COMPUTED_VALUE"""),"Peter Tomko")</f>
        <v>Peter Tomko</v>
      </c>
      <c r="DZ37" s="202"/>
      <c r="EA37" s="203"/>
      <c r="EB37" s="202"/>
      <c r="EC37" s="203"/>
      <c r="ED37" s="202"/>
      <c r="EE37" s="203"/>
      <c r="EF37" s="202"/>
      <c r="EG37" s="203"/>
      <c r="EH37" s="202"/>
      <c r="EI37" s="203"/>
      <c r="EJ37" s="202"/>
      <c r="EK37" s="203"/>
      <c r="EL37" s="202"/>
      <c r="EM37" s="203"/>
      <c r="EN37" s="202"/>
      <c r="EO37" s="203"/>
      <c r="EP37" s="202"/>
      <c r="EQ37" s="203"/>
      <c r="ER37" s="202"/>
      <c r="ES37" s="203"/>
      <c r="ET37" s="202"/>
      <c r="EU37" s="203"/>
      <c r="EV37" s="202"/>
      <c r="EW37" s="203"/>
      <c r="EX37" s="202"/>
      <c r="EY37" s="203"/>
      <c r="EZ37" s="202"/>
      <c r="FA37" s="203"/>
      <c r="FB37" s="202"/>
      <c r="FC37" s="203"/>
      <c r="FD37" s="202"/>
      <c r="FE37" s="199"/>
      <c r="FF37" s="202"/>
      <c r="FG37" s="199"/>
      <c r="FH37" s="202"/>
      <c r="FI37" s="199"/>
      <c r="FJ37" s="202"/>
      <c r="FK37" s="199"/>
      <c r="FL37" s="202"/>
      <c r="FM37" s="199"/>
      <c r="FN37" s="202"/>
      <c r="FO37" s="199"/>
      <c r="FP37" s="202"/>
      <c r="FQ37" s="199"/>
      <c r="FR37" s="202"/>
      <c r="FS37" s="199"/>
      <c r="FT37" s="202"/>
      <c r="FU37" s="199"/>
      <c r="FV37" s="202"/>
      <c r="FW37" s="199"/>
      <c r="FX37" s="202"/>
      <c r="FY37" s="199"/>
      <c r="FZ37" s="202"/>
      <c r="GA37" s="199"/>
      <c r="GB37" s="202"/>
      <c r="GC37" s="199"/>
      <c r="GD37" s="202"/>
      <c r="GE37" s="199"/>
      <c r="GF37" s="202"/>
      <c r="GG37" s="199"/>
      <c r="GH37" s="202"/>
      <c r="GI37" s="199"/>
    </row>
    <row r="38">
      <c r="A38" s="198">
        <f>IFERROR(__xludf.DUMMYFUNCTION("""COMPUTED_VALUE"""),100.0)</f>
        <v>100</v>
      </c>
      <c r="B38" s="159" t="str">
        <f>IFERROR(__xludf.DUMMYFUNCTION("""COMPUTED_VALUE"""),"Karolína Schejbalová")</f>
        <v>Karolína Schejbalová</v>
      </c>
      <c r="C38" s="199">
        <f t="shared" ref="C38:BL38" si="30">BN38+DZ38</f>
        <v>0</v>
      </c>
      <c r="D38" s="199">
        <f t="shared" si="30"/>
        <v>0</v>
      </c>
      <c r="E38" s="199">
        <f t="shared" si="30"/>
        <v>0</v>
      </c>
      <c r="F38" s="199">
        <f t="shared" si="30"/>
        <v>0</v>
      </c>
      <c r="G38" s="199">
        <f t="shared" si="30"/>
        <v>0</v>
      </c>
      <c r="H38" s="199">
        <f t="shared" si="30"/>
        <v>0</v>
      </c>
      <c r="I38" s="199">
        <f t="shared" si="30"/>
        <v>0</v>
      </c>
      <c r="J38" s="199">
        <f t="shared" si="30"/>
        <v>0</v>
      </c>
      <c r="K38" s="199">
        <f t="shared" si="30"/>
        <v>0</v>
      </c>
      <c r="L38" s="199">
        <f t="shared" si="30"/>
        <v>0</v>
      </c>
      <c r="M38" s="199">
        <f t="shared" si="30"/>
        <v>0</v>
      </c>
      <c r="N38" s="199">
        <f t="shared" si="30"/>
        <v>0</v>
      </c>
      <c r="O38" s="199">
        <f t="shared" si="30"/>
        <v>0</v>
      </c>
      <c r="P38" s="199">
        <f t="shared" si="30"/>
        <v>0</v>
      </c>
      <c r="Q38" s="199">
        <f t="shared" si="30"/>
        <v>0</v>
      </c>
      <c r="R38" s="199">
        <f t="shared" si="30"/>
        <v>0</v>
      </c>
      <c r="S38" s="199">
        <f t="shared" si="30"/>
        <v>0</v>
      </c>
      <c r="T38" s="199">
        <f t="shared" si="30"/>
        <v>0</v>
      </c>
      <c r="U38" s="199">
        <f t="shared" si="30"/>
        <v>6</v>
      </c>
      <c r="V38" s="199">
        <f t="shared" si="30"/>
        <v>600</v>
      </c>
      <c r="W38" s="199">
        <f t="shared" si="30"/>
        <v>0</v>
      </c>
      <c r="X38" s="199">
        <f t="shared" si="30"/>
        <v>0</v>
      </c>
      <c r="Y38" s="199">
        <f t="shared" si="30"/>
        <v>6</v>
      </c>
      <c r="Z38" s="199">
        <f t="shared" si="30"/>
        <v>600</v>
      </c>
      <c r="AA38" s="199">
        <f t="shared" si="30"/>
        <v>0</v>
      </c>
      <c r="AB38" s="199">
        <f t="shared" si="30"/>
        <v>0</v>
      </c>
      <c r="AC38" s="199">
        <f t="shared" si="30"/>
        <v>0</v>
      </c>
      <c r="AD38" s="199">
        <f t="shared" si="30"/>
        <v>0</v>
      </c>
      <c r="AE38" s="199">
        <f t="shared" si="30"/>
        <v>0</v>
      </c>
      <c r="AF38" s="199">
        <f t="shared" si="30"/>
        <v>0</v>
      </c>
      <c r="AG38" s="199">
        <f t="shared" si="30"/>
        <v>0</v>
      </c>
      <c r="AH38" s="199">
        <f t="shared" si="30"/>
        <v>0</v>
      </c>
      <c r="AI38" s="199">
        <f t="shared" si="30"/>
        <v>6</v>
      </c>
      <c r="AJ38" s="199">
        <f t="shared" si="30"/>
        <v>0</v>
      </c>
      <c r="AK38" s="199">
        <f t="shared" si="30"/>
        <v>0</v>
      </c>
      <c r="AL38" s="199">
        <f t="shared" si="30"/>
        <v>0</v>
      </c>
      <c r="AM38" s="199">
        <f t="shared" si="30"/>
        <v>4</v>
      </c>
      <c r="AN38" s="199">
        <f t="shared" si="30"/>
        <v>0</v>
      </c>
      <c r="AO38" s="199">
        <f t="shared" si="30"/>
        <v>0</v>
      </c>
      <c r="AP38" s="199">
        <f t="shared" si="30"/>
        <v>0</v>
      </c>
      <c r="AQ38" s="199">
        <f t="shared" si="30"/>
        <v>0</v>
      </c>
      <c r="AR38" s="199">
        <f t="shared" si="30"/>
        <v>0</v>
      </c>
      <c r="AS38" s="199">
        <f t="shared" si="30"/>
        <v>0</v>
      </c>
      <c r="AT38" s="199">
        <f t="shared" si="30"/>
        <v>0</v>
      </c>
      <c r="AU38" s="199">
        <f t="shared" si="30"/>
        <v>4</v>
      </c>
      <c r="AV38" s="199">
        <f t="shared" si="30"/>
        <v>0</v>
      </c>
      <c r="AW38" s="199">
        <f t="shared" si="30"/>
        <v>0</v>
      </c>
      <c r="AX38" s="199">
        <f t="shared" si="30"/>
        <v>0</v>
      </c>
      <c r="AY38" s="199">
        <f t="shared" si="30"/>
        <v>4</v>
      </c>
      <c r="AZ38" s="199">
        <f t="shared" si="30"/>
        <v>0</v>
      </c>
      <c r="BA38" s="199">
        <f t="shared" si="30"/>
        <v>0</v>
      </c>
      <c r="BB38" s="199">
        <f t="shared" si="30"/>
        <v>0</v>
      </c>
      <c r="BC38" s="199">
        <f t="shared" si="30"/>
        <v>0</v>
      </c>
      <c r="BD38" s="199">
        <f t="shared" si="30"/>
        <v>0</v>
      </c>
      <c r="BE38" s="199">
        <f t="shared" si="30"/>
        <v>0</v>
      </c>
      <c r="BF38" s="199">
        <f t="shared" si="30"/>
        <v>0</v>
      </c>
      <c r="BG38" s="199">
        <f t="shared" si="30"/>
        <v>0</v>
      </c>
      <c r="BH38" s="199">
        <f t="shared" si="30"/>
        <v>0</v>
      </c>
      <c r="BI38" s="199">
        <f t="shared" si="30"/>
        <v>5</v>
      </c>
      <c r="BJ38" s="199">
        <f t="shared" si="30"/>
        <v>0</v>
      </c>
      <c r="BK38" s="199">
        <f t="shared" si="30"/>
        <v>0</v>
      </c>
      <c r="BL38" s="199">
        <f t="shared" si="30"/>
        <v>0</v>
      </c>
      <c r="BM38" s="158"/>
      <c r="BN38" s="202"/>
      <c r="BO38" s="203"/>
      <c r="BP38" s="202"/>
      <c r="BQ38" s="203"/>
      <c r="BR38" s="202"/>
      <c r="BS38" s="203"/>
      <c r="BT38" s="202"/>
      <c r="BU38" s="203"/>
      <c r="BV38" s="202"/>
      <c r="BW38" s="203"/>
      <c r="BX38" s="202"/>
      <c r="BY38" s="203"/>
      <c r="BZ38" s="202"/>
      <c r="CA38" s="203"/>
      <c r="CB38" s="202"/>
      <c r="CC38" s="203"/>
      <c r="CD38" s="202"/>
      <c r="CE38" s="203"/>
      <c r="CF38" s="202">
        <f>IFERROR(__xludf.DUMMYFUNCTION("""COMPUTED_VALUE"""),6.0)</f>
        <v>6</v>
      </c>
      <c r="CG38" s="203">
        <f>IFERROR(__xludf.DUMMYFUNCTION("""COMPUTED_VALUE"""),600.0)</f>
        <v>600</v>
      </c>
      <c r="CH38" s="202"/>
      <c r="CI38" s="203"/>
      <c r="CJ38" s="202">
        <f>IFERROR(__xludf.DUMMYFUNCTION("""COMPUTED_VALUE"""),6.0)</f>
        <v>6</v>
      </c>
      <c r="CK38" s="203">
        <f>IFERROR(__xludf.DUMMYFUNCTION("""COMPUTED_VALUE"""),600.0)</f>
        <v>600</v>
      </c>
      <c r="CL38" s="202"/>
      <c r="CM38" s="203"/>
      <c r="CN38" s="204"/>
      <c r="CO38" s="205"/>
      <c r="CP38" s="202"/>
      <c r="CQ38" s="203"/>
      <c r="CR38" s="202"/>
      <c r="CS38" s="199"/>
      <c r="CT38" s="202">
        <f>IFERROR(__xludf.DUMMYFUNCTION("""COMPUTED_VALUE"""),6.0)</f>
        <v>6</v>
      </c>
      <c r="CU38" s="199"/>
      <c r="CV38" s="202"/>
      <c r="CW38" s="199"/>
      <c r="CX38" s="202">
        <f>IFERROR(__xludf.DUMMYFUNCTION("""COMPUTED_VALUE"""),4.0)</f>
        <v>4</v>
      </c>
      <c r="CY38" s="199"/>
      <c r="CZ38" s="202"/>
      <c r="DA38" s="199"/>
      <c r="DB38" s="202"/>
      <c r="DC38" s="199"/>
      <c r="DD38" s="202"/>
      <c r="DE38" s="199"/>
      <c r="DF38" s="202">
        <f>IFERROR(__xludf.DUMMYFUNCTION("""COMPUTED_VALUE"""),4.0)</f>
        <v>4</v>
      </c>
      <c r="DG38" s="199"/>
      <c r="DH38" s="202"/>
      <c r="DI38" s="199"/>
      <c r="DJ38" s="202">
        <f>IFERROR(__xludf.DUMMYFUNCTION("""COMPUTED_VALUE"""),4.0)</f>
        <v>4</v>
      </c>
      <c r="DK38" s="199"/>
      <c r="DL38" s="202"/>
      <c r="DM38" s="199"/>
      <c r="DN38" s="202"/>
      <c r="DO38" s="199"/>
      <c r="DP38" s="202"/>
      <c r="DQ38" s="199"/>
      <c r="DR38" s="202"/>
      <c r="DS38" s="199"/>
      <c r="DT38" s="202">
        <f>IFERROR(__xludf.DUMMYFUNCTION("""COMPUTED_VALUE"""),5.0)</f>
        <v>5</v>
      </c>
      <c r="DU38" s="199"/>
      <c r="DV38" s="202"/>
      <c r="DW38" s="199"/>
      <c r="DX38" s="158"/>
      <c r="DY38" s="159" t="str">
        <f>IFERROR(__xludf.DUMMYFUNCTION("""COMPUTED_VALUE"""),"Karolína Schejbalová")</f>
        <v>Karolína Schejbalová</v>
      </c>
      <c r="DZ38" s="202"/>
      <c r="EA38" s="203"/>
      <c r="EB38" s="202"/>
      <c r="EC38" s="203"/>
      <c r="ED38" s="202"/>
      <c r="EE38" s="203"/>
      <c r="EF38" s="202"/>
      <c r="EG38" s="203"/>
      <c r="EH38" s="202"/>
      <c r="EI38" s="203"/>
      <c r="EJ38" s="202"/>
      <c r="EK38" s="203"/>
      <c r="EL38" s="202"/>
      <c r="EM38" s="203"/>
      <c r="EN38" s="202"/>
      <c r="EO38" s="203"/>
      <c r="EP38" s="202"/>
      <c r="EQ38" s="203"/>
      <c r="ER38" s="202"/>
      <c r="ES38" s="203"/>
      <c r="ET38" s="202"/>
      <c r="EU38" s="203"/>
      <c r="EV38" s="202"/>
      <c r="EW38" s="203"/>
      <c r="EX38" s="202"/>
      <c r="EY38" s="203"/>
      <c r="EZ38" s="204"/>
      <c r="FA38" s="205"/>
      <c r="FB38" s="202"/>
      <c r="FC38" s="203"/>
      <c r="FD38" s="202"/>
      <c r="FE38" s="199"/>
      <c r="FF38" s="202"/>
      <c r="FG38" s="199"/>
      <c r="FH38" s="202"/>
      <c r="FI38" s="199"/>
      <c r="FJ38" s="202"/>
      <c r="FK38" s="199"/>
      <c r="FL38" s="202"/>
      <c r="FM38" s="199"/>
      <c r="FN38" s="202"/>
      <c r="FO38" s="199"/>
      <c r="FP38" s="202"/>
      <c r="FQ38" s="199"/>
      <c r="FR38" s="202"/>
      <c r="FS38" s="199"/>
      <c r="FT38" s="202"/>
      <c r="FU38" s="199"/>
      <c r="FV38" s="202"/>
      <c r="FW38" s="199"/>
      <c r="FX38" s="202"/>
      <c r="FY38" s="199"/>
      <c r="FZ38" s="202"/>
      <c r="GA38" s="199"/>
      <c r="GB38" s="202"/>
      <c r="GC38" s="199"/>
      <c r="GD38" s="202"/>
      <c r="GE38" s="199"/>
      <c r="GF38" s="202"/>
      <c r="GG38" s="199"/>
      <c r="GH38" s="202"/>
      <c r="GI38" s="199"/>
    </row>
    <row r="39">
      <c r="A39" s="198">
        <f>IFERROR(__xludf.DUMMYFUNCTION("""COMPUTED_VALUE"""),100.0)</f>
        <v>100</v>
      </c>
      <c r="B39" s="159" t="str">
        <f>IFERROR(__xludf.DUMMYFUNCTION("""COMPUTED_VALUE"""),"Martin Sova")</f>
        <v>Martin Sova</v>
      </c>
      <c r="C39" s="199">
        <f t="shared" ref="C39:BL39" si="31">BN39+DZ39</f>
        <v>0</v>
      </c>
      <c r="D39" s="199">
        <f t="shared" si="31"/>
        <v>0</v>
      </c>
      <c r="E39" s="199">
        <f t="shared" si="31"/>
        <v>0</v>
      </c>
      <c r="F39" s="199">
        <f t="shared" si="31"/>
        <v>0</v>
      </c>
      <c r="G39" s="199">
        <f t="shared" si="31"/>
        <v>0</v>
      </c>
      <c r="H39" s="199">
        <f t="shared" si="31"/>
        <v>0</v>
      </c>
      <c r="I39" s="199">
        <f t="shared" si="31"/>
        <v>0</v>
      </c>
      <c r="J39" s="199">
        <f t="shared" si="31"/>
        <v>0</v>
      </c>
      <c r="K39" s="199">
        <f t="shared" si="31"/>
        <v>0</v>
      </c>
      <c r="L39" s="199">
        <f t="shared" si="31"/>
        <v>0</v>
      </c>
      <c r="M39" s="199">
        <f t="shared" si="31"/>
        <v>0</v>
      </c>
      <c r="N39" s="199">
        <f t="shared" si="31"/>
        <v>0</v>
      </c>
      <c r="O39" s="199">
        <f t="shared" si="31"/>
        <v>0</v>
      </c>
      <c r="P39" s="199">
        <f t="shared" si="31"/>
        <v>0</v>
      </c>
      <c r="Q39" s="199">
        <f t="shared" si="31"/>
        <v>0</v>
      </c>
      <c r="R39" s="199">
        <f t="shared" si="31"/>
        <v>0</v>
      </c>
      <c r="S39" s="199">
        <f t="shared" si="31"/>
        <v>0</v>
      </c>
      <c r="T39" s="199">
        <f t="shared" si="31"/>
        <v>0</v>
      </c>
      <c r="U39" s="199">
        <f t="shared" si="31"/>
        <v>0</v>
      </c>
      <c r="V39" s="199">
        <f t="shared" si="31"/>
        <v>0</v>
      </c>
      <c r="W39" s="199">
        <f t="shared" si="31"/>
        <v>0</v>
      </c>
      <c r="X39" s="199">
        <f t="shared" si="31"/>
        <v>0</v>
      </c>
      <c r="Y39" s="199">
        <f t="shared" si="31"/>
        <v>0</v>
      </c>
      <c r="Z39" s="199">
        <f t="shared" si="31"/>
        <v>0</v>
      </c>
      <c r="AA39" s="199">
        <f t="shared" si="31"/>
        <v>0</v>
      </c>
      <c r="AB39" s="199">
        <f t="shared" si="31"/>
        <v>0</v>
      </c>
      <c r="AC39" s="199">
        <f t="shared" si="31"/>
        <v>10</v>
      </c>
      <c r="AD39" s="199">
        <f t="shared" si="31"/>
        <v>1000</v>
      </c>
      <c r="AE39" s="199">
        <f t="shared" si="31"/>
        <v>6.5</v>
      </c>
      <c r="AF39" s="199">
        <f t="shared" si="31"/>
        <v>650</v>
      </c>
      <c r="AG39" s="199">
        <f t="shared" si="31"/>
        <v>0</v>
      </c>
      <c r="AH39" s="199">
        <f t="shared" si="31"/>
        <v>0</v>
      </c>
      <c r="AI39" s="199">
        <f t="shared" si="31"/>
        <v>3</v>
      </c>
      <c r="AJ39" s="199">
        <f t="shared" si="31"/>
        <v>0</v>
      </c>
      <c r="AK39" s="199">
        <f t="shared" si="31"/>
        <v>0</v>
      </c>
      <c r="AL39" s="199">
        <f t="shared" si="31"/>
        <v>0</v>
      </c>
      <c r="AM39" s="199">
        <f t="shared" si="31"/>
        <v>0</v>
      </c>
      <c r="AN39" s="199">
        <f t="shared" si="31"/>
        <v>0</v>
      </c>
      <c r="AO39" s="199">
        <f t="shared" si="31"/>
        <v>0</v>
      </c>
      <c r="AP39" s="199">
        <f t="shared" si="31"/>
        <v>0</v>
      </c>
      <c r="AQ39" s="199">
        <f t="shared" si="31"/>
        <v>3</v>
      </c>
      <c r="AR39" s="199">
        <f t="shared" si="31"/>
        <v>300</v>
      </c>
      <c r="AS39" s="199">
        <f t="shared" si="31"/>
        <v>3</v>
      </c>
      <c r="AT39" s="199">
        <f t="shared" si="31"/>
        <v>300</v>
      </c>
      <c r="AU39" s="199">
        <f t="shared" si="31"/>
        <v>0</v>
      </c>
      <c r="AV39" s="199">
        <f t="shared" si="31"/>
        <v>0</v>
      </c>
      <c r="AW39" s="199">
        <f t="shared" si="31"/>
        <v>0</v>
      </c>
      <c r="AX39" s="199">
        <f t="shared" si="31"/>
        <v>0</v>
      </c>
      <c r="AY39" s="199">
        <f t="shared" si="31"/>
        <v>0</v>
      </c>
      <c r="AZ39" s="199">
        <f t="shared" si="31"/>
        <v>0</v>
      </c>
      <c r="BA39" s="199">
        <f t="shared" si="31"/>
        <v>0</v>
      </c>
      <c r="BB39" s="199">
        <f t="shared" si="31"/>
        <v>0</v>
      </c>
      <c r="BC39" s="199">
        <f t="shared" si="31"/>
        <v>0</v>
      </c>
      <c r="BD39" s="199">
        <f t="shared" si="31"/>
        <v>0</v>
      </c>
      <c r="BE39" s="199">
        <f t="shared" si="31"/>
        <v>0</v>
      </c>
      <c r="BF39" s="199">
        <f t="shared" si="31"/>
        <v>0</v>
      </c>
      <c r="BG39" s="199">
        <f t="shared" si="31"/>
        <v>4.5</v>
      </c>
      <c r="BH39" s="199">
        <f t="shared" si="31"/>
        <v>0</v>
      </c>
      <c r="BI39" s="199">
        <f t="shared" si="31"/>
        <v>0</v>
      </c>
      <c r="BJ39" s="199">
        <f t="shared" si="31"/>
        <v>0</v>
      </c>
      <c r="BK39" s="199">
        <f t="shared" si="31"/>
        <v>0</v>
      </c>
      <c r="BL39" s="199">
        <f t="shared" si="31"/>
        <v>0</v>
      </c>
      <c r="BM39" s="158"/>
      <c r="BN39" s="202"/>
      <c r="BO39" s="203"/>
      <c r="BP39" s="202"/>
      <c r="BQ39" s="203"/>
      <c r="BR39" s="202"/>
      <c r="BS39" s="203"/>
      <c r="BT39" s="202"/>
      <c r="BU39" s="203"/>
      <c r="BV39" s="202"/>
      <c r="BW39" s="203"/>
      <c r="BX39" s="202"/>
      <c r="BY39" s="203"/>
      <c r="BZ39" s="202"/>
      <c r="CA39" s="203"/>
      <c r="CB39" s="202"/>
      <c r="CC39" s="203"/>
      <c r="CD39" s="202"/>
      <c r="CE39" s="203"/>
      <c r="CF39" s="202"/>
      <c r="CG39" s="203"/>
      <c r="CH39" s="202"/>
      <c r="CI39" s="203"/>
      <c r="CJ39" s="202"/>
      <c r="CK39" s="203"/>
      <c r="CL39" s="202"/>
      <c r="CM39" s="203"/>
      <c r="CN39" s="202">
        <f>IFERROR(__xludf.DUMMYFUNCTION("""COMPUTED_VALUE"""),10.0)</f>
        <v>10</v>
      </c>
      <c r="CO39" s="203">
        <f>IFERROR(__xludf.DUMMYFUNCTION("""COMPUTED_VALUE"""),1000.0)</f>
        <v>1000</v>
      </c>
      <c r="CP39" s="202">
        <f>IFERROR(__xludf.DUMMYFUNCTION("""COMPUTED_VALUE"""),6.5)</f>
        <v>6.5</v>
      </c>
      <c r="CQ39" s="203">
        <f>IFERROR(__xludf.DUMMYFUNCTION("""COMPUTED_VALUE"""),650.0)</f>
        <v>650</v>
      </c>
      <c r="CR39" s="202"/>
      <c r="CS39" s="199"/>
      <c r="CT39" s="202">
        <f>IFERROR(__xludf.DUMMYFUNCTION("""COMPUTED_VALUE"""),3.0)</f>
        <v>3</v>
      </c>
      <c r="CU39" s="199"/>
      <c r="CV39" s="202"/>
      <c r="CW39" s="199"/>
      <c r="CX39" s="202"/>
      <c r="CY39" s="199"/>
      <c r="CZ39" s="202"/>
      <c r="DA39" s="199"/>
      <c r="DB39" s="202">
        <f>IFERROR(__xludf.DUMMYFUNCTION("""COMPUTED_VALUE"""),3.0)</f>
        <v>3</v>
      </c>
      <c r="DC39" s="199">
        <f>IFERROR(__xludf.DUMMYFUNCTION("""COMPUTED_VALUE"""),300.0)</f>
        <v>300</v>
      </c>
      <c r="DD39" s="202">
        <f>IFERROR(__xludf.DUMMYFUNCTION("""COMPUTED_VALUE"""),3.0)</f>
        <v>3</v>
      </c>
      <c r="DE39" s="199">
        <f>IFERROR(__xludf.DUMMYFUNCTION("""COMPUTED_VALUE"""),300.0)</f>
        <v>300</v>
      </c>
      <c r="DF39" s="202"/>
      <c r="DG39" s="199"/>
      <c r="DH39" s="202"/>
      <c r="DI39" s="199"/>
      <c r="DJ39" s="202"/>
      <c r="DK39" s="199"/>
      <c r="DL39" s="202"/>
      <c r="DM39" s="199"/>
      <c r="DN39" s="202"/>
      <c r="DO39" s="199"/>
      <c r="DP39" s="202"/>
      <c r="DQ39" s="199"/>
      <c r="DR39" s="202">
        <f>IFERROR(__xludf.DUMMYFUNCTION("""COMPUTED_VALUE"""),4.5)</f>
        <v>4.5</v>
      </c>
      <c r="DS39" s="199"/>
      <c r="DT39" s="202"/>
      <c r="DU39" s="199"/>
      <c r="DV39" s="202"/>
      <c r="DW39" s="199"/>
      <c r="DX39" s="158"/>
      <c r="DY39" s="159" t="str">
        <f>IFERROR(__xludf.DUMMYFUNCTION("""COMPUTED_VALUE"""),"Martin Sova")</f>
        <v>Martin Sova</v>
      </c>
      <c r="DZ39" s="202"/>
      <c r="EA39" s="203"/>
      <c r="EB39" s="202"/>
      <c r="EC39" s="203"/>
      <c r="ED39" s="202"/>
      <c r="EE39" s="203"/>
      <c r="EF39" s="202"/>
      <c r="EG39" s="203"/>
      <c r="EH39" s="202"/>
      <c r="EI39" s="203"/>
      <c r="EJ39" s="202"/>
      <c r="EK39" s="203"/>
      <c r="EL39" s="202"/>
      <c r="EM39" s="203"/>
      <c r="EN39" s="202"/>
      <c r="EO39" s="203"/>
      <c r="EP39" s="202"/>
      <c r="EQ39" s="203"/>
      <c r="ER39" s="202"/>
      <c r="ES39" s="203"/>
      <c r="ET39" s="202"/>
      <c r="EU39" s="203"/>
      <c r="EV39" s="202"/>
      <c r="EW39" s="203"/>
      <c r="EX39" s="202"/>
      <c r="EY39" s="203"/>
      <c r="EZ39" s="202"/>
      <c r="FA39" s="203"/>
      <c r="FB39" s="202"/>
      <c r="FC39" s="203"/>
      <c r="FD39" s="202"/>
      <c r="FE39" s="199"/>
      <c r="FF39" s="202"/>
      <c r="FG39" s="199"/>
      <c r="FH39" s="202"/>
      <c r="FI39" s="199"/>
      <c r="FJ39" s="202"/>
      <c r="FK39" s="199"/>
      <c r="FL39" s="202"/>
      <c r="FM39" s="199"/>
      <c r="FN39" s="202"/>
      <c r="FO39" s="199"/>
      <c r="FP39" s="202"/>
      <c r="FQ39" s="199"/>
      <c r="FR39" s="202"/>
      <c r="FS39" s="199"/>
      <c r="FT39" s="202"/>
      <c r="FU39" s="199"/>
      <c r="FV39" s="202"/>
      <c r="FW39" s="199"/>
      <c r="FX39" s="202"/>
      <c r="FY39" s="199"/>
      <c r="FZ39" s="202"/>
      <c r="GA39" s="199"/>
      <c r="GB39" s="202"/>
      <c r="GC39" s="199"/>
      <c r="GD39" s="202"/>
      <c r="GE39" s="199"/>
      <c r="GF39" s="202"/>
      <c r="GG39" s="199"/>
      <c r="GH39" s="202"/>
      <c r="GI39" s="199"/>
    </row>
    <row r="40">
      <c r="A40" s="198">
        <f>IFERROR(__xludf.DUMMYFUNCTION("""COMPUTED_VALUE"""),100.0)</f>
        <v>100</v>
      </c>
      <c r="B40" s="159" t="str">
        <f>IFERROR(__xludf.DUMMYFUNCTION("""COMPUTED_VALUE"""),"Bogdan - Mihai Strajescu")</f>
        <v>Bogdan - Mihai Strajescu</v>
      </c>
      <c r="C40" s="199">
        <f t="shared" ref="C40:BL40" si="32">BN40+DZ40</f>
        <v>0</v>
      </c>
      <c r="D40" s="199">
        <f t="shared" si="32"/>
        <v>0</v>
      </c>
      <c r="E40" s="199">
        <f t="shared" si="32"/>
        <v>0</v>
      </c>
      <c r="F40" s="199">
        <f t="shared" si="32"/>
        <v>0</v>
      </c>
      <c r="G40" s="199">
        <f t="shared" si="32"/>
        <v>0</v>
      </c>
      <c r="H40" s="199">
        <f t="shared" si="32"/>
        <v>0</v>
      </c>
      <c r="I40" s="199">
        <f t="shared" si="32"/>
        <v>0</v>
      </c>
      <c r="J40" s="199">
        <f t="shared" si="32"/>
        <v>0</v>
      </c>
      <c r="K40" s="199">
        <f t="shared" si="32"/>
        <v>0</v>
      </c>
      <c r="L40" s="199">
        <f t="shared" si="32"/>
        <v>0</v>
      </c>
      <c r="M40" s="199">
        <f t="shared" si="32"/>
        <v>0</v>
      </c>
      <c r="N40" s="199">
        <f t="shared" si="32"/>
        <v>0</v>
      </c>
      <c r="O40" s="199">
        <f t="shared" si="32"/>
        <v>0</v>
      </c>
      <c r="P40" s="199">
        <f t="shared" si="32"/>
        <v>0</v>
      </c>
      <c r="Q40" s="199">
        <f t="shared" si="32"/>
        <v>0</v>
      </c>
      <c r="R40" s="199">
        <f t="shared" si="32"/>
        <v>0</v>
      </c>
      <c r="S40" s="199">
        <f t="shared" si="32"/>
        <v>0</v>
      </c>
      <c r="T40" s="199">
        <f t="shared" si="32"/>
        <v>0</v>
      </c>
      <c r="U40" s="199">
        <f t="shared" si="32"/>
        <v>0</v>
      </c>
      <c r="V40" s="199">
        <f t="shared" si="32"/>
        <v>0</v>
      </c>
      <c r="W40" s="199">
        <f t="shared" si="32"/>
        <v>0</v>
      </c>
      <c r="X40" s="199">
        <f t="shared" si="32"/>
        <v>0</v>
      </c>
      <c r="Y40" s="199">
        <f t="shared" si="32"/>
        <v>0</v>
      </c>
      <c r="Z40" s="199">
        <f t="shared" si="32"/>
        <v>0</v>
      </c>
      <c r="AA40" s="199">
        <f t="shared" si="32"/>
        <v>0</v>
      </c>
      <c r="AB40" s="199">
        <f t="shared" si="32"/>
        <v>0</v>
      </c>
      <c r="AC40" s="199">
        <f t="shared" si="32"/>
        <v>0</v>
      </c>
      <c r="AD40" s="199">
        <f t="shared" si="32"/>
        <v>0</v>
      </c>
      <c r="AE40" s="199">
        <f t="shared" si="32"/>
        <v>0</v>
      </c>
      <c r="AF40" s="199">
        <f t="shared" si="32"/>
        <v>0</v>
      </c>
      <c r="AG40" s="199">
        <f t="shared" si="32"/>
        <v>0</v>
      </c>
      <c r="AH40" s="199">
        <f t="shared" si="32"/>
        <v>0</v>
      </c>
      <c r="AI40" s="199">
        <f t="shared" si="32"/>
        <v>0</v>
      </c>
      <c r="AJ40" s="199">
        <f t="shared" si="32"/>
        <v>0</v>
      </c>
      <c r="AK40" s="199">
        <f t="shared" si="32"/>
        <v>0</v>
      </c>
      <c r="AL40" s="199">
        <f t="shared" si="32"/>
        <v>0</v>
      </c>
      <c r="AM40" s="199">
        <f t="shared" si="32"/>
        <v>0</v>
      </c>
      <c r="AN40" s="199">
        <f t="shared" si="32"/>
        <v>0</v>
      </c>
      <c r="AO40" s="199">
        <f t="shared" si="32"/>
        <v>0</v>
      </c>
      <c r="AP40" s="199">
        <f t="shared" si="32"/>
        <v>0</v>
      </c>
      <c r="AQ40" s="199">
        <f t="shared" si="32"/>
        <v>0</v>
      </c>
      <c r="AR40" s="199">
        <f t="shared" si="32"/>
        <v>0</v>
      </c>
      <c r="AS40" s="199">
        <f t="shared" si="32"/>
        <v>0</v>
      </c>
      <c r="AT40" s="199">
        <f t="shared" si="32"/>
        <v>0</v>
      </c>
      <c r="AU40" s="199">
        <f t="shared" si="32"/>
        <v>0</v>
      </c>
      <c r="AV40" s="199">
        <f t="shared" si="32"/>
        <v>0</v>
      </c>
      <c r="AW40" s="199">
        <f t="shared" si="32"/>
        <v>0</v>
      </c>
      <c r="AX40" s="199">
        <f t="shared" si="32"/>
        <v>0</v>
      </c>
      <c r="AY40" s="199">
        <f t="shared" si="32"/>
        <v>0</v>
      </c>
      <c r="AZ40" s="199">
        <f t="shared" si="32"/>
        <v>0</v>
      </c>
      <c r="BA40" s="199">
        <f t="shared" si="32"/>
        <v>0</v>
      </c>
      <c r="BB40" s="199">
        <f t="shared" si="32"/>
        <v>0</v>
      </c>
      <c r="BC40" s="199">
        <f t="shared" si="32"/>
        <v>0</v>
      </c>
      <c r="BD40" s="199">
        <f t="shared" si="32"/>
        <v>0</v>
      </c>
      <c r="BE40" s="199">
        <f t="shared" si="32"/>
        <v>0</v>
      </c>
      <c r="BF40" s="199">
        <f t="shared" si="32"/>
        <v>0</v>
      </c>
      <c r="BG40" s="199">
        <f t="shared" si="32"/>
        <v>0</v>
      </c>
      <c r="BH40" s="199">
        <f t="shared" si="32"/>
        <v>0</v>
      </c>
      <c r="BI40" s="199">
        <f t="shared" si="32"/>
        <v>0</v>
      </c>
      <c r="BJ40" s="199">
        <f t="shared" si="32"/>
        <v>0</v>
      </c>
      <c r="BK40" s="199">
        <f t="shared" si="32"/>
        <v>0</v>
      </c>
      <c r="BL40" s="199">
        <f t="shared" si="32"/>
        <v>0</v>
      </c>
      <c r="BM40" s="158"/>
      <c r="BN40" s="202"/>
      <c r="BO40" s="203"/>
      <c r="BP40" s="202"/>
      <c r="BQ40" s="203"/>
      <c r="BR40" s="202"/>
      <c r="BS40" s="203"/>
      <c r="BT40" s="202"/>
      <c r="BU40" s="203"/>
      <c r="BV40" s="202"/>
      <c r="BW40" s="203"/>
      <c r="BX40" s="204"/>
      <c r="BY40" s="205"/>
      <c r="BZ40" s="202"/>
      <c r="CA40" s="203"/>
      <c r="CB40" s="202"/>
      <c r="CC40" s="203"/>
      <c r="CD40" s="204"/>
      <c r="CE40" s="205"/>
      <c r="CF40" s="202"/>
      <c r="CG40" s="203"/>
      <c r="CH40" s="202"/>
      <c r="CI40" s="203"/>
      <c r="CJ40" s="202"/>
      <c r="CK40" s="203"/>
      <c r="CL40" s="204"/>
      <c r="CM40" s="205"/>
      <c r="CN40" s="204"/>
      <c r="CO40" s="205"/>
      <c r="CP40" s="202"/>
      <c r="CQ40" s="203"/>
      <c r="CR40" s="202"/>
      <c r="CS40" s="199"/>
      <c r="CT40" s="202"/>
      <c r="CU40" s="199"/>
      <c r="CV40" s="202"/>
      <c r="CW40" s="199"/>
      <c r="CX40" s="202"/>
      <c r="CY40" s="199"/>
      <c r="CZ40" s="202"/>
      <c r="DA40" s="199"/>
      <c r="DB40" s="204"/>
      <c r="DC40" s="199"/>
      <c r="DD40" s="202"/>
      <c r="DE40" s="199"/>
      <c r="DF40" s="202"/>
      <c r="DG40" s="199"/>
      <c r="DH40" s="202"/>
      <c r="DI40" s="199"/>
      <c r="DJ40" s="202"/>
      <c r="DK40" s="199"/>
      <c r="DL40" s="202"/>
      <c r="DM40" s="199"/>
      <c r="DN40" s="202"/>
      <c r="DO40" s="199"/>
      <c r="DP40" s="202"/>
      <c r="DQ40" s="199"/>
      <c r="DR40" s="204"/>
      <c r="DS40" s="199"/>
      <c r="DT40" s="202"/>
      <c r="DU40" s="199"/>
      <c r="DV40" s="202"/>
      <c r="DW40" s="199"/>
      <c r="DX40" s="158"/>
      <c r="DY40" s="159" t="str">
        <f>IFERROR(__xludf.DUMMYFUNCTION("""COMPUTED_VALUE"""),"Bogdan - Mihai Strajescu")</f>
        <v>Bogdan - Mihai Strajescu</v>
      </c>
      <c r="DZ40" s="202"/>
      <c r="EA40" s="203"/>
      <c r="EB40" s="202"/>
      <c r="EC40" s="203"/>
      <c r="ED40" s="202"/>
      <c r="EE40" s="203"/>
      <c r="EF40" s="202"/>
      <c r="EG40" s="203"/>
      <c r="EH40" s="202"/>
      <c r="EI40" s="203"/>
      <c r="EJ40" s="204"/>
      <c r="EK40" s="205"/>
      <c r="EL40" s="202"/>
      <c r="EM40" s="203"/>
      <c r="EN40" s="202"/>
      <c r="EO40" s="203"/>
      <c r="EP40" s="204"/>
      <c r="EQ40" s="205"/>
      <c r="ER40" s="202"/>
      <c r="ES40" s="203"/>
      <c r="ET40" s="202"/>
      <c r="EU40" s="203"/>
      <c r="EV40" s="202"/>
      <c r="EW40" s="203"/>
      <c r="EX40" s="204"/>
      <c r="EY40" s="205"/>
      <c r="EZ40" s="204"/>
      <c r="FA40" s="205"/>
      <c r="FB40" s="202"/>
      <c r="FC40" s="203"/>
      <c r="FD40" s="202"/>
      <c r="FE40" s="199"/>
      <c r="FF40" s="202"/>
      <c r="FG40" s="199"/>
      <c r="FH40" s="202"/>
      <c r="FI40" s="199"/>
      <c r="FJ40" s="202"/>
      <c r="FK40" s="199"/>
      <c r="FL40" s="202"/>
      <c r="FM40" s="199"/>
      <c r="FN40" s="204"/>
      <c r="FO40" s="199"/>
      <c r="FP40" s="202"/>
      <c r="FQ40" s="199"/>
      <c r="FR40" s="202"/>
      <c r="FS40" s="199"/>
      <c r="FT40" s="202"/>
      <c r="FU40" s="199"/>
      <c r="FV40" s="202"/>
      <c r="FW40" s="199"/>
      <c r="FX40" s="202"/>
      <c r="FY40" s="199"/>
      <c r="FZ40" s="202"/>
      <c r="GA40" s="199"/>
      <c r="GB40" s="202"/>
      <c r="GC40" s="199"/>
      <c r="GD40" s="204"/>
      <c r="GE40" s="199"/>
      <c r="GF40" s="202"/>
      <c r="GG40" s="199"/>
      <c r="GH40" s="202"/>
      <c r="GI40" s="199"/>
    </row>
    <row r="41">
      <c r="A41" s="198">
        <f>IFERROR(__xludf.DUMMYFUNCTION("""COMPUTED_VALUE"""),100.0)</f>
        <v>100</v>
      </c>
      <c r="B41" s="159" t="str">
        <f>IFERROR(__xludf.DUMMYFUNCTION("""COMPUTED_VALUE"""),"William Simba")</f>
        <v>William Simba</v>
      </c>
      <c r="C41" s="199">
        <f t="shared" ref="C41:BL41" si="33">BN41+DZ41</f>
        <v>0</v>
      </c>
      <c r="D41" s="199">
        <f t="shared" si="33"/>
        <v>0</v>
      </c>
      <c r="E41" s="199">
        <f t="shared" si="33"/>
        <v>0</v>
      </c>
      <c r="F41" s="199">
        <f t="shared" si="33"/>
        <v>0</v>
      </c>
      <c r="G41" s="199">
        <f t="shared" si="33"/>
        <v>8.5</v>
      </c>
      <c r="H41" s="199">
        <f t="shared" si="33"/>
        <v>850</v>
      </c>
      <c r="I41" s="199">
        <f t="shared" si="33"/>
        <v>8.5</v>
      </c>
      <c r="J41" s="199">
        <f t="shared" si="33"/>
        <v>850</v>
      </c>
      <c r="K41" s="199">
        <f t="shared" si="33"/>
        <v>8.5</v>
      </c>
      <c r="L41" s="199">
        <f t="shared" si="33"/>
        <v>850</v>
      </c>
      <c r="M41" s="199">
        <f t="shared" si="33"/>
        <v>0</v>
      </c>
      <c r="N41" s="199">
        <f t="shared" si="33"/>
        <v>0</v>
      </c>
      <c r="O41" s="199">
        <f t="shared" si="33"/>
        <v>11</v>
      </c>
      <c r="P41" s="199">
        <f t="shared" si="33"/>
        <v>1100</v>
      </c>
      <c r="Q41" s="199">
        <f t="shared" si="33"/>
        <v>10</v>
      </c>
      <c r="R41" s="199">
        <f t="shared" si="33"/>
        <v>1000</v>
      </c>
      <c r="S41" s="199">
        <f t="shared" si="33"/>
        <v>0</v>
      </c>
      <c r="T41" s="199">
        <f t="shared" si="33"/>
        <v>0</v>
      </c>
      <c r="U41" s="199">
        <f t="shared" si="33"/>
        <v>14.5</v>
      </c>
      <c r="V41" s="199">
        <f t="shared" si="33"/>
        <v>1450</v>
      </c>
      <c r="W41" s="199">
        <f t="shared" si="33"/>
        <v>8</v>
      </c>
      <c r="X41" s="199">
        <f t="shared" si="33"/>
        <v>800</v>
      </c>
      <c r="Y41" s="199">
        <f t="shared" si="33"/>
        <v>8.5</v>
      </c>
      <c r="Z41" s="199">
        <f t="shared" si="33"/>
        <v>850</v>
      </c>
      <c r="AA41" s="199">
        <f t="shared" si="33"/>
        <v>17.5</v>
      </c>
      <c r="AB41" s="199">
        <f t="shared" si="33"/>
        <v>1750</v>
      </c>
      <c r="AC41" s="199">
        <f t="shared" si="33"/>
        <v>9</v>
      </c>
      <c r="AD41" s="199">
        <f t="shared" si="33"/>
        <v>900</v>
      </c>
      <c r="AE41" s="199">
        <f t="shared" si="33"/>
        <v>0</v>
      </c>
      <c r="AF41" s="199">
        <f t="shared" si="33"/>
        <v>0</v>
      </c>
      <c r="AG41" s="199">
        <f t="shared" si="33"/>
        <v>0</v>
      </c>
      <c r="AH41" s="199">
        <f t="shared" si="33"/>
        <v>0</v>
      </c>
      <c r="AI41" s="199">
        <f t="shared" si="33"/>
        <v>8</v>
      </c>
      <c r="AJ41" s="199">
        <f t="shared" si="33"/>
        <v>0</v>
      </c>
      <c r="AK41" s="199">
        <f t="shared" si="33"/>
        <v>10</v>
      </c>
      <c r="AL41" s="199">
        <f t="shared" si="33"/>
        <v>0</v>
      </c>
      <c r="AM41" s="199">
        <f t="shared" si="33"/>
        <v>8.5</v>
      </c>
      <c r="AN41" s="199">
        <f t="shared" si="33"/>
        <v>0</v>
      </c>
      <c r="AO41" s="199">
        <f t="shared" si="33"/>
        <v>6</v>
      </c>
      <c r="AP41" s="199">
        <f t="shared" si="33"/>
        <v>0</v>
      </c>
      <c r="AQ41" s="199">
        <f t="shared" si="33"/>
        <v>6</v>
      </c>
      <c r="AR41" s="199">
        <f t="shared" si="33"/>
        <v>0</v>
      </c>
      <c r="AS41" s="199">
        <f t="shared" si="33"/>
        <v>0</v>
      </c>
      <c r="AT41" s="199">
        <f t="shared" si="33"/>
        <v>0</v>
      </c>
      <c r="AU41" s="199">
        <f t="shared" si="33"/>
        <v>0</v>
      </c>
      <c r="AV41" s="199">
        <f t="shared" si="33"/>
        <v>0</v>
      </c>
      <c r="AW41" s="199">
        <f t="shared" si="33"/>
        <v>10</v>
      </c>
      <c r="AX41" s="199">
        <f t="shared" si="33"/>
        <v>0</v>
      </c>
      <c r="AY41" s="199">
        <f t="shared" si="33"/>
        <v>14</v>
      </c>
      <c r="AZ41" s="199">
        <f t="shared" si="33"/>
        <v>0</v>
      </c>
      <c r="BA41" s="199">
        <f t="shared" si="33"/>
        <v>0</v>
      </c>
      <c r="BB41" s="199">
        <f t="shared" si="33"/>
        <v>0</v>
      </c>
      <c r="BC41" s="199">
        <f t="shared" si="33"/>
        <v>13.5</v>
      </c>
      <c r="BD41" s="199">
        <f t="shared" si="33"/>
        <v>0</v>
      </c>
      <c r="BE41" s="199">
        <f t="shared" si="33"/>
        <v>9.5</v>
      </c>
      <c r="BF41" s="199">
        <f t="shared" si="33"/>
        <v>0</v>
      </c>
      <c r="BG41" s="199">
        <f t="shared" si="33"/>
        <v>0</v>
      </c>
      <c r="BH41" s="199">
        <f t="shared" si="33"/>
        <v>0</v>
      </c>
      <c r="BI41" s="199">
        <f t="shared" si="33"/>
        <v>0</v>
      </c>
      <c r="BJ41" s="199">
        <f t="shared" si="33"/>
        <v>0</v>
      </c>
      <c r="BK41" s="199">
        <f t="shared" si="33"/>
        <v>14</v>
      </c>
      <c r="BL41" s="199">
        <f t="shared" si="33"/>
        <v>0</v>
      </c>
      <c r="BM41" s="158"/>
      <c r="BN41" s="202"/>
      <c r="BO41" s="203"/>
      <c r="BP41" s="202"/>
      <c r="BQ41" s="203"/>
      <c r="BR41" s="202"/>
      <c r="BS41" s="203"/>
      <c r="BT41" s="202"/>
      <c r="BU41" s="203"/>
      <c r="BV41" s="202"/>
      <c r="BW41" s="203"/>
      <c r="BX41" s="202"/>
      <c r="BY41" s="203"/>
      <c r="BZ41" s="202"/>
      <c r="CA41" s="203"/>
      <c r="CB41" s="202"/>
      <c r="CC41" s="203"/>
      <c r="CD41" s="202"/>
      <c r="CE41" s="203"/>
      <c r="CF41" s="202"/>
      <c r="CG41" s="203"/>
      <c r="CH41" s="202"/>
      <c r="CI41" s="203"/>
      <c r="CJ41" s="202"/>
      <c r="CK41" s="203"/>
      <c r="CL41" s="202"/>
      <c r="CM41" s="203"/>
      <c r="CN41" s="202">
        <f>IFERROR(__xludf.DUMMYFUNCTION("""COMPUTED_VALUE"""),9.0)</f>
        <v>9</v>
      </c>
      <c r="CO41" s="203">
        <f>IFERROR(__xludf.DUMMYFUNCTION("""COMPUTED_VALUE"""),900.0)</f>
        <v>900</v>
      </c>
      <c r="CP41" s="202"/>
      <c r="CQ41" s="203"/>
      <c r="CR41" s="202"/>
      <c r="CS41" s="199"/>
      <c r="CT41" s="202"/>
      <c r="CU41" s="199"/>
      <c r="CV41" s="202"/>
      <c r="CW41" s="199"/>
      <c r="CX41" s="202"/>
      <c r="CY41" s="199"/>
      <c r="CZ41" s="202"/>
      <c r="DA41" s="199"/>
      <c r="DB41" s="202"/>
      <c r="DC41" s="199"/>
      <c r="DD41" s="202"/>
      <c r="DE41" s="199"/>
      <c r="DF41" s="202"/>
      <c r="DG41" s="199"/>
      <c r="DH41" s="202"/>
      <c r="DI41" s="199"/>
      <c r="DJ41" s="202"/>
      <c r="DK41" s="199"/>
      <c r="DL41" s="202"/>
      <c r="DM41" s="199"/>
      <c r="DN41" s="202"/>
      <c r="DO41" s="199"/>
      <c r="DP41" s="202"/>
      <c r="DQ41" s="199"/>
      <c r="DR41" s="202"/>
      <c r="DS41" s="199"/>
      <c r="DT41" s="202"/>
      <c r="DU41" s="199"/>
      <c r="DV41" s="202"/>
      <c r="DW41" s="199"/>
      <c r="DX41" s="158"/>
      <c r="DY41" s="159" t="str">
        <f>IFERROR(__xludf.DUMMYFUNCTION("""COMPUTED_VALUE"""),"William Simba")</f>
        <v>William Simba</v>
      </c>
      <c r="DZ41" s="202"/>
      <c r="EA41" s="203"/>
      <c r="EB41" s="202"/>
      <c r="EC41" s="203"/>
      <c r="ED41" s="202">
        <f>IFERROR(__xludf.DUMMYFUNCTION("""COMPUTED_VALUE"""),8.5)</f>
        <v>8.5</v>
      </c>
      <c r="EE41" s="203">
        <f>IFERROR(__xludf.DUMMYFUNCTION("""COMPUTED_VALUE"""),850.0)</f>
        <v>850</v>
      </c>
      <c r="EF41" s="202">
        <f>IFERROR(__xludf.DUMMYFUNCTION("""COMPUTED_VALUE"""),8.5)</f>
        <v>8.5</v>
      </c>
      <c r="EG41" s="203">
        <f>IFERROR(__xludf.DUMMYFUNCTION("""COMPUTED_VALUE"""),850.0)</f>
        <v>850</v>
      </c>
      <c r="EH41" s="202">
        <f>IFERROR(__xludf.DUMMYFUNCTION("""COMPUTED_VALUE"""),8.5)</f>
        <v>8.5</v>
      </c>
      <c r="EI41" s="203">
        <f>IFERROR(__xludf.DUMMYFUNCTION("""COMPUTED_VALUE"""),850.0)</f>
        <v>850</v>
      </c>
      <c r="EJ41" s="202"/>
      <c r="EK41" s="203"/>
      <c r="EL41" s="202">
        <f>IFERROR(__xludf.DUMMYFUNCTION("""COMPUTED_VALUE"""),11.0)</f>
        <v>11</v>
      </c>
      <c r="EM41" s="203">
        <f>IFERROR(__xludf.DUMMYFUNCTION("""COMPUTED_VALUE"""),1100.0)</f>
        <v>1100</v>
      </c>
      <c r="EN41" s="202">
        <f>IFERROR(__xludf.DUMMYFUNCTION("""COMPUTED_VALUE"""),10.0)</f>
        <v>10</v>
      </c>
      <c r="EO41" s="203">
        <f>IFERROR(__xludf.DUMMYFUNCTION("""COMPUTED_VALUE"""),1000.0)</f>
        <v>1000</v>
      </c>
      <c r="EP41" s="202"/>
      <c r="EQ41" s="203"/>
      <c r="ER41" s="202">
        <f>IFERROR(__xludf.DUMMYFUNCTION("""COMPUTED_VALUE"""),14.5)</f>
        <v>14.5</v>
      </c>
      <c r="ES41" s="203">
        <f>IFERROR(__xludf.DUMMYFUNCTION("""COMPUTED_VALUE"""),1450.0)</f>
        <v>1450</v>
      </c>
      <c r="ET41" s="202">
        <f>IFERROR(__xludf.DUMMYFUNCTION("""COMPUTED_VALUE"""),8.0)</f>
        <v>8</v>
      </c>
      <c r="EU41" s="203">
        <f>IFERROR(__xludf.DUMMYFUNCTION("""COMPUTED_VALUE"""),800.0)</f>
        <v>800</v>
      </c>
      <c r="EV41" s="202">
        <f>IFERROR(__xludf.DUMMYFUNCTION("""COMPUTED_VALUE"""),8.5)</f>
        <v>8.5</v>
      </c>
      <c r="EW41" s="203">
        <f>IFERROR(__xludf.DUMMYFUNCTION("""COMPUTED_VALUE"""),850.0)</f>
        <v>850</v>
      </c>
      <c r="EX41" s="202">
        <f>IFERROR(__xludf.DUMMYFUNCTION("""COMPUTED_VALUE"""),17.5)</f>
        <v>17.5</v>
      </c>
      <c r="EY41" s="203">
        <f>IFERROR(__xludf.DUMMYFUNCTION("""COMPUTED_VALUE"""),1750.0)</f>
        <v>1750</v>
      </c>
      <c r="EZ41" s="202"/>
      <c r="FA41" s="203"/>
      <c r="FB41" s="202"/>
      <c r="FC41" s="203"/>
      <c r="FD41" s="202"/>
      <c r="FE41" s="199"/>
      <c r="FF41" s="202">
        <f>IFERROR(__xludf.DUMMYFUNCTION("""COMPUTED_VALUE"""),8.0)</f>
        <v>8</v>
      </c>
      <c r="FG41" s="199"/>
      <c r="FH41" s="202">
        <f>IFERROR(__xludf.DUMMYFUNCTION("""COMPUTED_VALUE"""),10.0)</f>
        <v>10</v>
      </c>
      <c r="FI41" s="199"/>
      <c r="FJ41" s="202">
        <f>IFERROR(__xludf.DUMMYFUNCTION("""COMPUTED_VALUE"""),8.5)</f>
        <v>8.5</v>
      </c>
      <c r="FK41" s="199"/>
      <c r="FL41" s="202">
        <f>IFERROR(__xludf.DUMMYFUNCTION("""COMPUTED_VALUE"""),6.0)</f>
        <v>6</v>
      </c>
      <c r="FM41" s="199"/>
      <c r="FN41" s="202">
        <f>IFERROR(__xludf.DUMMYFUNCTION("""COMPUTED_VALUE"""),6.0)</f>
        <v>6</v>
      </c>
      <c r="FO41" s="199"/>
      <c r="FP41" s="202"/>
      <c r="FQ41" s="199"/>
      <c r="FR41" s="202"/>
      <c r="FS41" s="199"/>
      <c r="FT41" s="202">
        <f>IFERROR(__xludf.DUMMYFUNCTION("""COMPUTED_VALUE"""),10.0)</f>
        <v>10</v>
      </c>
      <c r="FU41" s="199"/>
      <c r="FV41" s="202">
        <f>IFERROR(__xludf.DUMMYFUNCTION("""COMPUTED_VALUE"""),14.0)</f>
        <v>14</v>
      </c>
      <c r="FW41" s="199">
        <f>IFERROR(__xludf.DUMMYFUNCTION("""COMPUTED_VALUE"""),0.0)</f>
        <v>0</v>
      </c>
      <c r="FX41" s="202"/>
      <c r="FY41" s="199"/>
      <c r="FZ41" s="202">
        <f>IFERROR(__xludf.DUMMYFUNCTION("""COMPUTED_VALUE"""),13.5)</f>
        <v>13.5</v>
      </c>
      <c r="GA41" s="199"/>
      <c r="GB41" s="202">
        <f>IFERROR(__xludf.DUMMYFUNCTION("""COMPUTED_VALUE"""),9.5)</f>
        <v>9.5</v>
      </c>
      <c r="GC41" s="199"/>
      <c r="GD41" s="202"/>
      <c r="GE41" s="199"/>
      <c r="GF41" s="202"/>
      <c r="GG41" s="199"/>
      <c r="GH41" s="202">
        <f>IFERROR(__xludf.DUMMYFUNCTION("""COMPUTED_VALUE"""),14.0)</f>
        <v>14</v>
      </c>
      <c r="GI41" s="199"/>
    </row>
    <row r="42">
      <c r="A42" s="198">
        <f>IFERROR(__xludf.DUMMYFUNCTION("""COMPUTED_VALUE"""),100.0)</f>
        <v>100</v>
      </c>
      <c r="B42" s="159" t="str">
        <f>IFERROR(__xludf.DUMMYFUNCTION("""COMPUTED_VALUE"""),"Jan Pelikán")</f>
        <v>Jan Pelikán</v>
      </c>
      <c r="C42" s="199">
        <f t="shared" ref="C42:BL42" si="34">BN42+DZ42</f>
        <v>0</v>
      </c>
      <c r="D42" s="199">
        <f t="shared" si="34"/>
        <v>0</v>
      </c>
      <c r="E42" s="199">
        <f t="shared" si="34"/>
        <v>0</v>
      </c>
      <c r="F42" s="199">
        <f t="shared" si="34"/>
        <v>0</v>
      </c>
      <c r="G42" s="199">
        <f t="shared" si="34"/>
        <v>0</v>
      </c>
      <c r="H42" s="199">
        <f t="shared" si="34"/>
        <v>0</v>
      </c>
      <c r="I42" s="199">
        <f t="shared" si="34"/>
        <v>12</v>
      </c>
      <c r="J42" s="199">
        <f t="shared" si="34"/>
        <v>1200</v>
      </c>
      <c r="K42" s="199">
        <f t="shared" si="34"/>
        <v>12</v>
      </c>
      <c r="L42" s="199">
        <f t="shared" si="34"/>
        <v>1200</v>
      </c>
      <c r="M42" s="199">
        <f t="shared" si="34"/>
        <v>0</v>
      </c>
      <c r="N42" s="199">
        <f t="shared" si="34"/>
        <v>0</v>
      </c>
      <c r="O42" s="199">
        <f t="shared" si="34"/>
        <v>4</v>
      </c>
      <c r="P42" s="199">
        <f t="shared" si="34"/>
        <v>400</v>
      </c>
      <c r="Q42" s="199">
        <f t="shared" si="34"/>
        <v>0</v>
      </c>
      <c r="R42" s="199">
        <f t="shared" si="34"/>
        <v>0</v>
      </c>
      <c r="S42" s="199">
        <f t="shared" si="34"/>
        <v>0</v>
      </c>
      <c r="T42" s="199">
        <f t="shared" si="34"/>
        <v>0</v>
      </c>
      <c r="U42" s="199">
        <f t="shared" si="34"/>
        <v>0</v>
      </c>
      <c r="V42" s="199">
        <f t="shared" si="34"/>
        <v>0</v>
      </c>
      <c r="W42" s="199">
        <f t="shared" si="34"/>
        <v>6</v>
      </c>
      <c r="X42" s="199">
        <f t="shared" si="34"/>
        <v>600</v>
      </c>
      <c r="Y42" s="199">
        <f t="shared" si="34"/>
        <v>0</v>
      </c>
      <c r="Z42" s="199">
        <f t="shared" si="34"/>
        <v>0</v>
      </c>
      <c r="AA42" s="199">
        <f t="shared" si="34"/>
        <v>0</v>
      </c>
      <c r="AB42" s="199">
        <f t="shared" si="34"/>
        <v>0</v>
      </c>
      <c r="AC42" s="199">
        <f t="shared" si="34"/>
        <v>4</v>
      </c>
      <c r="AD42" s="199">
        <f t="shared" si="34"/>
        <v>400</v>
      </c>
      <c r="AE42" s="199">
        <f t="shared" si="34"/>
        <v>0</v>
      </c>
      <c r="AF42" s="199">
        <f t="shared" si="34"/>
        <v>0</v>
      </c>
      <c r="AG42" s="199">
        <f t="shared" si="34"/>
        <v>0</v>
      </c>
      <c r="AH42" s="199">
        <f t="shared" si="34"/>
        <v>0</v>
      </c>
      <c r="AI42" s="199">
        <f t="shared" si="34"/>
        <v>0</v>
      </c>
      <c r="AJ42" s="199">
        <f t="shared" si="34"/>
        <v>0</v>
      </c>
      <c r="AK42" s="199">
        <f t="shared" si="34"/>
        <v>0</v>
      </c>
      <c r="AL42" s="199">
        <f t="shared" si="34"/>
        <v>0</v>
      </c>
      <c r="AM42" s="199">
        <f t="shared" si="34"/>
        <v>0</v>
      </c>
      <c r="AN42" s="199">
        <f t="shared" si="34"/>
        <v>0</v>
      </c>
      <c r="AO42" s="199">
        <f t="shared" si="34"/>
        <v>0</v>
      </c>
      <c r="AP42" s="199">
        <f t="shared" si="34"/>
        <v>0</v>
      </c>
      <c r="AQ42" s="199">
        <f t="shared" si="34"/>
        <v>0</v>
      </c>
      <c r="AR42" s="199">
        <f t="shared" si="34"/>
        <v>0</v>
      </c>
      <c r="AS42" s="199">
        <f t="shared" si="34"/>
        <v>0</v>
      </c>
      <c r="AT42" s="199">
        <f t="shared" si="34"/>
        <v>0</v>
      </c>
      <c r="AU42" s="199">
        <f t="shared" si="34"/>
        <v>0</v>
      </c>
      <c r="AV42" s="199">
        <f t="shared" si="34"/>
        <v>0</v>
      </c>
      <c r="AW42" s="199">
        <f t="shared" si="34"/>
        <v>0</v>
      </c>
      <c r="AX42" s="199">
        <f t="shared" si="34"/>
        <v>0</v>
      </c>
      <c r="AY42" s="199">
        <f t="shared" si="34"/>
        <v>0</v>
      </c>
      <c r="AZ42" s="199">
        <f t="shared" si="34"/>
        <v>0</v>
      </c>
      <c r="BA42" s="199">
        <f t="shared" si="34"/>
        <v>0</v>
      </c>
      <c r="BB42" s="199">
        <f t="shared" si="34"/>
        <v>0</v>
      </c>
      <c r="BC42" s="199">
        <f t="shared" si="34"/>
        <v>0</v>
      </c>
      <c r="BD42" s="199">
        <f t="shared" si="34"/>
        <v>0</v>
      </c>
      <c r="BE42" s="199">
        <f t="shared" si="34"/>
        <v>0</v>
      </c>
      <c r="BF42" s="199">
        <f t="shared" si="34"/>
        <v>0</v>
      </c>
      <c r="BG42" s="199">
        <f t="shared" si="34"/>
        <v>0</v>
      </c>
      <c r="BH42" s="199">
        <f t="shared" si="34"/>
        <v>0</v>
      </c>
      <c r="BI42" s="199">
        <f t="shared" si="34"/>
        <v>0</v>
      </c>
      <c r="BJ42" s="199">
        <f t="shared" si="34"/>
        <v>0</v>
      </c>
      <c r="BK42" s="199">
        <f t="shared" si="34"/>
        <v>0</v>
      </c>
      <c r="BL42" s="199">
        <f t="shared" si="34"/>
        <v>0</v>
      </c>
      <c r="BM42" s="158"/>
      <c r="BN42" s="202"/>
      <c r="BO42" s="203"/>
      <c r="BP42" s="202"/>
      <c r="BQ42" s="203"/>
      <c r="BR42" s="202"/>
      <c r="BS42" s="203"/>
      <c r="BT42" s="202">
        <f>IFERROR(__xludf.DUMMYFUNCTION("""COMPUTED_VALUE"""),12.0)</f>
        <v>12</v>
      </c>
      <c r="BU42" s="203">
        <f>IFERROR(__xludf.DUMMYFUNCTION("""COMPUTED_VALUE"""),1200.0)</f>
        <v>1200</v>
      </c>
      <c r="BV42" s="202">
        <f>IFERROR(__xludf.DUMMYFUNCTION("""COMPUTED_VALUE"""),12.0)</f>
        <v>12</v>
      </c>
      <c r="BW42" s="203">
        <f>IFERROR(__xludf.DUMMYFUNCTION("""COMPUTED_VALUE"""),1200.0)</f>
        <v>1200</v>
      </c>
      <c r="BX42" s="202"/>
      <c r="BY42" s="203"/>
      <c r="BZ42" s="202">
        <f>IFERROR(__xludf.DUMMYFUNCTION("""COMPUTED_VALUE"""),4.0)</f>
        <v>4</v>
      </c>
      <c r="CA42" s="203">
        <f>IFERROR(__xludf.DUMMYFUNCTION("""COMPUTED_VALUE"""),400.0)</f>
        <v>400</v>
      </c>
      <c r="CB42" s="202"/>
      <c r="CC42" s="203"/>
      <c r="CD42" s="202"/>
      <c r="CE42" s="203"/>
      <c r="CF42" s="202"/>
      <c r="CG42" s="203"/>
      <c r="CH42" s="202">
        <f>IFERROR(__xludf.DUMMYFUNCTION("""COMPUTED_VALUE"""),6.0)</f>
        <v>6</v>
      </c>
      <c r="CI42" s="203">
        <f>IFERROR(__xludf.DUMMYFUNCTION("""COMPUTED_VALUE"""),600.0)</f>
        <v>600</v>
      </c>
      <c r="CJ42" s="202"/>
      <c r="CK42" s="203"/>
      <c r="CL42" s="202"/>
      <c r="CM42" s="203"/>
      <c r="CN42" s="202">
        <f>IFERROR(__xludf.DUMMYFUNCTION("""COMPUTED_VALUE"""),4.0)</f>
        <v>4</v>
      </c>
      <c r="CO42" s="203">
        <f>IFERROR(__xludf.DUMMYFUNCTION("""COMPUTED_VALUE"""),400.0)</f>
        <v>400</v>
      </c>
      <c r="CP42" s="202"/>
      <c r="CQ42" s="203"/>
      <c r="CR42" s="202"/>
      <c r="CS42" s="199"/>
      <c r="CT42" s="202"/>
      <c r="CU42" s="199"/>
      <c r="CV42" s="202"/>
      <c r="CW42" s="199"/>
      <c r="CX42" s="202"/>
      <c r="CY42" s="199"/>
      <c r="CZ42" s="202"/>
      <c r="DA42" s="199"/>
      <c r="DB42" s="202"/>
      <c r="DC42" s="199"/>
      <c r="DD42" s="202"/>
      <c r="DE42" s="199"/>
      <c r="DF42" s="202"/>
      <c r="DG42" s="199"/>
      <c r="DH42" s="202"/>
      <c r="DI42" s="199"/>
      <c r="DJ42" s="202"/>
      <c r="DK42" s="199"/>
      <c r="DL42" s="202"/>
      <c r="DM42" s="199"/>
      <c r="DN42" s="202"/>
      <c r="DO42" s="199"/>
      <c r="DP42" s="202"/>
      <c r="DQ42" s="199"/>
      <c r="DR42" s="202"/>
      <c r="DS42" s="199"/>
      <c r="DT42" s="202"/>
      <c r="DU42" s="199"/>
      <c r="DV42" s="202"/>
      <c r="DW42" s="199"/>
      <c r="DX42" s="158"/>
      <c r="DY42" s="159" t="str">
        <f>IFERROR(__xludf.DUMMYFUNCTION("""COMPUTED_VALUE"""),"Jan Pelikán")</f>
        <v>Jan Pelikán</v>
      </c>
      <c r="DZ42" s="202"/>
      <c r="EA42" s="203"/>
      <c r="EB42" s="202"/>
      <c r="EC42" s="203"/>
      <c r="ED42" s="202"/>
      <c r="EE42" s="203"/>
      <c r="EF42" s="202"/>
      <c r="EG42" s="203"/>
      <c r="EH42" s="202"/>
      <c r="EI42" s="203"/>
      <c r="EJ42" s="202"/>
      <c r="EK42" s="203"/>
      <c r="EL42" s="202"/>
      <c r="EM42" s="203"/>
      <c r="EN42" s="202"/>
      <c r="EO42" s="203"/>
      <c r="EP42" s="202"/>
      <c r="EQ42" s="203"/>
      <c r="ER42" s="202"/>
      <c r="ES42" s="203"/>
      <c r="ET42" s="202"/>
      <c r="EU42" s="203"/>
      <c r="EV42" s="202"/>
      <c r="EW42" s="203"/>
      <c r="EX42" s="202"/>
      <c r="EY42" s="203"/>
      <c r="EZ42" s="202"/>
      <c r="FA42" s="203"/>
      <c r="FB42" s="202"/>
      <c r="FC42" s="203"/>
      <c r="FD42" s="202"/>
      <c r="FE42" s="199"/>
      <c r="FF42" s="202"/>
      <c r="FG42" s="199"/>
      <c r="FH42" s="202"/>
      <c r="FI42" s="199"/>
      <c r="FJ42" s="202"/>
      <c r="FK42" s="199"/>
      <c r="FL42" s="202"/>
      <c r="FM42" s="199"/>
      <c r="FN42" s="202"/>
      <c r="FO42" s="199"/>
      <c r="FP42" s="202"/>
      <c r="FQ42" s="199"/>
      <c r="FR42" s="202"/>
      <c r="FS42" s="199"/>
      <c r="FT42" s="202"/>
      <c r="FU42" s="199"/>
      <c r="FV42" s="202"/>
      <c r="FW42" s="199"/>
      <c r="FX42" s="202"/>
      <c r="FY42" s="199"/>
      <c r="FZ42" s="202"/>
      <c r="GA42" s="199"/>
      <c r="GB42" s="202"/>
      <c r="GC42" s="199"/>
      <c r="GD42" s="202"/>
      <c r="GE42" s="199"/>
      <c r="GF42" s="202"/>
      <c r="GG42" s="199"/>
      <c r="GH42" s="202"/>
      <c r="GI42" s="199"/>
    </row>
    <row r="43">
      <c r="A43" s="198">
        <f>IFERROR(__xludf.DUMMYFUNCTION("""COMPUTED_VALUE"""),100.0)</f>
        <v>100</v>
      </c>
      <c r="B43" s="159" t="str">
        <f>IFERROR(__xludf.DUMMYFUNCTION("""COMPUTED_VALUE"""),"Martin Danč")</f>
        <v>Martin Danč</v>
      </c>
      <c r="C43" s="199">
        <f t="shared" ref="C43:BL43" si="35">BN43+DZ43</f>
        <v>0</v>
      </c>
      <c r="D43" s="199">
        <f t="shared" si="35"/>
        <v>0</v>
      </c>
      <c r="E43" s="199">
        <f t="shared" si="35"/>
        <v>0</v>
      </c>
      <c r="F43" s="199">
        <f t="shared" si="35"/>
        <v>0</v>
      </c>
      <c r="G43" s="199">
        <f t="shared" si="35"/>
        <v>0</v>
      </c>
      <c r="H43" s="199">
        <f t="shared" si="35"/>
        <v>0</v>
      </c>
      <c r="I43" s="199">
        <f t="shared" si="35"/>
        <v>0</v>
      </c>
      <c r="J43" s="199">
        <f t="shared" si="35"/>
        <v>0</v>
      </c>
      <c r="K43" s="199">
        <f t="shared" si="35"/>
        <v>0</v>
      </c>
      <c r="L43" s="199">
        <f t="shared" si="35"/>
        <v>0</v>
      </c>
      <c r="M43" s="199">
        <f t="shared" si="35"/>
        <v>0</v>
      </c>
      <c r="N43" s="199">
        <f t="shared" si="35"/>
        <v>0</v>
      </c>
      <c r="O43" s="199">
        <f t="shared" si="35"/>
        <v>0</v>
      </c>
      <c r="P43" s="199">
        <f t="shared" si="35"/>
        <v>0</v>
      </c>
      <c r="Q43" s="199">
        <f t="shared" si="35"/>
        <v>3.5</v>
      </c>
      <c r="R43" s="199">
        <f t="shared" si="35"/>
        <v>350</v>
      </c>
      <c r="S43" s="199">
        <f t="shared" si="35"/>
        <v>0</v>
      </c>
      <c r="T43" s="199">
        <f t="shared" si="35"/>
        <v>0</v>
      </c>
      <c r="U43" s="199">
        <f t="shared" si="35"/>
        <v>0</v>
      </c>
      <c r="V43" s="199">
        <f t="shared" si="35"/>
        <v>0</v>
      </c>
      <c r="W43" s="199">
        <f t="shared" si="35"/>
        <v>0</v>
      </c>
      <c r="X43" s="199">
        <f t="shared" si="35"/>
        <v>0</v>
      </c>
      <c r="Y43" s="199">
        <f t="shared" si="35"/>
        <v>0</v>
      </c>
      <c r="Z43" s="199">
        <f t="shared" si="35"/>
        <v>0</v>
      </c>
      <c r="AA43" s="199">
        <f t="shared" si="35"/>
        <v>0</v>
      </c>
      <c r="AB43" s="199">
        <f t="shared" si="35"/>
        <v>0</v>
      </c>
      <c r="AC43" s="199">
        <f t="shared" si="35"/>
        <v>6</v>
      </c>
      <c r="AD43" s="199">
        <f t="shared" si="35"/>
        <v>600</v>
      </c>
      <c r="AE43" s="199">
        <f t="shared" si="35"/>
        <v>6</v>
      </c>
      <c r="AF43" s="199">
        <f t="shared" si="35"/>
        <v>600</v>
      </c>
      <c r="AG43" s="199">
        <f t="shared" si="35"/>
        <v>0</v>
      </c>
      <c r="AH43" s="199">
        <f t="shared" si="35"/>
        <v>0</v>
      </c>
      <c r="AI43" s="199">
        <f t="shared" si="35"/>
        <v>0</v>
      </c>
      <c r="AJ43" s="199">
        <f t="shared" si="35"/>
        <v>0</v>
      </c>
      <c r="AK43" s="199">
        <f t="shared" si="35"/>
        <v>0</v>
      </c>
      <c r="AL43" s="199">
        <f t="shared" si="35"/>
        <v>0</v>
      </c>
      <c r="AM43" s="199">
        <f t="shared" si="35"/>
        <v>0</v>
      </c>
      <c r="AN43" s="199">
        <f t="shared" si="35"/>
        <v>0</v>
      </c>
      <c r="AO43" s="199">
        <f t="shared" si="35"/>
        <v>0</v>
      </c>
      <c r="AP43" s="199">
        <f t="shared" si="35"/>
        <v>0</v>
      </c>
      <c r="AQ43" s="199">
        <f t="shared" si="35"/>
        <v>0</v>
      </c>
      <c r="AR43" s="199">
        <f t="shared" si="35"/>
        <v>0</v>
      </c>
      <c r="AS43" s="199">
        <f t="shared" si="35"/>
        <v>1</v>
      </c>
      <c r="AT43" s="199">
        <f t="shared" si="35"/>
        <v>0</v>
      </c>
      <c r="AU43" s="199">
        <f t="shared" si="35"/>
        <v>0</v>
      </c>
      <c r="AV43" s="199">
        <f t="shared" si="35"/>
        <v>0</v>
      </c>
      <c r="AW43" s="199">
        <f t="shared" si="35"/>
        <v>0</v>
      </c>
      <c r="AX43" s="199">
        <f t="shared" si="35"/>
        <v>0</v>
      </c>
      <c r="AY43" s="199">
        <f t="shared" si="35"/>
        <v>0</v>
      </c>
      <c r="AZ43" s="199">
        <f t="shared" si="35"/>
        <v>0</v>
      </c>
      <c r="BA43" s="199">
        <f t="shared" si="35"/>
        <v>0</v>
      </c>
      <c r="BB43" s="199">
        <f t="shared" si="35"/>
        <v>0</v>
      </c>
      <c r="BC43" s="199">
        <f t="shared" si="35"/>
        <v>0</v>
      </c>
      <c r="BD43" s="199">
        <f t="shared" si="35"/>
        <v>0</v>
      </c>
      <c r="BE43" s="199">
        <f t="shared" si="35"/>
        <v>0</v>
      </c>
      <c r="BF43" s="199">
        <f t="shared" si="35"/>
        <v>0</v>
      </c>
      <c r="BG43" s="199">
        <f t="shared" si="35"/>
        <v>0</v>
      </c>
      <c r="BH43" s="199">
        <f t="shared" si="35"/>
        <v>0</v>
      </c>
      <c r="BI43" s="199">
        <f t="shared" si="35"/>
        <v>0</v>
      </c>
      <c r="BJ43" s="199">
        <f t="shared" si="35"/>
        <v>0</v>
      </c>
      <c r="BK43" s="199">
        <f t="shared" si="35"/>
        <v>0</v>
      </c>
      <c r="BL43" s="199">
        <f t="shared" si="35"/>
        <v>0</v>
      </c>
      <c r="BM43" s="158"/>
      <c r="BN43" s="202"/>
      <c r="BO43" s="203"/>
      <c r="BP43" s="204"/>
      <c r="BQ43" s="205"/>
      <c r="BR43" s="204"/>
      <c r="BS43" s="205"/>
      <c r="BT43" s="204"/>
      <c r="BU43" s="205"/>
      <c r="BV43" s="202"/>
      <c r="BW43" s="203"/>
      <c r="BX43" s="204"/>
      <c r="BY43" s="205"/>
      <c r="BZ43" s="204"/>
      <c r="CA43" s="205"/>
      <c r="CB43" s="204">
        <f>IFERROR(__xludf.DUMMYFUNCTION("""COMPUTED_VALUE"""),3.5)</f>
        <v>3.5</v>
      </c>
      <c r="CC43" s="205">
        <f>IFERROR(__xludf.DUMMYFUNCTION("""COMPUTED_VALUE"""),350.0)</f>
        <v>350</v>
      </c>
      <c r="CD43" s="204"/>
      <c r="CE43" s="205"/>
      <c r="CF43" s="202"/>
      <c r="CG43" s="203"/>
      <c r="CH43" s="202"/>
      <c r="CI43" s="203"/>
      <c r="CJ43" s="204"/>
      <c r="CK43" s="205"/>
      <c r="CL43" s="204"/>
      <c r="CM43" s="205"/>
      <c r="CN43" s="204"/>
      <c r="CO43" s="205"/>
      <c r="CP43" s="204">
        <f>IFERROR(__xludf.DUMMYFUNCTION("""COMPUTED_VALUE"""),6.0)</f>
        <v>6</v>
      </c>
      <c r="CQ43" s="205">
        <f>IFERROR(__xludf.DUMMYFUNCTION("""COMPUTED_VALUE"""),600.0)</f>
        <v>600</v>
      </c>
      <c r="CR43" s="204"/>
      <c r="CS43" s="206"/>
      <c r="CT43" s="202"/>
      <c r="CU43" s="199"/>
      <c r="CV43" s="204"/>
      <c r="CW43" s="199"/>
      <c r="CX43" s="202"/>
      <c r="CY43" s="199"/>
      <c r="CZ43" s="204"/>
      <c r="DA43" s="199"/>
      <c r="DB43" s="204"/>
      <c r="DC43" s="199"/>
      <c r="DD43" s="204">
        <f>IFERROR(__xludf.DUMMYFUNCTION("""COMPUTED_VALUE"""),1.0)</f>
        <v>1</v>
      </c>
      <c r="DE43" s="199"/>
      <c r="DF43" s="202"/>
      <c r="DG43" s="199"/>
      <c r="DH43" s="204"/>
      <c r="DI43" s="199"/>
      <c r="DJ43" s="202"/>
      <c r="DK43" s="199"/>
      <c r="DL43" s="204"/>
      <c r="DM43" s="206"/>
      <c r="DN43" s="204"/>
      <c r="DO43" s="199"/>
      <c r="DP43" s="204"/>
      <c r="DQ43" s="199"/>
      <c r="DR43" s="202"/>
      <c r="DS43" s="199"/>
      <c r="DT43" s="202"/>
      <c r="DU43" s="199"/>
      <c r="DV43" s="204"/>
      <c r="DW43" s="199"/>
      <c r="DX43" s="158"/>
      <c r="DY43" s="159" t="str">
        <f>IFERROR(__xludf.DUMMYFUNCTION("""COMPUTED_VALUE"""),"Martin Danč")</f>
        <v>Martin Danč</v>
      </c>
      <c r="DZ43" s="202"/>
      <c r="EA43" s="203"/>
      <c r="EB43" s="204"/>
      <c r="EC43" s="205"/>
      <c r="ED43" s="204"/>
      <c r="EE43" s="205"/>
      <c r="EF43" s="204"/>
      <c r="EG43" s="205"/>
      <c r="EH43" s="202"/>
      <c r="EI43" s="203"/>
      <c r="EJ43" s="204"/>
      <c r="EK43" s="205"/>
      <c r="EL43" s="204"/>
      <c r="EM43" s="205"/>
      <c r="EN43" s="204"/>
      <c r="EO43" s="205"/>
      <c r="EP43" s="204"/>
      <c r="EQ43" s="205"/>
      <c r="ER43" s="202"/>
      <c r="ES43" s="203"/>
      <c r="ET43" s="202"/>
      <c r="EU43" s="203"/>
      <c r="EV43" s="204"/>
      <c r="EW43" s="205"/>
      <c r="EX43" s="204"/>
      <c r="EY43" s="205"/>
      <c r="EZ43" s="204">
        <f>IFERROR(__xludf.DUMMYFUNCTION("""COMPUTED_VALUE"""),6.0)</f>
        <v>6</v>
      </c>
      <c r="FA43" s="205">
        <f>IFERROR(__xludf.DUMMYFUNCTION("""COMPUTED_VALUE"""),600.0)</f>
        <v>600</v>
      </c>
      <c r="FB43" s="204"/>
      <c r="FC43" s="205"/>
      <c r="FD43" s="204"/>
      <c r="FE43" s="206"/>
      <c r="FF43" s="202"/>
      <c r="FG43" s="199"/>
      <c r="FH43" s="204"/>
      <c r="FI43" s="199"/>
      <c r="FJ43" s="202"/>
      <c r="FK43" s="199"/>
      <c r="FL43" s="204"/>
      <c r="FM43" s="199"/>
      <c r="FN43" s="204"/>
      <c r="FO43" s="199"/>
      <c r="FP43" s="204"/>
      <c r="FQ43" s="199"/>
      <c r="FR43" s="202"/>
      <c r="FS43" s="199"/>
      <c r="FT43" s="204"/>
      <c r="FU43" s="199"/>
      <c r="FV43" s="202"/>
      <c r="FW43" s="199"/>
      <c r="FX43" s="204"/>
      <c r="FY43" s="206"/>
      <c r="FZ43" s="204"/>
      <c r="GA43" s="199"/>
      <c r="GB43" s="204"/>
      <c r="GC43" s="199"/>
      <c r="GD43" s="202"/>
      <c r="GE43" s="199"/>
      <c r="GF43" s="202"/>
      <c r="GG43" s="199"/>
      <c r="GH43" s="204"/>
      <c r="GI43" s="199"/>
    </row>
    <row r="44">
      <c r="A44" s="198">
        <f>IFERROR(__xludf.DUMMYFUNCTION("""COMPUTED_VALUE"""),100.0)</f>
        <v>100</v>
      </c>
      <c r="B44" s="159" t="str">
        <f>IFERROR(__xludf.DUMMYFUNCTION("""COMPUTED_VALUE"""),"Pavel Hochman")</f>
        <v>Pavel Hochman</v>
      </c>
      <c r="C44" s="199">
        <f t="shared" ref="C44:BL44" si="36">BN44+DZ44</f>
        <v>0</v>
      </c>
      <c r="D44" s="199">
        <f t="shared" si="36"/>
        <v>0</v>
      </c>
      <c r="E44" s="199">
        <f t="shared" si="36"/>
        <v>8</v>
      </c>
      <c r="F44" s="199">
        <f t="shared" si="36"/>
        <v>800</v>
      </c>
      <c r="G44" s="199">
        <f t="shared" si="36"/>
        <v>8</v>
      </c>
      <c r="H44" s="199">
        <f t="shared" si="36"/>
        <v>800</v>
      </c>
      <c r="I44" s="199">
        <f t="shared" si="36"/>
        <v>8</v>
      </c>
      <c r="J44" s="199">
        <f t="shared" si="36"/>
        <v>800</v>
      </c>
      <c r="K44" s="199">
        <f t="shared" si="36"/>
        <v>0</v>
      </c>
      <c r="L44" s="199">
        <f t="shared" si="36"/>
        <v>0</v>
      </c>
      <c r="M44" s="199">
        <f t="shared" si="36"/>
        <v>10.5</v>
      </c>
      <c r="N44" s="199">
        <f t="shared" si="36"/>
        <v>1050</v>
      </c>
      <c r="O44" s="199">
        <f t="shared" si="36"/>
        <v>16</v>
      </c>
      <c r="P44" s="199">
        <f t="shared" si="36"/>
        <v>1600</v>
      </c>
      <c r="Q44" s="199">
        <f t="shared" si="36"/>
        <v>0</v>
      </c>
      <c r="R44" s="199">
        <f t="shared" si="36"/>
        <v>0</v>
      </c>
      <c r="S44" s="199">
        <f t="shared" si="36"/>
        <v>0</v>
      </c>
      <c r="T44" s="199">
        <f t="shared" si="36"/>
        <v>0</v>
      </c>
      <c r="U44" s="199">
        <f t="shared" si="36"/>
        <v>0</v>
      </c>
      <c r="V44" s="199">
        <f t="shared" si="36"/>
        <v>0</v>
      </c>
      <c r="W44" s="199">
        <f t="shared" si="36"/>
        <v>0</v>
      </c>
      <c r="X44" s="199">
        <f t="shared" si="36"/>
        <v>0</v>
      </c>
      <c r="Y44" s="199">
        <f t="shared" si="36"/>
        <v>0</v>
      </c>
      <c r="Z44" s="199">
        <f t="shared" si="36"/>
        <v>0</v>
      </c>
      <c r="AA44" s="199">
        <f t="shared" si="36"/>
        <v>0</v>
      </c>
      <c r="AB44" s="199">
        <f t="shared" si="36"/>
        <v>0</v>
      </c>
      <c r="AC44" s="199">
        <f t="shared" si="36"/>
        <v>0</v>
      </c>
      <c r="AD44" s="199">
        <f t="shared" si="36"/>
        <v>0</v>
      </c>
      <c r="AE44" s="199">
        <f t="shared" si="36"/>
        <v>0</v>
      </c>
      <c r="AF44" s="199">
        <f t="shared" si="36"/>
        <v>0</v>
      </c>
      <c r="AG44" s="199">
        <f t="shared" si="36"/>
        <v>8</v>
      </c>
      <c r="AH44" s="199">
        <f t="shared" si="36"/>
        <v>800</v>
      </c>
      <c r="AI44" s="199">
        <f t="shared" si="36"/>
        <v>0</v>
      </c>
      <c r="AJ44" s="199">
        <f t="shared" si="36"/>
        <v>0</v>
      </c>
      <c r="AK44" s="199">
        <f t="shared" si="36"/>
        <v>8</v>
      </c>
      <c r="AL44" s="199">
        <f t="shared" si="36"/>
        <v>0</v>
      </c>
      <c r="AM44" s="199">
        <f t="shared" si="36"/>
        <v>0</v>
      </c>
      <c r="AN44" s="199">
        <f t="shared" si="36"/>
        <v>0</v>
      </c>
      <c r="AO44" s="199">
        <f t="shared" si="36"/>
        <v>10</v>
      </c>
      <c r="AP44" s="199">
        <f t="shared" si="36"/>
        <v>0</v>
      </c>
      <c r="AQ44" s="199">
        <f t="shared" si="36"/>
        <v>6</v>
      </c>
      <c r="AR44" s="199">
        <f t="shared" si="36"/>
        <v>0</v>
      </c>
      <c r="AS44" s="199">
        <f t="shared" si="36"/>
        <v>0</v>
      </c>
      <c r="AT44" s="199">
        <f t="shared" si="36"/>
        <v>0</v>
      </c>
      <c r="AU44" s="199">
        <f t="shared" si="36"/>
        <v>6</v>
      </c>
      <c r="AV44" s="199">
        <f t="shared" si="36"/>
        <v>0</v>
      </c>
      <c r="AW44" s="199">
        <f t="shared" si="36"/>
        <v>0</v>
      </c>
      <c r="AX44" s="199">
        <f t="shared" si="36"/>
        <v>0</v>
      </c>
      <c r="AY44" s="199">
        <f t="shared" si="36"/>
        <v>0</v>
      </c>
      <c r="AZ44" s="199">
        <f t="shared" si="36"/>
        <v>0</v>
      </c>
      <c r="BA44" s="199">
        <f t="shared" si="36"/>
        <v>0</v>
      </c>
      <c r="BB44" s="199">
        <f t="shared" si="36"/>
        <v>0</v>
      </c>
      <c r="BC44" s="199">
        <f t="shared" si="36"/>
        <v>6</v>
      </c>
      <c r="BD44" s="199">
        <f t="shared" si="36"/>
        <v>0</v>
      </c>
      <c r="BE44" s="199">
        <f t="shared" si="36"/>
        <v>0</v>
      </c>
      <c r="BF44" s="199">
        <f t="shared" si="36"/>
        <v>0</v>
      </c>
      <c r="BG44" s="199">
        <f t="shared" si="36"/>
        <v>0</v>
      </c>
      <c r="BH44" s="199">
        <f t="shared" si="36"/>
        <v>0</v>
      </c>
      <c r="BI44" s="199">
        <f t="shared" si="36"/>
        <v>0</v>
      </c>
      <c r="BJ44" s="199">
        <f t="shared" si="36"/>
        <v>0</v>
      </c>
      <c r="BK44" s="199">
        <f t="shared" si="36"/>
        <v>0</v>
      </c>
      <c r="BL44" s="199">
        <f t="shared" si="36"/>
        <v>0</v>
      </c>
      <c r="BM44" s="158"/>
      <c r="BN44" s="202"/>
      <c r="BO44" s="203"/>
      <c r="BP44" s="202">
        <f>IFERROR(__xludf.DUMMYFUNCTION("""COMPUTED_VALUE"""),8.0)</f>
        <v>8</v>
      </c>
      <c r="BQ44" s="203">
        <f>IFERROR(__xludf.DUMMYFUNCTION("""COMPUTED_VALUE"""),800.0)</f>
        <v>800</v>
      </c>
      <c r="BR44" s="202">
        <f>IFERROR(__xludf.DUMMYFUNCTION("""COMPUTED_VALUE"""),8.0)</f>
        <v>8</v>
      </c>
      <c r="BS44" s="203">
        <f>IFERROR(__xludf.DUMMYFUNCTION("""COMPUTED_VALUE"""),800.0)</f>
        <v>800</v>
      </c>
      <c r="BT44" s="202">
        <f>IFERROR(__xludf.DUMMYFUNCTION("""COMPUTED_VALUE"""),8.0)</f>
        <v>8</v>
      </c>
      <c r="BU44" s="203">
        <f>IFERROR(__xludf.DUMMYFUNCTION("""COMPUTED_VALUE"""),800.0)</f>
        <v>800</v>
      </c>
      <c r="BV44" s="202"/>
      <c r="BW44" s="203"/>
      <c r="BX44" s="202">
        <f>IFERROR(__xludf.DUMMYFUNCTION("""COMPUTED_VALUE"""),10.5)</f>
        <v>10.5</v>
      </c>
      <c r="BY44" s="203">
        <f>IFERROR(__xludf.DUMMYFUNCTION("""COMPUTED_VALUE"""),1050.0)</f>
        <v>1050</v>
      </c>
      <c r="BZ44" s="202">
        <f>IFERROR(__xludf.DUMMYFUNCTION("""COMPUTED_VALUE"""),16.0)</f>
        <v>16</v>
      </c>
      <c r="CA44" s="203">
        <f>IFERROR(__xludf.DUMMYFUNCTION("""COMPUTED_VALUE"""),1600.0)</f>
        <v>1600</v>
      </c>
      <c r="CB44" s="202"/>
      <c r="CC44" s="203"/>
      <c r="CD44" s="202"/>
      <c r="CE44" s="203"/>
      <c r="CF44" s="202"/>
      <c r="CG44" s="203"/>
      <c r="CH44" s="202"/>
      <c r="CI44" s="203"/>
      <c r="CJ44" s="202"/>
      <c r="CK44" s="203"/>
      <c r="CL44" s="202"/>
      <c r="CM44" s="203"/>
      <c r="CN44" s="202"/>
      <c r="CO44" s="203"/>
      <c r="CP44" s="202"/>
      <c r="CQ44" s="203"/>
      <c r="CR44" s="202">
        <f>IFERROR(__xludf.DUMMYFUNCTION("""COMPUTED_VALUE"""),8.0)</f>
        <v>8</v>
      </c>
      <c r="CS44" s="199">
        <f>IFERROR(__xludf.DUMMYFUNCTION("""COMPUTED_VALUE"""),800.0)</f>
        <v>800</v>
      </c>
      <c r="CT44" s="204"/>
      <c r="CU44" s="199"/>
      <c r="CV44" s="202">
        <f>IFERROR(__xludf.DUMMYFUNCTION("""COMPUTED_VALUE"""),8.0)</f>
        <v>8</v>
      </c>
      <c r="CW44" s="199"/>
      <c r="CX44" s="202"/>
      <c r="CY44" s="199"/>
      <c r="CZ44" s="202">
        <f>IFERROR(__xludf.DUMMYFUNCTION("""COMPUTED_VALUE"""),10.0)</f>
        <v>10</v>
      </c>
      <c r="DA44" s="199"/>
      <c r="DB44" s="202">
        <f>IFERROR(__xludf.DUMMYFUNCTION("""COMPUTED_VALUE"""),6.0)</f>
        <v>6</v>
      </c>
      <c r="DC44" s="199"/>
      <c r="DD44" s="202"/>
      <c r="DE44" s="199"/>
      <c r="DF44" s="202">
        <f>IFERROR(__xludf.DUMMYFUNCTION("""COMPUTED_VALUE"""),6.0)</f>
        <v>6</v>
      </c>
      <c r="DG44" s="199"/>
      <c r="DH44" s="202"/>
      <c r="DI44" s="199"/>
      <c r="DJ44" s="202"/>
      <c r="DK44" s="199"/>
      <c r="DL44" s="202"/>
      <c r="DM44" s="199"/>
      <c r="DN44" s="202">
        <f>IFERROR(__xludf.DUMMYFUNCTION("""COMPUTED_VALUE"""),6.0)</f>
        <v>6</v>
      </c>
      <c r="DO44" s="199"/>
      <c r="DP44" s="202"/>
      <c r="DQ44" s="199"/>
      <c r="DR44" s="202"/>
      <c r="DS44" s="199"/>
      <c r="DT44" s="202"/>
      <c r="DU44" s="199"/>
      <c r="DV44" s="202"/>
      <c r="DW44" s="199"/>
      <c r="DX44" s="158"/>
      <c r="DY44" s="159" t="str">
        <f>IFERROR(__xludf.DUMMYFUNCTION("""COMPUTED_VALUE"""),"Pavel Hochman")</f>
        <v>Pavel Hochman</v>
      </c>
      <c r="DZ44" s="202"/>
      <c r="EA44" s="203"/>
      <c r="EB44" s="202"/>
      <c r="EC44" s="203"/>
      <c r="ED44" s="202"/>
      <c r="EE44" s="203"/>
      <c r="EF44" s="202"/>
      <c r="EG44" s="203"/>
      <c r="EH44" s="202"/>
      <c r="EI44" s="203"/>
      <c r="EJ44" s="202"/>
      <c r="EK44" s="203"/>
      <c r="EL44" s="202"/>
      <c r="EM44" s="203"/>
      <c r="EN44" s="202"/>
      <c r="EO44" s="203"/>
      <c r="EP44" s="202"/>
      <c r="EQ44" s="203"/>
      <c r="ER44" s="202"/>
      <c r="ES44" s="203"/>
      <c r="ET44" s="202"/>
      <c r="EU44" s="203"/>
      <c r="EV44" s="202"/>
      <c r="EW44" s="203"/>
      <c r="EX44" s="202"/>
      <c r="EY44" s="203"/>
      <c r="EZ44" s="202"/>
      <c r="FA44" s="203"/>
      <c r="FB44" s="202"/>
      <c r="FC44" s="203"/>
      <c r="FD44" s="202"/>
      <c r="FE44" s="199"/>
      <c r="FF44" s="204"/>
      <c r="FG44" s="199"/>
      <c r="FH44" s="202"/>
      <c r="FI44" s="199"/>
      <c r="FJ44" s="202"/>
      <c r="FK44" s="199"/>
      <c r="FL44" s="202"/>
      <c r="FM44" s="199"/>
      <c r="FN44" s="202"/>
      <c r="FO44" s="199"/>
      <c r="FP44" s="202"/>
      <c r="FQ44" s="199"/>
      <c r="FR44" s="202"/>
      <c r="FS44" s="199"/>
      <c r="FT44" s="202"/>
      <c r="FU44" s="199"/>
      <c r="FV44" s="202"/>
      <c r="FW44" s="199"/>
      <c r="FX44" s="202"/>
      <c r="FY44" s="199"/>
      <c r="FZ44" s="202"/>
      <c r="GA44" s="199"/>
      <c r="GB44" s="202"/>
      <c r="GC44" s="199"/>
      <c r="GD44" s="202"/>
      <c r="GE44" s="199"/>
      <c r="GF44" s="202"/>
      <c r="GG44" s="199"/>
      <c r="GH44" s="202"/>
      <c r="GI44" s="199"/>
    </row>
    <row r="45">
      <c r="A45" s="198">
        <f>IFERROR(__xludf.DUMMYFUNCTION("""COMPUTED_VALUE"""),100.0)</f>
        <v>100</v>
      </c>
      <c r="B45" s="159" t="str">
        <f>IFERROR(__xludf.DUMMYFUNCTION("""COMPUTED_VALUE"""),"Marek Šos")</f>
        <v>Marek Šos</v>
      </c>
      <c r="C45" s="199">
        <f t="shared" ref="C45:BL45" si="37">BN45+DZ45</f>
        <v>0</v>
      </c>
      <c r="D45" s="199">
        <f t="shared" si="37"/>
        <v>0</v>
      </c>
      <c r="E45" s="199">
        <f t="shared" si="37"/>
        <v>0</v>
      </c>
      <c r="F45" s="199">
        <f t="shared" si="37"/>
        <v>0</v>
      </c>
      <c r="G45" s="199">
        <f t="shared" si="37"/>
        <v>0</v>
      </c>
      <c r="H45" s="199">
        <f t="shared" si="37"/>
        <v>0</v>
      </c>
      <c r="I45" s="199">
        <f t="shared" si="37"/>
        <v>0</v>
      </c>
      <c r="J45" s="199">
        <f t="shared" si="37"/>
        <v>0</v>
      </c>
      <c r="K45" s="199">
        <f t="shared" si="37"/>
        <v>0</v>
      </c>
      <c r="L45" s="199">
        <f t="shared" si="37"/>
        <v>0</v>
      </c>
      <c r="M45" s="199">
        <f t="shared" si="37"/>
        <v>16.5</v>
      </c>
      <c r="N45" s="199">
        <f t="shared" si="37"/>
        <v>1650</v>
      </c>
      <c r="O45" s="199">
        <f t="shared" si="37"/>
        <v>0</v>
      </c>
      <c r="P45" s="199">
        <f t="shared" si="37"/>
        <v>0</v>
      </c>
      <c r="Q45" s="199">
        <f t="shared" si="37"/>
        <v>6</v>
      </c>
      <c r="R45" s="199">
        <f t="shared" si="37"/>
        <v>600</v>
      </c>
      <c r="S45" s="199">
        <f t="shared" si="37"/>
        <v>14.5</v>
      </c>
      <c r="T45" s="199">
        <f t="shared" si="37"/>
        <v>1450</v>
      </c>
      <c r="U45" s="199">
        <f t="shared" si="37"/>
        <v>0</v>
      </c>
      <c r="V45" s="199">
        <f t="shared" si="37"/>
        <v>0</v>
      </c>
      <c r="W45" s="199">
        <f t="shared" si="37"/>
        <v>0</v>
      </c>
      <c r="X45" s="199">
        <f t="shared" si="37"/>
        <v>0</v>
      </c>
      <c r="Y45" s="199">
        <f t="shared" si="37"/>
        <v>0</v>
      </c>
      <c r="Z45" s="199">
        <f t="shared" si="37"/>
        <v>0</v>
      </c>
      <c r="AA45" s="199">
        <f t="shared" si="37"/>
        <v>6</v>
      </c>
      <c r="AB45" s="199">
        <f t="shared" si="37"/>
        <v>600</v>
      </c>
      <c r="AC45" s="199">
        <f t="shared" si="37"/>
        <v>14</v>
      </c>
      <c r="AD45" s="199">
        <f t="shared" si="37"/>
        <v>1400</v>
      </c>
      <c r="AE45" s="199">
        <f t="shared" si="37"/>
        <v>0</v>
      </c>
      <c r="AF45" s="199">
        <f t="shared" si="37"/>
        <v>0</v>
      </c>
      <c r="AG45" s="199">
        <f t="shared" si="37"/>
        <v>0</v>
      </c>
      <c r="AH45" s="199">
        <f t="shared" si="37"/>
        <v>0</v>
      </c>
      <c r="AI45" s="199">
        <f t="shared" si="37"/>
        <v>0</v>
      </c>
      <c r="AJ45" s="199">
        <f t="shared" si="37"/>
        <v>0</v>
      </c>
      <c r="AK45" s="199">
        <f t="shared" si="37"/>
        <v>0</v>
      </c>
      <c r="AL45" s="199">
        <f t="shared" si="37"/>
        <v>0</v>
      </c>
      <c r="AM45" s="199">
        <f t="shared" si="37"/>
        <v>0</v>
      </c>
      <c r="AN45" s="199">
        <f t="shared" si="37"/>
        <v>0</v>
      </c>
      <c r="AO45" s="199">
        <f t="shared" si="37"/>
        <v>0</v>
      </c>
      <c r="AP45" s="199">
        <f t="shared" si="37"/>
        <v>0</v>
      </c>
      <c r="AQ45" s="199">
        <f t="shared" si="37"/>
        <v>16</v>
      </c>
      <c r="AR45" s="199">
        <f t="shared" si="37"/>
        <v>0</v>
      </c>
      <c r="AS45" s="199">
        <f t="shared" si="37"/>
        <v>0</v>
      </c>
      <c r="AT45" s="199">
        <f t="shared" si="37"/>
        <v>0</v>
      </c>
      <c r="AU45" s="199">
        <f t="shared" si="37"/>
        <v>0</v>
      </c>
      <c r="AV45" s="199">
        <f t="shared" si="37"/>
        <v>0</v>
      </c>
      <c r="AW45" s="199">
        <f t="shared" si="37"/>
        <v>0</v>
      </c>
      <c r="AX45" s="199">
        <f t="shared" si="37"/>
        <v>0</v>
      </c>
      <c r="AY45" s="199">
        <f t="shared" si="37"/>
        <v>0</v>
      </c>
      <c r="AZ45" s="199">
        <f t="shared" si="37"/>
        <v>0</v>
      </c>
      <c r="BA45" s="199">
        <f t="shared" si="37"/>
        <v>0</v>
      </c>
      <c r="BB45" s="199">
        <f t="shared" si="37"/>
        <v>0</v>
      </c>
      <c r="BC45" s="199">
        <f t="shared" si="37"/>
        <v>0</v>
      </c>
      <c r="BD45" s="199">
        <f t="shared" si="37"/>
        <v>0</v>
      </c>
      <c r="BE45" s="199">
        <f t="shared" si="37"/>
        <v>0</v>
      </c>
      <c r="BF45" s="199">
        <f t="shared" si="37"/>
        <v>0</v>
      </c>
      <c r="BG45" s="199">
        <f t="shared" si="37"/>
        <v>12</v>
      </c>
      <c r="BH45" s="199">
        <f t="shared" si="37"/>
        <v>0</v>
      </c>
      <c r="BI45" s="199">
        <f t="shared" si="37"/>
        <v>0</v>
      </c>
      <c r="BJ45" s="199">
        <f t="shared" si="37"/>
        <v>0</v>
      </c>
      <c r="BK45" s="199">
        <f t="shared" si="37"/>
        <v>0</v>
      </c>
      <c r="BL45" s="199">
        <f t="shared" si="37"/>
        <v>0</v>
      </c>
      <c r="BM45" s="158"/>
      <c r="BN45" s="202"/>
      <c r="BO45" s="203"/>
      <c r="BP45" s="202"/>
      <c r="BQ45" s="203"/>
      <c r="BR45" s="202"/>
      <c r="BS45" s="203"/>
      <c r="BT45" s="202"/>
      <c r="BU45" s="203"/>
      <c r="BV45" s="202"/>
      <c r="BW45" s="203"/>
      <c r="BX45" s="202"/>
      <c r="BY45" s="203"/>
      <c r="BZ45" s="202"/>
      <c r="CA45" s="203"/>
      <c r="CB45" s="202">
        <f>IFERROR(__xludf.DUMMYFUNCTION("""COMPUTED_VALUE"""),6.0)</f>
        <v>6</v>
      </c>
      <c r="CC45" s="203">
        <f>IFERROR(__xludf.DUMMYFUNCTION("""COMPUTED_VALUE"""),600.0)</f>
        <v>600</v>
      </c>
      <c r="CD45" s="202"/>
      <c r="CE45" s="203"/>
      <c r="CF45" s="202"/>
      <c r="CG45" s="203"/>
      <c r="CH45" s="202"/>
      <c r="CI45" s="203"/>
      <c r="CJ45" s="202"/>
      <c r="CK45" s="203"/>
      <c r="CL45" s="202"/>
      <c r="CM45" s="203"/>
      <c r="CN45" s="202"/>
      <c r="CO45" s="203"/>
      <c r="CP45" s="202"/>
      <c r="CQ45" s="203"/>
      <c r="CR45" s="202"/>
      <c r="CS45" s="199"/>
      <c r="CT45" s="202"/>
      <c r="CU45" s="199"/>
      <c r="CV45" s="202"/>
      <c r="CW45" s="199"/>
      <c r="CX45" s="202"/>
      <c r="CY45" s="199"/>
      <c r="CZ45" s="202"/>
      <c r="DA45" s="199"/>
      <c r="DB45" s="202"/>
      <c r="DC45" s="199"/>
      <c r="DD45" s="202"/>
      <c r="DE45" s="199"/>
      <c r="DF45" s="202"/>
      <c r="DG45" s="199"/>
      <c r="DH45" s="202"/>
      <c r="DI45" s="199"/>
      <c r="DJ45" s="202"/>
      <c r="DK45" s="199"/>
      <c r="DL45" s="202"/>
      <c r="DM45" s="199"/>
      <c r="DN45" s="202"/>
      <c r="DO45" s="199"/>
      <c r="DP45" s="202"/>
      <c r="DQ45" s="199"/>
      <c r="DR45" s="202"/>
      <c r="DS45" s="199"/>
      <c r="DT45" s="202"/>
      <c r="DU45" s="199"/>
      <c r="DV45" s="202"/>
      <c r="DW45" s="199"/>
      <c r="DX45" s="158"/>
      <c r="DY45" s="159" t="str">
        <f>IFERROR(__xludf.DUMMYFUNCTION("""COMPUTED_VALUE"""),"Marek Šos")</f>
        <v>Marek Šos</v>
      </c>
      <c r="DZ45" s="202"/>
      <c r="EA45" s="203"/>
      <c r="EB45" s="202"/>
      <c r="EC45" s="203"/>
      <c r="ED45" s="202"/>
      <c r="EE45" s="203"/>
      <c r="EF45" s="202"/>
      <c r="EG45" s="203"/>
      <c r="EH45" s="202"/>
      <c r="EI45" s="203"/>
      <c r="EJ45" s="202">
        <f>IFERROR(__xludf.DUMMYFUNCTION("""COMPUTED_VALUE"""),16.5)</f>
        <v>16.5</v>
      </c>
      <c r="EK45" s="203">
        <f>IFERROR(__xludf.DUMMYFUNCTION("""COMPUTED_VALUE"""),1650.0)</f>
        <v>1650</v>
      </c>
      <c r="EL45" s="202"/>
      <c r="EM45" s="203"/>
      <c r="EN45" s="202"/>
      <c r="EO45" s="203"/>
      <c r="EP45" s="202">
        <f>IFERROR(__xludf.DUMMYFUNCTION("""COMPUTED_VALUE"""),14.5)</f>
        <v>14.5</v>
      </c>
      <c r="EQ45" s="203">
        <f>IFERROR(__xludf.DUMMYFUNCTION("""COMPUTED_VALUE"""),1450.0)</f>
        <v>1450</v>
      </c>
      <c r="ER45" s="202"/>
      <c r="ES45" s="203"/>
      <c r="ET45" s="202"/>
      <c r="EU45" s="203"/>
      <c r="EV45" s="202"/>
      <c r="EW45" s="203"/>
      <c r="EX45" s="202">
        <f>IFERROR(__xludf.DUMMYFUNCTION("""COMPUTED_VALUE"""),6.0)</f>
        <v>6</v>
      </c>
      <c r="EY45" s="203">
        <f>IFERROR(__xludf.DUMMYFUNCTION("""COMPUTED_VALUE"""),600.0)</f>
        <v>600</v>
      </c>
      <c r="EZ45" s="202">
        <f>IFERROR(__xludf.DUMMYFUNCTION("""COMPUTED_VALUE"""),14.0)</f>
        <v>14</v>
      </c>
      <c r="FA45" s="203">
        <f>IFERROR(__xludf.DUMMYFUNCTION("""COMPUTED_VALUE"""),1400.0)</f>
        <v>1400</v>
      </c>
      <c r="FB45" s="202"/>
      <c r="FC45" s="203"/>
      <c r="FD45" s="202"/>
      <c r="FE45" s="199"/>
      <c r="FF45" s="202"/>
      <c r="FG45" s="199"/>
      <c r="FH45" s="202"/>
      <c r="FI45" s="199"/>
      <c r="FJ45" s="202"/>
      <c r="FK45" s="199"/>
      <c r="FL45" s="202"/>
      <c r="FM45" s="199"/>
      <c r="FN45" s="202">
        <f>IFERROR(__xludf.DUMMYFUNCTION("""COMPUTED_VALUE"""),16.0)</f>
        <v>16</v>
      </c>
      <c r="FO45" s="199"/>
      <c r="FP45" s="202"/>
      <c r="FQ45" s="199"/>
      <c r="FR45" s="202"/>
      <c r="FS45" s="199"/>
      <c r="FT45" s="202"/>
      <c r="FU45" s="199"/>
      <c r="FV45" s="202"/>
      <c r="FW45" s="199"/>
      <c r="FX45" s="202"/>
      <c r="FY45" s="199"/>
      <c r="FZ45" s="202"/>
      <c r="GA45" s="199"/>
      <c r="GB45" s="202"/>
      <c r="GC45" s="199"/>
      <c r="GD45" s="202">
        <f>IFERROR(__xludf.DUMMYFUNCTION("""COMPUTED_VALUE"""),12.0)</f>
        <v>12</v>
      </c>
      <c r="GE45" s="199"/>
      <c r="GF45" s="202"/>
      <c r="GG45" s="199"/>
      <c r="GH45" s="202"/>
      <c r="GI45" s="199"/>
    </row>
    <row r="46">
      <c r="A46" s="198">
        <f>IFERROR(__xludf.DUMMYFUNCTION("""COMPUTED_VALUE"""),100.0)</f>
        <v>100</v>
      </c>
      <c r="B46" s="159" t="str">
        <f>IFERROR(__xludf.DUMMYFUNCTION("""COMPUTED_VALUE"""),"Martin Jurkovič")</f>
        <v>Martin Jurkovič</v>
      </c>
      <c r="C46" s="199">
        <f t="shared" ref="C46:BL46" si="38">BN46+DZ46</f>
        <v>0</v>
      </c>
      <c r="D46" s="199">
        <f t="shared" si="38"/>
        <v>0</v>
      </c>
      <c r="E46" s="199">
        <f t="shared" si="38"/>
        <v>0</v>
      </c>
      <c r="F46" s="199">
        <f t="shared" si="38"/>
        <v>0</v>
      </c>
      <c r="G46" s="199">
        <f t="shared" si="38"/>
        <v>6</v>
      </c>
      <c r="H46" s="199">
        <f t="shared" si="38"/>
        <v>600</v>
      </c>
      <c r="I46" s="199">
        <f t="shared" si="38"/>
        <v>0</v>
      </c>
      <c r="J46" s="199">
        <f t="shared" si="38"/>
        <v>0</v>
      </c>
      <c r="K46" s="199">
        <f t="shared" si="38"/>
        <v>4.5</v>
      </c>
      <c r="L46" s="199">
        <f t="shared" si="38"/>
        <v>450</v>
      </c>
      <c r="M46" s="199">
        <f t="shared" si="38"/>
        <v>5</v>
      </c>
      <c r="N46" s="199">
        <f t="shared" si="38"/>
        <v>500</v>
      </c>
      <c r="O46" s="199">
        <f t="shared" si="38"/>
        <v>0</v>
      </c>
      <c r="P46" s="199">
        <f t="shared" si="38"/>
        <v>0</v>
      </c>
      <c r="Q46" s="199">
        <f t="shared" si="38"/>
        <v>5.5</v>
      </c>
      <c r="R46" s="199">
        <f t="shared" si="38"/>
        <v>550</v>
      </c>
      <c r="S46" s="199">
        <f t="shared" si="38"/>
        <v>0</v>
      </c>
      <c r="T46" s="199">
        <f t="shared" si="38"/>
        <v>0</v>
      </c>
      <c r="U46" s="199">
        <f t="shared" si="38"/>
        <v>0</v>
      </c>
      <c r="V46" s="199">
        <f t="shared" si="38"/>
        <v>0</v>
      </c>
      <c r="W46" s="199">
        <f t="shared" si="38"/>
        <v>0</v>
      </c>
      <c r="X46" s="199">
        <f t="shared" si="38"/>
        <v>0</v>
      </c>
      <c r="Y46" s="199">
        <f t="shared" si="38"/>
        <v>0</v>
      </c>
      <c r="Z46" s="199">
        <f t="shared" si="38"/>
        <v>0</v>
      </c>
      <c r="AA46" s="199">
        <f t="shared" si="38"/>
        <v>0</v>
      </c>
      <c r="AB46" s="199">
        <f t="shared" si="38"/>
        <v>0</v>
      </c>
      <c r="AC46" s="199">
        <f t="shared" si="38"/>
        <v>0</v>
      </c>
      <c r="AD46" s="199">
        <f t="shared" si="38"/>
        <v>0</v>
      </c>
      <c r="AE46" s="199">
        <f t="shared" si="38"/>
        <v>0</v>
      </c>
      <c r="AF46" s="199">
        <f t="shared" si="38"/>
        <v>0</v>
      </c>
      <c r="AG46" s="199">
        <f t="shared" si="38"/>
        <v>0</v>
      </c>
      <c r="AH46" s="199">
        <f t="shared" si="38"/>
        <v>0</v>
      </c>
      <c r="AI46" s="199">
        <f t="shared" si="38"/>
        <v>0</v>
      </c>
      <c r="AJ46" s="199">
        <f t="shared" si="38"/>
        <v>0</v>
      </c>
      <c r="AK46" s="199">
        <f t="shared" si="38"/>
        <v>0</v>
      </c>
      <c r="AL46" s="199">
        <f t="shared" si="38"/>
        <v>0</v>
      </c>
      <c r="AM46" s="199">
        <f t="shared" si="38"/>
        <v>0</v>
      </c>
      <c r="AN46" s="199">
        <f t="shared" si="38"/>
        <v>0</v>
      </c>
      <c r="AO46" s="199">
        <f t="shared" si="38"/>
        <v>0</v>
      </c>
      <c r="AP46" s="199">
        <f t="shared" si="38"/>
        <v>0</v>
      </c>
      <c r="AQ46" s="199">
        <f t="shared" si="38"/>
        <v>0</v>
      </c>
      <c r="AR46" s="199">
        <f t="shared" si="38"/>
        <v>0</v>
      </c>
      <c r="AS46" s="199">
        <f t="shared" si="38"/>
        <v>0</v>
      </c>
      <c r="AT46" s="199">
        <f t="shared" si="38"/>
        <v>0</v>
      </c>
      <c r="AU46" s="199">
        <f t="shared" si="38"/>
        <v>0</v>
      </c>
      <c r="AV46" s="199">
        <f t="shared" si="38"/>
        <v>0</v>
      </c>
      <c r="AW46" s="199">
        <f t="shared" si="38"/>
        <v>0</v>
      </c>
      <c r="AX46" s="199">
        <f t="shared" si="38"/>
        <v>0</v>
      </c>
      <c r="AY46" s="199">
        <f t="shared" si="38"/>
        <v>0</v>
      </c>
      <c r="AZ46" s="199">
        <f t="shared" si="38"/>
        <v>0</v>
      </c>
      <c r="BA46" s="199">
        <f t="shared" si="38"/>
        <v>0</v>
      </c>
      <c r="BB46" s="199">
        <f t="shared" si="38"/>
        <v>0</v>
      </c>
      <c r="BC46" s="199">
        <f t="shared" si="38"/>
        <v>0</v>
      </c>
      <c r="BD46" s="199">
        <f t="shared" si="38"/>
        <v>0</v>
      </c>
      <c r="BE46" s="199">
        <f t="shared" si="38"/>
        <v>0</v>
      </c>
      <c r="BF46" s="199">
        <f t="shared" si="38"/>
        <v>0</v>
      </c>
      <c r="BG46" s="199">
        <f t="shared" si="38"/>
        <v>0</v>
      </c>
      <c r="BH46" s="199">
        <f t="shared" si="38"/>
        <v>0</v>
      </c>
      <c r="BI46" s="199">
        <f t="shared" si="38"/>
        <v>0</v>
      </c>
      <c r="BJ46" s="199">
        <f t="shared" si="38"/>
        <v>0</v>
      </c>
      <c r="BK46" s="199">
        <f t="shared" si="38"/>
        <v>0</v>
      </c>
      <c r="BL46" s="199">
        <f t="shared" si="38"/>
        <v>0</v>
      </c>
      <c r="BM46" s="158"/>
      <c r="BN46" s="202"/>
      <c r="BO46" s="203"/>
      <c r="BP46" s="204"/>
      <c r="BQ46" s="205"/>
      <c r="BR46" s="202">
        <f>IFERROR(__xludf.DUMMYFUNCTION("""COMPUTED_VALUE"""),6.0)</f>
        <v>6</v>
      </c>
      <c r="BS46" s="203">
        <f>IFERROR(__xludf.DUMMYFUNCTION("""COMPUTED_VALUE"""),600.0)</f>
        <v>600</v>
      </c>
      <c r="BT46" s="202"/>
      <c r="BU46" s="203"/>
      <c r="BV46" s="204">
        <f>IFERROR(__xludf.DUMMYFUNCTION("""COMPUTED_VALUE"""),4.5)</f>
        <v>4.5</v>
      </c>
      <c r="BW46" s="205">
        <f>IFERROR(__xludf.DUMMYFUNCTION("""COMPUTED_VALUE"""),450.0)</f>
        <v>450</v>
      </c>
      <c r="BX46" s="204">
        <f>IFERROR(__xludf.DUMMYFUNCTION("""COMPUTED_VALUE"""),5.0)</f>
        <v>5</v>
      </c>
      <c r="BY46" s="205">
        <f>IFERROR(__xludf.DUMMYFUNCTION("""COMPUTED_VALUE"""),500.0)</f>
        <v>500</v>
      </c>
      <c r="BZ46" s="204"/>
      <c r="CA46" s="205"/>
      <c r="CB46" s="204">
        <f>IFERROR(__xludf.DUMMYFUNCTION("""COMPUTED_VALUE"""),5.5)</f>
        <v>5.5</v>
      </c>
      <c r="CC46" s="205">
        <f>IFERROR(__xludf.DUMMYFUNCTION("""COMPUTED_VALUE"""),550.0)</f>
        <v>550</v>
      </c>
      <c r="CD46" s="202"/>
      <c r="CE46" s="203"/>
      <c r="CF46" s="204"/>
      <c r="CG46" s="205"/>
      <c r="CH46" s="204"/>
      <c r="CI46" s="205"/>
      <c r="CJ46" s="204"/>
      <c r="CK46" s="205"/>
      <c r="CL46" s="204"/>
      <c r="CM46" s="205"/>
      <c r="CN46" s="204"/>
      <c r="CO46" s="205"/>
      <c r="CP46" s="202"/>
      <c r="CQ46" s="203"/>
      <c r="CR46" s="204"/>
      <c r="CS46" s="206"/>
      <c r="CT46" s="202"/>
      <c r="CU46" s="199"/>
      <c r="CV46" s="204"/>
      <c r="CW46" s="199"/>
      <c r="CX46" s="204"/>
      <c r="CY46" s="199"/>
      <c r="CZ46" s="204"/>
      <c r="DA46" s="199"/>
      <c r="DB46" s="204"/>
      <c r="DC46" s="199"/>
      <c r="DD46" s="202"/>
      <c r="DE46" s="199"/>
      <c r="DF46" s="204"/>
      <c r="DG46" s="199"/>
      <c r="DH46" s="204"/>
      <c r="DI46" s="199"/>
      <c r="DJ46" s="202"/>
      <c r="DK46" s="199"/>
      <c r="DL46" s="204"/>
      <c r="DM46" s="206"/>
      <c r="DN46" s="204"/>
      <c r="DO46" s="199"/>
      <c r="DP46" s="204"/>
      <c r="DQ46" s="199"/>
      <c r="DR46" s="204"/>
      <c r="DS46" s="199"/>
      <c r="DT46" s="204"/>
      <c r="DU46" s="199"/>
      <c r="DV46" s="204"/>
      <c r="DW46" s="199"/>
      <c r="DX46" s="158"/>
      <c r="DY46" s="159" t="str">
        <f>IFERROR(__xludf.DUMMYFUNCTION("""COMPUTED_VALUE"""),"Martin Jurkovič")</f>
        <v>Martin Jurkovič</v>
      </c>
      <c r="DZ46" s="202"/>
      <c r="EA46" s="203"/>
      <c r="EB46" s="204"/>
      <c r="EC46" s="205"/>
      <c r="ED46" s="202"/>
      <c r="EE46" s="203"/>
      <c r="EF46" s="202"/>
      <c r="EG46" s="203"/>
      <c r="EH46" s="204"/>
      <c r="EI46" s="205"/>
      <c r="EJ46" s="204"/>
      <c r="EK46" s="205"/>
      <c r="EL46" s="204"/>
      <c r="EM46" s="205"/>
      <c r="EN46" s="204"/>
      <c r="EO46" s="205"/>
      <c r="EP46" s="202"/>
      <c r="EQ46" s="203"/>
      <c r="ER46" s="204"/>
      <c r="ES46" s="205"/>
      <c r="ET46" s="204"/>
      <c r="EU46" s="205"/>
      <c r="EV46" s="204"/>
      <c r="EW46" s="205"/>
      <c r="EX46" s="204"/>
      <c r="EY46" s="205"/>
      <c r="EZ46" s="204"/>
      <c r="FA46" s="205"/>
      <c r="FB46" s="202"/>
      <c r="FC46" s="203"/>
      <c r="FD46" s="204"/>
      <c r="FE46" s="206"/>
      <c r="FF46" s="202"/>
      <c r="FG46" s="199"/>
      <c r="FH46" s="204"/>
      <c r="FI46" s="199"/>
      <c r="FJ46" s="204"/>
      <c r="FK46" s="199"/>
      <c r="FL46" s="204"/>
      <c r="FM46" s="199"/>
      <c r="FN46" s="204"/>
      <c r="FO46" s="199"/>
      <c r="FP46" s="202"/>
      <c r="FQ46" s="199"/>
      <c r="FR46" s="204"/>
      <c r="FS46" s="199"/>
      <c r="FT46" s="204"/>
      <c r="FU46" s="199"/>
      <c r="FV46" s="202"/>
      <c r="FW46" s="199"/>
      <c r="FX46" s="204"/>
      <c r="FY46" s="206"/>
      <c r="FZ46" s="204"/>
      <c r="GA46" s="199"/>
      <c r="GB46" s="204"/>
      <c r="GC46" s="199"/>
      <c r="GD46" s="204"/>
      <c r="GE46" s="199"/>
      <c r="GF46" s="204"/>
      <c r="GG46" s="199"/>
      <c r="GH46" s="204"/>
      <c r="GI46" s="199"/>
    </row>
    <row r="47">
      <c r="A47" s="198">
        <f>IFERROR(__xludf.DUMMYFUNCTION("""COMPUTED_VALUE"""),100.0)</f>
        <v>100</v>
      </c>
      <c r="B47" s="159" t="str">
        <f>IFERROR(__xludf.DUMMYFUNCTION("""COMPUTED_VALUE"""),"Václav Schejbal")</f>
        <v>Václav Schejbal</v>
      </c>
      <c r="C47" s="199">
        <f t="shared" ref="C47:BL47" si="39">BN47+DZ47</f>
        <v>0</v>
      </c>
      <c r="D47" s="199">
        <f t="shared" si="39"/>
        <v>0</v>
      </c>
      <c r="E47" s="199">
        <f t="shared" si="39"/>
        <v>0</v>
      </c>
      <c r="F47" s="199">
        <f t="shared" si="39"/>
        <v>0</v>
      </c>
      <c r="G47" s="199">
        <f t="shared" si="39"/>
        <v>0</v>
      </c>
      <c r="H47" s="199">
        <f t="shared" si="39"/>
        <v>0</v>
      </c>
      <c r="I47" s="199">
        <f t="shared" si="39"/>
        <v>0</v>
      </c>
      <c r="J47" s="199">
        <f t="shared" si="39"/>
        <v>0</v>
      </c>
      <c r="K47" s="199">
        <f t="shared" si="39"/>
        <v>0</v>
      </c>
      <c r="L47" s="199">
        <f t="shared" si="39"/>
        <v>0</v>
      </c>
      <c r="M47" s="199">
        <f t="shared" si="39"/>
        <v>16</v>
      </c>
      <c r="N47" s="199">
        <f t="shared" si="39"/>
        <v>1600</v>
      </c>
      <c r="O47" s="199">
        <f t="shared" si="39"/>
        <v>6</v>
      </c>
      <c r="P47" s="199">
        <f t="shared" si="39"/>
        <v>600</v>
      </c>
      <c r="Q47" s="199">
        <f t="shared" si="39"/>
        <v>0</v>
      </c>
      <c r="R47" s="199">
        <f t="shared" si="39"/>
        <v>0</v>
      </c>
      <c r="S47" s="199">
        <f t="shared" si="39"/>
        <v>0</v>
      </c>
      <c r="T47" s="199">
        <f t="shared" si="39"/>
        <v>0</v>
      </c>
      <c r="U47" s="199">
        <f t="shared" si="39"/>
        <v>0</v>
      </c>
      <c r="V47" s="199">
        <f t="shared" si="39"/>
        <v>0</v>
      </c>
      <c r="W47" s="199">
        <f t="shared" si="39"/>
        <v>0</v>
      </c>
      <c r="X47" s="199">
        <f t="shared" si="39"/>
        <v>0</v>
      </c>
      <c r="Y47" s="199">
        <f t="shared" si="39"/>
        <v>0</v>
      </c>
      <c r="Z47" s="199">
        <f t="shared" si="39"/>
        <v>0</v>
      </c>
      <c r="AA47" s="199">
        <f t="shared" si="39"/>
        <v>0</v>
      </c>
      <c r="AB47" s="199">
        <f t="shared" si="39"/>
        <v>0</v>
      </c>
      <c r="AC47" s="199">
        <f t="shared" si="39"/>
        <v>0</v>
      </c>
      <c r="AD47" s="199">
        <f t="shared" si="39"/>
        <v>0</v>
      </c>
      <c r="AE47" s="199">
        <f t="shared" si="39"/>
        <v>0</v>
      </c>
      <c r="AF47" s="199">
        <f t="shared" si="39"/>
        <v>0</v>
      </c>
      <c r="AG47" s="199">
        <f t="shared" si="39"/>
        <v>0</v>
      </c>
      <c r="AH47" s="199">
        <f t="shared" si="39"/>
        <v>0</v>
      </c>
      <c r="AI47" s="199">
        <f t="shared" si="39"/>
        <v>0</v>
      </c>
      <c r="AJ47" s="199">
        <f t="shared" si="39"/>
        <v>0</v>
      </c>
      <c r="AK47" s="199">
        <f t="shared" si="39"/>
        <v>0</v>
      </c>
      <c r="AL47" s="199">
        <f t="shared" si="39"/>
        <v>0</v>
      </c>
      <c r="AM47" s="199">
        <f t="shared" si="39"/>
        <v>0</v>
      </c>
      <c r="AN47" s="199">
        <f t="shared" si="39"/>
        <v>0</v>
      </c>
      <c r="AO47" s="199">
        <f t="shared" si="39"/>
        <v>0</v>
      </c>
      <c r="AP47" s="199">
        <f t="shared" si="39"/>
        <v>0</v>
      </c>
      <c r="AQ47" s="199">
        <f t="shared" si="39"/>
        <v>0</v>
      </c>
      <c r="AR47" s="199">
        <f t="shared" si="39"/>
        <v>0</v>
      </c>
      <c r="AS47" s="199">
        <f t="shared" si="39"/>
        <v>0</v>
      </c>
      <c r="AT47" s="199">
        <f t="shared" si="39"/>
        <v>0</v>
      </c>
      <c r="AU47" s="199">
        <f t="shared" si="39"/>
        <v>0</v>
      </c>
      <c r="AV47" s="199">
        <f t="shared" si="39"/>
        <v>0</v>
      </c>
      <c r="AW47" s="199">
        <f t="shared" si="39"/>
        <v>0</v>
      </c>
      <c r="AX47" s="199">
        <f t="shared" si="39"/>
        <v>0</v>
      </c>
      <c r="AY47" s="199">
        <f t="shared" si="39"/>
        <v>0</v>
      </c>
      <c r="AZ47" s="199">
        <f t="shared" si="39"/>
        <v>0</v>
      </c>
      <c r="BA47" s="199">
        <f t="shared" si="39"/>
        <v>0</v>
      </c>
      <c r="BB47" s="199">
        <f t="shared" si="39"/>
        <v>0</v>
      </c>
      <c r="BC47" s="199">
        <f t="shared" si="39"/>
        <v>0</v>
      </c>
      <c r="BD47" s="199">
        <f t="shared" si="39"/>
        <v>0</v>
      </c>
      <c r="BE47" s="199">
        <f t="shared" si="39"/>
        <v>0</v>
      </c>
      <c r="BF47" s="199">
        <f t="shared" si="39"/>
        <v>0</v>
      </c>
      <c r="BG47" s="199">
        <f t="shared" si="39"/>
        <v>0</v>
      </c>
      <c r="BH47" s="199">
        <f t="shared" si="39"/>
        <v>0</v>
      </c>
      <c r="BI47" s="199">
        <f t="shared" si="39"/>
        <v>0</v>
      </c>
      <c r="BJ47" s="199">
        <f t="shared" si="39"/>
        <v>0</v>
      </c>
      <c r="BK47" s="199">
        <f t="shared" si="39"/>
        <v>0</v>
      </c>
      <c r="BL47" s="199">
        <f t="shared" si="39"/>
        <v>0</v>
      </c>
      <c r="BM47" s="158"/>
      <c r="BN47" s="202"/>
      <c r="BO47" s="203"/>
      <c r="BP47" s="202"/>
      <c r="BQ47" s="203"/>
      <c r="BR47" s="202"/>
      <c r="BS47" s="203"/>
      <c r="BT47" s="202"/>
      <c r="BU47" s="203"/>
      <c r="BV47" s="202"/>
      <c r="BW47" s="203"/>
      <c r="BX47" s="202">
        <f>IFERROR(__xludf.DUMMYFUNCTION("""COMPUTED_VALUE"""),16.0)</f>
        <v>16</v>
      </c>
      <c r="BY47" s="203">
        <f>IFERROR(__xludf.DUMMYFUNCTION("""COMPUTED_VALUE"""),1600.0)</f>
        <v>1600</v>
      </c>
      <c r="BZ47" s="202">
        <f>IFERROR(__xludf.DUMMYFUNCTION("""COMPUTED_VALUE"""),6.0)</f>
        <v>6</v>
      </c>
      <c r="CA47" s="203">
        <f>IFERROR(__xludf.DUMMYFUNCTION("""COMPUTED_VALUE"""),600.0)</f>
        <v>600</v>
      </c>
      <c r="CB47" s="202"/>
      <c r="CC47" s="203"/>
      <c r="CD47" s="202"/>
      <c r="CE47" s="203"/>
      <c r="CF47" s="202"/>
      <c r="CG47" s="203"/>
      <c r="CH47" s="202"/>
      <c r="CI47" s="203"/>
      <c r="CJ47" s="202"/>
      <c r="CK47" s="203"/>
      <c r="CL47" s="202"/>
      <c r="CM47" s="203"/>
      <c r="CN47" s="202"/>
      <c r="CO47" s="203"/>
      <c r="CP47" s="202"/>
      <c r="CQ47" s="203"/>
      <c r="CR47" s="202"/>
      <c r="CS47" s="199"/>
      <c r="CT47" s="202"/>
      <c r="CU47" s="199"/>
      <c r="CV47" s="202"/>
      <c r="CW47" s="199"/>
      <c r="CX47" s="202"/>
      <c r="CY47" s="199"/>
      <c r="CZ47" s="202"/>
      <c r="DA47" s="199"/>
      <c r="DB47" s="202"/>
      <c r="DC47" s="199"/>
      <c r="DD47" s="202"/>
      <c r="DE47" s="199"/>
      <c r="DF47" s="202"/>
      <c r="DG47" s="199"/>
      <c r="DH47" s="202"/>
      <c r="DI47" s="199"/>
      <c r="DJ47" s="202"/>
      <c r="DK47" s="199"/>
      <c r="DL47" s="202"/>
      <c r="DM47" s="199"/>
      <c r="DN47" s="202"/>
      <c r="DO47" s="199"/>
      <c r="DP47" s="202"/>
      <c r="DQ47" s="199"/>
      <c r="DR47" s="202"/>
      <c r="DS47" s="199"/>
      <c r="DT47" s="202"/>
      <c r="DU47" s="199"/>
      <c r="DV47" s="202"/>
      <c r="DW47" s="199"/>
      <c r="DX47" s="158"/>
      <c r="DY47" s="159" t="str">
        <f>IFERROR(__xludf.DUMMYFUNCTION("""COMPUTED_VALUE"""),"Václav Schejbal")</f>
        <v>Václav Schejbal</v>
      </c>
      <c r="DZ47" s="202"/>
      <c r="EA47" s="203"/>
      <c r="EB47" s="202"/>
      <c r="EC47" s="203"/>
      <c r="ED47" s="202"/>
      <c r="EE47" s="203"/>
      <c r="EF47" s="202"/>
      <c r="EG47" s="203"/>
      <c r="EH47" s="202"/>
      <c r="EI47" s="203"/>
      <c r="EJ47" s="202"/>
      <c r="EK47" s="203"/>
      <c r="EL47" s="202"/>
      <c r="EM47" s="203"/>
      <c r="EN47" s="202"/>
      <c r="EO47" s="203"/>
      <c r="EP47" s="202"/>
      <c r="EQ47" s="203"/>
      <c r="ER47" s="202"/>
      <c r="ES47" s="203"/>
      <c r="ET47" s="202"/>
      <c r="EU47" s="203"/>
      <c r="EV47" s="202"/>
      <c r="EW47" s="203"/>
      <c r="EX47" s="202"/>
      <c r="EY47" s="203"/>
      <c r="EZ47" s="202"/>
      <c r="FA47" s="203"/>
      <c r="FB47" s="202"/>
      <c r="FC47" s="203"/>
      <c r="FD47" s="202"/>
      <c r="FE47" s="199"/>
      <c r="FF47" s="202"/>
      <c r="FG47" s="199"/>
      <c r="FH47" s="202"/>
      <c r="FI47" s="199"/>
      <c r="FJ47" s="202"/>
      <c r="FK47" s="199"/>
      <c r="FL47" s="202"/>
      <c r="FM47" s="199"/>
      <c r="FN47" s="202"/>
      <c r="FO47" s="199"/>
      <c r="FP47" s="202"/>
      <c r="FQ47" s="199"/>
      <c r="FR47" s="202"/>
      <c r="FS47" s="199"/>
      <c r="FT47" s="202"/>
      <c r="FU47" s="199"/>
      <c r="FV47" s="202"/>
      <c r="FW47" s="199"/>
      <c r="FX47" s="202"/>
      <c r="FY47" s="199"/>
      <c r="FZ47" s="202"/>
      <c r="GA47" s="199"/>
      <c r="GB47" s="202"/>
      <c r="GC47" s="199"/>
      <c r="GD47" s="202"/>
      <c r="GE47" s="199"/>
      <c r="GF47" s="202"/>
      <c r="GG47" s="199"/>
      <c r="GH47" s="202"/>
      <c r="GI47" s="199"/>
    </row>
    <row r="48">
      <c r="A48" s="198">
        <f>IFERROR(__xludf.DUMMYFUNCTION("""COMPUTED_VALUE"""),100.0)</f>
        <v>100</v>
      </c>
      <c r="B48" s="159" t="str">
        <f>IFERROR(__xludf.DUMMYFUNCTION("""COMPUTED_VALUE"""),"Zbyněk Hyský")</f>
        <v>Zbyněk Hyský</v>
      </c>
      <c r="C48" s="199">
        <f t="shared" ref="C48:BL48" si="40">BN48+DZ48</f>
        <v>0</v>
      </c>
      <c r="D48" s="199">
        <f t="shared" si="40"/>
        <v>0</v>
      </c>
      <c r="E48" s="199">
        <f t="shared" si="40"/>
        <v>8</v>
      </c>
      <c r="F48" s="199">
        <f t="shared" si="40"/>
        <v>800</v>
      </c>
      <c r="G48" s="199">
        <f t="shared" si="40"/>
        <v>4.5</v>
      </c>
      <c r="H48" s="199">
        <f t="shared" si="40"/>
        <v>450</v>
      </c>
      <c r="I48" s="199">
        <f t="shared" si="40"/>
        <v>14.5</v>
      </c>
      <c r="J48" s="199">
        <f t="shared" si="40"/>
        <v>1450</v>
      </c>
      <c r="K48" s="199">
        <f t="shared" si="40"/>
        <v>0</v>
      </c>
      <c r="L48" s="199">
        <f t="shared" si="40"/>
        <v>0</v>
      </c>
      <c r="M48" s="199">
        <f t="shared" si="40"/>
        <v>16</v>
      </c>
      <c r="N48" s="199">
        <f t="shared" si="40"/>
        <v>1600</v>
      </c>
      <c r="O48" s="199">
        <f t="shared" si="40"/>
        <v>6</v>
      </c>
      <c r="P48" s="199">
        <f t="shared" si="40"/>
        <v>600</v>
      </c>
      <c r="Q48" s="199">
        <f t="shared" si="40"/>
        <v>13</v>
      </c>
      <c r="R48" s="199">
        <f t="shared" si="40"/>
        <v>1300</v>
      </c>
      <c r="S48" s="199">
        <f t="shared" si="40"/>
        <v>8.5</v>
      </c>
      <c r="T48" s="199">
        <f t="shared" si="40"/>
        <v>850</v>
      </c>
      <c r="U48" s="199">
        <f t="shared" si="40"/>
        <v>0</v>
      </c>
      <c r="V48" s="199">
        <f t="shared" si="40"/>
        <v>0</v>
      </c>
      <c r="W48" s="199">
        <f t="shared" si="40"/>
        <v>0</v>
      </c>
      <c r="X48" s="199">
        <f t="shared" si="40"/>
        <v>0</v>
      </c>
      <c r="Y48" s="199">
        <f t="shared" si="40"/>
        <v>8.5</v>
      </c>
      <c r="Z48" s="199">
        <f t="shared" si="40"/>
        <v>850</v>
      </c>
      <c r="AA48" s="199">
        <f t="shared" si="40"/>
        <v>10.5</v>
      </c>
      <c r="AB48" s="199">
        <f t="shared" si="40"/>
        <v>1050</v>
      </c>
      <c r="AC48" s="199">
        <f t="shared" si="40"/>
        <v>16.5</v>
      </c>
      <c r="AD48" s="199">
        <f t="shared" si="40"/>
        <v>1650</v>
      </c>
      <c r="AE48" s="199">
        <f t="shared" si="40"/>
        <v>12</v>
      </c>
      <c r="AF48" s="199">
        <f t="shared" si="40"/>
        <v>1200</v>
      </c>
      <c r="AG48" s="199">
        <f t="shared" si="40"/>
        <v>8</v>
      </c>
      <c r="AH48" s="199">
        <f t="shared" si="40"/>
        <v>800</v>
      </c>
      <c r="AI48" s="199">
        <f t="shared" si="40"/>
        <v>0</v>
      </c>
      <c r="AJ48" s="199">
        <f t="shared" si="40"/>
        <v>0</v>
      </c>
      <c r="AK48" s="199">
        <f t="shared" si="40"/>
        <v>8</v>
      </c>
      <c r="AL48" s="199">
        <f t="shared" si="40"/>
        <v>0</v>
      </c>
      <c r="AM48" s="199">
        <f t="shared" si="40"/>
        <v>0</v>
      </c>
      <c r="AN48" s="199">
        <f t="shared" si="40"/>
        <v>0</v>
      </c>
      <c r="AO48" s="199">
        <f t="shared" si="40"/>
        <v>10.5</v>
      </c>
      <c r="AP48" s="199">
        <f t="shared" si="40"/>
        <v>0</v>
      </c>
      <c r="AQ48" s="199">
        <f t="shared" si="40"/>
        <v>6</v>
      </c>
      <c r="AR48" s="199">
        <f t="shared" si="40"/>
        <v>0</v>
      </c>
      <c r="AS48" s="199">
        <f t="shared" si="40"/>
        <v>13</v>
      </c>
      <c r="AT48" s="199">
        <f t="shared" si="40"/>
        <v>0</v>
      </c>
      <c r="AU48" s="199">
        <f t="shared" si="40"/>
        <v>0</v>
      </c>
      <c r="AV48" s="199">
        <f t="shared" si="40"/>
        <v>0</v>
      </c>
      <c r="AW48" s="199">
        <f t="shared" si="40"/>
        <v>2</v>
      </c>
      <c r="AX48" s="199">
        <f t="shared" si="40"/>
        <v>0</v>
      </c>
      <c r="AY48" s="199">
        <f t="shared" si="40"/>
        <v>0</v>
      </c>
      <c r="AZ48" s="199">
        <f t="shared" si="40"/>
        <v>0</v>
      </c>
      <c r="BA48" s="199">
        <f t="shared" si="40"/>
        <v>8</v>
      </c>
      <c r="BB48" s="199">
        <f t="shared" si="40"/>
        <v>0</v>
      </c>
      <c r="BC48" s="199">
        <f t="shared" si="40"/>
        <v>7</v>
      </c>
      <c r="BD48" s="199">
        <f t="shared" si="40"/>
        <v>0</v>
      </c>
      <c r="BE48" s="199">
        <f t="shared" si="40"/>
        <v>15</v>
      </c>
      <c r="BF48" s="199">
        <f t="shared" si="40"/>
        <v>0</v>
      </c>
      <c r="BG48" s="199">
        <f t="shared" si="40"/>
        <v>0</v>
      </c>
      <c r="BH48" s="199">
        <f t="shared" si="40"/>
        <v>0</v>
      </c>
      <c r="BI48" s="199">
        <f t="shared" si="40"/>
        <v>0</v>
      </c>
      <c r="BJ48" s="199">
        <f t="shared" si="40"/>
        <v>0</v>
      </c>
      <c r="BK48" s="199">
        <f t="shared" si="40"/>
        <v>4.5</v>
      </c>
      <c r="BL48" s="199">
        <f t="shared" si="40"/>
        <v>0</v>
      </c>
      <c r="BM48" s="158"/>
      <c r="BN48" s="202"/>
      <c r="BO48" s="203"/>
      <c r="BP48" s="202"/>
      <c r="BQ48" s="203"/>
      <c r="BR48" s="202"/>
      <c r="BS48" s="203"/>
      <c r="BT48" s="202"/>
      <c r="BU48" s="203"/>
      <c r="BV48" s="202"/>
      <c r="BW48" s="203"/>
      <c r="BX48" s="202"/>
      <c r="BY48" s="203"/>
      <c r="BZ48" s="202"/>
      <c r="CA48" s="203"/>
      <c r="CB48" s="202"/>
      <c r="CC48" s="203"/>
      <c r="CD48" s="202"/>
      <c r="CE48" s="203"/>
      <c r="CF48" s="202"/>
      <c r="CG48" s="203"/>
      <c r="CH48" s="202"/>
      <c r="CI48" s="203"/>
      <c r="CJ48" s="202"/>
      <c r="CK48" s="203"/>
      <c r="CL48" s="202"/>
      <c r="CM48" s="203"/>
      <c r="CN48" s="202"/>
      <c r="CO48" s="203"/>
      <c r="CP48" s="202"/>
      <c r="CQ48" s="203"/>
      <c r="CR48" s="202"/>
      <c r="CS48" s="199"/>
      <c r="CT48" s="202"/>
      <c r="CU48" s="199"/>
      <c r="CV48" s="202"/>
      <c r="CW48" s="199"/>
      <c r="CX48" s="202"/>
      <c r="CY48" s="199"/>
      <c r="CZ48" s="202"/>
      <c r="DA48" s="199"/>
      <c r="DB48" s="202"/>
      <c r="DC48" s="199"/>
      <c r="DD48" s="202"/>
      <c r="DE48" s="199"/>
      <c r="DF48" s="202"/>
      <c r="DG48" s="199"/>
      <c r="DH48" s="202"/>
      <c r="DI48" s="199"/>
      <c r="DJ48" s="202"/>
      <c r="DK48" s="199"/>
      <c r="DL48" s="202"/>
      <c r="DM48" s="199"/>
      <c r="DN48" s="202"/>
      <c r="DO48" s="199"/>
      <c r="DP48" s="202"/>
      <c r="DQ48" s="199"/>
      <c r="DR48" s="202"/>
      <c r="DS48" s="199"/>
      <c r="DT48" s="202"/>
      <c r="DU48" s="199"/>
      <c r="DV48" s="202"/>
      <c r="DW48" s="199"/>
      <c r="DX48" s="158"/>
      <c r="DY48" s="159" t="str">
        <f>IFERROR(__xludf.DUMMYFUNCTION("""COMPUTED_VALUE"""),"Zbyněk Hyský")</f>
        <v>Zbyněk Hyský</v>
      </c>
      <c r="DZ48" s="202"/>
      <c r="EA48" s="203"/>
      <c r="EB48" s="202">
        <f>IFERROR(__xludf.DUMMYFUNCTION("""COMPUTED_VALUE"""),8.0)</f>
        <v>8</v>
      </c>
      <c r="EC48" s="203">
        <f>IFERROR(__xludf.DUMMYFUNCTION("""COMPUTED_VALUE"""),800.0)</f>
        <v>800</v>
      </c>
      <c r="ED48" s="202">
        <f>IFERROR(__xludf.DUMMYFUNCTION("""COMPUTED_VALUE"""),4.5)</f>
        <v>4.5</v>
      </c>
      <c r="EE48" s="203">
        <f>IFERROR(__xludf.DUMMYFUNCTION("""COMPUTED_VALUE"""),450.0)</f>
        <v>450</v>
      </c>
      <c r="EF48" s="202">
        <f>IFERROR(__xludf.DUMMYFUNCTION("""COMPUTED_VALUE"""),14.5)</f>
        <v>14.5</v>
      </c>
      <c r="EG48" s="203">
        <f>IFERROR(__xludf.DUMMYFUNCTION("""COMPUTED_VALUE"""),1450.0)</f>
        <v>1450</v>
      </c>
      <c r="EH48" s="202"/>
      <c r="EI48" s="203"/>
      <c r="EJ48" s="202">
        <f>IFERROR(__xludf.DUMMYFUNCTION("""COMPUTED_VALUE"""),16.0)</f>
        <v>16</v>
      </c>
      <c r="EK48" s="203">
        <f>IFERROR(__xludf.DUMMYFUNCTION("""COMPUTED_VALUE"""),1600.0)</f>
        <v>1600</v>
      </c>
      <c r="EL48" s="202">
        <f>IFERROR(__xludf.DUMMYFUNCTION("""COMPUTED_VALUE"""),6.0)</f>
        <v>6</v>
      </c>
      <c r="EM48" s="203">
        <f>IFERROR(__xludf.DUMMYFUNCTION("""COMPUTED_VALUE"""),600.0)</f>
        <v>600</v>
      </c>
      <c r="EN48" s="202">
        <f>IFERROR(__xludf.DUMMYFUNCTION("""COMPUTED_VALUE"""),13.0)</f>
        <v>13</v>
      </c>
      <c r="EO48" s="203">
        <f>IFERROR(__xludf.DUMMYFUNCTION("""COMPUTED_VALUE"""),1300.0)</f>
        <v>1300</v>
      </c>
      <c r="EP48" s="202">
        <f>IFERROR(__xludf.DUMMYFUNCTION("""COMPUTED_VALUE"""),8.5)</f>
        <v>8.5</v>
      </c>
      <c r="EQ48" s="203">
        <f>IFERROR(__xludf.DUMMYFUNCTION("""COMPUTED_VALUE"""),850.0)</f>
        <v>850</v>
      </c>
      <c r="ER48" s="202"/>
      <c r="ES48" s="203"/>
      <c r="ET48" s="202"/>
      <c r="EU48" s="203"/>
      <c r="EV48" s="202">
        <f>IFERROR(__xludf.DUMMYFUNCTION("""COMPUTED_VALUE"""),8.5)</f>
        <v>8.5</v>
      </c>
      <c r="EW48" s="203">
        <f>IFERROR(__xludf.DUMMYFUNCTION("""COMPUTED_VALUE"""),850.0)</f>
        <v>850</v>
      </c>
      <c r="EX48" s="202">
        <f>IFERROR(__xludf.DUMMYFUNCTION("""COMPUTED_VALUE"""),10.5)</f>
        <v>10.5</v>
      </c>
      <c r="EY48" s="203">
        <f>IFERROR(__xludf.DUMMYFUNCTION("""COMPUTED_VALUE"""),1050.0)</f>
        <v>1050</v>
      </c>
      <c r="EZ48" s="202">
        <f>IFERROR(__xludf.DUMMYFUNCTION("""COMPUTED_VALUE"""),16.5)</f>
        <v>16.5</v>
      </c>
      <c r="FA48" s="203">
        <f>IFERROR(__xludf.DUMMYFUNCTION("""COMPUTED_VALUE"""),1650.0)</f>
        <v>1650</v>
      </c>
      <c r="FB48" s="202">
        <f>IFERROR(__xludf.DUMMYFUNCTION("""COMPUTED_VALUE"""),12.0)</f>
        <v>12</v>
      </c>
      <c r="FC48" s="203">
        <f>IFERROR(__xludf.DUMMYFUNCTION("""COMPUTED_VALUE"""),1200.0)</f>
        <v>1200</v>
      </c>
      <c r="FD48" s="202">
        <f>IFERROR(__xludf.DUMMYFUNCTION("""COMPUTED_VALUE"""),8.0)</f>
        <v>8</v>
      </c>
      <c r="FE48" s="199">
        <f>IFERROR(__xludf.DUMMYFUNCTION("""COMPUTED_VALUE"""),800.0)</f>
        <v>800</v>
      </c>
      <c r="FF48" s="202"/>
      <c r="FG48" s="199"/>
      <c r="FH48" s="202">
        <f>IFERROR(__xludf.DUMMYFUNCTION("""COMPUTED_VALUE"""),8.0)</f>
        <v>8</v>
      </c>
      <c r="FI48" s="199"/>
      <c r="FJ48" s="202"/>
      <c r="FK48" s="199"/>
      <c r="FL48" s="202">
        <f>IFERROR(__xludf.DUMMYFUNCTION("""COMPUTED_VALUE"""),10.5)</f>
        <v>10.5</v>
      </c>
      <c r="FM48" s="199"/>
      <c r="FN48" s="202">
        <f>IFERROR(__xludf.DUMMYFUNCTION("""COMPUTED_VALUE"""),6.0)</f>
        <v>6</v>
      </c>
      <c r="FO48" s="199"/>
      <c r="FP48" s="202">
        <f>IFERROR(__xludf.DUMMYFUNCTION("""COMPUTED_VALUE"""),13.0)</f>
        <v>13</v>
      </c>
      <c r="FQ48" s="199"/>
      <c r="FR48" s="202"/>
      <c r="FS48" s="199"/>
      <c r="FT48" s="202">
        <f>IFERROR(__xludf.DUMMYFUNCTION("""COMPUTED_VALUE"""),2.0)</f>
        <v>2</v>
      </c>
      <c r="FU48" s="199"/>
      <c r="FV48" s="202"/>
      <c r="FW48" s="199"/>
      <c r="FX48" s="202">
        <f>IFERROR(__xludf.DUMMYFUNCTION("""COMPUTED_VALUE"""),8.0)</f>
        <v>8</v>
      </c>
      <c r="FY48" s="199">
        <f>IFERROR(__xludf.DUMMYFUNCTION("""COMPUTED_VALUE"""),0.0)</f>
        <v>0</v>
      </c>
      <c r="FZ48" s="202">
        <f>IFERROR(__xludf.DUMMYFUNCTION("""COMPUTED_VALUE"""),7.0)</f>
        <v>7</v>
      </c>
      <c r="GA48" s="199"/>
      <c r="GB48" s="202">
        <f>IFERROR(__xludf.DUMMYFUNCTION("""COMPUTED_VALUE"""),15.0)</f>
        <v>15</v>
      </c>
      <c r="GC48" s="199"/>
      <c r="GD48" s="202"/>
      <c r="GE48" s="199"/>
      <c r="GF48" s="202"/>
      <c r="GG48" s="199"/>
      <c r="GH48" s="202">
        <f>IFERROR(__xludf.DUMMYFUNCTION("""COMPUTED_VALUE"""),4.5)</f>
        <v>4.5</v>
      </c>
      <c r="GI48" s="199"/>
    </row>
    <row r="49">
      <c r="A49" s="198">
        <f>IFERROR(__xludf.DUMMYFUNCTION("""COMPUTED_VALUE"""),100.0)</f>
        <v>100</v>
      </c>
      <c r="B49" s="159" t="str">
        <f>IFERROR(__xludf.DUMMYFUNCTION("""COMPUTED_VALUE"""),"Stanislav Roth st.")</f>
        <v>Stanislav Roth st.</v>
      </c>
      <c r="C49" s="199">
        <f t="shared" ref="C49:BL49" si="41">BN49+DZ49</f>
        <v>0</v>
      </c>
      <c r="D49" s="199">
        <f t="shared" si="41"/>
        <v>0</v>
      </c>
      <c r="E49" s="199">
        <f t="shared" si="41"/>
        <v>6</v>
      </c>
      <c r="F49" s="199">
        <f t="shared" si="41"/>
        <v>600</v>
      </c>
      <c r="G49" s="199">
        <f t="shared" si="41"/>
        <v>4</v>
      </c>
      <c r="H49" s="199">
        <f t="shared" si="41"/>
        <v>400</v>
      </c>
      <c r="I49" s="199">
        <f t="shared" si="41"/>
        <v>6</v>
      </c>
      <c r="J49" s="199">
        <f t="shared" si="41"/>
        <v>600</v>
      </c>
      <c r="K49" s="199">
        <f t="shared" si="41"/>
        <v>4</v>
      </c>
      <c r="L49" s="199">
        <f t="shared" si="41"/>
        <v>400</v>
      </c>
      <c r="M49" s="199">
        <f t="shared" si="41"/>
        <v>6</v>
      </c>
      <c r="N49" s="199">
        <f t="shared" si="41"/>
        <v>600</v>
      </c>
      <c r="O49" s="199">
        <f t="shared" si="41"/>
        <v>0</v>
      </c>
      <c r="P49" s="199">
        <f t="shared" si="41"/>
        <v>0</v>
      </c>
      <c r="Q49" s="199">
        <f t="shared" si="41"/>
        <v>0</v>
      </c>
      <c r="R49" s="199">
        <f t="shared" si="41"/>
        <v>0</v>
      </c>
      <c r="S49" s="199">
        <f t="shared" si="41"/>
        <v>6</v>
      </c>
      <c r="T49" s="199">
        <f t="shared" si="41"/>
        <v>600</v>
      </c>
      <c r="U49" s="199">
        <f t="shared" si="41"/>
        <v>4</v>
      </c>
      <c r="V49" s="199">
        <f t="shared" si="41"/>
        <v>400</v>
      </c>
      <c r="W49" s="199">
        <f t="shared" si="41"/>
        <v>6</v>
      </c>
      <c r="X49" s="199">
        <f t="shared" si="41"/>
        <v>600</v>
      </c>
      <c r="Y49" s="199">
        <f t="shared" si="41"/>
        <v>6</v>
      </c>
      <c r="Z49" s="199">
        <f t="shared" si="41"/>
        <v>600</v>
      </c>
      <c r="AA49" s="199">
        <f t="shared" si="41"/>
        <v>6</v>
      </c>
      <c r="AB49" s="199">
        <f t="shared" si="41"/>
        <v>600</v>
      </c>
      <c r="AC49" s="199">
        <f t="shared" si="41"/>
        <v>0</v>
      </c>
      <c r="AD49" s="199">
        <f t="shared" si="41"/>
        <v>0</v>
      </c>
      <c r="AE49" s="199">
        <f t="shared" si="41"/>
        <v>0</v>
      </c>
      <c r="AF49" s="199">
        <f t="shared" si="41"/>
        <v>0</v>
      </c>
      <c r="AG49" s="199">
        <f t="shared" si="41"/>
        <v>6</v>
      </c>
      <c r="AH49" s="199">
        <f t="shared" si="41"/>
        <v>600</v>
      </c>
      <c r="AI49" s="199">
        <f t="shared" si="41"/>
        <v>6</v>
      </c>
      <c r="AJ49" s="199">
        <f t="shared" si="41"/>
        <v>0</v>
      </c>
      <c r="AK49" s="199">
        <f t="shared" si="41"/>
        <v>4</v>
      </c>
      <c r="AL49" s="199">
        <f t="shared" si="41"/>
        <v>0</v>
      </c>
      <c r="AM49" s="199">
        <f t="shared" si="41"/>
        <v>0</v>
      </c>
      <c r="AN49" s="199">
        <f t="shared" si="41"/>
        <v>0</v>
      </c>
      <c r="AO49" s="199">
        <f t="shared" si="41"/>
        <v>6</v>
      </c>
      <c r="AP49" s="199">
        <f t="shared" si="41"/>
        <v>0</v>
      </c>
      <c r="AQ49" s="199">
        <f t="shared" si="41"/>
        <v>0</v>
      </c>
      <c r="AR49" s="199">
        <f t="shared" si="41"/>
        <v>0</v>
      </c>
      <c r="AS49" s="199">
        <f t="shared" si="41"/>
        <v>0</v>
      </c>
      <c r="AT49" s="199">
        <f t="shared" si="41"/>
        <v>0</v>
      </c>
      <c r="AU49" s="199">
        <f t="shared" si="41"/>
        <v>0</v>
      </c>
      <c r="AV49" s="199">
        <f t="shared" si="41"/>
        <v>0</v>
      </c>
      <c r="AW49" s="199">
        <f t="shared" si="41"/>
        <v>0</v>
      </c>
      <c r="AX49" s="199">
        <f t="shared" si="41"/>
        <v>0</v>
      </c>
      <c r="AY49" s="199">
        <f t="shared" si="41"/>
        <v>0</v>
      </c>
      <c r="AZ49" s="199">
        <f t="shared" si="41"/>
        <v>0</v>
      </c>
      <c r="BA49" s="199">
        <f t="shared" si="41"/>
        <v>0</v>
      </c>
      <c r="BB49" s="199">
        <f t="shared" si="41"/>
        <v>0</v>
      </c>
      <c r="BC49" s="199">
        <f t="shared" si="41"/>
        <v>0</v>
      </c>
      <c r="BD49" s="199">
        <f t="shared" si="41"/>
        <v>0</v>
      </c>
      <c r="BE49" s="199">
        <f t="shared" si="41"/>
        <v>0</v>
      </c>
      <c r="BF49" s="199">
        <f t="shared" si="41"/>
        <v>0</v>
      </c>
      <c r="BG49" s="199">
        <f t="shared" si="41"/>
        <v>0</v>
      </c>
      <c r="BH49" s="199">
        <f t="shared" si="41"/>
        <v>0</v>
      </c>
      <c r="BI49" s="199">
        <f t="shared" si="41"/>
        <v>4</v>
      </c>
      <c r="BJ49" s="199">
        <f t="shared" si="41"/>
        <v>0</v>
      </c>
      <c r="BK49" s="199">
        <f t="shared" si="41"/>
        <v>0</v>
      </c>
      <c r="BL49" s="199">
        <f t="shared" si="41"/>
        <v>0</v>
      </c>
      <c r="BM49" s="158"/>
      <c r="BN49" s="202"/>
      <c r="BO49" s="203"/>
      <c r="BP49" s="202">
        <f>IFERROR(__xludf.DUMMYFUNCTION("""COMPUTED_VALUE"""),6.0)</f>
        <v>6</v>
      </c>
      <c r="BQ49" s="203">
        <f>IFERROR(__xludf.DUMMYFUNCTION("""COMPUTED_VALUE"""),600.0)</f>
        <v>600</v>
      </c>
      <c r="BR49" s="202">
        <f>IFERROR(__xludf.DUMMYFUNCTION("""COMPUTED_VALUE"""),4.0)</f>
        <v>4</v>
      </c>
      <c r="BS49" s="203">
        <f>IFERROR(__xludf.DUMMYFUNCTION("""COMPUTED_VALUE"""),400.0)</f>
        <v>400</v>
      </c>
      <c r="BT49" s="202">
        <f>IFERROR(__xludf.DUMMYFUNCTION("""COMPUTED_VALUE"""),6.0)</f>
        <v>6</v>
      </c>
      <c r="BU49" s="203">
        <f>IFERROR(__xludf.DUMMYFUNCTION("""COMPUTED_VALUE"""),600.0)</f>
        <v>600</v>
      </c>
      <c r="BV49" s="202">
        <f>IFERROR(__xludf.DUMMYFUNCTION("""COMPUTED_VALUE"""),4.0)</f>
        <v>4</v>
      </c>
      <c r="BW49" s="203">
        <f>IFERROR(__xludf.DUMMYFUNCTION("""COMPUTED_VALUE"""),400.0)</f>
        <v>400</v>
      </c>
      <c r="BX49" s="202">
        <f>IFERROR(__xludf.DUMMYFUNCTION("""COMPUTED_VALUE"""),6.0)</f>
        <v>6</v>
      </c>
      <c r="BY49" s="203">
        <f>IFERROR(__xludf.DUMMYFUNCTION("""COMPUTED_VALUE"""),600.0)</f>
        <v>600</v>
      </c>
      <c r="BZ49" s="202"/>
      <c r="CA49" s="203"/>
      <c r="CB49" s="202"/>
      <c r="CC49" s="203"/>
      <c r="CD49" s="202">
        <f>IFERROR(__xludf.DUMMYFUNCTION("""COMPUTED_VALUE"""),6.0)</f>
        <v>6</v>
      </c>
      <c r="CE49" s="203">
        <f>IFERROR(__xludf.DUMMYFUNCTION("""COMPUTED_VALUE"""),600.0)</f>
        <v>600</v>
      </c>
      <c r="CF49" s="202">
        <f>IFERROR(__xludf.DUMMYFUNCTION("""COMPUTED_VALUE"""),4.0)</f>
        <v>4</v>
      </c>
      <c r="CG49" s="203">
        <f>IFERROR(__xludf.DUMMYFUNCTION("""COMPUTED_VALUE"""),400.0)</f>
        <v>400</v>
      </c>
      <c r="CH49" s="202">
        <f>IFERROR(__xludf.DUMMYFUNCTION("""COMPUTED_VALUE"""),6.0)</f>
        <v>6</v>
      </c>
      <c r="CI49" s="203">
        <f>IFERROR(__xludf.DUMMYFUNCTION("""COMPUTED_VALUE"""),600.0)</f>
        <v>600</v>
      </c>
      <c r="CJ49" s="202">
        <f>IFERROR(__xludf.DUMMYFUNCTION("""COMPUTED_VALUE"""),6.0)</f>
        <v>6</v>
      </c>
      <c r="CK49" s="203">
        <f>IFERROR(__xludf.DUMMYFUNCTION("""COMPUTED_VALUE"""),600.0)</f>
        <v>600</v>
      </c>
      <c r="CL49" s="202">
        <f>IFERROR(__xludf.DUMMYFUNCTION("""COMPUTED_VALUE"""),6.0)</f>
        <v>6</v>
      </c>
      <c r="CM49" s="203">
        <f>IFERROR(__xludf.DUMMYFUNCTION("""COMPUTED_VALUE"""),600.0)</f>
        <v>600</v>
      </c>
      <c r="CN49" s="202"/>
      <c r="CO49" s="203"/>
      <c r="CP49" s="202"/>
      <c r="CQ49" s="203"/>
      <c r="CR49" s="202">
        <f>IFERROR(__xludf.DUMMYFUNCTION("""COMPUTED_VALUE"""),6.0)</f>
        <v>6</v>
      </c>
      <c r="CS49" s="199">
        <f>IFERROR(__xludf.DUMMYFUNCTION("""COMPUTED_VALUE"""),600.0)</f>
        <v>600</v>
      </c>
      <c r="CT49" s="202"/>
      <c r="CU49" s="199"/>
      <c r="CV49" s="202">
        <f>IFERROR(__xludf.DUMMYFUNCTION("""COMPUTED_VALUE"""),4.0)</f>
        <v>4</v>
      </c>
      <c r="CW49" s="199"/>
      <c r="CX49" s="202"/>
      <c r="CY49" s="199"/>
      <c r="CZ49" s="202">
        <f>IFERROR(__xludf.DUMMYFUNCTION("""COMPUTED_VALUE"""),6.0)</f>
        <v>6</v>
      </c>
      <c r="DA49" s="199"/>
      <c r="DB49" s="202"/>
      <c r="DC49" s="199"/>
      <c r="DD49" s="202"/>
      <c r="DE49" s="199"/>
      <c r="DF49" s="202"/>
      <c r="DG49" s="199"/>
      <c r="DH49" s="202"/>
      <c r="DI49" s="199"/>
      <c r="DJ49" s="202"/>
      <c r="DK49" s="199"/>
      <c r="DL49" s="202"/>
      <c r="DM49" s="199"/>
      <c r="DN49" s="202"/>
      <c r="DO49" s="199"/>
      <c r="DP49" s="202"/>
      <c r="DQ49" s="199"/>
      <c r="DR49" s="202"/>
      <c r="DS49" s="199"/>
      <c r="DT49" s="202">
        <f>IFERROR(__xludf.DUMMYFUNCTION("""COMPUTED_VALUE"""),4.0)</f>
        <v>4</v>
      </c>
      <c r="DU49" s="199"/>
      <c r="DV49" s="202"/>
      <c r="DW49" s="199"/>
      <c r="DX49" s="158"/>
      <c r="DY49" s="159" t="str">
        <f>IFERROR(__xludf.DUMMYFUNCTION("""COMPUTED_VALUE"""),"Stanislav Roth st.")</f>
        <v>Stanislav Roth st.</v>
      </c>
      <c r="DZ49" s="202"/>
      <c r="EA49" s="203"/>
      <c r="EB49" s="202"/>
      <c r="EC49" s="203"/>
      <c r="ED49" s="202"/>
      <c r="EE49" s="203"/>
      <c r="EF49" s="202"/>
      <c r="EG49" s="203"/>
      <c r="EH49" s="202"/>
      <c r="EI49" s="203"/>
      <c r="EJ49" s="202"/>
      <c r="EK49" s="203"/>
      <c r="EL49" s="202"/>
      <c r="EM49" s="203"/>
      <c r="EN49" s="202"/>
      <c r="EO49" s="203"/>
      <c r="EP49" s="202"/>
      <c r="EQ49" s="203"/>
      <c r="ER49" s="202"/>
      <c r="ES49" s="203"/>
      <c r="ET49" s="202"/>
      <c r="EU49" s="203"/>
      <c r="EV49" s="202"/>
      <c r="EW49" s="203"/>
      <c r="EX49" s="202"/>
      <c r="EY49" s="203"/>
      <c r="EZ49" s="202"/>
      <c r="FA49" s="203"/>
      <c r="FB49" s="202"/>
      <c r="FC49" s="203"/>
      <c r="FD49" s="202"/>
      <c r="FE49" s="199"/>
      <c r="FF49" s="202">
        <f>IFERROR(__xludf.DUMMYFUNCTION("""COMPUTED_VALUE"""),6.0)</f>
        <v>6</v>
      </c>
      <c r="FG49" s="199"/>
      <c r="FH49" s="202"/>
      <c r="FI49" s="199"/>
      <c r="FJ49" s="202"/>
      <c r="FK49" s="199"/>
      <c r="FL49" s="202"/>
      <c r="FM49" s="199"/>
      <c r="FN49" s="202"/>
      <c r="FO49" s="199"/>
      <c r="FP49" s="202"/>
      <c r="FQ49" s="199"/>
      <c r="FR49" s="202"/>
      <c r="FS49" s="199"/>
      <c r="FT49" s="202"/>
      <c r="FU49" s="199"/>
      <c r="FV49" s="202"/>
      <c r="FW49" s="199"/>
      <c r="FX49" s="202"/>
      <c r="FY49" s="199"/>
      <c r="FZ49" s="202"/>
      <c r="GA49" s="199"/>
      <c r="GB49" s="202"/>
      <c r="GC49" s="199"/>
      <c r="GD49" s="202"/>
      <c r="GE49" s="199"/>
      <c r="GF49" s="202"/>
      <c r="GG49" s="199"/>
      <c r="GH49" s="202"/>
      <c r="GI49" s="199"/>
    </row>
    <row r="50">
      <c r="A50" s="198">
        <f>IFERROR(__xludf.DUMMYFUNCTION("""COMPUTED_VALUE"""),100.0)</f>
        <v>100</v>
      </c>
      <c r="B50" s="159" t="str">
        <f>IFERROR(__xludf.DUMMYFUNCTION("""COMPUTED_VALUE"""),"Vojtěch Olejník")</f>
        <v>Vojtěch Olejník</v>
      </c>
      <c r="C50" s="199">
        <f t="shared" ref="C50:BL50" si="42">BN50+DZ50</f>
        <v>0</v>
      </c>
      <c r="D50" s="199">
        <f t="shared" si="42"/>
        <v>0</v>
      </c>
      <c r="E50" s="199">
        <f t="shared" si="42"/>
        <v>0</v>
      </c>
      <c r="F50" s="199">
        <f t="shared" si="42"/>
        <v>0</v>
      </c>
      <c r="G50" s="199">
        <f t="shared" si="42"/>
        <v>0</v>
      </c>
      <c r="H50" s="199">
        <f t="shared" si="42"/>
        <v>0</v>
      </c>
      <c r="I50" s="199">
        <f t="shared" si="42"/>
        <v>8</v>
      </c>
      <c r="J50" s="199">
        <f t="shared" si="42"/>
        <v>800</v>
      </c>
      <c r="K50" s="199">
        <f t="shared" si="42"/>
        <v>9</v>
      </c>
      <c r="L50" s="199">
        <f t="shared" si="42"/>
        <v>900</v>
      </c>
      <c r="M50" s="199">
        <f t="shared" si="42"/>
        <v>0</v>
      </c>
      <c r="N50" s="199">
        <f t="shared" si="42"/>
        <v>0</v>
      </c>
      <c r="O50" s="199">
        <f t="shared" si="42"/>
        <v>0</v>
      </c>
      <c r="P50" s="199">
        <f t="shared" si="42"/>
        <v>0</v>
      </c>
      <c r="Q50" s="199">
        <f t="shared" si="42"/>
        <v>0</v>
      </c>
      <c r="R50" s="199">
        <f t="shared" si="42"/>
        <v>0</v>
      </c>
      <c r="S50" s="199">
        <f t="shared" si="42"/>
        <v>0</v>
      </c>
      <c r="T50" s="199">
        <f t="shared" si="42"/>
        <v>0</v>
      </c>
      <c r="U50" s="199">
        <f t="shared" si="42"/>
        <v>9</v>
      </c>
      <c r="V50" s="199">
        <f t="shared" si="42"/>
        <v>900</v>
      </c>
      <c r="W50" s="199">
        <f t="shared" si="42"/>
        <v>1</v>
      </c>
      <c r="X50" s="199">
        <f t="shared" si="42"/>
        <v>100</v>
      </c>
      <c r="Y50" s="199">
        <f t="shared" si="42"/>
        <v>9</v>
      </c>
      <c r="Z50" s="199">
        <f t="shared" si="42"/>
        <v>900</v>
      </c>
      <c r="AA50" s="199">
        <f t="shared" si="42"/>
        <v>0</v>
      </c>
      <c r="AB50" s="199">
        <f t="shared" si="42"/>
        <v>0</v>
      </c>
      <c r="AC50" s="199">
        <f t="shared" si="42"/>
        <v>0</v>
      </c>
      <c r="AD50" s="199">
        <f t="shared" si="42"/>
        <v>0</v>
      </c>
      <c r="AE50" s="199">
        <f t="shared" si="42"/>
        <v>0</v>
      </c>
      <c r="AF50" s="199">
        <f t="shared" si="42"/>
        <v>0</v>
      </c>
      <c r="AG50" s="199">
        <f t="shared" si="42"/>
        <v>0</v>
      </c>
      <c r="AH50" s="199">
        <f t="shared" si="42"/>
        <v>0</v>
      </c>
      <c r="AI50" s="199">
        <f t="shared" si="42"/>
        <v>0</v>
      </c>
      <c r="AJ50" s="199">
        <f t="shared" si="42"/>
        <v>0</v>
      </c>
      <c r="AK50" s="199">
        <f t="shared" si="42"/>
        <v>0</v>
      </c>
      <c r="AL50" s="199">
        <f t="shared" si="42"/>
        <v>0</v>
      </c>
      <c r="AM50" s="199">
        <f t="shared" si="42"/>
        <v>0</v>
      </c>
      <c r="AN50" s="199">
        <f t="shared" si="42"/>
        <v>0</v>
      </c>
      <c r="AO50" s="199">
        <f t="shared" si="42"/>
        <v>0</v>
      </c>
      <c r="AP50" s="199">
        <f t="shared" si="42"/>
        <v>0</v>
      </c>
      <c r="AQ50" s="199">
        <f t="shared" si="42"/>
        <v>0</v>
      </c>
      <c r="AR50" s="199">
        <f t="shared" si="42"/>
        <v>0</v>
      </c>
      <c r="AS50" s="199">
        <f t="shared" si="42"/>
        <v>0</v>
      </c>
      <c r="AT50" s="199">
        <f t="shared" si="42"/>
        <v>0</v>
      </c>
      <c r="AU50" s="199">
        <f t="shared" si="42"/>
        <v>0</v>
      </c>
      <c r="AV50" s="199">
        <f t="shared" si="42"/>
        <v>0</v>
      </c>
      <c r="AW50" s="199">
        <f t="shared" si="42"/>
        <v>0</v>
      </c>
      <c r="AX50" s="199">
        <f t="shared" si="42"/>
        <v>0</v>
      </c>
      <c r="AY50" s="199">
        <f t="shared" si="42"/>
        <v>0</v>
      </c>
      <c r="AZ50" s="199">
        <f t="shared" si="42"/>
        <v>0</v>
      </c>
      <c r="BA50" s="199">
        <f t="shared" si="42"/>
        <v>0</v>
      </c>
      <c r="BB50" s="199">
        <f t="shared" si="42"/>
        <v>0</v>
      </c>
      <c r="BC50" s="199">
        <f t="shared" si="42"/>
        <v>0</v>
      </c>
      <c r="BD50" s="199">
        <f t="shared" si="42"/>
        <v>0</v>
      </c>
      <c r="BE50" s="199">
        <f t="shared" si="42"/>
        <v>0</v>
      </c>
      <c r="BF50" s="199">
        <f t="shared" si="42"/>
        <v>0</v>
      </c>
      <c r="BG50" s="199">
        <f t="shared" si="42"/>
        <v>0</v>
      </c>
      <c r="BH50" s="199">
        <f t="shared" si="42"/>
        <v>0</v>
      </c>
      <c r="BI50" s="199">
        <f t="shared" si="42"/>
        <v>0</v>
      </c>
      <c r="BJ50" s="199">
        <f t="shared" si="42"/>
        <v>0</v>
      </c>
      <c r="BK50" s="199">
        <f t="shared" si="42"/>
        <v>0</v>
      </c>
      <c r="BL50" s="199">
        <f t="shared" si="42"/>
        <v>0</v>
      </c>
      <c r="BM50" s="158"/>
      <c r="BN50" s="202"/>
      <c r="BO50" s="203"/>
      <c r="BP50" s="202"/>
      <c r="BQ50" s="203"/>
      <c r="BR50" s="202"/>
      <c r="BS50" s="203"/>
      <c r="BT50" s="202">
        <f>IFERROR(__xludf.DUMMYFUNCTION("""COMPUTED_VALUE"""),8.0)</f>
        <v>8</v>
      </c>
      <c r="BU50" s="203">
        <f>IFERROR(__xludf.DUMMYFUNCTION("""COMPUTED_VALUE"""),800.0)</f>
        <v>800</v>
      </c>
      <c r="BV50" s="202">
        <f>IFERROR(__xludf.DUMMYFUNCTION("""COMPUTED_VALUE"""),9.0)</f>
        <v>9</v>
      </c>
      <c r="BW50" s="203">
        <f>IFERROR(__xludf.DUMMYFUNCTION("""COMPUTED_VALUE"""),900.0)</f>
        <v>900</v>
      </c>
      <c r="BX50" s="202"/>
      <c r="BY50" s="203"/>
      <c r="BZ50" s="202"/>
      <c r="CA50" s="203"/>
      <c r="CB50" s="202"/>
      <c r="CC50" s="203"/>
      <c r="CD50" s="202"/>
      <c r="CE50" s="203"/>
      <c r="CF50" s="202">
        <f>IFERROR(__xludf.DUMMYFUNCTION("""COMPUTED_VALUE"""),9.0)</f>
        <v>9</v>
      </c>
      <c r="CG50" s="203">
        <f>IFERROR(__xludf.DUMMYFUNCTION("""COMPUTED_VALUE"""),900.0)</f>
        <v>900</v>
      </c>
      <c r="CH50" s="202">
        <f>IFERROR(__xludf.DUMMYFUNCTION("""COMPUTED_VALUE"""),1.0)</f>
        <v>1</v>
      </c>
      <c r="CI50" s="203">
        <f>IFERROR(__xludf.DUMMYFUNCTION("""COMPUTED_VALUE"""),100.0)</f>
        <v>100</v>
      </c>
      <c r="CJ50" s="202">
        <f>IFERROR(__xludf.DUMMYFUNCTION("""COMPUTED_VALUE"""),9.0)</f>
        <v>9</v>
      </c>
      <c r="CK50" s="203">
        <f>IFERROR(__xludf.DUMMYFUNCTION("""COMPUTED_VALUE"""),900.0)</f>
        <v>900</v>
      </c>
      <c r="CL50" s="202"/>
      <c r="CM50" s="203"/>
      <c r="CN50" s="202"/>
      <c r="CO50" s="203"/>
      <c r="CP50" s="202"/>
      <c r="CQ50" s="203"/>
      <c r="CR50" s="202"/>
      <c r="CS50" s="199"/>
      <c r="CT50" s="204"/>
      <c r="CU50" s="199"/>
      <c r="CV50" s="202"/>
      <c r="CW50" s="199"/>
      <c r="CX50" s="202"/>
      <c r="CY50" s="199"/>
      <c r="CZ50" s="202"/>
      <c r="DA50" s="199"/>
      <c r="DB50" s="202"/>
      <c r="DC50" s="199"/>
      <c r="DD50" s="202"/>
      <c r="DE50" s="199"/>
      <c r="DF50" s="202"/>
      <c r="DG50" s="199"/>
      <c r="DH50" s="202"/>
      <c r="DI50" s="199"/>
      <c r="DJ50" s="202"/>
      <c r="DK50" s="199"/>
      <c r="DL50" s="202"/>
      <c r="DM50" s="199"/>
      <c r="DN50" s="202"/>
      <c r="DO50" s="199"/>
      <c r="DP50" s="202"/>
      <c r="DQ50" s="199"/>
      <c r="DR50" s="202"/>
      <c r="DS50" s="199"/>
      <c r="DT50" s="202"/>
      <c r="DU50" s="199"/>
      <c r="DV50" s="202"/>
      <c r="DW50" s="199"/>
      <c r="DX50" s="158"/>
      <c r="DY50" s="159" t="str">
        <f>IFERROR(__xludf.DUMMYFUNCTION("""COMPUTED_VALUE"""),"Vojtěch Olejník")</f>
        <v>Vojtěch Olejník</v>
      </c>
      <c r="DZ50" s="202"/>
      <c r="EA50" s="203"/>
      <c r="EB50" s="202"/>
      <c r="EC50" s="203"/>
      <c r="ED50" s="202"/>
      <c r="EE50" s="203"/>
      <c r="EF50" s="202"/>
      <c r="EG50" s="203"/>
      <c r="EH50" s="202"/>
      <c r="EI50" s="203"/>
      <c r="EJ50" s="202"/>
      <c r="EK50" s="203"/>
      <c r="EL50" s="202"/>
      <c r="EM50" s="203"/>
      <c r="EN50" s="202"/>
      <c r="EO50" s="203"/>
      <c r="EP50" s="202"/>
      <c r="EQ50" s="203"/>
      <c r="ER50" s="202"/>
      <c r="ES50" s="203"/>
      <c r="ET50" s="202"/>
      <c r="EU50" s="203"/>
      <c r="EV50" s="202"/>
      <c r="EW50" s="203"/>
      <c r="EX50" s="202"/>
      <c r="EY50" s="203"/>
      <c r="EZ50" s="202"/>
      <c r="FA50" s="203"/>
      <c r="FB50" s="202"/>
      <c r="FC50" s="203"/>
      <c r="FD50" s="202"/>
      <c r="FE50" s="199"/>
      <c r="FF50" s="204"/>
      <c r="FG50" s="199"/>
      <c r="FH50" s="202"/>
      <c r="FI50" s="199"/>
      <c r="FJ50" s="202"/>
      <c r="FK50" s="199"/>
      <c r="FL50" s="202"/>
      <c r="FM50" s="199"/>
      <c r="FN50" s="202"/>
      <c r="FO50" s="199"/>
      <c r="FP50" s="202"/>
      <c r="FQ50" s="199"/>
      <c r="FR50" s="202"/>
      <c r="FS50" s="199"/>
      <c r="FT50" s="202"/>
      <c r="FU50" s="199"/>
      <c r="FV50" s="202"/>
      <c r="FW50" s="199"/>
      <c r="FX50" s="202"/>
      <c r="FY50" s="199"/>
      <c r="FZ50" s="202"/>
      <c r="GA50" s="199"/>
      <c r="GB50" s="202"/>
      <c r="GC50" s="199"/>
      <c r="GD50" s="202"/>
      <c r="GE50" s="199"/>
      <c r="GF50" s="202"/>
      <c r="GG50" s="199"/>
      <c r="GH50" s="202"/>
      <c r="GI50" s="199"/>
    </row>
    <row r="51">
      <c r="A51" s="198">
        <f>IFERROR(__xludf.DUMMYFUNCTION("""COMPUTED_VALUE"""),120.0)</f>
        <v>120</v>
      </c>
      <c r="B51" s="159" t="str">
        <f>IFERROR(__xludf.DUMMYFUNCTION("""COMPUTED_VALUE"""),"Jakub Malík")</f>
        <v>Jakub Malík</v>
      </c>
      <c r="C51" s="199">
        <f t="shared" ref="C51:BL51" si="43">BN51+DZ51</f>
        <v>0</v>
      </c>
      <c r="D51" s="199">
        <f t="shared" si="43"/>
        <v>0</v>
      </c>
      <c r="E51" s="199">
        <f t="shared" si="43"/>
        <v>14</v>
      </c>
      <c r="F51" s="199">
        <f t="shared" si="43"/>
        <v>1680</v>
      </c>
      <c r="G51" s="199">
        <f t="shared" si="43"/>
        <v>0</v>
      </c>
      <c r="H51" s="199">
        <f t="shared" si="43"/>
        <v>0</v>
      </c>
      <c r="I51" s="199">
        <f t="shared" si="43"/>
        <v>0</v>
      </c>
      <c r="J51" s="199">
        <f t="shared" si="43"/>
        <v>0</v>
      </c>
      <c r="K51" s="199">
        <f t="shared" si="43"/>
        <v>7</v>
      </c>
      <c r="L51" s="199">
        <f t="shared" si="43"/>
        <v>840</v>
      </c>
      <c r="M51" s="199">
        <f t="shared" si="43"/>
        <v>11</v>
      </c>
      <c r="N51" s="199">
        <f t="shared" si="43"/>
        <v>1320</v>
      </c>
      <c r="O51" s="199">
        <f t="shared" si="43"/>
        <v>11</v>
      </c>
      <c r="P51" s="199">
        <f t="shared" si="43"/>
        <v>1320</v>
      </c>
      <c r="Q51" s="199">
        <f t="shared" si="43"/>
        <v>12</v>
      </c>
      <c r="R51" s="199">
        <f t="shared" si="43"/>
        <v>1440</v>
      </c>
      <c r="S51" s="199">
        <f t="shared" si="43"/>
        <v>0</v>
      </c>
      <c r="T51" s="199">
        <f t="shared" si="43"/>
        <v>0</v>
      </c>
      <c r="U51" s="199">
        <f t="shared" si="43"/>
        <v>15.5</v>
      </c>
      <c r="V51" s="199">
        <f t="shared" si="43"/>
        <v>1860</v>
      </c>
      <c r="W51" s="199">
        <f t="shared" si="43"/>
        <v>10</v>
      </c>
      <c r="X51" s="199">
        <f t="shared" si="43"/>
        <v>1200</v>
      </c>
      <c r="Y51" s="199">
        <f t="shared" si="43"/>
        <v>7</v>
      </c>
      <c r="Z51" s="199">
        <f t="shared" si="43"/>
        <v>840</v>
      </c>
      <c r="AA51" s="199">
        <f t="shared" si="43"/>
        <v>8</v>
      </c>
      <c r="AB51" s="199">
        <f t="shared" si="43"/>
        <v>960</v>
      </c>
      <c r="AC51" s="199">
        <f t="shared" si="43"/>
        <v>7</v>
      </c>
      <c r="AD51" s="199">
        <f t="shared" si="43"/>
        <v>840</v>
      </c>
      <c r="AE51" s="199">
        <f t="shared" si="43"/>
        <v>0</v>
      </c>
      <c r="AF51" s="199">
        <f t="shared" si="43"/>
        <v>0</v>
      </c>
      <c r="AG51" s="199">
        <f t="shared" si="43"/>
        <v>7</v>
      </c>
      <c r="AH51" s="199">
        <f t="shared" si="43"/>
        <v>840</v>
      </c>
      <c r="AI51" s="199">
        <f t="shared" si="43"/>
        <v>11</v>
      </c>
      <c r="AJ51" s="199">
        <f t="shared" si="43"/>
        <v>0</v>
      </c>
      <c r="AK51" s="199">
        <f t="shared" si="43"/>
        <v>7</v>
      </c>
      <c r="AL51" s="199">
        <f t="shared" si="43"/>
        <v>0</v>
      </c>
      <c r="AM51" s="199">
        <f t="shared" si="43"/>
        <v>7</v>
      </c>
      <c r="AN51" s="199">
        <f t="shared" si="43"/>
        <v>0</v>
      </c>
      <c r="AO51" s="199">
        <f t="shared" si="43"/>
        <v>7</v>
      </c>
      <c r="AP51" s="199">
        <f t="shared" si="43"/>
        <v>0</v>
      </c>
      <c r="AQ51" s="199">
        <f t="shared" si="43"/>
        <v>7</v>
      </c>
      <c r="AR51" s="199">
        <f t="shared" si="43"/>
        <v>0</v>
      </c>
      <c r="AS51" s="199">
        <f t="shared" si="43"/>
        <v>0</v>
      </c>
      <c r="AT51" s="199">
        <f t="shared" si="43"/>
        <v>0</v>
      </c>
      <c r="AU51" s="199">
        <f t="shared" si="43"/>
        <v>12</v>
      </c>
      <c r="AV51" s="199">
        <f t="shared" si="43"/>
        <v>0</v>
      </c>
      <c r="AW51" s="199">
        <f t="shared" si="43"/>
        <v>7</v>
      </c>
      <c r="AX51" s="199">
        <f t="shared" si="43"/>
        <v>0</v>
      </c>
      <c r="AY51" s="199">
        <f t="shared" si="43"/>
        <v>0</v>
      </c>
      <c r="AZ51" s="199">
        <f t="shared" si="43"/>
        <v>0</v>
      </c>
      <c r="BA51" s="199">
        <f t="shared" si="43"/>
        <v>7</v>
      </c>
      <c r="BB51" s="199">
        <f t="shared" si="43"/>
        <v>0</v>
      </c>
      <c r="BC51" s="199">
        <f t="shared" si="43"/>
        <v>7</v>
      </c>
      <c r="BD51" s="199">
        <f t="shared" si="43"/>
        <v>0</v>
      </c>
      <c r="BE51" s="199">
        <f t="shared" si="43"/>
        <v>4</v>
      </c>
      <c r="BF51" s="199">
        <f t="shared" si="43"/>
        <v>0</v>
      </c>
      <c r="BG51" s="199">
        <f t="shared" si="43"/>
        <v>12</v>
      </c>
      <c r="BH51" s="199">
        <f t="shared" si="43"/>
        <v>0</v>
      </c>
      <c r="BI51" s="199">
        <f t="shared" si="43"/>
        <v>11</v>
      </c>
      <c r="BJ51" s="199">
        <f t="shared" si="43"/>
        <v>0</v>
      </c>
      <c r="BK51" s="199">
        <f t="shared" si="43"/>
        <v>5</v>
      </c>
      <c r="BL51" s="199">
        <f t="shared" si="43"/>
        <v>0</v>
      </c>
      <c r="BM51" s="158"/>
      <c r="BN51" s="202"/>
      <c r="BO51" s="203"/>
      <c r="BP51" s="202"/>
      <c r="BQ51" s="203"/>
      <c r="BR51" s="202"/>
      <c r="BS51" s="203"/>
      <c r="BT51" s="202"/>
      <c r="BU51" s="203"/>
      <c r="BV51" s="202"/>
      <c r="BW51" s="203"/>
      <c r="BX51" s="202"/>
      <c r="BY51" s="203"/>
      <c r="BZ51" s="202"/>
      <c r="CA51" s="203"/>
      <c r="CB51" s="202"/>
      <c r="CC51" s="203"/>
      <c r="CD51" s="202"/>
      <c r="CE51" s="203"/>
      <c r="CF51" s="202"/>
      <c r="CG51" s="203"/>
      <c r="CH51" s="202"/>
      <c r="CI51" s="203"/>
      <c r="CJ51" s="202"/>
      <c r="CK51" s="203"/>
      <c r="CL51" s="202"/>
      <c r="CM51" s="203"/>
      <c r="CN51" s="202"/>
      <c r="CO51" s="203"/>
      <c r="CP51" s="202"/>
      <c r="CQ51" s="203"/>
      <c r="CR51" s="202"/>
      <c r="CS51" s="199"/>
      <c r="CT51" s="202">
        <f>IFERROR(__xludf.DUMMYFUNCTION("""COMPUTED_VALUE"""),11.0)</f>
        <v>11</v>
      </c>
      <c r="CU51" s="199"/>
      <c r="CV51" s="202"/>
      <c r="CW51" s="199"/>
      <c r="CX51" s="202"/>
      <c r="CY51" s="199"/>
      <c r="CZ51" s="202"/>
      <c r="DA51" s="199"/>
      <c r="DB51" s="202"/>
      <c r="DC51" s="199"/>
      <c r="DD51" s="202"/>
      <c r="DE51" s="199"/>
      <c r="DF51" s="202"/>
      <c r="DG51" s="199"/>
      <c r="DH51" s="202"/>
      <c r="DI51" s="199"/>
      <c r="DJ51" s="202"/>
      <c r="DK51" s="199"/>
      <c r="DL51" s="202"/>
      <c r="DM51" s="199"/>
      <c r="DN51" s="202"/>
      <c r="DO51" s="199"/>
      <c r="DP51" s="202"/>
      <c r="DQ51" s="199"/>
      <c r="DR51" s="202"/>
      <c r="DS51" s="199"/>
      <c r="DT51" s="202"/>
      <c r="DU51" s="199"/>
      <c r="DV51" s="202"/>
      <c r="DW51" s="199"/>
      <c r="DX51" s="158"/>
      <c r="DY51" s="159" t="str">
        <f>IFERROR(__xludf.DUMMYFUNCTION("""COMPUTED_VALUE"""),"Jakub Malík")</f>
        <v>Jakub Malík</v>
      </c>
      <c r="DZ51" s="202"/>
      <c r="EA51" s="203"/>
      <c r="EB51" s="202">
        <f>IFERROR(__xludf.DUMMYFUNCTION("""COMPUTED_VALUE"""),14.0)</f>
        <v>14</v>
      </c>
      <c r="EC51" s="203">
        <f>IFERROR(__xludf.DUMMYFUNCTION("""COMPUTED_VALUE"""),1680.0)</f>
        <v>1680</v>
      </c>
      <c r="ED51" s="202"/>
      <c r="EE51" s="203"/>
      <c r="EF51" s="202"/>
      <c r="EG51" s="203"/>
      <c r="EH51" s="202">
        <f>IFERROR(__xludf.DUMMYFUNCTION("""COMPUTED_VALUE"""),7.0)</f>
        <v>7</v>
      </c>
      <c r="EI51" s="203">
        <f>IFERROR(__xludf.DUMMYFUNCTION("""COMPUTED_VALUE"""),840.0)</f>
        <v>840</v>
      </c>
      <c r="EJ51" s="202">
        <f>IFERROR(__xludf.DUMMYFUNCTION("""COMPUTED_VALUE"""),11.0)</f>
        <v>11</v>
      </c>
      <c r="EK51" s="203">
        <f>IFERROR(__xludf.DUMMYFUNCTION("""COMPUTED_VALUE"""),1320.0)</f>
        <v>1320</v>
      </c>
      <c r="EL51" s="202">
        <f>IFERROR(__xludf.DUMMYFUNCTION("""COMPUTED_VALUE"""),11.0)</f>
        <v>11</v>
      </c>
      <c r="EM51" s="203">
        <f>IFERROR(__xludf.DUMMYFUNCTION("""COMPUTED_VALUE"""),1320.0)</f>
        <v>1320</v>
      </c>
      <c r="EN51" s="202">
        <f>IFERROR(__xludf.DUMMYFUNCTION("""COMPUTED_VALUE"""),12.0)</f>
        <v>12</v>
      </c>
      <c r="EO51" s="203">
        <f>IFERROR(__xludf.DUMMYFUNCTION("""COMPUTED_VALUE"""),1440.0)</f>
        <v>1440</v>
      </c>
      <c r="EP51" s="202"/>
      <c r="EQ51" s="203"/>
      <c r="ER51" s="202">
        <f>IFERROR(__xludf.DUMMYFUNCTION("""COMPUTED_VALUE"""),15.5)</f>
        <v>15.5</v>
      </c>
      <c r="ES51" s="203">
        <f>IFERROR(__xludf.DUMMYFUNCTION("""COMPUTED_VALUE"""),1860.0)</f>
        <v>1860</v>
      </c>
      <c r="ET51" s="202">
        <f>IFERROR(__xludf.DUMMYFUNCTION("""COMPUTED_VALUE"""),10.0)</f>
        <v>10</v>
      </c>
      <c r="EU51" s="203">
        <f>IFERROR(__xludf.DUMMYFUNCTION("""COMPUTED_VALUE"""),1200.0)</f>
        <v>1200</v>
      </c>
      <c r="EV51" s="202">
        <f>IFERROR(__xludf.DUMMYFUNCTION("""COMPUTED_VALUE"""),7.0)</f>
        <v>7</v>
      </c>
      <c r="EW51" s="203">
        <f>IFERROR(__xludf.DUMMYFUNCTION("""COMPUTED_VALUE"""),840.0)</f>
        <v>840</v>
      </c>
      <c r="EX51" s="202">
        <f>IFERROR(__xludf.DUMMYFUNCTION("""COMPUTED_VALUE"""),8.0)</f>
        <v>8</v>
      </c>
      <c r="EY51" s="203">
        <f>IFERROR(__xludf.DUMMYFUNCTION("""COMPUTED_VALUE"""),960.0)</f>
        <v>960</v>
      </c>
      <c r="EZ51" s="202">
        <f>IFERROR(__xludf.DUMMYFUNCTION("""COMPUTED_VALUE"""),7.0)</f>
        <v>7</v>
      </c>
      <c r="FA51" s="203">
        <f>IFERROR(__xludf.DUMMYFUNCTION("""COMPUTED_VALUE"""),840.0)</f>
        <v>840</v>
      </c>
      <c r="FB51" s="202"/>
      <c r="FC51" s="203"/>
      <c r="FD51" s="202">
        <f>IFERROR(__xludf.DUMMYFUNCTION("""COMPUTED_VALUE"""),7.0)</f>
        <v>7</v>
      </c>
      <c r="FE51" s="199">
        <f>IFERROR(__xludf.DUMMYFUNCTION("""COMPUTED_VALUE"""),840.0)</f>
        <v>840</v>
      </c>
      <c r="FF51" s="202"/>
      <c r="FG51" s="199"/>
      <c r="FH51" s="202">
        <f>IFERROR(__xludf.DUMMYFUNCTION("""COMPUTED_VALUE"""),7.0)</f>
        <v>7</v>
      </c>
      <c r="FI51" s="199"/>
      <c r="FJ51" s="202">
        <f>IFERROR(__xludf.DUMMYFUNCTION("""COMPUTED_VALUE"""),7.0)</f>
        <v>7</v>
      </c>
      <c r="FK51" s="199"/>
      <c r="FL51" s="202">
        <f>IFERROR(__xludf.DUMMYFUNCTION("""COMPUTED_VALUE"""),7.0)</f>
        <v>7</v>
      </c>
      <c r="FM51" s="199"/>
      <c r="FN51" s="202">
        <f>IFERROR(__xludf.DUMMYFUNCTION("""COMPUTED_VALUE"""),7.0)</f>
        <v>7</v>
      </c>
      <c r="FO51" s="199"/>
      <c r="FP51" s="202"/>
      <c r="FQ51" s="199"/>
      <c r="FR51" s="202">
        <f>IFERROR(__xludf.DUMMYFUNCTION("""COMPUTED_VALUE"""),12.0)</f>
        <v>12</v>
      </c>
      <c r="FS51" s="199"/>
      <c r="FT51" s="202">
        <f>IFERROR(__xludf.DUMMYFUNCTION("""COMPUTED_VALUE"""),7.0)</f>
        <v>7</v>
      </c>
      <c r="FU51" s="199"/>
      <c r="FV51" s="202"/>
      <c r="FW51" s="199"/>
      <c r="FX51" s="202">
        <f>IFERROR(__xludf.DUMMYFUNCTION("""COMPUTED_VALUE"""),7.0)</f>
        <v>7</v>
      </c>
      <c r="FY51" s="199">
        <f>IFERROR(__xludf.DUMMYFUNCTION("""COMPUTED_VALUE"""),0.0)</f>
        <v>0</v>
      </c>
      <c r="FZ51" s="202">
        <f>IFERROR(__xludf.DUMMYFUNCTION("""COMPUTED_VALUE"""),7.0)</f>
        <v>7</v>
      </c>
      <c r="GA51" s="199"/>
      <c r="GB51" s="202">
        <f>IFERROR(__xludf.DUMMYFUNCTION("""COMPUTED_VALUE"""),4.0)</f>
        <v>4</v>
      </c>
      <c r="GC51" s="199"/>
      <c r="GD51" s="202">
        <f>IFERROR(__xludf.DUMMYFUNCTION("""COMPUTED_VALUE"""),12.0)</f>
        <v>12</v>
      </c>
      <c r="GE51" s="199"/>
      <c r="GF51" s="202">
        <f>IFERROR(__xludf.DUMMYFUNCTION("""COMPUTED_VALUE"""),11.0)</f>
        <v>11</v>
      </c>
      <c r="GG51" s="199"/>
      <c r="GH51" s="202">
        <f>IFERROR(__xludf.DUMMYFUNCTION("""COMPUTED_VALUE"""),5.0)</f>
        <v>5</v>
      </c>
      <c r="GI51" s="199"/>
    </row>
    <row r="52">
      <c r="A52" s="198">
        <f>IFERROR(__xludf.DUMMYFUNCTION("""COMPUTED_VALUE"""),120.0)</f>
        <v>120</v>
      </c>
      <c r="B52" s="159" t="str">
        <f>IFERROR(__xludf.DUMMYFUNCTION("""COMPUTED_VALUE"""),"David Chysky")</f>
        <v>David Chysky</v>
      </c>
      <c r="C52" s="199">
        <f t="shared" ref="C52:BL52" si="44">BN52+DZ52</f>
        <v>0</v>
      </c>
      <c r="D52" s="199">
        <f t="shared" si="44"/>
        <v>0</v>
      </c>
      <c r="E52" s="199">
        <f t="shared" si="44"/>
        <v>0</v>
      </c>
      <c r="F52" s="199">
        <f t="shared" si="44"/>
        <v>0</v>
      </c>
      <c r="G52" s="199">
        <f t="shared" si="44"/>
        <v>7.5</v>
      </c>
      <c r="H52" s="199">
        <f t="shared" si="44"/>
        <v>900</v>
      </c>
      <c r="I52" s="199">
        <f t="shared" si="44"/>
        <v>0</v>
      </c>
      <c r="J52" s="199">
        <f t="shared" si="44"/>
        <v>0</v>
      </c>
      <c r="K52" s="199">
        <f t="shared" si="44"/>
        <v>0</v>
      </c>
      <c r="L52" s="199">
        <f t="shared" si="44"/>
        <v>0</v>
      </c>
      <c r="M52" s="199">
        <f t="shared" si="44"/>
        <v>9</v>
      </c>
      <c r="N52" s="199">
        <f t="shared" si="44"/>
        <v>1080</v>
      </c>
      <c r="O52" s="199">
        <f t="shared" si="44"/>
        <v>0</v>
      </c>
      <c r="P52" s="199">
        <f t="shared" si="44"/>
        <v>0</v>
      </c>
      <c r="Q52" s="199">
        <f t="shared" si="44"/>
        <v>0</v>
      </c>
      <c r="R52" s="199">
        <f t="shared" si="44"/>
        <v>0</v>
      </c>
      <c r="S52" s="199">
        <f t="shared" si="44"/>
        <v>8.5</v>
      </c>
      <c r="T52" s="199">
        <f t="shared" si="44"/>
        <v>1020</v>
      </c>
      <c r="U52" s="199">
        <f t="shared" si="44"/>
        <v>0</v>
      </c>
      <c r="V52" s="199">
        <f t="shared" si="44"/>
        <v>0</v>
      </c>
      <c r="W52" s="199">
        <f t="shared" si="44"/>
        <v>8.5</v>
      </c>
      <c r="X52" s="199">
        <f t="shared" si="44"/>
        <v>1020</v>
      </c>
      <c r="Y52" s="199">
        <f t="shared" si="44"/>
        <v>0</v>
      </c>
      <c r="Z52" s="199">
        <f t="shared" si="44"/>
        <v>0</v>
      </c>
      <c r="AA52" s="199">
        <f t="shared" si="44"/>
        <v>0</v>
      </c>
      <c r="AB52" s="199">
        <f t="shared" si="44"/>
        <v>0</v>
      </c>
      <c r="AC52" s="199">
        <f t="shared" si="44"/>
        <v>0</v>
      </c>
      <c r="AD52" s="199">
        <f t="shared" si="44"/>
        <v>0</v>
      </c>
      <c r="AE52" s="199">
        <f t="shared" si="44"/>
        <v>0</v>
      </c>
      <c r="AF52" s="199">
        <f t="shared" si="44"/>
        <v>0</v>
      </c>
      <c r="AG52" s="199">
        <f t="shared" si="44"/>
        <v>0</v>
      </c>
      <c r="AH52" s="199">
        <f t="shared" si="44"/>
        <v>0</v>
      </c>
      <c r="AI52" s="199">
        <f t="shared" si="44"/>
        <v>0</v>
      </c>
      <c r="AJ52" s="199">
        <f t="shared" si="44"/>
        <v>0</v>
      </c>
      <c r="AK52" s="199">
        <f t="shared" si="44"/>
        <v>0</v>
      </c>
      <c r="AL52" s="199">
        <f t="shared" si="44"/>
        <v>0</v>
      </c>
      <c r="AM52" s="199">
        <f t="shared" si="44"/>
        <v>0</v>
      </c>
      <c r="AN52" s="199">
        <f t="shared" si="44"/>
        <v>0</v>
      </c>
      <c r="AO52" s="199">
        <f t="shared" si="44"/>
        <v>0</v>
      </c>
      <c r="AP52" s="199">
        <f t="shared" si="44"/>
        <v>0</v>
      </c>
      <c r="AQ52" s="199">
        <f t="shared" si="44"/>
        <v>0</v>
      </c>
      <c r="AR52" s="199">
        <f t="shared" si="44"/>
        <v>0</v>
      </c>
      <c r="AS52" s="199">
        <f t="shared" si="44"/>
        <v>0</v>
      </c>
      <c r="AT52" s="199">
        <f t="shared" si="44"/>
        <v>0</v>
      </c>
      <c r="AU52" s="199">
        <f t="shared" si="44"/>
        <v>0</v>
      </c>
      <c r="AV52" s="199">
        <f t="shared" si="44"/>
        <v>0</v>
      </c>
      <c r="AW52" s="199">
        <f t="shared" si="44"/>
        <v>0</v>
      </c>
      <c r="AX52" s="199">
        <f t="shared" si="44"/>
        <v>0</v>
      </c>
      <c r="AY52" s="199">
        <f t="shared" si="44"/>
        <v>0</v>
      </c>
      <c r="AZ52" s="199">
        <f t="shared" si="44"/>
        <v>0</v>
      </c>
      <c r="BA52" s="199">
        <f t="shared" si="44"/>
        <v>0</v>
      </c>
      <c r="BB52" s="199">
        <f t="shared" si="44"/>
        <v>0</v>
      </c>
      <c r="BC52" s="199">
        <f t="shared" si="44"/>
        <v>0</v>
      </c>
      <c r="BD52" s="199">
        <f t="shared" si="44"/>
        <v>0</v>
      </c>
      <c r="BE52" s="199">
        <f t="shared" si="44"/>
        <v>0</v>
      </c>
      <c r="BF52" s="199">
        <f t="shared" si="44"/>
        <v>0</v>
      </c>
      <c r="BG52" s="199">
        <f t="shared" si="44"/>
        <v>0</v>
      </c>
      <c r="BH52" s="199">
        <f t="shared" si="44"/>
        <v>0</v>
      </c>
      <c r="BI52" s="199">
        <f t="shared" si="44"/>
        <v>0</v>
      </c>
      <c r="BJ52" s="199">
        <f t="shared" si="44"/>
        <v>0</v>
      </c>
      <c r="BK52" s="199">
        <f t="shared" si="44"/>
        <v>0</v>
      </c>
      <c r="BL52" s="199">
        <f t="shared" si="44"/>
        <v>0</v>
      </c>
      <c r="BM52" s="158"/>
      <c r="BN52" s="202"/>
      <c r="BO52" s="203"/>
      <c r="BP52" s="202"/>
      <c r="BQ52" s="203"/>
      <c r="BR52" s="202">
        <f>IFERROR(__xludf.DUMMYFUNCTION("""COMPUTED_VALUE"""),7.5)</f>
        <v>7.5</v>
      </c>
      <c r="BS52" s="203">
        <f>IFERROR(__xludf.DUMMYFUNCTION("""COMPUTED_VALUE"""),900.0)</f>
        <v>900</v>
      </c>
      <c r="BT52" s="202"/>
      <c r="BU52" s="203"/>
      <c r="BV52" s="202"/>
      <c r="BW52" s="203"/>
      <c r="BX52" s="202">
        <f>IFERROR(__xludf.DUMMYFUNCTION("""COMPUTED_VALUE"""),9.0)</f>
        <v>9</v>
      </c>
      <c r="BY52" s="203">
        <f>IFERROR(__xludf.DUMMYFUNCTION("""COMPUTED_VALUE"""),1080.0)</f>
        <v>1080</v>
      </c>
      <c r="BZ52" s="202"/>
      <c r="CA52" s="203"/>
      <c r="CB52" s="202"/>
      <c r="CC52" s="203"/>
      <c r="CD52" s="202">
        <f>IFERROR(__xludf.DUMMYFUNCTION("""COMPUTED_VALUE"""),8.5)</f>
        <v>8.5</v>
      </c>
      <c r="CE52" s="203">
        <f>IFERROR(__xludf.DUMMYFUNCTION("""COMPUTED_VALUE"""),1020.0)</f>
        <v>1020</v>
      </c>
      <c r="CF52" s="202"/>
      <c r="CG52" s="203"/>
      <c r="CH52" s="202">
        <f>IFERROR(__xludf.DUMMYFUNCTION("""COMPUTED_VALUE"""),8.5)</f>
        <v>8.5</v>
      </c>
      <c r="CI52" s="203">
        <f>IFERROR(__xludf.DUMMYFUNCTION("""COMPUTED_VALUE"""),1020.0)</f>
        <v>1020</v>
      </c>
      <c r="CJ52" s="202"/>
      <c r="CK52" s="203"/>
      <c r="CL52" s="202"/>
      <c r="CM52" s="203"/>
      <c r="CN52" s="204"/>
      <c r="CO52" s="205"/>
      <c r="CP52" s="204"/>
      <c r="CQ52" s="205"/>
      <c r="CR52" s="202"/>
      <c r="CS52" s="199"/>
      <c r="CT52" s="202"/>
      <c r="CU52" s="199"/>
      <c r="CV52" s="202"/>
      <c r="CW52" s="199"/>
      <c r="CX52" s="202"/>
      <c r="CY52" s="199"/>
      <c r="CZ52" s="202"/>
      <c r="DA52" s="199"/>
      <c r="DB52" s="202"/>
      <c r="DC52" s="199"/>
      <c r="DD52" s="204"/>
      <c r="DE52" s="199"/>
      <c r="DF52" s="204"/>
      <c r="DG52" s="199"/>
      <c r="DH52" s="202"/>
      <c r="DI52" s="199"/>
      <c r="DJ52" s="202"/>
      <c r="DK52" s="199"/>
      <c r="DL52" s="204"/>
      <c r="DM52" s="206"/>
      <c r="DN52" s="202"/>
      <c r="DO52" s="199"/>
      <c r="DP52" s="202"/>
      <c r="DQ52" s="199"/>
      <c r="DR52" s="204"/>
      <c r="DS52" s="199"/>
      <c r="DT52" s="204"/>
      <c r="DU52" s="199"/>
      <c r="DV52" s="202"/>
      <c r="DW52" s="199"/>
      <c r="DX52" s="158"/>
      <c r="DY52" s="159" t="str">
        <f>IFERROR(__xludf.DUMMYFUNCTION("""COMPUTED_VALUE"""),"David Chysky")</f>
        <v>David Chysky</v>
      </c>
      <c r="DZ52" s="202"/>
      <c r="EA52" s="203"/>
      <c r="EB52" s="202"/>
      <c r="EC52" s="203"/>
      <c r="ED52" s="202"/>
      <c r="EE52" s="203"/>
      <c r="EF52" s="202"/>
      <c r="EG52" s="203"/>
      <c r="EH52" s="202"/>
      <c r="EI52" s="203"/>
      <c r="EJ52" s="202"/>
      <c r="EK52" s="203"/>
      <c r="EL52" s="202"/>
      <c r="EM52" s="203"/>
      <c r="EN52" s="202"/>
      <c r="EO52" s="203"/>
      <c r="EP52" s="202"/>
      <c r="EQ52" s="203"/>
      <c r="ER52" s="202"/>
      <c r="ES52" s="203"/>
      <c r="ET52" s="202"/>
      <c r="EU52" s="203"/>
      <c r="EV52" s="202"/>
      <c r="EW52" s="203"/>
      <c r="EX52" s="202"/>
      <c r="EY52" s="203"/>
      <c r="EZ52" s="204"/>
      <c r="FA52" s="205"/>
      <c r="FB52" s="204"/>
      <c r="FC52" s="205"/>
      <c r="FD52" s="202"/>
      <c r="FE52" s="199"/>
      <c r="FF52" s="202"/>
      <c r="FG52" s="199"/>
      <c r="FH52" s="202"/>
      <c r="FI52" s="199"/>
      <c r="FJ52" s="202"/>
      <c r="FK52" s="199"/>
      <c r="FL52" s="202"/>
      <c r="FM52" s="199"/>
      <c r="FN52" s="202"/>
      <c r="FO52" s="199"/>
      <c r="FP52" s="204"/>
      <c r="FQ52" s="199"/>
      <c r="FR52" s="204"/>
      <c r="FS52" s="199"/>
      <c r="FT52" s="202"/>
      <c r="FU52" s="199"/>
      <c r="FV52" s="202"/>
      <c r="FW52" s="199"/>
      <c r="FX52" s="204"/>
      <c r="FY52" s="206"/>
      <c r="FZ52" s="202"/>
      <c r="GA52" s="199"/>
      <c r="GB52" s="202"/>
      <c r="GC52" s="199"/>
      <c r="GD52" s="204"/>
      <c r="GE52" s="199"/>
      <c r="GF52" s="204"/>
      <c r="GG52" s="199"/>
      <c r="GH52" s="202"/>
      <c r="GI52" s="199"/>
    </row>
    <row r="53">
      <c r="A53" s="198">
        <f>IFERROR(__xludf.DUMMYFUNCTION("""COMPUTED_VALUE"""),100.0)</f>
        <v>100</v>
      </c>
      <c r="B53" s="159" t="str">
        <f>IFERROR(__xludf.DUMMYFUNCTION("""COMPUTED_VALUE"""),"Dominik Plodek")</f>
        <v>Dominik Plodek</v>
      </c>
      <c r="C53" s="199">
        <f t="shared" ref="C53:BL53" si="45">BN53+DZ53</f>
        <v>0</v>
      </c>
      <c r="D53" s="199">
        <f t="shared" si="45"/>
        <v>0</v>
      </c>
      <c r="E53" s="199">
        <f t="shared" si="45"/>
        <v>0</v>
      </c>
      <c r="F53" s="199">
        <f t="shared" si="45"/>
        <v>0</v>
      </c>
      <c r="G53" s="199">
        <f t="shared" si="45"/>
        <v>0</v>
      </c>
      <c r="H53" s="199">
        <f t="shared" si="45"/>
        <v>0</v>
      </c>
      <c r="I53" s="199">
        <f t="shared" si="45"/>
        <v>0</v>
      </c>
      <c r="J53" s="199">
        <f t="shared" si="45"/>
        <v>0</v>
      </c>
      <c r="K53" s="199">
        <f t="shared" si="45"/>
        <v>0</v>
      </c>
      <c r="L53" s="199">
        <f t="shared" si="45"/>
        <v>0</v>
      </c>
      <c r="M53" s="199">
        <f t="shared" si="45"/>
        <v>0</v>
      </c>
      <c r="N53" s="199">
        <f t="shared" si="45"/>
        <v>0</v>
      </c>
      <c r="O53" s="199">
        <f t="shared" si="45"/>
        <v>0</v>
      </c>
      <c r="P53" s="199">
        <f t="shared" si="45"/>
        <v>0</v>
      </c>
      <c r="Q53" s="199">
        <f t="shared" si="45"/>
        <v>0</v>
      </c>
      <c r="R53" s="199">
        <f t="shared" si="45"/>
        <v>0</v>
      </c>
      <c r="S53" s="199">
        <f t="shared" si="45"/>
        <v>0</v>
      </c>
      <c r="T53" s="199">
        <f t="shared" si="45"/>
        <v>0</v>
      </c>
      <c r="U53" s="199">
        <f t="shared" si="45"/>
        <v>0</v>
      </c>
      <c r="V53" s="199">
        <f t="shared" si="45"/>
        <v>0</v>
      </c>
      <c r="W53" s="199">
        <f t="shared" si="45"/>
        <v>7</v>
      </c>
      <c r="X53" s="199">
        <f t="shared" si="45"/>
        <v>700</v>
      </c>
      <c r="Y53" s="199">
        <f t="shared" si="45"/>
        <v>12</v>
      </c>
      <c r="Z53" s="199">
        <f t="shared" si="45"/>
        <v>1200</v>
      </c>
      <c r="AA53" s="199">
        <f t="shared" si="45"/>
        <v>10</v>
      </c>
      <c r="AB53" s="199">
        <f t="shared" si="45"/>
        <v>1000</v>
      </c>
      <c r="AC53" s="199">
        <f t="shared" si="45"/>
        <v>4</v>
      </c>
      <c r="AD53" s="199">
        <f t="shared" si="45"/>
        <v>400</v>
      </c>
      <c r="AE53" s="199">
        <f t="shared" si="45"/>
        <v>0</v>
      </c>
      <c r="AF53" s="199">
        <f t="shared" si="45"/>
        <v>0</v>
      </c>
      <c r="AG53" s="199">
        <f t="shared" si="45"/>
        <v>10.5</v>
      </c>
      <c r="AH53" s="199">
        <f t="shared" si="45"/>
        <v>1050</v>
      </c>
      <c r="AI53" s="199">
        <f t="shared" si="45"/>
        <v>14</v>
      </c>
      <c r="AJ53" s="199">
        <f t="shared" si="45"/>
        <v>0</v>
      </c>
      <c r="AK53" s="199">
        <f t="shared" si="45"/>
        <v>6</v>
      </c>
      <c r="AL53" s="199">
        <f t="shared" si="45"/>
        <v>0</v>
      </c>
      <c r="AM53" s="199">
        <f t="shared" si="45"/>
        <v>6</v>
      </c>
      <c r="AN53" s="199">
        <f t="shared" si="45"/>
        <v>0</v>
      </c>
      <c r="AO53" s="199">
        <f t="shared" si="45"/>
        <v>5.5</v>
      </c>
      <c r="AP53" s="199">
        <f t="shared" si="45"/>
        <v>0</v>
      </c>
      <c r="AQ53" s="199">
        <f t="shared" si="45"/>
        <v>0</v>
      </c>
      <c r="AR53" s="199">
        <f t="shared" si="45"/>
        <v>0</v>
      </c>
      <c r="AS53" s="199">
        <f t="shared" si="45"/>
        <v>4</v>
      </c>
      <c r="AT53" s="199">
        <f t="shared" si="45"/>
        <v>400</v>
      </c>
      <c r="AU53" s="199">
        <f t="shared" si="45"/>
        <v>6</v>
      </c>
      <c r="AV53" s="199">
        <f t="shared" si="45"/>
        <v>0</v>
      </c>
      <c r="AW53" s="199">
        <f t="shared" si="45"/>
        <v>11</v>
      </c>
      <c r="AX53" s="199">
        <f t="shared" si="45"/>
        <v>0</v>
      </c>
      <c r="AY53" s="199">
        <f t="shared" si="45"/>
        <v>0</v>
      </c>
      <c r="AZ53" s="199">
        <f t="shared" si="45"/>
        <v>0</v>
      </c>
      <c r="BA53" s="199">
        <f t="shared" si="45"/>
        <v>0</v>
      </c>
      <c r="BB53" s="199">
        <f t="shared" si="45"/>
        <v>0</v>
      </c>
      <c r="BC53" s="199">
        <f t="shared" si="45"/>
        <v>0</v>
      </c>
      <c r="BD53" s="199">
        <f t="shared" si="45"/>
        <v>0</v>
      </c>
      <c r="BE53" s="199">
        <f t="shared" si="45"/>
        <v>0</v>
      </c>
      <c r="BF53" s="199">
        <f t="shared" si="45"/>
        <v>0</v>
      </c>
      <c r="BG53" s="199">
        <f t="shared" si="45"/>
        <v>0</v>
      </c>
      <c r="BH53" s="199">
        <f t="shared" si="45"/>
        <v>0</v>
      </c>
      <c r="BI53" s="199">
        <f t="shared" si="45"/>
        <v>0</v>
      </c>
      <c r="BJ53" s="199">
        <f t="shared" si="45"/>
        <v>0</v>
      </c>
      <c r="BK53" s="199">
        <f t="shared" si="45"/>
        <v>0</v>
      </c>
      <c r="BL53" s="199">
        <f t="shared" si="45"/>
        <v>0</v>
      </c>
      <c r="BM53" s="158"/>
      <c r="BN53" s="202"/>
      <c r="BO53" s="203"/>
      <c r="BP53" s="202"/>
      <c r="BQ53" s="203"/>
      <c r="BR53" s="202"/>
      <c r="BS53" s="203"/>
      <c r="BT53" s="202"/>
      <c r="BU53" s="203"/>
      <c r="BV53" s="202"/>
      <c r="BW53" s="203"/>
      <c r="BX53" s="202"/>
      <c r="BY53" s="203"/>
      <c r="BZ53" s="202"/>
      <c r="CA53" s="203"/>
      <c r="CB53" s="202"/>
      <c r="CC53" s="203"/>
      <c r="CD53" s="202"/>
      <c r="CE53" s="203"/>
      <c r="CF53" s="202"/>
      <c r="CG53" s="203"/>
      <c r="CH53" s="202">
        <f>IFERROR(__xludf.DUMMYFUNCTION("""COMPUTED_VALUE"""),7.0)</f>
        <v>7</v>
      </c>
      <c r="CI53" s="203">
        <f>IFERROR(__xludf.DUMMYFUNCTION("""COMPUTED_VALUE"""),700.0)</f>
        <v>700</v>
      </c>
      <c r="CJ53" s="202">
        <f>IFERROR(__xludf.DUMMYFUNCTION("""COMPUTED_VALUE"""),12.0)</f>
        <v>12</v>
      </c>
      <c r="CK53" s="203">
        <f>IFERROR(__xludf.DUMMYFUNCTION("""COMPUTED_VALUE"""),1200.0)</f>
        <v>1200</v>
      </c>
      <c r="CL53" s="202">
        <f>IFERROR(__xludf.DUMMYFUNCTION("""COMPUTED_VALUE"""),10.0)</f>
        <v>10</v>
      </c>
      <c r="CM53" s="203">
        <f>IFERROR(__xludf.DUMMYFUNCTION("""COMPUTED_VALUE"""),1000.0)</f>
        <v>1000</v>
      </c>
      <c r="CN53" s="204">
        <f>IFERROR(__xludf.DUMMYFUNCTION("""COMPUTED_VALUE"""),4.0)</f>
        <v>4</v>
      </c>
      <c r="CO53" s="203">
        <f>IFERROR(__xludf.DUMMYFUNCTION("""COMPUTED_VALUE"""),400.0)</f>
        <v>400</v>
      </c>
      <c r="CP53" s="202"/>
      <c r="CQ53" s="203"/>
      <c r="CR53" s="202">
        <f>IFERROR(__xludf.DUMMYFUNCTION("""COMPUTED_VALUE"""),10.5)</f>
        <v>10.5</v>
      </c>
      <c r="CS53" s="199">
        <f>IFERROR(__xludf.DUMMYFUNCTION("""COMPUTED_VALUE"""),1050.0)</f>
        <v>1050</v>
      </c>
      <c r="CT53" s="202">
        <f>IFERROR(__xludf.DUMMYFUNCTION("""COMPUTED_VALUE"""),14.0)</f>
        <v>14</v>
      </c>
      <c r="CU53" s="199"/>
      <c r="CV53" s="202">
        <f>IFERROR(__xludf.DUMMYFUNCTION("""COMPUTED_VALUE"""),6.0)</f>
        <v>6</v>
      </c>
      <c r="CW53" s="199"/>
      <c r="CX53" s="202">
        <f>IFERROR(__xludf.DUMMYFUNCTION("""COMPUTED_VALUE"""),6.0)</f>
        <v>6</v>
      </c>
      <c r="CY53" s="199"/>
      <c r="CZ53" s="202">
        <f>IFERROR(__xludf.DUMMYFUNCTION("""COMPUTED_VALUE"""),5.5)</f>
        <v>5.5</v>
      </c>
      <c r="DA53" s="199"/>
      <c r="DB53" s="202"/>
      <c r="DC53" s="199"/>
      <c r="DD53" s="202">
        <f>IFERROR(__xludf.DUMMYFUNCTION("""COMPUTED_VALUE"""),4.0)</f>
        <v>4</v>
      </c>
      <c r="DE53" s="199">
        <f>IFERROR(__xludf.DUMMYFUNCTION("""COMPUTED_VALUE"""),400.0)</f>
        <v>400</v>
      </c>
      <c r="DF53" s="202">
        <f>IFERROR(__xludf.DUMMYFUNCTION("""COMPUTED_VALUE"""),6.0)</f>
        <v>6</v>
      </c>
      <c r="DG53" s="199"/>
      <c r="DH53" s="202">
        <f>IFERROR(__xludf.DUMMYFUNCTION("""COMPUTED_VALUE"""),11.0)</f>
        <v>11</v>
      </c>
      <c r="DI53" s="199"/>
      <c r="DJ53" s="202"/>
      <c r="DK53" s="199"/>
      <c r="DL53" s="202"/>
      <c r="DM53" s="199"/>
      <c r="DN53" s="202"/>
      <c r="DO53" s="199"/>
      <c r="DP53" s="202"/>
      <c r="DQ53" s="199"/>
      <c r="DR53" s="202"/>
      <c r="DS53" s="199"/>
      <c r="DT53" s="202"/>
      <c r="DU53" s="199"/>
      <c r="DV53" s="202"/>
      <c r="DW53" s="199"/>
      <c r="DX53" s="158"/>
      <c r="DY53" s="159" t="str">
        <f>IFERROR(__xludf.DUMMYFUNCTION("""COMPUTED_VALUE"""),"Dominik Plodek")</f>
        <v>Dominik Plodek</v>
      </c>
      <c r="DZ53" s="202"/>
      <c r="EA53" s="203"/>
      <c r="EB53" s="202"/>
      <c r="EC53" s="203"/>
      <c r="ED53" s="202"/>
      <c r="EE53" s="203"/>
      <c r="EF53" s="202"/>
      <c r="EG53" s="203"/>
      <c r="EH53" s="202"/>
      <c r="EI53" s="203"/>
      <c r="EJ53" s="202"/>
      <c r="EK53" s="203"/>
      <c r="EL53" s="202"/>
      <c r="EM53" s="203"/>
      <c r="EN53" s="202"/>
      <c r="EO53" s="203"/>
      <c r="EP53" s="202"/>
      <c r="EQ53" s="203"/>
      <c r="ER53" s="202"/>
      <c r="ES53" s="203"/>
      <c r="ET53" s="202"/>
      <c r="EU53" s="203"/>
      <c r="EV53" s="202"/>
      <c r="EW53" s="203"/>
      <c r="EX53" s="202"/>
      <c r="EY53" s="203"/>
      <c r="EZ53" s="204"/>
      <c r="FA53" s="203"/>
      <c r="FB53" s="202"/>
      <c r="FC53" s="203"/>
      <c r="FD53" s="202"/>
      <c r="FE53" s="199"/>
      <c r="FF53" s="202"/>
      <c r="FG53" s="199"/>
      <c r="FH53" s="202"/>
      <c r="FI53" s="199"/>
      <c r="FJ53" s="202"/>
      <c r="FK53" s="199"/>
      <c r="FL53" s="202"/>
      <c r="FM53" s="199"/>
      <c r="FN53" s="202"/>
      <c r="FO53" s="199"/>
      <c r="FP53" s="202"/>
      <c r="FQ53" s="199"/>
      <c r="FR53" s="202"/>
      <c r="FS53" s="199"/>
      <c r="FT53" s="202"/>
      <c r="FU53" s="199"/>
      <c r="FV53" s="202"/>
      <c r="FW53" s="199"/>
      <c r="FX53" s="202"/>
      <c r="FY53" s="199"/>
      <c r="FZ53" s="202"/>
      <c r="GA53" s="199"/>
      <c r="GB53" s="202"/>
      <c r="GC53" s="199"/>
      <c r="GD53" s="202"/>
      <c r="GE53" s="199"/>
      <c r="GF53" s="202"/>
      <c r="GG53" s="199"/>
      <c r="GH53" s="202"/>
      <c r="GI53" s="199"/>
    </row>
    <row r="54">
      <c r="A54" s="198">
        <f>IFERROR(__xludf.DUMMYFUNCTION("""COMPUTED_VALUE"""),100.0)</f>
        <v>100</v>
      </c>
      <c r="B54" s="159" t="str">
        <f>IFERROR(__xludf.DUMMYFUNCTION("""COMPUTED_VALUE"""),"Lukáš Viktora")</f>
        <v>Lukáš Viktora</v>
      </c>
      <c r="C54" s="199">
        <f t="shared" ref="C54:BL54" si="46">BN54+DZ54</f>
        <v>0</v>
      </c>
      <c r="D54" s="199">
        <f t="shared" si="46"/>
        <v>0</v>
      </c>
      <c r="E54" s="199">
        <f t="shared" si="46"/>
        <v>0</v>
      </c>
      <c r="F54" s="199">
        <f t="shared" si="46"/>
        <v>0</v>
      </c>
      <c r="G54" s="199">
        <f t="shared" si="46"/>
        <v>0</v>
      </c>
      <c r="H54" s="199">
        <f t="shared" si="46"/>
        <v>0</v>
      </c>
      <c r="I54" s="199">
        <f t="shared" si="46"/>
        <v>0</v>
      </c>
      <c r="J54" s="199">
        <f t="shared" si="46"/>
        <v>0</v>
      </c>
      <c r="K54" s="199">
        <f t="shared" si="46"/>
        <v>0</v>
      </c>
      <c r="L54" s="199">
        <f t="shared" si="46"/>
        <v>0</v>
      </c>
      <c r="M54" s="199">
        <f t="shared" si="46"/>
        <v>0</v>
      </c>
      <c r="N54" s="199">
        <f t="shared" si="46"/>
        <v>0</v>
      </c>
      <c r="O54" s="199">
        <f t="shared" si="46"/>
        <v>0</v>
      </c>
      <c r="P54" s="199">
        <f t="shared" si="46"/>
        <v>0</v>
      </c>
      <c r="Q54" s="199">
        <f t="shared" si="46"/>
        <v>0</v>
      </c>
      <c r="R54" s="199">
        <f t="shared" si="46"/>
        <v>0</v>
      </c>
      <c r="S54" s="199">
        <f t="shared" si="46"/>
        <v>0</v>
      </c>
      <c r="T54" s="199">
        <f t="shared" si="46"/>
        <v>0</v>
      </c>
      <c r="U54" s="199">
        <f t="shared" si="46"/>
        <v>0</v>
      </c>
      <c r="V54" s="199">
        <f t="shared" si="46"/>
        <v>0</v>
      </c>
      <c r="W54" s="199">
        <f t="shared" si="46"/>
        <v>0</v>
      </c>
      <c r="X54" s="199">
        <f t="shared" si="46"/>
        <v>0</v>
      </c>
      <c r="Y54" s="199">
        <f t="shared" si="46"/>
        <v>0</v>
      </c>
      <c r="Z54" s="199">
        <f t="shared" si="46"/>
        <v>0</v>
      </c>
      <c r="AA54" s="199">
        <f t="shared" si="46"/>
        <v>0</v>
      </c>
      <c r="AB54" s="199">
        <f t="shared" si="46"/>
        <v>0</v>
      </c>
      <c r="AC54" s="199">
        <f t="shared" si="46"/>
        <v>0</v>
      </c>
      <c r="AD54" s="199">
        <f t="shared" si="46"/>
        <v>0</v>
      </c>
      <c r="AE54" s="199">
        <f t="shared" si="46"/>
        <v>0</v>
      </c>
      <c r="AF54" s="199">
        <f t="shared" si="46"/>
        <v>0</v>
      </c>
      <c r="AG54" s="199">
        <f t="shared" si="46"/>
        <v>0</v>
      </c>
      <c r="AH54" s="199">
        <f t="shared" si="46"/>
        <v>0</v>
      </c>
      <c r="AI54" s="199">
        <f t="shared" si="46"/>
        <v>0</v>
      </c>
      <c r="AJ54" s="199">
        <f t="shared" si="46"/>
        <v>0</v>
      </c>
      <c r="AK54" s="199">
        <f t="shared" si="46"/>
        <v>0</v>
      </c>
      <c r="AL54" s="199">
        <f t="shared" si="46"/>
        <v>0</v>
      </c>
      <c r="AM54" s="199">
        <f t="shared" si="46"/>
        <v>0</v>
      </c>
      <c r="AN54" s="199">
        <f t="shared" si="46"/>
        <v>0</v>
      </c>
      <c r="AO54" s="199">
        <f t="shared" si="46"/>
        <v>0</v>
      </c>
      <c r="AP54" s="199">
        <f t="shared" si="46"/>
        <v>0</v>
      </c>
      <c r="AQ54" s="199">
        <f t="shared" si="46"/>
        <v>0</v>
      </c>
      <c r="AR54" s="199">
        <f t="shared" si="46"/>
        <v>0</v>
      </c>
      <c r="AS54" s="199">
        <f t="shared" si="46"/>
        <v>0</v>
      </c>
      <c r="AT54" s="199">
        <f t="shared" si="46"/>
        <v>0</v>
      </c>
      <c r="AU54" s="199">
        <f t="shared" si="46"/>
        <v>0</v>
      </c>
      <c r="AV54" s="199">
        <f t="shared" si="46"/>
        <v>0</v>
      </c>
      <c r="AW54" s="199">
        <f t="shared" si="46"/>
        <v>0</v>
      </c>
      <c r="AX54" s="199">
        <f t="shared" si="46"/>
        <v>0</v>
      </c>
      <c r="AY54" s="199">
        <f t="shared" si="46"/>
        <v>0</v>
      </c>
      <c r="AZ54" s="199">
        <f t="shared" si="46"/>
        <v>0</v>
      </c>
      <c r="BA54" s="199">
        <f t="shared" si="46"/>
        <v>0</v>
      </c>
      <c r="BB54" s="199">
        <f t="shared" si="46"/>
        <v>0</v>
      </c>
      <c r="BC54" s="199">
        <f t="shared" si="46"/>
        <v>0</v>
      </c>
      <c r="BD54" s="199">
        <f t="shared" si="46"/>
        <v>0</v>
      </c>
      <c r="BE54" s="199">
        <f t="shared" si="46"/>
        <v>0</v>
      </c>
      <c r="BF54" s="199">
        <f t="shared" si="46"/>
        <v>0</v>
      </c>
      <c r="BG54" s="199">
        <f t="shared" si="46"/>
        <v>0</v>
      </c>
      <c r="BH54" s="199">
        <f t="shared" si="46"/>
        <v>0</v>
      </c>
      <c r="BI54" s="199">
        <f t="shared" si="46"/>
        <v>0</v>
      </c>
      <c r="BJ54" s="199">
        <f t="shared" si="46"/>
        <v>0</v>
      </c>
      <c r="BK54" s="199">
        <f t="shared" si="46"/>
        <v>0</v>
      </c>
      <c r="BL54" s="199">
        <f t="shared" si="46"/>
        <v>0</v>
      </c>
      <c r="BM54" s="158"/>
      <c r="BN54" s="202"/>
      <c r="BO54" s="203"/>
      <c r="BP54" s="202"/>
      <c r="BQ54" s="203"/>
      <c r="BR54" s="202"/>
      <c r="BS54" s="203"/>
      <c r="BT54" s="202"/>
      <c r="BU54" s="203"/>
      <c r="BV54" s="202"/>
      <c r="BW54" s="203"/>
      <c r="BX54" s="202"/>
      <c r="BY54" s="203"/>
      <c r="BZ54" s="202"/>
      <c r="CA54" s="203"/>
      <c r="CB54" s="202"/>
      <c r="CC54" s="203"/>
      <c r="CD54" s="202"/>
      <c r="CE54" s="203"/>
      <c r="CF54" s="202"/>
      <c r="CG54" s="203"/>
      <c r="CH54" s="202"/>
      <c r="CI54" s="203"/>
      <c r="CJ54" s="202"/>
      <c r="CK54" s="203"/>
      <c r="CL54" s="202"/>
      <c r="CM54" s="203"/>
      <c r="CN54" s="202"/>
      <c r="CO54" s="203"/>
      <c r="CP54" s="202"/>
      <c r="CQ54" s="203"/>
      <c r="CR54" s="202"/>
      <c r="CS54" s="199"/>
      <c r="CT54" s="202"/>
      <c r="CU54" s="199"/>
      <c r="CV54" s="202"/>
      <c r="CW54" s="199"/>
      <c r="CX54" s="202"/>
      <c r="CY54" s="199"/>
      <c r="CZ54" s="202"/>
      <c r="DA54" s="199"/>
      <c r="DB54" s="202"/>
      <c r="DC54" s="199"/>
      <c r="DD54" s="202"/>
      <c r="DE54" s="199"/>
      <c r="DF54" s="202"/>
      <c r="DG54" s="199"/>
      <c r="DH54" s="202"/>
      <c r="DI54" s="199"/>
      <c r="DJ54" s="202"/>
      <c r="DK54" s="199"/>
      <c r="DL54" s="202"/>
      <c r="DM54" s="199"/>
      <c r="DN54" s="202"/>
      <c r="DO54" s="199"/>
      <c r="DP54" s="202"/>
      <c r="DQ54" s="199"/>
      <c r="DR54" s="202"/>
      <c r="DS54" s="199"/>
      <c r="DT54" s="202"/>
      <c r="DU54" s="199"/>
      <c r="DV54" s="202"/>
      <c r="DW54" s="199"/>
      <c r="DX54" s="158"/>
      <c r="DY54" s="159" t="str">
        <f>IFERROR(__xludf.DUMMYFUNCTION("""COMPUTED_VALUE"""),"Lukáš Viktora")</f>
        <v>Lukáš Viktora</v>
      </c>
      <c r="DZ54" s="202"/>
      <c r="EA54" s="203"/>
      <c r="EB54" s="202"/>
      <c r="EC54" s="203"/>
      <c r="ED54" s="202"/>
      <c r="EE54" s="203"/>
      <c r="EF54" s="202"/>
      <c r="EG54" s="203"/>
      <c r="EH54" s="202"/>
      <c r="EI54" s="203"/>
      <c r="EJ54" s="202"/>
      <c r="EK54" s="203"/>
      <c r="EL54" s="202"/>
      <c r="EM54" s="203"/>
      <c r="EN54" s="202"/>
      <c r="EO54" s="203"/>
      <c r="EP54" s="202"/>
      <c r="EQ54" s="203"/>
      <c r="ER54" s="202"/>
      <c r="ES54" s="203"/>
      <c r="ET54" s="202"/>
      <c r="EU54" s="203"/>
      <c r="EV54" s="202"/>
      <c r="EW54" s="203"/>
      <c r="EX54" s="202"/>
      <c r="EY54" s="203"/>
      <c r="EZ54" s="202"/>
      <c r="FA54" s="203"/>
      <c r="FB54" s="202"/>
      <c r="FC54" s="203"/>
      <c r="FD54" s="202"/>
      <c r="FE54" s="199"/>
      <c r="FF54" s="202"/>
      <c r="FG54" s="199"/>
      <c r="FH54" s="202"/>
      <c r="FI54" s="199"/>
      <c r="FJ54" s="202"/>
      <c r="FK54" s="199"/>
      <c r="FL54" s="202"/>
      <c r="FM54" s="199"/>
      <c r="FN54" s="202"/>
      <c r="FO54" s="199"/>
      <c r="FP54" s="202"/>
      <c r="FQ54" s="199"/>
      <c r="FR54" s="202"/>
      <c r="FS54" s="199"/>
      <c r="FT54" s="202"/>
      <c r="FU54" s="199"/>
      <c r="FV54" s="202"/>
      <c r="FW54" s="199"/>
      <c r="FX54" s="202"/>
      <c r="FY54" s="199"/>
      <c r="FZ54" s="202"/>
      <c r="GA54" s="199"/>
      <c r="GB54" s="202"/>
      <c r="GC54" s="199"/>
      <c r="GD54" s="202"/>
      <c r="GE54" s="199"/>
      <c r="GF54" s="202"/>
      <c r="GG54" s="199"/>
      <c r="GH54" s="202"/>
      <c r="GI54" s="199"/>
    </row>
    <row r="55">
      <c r="A55" s="198">
        <f>IFERROR(__xludf.DUMMYFUNCTION("""COMPUTED_VALUE"""),100.0)</f>
        <v>100</v>
      </c>
      <c r="B55" s="159" t="str">
        <f>IFERROR(__xludf.DUMMYFUNCTION("""COMPUTED_VALUE"""),"Jan Jakub Šmejkal")</f>
        <v>Jan Jakub Šmejkal</v>
      </c>
      <c r="C55" s="199">
        <f t="shared" ref="C55:BL55" si="47">BN55+DZ55</f>
        <v>0</v>
      </c>
      <c r="D55" s="199">
        <f t="shared" si="47"/>
        <v>0</v>
      </c>
      <c r="E55" s="199">
        <f t="shared" si="47"/>
        <v>0</v>
      </c>
      <c r="F55" s="199">
        <f t="shared" si="47"/>
        <v>0</v>
      </c>
      <c r="G55" s="199">
        <f t="shared" si="47"/>
        <v>0</v>
      </c>
      <c r="H55" s="199">
        <f t="shared" si="47"/>
        <v>0</v>
      </c>
      <c r="I55" s="199">
        <f t="shared" si="47"/>
        <v>0</v>
      </c>
      <c r="J55" s="199">
        <f t="shared" si="47"/>
        <v>0</v>
      </c>
      <c r="K55" s="199">
        <f t="shared" si="47"/>
        <v>0</v>
      </c>
      <c r="L55" s="199">
        <f t="shared" si="47"/>
        <v>0</v>
      </c>
      <c r="M55" s="199">
        <f t="shared" si="47"/>
        <v>0</v>
      </c>
      <c r="N55" s="199">
        <f t="shared" si="47"/>
        <v>0</v>
      </c>
      <c r="O55" s="199">
        <f t="shared" si="47"/>
        <v>0</v>
      </c>
      <c r="P55" s="199">
        <f t="shared" si="47"/>
        <v>0</v>
      </c>
      <c r="Q55" s="199">
        <f t="shared" si="47"/>
        <v>0</v>
      </c>
      <c r="R55" s="199">
        <f t="shared" si="47"/>
        <v>0</v>
      </c>
      <c r="S55" s="199">
        <f t="shared" si="47"/>
        <v>0</v>
      </c>
      <c r="T55" s="199">
        <f t="shared" si="47"/>
        <v>0</v>
      </c>
      <c r="U55" s="199">
        <f t="shared" si="47"/>
        <v>0</v>
      </c>
      <c r="V55" s="199">
        <f t="shared" si="47"/>
        <v>0</v>
      </c>
      <c r="W55" s="199">
        <f t="shared" si="47"/>
        <v>0</v>
      </c>
      <c r="X55" s="199">
        <f t="shared" si="47"/>
        <v>0</v>
      </c>
      <c r="Y55" s="199">
        <f t="shared" si="47"/>
        <v>0</v>
      </c>
      <c r="Z55" s="199">
        <f t="shared" si="47"/>
        <v>0</v>
      </c>
      <c r="AA55" s="199">
        <f t="shared" si="47"/>
        <v>6</v>
      </c>
      <c r="AB55" s="199">
        <f t="shared" si="47"/>
        <v>600</v>
      </c>
      <c r="AC55" s="199">
        <f t="shared" si="47"/>
        <v>0</v>
      </c>
      <c r="AD55" s="199">
        <f t="shared" si="47"/>
        <v>0</v>
      </c>
      <c r="AE55" s="199">
        <f t="shared" si="47"/>
        <v>6.5</v>
      </c>
      <c r="AF55" s="199">
        <f t="shared" si="47"/>
        <v>650</v>
      </c>
      <c r="AG55" s="199">
        <f t="shared" si="47"/>
        <v>0</v>
      </c>
      <c r="AH55" s="199">
        <f t="shared" si="47"/>
        <v>0</v>
      </c>
      <c r="AI55" s="199">
        <f t="shared" si="47"/>
        <v>8</v>
      </c>
      <c r="AJ55" s="199">
        <f t="shared" si="47"/>
        <v>0</v>
      </c>
      <c r="AK55" s="199">
        <f t="shared" si="47"/>
        <v>8.5</v>
      </c>
      <c r="AL55" s="199">
        <f t="shared" si="47"/>
        <v>0</v>
      </c>
      <c r="AM55" s="199">
        <f t="shared" si="47"/>
        <v>7.5</v>
      </c>
      <c r="AN55" s="199">
        <f t="shared" si="47"/>
        <v>0</v>
      </c>
      <c r="AO55" s="199">
        <f t="shared" si="47"/>
        <v>3</v>
      </c>
      <c r="AP55" s="199">
        <f t="shared" si="47"/>
        <v>0</v>
      </c>
      <c r="AQ55" s="199">
        <f t="shared" si="47"/>
        <v>0</v>
      </c>
      <c r="AR55" s="199">
        <f t="shared" si="47"/>
        <v>0</v>
      </c>
      <c r="AS55" s="199">
        <f t="shared" si="47"/>
        <v>0</v>
      </c>
      <c r="AT55" s="199">
        <f t="shared" si="47"/>
        <v>0</v>
      </c>
      <c r="AU55" s="199">
        <f t="shared" si="47"/>
        <v>0</v>
      </c>
      <c r="AV55" s="199">
        <f t="shared" si="47"/>
        <v>0</v>
      </c>
      <c r="AW55" s="199">
        <f t="shared" si="47"/>
        <v>0</v>
      </c>
      <c r="AX55" s="199">
        <f t="shared" si="47"/>
        <v>0</v>
      </c>
      <c r="AY55" s="199">
        <f t="shared" si="47"/>
        <v>7.5</v>
      </c>
      <c r="AZ55" s="199">
        <f t="shared" si="47"/>
        <v>0</v>
      </c>
      <c r="BA55" s="199">
        <f t="shared" si="47"/>
        <v>0</v>
      </c>
      <c r="BB55" s="199">
        <f t="shared" si="47"/>
        <v>0</v>
      </c>
      <c r="BC55" s="199">
        <f t="shared" si="47"/>
        <v>5</v>
      </c>
      <c r="BD55" s="199">
        <f t="shared" si="47"/>
        <v>0</v>
      </c>
      <c r="BE55" s="199">
        <f t="shared" si="47"/>
        <v>0</v>
      </c>
      <c r="BF55" s="199">
        <f t="shared" si="47"/>
        <v>0</v>
      </c>
      <c r="BG55" s="199">
        <f t="shared" si="47"/>
        <v>0</v>
      </c>
      <c r="BH55" s="199">
        <f t="shared" si="47"/>
        <v>0</v>
      </c>
      <c r="BI55" s="199">
        <f t="shared" si="47"/>
        <v>0</v>
      </c>
      <c r="BJ55" s="199">
        <f t="shared" si="47"/>
        <v>0</v>
      </c>
      <c r="BK55" s="199">
        <f t="shared" si="47"/>
        <v>2</v>
      </c>
      <c r="BL55" s="199">
        <f t="shared" si="47"/>
        <v>0</v>
      </c>
      <c r="BM55" s="158"/>
      <c r="BN55" s="202"/>
      <c r="BO55" s="203"/>
      <c r="BP55" s="202"/>
      <c r="BQ55" s="203"/>
      <c r="BR55" s="202"/>
      <c r="BS55" s="203"/>
      <c r="BT55" s="202"/>
      <c r="BU55" s="203"/>
      <c r="BV55" s="202"/>
      <c r="BW55" s="203"/>
      <c r="BX55" s="202"/>
      <c r="BY55" s="203"/>
      <c r="BZ55" s="202"/>
      <c r="CA55" s="203"/>
      <c r="CB55" s="202"/>
      <c r="CC55" s="203"/>
      <c r="CD55" s="202"/>
      <c r="CE55" s="203"/>
      <c r="CF55" s="202"/>
      <c r="CG55" s="203"/>
      <c r="CH55" s="202"/>
      <c r="CI55" s="203"/>
      <c r="CJ55" s="202"/>
      <c r="CK55" s="203"/>
      <c r="CL55" s="202">
        <f>IFERROR(__xludf.DUMMYFUNCTION("""COMPUTED_VALUE"""),6.0)</f>
        <v>6</v>
      </c>
      <c r="CM55" s="203">
        <f>IFERROR(__xludf.DUMMYFUNCTION("""COMPUTED_VALUE"""),600.0)</f>
        <v>600</v>
      </c>
      <c r="CN55" s="202"/>
      <c r="CO55" s="203"/>
      <c r="CP55" s="202">
        <f>IFERROR(__xludf.DUMMYFUNCTION("""COMPUTED_VALUE"""),6.5)</f>
        <v>6.5</v>
      </c>
      <c r="CQ55" s="203">
        <f>IFERROR(__xludf.DUMMYFUNCTION("""COMPUTED_VALUE"""),650.0)</f>
        <v>650</v>
      </c>
      <c r="CR55" s="202"/>
      <c r="CS55" s="199"/>
      <c r="CT55" s="202"/>
      <c r="CU55" s="199"/>
      <c r="CV55" s="202">
        <f>IFERROR(__xludf.DUMMYFUNCTION("""COMPUTED_VALUE"""),8.5)</f>
        <v>8.5</v>
      </c>
      <c r="CW55" s="199"/>
      <c r="CX55" s="202">
        <f>IFERROR(__xludf.DUMMYFUNCTION("""COMPUTED_VALUE"""),7.5)</f>
        <v>7.5</v>
      </c>
      <c r="CY55" s="199"/>
      <c r="CZ55" s="202">
        <f>IFERROR(__xludf.DUMMYFUNCTION("""COMPUTED_VALUE"""),3.0)</f>
        <v>3</v>
      </c>
      <c r="DA55" s="199"/>
      <c r="DB55" s="202"/>
      <c r="DC55" s="199"/>
      <c r="DD55" s="202"/>
      <c r="DE55" s="199"/>
      <c r="DF55" s="202"/>
      <c r="DG55" s="199"/>
      <c r="DH55" s="202"/>
      <c r="DI55" s="199"/>
      <c r="DJ55" s="202">
        <f>IFERROR(__xludf.DUMMYFUNCTION("""COMPUTED_VALUE"""),7.5)</f>
        <v>7.5</v>
      </c>
      <c r="DK55" s="199"/>
      <c r="DL55" s="202"/>
      <c r="DM55" s="199"/>
      <c r="DN55" s="202">
        <f>IFERROR(__xludf.DUMMYFUNCTION("""COMPUTED_VALUE"""),5.0)</f>
        <v>5</v>
      </c>
      <c r="DO55" s="199"/>
      <c r="DP55" s="202"/>
      <c r="DQ55" s="199"/>
      <c r="DR55" s="202"/>
      <c r="DS55" s="199"/>
      <c r="DT55" s="202"/>
      <c r="DU55" s="199"/>
      <c r="DV55" s="202">
        <f>IFERROR(__xludf.DUMMYFUNCTION("""COMPUTED_VALUE"""),2.0)</f>
        <v>2</v>
      </c>
      <c r="DW55" s="199"/>
      <c r="DX55" s="158"/>
      <c r="DY55" s="159" t="str">
        <f>IFERROR(__xludf.DUMMYFUNCTION("""COMPUTED_VALUE"""),"Jan Jakub Šmejkal")</f>
        <v>Jan Jakub Šmejkal</v>
      </c>
      <c r="DZ55" s="202"/>
      <c r="EA55" s="203"/>
      <c r="EB55" s="202"/>
      <c r="EC55" s="203"/>
      <c r="ED55" s="202"/>
      <c r="EE55" s="203"/>
      <c r="EF55" s="202"/>
      <c r="EG55" s="203"/>
      <c r="EH55" s="202"/>
      <c r="EI55" s="203"/>
      <c r="EJ55" s="202"/>
      <c r="EK55" s="203"/>
      <c r="EL55" s="202"/>
      <c r="EM55" s="203"/>
      <c r="EN55" s="202"/>
      <c r="EO55" s="203"/>
      <c r="EP55" s="202"/>
      <c r="EQ55" s="203"/>
      <c r="ER55" s="202"/>
      <c r="ES55" s="203"/>
      <c r="ET55" s="202"/>
      <c r="EU55" s="203"/>
      <c r="EV55" s="202"/>
      <c r="EW55" s="203"/>
      <c r="EX55" s="202"/>
      <c r="EY55" s="203"/>
      <c r="EZ55" s="202"/>
      <c r="FA55" s="203"/>
      <c r="FB55" s="202"/>
      <c r="FC55" s="203"/>
      <c r="FD55" s="202"/>
      <c r="FE55" s="199"/>
      <c r="FF55" s="202">
        <f>IFERROR(__xludf.DUMMYFUNCTION("""COMPUTED_VALUE"""),8.0)</f>
        <v>8</v>
      </c>
      <c r="FG55" s="199"/>
      <c r="FH55" s="202"/>
      <c r="FI55" s="199"/>
      <c r="FJ55" s="202"/>
      <c r="FK55" s="199"/>
      <c r="FL55" s="202"/>
      <c r="FM55" s="199"/>
      <c r="FN55" s="202"/>
      <c r="FO55" s="199"/>
      <c r="FP55" s="202"/>
      <c r="FQ55" s="199"/>
      <c r="FR55" s="202"/>
      <c r="FS55" s="199"/>
      <c r="FT55" s="202"/>
      <c r="FU55" s="199"/>
      <c r="FV55" s="202"/>
      <c r="FW55" s="199"/>
      <c r="FX55" s="202"/>
      <c r="FY55" s="199"/>
      <c r="FZ55" s="202"/>
      <c r="GA55" s="199"/>
      <c r="GB55" s="202"/>
      <c r="GC55" s="199"/>
      <c r="GD55" s="202"/>
      <c r="GE55" s="199"/>
      <c r="GF55" s="202"/>
      <c r="GG55" s="199"/>
      <c r="GH55" s="202"/>
      <c r="GI55" s="199"/>
    </row>
    <row r="56">
      <c r="A56" s="198">
        <f>IFERROR(__xludf.DUMMYFUNCTION("""COMPUTED_VALUE"""),100.0)</f>
        <v>100</v>
      </c>
      <c r="B56" s="159" t="str">
        <f>IFERROR(__xludf.DUMMYFUNCTION("""COMPUTED_VALUE"""),"Miroslav Majtán")</f>
        <v>Miroslav Majtán</v>
      </c>
      <c r="C56" s="199">
        <f t="shared" ref="C56:BL56" si="48">BN56+DZ56</f>
        <v>0</v>
      </c>
      <c r="D56" s="199">
        <f t="shared" si="48"/>
        <v>0</v>
      </c>
      <c r="E56" s="199">
        <f t="shared" si="48"/>
        <v>0</v>
      </c>
      <c r="F56" s="199">
        <f t="shared" si="48"/>
        <v>0</v>
      </c>
      <c r="G56" s="199">
        <f t="shared" si="48"/>
        <v>0</v>
      </c>
      <c r="H56" s="199">
        <f t="shared" si="48"/>
        <v>0</v>
      </c>
      <c r="I56" s="199">
        <f t="shared" si="48"/>
        <v>0</v>
      </c>
      <c r="J56" s="199">
        <f t="shared" si="48"/>
        <v>0</v>
      </c>
      <c r="K56" s="199">
        <f t="shared" si="48"/>
        <v>0</v>
      </c>
      <c r="L56" s="199">
        <f t="shared" si="48"/>
        <v>0</v>
      </c>
      <c r="M56" s="199">
        <f t="shared" si="48"/>
        <v>0</v>
      </c>
      <c r="N56" s="199">
        <f t="shared" si="48"/>
        <v>0</v>
      </c>
      <c r="O56" s="199">
        <f t="shared" si="48"/>
        <v>0</v>
      </c>
      <c r="P56" s="199">
        <f t="shared" si="48"/>
        <v>0</v>
      </c>
      <c r="Q56" s="199">
        <f t="shared" si="48"/>
        <v>0</v>
      </c>
      <c r="R56" s="199">
        <f t="shared" si="48"/>
        <v>0</v>
      </c>
      <c r="S56" s="199">
        <f t="shared" si="48"/>
        <v>0</v>
      </c>
      <c r="T56" s="199">
        <f t="shared" si="48"/>
        <v>0</v>
      </c>
      <c r="U56" s="199">
        <f t="shared" si="48"/>
        <v>0</v>
      </c>
      <c r="V56" s="199">
        <f t="shared" si="48"/>
        <v>0</v>
      </c>
      <c r="W56" s="199">
        <f t="shared" si="48"/>
        <v>0</v>
      </c>
      <c r="X56" s="199">
        <f t="shared" si="48"/>
        <v>0</v>
      </c>
      <c r="Y56" s="199">
        <f t="shared" si="48"/>
        <v>0</v>
      </c>
      <c r="Z56" s="199">
        <f t="shared" si="48"/>
        <v>0</v>
      </c>
      <c r="AA56" s="199">
        <f t="shared" si="48"/>
        <v>8</v>
      </c>
      <c r="AB56" s="199">
        <f t="shared" si="48"/>
        <v>800</v>
      </c>
      <c r="AC56" s="199">
        <f t="shared" si="48"/>
        <v>0</v>
      </c>
      <c r="AD56" s="199">
        <f t="shared" si="48"/>
        <v>0</v>
      </c>
      <c r="AE56" s="199">
        <f t="shared" si="48"/>
        <v>0</v>
      </c>
      <c r="AF56" s="199">
        <f t="shared" si="48"/>
        <v>0</v>
      </c>
      <c r="AG56" s="199">
        <f t="shared" si="48"/>
        <v>0</v>
      </c>
      <c r="AH56" s="199">
        <f t="shared" si="48"/>
        <v>0</v>
      </c>
      <c r="AI56" s="199">
        <f t="shared" si="48"/>
        <v>0</v>
      </c>
      <c r="AJ56" s="199">
        <f t="shared" si="48"/>
        <v>0</v>
      </c>
      <c r="AK56" s="199">
        <f t="shared" si="48"/>
        <v>0</v>
      </c>
      <c r="AL56" s="199">
        <f t="shared" si="48"/>
        <v>0</v>
      </c>
      <c r="AM56" s="199">
        <f t="shared" si="48"/>
        <v>0</v>
      </c>
      <c r="AN56" s="199">
        <f t="shared" si="48"/>
        <v>0</v>
      </c>
      <c r="AO56" s="199">
        <f t="shared" si="48"/>
        <v>0</v>
      </c>
      <c r="AP56" s="199">
        <f t="shared" si="48"/>
        <v>0</v>
      </c>
      <c r="AQ56" s="199">
        <f t="shared" si="48"/>
        <v>0</v>
      </c>
      <c r="AR56" s="199">
        <f t="shared" si="48"/>
        <v>0</v>
      </c>
      <c r="AS56" s="199">
        <f t="shared" si="48"/>
        <v>0</v>
      </c>
      <c r="AT56" s="199">
        <f t="shared" si="48"/>
        <v>0</v>
      </c>
      <c r="AU56" s="199">
        <f t="shared" si="48"/>
        <v>0</v>
      </c>
      <c r="AV56" s="199">
        <f t="shared" si="48"/>
        <v>0</v>
      </c>
      <c r="AW56" s="199">
        <f t="shared" si="48"/>
        <v>0</v>
      </c>
      <c r="AX56" s="199">
        <f t="shared" si="48"/>
        <v>0</v>
      </c>
      <c r="AY56" s="199">
        <f t="shared" si="48"/>
        <v>0</v>
      </c>
      <c r="AZ56" s="199">
        <f t="shared" si="48"/>
        <v>0</v>
      </c>
      <c r="BA56" s="199">
        <f t="shared" si="48"/>
        <v>0</v>
      </c>
      <c r="BB56" s="199">
        <f t="shared" si="48"/>
        <v>0</v>
      </c>
      <c r="BC56" s="199">
        <f t="shared" si="48"/>
        <v>0</v>
      </c>
      <c r="BD56" s="199">
        <f t="shared" si="48"/>
        <v>0</v>
      </c>
      <c r="BE56" s="199">
        <f t="shared" si="48"/>
        <v>0</v>
      </c>
      <c r="BF56" s="199">
        <f t="shared" si="48"/>
        <v>0</v>
      </c>
      <c r="BG56" s="199">
        <f t="shared" si="48"/>
        <v>0</v>
      </c>
      <c r="BH56" s="199">
        <f t="shared" si="48"/>
        <v>0</v>
      </c>
      <c r="BI56" s="199">
        <f t="shared" si="48"/>
        <v>0</v>
      </c>
      <c r="BJ56" s="199">
        <f t="shared" si="48"/>
        <v>0</v>
      </c>
      <c r="BK56" s="199">
        <f t="shared" si="48"/>
        <v>0</v>
      </c>
      <c r="BL56" s="199">
        <f t="shared" si="48"/>
        <v>0</v>
      </c>
      <c r="BM56" s="158"/>
      <c r="BN56" s="202"/>
      <c r="BO56" s="203"/>
      <c r="BP56" s="202"/>
      <c r="BQ56" s="203"/>
      <c r="BR56" s="202"/>
      <c r="BS56" s="203"/>
      <c r="BT56" s="202"/>
      <c r="BU56" s="203"/>
      <c r="BV56" s="202"/>
      <c r="BW56" s="203"/>
      <c r="BX56" s="202"/>
      <c r="BY56" s="203"/>
      <c r="BZ56" s="202"/>
      <c r="CA56" s="203"/>
      <c r="CB56" s="202"/>
      <c r="CC56" s="203"/>
      <c r="CD56" s="202"/>
      <c r="CE56" s="203"/>
      <c r="CF56" s="202"/>
      <c r="CG56" s="203"/>
      <c r="CH56" s="202"/>
      <c r="CI56" s="203"/>
      <c r="CJ56" s="202"/>
      <c r="CK56" s="203"/>
      <c r="CL56" s="202">
        <f>IFERROR(__xludf.DUMMYFUNCTION("""COMPUTED_VALUE"""),8.0)</f>
        <v>8</v>
      </c>
      <c r="CM56" s="203">
        <f>IFERROR(__xludf.DUMMYFUNCTION("""COMPUTED_VALUE"""),800.0)</f>
        <v>800</v>
      </c>
      <c r="CN56" s="202"/>
      <c r="CO56" s="203"/>
      <c r="CP56" s="202"/>
      <c r="CQ56" s="203"/>
      <c r="CR56" s="202"/>
      <c r="CS56" s="199"/>
      <c r="CT56" s="202"/>
      <c r="CU56" s="199"/>
      <c r="CV56" s="202"/>
      <c r="CW56" s="199"/>
      <c r="CX56" s="202"/>
      <c r="CY56" s="199"/>
      <c r="CZ56" s="202"/>
      <c r="DA56" s="199"/>
      <c r="DB56" s="202"/>
      <c r="DC56" s="199"/>
      <c r="DD56" s="202"/>
      <c r="DE56" s="199"/>
      <c r="DF56" s="202"/>
      <c r="DG56" s="199"/>
      <c r="DH56" s="202"/>
      <c r="DI56" s="199"/>
      <c r="DJ56" s="202"/>
      <c r="DK56" s="199"/>
      <c r="DL56" s="202"/>
      <c r="DM56" s="199"/>
      <c r="DN56" s="202"/>
      <c r="DO56" s="199"/>
      <c r="DP56" s="202"/>
      <c r="DQ56" s="199"/>
      <c r="DR56" s="202"/>
      <c r="DS56" s="199"/>
      <c r="DT56" s="202"/>
      <c r="DU56" s="199"/>
      <c r="DV56" s="202"/>
      <c r="DW56" s="199"/>
      <c r="DX56" s="158"/>
      <c r="DY56" s="159" t="str">
        <f>IFERROR(__xludf.DUMMYFUNCTION("""COMPUTED_VALUE"""),"Miroslav Majtán")</f>
        <v>Miroslav Majtán</v>
      </c>
      <c r="DZ56" s="202"/>
      <c r="EA56" s="203"/>
      <c r="EB56" s="202"/>
      <c r="EC56" s="203"/>
      <c r="ED56" s="202"/>
      <c r="EE56" s="203"/>
      <c r="EF56" s="202"/>
      <c r="EG56" s="203"/>
      <c r="EH56" s="202"/>
      <c r="EI56" s="203"/>
      <c r="EJ56" s="202"/>
      <c r="EK56" s="203"/>
      <c r="EL56" s="202"/>
      <c r="EM56" s="203"/>
      <c r="EN56" s="202"/>
      <c r="EO56" s="203"/>
      <c r="EP56" s="202"/>
      <c r="EQ56" s="203"/>
      <c r="ER56" s="202"/>
      <c r="ES56" s="203"/>
      <c r="ET56" s="202"/>
      <c r="EU56" s="203"/>
      <c r="EV56" s="202"/>
      <c r="EW56" s="203"/>
      <c r="EX56" s="202"/>
      <c r="EY56" s="203"/>
      <c r="EZ56" s="202"/>
      <c r="FA56" s="203"/>
      <c r="FB56" s="202"/>
      <c r="FC56" s="203"/>
      <c r="FD56" s="202"/>
      <c r="FE56" s="199"/>
      <c r="FF56" s="202"/>
      <c r="FG56" s="199"/>
      <c r="FH56" s="202"/>
      <c r="FI56" s="199"/>
      <c r="FJ56" s="202"/>
      <c r="FK56" s="199"/>
      <c r="FL56" s="202"/>
      <c r="FM56" s="199"/>
      <c r="FN56" s="202"/>
      <c r="FO56" s="199"/>
      <c r="FP56" s="202"/>
      <c r="FQ56" s="199"/>
      <c r="FR56" s="202"/>
      <c r="FS56" s="199"/>
      <c r="FT56" s="202"/>
      <c r="FU56" s="199"/>
      <c r="FV56" s="202"/>
      <c r="FW56" s="199"/>
      <c r="FX56" s="202"/>
      <c r="FY56" s="199"/>
      <c r="FZ56" s="202"/>
      <c r="GA56" s="199"/>
      <c r="GB56" s="202"/>
      <c r="GC56" s="199"/>
      <c r="GD56" s="202"/>
      <c r="GE56" s="199"/>
      <c r="GF56" s="202"/>
      <c r="GG56" s="199"/>
      <c r="GH56" s="202"/>
      <c r="GI56" s="199"/>
    </row>
    <row r="57">
      <c r="A57" s="198">
        <f>IFERROR(__xludf.DUMMYFUNCTION("""COMPUTED_VALUE"""),100.0)</f>
        <v>100</v>
      </c>
      <c r="B57" s="159" t="str">
        <f>IFERROR(__xludf.DUMMYFUNCTION("""COMPUTED_VALUE"""),"Blanka Kouřimská")</f>
        <v>Blanka Kouřimská</v>
      </c>
      <c r="C57" s="199">
        <f t="shared" ref="C57:BL57" si="49">BN57+DZ57</f>
        <v>0</v>
      </c>
      <c r="D57" s="199">
        <f t="shared" si="49"/>
        <v>0</v>
      </c>
      <c r="E57" s="199">
        <f t="shared" si="49"/>
        <v>0</v>
      </c>
      <c r="F57" s="199">
        <f t="shared" si="49"/>
        <v>0</v>
      </c>
      <c r="G57" s="199">
        <f t="shared" si="49"/>
        <v>0</v>
      </c>
      <c r="H57" s="199">
        <f t="shared" si="49"/>
        <v>0</v>
      </c>
      <c r="I57" s="199">
        <f t="shared" si="49"/>
        <v>0</v>
      </c>
      <c r="J57" s="199">
        <f t="shared" si="49"/>
        <v>0</v>
      </c>
      <c r="K57" s="199">
        <f t="shared" si="49"/>
        <v>0</v>
      </c>
      <c r="L57" s="199">
        <f t="shared" si="49"/>
        <v>0</v>
      </c>
      <c r="M57" s="199">
        <f t="shared" si="49"/>
        <v>0</v>
      </c>
      <c r="N57" s="199">
        <f t="shared" si="49"/>
        <v>0</v>
      </c>
      <c r="O57" s="199">
        <f t="shared" si="49"/>
        <v>0</v>
      </c>
      <c r="P57" s="199">
        <f t="shared" si="49"/>
        <v>0</v>
      </c>
      <c r="Q57" s="199">
        <f t="shared" si="49"/>
        <v>0</v>
      </c>
      <c r="R57" s="199">
        <f t="shared" si="49"/>
        <v>0</v>
      </c>
      <c r="S57" s="199">
        <f t="shared" si="49"/>
        <v>0</v>
      </c>
      <c r="T57" s="199">
        <f t="shared" si="49"/>
        <v>0</v>
      </c>
      <c r="U57" s="199">
        <f t="shared" si="49"/>
        <v>0</v>
      </c>
      <c r="V57" s="199">
        <f t="shared" si="49"/>
        <v>0</v>
      </c>
      <c r="W57" s="199">
        <f t="shared" si="49"/>
        <v>0</v>
      </c>
      <c r="X57" s="199">
        <f t="shared" si="49"/>
        <v>0</v>
      </c>
      <c r="Y57" s="199">
        <f t="shared" si="49"/>
        <v>0</v>
      </c>
      <c r="Z57" s="199">
        <f t="shared" si="49"/>
        <v>0</v>
      </c>
      <c r="AA57" s="199">
        <f t="shared" si="49"/>
        <v>0</v>
      </c>
      <c r="AB57" s="199">
        <f t="shared" si="49"/>
        <v>0</v>
      </c>
      <c r="AC57" s="199">
        <f t="shared" si="49"/>
        <v>14</v>
      </c>
      <c r="AD57" s="199">
        <f t="shared" si="49"/>
        <v>1400</v>
      </c>
      <c r="AE57" s="199">
        <f t="shared" si="49"/>
        <v>12</v>
      </c>
      <c r="AF57" s="199">
        <f t="shared" si="49"/>
        <v>1200</v>
      </c>
      <c r="AG57" s="199">
        <f t="shared" si="49"/>
        <v>0</v>
      </c>
      <c r="AH57" s="199">
        <f t="shared" si="49"/>
        <v>0</v>
      </c>
      <c r="AI57" s="199">
        <f t="shared" si="49"/>
        <v>0</v>
      </c>
      <c r="AJ57" s="199">
        <f t="shared" si="49"/>
        <v>0</v>
      </c>
      <c r="AK57" s="199">
        <f t="shared" si="49"/>
        <v>0</v>
      </c>
      <c r="AL57" s="199">
        <f t="shared" si="49"/>
        <v>0</v>
      </c>
      <c r="AM57" s="199">
        <f t="shared" si="49"/>
        <v>8</v>
      </c>
      <c r="AN57" s="199">
        <f t="shared" si="49"/>
        <v>0</v>
      </c>
      <c r="AO57" s="199">
        <f t="shared" si="49"/>
        <v>8</v>
      </c>
      <c r="AP57" s="199">
        <f t="shared" si="49"/>
        <v>0</v>
      </c>
      <c r="AQ57" s="199">
        <f t="shared" si="49"/>
        <v>7</v>
      </c>
      <c r="AR57" s="199">
        <f t="shared" si="49"/>
        <v>0</v>
      </c>
      <c r="AS57" s="199">
        <f t="shared" si="49"/>
        <v>12</v>
      </c>
      <c r="AT57" s="199">
        <f t="shared" si="49"/>
        <v>0</v>
      </c>
      <c r="AU57" s="199">
        <f t="shared" si="49"/>
        <v>14</v>
      </c>
      <c r="AV57" s="199">
        <f t="shared" si="49"/>
        <v>0</v>
      </c>
      <c r="AW57" s="199">
        <f t="shared" si="49"/>
        <v>0</v>
      </c>
      <c r="AX57" s="199">
        <f t="shared" si="49"/>
        <v>0</v>
      </c>
      <c r="AY57" s="199">
        <f t="shared" si="49"/>
        <v>0</v>
      </c>
      <c r="AZ57" s="199">
        <f t="shared" si="49"/>
        <v>0</v>
      </c>
      <c r="BA57" s="199">
        <f t="shared" si="49"/>
        <v>10</v>
      </c>
      <c r="BB57" s="199">
        <f t="shared" si="49"/>
        <v>0</v>
      </c>
      <c r="BC57" s="199">
        <f t="shared" si="49"/>
        <v>0</v>
      </c>
      <c r="BD57" s="199">
        <f t="shared" si="49"/>
        <v>0</v>
      </c>
      <c r="BE57" s="199">
        <f t="shared" si="49"/>
        <v>6</v>
      </c>
      <c r="BF57" s="199">
        <f t="shared" si="49"/>
        <v>0</v>
      </c>
      <c r="BG57" s="199">
        <f t="shared" si="49"/>
        <v>11</v>
      </c>
      <c r="BH57" s="199">
        <f t="shared" si="49"/>
        <v>0</v>
      </c>
      <c r="BI57" s="199">
        <f t="shared" si="49"/>
        <v>8</v>
      </c>
      <c r="BJ57" s="199">
        <f t="shared" si="49"/>
        <v>0</v>
      </c>
      <c r="BK57" s="199">
        <f t="shared" si="49"/>
        <v>0</v>
      </c>
      <c r="BL57" s="199">
        <f t="shared" si="49"/>
        <v>0</v>
      </c>
      <c r="BM57" s="158"/>
      <c r="BN57" s="202"/>
      <c r="BO57" s="203"/>
      <c r="BP57" s="202"/>
      <c r="BQ57" s="203"/>
      <c r="BR57" s="202"/>
      <c r="BS57" s="203"/>
      <c r="BT57" s="202"/>
      <c r="BU57" s="203"/>
      <c r="BV57" s="202"/>
      <c r="BW57" s="203"/>
      <c r="BX57" s="202"/>
      <c r="BY57" s="203"/>
      <c r="BZ57" s="202"/>
      <c r="CA57" s="203"/>
      <c r="CB57" s="202"/>
      <c r="CC57" s="203"/>
      <c r="CD57" s="202"/>
      <c r="CE57" s="203"/>
      <c r="CF57" s="202"/>
      <c r="CG57" s="203"/>
      <c r="CH57" s="202"/>
      <c r="CI57" s="203"/>
      <c r="CJ57" s="202"/>
      <c r="CK57" s="203"/>
      <c r="CL57" s="202"/>
      <c r="CM57" s="203"/>
      <c r="CN57" s="202"/>
      <c r="CO57" s="203"/>
      <c r="CP57" s="202"/>
      <c r="CQ57" s="203"/>
      <c r="CR57" s="202"/>
      <c r="CS57" s="199"/>
      <c r="CT57" s="202"/>
      <c r="CU57" s="199"/>
      <c r="CV57" s="202"/>
      <c r="CW57" s="199"/>
      <c r="CX57" s="202">
        <f>IFERROR(__xludf.DUMMYFUNCTION("""COMPUTED_VALUE"""),8.0)</f>
        <v>8</v>
      </c>
      <c r="CY57" s="199"/>
      <c r="CZ57" s="202">
        <f>IFERROR(__xludf.DUMMYFUNCTION("""COMPUTED_VALUE"""),8.0)</f>
        <v>8</v>
      </c>
      <c r="DA57" s="199"/>
      <c r="DB57" s="202">
        <f>IFERROR(__xludf.DUMMYFUNCTION("""COMPUTED_VALUE"""),7.0)</f>
        <v>7</v>
      </c>
      <c r="DC57" s="199"/>
      <c r="DD57" s="202"/>
      <c r="DE57" s="199"/>
      <c r="DF57" s="202"/>
      <c r="DG57" s="199"/>
      <c r="DH57" s="202"/>
      <c r="DI57" s="199"/>
      <c r="DJ57" s="202"/>
      <c r="DK57" s="199"/>
      <c r="DL57" s="202"/>
      <c r="DM57" s="199"/>
      <c r="DN57" s="202"/>
      <c r="DO57" s="199"/>
      <c r="DP57" s="202">
        <f>IFERROR(__xludf.DUMMYFUNCTION("""COMPUTED_VALUE"""),6.0)</f>
        <v>6</v>
      </c>
      <c r="DQ57" s="199"/>
      <c r="DR57" s="202"/>
      <c r="DS57" s="199"/>
      <c r="DT57" s="202"/>
      <c r="DU57" s="199"/>
      <c r="DV57" s="202"/>
      <c r="DW57" s="199"/>
      <c r="DX57" s="158"/>
      <c r="DY57" s="159" t="str">
        <f>IFERROR(__xludf.DUMMYFUNCTION("""COMPUTED_VALUE"""),"Blanka Kouřimská")</f>
        <v>Blanka Kouřimská</v>
      </c>
      <c r="DZ57" s="202"/>
      <c r="EA57" s="203"/>
      <c r="EB57" s="202"/>
      <c r="EC57" s="203"/>
      <c r="ED57" s="202"/>
      <c r="EE57" s="203"/>
      <c r="EF57" s="202"/>
      <c r="EG57" s="203"/>
      <c r="EH57" s="202"/>
      <c r="EI57" s="203"/>
      <c r="EJ57" s="202"/>
      <c r="EK57" s="203"/>
      <c r="EL57" s="202"/>
      <c r="EM57" s="203"/>
      <c r="EN57" s="202"/>
      <c r="EO57" s="203"/>
      <c r="EP57" s="202"/>
      <c r="EQ57" s="203"/>
      <c r="ER57" s="202"/>
      <c r="ES57" s="203"/>
      <c r="ET57" s="202"/>
      <c r="EU57" s="203"/>
      <c r="EV57" s="202"/>
      <c r="EW57" s="203"/>
      <c r="EX57" s="202"/>
      <c r="EY57" s="203"/>
      <c r="EZ57" s="202">
        <f>IFERROR(__xludf.DUMMYFUNCTION("""COMPUTED_VALUE"""),14.0)</f>
        <v>14</v>
      </c>
      <c r="FA57" s="203">
        <f>IFERROR(__xludf.DUMMYFUNCTION("""COMPUTED_VALUE"""),1400.0)</f>
        <v>1400</v>
      </c>
      <c r="FB57" s="202">
        <f>IFERROR(__xludf.DUMMYFUNCTION("""COMPUTED_VALUE"""),12.0)</f>
        <v>12</v>
      </c>
      <c r="FC57" s="203">
        <f>IFERROR(__xludf.DUMMYFUNCTION("""COMPUTED_VALUE"""),1200.0)</f>
        <v>1200</v>
      </c>
      <c r="FD57" s="202"/>
      <c r="FE57" s="199"/>
      <c r="FF57" s="202"/>
      <c r="FG57" s="199"/>
      <c r="FH57" s="202"/>
      <c r="FI57" s="199"/>
      <c r="FJ57" s="202"/>
      <c r="FK57" s="199"/>
      <c r="FL57" s="202"/>
      <c r="FM57" s="199"/>
      <c r="FN57" s="202"/>
      <c r="FO57" s="199"/>
      <c r="FP57" s="202">
        <f>IFERROR(__xludf.DUMMYFUNCTION("""COMPUTED_VALUE"""),12.0)</f>
        <v>12</v>
      </c>
      <c r="FQ57" s="199"/>
      <c r="FR57" s="202">
        <f>IFERROR(__xludf.DUMMYFUNCTION("""COMPUTED_VALUE"""),14.0)</f>
        <v>14</v>
      </c>
      <c r="FS57" s="199"/>
      <c r="FT57" s="202"/>
      <c r="FU57" s="199"/>
      <c r="FV57" s="202"/>
      <c r="FW57" s="199"/>
      <c r="FX57" s="202">
        <f>IFERROR(__xludf.DUMMYFUNCTION("""COMPUTED_VALUE"""),10.0)</f>
        <v>10</v>
      </c>
      <c r="FY57" s="199">
        <f>IFERROR(__xludf.DUMMYFUNCTION("""COMPUTED_VALUE"""),0.0)</f>
        <v>0</v>
      </c>
      <c r="FZ57" s="202"/>
      <c r="GA57" s="199"/>
      <c r="GB57" s="202"/>
      <c r="GC57" s="199"/>
      <c r="GD57" s="202">
        <f>IFERROR(__xludf.DUMMYFUNCTION("""COMPUTED_VALUE"""),11.0)</f>
        <v>11</v>
      </c>
      <c r="GE57" s="199"/>
      <c r="GF57" s="202">
        <f>IFERROR(__xludf.DUMMYFUNCTION("""COMPUTED_VALUE"""),8.0)</f>
        <v>8</v>
      </c>
      <c r="GG57" s="199"/>
      <c r="GH57" s="202"/>
      <c r="GI57" s="199"/>
    </row>
    <row r="58">
      <c r="A58" s="198">
        <f>IFERROR(__xludf.DUMMYFUNCTION("""COMPUTED_VALUE"""),100.0)</f>
        <v>100</v>
      </c>
      <c r="B58" s="159" t="str">
        <f>IFERROR(__xludf.DUMMYFUNCTION("""COMPUTED_VALUE"""),"Vladimír Dudkin")</f>
        <v>Vladimír Dudkin</v>
      </c>
      <c r="C58" s="199">
        <f t="shared" ref="C58:BL58" si="50">BN58+DZ58</f>
        <v>0</v>
      </c>
      <c r="D58" s="199">
        <f t="shared" si="50"/>
        <v>0</v>
      </c>
      <c r="E58" s="199">
        <f t="shared" si="50"/>
        <v>0</v>
      </c>
      <c r="F58" s="199">
        <f t="shared" si="50"/>
        <v>0</v>
      </c>
      <c r="G58" s="199">
        <f t="shared" si="50"/>
        <v>0</v>
      </c>
      <c r="H58" s="199">
        <f t="shared" si="50"/>
        <v>0</v>
      </c>
      <c r="I58" s="199">
        <f t="shared" si="50"/>
        <v>0</v>
      </c>
      <c r="J58" s="199">
        <f t="shared" si="50"/>
        <v>0</v>
      </c>
      <c r="K58" s="199">
        <f t="shared" si="50"/>
        <v>0</v>
      </c>
      <c r="L58" s="199">
        <f t="shared" si="50"/>
        <v>0</v>
      </c>
      <c r="M58" s="199">
        <f t="shared" si="50"/>
        <v>0</v>
      </c>
      <c r="N58" s="199">
        <f t="shared" si="50"/>
        <v>0</v>
      </c>
      <c r="O58" s="199">
        <f t="shared" si="50"/>
        <v>0</v>
      </c>
      <c r="P58" s="199">
        <f t="shared" si="50"/>
        <v>0</v>
      </c>
      <c r="Q58" s="199">
        <f t="shared" si="50"/>
        <v>0</v>
      </c>
      <c r="R58" s="199">
        <f t="shared" si="50"/>
        <v>0</v>
      </c>
      <c r="S58" s="199">
        <f t="shared" si="50"/>
        <v>0</v>
      </c>
      <c r="T58" s="199">
        <f t="shared" si="50"/>
        <v>0</v>
      </c>
      <c r="U58" s="199">
        <f t="shared" si="50"/>
        <v>0</v>
      </c>
      <c r="V58" s="199">
        <f t="shared" si="50"/>
        <v>0</v>
      </c>
      <c r="W58" s="199">
        <f t="shared" si="50"/>
        <v>0</v>
      </c>
      <c r="X58" s="199">
        <f t="shared" si="50"/>
        <v>0</v>
      </c>
      <c r="Y58" s="199">
        <f t="shared" si="50"/>
        <v>0</v>
      </c>
      <c r="Z58" s="199">
        <f t="shared" si="50"/>
        <v>0</v>
      </c>
      <c r="AA58" s="199">
        <f t="shared" si="50"/>
        <v>0</v>
      </c>
      <c r="AB58" s="199">
        <f t="shared" si="50"/>
        <v>0</v>
      </c>
      <c r="AC58" s="199">
        <f t="shared" si="50"/>
        <v>10</v>
      </c>
      <c r="AD58" s="199">
        <f t="shared" si="50"/>
        <v>0</v>
      </c>
      <c r="AE58" s="199">
        <f t="shared" si="50"/>
        <v>0</v>
      </c>
      <c r="AF58" s="199">
        <f t="shared" si="50"/>
        <v>0</v>
      </c>
      <c r="AG58" s="199">
        <f t="shared" si="50"/>
        <v>0</v>
      </c>
      <c r="AH58" s="199">
        <f t="shared" si="50"/>
        <v>0</v>
      </c>
      <c r="AI58" s="199">
        <f t="shared" si="50"/>
        <v>0</v>
      </c>
      <c r="AJ58" s="199">
        <f t="shared" si="50"/>
        <v>0</v>
      </c>
      <c r="AK58" s="199">
        <f t="shared" si="50"/>
        <v>0</v>
      </c>
      <c r="AL58" s="199">
        <f t="shared" si="50"/>
        <v>0</v>
      </c>
      <c r="AM58" s="199">
        <f t="shared" si="50"/>
        <v>0</v>
      </c>
      <c r="AN58" s="199">
        <f t="shared" si="50"/>
        <v>0</v>
      </c>
      <c r="AO58" s="199">
        <f t="shared" si="50"/>
        <v>0</v>
      </c>
      <c r="AP58" s="199">
        <f t="shared" si="50"/>
        <v>0</v>
      </c>
      <c r="AQ58" s="199">
        <f t="shared" si="50"/>
        <v>0</v>
      </c>
      <c r="AR58" s="199">
        <f t="shared" si="50"/>
        <v>0</v>
      </c>
      <c r="AS58" s="199">
        <f t="shared" si="50"/>
        <v>0</v>
      </c>
      <c r="AT58" s="199">
        <f t="shared" si="50"/>
        <v>0</v>
      </c>
      <c r="AU58" s="199">
        <f t="shared" si="50"/>
        <v>0</v>
      </c>
      <c r="AV58" s="199">
        <f t="shared" si="50"/>
        <v>0</v>
      </c>
      <c r="AW58" s="199">
        <f t="shared" si="50"/>
        <v>0</v>
      </c>
      <c r="AX58" s="199">
        <f t="shared" si="50"/>
        <v>0</v>
      </c>
      <c r="AY58" s="199">
        <f t="shared" si="50"/>
        <v>0</v>
      </c>
      <c r="AZ58" s="199">
        <f t="shared" si="50"/>
        <v>0</v>
      </c>
      <c r="BA58" s="199">
        <f t="shared" si="50"/>
        <v>0</v>
      </c>
      <c r="BB58" s="199">
        <f t="shared" si="50"/>
        <v>0</v>
      </c>
      <c r="BC58" s="199">
        <f t="shared" si="50"/>
        <v>0</v>
      </c>
      <c r="BD58" s="199">
        <f t="shared" si="50"/>
        <v>0</v>
      </c>
      <c r="BE58" s="199">
        <f t="shared" si="50"/>
        <v>0</v>
      </c>
      <c r="BF58" s="199">
        <f t="shared" si="50"/>
        <v>0</v>
      </c>
      <c r="BG58" s="199">
        <f t="shared" si="50"/>
        <v>0</v>
      </c>
      <c r="BH58" s="199">
        <f t="shared" si="50"/>
        <v>0</v>
      </c>
      <c r="BI58" s="199">
        <f t="shared" si="50"/>
        <v>0</v>
      </c>
      <c r="BJ58" s="199">
        <f t="shared" si="50"/>
        <v>0</v>
      </c>
      <c r="BK58" s="199">
        <f t="shared" si="50"/>
        <v>0</v>
      </c>
      <c r="BL58" s="199">
        <f t="shared" si="50"/>
        <v>0</v>
      </c>
      <c r="BM58" s="158"/>
      <c r="BN58" s="202"/>
      <c r="BO58" s="203"/>
      <c r="BP58" s="202"/>
      <c r="BQ58" s="203"/>
      <c r="BR58" s="202"/>
      <c r="BS58" s="203"/>
      <c r="BT58" s="202"/>
      <c r="BU58" s="203"/>
      <c r="BV58" s="202"/>
      <c r="BW58" s="203"/>
      <c r="BX58" s="202"/>
      <c r="BY58" s="203"/>
      <c r="BZ58" s="202"/>
      <c r="CA58" s="203"/>
      <c r="CB58" s="202"/>
      <c r="CC58" s="203"/>
      <c r="CD58" s="202"/>
      <c r="CE58" s="203"/>
      <c r="CF58" s="202"/>
      <c r="CG58" s="203"/>
      <c r="CH58" s="202"/>
      <c r="CI58" s="203"/>
      <c r="CJ58" s="202"/>
      <c r="CK58" s="203"/>
      <c r="CL58" s="202"/>
      <c r="CM58" s="203"/>
      <c r="CN58" s="202"/>
      <c r="CO58" s="203"/>
      <c r="CP58" s="202"/>
      <c r="CQ58" s="203"/>
      <c r="CR58" s="202"/>
      <c r="CS58" s="199"/>
      <c r="CT58" s="202"/>
      <c r="CU58" s="199"/>
      <c r="CV58" s="202"/>
      <c r="CW58" s="199"/>
      <c r="CX58" s="202"/>
      <c r="CY58" s="199"/>
      <c r="CZ58" s="202"/>
      <c r="DA58" s="199"/>
      <c r="DB58" s="202"/>
      <c r="DC58" s="199"/>
      <c r="DD58" s="202"/>
      <c r="DE58" s="199"/>
      <c r="DF58" s="202"/>
      <c r="DG58" s="199"/>
      <c r="DH58" s="202"/>
      <c r="DI58" s="199"/>
      <c r="DJ58" s="202"/>
      <c r="DK58" s="199"/>
      <c r="DL58" s="202"/>
      <c r="DM58" s="199"/>
      <c r="DN58" s="202"/>
      <c r="DO58" s="199"/>
      <c r="DP58" s="202"/>
      <c r="DQ58" s="199"/>
      <c r="DR58" s="202"/>
      <c r="DS58" s="199"/>
      <c r="DT58" s="202"/>
      <c r="DU58" s="199"/>
      <c r="DV58" s="202"/>
      <c r="DW58" s="199"/>
      <c r="DX58" s="158"/>
      <c r="DY58" s="159" t="str">
        <f>IFERROR(__xludf.DUMMYFUNCTION("""COMPUTED_VALUE"""),"Vladimír Dudkin")</f>
        <v>Vladimír Dudkin</v>
      </c>
      <c r="DZ58" s="202"/>
      <c r="EA58" s="203"/>
      <c r="EB58" s="202"/>
      <c r="EC58" s="203"/>
      <c r="ED58" s="202"/>
      <c r="EE58" s="203"/>
      <c r="EF58" s="202"/>
      <c r="EG58" s="203"/>
      <c r="EH58" s="202"/>
      <c r="EI58" s="203"/>
      <c r="EJ58" s="202"/>
      <c r="EK58" s="203"/>
      <c r="EL58" s="202"/>
      <c r="EM58" s="203"/>
      <c r="EN58" s="202"/>
      <c r="EO58" s="203"/>
      <c r="EP58" s="202"/>
      <c r="EQ58" s="203"/>
      <c r="ER58" s="202"/>
      <c r="ES58" s="203"/>
      <c r="ET58" s="202"/>
      <c r="EU58" s="203"/>
      <c r="EV58" s="202"/>
      <c r="EW58" s="203"/>
      <c r="EX58" s="202"/>
      <c r="EY58" s="203"/>
      <c r="EZ58" s="202">
        <f>IFERROR(__xludf.DUMMYFUNCTION("""COMPUTED_VALUE"""),10.0)</f>
        <v>10</v>
      </c>
      <c r="FA58" s="203"/>
      <c r="FB58" s="202"/>
      <c r="FC58" s="203"/>
      <c r="FD58" s="202"/>
      <c r="FE58" s="199"/>
      <c r="FF58" s="202"/>
      <c r="FG58" s="199"/>
      <c r="FH58" s="202"/>
      <c r="FI58" s="199"/>
      <c r="FJ58" s="202"/>
      <c r="FK58" s="199"/>
      <c r="FL58" s="202"/>
      <c r="FM58" s="199"/>
      <c r="FN58" s="202"/>
      <c r="FO58" s="199"/>
      <c r="FP58" s="202"/>
      <c r="FQ58" s="199"/>
      <c r="FR58" s="202"/>
      <c r="FS58" s="199"/>
      <c r="FT58" s="202"/>
      <c r="FU58" s="199"/>
      <c r="FV58" s="202"/>
      <c r="FW58" s="199"/>
      <c r="FX58" s="202"/>
      <c r="FY58" s="199"/>
      <c r="FZ58" s="202"/>
      <c r="GA58" s="199"/>
      <c r="GB58" s="202"/>
      <c r="GC58" s="199"/>
      <c r="GD58" s="202"/>
      <c r="GE58" s="199"/>
      <c r="GF58" s="202"/>
      <c r="GG58" s="199"/>
      <c r="GH58" s="202"/>
      <c r="GI58" s="199"/>
    </row>
    <row r="59">
      <c r="A59" s="198">
        <f>IFERROR(__xludf.DUMMYFUNCTION("""COMPUTED_VALUE"""),100.0)</f>
        <v>100</v>
      </c>
      <c r="B59" s="159" t="str">
        <f>IFERROR(__xludf.DUMMYFUNCTION("""COMPUTED_VALUE"""),"Jana Hofmanová")</f>
        <v>Jana Hofmanová</v>
      </c>
      <c r="C59" s="199">
        <f t="shared" ref="C59:BL59" si="51">BN59+DZ59</f>
        <v>0</v>
      </c>
      <c r="D59" s="199">
        <f t="shared" si="51"/>
        <v>0</v>
      </c>
      <c r="E59" s="199">
        <f t="shared" si="51"/>
        <v>0</v>
      </c>
      <c r="F59" s="199">
        <f t="shared" si="51"/>
        <v>0</v>
      </c>
      <c r="G59" s="199">
        <f t="shared" si="51"/>
        <v>0</v>
      </c>
      <c r="H59" s="199">
        <f t="shared" si="51"/>
        <v>0</v>
      </c>
      <c r="I59" s="199">
        <f t="shared" si="51"/>
        <v>0</v>
      </c>
      <c r="J59" s="199">
        <f t="shared" si="51"/>
        <v>0</v>
      </c>
      <c r="K59" s="199">
        <f t="shared" si="51"/>
        <v>0</v>
      </c>
      <c r="L59" s="199">
        <f t="shared" si="51"/>
        <v>0</v>
      </c>
      <c r="M59" s="199">
        <f t="shared" si="51"/>
        <v>0</v>
      </c>
      <c r="N59" s="199">
        <f t="shared" si="51"/>
        <v>0</v>
      </c>
      <c r="O59" s="199">
        <f t="shared" si="51"/>
        <v>0</v>
      </c>
      <c r="P59" s="199">
        <f t="shared" si="51"/>
        <v>0</v>
      </c>
      <c r="Q59" s="199">
        <f t="shared" si="51"/>
        <v>0</v>
      </c>
      <c r="R59" s="199">
        <f t="shared" si="51"/>
        <v>0</v>
      </c>
      <c r="S59" s="199">
        <f t="shared" si="51"/>
        <v>0</v>
      </c>
      <c r="T59" s="199">
        <f t="shared" si="51"/>
        <v>0</v>
      </c>
      <c r="U59" s="199">
        <f t="shared" si="51"/>
        <v>0</v>
      </c>
      <c r="V59" s="199">
        <f t="shared" si="51"/>
        <v>0</v>
      </c>
      <c r="W59" s="199">
        <f t="shared" si="51"/>
        <v>0</v>
      </c>
      <c r="X59" s="199">
        <f t="shared" si="51"/>
        <v>0</v>
      </c>
      <c r="Y59" s="199">
        <f t="shared" si="51"/>
        <v>0</v>
      </c>
      <c r="Z59" s="199">
        <f t="shared" si="51"/>
        <v>0</v>
      </c>
      <c r="AA59" s="199">
        <f t="shared" si="51"/>
        <v>0</v>
      </c>
      <c r="AB59" s="199">
        <f t="shared" si="51"/>
        <v>0</v>
      </c>
      <c r="AC59" s="199">
        <f t="shared" si="51"/>
        <v>0</v>
      </c>
      <c r="AD59" s="199">
        <f t="shared" si="51"/>
        <v>0</v>
      </c>
      <c r="AE59" s="199">
        <f t="shared" si="51"/>
        <v>0</v>
      </c>
      <c r="AF59" s="199">
        <f t="shared" si="51"/>
        <v>0</v>
      </c>
      <c r="AG59" s="199">
        <f t="shared" si="51"/>
        <v>0</v>
      </c>
      <c r="AH59" s="199">
        <f t="shared" si="51"/>
        <v>0</v>
      </c>
      <c r="AI59" s="199">
        <f t="shared" si="51"/>
        <v>0</v>
      </c>
      <c r="AJ59" s="199">
        <f t="shared" si="51"/>
        <v>0</v>
      </c>
      <c r="AK59" s="199">
        <f t="shared" si="51"/>
        <v>0</v>
      </c>
      <c r="AL59" s="199">
        <f t="shared" si="51"/>
        <v>0</v>
      </c>
      <c r="AM59" s="199">
        <f t="shared" si="51"/>
        <v>11</v>
      </c>
      <c r="AN59" s="199">
        <f t="shared" si="51"/>
        <v>0</v>
      </c>
      <c r="AO59" s="199">
        <f t="shared" si="51"/>
        <v>9</v>
      </c>
      <c r="AP59" s="199">
        <f t="shared" si="51"/>
        <v>0</v>
      </c>
      <c r="AQ59" s="199">
        <f t="shared" si="51"/>
        <v>6</v>
      </c>
      <c r="AR59" s="199">
        <f t="shared" si="51"/>
        <v>0</v>
      </c>
      <c r="AS59" s="199">
        <f t="shared" si="51"/>
        <v>0</v>
      </c>
      <c r="AT59" s="199">
        <f t="shared" si="51"/>
        <v>0</v>
      </c>
      <c r="AU59" s="199">
        <f t="shared" si="51"/>
        <v>0</v>
      </c>
      <c r="AV59" s="199">
        <f t="shared" si="51"/>
        <v>0</v>
      </c>
      <c r="AW59" s="199">
        <f t="shared" si="51"/>
        <v>0</v>
      </c>
      <c r="AX59" s="199">
        <f t="shared" si="51"/>
        <v>0</v>
      </c>
      <c r="AY59" s="199">
        <f t="shared" si="51"/>
        <v>6</v>
      </c>
      <c r="AZ59" s="199">
        <f t="shared" si="51"/>
        <v>0</v>
      </c>
      <c r="BA59" s="199">
        <f t="shared" si="51"/>
        <v>5.5</v>
      </c>
      <c r="BB59" s="199">
        <f t="shared" si="51"/>
        <v>0</v>
      </c>
      <c r="BC59" s="199">
        <f t="shared" si="51"/>
        <v>0</v>
      </c>
      <c r="BD59" s="199">
        <f t="shared" si="51"/>
        <v>0</v>
      </c>
      <c r="BE59" s="199">
        <f t="shared" si="51"/>
        <v>0</v>
      </c>
      <c r="BF59" s="199">
        <f t="shared" si="51"/>
        <v>0</v>
      </c>
      <c r="BG59" s="199">
        <f t="shared" si="51"/>
        <v>12.5</v>
      </c>
      <c r="BH59" s="199">
        <f t="shared" si="51"/>
        <v>0</v>
      </c>
      <c r="BI59" s="199">
        <f t="shared" si="51"/>
        <v>0</v>
      </c>
      <c r="BJ59" s="199">
        <f t="shared" si="51"/>
        <v>0</v>
      </c>
      <c r="BK59" s="199">
        <f t="shared" si="51"/>
        <v>14</v>
      </c>
      <c r="BL59" s="199">
        <f t="shared" si="51"/>
        <v>0</v>
      </c>
      <c r="BM59" s="158"/>
      <c r="BN59" s="202"/>
      <c r="BO59" s="203"/>
      <c r="BP59" s="202"/>
      <c r="BQ59" s="203"/>
      <c r="BR59" s="202"/>
      <c r="BS59" s="203"/>
      <c r="BT59" s="202"/>
      <c r="BU59" s="203"/>
      <c r="BV59" s="202"/>
      <c r="BW59" s="203"/>
      <c r="BX59" s="202"/>
      <c r="BY59" s="203"/>
      <c r="BZ59" s="202"/>
      <c r="CA59" s="203"/>
      <c r="CB59" s="202"/>
      <c r="CC59" s="203"/>
      <c r="CD59" s="202"/>
      <c r="CE59" s="203"/>
      <c r="CF59" s="202"/>
      <c r="CG59" s="203"/>
      <c r="CH59" s="202"/>
      <c r="CI59" s="203"/>
      <c r="CJ59" s="202"/>
      <c r="CK59" s="203"/>
      <c r="CL59" s="202"/>
      <c r="CM59" s="203"/>
      <c r="CN59" s="202"/>
      <c r="CO59" s="203"/>
      <c r="CP59" s="202"/>
      <c r="CQ59" s="203"/>
      <c r="CR59" s="202"/>
      <c r="CS59" s="199"/>
      <c r="CT59" s="202"/>
      <c r="CU59" s="199"/>
      <c r="CV59" s="202"/>
      <c r="CW59" s="199"/>
      <c r="CX59" s="202">
        <f>IFERROR(__xludf.DUMMYFUNCTION("""COMPUTED_VALUE"""),11.0)</f>
        <v>11</v>
      </c>
      <c r="CY59" s="199"/>
      <c r="CZ59" s="202">
        <f>IFERROR(__xludf.DUMMYFUNCTION("""COMPUTED_VALUE"""),9.0)</f>
        <v>9</v>
      </c>
      <c r="DA59" s="199"/>
      <c r="DB59" s="202">
        <f>IFERROR(__xludf.DUMMYFUNCTION("""COMPUTED_VALUE"""),6.0)</f>
        <v>6</v>
      </c>
      <c r="DC59" s="199"/>
      <c r="DD59" s="202"/>
      <c r="DE59" s="199"/>
      <c r="DF59" s="202"/>
      <c r="DG59" s="199"/>
      <c r="DH59" s="202"/>
      <c r="DI59" s="199"/>
      <c r="DJ59" s="202">
        <f>IFERROR(__xludf.DUMMYFUNCTION("""COMPUTED_VALUE"""),6.0)</f>
        <v>6</v>
      </c>
      <c r="DK59" s="199"/>
      <c r="DL59" s="202">
        <f>IFERROR(__xludf.DUMMYFUNCTION("""COMPUTED_VALUE"""),5.5)</f>
        <v>5.5</v>
      </c>
      <c r="DM59" s="199"/>
      <c r="DN59" s="202"/>
      <c r="DO59" s="199"/>
      <c r="DP59" s="202"/>
      <c r="DQ59" s="199"/>
      <c r="DR59" s="202">
        <f>IFERROR(__xludf.DUMMYFUNCTION("""COMPUTED_VALUE"""),12.5)</f>
        <v>12.5</v>
      </c>
      <c r="DS59" s="199"/>
      <c r="DT59" s="202"/>
      <c r="DU59" s="199"/>
      <c r="DV59" s="202">
        <f>IFERROR(__xludf.DUMMYFUNCTION("""COMPUTED_VALUE"""),14.0)</f>
        <v>14</v>
      </c>
      <c r="DW59" s="199"/>
      <c r="DX59" s="158"/>
      <c r="DY59" s="159" t="str">
        <f>IFERROR(__xludf.DUMMYFUNCTION("""COMPUTED_VALUE"""),"Jana Hofmanová")</f>
        <v>Jana Hofmanová</v>
      </c>
      <c r="DZ59" s="202"/>
      <c r="EA59" s="203"/>
      <c r="EB59" s="202"/>
      <c r="EC59" s="203"/>
      <c r="ED59" s="202"/>
      <c r="EE59" s="203"/>
      <c r="EF59" s="202"/>
      <c r="EG59" s="203"/>
      <c r="EH59" s="202"/>
      <c r="EI59" s="203"/>
      <c r="EJ59" s="202"/>
      <c r="EK59" s="203"/>
      <c r="EL59" s="202"/>
      <c r="EM59" s="203"/>
      <c r="EN59" s="202"/>
      <c r="EO59" s="203"/>
      <c r="EP59" s="202"/>
      <c r="EQ59" s="203"/>
      <c r="ER59" s="202"/>
      <c r="ES59" s="203"/>
      <c r="ET59" s="202"/>
      <c r="EU59" s="203"/>
      <c r="EV59" s="202"/>
      <c r="EW59" s="203"/>
      <c r="EX59" s="202"/>
      <c r="EY59" s="203"/>
      <c r="EZ59" s="202"/>
      <c r="FA59" s="203"/>
      <c r="FB59" s="202"/>
      <c r="FC59" s="203"/>
      <c r="FD59" s="202"/>
      <c r="FE59" s="199"/>
      <c r="FF59" s="202"/>
      <c r="FG59" s="199"/>
      <c r="FH59" s="202"/>
      <c r="FI59" s="199"/>
      <c r="FJ59" s="202"/>
      <c r="FK59" s="199"/>
      <c r="FL59" s="202"/>
      <c r="FM59" s="199"/>
      <c r="FN59" s="202"/>
      <c r="FO59" s="199"/>
      <c r="FP59" s="202"/>
      <c r="FQ59" s="199"/>
      <c r="FR59" s="202"/>
      <c r="FS59" s="199"/>
      <c r="FT59" s="202"/>
      <c r="FU59" s="199"/>
      <c r="FV59" s="202"/>
      <c r="FW59" s="199"/>
      <c r="FX59" s="202"/>
      <c r="FY59" s="199"/>
      <c r="FZ59" s="202"/>
      <c r="GA59" s="199"/>
      <c r="GB59" s="202"/>
      <c r="GC59" s="199"/>
      <c r="GD59" s="202"/>
      <c r="GE59" s="199"/>
      <c r="GF59" s="202"/>
      <c r="GG59" s="199"/>
      <c r="GH59" s="202"/>
      <c r="GI59" s="199"/>
    </row>
    <row r="60">
      <c r="A60" s="198">
        <f>IFERROR(__xludf.DUMMYFUNCTION("""COMPUTED_VALUE"""),100.0)</f>
        <v>100</v>
      </c>
      <c r="B60" s="159" t="str">
        <f>IFERROR(__xludf.DUMMYFUNCTION("""COMPUTED_VALUE"""),"Daniel Jaroš")</f>
        <v>Daniel Jaroš</v>
      </c>
      <c r="C60" s="199">
        <f t="shared" ref="C60:BL60" si="52">BN60+DZ60</f>
        <v>0</v>
      </c>
      <c r="D60" s="199">
        <f t="shared" si="52"/>
        <v>0</v>
      </c>
      <c r="E60" s="199">
        <f t="shared" si="52"/>
        <v>0</v>
      </c>
      <c r="F60" s="199">
        <f t="shared" si="52"/>
        <v>0</v>
      </c>
      <c r="G60" s="199">
        <f t="shared" si="52"/>
        <v>0</v>
      </c>
      <c r="H60" s="199">
        <f t="shared" si="52"/>
        <v>0</v>
      </c>
      <c r="I60" s="199">
        <f t="shared" si="52"/>
        <v>0</v>
      </c>
      <c r="J60" s="199">
        <f t="shared" si="52"/>
        <v>0</v>
      </c>
      <c r="K60" s="199">
        <f t="shared" si="52"/>
        <v>0</v>
      </c>
      <c r="L60" s="199">
        <f t="shared" si="52"/>
        <v>0</v>
      </c>
      <c r="M60" s="199">
        <f t="shared" si="52"/>
        <v>0</v>
      </c>
      <c r="N60" s="199">
        <f t="shared" si="52"/>
        <v>0</v>
      </c>
      <c r="O60" s="199">
        <f t="shared" si="52"/>
        <v>0</v>
      </c>
      <c r="P60" s="199">
        <f t="shared" si="52"/>
        <v>0</v>
      </c>
      <c r="Q60" s="199">
        <f t="shared" si="52"/>
        <v>0</v>
      </c>
      <c r="R60" s="199">
        <f t="shared" si="52"/>
        <v>0</v>
      </c>
      <c r="S60" s="199">
        <f t="shared" si="52"/>
        <v>0</v>
      </c>
      <c r="T60" s="199">
        <f t="shared" si="52"/>
        <v>0</v>
      </c>
      <c r="U60" s="199">
        <f t="shared" si="52"/>
        <v>0</v>
      </c>
      <c r="V60" s="199">
        <f t="shared" si="52"/>
        <v>0</v>
      </c>
      <c r="W60" s="199">
        <f t="shared" si="52"/>
        <v>0</v>
      </c>
      <c r="X60" s="199">
        <f t="shared" si="52"/>
        <v>0</v>
      </c>
      <c r="Y60" s="199">
        <f t="shared" si="52"/>
        <v>0</v>
      </c>
      <c r="Z60" s="199">
        <f t="shared" si="52"/>
        <v>0</v>
      </c>
      <c r="AA60" s="199">
        <f t="shared" si="52"/>
        <v>0</v>
      </c>
      <c r="AB60" s="199">
        <f t="shared" si="52"/>
        <v>0</v>
      </c>
      <c r="AC60" s="199">
        <f t="shared" si="52"/>
        <v>0</v>
      </c>
      <c r="AD60" s="199">
        <f t="shared" si="52"/>
        <v>0</v>
      </c>
      <c r="AE60" s="199">
        <f t="shared" si="52"/>
        <v>0</v>
      </c>
      <c r="AF60" s="199">
        <f t="shared" si="52"/>
        <v>0</v>
      </c>
      <c r="AG60" s="199">
        <f t="shared" si="52"/>
        <v>0</v>
      </c>
      <c r="AH60" s="199">
        <f t="shared" si="52"/>
        <v>0</v>
      </c>
      <c r="AI60" s="199">
        <f t="shared" si="52"/>
        <v>0</v>
      </c>
      <c r="AJ60" s="199">
        <f t="shared" si="52"/>
        <v>0</v>
      </c>
      <c r="AK60" s="199">
        <f t="shared" si="52"/>
        <v>0</v>
      </c>
      <c r="AL60" s="199">
        <f t="shared" si="52"/>
        <v>0</v>
      </c>
      <c r="AM60" s="199">
        <f t="shared" si="52"/>
        <v>0</v>
      </c>
      <c r="AN60" s="199">
        <f t="shared" si="52"/>
        <v>0</v>
      </c>
      <c r="AO60" s="199">
        <f t="shared" si="52"/>
        <v>0</v>
      </c>
      <c r="AP60" s="199">
        <f t="shared" si="52"/>
        <v>0</v>
      </c>
      <c r="AQ60" s="199">
        <f t="shared" si="52"/>
        <v>0</v>
      </c>
      <c r="AR60" s="199">
        <f t="shared" si="52"/>
        <v>0</v>
      </c>
      <c r="AS60" s="199">
        <f t="shared" si="52"/>
        <v>0</v>
      </c>
      <c r="AT60" s="199">
        <f t="shared" si="52"/>
        <v>0</v>
      </c>
      <c r="AU60" s="199">
        <f t="shared" si="52"/>
        <v>10</v>
      </c>
      <c r="AV60" s="199">
        <f t="shared" si="52"/>
        <v>0</v>
      </c>
      <c r="AW60" s="199">
        <f t="shared" si="52"/>
        <v>7.5</v>
      </c>
      <c r="AX60" s="199">
        <f t="shared" si="52"/>
        <v>0</v>
      </c>
      <c r="AY60" s="199">
        <f t="shared" si="52"/>
        <v>0</v>
      </c>
      <c r="AZ60" s="199">
        <f t="shared" si="52"/>
        <v>0</v>
      </c>
      <c r="BA60" s="199">
        <f t="shared" si="52"/>
        <v>3</v>
      </c>
      <c r="BB60" s="199">
        <f t="shared" si="52"/>
        <v>0</v>
      </c>
      <c r="BC60" s="199">
        <f t="shared" si="52"/>
        <v>5</v>
      </c>
      <c r="BD60" s="199">
        <f t="shared" si="52"/>
        <v>0</v>
      </c>
      <c r="BE60" s="199">
        <f t="shared" si="52"/>
        <v>7.5</v>
      </c>
      <c r="BF60" s="199">
        <f t="shared" si="52"/>
        <v>0</v>
      </c>
      <c r="BG60" s="199">
        <f t="shared" si="52"/>
        <v>6</v>
      </c>
      <c r="BH60" s="199">
        <f t="shared" si="52"/>
        <v>0</v>
      </c>
      <c r="BI60" s="199">
        <f t="shared" si="52"/>
        <v>7</v>
      </c>
      <c r="BJ60" s="199">
        <f t="shared" si="52"/>
        <v>0</v>
      </c>
      <c r="BK60" s="199">
        <f t="shared" si="52"/>
        <v>0.5</v>
      </c>
      <c r="BL60" s="199">
        <f t="shared" si="52"/>
        <v>0</v>
      </c>
      <c r="BM60" s="158"/>
      <c r="BN60" s="202"/>
      <c r="BO60" s="203"/>
      <c r="BP60" s="202"/>
      <c r="BQ60" s="203"/>
      <c r="BR60" s="202"/>
      <c r="BS60" s="203"/>
      <c r="BT60" s="202"/>
      <c r="BU60" s="203"/>
      <c r="BV60" s="202"/>
      <c r="BW60" s="203"/>
      <c r="BX60" s="202"/>
      <c r="BY60" s="203"/>
      <c r="BZ60" s="202"/>
      <c r="CA60" s="203"/>
      <c r="CB60" s="202"/>
      <c r="CC60" s="203"/>
      <c r="CD60" s="202"/>
      <c r="CE60" s="203"/>
      <c r="CF60" s="202"/>
      <c r="CG60" s="203"/>
      <c r="CH60" s="202"/>
      <c r="CI60" s="203"/>
      <c r="CJ60" s="202"/>
      <c r="CK60" s="203"/>
      <c r="CL60" s="202"/>
      <c r="CM60" s="203"/>
      <c r="CN60" s="202"/>
      <c r="CO60" s="203"/>
      <c r="CP60" s="202"/>
      <c r="CQ60" s="203"/>
      <c r="CR60" s="202"/>
      <c r="CS60" s="199"/>
      <c r="CT60" s="202"/>
      <c r="CU60" s="199"/>
      <c r="CV60" s="202"/>
      <c r="CW60" s="199"/>
      <c r="CX60" s="202"/>
      <c r="CY60" s="199"/>
      <c r="CZ60" s="202"/>
      <c r="DA60" s="199"/>
      <c r="DB60" s="202"/>
      <c r="DC60" s="199"/>
      <c r="DD60" s="202"/>
      <c r="DE60" s="199"/>
      <c r="DF60" s="202">
        <f>IFERROR(__xludf.DUMMYFUNCTION("""COMPUTED_VALUE"""),10.0)</f>
        <v>10</v>
      </c>
      <c r="DG60" s="199"/>
      <c r="DH60" s="202">
        <f>IFERROR(__xludf.DUMMYFUNCTION("""COMPUTED_VALUE"""),7.5)</f>
        <v>7.5</v>
      </c>
      <c r="DI60" s="199"/>
      <c r="DJ60" s="202"/>
      <c r="DK60" s="199"/>
      <c r="DL60" s="202">
        <f>IFERROR(__xludf.DUMMYFUNCTION("""COMPUTED_VALUE"""),3.0)</f>
        <v>3</v>
      </c>
      <c r="DM60" s="199"/>
      <c r="DN60" s="202">
        <f>IFERROR(__xludf.DUMMYFUNCTION("""COMPUTED_VALUE"""),5.0)</f>
        <v>5</v>
      </c>
      <c r="DO60" s="199"/>
      <c r="DP60" s="202">
        <f>IFERROR(__xludf.DUMMYFUNCTION("""COMPUTED_VALUE"""),7.5)</f>
        <v>7.5</v>
      </c>
      <c r="DQ60" s="199"/>
      <c r="DR60" s="202">
        <f>IFERROR(__xludf.DUMMYFUNCTION("""COMPUTED_VALUE"""),6.0)</f>
        <v>6</v>
      </c>
      <c r="DS60" s="199"/>
      <c r="DT60" s="202">
        <f>IFERROR(__xludf.DUMMYFUNCTION("""COMPUTED_VALUE"""),7.0)</f>
        <v>7</v>
      </c>
      <c r="DU60" s="199"/>
      <c r="DV60" s="202">
        <f>IFERROR(__xludf.DUMMYFUNCTION("""COMPUTED_VALUE"""),0.5)</f>
        <v>0.5</v>
      </c>
      <c r="DW60" s="199"/>
      <c r="DX60" s="158"/>
      <c r="DY60" s="159" t="str">
        <f>IFERROR(__xludf.DUMMYFUNCTION("""COMPUTED_VALUE"""),"Daniel Jaroš")</f>
        <v>Daniel Jaroš</v>
      </c>
      <c r="DZ60" s="202"/>
      <c r="EA60" s="203"/>
      <c r="EB60" s="202"/>
      <c r="EC60" s="203"/>
      <c r="ED60" s="202"/>
      <c r="EE60" s="203"/>
      <c r="EF60" s="202"/>
      <c r="EG60" s="203"/>
      <c r="EH60" s="202"/>
      <c r="EI60" s="203"/>
      <c r="EJ60" s="202"/>
      <c r="EK60" s="203"/>
      <c r="EL60" s="202"/>
      <c r="EM60" s="203"/>
      <c r="EN60" s="202"/>
      <c r="EO60" s="203"/>
      <c r="EP60" s="202"/>
      <c r="EQ60" s="203"/>
      <c r="ER60" s="202"/>
      <c r="ES60" s="203"/>
      <c r="ET60" s="202"/>
      <c r="EU60" s="203"/>
      <c r="EV60" s="202"/>
      <c r="EW60" s="203"/>
      <c r="EX60" s="202"/>
      <c r="EY60" s="203"/>
      <c r="EZ60" s="202"/>
      <c r="FA60" s="203"/>
      <c r="FB60" s="202"/>
      <c r="FC60" s="203"/>
      <c r="FD60" s="202"/>
      <c r="FE60" s="199"/>
      <c r="FF60" s="202"/>
      <c r="FG60" s="199"/>
      <c r="FH60" s="202"/>
      <c r="FI60" s="199"/>
      <c r="FJ60" s="202"/>
      <c r="FK60" s="199"/>
      <c r="FL60" s="202"/>
      <c r="FM60" s="199"/>
      <c r="FN60" s="202"/>
      <c r="FO60" s="199"/>
      <c r="FP60" s="202"/>
      <c r="FQ60" s="199"/>
      <c r="FR60" s="202"/>
      <c r="FS60" s="199"/>
      <c r="FT60" s="202"/>
      <c r="FU60" s="199"/>
      <c r="FV60" s="202"/>
      <c r="FW60" s="199"/>
      <c r="FX60" s="202"/>
      <c r="FY60" s="199"/>
      <c r="FZ60" s="202"/>
      <c r="GA60" s="199"/>
      <c r="GB60" s="202"/>
      <c r="GC60" s="199"/>
      <c r="GD60" s="202"/>
      <c r="GE60" s="199"/>
      <c r="GF60" s="202"/>
      <c r="GG60" s="199"/>
      <c r="GH60" s="202"/>
      <c r="GI60" s="199"/>
    </row>
    <row r="61">
      <c r="A61" s="198">
        <f>IFERROR(__xludf.DUMMYFUNCTION("""COMPUTED_VALUE"""),100.0)</f>
        <v>100</v>
      </c>
      <c r="B61" s="159" t="str">
        <f>IFERROR(__xludf.DUMMYFUNCTION("""COMPUTED_VALUE"""),"Vojtěch Sukdolák")</f>
        <v>Vojtěch Sukdolák</v>
      </c>
      <c r="C61" s="199">
        <f t="shared" ref="C61:BL61" si="53">BN61+DZ61</f>
        <v>0</v>
      </c>
      <c r="D61" s="199">
        <f t="shared" si="53"/>
        <v>0</v>
      </c>
      <c r="E61" s="199">
        <f t="shared" si="53"/>
        <v>0</v>
      </c>
      <c r="F61" s="199">
        <f t="shared" si="53"/>
        <v>0</v>
      </c>
      <c r="G61" s="199">
        <f t="shared" si="53"/>
        <v>0</v>
      </c>
      <c r="H61" s="199">
        <f t="shared" si="53"/>
        <v>0</v>
      </c>
      <c r="I61" s="199">
        <f t="shared" si="53"/>
        <v>0</v>
      </c>
      <c r="J61" s="199">
        <f t="shared" si="53"/>
        <v>0</v>
      </c>
      <c r="K61" s="199">
        <f t="shared" si="53"/>
        <v>0</v>
      </c>
      <c r="L61" s="199">
        <f t="shared" si="53"/>
        <v>0</v>
      </c>
      <c r="M61" s="199">
        <f t="shared" si="53"/>
        <v>0</v>
      </c>
      <c r="N61" s="199">
        <f t="shared" si="53"/>
        <v>0</v>
      </c>
      <c r="O61" s="199">
        <f t="shared" si="53"/>
        <v>0</v>
      </c>
      <c r="P61" s="199">
        <f t="shared" si="53"/>
        <v>0</v>
      </c>
      <c r="Q61" s="199">
        <f t="shared" si="53"/>
        <v>0</v>
      </c>
      <c r="R61" s="199">
        <f t="shared" si="53"/>
        <v>0</v>
      </c>
      <c r="S61" s="199">
        <f t="shared" si="53"/>
        <v>0</v>
      </c>
      <c r="T61" s="199">
        <f t="shared" si="53"/>
        <v>0</v>
      </c>
      <c r="U61" s="199">
        <f t="shared" si="53"/>
        <v>0</v>
      </c>
      <c r="V61" s="199">
        <f t="shared" si="53"/>
        <v>0</v>
      </c>
      <c r="W61" s="199">
        <f t="shared" si="53"/>
        <v>0</v>
      </c>
      <c r="X61" s="199">
        <f t="shared" si="53"/>
        <v>0</v>
      </c>
      <c r="Y61" s="199">
        <f t="shared" si="53"/>
        <v>0</v>
      </c>
      <c r="Z61" s="199">
        <f t="shared" si="53"/>
        <v>0</v>
      </c>
      <c r="AA61" s="199">
        <f t="shared" si="53"/>
        <v>0</v>
      </c>
      <c r="AB61" s="199">
        <f t="shared" si="53"/>
        <v>0</v>
      </c>
      <c r="AC61" s="199">
        <f t="shared" si="53"/>
        <v>0</v>
      </c>
      <c r="AD61" s="199">
        <f t="shared" si="53"/>
        <v>0</v>
      </c>
      <c r="AE61" s="199">
        <f t="shared" si="53"/>
        <v>0</v>
      </c>
      <c r="AF61" s="199">
        <f t="shared" si="53"/>
        <v>0</v>
      </c>
      <c r="AG61" s="199">
        <f t="shared" si="53"/>
        <v>0</v>
      </c>
      <c r="AH61" s="199">
        <f t="shared" si="53"/>
        <v>0</v>
      </c>
      <c r="AI61" s="199">
        <f t="shared" si="53"/>
        <v>0</v>
      </c>
      <c r="AJ61" s="199">
        <f t="shared" si="53"/>
        <v>0</v>
      </c>
      <c r="AK61" s="199">
        <f t="shared" si="53"/>
        <v>0</v>
      </c>
      <c r="AL61" s="199">
        <f t="shared" si="53"/>
        <v>0</v>
      </c>
      <c r="AM61" s="199">
        <f t="shared" si="53"/>
        <v>0</v>
      </c>
      <c r="AN61" s="199">
        <f t="shared" si="53"/>
        <v>0</v>
      </c>
      <c r="AO61" s="199">
        <f t="shared" si="53"/>
        <v>0</v>
      </c>
      <c r="AP61" s="199">
        <f t="shared" si="53"/>
        <v>0</v>
      </c>
      <c r="AQ61" s="199">
        <f t="shared" si="53"/>
        <v>0</v>
      </c>
      <c r="AR61" s="199">
        <f t="shared" si="53"/>
        <v>0</v>
      </c>
      <c r="AS61" s="199">
        <f t="shared" si="53"/>
        <v>0</v>
      </c>
      <c r="AT61" s="199">
        <f t="shared" si="53"/>
        <v>0</v>
      </c>
      <c r="AU61" s="199">
        <f t="shared" si="53"/>
        <v>0</v>
      </c>
      <c r="AV61" s="199">
        <f t="shared" si="53"/>
        <v>0</v>
      </c>
      <c r="AW61" s="199">
        <f t="shared" si="53"/>
        <v>0</v>
      </c>
      <c r="AX61" s="199">
        <f t="shared" si="53"/>
        <v>0</v>
      </c>
      <c r="AY61" s="199">
        <f t="shared" si="53"/>
        <v>0</v>
      </c>
      <c r="AZ61" s="199">
        <f t="shared" si="53"/>
        <v>0</v>
      </c>
      <c r="BA61" s="199">
        <f t="shared" si="53"/>
        <v>0</v>
      </c>
      <c r="BB61" s="199">
        <f t="shared" si="53"/>
        <v>0</v>
      </c>
      <c r="BC61" s="199">
        <f t="shared" si="53"/>
        <v>0</v>
      </c>
      <c r="BD61" s="199">
        <f t="shared" si="53"/>
        <v>0</v>
      </c>
      <c r="BE61" s="199">
        <f t="shared" si="53"/>
        <v>0</v>
      </c>
      <c r="BF61" s="199">
        <f t="shared" si="53"/>
        <v>0</v>
      </c>
      <c r="BG61" s="199">
        <f t="shared" si="53"/>
        <v>0</v>
      </c>
      <c r="BH61" s="199">
        <f t="shared" si="53"/>
        <v>0</v>
      </c>
      <c r="BI61" s="199">
        <f t="shared" si="53"/>
        <v>5</v>
      </c>
      <c r="BJ61" s="199">
        <f t="shared" si="53"/>
        <v>0</v>
      </c>
      <c r="BK61" s="199">
        <f t="shared" si="53"/>
        <v>0</v>
      </c>
      <c r="BL61" s="199">
        <f t="shared" si="53"/>
        <v>0</v>
      </c>
      <c r="BM61" s="158"/>
      <c r="BN61" s="202"/>
      <c r="BO61" s="203"/>
      <c r="BP61" s="202"/>
      <c r="BQ61" s="203"/>
      <c r="BR61" s="202"/>
      <c r="BS61" s="203"/>
      <c r="BT61" s="202"/>
      <c r="BU61" s="203"/>
      <c r="BV61" s="202"/>
      <c r="BW61" s="203"/>
      <c r="BX61" s="202"/>
      <c r="BY61" s="203"/>
      <c r="BZ61" s="202"/>
      <c r="CA61" s="203"/>
      <c r="CB61" s="202"/>
      <c r="CC61" s="203"/>
      <c r="CD61" s="202"/>
      <c r="CE61" s="203"/>
      <c r="CF61" s="202"/>
      <c r="CG61" s="203"/>
      <c r="CH61" s="202"/>
      <c r="CI61" s="203"/>
      <c r="CJ61" s="202"/>
      <c r="CK61" s="203"/>
      <c r="CL61" s="202"/>
      <c r="CM61" s="203"/>
      <c r="CN61" s="202"/>
      <c r="CO61" s="203"/>
      <c r="CP61" s="202"/>
      <c r="CQ61" s="203"/>
      <c r="CR61" s="202"/>
      <c r="CS61" s="199"/>
      <c r="CT61" s="202"/>
      <c r="CU61" s="199"/>
      <c r="CV61" s="202"/>
      <c r="CW61" s="199"/>
      <c r="CX61" s="202"/>
      <c r="CY61" s="199"/>
      <c r="CZ61" s="202"/>
      <c r="DA61" s="199"/>
      <c r="DB61" s="202"/>
      <c r="DC61" s="199"/>
      <c r="DD61" s="202"/>
      <c r="DE61" s="199"/>
      <c r="DF61" s="202"/>
      <c r="DG61" s="199"/>
      <c r="DH61" s="202"/>
      <c r="DI61" s="199"/>
      <c r="DJ61" s="202"/>
      <c r="DK61" s="199"/>
      <c r="DL61" s="202"/>
      <c r="DM61" s="199"/>
      <c r="DN61" s="202"/>
      <c r="DO61" s="199"/>
      <c r="DP61" s="202"/>
      <c r="DQ61" s="199"/>
      <c r="DR61" s="202"/>
      <c r="DS61" s="199"/>
      <c r="DT61" s="202">
        <f>IFERROR(__xludf.DUMMYFUNCTION("""COMPUTED_VALUE"""),5.0)</f>
        <v>5</v>
      </c>
      <c r="DU61" s="199"/>
      <c r="DV61" s="202"/>
      <c r="DW61" s="199"/>
      <c r="DX61" s="158"/>
      <c r="DY61" s="159" t="str">
        <f>IFERROR(__xludf.DUMMYFUNCTION("""COMPUTED_VALUE"""),"Vojtěch Sukdolák")</f>
        <v>Vojtěch Sukdolák</v>
      </c>
      <c r="DZ61" s="202"/>
      <c r="EA61" s="203"/>
      <c r="EB61" s="202"/>
      <c r="EC61" s="203"/>
      <c r="ED61" s="202"/>
      <c r="EE61" s="203"/>
      <c r="EF61" s="202"/>
      <c r="EG61" s="203"/>
      <c r="EH61" s="202"/>
      <c r="EI61" s="203"/>
      <c r="EJ61" s="202"/>
      <c r="EK61" s="203"/>
      <c r="EL61" s="202"/>
      <c r="EM61" s="203"/>
      <c r="EN61" s="202"/>
      <c r="EO61" s="203"/>
      <c r="EP61" s="202"/>
      <c r="EQ61" s="203"/>
      <c r="ER61" s="202"/>
      <c r="ES61" s="203"/>
      <c r="ET61" s="202"/>
      <c r="EU61" s="203"/>
      <c r="EV61" s="202"/>
      <c r="EW61" s="203"/>
      <c r="EX61" s="202"/>
      <c r="EY61" s="203"/>
      <c r="EZ61" s="202"/>
      <c r="FA61" s="203"/>
      <c r="FB61" s="202"/>
      <c r="FC61" s="203"/>
      <c r="FD61" s="202"/>
      <c r="FE61" s="199"/>
      <c r="FF61" s="202"/>
      <c r="FG61" s="199"/>
      <c r="FH61" s="202"/>
      <c r="FI61" s="199"/>
      <c r="FJ61" s="202"/>
      <c r="FK61" s="199"/>
      <c r="FL61" s="202"/>
      <c r="FM61" s="199"/>
      <c r="FN61" s="202"/>
      <c r="FO61" s="199"/>
      <c r="FP61" s="202"/>
      <c r="FQ61" s="199"/>
      <c r="FR61" s="202"/>
      <c r="FS61" s="199"/>
      <c r="FT61" s="202"/>
      <c r="FU61" s="199"/>
      <c r="FV61" s="202"/>
      <c r="FW61" s="199"/>
      <c r="FX61" s="202"/>
      <c r="FY61" s="199"/>
      <c r="FZ61" s="202"/>
      <c r="GA61" s="199"/>
      <c r="GB61" s="202"/>
      <c r="GC61" s="199"/>
      <c r="GD61" s="202"/>
      <c r="GE61" s="199"/>
      <c r="GF61" s="202"/>
      <c r="GG61" s="199"/>
      <c r="GH61" s="202"/>
      <c r="GI61" s="199"/>
    </row>
    <row r="62">
      <c r="A62" s="198">
        <f>IFERROR(__xludf.DUMMYFUNCTION("""COMPUTED_VALUE"""),100.0)</f>
        <v>100</v>
      </c>
      <c r="B62" s="159" t="str">
        <f>IFERROR(__xludf.DUMMYFUNCTION("""COMPUTED_VALUE"""),"Vít Káš")</f>
        <v>Vít Káš</v>
      </c>
      <c r="C62" s="199">
        <f t="shared" ref="C62:BL62" si="54">BN62+DZ62</f>
        <v>0</v>
      </c>
      <c r="D62" s="199">
        <f t="shared" si="54"/>
        <v>0</v>
      </c>
      <c r="E62" s="199">
        <f t="shared" si="54"/>
        <v>0</v>
      </c>
      <c r="F62" s="199">
        <f t="shared" si="54"/>
        <v>0</v>
      </c>
      <c r="G62" s="199">
        <f t="shared" si="54"/>
        <v>0</v>
      </c>
      <c r="H62" s="199">
        <f t="shared" si="54"/>
        <v>0</v>
      </c>
      <c r="I62" s="199">
        <f t="shared" si="54"/>
        <v>0</v>
      </c>
      <c r="J62" s="199">
        <f t="shared" si="54"/>
        <v>0</v>
      </c>
      <c r="K62" s="199">
        <f t="shared" si="54"/>
        <v>0</v>
      </c>
      <c r="L62" s="199">
        <f t="shared" si="54"/>
        <v>0</v>
      </c>
      <c r="M62" s="199">
        <f t="shared" si="54"/>
        <v>0</v>
      </c>
      <c r="N62" s="199">
        <f t="shared" si="54"/>
        <v>0</v>
      </c>
      <c r="O62" s="199">
        <f t="shared" si="54"/>
        <v>0</v>
      </c>
      <c r="P62" s="199">
        <f t="shared" si="54"/>
        <v>0</v>
      </c>
      <c r="Q62" s="199">
        <f t="shared" si="54"/>
        <v>0</v>
      </c>
      <c r="R62" s="199">
        <f t="shared" si="54"/>
        <v>0</v>
      </c>
      <c r="S62" s="199">
        <f t="shared" si="54"/>
        <v>0</v>
      </c>
      <c r="T62" s="199">
        <f t="shared" si="54"/>
        <v>0</v>
      </c>
      <c r="U62" s="199">
        <f t="shared" si="54"/>
        <v>0</v>
      </c>
      <c r="V62" s="199">
        <f t="shared" si="54"/>
        <v>0</v>
      </c>
      <c r="W62" s="199">
        <f t="shared" si="54"/>
        <v>0</v>
      </c>
      <c r="X62" s="199">
        <f t="shared" si="54"/>
        <v>0</v>
      </c>
      <c r="Y62" s="199">
        <f t="shared" si="54"/>
        <v>0</v>
      </c>
      <c r="Z62" s="199">
        <f t="shared" si="54"/>
        <v>0</v>
      </c>
      <c r="AA62" s="199">
        <f t="shared" si="54"/>
        <v>0</v>
      </c>
      <c r="AB62" s="199">
        <f t="shared" si="54"/>
        <v>0</v>
      </c>
      <c r="AC62" s="199">
        <f t="shared" si="54"/>
        <v>0</v>
      </c>
      <c r="AD62" s="199">
        <f t="shared" si="54"/>
        <v>0</v>
      </c>
      <c r="AE62" s="199">
        <f t="shared" si="54"/>
        <v>0</v>
      </c>
      <c r="AF62" s="199">
        <f t="shared" si="54"/>
        <v>0</v>
      </c>
      <c r="AG62" s="199">
        <f t="shared" si="54"/>
        <v>0</v>
      </c>
      <c r="AH62" s="199">
        <f t="shared" si="54"/>
        <v>0</v>
      </c>
      <c r="AI62" s="199">
        <f t="shared" si="54"/>
        <v>0</v>
      </c>
      <c r="AJ62" s="199">
        <f t="shared" si="54"/>
        <v>0</v>
      </c>
      <c r="AK62" s="199">
        <f t="shared" si="54"/>
        <v>0</v>
      </c>
      <c r="AL62" s="199">
        <f t="shared" si="54"/>
        <v>0</v>
      </c>
      <c r="AM62" s="199">
        <f t="shared" si="54"/>
        <v>0</v>
      </c>
      <c r="AN62" s="199">
        <f t="shared" si="54"/>
        <v>0</v>
      </c>
      <c r="AO62" s="199">
        <f t="shared" si="54"/>
        <v>0</v>
      </c>
      <c r="AP62" s="199">
        <f t="shared" si="54"/>
        <v>0</v>
      </c>
      <c r="AQ62" s="199">
        <f t="shared" si="54"/>
        <v>0</v>
      </c>
      <c r="AR62" s="199">
        <f t="shared" si="54"/>
        <v>0</v>
      </c>
      <c r="AS62" s="199">
        <f t="shared" si="54"/>
        <v>0</v>
      </c>
      <c r="AT62" s="199">
        <f t="shared" si="54"/>
        <v>0</v>
      </c>
      <c r="AU62" s="199">
        <f t="shared" si="54"/>
        <v>0</v>
      </c>
      <c r="AV62" s="199">
        <f t="shared" si="54"/>
        <v>0</v>
      </c>
      <c r="AW62" s="199">
        <f t="shared" si="54"/>
        <v>4</v>
      </c>
      <c r="AX62" s="199">
        <f t="shared" si="54"/>
        <v>0</v>
      </c>
      <c r="AY62" s="199">
        <f t="shared" si="54"/>
        <v>0</v>
      </c>
      <c r="AZ62" s="199">
        <f t="shared" si="54"/>
        <v>0</v>
      </c>
      <c r="BA62" s="199">
        <f t="shared" si="54"/>
        <v>3.5</v>
      </c>
      <c r="BB62" s="199">
        <f t="shared" si="54"/>
        <v>0</v>
      </c>
      <c r="BC62" s="199">
        <f t="shared" si="54"/>
        <v>5.5</v>
      </c>
      <c r="BD62" s="199">
        <f t="shared" si="54"/>
        <v>0</v>
      </c>
      <c r="BE62" s="199">
        <f t="shared" si="54"/>
        <v>0</v>
      </c>
      <c r="BF62" s="199">
        <f t="shared" si="54"/>
        <v>0</v>
      </c>
      <c r="BG62" s="199">
        <f t="shared" si="54"/>
        <v>0</v>
      </c>
      <c r="BH62" s="199">
        <f t="shared" si="54"/>
        <v>0</v>
      </c>
      <c r="BI62" s="199">
        <f t="shared" si="54"/>
        <v>0</v>
      </c>
      <c r="BJ62" s="199">
        <f t="shared" si="54"/>
        <v>0</v>
      </c>
      <c r="BK62" s="199">
        <f t="shared" si="54"/>
        <v>0</v>
      </c>
      <c r="BL62" s="199">
        <f t="shared" si="54"/>
        <v>0</v>
      </c>
      <c r="BM62" s="158"/>
      <c r="BN62" s="202"/>
      <c r="BO62" s="203"/>
      <c r="BP62" s="202"/>
      <c r="BQ62" s="203"/>
      <c r="BR62" s="202"/>
      <c r="BS62" s="203"/>
      <c r="BT62" s="202"/>
      <c r="BU62" s="203"/>
      <c r="BV62" s="202"/>
      <c r="BW62" s="203"/>
      <c r="BX62" s="202"/>
      <c r="BY62" s="203"/>
      <c r="BZ62" s="202"/>
      <c r="CA62" s="203"/>
      <c r="CB62" s="202"/>
      <c r="CC62" s="203"/>
      <c r="CD62" s="202"/>
      <c r="CE62" s="203"/>
      <c r="CF62" s="202"/>
      <c r="CG62" s="203"/>
      <c r="CH62" s="202"/>
      <c r="CI62" s="203"/>
      <c r="CJ62" s="202"/>
      <c r="CK62" s="203"/>
      <c r="CL62" s="202"/>
      <c r="CM62" s="203"/>
      <c r="CN62" s="202"/>
      <c r="CO62" s="203"/>
      <c r="CP62" s="202"/>
      <c r="CQ62" s="203"/>
      <c r="CR62" s="202"/>
      <c r="CS62" s="199"/>
      <c r="CT62" s="202"/>
      <c r="CU62" s="199"/>
      <c r="CV62" s="202"/>
      <c r="CW62" s="199"/>
      <c r="CX62" s="202"/>
      <c r="CY62" s="199"/>
      <c r="CZ62" s="202"/>
      <c r="DA62" s="199"/>
      <c r="DB62" s="202"/>
      <c r="DC62" s="199"/>
      <c r="DD62" s="202"/>
      <c r="DE62" s="199"/>
      <c r="DF62" s="202"/>
      <c r="DG62" s="199"/>
      <c r="DH62" s="202">
        <f>IFERROR(__xludf.DUMMYFUNCTION("""COMPUTED_VALUE"""),4.0)</f>
        <v>4</v>
      </c>
      <c r="DI62" s="199"/>
      <c r="DJ62" s="202"/>
      <c r="DK62" s="199"/>
      <c r="DL62" s="202">
        <f>IFERROR(__xludf.DUMMYFUNCTION("""COMPUTED_VALUE"""),3.5)</f>
        <v>3.5</v>
      </c>
      <c r="DM62" s="199"/>
      <c r="DN62" s="202">
        <f>IFERROR(__xludf.DUMMYFUNCTION("""COMPUTED_VALUE"""),5.5)</f>
        <v>5.5</v>
      </c>
      <c r="DO62" s="199"/>
      <c r="DP62" s="202"/>
      <c r="DQ62" s="199"/>
      <c r="DR62" s="202"/>
      <c r="DS62" s="199"/>
      <c r="DT62" s="202"/>
      <c r="DU62" s="199"/>
      <c r="DV62" s="202"/>
      <c r="DW62" s="199"/>
      <c r="DX62" s="158"/>
      <c r="DY62" s="159" t="str">
        <f>IFERROR(__xludf.DUMMYFUNCTION("""COMPUTED_VALUE"""),"Vít Káš")</f>
        <v>Vít Káš</v>
      </c>
      <c r="DZ62" s="202"/>
      <c r="EA62" s="203"/>
      <c r="EB62" s="202"/>
      <c r="EC62" s="203"/>
      <c r="ED62" s="202"/>
      <c r="EE62" s="203"/>
      <c r="EF62" s="202"/>
      <c r="EG62" s="203"/>
      <c r="EH62" s="202"/>
      <c r="EI62" s="203"/>
      <c r="EJ62" s="202"/>
      <c r="EK62" s="203"/>
      <c r="EL62" s="202"/>
      <c r="EM62" s="203"/>
      <c r="EN62" s="202"/>
      <c r="EO62" s="203"/>
      <c r="EP62" s="202"/>
      <c r="EQ62" s="203"/>
      <c r="ER62" s="202"/>
      <c r="ES62" s="203"/>
      <c r="ET62" s="202"/>
      <c r="EU62" s="203"/>
      <c r="EV62" s="202"/>
      <c r="EW62" s="203"/>
      <c r="EX62" s="202"/>
      <c r="EY62" s="203"/>
      <c r="EZ62" s="202"/>
      <c r="FA62" s="203"/>
      <c r="FB62" s="202"/>
      <c r="FC62" s="203"/>
      <c r="FD62" s="202"/>
      <c r="FE62" s="199"/>
      <c r="FF62" s="202"/>
      <c r="FG62" s="199"/>
      <c r="FH62" s="202"/>
      <c r="FI62" s="199"/>
      <c r="FJ62" s="202"/>
      <c r="FK62" s="199"/>
      <c r="FL62" s="202"/>
      <c r="FM62" s="199"/>
      <c r="FN62" s="202"/>
      <c r="FO62" s="199"/>
      <c r="FP62" s="202"/>
      <c r="FQ62" s="199"/>
      <c r="FR62" s="202"/>
      <c r="FS62" s="199"/>
      <c r="FT62" s="202"/>
      <c r="FU62" s="199"/>
      <c r="FV62" s="202"/>
      <c r="FW62" s="199"/>
      <c r="FX62" s="202"/>
      <c r="FY62" s="199"/>
      <c r="FZ62" s="202"/>
      <c r="GA62" s="199"/>
      <c r="GB62" s="202"/>
      <c r="GC62" s="199"/>
      <c r="GD62" s="202"/>
      <c r="GE62" s="199"/>
      <c r="GF62" s="202"/>
      <c r="GG62" s="199"/>
      <c r="GH62" s="202"/>
      <c r="GI62" s="199"/>
    </row>
    <row r="63">
      <c r="A63" s="198">
        <f>IFERROR(__xludf.DUMMYFUNCTION("""COMPUTED_VALUE"""),100.0)</f>
        <v>100</v>
      </c>
      <c r="B63" s="159" t="str">
        <f>IFERROR(__xludf.DUMMYFUNCTION("""COMPUTED_VALUE"""),"Tomáš Pavlišín")</f>
        <v>Tomáš Pavlišín</v>
      </c>
      <c r="C63" s="199">
        <f t="shared" ref="C63:BL63" si="55">BN63+DZ63</f>
        <v>0</v>
      </c>
      <c r="D63" s="199">
        <f t="shared" si="55"/>
        <v>0</v>
      </c>
      <c r="E63" s="199">
        <f t="shared" si="55"/>
        <v>0</v>
      </c>
      <c r="F63" s="199">
        <f t="shared" si="55"/>
        <v>0</v>
      </c>
      <c r="G63" s="199">
        <f t="shared" si="55"/>
        <v>0</v>
      </c>
      <c r="H63" s="199">
        <f t="shared" si="55"/>
        <v>0</v>
      </c>
      <c r="I63" s="199">
        <f t="shared" si="55"/>
        <v>0</v>
      </c>
      <c r="J63" s="199">
        <f t="shared" si="55"/>
        <v>0</v>
      </c>
      <c r="K63" s="199">
        <f t="shared" si="55"/>
        <v>0</v>
      </c>
      <c r="L63" s="199">
        <f t="shared" si="55"/>
        <v>0</v>
      </c>
      <c r="M63" s="199">
        <f t="shared" si="55"/>
        <v>0</v>
      </c>
      <c r="N63" s="199">
        <f t="shared" si="55"/>
        <v>0</v>
      </c>
      <c r="O63" s="199">
        <f t="shared" si="55"/>
        <v>0</v>
      </c>
      <c r="P63" s="199">
        <f t="shared" si="55"/>
        <v>0</v>
      </c>
      <c r="Q63" s="199">
        <f t="shared" si="55"/>
        <v>0</v>
      </c>
      <c r="R63" s="199">
        <f t="shared" si="55"/>
        <v>0</v>
      </c>
      <c r="S63" s="199">
        <f t="shared" si="55"/>
        <v>0</v>
      </c>
      <c r="T63" s="199">
        <f t="shared" si="55"/>
        <v>0</v>
      </c>
      <c r="U63" s="199">
        <f t="shared" si="55"/>
        <v>0</v>
      </c>
      <c r="V63" s="199">
        <f t="shared" si="55"/>
        <v>0</v>
      </c>
      <c r="W63" s="199">
        <f t="shared" si="55"/>
        <v>0</v>
      </c>
      <c r="X63" s="199">
        <f t="shared" si="55"/>
        <v>0</v>
      </c>
      <c r="Y63" s="199">
        <f t="shared" si="55"/>
        <v>0</v>
      </c>
      <c r="Z63" s="199">
        <f t="shared" si="55"/>
        <v>0</v>
      </c>
      <c r="AA63" s="199">
        <f t="shared" si="55"/>
        <v>0</v>
      </c>
      <c r="AB63" s="199">
        <f t="shared" si="55"/>
        <v>0</v>
      </c>
      <c r="AC63" s="199">
        <f t="shared" si="55"/>
        <v>0</v>
      </c>
      <c r="AD63" s="199">
        <f t="shared" si="55"/>
        <v>0</v>
      </c>
      <c r="AE63" s="199">
        <f t="shared" si="55"/>
        <v>0</v>
      </c>
      <c r="AF63" s="199">
        <f t="shared" si="55"/>
        <v>0</v>
      </c>
      <c r="AG63" s="199">
        <f t="shared" si="55"/>
        <v>0</v>
      </c>
      <c r="AH63" s="199">
        <f t="shared" si="55"/>
        <v>0</v>
      </c>
      <c r="AI63" s="199">
        <f t="shared" si="55"/>
        <v>0</v>
      </c>
      <c r="AJ63" s="199">
        <f t="shared" si="55"/>
        <v>0</v>
      </c>
      <c r="AK63" s="199">
        <f t="shared" si="55"/>
        <v>0</v>
      </c>
      <c r="AL63" s="199">
        <f t="shared" si="55"/>
        <v>0</v>
      </c>
      <c r="AM63" s="199">
        <f t="shared" si="55"/>
        <v>0</v>
      </c>
      <c r="AN63" s="199">
        <f t="shared" si="55"/>
        <v>0</v>
      </c>
      <c r="AO63" s="199">
        <f t="shared" si="55"/>
        <v>0</v>
      </c>
      <c r="AP63" s="199">
        <f t="shared" si="55"/>
        <v>0</v>
      </c>
      <c r="AQ63" s="199">
        <f t="shared" si="55"/>
        <v>0</v>
      </c>
      <c r="AR63" s="199">
        <f t="shared" si="55"/>
        <v>0</v>
      </c>
      <c r="AS63" s="199">
        <f t="shared" si="55"/>
        <v>0</v>
      </c>
      <c r="AT63" s="199">
        <f t="shared" si="55"/>
        <v>0</v>
      </c>
      <c r="AU63" s="199">
        <f t="shared" si="55"/>
        <v>0</v>
      </c>
      <c r="AV63" s="199">
        <f t="shared" si="55"/>
        <v>0</v>
      </c>
      <c r="AW63" s="199">
        <f t="shared" si="55"/>
        <v>0</v>
      </c>
      <c r="AX63" s="199">
        <f t="shared" si="55"/>
        <v>0</v>
      </c>
      <c r="AY63" s="199">
        <f t="shared" si="55"/>
        <v>0</v>
      </c>
      <c r="AZ63" s="199">
        <f t="shared" si="55"/>
        <v>0</v>
      </c>
      <c r="BA63" s="199">
        <f t="shared" si="55"/>
        <v>0</v>
      </c>
      <c r="BB63" s="199">
        <f t="shared" si="55"/>
        <v>0</v>
      </c>
      <c r="BC63" s="199">
        <f t="shared" si="55"/>
        <v>0</v>
      </c>
      <c r="BD63" s="199">
        <f t="shared" si="55"/>
        <v>0</v>
      </c>
      <c r="BE63" s="199">
        <f t="shared" si="55"/>
        <v>0</v>
      </c>
      <c r="BF63" s="199">
        <f t="shared" si="55"/>
        <v>0</v>
      </c>
      <c r="BG63" s="199">
        <f t="shared" si="55"/>
        <v>0</v>
      </c>
      <c r="BH63" s="199">
        <f t="shared" si="55"/>
        <v>0</v>
      </c>
      <c r="BI63" s="199">
        <f t="shared" si="55"/>
        <v>0</v>
      </c>
      <c r="BJ63" s="199">
        <f t="shared" si="55"/>
        <v>0</v>
      </c>
      <c r="BK63" s="199">
        <f t="shared" si="55"/>
        <v>0</v>
      </c>
      <c r="BL63" s="199">
        <f t="shared" si="55"/>
        <v>0</v>
      </c>
      <c r="BM63" s="158"/>
      <c r="BN63" s="202"/>
      <c r="BO63" s="203"/>
      <c r="BP63" s="202"/>
      <c r="BQ63" s="203"/>
      <c r="BR63" s="202"/>
      <c r="BS63" s="203"/>
      <c r="BT63" s="202"/>
      <c r="BU63" s="203"/>
      <c r="BV63" s="202"/>
      <c r="BW63" s="203"/>
      <c r="BX63" s="202"/>
      <c r="BY63" s="203"/>
      <c r="BZ63" s="202"/>
      <c r="CA63" s="203"/>
      <c r="CB63" s="202"/>
      <c r="CC63" s="203"/>
      <c r="CD63" s="202"/>
      <c r="CE63" s="203"/>
      <c r="CF63" s="202"/>
      <c r="CG63" s="203"/>
      <c r="CH63" s="202"/>
      <c r="CI63" s="203"/>
      <c r="CJ63" s="202"/>
      <c r="CK63" s="203"/>
      <c r="CL63" s="202"/>
      <c r="CM63" s="203"/>
      <c r="CN63" s="202"/>
      <c r="CO63" s="203"/>
      <c r="CP63" s="202"/>
      <c r="CQ63" s="203"/>
      <c r="CR63" s="202"/>
      <c r="CS63" s="199"/>
      <c r="CT63" s="202"/>
      <c r="CU63" s="199"/>
      <c r="CV63" s="202"/>
      <c r="CW63" s="199"/>
      <c r="CX63" s="202"/>
      <c r="CY63" s="199"/>
      <c r="CZ63" s="202"/>
      <c r="DA63" s="199"/>
      <c r="DB63" s="202"/>
      <c r="DC63" s="199"/>
      <c r="DD63" s="202"/>
      <c r="DE63" s="199"/>
      <c r="DF63" s="202"/>
      <c r="DG63" s="199"/>
      <c r="DH63" s="202"/>
      <c r="DI63" s="199"/>
      <c r="DJ63" s="202"/>
      <c r="DK63" s="199"/>
      <c r="DL63" s="202"/>
      <c r="DM63" s="199"/>
      <c r="DN63" s="202"/>
      <c r="DO63" s="199"/>
      <c r="DP63" s="202"/>
      <c r="DQ63" s="199"/>
      <c r="DR63" s="202"/>
      <c r="DS63" s="199"/>
      <c r="DT63" s="202"/>
      <c r="DU63" s="199"/>
      <c r="DV63" s="202"/>
      <c r="DW63" s="199"/>
      <c r="DX63" s="158"/>
      <c r="DY63" s="159" t="str">
        <f>IFERROR(__xludf.DUMMYFUNCTION("""COMPUTED_VALUE"""),"Tomáš Pavlišín")</f>
        <v>Tomáš Pavlišín</v>
      </c>
      <c r="DZ63" s="202"/>
      <c r="EA63" s="203"/>
      <c r="EB63" s="202"/>
      <c r="EC63" s="203"/>
      <c r="ED63" s="202"/>
      <c r="EE63" s="203"/>
      <c r="EF63" s="202"/>
      <c r="EG63" s="203"/>
      <c r="EH63" s="202"/>
      <c r="EI63" s="203"/>
      <c r="EJ63" s="202"/>
      <c r="EK63" s="203"/>
      <c r="EL63" s="202"/>
      <c r="EM63" s="203"/>
      <c r="EN63" s="202"/>
      <c r="EO63" s="203"/>
      <c r="EP63" s="202"/>
      <c r="EQ63" s="203"/>
      <c r="ER63" s="202"/>
      <c r="ES63" s="203"/>
      <c r="ET63" s="202"/>
      <c r="EU63" s="203"/>
      <c r="EV63" s="202"/>
      <c r="EW63" s="203"/>
      <c r="EX63" s="202"/>
      <c r="EY63" s="203"/>
      <c r="EZ63" s="202"/>
      <c r="FA63" s="203"/>
      <c r="FB63" s="202"/>
      <c r="FC63" s="203"/>
      <c r="FD63" s="202"/>
      <c r="FE63" s="199"/>
      <c r="FF63" s="202"/>
      <c r="FG63" s="199"/>
      <c r="FH63" s="202"/>
      <c r="FI63" s="199"/>
      <c r="FJ63" s="202"/>
      <c r="FK63" s="199"/>
      <c r="FL63" s="202"/>
      <c r="FM63" s="199"/>
      <c r="FN63" s="202"/>
      <c r="FO63" s="199"/>
      <c r="FP63" s="202"/>
      <c r="FQ63" s="199"/>
      <c r="FR63" s="202"/>
      <c r="FS63" s="199"/>
      <c r="FT63" s="202"/>
      <c r="FU63" s="199"/>
      <c r="FV63" s="202"/>
      <c r="FW63" s="199"/>
      <c r="FX63" s="202"/>
      <c r="FY63" s="199"/>
      <c r="FZ63" s="202"/>
      <c r="GA63" s="199"/>
      <c r="GB63" s="202"/>
      <c r="GC63" s="199"/>
      <c r="GD63" s="202"/>
      <c r="GE63" s="199"/>
      <c r="GF63" s="202"/>
      <c r="GG63" s="199"/>
      <c r="GH63" s="202"/>
      <c r="GI63" s="199"/>
    </row>
    <row r="64">
      <c r="A64" s="156"/>
      <c r="B64" s="159"/>
      <c r="C64" s="199">
        <f t="shared" ref="C64:BL64" si="56">BN64+DZ64</f>
        <v>0</v>
      </c>
      <c r="D64" s="199">
        <f t="shared" si="56"/>
        <v>0</v>
      </c>
      <c r="E64" s="199">
        <f t="shared" si="56"/>
        <v>0</v>
      </c>
      <c r="F64" s="199">
        <f t="shared" si="56"/>
        <v>0</v>
      </c>
      <c r="G64" s="199">
        <f t="shared" si="56"/>
        <v>0</v>
      </c>
      <c r="H64" s="199">
        <f t="shared" si="56"/>
        <v>0</v>
      </c>
      <c r="I64" s="199">
        <f t="shared" si="56"/>
        <v>0</v>
      </c>
      <c r="J64" s="199">
        <f t="shared" si="56"/>
        <v>0</v>
      </c>
      <c r="K64" s="199">
        <f t="shared" si="56"/>
        <v>0</v>
      </c>
      <c r="L64" s="199">
        <f t="shared" si="56"/>
        <v>0</v>
      </c>
      <c r="M64" s="199">
        <f t="shared" si="56"/>
        <v>0</v>
      </c>
      <c r="N64" s="199">
        <f t="shared" si="56"/>
        <v>0</v>
      </c>
      <c r="O64" s="199">
        <f t="shared" si="56"/>
        <v>0</v>
      </c>
      <c r="P64" s="199">
        <f t="shared" si="56"/>
        <v>0</v>
      </c>
      <c r="Q64" s="199">
        <f t="shared" si="56"/>
        <v>0</v>
      </c>
      <c r="R64" s="199">
        <f t="shared" si="56"/>
        <v>0</v>
      </c>
      <c r="S64" s="199">
        <f t="shared" si="56"/>
        <v>0</v>
      </c>
      <c r="T64" s="199">
        <f t="shared" si="56"/>
        <v>0</v>
      </c>
      <c r="U64" s="199">
        <f t="shared" si="56"/>
        <v>0</v>
      </c>
      <c r="V64" s="199">
        <f t="shared" si="56"/>
        <v>0</v>
      </c>
      <c r="W64" s="199">
        <f t="shared" si="56"/>
        <v>0</v>
      </c>
      <c r="X64" s="199">
        <f t="shared" si="56"/>
        <v>0</v>
      </c>
      <c r="Y64" s="199">
        <f t="shared" si="56"/>
        <v>0</v>
      </c>
      <c r="Z64" s="199">
        <f t="shared" si="56"/>
        <v>0</v>
      </c>
      <c r="AA64" s="199">
        <f t="shared" si="56"/>
        <v>0</v>
      </c>
      <c r="AB64" s="199">
        <f t="shared" si="56"/>
        <v>0</v>
      </c>
      <c r="AC64" s="199">
        <f t="shared" si="56"/>
        <v>0</v>
      </c>
      <c r="AD64" s="199">
        <f t="shared" si="56"/>
        <v>0</v>
      </c>
      <c r="AE64" s="199">
        <f t="shared" si="56"/>
        <v>0</v>
      </c>
      <c r="AF64" s="199">
        <f t="shared" si="56"/>
        <v>0</v>
      </c>
      <c r="AG64" s="199">
        <f t="shared" si="56"/>
        <v>0</v>
      </c>
      <c r="AH64" s="199">
        <f t="shared" si="56"/>
        <v>0</v>
      </c>
      <c r="AI64" s="199">
        <f t="shared" si="56"/>
        <v>0</v>
      </c>
      <c r="AJ64" s="199">
        <f t="shared" si="56"/>
        <v>0</v>
      </c>
      <c r="AK64" s="199">
        <f t="shared" si="56"/>
        <v>0</v>
      </c>
      <c r="AL64" s="199">
        <f t="shared" si="56"/>
        <v>0</v>
      </c>
      <c r="AM64" s="199">
        <f t="shared" si="56"/>
        <v>0</v>
      </c>
      <c r="AN64" s="199">
        <f t="shared" si="56"/>
        <v>0</v>
      </c>
      <c r="AO64" s="199">
        <f t="shared" si="56"/>
        <v>0</v>
      </c>
      <c r="AP64" s="199">
        <f t="shared" si="56"/>
        <v>0</v>
      </c>
      <c r="AQ64" s="199">
        <f t="shared" si="56"/>
        <v>0</v>
      </c>
      <c r="AR64" s="199">
        <f t="shared" si="56"/>
        <v>0</v>
      </c>
      <c r="AS64" s="199">
        <f t="shared" si="56"/>
        <v>0</v>
      </c>
      <c r="AT64" s="199">
        <f t="shared" si="56"/>
        <v>0</v>
      </c>
      <c r="AU64" s="199">
        <f t="shared" si="56"/>
        <v>0</v>
      </c>
      <c r="AV64" s="199">
        <f t="shared" si="56"/>
        <v>0</v>
      </c>
      <c r="AW64" s="199">
        <f t="shared" si="56"/>
        <v>0</v>
      </c>
      <c r="AX64" s="199">
        <f t="shared" si="56"/>
        <v>0</v>
      </c>
      <c r="AY64" s="199">
        <f t="shared" si="56"/>
        <v>0</v>
      </c>
      <c r="AZ64" s="199">
        <f t="shared" si="56"/>
        <v>0</v>
      </c>
      <c r="BA64" s="199">
        <f t="shared" si="56"/>
        <v>0</v>
      </c>
      <c r="BB64" s="199">
        <f t="shared" si="56"/>
        <v>0</v>
      </c>
      <c r="BC64" s="199">
        <f t="shared" si="56"/>
        <v>0</v>
      </c>
      <c r="BD64" s="199">
        <f t="shared" si="56"/>
        <v>0</v>
      </c>
      <c r="BE64" s="199">
        <f t="shared" si="56"/>
        <v>0</v>
      </c>
      <c r="BF64" s="199">
        <f t="shared" si="56"/>
        <v>0</v>
      </c>
      <c r="BG64" s="199">
        <f t="shared" si="56"/>
        <v>0</v>
      </c>
      <c r="BH64" s="199">
        <f t="shared" si="56"/>
        <v>0</v>
      </c>
      <c r="BI64" s="199">
        <f t="shared" si="56"/>
        <v>0</v>
      </c>
      <c r="BJ64" s="199">
        <f t="shared" si="56"/>
        <v>0</v>
      </c>
      <c r="BK64" s="199">
        <f t="shared" si="56"/>
        <v>0</v>
      </c>
      <c r="BL64" s="199">
        <f t="shared" si="56"/>
        <v>0</v>
      </c>
      <c r="BM64" s="158"/>
      <c r="BN64" s="202"/>
      <c r="BO64" s="203"/>
      <c r="BP64" s="202"/>
      <c r="BQ64" s="203"/>
      <c r="BR64" s="202"/>
      <c r="BS64" s="203"/>
      <c r="BT64" s="202"/>
      <c r="BU64" s="203"/>
      <c r="BV64" s="202"/>
      <c r="BW64" s="203"/>
      <c r="BX64" s="202"/>
      <c r="BY64" s="203"/>
      <c r="BZ64" s="202"/>
      <c r="CA64" s="203"/>
      <c r="CB64" s="202"/>
      <c r="CC64" s="203"/>
      <c r="CD64" s="202"/>
      <c r="CE64" s="203"/>
      <c r="CF64" s="202"/>
      <c r="CG64" s="203"/>
      <c r="CH64" s="202"/>
      <c r="CI64" s="203"/>
      <c r="CJ64" s="202"/>
      <c r="CK64" s="203"/>
      <c r="CL64" s="202"/>
      <c r="CM64" s="203"/>
      <c r="CN64" s="202"/>
      <c r="CO64" s="203"/>
      <c r="CP64" s="202"/>
      <c r="CQ64" s="203"/>
      <c r="CR64" s="202"/>
      <c r="CS64" s="199"/>
      <c r="CT64" s="202"/>
      <c r="CU64" s="199"/>
      <c r="CV64" s="202"/>
      <c r="CW64" s="199"/>
      <c r="CX64" s="202"/>
      <c r="CY64" s="199"/>
      <c r="CZ64" s="202"/>
      <c r="DA64" s="199"/>
      <c r="DB64" s="202"/>
      <c r="DC64" s="199"/>
      <c r="DD64" s="202"/>
      <c r="DE64" s="199"/>
      <c r="DF64" s="202"/>
      <c r="DG64" s="199"/>
      <c r="DH64" s="202"/>
      <c r="DI64" s="199"/>
      <c r="DJ64" s="202"/>
      <c r="DK64" s="199"/>
      <c r="DL64" s="202"/>
      <c r="DM64" s="199"/>
      <c r="DN64" s="202"/>
      <c r="DO64" s="199"/>
      <c r="DP64" s="202"/>
      <c r="DQ64" s="199"/>
      <c r="DR64" s="202"/>
      <c r="DS64" s="199"/>
      <c r="DT64" s="202"/>
      <c r="DU64" s="199"/>
      <c r="DV64" s="202"/>
      <c r="DW64" s="199"/>
      <c r="DX64" s="158"/>
      <c r="DY64" s="159"/>
      <c r="DZ64" s="202"/>
      <c r="EA64" s="203"/>
      <c r="EB64" s="202"/>
      <c r="EC64" s="203"/>
      <c r="ED64" s="202"/>
      <c r="EE64" s="203"/>
      <c r="EF64" s="202"/>
      <c r="EG64" s="203"/>
      <c r="EH64" s="202"/>
      <c r="EI64" s="203"/>
      <c r="EJ64" s="202"/>
      <c r="EK64" s="203"/>
      <c r="EL64" s="202"/>
      <c r="EM64" s="203"/>
      <c r="EN64" s="202"/>
      <c r="EO64" s="203"/>
      <c r="EP64" s="202"/>
      <c r="EQ64" s="203"/>
      <c r="ER64" s="202"/>
      <c r="ES64" s="203"/>
      <c r="ET64" s="202"/>
      <c r="EU64" s="203"/>
      <c r="EV64" s="202"/>
      <c r="EW64" s="203"/>
      <c r="EX64" s="202"/>
      <c r="EY64" s="203"/>
      <c r="EZ64" s="202"/>
      <c r="FA64" s="203"/>
      <c r="FB64" s="202"/>
      <c r="FC64" s="203"/>
      <c r="FD64" s="202"/>
      <c r="FE64" s="199"/>
      <c r="FF64" s="202"/>
      <c r="FG64" s="199"/>
      <c r="FH64" s="202"/>
      <c r="FI64" s="199"/>
      <c r="FJ64" s="202"/>
      <c r="FK64" s="199"/>
      <c r="FL64" s="202"/>
      <c r="FM64" s="199"/>
      <c r="FN64" s="202"/>
      <c r="FO64" s="199"/>
      <c r="FP64" s="202"/>
      <c r="FQ64" s="199"/>
      <c r="FR64" s="202"/>
      <c r="FS64" s="199"/>
      <c r="FT64" s="202"/>
      <c r="FU64" s="199"/>
      <c r="FV64" s="202"/>
      <c r="FW64" s="199"/>
      <c r="FX64" s="202"/>
      <c r="FY64" s="199"/>
      <c r="FZ64" s="202"/>
      <c r="GA64" s="199"/>
      <c r="GB64" s="202"/>
      <c r="GC64" s="199"/>
      <c r="GD64" s="202"/>
      <c r="GE64" s="199"/>
      <c r="GF64" s="202"/>
      <c r="GG64" s="199"/>
      <c r="GH64" s="202"/>
      <c r="GI64" s="199"/>
    </row>
    <row r="65">
      <c r="A65" s="156"/>
      <c r="B65" s="159"/>
      <c r="C65" s="199">
        <f t="shared" ref="C65:BL65" si="57">BN65+DZ65</f>
        <v>0</v>
      </c>
      <c r="D65" s="199">
        <f t="shared" si="57"/>
        <v>0</v>
      </c>
      <c r="E65" s="199">
        <f t="shared" si="57"/>
        <v>0</v>
      </c>
      <c r="F65" s="199">
        <f t="shared" si="57"/>
        <v>0</v>
      </c>
      <c r="G65" s="199">
        <f t="shared" si="57"/>
        <v>0</v>
      </c>
      <c r="H65" s="199">
        <f t="shared" si="57"/>
        <v>0</v>
      </c>
      <c r="I65" s="199">
        <f t="shared" si="57"/>
        <v>0</v>
      </c>
      <c r="J65" s="199">
        <f t="shared" si="57"/>
        <v>0</v>
      </c>
      <c r="K65" s="199">
        <f t="shared" si="57"/>
        <v>0</v>
      </c>
      <c r="L65" s="199">
        <f t="shared" si="57"/>
        <v>0</v>
      </c>
      <c r="M65" s="199">
        <f t="shared" si="57"/>
        <v>0</v>
      </c>
      <c r="N65" s="199">
        <f t="shared" si="57"/>
        <v>0</v>
      </c>
      <c r="O65" s="199">
        <f t="shared" si="57"/>
        <v>0</v>
      </c>
      <c r="P65" s="199">
        <f t="shared" si="57"/>
        <v>0</v>
      </c>
      <c r="Q65" s="199">
        <f t="shared" si="57"/>
        <v>0</v>
      </c>
      <c r="R65" s="199">
        <f t="shared" si="57"/>
        <v>0</v>
      </c>
      <c r="S65" s="199">
        <f t="shared" si="57"/>
        <v>0</v>
      </c>
      <c r="T65" s="199">
        <f t="shared" si="57"/>
        <v>0</v>
      </c>
      <c r="U65" s="199">
        <f t="shared" si="57"/>
        <v>0</v>
      </c>
      <c r="V65" s="199">
        <f t="shared" si="57"/>
        <v>0</v>
      </c>
      <c r="W65" s="199">
        <f t="shared" si="57"/>
        <v>0</v>
      </c>
      <c r="X65" s="199">
        <f t="shared" si="57"/>
        <v>0</v>
      </c>
      <c r="Y65" s="199">
        <f t="shared" si="57"/>
        <v>0</v>
      </c>
      <c r="Z65" s="199">
        <f t="shared" si="57"/>
        <v>0</v>
      </c>
      <c r="AA65" s="199">
        <f t="shared" si="57"/>
        <v>0</v>
      </c>
      <c r="AB65" s="199">
        <f t="shared" si="57"/>
        <v>0</v>
      </c>
      <c r="AC65" s="199">
        <f t="shared" si="57"/>
        <v>0</v>
      </c>
      <c r="AD65" s="199">
        <f t="shared" si="57"/>
        <v>0</v>
      </c>
      <c r="AE65" s="199">
        <f t="shared" si="57"/>
        <v>0</v>
      </c>
      <c r="AF65" s="199">
        <f t="shared" si="57"/>
        <v>0</v>
      </c>
      <c r="AG65" s="199">
        <f t="shared" si="57"/>
        <v>0</v>
      </c>
      <c r="AH65" s="199">
        <f t="shared" si="57"/>
        <v>0</v>
      </c>
      <c r="AI65" s="199">
        <f t="shared" si="57"/>
        <v>0</v>
      </c>
      <c r="AJ65" s="199">
        <f t="shared" si="57"/>
        <v>0</v>
      </c>
      <c r="AK65" s="199">
        <f t="shared" si="57"/>
        <v>0</v>
      </c>
      <c r="AL65" s="199">
        <f t="shared" si="57"/>
        <v>0</v>
      </c>
      <c r="AM65" s="199">
        <f t="shared" si="57"/>
        <v>0</v>
      </c>
      <c r="AN65" s="199">
        <f t="shared" si="57"/>
        <v>0</v>
      </c>
      <c r="AO65" s="199">
        <f t="shared" si="57"/>
        <v>0</v>
      </c>
      <c r="AP65" s="199">
        <f t="shared" si="57"/>
        <v>0</v>
      </c>
      <c r="AQ65" s="199">
        <f t="shared" si="57"/>
        <v>0</v>
      </c>
      <c r="AR65" s="199">
        <f t="shared" si="57"/>
        <v>0</v>
      </c>
      <c r="AS65" s="199">
        <f t="shared" si="57"/>
        <v>0</v>
      </c>
      <c r="AT65" s="199">
        <f t="shared" si="57"/>
        <v>0</v>
      </c>
      <c r="AU65" s="199">
        <f t="shared" si="57"/>
        <v>0</v>
      </c>
      <c r="AV65" s="199">
        <f t="shared" si="57"/>
        <v>0</v>
      </c>
      <c r="AW65" s="199">
        <f t="shared" si="57"/>
        <v>0</v>
      </c>
      <c r="AX65" s="199">
        <f t="shared" si="57"/>
        <v>0</v>
      </c>
      <c r="AY65" s="199">
        <f t="shared" si="57"/>
        <v>0</v>
      </c>
      <c r="AZ65" s="199">
        <f t="shared" si="57"/>
        <v>0</v>
      </c>
      <c r="BA65" s="199">
        <f t="shared" si="57"/>
        <v>0</v>
      </c>
      <c r="BB65" s="199">
        <f t="shared" si="57"/>
        <v>0</v>
      </c>
      <c r="BC65" s="199">
        <f t="shared" si="57"/>
        <v>0</v>
      </c>
      <c r="BD65" s="199">
        <f t="shared" si="57"/>
        <v>0</v>
      </c>
      <c r="BE65" s="199">
        <f t="shared" si="57"/>
        <v>0</v>
      </c>
      <c r="BF65" s="199">
        <f t="shared" si="57"/>
        <v>0</v>
      </c>
      <c r="BG65" s="199">
        <f t="shared" si="57"/>
        <v>0</v>
      </c>
      <c r="BH65" s="199">
        <f t="shared" si="57"/>
        <v>0</v>
      </c>
      <c r="BI65" s="199">
        <f t="shared" si="57"/>
        <v>0</v>
      </c>
      <c r="BJ65" s="199">
        <f t="shared" si="57"/>
        <v>0</v>
      </c>
      <c r="BK65" s="199">
        <f t="shared" si="57"/>
        <v>0</v>
      </c>
      <c r="BL65" s="199">
        <f t="shared" si="57"/>
        <v>0</v>
      </c>
      <c r="BM65" s="158"/>
      <c r="BN65" s="202"/>
      <c r="BO65" s="203"/>
      <c r="BP65" s="202"/>
      <c r="BQ65" s="203"/>
      <c r="BR65" s="202"/>
      <c r="BS65" s="203"/>
      <c r="BT65" s="202"/>
      <c r="BU65" s="203"/>
      <c r="BV65" s="202"/>
      <c r="BW65" s="203"/>
      <c r="BX65" s="202"/>
      <c r="BY65" s="203"/>
      <c r="BZ65" s="202"/>
      <c r="CA65" s="203"/>
      <c r="CB65" s="202"/>
      <c r="CC65" s="203"/>
      <c r="CD65" s="202"/>
      <c r="CE65" s="203"/>
      <c r="CF65" s="202"/>
      <c r="CG65" s="203"/>
      <c r="CH65" s="202"/>
      <c r="CI65" s="203"/>
      <c r="CJ65" s="202"/>
      <c r="CK65" s="203"/>
      <c r="CL65" s="202"/>
      <c r="CM65" s="203"/>
      <c r="CN65" s="202"/>
      <c r="CO65" s="203"/>
      <c r="CP65" s="202"/>
      <c r="CQ65" s="203"/>
      <c r="CR65" s="202"/>
      <c r="CS65" s="199"/>
      <c r="CT65" s="202"/>
      <c r="CU65" s="199"/>
      <c r="CV65" s="202"/>
      <c r="CW65" s="199"/>
      <c r="CX65" s="202"/>
      <c r="CY65" s="199"/>
      <c r="CZ65" s="202"/>
      <c r="DA65" s="199"/>
      <c r="DB65" s="202"/>
      <c r="DC65" s="199"/>
      <c r="DD65" s="202"/>
      <c r="DE65" s="199"/>
      <c r="DF65" s="202"/>
      <c r="DG65" s="199"/>
      <c r="DH65" s="202"/>
      <c r="DI65" s="199"/>
      <c r="DJ65" s="202"/>
      <c r="DK65" s="199"/>
      <c r="DL65" s="202"/>
      <c r="DM65" s="199"/>
      <c r="DN65" s="202"/>
      <c r="DO65" s="199"/>
      <c r="DP65" s="202"/>
      <c r="DQ65" s="199"/>
      <c r="DR65" s="202"/>
      <c r="DS65" s="199"/>
      <c r="DT65" s="202"/>
      <c r="DU65" s="199"/>
      <c r="DV65" s="202"/>
      <c r="DW65" s="199"/>
      <c r="DX65" s="158"/>
      <c r="DY65" s="159"/>
      <c r="DZ65" s="202"/>
      <c r="EA65" s="203"/>
      <c r="EB65" s="202"/>
      <c r="EC65" s="203"/>
      <c r="ED65" s="202"/>
      <c r="EE65" s="203"/>
      <c r="EF65" s="202"/>
      <c r="EG65" s="203"/>
      <c r="EH65" s="202"/>
      <c r="EI65" s="203"/>
      <c r="EJ65" s="202"/>
      <c r="EK65" s="203"/>
      <c r="EL65" s="202"/>
      <c r="EM65" s="203"/>
      <c r="EN65" s="202"/>
      <c r="EO65" s="203"/>
      <c r="EP65" s="202"/>
      <c r="EQ65" s="203"/>
      <c r="ER65" s="202"/>
      <c r="ES65" s="203"/>
      <c r="ET65" s="202"/>
      <c r="EU65" s="203"/>
      <c r="EV65" s="202"/>
      <c r="EW65" s="203"/>
      <c r="EX65" s="202"/>
      <c r="EY65" s="203"/>
      <c r="EZ65" s="202"/>
      <c r="FA65" s="203"/>
      <c r="FB65" s="202"/>
      <c r="FC65" s="203"/>
      <c r="FD65" s="202"/>
      <c r="FE65" s="199"/>
      <c r="FF65" s="202"/>
      <c r="FG65" s="199"/>
      <c r="FH65" s="202"/>
      <c r="FI65" s="199"/>
      <c r="FJ65" s="202"/>
      <c r="FK65" s="199"/>
      <c r="FL65" s="202"/>
      <c r="FM65" s="199"/>
      <c r="FN65" s="202"/>
      <c r="FO65" s="199"/>
      <c r="FP65" s="202"/>
      <c r="FQ65" s="199"/>
      <c r="FR65" s="202"/>
      <c r="FS65" s="199"/>
      <c r="FT65" s="202"/>
      <c r="FU65" s="199"/>
      <c r="FV65" s="202"/>
      <c r="FW65" s="199"/>
      <c r="FX65" s="202"/>
      <c r="FY65" s="199"/>
      <c r="FZ65" s="202"/>
      <c r="GA65" s="199"/>
      <c r="GB65" s="202"/>
      <c r="GC65" s="199"/>
      <c r="GD65" s="202"/>
      <c r="GE65" s="199"/>
      <c r="GF65" s="202"/>
      <c r="GG65" s="199"/>
      <c r="GH65" s="202"/>
      <c r="GI65" s="199"/>
    </row>
    <row r="66">
      <c r="A66" s="156"/>
      <c r="B66" s="87"/>
      <c r="C66" s="207"/>
      <c r="D66" s="87"/>
      <c r="E66" s="207"/>
      <c r="F66" s="87"/>
      <c r="G66" s="207"/>
      <c r="H66" s="87"/>
      <c r="I66" s="207"/>
      <c r="J66" s="87"/>
      <c r="K66" s="207"/>
      <c r="L66" s="87"/>
      <c r="M66" s="207"/>
      <c r="N66" s="87"/>
      <c r="O66" s="207"/>
      <c r="P66" s="87"/>
      <c r="Q66" s="207"/>
      <c r="R66" s="87"/>
      <c r="S66" s="207"/>
      <c r="T66" s="87"/>
      <c r="U66" s="207"/>
      <c r="V66" s="87"/>
      <c r="W66" s="207"/>
      <c r="X66" s="87"/>
      <c r="Y66" s="207"/>
      <c r="Z66" s="87"/>
      <c r="AA66" s="207"/>
      <c r="AB66" s="87"/>
      <c r="AC66" s="207"/>
      <c r="AD66" s="87"/>
      <c r="AE66" s="207"/>
      <c r="AF66" s="87"/>
      <c r="AG66" s="207"/>
      <c r="AH66" s="87"/>
      <c r="AI66" s="207"/>
      <c r="AJ66" s="87"/>
      <c r="AK66" s="207"/>
      <c r="AL66" s="87"/>
      <c r="AM66" s="207"/>
      <c r="AN66" s="87"/>
      <c r="AO66" s="207"/>
      <c r="AP66" s="87"/>
      <c r="AQ66" s="207"/>
      <c r="AR66" s="87"/>
      <c r="AS66" s="207"/>
      <c r="AT66" s="87"/>
      <c r="AU66" s="207"/>
      <c r="AV66" s="87"/>
      <c r="AW66" s="207"/>
      <c r="AX66" s="87"/>
      <c r="AY66" s="207"/>
      <c r="AZ66" s="87"/>
      <c r="BA66" s="207"/>
      <c r="BB66" s="87"/>
      <c r="BC66" s="207"/>
      <c r="BD66" s="87"/>
      <c r="BE66" s="207"/>
      <c r="BF66" s="87"/>
      <c r="BG66" s="207"/>
      <c r="BH66" s="87"/>
      <c r="BI66" s="207"/>
      <c r="BJ66" s="87"/>
      <c r="BK66" s="207"/>
      <c r="BL66" s="87"/>
      <c r="BM66" s="158"/>
      <c r="BN66" s="207"/>
      <c r="BO66" s="87"/>
      <c r="BP66" s="207"/>
      <c r="BQ66" s="87"/>
      <c r="BR66" s="207"/>
      <c r="BS66" s="87"/>
      <c r="BT66" s="207"/>
      <c r="BU66" s="87"/>
      <c r="BV66" s="207"/>
      <c r="BW66" s="87"/>
      <c r="BX66" s="207"/>
      <c r="BY66" s="87"/>
      <c r="BZ66" s="207"/>
      <c r="CA66" s="87"/>
      <c r="CB66" s="207"/>
      <c r="CC66" s="87"/>
      <c r="CD66" s="207"/>
      <c r="CE66" s="87"/>
      <c r="CF66" s="207"/>
      <c r="CG66" s="87"/>
      <c r="CH66" s="207"/>
      <c r="CI66" s="87"/>
      <c r="CJ66" s="207"/>
      <c r="CK66" s="87"/>
      <c r="CL66" s="207"/>
      <c r="CM66" s="87"/>
      <c r="CN66" s="207"/>
      <c r="CO66" s="87"/>
      <c r="CP66" s="207"/>
      <c r="CQ66" s="87"/>
      <c r="CR66" s="207"/>
      <c r="CS66" s="87"/>
      <c r="CT66" s="207"/>
      <c r="CU66" s="87"/>
      <c r="CV66" s="207"/>
      <c r="CW66" s="87"/>
      <c r="CX66" s="207"/>
      <c r="CY66" s="87"/>
      <c r="CZ66" s="207"/>
      <c r="DA66" s="87"/>
      <c r="DB66" s="207"/>
      <c r="DC66" s="87"/>
      <c r="DD66" s="207"/>
      <c r="DE66" s="87"/>
      <c r="DF66" s="207"/>
      <c r="DG66" s="87"/>
      <c r="DH66" s="207"/>
      <c r="DI66" s="87"/>
      <c r="DJ66" s="207"/>
      <c r="DK66" s="87"/>
      <c r="DL66" s="207"/>
      <c r="DM66" s="87"/>
      <c r="DN66" s="207"/>
      <c r="DO66" s="87"/>
      <c r="DP66" s="207"/>
      <c r="DQ66" s="87"/>
      <c r="DR66" s="207"/>
      <c r="DS66" s="87"/>
      <c r="DT66" s="207"/>
      <c r="DU66" s="87"/>
      <c r="DV66" s="207"/>
      <c r="DW66" s="87"/>
      <c r="DX66" s="158"/>
      <c r="DY66" s="87"/>
      <c r="DZ66" s="207"/>
      <c r="EA66" s="87"/>
      <c r="EB66" s="207"/>
      <c r="EC66" s="87"/>
      <c r="ED66" s="207"/>
      <c r="EE66" s="87"/>
      <c r="EF66" s="207"/>
      <c r="EG66" s="87"/>
      <c r="EH66" s="207"/>
      <c r="EI66" s="87"/>
      <c r="EJ66" s="207"/>
      <c r="EK66" s="87"/>
      <c r="EL66" s="207"/>
      <c r="EM66" s="87"/>
      <c r="EN66" s="207"/>
      <c r="EO66" s="87"/>
      <c r="EP66" s="207"/>
      <c r="EQ66" s="87"/>
      <c r="ER66" s="207"/>
      <c r="ES66" s="87"/>
      <c r="ET66" s="207"/>
      <c r="EU66" s="87"/>
      <c r="EV66" s="207"/>
      <c r="EW66" s="87"/>
      <c r="EX66" s="207"/>
      <c r="EY66" s="87"/>
      <c r="EZ66" s="207"/>
      <c r="FA66" s="87"/>
      <c r="FB66" s="207"/>
      <c r="FC66" s="87"/>
      <c r="FD66" s="207"/>
      <c r="FE66" s="87"/>
      <c r="FF66" s="207"/>
      <c r="FG66" s="87"/>
      <c r="FH66" s="207"/>
      <c r="FI66" s="87"/>
      <c r="FJ66" s="207"/>
      <c r="FK66" s="87"/>
      <c r="FL66" s="207"/>
      <c r="FM66" s="87"/>
      <c r="FN66" s="207"/>
      <c r="FO66" s="87"/>
      <c r="FP66" s="207"/>
      <c r="FQ66" s="87"/>
      <c r="FR66" s="207"/>
      <c r="FS66" s="87"/>
      <c r="FT66" s="207"/>
      <c r="FU66" s="87"/>
      <c r="FV66" s="207"/>
      <c r="FW66" s="87"/>
      <c r="FX66" s="207"/>
      <c r="FY66" s="87"/>
      <c r="FZ66" s="207"/>
      <c r="GA66" s="87"/>
      <c r="GB66" s="207"/>
      <c r="GC66" s="87"/>
      <c r="GD66" s="207"/>
      <c r="GE66" s="87"/>
      <c r="GF66" s="207"/>
      <c r="GG66" s="87"/>
      <c r="GH66" s="207"/>
      <c r="GI66" s="87"/>
    </row>
    <row r="67">
      <c r="A67" s="149"/>
      <c r="BM67" s="151"/>
      <c r="DX67" s="151"/>
    </row>
    <row r="68">
      <c r="A68" s="149"/>
      <c r="BM68" s="151"/>
      <c r="BP68" s="10"/>
      <c r="DX68" s="151"/>
      <c r="EB68" s="10"/>
    </row>
    <row r="69">
      <c r="A69" s="149"/>
      <c r="BM69" s="151"/>
      <c r="DX69" s="151"/>
    </row>
    <row r="70">
      <c r="A70" s="149"/>
      <c r="BM70" s="151"/>
    </row>
    <row r="71">
      <c r="A71" s="149"/>
      <c r="BM71" s="151"/>
    </row>
    <row r="72">
      <c r="A72" s="149"/>
      <c r="BM72" s="151"/>
    </row>
    <row r="73">
      <c r="A73" s="149"/>
      <c r="BM73" s="151"/>
    </row>
    <row r="74">
      <c r="A74" s="149"/>
      <c r="BM74" s="151"/>
    </row>
    <row r="75">
      <c r="A75" s="149"/>
      <c r="BM75" s="151"/>
    </row>
    <row r="76">
      <c r="A76" s="149"/>
      <c r="BM76" s="151"/>
    </row>
    <row r="77">
      <c r="A77" s="149"/>
      <c r="BM77" s="151"/>
    </row>
    <row r="78">
      <c r="A78" s="149"/>
      <c r="BM78" s="151"/>
    </row>
    <row r="79">
      <c r="A79" s="149"/>
      <c r="BM79" s="151"/>
    </row>
    <row r="80">
      <c r="A80" s="149"/>
      <c r="BM80" s="151"/>
    </row>
    <row r="81">
      <c r="A81" s="149"/>
      <c r="BM81" s="151"/>
    </row>
    <row r="82">
      <c r="A82" s="149"/>
      <c r="BM82" s="151"/>
    </row>
    <row r="83">
      <c r="A83" s="149"/>
      <c r="BM83" s="151"/>
    </row>
    <row r="84">
      <c r="A84" s="149"/>
      <c r="BM84" s="151"/>
    </row>
    <row r="85">
      <c r="A85" s="149"/>
      <c r="BM85" s="151"/>
    </row>
    <row r="86">
      <c r="A86" s="149"/>
      <c r="BM86" s="151"/>
    </row>
    <row r="87">
      <c r="A87" s="149"/>
      <c r="BM87" s="151"/>
    </row>
    <row r="88">
      <c r="A88" s="149"/>
      <c r="BM88" s="151"/>
    </row>
    <row r="89">
      <c r="A89" s="149"/>
      <c r="BM89" s="151"/>
    </row>
    <row r="90">
      <c r="A90" s="149"/>
      <c r="BM90" s="151"/>
    </row>
    <row r="91">
      <c r="A91" s="149"/>
      <c r="BM91" s="151"/>
    </row>
    <row r="92">
      <c r="A92" s="149"/>
      <c r="BM92" s="151"/>
    </row>
    <row r="93">
      <c r="A93" s="149"/>
      <c r="BM93" s="151"/>
    </row>
    <row r="94">
      <c r="A94" s="149"/>
      <c r="BM94" s="151"/>
    </row>
    <row r="95">
      <c r="A95" s="149"/>
      <c r="BM95" s="151"/>
    </row>
    <row r="96">
      <c r="A96" s="149"/>
      <c r="BM96" s="151"/>
    </row>
    <row r="97">
      <c r="A97" s="149"/>
      <c r="BM97" s="151"/>
    </row>
    <row r="98">
      <c r="A98" s="149"/>
      <c r="BM98" s="151"/>
    </row>
    <row r="99">
      <c r="A99" s="149"/>
      <c r="BM99" s="151"/>
    </row>
    <row r="100">
      <c r="A100" s="149"/>
      <c r="BM100" s="151"/>
    </row>
    <row r="101">
      <c r="A101" s="149"/>
      <c r="BM101" s="151"/>
    </row>
    <row r="102">
      <c r="A102" s="149"/>
      <c r="BM102" s="151"/>
    </row>
    <row r="103">
      <c r="A103" s="149"/>
      <c r="BM103" s="151"/>
    </row>
    <row r="104">
      <c r="A104" s="149"/>
      <c r="BM104" s="151"/>
    </row>
    <row r="105">
      <c r="A105" s="149"/>
      <c r="BM105" s="151"/>
    </row>
    <row r="106">
      <c r="A106" s="149"/>
      <c r="BM106" s="151"/>
    </row>
    <row r="107">
      <c r="A107" s="149"/>
      <c r="BM107" s="151"/>
    </row>
    <row r="108">
      <c r="A108" s="149"/>
      <c r="BM108" s="151"/>
    </row>
    <row r="109">
      <c r="A109" s="149"/>
      <c r="BM109" s="151"/>
    </row>
    <row r="110">
      <c r="A110" s="149"/>
      <c r="BM110" s="151"/>
    </row>
    <row r="111">
      <c r="A111" s="149"/>
      <c r="BM111" s="151"/>
    </row>
    <row r="112">
      <c r="A112" s="149"/>
      <c r="BM112" s="151"/>
    </row>
    <row r="113">
      <c r="A113" s="149"/>
      <c r="BM113" s="151"/>
    </row>
    <row r="114">
      <c r="A114" s="149"/>
      <c r="BM114" s="151"/>
    </row>
    <row r="115">
      <c r="A115" s="149"/>
      <c r="BM115" s="151"/>
    </row>
    <row r="116">
      <c r="A116" s="149"/>
      <c r="BM116" s="151"/>
    </row>
    <row r="117">
      <c r="A117" s="149"/>
      <c r="BM117" s="151"/>
    </row>
    <row r="118">
      <c r="A118" s="149"/>
      <c r="BM118" s="151"/>
    </row>
    <row r="119">
      <c r="A119" s="149"/>
      <c r="BM119" s="151"/>
    </row>
    <row r="120">
      <c r="A120" s="149"/>
      <c r="BM120" s="151"/>
    </row>
    <row r="121">
      <c r="A121" s="149"/>
      <c r="BM121" s="151"/>
    </row>
    <row r="122">
      <c r="A122" s="149"/>
      <c r="BM122" s="151"/>
    </row>
    <row r="123">
      <c r="A123" s="149"/>
      <c r="BM123" s="151"/>
    </row>
    <row r="124">
      <c r="A124" s="149"/>
      <c r="BM124" s="151"/>
    </row>
    <row r="125">
      <c r="A125" s="149"/>
      <c r="BM125" s="151"/>
    </row>
    <row r="126">
      <c r="A126" s="149"/>
      <c r="BM126" s="151"/>
    </row>
    <row r="127">
      <c r="A127" s="149"/>
      <c r="BM127" s="151"/>
    </row>
    <row r="128">
      <c r="A128" s="149"/>
      <c r="BM128" s="151"/>
    </row>
    <row r="129">
      <c r="A129" s="149"/>
      <c r="BM129" s="151"/>
    </row>
    <row r="130">
      <c r="A130" s="149"/>
      <c r="BM130" s="151"/>
    </row>
    <row r="131">
      <c r="A131" s="149"/>
      <c r="BM131" s="151"/>
    </row>
    <row r="132">
      <c r="A132" s="149"/>
      <c r="BM132" s="151"/>
    </row>
    <row r="133">
      <c r="A133" s="149"/>
      <c r="BM133" s="151"/>
    </row>
    <row r="134">
      <c r="A134" s="149"/>
      <c r="BM134" s="151"/>
    </row>
    <row r="135">
      <c r="A135" s="149"/>
      <c r="BM135" s="151"/>
    </row>
    <row r="136">
      <c r="A136" s="149"/>
      <c r="BM136" s="151"/>
    </row>
    <row r="137">
      <c r="A137" s="149"/>
      <c r="BM137" s="151"/>
    </row>
    <row r="138">
      <c r="A138" s="149"/>
      <c r="BM138" s="151"/>
    </row>
    <row r="139">
      <c r="A139" s="149"/>
      <c r="BM139" s="151"/>
    </row>
    <row r="140">
      <c r="A140" s="149"/>
      <c r="BM140" s="151"/>
    </row>
    <row r="141">
      <c r="A141" s="149"/>
      <c r="BM141" s="151"/>
    </row>
    <row r="142">
      <c r="A142" s="149"/>
      <c r="BM142" s="151"/>
    </row>
    <row r="143">
      <c r="A143" s="149"/>
      <c r="BM143" s="151"/>
    </row>
    <row r="144">
      <c r="A144" s="149"/>
      <c r="BM144" s="151"/>
    </row>
    <row r="145">
      <c r="A145" s="149"/>
      <c r="BM145" s="151"/>
    </row>
    <row r="146">
      <c r="A146" s="149"/>
      <c r="BM146" s="151"/>
    </row>
    <row r="147">
      <c r="A147" s="149"/>
      <c r="BM147" s="151"/>
    </row>
    <row r="148">
      <c r="A148" s="149"/>
      <c r="BM148" s="151"/>
    </row>
    <row r="149">
      <c r="A149" s="149"/>
      <c r="BM149" s="151"/>
    </row>
    <row r="150">
      <c r="A150" s="149"/>
      <c r="BM150" s="151"/>
    </row>
    <row r="151">
      <c r="A151" s="149"/>
      <c r="BM151" s="151"/>
    </row>
    <row r="152">
      <c r="A152" s="149"/>
      <c r="BM152" s="151"/>
    </row>
    <row r="153">
      <c r="A153" s="149"/>
      <c r="BM153" s="151"/>
    </row>
    <row r="154">
      <c r="A154" s="149"/>
      <c r="BM154" s="151"/>
    </row>
    <row r="155">
      <c r="A155" s="149"/>
      <c r="BM155" s="151"/>
    </row>
    <row r="156">
      <c r="A156" s="149"/>
      <c r="BM156" s="151"/>
    </row>
    <row r="157">
      <c r="A157" s="149"/>
      <c r="BM157" s="151"/>
    </row>
    <row r="158">
      <c r="A158" s="149"/>
      <c r="BM158" s="151"/>
    </row>
    <row r="159">
      <c r="A159" s="149"/>
      <c r="BM159" s="151"/>
    </row>
    <row r="160">
      <c r="A160" s="149"/>
      <c r="BM160" s="151"/>
    </row>
    <row r="161">
      <c r="A161" s="149"/>
      <c r="BM161" s="151"/>
    </row>
    <row r="162">
      <c r="A162" s="149"/>
      <c r="BM162" s="151"/>
    </row>
    <row r="163">
      <c r="A163" s="149"/>
      <c r="BM163" s="151"/>
    </row>
    <row r="164">
      <c r="A164" s="149"/>
      <c r="BM164" s="151"/>
    </row>
    <row r="165">
      <c r="A165" s="149"/>
      <c r="BM165" s="151"/>
    </row>
    <row r="166">
      <c r="A166" s="149"/>
      <c r="BM166" s="151"/>
    </row>
    <row r="167">
      <c r="A167" s="149"/>
      <c r="BM167" s="151"/>
    </row>
    <row r="168">
      <c r="A168" s="149"/>
      <c r="BM168" s="151"/>
    </row>
    <row r="169">
      <c r="A169" s="149"/>
      <c r="BM169" s="151"/>
    </row>
    <row r="170">
      <c r="A170" s="149"/>
      <c r="BM170" s="151"/>
    </row>
    <row r="171">
      <c r="A171" s="149"/>
      <c r="BM171" s="151"/>
    </row>
    <row r="172">
      <c r="A172" s="149"/>
      <c r="BM172" s="151"/>
    </row>
    <row r="173">
      <c r="A173" s="149"/>
      <c r="BM173" s="151"/>
    </row>
    <row r="174">
      <c r="A174" s="149"/>
      <c r="BM174" s="151"/>
    </row>
    <row r="175">
      <c r="A175" s="149"/>
      <c r="BM175" s="151"/>
    </row>
    <row r="176">
      <c r="A176" s="149"/>
      <c r="BM176" s="151"/>
    </row>
    <row r="177">
      <c r="A177" s="149"/>
      <c r="BM177" s="151"/>
    </row>
    <row r="178">
      <c r="A178" s="149"/>
      <c r="BM178" s="151"/>
    </row>
    <row r="179">
      <c r="A179" s="149"/>
      <c r="BM179" s="151"/>
    </row>
    <row r="180">
      <c r="A180" s="149"/>
      <c r="BM180" s="151"/>
    </row>
    <row r="181">
      <c r="A181" s="149"/>
      <c r="BM181" s="151"/>
    </row>
    <row r="182">
      <c r="A182" s="149"/>
      <c r="BM182" s="151"/>
    </row>
    <row r="183">
      <c r="A183" s="149"/>
      <c r="BM183" s="151"/>
    </row>
    <row r="184">
      <c r="A184" s="149"/>
      <c r="BM184" s="151"/>
    </row>
    <row r="185">
      <c r="A185" s="149"/>
      <c r="BM185" s="151"/>
    </row>
    <row r="186">
      <c r="A186" s="149"/>
      <c r="BM186" s="151"/>
    </row>
    <row r="187">
      <c r="A187" s="149"/>
      <c r="BM187" s="151"/>
    </row>
    <row r="188">
      <c r="A188" s="149"/>
      <c r="BM188" s="151"/>
    </row>
    <row r="189">
      <c r="A189" s="149"/>
      <c r="BM189" s="151"/>
    </row>
    <row r="190">
      <c r="A190" s="149"/>
      <c r="BM190" s="151"/>
    </row>
    <row r="191">
      <c r="A191" s="149"/>
      <c r="BM191" s="151"/>
    </row>
    <row r="192">
      <c r="A192" s="149"/>
      <c r="BM192" s="151"/>
    </row>
    <row r="193">
      <c r="A193" s="149"/>
      <c r="BM193" s="151"/>
    </row>
    <row r="194">
      <c r="A194" s="149"/>
      <c r="BM194" s="151"/>
    </row>
    <row r="195">
      <c r="A195" s="149"/>
      <c r="BM195" s="151"/>
    </row>
    <row r="196">
      <c r="A196" s="149"/>
      <c r="BM196" s="151"/>
    </row>
    <row r="197">
      <c r="A197" s="149"/>
      <c r="BM197" s="151"/>
    </row>
    <row r="198">
      <c r="A198" s="149"/>
      <c r="BM198" s="151"/>
    </row>
    <row r="199">
      <c r="A199" s="149"/>
      <c r="BM199" s="151"/>
    </row>
    <row r="200">
      <c r="A200" s="149"/>
      <c r="BM200" s="151"/>
    </row>
    <row r="201">
      <c r="A201" s="149"/>
      <c r="BM201" s="151"/>
    </row>
    <row r="202">
      <c r="A202" s="149"/>
      <c r="BM202" s="151"/>
    </row>
    <row r="203">
      <c r="A203" s="149"/>
      <c r="BM203" s="151"/>
    </row>
    <row r="204">
      <c r="A204" s="149"/>
      <c r="BM204" s="151"/>
    </row>
    <row r="205">
      <c r="A205" s="149"/>
      <c r="BM205" s="151"/>
    </row>
    <row r="206">
      <c r="A206" s="149"/>
      <c r="BM206" s="151"/>
    </row>
    <row r="207">
      <c r="A207" s="149"/>
      <c r="BM207" s="151"/>
    </row>
    <row r="208">
      <c r="A208" s="149"/>
      <c r="BM208" s="151"/>
    </row>
    <row r="209">
      <c r="A209" s="149"/>
      <c r="BM209" s="151"/>
    </row>
    <row r="210">
      <c r="A210" s="149"/>
      <c r="BM210" s="151"/>
    </row>
    <row r="211">
      <c r="A211" s="149"/>
      <c r="BM211" s="151"/>
    </row>
    <row r="212">
      <c r="A212" s="149"/>
      <c r="BM212" s="151"/>
    </row>
    <row r="213">
      <c r="A213" s="149"/>
      <c r="BM213" s="151"/>
    </row>
    <row r="214">
      <c r="A214" s="149"/>
      <c r="BM214" s="151"/>
    </row>
    <row r="215">
      <c r="A215" s="149"/>
      <c r="BM215" s="151"/>
    </row>
    <row r="216">
      <c r="A216" s="149"/>
      <c r="BM216" s="151"/>
    </row>
    <row r="217">
      <c r="A217" s="149"/>
      <c r="BM217" s="151"/>
    </row>
    <row r="218">
      <c r="A218" s="149"/>
      <c r="BM218" s="151"/>
    </row>
    <row r="219">
      <c r="A219" s="149"/>
      <c r="BM219" s="151"/>
    </row>
    <row r="220">
      <c r="A220" s="149"/>
      <c r="BM220" s="151"/>
    </row>
    <row r="221">
      <c r="A221" s="149"/>
      <c r="BM221" s="151"/>
    </row>
    <row r="222">
      <c r="A222" s="149"/>
      <c r="BM222" s="151"/>
    </row>
    <row r="223">
      <c r="A223" s="149"/>
      <c r="BM223" s="151"/>
    </row>
    <row r="224">
      <c r="A224" s="149"/>
      <c r="BM224" s="151"/>
    </row>
    <row r="225">
      <c r="A225" s="149"/>
      <c r="BM225" s="151"/>
    </row>
    <row r="226">
      <c r="A226" s="149"/>
      <c r="BM226" s="151"/>
    </row>
    <row r="227">
      <c r="A227" s="149"/>
      <c r="BM227" s="151"/>
    </row>
    <row r="228">
      <c r="A228" s="149"/>
      <c r="BM228" s="151"/>
    </row>
    <row r="229">
      <c r="A229" s="149"/>
      <c r="BM229" s="151"/>
    </row>
    <row r="230">
      <c r="A230" s="149"/>
      <c r="BM230" s="151"/>
    </row>
    <row r="231">
      <c r="A231" s="149"/>
      <c r="BM231" s="151"/>
    </row>
    <row r="232">
      <c r="A232" s="149"/>
      <c r="BM232" s="151"/>
    </row>
    <row r="233">
      <c r="A233" s="149"/>
      <c r="BM233" s="151"/>
    </row>
    <row r="234">
      <c r="A234" s="149"/>
      <c r="BM234" s="151"/>
    </row>
    <row r="235">
      <c r="A235" s="149"/>
      <c r="BM235" s="151"/>
    </row>
    <row r="236">
      <c r="A236" s="149"/>
      <c r="BM236" s="151"/>
    </row>
    <row r="237">
      <c r="A237" s="149"/>
      <c r="BM237" s="151"/>
    </row>
    <row r="238">
      <c r="A238" s="149"/>
      <c r="BM238" s="151"/>
    </row>
    <row r="239">
      <c r="A239" s="149"/>
      <c r="BM239" s="151"/>
    </row>
    <row r="240">
      <c r="A240" s="149"/>
      <c r="BM240" s="151"/>
    </row>
    <row r="241">
      <c r="A241" s="149"/>
      <c r="BM241" s="151"/>
    </row>
    <row r="242">
      <c r="A242" s="149"/>
      <c r="BM242" s="151"/>
    </row>
    <row r="243">
      <c r="A243" s="149"/>
      <c r="BM243" s="151"/>
    </row>
    <row r="244">
      <c r="A244" s="149"/>
      <c r="BM244" s="151"/>
    </row>
    <row r="245">
      <c r="A245" s="149"/>
      <c r="BM245" s="151"/>
    </row>
    <row r="246">
      <c r="A246" s="149"/>
      <c r="BM246" s="151"/>
    </row>
    <row r="247">
      <c r="A247" s="149"/>
      <c r="BM247" s="151"/>
    </row>
    <row r="248">
      <c r="A248" s="149"/>
      <c r="BM248" s="151"/>
    </row>
    <row r="249">
      <c r="A249" s="149"/>
      <c r="BM249" s="151"/>
    </row>
    <row r="250">
      <c r="A250" s="149"/>
      <c r="BM250" s="151"/>
    </row>
    <row r="251">
      <c r="A251" s="149"/>
      <c r="BM251" s="151"/>
    </row>
    <row r="252">
      <c r="A252" s="149"/>
      <c r="BM252" s="151"/>
    </row>
    <row r="253">
      <c r="A253" s="149"/>
      <c r="BM253" s="151"/>
    </row>
    <row r="254">
      <c r="A254" s="149"/>
      <c r="BM254" s="151"/>
    </row>
    <row r="255">
      <c r="A255" s="149"/>
      <c r="BM255" s="151"/>
    </row>
    <row r="256">
      <c r="A256" s="149"/>
      <c r="BM256" s="151"/>
    </row>
    <row r="257">
      <c r="A257" s="149"/>
      <c r="BM257" s="151"/>
    </row>
    <row r="258">
      <c r="A258" s="149"/>
      <c r="BM258" s="151"/>
    </row>
    <row r="259">
      <c r="A259" s="149"/>
      <c r="BM259" s="151"/>
    </row>
    <row r="260">
      <c r="A260" s="149"/>
      <c r="BM260" s="151"/>
    </row>
    <row r="261">
      <c r="A261" s="149"/>
      <c r="BM261" s="151"/>
    </row>
    <row r="262">
      <c r="A262" s="149"/>
      <c r="BM262" s="151"/>
    </row>
    <row r="263">
      <c r="A263" s="149"/>
      <c r="BM263" s="151"/>
    </row>
    <row r="264">
      <c r="A264" s="149"/>
      <c r="BM264" s="151"/>
    </row>
    <row r="265">
      <c r="A265" s="149"/>
      <c r="BM265" s="151"/>
    </row>
    <row r="266">
      <c r="A266" s="149"/>
      <c r="BM266" s="151"/>
    </row>
    <row r="267">
      <c r="A267" s="149"/>
      <c r="BM267" s="151"/>
    </row>
    <row r="268">
      <c r="A268" s="149"/>
      <c r="BM268" s="151"/>
    </row>
    <row r="269">
      <c r="A269" s="149"/>
      <c r="BM269" s="151"/>
    </row>
    <row r="270">
      <c r="A270" s="149"/>
      <c r="BM270" s="151"/>
    </row>
    <row r="271">
      <c r="A271" s="149"/>
      <c r="BM271" s="151"/>
    </row>
    <row r="272">
      <c r="A272" s="149"/>
      <c r="BM272" s="151"/>
    </row>
    <row r="273">
      <c r="A273" s="149"/>
      <c r="BM273" s="151"/>
    </row>
    <row r="274">
      <c r="A274" s="149"/>
      <c r="BM274" s="151"/>
    </row>
    <row r="275">
      <c r="A275" s="149"/>
      <c r="BM275" s="151"/>
    </row>
    <row r="276">
      <c r="A276" s="149"/>
      <c r="BM276" s="151"/>
    </row>
    <row r="277">
      <c r="A277" s="149"/>
      <c r="BM277" s="151"/>
    </row>
    <row r="278">
      <c r="A278" s="149"/>
      <c r="BM278" s="151"/>
    </row>
    <row r="279">
      <c r="A279" s="149"/>
      <c r="BM279" s="151"/>
    </row>
    <row r="280">
      <c r="A280" s="149"/>
      <c r="BM280" s="151"/>
    </row>
    <row r="281">
      <c r="A281" s="149"/>
      <c r="BM281" s="151"/>
    </row>
    <row r="282">
      <c r="A282" s="149"/>
      <c r="BM282" s="151"/>
    </row>
    <row r="283">
      <c r="A283" s="149"/>
      <c r="BM283" s="151"/>
    </row>
    <row r="284">
      <c r="A284" s="149"/>
      <c r="BM284" s="151"/>
    </row>
    <row r="285">
      <c r="A285" s="149"/>
      <c r="BM285" s="151"/>
    </row>
    <row r="286">
      <c r="A286" s="149"/>
      <c r="BM286" s="151"/>
    </row>
    <row r="287">
      <c r="A287" s="149"/>
      <c r="BM287" s="151"/>
    </row>
    <row r="288">
      <c r="A288" s="149"/>
      <c r="BM288" s="151"/>
    </row>
    <row r="289">
      <c r="A289" s="149"/>
      <c r="BM289" s="151"/>
    </row>
    <row r="290">
      <c r="A290" s="149"/>
      <c r="BM290" s="151"/>
    </row>
    <row r="291">
      <c r="A291" s="149"/>
      <c r="BM291" s="151"/>
    </row>
    <row r="292">
      <c r="A292" s="149"/>
      <c r="BM292" s="151"/>
    </row>
    <row r="293">
      <c r="A293" s="149"/>
      <c r="BM293" s="151"/>
    </row>
    <row r="294">
      <c r="A294" s="149"/>
      <c r="BM294" s="151"/>
    </row>
    <row r="295">
      <c r="A295" s="149"/>
      <c r="BM295" s="151"/>
    </row>
    <row r="296">
      <c r="A296" s="149"/>
      <c r="BM296" s="151"/>
    </row>
    <row r="297">
      <c r="A297" s="149"/>
      <c r="BM297" s="151"/>
    </row>
    <row r="298">
      <c r="A298" s="149"/>
      <c r="BM298" s="151"/>
    </row>
    <row r="299">
      <c r="A299" s="149"/>
      <c r="BM299" s="151"/>
    </row>
    <row r="300">
      <c r="A300" s="149"/>
      <c r="BM300" s="151"/>
    </row>
    <row r="301">
      <c r="A301" s="149"/>
      <c r="BM301" s="151"/>
    </row>
    <row r="302">
      <c r="A302" s="149"/>
      <c r="BM302" s="151"/>
    </row>
    <row r="303">
      <c r="A303" s="149"/>
      <c r="BM303" s="151"/>
    </row>
    <row r="304">
      <c r="A304" s="149"/>
      <c r="BM304" s="151"/>
    </row>
    <row r="305">
      <c r="A305" s="149"/>
      <c r="BM305" s="151"/>
    </row>
    <row r="306">
      <c r="A306" s="149"/>
      <c r="BM306" s="151"/>
    </row>
    <row r="307">
      <c r="A307" s="149"/>
      <c r="BM307" s="151"/>
    </row>
    <row r="308">
      <c r="A308" s="149"/>
      <c r="BM308" s="151"/>
    </row>
    <row r="309">
      <c r="A309" s="149"/>
      <c r="BM309" s="151"/>
    </row>
    <row r="310">
      <c r="A310" s="149"/>
      <c r="BM310" s="151"/>
    </row>
    <row r="311">
      <c r="A311" s="149"/>
      <c r="BM311" s="151"/>
    </row>
    <row r="312">
      <c r="A312" s="149"/>
      <c r="BM312" s="151"/>
    </row>
    <row r="313">
      <c r="A313" s="149"/>
      <c r="BM313" s="151"/>
    </row>
    <row r="314">
      <c r="A314" s="149"/>
      <c r="BM314" s="151"/>
    </row>
    <row r="315">
      <c r="A315" s="149"/>
      <c r="BM315" s="151"/>
    </row>
    <row r="316">
      <c r="A316" s="149"/>
      <c r="BM316" s="151"/>
    </row>
    <row r="317">
      <c r="A317" s="149"/>
      <c r="BM317" s="151"/>
    </row>
    <row r="318">
      <c r="A318" s="149"/>
      <c r="BM318" s="151"/>
    </row>
    <row r="319">
      <c r="A319" s="149"/>
      <c r="BM319" s="151"/>
    </row>
    <row r="320">
      <c r="A320" s="149"/>
      <c r="BM320" s="151"/>
    </row>
    <row r="321">
      <c r="A321" s="149"/>
      <c r="BM321" s="151"/>
    </row>
    <row r="322">
      <c r="A322" s="149"/>
      <c r="BM322" s="151"/>
    </row>
    <row r="323">
      <c r="A323" s="149"/>
      <c r="BM323" s="151"/>
    </row>
    <row r="324">
      <c r="A324" s="149"/>
      <c r="BM324" s="151"/>
    </row>
    <row r="325">
      <c r="A325" s="149"/>
      <c r="BM325" s="151"/>
    </row>
    <row r="326">
      <c r="A326" s="149"/>
      <c r="BM326" s="151"/>
    </row>
    <row r="327">
      <c r="A327" s="149"/>
      <c r="BM327" s="151"/>
    </row>
    <row r="328">
      <c r="A328" s="149"/>
      <c r="BM328" s="151"/>
    </row>
    <row r="329">
      <c r="A329" s="149"/>
      <c r="BM329" s="151"/>
    </row>
    <row r="330">
      <c r="A330" s="149"/>
      <c r="BM330" s="151"/>
    </row>
    <row r="331">
      <c r="A331" s="149"/>
      <c r="BM331" s="151"/>
    </row>
    <row r="332">
      <c r="A332" s="149"/>
      <c r="BM332" s="151"/>
    </row>
    <row r="333">
      <c r="A333" s="149"/>
      <c r="BM333" s="151"/>
    </row>
    <row r="334">
      <c r="A334" s="149"/>
      <c r="BM334" s="151"/>
    </row>
    <row r="335">
      <c r="A335" s="149"/>
      <c r="BM335" s="151"/>
    </row>
    <row r="336">
      <c r="A336" s="149"/>
      <c r="BM336" s="151"/>
    </row>
    <row r="337">
      <c r="A337" s="149"/>
      <c r="BM337" s="151"/>
    </row>
    <row r="338">
      <c r="A338" s="149"/>
      <c r="BM338" s="151"/>
    </row>
    <row r="339">
      <c r="A339" s="149"/>
      <c r="BM339" s="151"/>
    </row>
    <row r="340">
      <c r="A340" s="149"/>
      <c r="BM340" s="151"/>
    </row>
    <row r="341">
      <c r="A341" s="149"/>
      <c r="BM341" s="151"/>
    </row>
    <row r="342">
      <c r="A342" s="149"/>
      <c r="BM342" s="151"/>
    </row>
    <row r="343">
      <c r="A343" s="149"/>
      <c r="BM343" s="151"/>
    </row>
    <row r="344">
      <c r="A344" s="149"/>
      <c r="BM344" s="151"/>
    </row>
    <row r="345">
      <c r="A345" s="149"/>
      <c r="BM345" s="151"/>
    </row>
    <row r="346">
      <c r="A346" s="149"/>
      <c r="BM346" s="151"/>
    </row>
    <row r="347">
      <c r="A347" s="149"/>
      <c r="BM347" s="151"/>
    </row>
    <row r="348">
      <c r="A348" s="149"/>
      <c r="BM348" s="151"/>
    </row>
    <row r="349">
      <c r="A349" s="149"/>
      <c r="BM349" s="151"/>
    </row>
    <row r="350">
      <c r="A350" s="149"/>
      <c r="BM350" s="151"/>
    </row>
    <row r="351">
      <c r="A351" s="149"/>
      <c r="BM351" s="151"/>
    </row>
    <row r="352">
      <c r="A352" s="149"/>
      <c r="BM352" s="151"/>
    </row>
    <row r="353">
      <c r="A353" s="149"/>
      <c r="BM353" s="151"/>
    </row>
    <row r="354">
      <c r="A354" s="149"/>
      <c r="BM354" s="151"/>
    </row>
    <row r="355">
      <c r="A355" s="149"/>
      <c r="BM355" s="151"/>
    </row>
    <row r="356">
      <c r="A356" s="149"/>
      <c r="BM356" s="151"/>
    </row>
    <row r="357">
      <c r="A357" s="149"/>
      <c r="BM357" s="151"/>
    </row>
    <row r="358">
      <c r="A358" s="149"/>
      <c r="BM358" s="151"/>
    </row>
    <row r="359">
      <c r="A359" s="149"/>
      <c r="BM359" s="151"/>
    </row>
    <row r="360">
      <c r="A360" s="149"/>
      <c r="BM360" s="151"/>
    </row>
    <row r="361">
      <c r="A361" s="149"/>
      <c r="BM361" s="151"/>
    </row>
    <row r="362">
      <c r="A362" s="149"/>
      <c r="BM362" s="151"/>
    </row>
    <row r="363">
      <c r="A363" s="149"/>
      <c r="BM363" s="151"/>
    </row>
    <row r="364">
      <c r="A364" s="149"/>
      <c r="BM364" s="151"/>
    </row>
    <row r="365">
      <c r="A365" s="149"/>
      <c r="BM365" s="151"/>
    </row>
    <row r="366">
      <c r="A366" s="149"/>
      <c r="BM366" s="151"/>
    </row>
    <row r="367">
      <c r="A367" s="149"/>
      <c r="BM367" s="151"/>
    </row>
    <row r="368">
      <c r="A368" s="149"/>
      <c r="BM368" s="151"/>
    </row>
    <row r="369">
      <c r="A369" s="149"/>
      <c r="BM369" s="151"/>
    </row>
    <row r="370">
      <c r="A370" s="149"/>
      <c r="BM370" s="151"/>
    </row>
    <row r="371">
      <c r="A371" s="149"/>
      <c r="BM371" s="151"/>
    </row>
    <row r="372">
      <c r="A372" s="149"/>
      <c r="BM372" s="151"/>
    </row>
    <row r="373">
      <c r="A373" s="149"/>
      <c r="BM373" s="151"/>
    </row>
    <row r="374">
      <c r="A374" s="149"/>
      <c r="BM374" s="151"/>
    </row>
    <row r="375">
      <c r="A375" s="149"/>
      <c r="BM375" s="151"/>
    </row>
    <row r="376">
      <c r="A376" s="149"/>
      <c r="BM376" s="151"/>
    </row>
    <row r="377">
      <c r="A377" s="149"/>
      <c r="BM377" s="151"/>
    </row>
    <row r="378">
      <c r="A378" s="149"/>
      <c r="BM378" s="151"/>
    </row>
    <row r="379">
      <c r="A379" s="149"/>
      <c r="BM379" s="151"/>
    </row>
    <row r="380">
      <c r="A380" s="149"/>
      <c r="BM380" s="151"/>
    </row>
    <row r="381">
      <c r="A381" s="149"/>
      <c r="BM381" s="151"/>
    </row>
    <row r="382">
      <c r="A382" s="149"/>
      <c r="BM382" s="151"/>
    </row>
    <row r="383">
      <c r="A383" s="149"/>
      <c r="BM383" s="151"/>
    </row>
    <row r="384">
      <c r="A384" s="149"/>
      <c r="BM384" s="151"/>
    </row>
    <row r="385">
      <c r="A385" s="149"/>
      <c r="BM385" s="151"/>
    </row>
    <row r="386">
      <c r="A386" s="149"/>
      <c r="BM386" s="151"/>
    </row>
    <row r="387">
      <c r="A387" s="149"/>
      <c r="BM387" s="151"/>
    </row>
    <row r="388">
      <c r="A388" s="149"/>
      <c r="BM388" s="151"/>
    </row>
    <row r="389">
      <c r="A389" s="149"/>
      <c r="BM389" s="151"/>
    </row>
    <row r="390">
      <c r="A390" s="149"/>
      <c r="BM390" s="151"/>
    </row>
    <row r="391">
      <c r="A391" s="149"/>
      <c r="BM391" s="151"/>
    </row>
    <row r="392">
      <c r="A392" s="149"/>
      <c r="BM392" s="151"/>
    </row>
    <row r="393">
      <c r="A393" s="149"/>
      <c r="BM393" s="151"/>
    </row>
    <row r="394">
      <c r="A394" s="149"/>
      <c r="BM394" s="151"/>
    </row>
    <row r="395">
      <c r="A395" s="149"/>
      <c r="BM395" s="151"/>
    </row>
    <row r="396">
      <c r="A396" s="149"/>
      <c r="BM396" s="151"/>
    </row>
    <row r="397">
      <c r="A397" s="149"/>
      <c r="BM397" s="151"/>
    </row>
    <row r="398">
      <c r="A398" s="149"/>
      <c r="BM398" s="151"/>
    </row>
    <row r="399">
      <c r="A399" s="149"/>
      <c r="BM399" s="151"/>
    </row>
    <row r="400">
      <c r="A400" s="149"/>
      <c r="BM400" s="151"/>
    </row>
    <row r="401">
      <c r="A401" s="149"/>
      <c r="BM401" s="151"/>
    </row>
    <row r="402">
      <c r="A402" s="149"/>
      <c r="BM402" s="151"/>
    </row>
    <row r="403">
      <c r="A403" s="149"/>
      <c r="BM403" s="151"/>
    </row>
    <row r="404">
      <c r="A404" s="149"/>
      <c r="BM404" s="151"/>
    </row>
    <row r="405">
      <c r="A405" s="149"/>
      <c r="BM405" s="151"/>
    </row>
    <row r="406">
      <c r="A406" s="149"/>
      <c r="BM406" s="151"/>
    </row>
    <row r="407">
      <c r="A407" s="149"/>
      <c r="BM407" s="151"/>
    </row>
    <row r="408">
      <c r="A408" s="149"/>
      <c r="BM408" s="151"/>
    </row>
    <row r="409">
      <c r="A409" s="149"/>
      <c r="BM409" s="151"/>
    </row>
    <row r="410">
      <c r="A410" s="149"/>
      <c r="BM410" s="151"/>
    </row>
    <row r="411">
      <c r="A411" s="149"/>
      <c r="BM411" s="151"/>
    </row>
    <row r="412">
      <c r="A412" s="149"/>
      <c r="BM412" s="151"/>
    </row>
    <row r="413">
      <c r="A413" s="149"/>
      <c r="BM413" s="151"/>
    </row>
    <row r="414">
      <c r="A414" s="149"/>
      <c r="BM414" s="151"/>
    </row>
    <row r="415">
      <c r="A415" s="149"/>
      <c r="BM415" s="151"/>
    </row>
    <row r="416">
      <c r="A416" s="149"/>
      <c r="BM416" s="151"/>
    </row>
    <row r="417">
      <c r="A417" s="149"/>
      <c r="BM417" s="151"/>
    </row>
    <row r="418">
      <c r="A418" s="149"/>
      <c r="BM418" s="151"/>
    </row>
    <row r="419">
      <c r="A419" s="149"/>
      <c r="BM419" s="151"/>
    </row>
    <row r="420">
      <c r="A420" s="149"/>
      <c r="BM420" s="151"/>
    </row>
    <row r="421">
      <c r="A421" s="149"/>
      <c r="BM421" s="151"/>
    </row>
    <row r="422">
      <c r="A422" s="149"/>
      <c r="BM422" s="151"/>
    </row>
    <row r="423">
      <c r="A423" s="149"/>
      <c r="BM423" s="151"/>
    </row>
    <row r="424">
      <c r="A424" s="149"/>
      <c r="BM424" s="151"/>
    </row>
    <row r="425">
      <c r="A425" s="149"/>
      <c r="BM425" s="151"/>
    </row>
    <row r="426">
      <c r="A426" s="149"/>
      <c r="BM426" s="151"/>
    </row>
    <row r="427">
      <c r="A427" s="149"/>
      <c r="BM427" s="151"/>
    </row>
    <row r="428">
      <c r="A428" s="149"/>
      <c r="BM428" s="151"/>
    </row>
    <row r="429">
      <c r="A429" s="149"/>
      <c r="BM429" s="151"/>
    </row>
    <row r="430">
      <c r="A430" s="149"/>
      <c r="BM430" s="151"/>
    </row>
    <row r="431">
      <c r="A431" s="149"/>
      <c r="BM431" s="151"/>
    </row>
    <row r="432">
      <c r="A432" s="149"/>
      <c r="BM432" s="151"/>
    </row>
    <row r="433">
      <c r="A433" s="149"/>
      <c r="BM433" s="151"/>
    </row>
    <row r="434">
      <c r="A434" s="149"/>
      <c r="BM434" s="151"/>
    </row>
    <row r="435">
      <c r="A435" s="149"/>
      <c r="BM435" s="151"/>
    </row>
    <row r="436">
      <c r="A436" s="149"/>
      <c r="BM436" s="151"/>
    </row>
    <row r="437">
      <c r="A437" s="149"/>
      <c r="BM437" s="151"/>
    </row>
    <row r="438">
      <c r="A438" s="149"/>
      <c r="BM438" s="151"/>
    </row>
    <row r="439">
      <c r="A439" s="149"/>
      <c r="BM439" s="151"/>
    </row>
    <row r="440">
      <c r="A440" s="149"/>
      <c r="BM440" s="151"/>
    </row>
    <row r="441">
      <c r="A441" s="149"/>
      <c r="BM441" s="151"/>
    </row>
    <row r="442">
      <c r="A442" s="149"/>
      <c r="BM442" s="151"/>
    </row>
    <row r="443">
      <c r="A443" s="149"/>
      <c r="BM443" s="151"/>
    </row>
    <row r="444">
      <c r="A444" s="149"/>
      <c r="BM444" s="151"/>
    </row>
    <row r="445">
      <c r="A445" s="149"/>
      <c r="BM445" s="151"/>
    </row>
    <row r="446">
      <c r="A446" s="149"/>
      <c r="BM446" s="151"/>
    </row>
    <row r="447">
      <c r="A447" s="149"/>
      <c r="BM447" s="151"/>
    </row>
    <row r="448">
      <c r="A448" s="149"/>
      <c r="BM448" s="151"/>
    </row>
    <row r="449">
      <c r="A449" s="149"/>
      <c r="BM449" s="151"/>
    </row>
    <row r="450">
      <c r="A450" s="149"/>
      <c r="BM450" s="151"/>
    </row>
    <row r="451">
      <c r="A451" s="149"/>
      <c r="BM451" s="151"/>
    </row>
    <row r="452">
      <c r="A452" s="149"/>
      <c r="BM452" s="151"/>
    </row>
    <row r="453">
      <c r="A453" s="149"/>
      <c r="BM453" s="151"/>
    </row>
    <row r="454">
      <c r="A454" s="149"/>
      <c r="BM454" s="151"/>
    </row>
    <row r="455">
      <c r="A455" s="149"/>
      <c r="BM455" s="151"/>
    </row>
    <row r="456">
      <c r="A456" s="149"/>
      <c r="BM456" s="151"/>
    </row>
    <row r="457">
      <c r="A457" s="149"/>
      <c r="BM457" s="151"/>
    </row>
    <row r="458">
      <c r="A458" s="149"/>
      <c r="BM458" s="151"/>
    </row>
    <row r="459">
      <c r="A459" s="149"/>
      <c r="BM459" s="151"/>
    </row>
    <row r="460">
      <c r="A460" s="149"/>
      <c r="BM460" s="151"/>
    </row>
    <row r="461">
      <c r="A461" s="149"/>
      <c r="BM461" s="151"/>
    </row>
    <row r="462">
      <c r="A462" s="149"/>
      <c r="BM462" s="151"/>
    </row>
    <row r="463">
      <c r="A463" s="149"/>
      <c r="BM463" s="151"/>
    </row>
    <row r="464">
      <c r="A464" s="149"/>
      <c r="BM464" s="151"/>
    </row>
    <row r="465">
      <c r="A465" s="149"/>
      <c r="BM465" s="151"/>
    </row>
    <row r="466">
      <c r="A466" s="149"/>
      <c r="BM466" s="151"/>
    </row>
    <row r="467">
      <c r="A467" s="149"/>
      <c r="BM467" s="151"/>
    </row>
    <row r="468">
      <c r="A468" s="149"/>
      <c r="BM468" s="151"/>
    </row>
    <row r="469">
      <c r="A469" s="149"/>
      <c r="BM469" s="151"/>
    </row>
    <row r="470">
      <c r="A470" s="149"/>
      <c r="BM470" s="151"/>
    </row>
    <row r="471">
      <c r="A471" s="149"/>
      <c r="BM471" s="151"/>
    </row>
    <row r="472">
      <c r="A472" s="149"/>
      <c r="BM472" s="151"/>
    </row>
    <row r="473">
      <c r="A473" s="149"/>
      <c r="BM473" s="151"/>
    </row>
    <row r="474">
      <c r="A474" s="149"/>
      <c r="BM474" s="151"/>
    </row>
    <row r="475">
      <c r="A475" s="149"/>
      <c r="BM475" s="151"/>
    </row>
    <row r="476">
      <c r="A476" s="149"/>
      <c r="BM476" s="151"/>
    </row>
    <row r="477">
      <c r="A477" s="149"/>
      <c r="BM477" s="151"/>
    </row>
    <row r="478">
      <c r="A478" s="149"/>
      <c r="BM478" s="151"/>
    </row>
    <row r="479">
      <c r="A479" s="149"/>
      <c r="BM479" s="151"/>
    </row>
    <row r="480">
      <c r="A480" s="149"/>
      <c r="BM480" s="151"/>
    </row>
    <row r="481">
      <c r="A481" s="149"/>
      <c r="BM481" s="151"/>
    </row>
    <row r="482">
      <c r="A482" s="149"/>
      <c r="BM482" s="151"/>
    </row>
    <row r="483">
      <c r="A483" s="149"/>
      <c r="BM483" s="151"/>
    </row>
    <row r="484">
      <c r="A484" s="149"/>
      <c r="BM484" s="151"/>
    </row>
    <row r="485">
      <c r="A485" s="149"/>
      <c r="BM485" s="151"/>
    </row>
    <row r="486">
      <c r="A486" s="149"/>
      <c r="BM486" s="151"/>
    </row>
    <row r="487">
      <c r="A487" s="149"/>
      <c r="BM487" s="151"/>
    </row>
    <row r="488">
      <c r="A488" s="149"/>
      <c r="BM488" s="151"/>
    </row>
    <row r="489">
      <c r="A489" s="149"/>
      <c r="BM489" s="151"/>
    </row>
    <row r="490">
      <c r="A490" s="149"/>
      <c r="BM490" s="151"/>
    </row>
    <row r="491">
      <c r="A491" s="149"/>
      <c r="BM491" s="151"/>
    </row>
    <row r="492">
      <c r="A492" s="149"/>
      <c r="BM492" s="151"/>
    </row>
    <row r="493">
      <c r="A493" s="149"/>
      <c r="BM493" s="151"/>
    </row>
    <row r="494">
      <c r="A494" s="149"/>
      <c r="BM494" s="151"/>
    </row>
    <row r="495">
      <c r="A495" s="149"/>
      <c r="BM495" s="151"/>
    </row>
    <row r="496">
      <c r="A496" s="149"/>
      <c r="BM496" s="151"/>
    </row>
    <row r="497">
      <c r="A497" s="149"/>
      <c r="BM497" s="151"/>
    </row>
    <row r="498">
      <c r="A498" s="149"/>
      <c r="BM498" s="151"/>
    </row>
    <row r="499">
      <c r="A499" s="149"/>
      <c r="BM499" s="151"/>
    </row>
    <row r="500">
      <c r="A500" s="149"/>
      <c r="BM500" s="151"/>
    </row>
    <row r="501">
      <c r="A501" s="149"/>
      <c r="BM501" s="151"/>
    </row>
    <row r="502">
      <c r="A502" s="149"/>
      <c r="BM502" s="151"/>
    </row>
    <row r="503">
      <c r="A503" s="149"/>
      <c r="BM503" s="151"/>
    </row>
    <row r="504">
      <c r="A504" s="149"/>
      <c r="BM504" s="151"/>
    </row>
    <row r="505">
      <c r="A505" s="149"/>
      <c r="BM505" s="151"/>
    </row>
    <row r="506">
      <c r="A506" s="149"/>
      <c r="BM506" s="151"/>
    </row>
    <row r="507">
      <c r="A507" s="149"/>
      <c r="BM507" s="151"/>
    </row>
    <row r="508">
      <c r="A508" s="149"/>
      <c r="BM508" s="151"/>
    </row>
    <row r="509">
      <c r="A509" s="149"/>
      <c r="BM509" s="151"/>
    </row>
    <row r="510">
      <c r="A510" s="149"/>
      <c r="BM510" s="151"/>
    </row>
    <row r="511">
      <c r="A511" s="149"/>
      <c r="BM511" s="151"/>
    </row>
    <row r="512">
      <c r="A512" s="149"/>
      <c r="BM512" s="151"/>
    </row>
    <row r="513">
      <c r="A513" s="149"/>
      <c r="BM513" s="151"/>
    </row>
    <row r="514">
      <c r="A514" s="149"/>
      <c r="BM514" s="151"/>
    </row>
    <row r="515">
      <c r="A515" s="149"/>
      <c r="BM515" s="151"/>
    </row>
    <row r="516">
      <c r="A516" s="149"/>
      <c r="BM516" s="151"/>
    </row>
    <row r="517">
      <c r="A517" s="149"/>
      <c r="BM517" s="151"/>
    </row>
    <row r="518">
      <c r="A518" s="149"/>
      <c r="BM518" s="151"/>
    </row>
    <row r="519">
      <c r="A519" s="149"/>
      <c r="BM519" s="151"/>
    </row>
    <row r="520">
      <c r="A520" s="149"/>
      <c r="BM520" s="151"/>
    </row>
    <row r="521">
      <c r="A521" s="149"/>
      <c r="BM521" s="151"/>
    </row>
    <row r="522">
      <c r="A522" s="149"/>
      <c r="BM522" s="151"/>
    </row>
    <row r="523">
      <c r="A523" s="149"/>
      <c r="BM523" s="151"/>
    </row>
    <row r="524">
      <c r="A524" s="149"/>
      <c r="BM524" s="151"/>
    </row>
    <row r="525">
      <c r="A525" s="149"/>
      <c r="BM525" s="151"/>
    </row>
    <row r="526">
      <c r="A526" s="149"/>
      <c r="BM526" s="151"/>
    </row>
    <row r="527">
      <c r="A527" s="149"/>
      <c r="BM527" s="151"/>
    </row>
    <row r="528">
      <c r="A528" s="149"/>
      <c r="BM528" s="151"/>
    </row>
    <row r="529">
      <c r="A529" s="149"/>
      <c r="BM529" s="151"/>
    </row>
    <row r="530">
      <c r="A530" s="149"/>
      <c r="BM530" s="151"/>
    </row>
    <row r="531">
      <c r="A531" s="149"/>
      <c r="BM531" s="151"/>
    </row>
    <row r="532">
      <c r="A532" s="149"/>
      <c r="BM532" s="151"/>
    </row>
    <row r="533">
      <c r="A533" s="149"/>
      <c r="BM533" s="151"/>
    </row>
    <row r="534">
      <c r="A534" s="149"/>
      <c r="BM534" s="151"/>
    </row>
    <row r="535">
      <c r="A535" s="149"/>
      <c r="BM535" s="151"/>
    </row>
    <row r="536">
      <c r="A536" s="149"/>
      <c r="BM536" s="151"/>
    </row>
    <row r="537">
      <c r="A537" s="149"/>
      <c r="BM537" s="151"/>
    </row>
    <row r="538">
      <c r="A538" s="149"/>
      <c r="BM538" s="151"/>
    </row>
    <row r="539">
      <c r="A539" s="149"/>
      <c r="BM539" s="151"/>
    </row>
    <row r="540">
      <c r="A540" s="149"/>
      <c r="BM540" s="151"/>
    </row>
    <row r="541">
      <c r="A541" s="149"/>
      <c r="BM541" s="151"/>
    </row>
    <row r="542">
      <c r="A542" s="149"/>
      <c r="BM542" s="151"/>
    </row>
    <row r="543">
      <c r="A543" s="149"/>
      <c r="BM543" s="151"/>
    </row>
    <row r="544">
      <c r="A544" s="149"/>
      <c r="BM544" s="151"/>
    </row>
    <row r="545">
      <c r="A545" s="149"/>
      <c r="BM545" s="151"/>
    </row>
    <row r="546">
      <c r="A546" s="149"/>
      <c r="BM546" s="151"/>
    </row>
    <row r="547">
      <c r="A547" s="149"/>
      <c r="BM547" s="151"/>
    </row>
    <row r="548">
      <c r="A548" s="149"/>
      <c r="BM548" s="151"/>
    </row>
    <row r="549">
      <c r="A549" s="149"/>
      <c r="BM549" s="151"/>
    </row>
    <row r="550">
      <c r="A550" s="149"/>
      <c r="BM550" s="151"/>
    </row>
    <row r="551">
      <c r="A551" s="149"/>
      <c r="BM551" s="151"/>
    </row>
    <row r="552">
      <c r="A552" s="149"/>
      <c r="BM552" s="151"/>
    </row>
    <row r="553">
      <c r="A553" s="149"/>
      <c r="BM553" s="151"/>
    </row>
    <row r="554">
      <c r="A554" s="149"/>
      <c r="BM554" s="151"/>
    </row>
    <row r="555">
      <c r="A555" s="149"/>
      <c r="BM555" s="151"/>
    </row>
    <row r="556">
      <c r="A556" s="149"/>
      <c r="BM556" s="151"/>
    </row>
    <row r="557">
      <c r="A557" s="149"/>
      <c r="BM557" s="151"/>
    </row>
    <row r="558">
      <c r="A558" s="149"/>
      <c r="BM558" s="151"/>
    </row>
    <row r="559">
      <c r="A559" s="149"/>
      <c r="BM559" s="151"/>
    </row>
    <row r="560">
      <c r="A560" s="149"/>
      <c r="BM560" s="151"/>
    </row>
    <row r="561">
      <c r="A561" s="149"/>
      <c r="BM561" s="151"/>
    </row>
    <row r="562">
      <c r="A562" s="149"/>
      <c r="BM562" s="151"/>
    </row>
    <row r="563">
      <c r="A563" s="149"/>
      <c r="BM563" s="151"/>
    </row>
    <row r="564">
      <c r="A564" s="149"/>
      <c r="BM564" s="151"/>
    </row>
    <row r="565">
      <c r="A565" s="149"/>
      <c r="BM565" s="151"/>
    </row>
    <row r="566">
      <c r="A566" s="149"/>
      <c r="BM566" s="151"/>
    </row>
    <row r="567">
      <c r="A567" s="149"/>
      <c r="BM567" s="151"/>
    </row>
    <row r="568">
      <c r="A568" s="149"/>
      <c r="BM568" s="151"/>
    </row>
    <row r="569">
      <c r="A569" s="149"/>
      <c r="BM569" s="151"/>
    </row>
    <row r="570">
      <c r="A570" s="149"/>
      <c r="BM570" s="151"/>
    </row>
    <row r="571">
      <c r="A571" s="149"/>
      <c r="BM571" s="151"/>
    </row>
    <row r="572">
      <c r="A572" s="149"/>
      <c r="BM572" s="151"/>
    </row>
    <row r="573">
      <c r="A573" s="149"/>
      <c r="BM573" s="151"/>
    </row>
    <row r="574">
      <c r="A574" s="149"/>
      <c r="BM574" s="151"/>
    </row>
    <row r="575">
      <c r="A575" s="149"/>
      <c r="BM575" s="151"/>
    </row>
    <row r="576">
      <c r="A576" s="149"/>
      <c r="BM576" s="151"/>
    </row>
    <row r="577">
      <c r="A577" s="149"/>
      <c r="BM577" s="151"/>
    </row>
    <row r="578">
      <c r="A578" s="149"/>
      <c r="BM578" s="151"/>
    </row>
    <row r="579">
      <c r="A579" s="149"/>
      <c r="BM579" s="151"/>
    </row>
    <row r="580">
      <c r="A580" s="149"/>
      <c r="BM580" s="151"/>
    </row>
    <row r="581">
      <c r="A581" s="149"/>
      <c r="BM581" s="151"/>
    </row>
    <row r="582">
      <c r="A582" s="149"/>
      <c r="BM582" s="151"/>
    </row>
    <row r="583">
      <c r="A583" s="149"/>
      <c r="BM583" s="151"/>
    </row>
    <row r="584">
      <c r="A584" s="149"/>
      <c r="BM584" s="151"/>
    </row>
    <row r="585">
      <c r="A585" s="149"/>
      <c r="BM585" s="151"/>
    </row>
    <row r="586">
      <c r="A586" s="149"/>
      <c r="BM586" s="151"/>
    </row>
    <row r="587">
      <c r="A587" s="149"/>
      <c r="BM587" s="151"/>
    </row>
    <row r="588">
      <c r="A588" s="149"/>
      <c r="BM588" s="151"/>
    </row>
    <row r="589">
      <c r="A589" s="149"/>
      <c r="BM589" s="151"/>
    </row>
    <row r="590">
      <c r="A590" s="149"/>
      <c r="BM590" s="151"/>
    </row>
    <row r="591">
      <c r="A591" s="149"/>
      <c r="BM591" s="151"/>
    </row>
    <row r="592">
      <c r="A592" s="149"/>
      <c r="BM592" s="151"/>
    </row>
    <row r="593">
      <c r="A593" s="149"/>
      <c r="BM593" s="151"/>
    </row>
    <row r="594">
      <c r="A594" s="149"/>
      <c r="BM594" s="151"/>
    </row>
    <row r="595">
      <c r="A595" s="149"/>
      <c r="BM595" s="151"/>
    </row>
    <row r="596">
      <c r="A596" s="149"/>
      <c r="BM596" s="151"/>
    </row>
    <row r="597">
      <c r="A597" s="149"/>
      <c r="BM597" s="151"/>
    </row>
    <row r="598">
      <c r="A598" s="149"/>
      <c r="BM598" s="151"/>
    </row>
    <row r="599">
      <c r="A599" s="149"/>
      <c r="BM599" s="151"/>
    </row>
    <row r="600">
      <c r="A600" s="149"/>
      <c r="BM600" s="151"/>
    </row>
    <row r="601">
      <c r="A601" s="149"/>
      <c r="BM601" s="151"/>
    </row>
    <row r="602">
      <c r="A602" s="149"/>
      <c r="BM602" s="151"/>
    </row>
    <row r="603">
      <c r="A603" s="149"/>
      <c r="BM603" s="151"/>
    </row>
    <row r="604">
      <c r="A604" s="149"/>
      <c r="BM604" s="151"/>
    </row>
    <row r="605">
      <c r="A605" s="149"/>
      <c r="BM605" s="151"/>
    </row>
    <row r="606">
      <c r="A606" s="149"/>
      <c r="BM606" s="151"/>
    </row>
    <row r="607">
      <c r="A607" s="149"/>
      <c r="BM607" s="151"/>
    </row>
    <row r="608">
      <c r="A608" s="149"/>
      <c r="BM608" s="151"/>
    </row>
    <row r="609">
      <c r="A609" s="149"/>
      <c r="BM609" s="151"/>
    </row>
    <row r="610">
      <c r="A610" s="149"/>
      <c r="BM610" s="151"/>
    </row>
    <row r="611">
      <c r="A611" s="149"/>
      <c r="BM611" s="151"/>
    </row>
    <row r="612">
      <c r="A612" s="149"/>
      <c r="BM612" s="151"/>
    </row>
    <row r="613">
      <c r="A613" s="149"/>
      <c r="BM613" s="151"/>
    </row>
    <row r="614">
      <c r="A614" s="149"/>
      <c r="BM614" s="151"/>
    </row>
    <row r="615">
      <c r="A615" s="149"/>
      <c r="BM615" s="151"/>
    </row>
    <row r="616">
      <c r="A616" s="149"/>
      <c r="BM616" s="151"/>
    </row>
    <row r="617">
      <c r="A617" s="149"/>
      <c r="BM617" s="151"/>
    </row>
    <row r="618">
      <c r="A618" s="149"/>
      <c r="BM618" s="151"/>
    </row>
    <row r="619">
      <c r="A619" s="149"/>
      <c r="BM619" s="151"/>
    </row>
    <row r="620">
      <c r="A620" s="149"/>
      <c r="BM620" s="151"/>
    </row>
    <row r="621">
      <c r="A621" s="149"/>
      <c r="BM621" s="151"/>
    </row>
    <row r="622">
      <c r="A622" s="149"/>
      <c r="BM622" s="151"/>
    </row>
    <row r="623">
      <c r="A623" s="149"/>
      <c r="BM623" s="151"/>
    </row>
    <row r="624">
      <c r="A624" s="149"/>
      <c r="BM624" s="151"/>
    </row>
    <row r="625">
      <c r="A625" s="149"/>
      <c r="BM625" s="151"/>
    </row>
    <row r="626">
      <c r="A626" s="149"/>
      <c r="BM626" s="151"/>
    </row>
    <row r="627">
      <c r="A627" s="149"/>
      <c r="BM627" s="151"/>
    </row>
    <row r="628">
      <c r="A628" s="149"/>
      <c r="BM628" s="151"/>
    </row>
    <row r="629">
      <c r="A629" s="149"/>
      <c r="BM629" s="151"/>
    </row>
    <row r="630">
      <c r="A630" s="149"/>
      <c r="BM630" s="151"/>
    </row>
    <row r="631">
      <c r="A631" s="149"/>
      <c r="BM631" s="151"/>
    </row>
    <row r="632">
      <c r="A632" s="149"/>
      <c r="BM632" s="151"/>
    </row>
    <row r="633">
      <c r="A633" s="149"/>
      <c r="BM633" s="151"/>
    </row>
    <row r="634">
      <c r="A634" s="149"/>
      <c r="BM634" s="151"/>
    </row>
    <row r="635">
      <c r="A635" s="149"/>
      <c r="BM635" s="151"/>
    </row>
    <row r="636">
      <c r="A636" s="149"/>
      <c r="BM636" s="151"/>
    </row>
    <row r="637">
      <c r="A637" s="149"/>
      <c r="BM637" s="151"/>
    </row>
    <row r="638">
      <c r="A638" s="149"/>
      <c r="BM638" s="151"/>
    </row>
    <row r="639">
      <c r="A639" s="149"/>
      <c r="BM639" s="151"/>
    </row>
    <row r="640">
      <c r="A640" s="149"/>
      <c r="BM640" s="151"/>
    </row>
    <row r="641">
      <c r="A641" s="149"/>
      <c r="BM641" s="151"/>
    </row>
    <row r="642">
      <c r="A642" s="149"/>
      <c r="BM642" s="151"/>
    </row>
    <row r="643">
      <c r="A643" s="149"/>
      <c r="BM643" s="151"/>
    </row>
    <row r="644">
      <c r="A644" s="149"/>
      <c r="BM644" s="151"/>
    </row>
    <row r="645">
      <c r="A645" s="149"/>
      <c r="BM645" s="151"/>
    </row>
    <row r="646">
      <c r="A646" s="149"/>
      <c r="BM646" s="151"/>
    </row>
    <row r="647">
      <c r="A647" s="149"/>
      <c r="BM647" s="151"/>
    </row>
    <row r="648">
      <c r="A648" s="149"/>
      <c r="BM648" s="151"/>
    </row>
    <row r="649">
      <c r="A649" s="149"/>
      <c r="BM649" s="151"/>
    </row>
    <row r="650">
      <c r="A650" s="149"/>
      <c r="BM650" s="151"/>
    </row>
    <row r="651">
      <c r="A651" s="149"/>
      <c r="BM651" s="151"/>
    </row>
    <row r="652">
      <c r="A652" s="149"/>
      <c r="BM652" s="151"/>
    </row>
    <row r="653">
      <c r="A653" s="149"/>
      <c r="BM653" s="151"/>
    </row>
    <row r="654">
      <c r="A654" s="149"/>
      <c r="BM654" s="151"/>
    </row>
    <row r="655">
      <c r="A655" s="149"/>
      <c r="BM655" s="151"/>
    </row>
    <row r="656">
      <c r="A656" s="149"/>
      <c r="BM656" s="151"/>
    </row>
    <row r="657">
      <c r="A657" s="149"/>
      <c r="BM657" s="151"/>
    </row>
    <row r="658">
      <c r="A658" s="149"/>
      <c r="BM658" s="151"/>
    </row>
    <row r="659">
      <c r="A659" s="149"/>
      <c r="BM659" s="151"/>
    </row>
    <row r="660">
      <c r="A660" s="149"/>
      <c r="BM660" s="151"/>
    </row>
    <row r="661">
      <c r="A661" s="149"/>
      <c r="BM661" s="151"/>
    </row>
    <row r="662">
      <c r="A662" s="149"/>
      <c r="BM662" s="151"/>
    </row>
    <row r="663">
      <c r="A663" s="149"/>
      <c r="BM663" s="151"/>
    </row>
    <row r="664">
      <c r="A664" s="149"/>
      <c r="BM664" s="151"/>
    </row>
    <row r="665">
      <c r="A665" s="149"/>
      <c r="BM665" s="151"/>
    </row>
    <row r="666">
      <c r="A666" s="149"/>
      <c r="BM666" s="151"/>
    </row>
    <row r="667">
      <c r="A667" s="149"/>
      <c r="BM667" s="151"/>
    </row>
    <row r="668">
      <c r="A668" s="149"/>
      <c r="BM668" s="151"/>
    </row>
    <row r="669">
      <c r="A669" s="149"/>
      <c r="BM669" s="151"/>
    </row>
    <row r="670">
      <c r="A670" s="149"/>
      <c r="BM670" s="151"/>
    </row>
    <row r="671">
      <c r="A671" s="149"/>
      <c r="BM671" s="151"/>
    </row>
    <row r="672">
      <c r="A672" s="149"/>
      <c r="BM672" s="151"/>
    </row>
    <row r="673">
      <c r="A673" s="149"/>
      <c r="BM673" s="151"/>
    </row>
    <row r="674">
      <c r="A674" s="149"/>
      <c r="BM674" s="151"/>
    </row>
    <row r="675">
      <c r="A675" s="149"/>
      <c r="BM675" s="151"/>
    </row>
    <row r="676">
      <c r="A676" s="149"/>
      <c r="BM676" s="151"/>
    </row>
    <row r="677">
      <c r="A677" s="149"/>
      <c r="BM677" s="151"/>
    </row>
    <row r="678">
      <c r="A678" s="149"/>
      <c r="BM678" s="151"/>
    </row>
    <row r="679">
      <c r="A679" s="149"/>
      <c r="BM679" s="151"/>
    </row>
    <row r="680">
      <c r="A680" s="149"/>
      <c r="BM680" s="151"/>
    </row>
    <row r="681">
      <c r="A681" s="149"/>
      <c r="BM681" s="151"/>
    </row>
    <row r="682">
      <c r="A682" s="149"/>
      <c r="BM682" s="151"/>
    </row>
    <row r="683">
      <c r="A683" s="149"/>
      <c r="BM683" s="151"/>
    </row>
    <row r="684">
      <c r="A684" s="149"/>
      <c r="BM684" s="151"/>
    </row>
    <row r="685">
      <c r="A685" s="149"/>
      <c r="BM685" s="151"/>
    </row>
    <row r="686">
      <c r="A686" s="149"/>
      <c r="BM686" s="151"/>
    </row>
    <row r="687">
      <c r="A687" s="149"/>
      <c r="BM687" s="151"/>
    </row>
    <row r="688">
      <c r="A688" s="149"/>
      <c r="BM688" s="151"/>
    </row>
    <row r="689">
      <c r="A689" s="149"/>
      <c r="BM689" s="151"/>
    </row>
    <row r="690">
      <c r="A690" s="149"/>
      <c r="BM690" s="151"/>
    </row>
    <row r="691">
      <c r="A691" s="149"/>
      <c r="BM691" s="151"/>
    </row>
    <row r="692">
      <c r="A692" s="149"/>
      <c r="BM692" s="151"/>
    </row>
    <row r="693">
      <c r="A693" s="149"/>
      <c r="BM693" s="151"/>
    </row>
    <row r="694">
      <c r="A694" s="149"/>
      <c r="BM694" s="151"/>
    </row>
    <row r="695">
      <c r="A695" s="149"/>
      <c r="BM695" s="151"/>
    </row>
    <row r="696">
      <c r="A696" s="149"/>
      <c r="BM696" s="151"/>
    </row>
    <row r="697">
      <c r="A697" s="149"/>
      <c r="BM697" s="151"/>
    </row>
    <row r="698">
      <c r="A698" s="149"/>
      <c r="BM698" s="151"/>
    </row>
    <row r="699">
      <c r="A699" s="149"/>
      <c r="BM699" s="151"/>
    </row>
    <row r="700">
      <c r="A700" s="149"/>
      <c r="BM700" s="151"/>
    </row>
    <row r="701">
      <c r="A701" s="149"/>
      <c r="BM701" s="151"/>
    </row>
    <row r="702">
      <c r="A702" s="149"/>
      <c r="BM702" s="151"/>
    </row>
    <row r="703">
      <c r="A703" s="149"/>
      <c r="BM703" s="151"/>
    </row>
    <row r="704">
      <c r="A704" s="149"/>
      <c r="BM704" s="151"/>
    </row>
    <row r="705">
      <c r="A705" s="149"/>
      <c r="BM705" s="151"/>
    </row>
    <row r="706">
      <c r="A706" s="149"/>
      <c r="BM706" s="151"/>
    </row>
    <row r="707">
      <c r="A707" s="149"/>
      <c r="BM707" s="151"/>
    </row>
    <row r="708">
      <c r="A708" s="149"/>
      <c r="BM708" s="151"/>
    </row>
    <row r="709">
      <c r="A709" s="149"/>
      <c r="BM709" s="151"/>
    </row>
    <row r="710">
      <c r="A710" s="149"/>
      <c r="BM710" s="151"/>
    </row>
    <row r="711">
      <c r="A711" s="149"/>
      <c r="BM711" s="151"/>
    </row>
    <row r="712">
      <c r="A712" s="149"/>
      <c r="BM712" s="151"/>
    </row>
    <row r="713">
      <c r="A713" s="149"/>
      <c r="BM713" s="151"/>
    </row>
    <row r="714">
      <c r="A714" s="149"/>
      <c r="BM714" s="151"/>
    </row>
    <row r="715">
      <c r="A715" s="149"/>
      <c r="BM715" s="151"/>
    </row>
    <row r="716">
      <c r="A716" s="149"/>
      <c r="BM716" s="151"/>
    </row>
    <row r="717">
      <c r="A717" s="149"/>
      <c r="BM717" s="151"/>
    </row>
    <row r="718">
      <c r="A718" s="149"/>
      <c r="BM718" s="151"/>
    </row>
    <row r="719">
      <c r="A719" s="149"/>
      <c r="BM719" s="151"/>
    </row>
    <row r="720">
      <c r="A720" s="149"/>
      <c r="BM720" s="151"/>
    </row>
    <row r="721">
      <c r="A721" s="149"/>
      <c r="BM721" s="151"/>
    </row>
    <row r="722">
      <c r="A722" s="149"/>
      <c r="BM722" s="151"/>
    </row>
    <row r="723">
      <c r="A723" s="149"/>
      <c r="BM723" s="151"/>
    </row>
    <row r="724">
      <c r="A724" s="149"/>
      <c r="BM724" s="151"/>
    </row>
    <row r="725">
      <c r="A725" s="149"/>
      <c r="BM725" s="151"/>
    </row>
    <row r="726">
      <c r="A726" s="149"/>
      <c r="BM726" s="151"/>
    </row>
    <row r="727">
      <c r="A727" s="149"/>
      <c r="BM727" s="151"/>
    </row>
    <row r="728">
      <c r="A728" s="149"/>
      <c r="BM728" s="151"/>
    </row>
    <row r="729">
      <c r="A729" s="149"/>
      <c r="BM729" s="151"/>
    </row>
    <row r="730">
      <c r="A730" s="149"/>
      <c r="BM730" s="151"/>
    </row>
    <row r="731">
      <c r="A731" s="149"/>
      <c r="BM731" s="151"/>
    </row>
    <row r="732">
      <c r="A732" s="149"/>
      <c r="BM732" s="151"/>
    </row>
    <row r="733">
      <c r="A733" s="149"/>
      <c r="BM733" s="151"/>
    </row>
    <row r="734">
      <c r="A734" s="149"/>
      <c r="BM734" s="151"/>
    </row>
    <row r="735">
      <c r="A735" s="149"/>
      <c r="BM735" s="151"/>
    </row>
    <row r="736">
      <c r="A736" s="149"/>
      <c r="BM736" s="151"/>
    </row>
    <row r="737">
      <c r="A737" s="149"/>
      <c r="BM737" s="151"/>
    </row>
    <row r="738">
      <c r="A738" s="149"/>
      <c r="BM738" s="151"/>
    </row>
    <row r="739">
      <c r="A739" s="149"/>
      <c r="BM739" s="151"/>
    </row>
    <row r="740">
      <c r="A740" s="149"/>
      <c r="BM740" s="151"/>
    </row>
    <row r="741">
      <c r="A741" s="149"/>
      <c r="BM741" s="151"/>
    </row>
    <row r="742">
      <c r="A742" s="149"/>
      <c r="BM742" s="151"/>
    </row>
    <row r="743">
      <c r="A743" s="149"/>
      <c r="BM743" s="151"/>
    </row>
    <row r="744">
      <c r="A744" s="149"/>
      <c r="BM744" s="151"/>
    </row>
    <row r="745">
      <c r="A745" s="149"/>
      <c r="BM745" s="151"/>
    </row>
    <row r="746">
      <c r="A746" s="149"/>
      <c r="BM746" s="151"/>
    </row>
    <row r="747">
      <c r="A747" s="149"/>
      <c r="BM747" s="151"/>
    </row>
    <row r="748">
      <c r="A748" s="149"/>
      <c r="BM748" s="151"/>
    </row>
    <row r="749">
      <c r="A749" s="149"/>
      <c r="BM749" s="151"/>
    </row>
    <row r="750">
      <c r="A750" s="149"/>
      <c r="BM750" s="151"/>
    </row>
    <row r="751">
      <c r="A751" s="149"/>
      <c r="BM751" s="151"/>
    </row>
    <row r="752">
      <c r="A752" s="149"/>
      <c r="BM752" s="151"/>
    </row>
    <row r="753">
      <c r="A753" s="149"/>
      <c r="BM753" s="151"/>
    </row>
    <row r="754">
      <c r="A754" s="149"/>
      <c r="BM754" s="151"/>
    </row>
    <row r="755">
      <c r="A755" s="149"/>
      <c r="BM755" s="151"/>
    </row>
    <row r="756">
      <c r="A756" s="149"/>
      <c r="BM756" s="151"/>
    </row>
    <row r="757">
      <c r="A757" s="149"/>
      <c r="BM757" s="151"/>
    </row>
    <row r="758">
      <c r="A758" s="149"/>
      <c r="BM758" s="151"/>
    </row>
    <row r="759">
      <c r="A759" s="149"/>
      <c r="BM759" s="151"/>
    </row>
    <row r="760">
      <c r="A760" s="149"/>
      <c r="BM760" s="151"/>
    </row>
    <row r="761">
      <c r="A761" s="149"/>
      <c r="BM761" s="151"/>
    </row>
    <row r="762">
      <c r="A762" s="149"/>
      <c r="BM762" s="151"/>
    </row>
    <row r="763">
      <c r="A763" s="149"/>
      <c r="BM763" s="151"/>
    </row>
    <row r="764">
      <c r="A764" s="149"/>
      <c r="BM764" s="151"/>
    </row>
    <row r="765">
      <c r="A765" s="149"/>
      <c r="BM765" s="151"/>
    </row>
    <row r="766">
      <c r="A766" s="149"/>
      <c r="BM766" s="151"/>
    </row>
    <row r="767">
      <c r="A767" s="149"/>
      <c r="BM767" s="151"/>
    </row>
    <row r="768">
      <c r="A768" s="149"/>
      <c r="BM768" s="151"/>
    </row>
    <row r="769">
      <c r="A769" s="149"/>
      <c r="BM769" s="151"/>
    </row>
    <row r="770">
      <c r="A770" s="149"/>
      <c r="BM770" s="151"/>
    </row>
    <row r="771">
      <c r="A771" s="149"/>
      <c r="BM771" s="151"/>
    </row>
    <row r="772">
      <c r="A772" s="149"/>
      <c r="BM772" s="151"/>
    </row>
    <row r="773">
      <c r="A773" s="149"/>
      <c r="BM773" s="151"/>
    </row>
    <row r="774">
      <c r="A774" s="149"/>
      <c r="BM774" s="151"/>
    </row>
    <row r="775">
      <c r="A775" s="149"/>
      <c r="BM775" s="151"/>
    </row>
    <row r="776">
      <c r="A776" s="149"/>
      <c r="BM776" s="151"/>
    </row>
    <row r="777">
      <c r="A777" s="149"/>
      <c r="BM777" s="151"/>
    </row>
    <row r="778">
      <c r="A778" s="149"/>
      <c r="BM778" s="151"/>
    </row>
    <row r="779">
      <c r="A779" s="149"/>
      <c r="BM779" s="151"/>
    </row>
    <row r="780">
      <c r="A780" s="149"/>
      <c r="BM780" s="151"/>
    </row>
    <row r="781">
      <c r="A781" s="149"/>
      <c r="BM781" s="151"/>
    </row>
    <row r="782">
      <c r="A782" s="149"/>
      <c r="BM782" s="151"/>
    </row>
    <row r="783">
      <c r="A783" s="149"/>
      <c r="BM783" s="151"/>
    </row>
    <row r="784">
      <c r="A784" s="149"/>
      <c r="BM784" s="151"/>
    </row>
    <row r="785">
      <c r="A785" s="149"/>
      <c r="BM785" s="151"/>
    </row>
    <row r="786">
      <c r="A786" s="149"/>
      <c r="BM786" s="151"/>
    </row>
    <row r="787">
      <c r="A787" s="149"/>
      <c r="BM787" s="151"/>
    </row>
    <row r="788">
      <c r="A788" s="149"/>
      <c r="BM788" s="151"/>
    </row>
    <row r="789">
      <c r="A789" s="149"/>
      <c r="BM789" s="151"/>
    </row>
    <row r="790">
      <c r="A790" s="149"/>
      <c r="BM790" s="151"/>
    </row>
    <row r="791">
      <c r="A791" s="149"/>
      <c r="BM791" s="151"/>
    </row>
    <row r="792">
      <c r="A792" s="149"/>
      <c r="BM792" s="151"/>
    </row>
    <row r="793">
      <c r="A793" s="149"/>
      <c r="BM793" s="151"/>
    </row>
    <row r="794">
      <c r="A794" s="149"/>
      <c r="BM794" s="151"/>
    </row>
    <row r="795">
      <c r="A795" s="149"/>
      <c r="BM795" s="151"/>
    </row>
    <row r="796">
      <c r="A796" s="149"/>
      <c r="BM796" s="151"/>
    </row>
    <row r="797">
      <c r="A797" s="149"/>
      <c r="BM797" s="151"/>
    </row>
    <row r="798">
      <c r="A798" s="149"/>
      <c r="BM798" s="151"/>
    </row>
    <row r="799">
      <c r="A799" s="149"/>
      <c r="BM799" s="151"/>
    </row>
    <row r="800">
      <c r="A800" s="149"/>
      <c r="BM800" s="151"/>
    </row>
    <row r="801">
      <c r="A801" s="149"/>
      <c r="BM801" s="151"/>
    </row>
    <row r="802">
      <c r="A802" s="149"/>
      <c r="BM802" s="151"/>
    </row>
    <row r="803">
      <c r="A803" s="149"/>
      <c r="BM803" s="151"/>
    </row>
    <row r="804">
      <c r="A804" s="149"/>
      <c r="BM804" s="151"/>
    </row>
    <row r="805">
      <c r="A805" s="149"/>
      <c r="BM805" s="151"/>
    </row>
    <row r="806">
      <c r="A806" s="149"/>
      <c r="BM806" s="151"/>
    </row>
    <row r="807">
      <c r="A807" s="149"/>
      <c r="BM807" s="151"/>
    </row>
    <row r="808">
      <c r="A808" s="149"/>
      <c r="BM808" s="151"/>
    </row>
    <row r="809">
      <c r="A809" s="149"/>
      <c r="BM809" s="151"/>
    </row>
    <row r="810">
      <c r="A810" s="149"/>
      <c r="BM810" s="151"/>
    </row>
    <row r="811">
      <c r="A811" s="149"/>
      <c r="BM811" s="151"/>
    </row>
    <row r="812">
      <c r="A812" s="149"/>
      <c r="BM812" s="151"/>
    </row>
    <row r="813">
      <c r="A813" s="149"/>
      <c r="BM813" s="151"/>
    </row>
    <row r="814">
      <c r="A814" s="149"/>
      <c r="BM814" s="151"/>
    </row>
    <row r="815">
      <c r="A815" s="149"/>
      <c r="BM815" s="151"/>
    </row>
    <row r="816">
      <c r="A816" s="149"/>
      <c r="BM816" s="151"/>
    </row>
    <row r="817">
      <c r="A817" s="149"/>
      <c r="BM817" s="151"/>
    </row>
    <row r="818">
      <c r="A818" s="149"/>
      <c r="BM818" s="151"/>
    </row>
    <row r="819">
      <c r="A819" s="149"/>
      <c r="BM819" s="151"/>
    </row>
    <row r="820">
      <c r="A820" s="149"/>
      <c r="BM820" s="151"/>
    </row>
    <row r="821">
      <c r="A821" s="149"/>
      <c r="BM821" s="151"/>
    </row>
    <row r="822">
      <c r="A822" s="149"/>
      <c r="BM822" s="151"/>
    </row>
    <row r="823">
      <c r="A823" s="149"/>
      <c r="BM823" s="151"/>
    </row>
    <row r="824">
      <c r="A824" s="149"/>
      <c r="BM824" s="151"/>
    </row>
    <row r="825">
      <c r="A825" s="149"/>
      <c r="BM825" s="151"/>
    </row>
    <row r="826">
      <c r="A826" s="149"/>
      <c r="BM826" s="151"/>
    </row>
    <row r="827">
      <c r="A827" s="149"/>
      <c r="BM827" s="151"/>
    </row>
    <row r="828">
      <c r="A828" s="149"/>
      <c r="BM828" s="151"/>
    </row>
    <row r="829">
      <c r="A829" s="149"/>
      <c r="BM829" s="151"/>
    </row>
    <row r="830">
      <c r="A830" s="149"/>
      <c r="BM830" s="151"/>
    </row>
    <row r="831">
      <c r="A831" s="149"/>
      <c r="BM831" s="151"/>
    </row>
    <row r="832">
      <c r="A832" s="149"/>
      <c r="BM832" s="151"/>
    </row>
    <row r="833">
      <c r="A833" s="149"/>
      <c r="BM833" s="151"/>
    </row>
    <row r="834">
      <c r="A834" s="149"/>
      <c r="BM834" s="151"/>
    </row>
    <row r="835">
      <c r="A835" s="149"/>
      <c r="BM835" s="151"/>
    </row>
    <row r="836">
      <c r="A836" s="149"/>
      <c r="BM836" s="151"/>
    </row>
    <row r="837">
      <c r="A837" s="149"/>
      <c r="BM837" s="151"/>
    </row>
    <row r="838">
      <c r="A838" s="149"/>
      <c r="BM838" s="151"/>
    </row>
    <row r="839">
      <c r="A839" s="149"/>
      <c r="BM839" s="151"/>
    </row>
    <row r="840">
      <c r="A840" s="149"/>
      <c r="BM840" s="151"/>
    </row>
    <row r="841">
      <c r="A841" s="149"/>
      <c r="BM841" s="151"/>
    </row>
    <row r="842">
      <c r="A842" s="149"/>
      <c r="BM842" s="151"/>
    </row>
    <row r="843">
      <c r="A843" s="149"/>
      <c r="BM843" s="151"/>
    </row>
    <row r="844">
      <c r="A844" s="149"/>
      <c r="BM844" s="151"/>
    </row>
    <row r="845">
      <c r="A845" s="149"/>
      <c r="BM845" s="151"/>
    </row>
    <row r="846">
      <c r="A846" s="149"/>
      <c r="BM846" s="151"/>
    </row>
    <row r="847">
      <c r="A847" s="149"/>
      <c r="BM847" s="151"/>
    </row>
    <row r="848">
      <c r="A848" s="149"/>
      <c r="BM848" s="151"/>
    </row>
    <row r="849">
      <c r="A849" s="149"/>
      <c r="BM849" s="151"/>
    </row>
    <row r="850">
      <c r="A850" s="149"/>
      <c r="BM850" s="151"/>
    </row>
    <row r="851">
      <c r="A851" s="149"/>
      <c r="BM851" s="151"/>
    </row>
    <row r="852">
      <c r="A852" s="149"/>
      <c r="BM852" s="151"/>
    </row>
    <row r="853">
      <c r="A853" s="149"/>
      <c r="BM853" s="151"/>
    </row>
    <row r="854">
      <c r="A854" s="149"/>
      <c r="BM854" s="151"/>
    </row>
    <row r="855">
      <c r="A855" s="149"/>
      <c r="BM855" s="151"/>
    </row>
    <row r="856">
      <c r="A856" s="149"/>
      <c r="BM856" s="151"/>
    </row>
    <row r="857">
      <c r="A857" s="149"/>
      <c r="BM857" s="151"/>
    </row>
    <row r="858">
      <c r="A858" s="149"/>
      <c r="BM858" s="151"/>
    </row>
    <row r="859">
      <c r="A859" s="149"/>
      <c r="BM859" s="151"/>
    </row>
    <row r="860">
      <c r="A860" s="149"/>
      <c r="BM860" s="151"/>
    </row>
    <row r="861">
      <c r="A861" s="149"/>
      <c r="BM861" s="151"/>
    </row>
    <row r="862">
      <c r="A862" s="149"/>
      <c r="BM862" s="151"/>
    </row>
    <row r="863">
      <c r="A863" s="149"/>
      <c r="BM863" s="151"/>
    </row>
    <row r="864">
      <c r="A864" s="149"/>
      <c r="BM864" s="151"/>
    </row>
    <row r="865">
      <c r="A865" s="149"/>
      <c r="BM865" s="151"/>
    </row>
    <row r="866">
      <c r="A866" s="149"/>
      <c r="BM866" s="151"/>
    </row>
    <row r="867">
      <c r="A867" s="149"/>
      <c r="BM867" s="151"/>
    </row>
    <row r="868">
      <c r="A868" s="149"/>
      <c r="BM868" s="151"/>
    </row>
    <row r="869">
      <c r="A869" s="149"/>
      <c r="BM869" s="151"/>
    </row>
    <row r="870">
      <c r="A870" s="149"/>
      <c r="BM870" s="151"/>
    </row>
    <row r="871">
      <c r="A871" s="149"/>
      <c r="BM871" s="151"/>
    </row>
    <row r="872">
      <c r="A872" s="149"/>
      <c r="BM872" s="151"/>
    </row>
    <row r="873">
      <c r="A873" s="149"/>
      <c r="BM873" s="151"/>
    </row>
    <row r="874">
      <c r="A874" s="149"/>
      <c r="BM874" s="151"/>
    </row>
    <row r="875">
      <c r="A875" s="149"/>
      <c r="BM875" s="151"/>
    </row>
    <row r="876">
      <c r="A876" s="149"/>
      <c r="BM876" s="151"/>
    </row>
    <row r="877">
      <c r="A877" s="149"/>
      <c r="BM877" s="151"/>
    </row>
    <row r="878">
      <c r="A878" s="149"/>
      <c r="BM878" s="151"/>
    </row>
    <row r="879">
      <c r="A879" s="149"/>
      <c r="BM879" s="151"/>
    </row>
    <row r="880">
      <c r="A880" s="149"/>
      <c r="BM880" s="151"/>
    </row>
    <row r="881">
      <c r="A881" s="149"/>
      <c r="BM881" s="151"/>
    </row>
    <row r="882">
      <c r="A882" s="149"/>
      <c r="BM882" s="151"/>
    </row>
    <row r="883">
      <c r="A883" s="149"/>
      <c r="BM883" s="151"/>
    </row>
    <row r="884">
      <c r="A884" s="149"/>
      <c r="BM884" s="151"/>
    </row>
    <row r="885">
      <c r="A885" s="149"/>
      <c r="BM885" s="151"/>
    </row>
    <row r="886">
      <c r="A886" s="149"/>
      <c r="BM886" s="151"/>
    </row>
    <row r="887">
      <c r="A887" s="149"/>
      <c r="BM887" s="151"/>
    </row>
    <row r="888">
      <c r="A888" s="149"/>
      <c r="BM888" s="151"/>
    </row>
    <row r="889">
      <c r="A889" s="149"/>
      <c r="BM889" s="151"/>
    </row>
    <row r="890">
      <c r="A890" s="149"/>
      <c r="BM890" s="151"/>
    </row>
    <row r="891">
      <c r="A891" s="149"/>
      <c r="BM891" s="151"/>
    </row>
    <row r="892">
      <c r="A892" s="149"/>
      <c r="BM892" s="151"/>
    </row>
    <row r="893">
      <c r="A893" s="149"/>
      <c r="BM893" s="151"/>
    </row>
    <row r="894">
      <c r="A894" s="149"/>
      <c r="BM894" s="151"/>
    </row>
    <row r="895">
      <c r="A895" s="149"/>
      <c r="BM895" s="151"/>
    </row>
    <row r="896">
      <c r="A896" s="149"/>
      <c r="BM896" s="151"/>
    </row>
    <row r="897">
      <c r="A897" s="149"/>
      <c r="BM897" s="151"/>
    </row>
    <row r="898">
      <c r="A898" s="149"/>
      <c r="BM898" s="151"/>
    </row>
    <row r="899">
      <c r="A899" s="149"/>
      <c r="BM899" s="151"/>
    </row>
    <row r="900">
      <c r="A900" s="149"/>
      <c r="BM900" s="151"/>
    </row>
    <row r="901">
      <c r="A901" s="149"/>
      <c r="BM901" s="151"/>
    </row>
    <row r="902">
      <c r="A902" s="149"/>
      <c r="BM902" s="151"/>
    </row>
    <row r="903">
      <c r="A903" s="149"/>
      <c r="BM903" s="151"/>
    </row>
    <row r="904">
      <c r="A904" s="149"/>
      <c r="BM904" s="151"/>
    </row>
    <row r="905">
      <c r="A905" s="149"/>
      <c r="BM905" s="151"/>
    </row>
    <row r="906">
      <c r="A906" s="149"/>
      <c r="BM906" s="151"/>
    </row>
    <row r="907">
      <c r="A907" s="149"/>
      <c r="BM907" s="151"/>
    </row>
    <row r="908">
      <c r="A908" s="149"/>
      <c r="BM908" s="151"/>
    </row>
    <row r="909">
      <c r="A909" s="149"/>
      <c r="BM909" s="151"/>
    </row>
    <row r="910">
      <c r="A910" s="149"/>
      <c r="BM910" s="151"/>
    </row>
    <row r="911">
      <c r="A911" s="149"/>
      <c r="BM911" s="151"/>
    </row>
    <row r="912">
      <c r="A912" s="149"/>
      <c r="BM912" s="151"/>
    </row>
    <row r="913">
      <c r="A913" s="149"/>
      <c r="BM913" s="151"/>
    </row>
    <row r="914">
      <c r="A914" s="149"/>
      <c r="BM914" s="151"/>
    </row>
    <row r="915">
      <c r="A915" s="149"/>
      <c r="BM915" s="151"/>
    </row>
    <row r="916">
      <c r="A916" s="149"/>
      <c r="BM916" s="151"/>
    </row>
    <row r="917">
      <c r="A917" s="149"/>
      <c r="BM917" s="151"/>
    </row>
    <row r="918">
      <c r="A918" s="149"/>
      <c r="BM918" s="151"/>
    </row>
    <row r="919">
      <c r="A919" s="149"/>
      <c r="BM919" s="151"/>
    </row>
    <row r="920">
      <c r="A920" s="149"/>
      <c r="BM920" s="151"/>
    </row>
    <row r="921">
      <c r="A921" s="149"/>
      <c r="BM921" s="151"/>
    </row>
    <row r="922">
      <c r="A922" s="149"/>
      <c r="BM922" s="151"/>
    </row>
    <row r="923">
      <c r="A923" s="149"/>
      <c r="BM923" s="151"/>
    </row>
    <row r="924">
      <c r="A924" s="149"/>
      <c r="BM924" s="151"/>
    </row>
    <row r="925">
      <c r="A925" s="149"/>
      <c r="BM925" s="151"/>
    </row>
    <row r="926">
      <c r="A926" s="149"/>
      <c r="BM926" s="151"/>
    </row>
    <row r="927">
      <c r="A927" s="149"/>
      <c r="BM927" s="151"/>
    </row>
    <row r="928">
      <c r="A928" s="149"/>
      <c r="BM928" s="151"/>
    </row>
    <row r="929">
      <c r="A929" s="149"/>
      <c r="BM929" s="151"/>
    </row>
    <row r="930">
      <c r="A930" s="149"/>
      <c r="BM930" s="151"/>
    </row>
    <row r="931">
      <c r="A931" s="149"/>
      <c r="BM931" s="151"/>
    </row>
    <row r="932">
      <c r="A932" s="149"/>
      <c r="BM932" s="151"/>
    </row>
    <row r="933">
      <c r="A933" s="149"/>
      <c r="BM933" s="151"/>
    </row>
    <row r="934">
      <c r="A934" s="149"/>
      <c r="BM934" s="151"/>
    </row>
    <row r="935">
      <c r="A935" s="149"/>
      <c r="BM935" s="151"/>
    </row>
    <row r="936">
      <c r="A936" s="149"/>
      <c r="BM936" s="151"/>
    </row>
    <row r="937">
      <c r="A937" s="149"/>
      <c r="BM937" s="151"/>
    </row>
    <row r="938">
      <c r="A938" s="149"/>
      <c r="BM938" s="151"/>
    </row>
    <row r="939">
      <c r="A939" s="149"/>
      <c r="BM939" s="151"/>
    </row>
    <row r="940">
      <c r="A940" s="149"/>
      <c r="BM940" s="151"/>
    </row>
    <row r="941">
      <c r="A941" s="149"/>
      <c r="BM941" s="151"/>
    </row>
    <row r="942">
      <c r="A942" s="149"/>
      <c r="BM942" s="151"/>
    </row>
    <row r="943">
      <c r="A943" s="149"/>
      <c r="BM943" s="151"/>
    </row>
    <row r="944">
      <c r="A944" s="149"/>
      <c r="BM944" s="151"/>
    </row>
    <row r="945">
      <c r="A945" s="149"/>
      <c r="BM945" s="151"/>
    </row>
    <row r="946">
      <c r="A946" s="149"/>
      <c r="BM946" s="151"/>
    </row>
    <row r="947">
      <c r="A947" s="149"/>
      <c r="BM947" s="151"/>
    </row>
    <row r="948">
      <c r="A948" s="149"/>
      <c r="BM948" s="151"/>
    </row>
    <row r="949">
      <c r="A949" s="149"/>
      <c r="BM949" s="151"/>
    </row>
    <row r="950">
      <c r="A950" s="149"/>
      <c r="BM950" s="151"/>
    </row>
    <row r="951">
      <c r="A951" s="149"/>
      <c r="BM951" s="151"/>
    </row>
    <row r="952">
      <c r="A952" s="149"/>
      <c r="BM952" s="151"/>
    </row>
    <row r="953">
      <c r="A953" s="149"/>
      <c r="BM953" s="151"/>
    </row>
    <row r="954">
      <c r="A954" s="149"/>
      <c r="BM954" s="151"/>
    </row>
    <row r="955">
      <c r="A955" s="149"/>
      <c r="BM955" s="151"/>
    </row>
    <row r="956">
      <c r="A956" s="149"/>
      <c r="BM956" s="151"/>
    </row>
    <row r="957">
      <c r="A957" s="149"/>
      <c r="BM957" s="151"/>
    </row>
    <row r="958">
      <c r="A958" s="149"/>
      <c r="BM958" s="151"/>
    </row>
    <row r="959">
      <c r="A959" s="149"/>
      <c r="BM959" s="151"/>
    </row>
    <row r="960">
      <c r="A960" s="149"/>
      <c r="BM960" s="151"/>
    </row>
    <row r="961">
      <c r="A961" s="149"/>
      <c r="BM961" s="151"/>
    </row>
    <row r="962">
      <c r="A962" s="149"/>
      <c r="BM962" s="151"/>
    </row>
    <row r="963">
      <c r="A963" s="149"/>
      <c r="BM963" s="151"/>
    </row>
    <row r="964">
      <c r="A964" s="149"/>
      <c r="BM964" s="151"/>
    </row>
    <row r="965">
      <c r="A965" s="149"/>
      <c r="BM965" s="151"/>
    </row>
    <row r="966">
      <c r="A966" s="149"/>
      <c r="BM966" s="151"/>
    </row>
    <row r="967">
      <c r="A967" s="149"/>
      <c r="BM967" s="151"/>
    </row>
    <row r="968">
      <c r="A968" s="149"/>
      <c r="BM968" s="151"/>
    </row>
    <row r="969">
      <c r="A969" s="149"/>
      <c r="BM969" s="151"/>
    </row>
    <row r="970">
      <c r="A970" s="149"/>
      <c r="BM970" s="151"/>
    </row>
    <row r="971">
      <c r="A971" s="149"/>
      <c r="BM971" s="151"/>
    </row>
    <row r="972">
      <c r="A972" s="149"/>
      <c r="BM972" s="151"/>
    </row>
    <row r="973">
      <c r="A973" s="149"/>
      <c r="BM973" s="151"/>
    </row>
    <row r="974">
      <c r="A974" s="149"/>
      <c r="BM974" s="151"/>
    </row>
    <row r="975">
      <c r="A975" s="149"/>
      <c r="BM975" s="151"/>
    </row>
    <row r="976">
      <c r="A976" s="149"/>
      <c r="BM976" s="151"/>
    </row>
    <row r="977">
      <c r="A977" s="149"/>
      <c r="BM977" s="151"/>
    </row>
    <row r="978">
      <c r="A978" s="149"/>
      <c r="BM978" s="151"/>
    </row>
    <row r="979">
      <c r="A979" s="149"/>
      <c r="BM979" s="151"/>
    </row>
    <row r="980">
      <c r="A980" s="149"/>
      <c r="BM980" s="151"/>
    </row>
    <row r="981">
      <c r="A981" s="149"/>
      <c r="BM981" s="151"/>
    </row>
    <row r="982">
      <c r="A982" s="149"/>
      <c r="BM982" s="151"/>
    </row>
    <row r="983">
      <c r="A983" s="149"/>
      <c r="BM983" s="151"/>
    </row>
    <row r="984">
      <c r="A984" s="149"/>
      <c r="BM984" s="151"/>
    </row>
    <row r="985">
      <c r="A985" s="149"/>
      <c r="BM985" s="151"/>
    </row>
    <row r="986">
      <c r="A986" s="149"/>
      <c r="BM986" s="151"/>
    </row>
    <row r="987">
      <c r="A987" s="149"/>
      <c r="BM987" s="151"/>
    </row>
    <row r="988">
      <c r="A988" s="149"/>
      <c r="BM988" s="151"/>
    </row>
    <row r="989">
      <c r="A989" s="149"/>
      <c r="BM989" s="151"/>
    </row>
    <row r="990">
      <c r="A990" s="149"/>
      <c r="BM990" s="151"/>
    </row>
    <row r="991">
      <c r="A991" s="149"/>
      <c r="BM991" s="151"/>
    </row>
    <row r="992">
      <c r="A992" s="149"/>
      <c r="BM992" s="151"/>
    </row>
    <row r="993">
      <c r="A993" s="149"/>
      <c r="BM993" s="151"/>
    </row>
    <row r="994">
      <c r="A994" s="149"/>
      <c r="BM994" s="151"/>
    </row>
    <row r="995">
      <c r="A995" s="149"/>
      <c r="BM995" s="151"/>
    </row>
    <row r="996">
      <c r="A996" s="149"/>
      <c r="BM996" s="151"/>
    </row>
    <row r="997">
      <c r="A997" s="149"/>
      <c r="BM997" s="151"/>
    </row>
    <row r="998">
      <c r="A998" s="149"/>
      <c r="BM998" s="151"/>
    </row>
    <row r="999">
      <c r="A999" s="149"/>
      <c r="BM999" s="151"/>
    </row>
    <row r="1000">
      <c r="A1000" s="149"/>
      <c r="BM1000" s="151"/>
    </row>
  </sheetData>
  <mergeCells count="364">
    <mergeCell ref="DB2:DC2"/>
    <mergeCell ref="DD2:DE2"/>
    <mergeCell ref="CN2:CO2"/>
    <mergeCell ref="CP2:CQ2"/>
    <mergeCell ref="CR2:CS2"/>
    <mergeCell ref="CT2:CU2"/>
    <mergeCell ref="CV2:CW2"/>
    <mergeCell ref="CX2:CY2"/>
    <mergeCell ref="CZ2:DA2"/>
    <mergeCell ref="DT2:DU2"/>
    <mergeCell ref="DV2:DW2"/>
    <mergeCell ref="DF2:DG2"/>
    <mergeCell ref="DH2:DI2"/>
    <mergeCell ref="DJ2:DK2"/>
    <mergeCell ref="DL2:DM2"/>
    <mergeCell ref="DN2:DO2"/>
    <mergeCell ref="DP2:DQ2"/>
    <mergeCell ref="DR2:DS2"/>
    <mergeCell ref="EN2:EO2"/>
    <mergeCell ref="EP2:EQ2"/>
    <mergeCell ref="DZ2:EA2"/>
    <mergeCell ref="EB2:EC2"/>
    <mergeCell ref="ED2:EE2"/>
    <mergeCell ref="EF2:EG2"/>
    <mergeCell ref="EH2:EI2"/>
    <mergeCell ref="EJ2:EK2"/>
    <mergeCell ref="EL2:EM2"/>
    <mergeCell ref="FF2:FG2"/>
    <mergeCell ref="FH2:FI2"/>
    <mergeCell ref="ER2:ES2"/>
    <mergeCell ref="ET2:EU2"/>
    <mergeCell ref="EV2:EW2"/>
    <mergeCell ref="EX2:EY2"/>
    <mergeCell ref="EZ2:FA2"/>
    <mergeCell ref="FB2:FC2"/>
    <mergeCell ref="FD2:FE2"/>
    <mergeCell ref="FR2:FS2"/>
    <mergeCell ref="FT2:FU2"/>
    <mergeCell ref="FV2:FW2"/>
    <mergeCell ref="FX2:FY2"/>
    <mergeCell ref="FZ2:GA2"/>
    <mergeCell ref="GB2:GC2"/>
    <mergeCell ref="GD2:GE2"/>
    <mergeCell ref="GF2:GG2"/>
    <mergeCell ref="GH2:GI2"/>
    <mergeCell ref="DD1:DQ1"/>
    <mergeCell ref="DZ1:EM1"/>
    <mergeCell ref="EN1:FA1"/>
    <mergeCell ref="FB1:FO1"/>
    <mergeCell ref="FP1:GC1"/>
    <mergeCell ref="FJ2:FK2"/>
    <mergeCell ref="FL2:FM2"/>
    <mergeCell ref="C1:P1"/>
    <mergeCell ref="Q1:AD1"/>
    <mergeCell ref="AE1:AR1"/>
    <mergeCell ref="AS1:BF1"/>
    <mergeCell ref="BN1:CA1"/>
    <mergeCell ref="CB1:CO1"/>
    <mergeCell ref="CP1:DC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BN2:BO2"/>
    <mergeCell ref="BP2:BQ2"/>
    <mergeCell ref="BR2:BS2"/>
    <mergeCell ref="BT2:BU2"/>
    <mergeCell ref="FN2:FO2"/>
    <mergeCell ref="FP2:FQ2"/>
    <mergeCell ref="CJ2:CK2"/>
    <mergeCell ref="CL2:CM2"/>
    <mergeCell ref="BV2:BW2"/>
    <mergeCell ref="BX2:BY2"/>
    <mergeCell ref="BZ2:CA2"/>
    <mergeCell ref="CB2:CC2"/>
    <mergeCell ref="CD2:CE2"/>
    <mergeCell ref="CF2:CG2"/>
    <mergeCell ref="CH2:CI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N3:BO3"/>
    <mergeCell ref="BP3:BQ3"/>
    <mergeCell ref="BR3:BS3"/>
    <mergeCell ref="BT3:BU3"/>
    <mergeCell ref="BV26:BW26"/>
    <mergeCell ref="BX26:BY26"/>
    <mergeCell ref="BZ26:CA26"/>
    <mergeCell ref="CB26:CC26"/>
    <mergeCell ref="CD26:CE26"/>
    <mergeCell ref="CF26:CG26"/>
    <mergeCell ref="CH26:CI26"/>
    <mergeCell ref="CJ26:CK26"/>
    <mergeCell ref="CL26:CM26"/>
    <mergeCell ref="CN26:CO26"/>
    <mergeCell ref="CP26:CQ26"/>
    <mergeCell ref="CR26:CS26"/>
    <mergeCell ref="CT26:CU26"/>
    <mergeCell ref="CV26:CW26"/>
    <mergeCell ref="DL26:DM26"/>
    <mergeCell ref="DN26:DO26"/>
    <mergeCell ref="DP26:DQ26"/>
    <mergeCell ref="DR26:DS26"/>
    <mergeCell ref="DT26:DU26"/>
    <mergeCell ref="DV26:DW26"/>
    <mergeCell ref="DZ26:EA26"/>
    <mergeCell ref="DZ28:EA28"/>
    <mergeCell ref="CX26:CY26"/>
    <mergeCell ref="CZ26:DA26"/>
    <mergeCell ref="DB26:DC26"/>
    <mergeCell ref="DD26:DE26"/>
    <mergeCell ref="DF26:DG26"/>
    <mergeCell ref="DH26:DI26"/>
    <mergeCell ref="DJ26:DK26"/>
    <mergeCell ref="CJ25:CK25"/>
    <mergeCell ref="CL25:CM25"/>
    <mergeCell ref="BV25:BW25"/>
    <mergeCell ref="BX25:BY25"/>
    <mergeCell ref="BZ25:CA25"/>
    <mergeCell ref="CB25:CC25"/>
    <mergeCell ref="CD25:CE25"/>
    <mergeCell ref="CF25:CG25"/>
    <mergeCell ref="CH25:CI25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N26"/>
    <mergeCell ref="AO26:AP26"/>
    <mergeCell ref="AQ26:AR26"/>
    <mergeCell ref="AS26:AT26"/>
    <mergeCell ref="AU26:AV26"/>
    <mergeCell ref="AW26:AX26"/>
    <mergeCell ref="AY26:AZ26"/>
    <mergeCell ref="BA26:BB26"/>
    <mergeCell ref="BC26:BD26"/>
    <mergeCell ref="BE26:BF26"/>
    <mergeCell ref="BG26:BH26"/>
    <mergeCell ref="BI26:BJ26"/>
    <mergeCell ref="BK26:BL26"/>
    <mergeCell ref="BN26:BO26"/>
    <mergeCell ref="BP26:BQ26"/>
    <mergeCell ref="BR26:BS26"/>
    <mergeCell ref="BT26:BU26"/>
    <mergeCell ref="GF3:GG3"/>
    <mergeCell ref="GH3:GI3"/>
    <mergeCell ref="FR3:FS3"/>
    <mergeCell ref="FT3:FU3"/>
    <mergeCell ref="FV3:FW3"/>
    <mergeCell ref="FX3:FY3"/>
    <mergeCell ref="FZ3:GA3"/>
    <mergeCell ref="GB3:GC3"/>
    <mergeCell ref="GD3:GE3"/>
    <mergeCell ref="CJ3:CK3"/>
    <mergeCell ref="CL3:CM3"/>
    <mergeCell ref="CN3:CO3"/>
    <mergeCell ref="CP3:CQ3"/>
    <mergeCell ref="CR3:CS3"/>
    <mergeCell ref="CT3:CU3"/>
    <mergeCell ref="CV3:CW3"/>
    <mergeCell ref="CX3:CY3"/>
    <mergeCell ref="CZ3:DA3"/>
    <mergeCell ref="DB3:DC3"/>
    <mergeCell ref="DD3:DE3"/>
    <mergeCell ref="DF3:DG3"/>
    <mergeCell ref="DH3:DI3"/>
    <mergeCell ref="DJ3:DK3"/>
    <mergeCell ref="DL3:DM3"/>
    <mergeCell ref="DN3:DO3"/>
    <mergeCell ref="DP3:DQ3"/>
    <mergeCell ref="DR3:DS3"/>
    <mergeCell ref="DT3:DU3"/>
    <mergeCell ref="DV3:DW3"/>
    <mergeCell ref="DZ3:EA3"/>
    <mergeCell ref="EB3:EC3"/>
    <mergeCell ref="ED3:EE3"/>
    <mergeCell ref="EF3:EG3"/>
    <mergeCell ref="EH3:EI3"/>
    <mergeCell ref="EJ3:EK3"/>
    <mergeCell ref="EL3:EM3"/>
    <mergeCell ref="EN3:EO3"/>
    <mergeCell ref="EP3:EQ3"/>
    <mergeCell ref="ER3:ES3"/>
    <mergeCell ref="ET3:EU3"/>
    <mergeCell ref="EV3:EW3"/>
    <mergeCell ref="EX3:EY3"/>
    <mergeCell ref="EZ3:FA3"/>
    <mergeCell ref="FB3:FC3"/>
    <mergeCell ref="FD3:FE3"/>
    <mergeCell ref="FF3:FG3"/>
    <mergeCell ref="FH3:FI3"/>
    <mergeCell ref="FJ3:FK3"/>
    <mergeCell ref="FL3:FM3"/>
    <mergeCell ref="FN3:FO3"/>
    <mergeCell ref="FP3:FQ3"/>
    <mergeCell ref="BV3:BW3"/>
    <mergeCell ref="BX3:BY3"/>
    <mergeCell ref="BZ3:CA3"/>
    <mergeCell ref="CB3:CC3"/>
    <mergeCell ref="CD3:CE3"/>
    <mergeCell ref="CF3:CG3"/>
    <mergeCell ref="CH3:CI3"/>
    <mergeCell ref="DB25:DC25"/>
    <mergeCell ref="DD25:DE25"/>
    <mergeCell ref="CN25:CO25"/>
    <mergeCell ref="CP25:CQ25"/>
    <mergeCell ref="CR25:CS25"/>
    <mergeCell ref="CT25:CU25"/>
    <mergeCell ref="CV25:CW25"/>
    <mergeCell ref="CX25:CY25"/>
    <mergeCell ref="CZ25:DA25"/>
    <mergeCell ref="DT25:DU25"/>
    <mergeCell ref="DV25:DW25"/>
    <mergeCell ref="DF25:DG25"/>
    <mergeCell ref="DH25:DI25"/>
    <mergeCell ref="DJ25:DK25"/>
    <mergeCell ref="DL25:DM25"/>
    <mergeCell ref="DN25:DO25"/>
    <mergeCell ref="DP25:DQ25"/>
    <mergeCell ref="DR25:DS25"/>
    <mergeCell ref="EN25:EO25"/>
    <mergeCell ref="EP25:EQ25"/>
    <mergeCell ref="DZ25:EA25"/>
    <mergeCell ref="EB25:EC25"/>
    <mergeCell ref="ED25:EE25"/>
    <mergeCell ref="EF25:EG25"/>
    <mergeCell ref="EH25:EI25"/>
    <mergeCell ref="EJ25:EK25"/>
    <mergeCell ref="EL25:EM25"/>
    <mergeCell ref="FF25:FG25"/>
    <mergeCell ref="FH25:FI25"/>
    <mergeCell ref="FJ25:FK25"/>
    <mergeCell ref="FL25:FM25"/>
    <mergeCell ref="FN25:FO25"/>
    <mergeCell ref="FP25:FQ25"/>
    <mergeCell ref="FR25:FS25"/>
    <mergeCell ref="FT25:FU25"/>
    <mergeCell ref="FV25:FW25"/>
    <mergeCell ref="FX25:FY25"/>
    <mergeCell ref="FZ25:GA25"/>
    <mergeCell ref="GB25:GC25"/>
    <mergeCell ref="GD25:GE25"/>
    <mergeCell ref="GF25:GG25"/>
    <mergeCell ref="FP24:GC24"/>
    <mergeCell ref="GD24:GI24"/>
    <mergeCell ref="ER25:ES25"/>
    <mergeCell ref="ET25:EU25"/>
    <mergeCell ref="EV25:EW25"/>
    <mergeCell ref="EX25:EY25"/>
    <mergeCell ref="EZ25:FA25"/>
    <mergeCell ref="GH25:GI25"/>
    <mergeCell ref="BN24:CA24"/>
    <mergeCell ref="CB24:CO24"/>
    <mergeCell ref="CP24:DC24"/>
    <mergeCell ref="DD24:DQ24"/>
    <mergeCell ref="DZ24:EM24"/>
    <mergeCell ref="EN24:FA24"/>
    <mergeCell ref="FB24:FO24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K25:AL25"/>
    <mergeCell ref="AM25:AN25"/>
    <mergeCell ref="AO25:AP25"/>
    <mergeCell ref="AQ25:AR25"/>
    <mergeCell ref="AS25:AT25"/>
    <mergeCell ref="AU25:AV25"/>
    <mergeCell ref="AW25:AX25"/>
    <mergeCell ref="AY25:AZ25"/>
    <mergeCell ref="BA25:BB25"/>
    <mergeCell ref="BC25:BD25"/>
    <mergeCell ref="BE25:BF25"/>
    <mergeCell ref="BG25:BH25"/>
    <mergeCell ref="BI25:BJ25"/>
    <mergeCell ref="BK25:BL25"/>
    <mergeCell ref="BN25:BO25"/>
    <mergeCell ref="BP25:BQ25"/>
    <mergeCell ref="BR25:BS25"/>
    <mergeCell ref="BT25:BU25"/>
    <mergeCell ref="FB25:FC25"/>
    <mergeCell ref="FD25:FE25"/>
  </mergeCells>
  <conditionalFormatting sqref="C5:BL24 D26:D65 C27:C65 E27:BL65">
    <cfRule type="cellIs" dxfId="2" priority="1" operator="equal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19.75"/>
    <col customWidth="1" min="3" max="64" width="3.88"/>
    <col customWidth="1" min="65" max="65" width="4.75"/>
    <col customWidth="1" min="66" max="66" width="19.5"/>
    <col customWidth="1" min="67" max="129" width="3.88"/>
    <col customWidth="1" min="130" max="130" width="19.75"/>
    <col customWidth="1" min="131" max="192" width="3.88"/>
  </cols>
  <sheetData>
    <row r="1">
      <c r="C1" s="150" t="s">
        <v>146</v>
      </c>
      <c r="Q1" s="150" t="s">
        <v>146</v>
      </c>
      <c r="AE1" s="150" t="s">
        <v>146</v>
      </c>
      <c r="AS1" s="150" t="s">
        <v>146</v>
      </c>
      <c r="BM1" s="151"/>
      <c r="BO1" s="152" t="s">
        <v>143</v>
      </c>
      <c r="CC1" s="152" t="s">
        <v>143</v>
      </c>
      <c r="CQ1" s="152" t="s">
        <v>143</v>
      </c>
      <c r="DE1" s="152" t="s">
        <v>143</v>
      </c>
      <c r="DS1" s="153"/>
      <c r="DT1" s="153"/>
      <c r="DU1" s="153"/>
      <c r="DV1" s="153"/>
      <c r="DW1" s="153"/>
      <c r="DX1" s="153"/>
      <c r="DY1" s="151"/>
      <c r="EA1" s="154" t="s">
        <v>144</v>
      </c>
      <c r="EO1" s="154" t="s">
        <v>144</v>
      </c>
      <c r="FC1" s="154" t="s">
        <v>144</v>
      </c>
      <c r="FQ1" s="154" t="s">
        <v>144</v>
      </c>
      <c r="GE1" s="155"/>
      <c r="GF1" s="155"/>
      <c r="GG1" s="155"/>
      <c r="GH1" s="155"/>
      <c r="GI1" s="155"/>
      <c r="GJ1" s="155"/>
    </row>
    <row r="2">
      <c r="A2" s="87"/>
      <c r="B2" s="87"/>
      <c r="C2" s="157">
        <f>WEEKNUM(C3, 2)</f>
        <v>14</v>
      </c>
      <c r="D2" s="136"/>
      <c r="E2" s="157">
        <f>WEEKNUM(E3, 2)</f>
        <v>14</v>
      </c>
      <c r="F2" s="136"/>
      <c r="G2" s="157">
        <f>WEEKNUM(G3, 2)</f>
        <v>14</v>
      </c>
      <c r="H2" s="136"/>
      <c r="I2" s="157">
        <f>WEEKNUM(I3, 2)</f>
        <v>14</v>
      </c>
      <c r="J2" s="136"/>
      <c r="K2" s="157">
        <f>WEEKNUM(K3, 2)</f>
        <v>14</v>
      </c>
      <c r="L2" s="136"/>
      <c r="M2" s="157">
        <f>WEEKNUM(M3, 2)</f>
        <v>15</v>
      </c>
      <c r="N2" s="136"/>
      <c r="O2" s="157">
        <f>WEEKNUM(O3, 2)</f>
        <v>15</v>
      </c>
      <c r="P2" s="136"/>
      <c r="Q2" s="157">
        <f>WEEKNUM(Q3, 2)</f>
        <v>15</v>
      </c>
      <c r="R2" s="136"/>
      <c r="S2" s="157">
        <f>WEEKNUM(S3, 2)</f>
        <v>15</v>
      </c>
      <c r="T2" s="136"/>
      <c r="U2" s="157">
        <f>WEEKNUM(U3, 2)</f>
        <v>15</v>
      </c>
      <c r="V2" s="136"/>
      <c r="W2" s="157">
        <f>WEEKNUM(W3, 2)</f>
        <v>15</v>
      </c>
      <c r="X2" s="136"/>
      <c r="Y2" s="157">
        <f>WEEKNUM(Y3, 2)</f>
        <v>15</v>
      </c>
      <c r="Z2" s="136"/>
      <c r="AA2" s="157">
        <f>WEEKNUM(AA3, 2)</f>
        <v>16</v>
      </c>
      <c r="AB2" s="136"/>
      <c r="AC2" s="157">
        <f>WEEKNUM(AC3, 2)</f>
        <v>16</v>
      </c>
      <c r="AD2" s="136"/>
      <c r="AE2" s="157">
        <f>WEEKNUM(AE3, 2)</f>
        <v>16</v>
      </c>
      <c r="AF2" s="136"/>
      <c r="AG2" s="157">
        <f>WEEKNUM(AG3, 2)</f>
        <v>16</v>
      </c>
      <c r="AH2" s="136"/>
      <c r="AI2" s="157">
        <f>WEEKNUM(AI3, 2)</f>
        <v>16</v>
      </c>
      <c r="AJ2" s="136"/>
      <c r="AK2" s="157">
        <f>WEEKNUM(AK3, 2)</f>
        <v>16</v>
      </c>
      <c r="AL2" s="136"/>
      <c r="AM2" s="157">
        <f>WEEKNUM(AM3, 2)</f>
        <v>16</v>
      </c>
      <c r="AN2" s="136"/>
      <c r="AO2" s="157">
        <f>WEEKNUM(AO3, 2)</f>
        <v>17</v>
      </c>
      <c r="AP2" s="136"/>
      <c r="AQ2" s="157">
        <f>WEEKNUM(AQ3, 2)</f>
        <v>17</v>
      </c>
      <c r="AR2" s="136"/>
      <c r="AS2" s="157">
        <f>WEEKNUM(AS3, 2)</f>
        <v>17</v>
      </c>
      <c r="AT2" s="136"/>
      <c r="AU2" s="157">
        <f>WEEKNUM(AU3, 2)</f>
        <v>17</v>
      </c>
      <c r="AV2" s="136"/>
      <c r="AW2" s="157">
        <f>WEEKNUM(AW3, 2)</f>
        <v>17</v>
      </c>
      <c r="AX2" s="136"/>
      <c r="AY2" s="157">
        <f>WEEKNUM(AY3, 2)</f>
        <v>17</v>
      </c>
      <c r="AZ2" s="136"/>
      <c r="BA2" s="157">
        <f>WEEKNUM(BA3, 2)</f>
        <v>17</v>
      </c>
      <c r="BB2" s="136"/>
      <c r="BC2" s="157">
        <f>WEEKNUM(BC3, 2)</f>
        <v>18</v>
      </c>
      <c r="BD2" s="136"/>
      <c r="BE2" s="157">
        <f>WEEKNUM(BE3, 2)</f>
        <v>18</v>
      </c>
      <c r="BF2" s="136"/>
      <c r="BG2" s="157">
        <f>WEEKNUM(BG3, 2)</f>
        <v>18</v>
      </c>
      <c r="BH2" s="136"/>
      <c r="BI2" s="157">
        <f>WEEKNUM(BI3, 2)</f>
        <v>18</v>
      </c>
      <c r="BJ2" s="136"/>
      <c r="BK2" s="157">
        <f>WEEKNUM(BK3, 2)</f>
        <v>18</v>
      </c>
      <c r="BL2" s="136"/>
      <c r="BM2" s="158"/>
      <c r="BN2" s="87"/>
      <c r="BO2" s="157">
        <f>WEEKNUM(BO3, 2)</f>
        <v>14</v>
      </c>
      <c r="BP2" s="136"/>
      <c r="BQ2" s="157">
        <f>WEEKNUM(BQ3, 2)</f>
        <v>14</v>
      </c>
      <c r="BR2" s="136"/>
      <c r="BS2" s="157">
        <f>WEEKNUM(BS3, 2)</f>
        <v>14</v>
      </c>
      <c r="BT2" s="136"/>
      <c r="BU2" s="157">
        <f>WEEKNUM(BU3, 2)</f>
        <v>14</v>
      </c>
      <c r="BV2" s="136"/>
      <c r="BW2" s="157">
        <f>WEEKNUM(BW3, 2)</f>
        <v>14</v>
      </c>
      <c r="BX2" s="136"/>
      <c r="BY2" s="157">
        <f>WEEKNUM(BY3, 2)</f>
        <v>15</v>
      </c>
      <c r="BZ2" s="136"/>
      <c r="CA2" s="157">
        <f>WEEKNUM(CA3, 2)</f>
        <v>15</v>
      </c>
      <c r="CB2" s="136"/>
      <c r="CC2" s="157">
        <f>WEEKNUM(CC3, 2)</f>
        <v>15</v>
      </c>
      <c r="CD2" s="136"/>
      <c r="CE2" s="157">
        <f>WEEKNUM(CE3, 2)</f>
        <v>15</v>
      </c>
      <c r="CF2" s="136"/>
      <c r="CG2" s="157">
        <f>WEEKNUM(CG3, 2)</f>
        <v>15</v>
      </c>
      <c r="CH2" s="136"/>
      <c r="CI2" s="157">
        <f>WEEKNUM(CI3, 2)</f>
        <v>15</v>
      </c>
      <c r="CJ2" s="136"/>
      <c r="CK2" s="157">
        <f>WEEKNUM(CK3, 2)</f>
        <v>15</v>
      </c>
      <c r="CL2" s="136"/>
      <c r="CM2" s="157">
        <f>WEEKNUM(CM3, 2)</f>
        <v>16</v>
      </c>
      <c r="CN2" s="136"/>
      <c r="CO2" s="157">
        <f>WEEKNUM(CO3, 2)</f>
        <v>16</v>
      </c>
      <c r="CP2" s="136"/>
      <c r="CQ2" s="157">
        <f>WEEKNUM(CQ3, 2)</f>
        <v>16</v>
      </c>
      <c r="CR2" s="136"/>
      <c r="CS2" s="157">
        <f>WEEKNUM(CS3, 2)</f>
        <v>16</v>
      </c>
      <c r="CT2" s="136"/>
      <c r="CU2" s="157">
        <f>WEEKNUM(CU3, 2)</f>
        <v>16</v>
      </c>
      <c r="CV2" s="136"/>
      <c r="CW2" s="157">
        <f>WEEKNUM(CW3, 2)</f>
        <v>16</v>
      </c>
      <c r="CX2" s="136"/>
      <c r="CY2" s="157">
        <f>WEEKNUM(CY3, 2)</f>
        <v>16</v>
      </c>
      <c r="CZ2" s="136"/>
      <c r="DA2" s="157">
        <f>WEEKNUM(DA3, 2)</f>
        <v>17</v>
      </c>
      <c r="DB2" s="136"/>
      <c r="DC2" s="157">
        <f>WEEKNUM(DC3, 2)</f>
        <v>17</v>
      </c>
      <c r="DD2" s="136"/>
      <c r="DE2" s="157">
        <f>WEEKNUM(DE3, 2)</f>
        <v>17</v>
      </c>
      <c r="DF2" s="136"/>
      <c r="DG2" s="157">
        <f>WEEKNUM(DG3, 2)</f>
        <v>17</v>
      </c>
      <c r="DH2" s="136"/>
      <c r="DI2" s="157">
        <f>WEEKNUM(DI3, 2)</f>
        <v>17</v>
      </c>
      <c r="DJ2" s="136"/>
      <c r="DK2" s="157">
        <f>WEEKNUM(DK3, 2)</f>
        <v>17</v>
      </c>
      <c r="DL2" s="136"/>
      <c r="DM2" s="157">
        <f>WEEKNUM(DM3, 2)</f>
        <v>17</v>
      </c>
      <c r="DN2" s="136"/>
      <c r="DO2" s="157">
        <f>WEEKNUM(DO3, 2)</f>
        <v>18</v>
      </c>
      <c r="DP2" s="136"/>
      <c r="DQ2" s="157">
        <f>WEEKNUM(DQ3, 2)</f>
        <v>18</v>
      </c>
      <c r="DR2" s="136"/>
      <c r="DS2" s="157">
        <f>WEEKNUM(DS3, 2)</f>
        <v>18</v>
      </c>
      <c r="DT2" s="136"/>
      <c r="DU2" s="157">
        <f>WEEKNUM(DU3, 2)</f>
        <v>18</v>
      </c>
      <c r="DV2" s="136"/>
      <c r="DW2" s="157">
        <f>WEEKNUM(DW3, 2)</f>
        <v>18</v>
      </c>
      <c r="DX2" s="136"/>
      <c r="DY2" s="158"/>
      <c r="DZ2" s="87"/>
      <c r="EA2" s="157">
        <f>WEEKNUM(EA3, 2)</f>
        <v>14</v>
      </c>
      <c r="EB2" s="136"/>
      <c r="EC2" s="157">
        <f>WEEKNUM(EC3, 2)</f>
        <v>14</v>
      </c>
      <c r="ED2" s="136"/>
      <c r="EE2" s="157">
        <f>WEEKNUM(EE3, 2)</f>
        <v>14</v>
      </c>
      <c r="EF2" s="136"/>
      <c r="EG2" s="157">
        <f>WEEKNUM(EG3, 2)</f>
        <v>14</v>
      </c>
      <c r="EH2" s="136"/>
      <c r="EI2" s="157">
        <f>WEEKNUM(EI3, 2)</f>
        <v>14</v>
      </c>
      <c r="EJ2" s="136"/>
      <c r="EK2" s="157">
        <f>WEEKNUM(EK3, 2)</f>
        <v>15</v>
      </c>
      <c r="EL2" s="136"/>
      <c r="EM2" s="157">
        <f>WEEKNUM(EM3, 2)</f>
        <v>15</v>
      </c>
      <c r="EN2" s="136"/>
      <c r="EO2" s="157">
        <f>WEEKNUM(EO3, 2)</f>
        <v>15</v>
      </c>
      <c r="EP2" s="136"/>
      <c r="EQ2" s="157">
        <f>WEEKNUM(EQ3, 2)</f>
        <v>15</v>
      </c>
      <c r="ER2" s="136"/>
      <c r="ES2" s="157">
        <f>WEEKNUM(ES3, 2)</f>
        <v>15</v>
      </c>
      <c r="ET2" s="136"/>
      <c r="EU2" s="157">
        <f>WEEKNUM(EU3, 2)</f>
        <v>15</v>
      </c>
      <c r="EV2" s="136"/>
      <c r="EW2" s="157">
        <f>WEEKNUM(EW3, 2)</f>
        <v>15</v>
      </c>
      <c r="EX2" s="136"/>
      <c r="EY2" s="157">
        <f>WEEKNUM(EY3, 2)</f>
        <v>16</v>
      </c>
      <c r="EZ2" s="136"/>
      <c r="FA2" s="157">
        <f>WEEKNUM(FA3, 2)</f>
        <v>16</v>
      </c>
      <c r="FB2" s="136"/>
      <c r="FC2" s="157">
        <f>WEEKNUM(FC3, 2)</f>
        <v>16</v>
      </c>
      <c r="FD2" s="136"/>
      <c r="FE2" s="157">
        <f>WEEKNUM(FE3, 2)</f>
        <v>16</v>
      </c>
      <c r="FF2" s="136"/>
      <c r="FG2" s="157">
        <f>WEEKNUM(FG3, 2)</f>
        <v>16</v>
      </c>
      <c r="FH2" s="136"/>
      <c r="FI2" s="157">
        <f>WEEKNUM(FI3, 2)</f>
        <v>16</v>
      </c>
      <c r="FJ2" s="136"/>
      <c r="FK2" s="157">
        <f>WEEKNUM(FK3, 2)</f>
        <v>16</v>
      </c>
      <c r="FL2" s="136"/>
      <c r="FM2" s="157">
        <f>WEEKNUM(FM3, 2)</f>
        <v>17</v>
      </c>
      <c r="FN2" s="136"/>
      <c r="FO2" s="157">
        <f>WEEKNUM(FO3, 2)</f>
        <v>17</v>
      </c>
      <c r="FP2" s="136"/>
      <c r="FQ2" s="157">
        <f>WEEKNUM(FQ3, 2)</f>
        <v>17</v>
      </c>
      <c r="FR2" s="136"/>
      <c r="FS2" s="157">
        <f>WEEKNUM(FS3, 2)</f>
        <v>17</v>
      </c>
      <c r="FT2" s="136"/>
      <c r="FU2" s="157">
        <f>WEEKNUM(FU3, 2)</f>
        <v>17</v>
      </c>
      <c r="FV2" s="136"/>
      <c r="FW2" s="157">
        <f>WEEKNUM(FW3, 2)</f>
        <v>17</v>
      </c>
      <c r="FX2" s="136"/>
      <c r="FY2" s="157">
        <f>WEEKNUM(FY3, 2)</f>
        <v>17</v>
      </c>
      <c r="FZ2" s="136"/>
      <c r="GA2" s="157">
        <f>WEEKNUM(GA3, 2)</f>
        <v>18</v>
      </c>
      <c r="GB2" s="136"/>
      <c r="GC2" s="157">
        <f>WEEKNUM(GC3, 2)</f>
        <v>18</v>
      </c>
      <c r="GD2" s="136"/>
      <c r="GE2" s="157">
        <f>WEEKNUM(GE3, 2)</f>
        <v>18</v>
      </c>
      <c r="GF2" s="136"/>
      <c r="GG2" s="157">
        <f>WEEKNUM(GG3, 2)</f>
        <v>18</v>
      </c>
      <c r="GH2" s="136"/>
      <c r="GI2" s="157">
        <f>WEEKNUM(GI3, 2)</f>
        <v>18</v>
      </c>
      <c r="GJ2" s="136"/>
    </row>
    <row r="3">
      <c r="A3" s="87"/>
      <c r="B3" s="159"/>
      <c r="C3" s="160">
        <f>IFERROR(__xludf.DUMMYFUNCTION("IMPORTRANGE(""https://docs.google.com/spreadsheets/d/10YXAOMSpkcTMLByn-VWOoSTLim2yScH5sOHrFGs5ztQ"", ""Přehled mzdy!D2:BM3"")"),43922.0)</f>
        <v>43922</v>
      </c>
      <c r="D3" s="133"/>
      <c r="E3" s="161">
        <f>IFERROR(__xludf.DUMMYFUNCTION("""COMPUTED_VALUE"""),43923.0)</f>
        <v>43923</v>
      </c>
      <c r="F3" s="136"/>
      <c r="G3" s="161">
        <f>IFERROR(__xludf.DUMMYFUNCTION("""COMPUTED_VALUE"""),43924.0)</f>
        <v>43924</v>
      </c>
      <c r="H3" s="136"/>
      <c r="I3" s="161">
        <f>IFERROR(__xludf.DUMMYFUNCTION("""COMPUTED_VALUE"""),43925.0)</f>
        <v>43925</v>
      </c>
      <c r="J3" s="136"/>
      <c r="K3" s="161">
        <f>IFERROR(__xludf.DUMMYFUNCTION("""COMPUTED_VALUE"""),43926.0)</f>
        <v>43926</v>
      </c>
      <c r="L3" s="136"/>
      <c r="M3" s="162">
        <f>IFERROR(__xludf.DUMMYFUNCTION("""COMPUTED_VALUE"""),43927.0)</f>
        <v>43927</v>
      </c>
      <c r="N3" s="136"/>
      <c r="O3" s="162">
        <f>IFERROR(__xludf.DUMMYFUNCTION("""COMPUTED_VALUE"""),43928.0)</f>
        <v>43928</v>
      </c>
      <c r="P3" s="136"/>
      <c r="Q3" s="162">
        <f>IFERROR(__xludf.DUMMYFUNCTION("""COMPUTED_VALUE"""),43929.0)</f>
        <v>43929</v>
      </c>
      <c r="R3" s="136"/>
      <c r="S3" s="162">
        <f>IFERROR(__xludf.DUMMYFUNCTION("""COMPUTED_VALUE"""),43930.0)</f>
        <v>43930</v>
      </c>
      <c r="T3" s="136"/>
      <c r="U3" s="161">
        <f>IFERROR(__xludf.DUMMYFUNCTION("""COMPUTED_VALUE"""),43931.0)</f>
        <v>43931</v>
      </c>
      <c r="V3" s="136"/>
      <c r="W3" s="161">
        <f>IFERROR(__xludf.DUMMYFUNCTION("""COMPUTED_VALUE"""),43932.0)</f>
        <v>43932</v>
      </c>
      <c r="X3" s="136"/>
      <c r="Y3" s="161">
        <f>IFERROR(__xludf.DUMMYFUNCTION("""COMPUTED_VALUE"""),43933.0)</f>
        <v>43933</v>
      </c>
      <c r="Z3" s="136"/>
      <c r="AA3" s="161">
        <f>IFERROR(__xludf.DUMMYFUNCTION("""COMPUTED_VALUE"""),43934.0)</f>
        <v>43934</v>
      </c>
      <c r="AB3" s="136"/>
      <c r="AC3" s="162">
        <f>IFERROR(__xludf.DUMMYFUNCTION("""COMPUTED_VALUE"""),43935.0)</f>
        <v>43935</v>
      </c>
      <c r="AD3" s="136"/>
      <c r="AE3" s="162">
        <f>IFERROR(__xludf.DUMMYFUNCTION("""COMPUTED_VALUE"""),43936.0)</f>
        <v>43936</v>
      </c>
      <c r="AF3" s="136"/>
      <c r="AG3" s="162">
        <f>IFERROR(__xludf.DUMMYFUNCTION("""COMPUTED_VALUE"""),43937.0)</f>
        <v>43937</v>
      </c>
      <c r="AH3" s="136"/>
      <c r="AI3" s="162">
        <f>IFERROR(__xludf.DUMMYFUNCTION("""COMPUTED_VALUE"""),43938.0)</f>
        <v>43938</v>
      </c>
      <c r="AJ3" s="136"/>
      <c r="AK3" s="161">
        <f>IFERROR(__xludf.DUMMYFUNCTION("""COMPUTED_VALUE"""),43939.0)</f>
        <v>43939</v>
      </c>
      <c r="AL3" s="136"/>
      <c r="AM3" s="161">
        <f>IFERROR(__xludf.DUMMYFUNCTION("""COMPUTED_VALUE"""),43940.0)</f>
        <v>43940</v>
      </c>
      <c r="AN3" s="136"/>
      <c r="AO3" s="161">
        <f>IFERROR(__xludf.DUMMYFUNCTION("""COMPUTED_VALUE"""),43941.0)</f>
        <v>43941</v>
      </c>
      <c r="AP3" s="136"/>
      <c r="AQ3" s="161">
        <f>IFERROR(__xludf.DUMMYFUNCTION("""COMPUTED_VALUE"""),43942.0)</f>
        <v>43942</v>
      </c>
      <c r="AR3" s="136"/>
      <c r="AS3" s="162">
        <f>IFERROR(__xludf.DUMMYFUNCTION("""COMPUTED_VALUE"""),43943.0)</f>
        <v>43943</v>
      </c>
      <c r="AT3" s="136"/>
      <c r="AU3" s="162">
        <f>IFERROR(__xludf.DUMMYFUNCTION("""COMPUTED_VALUE"""),43944.0)</f>
        <v>43944</v>
      </c>
      <c r="AV3" s="136"/>
      <c r="AW3" s="162">
        <f>IFERROR(__xludf.DUMMYFUNCTION("""COMPUTED_VALUE"""),43945.0)</f>
        <v>43945</v>
      </c>
      <c r="AX3" s="136"/>
      <c r="AY3" s="162">
        <f>IFERROR(__xludf.DUMMYFUNCTION("""COMPUTED_VALUE"""),43946.0)</f>
        <v>43946</v>
      </c>
      <c r="AZ3" s="136"/>
      <c r="BA3" s="161">
        <f>IFERROR(__xludf.DUMMYFUNCTION("""COMPUTED_VALUE"""),43947.0)</f>
        <v>43947</v>
      </c>
      <c r="BB3" s="136"/>
      <c r="BC3" s="161">
        <f>IFERROR(__xludf.DUMMYFUNCTION("""COMPUTED_VALUE"""),43948.0)</f>
        <v>43948</v>
      </c>
      <c r="BD3" s="136"/>
      <c r="BE3" s="161">
        <f>IFERROR(__xludf.DUMMYFUNCTION("""COMPUTED_VALUE"""),43949.0)</f>
        <v>43949</v>
      </c>
      <c r="BF3" s="136"/>
      <c r="BG3" s="161">
        <f>IFERROR(__xludf.DUMMYFUNCTION("""COMPUTED_VALUE"""),43950.0)</f>
        <v>43950</v>
      </c>
      <c r="BH3" s="136"/>
      <c r="BI3" s="162">
        <f>IFERROR(__xludf.DUMMYFUNCTION("""COMPUTED_VALUE"""),43951.0)</f>
        <v>43951</v>
      </c>
      <c r="BJ3" s="136"/>
      <c r="BK3" s="162">
        <f>IFERROR(__xludf.DUMMYFUNCTION("""COMPUTED_VALUE"""),43952.0)</f>
        <v>43952</v>
      </c>
      <c r="BL3" s="136"/>
      <c r="BM3" s="163"/>
      <c r="BN3" s="164"/>
      <c r="BO3" s="160">
        <f>IFERROR(__xludf.DUMMYFUNCTION("IMPORTRANGE(""https://docs.google.com/spreadsheets/d/1KrsHKAJtdLJ3VXyrOqNK2tHML33p1glN8UTwIh36Xt0"", ""Přehled mzdy!D2:BM17"")"),43922.0)</f>
        <v>43922</v>
      </c>
      <c r="BP3" s="133"/>
      <c r="BQ3" s="161">
        <f>IFERROR(__xludf.DUMMYFUNCTION("""COMPUTED_VALUE"""),43923.0)</f>
        <v>43923</v>
      </c>
      <c r="BR3" s="136"/>
      <c r="BS3" s="161">
        <f>IFERROR(__xludf.DUMMYFUNCTION("""COMPUTED_VALUE"""),43924.0)</f>
        <v>43924</v>
      </c>
      <c r="BT3" s="136"/>
      <c r="BU3" s="161">
        <f>IFERROR(__xludf.DUMMYFUNCTION("""COMPUTED_VALUE"""),43925.0)</f>
        <v>43925</v>
      </c>
      <c r="BV3" s="136"/>
      <c r="BW3" s="161">
        <f>IFERROR(__xludf.DUMMYFUNCTION("""COMPUTED_VALUE"""),43926.0)</f>
        <v>43926</v>
      </c>
      <c r="BX3" s="136"/>
      <c r="BY3" s="162">
        <f>IFERROR(__xludf.DUMMYFUNCTION("""COMPUTED_VALUE"""),43927.0)</f>
        <v>43927</v>
      </c>
      <c r="BZ3" s="136"/>
      <c r="CA3" s="162">
        <f>IFERROR(__xludf.DUMMYFUNCTION("""COMPUTED_VALUE"""),43928.0)</f>
        <v>43928</v>
      </c>
      <c r="CB3" s="136"/>
      <c r="CC3" s="162">
        <f>IFERROR(__xludf.DUMMYFUNCTION("""COMPUTED_VALUE"""),43929.0)</f>
        <v>43929</v>
      </c>
      <c r="CD3" s="136"/>
      <c r="CE3" s="162">
        <f>IFERROR(__xludf.DUMMYFUNCTION("""COMPUTED_VALUE"""),43930.0)</f>
        <v>43930</v>
      </c>
      <c r="CF3" s="136"/>
      <c r="CG3" s="161">
        <f>IFERROR(__xludf.DUMMYFUNCTION("""COMPUTED_VALUE"""),43931.0)</f>
        <v>43931</v>
      </c>
      <c r="CH3" s="136"/>
      <c r="CI3" s="161">
        <f>IFERROR(__xludf.DUMMYFUNCTION("""COMPUTED_VALUE"""),43932.0)</f>
        <v>43932</v>
      </c>
      <c r="CJ3" s="136"/>
      <c r="CK3" s="161">
        <f>IFERROR(__xludf.DUMMYFUNCTION("""COMPUTED_VALUE"""),43933.0)</f>
        <v>43933</v>
      </c>
      <c r="CL3" s="136"/>
      <c r="CM3" s="161">
        <f>IFERROR(__xludf.DUMMYFUNCTION("""COMPUTED_VALUE"""),43934.0)</f>
        <v>43934</v>
      </c>
      <c r="CN3" s="136"/>
      <c r="CO3" s="162">
        <f>IFERROR(__xludf.DUMMYFUNCTION("""COMPUTED_VALUE"""),43935.0)</f>
        <v>43935</v>
      </c>
      <c r="CP3" s="136"/>
      <c r="CQ3" s="162">
        <f>IFERROR(__xludf.DUMMYFUNCTION("""COMPUTED_VALUE"""),43936.0)</f>
        <v>43936</v>
      </c>
      <c r="CR3" s="136"/>
      <c r="CS3" s="162">
        <f>IFERROR(__xludf.DUMMYFUNCTION("""COMPUTED_VALUE"""),43937.0)</f>
        <v>43937</v>
      </c>
      <c r="CT3" s="136"/>
      <c r="CU3" s="162">
        <f>IFERROR(__xludf.DUMMYFUNCTION("""COMPUTED_VALUE"""),43938.0)</f>
        <v>43938</v>
      </c>
      <c r="CV3" s="136"/>
      <c r="CW3" s="161">
        <f>IFERROR(__xludf.DUMMYFUNCTION("""COMPUTED_VALUE"""),43939.0)</f>
        <v>43939</v>
      </c>
      <c r="CX3" s="136"/>
      <c r="CY3" s="161">
        <f>IFERROR(__xludf.DUMMYFUNCTION("""COMPUTED_VALUE"""),43940.0)</f>
        <v>43940</v>
      </c>
      <c r="CZ3" s="136"/>
      <c r="DA3" s="161">
        <f>IFERROR(__xludf.DUMMYFUNCTION("""COMPUTED_VALUE"""),43941.0)</f>
        <v>43941</v>
      </c>
      <c r="DB3" s="136"/>
      <c r="DC3" s="161">
        <f>IFERROR(__xludf.DUMMYFUNCTION("""COMPUTED_VALUE"""),43942.0)</f>
        <v>43942</v>
      </c>
      <c r="DD3" s="136"/>
      <c r="DE3" s="162">
        <f>IFERROR(__xludf.DUMMYFUNCTION("""COMPUTED_VALUE"""),43943.0)</f>
        <v>43943</v>
      </c>
      <c r="DF3" s="136"/>
      <c r="DG3" s="162">
        <f>IFERROR(__xludf.DUMMYFUNCTION("""COMPUTED_VALUE"""),43944.0)</f>
        <v>43944</v>
      </c>
      <c r="DH3" s="136"/>
      <c r="DI3" s="162">
        <f>IFERROR(__xludf.DUMMYFUNCTION("""COMPUTED_VALUE"""),43945.0)</f>
        <v>43945</v>
      </c>
      <c r="DJ3" s="136"/>
      <c r="DK3" s="162">
        <f>IFERROR(__xludf.DUMMYFUNCTION("""COMPUTED_VALUE"""),43946.0)</f>
        <v>43946</v>
      </c>
      <c r="DL3" s="136"/>
      <c r="DM3" s="161">
        <f>IFERROR(__xludf.DUMMYFUNCTION("""COMPUTED_VALUE"""),43947.0)</f>
        <v>43947</v>
      </c>
      <c r="DN3" s="136"/>
      <c r="DO3" s="161">
        <f>IFERROR(__xludf.DUMMYFUNCTION("""COMPUTED_VALUE"""),43948.0)</f>
        <v>43948</v>
      </c>
      <c r="DP3" s="136"/>
      <c r="DQ3" s="161">
        <f>IFERROR(__xludf.DUMMYFUNCTION("""COMPUTED_VALUE"""),43949.0)</f>
        <v>43949</v>
      </c>
      <c r="DR3" s="136"/>
      <c r="DS3" s="161">
        <f>IFERROR(__xludf.DUMMYFUNCTION("""COMPUTED_VALUE"""),43950.0)</f>
        <v>43950</v>
      </c>
      <c r="DT3" s="136"/>
      <c r="DU3" s="162">
        <f>IFERROR(__xludf.DUMMYFUNCTION("""COMPUTED_VALUE"""),43951.0)</f>
        <v>43951</v>
      </c>
      <c r="DV3" s="136"/>
      <c r="DW3" s="162">
        <f>IFERROR(__xludf.DUMMYFUNCTION("""COMPUTED_VALUE"""),43952.0)</f>
        <v>43952</v>
      </c>
      <c r="DX3" s="136"/>
      <c r="DY3" s="163"/>
      <c r="DZ3" s="164"/>
      <c r="EA3" s="160">
        <f>IFERROR(__xludf.DUMMYFUNCTION("IMPORTRANGE(""https://docs.google.com/spreadsheets/d/10YXAOMSpkcTMLByn-VWOoSTLim2yScH5sOHrFGs5ztQ"", ""Přehled mzdy!D2:BM17"")"),43922.0)</f>
        <v>43922</v>
      </c>
      <c r="EB3" s="133"/>
      <c r="EC3" s="161">
        <f>IFERROR(__xludf.DUMMYFUNCTION("""COMPUTED_VALUE"""),43923.0)</f>
        <v>43923</v>
      </c>
      <c r="ED3" s="136"/>
      <c r="EE3" s="161">
        <f>IFERROR(__xludf.DUMMYFUNCTION("""COMPUTED_VALUE"""),43924.0)</f>
        <v>43924</v>
      </c>
      <c r="EF3" s="136"/>
      <c r="EG3" s="161">
        <f>IFERROR(__xludf.DUMMYFUNCTION("""COMPUTED_VALUE"""),43925.0)</f>
        <v>43925</v>
      </c>
      <c r="EH3" s="136"/>
      <c r="EI3" s="161">
        <f>IFERROR(__xludf.DUMMYFUNCTION("""COMPUTED_VALUE"""),43926.0)</f>
        <v>43926</v>
      </c>
      <c r="EJ3" s="136"/>
      <c r="EK3" s="162">
        <f>IFERROR(__xludf.DUMMYFUNCTION("""COMPUTED_VALUE"""),43927.0)</f>
        <v>43927</v>
      </c>
      <c r="EL3" s="136"/>
      <c r="EM3" s="162">
        <f>IFERROR(__xludf.DUMMYFUNCTION("""COMPUTED_VALUE"""),43928.0)</f>
        <v>43928</v>
      </c>
      <c r="EN3" s="136"/>
      <c r="EO3" s="162">
        <f>IFERROR(__xludf.DUMMYFUNCTION("""COMPUTED_VALUE"""),43929.0)</f>
        <v>43929</v>
      </c>
      <c r="EP3" s="136"/>
      <c r="EQ3" s="162">
        <f>IFERROR(__xludf.DUMMYFUNCTION("""COMPUTED_VALUE"""),43930.0)</f>
        <v>43930</v>
      </c>
      <c r="ER3" s="136"/>
      <c r="ES3" s="161">
        <f>IFERROR(__xludf.DUMMYFUNCTION("""COMPUTED_VALUE"""),43931.0)</f>
        <v>43931</v>
      </c>
      <c r="ET3" s="136"/>
      <c r="EU3" s="161">
        <f>IFERROR(__xludf.DUMMYFUNCTION("""COMPUTED_VALUE"""),43932.0)</f>
        <v>43932</v>
      </c>
      <c r="EV3" s="136"/>
      <c r="EW3" s="161">
        <f>IFERROR(__xludf.DUMMYFUNCTION("""COMPUTED_VALUE"""),43933.0)</f>
        <v>43933</v>
      </c>
      <c r="EX3" s="136"/>
      <c r="EY3" s="161">
        <f>IFERROR(__xludf.DUMMYFUNCTION("""COMPUTED_VALUE"""),43934.0)</f>
        <v>43934</v>
      </c>
      <c r="EZ3" s="136"/>
      <c r="FA3" s="162">
        <f>IFERROR(__xludf.DUMMYFUNCTION("""COMPUTED_VALUE"""),43935.0)</f>
        <v>43935</v>
      </c>
      <c r="FB3" s="136"/>
      <c r="FC3" s="162">
        <f>IFERROR(__xludf.DUMMYFUNCTION("""COMPUTED_VALUE"""),43936.0)</f>
        <v>43936</v>
      </c>
      <c r="FD3" s="136"/>
      <c r="FE3" s="162">
        <f>IFERROR(__xludf.DUMMYFUNCTION("""COMPUTED_VALUE"""),43937.0)</f>
        <v>43937</v>
      </c>
      <c r="FF3" s="136"/>
      <c r="FG3" s="162">
        <f>IFERROR(__xludf.DUMMYFUNCTION("""COMPUTED_VALUE"""),43938.0)</f>
        <v>43938</v>
      </c>
      <c r="FH3" s="136"/>
      <c r="FI3" s="161">
        <f>IFERROR(__xludf.DUMMYFUNCTION("""COMPUTED_VALUE"""),43939.0)</f>
        <v>43939</v>
      </c>
      <c r="FJ3" s="136"/>
      <c r="FK3" s="161">
        <f>IFERROR(__xludf.DUMMYFUNCTION("""COMPUTED_VALUE"""),43940.0)</f>
        <v>43940</v>
      </c>
      <c r="FL3" s="136"/>
      <c r="FM3" s="161">
        <f>IFERROR(__xludf.DUMMYFUNCTION("""COMPUTED_VALUE"""),43941.0)</f>
        <v>43941</v>
      </c>
      <c r="FN3" s="136"/>
      <c r="FO3" s="161">
        <f>IFERROR(__xludf.DUMMYFUNCTION("""COMPUTED_VALUE"""),43942.0)</f>
        <v>43942</v>
      </c>
      <c r="FP3" s="136"/>
      <c r="FQ3" s="162">
        <f>IFERROR(__xludf.DUMMYFUNCTION("""COMPUTED_VALUE"""),43943.0)</f>
        <v>43943</v>
      </c>
      <c r="FR3" s="136"/>
      <c r="FS3" s="162">
        <f>IFERROR(__xludf.DUMMYFUNCTION("""COMPUTED_VALUE"""),43944.0)</f>
        <v>43944</v>
      </c>
      <c r="FT3" s="136"/>
      <c r="FU3" s="162">
        <f>IFERROR(__xludf.DUMMYFUNCTION("""COMPUTED_VALUE"""),43945.0)</f>
        <v>43945</v>
      </c>
      <c r="FV3" s="136"/>
      <c r="FW3" s="162">
        <f>IFERROR(__xludf.DUMMYFUNCTION("""COMPUTED_VALUE"""),43946.0)</f>
        <v>43946</v>
      </c>
      <c r="FX3" s="136"/>
      <c r="FY3" s="161">
        <f>IFERROR(__xludf.DUMMYFUNCTION("""COMPUTED_VALUE"""),43947.0)</f>
        <v>43947</v>
      </c>
      <c r="FZ3" s="136"/>
      <c r="GA3" s="161">
        <f>IFERROR(__xludf.DUMMYFUNCTION("""COMPUTED_VALUE"""),43948.0)</f>
        <v>43948</v>
      </c>
      <c r="GB3" s="136"/>
      <c r="GC3" s="161">
        <f>IFERROR(__xludf.DUMMYFUNCTION("""COMPUTED_VALUE"""),43949.0)</f>
        <v>43949</v>
      </c>
      <c r="GD3" s="136"/>
      <c r="GE3" s="161">
        <f>IFERROR(__xludf.DUMMYFUNCTION("""COMPUTED_VALUE"""),43950.0)</f>
        <v>43950</v>
      </c>
      <c r="GF3" s="136"/>
      <c r="GG3" s="162">
        <f>IFERROR(__xludf.DUMMYFUNCTION("""COMPUTED_VALUE"""),43951.0)</f>
        <v>43951</v>
      </c>
      <c r="GH3" s="136"/>
      <c r="GI3" s="162">
        <f>IFERROR(__xludf.DUMMYFUNCTION("""COMPUTED_VALUE"""),43952.0)</f>
        <v>43952</v>
      </c>
      <c r="GJ3" s="136"/>
    </row>
    <row r="4">
      <c r="A4" s="32" t="str">
        <f>IFERROR(__xludf.DUMMYFUNCTION("IMPORTRANGE(""https://docs.google.com/spreadsheets/d/1_VR4l2o9docdH4BpmZ6xVL9eFirbKl95Qel6RJTY-Qw"", ""Mzdy!M3:M17"")"),"Mzda/h")</f>
        <v>Mzda/h</v>
      </c>
      <c r="B4" s="165" t="str">
        <f>IFERROR(__xludf.DUMMYFUNCTION("IMPORTRANGE(""https://docs.google.com/spreadsheets/d/1_VR4l2o9docdH4BpmZ6xVL9eFirbKl95Qel6RJTY-Qw"", ""Mzdy!A3:A20"")"),"Instore")</f>
        <v>Instore</v>
      </c>
      <c r="C4" s="166" t="str">
        <f>IFERROR(__xludf.DUMMYFUNCTION("""COMPUTED_VALUE"""),"hod.")</f>
        <v>hod.</v>
      </c>
      <c r="D4" s="167" t="str">
        <f>IFERROR(__xludf.DUMMYFUNCTION("""COMPUTED_VALUE"""),"vypl.")</f>
        <v>vypl.</v>
      </c>
      <c r="E4" s="166" t="str">
        <f>IFERROR(__xludf.DUMMYFUNCTION("""COMPUTED_VALUE"""),"hod.")</f>
        <v>hod.</v>
      </c>
      <c r="F4" s="167" t="str">
        <f>IFERROR(__xludf.DUMMYFUNCTION("""COMPUTED_VALUE"""),"vypl.")</f>
        <v>vypl.</v>
      </c>
      <c r="G4" s="166" t="str">
        <f>IFERROR(__xludf.DUMMYFUNCTION("""COMPUTED_VALUE"""),"hod.")</f>
        <v>hod.</v>
      </c>
      <c r="H4" s="167" t="str">
        <f>IFERROR(__xludf.DUMMYFUNCTION("""COMPUTED_VALUE"""),"vypl.")</f>
        <v>vypl.</v>
      </c>
      <c r="I4" s="166" t="str">
        <f>IFERROR(__xludf.DUMMYFUNCTION("""COMPUTED_VALUE"""),"Počet hodin")</f>
        <v>Počet hodin</v>
      </c>
      <c r="J4" s="167" t="str">
        <f>IFERROR(__xludf.DUMMYFUNCTION("""COMPUTED_VALUE"""),"vypl.")</f>
        <v>vypl.</v>
      </c>
      <c r="K4" s="166" t="str">
        <f>IFERROR(__xludf.DUMMYFUNCTION("""COMPUTED_VALUE"""),"hod.")</f>
        <v>hod.</v>
      </c>
      <c r="L4" s="167" t="str">
        <f>IFERROR(__xludf.DUMMYFUNCTION("""COMPUTED_VALUE"""),"vypl.")</f>
        <v>vypl.</v>
      </c>
      <c r="M4" s="166" t="str">
        <f>IFERROR(__xludf.DUMMYFUNCTION("""COMPUTED_VALUE"""),"hod.")</f>
        <v>hod.</v>
      </c>
      <c r="N4" s="167" t="str">
        <f>IFERROR(__xludf.DUMMYFUNCTION("""COMPUTED_VALUE"""),"vypl.")</f>
        <v>vypl.</v>
      </c>
      <c r="O4" s="166" t="str">
        <f>IFERROR(__xludf.DUMMYFUNCTION("""COMPUTED_VALUE"""),"hod.")</f>
        <v>hod.</v>
      </c>
      <c r="P4" s="167" t="str">
        <f>IFERROR(__xludf.DUMMYFUNCTION("""COMPUTED_VALUE"""),"vypl.")</f>
        <v>vypl.</v>
      </c>
      <c r="Q4" s="166" t="str">
        <f>IFERROR(__xludf.DUMMYFUNCTION("""COMPUTED_VALUE"""),"hod.")</f>
        <v>hod.</v>
      </c>
      <c r="R4" s="167" t="str">
        <f>IFERROR(__xludf.DUMMYFUNCTION("""COMPUTED_VALUE"""),"vypl.")</f>
        <v>vypl.</v>
      </c>
      <c r="S4" s="166" t="str">
        <f>IFERROR(__xludf.DUMMYFUNCTION("""COMPUTED_VALUE"""),"hod.")</f>
        <v>hod.</v>
      </c>
      <c r="T4" s="167" t="str">
        <f>IFERROR(__xludf.DUMMYFUNCTION("""COMPUTED_VALUE"""),"vypl.")</f>
        <v>vypl.</v>
      </c>
      <c r="U4" s="166" t="str">
        <f>IFERROR(__xludf.DUMMYFUNCTION("""COMPUTED_VALUE"""),"hod.")</f>
        <v>hod.</v>
      </c>
      <c r="V4" s="167" t="str">
        <f>IFERROR(__xludf.DUMMYFUNCTION("""COMPUTED_VALUE"""),"vypl.")</f>
        <v>vypl.</v>
      </c>
      <c r="W4" s="166" t="str">
        <f>IFERROR(__xludf.DUMMYFUNCTION("""COMPUTED_VALUE"""),"hod.")</f>
        <v>hod.</v>
      </c>
      <c r="X4" s="167" t="str">
        <f>IFERROR(__xludf.DUMMYFUNCTION("""COMPUTED_VALUE"""),"vypl.")</f>
        <v>vypl.</v>
      </c>
      <c r="Y4" s="166" t="str">
        <f>IFERROR(__xludf.DUMMYFUNCTION("""COMPUTED_VALUE"""),"hod.")</f>
        <v>hod.</v>
      </c>
      <c r="Z4" s="167" t="str">
        <f>IFERROR(__xludf.DUMMYFUNCTION("""COMPUTED_VALUE"""),"vypl.")</f>
        <v>vypl.</v>
      </c>
      <c r="AA4" s="166" t="str">
        <f>IFERROR(__xludf.DUMMYFUNCTION("""COMPUTED_VALUE"""),"hod.")</f>
        <v>hod.</v>
      </c>
      <c r="AB4" s="167" t="str">
        <f>IFERROR(__xludf.DUMMYFUNCTION("""COMPUTED_VALUE"""),"vypl.")</f>
        <v>vypl.</v>
      </c>
      <c r="AC4" s="166" t="str">
        <f>IFERROR(__xludf.DUMMYFUNCTION("""COMPUTED_VALUE"""),"hod.")</f>
        <v>hod.</v>
      </c>
      <c r="AD4" s="167" t="str">
        <f>IFERROR(__xludf.DUMMYFUNCTION("""COMPUTED_VALUE"""),"vypl.")</f>
        <v>vypl.</v>
      </c>
      <c r="AE4" s="166" t="str">
        <f>IFERROR(__xludf.DUMMYFUNCTION("""COMPUTED_VALUE"""),"hod.")</f>
        <v>hod.</v>
      </c>
      <c r="AF4" s="167" t="str">
        <f>IFERROR(__xludf.DUMMYFUNCTION("""COMPUTED_VALUE"""),"vypl.")</f>
        <v>vypl.</v>
      </c>
      <c r="AG4" s="166" t="str">
        <f>IFERROR(__xludf.DUMMYFUNCTION("""COMPUTED_VALUE"""),"hod.")</f>
        <v>hod.</v>
      </c>
      <c r="AH4" s="167" t="str">
        <f>IFERROR(__xludf.DUMMYFUNCTION("""COMPUTED_VALUE"""),"vypl.")</f>
        <v>vypl.</v>
      </c>
      <c r="AI4" s="166" t="str">
        <f>IFERROR(__xludf.DUMMYFUNCTION("""COMPUTED_VALUE"""),"hod.")</f>
        <v>hod.</v>
      </c>
      <c r="AJ4" s="167" t="str">
        <f>IFERROR(__xludf.DUMMYFUNCTION("""COMPUTED_VALUE"""),"vypl.")</f>
        <v>vypl.</v>
      </c>
      <c r="AK4" s="166" t="str">
        <f>IFERROR(__xludf.DUMMYFUNCTION("""COMPUTED_VALUE"""),"hod.")</f>
        <v>hod.</v>
      </c>
      <c r="AL4" s="167" t="str">
        <f>IFERROR(__xludf.DUMMYFUNCTION("""COMPUTED_VALUE"""),"vypl.")</f>
        <v>vypl.</v>
      </c>
      <c r="AM4" s="166" t="str">
        <f>IFERROR(__xludf.DUMMYFUNCTION("""COMPUTED_VALUE"""),"hod.")</f>
        <v>hod.</v>
      </c>
      <c r="AN4" s="167" t="str">
        <f>IFERROR(__xludf.DUMMYFUNCTION("""COMPUTED_VALUE"""),"vypl.")</f>
        <v>vypl.</v>
      </c>
      <c r="AO4" s="166" t="str">
        <f>IFERROR(__xludf.DUMMYFUNCTION("""COMPUTED_VALUE"""),"hod.")</f>
        <v>hod.</v>
      </c>
      <c r="AP4" s="167" t="str">
        <f>IFERROR(__xludf.DUMMYFUNCTION("""COMPUTED_VALUE"""),"vypl.")</f>
        <v>vypl.</v>
      </c>
      <c r="AQ4" s="166" t="str">
        <f>IFERROR(__xludf.DUMMYFUNCTION("""COMPUTED_VALUE"""),"hod.")</f>
        <v>hod.</v>
      </c>
      <c r="AR4" s="167" t="str">
        <f>IFERROR(__xludf.DUMMYFUNCTION("""COMPUTED_VALUE"""),"vypl.")</f>
        <v>vypl.</v>
      </c>
      <c r="AS4" s="166" t="str">
        <f>IFERROR(__xludf.DUMMYFUNCTION("""COMPUTED_VALUE"""),"hod.")</f>
        <v>hod.</v>
      </c>
      <c r="AT4" s="167" t="str">
        <f>IFERROR(__xludf.DUMMYFUNCTION("""COMPUTED_VALUE"""),"vypl.")</f>
        <v>vypl.</v>
      </c>
      <c r="AU4" s="166" t="str">
        <f>IFERROR(__xludf.DUMMYFUNCTION("""COMPUTED_VALUE"""),"hod.")</f>
        <v>hod.</v>
      </c>
      <c r="AV4" s="167" t="str">
        <f>IFERROR(__xludf.DUMMYFUNCTION("""COMPUTED_VALUE"""),"vypl.")</f>
        <v>vypl.</v>
      </c>
      <c r="AW4" s="166" t="str">
        <f>IFERROR(__xludf.DUMMYFUNCTION("""COMPUTED_VALUE"""),"hod.")</f>
        <v>hod.</v>
      </c>
      <c r="AX4" s="167" t="str">
        <f>IFERROR(__xludf.DUMMYFUNCTION("""COMPUTED_VALUE"""),"vypl.")</f>
        <v>vypl.</v>
      </c>
      <c r="AY4" s="166" t="str">
        <f>IFERROR(__xludf.DUMMYFUNCTION("""COMPUTED_VALUE"""),"hod.")</f>
        <v>hod.</v>
      </c>
      <c r="AZ4" s="167" t="str">
        <f>IFERROR(__xludf.DUMMYFUNCTION("""COMPUTED_VALUE"""),"vypl.")</f>
        <v>vypl.</v>
      </c>
      <c r="BA4" s="166" t="str">
        <f>IFERROR(__xludf.DUMMYFUNCTION("""COMPUTED_VALUE"""),"hod.")</f>
        <v>hod.</v>
      </c>
      <c r="BB4" s="167" t="str">
        <f>IFERROR(__xludf.DUMMYFUNCTION("""COMPUTED_VALUE"""),"vypl.")</f>
        <v>vypl.</v>
      </c>
      <c r="BC4" s="166" t="str">
        <f>IFERROR(__xludf.DUMMYFUNCTION("""COMPUTED_VALUE"""),"hod.")</f>
        <v>hod.</v>
      </c>
      <c r="BD4" s="167" t="str">
        <f>IFERROR(__xludf.DUMMYFUNCTION("""COMPUTED_VALUE"""),"vypl.")</f>
        <v>vypl.</v>
      </c>
      <c r="BE4" s="166" t="str">
        <f>IFERROR(__xludf.DUMMYFUNCTION("""COMPUTED_VALUE"""),"hod.")</f>
        <v>hod.</v>
      </c>
      <c r="BF4" s="167" t="str">
        <f>IFERROR(__xludf.DUMMYFUNCTION("""COMPUTED_VALUE"""),"vypl.")</f>
        <v>vypl.</v>
      </c>
      <c r="BG4" s="166" t="str">
        <f>IFERROR(__xludf.DUMMYFUNCTION("""COMPUTED_VALUE"""),"hod.")</f>
        <v>hod.</v>
      </c>
      <c r="BH4" s="167" t="str">
        <f>IFERROR(__xludf.DUMMYFUNCTION("""COMPUTED_VALUE"""),"vypl.")</f>
        <v>vypl.</v>
      </c>
      <c r="BI4" s="166" t="str">
        <f>IFERROR(__xludf.DUMMYFUNCTION("""COMPUTED_VALUE"""),"hod.")</f>
        <v>hod.</v>
      </c>
      <c r="BJ4" s="167" t="str">
        <f>IFERROR(__xludf.DUMMYFUNCTION("""COMPUTED_VALUE"""),"vypl.")</f>
        <v>vypl.</v>
      </c>
      <c r="BK4" s="166" t="str">
        <f>IFERROR(__xludf.DUMMYFUNCTION("""COMPUTED_VALUE"""),"hod.")</f>
        <v>hod.</v>
      </c>
      <c r="BL4" s="167" t="str">
        <f>IFERROR(__xludf.DUMMYFUNCTION("""COMPUTED_VALUE"""),"vypl.")</f>
        <v>vypl.</v>
      </c>
      <c r="BM4" s="168"/>
      <c r="BN4" s="165" t="str">
        <f>IFERROR(__xludf.DUMMYFUNCTION("IMPORTRANGE(""https://docs.google.com/spreadsheets/d/1_VR4l2o9docdH4BpmZ6xVL9eFirbKl95Qel6RJTY-Qw"", ""Mzdy!A3:A20"")"),"Instore")</f>
        <v>Instore</v>
      </c>
      <c r="BO4" s="166" t="str">
        <f>IFERROR(__xludf.DUMMYFUNCTION("""COMPUTED_VALUE"""),"hod.")</f>
        <v>hod.</v>
      </c>
      <c r="BP4" s="167" t="str">
        <f>IFERROR(__xludf.DUMMYFUNCTION("""COMPUTED_VALUE"""),"vypl.")</f>
        <v>vypl.</v>
      </c>
      <c r="BQ4" s="166" t="str">
        <f>IFERROR(__xludf.DUMMYFUNCTION("""COMPUTED_VALUE"""),"hod.")</f>
        <v>hod.</v>
      </c>
      <c r="BR4" s="167" t="str">
        <f>IFERROR(__xludf.DUMMYFUNCTION("""COMPUTED_VALUE"""),"vypl.")</f>
        <v>vypl.</v>
      </c>
      <c r="BS4" s="166" t="str">
        <f>IFERROR(__xludf.DUMMYFUNCTION("""COMPUTED_VALUE"""),"hod.")</f>
        <v>hod.</v>
      </c>
      <c r="BT4" s="167" t="str">
        <f>IFERROR(__xludf.DUMMYFUNCTION("""COMPUTED_VALUE"""),"vypl.")</f>
        <v>vypl.</v>
      </c>
      <c r="BU4" s="166" t="str">
        <f>IFERROR(__xludf.DUMMYFUNCTION("""COMPUTED_VALUE"""),"Počet hodin")</f>
        <v>Počet hodin</v>
      </c>
      <c r="BV4" s="167" t="str">
        <f>IFERROR(__xludf.DUMMYFUNCTION("""COMPUTED_VALUE"""),"vypl.")</f>
        <v>vypl.</v>
      </c>
      <c r="BW4" s="166" t="str">
        <f>IFERROR(__xludf.DUMMYFUNCTION("""COMPUTED_VALUE"""),"hod.")</f>
        <v>hod.</v>
      </c>
      <c r="BX4" s="167" t="str">
        <f>IFERROR(__xludf.DUMMYFUNCTION("""COMPUTED_VALUE"""),"vypl.")</f>
        <v>vypl.</v>
      </c>
      <c r="BY4" s="166" t="str">
        <f>IFERROR(__xludf.DUMMYFUNCTION("""COMPUTED_VALUE"""),"hod.")</f>
        <v>hod.</v>
      </c>
      <c r="BZ4" s="167" t="str">
        <f>IFERROR(__xludf.DUMMYFUNCTION("""COMPUTED_VALUE"""),"vypl.")</f>
        <v>vypl.</v>
      </c>
      <c r="CA4" s="166" t="str">
        <f>IFERROR(__xludf.DUMMYFUNCTION("""COMPUTED_VALUE"""),"hod.")</f>
        <v>hod.</v>
      </c>
      <c r="CB4" s="167" t="str">
        <f>IFERROR(__xludf.DUMMYFUNCTION("""COMPUTED_VALUE"""),"vypl.")</f>
        <v>vypl.</v>
      </c>
      <c r="CC4" s="166" t="str">
        <f>IFERROR(__xludf.DUMMYFUNCTION("""COMPUTED_VALUE"""),"hod.")</f>
        <v>hod.</v>
      </c>
      <c r="CD4" s="167" t="str">
        <f>IFERROR(__xludf.DUMMYFUNCTION("""COMPUTED_VALUE"""),"vypl.")</f>
        <v>vypl.</v>
      </c>
      <c r="CE4" s="166" t="str">
        <f>IFERROR(__xludf.DUMMYFUNCTION("""COMPUTED_VALUE"""),"hod.")</f>
        <v>hod.</v>
      </c>
      <c r="CF4" s="167" t="str">
        <f>IFERROR(__xludf.DUMMYFUNCTION("""COMPUTED_VALUE"""),"vypl.")</f>
        <v>vypl.</v>
      </c>
      <c r="CG4" s="166" t="str">
        <f>IFERROR(__xludf.DUMMYFUNCTION("""COMPUTED_VALUE"""),"hod.")</f>
        <v>hod.</v>
      </c>
      <c r="CH4" s="167" t="str">
        <f>IFERROR(__xludf.DUMMYFUNCTION("""COMPUTED_VALUE"""),"vypl.")</f>
        <v>vypl.</v>
      </c>
      <c r="CI4" s="166" t="str">
        <f>IFERROR(__xludf.DUMMYFUNCTION("""COMPUTED_VALUE"""),"hod.")</f>
        <v>hod.</v>
      </c>
      <c r="CJ4" s="167" t="str">
        <f>IFERROR(__xludf.DUMMYFUNCTION("""COMPUTED_VALUE"""),"vypl.")</f>
        <v>vypl.</v>
      </c>
      <c r="CK4" s="166" t="str">
        <f>IFERROR(__xludf.DUMMYFUNCTION("""COMPUTED_VALUE"""),"hod.")</f>
        <v>hod.</v>
      </c>
      <c r="CL4" s="167" t="str">
        <f>IFERROR(__xludf.DUMMYFUNCTION("""COMPUTED_VALUE"""),"vypl.")</f>
        <v>vypl.</v>
      </c>
      <c r="CM4" s="166" t="str">
        <f>IFERROR(__xludf.DUMMYFUNCTION("""COMPUTED_VALUE"""),"hod.")</f>
        <v>hod.</v>
      </c>
      <c r="CN4" s="167" t="str">
        <f>IFERROR(__xludf.DUMMYFUNCTION("""COMPUTED_VALUE"""),"vypl.")</f>
        <v>vypl.</v>
      </c>
      <c r="CO4" s="166" t="str">
        <f>IFERROR(__xludf.DUMMYFUNCTION("""COMPUTED_VALUE"""),"hod.")</f>
        <v>hod.</v>
      </c>
      <c r="CP4" s="167" t="str">
        <f>IFERROR(__xludf.DUMMYFUNCTION("""COMPUTED_VALUE"""),"vypl.")</f>
        <v>vypl.</v>
      </c>
      <c r="CQ4" s="166" t="str">
        <f>IFERROR(__xludf.DUMMYFUNCTION("""COMPUTED_VALUE"""),"hod.")</f>
        <v>hod.</v>
      </c>
      <c r="CR4" s="167" t="str">
        <f>IFERROR(__xludf.DUMMYFUNCTION("""COMPUTED_VALUE"""),"vypl.")</f>
        <v>vypl.</v>
      </c>
      <c r="CS4" s="166" t="str">
        <f>IFERROR(__xludf.DUMMYFUNCTION("""COMPUTED_VALUE"""),"hod.")</f>
        <v>hod.</v>
      </c>
      <c r="CT4" s="167" t="str">
        <f>IFERROR(__xludf.DUMMYFUNCTION("""COMPUTED_VALUE"""),"vypl.")</f>
        <v>vypl.</v>
      </c>
      <c r="CU4" s="166" t="str">
        <f>IFERROR(__xludf.DUMMYFUNCTION("""COMPUTED_VALUE"""),"hod.")</f>
        <v>hod.</v>
      </c>
      <c r="CV4" s="167" t="str">
        <f>IFERROR(__xludf.DUMMYFUNCTION("""COMPUTED_VALUE"""),"vypl.")</f>
        <v>vypl.</v>
      </c>
      <c r="CW4" s="166" t="str">
        <f>IFERROR(__xludf.DUMMYFUNCTION("""COMPUTED_VALUE"""),"hod.")</f>
        <v>hod.</v>
      </c>
      <c r="CX4" s="167" t="str">
        <f>IFERROR(__xludf.DUMMYFUNCTION("""COMPUTED_VALUE"""),"vypl.")</f>
        <v>vypl.</v>
      </c>
      <c r="CY4" s="166" t="str">
        <f>IFERROR(__xludf.DUMMYFUNCTION("""COMPUTED_VALUE"""),"hod.")</f>
        <v>hod.</v>
      </c>
      <c r="CZ4" s="167" t="str">
        <f>IFERROR(__xludf.DUMMYFUNCTION("""COMPUTED_VALUE"""),"vypl.")</f>
        <v>vypl.</v>
      </c>
      <c r="DA4" s="166" t="str">
        <f>IFERROR(__xludf.DUMMYFUNCTION("""COMPUTED_VALUE"""),"hod.")</f>
        <v>hod.</v>
      </c>
      <c r="DB4" s="167" t="str">
        <f>IFERROR(__xludf.DUMMYFUNCTION("""COMPUTED_VALUE"""),"vypl.")</f>
        <v>vypl.</v>
      </c>
      <c r="DC4" s="166" t="str">
        <f>IFERROR(__xludf.DUMMYFUNCTION("""COMPUTED_VALUE"""),"hod.")</f>
        <v>hod.</v>
      </c>
      <c r="DD4" s="167" t="str">
        <f>IFERROR(__xludf.DUMMYFUNCTION("""COMPUTED_VALUE"""),"vypl.")</f>
        <v>vypl.</v>
      </c>
      <c r="DE4" s="166" t="str">
        <f>IFERROR(__xludf.DUMMYFUNCTION("""COMPUTED_VALUE"""),"hod.")</f>
        <v>hod.</v>
      </c>
      <c r="DF4" s="167" t="str">
        <f>IFERROR(__xludf.DUMMYFUNCTION("""COMPUTED_VALUE"""),"vypl.")</f>
        <v>vypl.</v>
      </c>
      <c r="DG4" s="166" t="str">
        <f>IFERROR(__xludf.DUMMYFUNCTION("""COMPUTED_VALUE"""),"hod.")</f>
        <v>hod.</v>
      </c>
      <c r="DH4" s="167" t="str">
        <f>IFERROR(__xludf.DUMMYFUNCTION("""COMPUTED_VALUE"""),"vypl.")</f>
        <v>vypl.</v>
      </c>
      <c r="DI4" s="166" t="str">
        <f>IFERROR(__xludf.DUMMYFUNCTION("""COMPUTED_VALUE"""),"hod.")</f>
        <v>hod.</v>
      </c>
      <c r="DJ4" s="167" t="str">
        <f>IFERROR(__xludf.DUMMYFUNCTION("""COMPUTED_VALUE"""),"vypl.")</f>
        <v>vypl.</v>
      </c>
      <c r="DK4" s="166" t="str">
        <f>IFERROR(__xludf.DUMMYFUNCTION("""COMPUTED_VALUE"""),"hod.")</f>
        <v>hod.</v>
      </c>
      <c r="DL4" s="167" t="str">
        <f>IFERROR(__xludf.DUMMYFUNCTION("""COMPUTED_VALUE"""),"vypl.")</f>
        <v>vypl.</v>
      </c>
      <c r="DM4" s="166" t="str">
        <f>IFERROR(__xludf.DUMMYFUNCTION("""COMPUTED_VALUE"""),"hod.")</f>
        <v>hod.</v>
      </c>
      <c r="DN4" s="167" t="str">
        <f>IFERROR(__xludf.DUMMYFUNCTION("""COMPUTED_VALUE"""),"vypl.")</f>
        <v>vypl.</v>
      </c>
      <c r="DO4" s="166" t="str">
        <f>IFERROR(__xludf.DUMMYFUNCTION("""COMPUTED_VALUE"""),"hod.")</f>
        <v>hod.</v>
      </c>
      <c r="DP4" s="167" t="str">
        <f>IFERROR(__xludf.DUMMYFUNCTION("""COMPUTED_VALUE"""),"vypl.")</f>
        <v>vypl.</v>
      </c>
      <c r="DQ4" s="166" t="str">
        <f>IFERROR(__xludf.DUMMYFUNCTION("""COMPUTED_VALUE"""),"hod.")</f>
        <v>hod.</v>
      </c>
      <c r="DR4" s="167" t="str">
        <f>IFERROR(__xludf.DUMMYFUNCTION("""COMPUTED_VALUE"""),"vypl.")</f>
        <v>vypl.</v>
      </c>
      <c r="DS4" s="166" t="str">
        <f>IFERROR(__xludf.DUMMYFUNCTION("""COMPUTED_VALUE"""),"hod.")</f>
        <v>hod.</v>
      </c>
      <c r="DT4" s="167" t="str">
        <f>IFERROR(__xludf.DUMMYFUNCTION("""COMPUTED_VALUE"""),"vypl.")</f>
        <v>vypl.</v>
      </c>
      <c r="DU4" s="166" t="str">
        <f>IFERROR(__xludf.DUMMYFUNCTION("""COMPUTED_VALUE"""),"hod.")</f>
        <v>hod.</v>
      </c>
      <c r="DV4" s="167" t="str">
        <f>IFERROR(__xludf.DUMMYFUNCTION("""COMPUTED_VALUE"""),"vypl.")</f>
        <v>vypl.</v>
      </c>
      <c r="DW4" s="166" t="str">
        <f>IFERROR(__xludf.DUMMYFUNCTION("""COMPUTED_VALUE"""),"hod.")</f>
        <v>hod.</v>
      </c>
      <c r="DX4" s="167" t="str">
        <f>IFERROR(__xludf.DUMMYFUNCTION("""COMPUTED_VALUE"""),"vypl.")</f>
        <v>vypl.</v>
      </c>
      <c r="DY4" s="168"/>
      <c r="DZ4" s="165" t="str">
        <f>IFERROR(__xludf.DUMMYFUNCTION("IMPORTRANGE(""https://docs.google.com/spreadsheets/d/1_VR4l2o9docdH4BpmZ6xVL9eFirbKl95Qel6RJTY-Qw"", ""Mzdy!A3:A20"")"),"Instore")</f>
        <v>Instore</v>
      </c>
      <c r="EA4" s="166" t="str">
        <f>IFERROR(__xludf.DUMMYFUNCTION("""COMPUTED_VALUE"""),"hod.")</f>
        <v>hod.</v>
      </c>
      <c r="EB4" s="167" t="str">
        <f>IFERROR(__xludf.DUMMYFUNCTION("""COMPUTED_VALUE"""),"vypl.")</f>
        <v>vypl.</v>
      </c>
      <c r="EC4" s="166" t="str">
        <f>IFERROR(__xludf.DUMMYFUNCTION("""COMPUTED_VALUE"""),"hod.")</f>
        <v>hod.</v>
      </c>
      <c r="ED4" s="167" t="str">
        <f>IFERROR(__xludf.DUMMYFUNCTION("""COMPUTED_VALUE"""),"vypl.")</f>
        <v>vypl.</v>
      </c>
      <c r="EE4" s="166" t="str">
        <f>IFERROR(__xludf.DUMMYFUNCTION("""COMPUTED_VALUE"""),"hod.")</f>
        <v>hod.</v>
      </c>
      <c r="EF4" s="167" t="str">
        <f>IFERROR(__xludf.DUMMYFUNCTION("""COMPUTED_VALUE"""),"vypl.")</f>
        <v>vypl.</v>
      </c>
      <c r="EG4" s="166" t="str">
        <f>IFERROR(__xludf.DUMMYFUNCTION("""COMPUTED_VALUE"""),"Počet hodin")</f>
        <v>Počet hodin</v>
      </c>
      <c r="EH4" s="167" t="str">
        <f>IFERROR(__xludf.DUMMYFUNCTION("""COMPUTED_VALUE"""),"vypl.")</f>
        <v>vypl.</v>
      </c>
      <c r="EI4" s="166" t="str">
        <f>IFERROR(__xludf.DUMMYFUNCTION("""COMPUTED_VALUE"""),"hod.")</f>
        <v>hod.</v>
      </c>
      <c r="EJ4" s="167" t="str">
        <f>IFERROR(__xludf.DUMMYFUNCTION("""COMPUTED_VALUE"""),"vypl.")</f>
        <v>vypl.</v>
      </c>
      <c r="EK4" s="166" t="str">
        <f>IFERROR(__xludf.DUMMYFUNCTION("""COMPUTED_VALUE"""),"hod.")</f>
        <v>hod.</v>
      </c>
      <c r="EL4" s="167" t="str">
        <f>IFERROR(__xludf.DUMMYFUNCTION("""COMPUTED_VALUE"""),"vypl.")</f>
        <v>vypl.</v>
      </c>
      <c r="EM4" s="166" t="str">
        <f>IFERROR(__xludf.DUMMYFUNCTION("""COMPUTED_VALUE"""),"hod.")</f>
        <v>hod.</v>
      </c>
      <c r="EN4" s="167" t="str">
        <f>IFERROR(__xludf.DUMMYFUNCTION("""COMPUTED_VALUE"""),"vypl.")</f>
        <v>vypl.</v>
      </c>
      <c r="EO4" s="166" t="str">
        <f>IFERROR(__xludf.DUMMYFUNCTION("""COMPUTED_VALUE"""),"hod.")</f>
        <v>hod.</v>
      </c>
      <c r="EP4" s="167" t="str">
        <f>IFERROR(__xludf.DUMMYFUNCTION("""COMPUTED_VALUE"""),"vypl.")</f>
        <v>vypl.</v>
      </c>
      <c r="EQ4" s="166" t="str">
        <f>IFERROR(__xludf.DUMMYFUNCTION("""COMPUTED_VALUE"""),"hod.")</f>
        <v>hod.</v>
      </c>
      <c r="ER4" s="167" t="str">
        <f>IFERROR(__xludf.DUMMYFUNCTION("""COMPUTED_VALUE"""),"vypl.")</f>
        <v>vypl.</v>
      </c>
      <c r="ES4" s="166" t="str">
        <f>IFERROR(__xludf.DUMMYFUNCTION("""COMPUTED_VALUE"""),"hod.")</f>
        <v>hod.</v>
      </c>
      <c r="ET4" s="167" t="str">
        <f>IFERROR(__xludf.DUMMYFUNCTION("""COMPUTED_VALUE"""),"vypl.")</f>
        <v>vypl.</v>
      </c>
      <c r="EU4" s="166" t="str">
        <f>IFERROR(__xludf.DUMMYFUNCTION("""COMPUTED_VALUE"""),"hod.")</f>
        <v>hod.</v>
      </c>
      <c r="EV4" s="167" t="str">
        <f>IFERROR(__xludf.DUMMYFUNCTION("""COMPUTED_VALUE"""),"vypl.")</f>
        <v>vypl.</v>
      </c>
      <c r="EW4" s="166" t="str">
        <f>IFERROR(__xludf.DUMMYFUNCTION("""COMPUTED_VALUE"""),"hod.")</f>
        <v>hod.</v>
      </c>
      <c r="EX4" s="167" t="str">
        <f>IFERROR(__xludf.DUMMYFUNCTION("""COMPUTED_VALUE"""),"vypl.")</f>
        <v>vypl.</v>
      </c>
      <c r="EY4" s="166" t="str">
        <f>IFERROR(__xludf.DUMMYFUNCTION("""COMPUTED_VALUE"""),"hod.")</f>
        <v>hod.</v>
      </c>
      <c r="EZ4" s="167" t="str">
        <f>IFERROR(__xludf.DUMMYFUNCTION("""COMPUTED_VALUE"""),"vypl.")</f>
        <v>vypl.</v>
      </c>
      <c r="FA4" s="166" t="str">
        <f>IFERROR(__xludf.DUMMYFUNCTION("""COMPUTED_VALUE"""),"hod.")</f>
        <v>hod.</v>
      </c>
      <c r="FB4" s="167" t="str">
        <f>IFERROR(__xludf.DUMMYFUNCTION("""COMPUTED_VALUE"""),"vypl.")</f>
        <v>vypl.</v>
      </c>
      <c r="FC4" s="166" t="str">
        <f>IFERROR(__xludf.DUMMYFUNCTION("""COMPUTED_VALUE"""),"hod.")</f>
        <v>hod.</v>
      </c>
      <c r="FD4" s="167" t="str">
        <f>IFERROR(__xludf.DUMMYFUNCTION("""COMPUTED_VALUE"""),"vypl.")</f>
        <v>vypl.</v>
      </c>
      <c r="FE4" s="166" t="str">
        <f>IFERROR(__xludf.DUMMYFUNCTION("""COMPUTED_VALUE"""),"hod.")</f>
        <v>hod.</v>
      </c>
      <c r="FF4" s="167" t="str">
        <f>IFERROR(__xludf.DUMMYFUNCTION("""COMPUTED_VALUE"""),"vypl.")</f>
        <v>vypl.</v>
      </c>
      <c r="FG4" s="166" t="str">
        <f>IFERROR(__xludf.DUMMYFUNCTION("""COMPUTED_VALUE"""),"hod.")</f>
        <v>hod.</v>
      </c>
      <c r="FH4" s="167" t="str">
        <f>IFERROR(__xludf.DUMMYFUNCTION("""COMPUTED_VALUE"""),"vypl.")</f>
        <v>vypl.</v>
      </c>
      <c r="FI4" s="166" t="str">
        <f>IFERROR(__xludf.DUMMYFUNCTION("""COMPUTED_VALUE"""),"hod.")</f>
        <v>hod.</v>
      </c>
      <c r="FJ4" s="167" t="str">
        <f>IFERROR(__xludf.DUMMYFUNCTION("""COMPUTED_VALUE"""),"vypl.")</f>
        <v>vypl.</v>
      </c>
      <c r="FK4" s="166" t="str">
        <f>IFERROR(__xludf.DUMMYFUNCTION("""COMPUTED_VALUE"""),"hod.")</f>
        <v>hod.</v>
      </c>
      <c r="FL4" s="167" t="str">
        <f>IFERROR(__xludf.DUMMYFUNCTION("""COMPUTED_VALUE"""),"vypl.")</f>
        <v>vypl.</v>
      </c>
      <c r="FM4" s="166" t="str">
        <f>IFERROR(__xludf.DUMMYFUNCTION("""COMPUTED_VALUE"""),"hod.")</f>
        <v>hod.</v>
      </c>
      <c r="FN4" s="167" t="str">
        <f>IFERROR(__xludf.DUMMYFUNCTION("""COMPUTED_VALUE"""),"vypl.")</f>
        <v>vypl.</v>
      </c>
      <c r="FO4" s="166" t="str">
        <f>IFERROR(__xludf.DUMMYFUNCTION("""COMPUTED_VALUE"""),"hod.")</f>
        <v>hod.</v>
      </c>
      <c r="FP4" s="167" t="str">
        <f>IFERROR(__xludf.DUMMYFUNCTION("""COMPUTED_VALUE"""),"vypl.")</f>
        <v>vypl.</v>
      </c>
      <c r="FQ4" s="166" t="str">
        <f>IFERROR(__xludf.DUMMYFUNCTION("""COMPUTED_VALUE"""),"hod.")</f>
        <v>hod.</v>
      </c>
      <c r="FR4" s="167" t="str">
        <f>IFERROR(__xludf.DUMMYFUNCTION("""COMPUTED_VALUE"""),"vypl.")</f>
        <v>vypl.</v>
      </c>
      <c r="FS4" s="166" t="str">
        <f>IFERROR(__xludf.DUMMYFUNCTION("""COMPUTED_VALUE"""),"hod.")</f>
        <v>hod.</v>
      </c>
      <c r="FT4" s="167" t="str">
        <f>IFERROR(__xludf.DUMMYFUNCTION("""COMPUTED_VALUE"""),"vypl.")</f>
        <v>vypl.</v>
      </c>
      <c r="FU4" s="166" t="str">
        <f>IFERROR(__xludf.DUMMYFUNCTION("""COMPUTED_VALUE"""),"hod.")</f>
        <v>hod.</v>
      </c>
      <c r="FV4" s="167" t="str">
        <f>IFERROR(__xludf.DUMMYFUNCTION("""COMPUTED_VALUE"""),"vypl.")</f>
        <v>vypl.</v>
      </c>
      <c r="FW4" s="166" t="str">
        <f>IFERROR(__xludf.DUMMYFUNCTION("""COMPUTED_VALUE"""),"hod.")</f>
        <v>hod.</v>
      </c>
      <c r="FX4" s="167" t="str">
        <f>IFERROR(__xludf.DUMMYFUNCTION("""COMPUTED_VALUE"""),"vypl.")</f>
        <v>vypl.</v>
      </c>
      <c r="FY4" s="166" t="str">
        <f>IFERROR(__xludf.DUMMYFUNCTION("""COMPUTED_VALUE"""),"hod.")</f>
        <v>hod.</v>
      </c>
      <c r="FZ4" s="167" t="str">
        <f>IFERROR(__xludf.DUMMYFUNCTION("""COMPUTED_VALUE"""),"vypl.")</f>
        <v>vypl.</v>
      </c>
      <c r="GA4" s="166" t="str">
        <f>IFERROR(__xludf.DUMMYFUNCTION("""COMPUTED_VALUE"""),"hod.")</f>
        <v>hod.</v>
      </c>
      <c r="GB4" s="167" t="str">
        <f>IFERROR(__xludf.DUMMYFUNCTION("""COMPUTED_VALUE"""),"vypl.")</f>
        <v>vypl.</v>
      </c>
      <c r="GC4" s="166" t="str">
        <f>IFERROR(__xludf.DUMMYFUNCTION("""COMPUTED_VALUE"""),"hod.")</f>
        <v>hod.</v>
      </c>
      <c r="GD4" s="167" t="str">
        <f>IFERROR(__xludf.DUMMYFUNCTION("""COMPUTED_VALUE"""),"vypl.")</f>
        <v>vypl.</v>
      </c>
      <c r="GE4" s="166" t="str">
        <f>IFERROR(__xludf.DUMMYFUNCTION("""COMPUTED_VALUE"""),"hod.")</f>
        <v>hod.</v>
      </c>
      <c r="GF4" s="167" t="str">
        <f>IFERROR(__xludf.DUMMYFUNCTION("""COMPUTED_VALUE"""),"vypl.")</f>
        <v>vypl.</v>
      </c>
      <c r="GG4" s="166" t="str">
        <f>IFERROR(__xludf.DUMMYFUNCTION("""COMPUTED_VALUE"""),"hod.")</f>
        <v>hod.</v>
      </c>
      <c r="GH4" s="167" t="str">
        <f>IFERROR(__xludf.DUMMYFUNCTION("""COMPUTED_VALUE"""),"vypl.")</f>
        <v>vypl.</v>
      </c>
      <c r="GI4" s="166" t="str">
        <f>IFERROR(__xludf.DUMMYFUNCTION("""COMPUTED_VALUE"""),"hod.")</f>
        <v>hod.</v>
      </c>
      <c r="GJ4" s="167" t="str">
        <f>IFERROR(__xludf.DUMMYFUNCTION("""COMPUTED_VALUE"""),"vypl.")</f>
        <v>vypl.</v>
      </c>
    </row>
    <row r="5">
      <c r="A5" s="208">
        <f>IFERROR(__xludf.DUMMYFUNCTION("""COMPUTED_VALUE"""),1333.3333333333333)</f>
        <v>1333.333333</v>
      </c>
      <c r="B5" s="172" t="str">
        <f>IFERROR(__xludf.DUMMYFUNCTION("""COMPUTED_VALUE"""),"Stanislav Roth")</f>
        <v>Stanislav Roth</v>
      </c>
      <c r="C5" s="199">
        <f t="shared" ref="C5:BL5" si="1">BO5+EA5</f>
        <v>5</v>
      </c>
      <c r="D5" s="199">
        <f t="shared" si="1"/>
        <v>0</v>
      </c>
      <c r="E5" s="199">
        <f t="shared" si="1"/>
        <v>7</v>
      </c>
      <c r="F5" s="199">
        <f t="shared" si="1"/>
        <v>0</v>
      </c>
      <c r="G5" s="199">
        <f t="shared" si="1"/>
        <v>3</v>
      </c>
      <c r="H5" s="199">
        <f t="shared" si="1"/>
        <v>0</v>
      </c>
      <c r="I5" s="199">
        <f t="shared" si="1"/>
        <v>0</v>
      </c>
      <c r="J5" s="199">
        <f t="shared" si="1"/>
        <v>0</v>
      </c>
      <c r="K5" s="199">
        <f t="shared" si="1"/>
        <v>0</v>
      </c>
      <c r="L5" s="199">
        <f t="shared" si="1"/>
        <v>0</v>
      </c>
      <c r="M5" s="199">
        <f t="shared" si="1"/>
        <v>0</v>
      </c>
      <c r="N5" s="199">
        <f t="shared" si="1"/>
        <v>0</v>
      </c>
      <c r="O5" s="199">
        <f t="shared" si="1"/>
        <v>0</v>
      </c>
      <c r="P5" s="199">
        <f t="shared" si="1"/>
        <v>0</v>
      </c>
      <c r="Q5" s="199">
        <f t="shared" si="1"/>
        <v>6</v>
      </c>
      <c r="R5" s="199">
        <f t="shared" si="1"/>
        <v>0</v>
      </c>
      <c r="S5" s="199">
        <f t="shared" si="1"/>
        <v>0</v>
      </c>
      <c r="T5" s="199">
        <f t="shared" si="1"/>
        <v>0</v>
      </c>
      <c r="U5" s="199">
        <f t="shared" si="1"/>
        <v>7</v>
      </c>
      <c r="V5" s="199">
        <f t="shared" si="1"/>
        <v>0</v>
      </c>
      <c r="W5" s="199">
        <f t="shared" si="1"/>
        <v>5</v>
      </c>
      <c r="X5" s="199">
        <f t="shared" si="1"/>
        <v>0</v>
      </c>
      <c r="Y5" s="199">
        <f t="shared" si="1"/>
        <v>0</v>
      </c>
      <c r="Z5" s="199">
        <f t="shared" si="1"/>
        <v>0</v>
      </c>
      <c r="AA5" s="199">
        <f t="shared" si="1"/>
        <v>5</v>
      </c>
      <c r="AB5" s="199">
        <f t="shared" si="1"/>
        <v>0</v>
      </c>
      <c r="AC5" s="199">
        <f t="shared" si="1"/>
        <v>3</v>
      </c>
      <c r="AD5" s="199">
        <f t="shared" si="1"/>
        <v>0</v>
      </c>
      <c r="AE5" s="199">
        <f t="shared" si="1"/>
        <v>0</v>
      </c>
      <c r="AF5" s="199">
        <f t="shared" si="1"/>
        <v>0</v>
      </c>
      <c r="AG5" s="199">
        <f t="shared" si="1"/>
        <v>0</v>
      </c>
      <c r="AH5" s="199">
        <f t="shared" si="1"/>
        <v>0</v>
      </c>
      <c r="AI5" s="199">
        <f t="shared" si="1"/>
        <v>0</v>
      </c>
      <c r="AJ5" s="199">
        <f t="shared" si="1"/>
        <v>0</v>
      </c>
      <c r="AK5" s="199">
        <f t="shared" si="1"/>
        <v>9</v>
      </c>
      <c r="AL5" s="199">
        <f t="shared" si="1"/>
        <v>0</v>
      </c>
      <c r="AM5" s="199">
        <f t="shared" si="1"/>
        <v>2</v>
      </c>
      <c r="AN5" s="199">
        <f t="shared" si="1"/>
        <v>0</v>
      </c>
      <c r="AO5" s="199">
        <f t="shared" si="1"/>
        <v>0</v>
      </c>
      <c r="AP5" s="199">
        <f t="shared" si="1"/>
        <v>0</v>
      </c>
      <c r="AQ5" s="199">
        <f t="shared" si="1"/>
        <v>0</v>
      </c>
      <c r="AR5" s="199">
        <f t="shared" si="1"/>
        <v>0</v>
      </c>
      <c r="AS5" s="199">
        <f t="shared" si="1"/>
        <v>0</v>
      </c>
      <c r="AT5" s="199">
        <f t="shared" si="1"/>
        <v>0</v>
      </c>
      <c r="AU5" s="199">
        <f t="shared" si="1"/>
        <v>0</v>
      </c>
      <c r="AV5" s="199">
        <f t="shared" si="1"/>
        <v>0</v>
      </c>
      <c r="AW5" s="199">
        <f t="shared" si="1"/>
        <v>0</v>
      </c>
      <c r="AX5" s="199">
        <f t="shared" si="1"/>
        <v>0</v>
      </c>
      <c r="AY5" s="199">
        <f t="shared" si="1"/>
        <v>10</v>
      </c>
      <c r="AZ5" s="199">
        <f t="shared" si="1"/>
        <v>0</v>
      </c>
      <c r="BA5" s="199">
        <f t="shared" si="1"/>
        <v>4</v>
      </c>
      <c r="BB5" s="199">
        <f t="shared" si="1"/>
        <v>0</v>
      </c>
      <c r="BC5" s="199">
        <f t="shared" si="1"/>
        <v>0</v>
      </c>
      <c r="BD5" s="199">
        <f t="shared" si="1"/>
        <v>0</v>
      </c>
      <c r="BE5" s="199">
        <f t="shared" si="1"/>
        <v>0</v>
      </c>
      <c r="BF5" s="199">
        <f t="shared" si="1"/>
        <v>0</v>
      </c>
      <c r="BG5" s="199">
        <f t="shared" si="1"/>
        <v>0</v>
      </c>
      <c r="BH5" s="199">
        <f t="shared" si="1"/>
        <v>0</v>
      </c>
      <c r="BI5" s="199">
        <f t="shared" si="1"/>
        <v>0</v>
      </c>
      <c r="BJ5" s="199">
        <f t="shared" si="1"/>
        <v>0</v>
      </c>
      <c r="BK5" s="199">
        <f t="shared" si="1"/>
        <v>0</v>
      </c>
      <c r="BL5" s="199">
        <f t="shared" si="1"/>
        <v>0</v>
      </c>
      <c r="BM5" s="158"/>
      <c r="BN5" s="159" t="str">
        <f>IFERROR(__xludf.DUMMYFUNCTION("""COMPUTED_VALUE"""),"Stanislav Roth")</f>
        <v>Stanislav Roth</v>
      </c>
      <c r="BO5" s="202">
        <f>IFERROR(__xludf.DUMMYFUNCTION("""COMPUTED_VALUE"""),5.0)</f>
        <v>5</v>
      </c>
      <c r="BP5" s="203"/>
      <c r="BQ5" s="202">
        <f>IFERROR(__xludf.DUMMYFUNCTION("""COMPUTED_VALUE"""),7.0)</f>
        <v>7</v>
      </c>
      <c r="BR5" s="203"/>
      <c r="BS5" s="202">
        <f>IFERROR(__xludf.DUMMYFUNCTION("""COMPUTED_VALUE"""),3.0)</f>
        <v>3</v>
      </c>
      <c r="BT5" s="203"/>
      <c r="BU5" s="204"/>
      <c r="BV5" s="203"/>
      <c r="BW5" s="204"/>
      <c r="BX5" s="203"/>
      <c r="BY5" s="202"/>
      <c r="BZ5" s="203"/>
      <c r="CA5" s="202"/>
      <c r="CB5" s="203"/>
      <c r="CC5" s="202"/>
      <c r="CD5" s="203"/>
      <c r="CE5" s="204"/>
      <c r="CF5" s="203"/>
      <c r="CG5" s="202">
        <f>IFERROR(__xludf.DUMMYFUNCTION("""COMPUTED_VALUE"""),7.0)</f>
        <v>7</v>
      </c>
      <c r="CH5" s="203"/>
      <c r="CI5" s="204">
        <f>IFERROR(__xludf.DUMMYFUNCTION("""COMPUTED_VALUE"""),5.0)</f>
        <v>5</v>
      </c>
      <c r="CJ5" s="203"/>
      <c r="CK5" s="202"/>
      <c r="CL5" s="203"/>
      <c r="CM5" s="202"/>
      <c r="CN5" s="203"/>
      <c r="CO5" s="202">
        <f>IFERROR(__xludf.DUMMYFUNCTION("""COMPUTED_VALUE"""),3.0)</f>
        <v>3</v>
      </c>
      <c r="CP5" s="203"/>
      <c r="CQ5" s="202"/>
      <c r="CR5" s="203"/>
      <c r="CS5" s="202"/>
      <c r="CT5" s="199"/>
      <c r="CU5" s="202"/>
      <c r="CV5" s="199"/>
      <c r="CW5" s="202">
        <f>IFERROR(__xludf.DUMMYFUNCTION("""COMPUTED_VALUE"""),9.0)</f>
        <v>9</v>
      </c>
      <c r="CX5" s="199"/>
      <c r="CY5" s="202"/>
      <c r="CZ5" s="199"/>
      <c r="DA5" s="202"/>
      <c r="DB5" s="199"/>
      <c r="DC5" s="202"/>
      <c r="DD5" s="199"/>
      <c r="DE5" s="202"/>
      <c r="DF5" s="199"/>
      <c r="DG5" s="202"/>
      <c r="DH5" s="199"/>
      <c r="DI5" s="202"/>
      <c r="DJ5" s="199"/>
      <c r="DK5" s="202"/>
      <c r="DL5" s="199"/>
      <c r="DM5" s="202">
        <f>IFERROR(__xludf.DUMMYFUNCTION("""COMPUTED_VALUE"""),4.0)</f>
        <v>4</v>
      </c>
      <c r="DN5" s="199"/>
      <c r="DO5" s="202"/>
      <c r="DP5" s="199"/>
      <c r="DQ5" s="202"/>
      <c r="DR5" s="199"/>
      <c r="DS5" s="202"/>
      <c r="DT5" s="199"/>
      <c r="DU5" s="202"/>
      <c r="DV5" s="199"/>
      <c r="DW5" s="202"/>
      <c r="DX5" s="199"/>
      <c r="DY5" s="158"/>
      <c r="DZ5" s="159" t="str">
        <f>IFERROR(__xludf.DUMMYFUNCTION("""COMPUTED_VALUE"""),"Stanislav Roth")</f>
        <v>Stanislav Roth</v>
      </c>
      <c r="EA5" s="202"/>
      <c r="EB5" s="203"/>
      <c r="EC5" s="202"/>
      <c r="ED5" s="203"/>
      <c r="EE5" s="202"/>
      <c r="EF5" s="203"/>
      <c r="EG5" s="204"/>
      <c r="EH5" s="203"/>
      <c r="EI5" s="204"/>
      <c r="EJ5" s="203"/>
      <c r="EK5" s="202"/>
      <c r="EL5" s="203"/>
      <c r="EM5" s="202"/>
      <c r="EN5" s="203"/>
      <c r="EO5" s="202">
        <f>IFERROR(__xludf.DUMMYFUNCTION("""COMPUTED_VALUE"""),6.0)</f>
        <v>6</v>
      </c>
      <c r="EP5" s="203"/>
      <c r="EQ5" s="204"/>
      <c r="ER5" s="203"/>
      <c r="ES5" s="202"/>
      <c r="ET5" s="203"/>
      <c r="EU5" s="204"/>
      <c r="EV5" s="203"/>
      <c r="EW5" s="202"/>
      <c r="EX5" s="203"/>
      <c r="EY5" s="202">
        <f>IFERROR(__xludf.DUMMYFUNCTION("""COMPUTED_VALUE"""),5.0)</f>
        <v>5</v>
      </c>
      <c r="EZ5" s="203"/>
      <c r="FA5" s="202"/>
      <c r="FB5" s="203"/>
      <c r="FC5" s="202"/>
      <c r="FD5" s="203"/>
      <c r="FE5" s="202"/>
      <c r="FF5" s="199"/>
      <c r="FG5" s="202"/>
      <c r="FH5" s="199"/>
      <c r="FI5" s="202"/>
      <c r="FJ5" s="199"/>
      <c r="FK5" s="202">
        <f>IFERROR(__xludf.DUMMYFUNCTION("""COMPUTED_VALUE"""),2.0)</f>
        <v>2</v>
      </c>
      <c r="FL5" s="199"/>
      <c r="FM5" s="202"/>
      <c r="FN5" s="199"/>
      <c r="FO5" s="202"/>
      <c r="FP5" s="199"/>
      <c r="FQ5" s="202"/>
      <c r="FR5" s="199"/>
      <c r="FS5" s="202"/>
      <c r="FT5" s="199"/>
      <c r="FU5" s="202"/>
      <c r="FV5" s="199"/>
      <c r="FW5" s="202">
        <f>IFERROR(__xludf.DUMMYFUNCTION("""COMPUTED_VALUE"""),10.0)</f>
        <v>10</v>
      </c>
      <c r="FX5" s="199"/>
      <c r="FY5" s="202"/>
      <c r="FZ5" s="199"/>
      <c r="GA5" s="202"/>
      <c r="GB5" s="199"/>
      <c r="GC5" s="202"/>
      <c r="GD5" s="199"/>
      <c r="GE5" s="202"/>
      <c r="GF5" s="199"/>
      <c r="GG5" s="202"/>
      <c r="GH5" s="199"/>
      <c r="GI5" s="202"/>
      <c r="GJ5" s="199"/>
    </row>
    <row r="6">
      <c r="A6" s="208">
        <f>IFERROR(__xludf.DUMMYFUNCTION("""COMPUTED_VALUE"""),150.0)</f>
        <v>150</v>
      </c>
      <c r="B6" s="172" t="str">
        <f>IFERROR(__xludf.DUMMYFUNCTION("""COMPUTED_VALUE"""),"Anastasia Rothová")</f>
        <v>Anastasia Rothová</v>
      </c>
      <c r="C6" s="199">
        <f t="shared" ref="C6:BL6" si="2">BO6+EA6</f>
        <v>0</v>
      </c>
      <c r="D6" s="199">
        <f t="shared" si="2"/>
        <v>0</v>
      </c>
      <c r="E6" s="199">
        <f t="shared" si="2"/>
        <v>0</v>
      </c>
      <c r="F6" s="199">
        <f t="shared" si="2"/>
        <v>0</v>
      </c>
      <c r="G6" s="199">
        <f t="shared" si="2"/>
        <v>0</v>
      </c>
      <c r="H6" s="199">
        <f t="shared" si="2"/>
        <v>0</v>
      </c>
      <c r="I6" s="199">
        <f t="shared" si="2"/>
        <v>0</v>
      </c>
      <c r="J6" s="199">
        <f t="shared" si="2"/>
        <v>0</v>
      </c>
      <c r="K6" s="199">
        <f t="shared" si="2"/>
        <v>0</v>
      </c>
      <c r="L6" s="199">
        <f t="shared" si="2"/>
        <v>0</v>
      </c>
      <c r="M6" s="199">
        <f t="shared" si="2"/>
        <v>0</v>
      </c>
      <c r="N6" s="199">
        <f t="shared" si="2"/>
        <v>0</v>
      </c>
      <c r="O6" s="199">
        <f t="shared" si="2"/>
        <v>0</v>
      </c>
      <c r="P6" s="199">
        <f t="shared" si="2"/>
        <v>0</v>
      </c>
      <c r="Q6" s="199">
        <f t="shared" si="2"/>
        <v>0</v>
      </c>
      <c r="R6" s="199">
        <f t="shared" si="2"/>
        <v>0</v>
      </c>
      <c r="S6" s="199">
        <f t="shared" si="2"/>
        <v>0</v>
      </c>
      <c r="T6" s="199">
        <f t="shared" si="2"/>
        <v>0</v>
      </c>
      <c r="U6" s="199">
        <f t="shared" si="2"/>
        <v>0</v>
      </c>
      <c r="V6" s="199">
        <f t="shared" si="2"/>
        <v>0</v>
      </c>
      <c r="W6" s="199">
        <f t="shared" si="2"/>
        <v>0</v>
      </c>
      <c r="X6" s="199">
        <f t="shared" si="2"/>
        <v>0</v>
      </c>
      <c r="Y6" s="199">
        <f t="shared" si="2"/>
        <v>0</v>
      </c>
      <c r="Z6" s="199">
        <f t="shared" si="2"/>
        <v>0</v>
      </c>
      <c r="AA6" s="199">
        <f t="shared" si="2"/>
        <v>8</v>
      </c>
      <c r="AB6" s="199">
        <f t="shared" si="2"/>
        <v>0</v>
      </c>
      <c r="AC6" s="199">
        <f t="shared" si="2"/>
        <v>0</v>
      </c>
      <c r="AD6" s="199">
        <f t="shared" si="2"/>
        <v>0</v>
      </c>
      <c r="AE6" s="199">
        <f t="shared" si="2"/>
        <v>0</v>
      </c>
      <c r="AF6" s="199">
        <f t="shared" si="2"/>
        <v>0</v>
      </c>
      <c r="AG6" s="199">
        <f t="shared" si="2"/>
        <v>0</v>
      </c>
      <c r="AH6" s="199">
        <f t="shared" si="2"/>
        <v>0</v>
      </c>
      <c r="AI6" s="199">
        <f t="shared" si="2"/>
        <v>0</v>
      </c>
      <c r="AJ6" s="199">
        <f t="shared" si="2"/>
        <v>0</v>
      </c>
      <c r="AK6" s="199">
        <f t="shared" si="2"/>
        <v>0</v>
      </c>
      <c r="AL6" s="199">
        <f t="shared" si="2"/>
        <v>0</v>
      </c>
      <c r="AM6" s="199">
        <f t="shared" si="2"/>
        <v>0</v>
      </c>
      <c r="AN6" s="199">
        <f t="shared" si="2"/>
        <v>0</v>
      </c>
      <c r="AO6" s="199">
        <f t="shared" si="2"/>
        <v>0</v>
      </c>
      <c r="AP6" s="199">
        <f t="shared" si="2"/>
        <v>0</v>
      </c>
      <c r="AQ6" s="199">
        <f t="shared" si="2"/>
        <v>0</v>
      </c>
      <c r="AR6" s="199">
        <f t="shared" si="2"/>
        <v>0</v>
      </c>
      <c r="AS6" s="199">
        <f t="shared" si="2"/>
        <v>0</v>
      </c>
      <c r="AT6" s="199">
        <f t="shared" si="2"/>
        <v>0</v>
      </c>
      <c r="AU6" s="199">
        <f t="shared" si="2"/>
        <v>0</v>
      </c>
      <c r="AV6" s="199">
        <f t="shared" si="2"/>
        <v>0</v>
      </c>
      <c r="AW6" s="199">
        <f t="shared" si="2"/>
        <v>0</v>
      </c>
      <c r="AX6" s="199">
        <f t="shared" si="2"/>
        <v>0</v>
      </c>
      <c r="AY6" s="199">
        <f t="shared" si="2"/>
        <v>0</v>
      </c>
      <c r="AZ6" s="199">
        <f t="shared" si="2"/>
        <v>0</v>
      </c>
      <c r="BA6" s="199">
        <f t="shared" si="2"/>
        <v>0</v>
      </c>
      <c r="BB6" s="199">
        <f t="shared" si="2"/>
        <v>0</v>
      </c>
      <c r="BC6" s="199">
        <f t="shared" si="2"/>
        <v>0</v>
      </c>
      <c r="BD6" s="199">
        <f t="shared" si="2"/>
        <v>0</v>
      </c>
      <c r="BE6" s="199">
        <f t="shared" si="2"/>
        <v>0</v>
      </c>
      <c r="BF6" s="199">
        <f t="shared" si="2"/>
        <v>0</v>
      </c>
      <c r="BG6" s="199">
        <f t="shared" si="2"/>
        <v>0</v>
      </c>
      <c r="BH6" s="199">
        <f t="shared" si="2"/>
        <v>0</v>
      </c>
      <c r="BI6" s="199">
        <f t="shared" si="2"/>
        <v>0</v>
      </c>
      <c r="BJ6" s="199">
        <f t="shared" si="2"/>
        <v>0</v>
      </c>
      <c r="BK6" s="199">
        <f t="shared" si="2"/>
        <v>0</v>
      </c>
      <c r="BL6" s="199">
        <f t="shared" si="2"/>
        <v>0</v>
      </c>
      <c r="BM6" s="158"/>
      <c r="BN6" s="159" t="str">
        <f>IFERROR(__xludf.DUMMYFUNCTION("""COMPUTED_VALUE"""),"Anastasia Rothová")</f>
        <v>Anastasia Rothová</v>
      </c>
      <c r="BO6" s="202"/>
      <c r="BP6" s="203"/>
      <c r="BQ6" s="202"/>
      <c r="BR6" s="203"/>
      <c r="BS6" s="202"/>
      <c r="BT6" s="203"/>
      <c r="BU6" s="202"/>
      <c r="BV6" s="203"/>
      <c r="BW6" s="202"/>
      <c r="BX6" s="203"/>
      <c r="BY6" s="204"/>
      <c r="BZ6" s="203"/>
      <c r="CA6" s="204"/>
      <c r="CB6" s="203"/>
      <c r="CC6" s="204"/>
      <c r="CD6" s="203"/>
      <c r="CE6" s="202"/>
      <c r="CF6" s="203"/>
      <c r="CG6" s="202"/>
      <c r="CH6" s="203"/>
      <c r="CI6" s="202"/>
      <c r="CJ6" s="203"/>
      <c r="CK6" s="202"/>
      <c r="CL6" s="203"/>
      <c r="CM6" s="204">
        <f>IFERROR(__xludf.DUMMYFUNCTION("""COMPUTED_VALUE"""),8.0)</f>
        <v>8</v>
      </c>
      <c r="CN6" s="203"/>
      <c r="CO6" s="204"/>
      <c r="CP6" s="203"/>
      <c r="CQ6" s="202"/>
      <c r="CR6" s="203"/>
      <c r="CS6" s="204"/>
      <c r="CT6" s="199"/>
      <c r="CU6" s="204"/>
      <c r="CV6" s="199"/>
      <c r="CW6" s="204"/>
      <c r="CX6" s="199"/>
      <c r="CY6" s="202"/>
      <c r="CZ6" s="199"/>
      <c r="DA6" s="204"/>
      <c r="DB6" s="199"/>
      <c r="DC6" s="202"/>
      <c r="DD6" s="199"/>
      <c r="DE6" s="204"/>
      <c r="DF6" s="199"/>
      <c r="DG6" s="202"/>
      <c r="DH6" s="199"/>
      <c r="DI6" s="202"/>
      <c r="DJ6" s="199"/>
      <c r="DK6" s="202"/>
      <c r="DL6" s="199"/>
      <c r="DM6" s="202"/>
      <c r="DN6" s="199"/>
      <c r="DO6" s="204"/>
      <c r="DP6" s="199"/>
      <c r="DQ6" s="204"/>
      <c r="DR6" s="199"/>
      <c r="DS6" s="202"/>
      <c r="DT6" s="199"/>
      <c r="DU6" s="202"/>
      <c r="DV6" s="199"/>
      <c r="DW6" s="202"/>
      <c r="DX6" s="199"/>
      <c r="DY6" s="158"/>
      <c r="DZ6" s="159" t="str">
        <f>IFERROR(__xludf.DUMMYFUNCTION("""COMPUTED_VALUE"""),"Anastasia Rothová")</f>
        <v>Anastasia Rothová</v>
      </c>
      <c r="EA6" s="202"/>
      <c r="EB6" s="203"/>
      <c r="EC6" s="202"/>
      <c r="ED6" s="203"/>
      <c r="EE6" s="202"/>
      <c r="EF6" s="203"/>
      <c r="EG6" s="202"/>
      <c r="EH6" s="203"/>
      <c r="EI6" s="202"/>
      <c r="EJ6" s="203"/>
      <c r="EK6" s="204"/>
      <c r="EL6" s="203"/>
      <c r="EM6" s="204"/>
      <c r="EN6" s="203"/>
      <c r="EO6" s="204"/>
      <c r="EP6" s="203"/>
      <c r="EQ6" s="202"/>
      <c r="ER6" s="203"/>
      <c r="ES6" s="202"/>
      <c r="ET6" s="203"/>
      <c r="EU6" s="202"/>
      <c r="EV6" s="203"/>
      <c r="EW6" s="202"/>
      <c r="EX6" s="203"/>
      <c r="EY6" s="204"/>
      <c r="EZ6" s="203"/>
      <c r="FA6" s="204"/>
      <c r="FB6" s="203"/>
      <c r="FC6" s="202"/>
      <c r="FD6" s="203"/>
      <c r="FE6" s="204"/>
      <c r="FF6" s="199"/>
      <c r="FG6" s="204"/>
      <c r="FH6" s="199"/>
      <c r="FI6" s="204"/>
      <c r="FJ6" s="199"/>
      <c r="FK6" s="202"/>
      <c r="FL6" s="199"/>
      <c r="FM6" s="204"/>
      <c r="FN6" s="199"/>
      <c r="FO6" s="202"/>
      <c r="FP6" s="199"/>
      <c r="FQ6" s="204"/>
      <c r="FR6" s="199"/>
      <c r="FS6" s="202"/>
      <c r="FT6" s="199"/>
      <c r="FU6" s="202"/>
      <c r="FV6" s="199"/>
      <c r="FW6" s="202"/>
      <c r="FX6" s="199"/>
      <c r="FY6" s="202"/>
      <c r="FZ6" s="199"/>
      <c r="GA6" s="204"/>
      <c r="GB6" s="199"/>
      <c r="GC6" s="204"/>
      <c r="GD6" s="199"/>
      <c r="GE6" s="202"/>
      <c r="GF6" s="199"/>
      <c r="GG6" s="202"/>
      <c r="GH6" s="199"/>
      <c r="GI6" s="202"/>
      <c r="GJ6" s="199"/>
    </row>
    <row r="7">
      <c r="A7" s="208">
        <f>IFERROR(__xludf.DUMMYFUNCTION("""COMPUTED_VALUE"""),150.0)</f>
        <v>150</v>
      </c>
      <c r="B7" s="172" t="str">
        <f>IFERROR(__xludf.DUMMYFUNCTION("""COMPUTED_VALUE"""),"Petr Wolf")</f>
        <v>Petr Wolf</v>
      </c>
      <c r="C7" s="199">
        <f t="shared" ref="C7:BL7" si="3">BO7+EA7</f>
        <v>8.5</v>
      </c>
      <c r="D7" s="199">
        <f t="shared" si="3"/>
        <v>0</v>
      </c>
      <c r="E7" s="199">
        <f t="shared" si="3"/>
        <v>0</v>
      </c>
      <c r="F7" s="199">
        <f t="shared" si="3"/>
        <v>0</v>
      </c>
      <c r="G7" s="199">
        <f t="shared" si="3"/>
        <v>10.5</v>
      </c>
      <c r="H7" s="199">
        <f t="shared" si="3"/>
        <v>0</v>
      </c>
      <c r="I7" s="199">
        <f t="shared" si="3"/>
        <v>10.5</v>
      </c>
      <c r="J7" s="199">
        <f t="shared" si="3"/>
        <v>0</v>
      </c>
      <c r="K7" s="199">
        <f t="shared" si="3"/>
        <v>6.5</v>
      </c>
      <c r="L7" s="199">
        <f t="shared" si="3"/>
        <v>0</v>
      </c>
      <c r="M7" s="199">
        <f t="shared" si="3"/>
        <v>0</v>
      </c>
      <c r="N7" s="199">
        <f t="shared" si="3"/>
        <v>0</v>
      </c>
      <c r="O7" s="199">
        <f t="shared" si="3"/>
        <v>8.5</v>
      </c>
      <c r="P7" s="199">
        <f t="shared" si="3"/>
        <v>0</v>
      </c>
      <c r="Q7" s="199">
        <f t="shared" si="3"/>
        <v>8.5</v>
      </c>
      <c r="R7" s="199">
        <f t="shared" si="3"/>
        <v>0</v>
      </c>
      <c r="S7" s="199">
        <f t="shared" si="3"/>
        <v>0</v>
      </c>
      <c r="T7" s="199">
        <f t="shared" si="3"/>
        <v>0</v>
      </c>
      <c r="U7" s="199">
        <f t="shared" si="3"/>
        <v>10</v>
      </c>
      <c r="V7" s="199">
        <f t="shared" si="3"/>
        <v>0</v>
      </c>
      <c r="W7" s="199">
        <f t="shared" si="3"/>
        <v>10.5</v>
      </c>
      <c r="X7" s="199">
        <f t="shared" si="3"/>
        <v>0</v>
      </c>
      <c r="Y7" s="199">
        <f t="shared" si="3"/>
        <v>7</v>
      </c>
      <c r="Z7" s="199">
        <f t="shared" si="3"/>
        <v>0</v>
      </c>
      <c r="AA7" s="199">
        <f t="shared" si="3"/>
        <v>8.5</v>
      </c>
      <c r="AB7" s="199">
        <f t="shared" si="3"/>
        <v>0</v>
      </c>
      <c r="AC7" s="199">
        <f t="shared" si="3"/>
        <v>0</v>
      </c>
      <c r="AD7" s="199">
        <f t="shared" si="3"/>
        <v>0</v>
      </c>
      <c r="AE7" s="199">
        <f t="shared" si="3"/>
        <v>9</v>
      </c>
      <c r="AF7" s="199">
        <f t="shared" si="3"/>
        <v>0</v>
      </c>
      <c r="AG7" s="199">
        <f t="shared" si="3"/>
        <v>0</v>
      </c>
      <c r="AH7" s="199">
        <f t="shared" si="3"/>
        <v>0</v>
      </c>
      <c r="AI7" s="199">
        <f t="shared" si="3"/>
        <v>10</v>
      </c>
      <c r="AJ7" s="199">
        <f t="shared" si="3"/>
        <v>0</v>
      </c>
      <c r="AK7" s="199">
        <f t="shared" si="3"/>
        <v>10</v>
      </c>
      <c r="AL7" s="199">
        <f t="shared" si="3"/>
        <v>0</v>
      </c>
      <c r="AM7" s="199">
        <f t="shared" si="3"/>
        <v>8</v>
      </c>
      <c r="AN7" s="199">
        <f t="shared" si="3"/>
        <v>0</v>
      </c>
      <c r="AO7" s="199">
        <f t="shared" si="3"/>
        <v>0</v>
      </c>
      <c r="AP7" s="199">
        <f t="shared" si="3"/>
        <v>0</v>
      </c>
      <c r="AQ7" s="199">
        <f t="shared" si="3"/>
        <v>8.5</v>
      </c>
      <c r="AR7" s="199">
        <f t="shared" si="3"/>
        <v>0</v>
      </c>
      <c r="AS7" s="199">
        <f t="shared" si="3"/>
        <v>8.5</v>
      </c>
      <c r="AT7" s="199">
        <f t="shared" si="3"/>
        <v>0</v>
      </c>
      <c r="AU7" s="199">
        <f t="shared" si="3"/>
        <v>8.5</v>
      </c>
      <c r="AV7" s="199">
        <f t="shared" si="3"/>
        <v>0</v>
      </c>
      <c r="AW7" s="199">
        <f t="shared" si="3"/>
        <v>10.5</v>
      </c>
      <c r="AX7" s="199">
        <f t="shared" si="3"/>
        <v>0</v>
      </c>
      <c r="AY7" s="199">
        <f t="shared" si="3"/>
        <v>0</v>
      </c>
      <c r="AZ7" s="199">
        <f t="shared" si="3"/>
        <v>0</v>
      </c>
      <c r="BA7" s="199">
        <f t="shared" si="3"/>
        <v>0</v>
      </c>
      <c r="BB7" s="199">
        <f t="shared" si="3"/>
        <v>0</v>
      </c>
      <c r="BC7" s="199">
        <f t="shared" si="3"/>
        <v>8.5</v>
      </c>
      <c r="BD7" s="199">
        <f t="shared" si="3"/>
        <v>0</v>
      </c>
      <c r="BE7" s="199">
        <f t="shared" si="3"/>
        <v>0</v>
      </c>
      <c r="BF7" s="199">
        <f t="shared" si="3"/>
        <v>0</v>
      </c>
      <c r="BG7" s="199">
        <f t="shared" si="3"/>
        <v>8.5</v>
      </c>
      <c r="BH7" s="199">
        <f t="shared" si="3"/>
        <v>0</v>
      </c>
      <c r="BI7" s="199">
        <f t="shared" si="3"/>
        <v>8.5</v>
      </c>
      <c r="BJ7" s="199">
        <f t="shared" si="3"/>
        <v>0</v>
      </c>
      <c r="BK7" s="199">
        <f t="shared" si="3"/>
        <v>0</v>
      </c>
      <c r="BL7" s="199">
        <f t="shared" si="3"/>
        <v>0</v>
      </c>
      <c r="BM7" s="158"/>
      <c r="BN7" s="159" t="str">
        <f>IFERROR(__xludf.DUMMYFUNCTION("""COMPUTED_VALUE"""),"Petr Wolf")</f>
        <v>Petr Wolf</v>
      </c>
      <c r="BO7" s="202"/>
      <c r="BP7" s="203"/>
      <c r="BQ7" s="204"/>
      <c r="BR7" s="205"/>
      <c r="BS7" s="204"/>
      <c r="BT7" s="205"/>
      <c r="BU7" s="202"/>
      <c r="BV7" s="203"/>
      <c r="BW7" s="202"/>
      <c r="BX7" s="203"/>
      <c r="BY7" s="204"/>
      <c r="BZ7" s="205"/>
      <c r="CA7" s="202"/>
      <c r="CB7" s="203"/>
      <c r="CC7" s="204"/>
      <c r="CD7" s="205"/>
      <c r="CE7" s="202"/>
      <c r="CF7" s="203"/>
      <c r="CG7" s="202"/>
      <c r="CH7" s="203"/>
      <c r="CI7" s="202"/>
      <c r="CJ7" s="203"/>
      <c r="CK7" s="202"/>
      <c r="CL7" s="203"/>
      <c r="CM7" s="202"/>
      <c r="CN7" s="203"/>
      <c r="CO7" s="202"/>
      <c r="CP7" s="203"/>
      <c r="CQ7" s="202"/>
      <c r="CR7" s="203"/>
      <c r="CS7" s="202"/>
      <c r="CT7" s="199"/>
      <c r="CU7" s="202"/>
      <c r="CV7" s="199"/>
      <c r="CW7" s="202"/>
      <c r="CX7" s="199"/>
      <c r="CY7" s="202"/>
      <c r="CZ7" s="199"/>
      <c r="DA7" s="202"/>
      <c r="DB7" s="199"/>
      <c r="DC7" s="202"/>
      <c r="DD7" s="199"/>
      <c r="DE7" s="202"/>
      <c r="DF7" s="199"/>
      <c r="DG7" s="202"/>
      <c r="DH7" s="199"/>
      <c r="DI7" s="204"/>
      <c r="DJ7" s="199"/>
      <c r="DK7" s="204"/>
      <c r="DL7" s="206"/>
      <c r="DM7" s="204"/>
      <c r="DN7" s="206"/>
      <c r="DO7" s="202"/>
      <c r="DP7" s="199"/>
      <c r="DQ7" s="204"/>
      <c r="DR7" s="199"/>
      <c r="DS7" s="204"/>
      <c r="DT7" s="199"/>
      <c r="DU7" s="202"/>
      <c r="DV7" s="199"/>
      <c r="DW7" s="204"/>
      <c r="DX7" s="199"/>
      <c r="DY7" s="158"/>
      <c r="DZ7" s="159" t="str">
        <f>IFERROR(__xludf.DUMMYFUNCTION("""COMPUTED_VALUE"""),"Petr Wolf")</f>
        <v>Petr Wolf</v>
      </c>
      <c r="EA7" s="202">
        <f>IFERROR(__xludf.DUMMYFUNCTION("""COMPUTED_VALUE"""),8.5)</f>
        <v>8.5</v>
      </c>
      <c r="EB7" s="203"/>
      <c r="EC7" s="204"/>
      <c r="ED7" s="205"/>
      <c r="EE7" s="204">
        <f>IFERROR(__xludf.DUMMYFUNCTION("""COMPUTED_VALUE"""),10.5)</f>
        <v>10.5</v>
      </c>
      <c r="EF7" s="205"/>
      <c r="EG7" s="202">
        <f>IFERROR(__xludf.DUMMYFUNCTION("""COMPUTED_VALUE"""),10.5)</f>
        <v>10.5</v>
      </c>
      <c r="EH7" s="203"/>
      <c r="EI7" s="202">
        <f>IFERROR(__xludf.DUMMYFUNCTION("""COMPUTED_VALUE"""),6.5)</f>
        <v>6.5</v>
      </c>
      <c r="EJ7" s="203"/>
      <c r="EK7" s="204"/>
      <c r="EL7" s="205"/>
      <c r="EM7" s="202">
        <f>IFERROR(__xludf.DUMMYFUNCTION("""COMPUTED_VALUE"""),8.5)</f>
        <v>8.5</v>
      </c>
      <c r="EN7" s="203"/>
      <c r="EO7" s="204">
        <f>IFERROR(__xludf.DUMMYFUNCTION("""COMPUTED_VALUE"""),8.5)</f>
        <v>8.5</v>
      </c>
      <c r="EP7" s="205"/>
      <c r="EQ7" s="202"/>
      <c r="ER7" s="203"/>
      <c r="ES7" s="202">
        <f>IFERROR(__xludf.DUMMYFUNCTION("""COMPUTED_VALUE"""),10.0)</f>
        <v>10</v>
      </c>
      <c r="ET7" s="203"/>
      <c r="EU7" s="202">
        <f>IFERROR(__xludf.DUMMYFUNCTION("""COMPUTED_VALUE"""),10.5)</f>
        <v>10.5</v>
      </c>
      <c r="EV7" s="203"/>
      <c r="EW7" s="202">
        <f>IFERROR(__xludf.DUMMYFUNCTION("""COMPUTED_VALUE"""),7.0)</f>
        <v>7</v>
      </c>
      <c r="EX7" s="203"/>
      <c r="EY7" s="202">
        <f>IFERROR(__xludf.DUMMYFUNCTION("""COMPUTED_VALUE"""),8.5)</f>
        <v>8.5</v>
      </c>
      <c r="EZ7" s="203"/>
      <c r="FA7" s="202"/>
      <c r="FB7" s="203"/>
      <c r="FC7" s="202">
        <f>IFERROR(__xludf.DUMMYFUNCTION("""COMPUTED_VALUE"""),9.0)</f>
        <v>9</v>
      </c>
      <c r="FD7" s="203"/>
      <c r="FE7" s="202"/>
      <c r="FF7" s="199"/>
      <c r="FG7" s="202">
        <f>IFERROR(__xludf.DUMMYFUNCTION("""COMPUTED_VALUE"""),10.0)</f>
        <v>10</v>
      </c>
      <c r="FH7" s="199"/>
      <c r="FI7" s="202">
        <f>IFERROR(__xludf.DUMMYFUNCTION("""COMPUTED_VALUE"""),10.0)</f>
        <v>10</v>
      </c>
      <c r="FJ7" s="199"/>
      <c r="FK7" s="202">
        <f>IFERROR(__xludf.DUMMYFUNCTION("""COMPUTED_VALUE"""),8.0)</f>
        <v>8</v>
      </c>
      <c r="FL7" s="199"/>
      <c r="FM7" s="202"/>
      <c r="FN7" s="199"/>
      <c r="FO7" s="202">
        <f>IFERROR(__xludf.DUMMYFUNCTION("""COMPUTED_VALUE"""),8.5)</f>
        <v>8.5</v>
      </c>
      <c r="FP7" s="199"/>
      <c r="FQ7" s="202">
        <f>IFERROR(__xludf.DUMMYFUNCTION("""COMPUTED_VALUE"""),8.5)</f>
        <v>8.5</v>
      </c>
      <c r="FR7" s="199"/>
      <c r="FS7" s="202">
        <f>IFERROR(__xludf.DUMMYFUNCTION("""COMPUTED_VALUE"""),8.5)</f>
        <v>8.5</v>
      </c>
      <c r="FT7" s="199"/>
      <c r="FU7" s="204">
        <f>IFERROR(__xludf.DUMMYFUNCTION("""COMPUTED_VALUE"""),10.5)</f>
        <v>10.5</v>
      </c>
      <c r="FV7" s="199"/>
      <c r="FW7" s="204"/>
      <c r="FX7" s="206"/>
      <c r="FY7" s="204"/>
      <c r="FZ7" s="206"/>
      <c r="GA7" s="202">
        <f>IFERROR(__xludf.DUMMYFUNCTION("""COMPUTED_VALUE"""),8.5)</f>
        <v>8.5</v>
      </c>
      <c r="GB7" s="199"/>
      <c r="GC7" s="204"/>
      <c r="GD7" s="199"/>
      <c r="GE7" s="204">
        <f>IFERROR(__xludf.DUMMYFUNCTION("""COMPUTED_VALUE"""),8.5)</f>
        <v>8.5</v>
      </c>
      <c r="GF7" s="199"/>
      <c r="GG7" s="202">
        <f>IFERROR(__xludf.DUMMYFUNCTION("""COMPUTED_VALUE"""),8.5)</f>
        <v>8.5</v>
      </c>
      <c r="GH7" s="199"/>
      <c r="GI7" s="204"/>
      <c r="GJ7" s="199"/>
    </row>
    <row r="8">
      <c r="A8" s="208">
        <f>IFERROR(__xludf.DUMMYFUNCTION("""COMPUTED_VALUE"""),150.0)</f>
        <v>150</v>
      </c>
      <c r="B8" s="172" t="str">
        <f>IFERROR(__xludf.DUMMYFUNCTION("""COMPUTED_VALUE"""),"David Kropáč")</f>
        <v>David Kropáč</v>
      </c>
      <c r="C8" s="199">
        <f t="shared" ref="C8:BL8" si="4">BO8+EA8</f>
        <v>10</v>
      </c>
      <c r="D8" s="199">
        <f t="shared" si="4"/>
        <v>0</v>
      </c>
      <c r="E8" s="199">
        <f t="shared" si="4"/>
        <v>8</v>
      </c>
      <c r="F8" s="199">
        <f t="shared" si="4"/>
        <v>0</v>
      </c>
      <c r="G8" s="199">
        <f t="shared" si="4"/>
        <v>1</v>
      </c>
      <c r="H8" s="199">
        <f t="shared" si="4"/>
        <v>0</v>
      </c>
      <c r="I8" s="199">
        <f t="shared" si="4"/>
        <v>2.5</v>
      </c>
      <c r="J8" s="199">
        <f t="shared" si="4"/>
        <v>0</v>
      </c>
      <c r="K8" s="199">
        <f t="shared" si="4"/>
        <v>13</v>
      </c>
      <c r="L8" s="199">
        <f t="shared" si="4"/>
        <v>0</v>
      </c>
      <c r="M8" s="199">
        <f t="shared" si="4"/>
        <v>15</v>
      </c>
      <c r="N8" s="199">
        <f t="shared" si="4"/>
        <v>0</v>
      </c>
      <c r="O8" s="199">
        <f t="shared" si="4"/>
        <v>0</v>
      </c>
      <c r="P8" s="199">
        <f t="shared" si="4"/>
        <v>0</v>
      </c>
      <c r="Q8" s="199">
        <f t="shared" si="4"/>
        <v>8</v>
      </c>
      <c r="R8" s="199">
        <f t="shared" si="4"/>
        <v>0</v>
      </c>
      <c r="S8" s="199">
        <f t="shared" si="4"/>
        <v>7.5</v>
      </c>
      <c r="T8" s="199">
        <f t="shared" si="4"/>
        <v>0</v>
      </c>
      <c r="U8" s="199">
        <f t="shared" si="4"/>
        <v>7.5</v>
      </c>
      <c r="V8" s="199">
        <f t="shared" si="4"/>
        <v>0</v>
      </c>
      <c r="W8" s="199">
        <f t="shared" si="4"/>
        <v>7</v>
      </c>
      <c r="X8" s="199">
        <f t="shared" si="4"/>
        <v>0</v>
      </c>
      <c r="Y8" s="199">
        <f t="shared" si="4"/>
        <v>0</v>
      </c>
      <c r="Z8" s="199">
        <f t="shared" si="4"/>
        <v>0</v>
      </c>
      <c r="AA8" s="199">
        <f t="shared" si="4"/>
        <v>15</v>
      </c>
      <c r="AB8" s="199">
        <f t="shared" si="4"/>
        <v>0</v>
      </c>
      <c r="AC8" s="199">
        <f t="shared" si="4"/>
        <v>8</v>
      </c>
      <c r="AD8" s="199">
        <f t="shared" si="4"/>
        <v>0</v>
      </c>
      <c r="AE8" s="199">
        <f t="shared" si="4"/>
        <v>5</v>
      </c>
      <c r="AF8" s="199">
        <f t="shared" si="4"/>
        <v>0</v>
      </c>
      <c r="AG8" s="199">
        <f t="shared" si="4"/>
        <v>8</v>
      </c>
      <c r="AH8" s="199">
        <f t="shared" si="4"/>
        <v>0</v>
      </c>
      <c r="AI8" s="199">
        <f t="shared" si="4"/>
        <v>5</v>
      </c>
      <c r="AJ8" s="199">
        <f t="shared" si="4"/>
        <v>0</v>
      </c>
      <c r="AK8" s="199">
        <f t="shared" si="4"/>
        <v>0</v>
      </c>
      <c r="AL8" s="199">
        <f t="shared" si="4"/>
        <v>0</v>
      </c>
      <c r="AM8" s="199">
        <f t="shared" si="4"/>
        <v>0</v>
      </c>
      <c r="AN8" s="199">
        <f t="shared" si="4"/>
        <v>0</v>
      </c>
      <c r="AO8" s="199">
        <f t="shared" si="4"/>
        <v>8</v>
      </c>
      <c r="AP8" s="199">
        <f t="shared" si="4"/>
        <v>0</v>
      </c>
      <c r="AQ8" s="199">
        <f t="shared" si="4"/>
        <v>10</v>
      </c>
      <c r="AR8" s="199">
        <f t="shared" si="4"/>
        <v>0</v>
      </c>
      <c r="AS8" s="199">
        <f t="shared" si="4"/>
        <v>8.5</v>
      </c>
      <c r="AT8" s="199">
        <f t="shared" si="4"/>
        <v>0</v>
      </c>
      <c r="AU8" s="199">
        <f t="shared" si="4"/>
        <v>15</v>
      </c>
      <c r="AV8" s="199">
        <f t="shared" si="4"/>
        <v>0</v>
      </c>
      <c r="AW8" s="199">
        <f t="shared" si="4"/>
        <v>0</v>
      </c>
      <c r="AX8" s="199">
        <f t="shared" si="4"/>
        <v>0</v>
      </c>
      <c r="AY8" s="199">
        <f t="shared" si="4"/>
        <v>4</v>
      </c>
      <c r="AZ8" s="199">
        <f t="shared" si="4"/>
        <v>0</v>
      </c>
      <c r="BA8" s="199">
        <f t="shared" si="4"/>
        <v>13</v>
      </c>
      <c r="BB8" s="199">
        <f t="shared" si="4"/>
        <v>0</v>
      </c>
      <c r="BC8" s="199">
        <f t="shared" si="4"/>
        <v>8</v>
      </c>
      <c r="BD8" s="199">
        <f t="shared" si="4"/>
        <v>0</v>
      </c>
      <c r="BE8" s="199">
        <f t="shared" si="4"/>
        <v>8</v>
      </c>
      <c r="BF8" s="199">
        <f t="shared" si="4"/>
        <v>0</v>
      </c>
      <c r="BG8" s="199">
        <f t="shared" si="4"/>
        <v>0</v>
      </c>
      <c r="BH8" s="199">
        <f t="shared" si="4"/>
        <v>0</v>
      </c>
      <c r="BI8" s="199">
        <f t="shared" si="4"/>
        <v>8.5</v>
      </c>
      <c r="BJ8" s="199">
        <f t="shared" si="4"/>
        <v>0</v>
      </c>
      <c r="BK8" s="199">
        <f t="shared" si="4"/>
        <v>0</v>
      </c>
      <c r="BL8" s="199">
        <f t="shared" si="4"/>
        <v>0</v>
      </c>
      <c r="BM8" s="158"/>
      <c r="BN8" s="159" t="str">
        <f>IFERROR(__xludf.DUMMYFUNCTION("""COMPUTED_VALUE"""),"David Kropáč")</f>
        <v>David Kropáč</v>
      </c>
      <c r="BO8" s="202">
        <f>IFERROR(__xludf.DUMMYFUNCTION("""COMPUTED_VALUE"""),10.0)</f>
        <v>10</v>
      </c>
      <c r="BP8" s="203"/>
      <c r="BQ8" s="202">
        <f>IFERROR(__xludf.DUMMYFUNCTION("""COMPUTED_VALUE"""),8.0)</f>
        <v>8</v>
      </c>
      <c r="BR8" s="203"/>
      <c r="BS8" s="202">
        <f>IFERROR(__xludf.DUMMYFUNCTION("""COMPUTED_VALUE"""),1.0)</f>
        <v>1</v>
      </c>
      <c r="BT8" s="203"/>
      <c r="BU8" s="202">
        <f>IFERROR(__xludf.DUMMYFUNCTION("""COMPUTED_VALUE"""),2.5)</f>
        <v>2.5</v>
      </c>
      <c r="BV8" s="203"/>
      <c r="BW8" s="202">
        <f>IFERROR(__xludf.DUMMYFUNCTION("""COMPUTED_VALUE"""),13.0)</f>
        <v>13</v>
      </c>
      <c r="BX8" s="203"/>
      <c r="BY8" s="202">
        <f>IFERROR(__xludf.DUMMYFUNCTION("""COMPUTED_VALUE"""),15.0)</f>
        <v>15</v>
      </c>
      <c r="BZ8" s="203"/>
      <c r="CA8" s="204"/>
      <c r="CB8" s="205"/>
      <c r="CC8" s="202">
        <f>IFERROR(__xludf.DUMMYFUNCTION("""COMPUTED_VALUE"""),8.0)</f>
        <v>8</v>
      </c>
      <c r="CD8" s="203"/>
      <c r="CE8" s="202">
        <f>IFERROR(__xludf.DUMMYFUNCTION("""COMPUTED_VALUE"""),7.5)</f>
        <v>7.5</v>
      </c>
      <c r="CF8" s="203"/>
      <c r="CG8" s="204">
        <f>IFERROR(__xludf.DUMMYFUNCTION("""COMPUTED_VALUE"""),7.5)</f>
        <v>7.5</v>
      </c>
      <c r="CH8" s="205"/>
      <c r="CI8" s="202">
        <f>IFERROR(__xludf.DUMMYFUNCTION("""COMPUTED_VALUE"""),7.0)</f>
        <v>7</v>
      </c>
      <c r="CJ8" s="203"/>
      <c r="CK8" s="204"/>
      <c r="CL8" s="205"/>
      <c r="CM8" s="202">
        <f>IFERROR(__xludf.DUMMYFUNCTION("""COMPUTED_VALUE"""),15.0)</f>
        <v>15</v>
      </c>
      <c r="CN8" s="203"/>
      <c r="CO8" s="202"/>
      <c r="CP8" s="203"/>
      <c r="CQ8" s="202">
        <f>IFERROR(__xludf.DUMMYFUNCTION("""COMPUTED_VALUE"""),5.0)</f>
        <v>5</v>
      </c>
      <c r="CR8" s="203"/>
      <c r="CS8" s="202">
        <f>IFERROR(__xludf.DUMMYFUNCTION("""COMPUTED_VALUE"""),8.0)</f>
        <v>8</v>
      </c>
      <c r="CT8" s="199"/>
      <c r="CU8" s="202">
        <f>IFERROR(__xludf.DUMMYFUNCTION("""COMPUTED_VALUE"""),5.0)</f>
        <v>5</v>
      </c>
      <c r="CV8" s="199"/>
      <c r="CW8" s="202"/>
      <c r="CX8" s="199"/>
      <c r="CY8" s="202"/>
      <c r="CZ8" s="199"/>
      <c r="DA8" s="202">
        <f>IFERROR(__xludf.DUMMYFUNCTION("""COMPUTED_VALUE"""),8.0)</f>
        <v>8</v>
      </c>
      <c r="DB8" s="199"/>
      <c r="DC8" s="202">
        <f>IFERROR(__xludf.DUMMYFUNCTION("""COMPUTED_VALUE"""),10.0)</f>
        <v>10</v>
      </c>
      <c r="DD8" s="199"/>
      <c r="DE8" s="202">
        <f>IFERROR(__xludf.DUMMYFUNCTION("""COMPUTED_VALUE"""),8.5)</f>
        <v>8.5</v>
      </c>
      <c r="DF8" s="199"/>
      <c r="DG8" s="202">
        <f>IFERROR(__xludf.DUMMYFUNCTION("""COMPUTED_VALUE"""),15.0)</f>
        <v>15</v>
      </c>
      <c r="DH8" s="199"/>
      <c r="DI8" s="202"/>
      <c r="DJ8" s="199"/>
      <c r="DK8" s="202"/>
      <c r="DL8" s="199"/>
      <c r="DM8" s="202">
        <f>IFERROR(__xludf.DUMMYFUNCTION("""COMPUTED_VALUE"""),13.0)</f>
        <v>13</v>
      </c>
      <c r="DN8" s="199"/>
      <c r="DO8" s="202">
        <f>IFERROR(__xludf.DUMMYFUNCTION("""COMPUTED_VALUE"""),8.0)</f>
        <v>8</v>
      </c>
      <c r="DP8" s="199"/>
      <c r="DQ8" s="202">
        <f>IFERROR(__xludf.DUMMYFUNCTION("""COMPUTED_VALUE"""),8.0)</f>
        <v>8</v>
      </c>
      <c r="DR8" s="199"/>
      <c r="DS8" s="202"/>
      <c r="DT8" s="199"/>
      <c r="DU8" s="202">
        <f>IFERROR(__xludf.DUMMYFUNCTION("""COMPUTED_VALUE"""),8.5)</f>
        <v>8.5</v>
      </c>
      <c r="DV8" s="199"/>
      <c r="DW8" s="202"/>
      <c r="DX8" s="199"/>
      <c r="DY8" s="158"/>
      <c r="DZ8" s="159" t="str">
        <f>IFERROR(__xludf.DUMMYFUNCTION("""COMPUTED_VALUE"""),"David Kropáč")</f>
        <v>David Kropáč</v>
      </c>
      <c r="EA8" s="202"/>
      <c r="EB8" s="203"/>
      <c r="EC8" s="202"/>
      <c r="ED8" s="203"/>
      <c r="EE8" s="202"/>
      <c r="EF8" s="203"/>
      <c r="EG8" s="202"/>
      <c r="EH8" s="203"/>
      <c r="EI8" s="202"/>
      <c r="EJ8" s="203"/>
      <c r="EK8" s="202"/>
      <c r="EL8" s="203"/>
      <c r="EM8" s="204"/>
      <c r="EN8" s="205"/>
      <c r="EO8" s="202"/>
      <c r="EP8" s="203"/>
      <c r="EQ8" s="202"/>
      <c r="ER8" s="203"/>
      <c r="ES8" s="204"/>
      <c r="ET8" s="205"/>
      <c r="EU8" s="202"/>
      <c r="EV8" s="203"/>
      <c r="EW8" s="204"/>
      <c r="EX8" s="205"/>
      <c r="EY8" s="202"/>
      <c r="EZ8" s="203"/>
      <c r="FA8" s="202">
        <f>IFERROR(__xludf.DUMMYFUNCTION("""COMPUTED_VALUE"""),8.0)</f>
        <v>8</v>
      </c>
      <c r="FB8" s="203"/>
      <c r="FC8" s="202"/>
      <c r="FD8" s="203"/>
      <c r="FE8" s="202"/>
      <c r="FF8" s="199"/>
      <c r="FG8" s="202"/>
      <c r="FH8" s="199"/>
      <c r="FI8" s="202"/>
      <c r="FJ8" s="199"/>
      <c r="FK8" s="202"/>
      <c r="FL8" s="199"/>
      <c r="FM8" s="202"/>
      <c r="FN8" s="199"/>
      <c r="FO8" s="202"/>
      <c r="FP8" s="199"/>
      <c r="FQ8" s="202"/>
      <c r="FR8" s="199"/>
      <c r="FS8" s="202"/>
      <c r="FT8" s="199"/>
      <c r="FU8" s="202"/>
      <c r="FV8" s="199"/>
      <c r="FW8" s="202">
        <f>IFERROR(__xludf.DUMMYFUNCTION("""COMPUTED_VALUE"""),4.0)</f>
        <v>4</v>
      </c>
      <c r="FX8" s="199"/>
      <c r="FY8" s="202"/>
      <c r="FZ8" s="199"/>
      <c r="GA8" s="202"/>
      <c r="GB8" s="199"/>
      <c r="GC8" s="202"/>
      <c r="GD8" s="199"/>
      <c r="GE8" s="202"/>
      <c r="GF8" s="199"/>
      <c r="GG8" s="202"/>
      <c r="GH8" s="199"/>
      <c r="GI8" s="202"/>
      <c r="GJ8" s="199"/>
    </row>
    <row r="9">
      <c r="A9" s="208">
        <f>IFERROR(__xludf.DUMMYFUNCTION("""COMPUTED_VALUE"""),130.0)</f>
        <v>130</v>
      </c>
      <c r="B9" s="172" t="str">
        <f>IFERROR(__xludf.DUMMYFUNCTION("""COMPUTED_VALUE"""),"Oksana Dynysenko")</f>
        <v>Oksana Dynysenko</v>
      </c>
      <c r="C9" s="199">
        <f t="shared" ref="C9:BL9" si="5">BO9+EA9</f>
        <v>11</v>
      </c>
      <c r="D9" s="199">
        <f t="shared" si="5"/>
        <v>0</v>
      </c>
      <c r="E9" s="199">
        <f t="shared" si="5"/>
        <v>12</v>
      </c>
      <c r="F9" s="199">
        <f t="shared" si="5"/>
        <v>0</v>
      </c>
      <c r="G9" s="199">
        <f t="shared" si="5"/>
        <v>13</v>
      </c>
      <c r="H9" s="199">
        <f t="shared" si="5"/>
        <v>0</v>
      </c>
      <c r="I9" s="199">
        <f t="shared" si="5"/>
        <v>12</v>
      </c>
      <c r="J9" s="199">
        <f t="shared" si="5"/>
        <v>0</v>
      </c>
      <c r="K9" s="199">
        <f t="shared" si="5"/>
        <v>13.5</v>
      </c>
      <c r="L9" s="199">
        <f t="shared" si="5"/>
        <v>0</v>
      </c>
      <c r="M9" s="199">
        <f t="shared" si="5"/>
        <v>11</v>
      </c>
      <c r="N9" s="199">
        <f t="shared" si="5"/>
        <v>0</v>
      </c>
      <c r="O9" s="199">
        <f t="shared" si="5"/>
        <v>10</v>
      </c>
      <c r="P9" s="199">
        <f t="shared" si="5"/>
        <v>0</v>
      </c>
      <c r="Q9" s="199">
        <f t="shared" si="5"/>
        <v>6</v>
      </c>
      <c r="R9" s="199">
        <f t="shared" si="5"/>
        <v>0</v>
      </c>
      <c r="S9" s="199">
        <f t="shared" si="5"/>
        <v>12</v>
      </c>
      <c r="T9" s="199">
        <f t="shared" si="5"/>
        <v>0</v>
      </c>
      <c r="U9" s="199">
        <f t="shared" si="5"/>
        <v>0</v>
      </c>
      <c r="V9" s="199">
        <f t="shared" si="5"/>
        <v>0</v>
      </c>
      <c r="W9" s="199">
        <f t="shared" si="5"/>
        <v>12</v>
      </c>
      <c r="X9" s="199">
        <f t="shared" si="5"/>
        <v>0</v>
      </c>
      <c r="Y9" s="199">
        <f t="shared" si="5"/>
        <v>11</v>
      </c>
      <c r="Z9" s="199">
        <f t="shared" si="5"/>
        <v>0</v>
      </c>
      <c r="AA9" s="199">
        <f t="shared" si="5"/>
        <v>7</v>
      </c>
      <c r="AB9" s="199">
        <f t="shared" si="5"/>
        <v>0</v>
      </c>
      <c r="AC9" s="199">
        <f t="shared" si="5"/>
        <v>11</v>
      </c>
      <c r="AD9" s="199">
        <f t="shared" si="5"/>
        <v>0</v>
      </c>
      <c r="AE9" s="199">
        <f t="shared" si="5"/>
        <v>11</v>
      </c>
      <c r="AF9" s="199">
        <f t="shared" si="5"/>
        <v>0</v>
      </c>
      <c r="AG9" s="199">
        <f t="shared" si="5"/>
        <v>12</v>
      </c>
      <c r="AH9" s="199">
        <f t="shared" si="5"/>
        <v>0</v>
      </c>
      <c r="AI9" s="199">
        <f t="shared" si="5"/>
        <v>13</v>
      </c>
      <c r="AJ9" s="199">
        <f t="shared" si="5"/>
        <v>0</v>
      </c>
      <c r="AK9" s="199">
        <f t="shared" si="5"/>
        <v>12</v>
      </c>
      <c r="AL9" s="199">
        <f t="shared" si="5"/>
        <v>0</v>
      </c>
      <c r="AM9" s="199">
        <f t="shared" si="5"/>
        <v>6</v>
      </c>
      <c r="AN9" s="199">
        <f t="shared" si="5"/>
        <v>0</v>
      </c>
      <c r="AO9" s="199">
        <f t="shared" si="5"/>
        <v>15</v>
      </c>
      <c r="AP9" s="199">
        <f t="shared" si="5"/>
        <v>0</v>
      </c>
      <c r="AQ9" s="199">
        <f t="shared" si="5"/>
        <v>12</v>
      </c>
      <c r="AR9" s="199">
        <f t="shared" si="5"/>
        <v>0</v>
      </c>
      <c r="AS9" s="199">
        <f t="shared" si="5"/>
        <v>11</v>
      </c>
      <c r="AT9" s="199">
        <f t="shared" si="5"/>
        <v>0</v>
      </c>
      <c r="AU9" s="199">
        <f t="shared" si="5"/>
        <v>0</v>
      </c>
      <c r="AV9" s="199">
        <f t="shared" si="5"/>
        <v>0</v>
      </c>
      <c r="AW9" s="199">
        <f t="shared" si="5"/>
        <v>12</v>
      </c>
      <c r="AX9" s="199">
        <f t="shared" si="5"/>
        <v>0</v>
      </c>
      <c r="AY9" s="199">
        <f t="shared" si="5"/>
        <v>12</v>
      </c>
      <c r="AZ9" s="199">
        <f t="shared" si="5"/>
        <v>0</v>
      </c>
      <c r="BA9" s="199">
        <f t="shared" si="5"/>
        <v>13</v>
      </c>
      <c r="BB9" s="199">
        <f t="shared" si="5"/>
        <v>0</v>
      </c>
      <c r="BC9" s="199">
        <f t="shared" si="5"/>
        <v>12</v>
      </c>
      <c r="BD9" s="199">
        <f t="shared" si="5"/>
        <v>0</v>
      </c>
      <c r="BE9" s="199">
        <f t="shared" si="5"/>
        <v>8</v>
      </c>
      <c r="BF9" s="199">
        <f t="shared" si="5"/>
        <v>0</v>
      </c>
      <c r="BG9" s="199">
        <f t="shared" si="5"/>
        <v>0</v>
      </c>
      <c r="BH9" s="199">
        <f t="shared" si="5"/>
        <v>0</v>
      </c>
      <c r="BI9" s="199">
        <f t="shared" si="5"/>
        <v>15</v>
      </c>
      <c r="BJ9" s="199">
        <f t="shared" si="5"/>
        <v>0</v>
      </c>
      <c r="BK9" s="199">
        <f t="shared" si="5"/>
        <v>0</v>
      </c>
      <c r="BL9" s="199">
        <f t="shared" si="5"/>
        <v>0</v>
      </c>
      <c r="BM9" s="158"/>
      <c r="BN9" s="159" t="str">
        <f>IFERROR(__xludf.DUMMYFUNCTION("""COMPUTED_VALUE"""),"Oksana Dynysenko")</f>
        <v>Oksana Dynysenko</v>
      </c>
      <c r="BO9" s="202"/>
      <c r="BP9" s="203"/>
      <c r="BQ9" s="204"/>
      <c r="BR9" s="203"/>
      <c r="BS9" s="204"/>
      <c r="BT9" s="203"/>
      <c r="BU9" s="204"/>
      <c r="BV9" s="203"/>
      <c r="BW9" s="204"/>
      <c r="BX9" s="203"/>
      <c r="BY9" s="204"/>
      <c r="BZ9" s="203"/>
      <c r="CA9" s="204"/>
      <c r="CB9" s="203"/>
      <c r="CC9" s="204"/>
      <c r="CD9" s="203"/>
      <c r="CE9" s="204"/>
      <c r="CF9" s="203"/>
      <c r="CG9" s="202"/>
      <c r="CH9" s="203"/>
      <c r="CI9" s="204"/>
      <c r="CJ9" s="203"/>
      <c r="CK9" s="204"/>
      <c r="CL9" s="203"/>
      <c r="CM9" s="204"/>
      <c r="CN9" s="203"/>
      <c r="CO9" s="204"/>
      <c r="CP9" s="203"/>
      <c r="CQ9" s="202"/>
      <c r="CR9" s="203"/>
      <c r="CS9" s="202"/>
      <c r="CT9" s="199"/>
      <c r="CU9" s="204"/>
      <c r="CV9" s="199"/>
      <c r="CW9" s="204"/>
      <c r="CX9" s="199"/>
      <c r="CY9" s="204"/>
      <c r="CZ9" s="199"/>
      <c r="DA9" s="204"/>
      <c r="DB9" s="199"/>
      <c r="DC9" s="204">
        <f>IFERROR(__xludf.DUMMYFUNCTION("""COMPUTED_VALUE"""),12.0)</f>
        <v>12</v>
      </c>
      <c r="DD9" s="199"/>
      <c r="DE9" s="204">
        <f>IFERROR(__xludf.DUMMYFUNCTION("""COMPUTED_VALUE"""),11.0)</f>
        <v>11</v>
      </c>
      <c r="DF9" s="199"/>
      <c r="DG9" s="204"/>
      <c r="DH9" s="199"/>
      <c r="DI9" s="202"/>
      <c r="DJ9" s="199"/>
      <c r="DK9" s="204">
        <f>IFERROR(__xludf.DUMMYFUNCTION("""COMPUTED_VALUE"""),12.0)</f>
        <v>12</v>
      </c>
      <c r="DL9" s="206"/>
      <c r="DM9" s="204">
        <f>IFERROR(__xludf.DUMMYFUNCTION("""COMPUTED_VALUE"""),13.0)</f>
        <v>13</v>
      </c>
      <c r="DN9" s="206"/>
      <c r="DO9" s="204"/>
      <c r="DP9" s="199"/>
      <c r="DQ9" s="204"/>
      <c r="DR9" s="199"/>
      <c r="DS9" s="204"/>
      <c r="DT9" s="199"/>
      <c r="DU9" s="204"/>
      <c r="DV9" s="199"/>
      <c r="DW9" s="202"/>
      <c r="DX9" s="199"/>
      <c r="DY9" s="158"/>
      <c r="DZ9" s="159" t="str">
        <f>IFERROR(__xludf.DUMMYFUNCTION("""COMPUTED_VALUE"""),"Oksana Dynysenko")</f>
        <v>Oksana Dynysenko</v>
      </c>
      <c r="EA9" s="202">
        <f>IFERROR(__xludf.DUMMYFUNCTION("""COMPUTED_VALUE"""),11.0)</f>
        <v>11</v>
      </c>
      <c r="EB9" s="203"/>
      <c r="EC9" s="204">
        <f>IFERROR(__xludf.DUMMYFUNCTION("""COMPUTED_VALUE"""),12.0)</f>
        <v>12</v>
      </c>
      <c r="ED9" s="203"/>
      <c r="EE9" s="204">
        <f>IFERROR(__xludf.DUMMYFUNCTION("""COMPUTED_VALUE"""),13.0)</f>
        <v>13</v>
      </c>
      <c r="EF9" s="203"/>
      <c r="EG9" s="204">
        <f>IFERROR(__xludf.DUMMYFUNCTION("""COMPUTED_VALUE"""),12.0)</f>
        <v>12</v>
      </c>
      <c r="EH9" s="203"/>
      <c r="EI9" s="204">
        <f>IFERROR(__xludf.DUMMYFUNCTION("""COMPUTED_VALUE"""),13.5)</f>
        <v>13.5</v>
      </c>
      <c r="EJ9" s="203"/>
      <c r="EK9" s="204">
        <f>IFERROR(__xludf.DUMMYFUNCTION("""COMPUTED_VALUE"""),11.0)</f>
        <v>11</v>
      </c>
      <c r="EL9" s="203"/>
      <c r="EM9" s="204">
        <f>IFERROR(__xludf.DUMMYFUNCTION("""COMPUTED_VALUE"""),10.0)</f>
        <v>10</v>
      </c>
      <c r="EN9" s="203"/>
      <c r="EO9" s="204">
        <f>IFERROR(__xludf.DUMMYFUNCTION("""COMPUTED_VALUE"""),6.0)</f>
        <v>6</v>
      </c>
      <c r="EP9" s="203"/>
      <c r="EQ9" s="204">
        <f>IFERROR(__xludf.DUMMYFUNCTION("""COMPUTED_VALUE"""),12.0)</f>
        <v>12</v>
      </c>
      <c r="ER9" s="203"/>
      <c r="ES9" s="202"/>
      <c r="ET9" s="203"/>
      <c r="EU9" s="204">
        <f>IFERROR(__xludf.DUMMYFUNCTION("""COMPUTED_VALUE"""),12.0)</f>
        <v>12</v>
      </c>
      <c r="EV9" s="203"/>
      <c r="EW9" s="204">
        <f>IFERROR(__xludf.DUMMYFUNCTION("""COMPUTED_VALUE"""),11.0)</f>
        <v>11</v>
      </c>
      <c r="EX9" s="203"/>
      <c r="EY9" s="204">
        <f>IFERROR(__xludf.DUMMYFUNCTION("""COMPUTED_VALUE"""),7.0)</f>
        <v>7</v>
      </c>
      <c r="EZ9" s="203"/>
      <c r="FA9" s="204">
        <f>IFERROR(__xludf.DUMMYFUNCTION("""COMPUTED_VALUE"""),11.0)</f>
        <v>11</v>
      </c>
      <c r="FB9" s="203"/>
      <c r="FC9" s="202">
        <f>IFERROR(__xludf.DUMMYFUNCTION("""COMPUTED_VALUE"""),11.0)</f>
        <v>11</v>
      </c>
      <c r="FD9" s="203"/>
      <c r="FE9" s="202">
        <f>IFERROR(__xludf.DUMMYFUNCTION("""COMPUTED_VALUE"""),12.0)</f>
        <v>12</v>
      </c>
      <c r="FF9" s="199"/>
      <c r="FG9" s="204">
        <f>IFERROR(__xludf.DUMMYFUNCTION("""COMPUTED_VALUE"""),13.0)</f>
        <v>13</v>
      </c>
      <c r="FH9" s="199"/>
      <c r="FI9" s="204">
        <f>IFERROR(__xludf.DUMMYFUNCTION("""COMPUTED_VALUE"""),12.0)</f>
        <v>12</v>
      </c>
      <c r="FJ9" s="199"/>
      <c r="FK9" s="204">
        <f>IFERROR(__xludf.DUMMYFUNCTION("""COMPUTED_VALUE"""),6.0)</f>
        <v>6</v>
      </c>
      <c r="FL9" s="199"/>
      <c r="FM9" s="204">
        <f>IFERROR(__xludf.DUMMYFUNCTION("""COMPUTED_VALUE"""),15.0)</f>
        <v>15</v>
      </c>
      <c r="FN9" s="199"/>
      <c r="FO9" s="204"/>
      <c r="FP9" s="199"/>
      <c r="FQ9" s="204"/>
      <c r="FR9" s="199"/>
      <c r="FS9" s="204"/>
      <c r="FT9" s="199"/>
      <c r="FU9" s="202">
        <f>IFERROR(__xludf.DUMMYFUNCTION("""COMPUTED_VALUE"""),12.0)</f>
        <v>12</v>
      </c>
      <c r="FV9" s="199"/>
      <c r="FW9" s="204"/>
      <c r="FX9" s="206"/>
      <c r="FY9" s="204"/>
      <c r="FZ9" s="206"/>
      <c r="GA9" s="204">
        <f>IFERROR(__xludf.DUMMYFUNCTION("""COMPUTED_VALUE"""),12.0)</f>
        <v>12</v>
      </c>
      <c r="GB9" s="199"/>
      <c r="GC9" s="204">
        <f>IFERROR(__xludf.DUMMYFUNCTION("""COMPUTED_VALUE"""),8.0)</f>
        <v>8</v>
      </c>
      <c r="GD9" s="199"/>
      <c r="GE9" s="204"/>
      <c r="GF9" s="199"/>
      <c r="GG9" s="204">
        <f>IFERROR(__xludf.DUMMYFUNCTION("""COMPUTED_VALUE"""),15.0)</f>
        <v>15</v>
      </c>
      <c r="GH9" s="199"/>
      <c r="GI9" s="202"/>
      <c r="GJ9" s="199"/>
    </row>
    <row r="10">
      <c r="A10" s="208">
        <f>IFERROR(__xludf.DUMMYFUNCTION("""COMPUTED_VALUE"""),130.0)</f>
        <v>130</v>
      </c>
      <c r="B10" s="172" t="str">
        <f>IFERROR(__xludf.DUMMYFUNCTION("""COMPUTED_VALUE"""),"Filip Štěrba")</f>
        <v>Filip Štěrba</v>
      </c>
      <c r="C10" s="199">
        <f t="shared" ref="C10:BL10" si="6">BO10+EA10</f>
        <v>4</v>
      </c>
      <c r="D10" s="199">
        <f t="shared" si="6"/>
        <v>0</v>
      </c>
      <c r="E10" s="199">
        <f t="shared" si="6"/>
        <v>0</v>
      </c>
      <c r="F10" s="199">
        <f t="shared" si="6"/>
        <v>0</v>
      </c>
      <c r="G10" s="199">
        <f t="shared" si="6"/>
        <v>0</v>
      </c>
      <c r="H10" s="199">
        <f t="shared" si="6"/>
        <v>0</v>
      </c>
      <c r="I10" s="199">
        <f t="shared" si="6"/>
        <v>10.5</v>
      </c>
      <c r="J10" s="199">
        <f t="shared" si="6"/>
        <v>0</v>
      </c>
      <c r="K10" s="199">
        <f t="shared" si="6"/>
        <v>6</v>
      </c>
      <c r="L10" s="199">
        <f t="shared" si="6"/>
        <v>0</v>
      </c>
      <c r="M10" s="199">
        <f t="shared" si="6"/>
        <v>0</v>
      </c>
      <c r="N10" s="199">
        <f t="shared" si="6"/>
        <v>0</v>
      </c>
      <c r="O10" s="199">
        <f t="shared" si="6"/>
        <v>0</v>
      </c>
      <c r="P10" s="199">
        <f t="shared" si="6"/>
        <v>0</v>
      </c>
      <c r="Q10" s="199">
        <f t="shared" si="6"/>
        <v>11</v>
      </c>
      <c r="R10" s="199">
        <f t="shared" si="6"/>
        <v>0</v>
      </c>
      <c r="S10" s="199">
        <f t="shared" si="6"/>
        <v>7</v>
      </c>
      <c r="T10" s="199">
        <f t="shared" si="6"/>
        <v>0</v>
      </c>
      <c r="U10" s="199">
        <f t="shared" si="6"/>
        <v>0</v>
      </c>
      <c r="V10" s="199">
        <f t="shared" si="6"/>
        <v>0</v>
      </c>
      <c r="W10" s="199">
        <f t="shared" si="6"/>
        <v>11</v>
      </c>
      <c r="X10" s="199">
        <f t="shared" si="6"/>
        <v>0</v>
      </c>
      <c r="Y10" s="199">
        <f t="shared" si="6"/>
        <v>11</v>
      </c>
      <c r="Z10" s="199">
        <f t="shared" si="6"/>
        <v>0</v>
      </c>
      <c r="AA10" s="199">
        <f t="shared" si="6"/>
        <v>0</v>
      </c>
      <c r="AB10" s="199">
        <f t="shared" si="6"/>
        <v>0</v>
      </c>
      <c r="AC10" s="199">
        <f t="shared" si="6"/>
        <v>0</v>
      </c>
      <c r="AD10" s="199">
        <f t="shared" si="6"/>
        <v>0</v>
      </c>
      <c r="AE10" s="199">
        <f t="shared" si="6"/>
        <v>7</v>
      </c>
      <c r="AF10" s="199">
        <f t="shared" si="6"/>
        <v>0</v>
      </c>
      <c r="AG10" s="199">
        <f t="shared" si="6"/>
        <v>7</v>
      </c>
      <c r="AH10" s="199">
        <f t="shared" si="6"/>
        <v>0</v>
      </c>
      <c r="AI10" s="199">
        <f t="shared" si="6"/>
        <v>11</v>
      </c>
      <c r="AJ10" s="199">
        <f t="shared" si="6"/>
        <v>0</v>
      </c>
      <c r="AK10" s="199">
        <f t="shared" si="6"/>
        <v>0</v>
      </c>
      <c r="AL10" s="199">
        <f t="shared" si="6"/>
        <v>0</v>
      </c>
      <c r="AM10" s="199">
        <f t="shared" si="6"/>
        <v>12</v>
      </c>
      <c r="AN10" s="199">
        <f t="shared" si="6"/>
        <v>0</v>
      </c>
      <c r="AO10" s="199">
        <f t="shared" si="6"/>
        <v>0</v>
      </c>
      <c r="AP10" s="199">
        <f t="shared" si="6"/>
        <v>0</v>
      </c>
      <c r="AQ10" s="199">
        <f t="shared" si="6"/>
        <v>11</v>
      </c>
      <c r="AR10" s="199">
        <f t="shared" si="6"/>
        <v>0</v>
      </c>
      <c r="AS10" s="199">
        <f t="shared" si="6"/>
        <v>11</v>
      </c>
      <c r="AT10" s="199">
        <f t="shared" si="6"/>
        <v>0</v>
      </c>
      <c r="AU10" s="199">
        <f t="shared" si="6"/>
        <v>11</v>
      </c>
      <c r="AV10" s="199">
        <f t="shared" si="6"/>
        <v>0</v>
      </c>
      <c r="AW10" s="199">
        <f t="shared" si="6"/>
        <v>0</v>
      </c>
      <c r="AX10" s="199">
        <f t="shared" si="6"/>
        <v>0</v>
      </c>
      <c r="AY10" s="199">
        <f t="shared" si="6"/>
        <v>7</v>
      </c>
      <c r="AZ10" s="199">
        <f t="shared" si="6"/>
        <v>0</v>
      </c>
      <c r="BA10" s="199">
        <f t="shared" si="6"/>
        <v>8</v>
      </c>
      <c r="BB10" s="199">
        <f t="shared" si="6"/>
        <v>0</v>
      </c>
      <c r="BC10" s="199">
        <f t="shared" si="6"/>
        <v>0</v>
      </c>
      <c r="BD10" s="199">
        <f t="shared" si="6"/>
        <v>0</v>
      </c>
      <c r="BE10" s="199">
        <f t="shared" si="6"/>
        <v>11</v>
      </c>
      <c r="BF10" s="199">
        <f t="shared" si="6"/>
        <v>0</v>
      </c>
      <c r="BG10" s="199">
        <f t="shared" si="6"/>
        <v>11</v>
      </c>
      <c r="BH10" s="199">
        <f t="shared" si="6"/>
        <v>0</v>
      </c>
      <c r="BI10" s="199">
        <f t="shared" si="6"/>
        <v>0</v>
      </c>
      <c r="BJ10" s="199">
        <f t="shared" si="6"/>
        <v>0</v>
      </c>
      <c r="BK10" s="199">
        <f t="shared" si="6"/>
        <v>0</v>
      </c>
      <c r="BL10" s="199">
        <f t="shared" si="6"/>
        <v>0</v>
      </c>
      <c r="BM10" s="158"/>
      <c r="BN10" s="159" t="str">
        <f>IFERROR(__xludf.DUMMYFUNCTION("""COMPUTED_VALUE"""),"Filip Štěrba")</f>
        <v>Filip Štěrba</v>
      </c>
      <c r="BO10" s="202">
        <f>IFERROR(__xludf.DUMMYFUNCTION("""COMPUTED_VALUE"""),4.0)</f>
        <v>4</v>
      </c>
      <c r="BP10" s="203"/>
      <c r="BQ10" s="202"/>
      <c r="BR10" s="203"/>
      <c r="BS10" s="202"/>
      <c r="BT10" s="203"/>
      <c r="BU10" s="204">
        <f>IFERROR(__xludf.DUMMYFUNCTION("""COMPUTED_VALUE"""),10.5)</f>
        <v>10.5</v>
      </c>
      <c r="BV10" s="205"/>
      <c r="BW10" s="204">
        <f>IFERROR(__xludf.DUMMYFUNCTION("""COMPUTED_VALUE"""),6.0)</f>
        <v>6</v>
      </c>
      <c r="BX10" s="205"/>
      <c r="BY10" s="202"/>
      <c r="BZ10" s="203"/>
      <c r="CA10" s="202"/>
      <c r="CB10" s="203"/>
      <c r="CC10" s="202">
        <f>IFERROR(__xludf.DUMMYFUNCTION("""COMPUTED_VALUE"""),11.0)</f>
        <v>11</v>
      </c>
      <c r="CD10" s="203"/>
      <c r="CE10" s="202">
        <f>IFERROR(__xludf.DUMMYFUNCTION("""COMPUTED_VALUE"""),7.0)</f>
        <v>7</v>
      </c>
      <c r="CF10" s="203"/>
      <c r="CG10" s="204"/>
      <c r="CH10" s="205"/>
      <c r="CI10" s="202">
        <f>IFERROR(__xludf.DUMMYFUNCTION("""COMPUTED_VALUE"""),11.0)</f>
        <v>11</v>
      </c>
      <c r="CJ10" s="203"/>
      <c r="CK10" s="202">
        <f>IFERROR(__xludf.DUMMYFUNCTION("""COMPUTED_VALUE"""),11.0)</f>
        <v>11</v>
      </c>
      <c r="CL10" s="203"/>
      <c r="CM10" s="204"/>
      <c r="CN10" s="205"/>
      <c r="CO10" s="204"/>
      <c r="CP10" s="205"/>
      <c r="CQ10" s="204">
        <f>IFERROR(__xludf.DUMMYFUNCTION("""COMPUTED_VALUE"""),7.0)</f>
        <v>7</v>
      </c>
      <c r="CR10" s="205"/>
      <c r="CS10" s="204">
        <f>IFERROR(__xludf.DUMMYFUNCTION("""COMPUTED_VALUE"""),7.0)</f>
        <v>7</v>
      </c>
      <c r="CT10" s="206"/>
      <c r="CU10" s="202">
        <f>IFERROR(__xludf.DUMMYFUNCTION("""COMPUTED_VALUE"""),11.0)</f>
        <v>11</v>
      </c>
      <c r="CV10" s="199"/>
      <c r="CW10" s="204"/>
      <c r="CX10" s="199"/>
      <c r="CY10" s="204">
        <f>IFERROR(__xludf.DUMMYFUNCTION("""COMPUTED_VALUE"""),12.0)</f>
        <v>12</v>
      </c>
      <c r="CZ10" s="199"/>
      <c r="DA10" s="204"/>
      <c r="DB10" s="199"/>
      <c r="DC10" s="204"/>
      <c r="DD10" s="199"/>
      <c r="DE10" s="202"/>
      <c r="DF10" s="199"/>
      <c r="DG10" s="202"/>
      <c r="DH10" s="199"/>
      <c r="DI10" s="202"/>
      <c r="DJ10" s="199"/>
      <c r="DK10" s="202"/>
      <c r="DL10" s="199"/>
      <c r="DM10" s="202"/>
      <c r="DN10" s="199"/>
      <c r="DO10" s="202"/>
      <c r="DP10" s="199"/>
      <c r="DQ10" s="202"/>
      <c r="DR10" s="199"/>
      <c r="DS10" s="202"/>
      <c r="DT10" s="199"/>
      <c r="DU10" s="202"/>
      <c r="DV10" s="199"/>
      <c r="DW10" s="202"/>
      <c r="DX10" s="199"/>
      <c r="DY10" s="158"/>
      <c r="DZ10" s="159" t="str">
        <f>IFERROR(__xludf.DUMMYFUNCTION("""COMPUTED_VALUE"""),"Filip Štěrba")</f>
        <v>Filip Štěrba</v>
      </c>
      <c r="EA10" s="202"/>
      <c r="EB10" s="203"/>
      <c r="EC10" s="202"/>
      <c r="ED10" s="203"/>
      <c r="EE10" s="202"/>
      <c r="EF10" s="203"/>
      <c r="EG10" s="204"/>
      <c r="EH10" s="205"/>
      <c r="EI10" s="204"/>
      <c r="EJ10" s="205"/>
      <c r="EK10" s="202"/>
      <c r="EL10" s="203"/>
      <c r="EM10" s="202"/>
      <c r="EN10" s="203"/>
      <c r="EO10" s="202"/>
      <c r="EP10" s="203"/>
      <c r="EQ10" s="202"/>
      <c r="ER10" s="203"/>
      <c r="ES10" s="204"/>
      <c r="ET10" s="205"/>
      <c r="EU10" s="202"/>
      <c r="EV10" s="203"/>
      <c r="EW10" s="202"/>
      <c r="EX10" s="203"/>
      <c r="EY10" s="204"/>
      <c r="EZ10" s="205"/>
      <c r="FA10" s="204"/>
      <c r="FB10" s="205"/>
      <c r="FC10" s="204"/>
      <c r="FD10" s="205"/>
      <c r="FE10" s="204"/>
      <c r="FF10" s="206"/>
      <c r="FG10" s="202"/>
      <c r="FH10" s="199"/>
      <c r="FI10" s="204"/>
      <c r="FJ10" s="199"/>
      <c r="FK10" s="204"/>
      <c r="FL10" s="199"/>
      <c r="FM10" s="204"/>
      <c r="FN10" s="199"/>
      <c r="FO10" s="204">
        <f>IFERROR(__xludf.DUMMYFUNCTION("""COMPUTED_VALUE"""),11.0)</f>
        <v>11</v>
      </c>
      <c r="FP10" s="199"/>
      <c r="FQ10" s="202">
        <f>IFERROR(__xludf.DUMMYFUNCTION("""COMPUTED_VALUE"""),11.0)</f>
        <v>11</v>
      </c>
      <c r="FR10" s="199"/>
      <c r="FS10" s="202">
        <f>IFERROR(__xludf.DUMMYFUNCTION("""COMPUTED_VALUE"""),11.0)</f>
        <v>11</v>
      </c>
      <c r="FT10" s="199"/>
      <c r="FU10" s="202"/>
      <c r="FV10" s="199"/>
      <c r="FW10" s="202">
        <f>IFERROR(__xludf.DUMMYFUNCTION("""COMPUTED_VALUE"""),7.0)</f>
        <v>7</v>
      </c>
      <c r="FX10" s="199"/>
      <c r="FY10" s="202">
        <f>IFERROR(__xludf.DUMMYFUNCTION("""COMPUTED_VALUE"""),8.0)</f>
        <v>8</v>
      </c>
      <c r="FZ10" s="199"/>
      <c r="GA10" s="202"/>
      <c r="GB10" s="199"/>
      <c r="GC10" s="202">
        <f>IFERROR(__xludf.DUMMYFUNCTION("""COMPUTED_VALUE"""),11.0)</f>
        <v>11</v>
      </c>
      <c r="GD10" s="199"/>
      <c r="GE10" s="202">
        <f>IFERROR(__xludf.DUMMYFUNCTION("""COMPUTED_VALUE"""),11.0)</f>
        <v>11</v>
      </c>
      <c r="GF10" s="199"/>
      <c r="GG10" s="202"/>
      <c r="GH10" s="199"/>
      <c r="GI10" s="202"/>
      <c r="GJ10" s="199"/>
    </row>
    <row r="11">
      <c r="A11" s="208">
        <f>IFERROR(__xludf.DUMMYFUNCTION("""COMPUTED_VALUE"""),150.0)</f>
        <v>150</v>
      </c>
      <c r="B11" s="172" t="str">
        <f>IFERROR(__xludf.DUMMYFUNCTION("""COMPUTED_VALUE"""),"Yana Nynyk")</f>
        <v>Yana Nynyk</v>
      </c>
      <c r="C11" s="199">
        <f t="shared" ref="C11:BL11" si="7">BO11+EA11</f>
        <v>0</v>
      </c>
      <c r="D11" s="199">
        <f t="shared" si="7"/>
        <v>0</v>
      </c>
      <c r="E11" s="199">
        <f t="shared" si="7"/>
        <v>0</v>
      </c>
      <c r="F11" s="199">
        <f t="shared" si="7"/>
        <v>0</v>
      </c>
      <c r="G11" s="199">
        <f t="shared" si="7"/>
        <v>0</v>
      </c>
      <c r="H11" s="199">
        <f t="shared" si="7"/>
        <v>0</v>
      </c>
      <c r="I11" s="199">
        <f t="shared" si="7"/>
        <v>0</v>
      </c>
      <c r="J11" s="199">
        <f t="shared" si="7"/>
        <v>0</v>
      </c>
      <c r="K11" s="199">
        <f t="shared" si="7"/>
        <v>0</v>
      </c>
      <c r="L11" s="199">
        <f t="shared" si="7"/>
        <v>0</v>
      </c>
      <c r="M11" s="199">
        <f t="shared" si="7"/>
        <v>0</v>
      </c>
      <c r="N11" s="199">
        <f t="shared" si="7"/>
        <v>0</v>
      </c>
      <c r="O11" s="199">
        <f t="shared" si="7"/>
        <v>0</v>
      </c>
      <c r="P11" s="199">
        <f t="shared" si="7"/>
        <v>0</v>
      </c>
      <c r="Q11" s="199">
        <f t="shared" si="7"/>
        <v>0</v>
      </c>
      <c r="R11" s="199">
        <f t="shared" si="7"/>
        <v>0</v>
      </c>
      <c r="S11" s="199">
        <f t="shared" si="7"/>
        <v>0</v>
      </c>
      <c r="T11" s="199">
        <f t="shared" si="7"/>
        <v>0</v>
      </c>
      <c r="U11" s="199">
        <f t="shared" si="7"/>
        <v>0</v>
      </c>
      <c r="V11" s="199">
        <f t="shared" si="7"/>
        <v>0</v>
      </c>
      <c r="W11" s="199">
        <f t="shared" si="7"/>
        <v>0</v>
      </c>
      <c r="X11" s="199">
        <f t="shared" si="7"/>
        <v>0</v>
      </c>
      <c r="Y11" s="199">
        <f t="shared" si="7"/>
        <v>0</v>
      </c>
      <c r="Z11" s="199">
        <f t="shared" si="7"/>
        <v>0</v>
      </c>
      <c r="AA11" s="199">
        <f t="shared" si="7"/>
        <v>0</v>
      </c>
      <c r="AB11" s="199">
        <f t="shared" si="7"/>
        <v>0</v>
      </c>
      <c r="AC11" s="199">
        <f t="shared" si="7"/>
        <v>0</v>
      </c>
      <c r="AD11" s="199">
        <f t="shared" si="7"/>
        <v>0</v>
      </c>
      <c r="AE11" s="199">
        <f t="shared" si="7"/>
        <v>0</v>
      </c>
      <c r="AF11" s="199">
        <f t="shared" si="7"/>
        <v>0</v>
      </c>
      <c r="AG11" s="199">
        <f t="shared" si="7"/>
        <v>0</v>
      </c>
      <c r="AH11" s="199">
        <f t="shared" si="7"/>
        <v>0</v>
      </c>
      <c r="AI11" s="199">
        <f t="shared" si="7"/>
        <v>0</v>
      </c>
      <c r="AJ11" s="199">
        <f t="shared" si="7"/>
        <v>0</v>
      </c>
      <c r="AK11" s="199">
        <f t="shared" si="7"/>
        <v>0</v>
      </c>
      <c r="AL11" s="199">
        <f t="shared" si="7"/>
        <v>0</v>
      </c>
      <c r="AM11" s="199">
        <f t="shared" si="7"/>
        <v>0</v>
      </c>
      <c r="AN11" s="199">
        <f t="shared" si="7"/>
        <v>0</v>
      </c>
      <c r="AO11" s="199">
        <f t="shared" si="7"/>
        <v>0</v>
      </c>
      <c r="AP11" s="199">
        <f t="shared" si="7"/>
        <v>0</v>
      </c>
      <c r="AQ11" s="199">
        <f t="shared" si="7"/>
        <v>0</v>
      </c>
      <c r="AR11" s="199">
        <f t="shared" si="7"/>
        <v>0</v>
      </c>
      <c r="AS11" s="199">
        <f t="shared" si="7"/>
        <v>0</v>
      </c>
      <c r="AT11" s="199">
        <f t="shared" si="7"/>
        <v>0</v>
      </c>
      <c r="AU11" s="199">
        <f t="shared" si="7"/>
        <v>0</v>
      </c>
      <c r="AV11" s="199">
        <f t="shared" si="7"/>
        <v>0</v>
      </c>
      <c r="AW11" s="199">
        <f t="shared" si="7"/>
        <v>0</v>
      </c>
      <c r="AX11" s="199">
        <f t="shared" si="7"/>
        <v>0</v>
      </c>
      <c r="AY11" s="199">
        <f t="shared" si="7"/>
        <v>0</v>
      </c>
      <c r="AZ11" s="199">
        <f t="shared" si="7"/>
        <v>0</v>
      </c>
      <c r="BA11" s="199">
        <f t="shared" si="7"/>
        <v>0</v>
      </c>
      <c r="BB11" s="199">
        <f t="shared" si="7"/>
        <v>0</v>
      </c>
      <c r="BC11" s="199">
        <f t="shared" si="7"/>
        <v>0</v>
      </c>
      <c r="BD11" s="199">
        <f t="shared" si="7"/>
        <v>0</v>
      </c>
      <c r="BE11" s="199">
        <f t="shared" si="7"/>
        <v>0</v>
      </c>
      <c r="BF11" s="199">
        <f t="shared" si="7"/>
        <v>0</v>
      </c>
      <c r="BG11" s="199">
        <f t="shared" si="7"/>
        <v>0</v>
      </c>
      <c r="BH11" s="199">
        <f t="shared" si="7"/>
        <v>0</v>
      </c>
      <c r="BI11" s="199">
        <f t="shared" si="7"/>
        <v>0</v>
      </c>
      <c r="BJ11" s="199">
        <f t="shared" si="7"/>
        <v>0</v>
      </c>
      <c r="BK11" s="199">
        <f t="shared" si="7"/>
        <v>0</v>
      </c>
      <c r="BL11" s="199">
        <f t="shared" si="7"/>
        <v>0</v>
      </c>
      <c r="BM11" s="158"/>
      <c r="BN11" s="159" t="str">
        <f>IFERROR(__xludf.DUMMYFUNCTION("""COMPUTED_VALUE"""),"Yana Nynyk")</f>
        <v>Yana Nynyk</v>
      </c>
      <c r="BO11" s="202"/>
      <c r="BP11" s="203"/>
      <c r="BQ11" s="202"/>
      <c r="BR11" s="203"/>
      <c r="BS11" s="202"/>
      <c r="BT11" s="203"/>
      <c r="BU11" s="202"/>
      <c r="BV11" s="203"/>
      <c r="BW11" s="202"/>
      <c r="BX11" s="203"/>
      <c r="BY11" s="202"/>
      <c r="BZ11" s="203"/>
      <c r="CA11" s="202"/>
      <c r="CB11" s="203"/>
      <c r="CC11" s="202"/>
      <c r="CD11" s="203"/>
      <c r="CE11" s="202"/>
      <c r="CF11" s="203"/>
      <c r="CG11" s="202"/>
      <c r="CH11" s="203"/>
      <c r="CI11" s="202"/>
      <c r="CJ11" s="203"/>
      <c r="CK11" s="202"/>
      <c r="CL11" s="203"/>
      <c r="CM11" s="202"/>
      <c r="CN11" s="203"/>
      <c r="CO11" s="202"/>
      <c r="CP11" s="203"/>
      <c r="CQ11" s="202"/>
      <c r="CR11" s="203"/>
      <c r="CS11" s="202"/>
      <c r="CT11" s="199"/>
      <c r="CU11" s="202"/>
      <c r="CV11" s="199"/>
      <c r="CW11" s="202"/>
      <c r="CX11" s="199"/>
      <c r="CY11" s="202"/>
      <c r="CZ11" s="199"/>
      <c r="DA11" s="202"/>
      <c r="DB11" s="199"/>
      <c r="DC11" s="202"/>
      <c r="DD11" s="199"/>
      <c r="DE11" s="202"/>
      <c r="DF11" s="199"/>
      <c r="DG11" s="202"/>
      <c r="DH11" s="199"/>
      <c r="DI11" s="202"/>
      <c r="DJ11" s="199"/>
      <c r="DK11" s="202"/>
      <c r="DL11" s="199"/>
      <c r="DM11" s="202"/>
      <c r="DN11" s="199"/>
      <c r="DO11" s="202"/>
      <c r="DP11" s="199"/>
      <c r="DQ11" s="202"/>
      <c r="DR11" s="199"/>
      <c r="DS11" s="202"/>
      <c r="DT11" s="199"/>
      <c r="DU11" s="202"/>
      <c r="DV11" s="199"/>
      <c r="DW11" s="202"/>
      <c r="DX11" s="199"/>
      <c r="DY11" s="158"/>
      <c r="DZ11" s="159" t="str">
        <f>IFERROR(__xludf.DUMMYFUNCTION("""COMPUTED_VALUE"""),"Yana Nynyk")</f>
        <v>Yana Nynyk</v>
      </c>
      <c r="EA11" s="202"/>
      <c r="EB11" s="203"/>
      <c r="EC11" s="202"/>
      <c r="ED11" s="203"/>
      <c r="EE11" s="202"/>
      <c r="EF11" s="203"/>
      <c r="EG11" s="202"/>
      <c r="EH11" s="203"/>
      <c r="EI11" s="202"/>
      <c r="EJ11" s="203"/>
      <c r="EK11" s="202"/>
      <c r="EL11" s="203"/>
      <c r="EM11" s="202"/>
      <c r="EN11" s="203"/>
      <c r="EO11" s="202"/>
      <c r="EP11" s="203"/>
      <c r="EQ11" s="202"/>
      <c r="ER11" s="203"/>
      <c r="ES11" s="202"/>
      <c r="ET11" s="203"/>
      <c r="EU11" s="202"/>
      <c r="EV11" s="203"/>
      <c r="EW11" s="202"/>
      <c r="EX11" s="203"/>
      <c r="EY11" s="202"/>
      <c r="EZ11" s="203"/>
      <c r="FA11" s="202"/>
      <c r="FB11" s="203"/>
      <c r="FC11" s="202"/>
      <c r="FD11" s="203"/>
      <c r="FE11" s="202"/>
      <c r="FF11" s="199"/>
      <c r="FG11" s="202"/>
      <c r="FH11" s="199"/>
      <c r="FI11" s="202"/>
      <c r="FJ11" s="199"/>
      <c r="FK11" s="202"/>
      <c r="FL11" s="199"/>
      <c r="FM11" s="202"/>
      <c r="FN11" s="199"/>
      <c r="FO11" s="202"/>
      <c r="FP11" s="199"/>
      <c r="FQ11" s="202"/>
      <c r="FR11" s="199"/>
      <c r="FS11" s="202"/>
      <c r="FT11" s="199"/>
      <c r="FU11" s="202"/>
      <c r="FV11" s="199"/>
      <c r="FW11" s="202"/>
      <c r="FX11" s="199"/>
      <c r="FY11" s="202"/>
      <c r="FZ11" s="199"/>
      <c r="GA11" s="202"/>
      <c r="GB11" s="199"/>
      <c r="GC11" s="202"/>
      <c r="GD11" s="199"/>
      <c r="GE11" s="202"/>
      <c r="GF11" s="199"/>
      <c r="GG11" s="202"/>
      <c r="GH11" s="199"/>
      <c r="GI11" s="202"/>
      <c r="GJ11" s="199"/>
    </row>
    <row r="12">
      <c r="A12" s="208">
        <f>IFERROR(__xludf.DUMMYFUNCTION("""COMPUTED_VALUE"""),150.0)</f>
        <v>150</v>
      </c>
      <c r="B12" s="172" t="str">
        <f>IFERROR(__xludf.DUMMYFUNCTION("""COMPUTED_VALUE"""),"Vojtěch Fux")</f>
        <v>Vojtěch Fux</v>
      </c>
      <c r="C12" s="199">
        <f t="shared" ref="C12:BL12" si="8">BO12+EA12</f>
        <v>0</v>
      </c>
      <c r="D12" s="199">
        <f t="shared" si="8"/>
        <v>0</v>
      </c>
      <c r="E12" s="199">
        <f t="shared" si="8"/>
        <v>9</v>
      </c>
      <c r="F12" s="199">
        <f t="shared" si="8"/>
        <v>0</v>
      </c>
      <c r="G12" s="199">
        <f t="shared" si="8"/>
        <v>15</v>
      </c>
      <c r="H12" s="199">
        <f t="shared" si="8"/>
        <v>0</v>
      </c>
      <c r="I12" s="199">
        <f t="shared" si="8"/>
        <v>12</v>
      </c>
      <c r="J12" s="199">
        <f t="shared" si="8"/>
        <v>0</v>
      </c>
      <c r="K12" s="199">
        <f t="shared" si="8"/>
        <v>0</v>
      </c>
      <c r="L12" s="199">
        <f t="shared" si="8"/>
        <v>0</v>
      </c>
      <c r="M12" s="199">
        <f t="shared" si="8"/>
        <v>9</v>
      </c>
      <c r="N12" s="199">
        <f t="shared" si="8"/>
        <v>0</v>
      </c>
      <c r="O12" s="199">
        <f t="shared" si="8"/>
        <v>16</v>
      </c>
      <c r="P12" s="199">
        <f t="shared" si="8"/>
        <v>0</v>
      </c>
      <c r="Q12" s="199">
        <f t="shared" si="8"/>
        <v>0</v>
      </c>
      <c r="R12" s="199">
        <f t="shared" si="8"/>
        <v>0</v>
      </c>
      <c r="S12" s="199">
        <f t="shared" si="8"/>
        <v>17</v>
      </c>
      <c r="T12" s="199">
        <f t="shared" si="8"/>
        <v>0</v>
      </c>
      <c r="U12" s="199">
        <f t="shared" si="8"/>
        <v>10</v>
      </c>
      <c r="V12" s="199">
        <f t="shared" si="8"/>
        <v>0</v>
      </c>
      <c r="W12" s="199">
        <f t="shared" si="8"/>
        <v>0</v>
      </c>
      <c r="X12" s="199">
        <f t="shared" si="8"/>
        <v>0</v>
      </c>
      <c r="Y12" s="199">
        <f t="shared" si="8"/>
        <v>7</v>
      </c>
      <c r="Z12" s="199">
        <f t="shared" si="8"/>
        <v>0</v>
      </c>
      <c r="AA12" s="199">
        <f t="shared" si="8"/>
        <v>0</v>
      </c>
      <c r="AB12" s="199">
        <f t="shared" si="8"/>
        <v>0</v>
      </c>
      <c r="AC12" s="199">
        <f t="shared" si="8"/>
        <v>16</v>
      </c>
      <c r="AD12" s="199">
        <f t="shared" si="8"/>
        <v>0</v>
      </c>
      <c r="AE12" s="199">
        <f t="shared" si="8"/>
        <v>8.5</v>
      </c>
      <c r="AF12" s="199">
        <f t="shared" si="8"/>
        <v>0</v>
      </c>
      <c r="AG12" s="199">
        <f t="shared" si="8"/>
        <v>7.5</v>
      </c>
      <c r="AH12" s="199">
        <f t="shared" si="8"/>
        <v>0</v>
      </c>
      <c r="AI12" s="199">
        <f t="shared" si="8"/>
        <v>8.5</v>
      </c>
      <c r="AJ12" s="199">
        <f t="shared" si="8"/>
        <v>0</v>
      </c>
      <c r="AK12" s="199">
        <f t="shared" si="8"/>
        <v>15</v>
      </c>
      <c r="AL12" s="199">
        <f t="shared" si="8"/>
        <v>0</v>
      </c>
      <c r="AM12" s="199">
        <f t="shared" si="8"/>
        <v>14</v>
      </c>
      <c r="AN12" s="199">
        <f t="shared" si="8"/>
        <v>0</v>
      </c>
      <c r="AO12" s="199">
        <f t="shared" si="8"/>
        <v>5.5</v>
      </c>
      <c r="AP12" s="199">
        <f t="shared" si="8"/>
        <v>0</v>
      </c>
      <c r="AQ12" s="199">
        <f t="shared" si="8"/>
        <v>0</v>
      </c>
      <c r="AR12" s="199">
        <f t="shared" si="8"/>
        <v>0</v>
      </c>
      <c r="AS12" s="199">
        <f t="shared" si="8"/>
        <v>0</v>
      </c>
      <c r="AT12" s="199">
        <f t="shared" si="8"/>
        <v>0</v>
      </c>
      <c r="AU12" s="199">
        <f t="shared" si="8"/>
        <v>0</v>
      </c>
      <c r="AV12" s="199">
        <f t="shared" si="8"/>
        <v>0</v>
      </c>
      <c r="AW12" s="199">
        <f t="shared" si="8"/>
        <v>14.5</v>
      </c>
      <c r="AX12" s="199">
        <f t="shared" si="8"/>
        <v>0</v>
      </c>
      <c r="AY12" s="199">
        <f t="shared" si="8"/>
        <v>7.5</v>
      </c>
      <c r="AZ12" s="199">
        <f t="shared" si="8"/>
        <v>0</v>
      </c>
      <c r="BA12" s="199">
        <f t="shared" si="8"/>
        <v>8.5</v>
      </c>
      <c r="BB12" s="199">
        <f t="shared" si="8"/>
        <v>0</v>
      </c>
      <c r="BC12" s="199">
        <f t="shared" si="8"/>
        <v>0</v>
      </c>
      <c r="BD12" s="199">
        <f t="shared" si="8"/>
        <v>0</v>
      </c>
      <c r="BE12" s="199">
        <f t="shared" si="8"/>
        <v>4</v>
      </c>
      <c r="BF12" s="199">
        <f t="shared" si="8"/>
        <v>0</v>
      </c>
      <c r="BG12" s="199">
        <f t="shared" si="8"/>
        <v>9.5</v>
      </c>
      <c r="BH12" s="199">
        <f t="shared" si="8"/>
        <v>0</v>
      </c>
      <c r="BI12" s="199">
        <f t="shared" si="8"/>
        <v>0</v>
      </c>
      <c r="BJ12" s="199">
        <f t="shared" si="8"/>
        <v>0</v>
      </c>
      <c r="BK12" s="199">
        <f t="shared" si="8"/>
        <v>0</v>
      </c>
      <c r="BL12" s="199">
        <f t="shared" si="8"/>
        <v>0</v>
      </c>
      <c r="BM12" s="158"/>
      <c r="BN12" s="159" t="str">
        <f>IFERROR(__xludf.DUMMYFUNCTION("""COMPUTED_VALUE"""),"Vojtěch Fux")</f>
        <v>Vojtěch Fux</v>
      </c>
      <c r="BO12" s="202"/>
      <c r="BP12" s="203"/>
      <c r="BQ12" s="202"/>
      <c r="BR12" s="203"/>
      <c r="BS12" s="202">
        <f>IFERROR(__xludf.DUMMYFUNCTION("""COMPUTED_VALUE"""),15.0)</f>
        <v>15</v>
      </c>
      <c r="BT12" s="203"/>
      <c r="BU12" s="202">
        <f>IFERROR(__xludf.DUMMYFUNCTION("""COMPUTED_VALUE"""),12.0)</f>
        <v>12</v>
      </c>
      <c r="BV12" s="203"/>
      <c r="BW12" s="204"/>
      <c r="BX12" s="205"/>
      <c r="BY12" s="204"/>
      <c r="BZ12" s="205"/>
      <c r="CA12" s="202">
        <f>IFERROR(__xludf.DUMMYFUNCTION("""COMPUTED_VALUE"""),16.0)</f>
        <v>16</v>
      </c>
      <c r="CB12" s="203"/>
      <c r="CC12" s="204"/>
      <c r="CD12" s="205"/>
      <c r="CE12" s="204">
        <f>IFERROR(__xludf.DUMMYFUNCTION("""COMPUTED_VALUE"""),7.0)</f>
        <v>7</v>
      </c>
      <c r="CF12" s="205"/>
      <c r="CG12" s="202"/>
      <c r="CH12" s="203"/>
      <c r="CI12" s="202"/>
      <c r="CJ12" s="203"/>
      <c r="CK12" s="202">
        <f>IFERROR(__xludf.DUMMYFUNCTION("""COMPUTED_VALUE"""),7.0)</f>
        <v>7</v>
      </c>
      <c r="CL12" s="203"/>
      <c r="CM12" s="204"/>
      <c r="CN12" s="205"/>
      <c r="CO12" s="202">
        <f>IFERROR(__xludf.DUMMYFUNCTION("""COMPUTED_VALUE"""),16.0)</f>
        <v>16</v>
      </c>
      <c r="CP12" s="203"/>
      <c r="CQ12" s="204">
        <f>IFERROR(__xludf.DUMMYFUNCTION("""COMPUTED_VALUE"""),8.5)</f>
        <v>8.5</v>
      </c>
      <c r="CR12" s="205"/>
      <c r="CS12" s="204"/>
      <c r="CT12" s="206"/>
      <c r="CU12" s="204">
        <f>IFERROR(__xludf.DUMMYFUNCTION("""COMPUTED_VALUE"""),8.5)</f>
        <v>8.5</v>
      </c>
      <c r="CV12" s="199"/>
      <c r="CW12" s="202">
        <f>IFERROR(__xludf.DUMMYFUNCTION("""COMPUTED_VALUE"""),15.0)</f>
        <v>15</v>
      </c>
      <c r="CX12" s="199"/>
      <c r="CY12" s="204">
        <f>IFERROR(__xludf.DUMMYFUNCTION("""COMPUTED_VALUE"""),14.0)</f>
        <v>14</v>
      </c>
      <c r="CZ12" s="199"/>
      <c r="DA12" s="204"/>
      <c r="DB12" s="199"/>
      <c r="DC12" s="204"/>
      <c r="DD12" s="199"/>
      <c r="DE12" s="204"/>
      <c r="DF12" s="199"/>
      <c r="DG12" s="204"/>
      <c r="DH12" s="199"/>
      <c r="DI12" s="202">
        <f>IFERROR(__xludf.DUMMYFUNCTION("""COMPUTED_VALUE"""),14.5)</f>
        <v>14.5</v>
      </c>
      <c r="DJ12" s="199"/>
      <c r="DK12" s="202">
        <f>IFERROR(__xludf.DUMMYFUNCTION("""COMPUTED_VALUE"""),7.5)</f>
        <v>7.5</v>
      </c>
      <c r="DL12" s="199"/>
      <c r="DM12" s="202"/>
      <c r="DN12" s="199"/>
      <c r="DO12" s="204"/>
      <c r="DP12" s="199"/>
      <c r="DQ12" s="202"/>
      <c r="DR12" s="199"/>
      <c r="DS12" s="202">
        <f>IFERROR(__xludf.DUMMYFUNCTION("""COMPUTED_VALUE"""),9.5)</f>
        <v>9.5</v>
      </c>
      <c r="DT12" s="199"/>
      <c r="DU12" s="204"/>
      <c r="DV12" s="199"/>
      <c r="DW12" s="204"/>
      <c r="DX12" s="199"/>
      <c r="DY12" s="158"/>
      <c r="DZ12" s="159" t="str">
        <f>IFERROR(__xludf.DUMMYFUNCTION("""COMPUTED_VALUE"""),"Vojtěch Fux")</f>
        <v>Vojtěch Fux</v>
      </c>
      <c r="EA12" s="202"/>
      <c r="EB12" s="203"/>
      <c r="EC12" s="202">
        <f>IFERROR(__xludf.DUMMYFUNCTION("""COMPUTED_VALUE"""),9.0)</f>
        <v>9</v>
      </c>
      <c r="ED12" s="203"/>
      <c r="EE12" s="202"/>
      <c r="EF12" s="203"/>
      <c r="EG12" s="202"/>
      <c r="EH12" s="203"/>
      <c r="EI12" s="204"/>
      <c r="EJ12" s="205"/>
      <c r="EK12" s="204">
        <f>IFERROR(__xludf.DUMMYFUNCTION("""COMPUTED_VALUE"""),9.0)</f>
        <v>9</v>
      </c>
      <c r="EL12" s="205"/>
      <c r="EM12" s="202"/>
      <c r="EN12" s="203"/>
      <c r="EO12" s="204"/>
      <c r="EP12" s="205"/>
      <c r="EQ12" s="204">
        <f>IFERROR(__xludf.DUMMYFUNCTION("""COMPUTED_VALUE"""),10.0)</f>
        <v>10</v>
      </c>
      <c r="ER12" s="205"/>
      <c r="ES12" s="202">
        <f>IFERROR(__xludf.DUMMYFUNCTION("""COMPUTED_VALUE"""),10.0)</f>
        <v>10</v>
      </c>
      <c r="ET12" s="203"/>
      <c r="EU12" s="202"/>
      <c r="EV12" s="203"/>
      <c r="EW12" s="202"/>
      <c r="EX12" s="203"/>
      <c r="EY12" s="204"/>
      <c r="EZ12" s="205"/>
      <c r="FA12" s="202"/>
      <c r="FB12" s="203"/>
      <c r="FC12" s="204"/>
      <c r="FD12" s="205"/>
      <c r="FE12" s="204">
        <f>IFERROR(__xludf.DUMMYFUNCTION("""COMPUTED_VALUE"""),7.5)</f>
        <v>7.5</v>
      </c>
      <c r="FF12" s="206"/>
      <c r="FG12" s="204"/>
      <c r="FH12" s="199"/>
      <c r="FI12" s="202"/>
      <c r="FJ12" s="199"/>
      <c r="FK12" s="204"/>
      <c r="FL12" s="199"/>
      <c r="FM12" s="204">
        <f>IFERROR(__xludf.DUMMYFUNCTION("""COMPUTED_VALUE"""),5.5)</f>
        <v>5.5</v>
      </c>
      <c r="FN12" s="199"/>
      <c r="FO12" s="204"/>
      <c r="FP12" s="199"/>
      <c r="FQ12" s="204"/>
      <c r="FR12" s="199"/>
      <c r="FS12" s="204"/>
      <c r="FT12" s="199"/>
      <c r="FU12" s="202"/>
      <c r="FV12" s="199"/>
      <c r="FW12" s="202"/>
      <c r="FX12" s="199"/>
      <c r="FY12" s="202">
        <f>IFERROR(__xludf.DUMMYFUNCTION("""COMPUTED_VALUE"""),8.5)</f>
        <v>8.5</v>
      </c>
      <c r="FZ12" s="199"/>
      <c r="GA12" s="204"/>
      <c r="GB12" s="199"/>
      <c r="GC12" s="202">
        <f>IFERROR(__xludf.DUMMYFUNCTION("""COMPUTED_VALUE"""),4.0)</f>
        <v>4</v>
      </c>
      <c r="GD12" s="199"/>
      <c r="GE12" s="202"/>
      <c r="GF12" s="199"/>
      <c r="GG12" s="204"/>
      <c r="GH12" s="199"/>
      <c r="GI12" s="204"/>
      <c r="GJ12" s="199"/>
    </row>
    <row r="13">
      <c r="A13" s="208">
        <f>IFERROR(__xludf.DUMMYFUNCTION("""COMPUTED_VALUE"""),120.0)</f>
        <v>120</v>
      </c>
      <c r="B13" s="172" t="str">
        <f>IFERROR(__xludf.DUMMYFUNCTION("""COMPUTED_VALUE"""),"Daniel Fux")</f>
        <v>Daniel Fux</v>
      </c>
      <c r="C13" s="199">
        <f t="shared" ref="C13:BL13" si="9">BO13+EA13</f>
        <v>0</v>
      </c>
      <c r="D13" s="199">
        <f t="shared" si="9"/>
        <v>0</v>
      </c>
      <c r="E13" s="199">
        <f t="shared" si="9"/>
        <v>7</v>
      </c>
      <c r="F13" s="199">
        <f t="shared" si="9"/>
        <v>0</v>
      </c>
      <c r="G13" s="199">
        <f t="shared" si="9"/>
        <v>8</v>
      </c>
      <c r="H13" s="199">
        <f t="shared" si="9"/>
        <v>0</v>
      </c>
      <c r="I13" s="199">
        <f t="shared" si="9"/>
        <v>0</v>
      </c>
      <c r="J13" s="199">
        <f t="shared" si="9"/>
        <v>0</v>
      </c>
      <c r="K13" s="199">
        <f t="shared" si="9"/>
        <v>0</v>
      </c>
      <c r="L13" s="199">
        <f t="shared" si="9"/>
        <v>0</v>
      </c>
      <c r="M13" s="199">
        <f t="shared" si="9"/>
        <v>5</v>
      </c>
      <c r="N13" s="199">
        <f t="shared" si="9"/>
        <v>0</v>
      </c>
      <c r="O13" s="199">
        <f t="shared" si="9"/>
        <v>4</v>
      </c>
      <c r="P13" s="199">
        <f t="shared" si="9"/>
        <v>0</v>
      </c>
      <c r="Q13" s="199">
        <f t="shared" si="9"/>
        <v>0</v>
      </c>
      <c r="R13" s="199">
        <f t="shared" si="9"/>
        <v>0</v>
      </c>
      <c r="S13" s="199">
        <f t="shared" si="9"/>
        <v>4</v>
      </c>
      <c r="T13" s="199">
        <f t="shared" si="9"/>
        <v>0</v>
      </c>
      <c r="U13" s="199">
        <f t="shared" si="9"/>
        <v>0</v>
      </c>
      <c r="V13" s="199">
        <f t="shared" si="9"/>
        <v>0</v>
      </c>
      <c r="W13" s="199">
        <f t="shared" si="9"/>
        <v>0</v>
      </c>
      <c r="X13" s="199">
        <f t="shared" si="9"/>
        <v>0</v>
      </c>
      <c r="Y13" s="199">
        <f t="shared" si="9"/>
        <v>0</v>
      </c>
      <c r="Z13" s="199">
        <f t="shared" si="9"/>
        <v>0</v>
      </c>
      <c r="AA13" s="199">
        <f t="shared" si="9"/>
        <v>0</v>
      </c>
      <c r="AB13" s="199">
        <f t="shared" si="9"/>
        <v>0</v>
      </c>
      <c r="AC13" s="199">
        <f t="shared" si="9"/>
        <v>15</v>
      </c>
      <c r="AD13" s="199">
        <f t="shared" si="9"/>
        <v>0</v>
      </c>
      <c r="AE13" s="199">
        <f t="shared" si="9"/>
        <v>8</v>
      </c>
      <c r="AF13" s="199">
        <f t="shared" si="9"/>
        <v>0</v>
      </c>
      <c r="AG13" s="199">
        <f t="shared" si="9"/>
        <v>6</v>
      </c>
      <c r="AH13" s="199">
        <f t="shared" si="9"/>
        <v>0</v>
      </c>
      <c r="AI13" s="199">
        <f t="shared" si="9"/>
        <v>6.5</v>
      </c>
      <c r="AJ13" s="199">
        <f t="shared" si="9"/>
        <v>0</v>
      </c>
      <c r="AK13" s="199">
        <f t="shared" si="9"/>
        <v>10</v>
      </c>
      <c r="AL13" s="199">
        <f t="shared" si="9"/>
        <v>0</v>
      </c>
      <c r="AM13" s="199">
        <f t="shared" si="9"/>
        <v>7</v>
      </c>
      <c r="AN13" s="199">
        <f t="shared" si="9"/>
        <v>0</v>
      </c>
      <c r="AO13" s="199">
        <f t="shared" si="9"/>
        <v>10</v>
      </c>
      <c r="AP13" s="199">
        <f t="shared" si="9"/>
        <v>0</v>
      </c>
      <c r="AQ13" s="199">
        <f t="shared" si="9"/>
        <v>0</v>
      </c>
      <c r="AR13" s="199">
        <f t="shared" si="9"/>
        <v>0</v>
      </c>
      <c r="AS13" s="199">
        <f t="shared" si="9"/>
        <v>0</v>
      </c>
      <c r="AT13" s="199">
        <f t="shared" si="9"/>
        <v>0</v>
      </c>
      <c r="AU13" s="199">
        <f t="shared" si="9"/>
        <v>0</v>
      </c>
      <c r="AV13" s="199">
        <f t="shared" si="9"/>
        <v>0</v>
      </c>
      <c r="AW13" s="199">
        <f t="shared" si="9"/>
        <v>6</v>
      </c>
      <c r="AX13" s="199">
        <f t="shared" si="9"/>
        <v>0</v>
      </c>
      <c r="AY13" s="199">
        <f t="shared" si="9"/>
        <v>0</v>
      </c>
      <c r="AZ13" s="199">
        <f t="shared" si="9"/>
        <v>0</v>
      </c>
      <c r="BA13" s="199">
        <f t="shared" si="9"/>
        <v>0</v>
      </c>
      <c r="BB13" s="199">
        <f t="shared" si="9"/>
        <v>0</v>
      </c>
      <c r="BC13" s="199">
        <f t="shared" si="9"/>
        <v>0</v>
      </c>
      <c r="BD13" s="199">
        <f t="shared" si="9"/>
        <v>0</v>
      </c>
      <c r="BE13" s="199">
        <f t="shared" si="9"/>
        <v>0</v>
      </c>
      <c r="BF13" s="199">
        <f t="shared" si="9"/>
        <v>0</v>
      </c>
      <c r="BG13" s="199">
        <f t="shared" si="9"/>
        <v>7</v>
      </c>
      <c r="BH13" s="199">
        <f t="shared" si="9"/>
        <v>0</v>
      </c>
      <c r="BI13" s="199">
        <f t="shared" si="9"/>
        <v>0</v>
      </c>
      <c r="BJ13" s="199">
        <f t="shared" si="9"/>
        <v>0</v>
      </c>
      <c r="BK13" s="199">
        <f t="shared" si="9"/>
        <v>0</v>
      </c>
      <c r="BL13" s="199">
        <f t="shared" si="9"/>
        <v>0</v>
      </c>
      <c r="BM13" s="158"/>
      <c r="BN13" s="159" t="str">
        <f>IFERROR(__xludf.DUMMYFUNCTION("""COMPUTED_VALUE"""),"Daniel Fux")</f>
        <v>Daniel Fux</v>
      </c>
      <c r="BO13" s="202"/>
      <c r="BP13" s="203"/>
      <c r="BQ13" s="202">
        <f>IFERROR(__xludf.DUMMYFUNCTION("""COMPUTED_VALUE"""),7.0)</f>
        <v>7</v>
      </c>
      <c r="BR13" s="203"/>
      <c r="BS13" s="202">
        <f>IFERROR(__xludf.DUMMYFUNCTION("""COMPUTED_VALUE"""),8.0)</f>
        <v>8</v>
      </c>
      <c r="BT13" s="203"/>
      <c r="BU13" s="202"/>
      <c r="BV13" s="203"/>
      <c r="BW13" s="202"/>
      <c r="BX13" s="203"/>
      <c r="BY13" s="202">
        <f>IFERROR(__xludf.DUMMYFUNCTION("""COMPUTED_VALUE"""),5.0)</f>
        <v>5</v>
      </c>
      <c r="BZ13" s="203"/>
      <c r="CA13" s="202">
        <f>IFERROR(__xludf.DUMMYFUNCTION("""COMPUTED_VALUE"""),4.0)</f>
        <v>4</v>
      </c>
      <c r="CB13" s="203"/>
      <c r="CC13" s="202"/>
      <c r="CD13" s="203"/>
      <c r="CE13" s="202">
        <f>IFERROR(__xludf.DUMMYFUNCTION("""COMPUTED_VALUE"""),4.0)</f>
        <v>4</v>
      </c>
      <c r="CF13" s="203"/>
      <c r="CG13" s="202"/>
      <c r="CH13" s="203"/>
      <c r="CI13" s="202"/>
      <c r="CJ13" s="203"/>
      <c r="CK13" s="202"/>
      <c r="CL13" s="203"/>
      <c r="CM13" s="202"/>
      <c r="CN13" s="203"/>
      <c r="CO13" s="202">
        <f>IFERROR(__xludf.DUMMYFUNCTION("""COMPUTED_VALUE"""),15.0)</f>
        <v>15</v>
      </c>
      <c r="CP13" s="203"/>
      <c r="CQ13" s="202">
        <f>IFERROR(__xludf.DUMMYFUNCTION("""COMPUTED_VALUE"""),8.0)</f>
        <v>8</v>
      </c>
      <c r="CR13" s="203"/>
      <c r="CS13" s="202">
        <f>IFERROR(__xludf.DUMMYFUNCTION("""COMPUTED_VALUE"""),6.0)</f>
        <v>6</v>
      </c>
      <c r="CT13" s="199"/>
      <c r="CU13" s="202">
        <f>IFERROR(__xludf.DUMMYFUNCTION("""COMPUTED_VALUE"""),6.5)</f>
        <v>6.5</v>
      </c>
      <c r="CV13" s="199"/>
      <c r="CW13" s="202">
        <f>IFERROR(__xludf.DUMMYFUNCTION("""COMPUTED_VALUE"""),10.0)</f>
        <v>10</v>
      </c>
      <c r="CX13" s="199"/>
      <c r="CY13" s="202">
        <f>IFERROR(__xludf.DUMMYFUNCTION("""COMPUTED_VALUE"""),7.0)</f>
        <v>7</v>
      </c>
      <c r="CZ13" s="199"/>
      <c r="DA13" s="202">
        <f>IFERROR(__xludf.DUMMYFUNCTION("""COMPUTED_VALUE"""),10.0)</f>
        <v>10</v>
      </c>
      <c r="DB13" s="199"/>
      <c r="DC13" s="202"/>
      <c r="DD13" s="199"/>
      <c r="DE13" s="202"/>
      <c r="DF13" s="199"/>
      <c r="DG13" s="202"/>
      <c r="DH13" s="199"/>
      <c r="DI13" s="202">
        <f>IFERROR(__xludf.DUMMYFUNCTION("""COMPUTED_VALUE"""),6.0)</f>
        <v>6</v>
      </c>
      <c r="DJ13" s="199"/>
      <c r="DK13" s="202"/>
      <c r="DL13" s="199"/>
      <c r="DM13" s="202"/>
      <c r="DN13" s="199"/>
      <c r="DO13" s="202"/>
      <c r="DP13" s="199"/>
      <c r="DQ13" s="202"/>
      <c r="DR13" s="199"/>
      <c r="DS13" s="202">
        <f>IFERROR(__xludf.DUMMYFUNCTION("""COMPUTED_VALUE"""),7.0)</f>
        <v>7</v>
      </c>
      <c r="DT13" s="199"/>
      <c r="DU13" s="202"/>
      <c r="DV13" s="199"/>
      <c r="DW13" s="202"/>
      <c r="DX13" s="199"/>
      <c r="DY13" s="158"/>
      <c r="DZ13" s="159" t="str">
        <f>IFERROR(__xludf.DUMMYFUNCTION("""COMPUTED_VALUE"""),"Daniel Fux")</f>
        <v>Daniel Fux</v>
      </c>
      <c r="EA13" s="202"/>
      <c r="EB13" s="203"/>
      <c r="EC13" s="202"/>
      <c r="ED13" s="203"/>
      <c r="EE13" s="202"/>
      <c r="EF13" s="203"/>
      <c r="EG13" s="202"/>
      <c r="EH13" s="203"/>
      <c r="EI13" s="202"/>
      <c r="EJ13" s="203"/>
      <c r="EK13" s="202"/>
      <c r="EL13" s="203"/>
      <c r="EM13" s="202"/>
      <c r="EN13" s="203"/>
      <c r="EO13" s="202"/>
      <c r="EP13" s="203"/>
      <c r="EQ13" s="202"/>
      <c r="ER13" s="203"/>
      <c r="ES13" s="202"/>
      <c r="ET13" s="203"/>
      <c r="EU13" s="202"/>
      <c r="EV13" s="203"/>
      <c r="EW13" s="202"/>
      <c r="EX13" s="203"/>
      <c r="EY13" s="202"/>
      <c r="EZ13" s="203"/>
      <c r="FA13" s="202"/>
      <c r="FB13" s="203"/>
      <c r="FC13" s="202"/>
      <c r="FD13" s="203"/>
      <c r="FE13" s="202"/>
      <c r="FF13" s="199"/>
      <c r="FG13" s="202"/>
      <c r="FH13" s="199"/>
      <c r="FI13" s="202"/>
      <c r="FJ13" s="199"/>
      <c r="FK13" s="202"/>
      <c r="FL13" s="199"/>
      <c r="FM13" s="202"/>
      <c r="FN13" s="199"/>
      <c r="FO13" s="202"/>
      <c r="FP13" s="199"/>
      <c r="FQ13" s="202"/>
      <c r="FR13" s="199"/>
      <c r="FS13" s="202"/>
      <c r="FT13" s="199"/>
      <c r="FU13" s="202"/>
      <c r="FV13" s="199"/>
      <c r="FW13" s="202"/>
      <c r="FX13" s="199"/>
      <c r="FY13" s="202"/>
      <c r="FZ13" s="199"/>
      <c r="GA13" s="202"/>
      <c r="GB13" s="199"/>
      <c r="GC13" s="202"/>
      <c r="GD13" s="199"/>
      <c r="GE13" s="202"/>
      <c r="GF13" s="199"/>
      <c r="GG13" s="202"/>
      <c r="GH13" s="199"/>
      <c r="GI13" s="202"/>
      <c r="GJ13" s="199"/>
    </row>
    <row r="14">
      <c r="A14" s="208">
        <f>IFERROR(__xludf.DUMMYFUNCTION("""COMPUTED_VALUE"""),130.0)</f>
        <v>130</v>
      </c>
      <c r="B14" s="172" t="str">
        <f>IFERROR(__xludf.DUMMYFUNCTION("""COMPUTED_VALUE"""),"Radim Dvořák")</f>
        <v>Radim Dvořák</v>
      </c>
      <c r="C14" s="199">
        <f t="shared" ref="C14:BL14" si="10">BO14+EA14</f>
        <v>0</v>
      </c>
      <c r="D14" s="199">
        <f t="shared" si="10"/>
        <v>0</v>
      </c>
      <c r="E14" s="199">
        <f t="shared" si="10"/>
        <v>0</v>
      </c>
      <c r="F14" s="199">
        <f t="shared" si="10"/>
        <v>0</v>
      </c>
      <c r="G14" s="199">
        <f t="shared" si="10"/>
        <v>0</v>
      </c>
      <c r="H14" s="199">
        <f t="shared" si="10"/>
        <v>0</v>
      </c>
      <c r="I14" s="199">
        <f t="shared" si="10"/>
        <v>0</v>
      </c>
      <c r="J14" s="199">
        <f t="shared" si="10"/>
        <v>0</v>
      </c>
      <c r="K14" s="199">
        <f t="shared" si="10"/>
        <v>0</v>
      </c>
      <c r="L14" s="199">
        <f t="shared" si="10"/>
        <v>0</v>
      </c>
      <c r="M14" s="199">
        <f t="shared" si="10"/>
        <v>0</v>
      </c>
      <c r="N14" s="199">
        <f t="shared" si="10"/>
        <v>0</v>
      </c>
      <c r="O14" s="199">
        <f t="shared" si="10"/>
        <v>0</v>
      </c>
      <c r="P14" s="199">
        <f t="shared" si="10"/>
        <v>0</v>
      </c>
      <c r="Q14" s="199">
        <f t="shared" si="10"/>
        <v>0</v>
      </c>
      <c r="R14" s="199">
        <f t="shared" si="10"/>
        <v>0</v>
      </c>
      <c r="S14" s="199">
        <f t="shared" si="10"/>
        <v>0</v>
      </c>
      <c r="T14" s="199">
        <f t="shared" si="10"/>
        <v>0</v>
      </c>
      <c r="U14" s="199">
        <f t="shared" si="10"/>
        <v>0</v>
      </c>
      <c r="V14" s="199">
        <f t="shared" si="10"/>
        <v>0</v>
      </c>
      <c r="W14" s="199">
        <f t="shared" si="10"/>
        <v>0</v>
      </c>
      <c r="X14" s="199">
        <f t="shared" si="10"/>
        <v>0</v>
      </c>
      <c r="Y14" s="199">
        <f t="shared" si="10"/>
        <v>0</v>
      </c>
      <c r="Z14" s="199">
        <f t="shared" si="10"/>
        <v>0</v>
      </c>
      <c r="AA14" s="199">
        <f t="shared" si="10"/>
        <v>0</v>
      </c>
      <c r="AB14" s="199">
        <f t="shared" si="10"/>
        <v>0</v>
      </c>
      <c r="AC14" s="199">
        <f t="shared" si="10"/>
        <v>0</v>
      </c>
      <c r="AD14" s="199">
        <f t="shared" si="10"/>
        <v>0</v>
      </c>
      <c r="AE14" s="199">
        <f t="shared" si="10"/>
        <v>0</v>
      </c>
      <c r="AF14" s="199">
        <f t="shared" si="10"/>
        <v>0</v>
      </c>
      <c r="AG14" s="199">
        <f t="shared" si="10"/>
        <v>0</v>
      </c>
      <c r="AH14" s="199">
        <f t="shared" si="10"/>
        <v>0</v>
      </c>
      <c r="AI14" s="199">
        <f t="shared" si="10"/>
        <v>0</v>
      </c>
      <c r="AJ14" s="199">
        <f t="shared" si="10"/>
        <v>0</v>
      </c>
      <c r="AK14" s="199">
        <f t="shared" si="10"/>
        <v>0</v>
      </c>
      <c r="AL14" s="199">
        <f t="shared" si="10"/>
        <v>0</v>
      </c>
      <c r="AM14" s="199">
        <f t="shared" si="10"/>
        <v>0</v>
      </c>
      <c r="AN14" s="199">
        <f t="shared" si="10"/>
        <v>0</v>
      </c>
      <c r="AO14" s="199">
        <f t="shared" si="10"/>
        <v>0</v>
      </c>
      <c r="AP14" s="199">
        <f t="shared" si="10"/>
        <v>0</v>
      </c>
      <c r="AQ14" s="199">
        <f t="shared" si="10"/>
        <v>0</v>
      </c>
      <c r="AR14" s="199">
        <f t="shared" si="10"/>
        <v>0</v>
      </c>
      <c r="AS14" s="199">
        <f t="shared" si="10"/>
        <v>0</v>
      </c>
      <c r="AT14" s="199">
        <f t="shared" si="10"/>
        <v>0</v>
      </c>
      <c r="AU14" s="199">
        <f t="shared" si="10"/>
        <v>0</v>
      </c>
      <c r="AV14" s="199">
        <f t="shared" si="10"/>
        <v>0</v>
      </c>
      <c r="AW14" s="199">
        <f t="shared" si="10"/>
        <v>0</v>
      </c>
      <c r="AX14" s="199">
        <f t="shared" si="10"/>
        <v>0</v>
      </c>
      <c r="AY14" s="199">
        <f t="shared" si="10"/>
        <v>0</v>
      </c>
      <c r="AZ14" s="199">
        <f t="shared" si="10"/>
        <v>0</v>
      </c>
      <c r="BA14" s="199">
        <f t="shared" si="10"/>
        <v>0</v>
      </c>
      <c r="BB14" s="199">
        <f t="shared" si="10"/>
        <v>0</v>
      </c>
      <c r="BC14" s="199">
        <f t="shared" si="10"/>
        <v>10</v>
      </c>
      <c r="BD14" s="199">
        <f t="shared" si="10"/>
        <v>0</v>
      </c>
      <c r="BE14" s="199">
        <f t="shared" si="10"/>
        <v>11</v>
      </c>
      <c r="BF14" s="199">
        <f t="shared" si="10"/>
        <v>0</v>
      </c>
      <c r="BG14" s="199">
        <f t="shared" si="10"/>
        <v>7</v>
      </c>
      <c r="BH14" s="199">
        <f t="shared" si="10"/>
        <v>0</v>
      </c>
      <c r="BI14" s="199">
        <f t="shared" si="10"/>
        <v>11</v>
      </c>
      <c r="BJ14" s="199">
        <f t="shared" si="10"/>
        <v>0</v>
      </c>
      <c r="BK14" s="199">
        <f t="shared" si="10"/>
        <v>0</v>
      </c>
      <c r="BL14" s="199">
        <f t="shared" si="10"/>
        <v>0</v>
      </c>
      <c r="BM14" s="158"/>
      <c r="BN14" s="159" t="str">
        <f>IFERROR(__xludf.DUMMYFUNCTION("""COMPUTED_VALUE"""),"Radim Dvořák")</f>
        <v>Radim Dvořák</v>
      </c>
      <c r="BO14" s="202"/>
      <c r="BP14" s="203"/>
      <c r="BQ14" s="202"/>
      <c r="BR14" s="203"/>
      <c r="BS14" s="202"/>
      <c r="BT14" s="203"/>
      <c r="BU14" s="202"/>
      <c r="BV14" s="203"/>
      <c r="BW14" s="202"/>
      <c r="BX14" s="203"/>
      <c r="BY14" s="202"/>
      <c r="BZ14" s="203"/>
      <c r="CA14" s="202"/>
      <c r="CB14" s="203"/>
      <c r="CC14" s="202"/>
      <c r="CD14" s="203"/>
      <c r="CE14" s="202"/>
      <c r="CF14" s="203"/>
      <c r="CG14" s="202"/>
      <c r="CH14" s="203"/>
      <c r="CI14" s="202"/>
      <c r="CJ14" s="203"/>
      <c r="CK14" s="202"/>
      <c r="CL14" s="203"/>
      <c r="CM14" s="202"/>
      <c r="CN14" s="203"/>
      <c r="CO14" s="202"/>
      <c r="CP14" s="203"/>
      <c r="CQ14" s="202"/>
      <c r="CR14" s="203"/>
      <c r="CS14" s="202"/>
      <c r="CT14" s="199"/>
      <c r="CU14" s="202"/>
      <c r="CV14" s="199"/>
      <c r="CW14" s="202"/>
      <c r="CX14" s="199"/>
      <c r="CY14" s="202"/>
      <c r="CZ14" s="199"/>
      <c r="DA14" s="202"/>
      <c r="DB14" s="199"/>
      <c r="DC14" s="202"/>
      <c r="DD14" s="199"/>
      <c r="DE14" s="202"/>
      <c r="DF14" s="199"/>
      <c r="DG14" s="202"/>
      <c r="DH14" s="199"/>
      <c r="DI14" s="202"/>
      <c r="DJ14" s="199"/>
      <c r="DK14" s="202"/>
      <c r="DL14" s="199"/>
      <c r="DM14" s="202"/>
      <c r="DN14" s="199"/>
      <c r="DO14" s="202">
        <f>IFERROR(__xludf.DUMMYFUNCTION("""COMPUTED_VALUE"""),10.0)</f>
        <v>10</v>
      </c>
      <c r="DP14" s="199"/>
      <c r="DQ14" s="202">
        <f>IFERROR(__xludf.DUMMYFUNCTION("""COMPUTED_VALUE"""),11.0)</f>
        <v>11</v>
      </c>
      <c r="DR14" s="199"/>
      <c r="DS14" s="202">
        <f>IFERROR(__xludf.DUMMYFUNCTION("""COMPUTED_VALUE"""),7.0)</f>
        <v>7</v>
      </c>
      <c r="DT14" s="199"/>
      <c r="DU14" s="202">
        <f>IFERROR(__xludf.DUMMYFUNCTION("""COMPUTED_VALUE"""),11.0)</f>
        <v>11</v>
      </c>
      <c r="DV14" s="199"/>
      <c r="DW14" s="202"/>
      <c r="DX14" s="199"/>
      <c r="DY14" s="158"/>
      <c r="DZ14" s="159" t="str">
        <f>IFERROR(__xludf.DUMMYFUNCTION("""COMPUTED_VALUE"""),"Radim Dvořák")</f>
        <v>Radim Dvořák</v>
      </c>
      <c r="EA14" s="202"/>
      <c r="EB14" s="203"/>
      <c r="EC14" s="202"/>
      <c r="ED14" s="203"/>
      <c r="EE14" s="202"/>
      <c r="EF14" s="203"/>
      <c r="EG14" s="202"/>
      <c r="EH14" s="203"/>
      <c r="EI14" s="202"/>
      <c r="EJ14" s="203"/>
      <c r="EK14" s="202"/>
      <c r="EL14" s="203"/>
      <c r="EM14" s="202"/>
      <c r="EN14" s="203"/>
      <c r="EO14" s="202"/>
      <c r="EP14" s="203"/>
      <c r="EQ14" s="202"/>
      <c r="ER14" s="203"/>
      <c r="ES14" s="202"/>
      <c r="ET14" s="203"/>
      <c r="EU14" s="202"/>
      <c r="EV14" s="203"/>
      <c r="EW14" s="202"/>
      <c r="EX14" s="203"/>
      <c r="EY14" s="202"/>
      <c r="EZ14" s="203"/>
      <c r="FA14" s="202"/>
      <c r="FB14" s="203"/>
      <c r="FC14" s="202"/>
      <c r="FD14" s="203"/>
      <c r="FE14" s="202"/>
      <c r="FF14" s="199"/>
      <c r="FG14" s="202"/>
      <c r="FH14" s="199"/>
      <c r="FI14" s="202"/>
      <c r="FJ14" s="199"/>
      <c r="FK14" s="202"/>
      <c r="FL14" s="199"/>
      <c r="FM14" s="202"/>
      <c r="FN14" s="199"/>
      <c r="FO14" s="202"/>
      <c r="FP14" s="199"/>
      <c r="FQ14" s="202"/>
      <c r="FR14" s="199"/>
      <c r="FS14" s="202"/>
      <c r="FT14" s="199"/>
      <c r="FU14" s="202"/>
      <c r="FV14" s="199"/>
      <c r="FW14" s="202"/>
      <c r="FX14" s="199"/>
      <c r="FY14" s="202"/>
      <c r="FZ14" s="199"/>
      <c r="GA14" s="202"/>
      <c r="GB14" s="199"/>
      <c r="GC14" s="202"/>
      <c r="GD14" s="199"/>
      <c r="GE14" s="202"/>
      <c r="GF14" s="199"/>
      <c r="GG14" s="202"/>
      <c r="GH14" s="199"/>
      <c r="GI14" s="202"/>
      <c r="GJ14" s="199"/>
    </row>
    <row r="15">
      <c r="A15" s="208">
        <f>IFERROR(__xludf.DUMMYFUNCTION("""COMPUTED_VALUE"""),100.0)</f>
        <v>100</v>
      </c>
      <c r="B15" s="172" t="str">
        <f>IFERROR(__xludf.DUMMYFUNCTION("""COMPUTED_VALUE"""),"Vladimír Dudkin")</f>
        <v>Vladimír Dudkin</v>
      </c>
      <c r="C15" s="199">
        <f t="shared" ref="C15:BL15" si="11">BO15+EA15</f>
        <v>7</v>
      </c>
      <c r="D15" s="199">
        <f t="shared" si="11"/>
        <v>0</v>
      </c>
      <c r="E15" s="199">
        <f t="shared" si="11"/>
        <v>6</v>
      </c>
      <c r="F15" s="199">
        <f t="shared" si="11"/>
        <v>0</v>
      </c>
      <c r="G15" s="199">
        <f t="shared" si="11"/>
        <v>7</v>
      </c>
      <c r="H15" s="199">
        <f t="shared" si="11"/>
        <v>0</v>
      </c>
      <c r="I15" s="199">
        <f t="shared" si="11"/>
        <v>6</v>
      </c>
      <c r="J15" s="199">
        <f t="shared" si="11"/>
        <v>0</v>
      </c>
      <c r="K15" s="199">
        <f t="shared" si="11"/>
        <v>0</v>
      </c>
      <c r="L15" s="199">
        <f t="shared" si="11"/>
        <v>0</v>
      </c>
      <c r="M15" s="199">
        <f t="shared" si="11"/>
        <v>0</v>
      </c>
      <c r="N15" s="199">
        <f t="shared" si="11"/>
        <v>0</v>
      </c>
      <c r="O15" s="199">
        <f t="shared" si="11"/>
        <v>0</v>
      </c>
      <c r="P15" s="199">
        <f t="shared" si="11"/>
        <v>0</v>
      </c>
      <c r="Q15" s="199">
        <f t="shared" si="11"/>
        <v>0</v>
      </c>
      <c r="R15" s="199">
        <f t="shared" si="11"/>
        <v>0</v>
      </c>
      <c r="S15" s="199">
        <f t="shared" si="11"/>
        <v>0</v>
      </c>
      <c r="T15" s="199">
        <f t="shared" si="11"/>
        <v>0</v>
      </c>
      <c r="U15" s="199">
        <f t="shared" si="11"/>
        <v>0</v>
      </c>
      <c r="V15" s="199">
        <f t="shared" si="11"/>
        <v>0</v>
      </c>
      <c r="W15" s="199">
        <f t="shared" si="11"/>
        <v>0</v>
      </c>
      <c r="X15" s="199">
        <f t="shared" si="11"/>
        <v>0</v>
      </c>
      <c r="Y15" s="199">
        <f t="shared" si="11"/>
        <v>0</v>
      </c>
      <c r="Z15" s="199">
        <f t="shared" si="11"/>
        <v>0</v>
      </c>
      <c r="AA15" s="199">
        <f t="shared" si="11"/>
        <v>0</v>
      </c>
      <c r="AB15" s="199">
        <f t="shared" si="11"/>
        <v>0</v>
      </c>
      <c r="AC15" s="199">
        <f t="shared" si="11"/>
        <v>0</v>
      </c>
      <c r="AD15" s="199">
        <f t="shared" si="11"/>
        <v>0</v>
      </c>
      <c r="AE15" s="199">
        <f t="shared" si="11"/>
        <v>0</v>
      </c>
      <c r="AF15" s="199">
        <f t="shared" si="11"/>
        <v>0</v>
      </c>
      <c r="AG15" s="199">
        <f t="shared" si="11"/>
        <v>0</v>
      </c>
      <c r="AH15" s="199">
        <f t="shared" si="11"/>
        <v>0</v>
      </c>
      <c r="AI15" s="199">
        <f t="shared" si="11"/>
        <v>0</v>
      </c>
      <c r="AJ15" s="199">
        <f t="shared" si="11"/>
        <v>0</v>
      </c>
      <c r="AK15" s="199">
        <f t="shared" si="11"/>
        <v>0</v>
      </c>
      <c r="AL15" s="199">
        <f t="shared" si="11"/>
        <v>0</v>
      </c>
      <c r="AM15" s="199">
        <f t="shared" si="11"/>
        <v>0</v>
      </c>
      <c r="AN15" s="199">
        <f t="shared" si="11"/>
        <v>0</v>
      </c>
      <c r="AO15" s="199">
        <f t="shared" si="11"/>
        <v>0</v>
      </c>
      <c r="AP15" s="199">
        <f t="shared" si="11"/>
        <v>0</v>
      </c>
      <c r="AQ15" s="199">
        <f t="shared" si="11"/>
        <v>0</v>
      </c>
      <c r="AR15" s="199">
        <f t="shared" si="11"/>
        <v>0</v>
      </c>
      <c r="AS15" s="199">
        <f t="shared" si="11"/>
        <v>0</v>
      </c>
      <c r="AT15" s="199">
        <f t="shared" si="11"/>
        <v>0</v>
      </c>
      <c r="AU15" s="199">
        <f t="shared" si="11"/>
        <v>0</v>
      </c>
      <c r="AV15" s="199">
        <f t="shared" si="11"/>
        <v>0</v>
      </c>
      <c r="AW15" s="199">
        <f t="shared" si="11"/>
        <v>0</v>
      </c>
      <c r="AX15" s="199">
        <f t="shared" si="11"/>
        <v>0</v>
      </c>
      <c r="AY15" s="199">
        <f t="shared" si="11"/>
        <v>0</v>
      </c>
      <c r="AZ15" s="199">
        <f t="shared" si="11"/>
        <v>0</v>
      </c>
      <c r="BA15" s="199">
        <f t="shared" si="11"/>
        <v>0</v>
      </c>
      <c r="BB15" s="199">
        <f t="shared" si="11"/>
        <v>0</v>
      </c>
      <c r="BC15" s="199">
        <f t="shared" si="11"/>
        <v>0</v>
      </c>
      <c r="BD15" s="199">
        <f t="shared" si="11"/>
        <v>0</v>
      </c>
      <c r="BE15" s="199">
        <f t="shared" si="11"/>
        <v>0</v>
      </c>
      <c r="BF15" s="199">
        <f t="shared" si="11"/>
        <v>0</v>
      </c>
      <c r="BG15" s="199">
        <f t="shared" si="11"/>
        <v>0</v>
      </c>
      <c r="BH15" s="199">
        <f t="shared" si="11"/>
        <v>0</v>
      </c>
      <c r="BI15" s="199">
        <f t="shared" si="11"/>
        <v>0</v>
      </c>
      <c r="BJ15" s="199">
        <f t="shared" si="11"/>
        <v>0</v>
      </c>
      <c r="BK15" s="199">
        <f t="shared" si="11"/>
        <v>0</v>
      </c>
      <c r="BL15" s="199">
        <f t="shared" si="11"/>
        <v>0</v>
      </c>
      <c r="BM15" s="158"/>
      <c r="BN15" s="159" t="str">
        <f>IFERROR(__xludf.DUMMYFUNCTION("""COMPUTED_VALUE"""),"Vladimír Dudkin")</f>
        <v>Vladimír Dudkin</v>
      </c>
      <c r="BO15" s="202"/>
      <c r="BP15" s="203"/>
      <c r="BQ15" s="202"/>
      <c r="BR15" s="203"/>
      <c r="BS15" s="202"/>
      <c r="BT15" s="203"/>
      <c r="BU15" s="202"/>
      <c r="BV15" s="203"/>
      <c r="BW15" s="202"/>
      <c r="BX15" s="203"/>
      <c r="BY15" s="202"/>
      <c r="BZ15" s="203"/>
      <c r="CA15" s="202"/>
      <c r="CB15" s="203"/>
      <c r="CC15" s="202"/>
      <c r="CD15" s="203"/>
      <c r="CE15" s="202"/>
      <c r="CF15" s="203"/>
      <c r="CG15" s="202"/>
      <c r="CH15" s="203"/>
      <c r="CI15" s="202"/>
      <c r="CJ15" s="203"/>
      <c r="CK15" s="202"/>
      <c r="CL15" s="203"/>
      <c r="CM15" s="202"/>
      <c r="CN15" s="203"/>
      <c r="CO15" s="202"/>
      <c r="CP15" s="203"/>
      <c r="CQ15" s="202"/>
      <c r="CR15" s="203"/>
      <c r="CS15" s="202"/>
      <c r="CT15" s="199"/>
      <c r="CU15" s="204"/>
      <c r="CV15" s="199"/>
      <c r="CW15" s="204"/>
      <c r="CX15" s="199"/>
      <c r="CY15" s="204"/>
      <c r="CZ15" s="199"/>
      <c r="DA15" s="204"/>
      <c r="DB15" s="199"/>
      <c r="DC15" s="204"/>
      <c r="DD15" s="199"/>
      <c r="DE15" s="202"/>
      <c r="DF15" s="199"/>
      <c r="DG15" s="202"/>
      <c r="DH15" s="199"/>
      <c r="DI15" s="204"/>
      <c r="DJ15" s="199"/>
      <c r="DK15" s="204"/>
      <c r="DL15" s="206"/>
      <c r="DM15" s="204"/>
      <c r="DN15" s="206"/>
      <c r="DO15" s="204"/>
      <c r="DP15" s="199"/>
      <c r="DQ15" s="204"/>
      <c r="DR15" s="199"/>
      <c r="DS15" s="202"/>
      <c r="DT15" s="199"/>
      <c r="DU15" s="202"/>
      <c r="DV15" s="199"/>
      <c r="DW15" s="202"/>
      <c r="DX15" s="199"/>
      <c r="DY15" s="158"/>
      <c r="DZ15" s="159" t="str">
        <f>IFERROR(__xludf.DUMMYFUNCTION("""COMPUTED_VALUE"""),"Vladimír Dudkin")</f>
        <v>Vladimír Dudkin</v>
      </c>
      <c r="EA15" s="202">
        <f>IFERROR(__xludf.DUMMYFUNCTION("""COMPUTED_VALUE"""),7.0)</f>
        <v>7</v>
      </c>
      <c r="EB15" s="203"/>
      <c r="EC15" s="202">
        <f>IFERROR(__xludf.DUMMYFUNCTION("""COMPUTED_VALUE"""),6.0)</f>
        <v>6</v>
      </c>
      <c r="ED15" s="203"/>
      <c r="EE15" s="202">
        <f>IFERROR(__xludf.DUMMYFUNCTION("""COMPUTED_VALUE"""),7.0)</f>
        <v>7</v>
      </c>
      <c r="EF15" s="203"/>
      <c r="EG15" s="202">
        <f>IFERROR(__xludf.DUMMYFUNCTION("""COMPUTED_VALUE"""),6.0)</f>
        <v>6</v>
      </c>
      <c r="EH15" s="203"/>
      <c r="EI15" s="202"/>
      <c r="EJ15" s="203"/>
      <c r="EK15" s="202"/>
      <c r="EL15" s="203"/>
      <c r="EM15" s="202"/>
      <c r="EN15" s="203"/>
      <c r="EO15" s="202"/>
      <c r="EP15" s="203"/>
      <c r="EQ15" s="202"/>
      <c r="ER15" s="203"/>
      <c r="ES15" s="202"/>
      <c r="ET15" s="203"/>
      <c r="EU15" s="202"/>
      <c r="EV15" s="203"/>
      <c r="EW15" s="202"/>
      <c r="EX15" s="203"/>
      <c r="EY15" s="202"/>
      <c r="EZ15" s="203"/>
      <c r="FA15" s="202"/>
      <c r="FB15" s="203"/>
      <c r="FC15" s="202"/>
      <c r="FD15" s="203"/>
      <c r="FE15" s="202"/>
      <c r="FF15" s="199"/>
      <c r="FG15" s="204"/>
      <c r="FH15" s="199"/>
      <c r="FI15" s="204"/>
      <c r="FJ15" s="199"/>
      <c r="FK15" s="204"/>
      <c r="FL15" s="199"/>
      <c r="FM15" s="204"/>
      <c r="FN15" s="199"/>
      <c r="FO15" s="204"/>
      <c r="FP15" s="199"/>
      <c r="FQ15" s="202"/>
      <c r="FR15" s="199"/>
      <c r="FS15" s="202"/>
      <c r="FT15" s="199"/>
      <c r="FU15" s="204"/>
      <c r="FV15" s="199"/>
      <c r="FW15" s="204"/>
      <c r="FX15" s="206"/>
      <c r="FY15" s="204"/>
      <c r="FZ15" s="206"/>
      <c r="GA15" s="204"/>
      <c r="GB15" s="199"/>
      <c r="GC15" s="204"/>
      <c r="GD15" s="199"/>
      <c r="GE15" s="202"/>
      <c r="GF15" s="199"/>
      <c r="GG15" s="202"/>
      <c r="GH15" s="199"/>
      <c r="GI15" s="202"/>
      <c r="GJ15" s="199"/>
    </row>
    <row r="16">
      <c r="A16" s="208">
        <f>IFERROR(__xludf.DUMMYFUNCTION("""COMPUTED_VALUE"""),100.0)</f>
        <v>100</v>
      </c>
      <c r="B16" s="172" t="str">
        <f>IFERROR(__xludf.DUMMYFUNCTION("""COMPUTED_VALUE"""),"Jakub Kouřimský")</f>
        <v>Jakub Kouřimský</v>
      </c>
      <c r="C16" s="199">
        <f t="shared" ref="C16:BL16" si="12">BO16+EA16</f>
        <v>0</v>
      </c>
      <c r="D16" s="199">
        <f t="shared" si="12"/>
        <v>0</v>
      </c>
      <c r="E16" s="199">
        <f t="shared" si="12"/>
        <v>0</v>
      </c>
      <c r="F16" s="199">
        <f t="shared" si="12"/>
        <v>0</v>
      </c>
      <c r="G16" s="199">
        <f t="shared" si="12"/>
        <v>0</v>
      </c>
      <c r="H16" s="199">
        <f t="shared" si="12"/>
        <v>0</v>
      </c>
      <c r="I16" s="199">
        <f t="shared" si="12"/>
        <v>0</v>
      </c>
      <c r="J16" s="199">
        <f t="shared" si="12"/>
        <v>0</v>
      </c>
      <c r="K16" s="199">
        <f t="shared" si="12"/>
        <v>0</v>
      </c>
      <c r="L16" s="199">
        <f t="shared" si="12"/>
        <v>0</v>
      </c>
      <c r="M16" s="199">
        <f t="shared" si="12"/>
        <v>0</v>
      </c>
      <c r="N16" s="199">
        <f t="shared" si="12"/>
        <v>0</v>
      </c>
      <c r="O16" s="199">
        <f t="shared" si="12"/>
        <v>0</v>
      </c>
      <c r="P16" s="199">
        <f t="shared" si="12"/>
        <v>0</v>
      </c>
      <c r="Q16" s="199">
        <f t="shared" si="12"/>
        <v>0</v>
      </c>
      <c r="R16" s="199">
        <f t="shared" si="12"/>
        <v>0</v>
      </c>
      <c r="S16" s="199">
        <f t="shared" si="12"/>
        <v>0</v>
      </c>
      <c r="T16" s="199">
        <f t="shared" si="12"/>
        <v>0</v>
      </c>
      <c r="U16" s="199">
        <f t="shared" si="12"/>
        <v>0</v>
      </c>
      <c r="V16" s="199">
        <f t="shared" si="12"/>
        <v>0</v>
      </c>
      <c r="W16" s="199">
        <f t="shared" si="12"/>
        <v>0</v>
      </c>
      <c r="X16" s="199">
        <f t="shared" si="12"/>
        <v>0</v>
      </c>
      <c r="Y16" s="199">
        <f t="shared" si="12"/>
        <v>0</v>
      </c>
      <c r="Z16" s="199">
        <f t="shared" si="12"/>
        <v>0</v>
      </c>
      <c r="AA16" s="199">
        <f t="shared" si="12"/>
        <v>0</v>
      </c>
      <c r="AB16" s="199">
        <f t="shared" si="12"/>
        <v>0</v>
      </c>
      <c r="AC16" s="199">
        <f t="shared" si="12"/>
        <v>0</v>
      </c>
      <c r="AD16" s="199">
        <f t="shared" si="12"/>
        <v>0</v>
      </c>
      <c r="AE16" s="199">
        <f t="shared" si="12"/>
        <v>0</v>
      </c>
      <c r="AF16" s="199">
        <f t="shared" si="12"/>
        <v>0</v>
      </c>
      <c r="AG16" s="199">
        <f t="shared" si="12"/>
        <v>0</v>
      </c>
      <c r="AH16" s="199">
        <f t="shared" si="12"/>
        <v>0</v>
      </c>
      <c r="AI16" s="199">
        <f t="shared" si="12"/>
        <v>0</v>
      </c>
      <c r="AJ16" s="199">
        <f t="shared" si="12"/>
        <v>0</v>
      </c>
      <c r="AK16" s="199">
        <f t="shared" si="12"/>
        <v>0</v>
      </c>
      <c r="AL16" s="199">
        <f t="shared" si="12"/>
        <v>0</v>
      </c>
      <c r="AM16" s="199">
        <f t="shared" si="12"/>
        <v>0</v>
      </c>
      <c r="AN16" s="199">
        <f t="shared" si="12"/>
        <v>0</v>
      </c>
      <c r="AO16" s="199">
        <f t="shared" si="12"/>
        <v>0</v>
      </c>
      <c r="AP16" s="199">
        <f t="shared" si="12"/>
        <v>0</v>
      </c>
      <c r="AQ16" s="199">
        <f t="shared" si="12"/>
        <v>0</v>
      </c>
      <c r="AR16" s="199">
        <f t="shared" si="12"/>
        <v>0</v>
      </c>
      <c r="AS16" s="199">
        <f t="shared" si="12"/>
        <v>0</v>
      </c>
      <c r="AT16" s="199">
        <f t="shared" si="12"/>
        <v>0</v>
      </c>
      <c r="AU16" s="199">
        <f t="shared" si="12"/>
        <v>0</v>
      </c>
      <c r="AV16" s="199">
        <f t="shared" si="12"/>
        <v>0</v>
      </c>
      <c r="AW16" s="199">
        <f t="shared" si="12"/>
        <v>0</v>
      </c>
      <c r="AX16" s="199">
        <f t="shared" si="12"/>
        <v>0</v>
      </c>
      <c r="AY16" s="199">
        <f t="shared" si="12"/>
        <v>0</v>
      </c>
      <c r="AZ16" s="199">
        <f t="shared" si="12"/>
        <v>0</v>
      </c>
      <c r="BA16" s="199">
        <f t="shared" si="12"/>
        <v>0</v>
      </c>
      <c r="BB16" s="199">
        <f t="shared" si="12"/>
        <v>0</v>
      </c>
      <c r="BC16" s="199">
        <f t="shared" si="12"/>
        <v>0</v>
      </c>
      <c r="BD16" s="199">
        <f t="shared" si="12"/>
        <v>0</v>
      </c>
      <c r="BE16" s="199">
        <f t="shared" si="12"/>
        <v>0</v>
      </c>
      <c r="BF16" s="199">
        <f t="shared" si="12"/>
        <v>0</v>
      </c>
      <c r="BG16" s="199">
        <f t="shared" si="12"/>
        <v>0</v>
      </c>
      <c r="BH16" s="199">
        <f t="shared" si="12"/>
        <v>0</v>
      </c>
      <c r="BI16" s="199">
        <f t="shared" si="12"/>
        <v>0</v>
      </c>
      <c r="BJ16" s="199">
        <f t="shared" si="12"/>
        <v>0</v>
      </c>
      <c r="BK16" s="199">
        <f t="shared" si="12"/>
        <v>0</v>
      </c>
      <c r="BL16" s="199">
        <f t="shared" si="12"/>
        <v>0</v>
      </c>
      <c r="BM16" s="158"/>
      <c r="BN16" s="159" t="str">
        <f>IFERROR(__xludf.DUMMYFUNCTION("""COMPUTED_VALUE"""),"Jakub Kouřimský")</f>
        <v>Jakub Kouřimský</v>
      </c>
      <c r="BO16" s="202"/>
      <c r="BP16" s="203"/>
      <c r="BQ16" s="202"/>
      <c r="BR16" s="203"/>
      <c r="BS16" s="202"/>
      <c r="BT16" s="203"/>
      <c r="BU16" s="202"/>
      <c r="BV16" s="203"/>
      <c r="BW16" s="202"/>
      <c r="BX16" s="203"/>
      <c r="BY16" s="202"/>
      <c r="BZ16" s="203"/>
      <c r="CA16" s="202"/>
      <c r="CB16" s="203"/>
      <c r="CC16" s="202"/>
      <c r="CD16" s="203"/>
      <c r="CE16" s="202"/>
      <c r="CF16" s="203"/>
      <c r="CG16" s="202"/>
      <c r="CH16" s="203"/>
      <c r="CI16" s="202"/>
      <c r="CJ16" s="203"/>
      <c r="CK16" s="202"/>
      <c r="CL16" s="203"/>
      <c r="CM16" s="202"/>
      <c r="CN16" s="203"/>
      <c r="CO16" s="202"/>
      <c r="CP16" s="203"/>
      <c r="CQ16" s="202"/>
      <c r="CR16" s="203"/>
      <c r="CS16" s="202"/>
      <c r="CT16" s="199"/>
      <c r="CU16" s="204"/>
      <c r="CV16" s="199"/>
      <c r="CW16" s="202"/>
      <c r="CX16" s="199"/>
      <c r="CY16" s="202"/>
      <c r="CZ16" s="199"/>
      <c r="DA16" s="202"/>
      <c r="DB16" s="199"/>
      <c r="DC16" s="202"/>
      <c r="DD16" s="199"/>
      <c r="DE16" s="204"/>
      <c r="DF16" s="199"/>
      <c r="DG16" s="202"/>
      <c r="DH16" s="199"/>
      <c r="DI16" s="202"/>
      <c r="DJ16" s="199"/>
      <c r="DK16" s="202"/>
      <c r="DL16" s="199"/>
      <c r="DM16" s="202"/>
      <c r="DN16" s="199"/>
      <c r="DO16" s="202"/>
      <c r="DP16" s="199"/>
      <c r="DQ16" s="202"/>
      <c r="DR16" s="199"/>
      <c r="DS16" s="202"/>
      <c r="DT16" s="199"/>
      <c r="DU16" s="202"/>
      <c r="DV16" s="199"/>
      <c r="DW16" s="202"/>
      <c r="DX16" s="199"/>
      <c r="DY16" s="158"/>
      <c r="DZ16" s="159" t="str">
        <f>IFERROR(__xludf.DUMMYFUNCTION("""COMPUTED_VALUE"""),"Jakub Kouřimský")</f>
        <v>Jakub Kouřimský</v>
      </c>
      <c r="EA16" s="202"/>
      <c r="EB16" s="203"/>
      <c r="EC16" s="202"/>
      <c r="ED16" s="203"/>
      <c r="EE16" s="202"/>
      <c r="EF16" s="203"/>
      <c r="EG16" s="202"/>
      <c r="EH16" s="203"/>
      <c r="EI16" s="202"/>
      <c r="EJ16" s="203"/>
      <c r="EK16" s="202"/>
      <c r="EL16" s="203"/>
      <c r="EM16" s="202"/>
      <c r="EN16" s="203"/>
      <c r="EO16" s="202"/>
      <c r="EP16" s="203"/>
      <c r="EQ16" s="202"/>
      <c r="ER16" s="203"/>
      <c r="ES16" s="202"/>
      <c r="ET16" s="203"/>
      <c r="EU16" s="202"/>
      <c r="EV16" s="203"/>
      <c r="EW16" s="202"/>
      <c r="EX16" s="203"/>
      <c r="EY16" s="202"/>
      <c r="EZ16" s="203"/>
      <c r="FA16" s="202"/>
      <c r="FB16" s="203"/>
      <c r="FC16" s="202"/>
      <c r="FD16" s="203"/>
      <c r="FE16" s="202"/>
      <c r="FF16" s="199"/>
      <c r="FG16" s="204"/>
      <c r="FH16" s="199"/>
      <c r="FI16" s="202"/>
      <c r="FJ16" s="199"/>
      <c r="FK16" s="202"/>
      <c r="FL16" s="199"/>
      <c r="FM16" s="202"/>
      <c r="FN16" s="199"/>
      <c r="FO16" s="202"/>
      <c r="FP16" s="199"/>
      <c r="FQ16" s="204"/>
      <c r="FR16" s="199"/>
      <c r="FS16" s="202"/>
      <c r="FT16" s="199"/>
      <c r="FU16" s="202"/>
      <c r="FV16" s="199"/>
      <c r="FW16" s="202"/>
      <c r="FX16" s="199"/>
      <c r="FY16" s="202"/>
      <c r="FZ16" s="199"/>
      <c r="GA16" s="202"/>
      <c r="GB16" s="199"/>
      <c r="GC16" s="202"/>
      <c r="GD16" s="199"/>
      <c r="GE16" s="202"/>
      <c r="GF16" s="199"/>
      <c r="GG16" s="202"/>
      <c r="GH16" s="199"/>
      <c r="GI16" s="202"/>
      <c r="GJ16" s="199"/>
    </row>
    <row r="17">
      <c r="A17" s="208">
        <f>IFERROR(__xludf.DUMMYFUNCTION("""COMPUTED_VALUE"""),100.0)</f>
        <v>100</v>
      </c>
      <c r="B17" s="172" t="str">
        <f>IFERROR(__xludf.DUMMYFUNCTION("""COMPUTED_VALUE"""),"Filip Fux")</f>
        <v>Filip Fux</v>
      </c>
      <c r="C17" s="199">
        <f t="shared" ref="C17:BL17" si="13">BO17+EA17</f>
        <v>0</v>
      </c>
      <c r="D17" s="199">
        <f t="shared" si="13"/>
        <v>0</v>
      </c>
      <c r="E17" s="199">
        <f t="shared" si="13"/>
        <v>0</v>
      </c>
      <c r="F17" s="199">
        <f t="shared" si="13"/>
        <v>0</v>
      </c>
      <c r="G17" s="199">
        <f t="shared" si="13"/>
        <v>4</v>
      </c>
      <c r="H17" s="199">
        <f t="shared" si="13"/>
        <v>0</v>
      </c>
      <c r="I17" s="199">
        <f t="shared" si="13"/>
        <v>0</v>
      </c>
      <c r="J17" s="199">
        <f t="shared" si="13"/>
        <v>0</v>
      </c>
      <c r="K17" s="199">
        <f t="shared" si="13"/>
        <v>0</v>
      </c>
      <c r="L17" s="199">
        <f t="shared" si="13"/>
        <v>0</v>
      </c>
      <c r="M17" s="199">
        <f t="shared" si="13"/>
        <v>0</v>
      </c>
      <c r="N17" s="199">
        <f t="shared" si="13"/>
        <v>0</v>
      </c>
      <c r="O17" s="199">
        <f t="shared" si="13"/>
        <v>6</v>
      </c>
      <c r="P17" s="199">
        <f t="shared" si="13"/>
        <v>0</v>
      </c>
      <c r="Q17" s="199">
        <f t="shared" si="13"/>
        <v>7</v>
      </c>
      <c r="R17" s="199">
        <f t="shared" si="13"/>
        <v>0</v>
      </c>
      <c r="S17" s="199">
        <f t="shared" si="13"/>
        <v>7</v>
      </c>
      <c r="T17" s="199">
        <f t="shared" si="13"/>
        <v>0</v>
      </c>
      <c r="U17" s="199">
        <f t="shared" si="13"/>
        <v>7</v>
      </c>
      <c r="V17" s="199">
        <f t="shared" si="13"/>
        <v>0</v>
      </c>
      <c r="W17" s="199">
        <f t="shared" si="13"/>
        <v>0</v>
      </c>
      <c r="X17" s="199">
        <f t="shared" si="13"/>
        <v>0</v>
      </c>
      <c r="Y17" s="199">
        <f t="shared" si="13"/>
        <v>7</v>
      </c>
      <c r="Z17" s="199">
        <f t="shared" si="13"/>
        <v>0</v>
      </c>
      <c r="AA17" s="199">
        <f t="shared" si="13"/>
        <v>9</v>
      </c>
      <c r="AB17" s="199">
        <f t="shared" si="13"/>
        <v>0</v>
      </c>
      <c r="AC17" s="199">
        <f t="shared" si="13"/>
        <v>0</v>
      </c>
      <c r="AD17" s="199">
        <f t="shared" si="13"/>
        <v>0</v>
      </c>
      <c r="AE17" s="199">
        <f t="shared" si="13"/>
        <v>7</v>
      </c>
      <c r="AF17" s="199">
        <f t="shared" si="13"/>
        <v>0</v>
      </c>
      <c r="AG17" s="199">
        <f t="shared" si="13"/>
        <v>0</v>
      </c>
      <c r="AH17" s="199">
        <f t="shared" si="13"/>
        <v>0</v>
      </c>
      <c r="AI17" s="199">
        <f t="shared" si="13"/>
        <v>8</v>
      </c>
      <c r="AJ17" s="199">
        <f t="shared" si="13"/>
        <v>0</v>
      </c>
      <c r="AK17" s="199">
        <f t="shared" si="13"/>
        <v>0</v>
      </c>
      <c r="AL17" s="199">
        <f t="shared" si="13"/>
        <v>0</v>
      </c>
      <c r="AM17" s="199">
        <f t="shared" si="13"/>
        <v>7</v>
      </c>
      <c r="AN17" s="199">
        <f t="shared" si="13"/>
        <v>0</v>
      </c>
      <c r="AO17" s="199">
        <f t="shared" si="13"/>
        <v>7</v>
      </c>
      <c r="AP17" s="199">
        <f t="shared" si="13"/>
        <v>0</v>
      </c>
      <c r="AQ17" s="199">
        <f t="shared" si="13"/>
        <v>0</v>
      </c>
      <c r="AR17" s="199">
        <f t="shared" si="13"/>
        <v>0</v>
      </c>
      <c r="AS17" s="199">
        <f t="shared" si="13"/>
        <v>0</v>
      </c>
      <c r="AT17" s="199">
        <f t="shared" si="13"/>
        <v>0</v>
      </c>
      <c r="AU17" s="199">
        <f t="shared" si="13"/>
        <v>7.5</v>
      </c>
      <c r="AV17" s="199">
        <f t="shared" si="13"/>
        <v>0</v>
      </c>
      <c r="AW17" s="199">
        <f t="shared" si="13"/>
        <v>10</v>
      </c>
      <c r="AX17" s="199">
        <f t="shared" si="13"/>
        <v>0</v>
      </c>
      <c r="AY17" s="199">
        <f t="shared" si="13"/>
        <v>0</v>
      </c>
      <c r="AZ17" s="199">
        <f t="shared" si="13"/>
        <v>0</v>
      </c>
      <c r="BA17" s="199">
        <f t="shared" si="13"/>
        <v>0</v>
      </c>
      <c r="BB17" s="199">
        <f t="shared" si="13"/>
        <v>0</v>
      </c>
      <c r="BC17" s="199">
        <f t="shared" si="13"/>
        <v>7.5</v>
      </c>
      <c r="BD17" s="199">
        <f t="shared" si="13"/>
        <v>0</v>
      </c>
      <c r="BE17" s="199">
        <f t="shared" si="13"/>
        <v>0</v>
      </c>
      <c r="BF17" s="199">
        <f t="shared" si="13"/>
        <v>0</v>
      </c>
      <c r="BG17" s="199">
        <f t="shared" si="13"/>
        <v>0</v>
      </c>
      <c r="BH17" s="199">
        <f t="shared" si="13"/>
        <v>0</v>
      </c>
      <c r="BI17" s="199">
        <f t="shared" si="13"/>
        <v>7.5</v>
      </c>
      <c r="BJ17" s="199">
        <f t="shared" si="13"/>
        <v>0</v>
      </c>
      <c r="BK17" s="199">
        <f t="shared" si="13"/>
        <v>0</v>
      </c>
      <c r="BL17" s="199">
        <f t="shared" si="13"/>
        <v>0</v>
      </c>
      <c r="BM17" s="158"/>
      <c r="BN17" s="159" t="str">
        <f>IFERROR(__xludf.DUMMYFUNCTION("""COMPUTED_VALUE"""),"Filip Fux")</f>
        <v>Filip Fux</v>
      </c>
      <c r="BO17" s="202"/>
      <c r="BP17" s="203"/>
      <c r="BQ17" s="202"/>
      <c r="BR17" s="203"/>
      <c r="BS17" s="202"/>
      <c r="BT17" s="203"/>
      <c r="BU17" s="202"/>
      <c r="BV17" s="203"/>
      <c r="BW17" s="202"/>
      <c r="BX17" s="203"/>
      <c r="BY17" s="202"/>
      <c r="BZ17" s="203"/>
      <c r="CA17" s="202"/>
      <c r="CB17" s="203"/>
      <c r="CC17" s="202"/>
      <c r="CD17" s="203"/>
      <c r="CE17" s="202"/>
      <c r="CF17" s="203"/>
      <c r="CG17" s="202"/>
      <c r="CH17" s="203"/>
      <c r="CI17" s="202"/>
      <c r="CJ17" s="203"/>
      <c r="CK17" s="202"/>
      <c r="CL17" s="203"/>
      <c r="CM17" s="202"/>
      <c r="CN17" s="203"/>
      <c r="CO17" s="202"/>
      <c r="CP17" s="203"/>
      <c r="CQ17" s="202"/>
      <c r="CR17" s="203"/>
      <c r="CS17" s="202"/>
      <c r="CT17" s="199"/>
      <c r="CU17" s="202"/>
      <c r="CV17" s="199"/>
      <c r="CW17" s="202"/>
      <c r="CX17" s="199"/>
      <c r="CY17" s="202"/>
      <c r="CZ17" s="199"/>
      <c r="DA17" s="202"/>
      <c r="DB17" s="199"/>
      <c r="DC17" s="202"/>
      <c r="DD17" s="199"/>
      <c r="DE17" s="202"/>
      <c r="DF17" s="199"/>
      <c r="DG17" s="202"/>
      <c r="DH17" s="199"/>
      <c r="DI17" s="202"/>
      <c r="DJ17" s="199"/>
      <c r="DK17" s="202"/>
      <c r="DL17" s="199"/>
      <c r="DM17" s="202"/>
      <c r="DN17" s="199"/>
      <c r="DO17" s="202"/>
      <c r="DP17" s="199"/>
      <c r="DQ17" s="202"/>
      <c r="DR17" s="199"/>
      <c r="DS17" s="202"/>
      <c r="DT17" s="199"/>
      <c r="DU17" s="202"/>
      <c r="DV17" s="199"/>
      <c r="DW17" s="202"/>
      <c r="DX17" s="199"/>
      <c r="DY17" s="158"/>
      <c r="DZ17" s="159" t="str">
        <f>IFERROR(__xludf.DUMMYFUNCTION("""COMPUTED_VALUE"""),"Filip Fux")</f>
        <v>Filip Fux</v>
      </c>
      <c r="EA17" s="202"/>
      <c r="EB17" s="203"/>
      <c r="EC17" s="202"/>
      <c r="ED17" s="203"/>
      <c r="EE17" s="202">
        <f>IFERROR(__xludf.DUMMYFUNCTION("""COMPUTED_VALUE"""),4.0)</f>
        <v>4</v>
      </c>
      <c r="EF17" s="203"/>
      <c r="EG17" s="202"/>
      <c r="EH17" s="203"/>
      <c r="EI17" s="202"/>
      <c r="EJ17" s="203"/>
      <c r="EK17" s="202"/>
      <c r="EL17" s="203"/>
      <c r="EM17" s="202">
        <f>IFERROR(__xludf.DUMMYFUNCTION("""COMPUTED_VALUE"""),6.0)</f>
        <v>6</v>
      </c>
      <c r="EN17" s="203"/>
      <c r="EO17" s="202">
        <f>IFERROR(__xludf.DUMMYFUNCTION("""COMPUTED_VALUE"""),7.0)</f>
        <v>7</v>
      </c>
      <c r="EP17" s="203"/>
      <c r="EQ17" s="202">
        <f>IFERROR(__xludf.DUMMYFUNCTION("""COMPUTED_VALUE"""),7.0)</f>
        <v>7</v>
      </c>
      <c r="ER17" s="203"/>
      <c r="ES17" s="202">
        <f>IFERROR(__xludf.DUMMYFUNCTION("""COMPUTED_VALUE"""),7.0)</f>
        <v>7</v>
      </c>
      <c r="ET17" s="203"/>
      <c r="EU17" s="202"/>
      <c r="EV17" s="203"/>
      <c r="EW17" s="202">
        <f>IFERROR(__xludf.DUMMYFUNCTION("""COMPUTED_VALUE"""),7.0)</f>
        <v>7</v>
      </c>
      <c r="EX17" s="203"/>
      <c r="EY17" s="202">
        <f>IFERROR(__xludf.DUMMYFUNCTION("""COMPUTED_VALUE"""),9.0)</f>
        <v>9</v>
      </c>
      <c r="EZ17" s="203"/>
      <c r="FA17" s="202"/>
      <c r="FB17" s="203"/>
      <c r="FC17" s="202">
        <f>IFERROR(__xludf.DUMMYFUNCTION("""COMPUTED_VALUE"""),7.0)</f>
        <v>7</v>
      </c>
      <c r="FD17" s="203"/>
      <c r="FE17" s="202"/>
      <c r="FF17" s="199"/>
      <c r="FG17" s="202">
        <f>IFERROR(__xludf.DUMMYFUNCTION("""COMPUTED_VALUE"""),8.0)</f>
        <v>8</v>
      </c>
      <c r="FH17" s="199"/>
      <c r="FI17" s="202"/>
      <c r="FJ17" s="199"/>
      <c r="FK17" s="202">
        <f>IFERROR(__xludf.DUMMYFUNCTION("""COMPUTED_VALUE"""),7.0)</f>
        <v>7</v>
      </c>
      <c r="FL17" s="199"/>
      <c r="FM17" s="202">
        <f>IFERROR(__xludf.DUMMYFUNCTION("""COMPUTED_VALUE"""),7.0)</f>
        <v>7</v>
      </c>
      <c r="FN17" s="199"/>
      <c r="FO17" s="202"/>
      <c r="FP17" s="199"/>
      <c r="FQ17" s="202"/>
      <c r="FR17" s="199"/>
      <c r="FS17" s="202">
        <f>IFERROR(__xludf.DUMMYFUNCTION("""COMPUTED_VALUE"""),7.5)</f>
        <v>7.5</v>
      </c>
      <c r="FT17" s="199"/>
      <c r="FU17" s="202">
        <f>IFERROR(__xludf.DUMMYFUNCTION("""COMPUTED_VALUE"""),10.0)</f>
        <v>10</v>
      </c>
      <c r="FV17" s="199"/>
      <c r="FW17" s="202"/>
      <c r="FX17" s="199"/>
      <c r="FY17" s="202"/>
      <c r="FZ17" s="199"/>
      <c r="GA17" s="202">
        <f>IFERROR(__xludf.DUMMYFUNCTION("""COMPUTED_VALUE"""),7.5)</f>
        <v>7.5</v>
      </c>
      <c r="GB17" s="199"/>
      <c r="GC17" s="202"/>
      <c r="GD17" s="199"/>
      <c r="GE17" s="202"/>
      <c r="GF17" s="199"/>
      <c r="GG17" s="202">
        <f>IFERROR(__xludf.DUMMYFUNCTION("""COMPUTED_VALUE"""),7.5)</f>
        <v>7.5</v>
      </c>
      <c r="GH17" s="199"/>
      <c r="GI17" s="202"/>
      <c r="GJ17" s="199"/>
    </row>
    <row r="18">
      <c r="A18" s="208">
        <f>IFERROR(__xludf.DUMMYFUNCTION("""COMPUTED_VALUE"""),100.0)</f>
        <v>100</v>
      </c>
      <c r="B18" s="172" t="str">
        <f>IFERROR(__xludf.DUMMYFUNCTION("""COMPUTED_VALUE"""),"Martin Štěpánek")</f>
        <v>Martin Štěpánek</v>
      </c>
      <c r="C18" s="199">
        <f t="shared" ref="C18:BL18" si="14">BO18+EA18</f>
        <v>0</v>
      </c>
      <c r="D18" s="199">
        <f t="shared" si="14"/>
        <v>0</v>
      </c>
      <c r="E18" s="199">
        <f t="shared" si="14"/>
        <v>0</v>
      </c>
      <c r="F18" s="199">
        <f t="shared" si="14"/>
        <v>0</v>
      </c>
      <c r="G18" s="199">
        <f t="shared" si="14"/>
        <v>0</v>
      </c>
      <c r="H18" s="199">
        <f t="shared" si="14"/>
        <v>0</v>
      </c>
      <c r="I18" s="199">
        <f t="shared" si="14"/>
        <v>0</v>
      </c>
      <c r="J18" s="199">
        <f t="shared" si="14"/>
        <v>0</v>
      </c>
      <c r="K18" s="199">
        <f t="shared" si="14"/>
        <v>0</v>
      </c>
      <c r="L18" s="199">
        <f t="shared" si="14"/>
        <v>0</v>
      </c>
      <c r="M18" s="199">
        <f t="shared" si="14"/>
        <v>0</v>
      </c>
      <c r="N18" s="199">
        <f t="shared" si="14"/>
        <v>0</v>
      </c>
      <c r="O18" s="199">
        <f t="shared" si="14"/>
        <v>0</v>
      </c>
      <c r="P18" s="199">
        <f t="shared" si="14"/>
        <v>0</v>
      </c>
      <c r="Q18" s="199">
        <f t="shared" si="14"/>
        <v>0</v>
      </c>
      <c r="R18" s="199">
        <f t="shared" si="14"/>
        <v>0</v>
      </c>
      <c r="S18" s="199">
        <f t="shared" si="14"/>
        <v>0</v>
      </c>
      <c r="T18" s="199">
        <f t="shared" si="14"/>
        <v>0</v>
      </c>
      <c r="U18" s="199">
        <f t="shared" si="14"/>
        <v>0</v>
      </c>
      <c r="V18" s="199">
        <f t="shared" si="14"/>
        <v>0</v>
      </c>
      <c r="W18" s="199">
        <f t="shared" si="14"/>
        <v>0</v>
      </c>
      <c r="X18" s="199">
        <f t="shared" si="14"/>
        <v>0</v>
      </c>
      <c r="Y18" s="199">
        <f t="shared" si="14"/>
        <v>0</v>
      </c>
      <c r="Z18" s="199">
        <f t="shared" si="14"/>
        <v>0</v>
      </c>
      <c r="AA18" s="199">
        <f t="shared" si="14"/>
        <v>0</v>
      </c>
      <c r="AB18" s="199">
        <f t="shared" si="14"/>
        <v>0</v>
      </c>
      <c r="AC18" s="199">
        <f t="shared" si="14"/>
        <v>7</v>
      </c>
      <c r="AD18" s="199">
        <f t="shared" si="14"/>
        <v>0</v>
      </c>
      <c r="AE18" s="199">
        <f t="shared" si="14"/>
        <v>0</v>
      </c>
      <c r="AF18" s="199">
        <f t="shared" si="14"/>
        <v>0</v>
      </c>
      <c r="AG18" s="199">
        <f t="shared" si="14"/>
        <v>7</v>
      </c>
      <c r="AH18" s="199">
        <f t="shared" si="14"/>
        <v>0</v>
      </c>
      <c r="AI18" s="199">
        <f t="shared" si="14"/>
        <v>0</v>
      </c>
      <c r="AJ18" s="199">
        <f t="shared" si="14"/>
        <v>0</v>
      </c>
      <c r="AK18" s="199">
        <f t="shared" si="14"/>
        <v>8</v>
      </c>
      <c r="AL18" s="199">
        <f t="shared" si="14"/>
        <v>0</v>
      </c>
      <c r="AM18" s="199">
        <f t="shared" si="14"/>
        <v>0</v>
      </c>
      <c r="AN18" s="199">
        <f t="shared" si="14"/>
        <v>0</v>
      </c>
      <c r="AO18" s="199">
        <f t="shared" si="14"/>
        <v>0</v>
      </c>
      <c r="AP18" s="199">
        <f t="shared" si="14"/>
        <v>0</v>
      </c>
      <c r="AQ18" s="199">
        <f t="shared" si="14"/>
        <v>7</v>
      </c>
      <c r="AR18" s="199">
        <f t="shared" si="14"/>
        <v>0</v>
      </c>
      <c r="AS18" s="199">
        <f t="shared" si="14"/>
        <v>9.5</v>
      </c>
      <c r="AT18" s="199">
        <f t="shared" si="14"/>
        <v>0</v>
      </c>
      <c r="AU18" s="199">
        <f t="shared" si="14"/>
        <v>0</v>
      </c>
      <c r="AV18" s="199">
        <f t="shared" si="14"/>
        <v>0</v>
      </c>
      <c r="AW18" s="199">
        <f t="shared" si="14"/>
        <v>0</v>
      </c>
      <c r="AX18" s="199">
        <f t="shared" si="14"/>
        <v>0</v>
      </c>
      <c r="AY18" s="199">
        <f t="shared" si="14"/>
        <v>7</v>
      </c>
      <c r="AZ18" s="199">
        <f t="shared" si="14"/>
        <v>0</v>
      </c>
      <c r="BA18" s="199">
        <f t="shared" si="14"/>
        <v>9</v>
      </c>
      <c r="BB18" s="199">
        <f t="shared" si="14"/>
        <v>0</v>
      </c>
      <c r="BC18" s="199">
        <f t="shared" si="14"/>
        <v>0</v>
      </c>
      <c r="BD18" s="199">
        <f t="shared" si="14"/>
        <v>0</v>
      </c>
      <c r="BE18" s="199">
        <f t="shared" si="14"/>
        <v>9</v>
      </c>
      <c r="BF18" s="199">
        <f t="shared" si="14"/>
        <v>0</v>
      </c>
      <c r="BG18" s="199">
        <f t="shared" si="14"/>
        <v>9</v>
      </c>
      <c r="BH18" s="199">
        <f t="shared" si="14"/>
        <v>0</v>
      </c>
      <c r="BI18" s="199">
        <f t="shared" si="14"/>
        <v>0</v>
      </c>
      <c r="BJ18" s="199">
        <f t="shared" si="14"/>
        <v>0</v>
      </c>
      <c r="BK18" s="199">
        <f t="shared" si="14"/>
        <v>0</v>
      </c>
      <c r="BL18" s="199">
        <f t="shared" si="14"/>
        <v>0</v>
      </c>
      <c r="BM18" s="158"/>
      <c r="BN18" s="159" t="str">
        <f>IFERROR(__xludf.DUMMYFUNCTION("""COMPUTED_VALUE"""),"Martin Štěpánek")</f>
        <v>Martin Štěpánek</v>
      </c>
      <c r="BO18" s="202"/>
      <c r="BP18" s="203"/>
      <c r="BQ18" s="202"/>
      <c r="BR18" s="203"/>
      <c r="BS18" s="202"/>
      <c r="BT18" s="203"/>
      <c r="BU18" s="202"/>
      <c r="BV18" s="203"/>
      <c r="BW18" s="202"/>
      <c r="BX18" s="203"/>
      <c r="BY18" s="202"/>
      <c r="BZ18" s="203"/>
      <c r="CA18" s="202"/>
      <c r="CB18" s="203"/>
      <c r="CC18" s="202"/>
      <c r="CD18" s="203"/>
      <c r="CE18" s="202"/>
      <c r="CF18" s="203"/>
      <c r="CG18" s="202"/>
      <c r="CH18" s="203"/>
      <c r="CI18" s="202"/>
      <c r="CJ18" s="203"/>
      <c r="CK18" s="202"/>
      <c r="CL18" s="203"/>
      <c r="CM18" s="202"/>
      <c r="CN18" s="203"/>
      <c r="CO18" s="202"/>
      <c r="CP18" s="203"/>
      <c r="CQ18" s="202"/>
      <c r="CR18" s="203"/>
      <c r="CS18" s="202"/>
      <c r="CT18" s="199"/>
      <c r="CU18" s="202"/>
      <c r="CV18" s="199"/>
      <c r="CW18" s="202"/>
      <c r="CX18" s="199"/>
      <c r="CY18" s="202"/>
      <c r="CZ18" s="199"/>
      <c r="DA18" s="202"/>
      <c r="DB18" s="199"/>
      <c r="DC18" s="202"/>
      <c r="DD18" s="199"/>
      <c r="DE18" s="202"/>
      <c r="DF18" s="199"/>
      <c r="DG18" s="202"/>
      <c r="DH18" s="199"/>
      <c r="DI18" s="202"/>
      <c r="DJ18" s="199"/>
      <c r="DK18" s="202"/>
      <c r="DL18" s="199"/>
      <c r="DM18" s="202"/>
      <c r="DN18" s="199"/>
      <c r="DO18" s="202"/>
      <c r="DP18" s="199"/>
      <c r="DQ18" s="202"/>
      <c r="DR18" s="199"/>
      <c r="DS18" s="202"/>
      <c r="DT18" s="199"/>
      <c r="DU18" s="202"/>
      <c r="DV18" s="199"/>
      <c r="DW18" s="202"/>
      <c r="DX18" s="199"/>
      <c r="DY18" s="158"/>
      <c r="DZ18" s="159" t="str">
        <f>IFERROR(__xludf.DUMMYFUNCTION("""COMPUTED_VALUE"""),"Martin Štěpánek")</f>
        <v>Martin Štěpánek</v>
      </c>
      <c r="EA18" s="202"/>
      <c r="EB18" s="203"/>
      <c r="EC18" s="202"/>
      <c r="ED18" s="203"/>
      <c r="EE18" s="202"/>
      <c r="EF18" s="203"/>
      <c r="EG18" s="202"/>
      <c r="EH18" s="203"/>
      <c r="EI18" s="202"/>
      <c r="EJ18" s="203"/>
      <c r="EK18" s="202"/>
      <c r="EL18" s="203"/>
      <c r="EM18" s="202"/>
      <c r="EN18" s="203"/>
      <c r="EO18" s="202"/>
      <c r="EP18" s="203"/>
      <c r="EQ18" s="202"/>
      <c r="ER18" s="203"/>
      <c r="ES18" s="202"/>
      <c r="ET18" s="203"/>
      <c r="EU18" s="202"/>
      <c r="EV18" s="203"/>
      <c r="EW18" s="202"/>
      <c r="EX18" s="203"/>
      <c r="EY18" s="202"/>
      <c r="EZ18" s="203"/>
      <c r="FA18" s="202">
        <f>IFERROR(__xludf.DUMMYFUNCTION("""COMPUTED_VALUE"""),7.0)</f>
        <v>7</v>
      </c>
      <c r="FB18" s="203"/>
      <c r="FC18" s="202"/>
      <c r="FD18" s="203"/>
      <c r="FE18" s="202">
        <f>IFERROR(__xludf.DUMMYFUNCTION("""COMPUTED_VALUE"""),7.0)</f>
        <v>7</v>
      </c>
      <c r="FF18" s="199"/>
      <c r="FG18" s="202"/>
      <c r="FH18" s="199"/>
      <c r="FI18" s="202">
        <f>IFERROR(__xludf.DUMMYFUNCTION("""COMPUTED_VALUE"""),8.0)</f>
        <v>8</v>
      </c>
      <c r="FJ18" s="199"/>
      <c r="FK18" s="202"/>
      <c r="FL18" s="199"/>
      <c r="FM18" s="202"/>
      <c r="FN18" s="199"/>
      <c r="FO18" s="202">
        <f>IFERROR(__xludf.DUMMYFUNCTION("""COMPUTED_VALUE"""),7.0)</f>
        <v>7</v>
      </c>
      <c r="FP18" s="199"/>
      <c r="FQ18" s="202">
        <f>IFERROR(__xludf.DUMMYFUNCTION("""COMPUTED_VALUE"""),9.5)</f>
        <v>9.5</v>
      </c>
      <c r="FR18" s="199"/>
      <c r="FS18" s="202"/>
      <c r="FT18" s="199"/>
      <c r="FU18" s="202"/>
      <c r="FV18" s="199"/>
      <c r="FW18" s="202">
        <f>IFERROR(__xludf.DUMMYFUNCTION("""COMPUTED_VALUE"""),7.0)</f>
        <v>7</v>
      </c>
      <c r="FX18" s="199"/>
      <c r="FY18" s="202">
        <f>IFERROR(__xludf.DUMMYFUNCTION("""COMPUTED_VALUE"""),9.0)</f>
        <v>9</v>
      </c>
      <c r="FZ18" s="199"/>
      <c r="GA18" s="202"/>
      <c r="GB18" s="199"/>
      <c r="GC18" s="202">
        <f>IFERROR(__xludf.DUMMYFUNCTION("""COMPUTED_VALUE"""),9.0)</f>
        <v>9</v>
      </c>
      <c r="GD18" s="199"/>
      <c r="GE18" s="202">
        <f>IFERROR(__xludf.DUMMYFUNCTION("""COMPUTED_VALUE"""),9.0)</f>
        <v>9</v>
      </c>
      <c r="GF18" s="199"/>
      <c r="GG18" s="202"/>
      <c r="GH18" s="199"/>
      <c r="GI18" s="202"/>
      <c r="GJ18" s="199"/>
    </row>
    <row r="19">
      <c r="A19" s="209"/>
      <c r="B19" s="172"/>
      <c r="C19" s="199">
        <f t="shared" ref="C19:BL19" si="15">BO19+EA19</f>
        <v>0</v>
      </c>
      <c r="D19" s="199">
        <f t="shared" si="15"/>
        <v>0</v>
      </c>
      <c r="E19" s="199">
        <f t="shared" si="15"/>
        <v>0</v>
      </c>
      <c r="F19" s="199">
        <f t="shared" si="15"/>
        <v>0</v>
      </c>
      <c r="G19" s="199">
        <f t="shared" si="15"/>
        <v>0</v>
      </c>
      <c r="H19" s="199">
        <f t="shared" si="15"/>
        <v>0</v>
      </c>
      <c r="I19" s="199">
        <f t="shared" si="15"/>
        <v>0</v>
      </c>
      <c r="J19" s="199">
        <f t="shared" si="15"/>
        <v>0</v>
      </c>
      <c r="K19" s="199">
        <f t="shared" si="15"/>
        <v>0</v>
      </c>
      <c r="L19" s="199">
        <f t="shared" si="15"/>
        <v>0</v>
      </c>
      <c r="M19" s="199">
        <f t="shared" si="15"/>
        <v>0</v>
      </c>
      <c r="N19" s="199">
        <f t="shared" si="15"/>
        <v>0</v>
      </c>
      <c r="O19" s="199">
        <f t="shared" si="15"/>
        <v>0</v>
      </c>
      <c r="P19" s="199">
        <f t="shared" si="15"/>
        <v>0</v>
      </c>
      <c r="Q19" s="199">
        <f t="shared" si="15"/>
        <v>0</v>
      </c>
      <c r="R19" s="199">
        <f t="shared" si="15"/>
        <v>0</v>
      </c>
      <c r="S19" s="199">
        <f t="shared" si="15"/>
        <v>0</v>
      </c>
      <c r="T19" s="199">
        <f t="shared" si="15"/>
        <v>0</v>
      </c>
      <c r="U19" s="199">
        <f t="shared" si="15"/>
        <v>0</v>
      </c>
      <c r="V19" s="199">
        <f t="shared" si="15"/>
        <v>0</v>
      </c>
      <c r="W19" s="199">
        <f t="shared" si="15"/>
        <v>0</v>
      </c>
      <c r="X19" s="199">
        <f t="shared" si="15"/>
        <v>0</v>
      </c>
      <c r="Y19" s="199">
        <f t="shared" si="15"/>
        <v>0</v>
      </c>
      <c r="Z19" s="199">
        <f t="shared" si="15"/>
        <v>0</v>
      </c>
      <c r="AA19" s="199">
        <f t="shared" si="15"/>
        <v>0</v>
      </c>
      <c r="AB19" s="199">
        <f t="shared" si="15"/>
        <v>0</v>
      </c>
      <c r="AC19" s="199">
        <f t="shared" si="15"/>
        <v>0</v>
      </c>
      <c r="AD19" s="199">
        <f t="shared" si="15"/>
        <v>0</v>
      </c>
      <c r="AE19" s="199">
        <f t="shared" si="15"/>
        <v>0</v>
      </c>
      <c r="AF19" s="199">
        <f t="shared" si="15"/>
        <v>0</v>
      </c>
      <c r="AG19" s="199">
        <f t="shared" si="15"/>
        <v>0</v>
      </c>
      <c r="AH19" s="199">
        <f t="shared" si="15"/>
        <v>0</v>
      </c>
      <c r="AI19" s="199">
        <f t="shared" si="15"/>
        <v>0</v>
      </c>
      <c r="AJ19" s="199">
        <f t="shared" si="15"/>
        <v>0</v>
      </c>
      <c r="AK19" s="199">
        <f t="shared" si="15"/>
        <v>0</v>
      </c>
      <c r="AL19" s="199">
        <f t="shared" si="15"/>
        <v>0</v>
      </c>
      <c r="AM19" s="199">
        <f t="shared" si="15"/>
        <v>0</v>
      </c>
      <c r="AN19" s="199">
        <f t="shared" si="15"/>
        <v>0</v>
      </c>
      <c r="AO19" s="199">
        <f t="shared" si="15"/>
        <v>0</v>
      </c>
      <c r="AP19" s="199">
        <f t="shared" si="15"/>
        <v>0</v>
      </c>
      <c r="AQ19" s="199">
        <f t="shared" si="15"/>
        <v>0</v>
      </c>
      <c r="AR19" s="199">
        <f t="shared" si="15"/>
        <v>0</v>
      </c>
      <c r="AS19" s="199">
        <f t="shared" si="15"/>
        <v>0</v>
      </c>
      <c r="AT19" s="199">
        <f t="shared" si="15"/>
        <v>0</v>
      </c>
      <c r="AU19" s="199">
        <f t="shared" si="15"/>
        <v>0</v>
      </c>
      <c r="AV19" s="199">
        <f t="shared" si="15"/>
        <v>0</v>
      </c>
      <c r="AW19" s="199">
        <f t="shared" si="15"/>
        <v>0</v>
      </c>
      <c r="AX19" s="199">
        <f t="shared" si="15"/>
        <v>0</v>
      </c>
      <c r="AY19" s="199">
        <f t="shared" si="15"/>
        <v>0</v>
      </c>
      <c r="AZ19" s="199">
        <f t="shared" si="15"/>
        <v>0</v>
      </c>
      <c r="BA19" s="199">
        <f t="shared" si="15"/>
        <v>0</v>
      </c>
      <c r="BB19" s="199">
        <f t="shared" si="15"/>
        <v>0</v>
      </c>
      <c r="BC19" s="199">
        <f t="shared" si="15"/>
        <v>0</v>
      </c>
      <c r="BD19" s="199">
        <f t="shared" si="15"/>
        <v>0</v>
      </c>
      <c r="BE19" s="199">
        <f t="shared" si="15"/>
        <v>0</v>
      </c>
      <c r="BF19" s="199">
        <f t="shared" si="15"/>
        <v>0</v>
      </c>
      <c r="BG19" s="199">
        <f t="shared" si="15"/>
        <v>0</v>
      </c>
      <c r="BH19" s="199">
        <f t="shared" si="15"/>
        <v>0</v>
      </c>
      <c r="BI19" s="199">
        <f t="shared" si="15"/>
        <v>0</v>
      </c>
      <c r="BJ19" s="199">
        <f t="shared" si="15"/>
        <v>0</v>
      </c>
      <c r="BK19" s="199">
        <f t="shared" si="15"/>
        <v>0</v>
      </c>
      <c r="BL19" s="199">
        <f t="shared" si="15"/>
        <v>0</v>
      </c>
      <c r="BM19" s="158"/>
      <c r="BN19" s="159"/>
      <c r="BO19" s="202"/>
      <c r="BP19" s="203"/>
      <c r="BQ19" s="202"/>
      <c r="BR19" s="203"/>
      <c r="BS19" s="202"/>
      <c r="BT19" s="203"/>
      <c r="BU19" s="202"/>
      <c r="BV19" s="203"/>
      <c r="BW19" s="202"/>
      <c r="BX19" s="203"/>
      <c r="BY19" s="202"/>
      <c r="BZ19" s="203"/>
      <c r="CA19" s="202"/>
      <c r="CB19" s="203"/>
      <c r="CC19" s="202"/>
      <c r="CD19" s="203"/>
      <c r="CE19" s="202"/>
      <c r="CF19" s="203"/>
      <c r="CG19" s="202"/>
      <c r="CH19" s="203"/>
      <c r="CI19" s="202"/>
      <c r="CJ19" s="203"/>
      <c r="CK19" s="202"/>
      <c r="CL19" s="203"/>
      <c r="CM19" s="202"/>
      <c r="CN19" s="203"/>
      <c r="CO19" s="202"/>
      <c r="CP19" s="203"/>
      <c r="CQ19" s="202"/>
      <c r="CR19" s="203"/>
      <c r="CS19" s="202"/>
      <c r="CT19" s="199"/>
      <c r="CU19" s="202"/>
      <c r="CV19" s="199"/>
      <c r="CW19" s="202"/>
      <c r="CX19" s="199"/>
      <c r="CY19" s="202"/>
      <c r="CZ19" s="199"/>
      <c r="DA19" s="202"/>
      <c r="DB19" s="199"/>
      <c r="DC19" s="202"/>
      <c r="DD19" s="199"/>
      <c r="DE19" s="202"/>
      <c r="DF19" s="199"/>
      <c r="DG19" s="202"/>
      <c r="DH19" s="199"/>
      <c r="DI19" s="202"/>
      <c r="DJ19" s="199"/>
      <c r="DK19" s="202"/>
      <c r="DL19" s="199"/>
      <c r="DM19" s="202"/>
      <c r="DN19" s="199"/>
      <c r="DO19" s="202"/>
      <c r="DP19" s="199"/>
      <c r="DQ19" s="202"/>
      <c r="DR19" s="199"/>
      <c r="DS19" s="202"/>
      <c r="DT19" s="199"/>
      <c r="DU19" s="202"/>
      <c r="DV19" s="199"/>
      <c r="DW19" s="202"/>
      <c r="DX19" s="199"/>
      <c r="DY19" s="158"/>
      <c r="DZ19" s="159"/>
      <c r="EA19" s="202"/>
      <c r="EB19" s="203"/>
      <c r="EC19" s="202"/>
      <c r="ED19" s="203"/>
      <c r="EE19" s="202"/>
      <c r="EF19" s="203"/>
      <c r="EG19" s="202"/>
      <c r="EH19" s="203"/>
      <c r="EI19" s="202"/>
      <c r="EJ19" s="203"/>
      <c r="EK19" s="202"/>
      <c r="EL19" s="203"/>
      <c r="EM19" s="202"/>
      <c r="EN19" s="203"/>
      <c r="EO19" s="202"/>
      <c r="EP19" s="203"/>
      <c r="EQ19" s="202"/>
      <c r="ER19" s="203"/>
      <c r="ES19" s="202"/>
      <c r="ET19" s="203"/>
      <c r="EU19" s="202"/>
      <c r="EV19" s="203"/>
      <c r="EW19" s="202"/>
      <c r="EX19" s="203"/>
      <c r="EY19" s="202"/>
      <c r="EZ19" s="203"/>
      <c r="FA19" s="202"/>
      <c r="FB19" s="203"/>
      <c r="FC19" s="202"/>
      <c r="FD19" s="203"/>
      <c r="FE19" s="202"/>
      <c r="FF19" s="199"/>
      <c r="FG19" s="202"/>
      <c r="FH19" s="199"/>
      <c r="FI19" s="202"/>
      <c r="FJ19" s="199"/>
      <c r="FK19" s="202"/>
      <c r="FL19" s="199"/>
      <c r="FM19" s="202"/>
      <c r="FN19" s="199"/>
      <c r="FO19" s="202"/>
      <c r="FP19" s="199"/>
      <c r="FQ19" s="202"/>
      <c r="FR19" s="199"/>
      <c r="FS19" s="202"/>
      <c r="FT19" s="199"/>
      <c r="FU19" s="202"/>
      <c r="FV19" s="199"/>
      <c r="FW19" s="202"/>
      <c r="FX19" s="199"/>
      <c r="FY19" s="202"/>
      <c r="FZ19" s="199"/>
      <c r="GA19" s="202"/>
      <c r="GB19" s="199"/>
      <c r="GC19" s="202"/>
      <c r="GD19" s="199"/>
      <c r="GE19" s="202"/>
      <c r="GF19" s="199"/>
      <c r="GG19" s="202"/>
      <c r="GH19" s="199"/>
      <c r="GI19" s="202"/>
      <c r="GJ19" s="199"/>
    </row>
    <row r="20">
      <c r="A20" s="209"/>
      <c r="B20" s="172"/>
      <c r="C20" s="199">
        <f t="shared" ref="C20:BL20" si="16">BO20+EA20</f>
        <v>0</v>
      </c>
      <c r="D20" s="199">
        <f t="shared" si="16"/>
        <v>0</v>
      </c>
      <c r="E20" s="199">
        <f t="shared" si="16"/>
        <v>0</v>
      </c>
      <c r="F20" s="199">
        <f t="shared" si="16"/>
        <v>0</v>
      </c>
      <c r="G20" s="199">
        <f t="shared" si="16"/>
        <v>0</v>
      </c>
      <c r="H20" s="199">
        <f t="shared" si="16"/>
        <v>0</v>
      </c>
      <c r="I20" s="199">
        <f t="shared" si="16"/>
        <v>0</v>
      </c>
      <c r="J20" s="199">
        <f t="shared" si="16"/>
        <v>0</v>
      </c>
      <c r="K20" s="199">
        <f t="shared" si="16"/>
        <v>0</v>
      </c>
      <c r="L20" s="199">
        <f t="shared" si="16"/>
        <v>0</v>
      </c>
      <c r="M20" s="199">
        <f t="shared" si="16"/>
        <v>0</v>
      </c>
      <c r="N20" s="199">
        <f t="shared" si="16"/>
        <v>0</v>
      </c>
      <c r="O20" s="199">
        <f t="shared" si="16"/>
        <v>0</v>
      </c>
      <c r="P20" s="199">
        <f t="shared" si="16"/>
        <v>0</v>
      </c>
      <c r="Q20" s="199">
        <f t="shared" si="16"/>
        <v>0</v>
      </c>
      <c r="R20" s="199">
        <f t="shared" si="16"/>
        <v>0</v>
      </c>
      <c r="S20" s="199">
        <f t="shared" si="16"/>
        <v>0</v>
      </c>
      <c r="T20" s="199">
        <f t="shared" si="16"/>
        <v>0</v>
      </c>
      <c r="U20" s="199">
        <f t="shared" si="16"/>
        <v>0</v>
      </c>
      <c r="V20" s="199">
        <f t="shared" si="16"/>
        <v>0</v>
      </c>
      <c r="W20" s="199">
        <f t="shared" si="16"/>
        <v>0</v>
      </c>
      <c r="X20" s="199">
        <f t="shared" si="16"/>
        <v>0</v>
      </c>
      <c r="Y20" s="199">
        <f t="shared" si="16"/>
        <v>0</v>
      </c>
      <c r="Z20" s="199">
        <f t="shared" si="16"/>
        <v>0</v>
      </c>
      <c r="AA20" s="199">
        <f t="shared" si="16"/>
        <v>0</v>
      </c>
      <c r="AB20" s="199">
        <f t="shared" si="16"/>
        <v>0</v>
      </c>
      <c r="AC20" s="199">
        <f t="shared" si="16"/>
        <v>0</v>
      </c>
      <c r="AD20" s="199">
        <f t="shared" si="16"/>
        <v>0</v>
      </c>
      <c r="AE20" s="199">
        <f t="shared" si="16"/>
        <v>0</v>
      </c>
      <c r="AF20" s="199">
        <f t="shared" si="16"/>
        <v>0</v>
      </c>
      <c r="AG20" s="199">
        <f t="shared" si="16"/>
        <v>0</v>
      </c>
      <c r="AH20" s="199">
        <f t="shared" si="16"/>
        <v>0</v>
      </c>
      <c r="AI20" s="199">
        <f t="shared" si="16"/>
        <v>0</v>
      </c>
      <c r="AJ20" s="199">
        <f t="shared" si="16"/>
        <v>0</v>
      </c>
      <c r="AK20" s="199">
        <f t="shared" si="16"/>
        <v>0</v>
      </c>
      <c r="AL20" s="199">
        <f t="shared" si="16"/>
        <v>0</v>
      </c>
      <c r="AM20" s="199">
        <f t="shared" si="16"/>
        <v>0</v>
      </c>
      <c r="AN20" s="199">
        <f t="shared" si="16"/>
        <v>0</v>
      </c>
      <c r="AO20" s="199">
        <f t="shared" si="16"/>
        <v>0</v>
      </c>
      <c r="AP20" s="199">
        <f t="shared" si="16"/>
        <v>0</v>
      </c>
      <c r="AQ20" s="199">
        <f t="shared" si="16"/>
        <v>0</v>
      </c>
      <c r="AR20" s="199">
        <f t="shared" si="16"/>
        <v>0</v>
      </c>
      <c r="AS20" s="199">
        <f t="shared" si="16"/>
        <v>0</v>
      </c>
      <c r="AT20" s="199">
        <f t="shared" si="16"/>
        <v>0</v>
      </c>
      <c r="AU20" s="199">
        <f t="shared" si="16"/>
        <v>0</v>
      </c>
      <c r="AV20" s="199">
        <f t="shared" si="16"/>
        <v>0</v>
      </c>
      <c r="AW20" s="199">
        <f t="shared" si="16"/>
        <v>0</v>
      </c>
      <c r="AX20" s="199">
        <f t="shared" si="16"/>
        <v>0</v>
      </c>
      <c r="AY20" s="199">
        <f t="shared" si="16"/>
        <v>0</v>
      </c>
      <c r="AZ20" s="199">
        <f t="shared" si="16"/>
        <v>0</v>
      </c>
      <c r="BA20" s="199">
        <f t="shared" si="16"/>
        <v>0</v>
      </c>
      <c r="BB20" s="199">
        <f t="shared" si="16"/>
        <v>0</v>
      </c>
      <c r="BC20" s="199">
        <f t="shared" si="16"/>
        <v>0</v>
      </c>
      <c r="BD20" s="199">
        <f t="shared" si="16"/>
        <v>0</v>
      </c>
      <c r="BE20" s="199">
        <f t="shared" si="16"/>
        <v>0</v>
      </c>
      <c r="BF20" s="199">
        <f t="shared" si="16"/>
        <v>0</v>
      </c>
      <c r="BG20" s="199">
        <f t="shared" si="16"/>
        <v>0</v>
      </c>
      <c r="BH20" s="199">
        <f t="shared" si="16"/>
        <v>0</v>
      </c>
      <c r="BI20" s="199">
        <f t="shared" si="16"/>
        <v>0</v>
      </c>
      <c r="BJ20" s="199">
        <f t="shared" si="16"/>
        <v>0</v>
      </c>
      <c r="BK20" s="199">
        <f t="shared" si="16"/>
        <v>0</v>
      </c>
      <c r="BL20" s="199">
        <f t="shared" si="16"/>
        <v>0</v>
      </c>
      <c r="BM20" s="158"/>
      <c r="BN20" s="210"/>
      <c r="BO20" s="202"/>
      <c r="BP20" s="203"/>
      <c r="BQ20" s="202"/>
      <c r="BR20" s="203"/>
      <c r="BS20" s="202"/>
      <c r="BT20" s="203"/>
      <c r="BU20" s="202"/>
      <c r="BV20" s="203"/>
      <c r="BW20" s="202"/>
      <c r="BX20" s="203"/>
      <c r="BY20" s="202"/>
      <c r="BZ20" s="203"/>
      <c r="CA20" s="202"/>
      <c r="CB20" s="203"/>
      <c r="CC20" s="202"/>
      <c r="CD20" s="203"/>
      <c r="CE20" s="202"/>
      <c r="CF20" s="203"/>
      <c r="CG20" s="202"/>
      <c r="CH20" s="203"/>
      <c r="CI20" s="202"/>
      <c r="CJ20" s="203"/>
      <c r="CK20" s="202"/>
      <c r="CL20" s="203"/>
      <c r="CM20" s="202"/>
      <c r="CN20" s="203"/>
      <c r="CO20" s="202"/>
      <c r="CP20" s="203"/>
      <c r="CQ20" s="202"/>
      <c r="CR20" s="203"/>
      <c r="CS20" s="202"/>
      <c r="CT20" s="199"/>
      <c r="CU20" s="202"/>
      <c r="CV20" s="199"/>
      <c r="CW20" s="202"/>
      <c r="CX20" s="199"/>
      <c r="CY20" s="202"/>
      <c r="CZ20" s="199"/>
      <c r="DA20" s="202"/>
      <c r="DB20" s="199"/>
      <c r="DC20" s="202"/>
      <c r="DD20" s="199"/>
      <c r="DE20" s="202"/>
      <c r="DF20" s="199"/>
      <c r="DG20" s="202"/>
      <c r="DH20" s="199"/>
      <c r="DI20" s="202"/>
      <c r="DJ20" s="199"/>
      <c r="DK20" s="202"/>
      <c r="DL20" s="199"/>
      <c r="DM20" s="202"/>
      <c r="DN20" s="199"/>
      <c r="DO20" s="202"/>
      <c r="DP20" s="199"/>
      <c r="DQ20" s="202"/>
      <c r="DR20" s="199"/>
      <c r="DS20" s="202"/>
      <c r="DT20" s="199"/>
      <c r="DU20" s="202"/>
      <c r="DV20" s="199"/>
      <c r="DW20" s="202"/>
      <c r="DX20" s="199"/>
      <c r="DY20" s="158"/>
      <c r="DZ20" s="159"/>
      <c r="EA20" s="202"/>
      <c r="EB20" s="203"/>
      <c r="EC20" s="202"/>
      <c r="ED20" s="203"/>
      <c r="EE20" s="202"/>
      <c r="EF20" s="203"/>
      <c r="EG20" s="202"/>
      <c r="EH20" s="203"/>
      <c r="EI20" s="202"/>
      <c r="EJ20" s="203"/>
      <c r="EK20" s="202"/>
      <c r="EL20" s="203"/>
      <c r="EM20" s="202"/>
      <c r="EN20" s="203"/>
      <c r="EO20" s="202"/>
      <c r="EP20" s="203"/>
      <c r="EQ20" s="202"/>
      <c r="ER20" s="203"/>
      <c r="ES20" s="202"/>
      <c r="ET20" s="203"/>
      <c r="EU20" s="202"/>
      <c r="EV20" s="203"/>
      <c r="EW20" s="202"/>
      <c r="EX20" s="203"/>
      <c r="EY20" s="202"/>
      <c r="EZ20" s="203"/>
      <c r="FA20" s="202"/>
      <c r="FB20" s="203"/>
      <c r="FC20" s="202"/>
      <c r="FD20" s="203"/>
      <c r="FE20" s="202"/>
      <c r="FF20" s="199"/>
      <c r="FG20" s="202"/>
      <c r="FH20" s="199"/>
      <c r="FI20" s="202"/>
      <c r="FJ20" s="199"/>
      <c r="FK20" s="202"/>
      <c r="FL20" s="199"/>
      <c r="FM20" s="202"/>
      <c r="FN20" s="199"/>
      <c r="FO20" s="202"/>
      <c r="FP20" s="199"/>
      <c r="FQ20" s="202"/>
      <c r="FR20" s="199"/>
      <c r="FS20" s="202"/>
      <c r="FT20" s="199"/>
      <c r="FU20" s="202"/>
      <c r="FV20" s="199"/>
      <c r="FW20" s="202"/>
      <c r="FX20" s="199"/>
      <c r="FY20" s="202"/>
      <c r="FZ20" s="199"/>
      <c r="GA20" s="202"/>
      <c r="GB20" s="199"/>
      <c r="GC20" s="202"/>
      <c r="GD20" s="199"/>
      <c r="GE20" s="202"/>
      <c r="GF20" s="199"/>
      <c r="GG20" s="202"/>
      <c r="GH20" s="199"/>
      <c r="GI20" s="202"/>
      <c r="GJ20" s="199"/>
    </row>
    <row r="21">
      <c r="A21" s="209"/>
      <c r="B21" s="172"/>
      <c r="C21" s="199">
        <f t="shared" ref="C21:BL21" si="17">BO21+EA21</f>
        <v>0</v>
      </c>
      <c r="D21" s="199">
        <f t="shared" si="17"/>
        <v>0</v>
      </c>
      <c r="E21" s="199">
        <f t="shared" si="17"/>
        <v>0</v>
      </c>
      <c r="F21" s="199">
        <f t="shared" si="17"/>
        <v>0</v>
      </c>
      <c r="G21" s="199">
        <f t="shared" si="17"/>
        <v>0</v>
      </c>
      <c r="H21" s="199">
        <f t="shared" si="17"/>
        <v>0</v>
      </c>
      <c r="I21" s="199">
        <f t="shared" si="17"/>
        <v>0</v>
      </c>
      <c r="J21" s="199">
        <f t="shared" si="17"/>
        <v>0</v>
      </c>
      <c r="K21" s="199">
        <f t="shared" si="17"/>
        <v>0</v>
      </c>
      <c r="L21" s="199">
        <f t="shared" si="17"/>
        <v>0</v>
      </c>
      <c r="M21" s="199">
        <f t="shared" si="17"/>
        <v>0</v>
      </c>
      <c r="N21" s="199">
        <f t="shared" si="17"/>
        <v>0</v>
      </c>
      <c r="O21" s="199">
        <f t="shared" si="17"/>
        <v>0</v>
      </c>
      <c r="P21" s="199">
        <f t="shared" si="17"/>
        <v>0</v>
      </c>
      <c r="Q21" s="199">
        <f t="shared" si="17"/>
        <v>0</v>
      </c>
      <c r="R21" s="199">
        <f t="shared" si="17"/>
        <v>0</v>
      </c>
      <c r="S21" s="199">
        <f t="shared" si="17"/>
        <v>0</v>
      </c>
      <c r="T21" s="199">
        <f t="shared" si="17"/>
        <v>0</v>
      </c>
      <c r="U21" s="199">
        <f t="shared" si="17"/>
        <v>0</v>
      </c>
      <c r="V21" s="199">
        <f t="shared" si="17"/>
        <v>0</v>
      </c>
      <c r="W21" s="199">
        <f t="shared" si="17"/>
        <v>0</v>
      </c>
      <c r="X21" s="199">
        <f t="shared" si="17"/>
        <v>0</v>
      </c>
      <c r="Y21" s="199">
        <f t="shared" si="17"/>
        <v>0</v>
      </c>
      <c r="Z21" s="199">
        <f t="shared" si="17"/>
        <v>0</v>
      </c>
      <c r="AA21" s="199">
        <f t="shared" si="17"/>
        <v>0</v>
      </c>
      <c r="AB21" s="199">
        <f t="shared" si="17"/>
        <v>0</v>
      </c>
      <c r="AC21" s="199">
        <f t="shared" si="17"/>
        <v>0</v>
      </c>
      <c r="AD21" s="199">
        <f t="shared" si="17"/>
        <v>0</v>
      </c>
      <c r="AE21" s="199">
        <f t="shared" si="17"/>
        <v>0</v>
      </c>
      <c r="AF21" s="199">
        <f t="shared" si="17"/>
        <v>0</v>
      </c>
      <c r="AG21" s="199">
        <f t="shared" si="17"/>
        <v>0</v>
      </c>
      <c r="AH21" s="199">
        <f t="shared" si="17"/>
        <v>0</v>
      </c>
      <c r="AI21" s="199">
        <f t="shared" si="17"/>
        <v>0</v>
      </c>
      <c r="AJ21" s="199">
        <f t="shared" si="17"/>
        <v>0</v>
      </c>
      <c r="AK21" s="199">
        <f t="shared" si="17"/>
        <v>0</v>
      </c>
      <c r="AL21" s="199">
        <f t="shared" si="17"/>
        <v>0</v>
      </c>
      <c r="AM21" s="199">
        <f t="shared" si="17"/>
        <v>0</v>
      </c>
      <c r="AN21" s="199">
        <f t="shared" si="17"/>
        <v>0</v>
      </c>
      <c r="AO21" s="199">
        <f t="shared" si="17"/>
        <v>0</v>
      </c>
      <c r="AP21" s="199">
        <f t="shared" si="17"/>
        <v>0</v>
      </c>
      <c r="AQ21" s="199">
        <f t="shared" si="17"/>
        <v>0</v>
      </c>
      <c r="AR21" s="199">
        <f t="shared" si="17"/>
        <v>0</v>
      </c>
      <c r="AS21" s="199">
        <f t="shared" si="17"/>
        <v>0</v>
      </c>
      <c r="AT21" s="199">
        <f t="shared" si="17"/>
        <v>0</v>
      </c>
      <c r="AU21" s="199">
        <f t="shared" si="17"/>
        <v>0</v>
      </c>
      <c r="AV21" s="199">
        <f t="shared" si="17"/>
        <v>0</v>
      </c>
      <c r="AW21" s="199">
        <f t="shared" si="17"/>
        <v>0</v>
      </c>
      <c r="AX21" s="199">
        <f t="shared" si="17"/>
        <v>0</v>
      </c>
      <c r="AY21" s="199">
        <f t="shared" si="17"/>
        <v>0</v>
      </c>
      <c r="AZ21" s="199">
        <f t="shared" si="17"/>
        <v>0</v>
      </c>
      <c r="BA21" s="199">
        <f t="shared" si="17"/>
        <v>0</v>
      </c>
      <c r="BB21" s="199">
        <f t="shared" si="17"/>
        <v>0</v>
      </c>
      <c r="BC21" s="199">
        <f t="shared" si="17"/>
        <v>0</v>
      </c>
      <c r="BD21" s="199">
        <f t="shared" si="17"/>
        <v>0</v>
      </c>
      <c r="BE21" s="199">
        <f t="shared" si="17"/>
        <v>0</v>
      </c>
      <c r="BF21" s="199">
        <f t="shared" si="17"/>
        <v>0</v>
      </c>
      <c r="BG21" s="199">
        <f t="shared" si="17"/>
        <v>0</v>
      </c>
      <c r="BH21" s="199">
        <f t="shared" si="17"/>
        <v>0</v>
      </c>
      <c r="BI21" s="199">
        <f t="shared" si="17"/>
        <v>0</v>
      </c>
      <c r="BJ21" s="199">
        <f t="shared" si="17"/>
        <v>0</v>
      </c>
      <c r="BK21" s="199">
        <f t="shared" si="17"/>
        <v>0</v>
      </c>
      <c r="BL21" s="199">
        <f t="shared" si="17"/>
        <v>0</v>
      </c>
      <c r="BM21" s="158"/>
      <c r="BN21" s="87"/>
      <c r="BO21" s="211"/>
      <c r="BP21" s="199"/>
      <c r="BQ21" s="211"/>
      <c r="BR21" s="199"/>
      <c r="BS21" s="211"/>
      <c r="BT21" s="199"/>
      <c r="BU21" s="211"/>
      <c r="BV21" s="199"/>
      <c r="BW21" s="211"/>
      <c r="BX21" s="199"/>
      <c r="BY21" s="211"/>
      <c r="BZ21" s="199"/>
      <c r="CA21" s="211"/>
      <c r="CB21" s="199"/>
      <c r="CC21" s="211"/>
      <c r="CD21" s="199"/>
      <c r="CE21" s="211"/>
      <c r="CF21" s="199"/>
      <c r="CG21" s="211"/>
      <c r="CH21" s="199"/>
      <c r="CI21" s="211"/>
      <c r="CJ21" s="199"/>
      <c r="CK21" s="211"/>
      <c r="CL21" s="199"/>
      <c r="CM21" s="211"/>
      <c r="CN21" s="199"/>
      <c r="CO21" s="211"/>
      <c r="CP21" s="199"/>
      <c r="CQ21" s="211"/>
      <c r="CR21" s="199"/>
      <c r="CS21" s="211"/>
      <c r="CT21" s="199"/>
      <c r="CU21" s="211"/>
      <c r="CV21" s="199"/>
      <c r="CW21" s="211"/>
      <c r="CX21" s="199"/>
      <c r="CY21" s="211"/>
      <c r="CZ21" s="199"/>
      <c r="DA21" s="211"/>
      <c r="DB21" s="199"/>
      <c r="DC21" s="211"/>
      <c r="DD21" s="199"/>
      <c r="DE21" s="211"/>
      <c r="DF21" s="199"/>
      <c r="DG21" s="211"/>
      <c r="DH21" s="199"/>
      <c r="DI21" s="211"/>
      <c r="DJ21" s="199"/>
      <c r="DK21" s="211"/>
      <c r="DL21" s="199"/>
      <c r="DM21" s="211"/>
      <c r="DN21" s="199"/>
      <c r="DO21" s="211"/>
      <c r="DP21" s="199"/>
      <c r="DQ21" s="211"/>
      <c r="DR21" s="199"/>
      <c r="DS21" s="211"/>
      <c r="DT21" s="199"/>
      <c r="DU21" s="211"/>
      <c r="DV21" s="199"/>
      <c r="DW21" s="211"/>
      <c r="DX21" s="199"/>
      <c r="DY21" s="158"/>
      <c r="DZ21" s="187"/>
      <c r="EA21" s="211"/>
      <c r="EB21" s="199"/>
      <c r="EC21" s="211"/>
      <c r="ED21" s="199"/>
      <c r="EE21" s="211"/>
      <c r="EF21" s="199"/>
      <c r="EG21" s="211"/>
      <c r="EH21" s="199"/>
      <c r="EI21" s="211"/>
      <c r="EJ21" s="199"/>
      <c r="EK21" s="211"/>
      <c r="EL21" s="199"/>
      <c r="EM21" s="211"/>
      <c r="EN21" s="199"/>
      <c r="EO21" s="211"/>
      <c r="EP21" s="199"/>
      <c r="EQ21" s="211"/>
      <c r="ER21" s="199"/>
      <c r="ES21" s="211"/>
      <c r="ET21" s="199"/>
      <c r="EU21" s="211"/>
      <c r="EV21" s="199"/>
      <c r="EW21" s="211"/>
      <c r="EX21" s="199"/>
      <c r="EY21" s="211"/>
      <c r="EZ21" s="199"/>
      <c r="FA21" s="211"/>
      <c r="FB21" s="199"/>
      <c r="FC21" s="211"/>
      <c r="FD21" s="199"/>
      <c r="FE21" s="211"/>
      <c r="FF21" s="199"/>
      <c r="FG21" s="211"/>
      <c r="FH21" s="199"/>
      <c r="FI21" s="211"/>
      <c r="FJ21" s="199"/>
      <c r="FK21" s="211"/>
      <c r="FL21" s="199"/>
      <c r="FM21" s="211"/>
      <c r="FN21" s="199"/>
      <c r="FO21" s="211"/>
      <c r="FP21" s="199"/>
      <c r="FQ21" s="211"/>
      <c r="FR21" s="199"/>
      <c r="FS21" s="211"/>
      <c r="FT21" s="199"/>
      <c r="FU21" s="211"/>
      <c r="FV21" s="199"/>
      <c r="FW21" s="211"/>
      <c r="FX21" s="199"/>
      <c r="FY21" s="211"/>
      <c r="FZ21" s="199"/>
      <c r="GA21" s="211"/>
      <c r="GB21" s="199"/>
      <c r="GC21" s="211"/>
      <c r="GD21" s="199"/>
      <c r="GE21" s="211"/>
      <c r="GF21" s="199"/>
      <c r="GG21" s="211"/>
      <c r="GH21" s="199"/>
      <c r="GI21" s="211"/>
      <c r="GJ21" s="199"/>
    </row>
    <row r="22">
      <c r="A22" s="212"/>
      <c r="B22" s="190"/>
      <c r="C22" s="199">
        <f t="shared" ref="C22:BL22" si="18">BO22+EA22</f>
        <v>0</v>
      </c>
      <c r="D22" s="199">
        <f t="shared" si="18"/>
        <v>0</v>
      </c>
      <c r="E22" s="199">
        <f t="shared" si="18"/>
        <v>0</v>
      </c>
      <c r="F22" s="199">
        <f t="shared" si="18"/>
        <v>0</v>
      </c>
      <c r="G22" s="199">
        <f t="shared" si="18"/>
        <v>0</v>
      </c>
      <c r="H22" s="199">
        <f t="shared" si="18"/>
        <v>0</v>
      </c>
      <c r="I22" s="199">
        <f t="shared" si="18"/>
        <v>0</v>
      </c>
      <c r="J22" s="199">
        <f t="shared" si="18"/>
        <v>0</v>
      </c>
      <c r="K22" s="199">
        <f t="shared" si="18"/>
        <v>0</v>
      </c>
      <c r="L22" s="199">
        <f t="shared" si="18"/>
        <v>0</v>
      </c>
      <c r="M22" s="199">
        <f t="shared" si="18"/>
        <v>0</v>
      </c>
      <c r="N22" s="199">
        <f t="shared" si="18"/>
        <v>0</v>
      </c>
      <c r="O22" s="199">
        <f t="shared" si="18"/>
        <v>0</v>
      </c>
      <c r="P22" s="199">
        <f t="shared" si="18"/>
        <v>0</v>
      </c>
      <c r="Q22" s="199">
        <f t="shared" si="18"/>
        <v>0</v>
      </c>
      <c r="R22" s="199">
        <f t="shared" si="18"/>
        <v>0</v>
      </c>
      <c r="S22" s="199">
        <f t="shared" si="18"/>
        <v>0</v>
      </c>
      <c r="T22" s="199">
        <f t="shared" si="18"/>
        <v>0</v>
      </c>
      <c r="U22" s="199">
        <f t="shared" si="18"/>
        <v>0</v>
      </c>
      <c r="V22" s="199">
        <f t="shared" si="18"/>
        <v>0</v>
      </c>
      <c r="W22" s="199">
        <f t="shared" si="18"/>
        <v>0</v>
      </c>
      <c r="X22" s="199">
        <f t="shared" si="18"/>
        <v>0</v>
      </c>
      <c r="Y22" s="199">
        <f t="shared" si="18"/>
        <v>0</v>
      </c>
      <c r="Z22" s="199">
        <f t="shared" si="18"/>
        <v>0</v>
      </c>
      <c r="AA22" s="199">
        <f t="shared" si="18"/>
        <v>0</v>
      </c>
      <c r="AB22" s="199">
        <f t="shared" si="18"/>
        <v>0</v>
      </c>
      <c r="AC22" s="199">
        <f t="shared" si="18"/>
        <v>0</v>
      </c>
      <c r="AD22" s="199">
        <f t="shared" si="18"/>
        <v>0</v>
      </c>
      <c r="AE22" s="199">
        <f t="shared" si="18"/>
        <v>0</v>
      </c>
      <c r="AF22" s="199">
        <f t="shared" si="18"/>
        <v>0</v>
      </c>
      <c r="AG22" s="199">
        <f t="shared" si="18"/>
        <v>0</v>
      </c>
      <c r="AH22" s="199">
        <f t="shared" si="18"/>
        <v>0</v>
      </c>
      <c r="AI22" s="199">
        <f t="shared" si="18"/>
        <v>0</v>
      </c>
      <c r="AJ22" s="199">
        <f t="shared" si="18"/>
        <v>0</v>
      </c>
      <c r="AK22" s="199">
        <f t="shared" si="18"/>
        <v>0</v>
      </c>
      <c r="AL22" s="199">
        <f t="shared" si="18"/>
        <v>0</v>
      </c>
      <c r="AM22" s="199">
        <f t="shared" si="18"/>
        <v>0</v>
      </c>
      <c r="AN22" s="199">
        <f t="shared" si="18"/>
        <v>0</v>
      </c>
      <c r="AO22" s="199">
        <f t="shared" si="18"/>
        <v>0</v>
      </c>
      <c r="AP22" s="199">
        <f t="shared" si="18"/>
        <v>0</v>
      </c>
      <c r="AQ22" s="199">
        <f t="shared" si="18"/>
        <v>0</v>
      </c>
      <c r="AR22" s="199">
        <f t="shared" si="18"/>
        <v>0</v>
      </c>
      <c r="AS22" s="199">
        <f t="shared" si="18"/>
        <v>0</v>
      </c>
      <c r="AT22" s="199">
        <f t="shared" si="18"/>
        <v>0</v>
      </c>
      <c r="AU22" s="199">
        <f t="shared" si="18"/>
        <v>0</v>
      </c>
      <c r="AV22" s="199">
        <f t="shared" si="18"/>
        <v>0</v>
      </c>
      <c r="AW22" s="199">
        <f t="shared" si="18"/>
        <v>0</v>
      </c>
      <c r="AX22" s="199">
        <f t="shared" si="18"/>
        <v>0</v>
      </c>
      <c r="AY22" s="199">
        <f t="shared" si="18"/>
        <v>0</v>
      </c>
      <c r="AZ22" s="199">
        <f t="shared" si="18"/>
        <v>0</v>
      </c>
      <c r="BA22" s="199">
        <f t="shared" si="18"/>
        <v>0</v>
      </c>
      <c r="BB22" s="199">
        <f t="shared" si="18"/>
        <v>0</v>
      </c>
      <c r="BC22" s="199">
        <f t="shared" si="18"/>
        <v>0</v>
      </c>
      <c r="BD22" s="199">
        <f t="shared" si="18"/>
        <v>0</v>
      </c>
      <c r="BE22" s="199">
        <f t="shared" si="18"/>
        <v>0</v>
      </c>
      <c r="BF22" s="199">
        <f t="shared" si="18"/>
        <v>0</v>
      </c>
      <c r="BG22" s="199">
        <f t="shared" si="18"/>
        <v>0</v>
      </c>
      <c r="BH22" s="199">
        <f t="shared" si="18"/>
        <v>0</v>
      </c>
      <c r="BI22" s="199">
        <f t="shared" si="18"/>
        <v>0</v>
      </c>
      <c r="BJ22" s="199">
        <f t="shared" si="18"/>
        <v>0</v>
      </c>
      <c r="BK22" s="199">
        <f t="shared" si="18"/>
        <v>0</v>
      </c>
      <c r="BL22" s="199">
        <f t="shared" si="18"/>
        <v>0</v>
      </c>
      <c r="BM22" s="158"/>
      <c r="BN22" s="210"/>
      <c r="BO22" s="202"/>
      <c r="BP22" s="203"/>
      <c r="BQ22" s="202"/>
      <c r="BR22" s="203"/>
      <c r="BS22" s="202"/>
      <c r="BT22" s="203"/>
      <c r="BU22" s="202"/>
      <c r="BV22" s="203"/>
      <c r="BW22" s="202"/>
      <c r="BX22" s="203"/>
      <c r="BY22" s="202"/>
      <c r="BZ22" s="203"/>
      <c r="CA22" s="202"/>
      <c r="CB22" s="203"/>
      <c r="CC22" s="202"/>
      <c r="CD22" s="203"/>
      <c r="CE22" s="202"/>
      <c r="CF22" s="203"/>
      <c r="CG22" s="202"/>
      <c r="CH22" s="203"/>
      <c r="CI22" s="202"/>
      <c r="CJ22" s="203"/>
      <c r="CK22" s="202"/>
      <c r="CL22" s="203"/>
      <c r="CM22" s="202"/>
      <c r="CN22" s="203"/>
      <c r="CO22" s="202"/>
      <c r="CP22" s="203"/>
      <c r="CQ22" s="202"/>
      <c r="CR22" s="203"/>
      <c r="CS22" s="202"/>
      <c r="CT22" s="199"/>
      <c r="CU22" s="202"/>
      <c r="CV22" s="199"/>
      <c r="CW22" s="202"/>
      <c r="CX22" s="199"/>
      <c r="CY22" s="202"/>
      <c r="CZ22" s="199"/>
      <c r="DA22" s="202"/>
      <c r="DB22" s="199"/>
      <c r="DC22" s="202"/>
      <c r="DD22" s="199"/>
      <c r="DE22" s="202"/>
      <c r="DF22" s="199"/>
      <c r="DG22" s="202"/>
      <c r="DH22" s="199"/>
      <c r="DI22" s="202"/>
      <c r="DJ22" s="199"/>
      <c r="DK22" s="202"/>
      <c r="DL22" s="199"/>
      <c r="DM22" s="202"/>
      <c r="DN22" s="199"/>
      <c r="DO22" s="202"/>
      <c r="DP22" s="199"/>
      <c r="DQ22" s="202"/>
      <c r="DR22" s="199"/>
      <c r="DS22" s="202"/>
      <c r="DT22" s="199"/>
      <c r="DU22" s="202"/>
      <c r="DV22" s="199"/>
      <c r="DW22" s="202"/>
      <c r="DX22" s="199"/>
      <c r="DY22" s="158"/>
      <c r="DZ22" s="159"/>
      <c r="EA22" s="202"/>
      <c r="EB22" s="203"/>
      <c r="EC22" s="202"/>
      <c r="ED22" s="203"/>
      <c r="EE22" s="202"/>
      <c r="EF22" s="203"/>
      <c r="EG22" s="202"/>
      <c r="EH22" s="203"/>
      <c r="EI22" s="202"/>
      <c r="EJ22" s="203"/>
      <c r="EK22" s="202"/>
      <c r="EL22" s="203"/>
      <c r="EM22" s="202"/>
      <c r="EN22" s="203"/>
      <c r="EO22" s="202"/>
      <c r="EP22" s="203"/>
      <c r="EQ22" s="202"/>
      <c r="ER22" s="203"/>
      <c r="ES22" s="202"/>
      <c r="ET22" s="203"/>
      <c r="EU22" s="202"/>
      <c r="EV22" s="203"/>
      <c r="EW22" s="202"/>
      <c r="EX22" s="203"/>
      <c r="EY22" s="202"/>
      <c r="EZ22" s="203"/>
      <c r="FA22" s="202"/>
      <c r="FB22" s="203"/>
      <c r="FC22" s="202"/>
      <c r="FD22" s="203"/>
      <c r="FE22" s="202"/>
      <c r="FF22" s="199"/>
      <c r="FG22" s="202"/>
      <c r="FH22" s="199"/>
      <c r="FI22" s="202"/>
      <c r="FJ22" s="199"/>
      <c r="FK22" s="202"/>
      <c r="FL22" s="199"/>
      <c r="FM22" s="202"/>
      <c r="FN22" s="199"/>
      <c r="FO22" s="202"/>
      <c r="FP22" s="199"/>
      <c r="FQ22" s="202"/>
      <c r="FR22" s="199"/>
      <c r="FS22" s="202"/>
      <c r="FT22" s="199"/>
      <c r="FU22" s="202"/>
      <c r="FV22" s="199"/>
      <c r="FW22" s="202"/>
      <c r="FX22" s="199"/>
      <c r="FY22" s="202"/>
      <c r="FZ22" s="199"/>
      <c r="GA22" s="202"/>
      <c r="GB22" s="199"/>
      <c r="GC22" s="202"/>
      <c r="GD22" s="199"/>
      <c r="GE22" s="202"/>
      <c r="GF22" s="199"/>
      <c r="GG22" s="202"/>
      <c r="GH22" s="199"/>
      <c r="GI22" s="202"/>
      <c r="GJ22" s="199"/>
    </row>
    <row r="23">
      <c r="A23" s="209"/>
      <c r="B23" s="172"/>
      <c r="C23" s="191"/>
      <c r="D23" s="191"/>
      <c r="E23" s="191"/>
      <c r="F23" s="191"/>
      <c r="G23" s="191"/>
      <c r="H23" s="191"/>
      <c r="I23" s="191"/>
      <c r="J23" s="191"/>
      <c r="K23" s="191"/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  <c r="AA23" s="191"/>
      <c r="AB23" s="191"/>
      <c r="AC23" s="191"/>
      <c r="AD23" s="191"/>
      <c r="AE23" s="191"/>
      <c r="AF23" s="191"/>
      <c r="AG23" s="191"/>
      <c r="AH23" s="191"/>
      <c r="AI23" s="191"/>
      <c r="AJ23" s="191"/>
      <c r="AK23" s="191"/>
      <c r="AL23" s="191"/>
      <c r="AM23" s="191"/>
      <c r="AN23" s="191"/>
      <c r="AO23" s="191"/>
      <c r="AP23" s="191"/>
      <c r="AQ23" s="191"/>
      <c r="AR23" s="191"/>
      <c r="AS23" s="191"/>
      <c r="AT23" s="191"/>
      <c r="AU23" s="191"/>
      <c r="AV23" s="191"/>
      <c r="AW23" s="191"/>
      <c r="AX23" s="191"/>
      <c r="AY23" s="191"/>
      <c r="AZ23" s="191"/>
      <c r="BA23" s="191"/>
      <c r="BB23" s="191"/>
      <c r="BC23" s="191"/>
      <c r="BD23" s="191"/>
      <c r="BE23" s="191"/>
      <c r="BF23" s="191"/>
      <c r="BG23" s="191"/>
      <c r="BH23" s="191"/>
      <c r="BI23" s="191"/>
      <c r="BJ23" s="191"/>
      <c r="BK23" s="191"/>
      <c r="BL23" s="199">
        <f t="shared" ref="BL23:BL24" si="19">DX22+GJ22</f>
        <v>0</v>
      </c>
      <c r="BM23" s="158"/>
      <c r="BN23" s="159"/>
      <c r="BO23" s="192"/>
      <c r="BP23" s="159"/>
      <c r="BQ23" s="192"/>
      <c r="BR23" s="159"/>
      <c r="BS23" s="192"/>
      <c r="BT23" s="159"/>
      <c r="BU23" s="192"/>
      <c r="BV23" s="159"/>
      <c r="BW23" s="192"/>
      <c r="BX23" s="159"/>
      <c r="BY23" s="192"/>
      <c r="BZ23" s="159"/>
      <c r="CA23" s="192"/>
      <c r="CB23" s="159"/>
      <c r="CC23" s="192"/>
      <c r="CD23" s="159"/>
      <c r="CE23" s="192"/>
      <c r="CF23" s="159"/>
      <c r="CG23" s="192"/>
      <c r="CH23" s="159"/>
      <c r="CI23" s="192"/>
      <c r="CJ23" s="159"/>
      <c r="CK23" s="192"/>
      <c r="CL23" s="159"/>
      <c r="CM23" s="192"/>
      <c r="CN23" s="159"/>
      <c r="CO23" s="192"/>
      <c r="CP23" s="159"/>
      <c r="CQ23" s="192"/>
      <c r="CR23" s="159"/>
      <c r="CS23" s="192"/>
      <c r="CT23" s="191"/>
      <c r="CU23" s="192"/>
      <c r="CV23" s="191"/>
      <c r="CW23" s="192"/>
      <c r="CX23" s="191"/>
      <c r="CY23" s="192"/>
      <c r="CZ23" s="191"/>
      <c r="DA23" s="192"/>
      <c r="DB23" s="191"/>
      <c r="DC23" s="192"/>
      <c r="DD23" s="191"/>
      <c r="DE23" s="192"/>
      <c r="DF23" s="191"/>
      <c r="DG23" s="192"/>
      <c r="DH23" s="191"/>
      <c r="DI23" s="192"/>
      <c r="DJ23" s="191"/>
      <c r="DK23" s="192"/>
      <c r="DL23" s="191"/>
      <c r="DM23" s="192"/>
      <c r="DN23" s="191"/>
      <c r="DO23" s="193"/>
      <c r="DP23" s="194"/>
      <c r="DQ23" s="192"/>
      <c r="DR23" s="191"/>
      <c r="DS23" s="192"/>
      <c r="DT23" s="191"/>
      <c r="DU23" s="192"/>
      <c r="DV23" s="191"/>
      <c r="DW23" s="192"/>
      <c r="DX23" s="191"/>
      <c r="DY23" s="158"/>
      <c r="DZ23" s="159"/>
      <c r="EA23" s="192"/>
      <c r="EB23" s="159"/>
      <c r="EC23" s="192"/>
      <c r="ED23" s="159"/>
      <c r="EE23" s="192"/>
      <c r="EF23" s="159"/>
      <c r="EG23" s="192"/>
      <c r="EH23" s="159"/>
      <c r="EI23" s="192"/>
      <c r="EJ23" s="159"/>
      <c r="EK23" s="192"/>
      <c r="EL23" s="159"/>
      <c r="EM23" s="192"/>
      <c r="EN23" s="159"/>
      <c r="EO23" s="192"/>
      <c r="EP23" s="159"/>
      <c r="EQ23" s="192"/>
      <c r="ER23" s="159"/>
      <c r="ES23" s="192"/>
      <c r="ET23" s="159"/>
      <c r="EU23" s="192"/>
      <c r="EV23" s="159"/>
      <c r="EW23" s="192"/>
      <c r="EX23" s="159"/>
      <c r="EY23" s="192"/>
      <c r="EZ23" s="159"/>
      <c r="FA23" s="192"/>
      <c r="FB23" s="159"/>
      <c r="FC23" s="192"/>
      <c r="FD23" s="159"/>
      <c r="FE23" s="192"/>
      <c r="FF23" s="191"/>
      <c r="FG23" s="192"/>
      <c r="FH23" s="191"/>
      <c r="FI23" s="192"/>
      <c r="FJ23" s="191"/>
      <c r="FK23" s="192"/>
      <c r="FL23" s="191"/>
      <c r="FM23" s="192"/>
      <c r="FN23" s="191"/>
      <c r="FO23" s="192"/>
      <c r="FP23" s="191"/>
      <c r="FQ23" s="192"/>
      <c r="FR23" s="191"/>
      <c r="FS23" s="192"/>
      <c r="FT23" s="191"/>
      <c r="FU23" s="192"/>
      <c r="FV23" s="191"/>
      <c r="FW23" s="192"/>
      <c r="FX23" s="191"/>
      <c r="FY23" s="192"/>
      <c r="FZ23" s="191"/>
      <c r="GA23" s="193"/>
      <c r="GB23" s="194"/>
      <c r="GC23" s="192"/>
      <c r="GD23" s="191"/>
      <c r="GE23" s="192"/>
      <c r="GF23" s="191"/>
      <c r="GG23" s="192"/>
      <c r="GH23" s="191"/>
      <c r="GI23" s="192"/>
      <c r="GJ23" s="191"/>
    </row>
    <row r="24">
      <c r="A24" s="209"/>
      <c r="B24" s="172"/>
      <c r="C24" s="191"/>
      <c r="D24" s="191"/>
      <c r="E24" s="191"/>
      <c r="F24" s="191"/>
      <c r="G24" s="191"/>
      <c r="H24" s="191"/>
      <c r="I24" s="191"/>
      <c r="J24" s="191"/>
      <c r="K24" s="191"/>
      <c r="L24" s="191"/>
      <c r="M24" s="191"/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  <c r="AA24" s="191"/>
      <c r="AB24" s="191"/>
      <c r="AC24" s="191"/>
      <c r="AD24" s="191"/>
      <c r="AE24" s="191"/>
      <c r="AF24" s="191"/>
      <c r="AG24" s="191"/>
      <c r="AH24" s="191"/>
      <c r="AI24" s="191"/>
      <c r="AJ24" s="191"/>
      <c r="AK24" s="191"/>
      <c r="AL24" s="191"/>
      <c r="AM24" s="191"/>
      <c r="AN24" s="191"/>
      <c r="AO24" s="191"/>
      <c r="AP24" s="191"/>
      <c r="AQ24" s="191"/>
      <c r="AR24" s="191"/>
      <c r="AS24" s="191"/>
      <c r="AT24" s="191"/>
      <c r="AU24" s="191"/>
      <c r="AV24" s="191"/>
      <c r="AW24" s="191"/>
      <c r="AX24" s="191"/>
      <c r="AY24" s="191"/>
      <c r="AZ24" s="191"/>
      <c r="BA24" s="191"/>
      <c r="BB24" s="191"/>
      <c r="BC24" s="191"/>
      <c r="BD24" s="191"/>
      <c r="BE24" s="191"/>
      <c r="BF24" s="191"/>
      <c r="BG24" s="191"/>
      <c r="BH24" s="191"/>
      <c r="BI24" s="191"/>
      <c r="BJ24" s="191"/>
      <c r="BK24" s="191"/>
      <c r="BL24" s="191">
        <f t="shared" si="19"/>
        <v>0</v>
      </c>
      <c r="BM24" s="158"/>
      <c r="BN24" s="159"/>
      <c r="BO24" s="152" t="s">
        <v>143</v>
      </c>
      <c r="CC24" s="152" t="s">
        <v>143</v>
      </c>
      <c r="CQ24" s="152" t="s">
        <v>143</v>
      </c>
      <c r="DE24" s="152" t="s">
        <v>143</v>
      </c>
      <c r="DS24" s="153"/>
      <c r="DT24" s="153"/>
      <c r="DU24" s="153"/>
      <c r="DV24" s="153"/>
      <c r="DW24" s="153"/>
      <c r="DX24" s="153"/>
      <c r="DY24" s="158"/>
      <c r="DZ24" s="159"/>
      <c r="EA24" s="154" t="s">
        <v>144</v>
      </c>
      <c r="EO24" s="154" t="s">
        <v>144</v>
      </c>
      <c r="FC24" s="154" t="s">
        <v>144</v>
      </c>
      <c r="FQ24" s="154" t="s">
        <v>144</v>
      </c>
      <c r="GE24" s="155"/>
    </row>
    <row r="25">
      <c r="A25" s="209"/>
      <c r="B25" s="172"/>
      <c r="C25" s="157">
        <f>WEEKNUM(C26, 2)</f>
        <v>14</v>
      </c>
      <c r="D25" s="136"/>
      <c r="E25" s="157">
        <f>WEEKNUM(E26, 2)</f>
        <v>14</v>
      </c>
      <c r="F25" s="136"/>
      <c r="G25" s="157">
        <f>WEEKNUM(G26, 2)</f>
        <v>14</v>
      </c>
      <c r="H25" s="136"/>
      <c r="I25" s="157">
        <f>WEEKNUM(I26, 2)</f>
        <v>14</v>
      </c>
      <c r="J25" s="136"/>
      <c r="K25" s="157">
        <f>WEEKNUM(K26, 2)</f>
        <v>14</v>
      </c>
      <c r="L25" s="136"/>
      <c r="M25" s="157">
        <f>WEEKNUM(M26, 2)</f>
        <v>15</v>
      </c>
      <c r="N25" s="136"/>
      <c r="O25" s="157">
        <f>WEEKNUM(O26, 2)</f>
        <v>15</v>
      </c>
      <c r="P25" s="136"/>
      <c r="Q25" s="157">
        <f>WEEKNUM(Q26, 2)</f>
        <v>15</v>
      </c>
      <c r="R25" s="136"/>
      <c r="S25" s="157">
        <f>WEEKNUM(S26, 2)</f>
        <v>15</v>
      </c>
      <c r="T25" s="136"/>
      <c r="U25" s="157">
        <f>WEEKNUM(U26, 2)</f>
        <v>15</v>
      </c>
      <c r="V25" s="136"/>
      <c r="W25" s="157">
        <f>WEEKNUM(W26, 2)</f>
        <v>15</v>
      </c>
      <c r="X25" s="136"/>
      <c r="Y25" s="157">
        <f>WEEKNUM(Y26, 2)</f>
        <v>15</v>
      </c>
      <c r="Z25" s="136"/>
      <c r="AA25" s="157">
        <f>WEEKNUM(AA26, 2)</f>
        <v>16</v>
      </c>
      <c r="AB25" s="136"/>
      <c r="AC25" s="157">
        <f>WEEKNUM(AC26, 2)</f>
        <v>16</v>
      </c>
      <c r="AD25" s="136"/>
      <c r="AE25" s="157">
        <f>WEEKNUM(AE26, 2)</f>
        <v>16</v>
      </c>
      <c r="AF25" s="136"/>
      <c r="AG25" s="157">
        <f>WEEKNUM(AG26, 2)</f>
        <v>16</v>
      </c>
      <c r="AH25" s="136"/>
      <c r="AI25" s="157">
        <f>WEEKNUM(AI26, 2)</f>
        <v>16</v>
      </c>
      <c r="AJ25" s="136"/>
      <c r="AK25" s="157">
        <f>WEEKNUM(AK26, 2)</f>
        <v>16</v>
      </c>
      <c r="AL25" s="136"/>
      <c r="AM25" s="157">
        <f>WEEKNUM(AM26, 2)</f>
        <v>16</v>
      </c>
      <c r="AN25" s="136"/>
      <c r="AO25" s="157">
        <f>WEEKNUM(AO26, 2)</f>
        <v>17</v>
      </c>
      <c r="AP25" s="136"/>
      <c r="AQ25" s="157">
        <f>WEEKNUM(AQ26, 2)</f>
        <v>17</v>
      </c>
      <c r="AR25" s="136"/>
      <c r="AS25" s="157">
        <f>WEEKNUM(AS26, 2)</f>
        <v>17</v>
      </c>
      <c r="AT25" s="136"/>
      <c r="AU25" s="157">
        <f>WEEKNUM(AU26, 2)</f>
        <v>17</v>
      </c>
      <c r="AV25" s="136"/>
      <c r="AW25" s="157">
        <f>WEEKNUM(AW26, 2)</f>
        <v>17</v>
      </c>
      <c r="AX25" s="136"/>
      <c r="AY25" s="157">
        <f>WEEKNUM(AY26, 2)</f>
        <v>17</v>
      </c>
      <c r="AZ25" s="136"/>
      <c r="BA25" s="157">
        <f>WEEKNUM(BA26, 2)</f>
        <v>17</v>
      </c>
      <c r="BB25" s="136"/>
      <c r="BC25" s="157">
        <f>WEEKNUM(BC26, 2)</f>
        <v>18</v>
      </c>
      <c r="BD25" s="136"/>
      <c r="BE25" s="157">
        <f>WEEKNUM(BE26, 2)</f>
        <v>18</v>
      </c>
      <c r="BF25" s="136"/>
      <c r="BG25" s="157">
        <f>WEEKNUM(BG26, 2)</f>
        <v>18</v>
      </c>
      <c r="BH25" s="136"/>
      <c r="BI25" s="157">
        <f>WEEKNUM(BI26, 2)</f>
        <v>18</v>
      </c>
      <c r="BJ25" s="136"/>
      <c r="BK25" s="157">
        <f>WEEKNUM(BK26, 2)</f>
        <v>18</v>
      </c>
      <c r="BL25" s="136"/>
      <c r="BM25" s="158"/>
      <c r="BN25" s="159"/>
      <c r="BO25" s="157">
        <f>WEEKNUM(BO26, 2)</f>
        <v>14</v>
      </c>
      <c r="BP25" s="136"/>
      <c r="BQ25" s="157">
        <f>WEEKNUM(BQ26, 2)</f>
        <v>14</v>
      </c>
      <c r="BR25" s="136"/>
      <c r="BS25" s="157">
        <f>WEEKNUM(BS26, 2)</f>
        <v>14</v>
      </c>
      <c r="BT25" s="136"/>
      <c r="BU25" s="157">
        <f>WEEKNUM(BU26, 2)</f>
        <v>14</v>
      </c>
      <c r="BV25" s="136"/>
      <c r="BW25" s="157">
        <f>WEEKNUM(BW26, 2)</f>
        <v>14</v>
      </c>
      <c r="BX25" s="136"/>
      <c r="BY25" s="157">
        <f>WEEKNUM(BY26, 2)</f>
        <v>15</v>
      </c>
      <c r="BZ25" s="136"/>
      <c r="CA25" s="157">
        <f>WEEKNUM(CA26, 2)</f>
        <v>15</v>
      </c>
      <c r="CB25" s="136"/>
      <c r="CC25" s="157">
        <f>WEEKNUM(CC26, 2)</f>
        <v>15</v>
      </c>
      <c r="CD25" s="136"/>
      <c r="CE25" s="157">
        <f>WEEKNUM(CE26, 2)</f>
        <v>15</v>
      </c>
      <c r="CF25" s="136"/>
      <c r="CG25" s="157">
        <f>WEEKNUM(CG26, 2)</f>
        <v>15</v>
      </c>
      <c r="CH25" s="136"/>
      <c r="CI25" s="157">
        <f>WEEKNUM(CI26, 2)</f>
        <v>15</v>
      </c>
      <c r="CJ25" s="136"/>
      <c r="CK25" s="157">
        <f>WEEKNUM(CK26, 2)</f>
        <v>15</v>
      </c>
      <c r="CL25" s="136"/>
      <c r="CM25" s="157">
        <f>WEEKNUM(CM26, 2)</f>
        <v>16</v>
      </c>
      <c r="CN25" s="136"/>
      <c r="CO25" s="157">
        <f>WEEKNUM(CO26, 2)</f>
        <v>16</v>
      </c>
      <c r="CP25" s="136"/>
      <c r="CQ25" s="157">
        <f>WEEKNUM(CQ26, 2)</f>
        <v>16</v>
      </c>
      <c r="CR25" s="136"/>
      <c r="CS25" s="157">
        <f>WEEKNUM(CS26, 2)</f>
        <v>16</v>
      </c>
      <c r="CT25" s="136"/>
      <c r="CU25" s="157">
        <f>WEEKNUM(CU26, 2)</f>
        <v>16</v>
      </c>
      <c r="CV25" s="136"/>
      <c r="CW25" s="157">
        <f>WEEKNUM(CW26, 2)</f>
        <v>16</v>
      </c>
      <c r="CX25" s="136"/>
      <c r="CY25" s="157">
        <f>WEEKNUM(CY26, 2)</f>
        <v>16</v>
      </c>
      <c r="CZ25" s="136"/>
      <c r="DA25" s="157">
        <f>WEEKNUM(DA26, 2)</f>
        <v>17</v>
      </c>
      <c r="DB25" s="136"/>
      <c r="DC25" s="157">
        <f>WEEKNUM(DC26, 2)</f>
        <v>17</v>
      </c>
      <c r="DD25" s="136"/>
      <c r="DE25" s="157">
        <f>WEEKNUM(DE26, 2)</f>
        <v>17</v>
      </c>
      <c r="DF25" s="136"/>
      <c r="DG25" s="157">
        <f>WEEKNUM(DG26, 2)</f>
        <v>17</v>
      </c>
      <c r="DH25" s="136"/>
      <c r="DI25" s="157">
        <f>WEEKNUM(DI26, 2)</f>
        <v>17</v>
      </c>
      <c r="DJ25" s="136"/>
      <c r="DK25" s="157">
        <f>WEEKNUM(DK26, 2)</f>
        <v>17</v>
      </c>
      <c r="DL25" s="136"/>
      <c r="DM25" s="157">
        <f>WEEKNUM(DM26, 2)</f>
        <v>17</v>
      </c>
      <c r="DN25" s="136"/>
      <c r="DO25" s="157">
        <f>WEEKNUM(DO26, 2)</f>
        <v>18</v>
      </c>
      <c r="DP25" s="136"/>
      <c r="DQ25" s="157">
        <f>WEEKNUM(DQ26, 2)</f>
        <v>18</v>
      </c>
      <c r="DR25" s="136"/>
      <c r="DS25" s="157">
        <f>WEEKNUM(DS26, 2)</f>
        <v>18</v>
      </c>
      <c r="DT25" s="136"/>
      <c r="DU25" s="157">
        <f>WEEKNUM(DU26, 2)</f>
        <v>18</v>
      </c>
      <c r="DV25" s="136"/>
      <c r="DW25" s="157">
        <f>WEEKNUM(DW26, 2)</f>
        <v>18</v>
      </c>
      <c r="DX25" s="136"/>
      <c r="DY25" s="158"/>
      <c r="DZ25" s="159"/>
      <c r="EA25" s="157">
        <f>WEEKNUM(EA26, 2)</f>
        <v>14</v>
      </c>
      <c r="EB25" s="136"/>
      <c r="EC25" s="157">
        <f>WEEKNUM(EC26, 2)</f>
        <v>14</v>
      </c>
      <c r="ED25" s="136"/>
      <c r="EE25" s="157">
        <f>WEEKNUM(EE26, 2)</f>
        <v>14</v>
      </c>
      <c r="EF25" s="136"/>
      <c r="EG25" s="157">
        <f>WEEKNUM(EG26, 2)</f>
        <v>14</v>
      </c>
      <c r="EH25" s="136"/>
      <c r="EI25" s="157">
        <f>WEEKNUM(EI26, 2)</f>
        <v>14</v>
      </c>
      <c r="EJ25" s="136"/>
      <c r="EK25" s="157">
        <f>WEEKNUM(EK26, 2)</f>
        <v>15</v>
      </c>
      <c r="EL25" s="136"/>
      <c r="EM25" s="157">
        <f>WEEKNUM(EM26, 2)</f>
        <v>15</v>
      </c>
      <c r="EN25" s="136"/>
      <c r="EO25" s="157">
        <f>WEEKNUM(EO26, 2)</f>
        <v>15</v>
      </c>
      <c r="EP25" s="136"/>
      <c r="EQ25" s="157">
        <f>WEEKNUM(EQ26, 2)</f>
        <v>15</v>
      </c>
      <c r="ER25" s="136"/>
      <c r="ES25" s="157">
        <f>WEEKNUM(ES26, 2)</f>
        <v>15</v>
      </c>
      <c r="ET25" s="136"/>
      <c r="EU25" s="157">
        <f>WEEKNUM(EU26, 2)</f>
        <v>15</v>
      </c>
      <c r="EV25" s="136"/>
      <c r="EW25" s="157">
        <f>WEEKNUM(EW26, 2)</f>
        <v>15</v>
      </c>
      <c r="EX25" s="136"/>
      <c r="EY25" s="157">
        <f>WEEKNUM(EY26, 2)</f>
        <v>16</v>
      </c>
      <c r="EZ25" s="136"/>
      <c r="FA25" s="157">
        <f>WEEKNUM(FA26, 2)</f>
        <v>16</v>
      </c>
      <c r="FB25" s="136"/>
      <c r="FC25" s="157">
        <f>WEEKNUM(FC26, 2)</f>
        <v>16</v>
      </c>
      <c r="FD25" s="136"/>
      <c r="FE25" s="157">
        <f>WEEKNUM(FE26, 2)</f>
        <v>16</v>
      </c>
      <c r="FF25" s="136"/>
      <c r="FG25" s="157">
        <f>WEEKNUM(FG26, 2)</f>
        <v>16</v>
      </c>
      <c r="FH25" s="136"/>
      <c r="FI25" s="157">
        <f>WEEKNUM(FI26, 2)</f>
        <v>16</v>
      </c>
      <c r="FJ25" s="136"/>
      <c r="FK25" s="157">
        <f>WEEKNUM(FK26, 2)</f>
        <v>16</v>
      </c>
      <c r="FL25" s="136"/>
      <c r="FM25" s="157">
        <f>WEEKNUM(FM26, 2)</f>
        <v>17</v>
      </c>
      <c r="FN25" s="136"/>
      <c r="FO25" s="157">
        <f>WEEKNUM(FO26, 2)</f>
        <v>17</v>
      </c>
      <c r="FP25" s="136"/>
      <c r="FQ25" s="157">
        <f>WEEKNUM(FQ26, 2)</f>
        <v>17</v>
      </c>
      <c r="FR25" s="136"/>
      <c r="FS25" s="157">
        <f>WEEKNUM(FS26, 2)</f>
        <v>17</v>
      </c>
      <c r="FT25" s="136"/>
      <c r="FU25" s="157">
        <f>WEEKNUM(FU26, 2)</f>
        <v>17</v>
      </c>
      <c r="FV25" s="136"/>
      <c r="FW25" s="157">
        <f>WEEKNUM(FW26, 2)</f>
        <v>17</v>
      </c>
      <c r="FX25" s="136"/>
      <c r="FY25" s="157">
        <f>WEEKNUM(FY26, 2)</f>
        <v>17</v>
      </c>
      <c r="FZ25" s="136"/>
      <c r="GA25" s="157">
        <f>WEEKNUM(GA26, 2)</f>
        <v>18</v>
      </c>
      <c r="GB25" s="136"/>
      <c r="GC25" s="157">
        <f>WEEKNUM(GC26, 2)</f>
        <v>18</v>
      </c>
      <c r="GD25" s="136"/>
      <c r="GE25" s="157">
        <f>WEEKNUM(GE26, 2)</f>
        <v>18</v>
      </c>
      <c r="GF25" s="136"/>
      <c r="GG25" s="157">
        <f>WEEKNUM(GG26, 2)</f>
        <v>18</v>
      </c>
      <c r="GH25" s="136"/>
      <c r="GI25" s="157">
        <f>WEEKNUM(GI26, 2)</f>
        <v>18</v>
      </c>
      <c r="GJ25" s="136"/>
    </row>
    <row r="26">
      <c r="A26" s="87"/>
      <c r="B26" s="159"/>
      <c r="C26" s="160">
        <f>IFERROR(__xludf.DUMMYFUNCTION("IMPORTRANGE(""https://docs.google.com/spreadsheets/d/10YXAOMSpkcTMLByn-VWOoSTLim2yScH5sOHrFGs5ztQ"", ""Přehled mzdy!D2:BM3"")"),43922.0)</f>
        <v>43922</v>
      </c>
      <c r="D26" s="133"/>
      <c r="E26" s="161">
        <f>IFERROR(__xludf.DUMMYFUNCTION("""COMPUTED_VALUE"""),43923.0)</f>
        <v>43923</v>
      </c>
      <c r="F26" s="136"/>
      <c r="G26" s="161">
        <f>IFERROR(__xludf.DUMMYFUNCTION("""COMPUTED_VALUE"""),43924.0)</f>
        <v>43924</v>
      </c>
      <c r="H26" s="136"/>
      <c r="I26" s="161">
        <f>IFERROR(__xludf.DUMMYFUNCTION("""COMPUTED_VALUE"""),43925.0)</f>
        <v>43925</v>
      </c>
      <c r="J26" s="136"/>
      <c r="K26" s="161">
        <f>IFERROR(__xludf.DUMMYFUNCTION("""COMPUTED_VALUE"""),43926.0)</f>
        <v>43926</v>
      </c>
      <c r="L26" s="136"/>
      <c r="M26" s="162">
        <f>IFERROR(__xludf.DUMMYFUNCTION("""COMPUTED_VALUE"""),43927.0)</f>
        <v>43927</v>
      </c>
      <c r="N26" s="136"/>
      <c r="O26" s="162">
        <f>IFERROR(__xludf.DUMMYFUNCTION("""COMPUTED_VALUE"""),43928.0)</f>
        <v>43928</v>
      </c>
      <c r="P26" s="136"/>
      <c r="Q26" s="162">
        <f>IFERROR(__xludf.DUMMYFUNCTION("""COMPUTED_VALUE"""),43929.0)</f>
        <v>43929</v>
      </c>
      <c r="R26" s="136"/>
      <c r="S26" s="162">
        <f>IFERROR(__xludf.DUMMYFUNCTION("""COMPUTED_VALUE"""),43930.0)</f>
        <v>43930</v>
      </c>
      <c r="T26" s="136"/>
      <c r="U26" s="161">
        <f>IFERROR(__xludf.DUMMYFUNCTION("""COMPUTED_VALUE"""),43931.0)</f>
        <v>43931</v>
      </c>
      <c r="V26" s="136"/>
      <c r="W26" s="161">
        <f>IFERROR(__xludf.DUMMYFUNCTION("""COMPUTED_VALUE"""),43932.0)</f>
        <v>43932</v>
      </c>
      <c r="X26" s="136"/>
      <c r="Y26" s="161">
        <f>IFERROR(__xludf.DUMMYFUNCTION("""COMPUTED_VALUE"""),43933.0)</f>
        <v>43933</v>
      </c>
      <c r="Z26" s="136"/>
      <c r="AA26" s="161">
        <f>IFERROR(__xludf.DUMMYFUNCTION("""COMPUTED_VALUE"""),43934.0)</f>
        <v>43934</v>
      </c>
      <c r="AB26" s="136"/>
      <c r="AC26" s="162">
        <f>IFERROR(__xludf.DUMMYFUNCTION("""COMPUTED_VALUE"""),43935.0)</f>
        <v>43935</v>
      </c>
      <c r="AD26" s="136"/>
      <c r="AE26" s="162">
        <f>IFERROR(__xludf.DUMMYFUNCTION("""COMPUTED_VALUE"""),43936.0)</f>
        <v>43936</v>
      </c>
      <c r="AF26" s="136"/>
      <c r="AG26" s="162">
        <f>IFERROR(__xludf.DUMMYFUNCTION("""COMPUTED_VALUE"""),43937.0)</f>
        <v>43937</v>
      </c>
      <c r="AH26" s="136"/>
      <c r="AI26" s="162">
        <f>IFERROR(__xludf.DUMMYFUNCTION("""COMPUTED_VALUE"""),43938.0)</f>
        <v>43938</v>
      </c>
      <c r="AJ26" s="136"/>
      <c r="AK26" s="161">
        <f>IFERROR(__xludf.DUMMYFUNCTION("""COMPUTED_VALUE"""),43939.0)</f>
        <v>43939</v>
      </c>
      <c r="AL26" s="136"/>
      <c r="AM26" s="161">
        <f>IFERROR(__xludf.DUMMYFUNCTION("""COMPUTED_VALUE"""),43940.0)</f>
        <v>43940</v>
      </c>
      <c r="AN26" s="136"/>
      <c r="AO26" s="161">
        <f>IFERROR(__xludf.DUMMYFUNCTION("""COMPUTED_VALUE"""),43941.0)</f>
        <v>43941</v>
      </c>
      <c r="AP26" s="136"/>
      <c r="AQ26" s="161">
        <f>IFERROR(__xludf.DUMMYFUNCTION("""COMPUTED_VALUE"""),43942.0)</f>
        <v>43942</v>
      </c>
      <c r="AR26" s="136"/>
      <c r="AS26" s="162">
        <f>IFERROR(__xludf.DUMMYFUNCTION("""COMPUTED_VALUE"""),43943.0)</f>
        <v>43943</v>
      </c>
      <c r="AT26" s="136"/>
      <c r="AU26" s="162">
        <f>IFERROR(__xludf.DUMMYFUNCTION("""COMPUTED_VALUE"""),43944.0)</f>
        <v>43944</v>
      </c>
      <c r="AV26" s="136"/>
      <c r="AW26" s="162">
        <f>IFERROR(__xludf.DUMMYFUNCTION("""COMPUTED_VALUE"""),43945.0)</f>
        <v>43945</v>
      </c>
      <c r="AX26" s="136"/>
      <c r="AY26" s="162">
        <f>IFERROR(__xludf.DUMMYFUNCTION("""COMPUTED_VALUE"""),43946.0)</f>
        <v>43946</v>
      </c>
      <c r="AZ26" s="136"/>
      <c r="BA26" s="161">
        <f>IFERROR(__xludf.DUMMYFUNCTION("""COMPUTED_VALUE"""),43947.0)</f>
        <v>43947</v>
      </c>
      <c r="BB26" s="136"/>
      <c r="BC26" s="161">
        <f>IFERROR(__xludf.DUMMYFUNCTION("""COMPUTED_VALUE"""),43948.0)</f>
        <v>43948</v>
      </c>
      <c r="BD26" s="136"/>
      <c r="BE26" s="161">
        <f>IFERROR(__xludf.DUMMYFUNCTION("""COMPUTED_VALUE"""),43949.0)</f>
        <v>43949</v>
      </c>
      <c r="BF26" s="136"/>
      <c r="BG26" s="161">
        <f>IFERROR(__xludf.DUMMYFUNCTION("""COMPUTED_VALUE"""),43950.0)</f>
        <v>43950</v>
      </c>
      <c r="BH26" s="136"/>
      <c r="BI26" s="162">
        <f>IFERROR(__xludf.DUMMYFUNCTION("""COMPUTED_VALUE"""),43951.0)</f>
        <v>43951</v>
      </c>
      <c r="BJ26" s="136"/>
      <c r="BK26" s="162">
        <f>IFERROR(__xludf.DUMMYFUNCTION("""COMPUTED_VALUE"""),43952.0)</f>
        <v>43952</v>
      </c>
      <c r="BL26" s="136"/>
      <c r="BM26" s="158"/>
      <c r="BN26" s="159"/>
      <c r="BO26" s="160">
        <f>IFERROR(__xludf.DUMMYFUNCTION("IMPORTRANGE(""https://docs.google.com/spreadsheets/d/1KrsHKAJtdLJ3VXyrOqNK2tHML33p1glN8UTwIh36Xt0"", ""Přehled mzdy!D2:BM2"")"),43922.0)</f>
        <v>43922</v>
      </c>
      <c r="BP26" s="133"/>
      <c r="BQ26" s="161">
        <f>IFERROR(__xludf.DUMMYFUNCTION("""COMPUTED_VALUE"""),43923.0)</f>
        <v>43923</v>
      </c>
      <c r="BR26" s="136"/>
      <c r="BS26" s="161">
        <f>IFERROR(__xludf.DUMMYFUNCTION("""COMPUTED_VALUE"""),43924.0)</f>
        <v>43924</v>
      </c>
      <c r="BT26" s="136"/>
      <c r="BU26" s="161">
        <f>IFERROR(__xludf.DUMMYFUNCTION("""COMPUTED_VALUE"""),43925.0)</f>
        <v>43925</v>
      </c>
      <c r="BV26" s="136"/>
      <c r="BW26" s="161">
        <f>IFERROR(__xludf.DUMMYFUNCTION("""COMPUTED_VALUE"""),43926.0)</f>
        <v>43926</v>
      </c>
      <c r="BX26" s="136"/>
      <c r="BY26" s="162">
        <f>IFERROR(__xludf.DUMMYFUNCTION("""COMPUTED_VALUE"""),43927.0)</f>
        <v>43927</v>
      </c>
      <c r="BZ26" s="136"/>
      <c r="CA26" s="162">
        <f>IFERROR(__xludf.DUMMYFUNCTION("""COMPUTED_VALUE"""),43928.0)</f>
        <v>43928</v>
      </c>
      <c r="CB26" s="136"/>
      <c r="CC26" s="162">
        <f>IFERROR(__xludf.DUMMYFUNCTION("""COMPUTED_VALUE"""),43929.0)</f>
        <v>43929</v>
      </c>
      <c r="CD26" s="136"/>
      <c r="CE26" s="162">
        <f>IFERROR(__xludf.DUMMYFUNCTION("""COMPUTED_VALUE"""),43930.0)</f>
        <v>43930</v>
      </c>
      <c r="CF26" s="136"/>
      <c r="CG26" s="161">
        <f>IFERROR(__xludf.DUMMYFUNCTION("""COMPUTED_VALUE"""),43931.0)</f>
        <v>43931</v>
      </c>
      <c r="CH26" s="136"/>
      <c r="CI26" s="161">
        <f>IFERROR(__xludf.DUMMYFUNCTION("""COMPUTED_VALUE"""),43932.0)</f>
        <v>43932</v>
      </c>
      <c r="CJ26" s="136"/>
      <c r="CK26" s="161">
        <f>IFERROR(__xludf.DUMMYFUNCTION("""COMPUTED_VALUE"""),43933.0)</f>
        <v>43933</v>
      </c>
      <c r="CL26" s="136"/>
      <c r="CM26" s="161">
        <f>IFERROR(__xludf.DUMMYFUNCTION("""COMPUTED_VALUE"""),43934.0)</f>
        <v>43934</v>
      </c>
      <c r="CN26" s="136"/>
      <c r="CO26" s="162">
        <f>IFERROR(__xludf.DUMMYFUNCTION("""COMPUTED_VALUE"""),43935.0)</f>
        <v>43935</v>
      </c>
      <c r="CP26" s="136"/>
      <c r="CQ26" s="162">
        <f>IFERROR(__xludf.DUMMYFUNCTION("""COMPUTED_VALUE"""),43936.0)</f>
        <v>43936</v>
      </c>
      <c r="CR26" s="136"/>
      <c r="CS26" s="162">
        <f>IFERROR(__xludf.DUMMYFUNCTION("""COMPUTED_VALUE"""),43937.0)</f>
        <v>43937</v>
      </c>
      <c r="CT26" s="136"/>
      <c r="CU26" s="162">
        <f>IFERROR(__xludf.DUMMYFUNCTION("""COMPUTED_VALUE"""),43938.0)</f>
        <v>43938</v>
      </c>
      <c r="CV26" s="136"/>
      <c r="CW26" s="161">
        <f>IFERROR(__xludf.DUMMYFUNCTION("""COMPUTED_VALUE"""),43939.0)</f>
        <v>43939</v>
      </c>
      <c r="CX26" s="136"/>
      <c r="CY26" s="161">
        <f>IFERROR(__xludf.DUMMYFUNCTION("""COMPUTED_VALUE"""),43940.0)</f>
        <v>43940</v>
      </c>
      <c r="CZ26" s="136"/>
      <c r="DA26" s="161">
        <f>IFERROR(__xludf.DUMMYFUNCTION("""COMPUTED_VALUE"""),43941.0)</f>
        <v>43941</v>
      </c>
      <c r="DB26" s="136"/>
      <c r="DC26" s="161">
        <f>IFERROR(__xludf.DUMMYFUNCTION("""COMPUTED_VALUE"""),43942.0)</f>
        <v>43942</v>
      </c>
      <c r="DD26" s="136"/>
      <c r="DE26" s="162">
        <f>IFERROR(__xludf.DUMMYFUNCTION("""COMPUTED_VALUE"""),43943.0)</f>
        <v>43943</v>
      </c>
      <c r="DF26" s="136"/>
      <c r="DG26" s="162">
        <f>IFERROR(__xludf.DUMMYFUNCTION("""COMPUTED_VALUE"""),43944.0)</f>
        <v>43944</v>
      </c>
      <c r="DH26" s="136"/>
      <c r="DI26" s="162">
        <f>IFERROR(__xludf.DUMMYFUNCTION("""COMPUTED_VALUE"""),43945.0)</f>
        <v>43945</v>
      </c>
      <c r="DJ26" s="136"/>
      <c r="DK26" s="162">
        <f>IFERROR(__xludf.DUMMYFUNCTION("""COMPUTED_VALUE"""),43946.0)</f>
        <v>43946</v>
      </c>
      <c r="DL26" s="136"/>
      <c r="DM26" s="161">
        <f>IFERROR(__xludf.DUMMYFUNCTION("""COMPUTED_VALUE"""),43947.0)</f>
        <v>43947</v>
      </c>
      <c r="DN26" s="136"/>
      <c r="DO26" s="161">
        <f>IFERROR(__xludf.DUMMYFUNCTION("""COMPUTED_VALUE"""),43948.0)</f>
        <v>43948</v>
      </c>
      <c r="DP26" s="136"/>
      <c r="DQ26" s="161">
        <f>IFERROR(__xludf.DUMMYFUNCTION("""COMPUTED_VALUE"""),43949.0)</f>
        <v>43949</v>
      </c>
      <c r="DR26" s="136"/>
      <c r="DS26" s="161">
        <f>IFERROR(__xludf.DUMMYFUNCTION("""COMPUTED_VALUE"""),43950.0)</f>
        <v>43950</v>
      </c>
      <c r="DT26" s="136"/>
      <c r="DU26" s="162">
        <f>IFERROR(__xludf.DUMMYFUNCTION("""COMPUTED_VALUE"""),43951.0)</f>
        <v>43951</v>
      </c>
      <c r="DV26" s="136"/>
      <c r="DW26" s="162">
        <f>IFERROR(__xludf.DUMMYFUNCTION("""COMPUTED_VALUE"""),43952.0)</f>
        <v>43952</v>
      </c>
      <c r="DX26" s="136"/>
      <c r="DY26" s="158"/>
      <c r="DZ26" s="159"/>
      <c r="EA26" s="160">
        <f>IFERROR(__xludf.DUMMYFUNCTION("IMPORTRANGE(""https://docs.google.com/spreadsheets/d/10YXAOMSpkcTMLByn-VWOoSTLim2yScH5sOHrFGs5ztQ"", ""Přehled mzdy!D2:BM2"")"),43922.0)</f>
        <v>43922</v>
      </c>
      <c r="EB26" s="133"/>
      <c r="EC26" s="195">
        <f>IFERROR(__xludf.DUMMYFUNCTION("""COMPUTED_VALUE"""),43923.0)</f>
        <v>43923</v>
      </c>
      <c r="ED26" s="159"/>
      <c r="EE26" s="195">
        <f>IFERROR(__xludf.DUMMYFUNCTION("""COMPUTED_VALUE"""),43924.0)</f>
        <v>43924</v>
      </c>
      <c r="EF26" s="159"/>
      <c r="EG26" s="195">
        <f>IFERROR(__xludf.DUMMYFUNCTION("""COMPUTED_VALUE"""),43925.0)</f>
        <v>43925</v>
      </c>
      <c r="EH26" s="159"/>
      <c r="EI26" s="195">
        <f>IFERROR(__xludf.DUMMYFUNCTION("""COMPUTED_VALUE"""),43926.0)</f>
        <v>43926</v>
      </c>
      <c r="EJ26" s="159"/>
      <c r="EK26" s="195">
        <f>IFERROR(__xludf.DUMMYFUNCTION("""COMPUTED_VALUE"""),43927.0)</f>
        <v>43927</v>
      </c>
      <c r="EL26" s="159"/>
      <c r="EM26" s="195">
        <f>IFERROR(__xludf.DUMMYFUNCTION("""COMPUTED_VALUE"""),43928.0)</f>
        <v>43928</v>
      </c>
      <c r="EN26" s="159"/>
      <c r="EO26" s="195">
        <f>IFERROR(__xludf.DUMMYFUNCTION("""COMPUTED_VALUE"""),43929.0)</f>
        <v>43929</v>
      </c>
      <c r="EP26" s="159"/>
      <c r="EQ26" s="195">
        <f>IFERROR(__xludf.DUMMYFUNCTION("""COMPUTED_VALUE"""),43930.0)</f>
        <v>43930</v>
      </c>
      <c r="ER26" s="159"/>
      <c r="ES26" s="195">
        <f>IFERROR(__xludf.DUMMYFUNCTION("""COMPUTED_VALUE"""),43931.0)</f>
        <v>43931</v>
      </c>
      <c r="ET26" s="159"/>
      <c r="EU26" s="195">
        <f>IFERROR(__xludf.DUMMYFUNCTION("""COMPUTED_VALUE"""),43932.0)</f>
        <v>43932</v>
      </c>
      <c r="EV26" s="159"/>
      <c r="EW26" s="195">
        <f>IFERROR(__xludf.DUMMYFUNCTION("""COMPUTED_VALUE"""),43933.0)</f>
        <v>43933</v>
      </c>
      <c r="EX26" s="159"/>
      <c r="EY26" s="195">
        <f>IFERROR(__xludf.DUMMYFUNCTION("""COMPUTED_VALUE"""),43934.0)</f>
        <v>43934</v>
      </c>
      <c r="EZ26" s="159"/>
      <c r="FA26" s="195">
        <f>IFERROR(__xludf.DUMMYFUNCTION("""COMPUTED_VALUE"""),43935.0)</f>
        <v>43935</v>
      </c>
      <c r="FB26" s="159"/>
      <c r="FC26" s="195">
        <f>IFERROR(__xludf.DUMMYFUNCTION("""COMPUTED_VALUE"""),43936.0)</f>
        <v>43936</v>
      </c>
      <c r="FD26" s="159"/>
      <c r="FE26" s="195">
        <f>IFERROR(__xludf.DUMMYFUNCTION("""COMPUTED_VALUE"""),43937.0)</f>
        <v>43937</v>
      </c>
      <c r="FF26" s="191"/>
      <c r="FG26" s="195">
        <f>IFERROR(__xludf.DUMMYFUNCTION("""COMPUTED_VALUE"""),43938.0)</f>
        <v>43938</v>
      </c>
      <c r="FH26" s="191"/>
      <c r="FI26" s="195">
        <f>IFERROR(__xludf.DUMMYFUNCTION("""COMPUTED_VALUE"""),43939.0)</f>
        <v>43939</v>
      </c>
      <c r="FJ26" s="191"/>
      <c r="FK26" s="195">
        <f>IFERROR(__xludf.DUMMYFUNCTION("""COMPUTED_VALUE"""),43940.0)</f>
        <v>43940</v>
      </c>
      <c r="FL26" s="191"/>
      <c r="FM26" s="195">
        <f>IFERROR(__xludf.DUMMYFUNCTION("""COMPUTED_VALUE"""),43941.0)</f>
        <v>43941</v>
      </c>
      <c r="FN26" s="191"/>
      <c r="FO26" s="195">
        <f>IFERROR(__xludf.DUMMYFUNCTION("""COMPUTED_VALUE"""),43942.0)</f>
        <v>43942</v>
      </c>
      <c r="FP26" s="191"/>
      <c r="FQ26" s="195">
        <f>IFERROR(__xludf.DUMMYFUNCTION("""COMPUTED_VALUE"""),43943.0)</f>
        <v>43943</v>
      </c>
      <c r="FR26" s="191"/>
      <c r="FS26" s="195">
        <f>IFERROR(__xludf.DUMMYFUNCTION("""COMPUTED_VALUE"""),43944.0)</f>
        <v>43944</v>
      </c>
      <c r="FT26" s="191"/>
      <c r="FU26" s="195">
        <f>IFERROR(__xludf.DUMMYFUNCTION("""COMPUTED_VALUE"""),43945.0)</f>
        <v>43945</v>
      </c>
      <c r="FV26" s="191"/>
      <c r="FW26" s="195">
        <f>IFERROR(__xludf.DUMMYFUNCTION("""COMPUTED_VALUE"""),43946.0)</f>
        <v>43946</v>
      </c>
      <c r="FX26" s="191"/>
      <c r="FY26" s="195">
        <f>IFERROR(__xludf.DUMMYFUNCTION("""COMPUTED_VALUE"""),43947.0)</f>
        <v>43947</v>
      </c>
      <c r="FZ26" s="191"/>
      <c r="GA26" s="195">
        <f>IFERROR(__xludf.DUMMYFUNCTION("""COMPUTED_VALUE"""),43948.0)</f>
        <v>43948</v>
      </c>
      <c r="GB26" s="191"/>
      <c r="GC26" s="195">
        <f>IFERROR(__xludf.DUMMYFUNCTION("""COMPUTED_VALUE"""),43949.0)</f>
        <v>43949</v>
      </c>
      <c r="GD26" s="191"/>
      <c r="GE26" s="195">
        <f>IFERROR(__xludf.DUMMYFUNCTION("""COMPUTED_VALUE"""),43950.0)</f>
        <v>43950</v>
      </c>
      <c r="GF26" s="191"/>
      <c r="GG26" s="195">
        <f>IFERROR(__xludf.DUMMYFUNCTION("""COMPUTED_VALUE"""),43951.0)</f>
        <v>43951</v>
      </c>
      <c r="GH26" s="191"/>
      <c r="GI26" s="195">
        <f>IFERROR(__xludf.DUMMYFUNCTION("""COMPUTED_VALUE"""),43952.0)</f>
        <v>43952</v>
      </c>
      <c r="GJ26" s="191"/>
    </row>
    <row r="27">
      <c r="A27" s="32" t="str">
        <f>IFERROR(__xludf.DUMMYFUNCTION("IMPORTRANGE(""https://docs.google.com/spreadsheets/d/1_VR4l2o9docdH4BpmZ6xVL9eFirbKl95Qel6RJTY-Qw"", ""Mzdy!M21:M60"")"),"Mzda/h")</f>
        <v>Mzda/h</v>
      </c>
      <c r="B27" s="89" t="str">
        <f>IFERROR(__xludf.DUMMYFUNCTION("IMPORTRANGE(""https://docs.google.com/spreadsheets/d/1_VR4l2o9docdH4BpmZ6xVL9eFirbKl95Qel6RJTY-Qw"", ""Mzdy!A21:A60"")"),"Kurýr")</f>
        <v>Kurýr</v>
      </c>
      <c r="C27" s="191" t="str">
        <f>IFERROR(__xludf.DUMMYFUNCTION("""COMPUTED_VALUE"""),"hod.")</f>
        <v>hod.</v>
      </c>
      <c r="D27" s="191" t="str">
        <f>IFERROR(__xludf.DUMMYFUNCTION("""COMPUTED_VALUE"""),"vypl.")</f>
        <v>vypl.</v>
      </c>
      <c r="E27" s="191" t="str">
        <f>IFERROR(__xludf.DUMMYFUNCTION("""COMPUTED_VALUE"""),"hod.")</f>
        <v>hod.</v>
      </c>
      <c r="F27" s="191" t="str">
        <f>IFERROR(__xludf.DUMMYFUNCTION("""COMPUTED_VALUE"""),"vypl.")</f>
        <v>vypl.</v>
      </c>
      <c r="G27" s="191" t="str">
        <f>IFERROR(__xludf.DUMMYFUNCTION("""COMPUTED_VALUE"""),"hod.")</f>
        <v>hod.</v>
      </c>
      <c r="H27" s="191" t="str">
        <f>IFERROR(__xludf.DUMMYFUNCTION("""COMPUTED_VALUE"""),"vypl.")</f>
        <v>vypl.</v>
      </c>
      <c r="I27" s="191" t="str">
        <f>IFERROR(__xludf.DUMMYFUNCTION("""COMPUTED_VALUE"""),"Počet hodin")</f>
        <v>Počet hodin</v>
      </c>
      <c r="J27" s="191" t="str">
        <f>IFERROR(__xludf.DUMMYFUNCTION("""COMPUTED_VALUE"""),"vypl.")</f>
        <v>vypl.</v>
      </c>
      <c r="K27" s="191" t="str">
        <f>IFERROR(__xludf.DUMMYFUNCTION("""COMPUTED_VALUE"""),"hod.")</f>
        <v>hod.</v>
      </c>
      <c r="L27" s="191" t="str">
        <f>IFERROR(__xludf.DUMMYFUNCTION("""COMPUTED_VALUE"""),"vypl.")</f>
        <v>vypl.</v>
      </c>
      <c r="M27" s="191" t="str">
        <f>IFERROR(__xludf.DUMMYFUNCTION("""COMPUTED_VALUE"""),"hod.")</f>
        <v>hod.</v>
      </c>
      <c r="N27" s="191" t="str">
        <f>IFERROR(__xludf.DUMMYFUNCTION("""COMPUTED_VALUE"""),"vypl.")</f>
        <v>vypl.</v>
      </c>
      <c r="O27" s="191" t="str">
        <f>IFERROR(__xludf.DUMMYFUNCTION("""COMPUTED_VALUE"""),"hod.")</f>
        <v>hod.</v>
      </c>
      <c r="P27" s="191" t="str">
        <f>IFERROR(__xludf.DUMMYFUNCTION("""COMPUTED_VALUE"""),"vypl.")</f>
        <v>vypl.</v>
      </c>
      <c r="Q27" s="191" t="str">
        <f>IFERROR(__xludf.DUMMYFUNCTION("""COMPUTED_VALUE"""),"hod.")</f>
        <v>hod.</v>
      </c>
      <c r="R27" s="191" t="str">
        <f>IFERROR(__xludf.DUMMYFUNCTION("""COMPUTED_VALUE"""),"vypl.")</f>
        <v>vypl.</v>
      </c>
      <c r="S27" s="191" t="str">
        <f>IFERROR(__xludf.DUMMYFUNCTION("""COMPUTED_VALUE"""),"hod.")</f>
        <v>hod.</v>
      </c>
      <c r="T27" s="191" t="str">
        <f>IFERROR(__xludf.DUMMYFUNCTION("""COMPUTED_VALUE"""),"vypl.")</f>
        <v>vypl.</v>
      </c>
      <c r="U27" s="191" t="str">
        <f>IFERROR(__xludf.DUMMYFUNCTION("""COMPUTED_VALUE"""),"hod.")</f>
        <v>hod.</v>
      </c>
      <c r="V27" s="191" t="str">
        <f>IFERROR(__xludf.DUMMYFUNCTION("""COMPUTED_VALUE"""),"vypl.")</f>
        <v>vypl.</v>
      </c>
      <c r="W27" s="191" t="str">
        <f>IFERROR(__xludf.DUMMYFUNCTION("""COMPUTED_VALUE"""),"hod.")</f>
        <v>hod.</v>
      </c>
      <c r="X27" s="191" t="str">
        <f>IFERROR(__xludf.DUMMYFUNCTION("""COMPUTED_VALUE"""),"vypl.")</f>
        <v>vypl.</v>
      </c>
      <c r="Y27" s="191" t="str">
        <f>IFERROR(__xludf.DUMMYFUNCTION("""COMPUTED_VALUE"""),"hod.")</f>
        <v>hod.</v>
      </c>
      <c r="Z27" s="191" t="str">
        <f>IFERROR(__xludf.DUMMYFUNCTION("""COMPUTED_VALUE"""),"vypl.")</f>
        <v>vypl.</v>
      </c>
      <c r="AA27" s="191" t="str">
        <f>IFERROR(__xludf.DUMMYFUNCTION("""COMPUTED_VALUE"""),"hod.")</f>
        <v>hod.</v>
      </c>
      <c r="AB27" s="191" t="str">
        <f>IFERROR(__xludf.DUMMYFUNCTION("""COMPUTED_VALUE"""),"vypl.")</f>
        <v>vypl.</v>
      </c>
      <c r="AC27" s="191" t="str">
        <f>IFERROR(__xludf.DUMMYFUNCTION("""COMPUTED_VALUE"""),"hod.")</f>
        <v>hod.</v>
      </c>
      <c r="AD27" s="191" t="str">
        <f>IFERROR(__xludf.DUMMYFUNCTION("""COMPUTED_VALUE"""),"vypl.")</f>
        <v>vypl.</v>
      </c>
      <c r="AE27" s="191" t="str">
        <f>IFERROR(__xludf.DUMMYFUNCTION("""COMPUTED_VALUE"""),"hod.")</f>
        <v>hod.</v>
      </c>
      <c r="AF27" s="191" t="str">
        <f>IFERROR(__xludf.DUMMYFUNCTION("""COMPUTED_VALUE"""),"vypl.")</f>
        <v>vypl.</v>
      </c>
      <c r="AG27" s="191" t="str">
        <f>IFERROR(__xludf.DUMMYFUNCTION("""COMPUTED_VALUE"""),"hod.")</f>
        <v>hod.</v>
      </c>
      <c r="AH27" s="191" t="str">
        <f>IFERROR(__xludf.DUMMYFUNCTION("""COMPUTED_VALUE"""),"vypl.")</f>
        <v>vypl.</v>
      </c>
      <c r="AI27" s="191" t="str">
        <f>IFERROR(__xludf.DUMMYFUNCTION("""COMPUTED_VALUE"""),"hod.")</f>
        <v>hod.</v>
      </c>
      <c r="AJ27" s="191" t="str">
        <f>IFERROR(__xludf.DUMMYFUNCTION("""COMPUTED_VALUE"""),"vypl.")</f>
        <v>vypl.</v>
      </c>
      <c r="AK27" s="191" t="str">
        <f>IFERROR(__xludf.DUMMYFUNCTION("""COMPUTED_VALUE"""),"hod.")</f>
        <v>hod.</v>
      </c>
      <c r="AL27" s="191" t="str">
        <f>IFERROR(__xludf.DUMMYFUNCTION("""COMPUTED_VALUE"""),"vypl.")</f>
        <v>vypl.</v>
      </c>
      <c r="AM27" s="191" t="str">
        <f>IFERROR(__xludf.DUMMYFUNCTION("""COMPUTED_VALUE"""),"hod.")</f>
        <v>hod.</v>
      </c>
      <c r="AN27" s="191" t="str">
        <f>IFERROR(__xludf.DUMMYFUNCTION("""COMPUTED_VALUE"""),"vypl.")</f>
        <v>vypl.</v>
      </c>
      <c r="AO27" s="191" t="str">
        <f>IFERROR(__xludf.DUMMYFUNCTION("""COMPUTED_VALUE"""),"hod.")</f>
        <v>hod.</v>
      </c>
      <c r="AP27" s="191" t="str">
        <f>IFERROR(__xludf.DUMMYFUNCTION("""COMPUTED_VALUE"""),"vypl.")</f>
        <v>vypl.</v>
      </c>
      <c r="AQ27" s="191" t="str">
        <f>IFERROR(__xludf.DUMMYFUNCTION("""COMPUTED_VALUE"""),"hod.")</f>
        <v>hod.</v>
      </c>
      <c r="AR27" s="191" t="str">
        <f>IFERROR(__xludf.DUMMYFUNCTION("""COMPUTED_VALUE"""),"vypl.")</f>
        <v>vypl.</v>
      </c>
      <c r="AS27" s="191" t="str">
        <f>IFERROR(__xludf.DUMMYFUNCTION("""COMPUTED_VALUE"""),"hod.")</f>
        <v>hod.</v>
      </c>
      <c r="AT27" s="191" t="str">
        <f>IFERROR(__xludf.DUMMYFUNCTION("""COMPUTED_VALUE"""),"vypl.")</f>
        <v>vypl.</v>
      </c>
      <c r="AU27" s="191" t="str">
        <f>IFERROR(__xludf.DUMMYFUNCTION("""COMPUTED_VALUE"""),"hod.")</f>
        <v>hod.</v>
      </c>
      <c r="AV27" s="191" t="str">
        <f>IFERROR(__xludf.DUMMYFUNCTION("""COMPUTED_VALUE"""),"vypl.")</f>
        <v>vypl.</v>
      </c>
      <c r="AW27" s="191" t="str">
        <f>IFERROR(__xludf.DUMMYFUNCTION("""COMPUTED_VALUE"""),"hod.")</f>
        <v>hod.</v>
      </c>
      <c r="AX27" s="191" t="str">
        <f>IFERROR(__xludf.DUMMYFUNCTION("""COMPUTED_VALUE"""),"vypl.")</f>
        <v>vypl.</v>
      </c>
      <c r="AY27" s="191" t="str">
        <f>IFERROR(__xludf.DUMMYFUNCTION("""COMPUTED_VALUE"""),"hod.")</f>
        <v>hod.</v>
      </c>
      <c r="AZ27" s="191" t="str">
        <f>IFERROR(__xludf.DUMMYFUNCTION("""COMPUTED_VALUE"""),"vypl.")</f>
        <v>vypl.</v>
      </c>
      <c r="BA27" s="191" t="str">
        <f>IFERROR(__xludf.DUMMYFUNCTION("""COMPUTED_VALUE"""),"hod.")</f>
        <v>hod.</v>
      </c>
      <c r="BB27" s="191" t="str">
        <f>IFERROR(__xludf.DUMMYFUNCTION("""COMPUTED_VALUE"""),"vypl.")</f>
        <v>vypl.</v>
      </c>
      <c r="BC27" s="191" t="str">
        <f>IFERROR(__xludf.DUMMYFUNCTION("""COMPUTED_VALUE"""),"hod.")</f>
        <v>hod.</v>
      </c>
      <c r="BD27" s="191" t="str">
        <f>IFERROR(__xludf.DUMMYFUNCTION("""COMPUTED_VALUE"""),"vypl.")</f>
        <v>vypl.</v>
      </c>
      <c r="BE27" s="191" t="str">
        <f>IFERROR(__xludf.DUMMYFUNCTION("""COMPUTED_VALUE"""),"hod.")</f>
        <v>hod.</v>
      </c>
      <c r="BF27" s="191" t="str">
        <f>IFERROR(__xludf.DUMMYFUNCTION("""COMPUTED_VALUE"""),"vypl.")</f>
        <v>vypl.</v>
      </c>
      <c r="BG27" s="191" t="str">
        <f>IFERROR(__xludf.DUMMYFUNCTION("""COMPUTED_VALUE"""),"hod.")</f>
        <v>hod.</v>
      </c>
      <c r="BH27" s="191" t="str">
        <f>IFERROR(__xludf.DUMMYFUNCTION("""COMPUTED_VALUE"""),"vypl.")</f>
        <v>vypl.</v>
      </c>
      <c r="BI27" s="191" t="str">
        <f>IFERROR(__xludf.DUMMYFUNCTION("""COMPUTED_VALUE"""),"hod.")</f>
        <v>hod.</v>
      </c>
      <c r="BJ27" s="191" t="str">
        <f>IFERROR(__xludf.DUMMYFUNCTION("""COMPUTED_VALUE"""),"vypl.")</f>
        <v>vypl.</v>
      </c>
      <c r="BK27" s="191" t="str">
        <f>IFERROR(__xludf.DUMMYFUNCTION("""COMPUTED_VALUE"""),"hod.")</f>
        <v>hod.</v>
      </c>
      <c r="BL27" s="191" t="str">
        <f>IFERROR(__xludf.DUMMYFUNCTION("""COMPUTED_VALUE"""),"vypl.")</f>
        <v>vypl.</v>
      </c>
      <c r="BM27" s="158"/>
      <c r="BN27" s="89" t="str">
        <f>IFERROR(__xludf.DUMMYFUNCTION("IMPORTRANGE(""https://docs.google.com/spreadsheets/d/1_VR4l2o9docdH4BpmZ6xVL9eFirbKl95Qel6RJTY-Qw"", ""Mzdy!A21:A60"")"),"Kurýr")</f>
        <v>Kurýr</v>
      </c>
      <c r="BO27" s="192"/>
      <c r="BP27" s="159"/>
      <c r="BQ27" s="193"/>
      <c r="BR27" s="196"/>
      <c r="BS27" s="193"/>
      <c r="BT27" s="196"/>
      <c r="BU27" s="193"/>
      <c r="BV27" s="196"/>
      <c r="BW27" s="193"/>
      <c r="BX27" s="196"/>
      <c r="BY27" s="193"/>
      <c r="BZ27" s="196"/>
      <c r="CA27" s="193"/>
      <c r="CB27" s="196"/>
      <c r="CC27" s="193"/>
      <c r="CD27" s="196"/>
      <c r="CE27" s="193"/>
      <c r="CF27" s="196"/>
      <c r="CG27" s="193"/>
      <c r="CH27" s="196"/>
      <c r="CI27" s="193"/>
      <c r="CJ27" s="196"/>
      <c r="CK27" s="193"/>
      <c r="CL27" s="196"/>
      <c r="CM27" s="193"/>
      <c r="CN27" s="196"/>
      <c r="CO27" s="193"/>
      <c r="CP27" s="196"/>
      <c r="CQ27" s="193"/>
      <c r="CR27" s="196"/>
      <c r="CS27" s="193"/>
      <c r="CT27" s="194"/>
      <c r="CU27" s="193"/>
      <c r="CV27" s="191"/>
      <c r="CW27" s="193"/>
      <c r="CX27" s="191"/>
      <c r="CY27" s="193"/>
      <c r="CZ27" s="191"/>
      <c r="DA27" s="193"/>
      <c r="DB27" s="191"/>
      <c r="DC27" s="193"/>
      <c r="DD27" s="191"/>
      <c r="DE27" s="193"/>
      <c r="DF27" s="191"/>
      <c r="DG27" s="192"/>
      <c r="DH27" s="191"/>
      <c r="DI27" s="193"/>
      <c r="DJ27" s="191"/>
      <c r="DK27" s="193"/>
      <c r="DL27" s="194"/>
      <c r="DM27" s="193"/>
      <c r="DN27" s="194"/>
      <c r="DO27" s="193"/>
      <c r="DP27" s="191"/>
      <c r="DQ27" s="193"/>
      <c r="DR27" s="191"/>
      <c r="DS27" s="192"/>
      <c r="DT27" s="191"/>
      <c r="DU27" s="193"/>
      <c r="DV27" s="191"/>
      <c r="DW27" s="193"/>
      <c r="DX27" s="191"/>
      <c r="DY27" s="158"/>
      <c r="DZ27" s="213" t="str">
        <f>IFERROR(__xludf.DUMMYFUNCTION("IMPORTRANGE(""https://docs.google.com/spreadsheets/d/1_VR4l2o9docdH4BpmZ6xVL9eFirbKl95Qel6RJTY-Qw"", ""Mzdy!A21:A60"")"),"Kurýr")</f>
        <v>Kurýr</v>
      </c>
      <c r="EA27" s="192"/>
      <c r="EB27" s="159"/>
      <c r="EC27" s="193"/>
      <c r="ED27" s="196"/>
      <c r="EE27" s="193"/>
      <c r="EF27" s="196"/>
      <c r="EG27" s="193"/>
      <c r="EH27" s="196"/>
      <c r="EI27" s="193"/>
      <c r="EJ27" s="196"/>
      <c r="EK27" s="193"/>
      <c r="EL27" s="196"/>
      <c r="EM27" s="193"/>
      <c r="EN27" s="196"/>
      <c r="EO27" s="193"/>
      <c r="EP27" s="196"/>
      <c r="EQ27" s="193"/>
      <c r="ER27" s="196"/>
      <c r="ES27" s="193"/>
      <c r="ET27" s="196"/>
      <c r="EU27" s="193"/>
      <c r="EV27" s="196"/>
      <c r="EW27" s="193"/>
      <c r="EX27" s="196"/>
      <c r="EY27" s="193"/>
      <c r="EZ27" s="196"/>
      <c r="FA27" s="193"/>
      <c r="FB27" s="196"/>
      <c r="FC27" s="193"/>
      <c r="FD27" s="196"/>
      <c r="FE27" s="193"/>
      <c r="FF27" s="194"/>
      <c r="FG27" s="193"/>
      <c r="FH27" s="191"/>
      <c r="FI27" s="193"/>
      <c r="FJ27" s="191"/>
      <c r="FK27" s="193"/>
      <c r="FL27" s="191"/>
      <c r="FM27" s="193"/>
      <c r="FN27" s="191"/>
      <c r="FO27" s="193"/>
      <c r="FP27" s="191"/>
      <c r="FQ27" s="193"/>
      <c r="FR27" s="191"/>
      <c r="FS27" s="192"/>
      <c r="FT27" s="191"/>
      <c r="FU27" s="193"/>
      <c r="FV27" s="191"/>
      <c r="FW27" s="193"/>
      <c r="FX27" s="194"/>
      <c r="FY27" s="193"/>
      <c r="FZ27" s="194"/>
      <c r="GA27" s="193"/>
      <c r="GB27" s="191"/>
      <c r="GC27" s="193"/>
      <c r="GD27" s="191"/>
      <c r="GE27" s="192"/>
      <c r="GF27" s="191"/>
      <c r="GG27" s="193"/>
      <c r="GH27" s="191"/>
      <c r="GI27" s="193"/>
      <c r="GJ27" s="191"/>
    </row>
    <row r="28">
      <c r="A28" s="214">
        <f>IFERROR(__xludf.DUMMYFUNCTION("""COMPUTED_VALUE"""),100.0)</f>
        <v>100</v>
      </c>
      <c r="B28" s="159" t="str">
        <f>IFERROR(__xludf.DUMMYFUNCTION("""COMPUTED_VALUE"""),"Daniel Fux")</f>
        <v>Daniel Fux</v>
      </c>
      <c r="C28" s="199">
        <f t="shared" ref="C28:BL28" si="20">BO28+EA28</f>
        <v>0</v>
      </c>
      <c r="D28" s="191">
        <f t="shared" si="20"/>
        <v>0</v>
      </c>
      <c r="E28" s="199">
        <f t="shared" si="20"/>
        <v>7</v>
      </c>
      <c r="F28" s="199">
        <f t="shared" si="20"/>
        <v>0</v>
      </c>
      <c r="G28" s="199">
        <f t="shared" si="20"/>
        <v>6</v>
      </c>
      <c r="H28" s="199">
        <f t="shared" si="20"/>
        <v>0</v>
      </c>
      <c r="I28" s="199">
        <f t="shared" si="20"/>
        <v>14</v>
      </c>
      <c r="J28" s="199">
        <f t="shared" si="20"/>
        <v>0</v>
      </c>
      <c r="K28" s="199">
        <f t="shared" si="20"/>
        <v>13</v>
      </c>
      <c r="L28" s="199">
        <f t="shared" si="20"/>
        <v>0</v>
      </c>
      <c r="M28" s="199">
        <f t="shared" si="20"/>
        <v>3</v>
      </c>
      <c r="N28" s="199">
        <f t="shared" si="20"/>
        <v>0</v>
      </c>
      <c r="O28" s="199">
        <f t="shared" si="20"/>
        <v>11</v>
      </c>
      <c r="P28" s="199">
        <f t="shared" si="20"/>
        <v>0</v>
      </c>
      <c r="Q28" s="199">
        <f t="shared" si="20"/>
        <v>0</v>
      </c>
      <c r="R28" s="199">
        <f t="shared" si="20"/>
        <v>0</v>
      </c>
      <c r="S28" s="199">
        <f t="shared" si="20"/>
        <v>4.5</v>
      </c>
      <c r="T28" s="199">
        <f t="shared" si="20"/>
        <v>0</v>
      </c>
      <c r="U28" s="199">
        <f t="shared" si="20"/>
        <v>16.5</v>
      </c>
      <c r="V28" s="199">
        <f t="shared" si="20"/>
        <v>300</v>
      </c>
      <c r="W28" s="199">
        <f t="shared" si="20"/>
        <v>13</v>
      </c>
      <c r="X28" s="199">
        <f t="shared" si="20"/>
        <v>0</v>
      </c>
      <c r="Y28" s="199">
        <f t="shared" si="20"/>
        <v>12.5</v>
      </c>
      <c r="Z28" s="199">
        <f t="shared" si="20"/>
        <v>0</v>
      </c>
      <c r="AA28" s="199">
        <f t="shared" si="20"/>
        <v>0</v>
      </c>
      <c r="AB28" s="199">
        <f t="shared" si="20"/>
        <v>0</v>
      </c>
      <c r="AC28" s="199">
        <f t="shared" si="20"/>
        <v>0</v>
      </c>
      <c r="AD28" s="199">
        <f t="shared" si="20"/>
        <v>0</v>
      </c>
      <c r="AE28" s="199">
        <f t="shared" si="20"/>
        <v>7</v>
      </c>
      <c r="AF28" s="199">
        <f t="shared" si="20"/>
        <v>0</v>
      </c>
      <c r="AG28" s="199">
        <f t="shared" si="20"/>
        <v>2</v>
      </c>
      <c r="AH28" s="199">
        <f t="shared" si="20"/>
        <v>0</v>
      </c>
      <c r="AI28" s="199">
        <f t="shared" si="20"/>
        <v>2</v>
      </c>
      <c r="AJ28" s="199">
        <f t="shared" si="20"/>
        <v>0</v>
      </c>
      <c r="AK28" s="199">
        <f t="shared" si="20"/>
        <v>4</v>
      </c>
      <c r="AL28" s="199">
        <f t="shared" si="20"/>
        <v>0</v>
      </c>
      <c r="AM28" s="199">
        <f t="shared" si="20"/>
        <v>6</v>
      </c>
      <c r="AN28" s="199">
        <f t="shared" si="20"/>
        <v>0</v>
      </c>
      <c r="AO28" s="199">
        <f t="shared" si="20"/>
        <v>4</v>
      </c>
      <c r="AP28" s="199">
        <f t="shared" si="20"/>
        <v>0</v>
      </c>
      <c r="AQ28" s="199">
        <f t="shared" si="20"/>
        <v>0</v>
      </c>
      <c r="AR28" s="199">
        <f t="shared" si="20"/>
        <v>0</v>
      </c>
      <c r="AS28" s="199">
        <f t="shared" si="20"/>
        <v>0</v>
      </c>
      <c r="AT28" s="199">
        <f t="shared" si="20"/>
        <v>0</v>
      </c>
      <c r="AU28" s="199">
        <f t="shared" si="20"/>
        <v>6</v>
      </c>
      <c r="AV28" s="199">
        <f t="shared" si="20"/>
        <v>0</v>
      </c>
      <c r="AW28" s="199">
        <f t="shared" si="20"/>
        <v>1.5</v>
      </c>
      <c r="AX28" s="199">
        <f t="shared" si="20"/>
        <v>0</v>
      </c>
      <c r="AY28" s="199">
        <f t="shared" si="20"/>
        <v>7.5</v>
      </c>
      <c r="AZ28" s="199">
        <f t="shared" si="20"/>
        <v>0</v>
      </c>
      <c r="BA28" s="199">
        <f t="shared" si="20"/>
        <v>6.5</v>
      </c>
      <c r="BB28" s="199">
        <f t="shared" si="20"/>
        <v>0</v>
      </c>
      <c r="BC28" s="199">
        <f t="shared" si="20"/>
        <v>0</v>
      </c>
      <c r="BD28" s="199">
        <f t="shared" si="20"/>
        <v>0</v>
      </c>
      <c r="BE28" s="199">
        <f t="shared" si="20"/>
        <v>8</v>
      </c>
      <c r="BF28" s="199">
        <f t="shared" si="20"/>
        <v>0</v>
      </c>
      <c r="BG28" s="199">
        <f t="shared" si="20"/>
        <v>2</v>
      </c>
      <c r="BH28" s="199">
        <f t="shared" si="20"/>
        <v>0</v>
      </c>
      <c r="BI28" s="199">
        <f t="shared" si="20"/>
        <v>7</v>
      </c>
      <c r="BJ28" s="199">
        <f t="shared" si="20"/>
        <v>0</v>
      </c>
      <c r="BK28" s="199">
        <f t="shared" si="20"/>
        <v>0</v>
      </c>
      <c r="BL28" s="199">
        <f t="shared" si="20"/>
        <v>0</v>
      </c>
      <c r="BM28" s="158"/>
      <c r="BN28" s="159" t="str">
        <f>IFERROR(__xludf.DUMMYFUNCTION("""COMPUTED_VALUE"""),"Daniel Fux")</f>
        <v>Daniel Fux</v>
      </c>
      <c r="BO28" s="200" t="str">
        <f>IFERROR(__xludf.DUMMYFUNCTION("IMPORTRANGE(""https://docs.google.com/spreadsheets/d/1KrsHKAJtdLJ3VXyrOqNK2tHML33p1glN8UTwIh36Xt0"", ""Přehled mzdy!D22:BM65"")"),"")</f>
        <v/>
      </c>
      <c r="BP28" s="133"/>
      <c r="BQ28" s="202">
        <f>IFERROR(__xludf.DUMMYFUNCTION("""COMPUTED_VALUE"""),7.0)</f>
        <v>7</v>
      </c>
      <c r="BR28" s="203"/>
      <c r="BS28" s="204">
        <f>IFERROR(__xludf.DUMMYFUNCTION("""COMPUTED_VALUE"""),6.0)</f>
        <v>6</v>
      </c>
      <c r="BT28" s="205"/>
      <c r="BU28" s="202">
        <f>IFERROR(__xludf.DUMMYFUNCTION("""COMPUTED_VALUE"""),14.0)</f>
        <v>14</v>
      </c>
      <c r="BV28" s="203"/>
      <c r="BW28" s="202">
        <f>IFERROR(__xludf.DUMMYFUNCTION("""COMPUTED_VALUE"""),13.0)</f>
        <v>13</v>
      </c>
      <c r="BX28" s="203"/>
      <c r="BY28" s="202">
        <f>IFERROR(__xludf.DUMMYFUNCTION("""COMPUTED_VALUE"""),3.0)</f>
        <v>3</v>
      </c>
      <c r="BZ28" s="203"/>
      <c r="CA28" s="202">
        <f>IFERROR(__xludf.DUMMYFUNCTION("""COMPUTED_VALUE"""),11.0)</f>
        <v>11</v>
      </c>
      <c r="CB28" s="203"/>
      <c r="CC28" s="202"/>
      <c r="CD28" s="203"/>
      <c r="CE28" s="202">
        <f>IFERROR(__xludf.DUMMYFUNCTION("""COMPUTED_VALUE"""),4.5)</f>
        <v>4.5</v>
      </c>
      <c r="CF28" s="203"/>
      <c r="CG28" s="204">
        <f>IFERROR(__xludf.DUMMYFUNCTION("""COMPUTED_VALUE"""),13.5)</f>
        <v>13.5</v>
      </c>
      <c r="CH28" s="205"/>
      <c r="CI28" s="204">
        <f>IFERROR(__xludf.DUMMYFUNCTION("""COMPUTED_VALUE"""),13.0)</f>
        <v>13</v>
      </c>
      <c r="CJ28" s="205"/>
      <c r="CK28" s="202">
        <f>IFERROR(__xludf.DUMMYFUNCTION("""COMPUTED_VALUE"""),12.5)</f>
        <v>12.5</v>
      </c>
      <c r="CL28" s="203"/>
      <c r="CM28" s="202"/>
      <c r="CN28" s="203"/>
      <c r="CO28" s="202"/>
      <c r="CP28" s="203"/>
      <c r="CQ28" s="204">
        <f>IFERROR(__xludf.DUMMYFUNCTION("""COMPUTED_VALUE"""),7.0)</f>
        <v>7</v>
      </c>
      <c r="CR28" s="205"/>
      <c r="CS28" s="202">
        <f>IFERROR(__xludf.DUMMYFUNCTION("""COMPUTED_VALUE"""),2.0)</f>
        <v>2</v>
      </c>
      <c r="CT28" s="199"/>
      <c r="CU28" s="204">
        <f>IFERROR(__xludf.DUMMYFUNCTION("""COMPUTED_VALUE"""),2.0)</f>
        <v>2</v>
      </c>
      <c r="CV28" s="199"/>
      <c r="CW28" s="202">
        <f>IFERROR(__xludf.DUMMYFUNCTION("""COMPUTED_VALUE"""),4.0)</f>
        <v>4</v>
      </c>
      <c r="CX28" s="199"/>
      <c r="CY28" s="204">
        <f>IFERROR(__xludf.DUMMYFUNCTION("""COMPUTED_VALUE"""),6.0)</f>
        <v>6</v>
      </c>
      <c r="CZ28" s="199"/>
      <c r="DA28" s="202">
        <f>IFERROR(__xludf.DUMMYFUNCTION("""COMPUTED_VALUE"""),4.0)</f>
        <v>4</v>
      </c>
      <c r="DB28" s="199"/>
      <c r="DC28" s="202"/>
      <c r="DD28" s="199"/>
      <c r="DE28" s="202"/>
      <c r="DF28" s="199"/>
      <c r="DG28" s="202">
        <f>IFERROR(__xludf.DUMMYFUNCTION("""COMPUTED_VALUE"""),6.0)</f>
        <v>6</v>
      </c>
      <c r="DH28" s="199"/>
      <c r="DI28" s="202">
        <f>IFERROR(__xludf.DUMMYFUNCTION("""COMPUTED_VALUE"""),1.5)</f>
        <v>1.5</v>
      </c>
      <c r="DJ28" s="199"/>
      <c r="DK28" s="202">
        <f>IFERROR(__xludf.DUMMYFUNCTION("""COMPUTED_VALUE"""),7.5)</f>
        <v>7.5</v>
      </c>
      <c r="DL28" s="199"/>
      <c r="DM28" s="202">
        <f>IFERROR(__xludf.DUMMYFUNCTION("""COMPUTED_VALUE"""),6.5)</f>
        <v>6.5</v>
      </c>
      <c r="DN28" s="199"/>
      <c r="DO28" s="202"/>
      <c r="DP28" s="199"/>
      <c r="DQ28" s="202">
        <f>IFERROR(__xludf.DUMMYFUNCTION("""COMPUTED_VALUE"""),8.0)</f>
        <v>8</v>
      </c>
      <c r="DR28" s="199"/>
      <c r="DS28" s="202">
        <f>IFERROR(__xludf.DUMMYFUNCTION("""COMPUTED_VALUE"""),2.0)</f>
        <v>2</v>
      </c>
      <c r="DT28" s="199"/>
      <c r="DU28" s="204">
        <f>IFERROR(__xludf.DUMMYFUNCTION("""COMPUTED_VALUE"""),7.0)</f>
        <v>7</v>
      </c>
      <c r="DV28" s="199"/>
      <c r="DW28" s="202"/>
      <c r="DX28" s="199"/>
      <c r="DY28" s="158"/>
      <c r="DZ28" s="159" t="str">
        <f>IFERROR(__xludf.DUMMYFUNCTION("""COMPUTED_VALUE"""),"Daniel Fux")</f>
        <v>Daniel Fux</v>
      </c>
      <c r="EA28" s="200" t="str">
        <f>IFERROR(__xludf.DUMMYFUNCTION("IMPORTRANGE(""https://docs.google.com/spreadsheets/d/10YXAOMSpkcTMLByn-VWOoSTLim2yScH5sOHrFGs5ztQ"", ""Přehled mzdy!D22:BM65"")"),"")</f>
        <v/>
      </c>
      <c r="EB28" s="133"/>
      <c r="EC28" s="202"/>
      <c r="ED28" s="203"/>
      <c r="EE28" s="204"/>
      <c r="EF28" s="205"/>
      <c r="EG28" s="202"/>
      <c r="EH28" s="203"/>
      <c r="EI28" s="202"/>
      <c r="EJ28" s="203"/>
      <c r="EK28" s="202"/>
      <c r="EL28" s="203"/>
      <c r="EM28" s="202"/>
      <c r="EN28" s="203"/>
      <c r="EO28" s="202"/>
      <c r="EP28" s="203"/>
      <c r="EQ28" s="202"/>
      <c r="ER28" s="203"/>
      <c r="ES28" s="204">
        <f>IFERROR(__xludf.DUMMYFUNCTION("""COMPUTED_VALUE"""),3.0)</f>
        <v>3</v>
      </c>
      <c r="ET28" s="205">
        <f>IFERROR(__xludf.DUMMYFUNCTION("""COMPUTED_VALUE"""),300.0)</f>
        <v>300</v>
      </c>
      <c r="EU28" s="204"/>
      <c r="EV28" s="205"/>
      <c r="EW28" s="202"/>
      <c r="EX28" s="203"/>
      <c r="EY28" s="202"/>
      <c r="EZ28" s="203"/>
      <c r="FA28" s="202"/>
      <c r="FB28" s="203"/>
      <c r="FC28" s="204"/>
      <c r="FD28" s="205"/>
      <c r="FE28" s="202"/>
      <c r="FF28" s="199"/>
      <c r="FG28" s="204"/>
      <c r="FH28" s="199"/>
      <c r="FI28" s="202"/>
      <c r="FJ28" s="199"/>
      <c r="FK28" s="204"/>
      <c r="FL28" s="199"/>
      <c r="FM28" s="202"/>
      <c r="FN28" s="199"/>
      <c r="FO28" s="202"/>
      <c r="FP28" s="199"/>
      <c r="FQ28" s="202"/>
      <c r="FR28" s="199"/>
      <c r="FS28" s="202"/>
      <c r="FT28" s="199"/>
      <c r="FU28" s="202"/>
      <c r="FV28" s="199"/>
      <c r="FW28" s="202"/>
      <c r="FX28" s="199"/>
      <c r="FY28" s="202"/>
      <c r="FZ28" s="199"/>
      <c r="GA28" s="202"/>
      <c r="GB28" s="199"/>
      <c r="GC28" s="202"/>
      <c r="GD28" s="199"/>
      <c r="GE28" s="202"/>
      <c r="GF28" s="199"/>
      <c r="GG28" s="204"/>
      <c r="GH28" s="199"/>
      <c r="GI28" s="202"/>
      <c r="GJ28" s="199"/>
    </row>
    <row r="29">
      <c r="A29" s="214">
        <f>IFERROR(__xludf.DUMMYFUNCTION("""COMPUTED_VALUE"""),100.0)</f>
        <v>100</v>
      </c>
      <c r="B29" s="159" t="str">
        <f>IFERROR(__xludf.DUMMYFUNCTION("""COMPUTED_VALUE"""),"Radim Dvořák")</f>
        <v>Radim Dvořák</v>
      </c>
      <c r="C29" s="199">
        <f t="shared" ref="C29:BL29" si="21">BO29+EA29</f>
        <v>6</v>
      </c>
      <c r="D29" s="199">
        <f t="shared" si="21"/>
        <v>0</v>
      </c>
      <c r="E29" s="199">
        <f t="shared" si="21"/>
        <v>0</v>
      </c>
      <c r="F29" s="199">
        <f t="shared" si="21"/>
        <v>0</v>
      </c>
      <c r="G29" s="199">
        <f t="shared" si="21"/>
        <v>11</v>
      </c>
      <c r="H29" s="199">
        <f t="shared" si="21"/>
        <v>0</v>
      </c>
      <c r="I29" s="199">
        <f t="shared" si="21"/>
        <v>9</v>
      </c>
      <c r="J29" s="199">
        <f t="shared" si="21"/>
        <v>0</v>
      </c>
      <c r="K29" s="199">
        <f t="shared" si="21"/>
        <v>11</v>
      </c>
      <c r="L29" s="199">
        <f t="shared" si="21"/>
        <v>0</v>
      </c>
      <c r="M29" s="199">
        <f t="shared" si="21"/>
        <v>0</v>
      </c>
      <c r="N29" s="199">
        <f t="shared" si="21"/>
        <v>0</v>
      </c>
      <c r="O29" s="199">
        <f t="shared" si="21"/>
        <v>10.5</v>
      </c>
      <c r="P29" s="199">
        <f t="shared" si="21"/>
        <v>0</v>
      </c>
      <c r="Q29" s="199">
        <f t="shared" si="21"/>
        <v>10</v>
      </c>
      <c r="R29" s="199">
        <f t="shared" si="21"/>
        <v>0</v>
      </c>
      <c r="S29" s="199">
        <f t="shared" si="21"/>
        <v>0</v>
      </c>
      <c r="T29" s="199">
        <f t="shared" si="21"/>
        <v>0</v>
      </c>
      <c r="U29" s="199">
        <f t="shared" si="21"/>
        <v>9</v>
      </c>
      <c r="V29" s="199">
        <f t="shared" si="21"/>
        <v>0</v>
      </c>
      <c r="W29" s="199">
        <f t="shared" si="21"/>
        <v>12</v>
      </c>
      <c r="X29" s="199">
        <f t="shared" si="21"/>
        <v>0</v>
      </c>
      <c r="Y29" s="199">
        <f t="shared" si="21"/>
        <v>4.5</v>
      </c>
      <c r="Z29" s="199">
        <f t="shared" si="21"/>
        <v>0</v>
      </c>
      <c r="AA29" s="199">
        <f t="shared" si="21"/>
        <v>0</v>
      </c>
      <c r="AB29" s="199">
        <f t="shared" si="21"/>
        <v>0</v>
      </c>
      <c r="AC29" s="199">
        <f t="shared" si="21"/>
        <v>8.5</v>
      </c>
      <c r="AD29" s="199">
        <f t="shared" si="21"/>
        <v>0</v>
      </c>
      <c r="AE29" s="199">
        <f t="shared" si="21"/>
        <v>8</v>
      </c>
      <c r="AF29" s="199">
        <f t="shared" si="21"/>
        <v>0</v>
      </c>
      <c r="AG29" s="199">
        <f t="shared" si="21"/>
        <v>5</v>
      </c>
      <c r="AH29" s="199">
        <f t="shared" si="21"/>
        <v>0</v>
      </c>
      <c r="AI29" s="199">
        <f t="shared" si="21"/>
        <v>11</v>
      </c>
      <c r="AJ29" s="199">
        <f t="shared" si="21"/>
        <v>0</v>
      </c>
      <c r="AK29" s="199">
        <f t="shared" si="21"/>
        <v>11</v>
      </c>
      <c r="AL29" s="199">
        <f t="shared" si="21"/>
        <v>0</v>
      </c>
      <c r="AM29" s="199">
        <f t="shared" si="21"/>
        <v>6</v>
      </c>
      <c r="AN29" s="199">
        <f t="shared" si="21"/>
        <v>0</v>
      </c>
      <c r="AO29" s="199">
        <f t="shared" si="21"/>
        <v>0</v>
      </c>
      <c r="AP29" s="199">
        <f t="shared" si="21"/>
        <v>0</v>
      </c>
      <c r="AQ29" s="199">
        <f t="shared" si="21"/>
        <v>14.5</v>
      </c>
      <c r="AR29" s="199">
        <f t="shared" si="21"/>
        <v>0</v>
      </c>
      <c r="AS29" s="199">
        <f t="shared" si="21"/>
        <v>8</v>
      </c>
      <c r="AT29" s="199">
        <f t="shared" si="21"/>
        <v>0</v>
      </c>
      <c r="AU29" s="199">
        <f t="shared" si="21"/>
        <v>7</v>
      </c>
      <c r="AV29" s="199">
        <f t="shared" si="21"/>
        <v>0</v>
      </c>
      <c r="AW29" s="199">
        <f t="shared" si="21"/>
        <v>0</v>
      </c>
      <c r="AX29" s="199">
        <f t="shared" si="21"/>
        <v>0</v>
      </c>
      <c r="AY29" s="199">
        <f t="shared" si="21"/>
        <v>12</v>
      </c>
      <c r="AZ29" s="199">
        <f t="shared" si="21"/>
        <v>0</v>
      </c>
      <c r="BA29" s="199">
        <f t="shared" si="21"/>
        <v>4</v>
      </c>
      <c r="BB29" s="199">
        <f t="shared" si="21"/>
        <v>0</v>
      </c>
      <c r="BC29" s="199">
        <f t="shared" si="21"/>
        <v>0</v>
      </c>
      <c r="BD29" s="199">
        <f t="shared" si="21"/>
        <v>0</v>
      </c>
      <c r="BE29" s="199">
        <f t="shared" si="21"/>
        <v>0</v>
      </c>
      <c r="BF29" s="199">
        <f t="shared" si="21"/>
        <v>0</v>
      </c>
      <c r="BG29" s="199">
        <f t="shared" si="21"/>
        <v>0</v>
      </c>
      <c r="BH29" s="199">
        <f t="shared" si="21"/>
        <v>0</v>
      </c>
      <c r="BI29" s="199">
        <f t="shared" si="21"/>
        <v>0</v>
      </c>
      <c r="BJ29" s="199">
        <f t="shared" si="21"/>
        <v>0</v>
      </c>
      <c r="BK29" s="199">
        <f t="shared" si="21"/>
        <v>0</v>
      </c>
      <c r="BL29" s="199">
        <f t="shared" si="21"/>
        <v>0</v>
      </c>
      <c r="BM29" s="158"/>
      <c r="BN29" s="159" t="str">
        <f>IFERROR(__xludf.DUMMYFUNCTION("""COMPUTED_VALUE"""),"Radim Dvořák")</f>
        <v>Radim Dvořák</v>
      </c>
      <c r="BO29" s="202">
        <f>IFERROR(__xludf.DUMMYFUNCTION("""COMPUTED_VALUE"""),6.0)</f>
        <v>6</v>
      </c>
      <c r="BP29" s="203"/>
      <c r="BQ29" s="202"/>
      <c r="BR29" s="203"/>
      <c r="BS29" s="202">
        <f>IFERROR(__xludf.DUMMYFUNCTION("""COMPUTED_VALUE"""),11.0)</f>
        <v>11</v>
      </c>
      <c r="BT29" s="203"/>
      <c r="BU29" s="202">
        <f>IFERROR(__xludf.DUMMYFUNCTION("""COMPUTED_VALUE"""),9.0)</f>
        <v>9</v>
      </c>
      <c r="BV29" s="203"/>
      <c r="BW29" s="204">
        <f>IFERROR(__xludf.DUMMYFUNCTION("""COMPUTED_VALUE"""),11.0)</f>
        <v>11</v>
      </c>
      <c r="BX29" s="205"/>
      <c r="BY29" s="202"/>
      <c r="BZ29" s="203"/>
      <c r="CA29" s="202">
        <f>IFERROR(__xludf.DUMMYFUNCTION("""COMPUTED_VALUE"""),10.5)</f>
        <v>10.5</v>
      </c>
      <c r="CB29" s="203"/>
      <c r="CC29" s="202">
        <f>IFERROR(__xludf.DUMMYFUNCTION("""COMPUTED_VALUE"""),10.0)</f>
        <v>10</v>
      </c>
      <c r="CD29" s="203"/>
      <c r="CE29" s="202"/>
      <c r="CF29" s="203"/>
      <c r="CG29" s="202">
        <f>IFERROR(__xludf.DUMMYFUNCTION("""COMPUTED_VALUE"""),9.0)</f>
        <v>9</v>
      </c>
      <c r="CH29" s="203"/>
      <c r="CI29" s="204">
        <f>IFERROR(__xludf.DUMMYFUNCTION("""COMPUTED_VALUE"""),12.0)</f>
        <v>12</v>
      </c>
      <c r="CJ29" s="205"/>
      <c r="CK29" s="202">
        <f>IFERROR(__xludf.DUMMYFUNCTION("""COMPUTED_VALUE"""),4.5)</f>
        <v>4.5</v>
      </c>
      <c r="CL29" s="203"/>
      <c r="CM29" s="202"/>
      <c r="CN29" s="203"/>
      <c r="CO29" s="202">
        <f>IFERROR(__xludf.DUMMYFUNCTION("""COMPUTED_VALUE"""),8.5)</f>
        <v>8.5</v>
      </c>
      <c r="CP29" s="203"/>
      <c r="CQ29" s="202">
        <f>IFERROR(__xludf.DUMMYFUNCTION("""COMPUTED_VALUE"""),8.0)</f>
        <v>8</v>
      </c>
      <c r="CR29" s="203"/>
      <c r="CS29" s="204">
        <f>IFERROR(__xludf.DUMMYFUNCTION("""COMPUTED_VALUE"""),5.0)</f>
        <v>5</v>
      </c>
      <c r="CT29" s="206"/>
      <c r="CU29" s="204">
        <f>IFERROR(__xludf.DUMMYFUNCTION("""COMPUTED_VALUE"""),11.0)</f>
        <v>11</v>
      </c>
      <c r="CV29" s="199"/>
      <c r="CW29" s="202">
        <f>IFERROR(__xludf.DUMMYFUNCTION("""COMPUTED_VALUE"""),11.0)</f>
        <v>11</v>
      </c>
      <c r="CX29" s="199"/>
      <c r="CY29" s="204">
        <f>IFERROR(__xludf.DUMMYFUNCTION("""COMPUTED_VALUE"""),6.0)</f>
        <v>6</v>
      </c>
      <c r="CZ29" s="199"/>
      <c r="DA29" s="202"/>
      <c r="DB29" s="199"/>
      <c r="DC29" s="202">
        <f>IFERROR(__xludf.DUMMYFUNCTION("""COMPUTED_VALUE"""),14.5)</f>
        <v>14.5</v>
      </c>
      <c r="DD29" s="199"/>
      <c r="DE29" s="204">
        <f>IFERROR(__xludf.DUMMYFUNCTION("""COMPUTED_VALUE"""),8.0)</f>
        <v>8</v>
      </c>
      <c r="DF29" s="206"/>
      <c r="DG29" s="204">
        <f>IFERROR(__xludf.DUMMYFUNCTION("""COMPUTED_VALUE"""),7.0)</f>
        <v>7</v>
      </c>
      <c r="DH29" s="206"/>
      <c r="DI29" s="204"/>
      <c r="DJ29" s="199"/>
      <c r="DK29" s="204">
        <f>IFERROR(__xludf.DUMMYFUNCTION("""COMPUTED_VALUE"""),12.0)</f>
        <v>12</v>
      </c>
      <c r="DL29" s="206"/>
      <c r="DM29" s="202">
        <f>IFERROR(__xludf.DUMMYFUNCTION("""COMPUTED_VALUE"""),4.0)</f>
        <v>4</v>
      </c>
      <c r="DN29" s="199"/>
      <c r="DO29" s="202"/>
      <c r="DP29" s="199"/>
      <c r="DQ29" s="202"/>
      <c r="DR29" s="199"/>
      <c r="DS29" s="202"/>
      <c r="DT29" s="199"/>
      <c r="DU29" s="202"/>
      <c r="DV29" s="199"/>
      <c r="DW29" s="202"/>
      <c r="DX29" s="199"/>
      <c r="DY29" s="158"/>
      <c r="DZ29" s="159" t="str">
        <f>IFERROR(__xludf.DUMMYFUNCTION("""COMPUTED_VALUE"""),"Radim Dvořák")</f>
        <v>Radim Dvořák</v>
      </c>
      <c r="EA29" s="202"/>
      <c r="EB29" s="203"/>
      <c r="EC29" s="202"/>
      <c r="ED29" s="203"/>
      <c r="EE29" s="202"/>
      <c r="EF29" s="203"/>
      <c r="EG29" s="202"/>
      <c r="EH29" s="203"/>
      <c r="EI29" s="204"/>
      <c r="EJ29" s="205"/>
      <c r="EK29" s="202"/>
      <c r="EL29" s="203"/>
      <c r="EM29" s="202"/>
      <c r="EN29" s="203"/>
      <c r="EO29" s="202"/>
      <c r="EP29" s="203"/>
      <c r="EQ29" s="202"/>
      <c r="ER29" s="203"/>
      <c r="ES29" s="202"/>
      <c r="ET29" s="203"/>
      <c r="EU29" s="204"/>
      <c r="EV29" s="205"/>
      <c r="EW29" s="202"/>
      <c r="EX29" s="203"/>
      <c r="EY29" s="202"/>
      <c r="EZ29" s="203"/>
      <c r="FA29" s="202"/>
      <c r="FB29" s="203"/>
      <c r="FC29" s="202"/>
      <c r="FD29" s="203"/>
      <c r="FE29" s="204"/>
      <c r="FF29" s="206"/>
      <c r="FG29" s="204"/>
      <c r="FH29" s="199"/>
      <c r="FI29" s="202"/>
      <c r="FJ29" s="199"/>
      <c r="FK29" s="204"/>
      <c r="FL29" s="199"/>
      <c r="FM29" s="202"/>
      <c r="FN29" s="199"/>
      <c r="FO29" s="202"/>
      <c r="FP29" s="199"/>
      <c r="FQ29" s="204"/>
      <c r="FR29" s="206"/>
      <c r="FS29" s="204"/>
      <c r="FT29" s="206"/>
      <c r="FU29" s="204"/>
      <c r="FV29" s="199"/>
      <c r="FW29" s="204"/>
      <c r="FX29" s="206"/>
      <c r="FY29" s="202"/>
      <c r="FZ29" s="199"/>
      <c r="GA29" s="202"/>
      <c r="GB29" s="199"/>
      <c r="GC29" s="202"/>
      <c r="GD29" s="199"/>
      <c r="GE29" s="202"/>
      <c r="GF29" s="199"/>
      <c r="GG29" s="202"/>
      <c r="GH29" s="199"/>
      <c r="GI29" s="202"/>
      <c r="GJ29" s="199"/>
    </row>
    <row r="30">
      <c r="A30" s="214">
        <f>IFERROR(__xludf.DUMMYFUNCTION("""COMPUTED_VALUE"""),100.0)</f>
        <v>100</v>
      </c>
      <c r="B30" s="159" t="str">
        <f>IFERROR(__xludf.DUMMYFUNCTION("""COMPUTED_VALUE"""),"Daniel Dubecký")</f>
        <v>Daniel Dubecký</v>
      </c>
      <c r="C30" s="199">
        <f t="shared" ref="C30:BL30" si="22">BO30+EA30</f>
        <v>0</v>
      </c>
      <c r="D30" s="199">
        <f t="shared" si="22"/>
        <v>0</v>
      </c>
      <c r="E30" s="199">
        <f t="shared" si="22"/>
        <v>0</v>
      </c>
      <c r="F30" s="199">
        <f t="shared" si="22"/>
        <v>0</v>
      </c>
      <c r="G30" s="199">
        <f t="shared" si="22"/>
        <v>7</v>
      </c>
      <c r="H30" s="199">
        <f t="shared" si="22"/>
        <v>0</v>
      </c>
      <c r="I30" s="199">
        <f t="shared" si="22"/>
        <v>0</v>
      </c>
      <c r="J30" s="199">
        <f t="shared" si="22"/>
        <v>0</v>
      </c>
      <c r="K30" s="199">
        <f t="shared" si="22"/>
        <v>0</v>
      </c>
      <c r="L30" s="199">
        <f t="shared" si="22"/>
        <v>0</v>
      </c>
      <c r="M30" s="199">
        <f t="shared" si="22"/>
        <v>0</v>
      </c>
      <c r="N30" s="199">
        <f t="shared" si="22"/>
        <v>0</v>
      </c>
      <c r="O30" s="199">
        <f t="shared" si="22"/>
        <v>0</v>
      </c>
      <c r="P30" s="199">
        <f t="shared" si="22"/>
        <v>0</v>
      </c>
      <c r="Q30" s="199">
        <f t="shared" si="22"/>
        <v>0</v>
      </c>
      <c r="R30" s="199">
        <f t="shared" si="22"/>
        <v>0</v>
      </c>
      <c r="S30" s="199">
        <f t="shared" si="22"/>
        <v>0</v>
      </c>
      <c r="T30" s="199">
        <f t="shared" si="22"/>
        <v>0</v>
      </c>
      <c r="U30" s="199">
        <f t="shared" si="22"/>
        <v>8</v>
      </c>
      <c r="V30" s="199">
        <f t="shared" si="22"/>
        <v>0</v>
      </c>
      <c r="W30" s="199">
        <f t="shared" si="22"/>
        <v>0</v>
      </c>
      <c r="X30" s="199">
        <f t="shared" si="22"/>
        <v>0</v>
      </c>
      <c r="Y30" s="199">
        <f t="shared" si="22"/>
        <v>0</v>
      </c>
      <c r="Z30" s="199">
        <f t="shared" si="22"/>
        <v>0</v>
      </c>
      <c r="AA30" s="199">
        <f t="shared" si="22"/>
        <v>0</v>
      </c>
      <c r="AB30" s="199">
        <f t="shared" si="22"/>
        <v>0</v>
      </c>
      <c r="AC30" s="199">
        <f t="shared" si="22"/>
        <v>0</v>
      </c>
      <c r="AD30" s="199">
        <f t="shared" si="22"/>
        <v>0</v>
      </c>
      <c r="AE30" s="199">
        <f t="shared" si="22"/>
        <v>0</v>
      </c>
      <c r="AF30" s="199">
        <f t="shared" si="22"/>
        <v>0</v>
      </c>
      <c r="AG30" s="199">
        <f t="shared" si="22"/>
        <v>0</v>
      </c>
      <c r="AH30" s="199">
        <f t="shared" si="22"/>
        <v>0</v>
      </c>
      <c r="AI30" s="199">
        <f t="shared" si="22"/>
        <v>0</v>
      </c>
      <c r="AJ30" s="199">
        <f t="shared" si="22"/>
        <v>0</v>
      </c>
      <c r="AK30" s="199">
        <f t="shared" si="22"/>
        <v>0</v>
      </c>
      <c r="AL30" s="199">
        <f t="shared" si="22"/>
        <v>0</v>
      </c>
      <c r="AM30" s="199">
        <f t="shared" si="22"/>
        <v>0</v>
      </c>
      <c r="AN30" s="199">
        <f t="shared" si="22"/>
        <v>0</v>
      </c>
      <c r="AO30" s="199">
        <f t="shared" si="22"/>
        <v>0</v>
      </c>
      <c r="AP30" s="199">
        <f t="shared" si="22"/>
        <v>0</v>
      </c>
      <c r="AQ30" s="199">
        <f t="shared" si="22"/>
        <v>0</v>
      </c>
      <c r="AR30" s="199">
        <f t="shared" si="22"/>
        <v>0</v>
      </c>
      <c r="AS30" s="199">
        <f t="shared" si="22"/>
        <v>0</v>
      </c>
      <c r="AT30" s="199">
        <f t="shared" si="22"/>
        <v>0</v>
      </c>
      <c r="AU30" s="199">
        <f t="shared" si="22"/>
        <v>7</v>
      </c>
      <c r="AV30" s="199">
        <f t="shared" si="22"/>
        <v>0</v>
      </c>
      <c r="AW30" s="199">
        <f t="shared" si="22"/>
        <v>0</v>
      </c>
      <c r="AX30" s="199">
        <f t="shared" si="22"/>
        <v>0</v>
      </c>
      <c r="AY30" s="199">
        <f t="shared" si="22"/>
        <v>0</v>
      </c>
      <c r="AZ30" s="199">
        <f t="shared" si="22"/>
        <v>0</v>
      </c>
      <c r="BA30" s="199">
        <f t="shared" si="22"/>
        <v>0</v>
      </c>
      <c r="BB30" s="199">
        <f t="shared" si="22"/>
        <v>0</v>
      </c>
      <c r="BC30" s="199">
        <f t="shared" si="22"/>
        <v>0</v>
      </c>
      <c r="BD30" s="199">
        <f t="shared" si="22"/>
        <v>0</v>
      </c>
      <c r="BE30" s="199">
        <f t="shared" si="22"/>
        <v>0</v>
      </c>
      <c r="BF30" s="199">
        <f t="shared" si="22"/>
        <v>0</v>
      </c>
      <c r="BG30" s="199">
        <f t="shared" si="22"/>
        <v>0</v>
      </c>
      <c r="BH30" s="199">
        <f t="shared" si="22"/>
        <v>0</v>
      </c>
      <c r="BI30" s="199">
        <f t="shared" si="22"/>
        <v>0</v>
      </c>
      <c r="BJ30" s="199">
        <f t="shared" si="22"/>
        <v>0</v>
      </c>
      <c r="BK30" s="199">
        <f t="shared" si="22"/>
        <v>0</v>
      </c>
      <c r="BL30" s="199">
        <f t="shared" si="22"/>
        <v>0</v>
      </c>
      <c r="BM30" s="158"/>
      <c r="BN30" s="159" t="str">
        <f>IFERROR(__xludf.DUMMYFUNCTION("""COMPUTED_VALUE"""),"Daniel Dubecký")</f>
        <v>Daniel Dubecký</v>
      </c>
      <c r="BO30" s="202"/>
      <c r="BP30" s="203"/>
      <c r="BQ30" s="202"/>
      <c r="BR30" s="203"/>
      <c r="BS30" s="204">
        <f>IFERROR(__xludf.DUMMYFUNCTION("""COMPUTED_VALUE"""),7.0)</f>
        <v>7</v>
      </c>
      <c r="BT30" s="205"/>
      <c r="BU30" s="204"/>
      <c r="BV30" s="205"/>
      <c r="BW30" s="202"/>
      <c r="BX30" s="203"/>
      <c r="BY30" s="204"/>
      <c r="BZ30" s="205"/>
      <c r="CA30" s="202"/>
      <c r="CB30" s="203"/>
      <c r="CC30" s="202"/>
      <c r="CD30" s="203"/>
      <c r="CE30" s="204"/>
      <c r="CF30" s="205"/>
      <c r="CG30" s="202">
        <f>IFERROR(__xludf.DUMMYFUNCTION("""COMPUTED_VALUE"""),8.0)</f>
        <v>8</v>
      </c>
      <c r="CH30" s="203"/>
      <c r="CI30" s="204"/>
      <c r="CJ30" s="205"/>
      <c r="CK30" s="204"/>
      <c r="CL30" s="205"/>
      <c r="CM30" s="202"/>
      <c r="CN30" s="203"/>
      <c r="CO30" s="202"/>
      <c r="CP30" s="203"/>
      <c r="CQ30" s="202"/>
      <c r="CR30" s="203"/>
      <c r="CS30" s="204"/>
      <c r="CT30" s="206"/>
      <c r="CU30" s="204"/>
      <c r="CV30" s="199"/>
      <c r="CW30" s="204"/>
      <c r="CX30" s="199"/>
      <c r="CY30" s="204"/>
      <c r="CZ30" s="199"/>
      <c r="DA30" s="204"/>
      <c r="DB30" s="199"/>
      <c r="DC30" s="202"/>
      <c r="DD30" s="199"/>
      <c r="DE30" s="202"/>
      <c r="DF30" s="199"/>
      <c r="DG30" s="204">
        <f>IFERROR(__xludf.DUMMYFUNCTION("""COMPUTED_VALUE"""),7.0)</f>
        <v>7</v>
      </c>
      <c r="DH30" s="199"/>
      <c r="DI30" s="204"/>
      <c r="DJ30" s="199"/>
      <c r="DK30" s="204"/>
      <c r="DL30" s="206"/>
      <c r="DM30" s="204"/>
      <c r="DN30" s="206"/>
      <c r="DO30" s="204"/>
      <c r="DP30" s="199"/>
      <c r="DQ30" s="202"/>
      <c r="DR30" s="199"/>
      <c r="DS30" s="202"/>
      <c r="DT30" s="199"/>
      <c r="DU30" s="204"/>
      <c r="DV30" s="199"/>
      <c r="DW30" s="202"/>
      <c r="DX30" s="199"/>
      <c r="DY30" s="158"/>
      <c r="DZ30" s="159" t="str">
        <f>IFERROR(__xludf.DUMMYFUNCTION("""COMPUTED_VALUE"""),"Daniel Dubecký")</f>
        <v>Daniel Dubecký</v>
      </c>
      <c r="EA30" s="202"/>
      <c r="EB30" s="203"/>
      <c r="EC30" s="202"/>
      <c r="ED30" s="203"/>
      <c r="EE30" s="204"/>
      <c r="EF30" s="205"/>
      <c r="EG30" s="204"/>
      <c r="EH30" s="205"/>
      <c r="EI30" s="202"/>
      <c r="EJ30" s="203"/>
      <c r="EK30" s="204"/>
      <c r="EL30" s="205"/>
      <c r="EM30" s="202"/>
      <c r="EN30" s="203"/>
      <c r="EO30" s="202"/>
      <c r="EP30" s="203"/>
      <c r="EQ30" s="204"/>
      <c r="ER30" s="205"/>
      <c r="ES30" s="202"/>
      <c r="ET30" s="203"/>
      <c r="EU30" s="204"/>
      <c r="EV30" s="205"/>
      <c r="EW30" s="204"/>
      <c r="EX30" s="205"/>
      <c r="EY30" s="202"/>
      <c r="EZ30" s="203"/>
      <c r="FA30" s="202"/>
      <c r="FB30" s="203"/>
      <c r="FC30" s="202"/>
      <c r="FD30" s="203"/>
      <c r="FE30" s="204"/>
      <c r="FF30" s="206"/>
      <c r="FG30" s="204"/>
      <c r="FH30" s="199"/>
      <c r="FI30" s="204"/>
      <c r="FJ30" s="199"/>
      <c r="FK30" s="204"/>
      <c r="FL30" s="199"/>
      <c r="FM30" s="204"/>
      <c r="FN30" s="199"/>
      <c r="FO30" s="202"/>
      <c r="FP30" s="199"/>
      <c r="FQ30" s="202"/>
      <c r="FR30" s="199"/>
      <c r="FS30" s="204"/>
      <c r="FT30" s="199"/>
      <c r="FU30" s="204"/>
      <c r="FV30" s="199"/>
      <c r="FW30" s="204"/>
      <c r="FX30" s="206"/>
      <c r="FY30" s="204"/>
      <c r="FZ30" s="206"/>
      <c r="GA30" s="204"/>
      <c r="GB30" s="199"/>
      <c r="GC30" s="202"/>
      <c r="GD30" s="199"/>
      <c r="GE30" s="202"/>
      <c r="GF30" s="199"/>
      <c r="GG30" s="204"/>
      <c r="GH30" s="199"/>
      <c r="GI30" s="202"/>
      <c r="GJ30" s="199"/>
    </row>
    <row r="31">
      <c r="A31" s="214">
        <f>IFERROR(__xludf.DUMMYFUNCTION("""COMPUTED_VALUE"""),100.0)</f>
        <v>100</v>
      </c>
      <c r="B31" s="159" t="str">
        <f>IFERROR(__xludf.DUMMYFUNCTION("""COMPUTED_VALUE"""),"Nikola Adamová")</f>
        <v>Nikola Adamová</v>
      </c>
      <c r="C31" s="199">
        <f t="shared" ref="C31:BL31" si="23">BO31+EA31</f>
        <v>0</v>
      </c>
      <c r="D31" s="199">
        <f t="shared" si="23"/>
        <v>0</v>
      </c>
      <c r="E31" s="199">
        <f t="shared" si="23"/>
        <v>0</v>
      </c>
      <c r="F31" s="199">
        <f t="shared" si="23"/>
        <v>0</v>
      </c>
      <c r="G31" s="199">
        <f t="shared" si="23"/>
        <v>0</v>
      </c>
      <c r="H31" s="199">
        <f t="shared" si="23"/>
        <v>0</v>
      </c>
      <c r="I31" s="199">
        <f t="shared" si="23"/>
        <v>0</v>
      </c>
      <c r="J31" s="199">
        <f t="shared" si="23"/>
        <v>0</v>
      </c>
      <c r="K31" s="199">
        <f t="shared" si="23"/>
        <v>0</v>
      </c>
      <c r="L31" s="199">
        <f t="shared" si="23"/>
        <v>0</v>
      </c>
      <c r="M31" s="199">
        <f t="shared" si="23"/>
        <v>0</v>
      </c>
      <c r="N31" s="199">
        <f t="shared" si="23"/>
        <v>0</v>
      </c>
      <c r="O31" s="199">
        <f t="shared" si="23"/>
        <v>0</v>
      </c>
      <c r="P31" s="199">
        <f t="shared" si="23"/>
        <v>0</v>
      </c>
      <c r="Q31" s="199">
        <f t="shared" si="23"/>
        <v>0</v>
      </c>
      <c r="R31" s="199">
        <f t="shared" si="23"/>
        <v>0</v>
      </c>
      <c r="S31" s="199">
        <f t="shared" si="23"/>
        <v>0</v>
      </c>
      <c r="T31" s="199">
        <f t="shared" si="23"/>
        <v>0</v>
      </c>
      <c r="U31" s="199">
        <f t="shared" si="23"/>
        <v>0</v>
      </c>
      <c r="V31" s="199">
        <f t="shared" si="23"/>
        <v>0</v>
      </c>
      <c r="W31" s="199">
        <f t="shared" si="23"/>
        <v>0</v>
      </c>
      <c r="X31" s="199">
        <f t="shared" si="23"/>
        <v>0</v>
      </c>
      <c r="Y31" s="199">
        <f t="shared" si="23"/>
        <v>0</v>
      </c>
      <c r="Z31" s="199">
        <f t="shared" si="23"/>
        <v>0</v>
      </c>
      <c r="AA31" s="199">
        <f t="shared" si="23"/>
        <v>0</v>
      </c>
      <c r="AB31" s="199">
        <f t="shared" si="23"/>
        <v>0</v>
      </c>
      <c r="AC31" s="199">
        <f t="shared" si="23"/>
        <v>0</v>
      </c>
      <c r="AD31" s="199">
        <f t="shared" si="23"/>
        <v>0</v>
      </c>
      <c r="AE31" s="199">
        <f t="shared" si="23"/>
        <v>0</v>
      </c>
      <c r="AF31" s="199">
        <f t="shared" si="23"/>
        <v>0</v>
      </c>
      <c r="AG31" s="199">
        <f t="shared" si="23"/>
        <v>0</v>
      </c>
      <c r="AH31" s="199">
        <f t="shared" si="23"/>
        <v>0</v>
      </c>
      <c r="AI31" s="199">
        <f t="shared" si="23"/>
        <v>0</v>
      </c>
      <c r="AJ31" s="199">
        <f t="shared" si="23"/>
        <v>0</v>
      </c>
      <c r="AK31" s="199">
        <f t="shared" si="23"/>
        <v>0</v>
      </c>
      <c r="AL31" s="199">
        <f t="shared" si="23"/>
        <v>0</v>
      </c>
      <c r="AM31" s="199">
        <f t="shared" si="23"/>
        <v>0</v>
      </c>
      <c r="AN31" s="199">
        <f t="shared" si="23"/>
        <v>0</v>
      </c>
      <c r="AO31" s="199">
        <f t="shared" si="23"/>
        <v>0</v>
      </c>
      <c r="AP31" s="199">
        <f t="shared" si="23"/>
        <v>0</v>
      </c>
      <c r="AQ31" s="199">
        <f t="shared" si="23"/>
        <v>0</v>
      </c>
      <c r="AR31" s="199">
        <f t="shared" si="23"/>
        <v>0</v>
      </c>
      <c r="AS31" s="199">
        <f t="shared" si="23"/>
        <v>0</v>
      </c>
      <c r="AT31" s="199">
        <f t="shared" si="23"/>
        <v>0</v>
      </c>
      <c r="AU31" s="199">
        <f t="shared" si="23"/>
        <v>0</v>
      </c>
      <c r="AV31" s="199">
        <f t="shared" si="23"/>
        <v>0</v>
      </c>
      <c r="AW31" s="199">
        <f t="shared" si="23"/>
        <v>0</v>
      </c>
      <c r="AX31" s="199">
        <f t="shared" si="23"/>
        <v>0</v>
      </c>
      <c r="AY31" s="199">
        <f t="shared" si="23"/>
        <v>0</v>
      </c>
      <c r="AZ31" s="199">
        <f t="shared" si="23"/>
        <v>0</v>
      </c>
      <c r="BA31" s="199">
        <f t="shared" si="23"/>
        <v>0</v>
      </c>
      <c r="BB31" s="199">
        <f t="shared" si="23"/>
        <v>0</v>
      </c>
      <c r="BC31" s="199">
        <f t="shared" si="23"/>
        <v>0</v>
      </c>
      <c r="BD31" s="199">
        <f t="shared" si="23"/>
        <v>0</v>
      </c>
      <c r="BE31" s="199">
        <f t="shared" si="23"/>
        <v>0</v>
      </c>
      <c r="BF31" s="199">
        <f t="shared" si="23"/>
        <v>0</v>
      </c>
      <c r="BG31" s="199">
        <f t="shared" si="23"/>
        <v>0</v>
      </c>
      <c r="BH31" s="199">
        <f t="shared" si="23"/>
        <v>0</v>
      </c>
      <c r="BI31" s="199">
        <f t="shared" si="23"/>
        <v>0</v>
      </c>
      <c r="BJ31" s="199">
        <f t="shared" si="23"/>
        <v>0</v>
      </c>
      <c r="BK31" s="199">
        <f t="shared" si="23"/>
        <v>0</v>
      </c>
      <c r="BL31" s="199">
        <f t="shared" si="23"/>
        <v>0</v>
      </c>
      <c r="BM31" s="158"/>
      <c r="BN31" s="159" t="str">
        <f>IFERROR(__xludf.DUMMYFUNCTION("""COMPUTED_VALUE"""),"Nikola Adamová")</f>
        <v>Nikola Adamová</v>
      </c>
      <c r="BO31" s="202"/>
      <c r="BP31" s="203"/>
      <c r="BQ31" s="202"/>
      <c r="BR31" s="203"/>
      <c r="BS31" s="202"/>
      <c r="BT31" s="203"/>
      <c r="BU31" s="202"/>
      <c r="BV31" s="203"/>
      <c r="BW31" s="202"/>
      <c r="BX31" s="203"/>
      <c r="BY31" s="202"/>
      <c r="BZ31" s="203"/>
      <c r="CA31" s="202"/>
      <c r="CB31" s="203"/>
      <c r="CC31" s="202"/>
      <c r="CD31" s="203"/>
      <c r="CE31" s="202"/>
      <c r="CF31" s="203"/>
      <c r="CG31" s="202"/>
      <c r="CH31" s="203"/>
      <c r="CI31" s="202"/>
      <c r="CJ31" s="203"/>
      <c r="CK31" s="202"/>
      <c r="CL31" s="203"/>
      <c r="CM31" s="202"/>
      <c r="CN31" s="203"/>
      <c r="CO31" s="202"/>
      <c r="CP31" s="203"/>
      <c r="CQ31" s="202"/>
      <c r="CR31" s="203"/>
      <c r="CS31" s="202"/>
      <c r="CT31" s="199"/>
      <c r="CU31" s="202"/>
      <c r="CV31" s="199"/>
      <c r="CW31" s="202"/>
      <c r="CX31" s="199"/>
      <c r="CY31" s="202"/>
      <c r="CZ31" s="199"/>
      <c r="DA31" s="202"/>
      <c r="DB31" s="199"/>
      <c r="DC31" s="202"/>
      <c r="DD31" s="199"/>
      <c r="DE31" s="202"/>
      <c r="DF31" s="199"/>
      <c r="DG31" s="202"/>
      <c r="DH31" s="199"/>
      <c r="DI31" s="202"/>
      <c r="DJ31" s="199"/>
      <c r="DK31" s="202"/>
      <c r="DL31" s="199"/>
      <c r="DM31" s="202"/>
      <c r="DN31" s="199"/>
      <c r="DO31" s="202"/>
      <c r="DP31" s="199"/>
      <c r="DQ31" s="202"/>
      <c r="DR31" s="199"/>
      <c r="DS31" s="202"/>
      <c r="DT31" s="199"/>
      <c r="DU31" s="202"/>
      <c r="DV31" s="199"/>
      <c r="DW31" s="202"/>
      <c r="DX31" s="199"/>
      <c r="DY31" s="158"/>
      <c r="DZ31" s="159" t="str">
        <f>IFERROR(__xludf.DUMMYFUNCTION("""COMPUTED_VALUE"""),"Nikola Adamová")</f>
        <v>Nikola Adamová</v>
      </c>
      <c r="EA31" s="202"/>
      <c r="EB31" s="203"/>
      <c r="EC31" s="202"/>
      <c r="ED31" s="203"/>
      <c r="EE31" s="202"/>
      <c r="EF31" s="203"/>
      <c r="EG31" s="202"/>
      <c r="EH31" s="203"/>
      <c r="EI31" s="202"/>
      <c r="EJ31" s="203"/>
      <c r="EK31" s="202"/>
      <c r="EL31" s="203"/>
      <c r="EM31" s="202"/>
      <c r="EN31" s="203"/>
      <c r="EO31" s="202"/>
      <c r="EP31" s="203"/>
      <c r="EQ31" s="202"/>
      <c r="ER31" s="203"/>
      <c r="ES31" s="202"/>
      <c r="ET31" s="203"/>
      <c r="EU31" s="202"/>
      <c r="EV31" s="203"/>
      <c r="EW31" s="202"/>
      <c r="EX31" s="203"/>
      <c r="EY31" s="202"/>
      <c r="EZ31" s="203"/>
      <c r="FA31" s="202"/>
      <c r="FB31" s="203"/>
      <c r="FC31" s="202"/>
      <c r="FD31" s="203"/>
      <c r="FE31" s="202"/>
      <c r="FF31" s="199"/>
      <c r="FG31" s="202"/>
      <c r="FH31" s="199"/>
      <c r="FI31" s="202"/>
      <c r="FJ31" s="199"/>
      <c r="FK31" s="202"/>
      <c r="FL31" s="199"/>
      <c r="FM31" s="202"/>
      <c r="FN31" s="199"/>
      <c r="FO31" s="202"/>
      <c r="FP31" s="199"/>
      <c r="FQ31" s="202"/>
      <c r="FR31" s="199"/>
      <c r="FS31" s="202"/>
      <c r="FT31" s="199"/>
      <c r="FU31" s="202"/>
      <c r="FV31" s="199"/>
      <c r="FW31" s="202"/>
      <c r="FX31" s="199"/>
      <c r="FY31" s="202"/>
      <c r="FZ31" s="199"/>
      <c r="GA31" s="202"/>
      <c r="GB31" s="199"/>
      <c r="GC31" s="202"/>
      <c r="GD31" s="199"/>
      <c r="GE31" s="202"/>
      <c r="GF31" s="199"/>
      <c r="GG31" s="202"/>
      <c r="GH31" s="199"/>
      <c r="GI31" s="202"/>
      <c r="GJ31" s="199"/>
    </row>
    <row r="32">
      <c r="A32" s="214">
        <f>IFERROR(__xludf.DUMMYFUNCTION("""COMPUTED_VALUE"""),100.0)</f>
        <v>100</v>
      </c>
      <c r="B32" s="159" t="str">
        <f>IFERROR(__xludf.DUMMYFUNCTION("""COMPUTED_VALUE"""),"Václav Černý")</f>
        <v>Václav Černý</v>
      </c>
      <c r="C32" s="199">
        <f t="shared" ref="C32:BL32" si="24">BO32+EA32</f>
        <v>15.5</v>
      </c>
      <c r="D32" s="199">
        <f t="shared" si="24"/>
        <v>0</v>
      </c>
      <c r="E32" s="199">
        <f t="shared" si="24"/>
        <v>0</v>
      </c>
      <c r="F32" s="199">
        <f t="shared" si="24"/>
        <v>0</v>
      </c>
      <c r="G32" s="199">
        <f t="shared" si="24"/>
        <v>10.5</v>
      </c>
      <c r="H32" s="199">
        <f t="shared" si="24"/>
        <v>0</v>
      </c>
      <c r="I32" s="199">
        <f t="shared" si="24"/>
        <v>14</v>
      </c>
      <c r="J32" s="199">
        <f t="shared" si="24"/>
        <v>0</v>
      </c>
      <c r="K32" s="199">
        <f t="shared" si="24"/>
        <v>6.5</v>
      </c>
      <c r="L32" s="199">
        <f t="shared" si="24"/>
        <v>0</v>
      </c>
      <c r="M32" s="199">
        <f t="shared" si="24"/>
        <v>0</v>
      </c>
      <c r="N32" s="199">
        <f t="shared" si="24"/>
        <v>0</v>
      </c>
      <c r="O32" s="199">
        <f t="shared" si="24"/>
        <v>8</v>
      </c>
      <c r="P32" s="199">
        <f t="shared" si="24"/>
        <v>0</v>
      </c>
      <c r="Q32" s="199">
        <f t="shared" si="24"/>
        <v>15</v>
      </c>
      <c r="R32" s="199">
        <f t="shared" si="24"/>
        <v>0</v>
      </c>
      <c r="S32" s="199">
        <f t="shared" si="24"/>
        <v>8.5</v>
      </c>
      <c r="T32" s="199">
        <f t="shared" si="24"/>
        <v>0</v>
      </c>
      <c r="U32" s="199">
        <f t="shared" si="24"/>
        <v>14</v>
      </c>
      <c r="V32" s="199">
        <f t="shared" si="24"/>
        <v>0</v>
      </c>
      <c r="W32" s="199">
        <f t="shared" si="24"/>
        <v>11.5</v>
      </c>
      <c r="X32" s="199">
        <f t="shared" si="24"/>
        <v>0</v>
      </c>
      <c r="Y32" s="199">
        <f t="shared" si="24"/>
        <v>6.5</v>
      </c>
      <c r="Z32" s="199">
        <f t="shared" si="24"/>
        <v>0</v>
      </c>
      <c r="AA32" s="199">
        <f t="shared" si="24"/>
        <v>7</v>
      </c>
      <c r="AB32" s="199">
        <f t="shared" si="24"/>
        <v>0</v>
      </c>
      <c r="AC32" s="199">
        <f t="shared" si="24"/>
        <v>0</v>
      </c>
      <c r="AD32" s="199">
        <f t="shared" si="24"/>
        <v>0</v>
      </c>
      <c r="AE32" s="199">
        <f t="shared" si="24"/>
        <v>0</v>
      </c>
      <c r="AF32" s="199">
        <f t="shared" si="24"/>
        <v>0</v>
      </c>
      <c r="AG32" s="199">
        <f t="shared" si="24"/>
        <v>11</v>
      </c>
      <c r="AH32" s="199">
        <f t="shared" si="24"/>
        <v>0</v>
      </c>
      <c r="AI32" s="199">
        <f t="shared" si="24"/>
        <v>10</v>
      </c>
      <c r="AJ32" s="199">
        <f t="shared" si="24"/>
        <v>0</v>
      </c>
      <c r="AK32" s="199">
        <f t="shared" si="24"/>
        <v>6</v>
      </c>
      <c r="AL32" s="199">
        <f t="shared" si="24"/>
        <v>0</v>
      </c>
      <c r="AM32" s="199">
        <f t="shared" si="24"/>
        <v>7</v>
      </c>
      <c r="AN32" s="199">
        <f t="shared" si="24"/>
        <v>0</v>
      </c>
      <c r="AO32" s="199">
        <f t="shared" si="24"/>
        <v>8</v>
      </c>
      <c r="AP32" s="199">
        <f t="shared" si="24"/>
        <v>0</v>
      </c>
      <c r="AQ32" s="199">
        <f t="shared" si="24"/>
        <v>0</v>
      </c>
      <c r="AR32" s="199">
        <f t="shared" si="24"/>
        <v>0</v>
      </c>
      <c r="AS32" s="199">
        <f t="shared" si="24"/>
        <v>15.5</v>
      </c>
      <c r="AT32" s="199">
        <f t="shared" si="24"/>
        <v>0</v>
      </c>
      <c r="AU32" s="199">
        <f t="shared" si="24"/>
        <v>0</v>
      </c>
      <c r="AV32" s="199">
        <f t="shared" si="24"/>
        <v>0</v>
      </c>
      <c r="AW32" s="199">
        <f t="shared" si="24"/>
        <v>8</v>
      </c>
      <c r="AX32" s="199">
        <f t="shared" si="24"/>
        <v>0</v>
      </c>
      <c r="AY32" s="199">
        <f t="shared" si="24"/>
        <v>0</v>
      </c>
      <c r="AZ32" s="199">
        <f t="shared" si="24"/>
        <v>0</v>
      </c>
      <c r="BA32" s="199">
        <f t="shared" si="24"/>
        <v>12.5</v>
      </c>
      <c r="BB32" s="199">
        <f t="shared" si="24"/>
        <v>0</v>
      </c>
      <c r="BC32" s="199">
        <f t="shared" si="24"/>
        <v>8</v>
      </c>
      <c r="BD32" s="199">
        <f t="shared" si="24"/>
        <v>0</v>
      </c>
      <c r="BE32" s="199">
        <f t="shared" si="24"/>
        <v>0</v>
      </c>
      <c r="BF32" s="199">
        <f t="shared" si="24"/>
        <v>0</v>
      </c>
      <c r="BG32" s="199">
        <f t="shared" si="24"/>
        <v>8.5</v>
      </c>
      <c r="BH32" s="199">
        <f t="shared" si="24"/>
        <v>0</v>
      </c>
      <c r="BI32" s="199">
        <f t="shared" si="24"/>
        <v>0</v>
      </c>
      <c r="BJ32" s="199">
        <f t="shared" si="24"/>
        <v>0</v>
      </c>
      <c r="BK32" s="199">
        <f t="shared" si="24"/>
        <v>0</v>
      </c>
      <c r="BL32" s="199">
        <f t="shared" si="24"/>
        <v>0</v>
      </c>
      <c r="BM32" s="158"/>
      <c r="BN32" s="159" t="str">
        <f>IFERROR(__xludf.DUMMYFUNCTION("""COMPUTED_VALUE"""),"Václav Černý")</f>
        <v>Václav Černý</v>
      </c>
      <c r="BO32" s="202"/>
      <c r="BP32" s="203"/>
      <c r="BQ32" s="202"/>
      <c r="BR32" s="203"/>
      <c r="BS32" s="202"/>
      <c r="BT32" s="203"/>
      <c r="BU32" s="202"/>
      <c r="BV32" s="203"/>
      <c r="BW32" s="202"/>
      <c r="BX32" s="203"/>
      <c r="BY32" s="202"/>
      <c r="BZ32" s="203"/>
      <c r="CA32" s="202"/>
      <c r="CB32" s="203"/>
      <c r="CC32" s="202"/>
      <c r="CD32" s="203"/>
      <c r="CE32" s="202"/>
      <c r="CF32" s="203"/>
      <c r="CG32" s="202"/>
      <c r="CH32" s="203"/>
      <c r="CI32" s="202"/>
      <c r="CJ32" s="203"/>
      <c r="CK32" s="202"/>
      <c r="CL32" s="203"/>
      <c r="CM32" s="202"/>
      <c r="CN32" s="203"/>
      <c r="CO32" s="202"/>
      <c r="CP32" s="203"/>
      <c r="CQ32" s="202"/>
      <c r="CR32" s="203"/>
      <c r="CS32" s="202"/>
      <c r="CT32" s="199"/>
      <c r="CU32" s="202"/>
      <c r="CV32" s="199"/>
      <c r="CW32" s="202"/>
      <c r="CX32" s="199"/>
      <c r="CY32" s="202"/>
      <c r="CZ32" s="199"/>
      <c r="DA32" s="202"/>
      <c r="DB32" s="199"/>
      <c r="DC32" s="202"/>
      <c r="DD32" s="199"/>
      <c r="DE32" s="202"/>
      <c r="DF32" s="199"/>
      <c r="DG32" s="202"/>
      <c r="DH32" s="199"/>
      <c r="DI32" s="202"/>
      <c r="DJ32" s="199"/>
      <c r="DK32" s="202"/>
      <c r="DL32" s="199"/>
      <c r="DM32" s="202"/>
      <c r="DN32" s="199"/>
      <c r="DO32" s="202"/>
      <c r="DP32" s="199"/>
      <c r="DQ32" s="202"/>
      <c r="DR32" s="199"/>
      <c r="DS32" s="202"/>
      <c r="DT32" s="199"/>
      <c r="DU32" s="202"/>
      <c r="DV32" s="199"/>
      <c r="DW32" s="202"/>
      <c r="DX32" s="199"/>
      <c r="DY32" s="158"/>
      <c r="DZ32" s="159" t="str">
        <f>IFERROR(__xludf.DUMMYFUNCTION("""COMPUTED_VALUE"""),"Václav Černý")</f>
        <v>Václav Černý</v>
      </c>
      <c r="EA32" s="202">
        <f>IFERROR(__xludf.DUMMYFUNCTION("""COMPUTED_VALUE"""),15.5)</f>
        <v>15.5</v>
      </c>
      <c r="EB32" s="203"/>
      <c r="EC32" s="202"/>
      <c r="ED32" s="203"/>
      <c r="EE32" s="202">
        <f>IFERROR(__xludf.DUMMYFUNCTION("""COMPUTED_VALUE"""),10.5)</f>
        <v>10.5</v>
      </c>
      <c r="EF32" s="203"/>
      <c r="EG32" s="202">
        <f>IFERROR(__xludf.DUMMYFUNCTION("""COMPUTED_VALUE"""),14.0)</f>
        <v>14</v>
      </c>
      <c r="EH32" s="203"/>
      <c r="EI32" s="202">
        <f>IFERROR(__xludf.DUMMYFUNCTION("""COMPUTED_VALUE"""),6.5)</f>
        <v>6.5</v>
      </c>
      <c r="EJ32" s="203"/>
      <c r="EK32" s="202"/>
      <c r="EL32" s="203"/>
      <c r="EM32" s="202">
        <f>IFERROR(__xludf.DUMMYFUNCTION("""COMPUTED_VALUE"""),8.0)</f>
        <v>8</v>
      </c>
      <c r="EN32" s="203"/>
      <c r="EO32" s="202">
        <f>IFERROR(__xludf.DUMMYFUNCTION("""COMPUTED_VALUE"""),15.0)</f>
        <v>15</v>
      </c>
      <c r="EP32" s="203"/>
      <c r="EQ32" s="202">
        <f>IFERROR(__xludf.DUMMYFUNCTION("""COMPUTED_VALUE"""),8.5)</f>
        <v>8.5</v>
      </c>
      <c r="ER32" s="203"/>
      <c r="ES32" s="202">
        <f>IFERROR(__xludf.DUMMYFUNCTION("""COMPUTED_VALUE"""),14.0)</f>
        <v>14</v>
      </c>
      <c r="ET32" s="203"/>
      <c r="EU32" s="202">
        <f>IFERROR(__xludf.DUMMYFUNCTION("""COMPUTED_VALUE"""),11.5)</f>
        <v>11.5</v>
      </c>
      <c r="EV32" s="203"/>
      <c r="EW32" s="202">
        <f>IFERROR(__xludf.DUMMYFUNCTION("""COMPUTED_VALUE"""),6.5)</f>
        <v>6.5</v>
      </c>
      <c r="EX32" s="203"/>
      <c r="EY32" s="202">
        <f>IFERROR(__xludf.DUMMYFUNCTION("""COMPUTED_VALUE"""),7.0)</f>
        <v>7</v>
      </c>
      <c r="EZ32" s="203"/>
      <c r="FA32" s="202"/>
      <c r="FB32" s="203"/>
      <c r="FC32" s="202"/>
      <c r="FD32" s="203"/>
      <c r="FE32" s="202">
        <f>IFERROR(__xludf.DUMMYFUNCTION("""COMPUTED_VALUE"""),11.0)</f>
        <v>11</v>
      </c>
      <c r="FF32" s="199"/>
      <c r="FG32" s="202">
        <f>IFERROR(__xludf.DUMMYFUNCTION("""COMPUTED_VALUE"""),10.0)</f>
        <v>10</v>
      </c>
      <c r="FH32" s="199"/>
      <c r="FI32" s="202">
        <f>IFERROR(__xludf.DUMMYFUNCTION("""COMPUTED_VALUE"""),6.0)</f>
        <v>6</v>
      </c>
      <c r="FJ32" s="199"/>
      <c r="FK32" s="202">
        <f>IFERROR(__xludf.DUMMYFUNCTION("""COMPUTED_VALUE"""),7.0)</f>
        <v>7</v>
      </c>
      <c r="FL32" s="199"/>
      <c r="FM32" s="202">
        <f>IFERROR(__xludf.DUMMYFUNCTION("""COMPUTED_VALUE"""),8.0)</f>
        <v>8</v>
      </c>
      <c r="FN32" s="199"/>
      <c r="FO32" s="202"/>
      <c r="FP32" s="199"/>
      <c r="FQ32" s="202">
        <f>IFERROR(__xludf.DUMMYFUNCTION("""COMPUTED_VALUE"""),15.5)</f>
        <v>15.5</v>
      </c>
      <c r="FR32" s="199"/>
      <c r="FS32" s="202"/>
      <c r="FT32" s="199"/>
      <c r="FU32" s="202">
        <f>IFERROR(__xludf.DUMMYFUNCTION("""COMPUTED_VALUE"""),8.0)</f>
        <v>8</v>
      </c>
      <c r="FV32" s="199"/>
      <c r="FW32" s="202"/>
      <c r="FX32" s="199"/>
      <c r="FY32" s="202">
        <f>IFERROR(__xludf.DUMMYFUNCTION("""COMPUTED_VALUE"""),12.5)</f>
        <v>12.5</v>
      </c>
      <c r="FZ32" s="199"/>
      <c r="GA32" s="202">
        <f>IFERROR(__xludf.DUMMYFUNCTION("""COMPUTED_VALUE"""),8.0)</f>
        <v>8</v>
      </c>
      <c r="GB32" s="199"/>
      <c r="GC32" s="202"/>
      <c r="GD32" s="199"/>
      <c r="GE32" s="202">
        <f>IFERROR(__xludf.DUMMYFUNCTION("""COMPUTED_VALUE"""),8.5)</f>
        <v>8.5</v>
      </c>
      <c r="GF32" s="199"/>
      <c r="GG32" s="202"/>
      <c r="GH32" s="199"/>
      <c r="GI32" s="202"/>
      <c r="GJ32" s="199"/>
    </row>
    <row r="33">
      <c r="A33" s="214">
        <f>IFERROR(__xludf.DUMMYFUNCTION("""COMPUTED_VALUE"""),100.0)</f>
        <v>100</v>
      </c>
      <c r="B33" s="159" t="str">
        <f>IFERROR(__xludf.DUMMYFUNCTION("""COMPUTED_VALUE"""),"Vojtěch Vrzoň")</f>
        <v>Vojtěch Vrzoň</v>
      </c>
      <c r="C33" s="199">
        <f t="shared" ref="C33:BL33" si="25">BO33+EA33</f>
        <v>0</v>
      </c>
      <c r="D33" s="199">
        <f t="shared" si="25"/>
        <v>0</v>
      </c>
      <c r="E33" s="199">
        <f t="shared" si="25"/>
        <v>0</v>
      </c>
      <c r="F33" s="199">
        <f t="shared" si="25"/>
        <v>0</v>
      </c>
      <c r="G33" s="199">
        <f t="shared" si="25"/>
        <v>7</v>
      </c>
      <c r="H33" s="199">
        <f t="shared" si="25"/>
        <v>0</v>
      </c>
      <c r="I33" s="199">
        <f t="shared" si="25"/>
        <v>0</v>
      </c>
      <c r="J33" s="199">
        <f t="shared" si="25"/>
        <v>0</v>
      </c>
      <c r="K33" s="199">
        <f t="shared" si="25"/>
        <v>0</v>
      </c>
      <c r="L33" s="199">
        <f t="shared" si="25"/>
        <v>0</v>
      </c>
      <c r="M33" s="199">
        <f t="shared" si="25"/>
        <v>0</v>
      </c>
      <c r="N33" s="199">
        <f t="shared" si="25"/>
        <v>0</v>
      </c>
      <c r="O33" s="199">
        <f t="shared" si="25"/>
        <v>0</v>
      </c>
      <c r="P33" s="199">
        <f t="shared" si="25"/>
        <v>0</v>
      </c>
      <c r="Q33" s="199">
        <f t="shared" si="25"/>
        <v>6</v>
      </c>
      <c r="R33" s="199">
        <f t="shared" si="25"/>
        <v>0</v>
      </c>
      <c r="S33" s="199">
        <f t="shared" si="25"/>
        <v>0</v>
      </c>
      <c r="T33" s="199">
        <f t="shared" si="25"/>
        <v>0</v>
      </c>
      <c r="U33" s="199">
        <f t="shared" si="25"/>
        <v>0</v>
      </c>
      <c r="V33" s="199">
        <f t="shared" si="25"/>
        <v>0</v>
      </c>
      <c r="W33" s="199">
        <f t="shared" si="25"/>
        <v>0</v>
      </c>
      <c r="X33" s="199">
        <f t="shared" si="25"/>
        <v>0</v>
      </c>
      <c r="Y33" s="199">
        <f t="shared" si="25"/>
        <v>6</v>
      </c>
      <c r="Z33" s="199">
        <f t="shared" si="25"/>
        <v>0</v>
      </c>
      <c r="AA33" s="199">
        <f t="shared" si="25"/>
        <v>0</v>
      </c>
      <c r="AB33" s="199">
        <f t="shared" si="25"/>
        <v>0</v>
      </c>
      <c r="AC33" s="199">
        <f t="shared" si="25"/>
        <v>7</v>
      </c>
      <c r="AD33" s="199">
        <f t="shared" si="25"/>
        <v>0</v>
      </c>
      <c r="AE33" s="199">
        <f t="shared" si="25"/>
        <v>7</v>
      </c>
      <c r="AF33" s="199">
        <f t="shared" si="25"/>
        <v>0</v>
      </c>
      <c r="AG33" s="199">
        <f t="shared" si="25"/>
        <v>0</v>
      </c>
      <c r="AH33" s="199">
        <f t="shared" si="25"/>
        <v>0</v>
      </c>
      <c r="AI33" s="199">
        <f t="shared" si="25"/>
        <v>0</v>
      </c>
      <c r="AJ33" s="199">
        <f t="shared" si="25"/>
        <v>0</v>
      </c>
      <c r="AK33" s="199">
        <f t="shared" si="25"/>
        <v>0</v>
      </c>
      <c r="AL33" s="199">
        <f t="shared" si="25"/>
        <v>0</v>
      </c>
      <c r="AM33" s="199">
        <f t="shared" si="25"/>
        <v>7</v>
      </c>
      <c r="AN33" s="199">
        <f t="shared" si="25"/>
        <v>0</v>
      </c>
      <c r="AO33" s="199">
        <f t="shared" si="25"/>
        <v>0</v>
      </c>
      <c r="AP33" s="199">
        <f t="shared" si="25"/>
        <v>0</v>
      </c>
      <c r="AQ33" s="199">
        <f t="shared" si="25"/>
        <v>5</v>
      </c>
      <c r="AR33" s="199">
        <f t="shared" si="25"/>
        <v>0</v>
      </c>
      <c r="AS33" s="199">
        <f t="shared" si="25"/>
        <v>0</v>
      </c>
      <c r="AT33" s="199">
        <f t="shared" si="25"/>
        <v>0</v>
      </c>
      <c r="AU33" s="199">
        <f t="shared" si="25"/>
        <v>7</v>
      </c>
      <c r="AV33" s="199">
        <f t="shared" si="25"/>
        <v>0</v>
      </c>
      <c r="AW33" s="199">
        <f t="shared" si="25"/>
        <v>0</v>
      </c>
      <c r="AX33" s="199">
        <f t="shared" si="25"/>
        <v>0</v>
      </c>
      <c r="AY33" s="199">
        <f t="shared" si="25"/>
        <v>10</v>
      </c>
      <c r="AZ33" s="199">
        <f t="shared" si="25"/>
        <v>0</v>
      </c>
      <c r="BA33" s="199">
        <f t="shared" si="25"/>
        <v>0</v>
      </c>
      <c r="BB33" s="199">
        <f t="shared" si="25"/>
        <v>0</v>
      </c>
      <c r="BC33" s="199">
        <f t="shared" si="25"/>
        <v>0</v>
      </c>
      <c r="BD33" s="199">
        <f t="shared" si="25"/>
        <v>0</v>
      </c>
      <c r="BE33" s="199">
        <f t="shared" si="25"/>
        <v>0</v>
      </c>
      <c r="BF33" s="199">
        <f t="shared" si="25"/>
        <v>0</v>
      </c>
      <c r="BG33" s="199">
        <f t="shared" si="25"/>
        <v>6</v>
      </c>
      <c r="BH33" s="199">
        <f t="shared" si="25"/>
        <v>0</v>
      </c>
      <c r="BI33" s="199">
        <f t="shared" si="25"/>
        <v>0</v>
      </c>
      <c r="BJ33" s="199">
        <f t="shared" si="25"/>
        <v>0</v>
      </c>
      <c r="BK33" s="199">
        <f t="shared" si="25"/>
        <v>0</v>
      </c>
      <c r="BL33" s="199">
        <f t="shared" si="25"/>
        <v>0</v>
      </c>
      <c r="BM33" s="158"/>
      <c r="BN33" s="159" t="str">
        <f>IFERROR(__xludf.DUMMYFUNCTION("""COMPUTED_VALUE"""),"Vojtěch Vrzoň")</f>
        <v>Vojtěch Vrzoň</v>
      </c>
      <c r="BO33" s="202"/>
      <c r="BP33" s="203"/>
      <c r="BQ33" s="202"/>
      <c r="BR33" s="203"/>
      <c r="BS33" s="202"/>
      <c r="BT33" s="203"/>
      <c r="BU33" s="202"/>
      <c r="BV33" s="203"/>
      <c r="BW33" s="202"/>
      <c r="BX33" s="203"/>
      <c r="BY33" s="202"/>
      <c r="BZ33" s="203"/>
      <c r="CA33" s="202"/>
      <c r="CB33" s="203"/>
      <c r="CC33" s="202"/>
      <c r="CD33" s="203"/>
      <c r="CE33" s="202"/>
      <c r="CF33" s="203"/>
      <c r="CG33" s="202"/>
      <c r="CH33" s="203"/>
      <c r="CI33" s="202"/>
      <c r="CJ33" s="203"/>
      <c r="CK33" s="202"/>
      <c r="CL33" s="203"/>
      <c r="CM33" s="202"/>
      <c r="CN33" s="203"/>
      <c r="CO33" s="202"/>
      <c r="CP33" s="203"/>
      <c r="CQ33" s="202"/>
      <c r="CR33" s="203"/>
      <c r="CS33" s="202"/>
      <c r="CT33" s="199"/>
      <c r="CU33" s="202"/>
      <c r="CV33" s="199"/>
      <c r="CW33" s="202"/>
      <c r="CX33" s="199"/>
      <c r="CY33" s="202"/>
      <c r="CZ33" s="199"/>
      <c r="DA33" s="202"/>
      <c r="DB33" s="199"/>
      <c r="DC33" s="202"/>
      <c r="DD33" s="199"/>
      <c r="DE33" s="202"/>
      <c r="DF33" s="199"/>
      <c r="DG33" s="202"/>
      <c r="DH33" s="199"/>
      <c r="DI33" s="202"/>
      <c r="DJ33" s="199"/>
      <c r="DK33" s="202"/>
      <c r="DL33" s="199"/>
      <c r="DM33" s="202"/>
      <c r="DN33" s="199"/>
      <c r="DO33" s="202"/>
      <c r="DP33" s="199"/>
      <c r="DQ33" s="202"/>
      <c r="DR33" s="199"/>
      <c r="DS33" s="202"/>
      <c r="DT33" s="199"/>
      <c r="DU33" s="202"/>
      <c r="DV33" s="199"/>
      <c r="DW33" s="202"/>
      <c r="DX33" s="199"/>
      <c r="DY33" s="158"/>
      <c r="DZ33" s="159" t="str">
        <f>IFERROR(__xludf.DUMMYFUNCTION("""COMPUTED_VALUE"""),"Vojtěch Vrzoň")</f>
        <v>Vojtěch Vrzoň</v>
      </c>
      <c r="EA33" s="202"/>
      <c r="EB33" s="203"/>
      <c r="EC33" s="202"/>
      <c r="ED33" s="203"/>
      <c r="EE33" s="202">
        <f>IFERROR(__xludf.DUMMYFUNCTION("""COMPUTED_VALUE"""),7.0)</f>
        <v>7</v>
      </c>
      <c r="EF33" s="203"/>
      <c r="EG33" s="202"/>
      <c r="EH33" s="203"/>
      <c r="EI33" s="202"/>
      <c r="EJ33" s="203"/>
      <c r="EK33" s="202"/>
      <c r="EL33" s="203"/>
      <c r="EM33" s="202"/>
      <c r="EN33" s="203"/>
      <c r="EO33" s="202">
        <f>IFERROR(__xludf.DUMMYFUNCTION("""COMPUTED_VALUE"""),6.0)</f>
        <v>6</v>
      </c>
      <c r="EP33" s="203"/>
      <c r="EQ33" s="202"/>
      <c r="ER33" s="203"/>
      <c r="ES33" s="202"/>
      <c r="ET33" s="203"/>
      <c r="EU33" s="202"/>
      <c r="EV33" s="203"/>
      <c r="EW33" s="202">
        <f>IFERROR(__xludf.DUMMYFUNCTION("""COMPUTED_VALUE"""),6.0)</f>
        <v>6</v>
      </c>
      <c r="EX33" s="203"/>
      <c r="EY33" s="202"/>
      <c r="EZ33" s="203"/>
      <c r="FA33" s="202">
        <f>IFERROR(__xludf.DUMMYFUNCTION("""COMPUTED_VALUE"""),7.0)</f>
        <v>7</v>
      </c>
      <c r="FB33" s="203"/>
      <c r="FC33" s="202">
        <f>IFERROR(__xludf.DUMMYFUNCTION("""COMPUTED_VALUE"""),7.0)</f>
        <v>7</v>
      </c>
      <c r="FD33" s="203"/>
      <c r="FE33" s="202"/>
      <c r="FF33" s="199"/>
      <c r="FG33" s="202"/>
      <c r="FH33" s="199"/>
      <c r="FI33" s="202"/>
      <c r="FJ33" s="199"/>
      <c r="FK33" s="202">
        <f>IFERROR(__xludf.DUMMYFUNCTION("""COMPUTED_VALUE"""),7.0)</f>
        <v>7</v>
      </c>
      <c r="FL33" s="199"/>
      <c r="FM33" s="202"/>
      <c r="FN33" s="199"/>
      <c r="FO33" s="202">
        <f>IFERROR(__xludf.DUMMYFUNCTION("""COMPUTED_VALUE"""),5.0)</f>
        <v>5</v>
      </c>
      <c r="FP33" s="199"/>
      <c r="FQ33" s="202"/>
      <c r="FR33" s="199"/>
      <c r="FS33" s="202">
        <f>IFERROR(__xludf.DUMMYFUNCTION("""COMPUTED_VALUE"""),7.0)</f>
        <v>7</v>
      </c>
      <c r="FT33" s="199"/>
      <c r="FU33" s="202"/>
      <c r="FV33" s="199"/>
      <c r="FW33" s="202">
        <f>IFERROR(__xludf.DUMMYFUNCTION("""COMPUTED_VALUE"""),10.0)</f>
        <v>10</v>
      </c>
      <c r="FX33" s="199"/>
      <c r="FY33" s="202"/>
      <c r="FZ33" s="199"/>
      <c r="GA33" s="202"/>
      <c r="GB33" s="199"/>
      <c r="GC33" s="202"/>
      <c r="GD33" s="199"/>
      <c r="GE33" s="202">
        <f>IFERROR(__xludf.DUMMYFUNCTION("""COMPUTED_VALUE"""),6.0)</f>
        <v>6</v>
      </c>
      <c r="GF33" s="199"/>
      <c r="GG33" s="202"/>
      <c r="GH33" s="199"/>
      <c r="GI33" s="202"/>
      <c r="GJ33" s="199"/>
    </row>
    <row r="34">
      <c r="A34" s="214">
        <f>IFERROR(__xludf.DUMMYFUNCTION("""COMPUTED_VALUE"""),100.0)</f>
        <v>100</v>
      </c>
      <c r="B34" s="159" t="str">
        <f>IFERROR(__xludf.DUMMYFUNCTION("""COMPUTED_VALUE"""),"Patrik Vild")</f>
        <v>Patrik Vild</v>
      </c>
      <c r="C34" s="199">
        <f t="shared" ref="C34:BL34" si="26">BO34+EA34</f>
        <v>0</v>
      </c>
      <c r="D34" s="199">
        <f t="shared" si="26"/>
        <v>0</v>
      </c>
      <c r="E34" s="199">
        <f t="shared" si="26"/>
        <v>0</v>
      </c>
      <c r="F34" s="199">
        <f t="shared" si="26"/>
        <v>0</v>
      </c>
      <c r="G34" s="199">
        <f t="shared" si="26"/>
        <v>2</v>
      </c>
      <c r="H34" s="199">
        <f t="shared" si="26"/>
        <v>0</v>
      </c>
      <c r="I34" s="199">
        <f t="shared" si="26"/>
        <v>0</v>
      </c>
      <c r="J34" s="199">
        <f t="shared" si="26"/>
        <v>0</v>
      </c>
      <c r="K34" s="199">
        <f t="shared" si="26"/>
        <v>0</v>
      </c>
      <c r="L34" s="199">
        <f t="shared" si="26"/>
        <v>0</v>
      </c>
      <c r="M34" s="199">
        <f t="shared" si="26"/>
        <v>0</v>
      </c>
      <c r="N34" s="199">
        <f t="shared" si="26"/>
        <v>0</v>
      </c>
      <c r="O34" s="199">
        <f t="shared" si="26"/>
        <v>0</v>
      </c>
      <c r="P34" s="199">
        <f t="shared" si="26"/>
        <v>0</v>
      </c>
      <c r="Q34" s="199">
        <f t="shared" si="26"/>
        <v>0</v>
      </c>
      <c r="R34" s="199">
        <f t="shared" si="26"/>
        <v>0</v>
      </c>
      <c r="S34" s="199">
        <f t="shared" si="26"/>
        <v>8.5</v>
      </c>
      <c r="T34" s="199">
        <f t="shared" si="26"/>
        <v>100</v>
      </c>
      <c r="U34" s="199">
        <f t="shared" si="26"/>
        <v>0</v>
      </c>
      <c r="V34" s="199">
        <f t="shared" si="26"/>
        <v>0</v>
      </c>
      <c r="W34" s="199">
        <f t="shared" si="26"/>
        <v>7</v>
      </c>
      <c r="X34" s="199">
        <f t="shared" si="26"/>
        <v>0</v>
      </c>
      <c r="Y34" s="199">
        <f t="shared" si="26"/>
        <v>6</v>
      </c>
      <c r="Z34" s="199">
        <f t="shared" si="26"/>
        <v>300</v>
      </c>
      <c r="AA34" s="199">
        <f t="shared" si="26"/>
        <v>6</v>
      </c>
      <c r="AB34" s="199">
        <f t="shared" si="26"/>
        <v>0</v>
      </c>
      <c r="AC34" s="199">
        <f t="shared" si="26"/>
        <v>0</v>
      </c>
      <c r="AD34" s="199">
        <f t="shared" si="26"/>
        <v>0</v>
      </c>
      <c r="AE34" s="199">
        <f t="shared" si="26"/>
        <v>0</v>
      </c>
      <c r="AF34" s="199">
        <f t="shared" si="26"/>
        <v>0</v>
      </c>
      <c r="AG34" s="199">
        <f t="shared" si="26"/>
        <v>6</v>
      </c>
      <c r="AH34" s="199">
        <f t="shared" si="26"/>
        <v>200</v>
      </c>
      <c r="AI34" s="199">
        <f t="shared" si="26"/>
        <v>7.5</v>
      </c>
      <c r="AJ34" s="199">
        <f t="shared" si="26"/>
        <v>300</v>
      </c>
      <c r="AK34" s="199">
        <f t="shared" si="26"/>
        <v>12</v>
      </c>
      <c r="AL34" s="199">
        <f t="shared" si="26"/>
        <v>0</v>
      </c>
      <c r="AM34" s="199">
        <f t="shared" si="26"/>
        <v>0</v>
      </c>
      <c r="AN34" s="199">
        <f t="shared" si="26"/>
        <v>0</v>
      </c>
      <c r="AO34" s="199">
        <f t="shared" si="26"/>
        <v>0</v>
      </c>
      <c r="AP34" s="199">
        <f t="shared" si="26"/>
        <v>0</v>
      </c>
      <c r="AQ34" s="199">
        <f t="shared" si="26"/>
        <v>0</v>
      </c>
      <c r="AR34" s="199">
        <f t="shared" si="26"/>
        <v>0</v>
      </c>
      <c r="AS34" s="199">
        <f t="shared" si="26"/>
        <v>0</v>
      </c>
      <c r="AT34" s="199">
        <f t="shared" si="26"/>
        <v>0</v>
      </c>
      <c r="AU34" s="199">
        <f t="shared" si="26"/>
        <v>0</v>
      </c>
      <c r="AV34" s="199">
        <f t="shared" si="26"/>
        <v>0</v>
      </c>
      <c r="AW34" s="199">
        <f t="shared" si="26"/>
        <v>11</v>
      </c>
      <c r="AX34" s="199">
        <f t="shared" si="26"/>
        <v>0</v>
      </c>
      <c r="AY34" s="199">
        <f t="shared" si="26"/>
        <v>10.5</v>
      </c>
      <c r="AZ34" s="199">
        <f t="shared" si="26"/>
        <v>0</v>
      </c>
      <c r="BA34" s="199">
        <f t="shared" si="26"/>
        <v>3</v>
      </c>
      <c r="BB34" s="199">
        <f t="shared" si="26"/>
        <v>0</v>
      </c>
      <c r="BC34" s="199">
        <f t="shared" si="26"/>
        <v>0</v>
      </c>
      <c r="BD34" s="199">
        <f t="shared" si="26"/>
        <v>0</v>
      </c>
      <c r="BE34" s="199">
        <f t="shared" si="26"/>
        <v>10</v>
      </c>
      <c r="BF34" s="199">
        <f t="shared" si="26"/>
        <v>0</v>
      </c>
      <c r="BG34" s="199">
        <f t="shared" si="26"/>
        <v>0</v>
      </c>
      <c r="BH34" s="199">
        <f t="shared" si="26"/>
        <v>0</v>
      </c>
      <c r="BI34" s="199">
        <f t="shared" si="26"/>
        <v>0</v>
      </c>
      <c r="BJ34" s="199">
        <f t="shared" si="26"/>
        <v>0</v>
      </c>
      <c r="BK34" s="199">
        <f t="shared" si="26"/>
        <v>0</v>
      </c>
      <c r="BL34" s="199">
        <f t="shared" si="26"/>
        <v>0</v>
      </c>
      <c r="BM34" s="158"/>
      <c r="BN34" s="159" t="str">
        <f>IFERROR(__xludf.DUMMYFUNCTION("""COMPUTED_VALUE"""),"Patrik Vild")</f>
        <v>Patrik Vild</v>
      </c>
      <c r="BO34" s="202"/>
      <c r="BP34" s="203"/>
      <c r="BQ34" s="202"/>
      <c r="BR34" s="203"/>
      <c r="BS34" s="202"/>
      <c r="BT34" s="203"/>
      <c r="BU34" s="202"/>
      <c r="BV34" s="203"/>
      <c r="BW34" s="202"/>
      <c r="BX34" s="203"/>
      <c r="BY34" s="202"/>
      <c r="BZ34" s="203"/>
      <c r="CA34" s="202"/>
      <c r="CB34" s="203"/>
      <c r="CC34" s="202"/>
      <c r="CD34" s="203"/>
      <c r="CE34" s="202"/>
      <c r="CF34" s="203"/>
      <c r="CG34" s="202"/>
      <c r="CH34" s="203"/>
      <c r="CI34" s="202"/>
      <c r="CJ34" s="203"/>
      <c r="CK34" s="202"/>
      <c r="CL34" s="203"/>
      <c r="CM34" s="202"/>
      <c r="CN34" s="203"/>
      <c r="CO34" s="202"/>
      <c r="CP34" s="203"/>
      <c r="CQ34" s="202"/>
      <c r="CR34" s="203"/>
      <c r="CS34" s="202"/>
      <c r="CT34" s="199"/>
      <c r="CU34" s="202"/>
      <c r="CV34" s="199"/>
      <c r="CW34" s="202"/>
      <c r="CX34" s="199"/>
      <c r="CY34" s="202"/>
      <c r="CZ34" s="199"/>
      <c r="DA34" s="202"/>
      <c r="DB34" s="199"/>
      <c r="DC34" s="202"/>
      <c r="DD34" s="199"/>
      <c r="DE34" s="202"/>
      <c r="DF34" s="199"/>
      <c r="DG34" s="202"/>
      <c r="DH34" s="199"/>
      <c r="DI34" s="202"/>
      <c r="DJ34" s="199"/>
      <c r="DK34" s="202"/>
      <c r="DL34" s="199"/>
      <c r="DM34" s="202"/>
      <c r="DN34" s="199"/>
      <c r="DO34" s="202"/>
      <c r="DP34" s="199"/>
      <c r="DQ34" s="202"/>
      <c r="DR34" s="199"/>
      <c r="DS34" s="202"/>
      <c r="DT34" s="199"/>
      <c r="DU34" s="202"/>
      <c r="DV34" s="199"/>
      <c r="DW34" s="202"/>
      <c r="DX34" s="199"/>
      <c r="DY34" s="158"/>
      <c r="DZ34" s="159" t="str">
        <f>IFERROR(__xludf.DUMMYFUNCTION("""COMPUTED_VALUE"""),"Patrik Vild")</f>
        <v>Patrik Vild</v>
      </c>
      <c r="EA34" s="202"/>
      <c r="EB34" s="203"/>
      <c r="EC34" s="202"/>
      <c r="ED34" s="203"/>
      <c r="EE34" s="202">
        <f>IFERROR(__xludf.DUMMYFUNCTION("""COMPUTED_VALUE"""),2.0)</f>
        <v>2</v>
      </c>
      <c r="EF34" s="203"/>
      <c r="EG34" s="202"/>
      <c r="EH34" s="203"/>
      <c r="EI34" s="202"/>
      <c r="EJ34" s="203"/>
      <c r="EK34" s="202"/>
      <c r="EL34" s="203"/>
      <c r="EM34" s="202"/>
      <c r="EN34" s="203"/>
      <c r="EO34" s="202"/>
      <c r="EP34" s="203"/>
      <c r="EQ34" s="202">
        <f>IFERROR(__xludf.DUMMYFUNCTION("""COMPUTED_VALUE"""),8.5)</f>
        <v>8.5</v>
      </c>
      <c r="ER34" s="203">
        <f>IFERROR(__xludf.DUMMYFUNCTION("""COMPUTED_VALUE"""),100.0)</f>
        <v>100</v>
      </c>
      <c r="ES34" s="202"/>
      <c r="ET34" s="203"/>
      <c r="EU34" s="202">
        <f>IFERROR(__xludf.DUMMYFUNCTION("""COMPUTED_VALUE"""),7.0)</f>
        <v>7</v>
      </c>
      <c r="EV34" s="203"/>
      <c r="EW34" s="202">
        <f>IFERROR(__xludf.DUMMYFUNCTION("""COMPUTED_VALUE"""),6.0)</f>
        <v>6</v>
      </c>
      <c r="EX34" s="203">
        <f>IFERROR(__xludf.DUMMYFUNCTION("""COMPUTED_VALUE"""),300.0)</f>
        <v>300</v>
      </c>
      <c r="EY34" s="202">
        <f>IFERROR(__xludf.DUMMYFUNCTION("""COMPUTED_VALUE"""),6.0)</f>
        <v>6</v>
      </c>
      <c r="EZ34" s="203"/>
      <c r="FA34" s="202"/>
      <c r="FB34" s="203"/>
      <c r="FC34" s="202"/>
      <c r="FD34" s="203"/>
      <c r="FE34" s="202">
        <f>IFERROR(__xludf.DUMMYFUNCTION("""COMPUTED_VALUE"""),6.0)</f>
        <v>6</v>
      </c>
      <c r="FF34" s="199">
        <f>IFERROR(__xludf.DUMMYFUNCTION("""COMPUTED_VALUE"""),200.0)</f>
        <v>200</v>
      </c>
      <c r="FG34" s="202">
        <f>IFERROR(__xludf.DUMMYFUNCTION("""COMPUTED_VALUE"""),7.5)</f>
        <v>7.5</v>
      </c>
      <c r="FH34" s="199">
        <f>IFERROR(__xludf.DUMMYFUNCTION("""COMPUTED_VALUE"""),300.0)</f>
        <v>300</v>
      </c>
      <c r="FI34" s="202">
        <f>IFERROR(__xludf.DUMMYFUNCTION("""COMPUTED_VALUE"""),12.0)</f>
        <v>12</v>
      </c>
      <c r="FJ34" s="199"/>
      <c r="FK34" s="202"/>
      <c r="FL34" s="199"/>
      <c r="FM34" s="202"/>
      <c r="FN34" s="199"/>
      <c r="FO34" s="202"/>
      <c r="FP34" s="199"/>
      <c r="FQ34" s="202"/>
      <c r="FR34" s="199"/>
      <c r="FS34" s="202"/>
      <c r="FT34" s="199"/>
      <c r="FU34" s="202">
        <f>IFERROR(__xludf.DUMMYFUNCTION("""COMPUTED_VALUE"""),11.0)</f>
        <v>11</v>
      </c>
      <c r="FV34" s="199"/>
      <c r="FW34" s="202">
        <f>IFERROR(__xludf.DUMMYFUNCTION("""COMPUTED_VALUE"""),10.5)</f>
        <v>10.5</v>
      </c>
      <c r="FX34" s="199"/>
      <c r="FY34" s="202">
        <f>IFERROR(__xludf.DUMMYFUNCTION("""COMPUTED_VALUE"""),3.0)</f>
        <v>3</v>
      </c>
      <c r="FZ34" s="199"/>
      <c r="GA34" s="202"/>
      <c r="GB34" s="199"/>
      <c r="GC34" s="202">
        <f>IFERROR(__xludf.DUMMYFUNCTION("""COMPUTED_VALUE"""),10.0)</f>
        <v>10</v>
      </c>
      <c r="GD34" s="199"/>
      <c r="GE34" s="202"/>
      <c r="GF34" s="199"/>
      <c r="GG34" s="202"/>
      <c r="GH34" s="199"/>
      <c r="GI34" s="202"/>
      <c r="GJ34" s="199"/>
    </row>
    <row r="35">
      <c r="A35" s="214">
        <f>IFERROR(__xludf.DUMMYFUNCTION("""COMPUTED_VALUE"""),100.0)</f>
        <v>100</v>
      </c>
      <c r="B35" s="159" t="str">
        <f>IFERROR(__xludf.DUMMYFUNCTION("""COMPUTED_VALUE"""),"Jakub Staňo")</f>
        <v>Jakub Staňo</v>
      </c>
      <c r="C35" s="199">
        <f t="shared" ref="C35:BL35" si="27">BO35+EA35</f>
        <v>5</v>
      </c>
      <c r="D35" s="199">
        <f t="shared" si="27"/>
        <v>0</v>
      </c>
      <c r="E35" s="199">
        <f t="shared" si="27"/>
        <v>3.5</v>
      </c>
      <c r="F35" s="199">
        <f t="shared" si="27"/>
        <v>0</v>
      </c>
      <c r="G35" s="199">
        <f t="shared" si="27"/>
        <v>4.5</v>
      </c>
      <c r="H35" s="199">
        <f t="shared" si="27"/>
        <v>0</v>
      </c>
      <c r="I35" s="199">
        <f t="shared" si="27"/>
        <v>0</v>
      </c>
      <c r="J35" s="199">
        <f t="shared" si="27"/>
        <v>0</v>
      </c>
      <c r="K35" s="199">
        <f t="shared" si="27"/>
        <v>0</v>
      </c>
      <c r="L35" s="199">
        <f t="shared" si="27"/>
        <v>0</v>
      </c>
      <c r="M35" s="199">
        <f t="shared" si="27"/>
        <v>5</v>
      </c>
      <c r="N35" s="199">
        <f t="shared" si="27"/>
        <v>0</v>
      </c>
      <c r="O35" s="199">
        <f t="shared" si="27"/>
        <v>0</v>
      </c>
      <c r="P35" s="199">
        <f t="shared" si="27"/>
        <v>0</v>
      </c>
      <c r="Q35" s="199">
        <f t="shared" si="27"/>
        <v>0</v>
      </c>
      <c r="R35" s="199">
        <f t="shared" si="27"/>
        <v>0</v>
      </c>
      <c r="S35" s="199">
        <f t="shared" si="27"/>
        <v>5</v>
      </c>
      <c r="T35" s="199">
        <f t="shared" si="27"/>
        <v>0</v>
      </c>
      <c r="U35" s="199">
        <f t="shared" si="27"/>
        <v>4</v>
      </c>
      <c r="V35" s="199">
        <f t="shared" si="27"/>
        <v>0</v>
      </c>
      <c r="W35" s="199">
        <f t="shared" si="27"/>
        <v>0</v>
      </c>
      <c r="X35" s="199">
        <f t="shared" si="27"/>
        <v>0</v>
      </c>
      <c r="Y35" s="199">
        <f t="shared" si="27"/>
        <v>0</v>
      </c>
      <c r="Z35" s="199">
        <f t="shared" si="27"/>
        <v>0</v>
      </c>
      <c r="AA35" s="199">
        <f t="shared" si="27"/>
        <v>4</v>
      </c>
      <c r="AB35" s="199">
        <f t="shared" si="27"/>
        <v>0</v>
      </c>
      <c r="AC35" s="199">
        <f t="shared" si="27"/>
        <v>6.5</v>
      </c>
      <c r="AD35" s="199">
        <f t="shared" si="27"/>
        <v>0</v>
      </c>
      <c r="AE35" s="199">
        <f t="shared" si="27"/>
        <v>4</v>
      </c>
      <c r="AF35" s="199">
        <f t="shared" si="27"/>
        <v>0</v>
      </c>
      <c r="AG35" s="199">
        <f t="shared" si="27"/>
        <v>0</v>
      </c>
      <c r="AH35" s="199">
        <f t="shared" si="27"/>
        <v>0</v>
      </c>
      <c r="AI35" s="199">
        <f t="shared" si="27"/>
        <v>0</v>
      </c>
      <c r="AJ35" s="199">
        <f t="shared" si="27"/>
        <v>0</v>
      </c>
      <c r="AK35" s="199">
        <f t="shared" si="27"/>
        <v>0</v>
      </c>
      <c r="AL35" s="199">
        <f t="shared" si="27"/>
        <v>0</v>
      </c>
      <c r="AM35" s="199">
        <f t="shared" si="27"/>
        <v>0</v>
      </c>
      <c r="AN35" s="199">
        <f t="shared" si="27"/>
        <v>0</v>
      </c>
      <c r="AO35" s="199">
        <f t="shared" si="27"/>
        <v>3</v>
      </c>
      <c r="AP35" s="199">
        <f t="shared" si="27"/>
        <v>0</v>
      </c>
      <c r="AQ35" s="199">
        <f t="shared" si="27"/>
        <v>0</v>
      </c>
      <c r="AR35" s="199">
        <f t="shared" si="27"/>
        <v>0</v>
      </c>
      <c r="AS35" s="199">
        <f t="shared" si="27"/>
        <v>0</v>
      </c>
      <c r="AT35" s="199">
        <f t="shared" si="27"/>
        <v>0</v>
      </c>
      <c r="AU35" s="199">
        <f t="shared" si="27"/>
        <v>4</v>
      </c>
      <c r="AV35" s="199">
        <f t="shared" si="27"/>
        <v>0</v>
      </c>
      <c r="AW35" s="199">
        <f t="shared" si="27"/>
        <v>6</v>
      </c>
      <c r="AX35" s="199">
        <f t="shared" si="27"/>
        <v>0</v>
      </c>
      <c r="AY35" s="199">
        <f t="shared" si="27"/>
        <v>0</v>
      </c>
      <c r="AZ35" s="199">
        <f t="shared" si="27"/>
        <v>0</v>
      </c>
      <c r="BA35" s="199">
        <f t="shared" si="27"/>
        <v>0</v>
      </c>
      <c r="BB35" s="199">
        <f t="shared" si="27"/>
        <v>0</v>
      </c>
      <c r="BC35" s="199">
        <f t="shared" si="27"/>
        <v>4</v>
      </c>
      <c r="BD35" s="199">
        <f t="shared" si="27"/>
        <v>0</v>
      </c>
      <c r="BE35" s="199">
        <f t="shared" si="27"/>
        <v>5</v>
      </c>
      <c r="BF35" s="199">
        <f t="shared" si="27"/>
        <v>0</v>
      </c>
      <c r="BG35" s="199">
        <f t="shared" si="27"/>
        <v>0</v>
      </c>
      <c r="BH35" s="199">
        <f t="shared" si="27"/>
        <v>0</v>
      </c>
      <c r="BI35" s="199">
        <f t="shared" si="27"/>
        <v>6</v>
      </c>
      <c r="BJ35" s="199">
        <f t="shared" si="27"/>
        <v>0</v>
      </c>
      <c r="BK35" s="199">
        <f t="shared" si="27"/>
        <v>0</v>
      </c>
      <c r="BL35" s="199">
        <f t="shared" si="27"/>
        <v>0</v>
      </c>
      <c r="BM35" s="158"/>
      <c r="BN35" s="159" t="str">
        <f>IFERROR(__xludf.DUMMYFUNCTION("""COMPUTED_VALUE"""),"Jakub Staňo")</f>
        <v>Jakub Staňo</v>
      </c>
      <c r="BO35" s="202"/>
      <c r="BP35" s="203"/>
      <c r="BQ35" s="202"/>
      <c r="BR35" s="203"/>
      <c r="BS35" s="202"/>
      <c r="BT35" s="203"/>
      <c r="BU35" s="202"/>
      <c r="BV35" s="203"/>
      <c r="BW35" s="202"/>
      <c r="BX35" s="203"/>
      <c r="BY35" s="202"/>
      <c r="BZ35" s="203"/>
      <c r="CA35" s="202"/>
      <c r="CB35" s="203"/>
      <c r="CC35" s="202"/>
      <c r="CD35" s="203"/>
      <c r="CE35" s="202"/>
      <c r="CF35" s="203"/>
      <c r="CG35" s="202"/>
      <c r="CH35" s="203"/>
      <c r="CI35" s="202"/>
      <c r="CJ35" s="203"/>
      <c r="CK35" s="202"/>
      <c r="CL35" s="203"/>
      <c r="CM35" s="202"/>
      <c r="CN35" s="203"/>
      <c r="CO35" s="202"/>
      <c r="CP35" s="203"/>
      <c r="CQ35" s="202"/>
      <c r="CR35" s="203"/>
      <c r="CS35" s="202"/>
      <c r="CT35" s="199"/>
      <c r="CU35" s="202"/>
      <c r="CV35" s="199"/>
      <c r="CW35" s="202"/>
      <c r="CX35" s="199"/>
      <c r="CY35" s="202"/>
      <c r="CZ35" s="199"/>
      <c r="DA35" s="202"/>
      <c r="DB35" s="199"/>
      <c r="DC35" s="202"/>
      <c r="DD35" s="199"/>
      <c r="DE35" s="202"/>
      <c r="DF35" s="199"/>
      <c r="DG35" s="202"/>
      <c r="DH35" s="199"/>
      <c r="DI35" s="202"/>
      <c r="DJ35" s="199"/>
      <c r="DK35" s="202"/>
      <c r="DL35" s="199"/>
      <c r="DM35" s="202"/>
      <c r="DN35" s="199"/>
      <c r="DO35" s="202"/>
      <c r="DP35" s="199"/>
      <c r="DQ35" s="202"/>
      <c r="DR35" s="199"/>
      <c r="DS35" s="202"/>
      <c r="DT35" s="199"/>
      <c r="DU35" s="202"/>
      <c r="DV35" s="199"/>
      <c r="DW35" s="202"/>
      <c r="DX35" s="199"/>
      <c r="DY35" s="158"/>
      <c r="DZ35" s="159" t="str">
        <f>IFERROR(__xludf.DUMMYFUNCTION("""COMPUTED_VALUE"""),"Jakub Staňo")</f>
        <v>Jakub Staňo</v>
      </c>
      <c r="EA35" s="202">
        <f>IFERROR(__xludf.DUMMYFUNCTION("""COMPUTED_VALUE"""),5.0)</f>
        <v>5</v>
      </c>
      <c r="EB35" s="203"/>
      <c r="EC35" s="202">
        <f>IFERROR(__xludf.DUMMYFUNCTION("""COMPUTED_VALUE"""),3.5)</f>
        <v>3.5</v>
      </c>
      <c r="ED35" s="203"/>
      <c r="EE35" s="202">
        <f>IFERROR(__xludf.DUMMYFUNCTION("""COMPUTED_VALUE"""),4.5)</f>
        <v>4.5</v>
      </c>
      <c r="EF35" s="203"/>
      <c r="EG35" s="202"/>
      <c r="EH35" s="203"/>
      <c r="EI35" s="202"/>
      <c r="EJ35" s="203"/>
      <c r="EK35" s="202">
        <f>IFERROR(__xludf.DUMMYFUNCTION("""COMPUTED_VALUE"""),5.0)</f>
        <v>5</v>
      </c>
      <c r="EL35" s="203"/>
      <c r="EM35" s="202"/>
      <c r="EN35" s="203"/>
      <c r="EO35" s="202"/>
      <c r="EP35" s="203"/>
      <c r="EQ35" s="202">
        <f>IFERROR(__xludf.DUMMYFUNCTION("""COMPUTED_VALUE"""),5.0)</f>
        <v>5</v>
      </c>
      <c r="ER35" s="203"/>
      <c r="ES35" s="202">
        <f>IFERROR(__xludf.DUMMYFUNCTION("""COMPUTED_VALUE"""),4.0)</f>
        <v>4</v>
      </c>
      <c r="ET35" s="203"/>
      <c r="EU35" s="202"/>
      <c r="EV35" s="203"/>
      <c r="EW35" s="202"/>
      <c r="EX35" s="203"/>
      <c r="EY35" s="202">
        <f>IFERROR(__xludf.DUMMYFUNCTION("""COMPUTED_VALUE"""),4.0)</f>
        <v>4</v>
      </c>
      <c r="EZ35" s="203"/>
      <c r="FA35" s="202">
        <f>IFERROR(__xludf.DUMMYFUNCTION("""COMPUTED_VALUE"""),6.5)</f>
        <v>6.5</v>
      </c>
      <c r="FB35" s="203"/>
      <c r="FC35" s="202">
        <f>IFERROR(__xludf.DUMMYFUNCTION("""COMPUTED_VALUE"""),4.0)</f>
        <v>4</v>
      </c>
      <c r="FD35" s="203"/>
      <c r="FE35" s="202"/>
      <c r="FF35" s="199"/>
      <c r="FG35" s="202"/>
      <c r="FH35" s="199"/>
      <c r="FI35" s="202"/>
      <c r="FJ35" s="199"/>
      <c r="FK35" s="202"/>
      <c r="FL35" s="199"/>
      <c r="FM35" s="202">
        <f>IFERROR(__xludf.DUMMYFUNCTION("""COMPUTED_VALUE"""),3.0)</f>
        <v>3</v>
      </c>
      <c r="FN35" s="199"/>
      <c r="FO35" s="202"/>
      <c r="FP35" s="199"/>
      <c r="FQ35" s="202"/>
      <c r="FR35" s="199"/>
      <c r="FS35" s="202">
        <f>IFERROR(__xludf.DUMMYFUNCTION("""COMPUTED_VALUE"""),4.0)</f>
        <v>4</v>
      </c>
      <c r="FT35" s="199"/>
      <c r="FU35" s="202">
        <f>IFERROR(__xludf.DUMMYFUNCTION("""COMPUTED_VALUE"""),6.0)</f>
        <v>6</v>
      </c>
      <c r="FV35" s="199"/>
      <c r="FW35" s="202"/>
      <c r="FX35" s="199"/>
      <c r="FY35" s="202"/>
      <c r="FZ35" s="199"/>
      <c r="GA35" s="202">
        <f>IFERROR(__xludf.DUMMYFUNCTION("""COMPUTED_VALUE"""),4.0)</f>
        <v>4</v>
      </c>
      <c r="GB35" s="199"/>
      <c r="GC35" s="202">
        <f>IFERROR(__xludf.DUMMYFUNCTION("""COMPUTED_VALUE"""),5.0)</f>
        <v>5</v>
      </c>
      <c r="GD35" s="199"/>
      <c r="GE35" s="202"/>
      <c r="GF35" s="199"/>
      <c r="GG35" s="202">
        <f>IFERROR(__xludf.DUMMYFUNCTION("""COMPUTED_VALUE"""),6.0)</f>
        <v>6</v>
      </c>
      <c r="GH35" s="199"/>
      <c r="GI35" s="202"/>
      <c r="GJ35" s="199"/>
    </row>
    <row r="36">
      <c r="A36" s="214">
        <f>IFERROR(__xludf.DUMMYFUNCTION("""COMPUTED_VALUE"""),100.0)</f>
        <v>100</v>
      </c>
      <c r="B36" s="159" t="str">
        <f>IFERROR(__xludf.DUMMYFUNCTION("""COMPUTED_VALUE"""),"Daniel Fux")</f>
        <v>Daniel Fux</v>
      </c>
      <c r="C36" s="199">
        <f t="shared" ref="C36:BL36" si="28">BO36+EA36</f>
        <v>0</v>
      </c>
      <c r="D36" s="199">
        <f t="shared" si="28"/>
        <v>0</v>
      </c>
      <c r="E36" s="199">
        <f t="shared" si="28"/>
        <v>0</v>
      </c>
      <c r="F36" s="199">
        <f t="shared" si="28"/>
        <v>0</v>
      </c>
      <c r="G36" s="199">
        <f t="shared" si="28"/>
        <v>0</v>
      </c>
      <c r="H36" s="199">
        <f t="shared" si="28"/>
        <v>0</v>
      </c>
      <c r="I36" s="199">
        <f t="shared" si="28"/>
        <v>0</v>
      </c>
      <c r="J36" s="199">
        <f t="shared" si="28"/>
        <v>0</v>
      </c>
      <c r="K36" s="199">
        <f t="shared" si="28"/>
        <v>0</v>
      </c>
      <c r="L36" s="199">
        <f t="shared" si="28"/>
        <v>0</v>
      </c>
      <c r="M36" s="199">
        <f t="shared" si="28"/>
        <v>0</v>
      </c>
      <c r="N36" s="199">
        <f t="shared" si="28"/>
        <v>0</v>
      </c>
      <c r="O36" s="199">
        <f t="shared" si="28"/>
        <v>0</v>
      </c>
      <c r="P36" s="199">
        <f t="shared" si="28"/>
        <v>0</v>
      </c>
      <c r="Q36" s="199">
        <f t="shared" si="28"/>
        <v>0</v>
      </c>
      <c r="R36" s="199">
        <f t="shared" si="28"/>
        <v>0</v>
      </c>
      <c r="S36" s="199">
        <f t="shared" si="28"/>
        <v>0</v>
      </c>
      <c r="T36" s="199">
        <f t="shared" si="28"/>
        <v>0</v>
      </c>
      <c r="U36" s="199">
        <f t="shared" si="28"/>
        <v>0</v>
      </c>
      <c r="V36" s="199">
        <f t="shared" si="28"/>
        <v>0</v>
      </c>
      <c r="W36" s="199">
        <f t="shared" si="28"/>
        <v>0</v>
      </c>
      <c r="X36" s="199">
        <f t="shared" si="28"/>
        <v>0</v>
      </c>
      <c r="Y36" s="199">
        <f t="shared" si="28"/>
        <v>0</v>
      </c>
      <c r="Z36" s="199">
        <f t="shared" si="28"/>
        <v>0</v>
      </c>
      <c r="AA36" s="199">
        <f t="shared" si="28"/>
        <v>0</v>
      </c>
      <c r="AB36" s="199">
        <f t="shared" si="28"/>
        <v>0</v>
      </c>
      <c r="AC36" s="199">
        <f t="shared" si="28"/>
        <v>0</v>
      </c>
      <c r="AD36" s="199">
        <f t="shared" si="28"/>
        <v>0</v>
      </c>
      <c r="AE36" s="199">
        <f t="shared" si="28"/>
        <v>0</v>
      </c>
      <c r="AF36" s="199">
        <f t="shared" si="28"/>
        <v>0</v>
      </c>
      <c r="AG36" s="199">
        <f t="shared" si="28"/>
        <v>0</v>
      </c>
      <c r="AH36" s="199">
        <f t="shared" si="28"/>
        <v>0</v>
      </c>
      <c r="AI36" s="199">
        <f t="shared" si="28"/>
        <v>0</v>
      </c>
      <c r="AJ36" s="199">
        <f t="shared" si="28"/>
        <v>0</v>
      </c>
      <c r="AK36" s="199">
        <f t="shared" si="28"/>
        <v>0</v>
      </c>
      <c r="AL36" s="199">
        <f t="shared" si="28"/>
        <v>0</v>
      </c>
      <c r="AM36" s="199">
        <f t="shared" si="28"/>
        <v>0</v>
      </c>
      <c r="AN36" s="199">
        <f t="shared" si="28"/>
        <v>0</v>
      </c>
      <c r="AO36" s="199">
        <f t="shared" si="28"/>
        <v>0</v>
      </c>
      <c r="AP36" s="199">
        <f t="shared" si="28"/>
        <v>0</v>
      </c>
      <c r="AQ36" s="199">
        <f t="shared" si="28"/>
        <v>0</v>
      </c>
      <c r="AR36" s="199">
        <f t="shared" si="28"/>
        <v>0</v>
      </c>
      <c r="AS36" s="199">
        <f t="shared" si="28"/>
        <v>0</v>
      </c>
      <c r="AT36" s="199">
        <f t="shared" si="28"/>
        <v>0</v>
      </c>
      <c r="AU36" s="199">
        <f t="shared" si="28"/>
        <v>0</v>
      </c>
      <c r="AV36" s="199">
        <f t="shared" si="28"/>
        <v>0</v>
      </c>
      <c r="AW36" s="199">
        <f t="shared" si="28"/>
        <v>0</v>
      </c>
      <c r="AX36" s="199">
        <f t="shared" si="28"/>
        <v>0</v>
      </c>
      <c r="AY36" s="199">
        <f t="shared" si="28"/>
        <v>0</v>
      </c>
      <c r="AZ36" s="199">
        <f t="shared" si="28"/>
        <v>0</v>
      </c>
      <c r="BA36" s="199">
        <f t="shared" si="28"/>
        <v>0</v>
      </c>
      <c r="BB36" s="199">
        <f t="shared" si="28"/>
        <v>0</v>
      </c>
      <c r="BC36" s="199">
        <f t="shared" si="28"/>
        <v>0</v>
      </c>
      <c r="BD36" s="199">
        <f t="shared" si="28"/>
        <v>0</v>
      </c>
      <c r="BE36" s="199">
        <f t="shared" si="28"/>
        <v>0</v>
      </c>
      <c r="BF36" s="199">
        <f t="shared" si="28"/>
        <v>0</v>
      </c>
      <c r="BG36" s="199">
        <f t="shared" si="28"/>
        <v>0</v>
      </c>
      <c r="BH36" s="199">
        <f t="shared" si="28"/>
        <v>0</v>
      </c>
      <c r="BI36" s="199">
        <f t="shared" si="28"/>
        <v>0</v>
      </c>
      <c r="BJ36" s="199">
        <f t="shared" si="28"/>
        <v>0</v>
      </c>
      <c r="BK36" s="199">
        <f t="shared" si="28"/>
        <v>0</v>
      </c>
      <c r="BL36" s="199">
        <f t="shared" si="28"/>
        <v>0</v>
      </c>
      <c r="BM36" s="158"/>
      <c r="BN36" s="159" t="str">
        <f>IFERROR(__xludf.DUMMYFUNCTION("""COMPUTED_VALUE"""),"Daniel Fux")</f>
        <v>Daniel Fux</v>
      </c>
      <c r="BO36" s="202"/>
      <c r="BP36" s="203"/>
      <c r="BQ36" s="202"/>
      <c r="BR36" s="203"/>
      <c r="BS36" s="204"/>
      <c r="BT36" s="205"/>
      <c r="BU36" s="204"/>
      <c r="BV36" s="205"/>
      <c r="BW36" s="204"/>
      <c r="BX36" s="205"/>
      <c r="BY36" s="202"/>
      <c r="BZ36" s="203"/>
      <c r="CA36" s="204"/>
      <c r="CB36" s="205"/>
      <c r="CC36" s="204"/>
      <c r="CD36" s="205"/>
      <c r="CE36" s="202"/>
      <c r="CF36" s="203"/>
      <c r="CG36" s="204"/>
      <c r="CH36" s="205"/>
      <c r="CI36" s="204"/>
      <c r="CJ36" s="205"/>
      <c r="CK36" s="204"/>
      <c r="CL36" s="205"/>
      <c r="CM36" s="204"/>
      <c r="CN36" s="205"/>
      <c r="CO36" s="202"/>
      <c r="CP36" s="203"/>
      <c r="CQ36" s="202"/>
      <c r="CR36" s="203"/>
      <c r="CS36" s="202"/>
      <c r="CT36" s="199"/>
      <c r="CU36" s="204"/>
      <c r="CV36" s="199"/>
      <c r="CW36" s="204"/>
      <c r="CX36" s="199"/>
      <c r="CY36" s="204"/>
      <c r="CZ36" s="199"/>
      <c r="DA36" s="204"/>
      <c r="DB36" s="199"/>
      <c r="DC36" s="204"/>
      <c r="DD36" s="199"/>
      <c r="DE36" s="202"/>
      <c r="DF36" s="199"/>
      <c r="DG36" s="202"/>
      <c r="DH36" s="199"/>
      <c r="DI36" s="204"/>
      <c r="DJ36" s="199"/>
      <c r="DK36" s="204"/>
      <c r="DL36" s="206"/>
      <c r="DM36" s="202"/>
      <c r="DN36" s="199"/>
      <c r="DO36" s="204"/>
      <c r="DP36" s="199"/>
      <c r="DQ36" s="204"/>
      <c r="DR36" s="199"/>
      <c r="DS36" s="202"/>
      <c r="DT36" s="199"/>
      <c r="DU36" s="202"/>
      <c r="DV36" s="199"/>
      <c r="DW36" s="204"/>
      <c r="DX36" s="199"/>
      <c r="DY36" s="158"/>
      <c r="DZ36" s="159" t="str">
        <f>IFERROR(__xludf.DUMMYFUNCTION("""COMPUTED_VALUE"""),"Daniel Fux")</f>
        <v>Daniel Fux</v>
      </c>
      <c r="EA36" s="202"/>
      <c r="EB36" s="203"/>
      <c r="EC36" s="202"/>
      <c r="ED36" s="203"/>
      <c r="EE36" s="204"/>
      <c r="EF36" s="205"/>
      <c r="EG36" s="204"/>
      <c r="EH36" s="205"/>
      <c r="EI36" s="204"/>
      <c r="EJ36" s="205"/>
      <c r="EK36" s="202"/>
      <c r="EL36" s="203"/>
      <c r="EM36" s="204"/>
      <c r="EN36" s="205"/>
      <c r="EO36" s="204"/>
      <c r="EP36" s="205"/>
      <c r="EQ36" s="202"/>
      <c r="ER36" s="203"/>
      <c r="ES36" s="204"/>
      <c r="ET36" s="205"/>
      <c r="EU36" s="204"/>
      <c r="EV36" s="205"/>
      <c r="EW36" s="204"/>
      <c r="EX36" s="205"/>
      <c r="EY36" s="204"/>
      <c r="EZ36" s="205"/>
      <c r="FA36" s="202"/>
      <c r="FB36" s="203"/>
      <c r="FC36" s="202"/>
      <c r="FD36" s="203"/>
      <c r="FE36" s="202"/>
      <c r="FF36" s="199"/>
      <c r="FG36" s="204"/>
      <c r="FH36" s="199"/>
      <c r="FI36" s="204"/>
      <c r="FJ36" s="199"/>
      <c r="FK36" s="204"/>
      <c r="FL36" s="199"/>
      <c r="FM36" s="204"/>
      <c r="FN36" s="199"/>
      <c r="FO36" s="204"/>
      <c r="FP36" s="199"/>
      <c r="FQ36" s="202"/>
      <c r="FR36" s="199"/>
      <c r="FS36" s="202"/>
      <c r="FT36" s="199"/>
      <c r="FU36" s="204"/>
      <c r="FV36" s="199"/>
      <c r="FW36" s="204"/>
      <c r="FX36" s="206"/>
      <c r="FY36" s="202"/>
      <c r="FZ36" s="199"/>
      <c r="GA36" s="204"/>
      <c r="GB36" s="199"/>
      <c r="GC36" s="204"/>
      <c r="GD36" s="199"/>
      <c r="GE36" s="202"/>
      <c r="GF36" s="199"/>
      <c r="GG36" s="202"/>
      <c r="GH36" s="199"/>
      <c r="GI36" s="204"/>
      <c r="GJ36" s="199"/>
    </row>
    <row r="37">
      <c r="A37" s="214">
        <f>IFERROR(__xludf.DUMMYFUNCTION("""COMPUTED_VALUE"""),100.0)</f>
        <v>100</v>
      </c>
      <c r="B37" s="159" t="str">
        <f>IFERROR(__xludf.DUMMYFUNCTION("""COMPUTED_VALUE"""),"Peter Tomko")</f>
        <v>Peter Tomko</v>
      </c>
      <c r="C37" s="199">
        <f t="shared" ref="C37:BL37" si="29">BO37+EA37</f>
        <v>0</v>
      </c>
      <c r="D37" s="199">
        <f t="shared" si="29"/>
        <v>0</v>
      </c>
      <c r="E37" s="199">
        <f t="shared" si="29"/>
        <v>0</v>
      </c>
      <c r="F37" s="199">
        <f t="shared" si="29"/>
        <v>0</v>
      </c>
      <c r="G37" s="199">
        <f t="shared" si="29"/>
        <v>0</v>
      </c>
      <c r="H37" s="199">
        <f t="shared" si="29"/>
        <v>0</v>
      </c>
      <c r="I37" s="199">
        <f t="shared" si="29"/>
        <v>0</v>
      </c>
      <c r="J37" s="199">
        <f t="shared" si="29"/>
        <v>0</v>
      </c>
      <c r="K37" s="199">
        <f t="shared" si="29"/>
        <v>0</v>
      </c>
      <c r="L37" s="199">
        <f t="shared" si="29"/>
        <v>0</v>
      </c>
      <c r="M37" s="199">
        <f t="shared" si="29"/>
        <v>0</v>
      </c>
      <c r="N37" s="199">
        <f t="shared" si="29"/>
        <v>0</v>
      </c>
      <c r="O37" s="199">
        <f t="shared" si="29"/>
        <v>0</v>
      </c>
      <c r="P37" s="199">
        <f t="shared" si="29"/>
        <v>0</v>
      </c>
      <c r="Q37" s="199">
        <f t="shared" si="29"/>
        <v>0</v>
      </c>
      <c r="R37" s="199">
        <f t="shared" si="29"/>
        <v>0</v>
      </c>
      <c r="S37" s="199">
        <f t="shared" si="29"/>
        <v>0</v>
      </c>
      <c r="T37" s="199">
        <f t="shared" si="29"/>
        <v>0</v>
      </c>
      <c r="U37" s="199">
        <f t="shared" si="29"/>
        <v>0</v>
      </c>
      <c r="V37" s="199">
        <f t="shared" si="29"/>
        <v>0</v>
      </c>
      <c r="W37" s="199">
        <f t="shared" si="29"/>
        <v>0</v>
      </c>
      <c r="X37" s="199">
        <f t="shared" si="29"/>
        <v>0</v>
      </c>
      <c r="Y37" s="199">
        <f t="shared" si="29"/>
        <v>0</v>
      </c>
      <c r="Z37" s="199">
        <f t="shared" si="29"/>
        <v>0</v>
      </c>
      <c r="AA37" s="199">
        <f t="shared" si="29"/>
        <v>0</v>
      </c>
      <c r="AB37" s="199">
        <f t="shared" si="29"/>
        <v>0</v>
      </c>
      <c r="AC37" s="199">
        <f t="shared" si="29"/>
        <v>0</v>
      </c>
      <c r="AD37" s="199">
        <f t="shared" si="29"/>
        <v>0</v>
      </c>
      <c r="AE37" s="199">
        <f t="shared" si="29"/>
        <v>0</v>
      </c>
      <c r="AF37" s="199">
        <f t="shared" si="29"/>
        <v>0</v>
      </c>
      <c r="AG37" s="199">
        <f t="shared" si="29"/>
        <v>0</v>
      </c>
      <c r="AH37" s="199">
        <f t="shared" si="29"/>
        <v>0</v>
      </c>
      <c r="AI37" s="199">
        <f t="shared" si="29"/>
        <v>0</v>
      </c>
      <c r="AJ37" s="199">
        <f t="shared" si="29"/>
        <v>0</v>
      </c>
      <c r="AK37" s="199">
        <f t="shared" si="29"/>
        <v>0</v>
      </c>
      <c r="AL37" s="199">
        <f t="shared" si="29"/>
        <v>0</v>
      </c>
      <c r="AM37" s="199">
        <f t="shared" si="29"/>
        <v>0</v>
      </c>
      <c r="AN37" s="199">
        <f t="shared" si="29"/>
        <v>0</v>
      </c>
      <c r="AO37" s="199">
        <f t="shared" si="29"/>
        <v>0</v>
      </c>
      <c r="AP37" s="199">
        <f t="shared" si="29"/>
        <v>0</v>
      </c>
      <c r="AQ37" s="199">
        <f t="shared" si="29"/>
        <v>0</v>
      </c>
      <c r="AR37" s="199">
        <f t="shared" si="29"/>
        <v>0</v>
      </c>
      <c r="AS37" s="199">
        <f t="shared" si="29"/>
        <v>0</v>
      </c>
      <c r="AT37" s="199">
        <f t="shared" si="29"/>
        <v>0</v>
      </c>
      <c r="AU37" s="199">
        <f t="shared" si="29"/>
        <v>0</v>
      </c>
      <c r="AV37" s="199">
        <f t="shared" si="29"/>
        <v>0</v>
      </c>
      <c r="AW37" s="199">
        <f t="shared" si="29"/>
        <v>0</v>
      </c>
      <c r="AX37" s="199">
        <f t="shared" si="29"/>
        <v>0</v>
      </c>
      <c r="AY37" s="199">
        <f t="shared" si="29"/>
        <v>0</v>
      </c>
      <c r="AZ37" s="199">
        <f t="shared" si="29"/>
        <v>0</v>
      </c>
      <c r="BA37" s="199">
        <f t="shared" si="29"/>
        <v>0</v>
      </c>
      <c r="BB37" s="199">
        <f t="shared" si="29"/>
        <v>0</v>
      </c>
      <c r="BC37" s="199">
        <f t="shared" si="29"/>
        <v>0</v>
      </c>
      <c r="BD37" s="199">
        <f t="shared" si="29"/>
        <v>0</v>
      </c>
      <c r="BE37" s="199">
        <f t="shared" si="29"/>
        <v>0</v>
      </c>
      <c r="BF37" s="199">
        <f t="shared" si="29"/>
        <v>0</v>
      </c>
      <c r="BG37" s="199">
        <f t="shared" si="29"/>
        <v>0</v>
      </c>
      <c r="BH37" s="199">
        <f t="shared" si="29"/>
        <v>0</v>
      </c>
      <c r="BI37" s="199">
        <f t="shared" si="29"/>
        <v>0</v>
      </c>
      <c r="BJ37" s="199">
        <f t="shared" si="29"/>
        <v>0</v>
      </c>
      <c r="BK37" s="199">
        <f t="shared" si="29"/>
        <v>0</v>
      </c>
      <c r="BL37" s="199">
        <f t="shared" si="29"/>
        <v>0</v>
      </c>
      <c r="BM37" s="158"/>
      <c r="BN37" s="159" t="str">
        <f>IFERROR(__xludf.DUMMYFUNCTION("""COMPUTED_VALUE"""),"Peter Tomko")</f>
        <v>Peter Tomko</v>
      </c>
      <c r="BO37" s="202"/>
      <c r="BP37" s="203"/>
      <c r="BQ37" s="202"/>
      <c r="BR37" s="203"/>
      <c r="BS37" s="202"/>
      <c r="BT37" s="203"/>
      <c r="BU37" s="202"/>
      <c r="BV37" s="203"/>
      <c r="BW37" s="202"/>
      <c r="BX37" s="203"/>
      <c r="BY37" s="202"/>
      <c r="BZ37" s="203"/>
      <c r="CA37" s="202"/>
      <c r="CB37" s="203"/>
      <c r="CC37" s="202"/>
      <c r="CD37" s="203"/>
      <c r="CE37" s="202"/>
      <c r="CF37" s="203"/>
      <c r="CG37" s="202"/>
      <c r="CH37" s="203"/>
      <c r="CI37" s="202"/>
      <c r="CJ37" s="203"/>
      <c r="CK37" s="202"/>
      <c r="CL37" s="203"/>
      <c r="CM37" s="202"/>
      <c r="CN37" s="203"/>
      <c r="CO37" s="202"/>
      <c r="CP37" s="203"/>
      <c r="CQ37" s="202"/>
      <c r="CR37" s="203"/>
      <c r="CS37" s="202"/>
      <c r="CT37" s="199"/>
      <c r="CU37" s="202"/>
      <c r="CV37" s="199"/>
      <c r="CW37" s="202"/>
      <c r="CX37" s="199"/>
      <c r="CY37" s="202"/>
      <c r="CZ37" s="199"/>
      <c r="DA37" s="202"/>
      <c r="DB37" s="199"/>
      <c r="DC37" s="202"/>
      <c r="DD37" s="199"/>
      <c r="DE37" s="202"/>
      <c r="DF37" s="199"/>
      <c r="DG37" s="202"/>
      <c r="DH37" s="199"/>
      <c r="DI37" s="202"/>
      <c r="DJ37" s="199"/>
      <c r="DK37" s="202"/>
      <c r="DL37" s="199"/>
      <c r="DM37" s="202"/>
      <c r="DN37" s="199"/>
      <c r="DO37" s="202"/>
      <c r="DP37" s="199"/>
      <c r="DQ37" s="202"/>
      <c r="DR37" s="199"/>
      <c r="DS37" s="202"/>
      <c r="DT37" s="199"/>
      <c r="DU37" s="202"/>
      <c r="DV37" s="199"/>
      <c r="DW37" s="202"/>
      <c r="DX37" s="199"/>
      <c r="DY37" s="158"/>
      <c r="DZ37" s="159" t="str">
        <f>IFERROR(__xludf.DUMMYFUNCTION("""COMPUTED_VALUE"""),"Peter Tomko")</f>
        <v>Peter Tomko</v>
      </c>
      <c r="EA37" s="202"/>
      <c r="EB37" s="203"/>
      <c r="EC37" s="202"/>
      <c r="ED37" s="203"/>
      <c r="EE37" s="202"/>
      <c r="EF37" s="203"/>
      <c r="EG37" s="202"/>
      <c r="EH37" s="203"/>
      <c r="EI37" s="202"/>
      <c r="EJ37" s="203"/>
      <c r="EK37" s="202"/>
      <c r="EL37" s="203"/>
      <c r="EM37" s="202"/>
      <c r="EN37" s="203"/>
      <c r="EO37" s="202"/>
      <c r="EP37" s="203"/>
      <c r="EQ37" s="202"/>
      <c r="ER37" s="203"/>
      <c r="ES37" s="202"/>
      <c r="ET37" s="203"/>
      <c r="EU37" s="202"/>
      <c r="EV37" s="203"/>
      <c r="EW37" s="202"/>
      <c r="EX37" s="203"/>
      <c r="EY37" s="202"/>
      <c r="EZ37" s="203"/>
      <c r="FA37" s="202"/>
      <c r="FB37" s="203"/>
      <c r="FC37" s="202"/>
      <c r="FD37" s="203"/>
      <c r="FE37" s="202"/>
      <c r="FF37" s="199"/>
      <c r="FG37" s="202"/>
      <c r="FH37" s="199"/>
      <c r="FI37" s="202"/>
      <c r="FJ37" s="199"/>
      <c r="FK37" s="202"/>
      <c r="FL37" s="199"/>
      <c r="FM37" s="202"/>
      <c r="FN37" s="199"/>
      <c r="FO37" s="202"/>
      <c r="FP37" s="199"/>
      <c r="FQ37" s="202"/>
      <c r="FR37" s="199"/>
      <c r="FS37" s="202"/>
      <c r="FT37" s="199"/>
      <c r="FU37" s="202"/>
      <c r="FV37" s="199"/>
      <c r="FW37" s="202"/>
      <c r="FX37" s="199"/>
      <c r="FY37" s="202"/>
      <c r="FZ37" s="199"/>
      <c r="GA37" s="202"/>
      <c r="GB37" s="199"/>
      <c r="GC37" s="202"/>
      <c r="GD37" s="199"/>
      <c r="GE37" s="202"/>
      <c r="GF37" s="199"/>
      <c r="GG37" s="202"/>
      <c r="GH37" s="199"/>
      <c r="GI37" s="202"/>
      <c r="GJ37" s="199"/>
    </row>
    <row r="38">
      <c r="A38" s="214">
        <f>IFERROR(__xludf.DUMMYFUNCTION("""COMPUTED_VALUE"""),100.0)</f>
        <v>100</v>
      </c>
      <c r="B38" s="159" t="str">
        <f>IFERROR(__xludf.DUMMYFUNCTION("""COMPUTED_VALUE"""),"Karolína Schejbalová")</f>
        <v>Karolína Schejbalová</v>
      </c>
      <c r="C38" s="199">
        <f t="shared" ref="C38:BL38" si="30">BO38+EA38</f>
        <v>0</v>
      </c>
      <c r="D38" s="199">
        <f t="shared" si="30"/>
        <v>0</v>
      </c>
      <c r="E38" s="199">
        <f t="shared" si="30"/>
        <v>0</v>
      </c>
      <c r="F38" s="199">
        <f t="shared" si="30"/>
        <v>0</v>
      </c>
      <c r="G38" s="199">
        <f t="shared" si="30"/>
        <v>0</v>
      </c>
      <c r="H38" s="199">
        <f t="shared" si="30"/>
        <v>0</v>
      </c>
      <c r="I38" s="199">
        <f t="shared" si="30"/>
        <v>0</v>
      </c>
      <c r="J38" s="199">
        <f t="shared" si="30"/>
        <v>0</v>
      </c>
      <c r="K38" s="199">
        <f t="shared" si="30"/>
        <v>0</v>
      </c>
      <c r="L38" s="199">
        <f t="shared" si="30"/>
        <v>0</v>
      </c>
      <c r="M38" s="199">
        <f t="shared" si="30"/>
        <v>0</v>
      </c>
      <c r="N38" s="199">
        <f t="shared" si="30"/>
        <v>0</v>
      </c>
      <c r="O38" s="199">
        <f t="shared" si="30"/>
        <v>0</v>
      </c>
      <c r="P38" s="199">
        <f t="shared" si="30"/>
        <v>0</v>
      </c>
      <c r="Q38" s="199">
        <f t="shared" si="30"/>
        <v>0</v>
      </c>
      <c r="R38" s="199">
        <f t="shared" si="30"/>
        <v>0</v>
      </c>
      <c r="S38" s="199">
        <f t="shared" si="30"/>
        <v>0</v>
      </c>
      <c r="T38" s="199">
        <f t="shared" si="30"/>
        <v>0</v>
      </c>
      <c r="U38" s="199">
        <f t="shared" si="30"/>
        <v>0</v>
      </c>
      <c r="V38" s="199">
        <f t="shared" si="30"/>
        <v>0</v>
      </c>
      <c r="W38" s="199">
        <f t="shared" si="30"/>
        <v>0</v>
      </c>
      <c r="X38" s="199">
        <f t="shared" si="30"/>
        <v>0</v>
      </c>
      <c r="Y38" s="199">
        <f t="shared" si="30"/>
        <v>0</v>
      </c>
      <c r="Z38" s="199">
        <f t="shared" si="30"/>
        <v>0</v>
      </c>
      <c r="AA38" s="199">
        <f t="shared" si="30"/>
        <v>0</v>
      </c>
      <c r="AB38" s="199">
        <f t="shared" si="30"/>
        <v>0</v>
      </c>
      <c r="AC38" s="199">
        <f t="shared" si="30"/>
        <v>0</v>
      </c>
      <c r="AD38" s="199">
        <f t="shared" si="30"/>
        <v>0</v>
      </c>
      <c r="AE38" s="199">
        <f t="shared" si="30"/>
        <v>0</v>
      </c>
      <c r="AF38" s="199">
        <f t="shared" si="30"/>
        <v>0</v>
      </c>
      <c r="AG38" s="199">
        <f t="shared" si="30"/>
        <v>0</v>
      </c>
      <c r="AH38" s="199">
        <f t="shared" si="30"/>
        <v>0</v>
      </c>
      <c r="AI38" s="199">
        <f t="shared" si="30"/>
        <v>0</v>
      </c>
      <c r="AJ38" s="199">
        <f t="shared" si="30"/>
        <v>0</v>
      </c>
      <c r="AK38" s="199">
        <f t="shared" si="30"/>
        <v>0</v>
      </c>
      <c r="AL38" s="199">
        <f t="shared" si="30"/>
        <v>0</v>
      </c>
      <c r="AM38" s="199">
        <f t="shared" si="30"/>
        <v>0</v>
      </c>
      <c r="AN38" s="199">
        <f t="shared" si="30"/>
        <v>0</v>
      </c>
      <c r="AO38" s="199">
        <f t="shared" si="30"/>
        <v>0</v>
      </c>
      <c r="AP38" s="199">
        <f t="shared" si="30"/>
        <v>0</v>
      </c>
      <c r="AQ38" s="199">
        <f t="shared" si="30"/>
        <v>0</v>
      </c>
      <c r="AR38" s="199">
        <f t="shared" si="30"/>
        <v>0</v>
      </c>
      <c r="AS38" s="199">
        <f t="shared" si="30"/>
        <v>0</v>
      </c>
      <c r="AT38" s="199">
        <f t="shared" si="30"/>
        <v>0</v>
      </c>
      <c r="AU38" s="199">
        <f t="shared" si="30"/>
        <v>0</v>
      </c>
      <c r="AV38" s="199">
        <f t="shared" si="30"/>
        <v>0</v>
      </c>
      <c r="AW38" s="199">
        <f t="shared" si="30"/>
        <v>0</v>
      </c>
      <c r="AX38" s="199">
        <f t="shared" si="30"/>
        <v>0</v>
      </c>
      <c r="AY38" s="199">
        <f t="shared" si="30"/>
        <v>0</v>
      </c>
      <c r="AZ38" s="199">
        <f t="shared" si="30"/>
        <v>0</v>
      </c>
      <c r="BA38" s="199">
        <f t="shared" si="30"/>
        <v>0</v>
      </c>
      <c r="BB38" s="199">
        <f t="shared" si="30"/>
        <v>0</v>
      </c>
      <c r="BC38" s="199">
        <f t="shared" si="30"/>
        <v>0</v>
      </c>
      <c r="BD38" s="199">
        <f t="shared" si="30"/>
        <v>0</v>
      </c>
      <c r="BE38" s="199">
        <f t="shared" si="30"/>
        <v>0</v>
      </c>
      <c r="BF38" s="199">
        <f t="shared" si="30"/>
        <v>0</v>
      </c>
      <c r="BG38" s="199">
        <f t="shared" si="30"/>
        <v>0</v>
      </c>
      <c r="BH38" s="199">
        <f t="shared" si="30"/>
        <v>0</v>
      </c>
      <c r="BI38" s="199">
        <f t="shared" si="30"/>
        <v>0</v>
      </c>
      <c r="BJ38" s="199">
        <f t="shared" si="30"/>
        <v>0</v>
      </c>
      <c r="BK38" s="199">
        <f t="shared" si="30"/>
        <v>0</v>
      </c>
      <c r="BL38" s="199">
        <f t="shared" si="30"/>
        <v>0</v>
      </c>
      <c r="BM38" s="158"/>
      <c r="BN38" s="159" t="str">
        <f>IFERROR(__xludf.DUMMYFUNCTION("""COMPUTED_VALUE"""),"Karolína Schejbalová")</f>
        <v>Karolína Schejbalová</v>
      </c>
      <c r="BO38" s="202"/>
      <c r="BP38" s="203"/>
      <c r="BQ38" s="202"/>
      <c r="BR38" s="203"/>
      <c r="BS38" s="202"/>
      <c r="BT38" s="203"/>
      <c r="BU38" s="202"/>
      <c r="BV38" s="203"/>
      <c r="BW38" s="202"/>
      <c r="BX38" s="203"/>
      <c r="BY38" s="202"/>
      <c r="BZ38" s="203"/>
      <c r="CA38" s="202"/>
      <c r="CB38" s="203"/>
      <c r="CC38" s="202"/>
      <c r="CD38" s="203"/>
      <c r="CE38" s="202"/>
      <c r="CF38" s="203"/>
      <c r="CG38" s="202"/>
      <c r="CH38" s="203"/>
      <c r="CI38" s="202"/>
      <c r="CJ38" s="203"/>
      <c r="CK38" s="202"/>
      <c r="CL38" s="203"/>
      <c r="CM38" s="202"/>
      <c r="CN38" s="203"/>
      <c r="CO38" s="204"/>
      <c r="CP38" s="205"/>
      <c r="CQ38" s="202"/>
      <c r="CR38" s="203"/>
      <c r="CS38" s="202"/>
      <c r="CT38" s="199"/>
      <c r="CU38" s="202"/>
      <c r="CV38" s="199"/>
      <c r="CW38" s="202"/>
      <c r="CX38" s="199"/>
      <c r="CY38" s="202"/>
      <c r="CZ38" s="199"/>
      <c r="DA38" s="202"/>
      <c r="DB38" s="199"/>
      <c r="DC38" s="202"/>
      <c r="DD38" s="199"/>
      <c r="DE38" s="202"/>
      <c r="DF38" s="199"/>
      <c r="DG38" s="202"/>
      <c r="DH38" s="199"/>
      <c r="DI38" s="202"/>
      <c r="DJ38" s="199"/>
      <c r="DK38" s="202"/>
      <c r="DL38" s="199"/>
      <c r="DM38" s="202"/>
      <c r="DN38" s="199"/>
      <c r="DO38" s="202"/>
      <c r="DP38" s="199"/>
      <c r="DQ38" s="202"/>
      <c r="DR38" s="199"/>
      <c r="DS38" s="202"/>
      <c r="DT38" s="199"/>
      <c r="DU38" s="202"/>
      <c r="DV38" s="199"/>
      <c r="DW38" s="202"/>
      <c r="DX38" s="199"/>
      <c r="DY38" s="158"/>
      <c r="DZ38" s="159" t="str">
        <f>IFERROR(__xludf.DUMMYFUNCTION("""COMPUTED_VALUE"""),"Karolína Schejbalová")</f>
        <v>Karolína Schejbalová</v>
      </c>
      <c r="EA38" s="202"/>
      <c r="EB38" s="203"/>
      <c r="EC38" s="202"/>
      <c r="ED38" s="203"/>
      <c r="EE38" s="202"/>
      <c r="EF38" s="203"/>
      <c r="EG38" s="202"/>
      <c r="EH38" s="203"/>
      <c r="EI38" s="202"/>
      <c r="EJ38" s="203"/>
      <c r="EK38" s="202"/>
      <c r="EL38" s="203"/>
      <c r="EM38" s="202"/>
      <c r="EN38" s="203"/>
      <c r="EO38" s="202"/>
      <c r="EP38" s="203"/>
      <c r="EQ38" s="202"/>
      <c r="ER38" s="203"/>
      <c r="ES38" s="202"/>
      <c r="ET38" s="203"/>
      <c r="EU38" s="202"/>
      <c r="EV38" s="203"/>
      <c r="EW38" s="202"/>
      <c r="EX38" s="203"/>
      <c r="EY38" s="202"/>
      <c r="EZ38" s="203"/>
      <c r="FA38" s="204"/>
      <c r="FB38" s="205"/>
      <c r="FC38" s="202"/>
      <c r="FD38" s="203"/>
      <c r="FE38" s="202"/>
      <c r="FF38" s="199"/>
      <c r="FG38" s="202"/>
      <c r="FH38" s="199"/>
      <c r="FI38" s="202"/>
      <c r="FJ38" s="199"/>
      <c r="FK38" s="202"/>
      <c r="FL38" s="199"/>
      <c r="FM38" s="202"/>
      <c r="FN38" s="199"/>
      <c r="FO38" s="202"/>
      <c r="FP38" s="199"/>
      <c r="FQ38" s="202"/>
      <c r="FR38" s="199"/>
      <c r="FS38" s="202"/>
      <c r="FT38" s="199"/>
      <c r="FU38" s="202"/>
      <c r="FV38" s="199"/>
      <c r="FW38" s="202"/>
      <c r="FX38" s="199"/>
      <c r="FY38" s="202"/>
      <c r="FZ38" s="199"/>
      <c r="GA38" s="202"/>
      <c r="GB38" s="199"/>
      <c r="GC38" s="202"/>
      <c r="GD38" s="199"/>
      <c r="GE38" s="202"/>
      <c r="GF38" s="199"/>
      <c r="GG38" s="202"/>
      <c r="GH38" s="199"/>
      <c r="GI38" s="202"/>
      <c r="GJ38" s="199"/>
    </row>
    <row r="39">
      <c r="A39" s="214">
        <f>IFERROR(__xludf.DUMMYFUNCTION("""COMPUTED_VALUE"""),100.0)</f>
        <v>100</v>
      </c>
      <c r="B39" s="159" t="str">
        <f>IFERROR(__xludf.DUMMYFUNCTION("""COMPUTED_VALUE"""),"Martin Sova")</f>
        <v>Martin Sova</v>
      </c>
      <c r="C39" s="199">
        <f t="shared" ref="C39:BL39" si="31">BO39+EA39</f>
        <v>0</v>
      </c>
      <c r="D39" s="199">
        <f t="shared" si="31"/>
        <v>0</v>
      </c>
      <c r="E39" s="199">
        <f t="shared" si="31"/>
        <v>0</v>
      </c>
      <c r="F39" s="199">
        <f t="shared" si="31"/>
        <v>0</v>
      </c>
      <c r="G39" s="199">
        <f t="shared" si="31"/>
        <v>0</v>
      </c>
      <c r="H39" s="199">
        <f t="shared" si="31"/>
        <v>0</v>
      </c>
      <c r="I39" s="199">
        <f t="shared" si="31"/>
        <v>0</v>
      </c>
      <c r="J39" s="199">
        <f t="shared" si="31"/>
        <v>0</v>
      </c>
      <c r="K39" s="199">
        <f t="shared" si="31"/>
        <v>0</v>
      </c>
      <c r="L39" s="199">
        <f t="shared" si="31"/>
        <v>0</v>
      </c>
      <c r="M39" s="199">
        <f t="shared" si="31"/>
        <v>0</v>
      </c>
      <c r="N39" s="199">
        <f t="shared" si="31"/>
        <v>0</v>
      </c>
      <c r="O39" s="199">
        <f t="shared" si="31"/>
        <v>0</v>
      </c>
      <c r="P39" s="199">
        <f t="shared" si="31"/>
        <v>0</v>
      </c>
      <c r="Q39" s="199">
        <f t="shared" si="31"/>
        <v>0</v>
      </c>
      <c r="R39" s="199">
        <f t="shared" si="31"/>
        <v>0</v>
      </c>
      <c r="S39" s="199">
        <f t="shared" si="31"/>
        <v>0</v>
      </c>
      <c r="T39" s="199">
        <f t="shared" si="31"/>
        <v>0</v>
      </c>
      <c r="U39" s="199">
        <f t="shared" si="31"/>
        <v>10</v>
      </c>
      <c r="V39" s="199">
        <f t="shared" si="31"/>
        <v>0</v>
      </c>
      <c r="W39" s="199">
        <f t="shared" si="31"/>
        <v>0</v>
      </c>
      <c r="X39" s="199">
        <f t="shared" si="31"/>
        <v>0</v>
      </c>
      <c r="Y39" s="199">
        <f t="shared" si="31"/>
        <v>12</v>
      </c>
      <c r="Z39" s="199">
        <f t="shared" si="31"/>
        <v>0</v>
      </c>
      <c r="AA39" s="199">
        <f t="shared" si="31"/>
        <v>4</v>
      </c>
      <c r="AB39" s="199">
        <f t="shared" si="31"/>
        <v>0</v>
      </c>
      <c r="AC39" s="199">
        <f t="shared" si="31"/>
        <v>0</v>
      </c>
      <c r="AD39" s="199">
        <f t="shared" si="31"/>
        <v>0</v>
      </c>
      <c r="AE39" s="199">
        <f t="shared" si="31"/>
        <v>0</v>
      </c>
      <c r="AF39" s="199">
        <f t="shared" si="31"/>
        <v>0</v>
      </c>
      <c r="AG39" s="199">
        <f t="shared" si="31"/>
        <v>8</v>
      </c>
      <c r="AH39" s="199">
        <f t="shared" si="31"/>
        <v>0</v>
      </c>
      <c r="AI39" s="199">
        <f t="shared" si="31"/>
        <v>14</v>
      </c>
      <c r="AJ39" s="199">
        <f t="shared" si="31"/>
        <v>0</v>
      </c>
      <c r="AK39" s="199">
        <f t="shared" si="31"/>
        <v>12</v>
      </c>
      <c r="AL39" s="199">
        <f t="shared" si="31"/>
        <v>0</v>
      </c>
      <c r="AM39" s="199">
        <f t="shared" si="31"/>
        <v>12</v>
      </c>
      <c r="AN39" s="199">
        <f t="shared" si="31"/>
        <v>0</v>
      </c>
      <c r="AO39" s="199">
        <f t="shared" si="31"/>
        <v>0</v>
      </c>
      <c r="AP39" s="199">
        <f t="shared" si="31"/>
        <v>0</v>
      </c>
      <c r="AQ39" s="199">
        <f t="shared" si="31"/>
        <v>0</v>
      </c>
      <c r="AR39" s="199">
        <f t="shared" si="31"/>
        <v>0</v>
      </c>
      <c r="AS39" s="199">
        <f t="shared" si="31"/>
        <v>0</v>
      </c>
      <c r="AT39" s="199">
        <f t="shared" si="31"/>
        <v>0</v>
      </c>
      <c r="AU39" s="199">
        <f t="shared" si="31"/>
        <v>0</v>
      </c>
      <c r="AV39" s="199">
        <f t="shared" si="31"/>
        <v>0</v>
      </c>
      <c r="AW39" s="199">
        <f t="shared" si="31"/>
        <v>0</v>
      </c>
      <c r="AX39" s="199">
        <f t="shared" si="31"/>
        <v>0</v>
      </c>
      <c r="AY39" s="199">
        <f t="shared" si="31"/>
        <v>11.5</v>
      </c>
      <c r="AZ39" s="199">
        <f t="shared" si="31"/>
        <v>0</v>
      </c>
      <c r="BA39" s="199">
        <f t="shared" si="31"/>
        <v>12.5</v>
      </c>
      <c r="BB39" s="199">
        <f t="shared" si="31"/>
        <v>0</v>
      </c>
      <c r="BC39" s="199">
        <f t="shared" si="31"/>
        <v>8.5</v>
      </c>
      <c r="BD39" s="199">
        <f t="shared" si="31"/>
        <v>0</v>
      </c>
      <c r="BE39" s="199">
        <f t="shared" si="31"/>
        <v>1</v>
      </c>
      <c r="BF39" s="199">
        <f t="shared" si="31"/>
        <v>0</v>
      </c>
      <c r="BG39" s="199">
        <f t="shared" si="31"/>
        <v>0</v>
      </c>
      <c r="BH39" s="199">
        <f t="shared" si="31"/>
        <v>0</v>
      </c>
      <c r="BI39" s="199">
        <f t="shared" si="31"/>
        <v>8.5</v>
      </c>
      <c r="BJ39" s="199">
        <f t="shared" si="31"/>
        <v>0</v>
      </c>
      <c r="BK39" s="199">
        <f t="shared" si="31"/>
        <v>0</v>
      </c>
      <c r="BL39" s="199">
        <f t="shared" si="31"/>
        <v>0</v>
      </c>
      <c r="BM39" s="158"/>
      <c r="BN39" s="159" t="str">
        <f>IFERROR(__xludf.DUMMYFUNCTION("""COMPUTED_VALUE"""),"Martin Sova")</f>
        <v>Martin Sova</v>
      </c>
      <c r="BO39" s="202"/>
      <c r="BP39" s="203"/>
      <c r="BQ39" s="202"/>
      <c r="BR39" s="203"/>
      <c r="BS39" s="202"/>
      <c r="BT39" s="203"/>
      <c r="BU39" s="202"/>
      <c r="BV39" s="203"/>
      <c r="BW39" s="202"/>
      <c r="BX39" s="203"/>
      <c r="BY39" s="202"/>
      <c r="BZ39" s="203"/>
      <c r="CA39" s="202"/>
      <c r="CB39" s="203"/>
      <c r="CC39" s="202"/>
      <c r="CD39" s="203"/>
      <c r="CE39" s="202"/>
      <c r="CF39" s="203"/>
      <c r="CG39" s="202">
        <f>IFERROR(__xludf.DUMMYFUNCTION("""COMPUTED_VALUE"""),10.0)</f>
        <v>10</v>
      </c>
      <c r="CH39" s="203"/>
      <c r="CI39" s="202"/>
      <c r="CJ39" s="203"/>
      <c r="CK39" s="202">
        <f>IFERROR(__xludf.DUMMYFUNCTION("""COMPUTED_VALUE"""),12.0)</f>
        <v>12</v>
      </c>
      <c r="CL39" s="203"/>
      <c r="CM39" s="202">
        <f>IFERROR(__xludf.DUMMYFUNCTION("""COMPUTED_VALUE"""),4.0)</f>
        <v>4</v>
      </c>
      <c r="CN39" s="203"/>
      <c r="CO39" s="202"/>
      <c r="CP39" s="203"/>
      <c r="CQ39" s="202"/>
      <c r="CR39" s="203"/>
      <c r="CS39" s="202">
        <f>IFERROR(__xludf.DUMMYFUNCTION("""COMPUTED_VALUE"""),8.0)</f>
        <v>8</v>
      </c>
      <c r="CT39" s="199"/>
      <c r="CU39" s="202">
        <f>IFERROR(__xludf.DUMMYFUNCTION("""COMPUTED_VALUE"""),14.0)</f>
        <v>14</v>
      </c>
      <c r="CV39" s="199"/>
      <c r="CW39" s="202">
        <f>IFERROR(__xludf.DUMMYFUNCTION("""COMPUTED_VALUE"""),12.0)</f>
        <v>12</v>
      </c>
      <c r="CX39" s="199"/>
      <c r="CY39" s="202">
        <f>IFERROR(__xludf.DUMMYFUNCTION("""COMPUTED_VALUE"""),12.0)</f>
        <v>12</v>
      </c>
      <c r="CZ39" s="199"/>
      <c r="DA39" s="202"/>
      <c r="DB39" s="199"/>
      <c r="DC39" s="202"/>
      <c r="DD39" s="199"/>
      <c r="DE39" s="202"/>
      <c r="DF39" s="199"/>
      <c r="DG39" s="202"/>
      <c r="DH39" s="199"/>
      <c r="DI39" s="202"/>
      <c r="DJ39" s="199"/>
      <c r="DK39" s="202">
        <f>IFERROR(__xludf.DUMMYFUNCTION("""COMPUTED_VALUE"""),11.5)</f>
        <v>11.5</v>
      </c>
      <c r="DL39" s="199"/>
      <c r="DM39" s="202">
        <f>IFERROR(__xludf.DUMMYFUNCTION("""COMPUTED_VALUE"""),12.5)</f>
        <v>12.5</v>
      </c>
      <c r="DN39" s="199"/>
      <c r="DO39" s="202">
        <f>IFERROR(__xludf.DUMMYFUNCTION("""COMPUTED_VALUE"""),8.5)</f>
        <v>8.5</v>
      </c>
      <c r="DP39" s="199"/>
      <c r="DQ39" s="202">
        <f>IFERROR(__xludf.DUMMYFUNCTION("""COMPUTED_VALUE"""),1.0)</f>
        <v>1</v>
      </c>
      <c r="DR39" s="199"/>
      <c r="DS39" s="202"/>
      <c r="DT39" s="199"/>
      <c r="DU39" s="202">
        <f>IFERROR(__xludf.DUMMYFUNCTION("""COMPUTED_VALUE"""),8.5)</f>
        <v>8.5</v>
      </c>
      <c r="DV39" s="199"/>
      <c r="DW39" s="202"/>
      <c r="DX39" s="199"/>
      <c r="DY39" s="158"/>
      <c r="DZ39" s="159" t="str">
        <f>IFERROR(__xludf.DUMMYFUNCTION("""COMPUTED_VALUE"""),"Martin Sova")</f>
        <v>Martin Sova</v>
      </c>
      <c r="EA39" s="202"/>
      <c r="EB39" s="203"/>
      <c r="EC39" s="202"/>
      <c r="ED39" s="203"/>
      <c r="EE39" s="202"/>
      <c r="EF39" s="203"/>
      <c r="EG39" s="202"/>
      <c r="EH39" s="203"/>
      <c r="EI39" s="202"/>
      <c r="EJ39" s="203"/>
      <c r="EK39" s="202"/>
      <c r="EL39" s="203"/>
      <c r="EM39" s="202"/>
      <c r="EN39" s="203"/>
      <c r="EO39" s="202"/>
      <c r="EP39" s="203"/>
      <c r="EQ39" s="202"/>
      <c r="ER39" s="203"/>
      <c r="ES39" s="202"/>
      <c r="ET39" s="203"/>
      <c r="EU39" s="202"/>
      <c r="EV39" s="203"/>
      <c r="EW39" s="202"/>
      <c r="EX39" s="203"/>
      <c r="EY39" s="202"/>
      <c r="EZ39" s="203"/>
      <c r="FA39" s="202"/>
      <c r="FB39" s="203"/>
      <c r="FC39" s="202"/>
      <c r="FD39" s="203"/>
      <c r="FE39" s="202"/>
      <c r="FF39" s="199"/>
      <c r="FG39" s="202"/>
      <c r="FH39" s="199"/>
      <c r="FI39" s="202"/>
      <c r="FJ39" s="199"/>
      <c r="FK39" s="202"/>
      <c r="FL39" s="199"/>
      <c r="FM39" s="202"/>
      <c r="FN39" s="199"/>
      <c r="FO39" s="202"/>
      <c r="FP39" s="199"/>
      <c r="FQ39" s="202"/>
      <c r="FR39" s="199"/>
      <c r="FS39" s="202"/>
      <c r="FT39" s="199"/>
      <c r="FU39" s="202"/>
      <c r="FV39" s="199"/>
      <c r="FW39" s="202"/>
      <c r="FX39" s="199"/>
      <c r="FY39" s="202"/>
      <c r="FZ39" s="199"/>
      <c r="GA39" s="202"/>
      <c r="GB39" s="199"/>
      <c r="GC39" s="202"/>
      <c r="GD39" s="199"/>
      <c r="GE39" s="202"/>
      <c r="GF39" s="199"/>
      <c r="GG39" s="202"/>
      <c r="GH39" s="199"/>
      <c r="GI39" s="202"/>
      <c r="GJ39" s="199"/>
    </row>
    <row r="40">
      <c r="A40" s="214">
        <f>IFERROR(__xludf.DUMMYFUNCTION("""COMPUTED_VALUE"""),100.0)</f>
        <v>100</v>
      </c>
      <c r="B40" s="159" t="str">
        <f>IFERROR(__xludf.DUMMYFUNCTION("""COMPUTED_VALUE"""),"Bogdan - Mihai Strajescu")</f>
        <v>Bogdan - Mihai Strajescu</v>
      </c>
      <c r="C40" s="199">
        <f t="shared" ref="C40:BL40" si="32">BO40+EA40</f>
        <v>0</v>
      </c>
      <c r="D40" s="199">
        <f t="shared" si="32"/>
        <v>0</v>
      </c>
      <c r="E40" s="199">
        <f t="shared" si="32"/>
        <v>0</v>
      </c>
      <c r="F40" s="199">
        <f t="shared" si="32"/>
        <v>0</v>
      </c>
      <c r="G40" s="199">
        <f t="shared" si="32"/>
        <v>0</v>
      </c>
      <c r="H40" s="199">
        <f t="shared" si="32"/>
        <v>0</v>
      </c>
      <c r="I40" s="199">
        <f t="shared" si="32"/>
        <v>0</v>
      </c>
      <c r="J40" s="199">
        <f t="shared" si="32"/>
        <v>0</v>
      </c>
      <c r="K40" s="199">
        <f t="shared" si="32"/>
        <v>0</v>
      </c>
      <c r="L40" s="199">
        <f t="shared" si="32"/>
        <v>0</v>
      </c>
      <c r="M40" s="199">
        <f t="shared" si="32"/>
        <v>0</v>
      </c>
      <c r="N40" s="199">
        <f t="shared" si="32"/>
        <v>0</v>
      </c>
      <c r="O40" s="199">
        <f t="shared" si="32"/>
        <v>0</v>
      </c>
      <c r="P40" s="199">
        <f t="shared" si="32"/>
        <v>0</v>
      </c>
      <c r="Q40" s="199">
        <f t="shared" si="32"/>
        <v>0</v>
      </c>
      <c r="R40" s="199">
        <f t="shared" si="32"/>
        <v>0</v>
      </c>
      <c r="S40" s="199">
        <f t="shared" si="32"/>
        <v>0</v>
      </c>
      <c r="T40" s="199">
        <f t="shared" si="32"/>
        <v>0</v>
      </c>
      <c r="U40" s="199">
        <f t="shared" si="32"/>
        <v>0</v>
      </c>
      <c r="V40" s="199">
        <f t="shared" si="32"/>
        <v>0</v>
      </c>
      <c r="W40" s="199">
        <f t="shared" si="32"/>
        <v>0</v>
      </c>
      <c r="X40" s="199">
        <f t="shared" si="32"/>
        <v>0</v>
      </c>
      <c r="Y40" s="199">
        <f t="shared" si="32"/>
        <v>0</v>
      </c>
      <c r="Z40" s="199">
        <f t="shared" si="32"/>
        <v>0</v>
      </c>
      <c r="AA40" s="199">
        <f t="shared" si="32"/>
        <v>0</v>
      </c>
      <c r="AB40" s="199">
        <f t="shared" si="32"/>
        <v>0</v>
      </c>
      <c r="AC40" s="199">
        <f t="shared" si="32"/>
        <v>0</v>
      </c>
      <c r="AD40" s="199">
        <f t="shared" si="32"/>
        <v>0</v>
      </c>
      <c r="AE40" s="199">
        <f t="shared" si="32"/>
        <v>0</v>
      </c>
      <c r="AF40" s="199">
        <f t="shared" si="32"/>
        <v>0</v>
      </c>
      <c r="AG40" s="199">
        <f t="shared" si="32"/>
        <v>0</v>
      </c>
      <c r="AH40" s="199">
        <f t="shared" si="32"/>
        <v>0</v>
      </c>
      <c r="AI40" s="199">
        <f t="shared" si="32"/>
        <v>0</v>
      </c>
      <c r="AJ40" s="199">
        <f t="shared" si="32"/>
        <v>0</v>
      </c>
      <c r="AK40" s="199">
        <f t="shared" si="32"/>
        <v>0</v>
      </c>
      <c r="AL40" s="199">
        <f t="shared" si="32"/>
        <v>0</v>
      </c>
      <c r="AM40" s="199">
        <f t="shared" si="32"/>
        <v>0</v>
      </c>
      <c r="AN40" s="199">
        <f t="shared" si="32"/>
        <v>0</v>
      </c>
      <c r="AO40" s="199">
        <f t="shared" si="32"/>
        <v>0</v>
      </c>
      <c r="AP40" s="199">
        <f t="shared" si="32"/>
        <v>0</v>
      </c>
      <c r="AQ40" s="199">
        <f t="shared" si="32"/>
        <v>0</v>
      </c>
      <c r="AR40" s="199">
        <f t="shared" si="32"/>
        <v>0</v>
      </c>
      <c r="AS40" s="199">
        <f t="shared" si="32"/>
        <v>0</v>
      </c>
      <c r="AT40" s="199">
        <f t="shared" si="32"/>
        <v>0</v>
      </c>
      <c r="AU40" s="199">
        <f t="shared" si="32"/>
        <v>0</v>
      </c>
      <c r="AV40" s="199">
        <f t="shared" si="32"/>
        <v>0</v>
      </c>
      <c r="AW40" s="199">
        <f t="shared" si="32"/>
        <v>0</v>
      </c>
      <c r="AX40" s="199">
        <f t="shared" si="32"/>
        <v>0</v>
      </c>
      <c r="AY40" s="199">
        <f t="shared" si="32"/>
        <v>0</v>
      </c>
      <c r="AZ40" s="199">
        <f t="shared" si="32"/>
        <v>0</v>
      </c>
      <c r="BA40" s="199">
        <f t="shared" si="32"/>
        <v>0</v>
      </c>
      <c r="BB40" s="199">
        <f t="shared" si="32"/>
        <v>0</v>
      </c>
      <c r="BC40" s="199">
        <f t="shared" si="32"/>
        <v>0</v>
      </c>
      <c r="BD40" s="199">
        <f t="shared" si="32"/>
        <v>0</v>
      </c>
      <c r="BE40" s="199">
        <f t="shared" si="32"/>
        <v>0</v>
      </c>
      <c r="BF40" s="199">
        <f t="shared" si="32"/>
        <v>0</v>
      </c>
      <c r="BG40" s="199">
        <f t="shared" si="32"/>
        <v>0</v>
      </c>
      <c r="BH40" s="199">
        <f t="shared" si="32"/>
        <v>0</v>
      </c>
      <c r="BI40" s="199">
        <f t="shared" si="32"/>
        <v>0</v>
      </c>
      <c r="BJ40" s="199">
        <f t="shared" si="32"/>
        <v>0</v>
      </c>
      <c r="BK40" s="199">
        <f t="shared" si="32"/>
        <v>0</v>
      </c>
      <c r="BL40" s="199">
        <f t="shared" si="32"/>
        <v>0</v>
      </c>
      <c r="BM40" s="158"/>
      <c r="BN40" s="159" t="str">
        <f>IFERROR(__xludf.DUMMYFUNCTION("""COMPUTED_VALUE"""),"Bogdan - Mihai Strajescu")</f>
        <v>Bogdan - Mihai Strajescu</v>
      </c>
      <c r="BO40" s="202"/>
      <c r="BP40" s="203"/>
      <c r="BQ40" s="202"/>
      <c r="BR40" s="203"/>
      <c r="BS40" s="202"/>
      <c r="BT40" s="203"/>
      <c r="BU40" s="202"/>
      <c r="BV40" s="203"/>
      <c r="BW40" s="202"/>
      <c r="BX40" s="203"/>
      <c r="BY40" s="204"/>
      <c r="BZ40" s="205"/>
      <c r="CA40" s="202"/>
      <c r="CB40" s="203"/>
      <c r="CC40" s="202"/>
      <c r="CD40" s="203"/>
      <c r="CE40" s="204"/>
      <c r="CF40" s="205"/>
      <c r="CG40" s="202"/>
      <c r="CH40" s="203"/>
      <c r="CI40" s="202"/>
      <c r="CJ40" s="203"/>
      <c r="CK40" s="202"/>
      <c r="CL40" s="203"/>
      <c r="CM40" s="204"/>
      <c r="CN40" s="205"/>
      <c r="CO40" s="204"/>
      <c r="CP40" s="205"/>
      <c r="CQ40" s="202"/>
      <c r="CR40" s="203"/>
      <c r="CS40" s="202"/>
      <c r="CT40" s="199"/>
      <c r="CU40" s="202"/>
      <c r="CV40" s="199"/>
      <c r="CW40" s="202"/>
      <c r="CX40" s="199"/>
      <c r="CY40" s="202"/>
      <c r="CZ40" s="199"/>
      <c r="DA40" s="202"/>
      <c r="DB40" s="199"/>
      <c r="DC40" s="204"/>
      <c r="DD40" s="199"/>
      <c r="DE40" s="202"/>
      <c r="DF40" s="199"/>
      <c r="DG40" s="202"/>
      <c r="DH40" s="199"/>
      <c r="DI40" s="202"/>
      <c r="DJ40" s="199"/>
      <c r="DK40" s="202"/>
      <c r="DL40" s="199"/>
      <c r="DM40" s="202"/>
      <c r="DN40" s="199"/>
      <c r="DO40" s="202"/>
      <c r="DP40" s="199"/>
      <c r="DQ40" s="202"/>
      <c r="DR40" s="199"/>
      <c r="DS40" s="204"/>
      <c r="DT40" s="199"/>
      <c r="DU40" s="202"/>
      <c r="DV40" s="199"/>
      <c r="DW40" s="202"/>
      <c r="DX40" s="199"/>
      <c r="DY40" s="158"/>
      <c r="DZ40" s="159" t="str">
        <f>IFERROR(__xludf.DUMMYFUNCTION("""COMPUTED_VALUE"""),"Bogdan - Mihai Strajescu")</f>
        <v>Bogdan - Mihai Strajescu</v>
      </c>
      <c r="EA40" s="202"/>
      <c r="EB40" s="203"/>
      <c r="EC40" s="202"/>
      <c r="ED40" s="203"/>
      <c r="EE40" s="202"/>
      <c r="EF40" s="203"/>
      <c r="EG40" s="202"/>
      <c r="EH40" s="203"/>
      <c r="EI40" s="202"/>
      <c r="EJ40" s="203"/>
      <c r="EK40" s="204"/>
      <c r="EL40" s="205"/>
      <c r="EM40" s="202"/>
      <c r="EN40" s="203"/>
      <c r="EO40" s="202"/>
      <c r="EP40" s="203"/>
      <c r="EQ40" s="204"/>
      <c r="ER40" s="205"/>
      <c r="ES40" s="202"/>
      <c r="ET40" s="203"/>
      <c r="EU40" s="202"/>
      <c r="EV40" s="203"/>
      <c r="EW40" s="202"/>
      <c r="EX40" s="203"/>
      <c r="EY40" s="204"/>
      <c r="EZ40" s="205"/>
      <c r="FA40" s="204"/>
      <c r="FB40" s="205"/>
      <c r="FC40" s="202"/>
      <c r="FD40" s="203"/>
      <c r="FE40" s="202"/>
      <c r="FF40" s="199"/>
      <c r="FG40" s="202"/>
      <c r="FH40" s="199"/>
      <c r="FI40" s="202"/>
      <c r="FJ40" s="199"/>
      <c r="FK40" s="202"/>
      <c r="FL40" s="199"/>
      <c r="FM40" s="202"/>
      <c r="FN40" s="199"/>
      <c r="FO40" s="204"/>
      <c r="FP40" s="199"/>
      <c r="FQ40" s="202"/>
      <c r="FR40" s="199"/>
      <c r="FS40" s="202"/>
      <c r="FT40" s="199"/>
      <c r="FU40" s="202"/>
      <c r="FV40" s="199"/>
      <c r="FW40" s="202"/>
      <c r="FX40" s="199"/>
      <c r="FY40" s="202"/>
      <c r="FZ40" s="199"/>
      <c r="GA40" s="202"/>
      <c r="GB40" s="199"/>
      <c r="GC40" s="202"/>
      <c r="GD40" s="199"/>
      <c r="GE40" s="204"/>
      <c r="GF40" s="199"/>
      <c r="GG40" s="202"/>
      <c r="GH40" s="199"/>
      <c r="GI40" s="202"/>
      <c r="GJ40" s="199"/>
    </row>
    <row r="41">
      <c r="A41" s="214">
        <f>IFERROR(__xludf.DUMMYFUNCTION("""COMPUTED_VALUE"""),100.0)</f>
        <v>100</v>
      </c>
      <c r="B41" s="159" t="str">
        <f>IFERROR(__xludf.DUMMYFUNCTION("""COMPUTED_VALUE"""),"William Simba")</f>
        <v>William Simba</v>
      </c>
      <c r="C41" s="199">
        <f t="shared" ref="C41:BL41" si="33">BO41+EA41</f>
        <v>14</v>
      </c>
      <c r="D41" s="199">
        <f t="shared" si="33"/>
        <v>0</v>
      </c>
      <c r="E41" s="199">
        <f t="shared" si="33"/>
        <v>0</v>
      </c>
      <c r="F41" s="199">
        <f t="shared" si="33"/>
        <v>0</v>
      </c>
      <c r="G41" s="199">
        <f t="shared" si="33"/>
        <v>14.5</v>
      </c>
      <c r="H41" s="199">
        <f t="shared" si="33"/>
        <v>0</v>
      </c>
      <c r="I41" s="199">
        <f t="shared" si="33"/>
        <v>10.5</v>
      </c>
      <c r="J41" s="199">
        <f t="shared" si="33"/>
        <v>0</v>
      </c>
      <c r="K41" s="199">
        <f t="shared" si="33"/>
        <v>0</v>
      </c>
      <c r="L41" s="199">
        <f t="shared" si="33"/>
        <v>0</v>
      </c>
      <c r="M41" s="199">
        <f t="shared" si="33"/>
        <v>0</v>
      </c>
      <c r="N41" s="199">
        <f t="shared" si="33"/>
        <v>0</v>
      </c>
      <c r="O41" s="199">
        <f t="shared" si="33"/>
        <v>14</v>
      </c>
      <c r="P41" s="199">
        <f t="shared" si="33"/>
        <v>0</v>
      </c>
      <c r="Q41" s="199">
        <f t="shared" si="33"/>
        <v>0</v>
      </c>
      <c r="R41" s="199">
        <f t="shared" si="33"/>
        <v>0</v>
      </c>
      <c r="S41" s="199">
        <f t="shared" si="33"/>
        <v>14.5</v>
      </c>
      <c r="T41" s="199">
        <f t="shared" si="33"/>
        <v>0</v>
      </c>
      <c r="U41" s="199">
        <f t="shared" si="33"/>
        <v>10.5</v>
      </c>
      <c r="V41" s="199">
        <f t="shared" si="33"/>
        <v>0</v>
      </c>
      <c r="W41" s="199">
        <f t="shared" si="33"/>
        <v>10.5</v>
      </c>
      <c r="X41" s="199">
        <f t="shared" si="33"/>
        <v>0</v>
      </c>
      <c r="Y41" s="199">
        <f t="shared" si="33"/>
        <v>0</v>
      </c>
      <c r="Z41" s="199">
        <f t="shared" si="33"/>
        <v>0</v>
      </c>
      <c r="AA41" s="199">
        <f t="shared" si="33"/>
        <v>0</v>
      </c>
      <c r="AB41" s="199">
        <f t="shared" si="33"/>
        <v>0</v>
      </c>
      <c r="AC41" s="199">
        <f t="shared" si="33"/>
        <v>0</v>
      </c>
      <c r="AD41" s="199">
        <f t="shared" si="33"/>
        <v>0</v>
      </c>
      <c r="AE41" s="199">
        <f t="shared" si="33"/>
        <v>0</v>
      </c>
      <c r="AF41" s="199">
        <f t="shared" si="33"/>
        <v>0</v>
      </c>
      <c r="AG41" s="199">
        <f t="shared" si="33"/>
        <v>0</v>
      </c>
      <c r="AH41" s="199">
        <f t="shared" si="33"/>
        <v>0</v>
      </c>
      <c r="AI41" s="199">
        <f t="shared" si="33"/>
        <v>16</v>
      </c>
      <c r="AJ41" s="199">
        <f t="shared" si="33"/>
        <v>0</v>
      </c>
      <c r="AK41" s="199">
        <f t="shared" si="33"/>
        <v>10</v>
      </c>
      <c r="AL41" s="199">
        <f t="shared" si="33"/>
        <v>0</v>
      </c>
      <c r="AM41" s="199">
        <f t="shared" si="33"/>
        <v>0</v>
      </c>
      <c r="AN41" s="199">
        <f t="shared" si="33"/>
        <v>0</v>
      </c>
      <c r="AO41" s="199">
        <f t="shared" si="33"/>
        <v>12</v>
      </c>
      <c r="AP41" s="199">
        <f t="shared" si="33"/>
        <v>0</v>
      </c>
      <c r="AQ41" s="199">
        <f t="shared" si="33"/>
        <v>6</v>
      </c>
      <c r="AR41" s="199">
        <f t="shared" si="33"/>
        <v>0</v>
      </c>
      <c r="AS41" s="199">
        <f t="shared" si="33"/>
        <v>8.5</v>
      </c>
      <c r="AT41" s="199">
        <f t="shared" si="33"/>
        <v>0</v>
      </c>
      <c r="AU41" s="199">
        <f t="shared" si="33"/>
        <v>8</v>
      </c>
      <c r="AV41" s="199">
        <f t="shared" si="33"/>
        <v>0</v>
      </c>
      <c r="AW41" s="199">
        <f t="shared" si="33"/>
        <v>10.5</v>
      </c>
      <c r="AX41" s="199">
        <f t="shared" si="33"/>
        <v>0</v>
      </c>
      <c r="AY41" s="199">
        <f t="shared" si="33"/>
        <v>0</v>
      </c>
      <c r="AZ41" s="199">
        <f t="shared" si="33"/>
        <v>0</v>
      </c>
      <c r="BA41" s="199">
        <f t="shared" si="33"/>
        <v>0</v>
      </c>
      <c r="BB41" s="199">
        <f t="shared" si="33"/>
        <v>0</v>
      </c>
      <c r="BC41" s="199">
        <f t="shared" si="33"/>
        <v>0</v>
      </c>
      <c r="BD41" s="199">
        <f t="shared" si="33"/>
        <v>0</v>
      </c>
      <c r="BE41" s="199">
        <f t="shared" si="33"/>
        <v>12.5</v>
      </c>
      <c r="BF41" s="199">
        <f t="shared" si="33"/>
        <v>0</v>
      </c>
      <c r="BG41" s="199">
        <f t="shared" si="33"/>
        <v>7</v>
      </c>
      <c r="BH41" s="199">
        <f t="shared" si="33"/>
        <v>0</v>
      </c>
      <c r="BI41" s="199">
        <f t="shared" si="33"/>
        <v>8.5</v>
      </c>
      <c r="BJ41" s="199">
        <f t="shared" si="33"/>
        <v>0</v>
      </c>
      <c r="BK41" s="199">
        <f t="shared" si="33"/>
        <v>0</v>
      </c>
      <c r="BL41" s="199">
        <f t="shared" si="33"/>
        <v>0</v>
      </c>
      <c r="BM41" s="158"/>
      <c r="BN41" s="159" t="str">
        <f>IFERROR(__xludf.DUMMYFUNCTION("""COMPUTED_VALUE"""),"William Simba")</f>
        <v>William Simba</v>
      </c>
      <c r="BO41" s="202"/>
      <c r="BP41" s="203"/>
      <c r="BQ41" s="202"/>
      <c r="BR41" s="203"/>
      <c r="BS41" s="202"/>
      <c r="BT41" s="203"/>
      <c r="BU41" s="202"/>
      <c r="BV41" s="203"/>
      <c r="BW41" s="202"/>
      <c r="BX41" s="203"/>
      <c r="BY41" s="202"/>
      <c r="BZ41" s="203"/>
      <c r="CA41" s="202"/>
      <c r="CB41" s="203"/>
      <c r="CC41" s="202"/>
      <c r="CD41" s="203"/>
      <c r="CE41" s="202"/>
      <c r="CF41" s="203"/>
      <c r="CG41" s="202"/>
      <c r="CH41" s="203"/>
      <c r="CI41" s="202"/>
      <c r="CJ41" s="203"/>
      <c r="CK41" s="202"/>
      <c r="CL41" s="203"/>
      <c r="CM41" s="202"/>
      <c r="CN41" s="203"/>
      <c r="CO41" s="202"/>
      <c r="CP41" s="203"/>
      <c r="CQ41" s="202"/>
      <c r="CR41" s="203"/>
      <c r="CS41" s="202"/>
      <c r="CT41" s="199"/>
      <c r="CU41" s="202"/>
      <c r="CV41" s="199"/>
      <c r="CW41" s="202"/>
      <c r="CX41" s="199"/>
      <c r="CY41" s="202"/>
      <c r="CZ41" s="199"/>
      <c r="DA41" s="202"/>
      <c r="DB41" s="199"/>
      <c r="DC41" s="202"/>
      <c r="DD41" s="199"/>
      <c r="DE41" s="202"/>
      <c r="DF41" s="199"/>
      <c r="DG41" s="202"/>
      <c r="DH41" s="199"/>
      <c r="DI41" s="202"/>
      <c r="DJ41" s="199"/>
      <c r="DK41" s="202"/>
      <c r="DL41" s="199"/>
      <c r="DM41" s="202"/>
      <c r="DN41" s="199"/>
      <c r="DO41" s="202"/>
      <c r="DP41" s="199"/>
      <c r="DQ41" s="202">
        <f>IFERROR(__xludf.DUMMYFUNCTION("""COMPUTED_VALUE"""),4.5)</f>
        <v>4.5</v>
      </c>
      <c r="DR41" s="199"/>
      <c r="DS41" s="202">
        <f>IFERROR(__xludf.DUMMYFUNCTION("""COMPUTED_VALUE"""),7.0)</f>
        <v>7</v>
      </c>
      <c r="DT41" s="199"/>
      <c r="DU41" s="202"/>
      <c r="DV41" s="199"/>
      <c r="DW41" s="202"/>
      <c r="DX41" s="199"/>
      <c r="DY41" s="158"/>
      <c r="DZ41" s="159" t="str">
        <f>IFERROR(__xludf.DUMMYFUNCTION("""COMPUTED_VALUE"""),"William Simba")</f>
        <v>William Simba</v>
      </c>
      <c r="EA41" s="202">
        <f>IFERROR(__xludf.DUMMYFUNCTION("""COMPUTED_VALUE"""),14.0)</f>
        <v>14</v>
      </c>
      <c r="EB41" s="203"/>
      <c r="EC41" s="202"/>
      <c r="ED41" s="203"/>
      <c r="EE41" s="202">
        <f>IFERROR(__xludf.DUMMYFUNCTION("""COMPUTED_VALUE"""),14.5)</f>
        <v>14.5</v>
      </c>
      <c r="EF41" s="203"/>
      <c r="EG41" s="202">
        <f>IFERROR(__xludf.DUMMYFUNCTION("""COMPUTED_VALUE"""),10.5)</f>
        <v>10.5</v>
      </c>
      <c r="EH41" s="203"/>
      <c r="EI41" s="202"/>
      <c r="EJ41" s="203"/>
      <c r="EK41" s="202"/>
      <c r="EL41" s="203"/>
      <c r="EM41" s="202">
        <f>IFERROR(__xludf.DUMMYFUNCTION("""COMPUTED_VALUE"""),14.0)</f>
        <v>14</v>
      </c>
      <c r="EN41" s="203"/>
      <c r="EO41" s="202"/>
      <c r="EP41" s="203"/>
      <c r="EQ41" s="202">
        <f>IFERROR(__xludf.DUMMYFUNCTION("""COMPUTED_VALUE"""),14.5)</f>
        <v>14.5</v>
      </c>
      <c r="ER41" s="203"/>
      <c r="ES41" s="202">
        <f>IFERROR(__xludf.DUMMYFUNCTION("""COMPUTED_VALUE"""),10.5)</f>
        <v>10.5</v>
      </c>
      <c r="ET41" s="203"/>
      <c r="EU41" s="202">
        <f>IFERROR(__xludf.DUMMYFUNCTION("""COMPUTED_VALUE"""),10.5)</f>
        <v>10.5</v>
      </c>
      <c r="EV41" s="203"/>
      <c r="EW41" s="202"/>
      <c r="EX41" s="203"/>
      <c r="EY41" s="202"/>
      <c r="EZ41" s="203"/>
      <c r="FA41" s="202"/>
      <c r="FB41" s="203"/>
      <c r="FC41" s="202"/>
      <c r="FD41" s="203"/>
      <c r="FE41" s="202"/>
      <c r="FF41" s="199"/>
      <c r="FG41" s="202">
        <f>IFERROR(__xludf.DUMMYFUNCTION("""COMPUTED_VALUE"""),16.0)</f>
        <v>16</v>
      </c>
      <c r="FH41" s="199"/>
      <c r="FI41" s="202">
        <f>IFERROR(__xludf.DUMMYFUNCTION("""COMPUTED_VALUE"""),10.0)</f>
        <v>10</v>
      </c>
      <c r="FJ41" s="199"/>
      <c r="FK41" s="202"/>
      <c r="FL41" s="199"/>
      <c r="FM41" s="202">
        <f>IFERROR(__xludf.DUMMYFUNCTION("""COMPUTED_VALUE"""),12.0)</f>
        <v>12</v>
      </c>
      <c r="FN41" s="199"/>
      <c r="FO41" s="202">
        <f>IFERROR(__xludf.DUMMYFUNCTION("""COMPUTED_VALUE"""),6.0)</f>
        <v>6</v>
      </c>
      <c r="FP41" s="199"/>
      <c r="FQ41" s="202">
        <f>IFERROR(__xludf.DUMMYFUNCTION("""COMPUTED_VALUE"""),8.5)</f>
        <v>8.5</v>
      </c>
      <c r="FR41" s="199"/>
      <c r="FS41" s="202">
        <f>IFERROR(__xludf.DUMMYFUNCTION("""COMPUTED_VALUE"""),8.0)</f>
        <v>8</v>
      </c>
      <c r="FT41" s="199"/>
      <c r="FU41" s="202">
        <f>IFERROR(__xludf.DUMMYFUNCTION("""COMPUTED_VALUE"""),10.5)</f>
        <v>10.5</v>
      </c>
      <c r="FV41" s="199"/>
      <c r="FW41" s="202"/>
      <c r="FX41" s="199"/>
      <c r="FY41" s="202"/>
      <c r="FZ41" s="199"/>
      <c r="GA41" s="202"/>
      <c r="GB41" s="199"/>
      <c r="GC41" s="202">
        <f>IFERROR(__xludf.DUMMYFUNCTION("""COMPUTED_VALUE"""),8.0)</f>
        <v>8</v>
      </c>
      <c r="GD41" s="199"/>
      <c r="GE41" s="202"/>
      <c r="GF41" s="199"/>
      <c r="GG41" s="202">
        <f>IFERROR(__xludf.DUMMYFUNCTION("""COMPUTED_VALUE"""),8.5)</f>
        <v>8.5</v>
      </c>
      <c r="GH41" s="199"/>
      <c r="GI41" s="202"/>
      <c r="GJ41" s="199"/>
    </row>
    <row r="42">
      <c r="A42" s="214">
        <f>IFERROR(__xludf.DUMMYFUNCTION("""COMPUTED_VALUE"""),100.0)</f>
        <v>100</v>
      </c>
      <c r="B42" s="159" t="str">
        <f>IFERROR(__xludf.DUMMYFUNCTION("""COMPUTED_VALUE"""),"Jan Pelikán")</f>
        <v>Jan Pelikán</v>
      </c>
      <c r="C42" s="199">
        <f t="shared" ref="C42:BL42" si="34">BO42+EA42</f>
        <v>6</v>
      </c>
      <c r="D42" s="199">
        <f t="shared" si="34"/>
        <v>0</v>
      </c>
      <c r="E42" s="199">
        <f t="shared" si="34"/>
        <v>0</v>
      </c>
      <c r="F42" s="199">
        <f t="shared" si="34"/>
        <v>0</v>
      </c>
      <c r="G42" s="199">
        <f t="shared" si="34"/>
        <v>0</v>
      </c>
      <c r="H42" s="199">
        <f t="shared" si="34"/>
        <v>0</v>
      </c>
      <c r="I42" s="199">
        <f t="shared" si="34"/>
        <v>0</v>
      </c>
      <c r="J42" s="199">
        <f t="shared" si="34"/>
        <v>0</v>
      </c>
      <c r="K42" s="199">
        <f t="shared" si="34"/>
        <v>0</v>
      </c>
      <c r="L42" s="199">
        <f t="shared" si="34"/>
        <v>0</v>
      </c>
      <c r="M42" s="199">
        <f t="shared" si="34"/>
        <v>6</v>
      </c>
      <c r="N42" s="199">
        <f t="shared" si="34"/>
        <v>0</v>
      </c>
      <c r="O42" s="199">
        <f t="shared" si="34"/>
        <v>0</v>
      </c>
      <c r="P42" s="199">
        <f t="shared" si="34"/>
        <v>0</v>
      </c>
      <c r="Q42" s="199">
        <f t="shared" si="34"/>
        <v>0</v>
      </c>
      <c r="R42" s="199">
        <f t="shared" si="34"/>
        <v>0</v>
      </c>
      <c r="S42" s="199">
        <f t="shared" si="34"/>
        <v>0</v>
      </c>
      <c r="T42" s="199">
        <f t="shared" si="34"/>
        <v>0</v>
      </c>
      <c r="U42" s="199">
        <f t="shared" si="34"/>
        <v>0</v>
      </c>
      <c r="V42" s="199">
        <f t="shared" si="34"/>
        <v>0</v>
      </c>
      <c r="W42" s="199">
        <f t="shared" si="34"/>
        <v>6</v>
      </c>
      <c r="X42" s="199">
        <f t="shared" si="34"/>
        <v>0</v>
      </c>
      <c r="Y42" s="199">
        <f t="shared" si="34"/>
        <v>0</v>
      </c>
      <c r="Z42" s="199">
        <f t="shared" si="34"/>
        <v>0</v>
      </c>
      <c r="AA42" s="199">
        <f t="shared" si="34"/>
        <v>5</v>
      </c>
      <c r="AB42" s="199">
        <f t="shared" si="34"/>
        <v>0</v>
      </c>
      <c r="AC42" s="199">
        <f t="shared" si="34"/>
        <v>0</v>
      </c>
      <c r="AD42" s="199">
        <f t="shared" si="34"/>
        <v>0</v>
      </c>
      <c r="AE42" s="199">
        <f t="shared" si="34"/>
        <v>0</v>
      </c>
      <c r="AF42" s="199">
        <f t="shared" si="34"/>
        <v>0</v>
      </c>
      <c r="AG42" s="199">
        <f t="shared" si="34"/>
        <v>0</v>
      </c>
      <c r="AH42" s="199">
        <f t="shared" si="34"/>
        <v>0</v>
      </c>
      <c r="AI42" s="199">
        <f t="shared" si="34"/>
        <v>0</v>
      </c>
      <c r="AJ42" s="199">
        <f t="shared" si="34"/>
        <v>0</v>
      </c>
      <c r="AK42" s="199">
        <f t="shared" si="34"/>
        <v>0</v>
      </c>
      <c r="AL42" s="199">
        <f t="shared" si="34"/>
        <v>0</v>
      </c>
      <c r="AM42" s="199">
        <f t="shared" si="34"/>
        <v>0</v>
      </c>
      <c r="AN42" s="199">
        <f t="shared" si="34"/>
        <v>0</v>
      </c>
      <c r="AO42" s="199">
        <f t="shared" si="34"/>
        <v>6</v>
      </c>
      <c r="AP42" s="199">
        <f t="shared" si="34"/>
        <v>0</v>
      </c>
      <c r="AQ42" s="199">
        <f t="shared" si="34"/>
        <v>0</v>
      </c>
      <c r="AR42" s="199">
        <f t="shared" si="34"/>
        <v>0</v>
      </c>
      <c r="AS42" s="199">
        <f t="shared" si="34"/>
        <v>5</v>
      </c>
      <c r="AT42" s="199">
        <f t="shared" si="34"/>
        <v>0</v>
      </c>
      <c r="AU42" s="199">
        <f t="shared" si="34"/>
        <v>0</v>
      </c>
      <c r="AV42" s="199">
        <f t="shared" si="34"/>
        <v>0</v>
      </c>
      <c r="AW42" s="199">
        <f t="shared" si="34"/>
        <v>0</v>
      </c>
      <c r="AX42" s="199">
        <f t="shared" si="34"/>
        <v>0</v>
      </c>
      <c r="AY42" s="199">
        <f t="shared" si="34"/>
        <v>11</v>
      </c>
      <c r="AZ42" s="199">
        <f t="shared" si="34"/>
        <v>0</v>
      </c>
      <c r="BA42" s="199">
        <f t="shared" si="34"/>
        <v>0</v>
      </c>
      <c r="BB42" s="199">
        <f t="shared" si="34"/>
        <v>0</v>
      </c>
      <c r="BC42" s="199">
        <f t="shared" si="34"/>
        <v>0</v>
      </c>
      <c r="BD42" s="199">
        <f t="shared" si="34"/>
        <v>0</v>
      </c>
      <c r="BE42" s="199">
        <f t="shared" si="34"/>
        <v>6</v>
      </c>
      <c r="BF42" s="199">
        <f t="shared" si="34"/>
        <v>0</v>
      </c>
      <c r="BG42" s="199">
        <f t="shared" si="34"/>
        <v>0</v>
      </c>
      <c r="BH42" s="199">
        <f t="shared" si="34"/>
        <v>0</v>
      </c>
      <c r="BI42" s="199">
        <f t="shared" si="34"/>
        <v>7</v>
      </c>
      <c r="BJ42" s="199">
        <f t="shared" si="34"/>
        <v>0</v>
      </c>
      <c r="BK42" s="199">
        <f t="shared" si="34"/>
        <v>0</v>
      </c>
      <c r="BL42" s="199">
        <f t="shared" si="34"/>
        <v>0</v>
      </c>
      <c r="BM42" s="158"/>
      <c r="BN42" s="159" t="str">
        <f>IFERROR(__xludf.DUMMYFUNCTION("""COMPUTED_VALUE"""),"Jan Pelikán")</f>
        <v>Jan Pelikán</v>
      </c>
      <c r="BO42" s="202">
        <f>IFERROR(__xludf.DUMMYFUNCTION("""COMPUTED_VALUE"""),6.0)</f>
        <v>6</v>
      </c>
      <c r="BP42" s="203"/>
      <c r="BQ42" s="202"/>
      <c r="BR42" s="203"/>
      <c r="BS42" s="202"/>
      <c r="BT42" s="203"/>
      <c r="BU42" s="202"/>
      <c r="BV42" s="203"/>
      <c r="BW42" s="202"/>
      <c r="BX42" s="203"/>
      <c r="BY42" s="202">
        <f>IFERROR(__xludf.DUMMYFUNCTION("""COMPUTED_VALUE"""),6.0)</f>
        <v>6</v>
      </c>
      <c r="BZ42" s="203"/>
      <c r="CA42" s="202"/>
      <c r="CB42" s="203"/>
      <c r="CC42" s="202"/>
      <c r="CD42" s="203"/>
      <c r="CE42" s="202"/>
      <c r="CF42" s="203"/>
      <c r="CG42" s="202"/>
      <c r="CH42" s="203"/>
      <c r="CI42" s="202">
        <f>IFERROR(__xludf.DUMMYFUNCTION("""COMPUTED_VALUE"""),6.0)</f>
        <v>6</v>
      </c>
      <c r="CJ42" s="203"/>
      <c r="CK42" s="202"/>
      <c r="CL42" s="203"/>
      <c r="CM42" s="202">
        <f>IFERROR(__xludf.DUMMYFUNCTION("""COMPUTED_VALUE"""),5.0)</f>
        <v>5</v>
      </c>
      <c r="CN42" s="203"/>
      <c r="CO42" s="202"/>
      <c r="CP42" s="203"/>
      <c r="CQ42" s="202"/>
      <c r="CR42" s="203"/>
      <c r="CS42" s="202"/>
      <c r="CT42" s="199"/>
      <c r="CU42" s="202"/>
      <c r="CV42" s="199"/>
      <c r="CW42" s="202"/>
      <c r="CX42" s="199"/>
      <c r="CY42" s="202"/>
      <c r="CZ42" s="199"/>
      <c r="DA42" s="202">
        <f>IFERROR(__xludf.DUMMYFUNCTION("""COMPUTED_VALUE"""),6.0)</f>
        <v>6</v>
      </c>
      <c r="DB42" s="199"/>
      <c r="DC42" s="202"/>
      <c r="DD42" s="199"/>
      <c r="DE42" s="202">
        <f>IFERROR(__xludf.DUMMYFUNCTION("""COMPUTED_VALUE"""),5.0)</f>
        <v>5</v>
      </c>
      <c r="DF42" s="199"/>
      <c r="DG42" s="202"/>
      <c r="DH42" s="199"/>
      <c r="DI42" s="202"/>
      <c r="DJ42" s="199"/>
      <c r="DK42" s="202">
        <f>IFERROR(__xludf.DUMMYFUNCTION("""COMPUTED_VALUE"""),11.0)</f>
        <v>11</v>
      </c>
      <c r="DL42" s="199"/>
      <c r="DM42" s="202"/>
      <c r="DN42" s="199"/>
      <c r="DO42" s="202"/>
      <c r="DP42" s="199"/>
      <c r="DQ42" s="202">
        <f>IFERROR(__xludf.DUMMYFUNCTION("""COMPUTED_VALUE"""),6.0)</f>
        <v>6</v>
      </c>
      <c r="DR42" s="199"/>
      <c r="DS42" s="202"/>
      <c r="DT42" s="199"/>
      <c r="DU42" s="202">
        <f>IFERROR(__xludf.DUMMYFUNCTION("""COMPUTED_VALUE"""),7.0)</f>
        <v>7</v>
      </c>
      <c r="DV42" s="199"/>
      <c r="DW42" s="202"/>
      <c r="DX42" s="199"/>
      <c r="DY42" s="158"/>
      <c r="DZ42" s="159" t="str">
        <f>IFERROR(__xludf.DUMMYFUNCTION("""COMPUTED_VALUE"""),"Jan Pelikán")</f>
        <v>Jan Pelikán</v>
      </c>
      <c r="EA42" s="202"/>
      <c r="EB42" s="203"/>
      <c r="EC42" s="202"/>
      <c r="ED42" s="203"/>
      <c r="EE42" s="202"/>
      <c r="EF42" s="203"/>
      <c r="EG42" s="202"/>
      <c r="EH42" s="203"/>
      <c r="EI42" s="202"/>
      <c r="EJ42" s="203"/>
      <c r="EK42" s="202"/>
      <c r="EL42" s="203"/>
      <c r="EM42" s="202"/>
      <c r="EN42" s="203"/>
      <c r="EO42" s="202"/>
      <c r="EP42" s="203"/>
      <c r="EQ42" s="202"/>
      <c r="ER42" s="203"/>
      <c r="ES42" s="202"/>
      <c r="ET42" s="203"/>
      <c r="EU42" s="202"/>
      <c r="EV42" s="203"/>
      <c r="EW42" s="202"/>
      <c r="EX42" s="203"/>
      <c r="EY42" s="202"/>
      <c r="EZ42" s="203"/>
      <c r="FA42" s="202"/>
      <c r="FB42" s="203"/>
      <c r="FC42" s="202"/>
      <c r="FD42" s="203"/>
      <c r="FE42" s="202"/>
      <c r="FF42" s="199"/>
      <c r="FG42" s="202"/>
      <c r="FH42" s="199"/>
      <c r="FI42" s="202"/>
      <c r="FJ42" s="199"/>
      <c r="FK42" s="202"/>
      <c r="FL42" s="199"/>
      <c r="FM42" s="202"/>
      <c r="FN42" s="199"/>
      <c r="FO42" s="202"/>
      <c r="FP42" s="199"/>
      <c r="FQ42" s="202"/>
      <c r="FR42" s="199"/>
      <c r="FS42" s="202"/>
      <c r="FT42" s="199"/>
      <c r="FU42" s="202"/>
      <c r="FV42" s="199"/>
      <c r="FW42" s="202"/>
      <c r="FX42" s="199"/>
      <c r="FY42" s="202"/>
      <c r="FZ42" s="199"/>
      <c r="GA42" s="202"/>
      <c r="GB42" s="199"/>
      <c r="GC42" s="202"/>
      <c r="GD42" s="199"/>
      <c r="GE42" s="202"/>
      <c r="GF42" s="199"/>
      <c r="GG42" s="202"/>
      <c r="GH42" s="199"/>
      <c r="GI42" s="202"/>
      <c r="GJ42" s="199"/>
    </row>
    <row r="43">
      <c r="A43" s="214">
        <f>IFERROR(__xludf.DUMMYFUNCTION("""COMPUTED_VALUE"""),100.0)</f>
        <v>100</v>
      </c>
      <c r="B43" s="159" t="str">
        <f>IFERROR(__xludf.DUMMYFUNCTION("""COMPUTED_VALUE"""),"Martin Danč")</f>
        <v>Martin Danč</v>
      </c>
      <c r="C43" s="199">
        <f t="shared" ref="C43:BL43" si="35">BO43+EA43</f>
        <v>0</v>
      </c>
      <c r="D43" s="199">
        <f t="shared" si="35"/>
        <v>0</v>
      </c>
      <c r="E43" s="199">
        <f t="shared" si="35"/>
        <v>0</v>
      </c>
      <c r="F43" s="199">
        <f t="shared" si="35"/>
        <v>0</v>
      </c>
      <c r="G43" s="199">
        <f t="shared" si="35"/>
        <v>0</v>
      </c>
      <c r="H43" s="199">
        <f t="shared" si="35"/>
        <v>0</v>
      </c>
      <c r="I43" s="199">
        <f t="shared" si="35"/>
        <v>0</v>
      </c>
      <c r="J43" s="199">
        <f t="shared" si="35"/>
        <v>0</v>
      </c>
      <c r="K43" s="199">
        <f t="shared" si="35"/>
        <v>0</v>
      </c>
      <c r="L43" s="199">
        <f t="shared" si="35"/>
        <v>0</v>
      </c>
      <c r="M43" s="199">
        <f t="shared" si="35"/>
        <v>0</v>
      </c>
      <c r="N43" s="199">
        <f t="shared" si="35"/>
        <v>0</v>
      </c>
      <c r="O43" s="199">
        <f t="shared" si="35"/>
        <v>0</v>
      </c>
      <c r="P43" s="199">
        <f t="shared" si="35"/>
        <v>0</v>
      </c>
      <c r="Q43" s="199">
        <f t="shared" si="35"/>
        <v>0</v>
      </c>
      <c r="R43" s="199">
        <f t="shared" si="35"/>
        <v>0</v>
      </c>
      <c r="S43" s="199">
        <f t="shared" si="35"/>
        <v>0</v>
      </c>
      <c r="T43" s="199">
        <f t="shared" si="35"/>
        <v>0</v>
      </c>
      <c r="U43" s="199">
        <f t="shared" si="35"/>
        <v>0</v>
      </c>
      <c r="V43" s="199">
        <f t="shared" si="35"/>
        <v>0</v>
      </c>
      <c r="W43" s="199">
        <f t="shared" si="35"/>
        <v>0</v>
      </c>
      <c r="X43" s="199">
        <f t="shared" si="35"/>
        <v>0</v>
      </c>
      <c r="Y43" s="199">
        <f t="shared" si="35"/>
        <v>0</v>
      </c>
      <c r="Z43" s="199">
        <f t="shared" si="35"/>
        <v>0</v>
      </c>
      <c r="AA43" s="199">
        <f t="shared" si="35"/>
        <v>0</v>
      </c>
      <c r="AB43" s="199">
        <f t="shared" si="35"/>
        <v>0</v>
      </c>
      <c r="AC43" s="199">
        <f t="shared" si="35"/>
        <v>0</v>
      </c>
      <c r="AD43" s="199">
        <f t="shared" si="35"/>
        <v>0</v>
      </c>
      <c r="AE43" s="199">
        <f t="shared" si="35"/>
        <v>0</v>
      </c>
      <c r="AF43" s="199">
        <f t="shared" si="35"/>
        <v>0</v>
      </c>
      <c r="AG43" s="199">
        <f t="shared" si="35"/>
        <v>0</v>
      </c>
      <c r="AH43" s="199">
        <f t="shared" si="35"/>
        <v>0</v>
      </c>
      <c r="AI43" s="199">
        <f t="shared" si="35"/>
        <v>0</v>
      </c>
      <c r="AJ43" s="199">
        <f t="shared" si="35"/>
        <v>0</v>
      </c>
      <c r="AK43" s="199">
        <f t="shared" si="35"/>
        <v>0</v>
      </c>
      <c r="AL43" s="199">
        <f t="shared" si="35"/>
        <v>0</v>
      </c>
      <c r="AM43" s="199">
        <f t="shared" si="35"/>
        <v>0</v>
      </c>
      <c r="AN43" s="199">
        <f t="shared" si="35"/>
        <v>0</v>
      </c>
      <c r="AO43" s="199">
        <f t="shared" si="35"/>
        <v>0</v>
      </c>
      <c r="AP43" s="199">
        <f t="shared" si="35"/>
        <v>0</v>
      </c>
      <c r="AQ43" s="199">
        <f t="shared" si="35"/>
        <v>0</v>
      </c>
      <c r="AR43" s="199">
        <f t="shared" si="35"/>
        <v>0</v>
      </c>
      <c r="AS43" s="199">
        <f t="shared" si="35"/>
        <v>0</v>
      </c>
      <c r="AT43" s="199">
        <f t="shared" si="35"/>
        <v>0</v>
      </c>
      <c r="AU43" s="199">
        <f t="shared" si="35"/>
        <v>0</v>
      </c>
      <c r="AV43" s="199">
        <f t="shared" si="35"/>
        <v>0</v>
      </c>
      <c r="AW43" s="199">
        <f t="shared" si="35"/>
        <v>0</v>
      </c>
      <c r="AX43" s="199">
        <f t="shared" si="35"/>
        <v>0</v>
      </c>
      <c r="AY43" s="199">
        <f t="shared" si="35"/>
        <v>0</v>
      </c>
      <c r="AZ43" s="199">
        <f t="shared" si="35"/>
        <v>0</v>
      </c>
      <c r="BA43" s="199">
        <f t="shared" si="35"/>
        <v>0</v>
      </c>
      <c r="BB43" s="199">
        <f t="shared" si="35"/>
        <v>0</v>
      </c>
      <c r="BC43" s="199">
        <f t="shared" si="35"/>
        <v>0</v>
      </c>
      <c r="BD43" s="199">
        <f t="shared" si="35"/>
        <v>0</v>
      </c>
      <c r="BE43" s="199">
        <f t="shared" si="35"/>
        <v>0</v>
      </c>
      <c r="BF43" s="199">
        <f t="shared" si="35"/>
        <v>0</v>
      </c>
      <c r="BG43" s="199">
        <f t="shared" si="35"/>
        <v>0</v>
      </c>
      <c r="BH43" s="199">
        <f t="shared" si="35"/>
        <v>0</v>
      </c>
      <c r="BI43" s="199">
        <f t="shared" si="35"/>
        <v>0</v>
      </c>
      <c r="BJ43" s="199">
        <f t="shared" si="35"/>
        <v>0</v>
      </c>
      <c r="BK43" s="199">
        <f t="shared" si="35"/>
        <v>0</v>
      </c>
      <c r="BL43" s="199">
        <f t="shared" si="35"/>
        <v>0</v>
      </c>
      <c r="BM43" s="158"/>
      <c r="BN43" s="159" t="str">
        <f>IFERROR(__xludf.DUMMYFUNCTION("""COMPUTED_VALUE"""),"Martin Danč")</f>
        <v>Martin Danč</v>
      </c>
      <c r="BO43" s="202"/>
      <c r="BP43" s="203"/>
      <c r="BQ43" s="204"/>
      <c r="BR43" s="205"/>
      <c r="BS43" s="204"/>
      <c r="BT43" s="205"/>
      <c r="BU43" s="204"/>
      <c r="BV43" s="205"/>
      <c r="BW43" s="202"/>
      <c r="BX43" s="203"/>
      <c r="BY43" s="204"/>
      <c r="BZ43" s="205"/>
      <c r="CA43" s="204"/>
      <c r="CB43" s="205"/>
      <c r="CC43" s="204"/>
      <c r="CD43" s="205"/>
      <c r="CE43" s="204"/>
      <c r="CF43" s="205"/>
      <c r="CG43" s="202"/>
      <c r="CH43" s="203"/>
      <c r="CI43" s="202"/>
      <c r="CJ43" s="203"/>
      <c r="CK43" s="204"/>
      <c r="CL43" s="205"/>
      <c r="CM43" s="204"/>
      <c r="CN43" s="205"/>
      <c r="CO43" s="204"/>
      <c r="CP43" s="205"/>
      <c r="CQ43" s="204"/>
      <c r="CR43" s="205"/>
      <c r="CS43" s="204"/>
      <c r="CT43" s="206"/>
      <c r="CU43" s="202"/>
      <c r="CV43" s="199"/>
      <c r="CW43" s="204"/>
      <c r="CX43" s="199"/>
      <c r="CY43" s="202"/>
      <c r="CZ43" s="199"/>
      <c r="DA43" s="204"/>
      <c r="DB43" s="199"/>
      <c r="DC43" s="204"/>
      <c r="DD43" s="199"/>
      <c r="DE43" s="204"/>
      <c r="DF43" s="199"/>
      <c r="DG43" s="202"/>
      <c r="DH43" s="199"/>
      <c r="DI43" s="204"/>
      <c r="DJ43" s="199"/>
      <c r="DK43" s="202"/>
      <c r="DL43" s="199"/>
      <c r="DM43" s="204"/>
      <c r="DN43" s="206"/>
      <c r="DO43" s="204"/>
      <c r="DP43" s="199"/>
      <c r="DQ43" s="204"/>
      <c r="DR43" s="199"/>
      <c r="DS43" s="202"/>
      <c r="DT43" s="199"/>
      <c r="DU43" s="202"/>
      <c r="DV43" s="199"/>
      <c r="DW43" s="204"/>
      <c r="DX43" s="199"/>
      <c r="DY43" s="158"/>
      <c r="DZ43" s="159" t="str">
        <f>IFERROR(__xludf.DUMMYFUNCTION("""COMPUTED_VALUE"""),"Martin Danč")</f>
        <v>Martin Danč</v>
      </c>
      <c r="EA43" s="202"/>
      <c r="EB43" s="203"/>
      <c r="EC43" s="204"/>
      <c r="ED43" s="205"/>
      <c r="EE43" s="204"/>
      <c r="EF43" s="205"/>
      <c r="EG43" s="204"/>
      <c r="EH43" s="205"/>
      <c r="EI43" s="202"/>
      <c r="EJ43" s="203"/>
      <c r="EK43" s="204"/>
      <c r="EL43" s="205"/>
      <c r="EM43" s="204"/>
      <c r="EN43" s="205"/>
      <c r="EO43" s="204"/>
      <c r="EP43" s="205"/>
      <c r="EQ43" s="204"/>
      <c r="ER43" s="205"/>
      <c r="ES43" s="202"/>
      <c r="ET43" s="203"/>
      <c r="EU43" s="202"/>
      <c r="EV43" s="203"/>
      <c r="EW43" s="204"/>
      <c r="EX43" s="205"/>
      <c r="EY43" s="204"/>
      <c r="EZ43" s="205"/>
      <c r="FA43" s="204"/>
      <c r="FB43" s="205"/>
      <c r="FC43" s="204"/>
      <c r="FD43" s="205"/>
      <c r="FE43" s="204"/>
      <c r="FF43" s="206"/>
      <c r="FG43" s="202"/>
      <c r="FH43" s="199"/>
      <c r="FI43" s="204"/>
      <c r="FJ43" s="199"/>
      <c r="FK43" s="202"/>
      <c r="FL43" s="199"/>
      <c r="FM43" s="204"/>
      <c r="FN43" s="199"/>
      <c r="FO43" s="204"/>
      <c r="FP43" s="199"/>
      <c r="FQ43" s="204"/>
      <c r="FR43" s="199"/>
      <c r="FS43" s="202"/>
      <c r="FT43" s="199"/>
      <c r="FU43" s="204"/>
      <c r="FV43" s="199"/>
      <c r="FW43" s="202"/>
      <c r="FX43" s="199"/>
      <c r="FY43" s="204"/>
      <c r="FZ43" s="206"/>
      <c r="GA43" s="204"/>
      <c r="GB43" s="199"/>
      <c r="GC43" s="204"/>
      <c r="GD43" s="199"/>
      <c r="GE43" s="202"/>
      <c r="GF43" s="199"/>
      <c r="GG43" s="202"/>
      <c r="GH43" s="199"/>
      <c r="GI43" s="204"/>
      <c r="GJ43" s="199"/>
    </row>
    <row r="44">
      <c r="A44" s="214">
        <f>IFERROR(__xludf.DUMMYFUNCTION("""COMPUTED_VALUE"""),100.0)</f>
        <v>100</v>
      </c>
      <c r="B44" s="159" t="str">
        <f>IFERROR(__xludf.DUMMYFUNCTION("""COMPUTED_VALUE"""),"Pavel Hochman")</f>
        <v>Pavel Hochman</v>
      </c>
      <c r="C44" s="199">
        <f t="shared" ref="C44:BL44" si="36">BO44+EA44</f>
        <v>0</v>
      </c>
      <c r="D44" s="199">
        <f t="shared" si="36"/>
        <v>0</v>
      </c>
      <c r="E44" s="199">
        <f t="shared" si="36"/>
        <v>0</v>
      </c>
      <c r="F44" s="199">
        <f t="shared" si="36"/>
        <v>0</v>
      </c>
      <c r="G44" s="199">
        <f t="shared" si="36"/>
        <v>0</v>
      </c>
      <c r="H44" s="199">
        <f t="shared" si="36"/>
        <v>0</v>
      </c>
      <c r="I44" s="199">
        <f t="shared" si="36"/>
        <v>0</v>
      </c>
      <c r="J44" s="199">
        <f t="shared" si="36"/>
        <v>0</v>
      </c>
      <c r="K44" s="199">
        <f t="shared" si="36"/>
        <v>0</v>
      </c>
      <c r="L44" s="199">
        <f t="shared" si="36"/>
        <v>0</v>
      </c>
      <c r="M44" s="199">
        <f t="shared" si="36"/>
        <v>0</v>
      </c>
      <c r="N44" s="199">
        <f t="shared" si="36"/>
        <v>0</v>
      </c>
      <c r="O44" s="199">
        <f t="shared" si="36"/>
        <v>0</v>
      </c>
      <c r="P44" s="199">
        <f t="shared" si="36"/>
        <v>0</v>
      </c>
      <c r="Q44" s="199">
        <f t="shared" si="36"/>
        <v>0</v>
      </c>
      <c r="R44" s="199">
        <f t="shared" si="36"/>
        <v>0</v>
      </c>
      <c r="S44" s="199">
        <f t="shared" si="36"/>
        <v>0</v>
      </c>
      <c r="T44" s="199">
        <f t="shared" si="36"/>
        <v>0</v>
      </c>
      <c r="U44" s="199">
        <f t="shared" si="36"/>
        <v>0</v>
      </c>
      <c r="V44" s="199">
        <f t="shared" si="36"/>
        <v>0</v>
      </c>
      <c r="W44" s="199">
        <f t="shared" si="36"/>
        <v>0</v>
      </c>
      <c r="X44" s="199">
        <f t="shared" si="36"/>
        <v>0</v>
      </c>
      <c r="Y44" s="199">
        <f t="shared" si="36"/>
        <v>0</v>
      </c>
      <c r="Z44" s="199">
        <f t="shared" si="36"/>
        <v>0</v>
      </c>
      <c r="AA44" s="199">
        <f t="shared" si="36"/>
        <v>0</v>
      </c>
      <c r="AB44" s="199">
        <f t="shared" si="36"/>
        <v>0</v>
      </c>
      <c r="AC44" s="199">
        <f t="shared" si="36"/>
        <v>0</v>
      </c>
      <c r="AD44" s="199">
        <f t="shared" si="36"/>
        <v>0</v>
      </c>
      <c r="AE44" s="199">
        <f t="shared" si="36"/>
        <v>0</v>
      </c>
      <c r="AF44" s="199">
        <f t="shared" si="36"/>
        <v>0</v>
      </c>
      <c r="AG44" s="199">
        <f t="shared" si="36"/>
        <v>0</v>
      </c>
      <c r="AH44" s="199">
        <f t="shared" si="36"/>
        <v>0</v>
      </c>
      <c r="AI44" s="199">
        <f t="shared" si="36"/>
        <v>0</v>
      </c>
      <c r="AJ44" s="199">
        <f t="shared" si="36"/>
        <v>0</v>
      </c>
      <c r="AK44" s="199">
        <f t="shared" si="36"/>
        <v>0</v>
      </c>
      <c r="AL44" s="199">
        <f t="shared" si="36"/>
        <v>0</v>
      </c>
      <c r="AM44" s="199">
        <f t="shared" si="36"/>
        <v>0</v>
      </c>
      <c r="AN44" s="199">
        <f t="shared" si="36"/>
        <v>0</v>
      </c>
      <c r="AO44" s="199">
        <f t="shared" si="36"/>
        <v>0</v>
      </c>
      <c r="AP44" s="199">
        <f t="shared" si="36"/>
        <v>0</v>
      </c>
      <c r="AQ44" s="199">
        <f t="shared" si="36"/>
        <v>0</v>
      </c>
      <c r="AR44" s="199">
        <f t="shared" si="36"/>
        <v>0</v>
      </c>
      <c r="AS44" s="199">
        <f t="shared" si="36"/>
        <v>0</v>
      </c>
      <c r="AT44" s="199">
        <f t="shared" si="36"/>
        <v>0</v>
      </c>
      <c r="AU44" s="199">
        <f t="shared" si="36"/>
        <v>0</v>
      </c>
      <c r="AV44" s="199">
        <f t="shared" si="36"/>
        <v>0</v>
      </c>
      <c r="AW44" s="199">
        <f t="shared" si="36"/>
        <v>0</v>
      </c>
      <c r="AX44" s="199">
        <f t="shared" si="36"/>
        <v>0</v>
      </c>
      <c r="AY44" s="199">
        <f t="shared" si="36"/>
        <v>0</v>
      </c>
      <c r="AZ44" s="199">
        <f t="shared" si="36"/>
        <v>0</v>
      </c>
      <c r="BA44" s="199">
        <f t="shared" si="36"/>
        <v>0</v>
      </c>
      <c r="BB44" s="199">
        <f t="shared" si="36"/>
        <v>0</v>
      </c>
      <c r="BC44" s="199">
        <f t="shared" si="36"/>
        <v>0</v>
      </c>
      <c r="BD44" s="199">
        <f t="shared" si="36"/>
        <v>0</v>
      </c>
      <c r="BE44" s="199">
        <f t="shared" si="36"/>
        <v>0</v>
      </c>
      <c r="BF44" s="199">
        <f t="shared" si="36"/>
        <v>0</v>
      </c>
      <c r="BG44" s="199">
        <f t="shared" si="36"/>
        <v>0</v>
      </c>
      <c r="BH44" s="199">
        <f t="shared" si="36"/>
        <v>0</v>
      </c>
      <c r="BI44" s="199">
        <f t="shared" si="36"/>
        <v>0</v>
      </c>
      <c r="BJ44" s="199">
        <f t="shared" si="36"/>
        <v>0</v>
      </c>
      <c r="BK44" s="199">
        <f t="shared" si="36"/>
        <v>0</v>
      </c>
      <c r="BL44" s="199">
        <f t="shared" si="36"/>
        <v>0</v>
      </c>
      <c r="BM44" s="158"/>
      <c r="BN44" s="159" t="str">
        <f>IFERROR(__xludf.DUMMYFUNCTION("""COMPUTED_VALUE"""),"Pavel Hochman")</f>
        <v>Pavel Hochman</v>
      </c>
      <c r="BO44" s="202"/>
      <c r="BP44" s="203"/>
      <c r="BQ44" s="202"/>
      <c r="BR44" s="203"/>
      <c r="BS44" s="202"/>
      <c r="BT44" s="203"/>
      <c r="BU44" s="202"/>
      <c r="BV44" s="203"/>
      <c r="BW44" s="202"/>
      <c r="BX44" s="203"/>
      <c r="BY44" s="202"/>
      <c r="BZ44" s="203"/>
      <c r="CA44" s="202"/>
      <c r="CB44" s="203"/>
      <c r="CC44" s="202"/>
      <c r="CD44" s="203"/>
      <c r="CE44" s="202"/>
      <c r="CF44" s="203"/>
      <c r="CG44" s="202"/>
      <c r="CH44" s="203"/>
      <c r="CI44" s="202"/>
      <c r="CJ44" s="203"/>
      <c r="CK44" s="202"/>
      <c r="CL44" s="203"/>
      <c r="CM44" s="202"/>
      <c r="CN44" s="203"/>
      <c r="CO44" s="202"/>
      <c r="CP44" s="203"/>
      <c r="CQ44" s="202"/>
      <c r="CR44" s="203"/>
      <c r="CS44" s="202"/>
      <c r="CT44" s="199"/>
      <c r="CU44" s="204"/>
      <c r="CV44" s="199"/>
      <c r="CW44" s="202"/>
      <c r="CX44" s="199"/>
      <c r="CY44" s="202"/>
      <c r="CZ44" s="199"/>
      <c r="DA44" s="202"/>
      <c r="DB44" s="199"/>
      <c r="DC44" s="202"/>
      <c r="DD44" s="199"/>
      <c r="DE44" s="202"/>
      <c r="DF44" s="199"/>
      <c r="DG44" s="202"/>
      <c r="DH44" s="199"/>
      <c r="DI44" s="202"/>
      <c r="DJ44" s="199"/>
      <c r="DK44" s="202"/>
      <c r="DL44" s="199"/>
      <c r="DM44" s="202"/>
      <c r="DN44" s="199"/>
      <c r="DO44" s="202"/>
      <c r="DP44" s="199"/>
      <c r="DQ44" s="202"/>
      <c r="DR44" s="199"/>
      <c r="DS44" s="202"/>
      <c r="DT44" s="199"/>
      <c r="DU44" s="202"/>
      <c r="DV44" s="199"/>
      <c r="DW44" s="202"/>
      <c r="DX44" s="199"/>
      <c r="DY44" s="158"/>
      <c r="DZ44" s="159" t="str">
        <f>IFERROR(__xludf.DUMMYFUNCTION("""COMPUTED_VALUE"""),"Pavel Hochman")</f>
        <v>Pavel Hochman</v>
      </c>
      <c r="EA44" s="202"/>
      <c r="EB44" s="203"/>
      <c r="EC44" s="202"/>
      <c r="ED44" s="203"/>
      <c r="EE44" s="202"/>
      <c r="EF44" s="203"/>
      <c r="EG44" s="202"/>
      <c r="EH44" s="203"/>
      <c r="EI44" s="202"/>
      <c r="EJ44" s="203"/>
      <c r="EK44" s="202"/>
      <c r="EL44" s="203"/>
      <c r="EM44" s="202"/>
      <c r="EN44" s="203"/>
      <c r="EO44" s="202"/>
      <c r="EP44" s="203"/>
      <c r="EQ44" s="202"/>
      <c r="ER44" s="203"/>
      <c r="ES44" s="202"/>
      <c r="ET44" s="203"/>
      <c r="EU44" s="202"/>
      <c r="EV44" s="203"/>
      <c r="EW44" s="202"/>
      <c r="EX44" s="203"/>
      <c r="EY44" s="202"/>
      <c r="EZ44" s="203"/>
      <c r="FA44" s="202"/>
      <c r="FB44" s="203"/>
      <c r="FC44" s="202"/>
      <c r="FD44" s="203"/>
      <c r="FE44" s="202"/>
      <c r="FF44" s="199"/>
      <c r="FG44" s="204"/>
      <c r="FH44" s="199"/>
      <c r="FI44" s="202"/>
      <c r="FJ44" s="199"/>
      <c r="FK44" s="202"/>
      <c r="FL44" s="199"/>
      <c r="FM44" s="202"/>
      <c r="FN44" s="199"/>
      <c r="FO44" s="202"/>
      <c r="FP44" s="199"/>
      <c r="FQ44" s="202"/>
      <c r="FR44" s="199"/>
      <c r="FS44" s="202"/>
      <c r="FT44" s="199"/>
      <c r="FU44" s="202"/>
      <c r="FV44" s="199"/>
      <c r="FW44" s="202"/>
      <c r="FX44" s="199"/>
      <c r="FY44" s="202"/>
      <c r="FZ44" s="199"/>
      <c r="GA44" s="202"/>
      <c r="GB44" s="199"/>
      <c r="GC44" s="202"/>
      <c r="GD44" s="199"/>
      <c r="GE44" s="202"/>
      <c r="GF44" s="199"/>
      <c r="GG44" s="202"/>
      <c r="GH44" s="199"/>
      <c r="GI44" s="202"/>
      <c r="GJ44" s="199"/>
    </row>
    <row r="45">
      <c r="A45" s="214">
        <f>IFERROR(__xludf.DUMMYFUNCTION("""COMPUTED_VALUE"""),100.0)</f>
        <v>100</v>
      </c>
      <c r="B45" s="159" t="str">
        <f>IFERROR(__xludf.DUMMYFUNCTION("""COMPUTED_VALUE"""),"Marek Šos")</f>
        <v>Marek Šos</v>
      </c>
      <c r="C45" s="199">
        <f t="shared" ref="C45:BL45" si="37">BO45+EA45</f>
        <v>0</v>
      </c>
      <c r="D45" s="199">
        <f t="shared" si="37"/>
        <v>0</v>
      </c>
      <c r="E45" s="199">
        <f t="shared" si="37"/>
        <v>0</v>
      </c>
      <c r="F45" s="199">
        <f t="shared" si="37"/>
        <v>0</v>
      </c>
      <c r="G45" s="199">
        <f t="shared" si="37"/>
        <v>0</v>
      </c>
      <c r="H45" s="199">
        <f t="shared" si="37"/>
        <v>0</v>
      </c>
      <c r="I45" s="199">
        <f t="shared" si="37"/>
        <v>16.5</v>
      </c>
      <c r="J45" s="199">
        <f t="shared" si="37"/>
        <v>0</v>
      </c>
      <c r="K45" s="199">
        <f t="shared" si="37"/>
        <v>0</v>
      </c>
      <c r="L45" s="199">
        <f t="shared" si="37"/>
        <v>0</v>
      </c>
      <c r="M45" s="199">
        <f t="shared" si="37"/>
        <v>0</v>
      </c>
      <c r="N45" s="199">
        <f t="shared" si="37"/>
        <v>0</v>
      </c>
      <c r="O45" s="199">
        <f t="shared" si="37"/>
        <v>0</v>
      </c>
      <c r="P45" s="199">
        <f t="shared" si="37"/>
        <v>0</v>
      </c>
      <c r="Q45" s="199">
        <f t="shared" si="37"/>
        <v>0</v>
      </c>
      <c r="R45" s="199">
        <f t="shared" si="37"/>
        <v>0</v>
      </c>
      <c r="S45" s="199">
        <f t="shared" si="37"/>
        <v>0</v>
      </c>
      <c r="T45" s="199">
        <f t="shared" si="37"/>
        <v>0</v>
      </c>
      <c r="U45" s="199">
        <f t="shared" si="37"/>
        <v>0</v>
      </c>
      <c r="V45" s="199">
        <f t="shared" si="37"/>
        <v>0</v>
      </c>
      <c r="W45" s="199">
        <f t="shared" si="37"/>
        <v>16.5</v>
      </c>
      <c r="X45" s="199">
        <f t="shared" si="37"/>
        <v>0</v>
      </c>
      <c r="Y45" s="199">
        <f t="shared" si="37"/>
        <v>13.5</v>
      </c>
      <c r="Z45" s="199">
        <f t="shared" si="37"/>
        <v>0</v>
      </c>
      <c r="AA45" s="199">
        <f t="shared" si="37"/>
        <v>0</v>
      </c>
      <c r="AB45" s="199">
        <f t="shared" si="37"/>
        <v>0</v>
      </c>
      <c r="AC45" s="199">
        <f t="shared" si="37"/>
        <v>0</v>
      </c>
      <c r="AD45" s="199">
        <f t="shared" si="37"/>
        <v>0</v>
      </c>
      <c r="AE45" s="199">
        <f t="shared" si="37"/>
        <v>0</v>
      </c>
      <c r="AF45" s="199">
        <f t="shared" si="37"/>
        <v>0</v>
      </c>
      <c r="AG45" s="199">
        <f t="shared" si="37"/>
        <v>0</v>
      </c>
      <c r="AH45" s="199">
        <f t="shared" si="37"/>
        <v>0</v>
      </c>
      <c r="AI45" s="199">
        <f t="shared" si="37"/>
        <v>0</v>
      </c>
      <c r="AJ45" s="199">
        <f t="shared" si="37"/>
        <v>0</v>
      </c>
      <c r="AK45" s="199">
        <f t="shared" si="37"/>
        <v>17</v>
      </c>
      <c r="AL45" s="199">
        <f t="shared" si="37"/>
        <v>0</v>
      </c>
      <c r="AM45" s="199">
        <f t="shared" si="37"/>
        <v>0</v>
      </c>
      <c r="AN45" s="199">
        <f t="shared" si="37"/>
        <v>0</v>
      </c>
      <c r="AO45" s="199">
        <f t="shared" si="37"/>
        <v>0</v>
      </c>
      <c r="AP45" s="199">
        <f t="shared" si="37"/>
        <v>0</v>
      </c>
      <c r="AQ45" s="199">
        <f t="shared" si="37"/>
        <v>0</v>
      </c>
      <c r="AR45" s="199">
        <f t="shared" si="37"/>
        <v>0</v>
      </c>
      <c r="AS45" s="199">
        <f t="shared" si="37"/>
        <v>0</v>
      </c>
      <c r="AT45" s="199">
        <f t="shared" si="37"/>
        <v>0</v>
      </c>
      <c r="AU45" s="199">
        <f t="shared" si="37"/>
        <v>0</v>
      </c>
      <c r="AV45" s="199">
        <f t="shared" si="37"/>
        <v>0</v>
      </c>
      <c r="AW45" s="199">
        <f t="shared" si="37"/>
        <v>0</v>
      </c>
      <c r="AX45" s="199">
        <f t="shared" si="37"/>
        <v>0</v>
      </c>
      <c r="AY45" s="199">
        <f t="shared" si="37"/>
        <v>7</v>
      </c>
      <c r="AZ45" s="199">
        <f t="shared" si="37"/>
        <v>0</v>
      </c>
      <c r="BA45" s="199">
        <f t="shared" si="37"/>
        <v>0</v>
      </c>
      <c r="BB45" s="199">
        <f t="shared" si="37"/>
        <v>0</v>
      </c>
      <c r="BC45" s="199">
        <f t="shared" si="37"/>
        <v>0</v>
      </c>
      <c r="BD45" s="199">
        <f t="shared" si="37"/>
        <v>0</v>
      </c>
      <c r="BE45" s="199">
        <f t="shared" si="37"/>
        <v>0</v>
      </c>
      <c r="BF45" s="199">
        <f t="shared" si="37"/>
        <v>0</v>
      </c>
      <c r="BG45" s="199">
        <f t="shared" si="37"/>
        <v>0</v>
      </c>
      <c r="BH45" s="199">
        <f t="shared" si="37"/>
        <v>0</v>
      </c>
      <c r="BI45" s="199">
        <f t="shared" si="37"/>
        <v>0</v>
      </c>
      <c r="BJ45" s="199">
        <f t="shared" si="37"/>
        <v>0</v>
      </c>
      <c r="BK45" s="199">
        <f t="shared" si="37"/>
        <v>0</v>
      </c>
      <c r="BL45" s="199">
        <f t="shared" si="37"/>
        <v>0</v>
      </c>
      <c r="BM45" s="158"/>
      <c r="BN45" s="159" t="str">
        <f>IFERROR(__xludf.DUMMYFUNCTION("""COMPUTED_VALUE"""),"Marek Šos")</f>
        <v>Marek Šos</v>
      </c>
      <c r="BO45" s="202"/>
      <c r="BP45" s="203"/>
      <c r="BQ45" s="202"/>
      <c r="BR45" s="203"/>
      <c r="BS45" s="202"/>
      <c r="BT45" s="203"/>
      <c r="BU45" s="202"/>
      <c r="BV45" s="203"/>
      <c r="BW45" s="202"/>
      <c r="BX45" s="203"/>
      <c r="BY45" s="202"/>
      <c r="BZ45" s="203"/>
      <c r="CA45" s="202"/>
      <c r="CB45" s="203"/>
      <c r="CC45" s="202"/>
      <c r="CD45" s="203"/>
      <c r="CE45" s="202"/>
      <c r="CF45" s="203"/>
      <c r="CG45" s="202"/>
      <c r="CH45" s="203"/>
      <c r="CI45" s="202"/>
      <c r="CJ45" s="203"/>
      <c r="CK45" s="202"/>
      <c r="CL45" s="203"/>
      <c r="CM45" s="202"/>
      <c r="CN45" s="203"/>
      <c r="CO45" s="202"/>
      <c r="CP45" s="203"/>
      <c r="CQ45" s="202"/>
      <c r="CR45" s="203"/>
      <c r="CS45" s="202"/>
      <c r="CT45" s="199"/>
      <c r="CU45" s="202"/>
      <c r="CV45" s="199"/>
      <c r="CW45" s="202"/>
      <c r="CX45" s="199"/>
      <c r="CY45" s="202"/>
      <c r="CZ45" s="199"/>
      <c r="DA45" s="202"/>
      <c r="DB45" s="199"/>
      <c r="DC45" s="202"/>
      <c r="DD45" s="199"/>
      <c r="DE45" s="202"/>
      <c r="DF45" s="199"/>
      <c r="DG45" s="202"/>
      <c r="DH45" s="199"/>
      <c r="DI45" s="202"/>
      <c r="DJ45" s="199"/>
      <c r="DK45" s="202"/>
      <c r="DL45" s="199"/>
      <c r="DM45" s="202"/>
      <c r="DN45" s="199"/>
      <c r="DO45" s="202"/>
      <c r="DP45" s="199"/>
      <c r="DQ45" s="202"/>
      <c r="DR45" s="199"/>
      <c r="DS45" s="202"/>
      <c r="DT45" s="199"/>
      <c r="DU45" s="202"/>
      <c r="DV45" s="199"/>
      <c r="DW45" s="202"/>
      <c r="DX45" s="199"/>
      <c r="DY45" s="158"/>
      <c r="DZ45" s="159" t="str">
        <f>IFERROR(__xludf.DUMMYFUNCTION("""COMPUTED_VALUE"""),"Marek Šos")</f>
        <v>Marek Šos</v>
      </c>
      <c r="EA45" s="202"/>
      <c r="EB45" s="203"/>
      <c r="EC45" s="202"/>
      <c r="ED45" s="203"/>
      <c r="EE45" s="202"/>
      <c r="EF45" s="203"/>
      <c r="EG45" s="202">
        <f>IFERROR(__xludf.DUMMYFUNCTION("""COMPUTED_VALUE"""),16.5)</f>
        <v>16.5</v>
      </c>
      <c r="EH45" s="203"/>
      <c r="EI45" s="202"/>
      <c r="EJ45" s="203"/>
      <c r="EK45" s="202"/>
      <c r="EL45" s="203"/>
      <c r="EM45" s="202"/>
      <c r="EN45" s="203"/>
      <c r="EO45" s="202"/>
      <c r="EP45" s="203"/>
      <c r="EQ45" s="202"/>
      <c r="ER45" s="203"/>
      <c r="ES45" s="202"/>
      <c r="ET45" s="203"/>
      <c r="EU45" s="202">
        <f>IFERROR(__xludf.DUMMYFUNCTION("""COMPUTED_VALUE"""),16.5)</f>
        <v>16.5</v>
      </c>
      <c r="EV45" s="203"/>
      <c r="EW45" s="202">
        <f>IFERROR(__xludf.DUMMYFUNCTION("""COMPUTED_VALUE"""),13.5)</f>
        <v>13.5</v>
      </c>
      <c r="EX45" s="203"/>
      <c r="EY45" s="202"/>
      <c r="EZ45" s="203"/>
      <c r="FA45" s="202"/>
      <c r="FB45" s="203"/>
      <c r="FC45" s="202"/>
      <c r="FD45" s="203"/>
      <c r="FE45" s="202"/>
      <c r="FF45" s="199"/>
      <c r="FG45" s="202"/>
      <c r="FH45" s="199"/>
      <c r="FI45" s="202">
        <f>IFERROR(__xludf.DUMMYFUNCTION("""COMPUTED_VALUE"""),17.0)</f>
        <v>17</v>
      </c>
      <c r="FJ45" s="199"/>
      <c r="FK45" s="202"/>
      <c r="FL45" s="199"/>
      <c r="FM45" s="202"/>
      <c r="FN45" s="199"/>
      <c r="FO45" s="202"/>
      <c r="FP45" s="199"/>
      <c r="FQ45" s="202"/>
      <c r="FR45" s="199"/>
      <c r="FS45" s="202"/>
      <c r="FT45" s="199"/>
      <c r="FU45" s="202"/>
      <c r="FV45" s="199"/>
      <c r="FW45" s="202">
        <f>IFERROR(__xludf.DUMMYFUNCTION("""COMPUTED_VALUE"""),7.0)</f>
        <v>7</v>
      </c>
      <c r="FX45" s="199"/>
      <c r="FY45" s="202"/>
      <c r="FZ45" s="199"/>
      <c r="GA45" s="202"/>
      <c r="GB45" s="199"/>
      <c r="GC45" s="202"/>
      <c r="GD45" s="199"/>
      <c r="GE45" s="202"/>
      <c r="GF45" s="199"/>
      <c r="GG45" s="202"/>
      <c r="GH45" s="199"/>
      <c r="GI45" s="202"/>
      <c r="GJ45" s="199"/>
    </row>
    <row r="46">
      <c r="A46" s="214">
        <f>IFERROR(__xludf.DUMMYFUNCTION("""COMPUTED_VALUE"""),100.0)</f>
        <v>100</v>
      </c>
      <c r="B46" s="159" t="str">
        <f>IFERROR(__xludf.DUMMYFUNCTION("""COMPUTED_VALUE"""),"Martin Jurkovič")</f>
        <v>Martin Jurkovič</v>
      </c>
      <c r="C46" s="199">
        <f t="shared" ref="C46:BL46" si="38">BO46+EA46</f>
        <v>0</v>
      </c>
      <c r="D46" s="199">
        <f t="shared" si="38"/>
        <v>0</v>
      </c>
      <c r="E46" s="199">
        <f t="shared" si="38"/>
        <v>0</v>
      </c>
      <c r="F46" s="199">
        <f t="shared" si="38"/>
        <v>0</v>
      </c>
      <c r="G46" s="199">
        <f t="shared" si="38"/>
        <v>0</v>
      </c>
      <c r="H46" s="199">
        <f t="shared" si="38"/>
        <v>0</v>
      </c>
      <c r="I46" s="199">
        <f t="shared" si="38"/>
        <v>0</v>
      </c>
      <c r="J46" s="199">
        <f t="shared" si="38"/>
        <v>0</v>
      </c>
      <c r="K46" s="199">
        <f t="shared" si="38"/>
        <v>0</v>
      </c>
      <c r="L46" s="199">
        <f t="shared" si="38"/>
        <v>0</v>
      </c>
      <c r="M46" s="199">
        <f t="shared" si="38"/>
        <v>0</v>
      </c>
      <c r="N46" s="199">
        <f t="shared" si="38"/>
        <v>0</v>
      </c>
      <c r="O46" s="199">
        <f t="shared" si="38"/>
        <v>0</v>
      </c>
      <c r="P46" s="199">
        <f t="shared" si="38"/>
        <v>0</v>
      </c>
      <c r="Q46" s="199">
        <f t="shared" si="38"/>
        <v>0</v>
      </c>
      <c r="R46" s="199">
        <f t="shared" si="38"/>
        <v>0</v>
      </c>
      <c r="S46" s="199">
        <f t="shared" si="38"/>
        <v>0</v>
      </c>
      <c r="T46" s="199">
        <f t="shared" si="38"/>
        <v>0</v>
      </c>
      <c r="U46" s="199">
        <f t="shared" si="38"/>
        <v>0</v>
      </c>
      <c r="V46" s="199">
        <f t="shared" si="38"/>
        <v>0</v>
      </c>
      <c r="W46" s="199">
        <f t="shared" si="38"/>
        <v>0</v>
      </c>
      <c r="X46" s="199">
        <f t="shared" si="38"/>
        <v>0</v>
      </c>
      <c r="Y46" s="199">
        <f t="shared" si="38"/>
        <v>0</v>
      </c>
      <c r="Z46" s="199">
        <f t="shared" si="38"/>
        <v>0</v>
      </c>
      <c r="AA46" s="199">
        <f t="shared" si="38"/>
        <v>0</v>
      </c>
      <c r="AB46" s="199">
        <f t="shared" si="38"/>
        <v>0</v>
      </c>
      <c r="AC46" s="199">
        <f t="shared" si="38"/>
        <v>0</v>
      </c>
      <c r="AD46" s="199">
        <f t="shared" si="38"/>
        <v>0</v>
      </c>
      <c r="AE46" s="199">
        <f t="shared" si="38"/>
        <v>0</v>
      </c>
      <c r="AF46" s="199">
        <f t="shared" si="38"/>
        <v>0</v>
      </c>
      <c r="AG46" s="199">
        <f t="shared" si="38"/>
        <v>0</v>
      </c>
      <c r="AH46" s="199">
        <f t="shared" si="38"/>
        <v>0</v>
      </c>
      <c r="AI46" s="199">
        <f t="shared" si="38"/>
        <v>0</v>
      </c>
      <c r="AJ46" s="199">
        <f t="shared" si="38"/>
        <v>0</v>
      </c>
      <c r="AK46" s="199">
        <f t="shared" si="38"/>
        <v>0</v>
      </c>
      <c r="AL46" s="199">
        <f t="shared" si="38"/>
        <v>0</v>
      </c>
      <c r="AM46" s="199">
        <f t="shared" si="38"/>
        <v>0</v>
      </c>
      <c r="AN46" s="199">
        <f t="shared" si="38"/>
        <v>0</v>
      </c>
      <c r="AO46" s="199">
        <f t="shared" si="38"/>
        <v>0</v>
      </c>
      <c r="AP46" s="199">
        <f t="shared" si="38"/>
        <v>0</v>
      </c>
      <c r="AQ46" s="199">
        <f t="shared" si="38"/>
        <v>0</v>
      </c>
      <c r="AR46" s="199">
        <f t="shared" si="38"/>
        <v>0</v>
      </c>
      <c r="AS46" s="199">
        <f t="shared" si="38"/>
        <v>0</v>
      </c>
      <c r="AT46" s="199">
        <f t="shared" si="38"/>
        <v>0</v>
      </c>
      <c r="AU46" s="199">
        <f t="shared" si="38"/>
        <v>0</v>
      </c>
      <c r="AV46" s="199">
        <f t="shared" si="38"/>
        <v>0</v>
      </c>
      <c r="AW46" s="199">
        <f t="shared" si="38"/>
        <v>0</v>
      </c>
      <c r="AX46" s="199">
        <f t="shared" si="38"/>
        <v>0</v>
      </c>
      <c r="AY46" s="199">
        <f t="shared" si="38"/>
        <v>0</v>
      </c>
      <c r="AZ46" s="199">
        <f t="shared" si="38"/>
        <v>0</v>
      </c>
      <c r="BA46" s="199">
        <f t="shared" si="38"/>
        <v>0</v>
      </c>
      <c r="BB46" s="199">
        <f t="shared" si="38"/>
        <v>0</v>
      </c>
      <c r="BC46" s="199">
        <f t="shared" si="38"/>
        <v>0</v>
      </c>
      <c r="BD46" s="199">
        <f t="shared" si="38"/>
        <v>0</v>
      </c>
      <c r="BE46" s="199">
        <f t="shared" si="38"/>
        <v>0</v>
      </c>
      <c r="BF46" s="199">
        <f t="shared" si="38"/>
        <v>0</v>
      </c>
      <c r="BG46" s="199">
        <f t="shared" si="38"/>
        <v>0</v>
      </c>
      <c r="BH46" s="199">
        <f t="shared" si="38"/>
        <v>0</v>
      </c>
      <c r="BI46" s="199">
        <f t="shared" si="38"/>
        <v>0</v>
      </c>
      <c r="BJ46" s="199">
        <f t="shared" si="38"/>
        <v>0</v>
      </c>
      <c r="BK46" s="199">
        <f t="shared" si="38"/>
        <v>0</v>
      </c>
      <c r="BL46" s="199">
        <f t="shared" si="38"/>
        <v>0</v>
      </c>
      <c r="BM46" s="158"/>
      <c r="BN46" s="159" t="str">
        <f>IFERROR(__xludf.DUMMYFUNCTION("""COMPUTED_VALUE"""),"Martin Jurkovič")</f>
        <v>Martin Jurkovič</v>
      </c>
      <c r="BO46" s="202"/>
      <c r="BP46" s="203"/>
      <c r="BQ46" s="204"/>
      <c r="BR46" s="205"/>
      <c r="BS46" s="202"/>
      <c r="BT46" s="203"/>
      <c r="BU46" s="202"/>
      <c r="BV46" s="203"/>
      <c r="BW46" s="204"/>
      <c r="BX46" s="205"/>
      <c r="BY46" s="204"/>
      <c r="BZ46" s="205"/>
      <c r="CA46" s="204"/>
      <c r="CB46" s="205"/>
      <c r="CC46" s="204"/>
      <c r="CD46" s="205"/>
      <c r="CE46" s="202"/>
      <c r="CF46" s="203"/>
      <c r="CG46" s="204"/>
      <c r="CH46" s="205"/>
      <c r="CI46" s="204"/>
      <c r="CJ46" s="205"/>
      <c r="CK46" s="204"/>
      <c r="CL46" s="205"/>
      <c r="CM46" s="204"/>
      <c r="CN46" s="205"/>
      <c r="CO46" s="204"/>
      <c r="CP46" s="205"/>
      <c r="CQ46" s="202"/>
      <c r="CR46" s="203"/>
      <c r="CS46" s="204"/>
      <c r="CT46" s="206"/>
      <c r="CU46" s="202"/>
      <c r="CV46" s="199"/>
      <c r="CW46" s="204"/>
      <c r="CX46" s="199"/>
      <c r="CY46" s="204"/>
      <c r="CZ46" s="199"/>
      <c r="DA46" s="204"/>
      <c r="DB46" s="199"/>
      <c r="DC46" s="204"/>
      <c r="DD46" s="199"/>
      <c r="DE46" s="202"/>
      <c r="DF46" s="199"/>
      <c r="DG46" s="204"/>
      <c r="DH46" s="199"/>
      <c r="DI46" s="204"/>
      <c r="DJ46" s="199"/>
      <c r="DK46" s="202"/>
      <c r="DL46" s="199"/>
      <c r="DM46" s="204"/>
      <c r="DN46" s="206"/>
      <c r="DO46" s="204"/>
      <c r="DP46" s="199"/>
      <c r="DQ46" s="204"/>
      <c r="DR46" s="199"/>
      <c r="DS46" s="204"/>
      <c r="DT46" s="199"/>
      <c r="DU46" s="204"/>
      <c r="DV46" s="199"/>
      <c r="DW46" s="204"/>
      <c r="DX46" s="199"/>
      <c r="DY46" s="158"/>
      <c r="DZ46" s="159" t="str">
        <f>IFERROR(__xludf.DUMMYFUNCTION("""COMPUTED_VALUE"""),"Martin Jurkovič")</f>
        <v>Martin Jurkovič</v>
      </c>
      <c r="EA46" s="202"/>
      <c r="EB46" s="203"/>
      <c r="EC46" s="204"/>
      <c r="ED46" s="205"/>
      <c r="EE46" s="202"/>
      <c r="EF46" s="203"/>
      <c r="EG46" s="202"/>
      <c r="EH46" s="203"/>
      <c r="EI46" s="204"/>
      <c r="EJ46" s="205"/>
      <c r="EK46" s="204"/>
      <c r="EL46" s="205"/>
      <c r="EM46" s="204"/>
      <c r="EN46" s="205"/>
      <c r="EO46" s="204"/>
      <c r="EP46" s="205"/>
      <c r="EQ46" s="202"/>
      <c r="ER46" s="203"/>
      <c r="ES46" s="204"/>
      <c r="ET46" s="205"/>
      <c r="EU46" s="204"/>
      <c r="EV46" s="205"/>
      <c r="EW46" s="204"/>
      <c r="EX46" s="205"/>
      <c r="EY46" s="204"/>
      <c r="EZ46" s="205"/>
      <c r="FA46" s="204"/>
      <c r="FB46" s="205"/>
      <c r="FC46" s="202"/>
      <c r="FD46" s="203"/>
      <c r="FE46" s="204"/>
      <c r="FF46" s="206"/>
      <c r="FG46" s="202"/>
      <c r="FH46" s="199"/>
      <c r="FI46" s="204"/>
      <c r="FJ46" s="199"/>
      <c r="FK46" s="204"/>
      <c r="FL46" s="199"/>
      <c r="FM46" s="204"/>
      <c r="FN46" s="199"/>
      <c r="FO46" s="204"/>
      <c r="FP46" s="199"/>
      <c r="FQ46" s="202"/>
      <c r="FR46" s="199"/>
      <c r="FS46" s="204"/>
      <c r="FT46" s="199"/>
      <c r="FU46" s="204"/>
      <c r="FV46" s="199"/>
      <c r="FW46" s="202"/>
      <c r="FX46" s="199"/>
      <c r="FY46" s="204"/>
      <c r="FZ46" s="206"/>
      <c r="GA46" s="204"/>
      <c r="GB46" s="199"/>
      <c r="GC46" s="204"/>
      <c r="GD46" s="199"/>
      <c r="GE46" s="204"/>
      <c r="GF46" s="199"/>
      <c r="GG46" s="204"/>
      <c r="GH46" s="199"/>
      <c r="GI46" s="204"/>
      <c r="GJ46" s="199"/>
    </row>
    <row r="47">
      <c r="A47" s="214">
        <f>IFERROR(__xludf.DUMMYFUNCTION("""COMPUTED_VALUE"""),100.0)</f>
        <v>100</v>
      </c>
      <c r="B47" s="159" t="str">
        <f>IFERROR(__xludf.DUMMYFUNCTION("""COMPUTED_VALUE"""),"Václav Schejbal")</f>
        <v>Václav Schejbal</v>
      </c>
      <c r="C47" s="199">
        <f t="shared" ref="C47:BL47" si="39">BO47+EA47</f>
        <v>0</v>
      </c>
      <c r="D47" s="199">
        <f t="shared" si="39"/>
        <v>0</v>
      </c>
      <c r="E47" s="199">
        <f t="shared" si="39"/>
        <v>0</v>
      </c>
      <c r="F47" s="199">
        <f t="shared" si="39"/>
        <v>0</v>
      </c>
      <c r="G47" s="199">
        <f t="shared" si="39"/>
        <v>0</v>
      </c>
      <c r="H47" s="199">
        <f t="shared" si="39"/>
        <v>0</v>
      </c>
      <c r="I47" s="199">
        <f t="shared" si="39"/>
        <v>0</v>
      </c>
      <c r="J47" s="199">
        <f t="shared" si="39"/>
        <v>0</v>
      </c>
      <c r="K47" s="199">
        <f t="shared" si="39"/>
        <v>0</v>
      </c>
      <c r="L47" s="199">
        <f t="shared" si="39"/>
        <v>0</v>
      </c>
      <c r="M47" s="199">
        <f t="shared" si="39"/>
        <v>0</v>
      </c>
      <c r="N47" s="199">
        <f t="shared" si="39"/>
        <v>0</v>
      </c>
      <c r="O47" s="199">
        <f t="shared" si="39"/>
        <v>0</v>
      </c>
      <c r="P47" s="199">
        <f t="shared" si="39"/>
        <v>0</v>
      </c>
      <c r="Q47" s="199">
        <f t="shared" si="39"/>
        <v>0</v>
      </c>
      <c r="R47" s="199">
        <f t="shared" si="39"/>
        <v>0</v>
      </c>
      <c r="S47" s="199">
        <f t="shared" si="39"/>
        <v>0</v>
      </c>
      <c r="T47" s="199">
        <f t="shared" si="39"/>
        <v>0</v>
      </c>
      <c r="U47" s="199">
        <f t="shared" si="39"/>
        <v>0</v>
      </c>
      <c r="V47" s="199">
        <f t="shared" si="39"/>
        <v>0</v>
      </c>
      <c r="W47" s="199">
        <f t="shared" si="39"/>
        <v>0</v>
      </c>
      <c r="X47" s="199">
        <f t="shared" si="39"/>
        <v>0</v>
      </c>
      <c r="Y47" s="199">
        <f t="shared" si="39"/>
        <v>0</v>
      </c>
      <c r="Z47" s="199">
        <f t="shared" si="39"/>
        <v>0</v>
      </c>
      <c r="AA47" s="199">
        <f t="shared" si="39"/>
        <v>0</v>
      </c>
      <c r="AB47" s="199">
        <f t="shared" si="39"/>
        <v>0</v>
      </c>
      <c r="AC47" s="199">
        <f t="shared" si="39"/>
        <v>0</v>
      </c>
      <c r="AD47" s="199">
        <f t="shared" si="39"/>
        <v>0</v>
      </c>
      <c r="AE47" s="199">
        <f t="shared" si="39"/>
        <v>0</v>
      </c>
      <c r="AF47" s="199">
        <f t="shared" si="39"/>
        <v>0</v>
      </c>
      <c r="AG47" s="199">
        <f t="shared" si="39"/>
        <v>0</v>
      </c>
      <c r="AH47" s="199">
        <f t="shared" si="39"/>
        <v>0</v>
      </c>
      <c r="AI47" s="199">
        <f t="shared" si="39"/>
        <v>0</v>
      </c>
      <c r="AJ47" s="199">
        <f t="shared" si="39"/>
        <v>0</v>
      </c>
      <c r="AK47" s="199">
        <f t="shared" si="39"/>
        <v>0</v>
      </c>
      <c r="AL47" s="199">
        <f t="shared" si="39"/>
        <v>0</v>
      </c>
      <c r="AM47" s="199">
        <f t="shared" si="39"/>
        <v>0</v>
      </c>
      <c r="AN47" s="199">
        <f t="shared" si="39"/>
        <v>0</v>
      </c>
      <c r="AO47" s="199">
        <f t="shared" si="39"/>
        <v>0</v>
      </c>
      <c r="AP47" s="199">
        <f t="shared" si="39"/>
        <v>0</v>
      </c>
      <c r="AQ47" s="199">
        <f t="shared" si="39"/>
        <v>0</v>
      </c>
      <c r="AR47" s="199">
        <f t="shared" si="39"/>
        <v>0</v>
      </c>
      <c r="AS47" s="199">
        <f t="shared" si="39"/>
        <v>0</v>
      </c>
      <c r="AT47" s="199">
        <f t="shared" si="39"/>
        <v>0</v>
      </c>
      <c r="AU47" s="199">
        <f t="shared" si="39"/>
        <v>0</v>
      </c>
      <c r="AV47" s="199">
        <f t="shared" si="39"/>
        <v>0</v>
      </c>
      <c r="AW47" s="199">
        <f t="shared" si="39"/>
        <v>0</v>
      </c>
      <c r="AX47" s="199">
        <f t="shared" si="39"/>
        <v>0</v>
      </c>
      <c r="AY47" s="199">
        <f t="shared" si="39"/>
        <v>0</v>
      </c>
      <c r="AZ47" s="199">
        <f t="shared" si="39"/>
        <v>0</v>
      </c>
      <c r="BA47" s="199">
        <f t="shared" si="39"/>
        <v>0</v>
      </c>
      <c r="BB47" s="199">
        <f t="shared" si="39"/>
        <v>0</v>
      </c>
      <c r="BC47" s="199">
        <f t="shared" si="39"/>
        <v>0</v>
      </c>
      <c r="BD47" s="199">
        <f t="shared" si="39"/>
        <v>0</v>
      </c>
      <c r="BE47" s="199">
        <f t="shared" si="39"/>
        <v>0</v>
      </c>
      <c r="BF47" s="199">
        <f t="shared" si="39"/>
        <v>0</v>
      </c>
      <c r="BG47" s="199">
        <f t="shared" si="39"/>
        <v>0</v>
      </c>
      <c r="BH47" s="199">
        <f t="shared" si="39"/>
        <v>0</v>
      </c>
      <c r="BI47" s="199">
        <f t="shared" si="39"/>
        <v>0</v>
      </c>
      <c r="BJ47" s="199">
        <f t="shared" si="39"/>
        <v>0</v>
      </c>
      <c r="BK47" s="199">
        <f t="shared" si="39"/>
        <v>0</v>
      </c>
      <c r="BL47" s="199">
        <f t="shared" si="39"/>
        <v>0</v>
      </c>
      <c r="BM47" s="158"/>
      <c r="BN47" s="159" t="str">
        <f>IFERROR(__xludf.DUMMYFUNCTION("""COMPUTED_VALUE"""),"Václav Schejbal")</f>
        <v>Václav Schejbal</v>
      </c>
      <c r="BO47" s="202"/>
      <c r="BP47" s="203"/>
      <c r="BQ47" s="202"/>
      <c r="BR47" s="203"/>
      <c r="BS47" s="202"/>
      <c r="BT47" s="203"/>
      <c r="BU47" s="202"/>
      <c r="BV47" s="203"/>
      <c r="BW47" s="202"/>
      <c r="BX47" s="203"/>
      <c r="BY47" s="202"/>
      <c r="BZ47" s="203"/>
      <c r="CA47" s="202"/>
      <c r="CB47" s="203"/>
      <c r="CC47" s="202"/>
      <c r="CD47" s="203"/>
      <c r="CE47" s="202"/>
      <c r="CF47" s="203"/>
      <c r="CG47" s="202"/>
      <c r="CH47" s="203"/>
      <c r="CI47" s="202"/>
      <c r="CJ47" s="203"/>
      <c r="CK47" s="202"/>
      <c r="CL47" s="203"/>
      <c r="CM47" s="202"/>
      <c r="CN47" s="203"/>
      <c r="CO47" s="202"/>
      <c r="CP47" s="203"/>
      <c r="CQ47" s="202"/>
      <c r="CR47" s="203"/>
      <c r="CS47" s="202"/>
      <c r="CT47" s="199"/>
      <c r="CU47" s="202"/>
      <c r="CV47" s="199"/>
      <c r="CW47" s="202"/>
      <c r="CX47" s="199"/>
      <c r="CY47" s="202"/>
      <c r="CZ47" s="199"/>
      <c r="DA47" s="202"/>
      <c r="DB47" s="199"/>
      <c r="DC47" s="202"/>
      <c r="DD47" s="199"/>
      <c r="DE47" s="202"/>
      <c r="DF47" s="199"/>
      <c r="DG47" s="202"/>
      <c r="DH47" s="199"/>
      <c r="DI47" s="202"/>
      <c r="DJ47" s="199"/>
      <c r="DK47" s="202"/>
      <c r="DL47" s="199"/>
      <c r="DM47" s="202"/>
      <c r="DN47" s="199"/>
      <c r="DO47" s="202"/>
      <c r="DP47" s="199"/>
      <c r="DQ47" s="202"/>
      <c r="DR47" s="199"/>
      <c r="DS47" s="202"/>
      <c r="DT47" s="199"/>
      <c r="DU47" s="202"/>
      <c r="DV47" s="199"/>
      <c r="DW47" s="202"/>
      <c r="DX47" s="199"/>
      <c r="DY47" s="158"/>
      <c r="DZ47" s="159" t="str">
        <f>IFERROR(__xludf.DUMMYFUNCTION("""COMPUTED_VALUE"""),"Václav Schejbal")</f>
        <v>Václav Schejbal</v>
      </c>
      <c r="EA47" s="202"/>
      <c r="EB47" s="203"/>
      <c r="EC47" s="202"/>
      <c r="ED47" s="203"/>
      <c r="EE47" s="202"/>
      <c r="EF47" s="203"/>
      <c r="EG47" s="202"/>
      <c r="EH47" s="203"/>
      <c r="EI47" s="202"/>
      <c r="EJ47" s="203"/>
      <c r="EK47" s="202"/>
      <c r="EL47" s="203"/>
      <c r="EM47" s="202"/>
      <c r="EN47" s="203"/>
      <c r="EO47" s="202"/>
      <c r="EP47" s="203"/>
      <c r="EQ47" s="202"/>
      <c r="ER47" s="203"/>
      <c r="ES47" s="202"/>
      <c r="ET47" s="203"/>
      <c r="EU47" s="202"/>
      <c r="EV47" s="203"/>
      <c r="EW47" s="202"/>
      <c r="EX47" s="203"/>
      <c r="EY47" s="202"/>
      <c r="EZ47" s="203"/>
      <c r="FA47" s="202"/>
      <c r="FB47" s="203"/>
      <c r="FC47" s="202"/>
      <c r="FD47" s="203"/>
      <c r="FE47" s="202"/>
      <c r="FF47" s="199"/>
      <c r="FG47" s="202"/>
      <c r="FH47" s="199"/>
      <c r="FI47" s="202"/>
      <c r="FJ47" s="199"/>
      <c r="FK47" s="202"/>
      <c r="FL47" s="199"/>
      <c r="FM47" s="202"/>
      <c r="FN47" s="199"/>
      <c r="FO47" s="202"/>
      <c r="FP47" s="199"/>
      <c r="FQ47" s="202"/>
      <c r="FR47" s="199"/>
      <c r="FS47" s="202"/>
      <c r="FT47" s="199"/>
      <c r="FU47" s="202"/>
      <c r="FV47" s="199"/>
      <c r="FW47" s="202"/>
      <c r="FX47" s="199"/>
      <c r="FY47" s="202"/>
      <c r="FZ47" s="199"/>
      <c r="GA47" s="202"/>
      <c r="GB47" s="199"/>
      <c r="GC47" s="202"/>
      <c r="GD47" s="199"/>
      <c r="GE47" s="202"/>
      <c r="GF47" s="199"/>
      <c r="GG47" s="202"/>
      <c r="GH47" s="199"/>
      <c r="GI47" s="202"/>
      <c r="GJ47" s="199"/>
    </row>
    <row r="48">
      <c r="A48" s="214">
        <f>IFERROR(__xludf.DUMMYFUNCTION("""COMPUTED_VALUE"""),100.0)</f>
        <v>100</v>
      </c>
      <c r="B48" s="159" t="str">
        <f>IFERROR(__xludf.DUMMYFUNCTION("""COMPUTED_VALUE"""),"Zbyněk Hyský")</f>
        <v>Zbyněk Hyský</v>
      </c>
      <c r="C48" s="199">
        <f t="shared" ref="C48:BL48" si="40">BO48+EA48</f>
        <v>0</v>
      </c>
      <c r="D48" s="199">
        <f t="shared" si="40"/>
        <v>0</v>
      </c>
      <c r="E48" s="199">
        <f t="shared" si="40"/>
        <v>8</v>
      </c>
      <c r="F48" s="199">
        <f t="shared" si="40"/>
        <v>0</v>
      </c>
      <c r="G48" s="199">
        <f t="shared" si="40"/>
        <v>9.5</v>
      </c>
      <c r="H48" s="199">
        <f t="shared" si="40"/>
        <v>0</v>
      </c>
      <c r="I48" s="199">
        <f t="shared" si="40"/>
        <v>5</v>
      </c>
      <c r="J48" s="199">
        <f t="shared" si="40"/>
        <v>0</v>
      </c>
      <c r="K48" s="199">
        <f t="shared" si="40"/>
        <v>13.5</v>
      </c>
      <c r="L48" s="199">
        <f t="shared" si="40"/>
        <v>0</v>
      </c>
      <c r="M48" s="199">
        <f t="shared" si="40"/>
        <v>8</v>
      </c>
      <c r="N48" s="199">
        <f t="shared" si="40"/>
        <v>0</v>
      </c>
      <c r="O48" s="199">
        <f t="shared" si="40"/>
        <v>0</v>
      </c>
      <c r="P48" s="199">
        <f t="shared" si="40"/>
        <v>0</v>
      </c>
      <c r="Q48" s="199">
        <f t="shared" si="40"/>
        <v>0</v>
      </c>
      <c r="R48" s="199">
        <f t="shared" si="40"/>
        <v>0</v>
      </c>
      <c r="S48" s="199">
        <f t="shared" si="40"/>
        <v>0</v>
      </c>
      <c r="T48" s="199">
        <f t="shared" si="40"/>
        <v>0</v>
      </c>
      <c r="U48" s="199">
        <f t="shared" si="40"/>
        <v>8</v>
      </c>
      <c r="V48" s="199">
        <f t="shared" si="40"/>
        <v>0</v>
      </c>
      <c r="W48" s="199">
        <f t="shared" si="40"/>
        <v>8</v>
      </c>
      <c r="X48" s="199">
        <f t="shared" si="40"/>
        <v>0</v>
      </c>
      <c r="Y48" s="199">
        <f t="shared" si="40"/>
        <v>0</v>
      </c>
      <c r="Z48" s="199">
        <f t="shared" si="40"/>
        <v>0</v>
      </c>
      <c r="AA48" s="199">
        <f t="shared" si="40"/>
        <v>8.5</v>
      </c>
      <c r="AB48" s="199">
        <f t="shared" si="40"/>
        <v>0</v>
      </c>
      <c r="AC48" s="199">
        <f t="shared" si="40"/>
        <v>0</v>
      </c>
      <c r="AD48" s="199">
        <f t="shared" si="40"/>
        <v>0</v>
      </c>
      <c r="AE48" s="199">
        <f t="shared" si="40"/>
        <v>8.5</v>
      </c>
      <c r="AF48" s="199">
        <f t="shared" si="40"/>
        <v>0</v>
      </c>
      <c r="AG48" s="199">
        <f t="shared" si="40"/>
        <v>8</v>
      </c>
      <c r="AH48" s="199">
        <f t="shared" si="40"/>
        <v>0</v>
      </c>
      <c r="AI48" s="199">
        <f t="shared" si="40"/>
        <v>0</v>
      </c>
      <c r="AJ48" s="199">
        <f t="shared" si="40"/>
        <v>0</v>
      </c>
      <c r="AK48" s="199">
        <f t="shared" si="40"/>
        <v>0</v>
      </c>
      <c r="AL48" s="199">
        <f t="shared" si="40"/>
        <v>0</v>
      </c>
      <c r="AM48" s="199">
        <f t="shared" si="40"/>
        <v>12.5</v>
      </c>
      <c r="AN48" s="199">
        <f t="shared" si="40"/>
        <v>0</v>
      </c>
      <c r="AO48" s="199">
        <f t="shared" si="40"/>
        <v>0</v>
      </c>
      <c r="AP48" s="199">
        <f t="shared" si="40"/>
        <v>0</v>
      </c>
      <c r="AQ48" s="199">
        <f t="shared" si="40"/>
        <v>8</v>
      </c>
      <c r="AR48" s="199">
        <f t="shared" si="40"/>
        <v>0</v>
      </c>
      <c r="AS48" s="199">
        <f t="shared" si="40"/>
        <v>0</v>
      </c>
      <c r="AT48" s="199">
        <f t="shared" si="40"/>
        <v>0</v>
      </c>
      <c r="AU48" s="199">
        <f t="shared" si="40"/>
        <v>8</v>
      </c>
      <c r="AV48" s="199">
        <f t="shared" si="40"/>
        <v>0</v>
      </c>
      <c r="AW48" s="199">
        <f t="shared" si="40"/>
        <v>0</v>
      </c>
      <c r="AX48" s="199">
        <f t="shared" si="40"/>
        <v>0</v>
      </c>
      <c r="AY48" s="199">
        <f t="shared" si="40"/>
        <v>10</v>
      </c>
      <c r="AZ48" s="199">
        <f t="shared" si="40"/>
        <v>0</v>
      </c>
      <c r="BA48" s="199">
        <f t="shared" si="40"/>
        <v>13.5</v>
      </c>
      <c r="BB48" s="199">
        <f t="shared" si="40"/>
        <v>0</v>
      </c>
      <c r="BC48" s="199">
        <f t="shared" si="40"/>
        <v>8</v>
      </c>
      <c r="BD48" s="199">
        <f t="shared" si="40"/>
        <v>0</v>
      </c>
      <c r="BE48" s="199">
        <f t="shared" si="40"/>
        <v>0</v>
      </c>
      <c r="BF48" s="199">
        <f t="shared" si="40"/>
        <v>0</v>
      </c>
      <c r="BG48" s="199">
        <f t="shared" si="40"/>
        <v>8.5</v>
      </c>
      <c r="BH48" s="199">
        <f t="shared" si="40"/>
        <v>0</v>
      </c>
      <c r="BI48" s="199">
        <f t="shared" si="40"/>
        <v>8</v>
      </c>
      <c r="BJ48" s="199">
        <f t="shared" si="40"/>
        <v>0</v>
      </c>
      <c r="BK48" s="199">
        <f t="shared" si="40"/>
        <v>0</v>
      </c>
      <c r="BL48" s="199">
        <f t="shared" si="40"/>
        <v>0</v>
      </c>
      <c r="BM48" s="158"/>
      <c r="BN48" s="159" t="str">
        <f>IFERROR(__xludf.DUMMYFUNCTION("""COMPUTED_VALUE"""),"Zbyněk Hyský")</f>
        <v>Zbyněk Hyský</v>
      </c>
      <c r="BO48" s="202"/>
      <c r="BP48" s="203"/>
      <c r="BQ48" s="202"/>
      <c r="BR48" s="203"/>
      <c r="BS48" s="202"/>
      <c r="BT48" s="203"/>
      <c r="BU48" s="202"/>
      <c r="BV48" s="203"/>
      <c r="BW48" s="202"/>
      <c r="BX48" s="203"/>
      <c r="BY48" s="202"/>
      <c r="BZ48" s="203"/>
      <c r="CA48" s="202"/>
      <c r="CB48" s="203"/>
      <c r="CC48" s="202"/>
      <c r="CD48" s="203"/>
      <c r="CE48" s="202"/>
      <c r="CF48" s="203"/>
      <c r="CG48" s="202"/>
      <c r="CH48" s="203"/>
      <c r="CI48" s="202"/>
      <c r="CJ48" s="203"/>
      <c r="CK48" s="202"/>
      <c r="CL48" s="203"/>
      <c r="CM48" s="202"/>
      <c r="CN48" s="203"/>
      <c r="CO48" s="202"/>
      <c r="CP48" s="203"/>
      <c r="CQ48" s="202"/>
      <c r="CR48" s="203"/>
      <c r="CS48" s="202"/>
      <c r="CT48" s="199"/>
      <c r="CU48" s="202"/>
      <c r="CV48" s="199"/>
      <c r="CW48" s="202"/>
      <c r="CX48" s="199"/>
      <c r="CY48" s="202"/>
      <c r="CZ48" s="199"/>
      <c r="DA48" s="202"/>
      <c r="DB48" s="199"/>
      <c r="DC48" s="202"/>
      <c r="DD48" s="199"/>
      <c r="DE48" s="202"/>
      <c r="DF48" s="199"/>
      <c r="DG48" s="202"/>
      <c r="DH48" s="199"/>
      <c r="DI48" s="202"/>
      <c r="DJ48" s="199"/>
      <c r="DK48" s="202"/>
      <c r="DL48" s="199"/>
      <c r="DM48" s="202"/>
      <c r="DN48" s="199"/>
      <c r="DO48" s="202"/>
      <c r="DP48" s="199"/>
      <c r="DQ48" s="202"/>
      <c r="DR48" s="199"/>
      <c r="DS48" s="202"/>
      <c r="DT48" s="199"/>
      <c r="DU48" s="202"/>
      <c r="DV48" s="199"/>
      <c r="DW48" s="202"/>
      <c r="DX48" s="199"/>
      <c r="DY48" s="158"/>
      <c r="DZ48" s="159" t="str">
        <f>IFERROR(__xludf.DUMMYFUNCTION("""COMPUTED_VALUE"""),"Zbyněk Hyský")</f>
        <v>Zbyněk Hyský</v>
      </c>
      <c r="EA48" s="202"/>
      <c r="EB48" s="203"/>
      <c r="EC48" s="202">
        <f>IFERROR(__xludf.DUMMYFUNCTION("""COMPUTED_VALUE"""),8.0)</f>
        <v>8</v>
      </c>
      <c r="ED48" s="203"/>
      <c r="EE48" s="202">
        <f>IFERROR(__xludf.DUMMYFUNCTION("""COMPUTED_VALUE"""),9.5)</f>
        <v>9.5</v>
      </c>
      <c r="EF48" s="203"/>
      <c r="EG48" s="202">
        <f>IFERROR(__xludf.DUMMYFUNCTION("""COMPUTED_VALUE"""),5.0)</f>
        <v>5</v>
      </c>
      <c r="EH48" s="203"/>
      <c r="EI48" s="202">
        <f>IFERROR(__xludf.DUMMYFUNCTION("""COMPUTED_VALUE"""),13.5)</f>
        <v>13.5</v>
      </c>
      <c r="EJ48" s="203"/>
      <c r="EK48" s="202">
        <f>IFERROR(__xludf.DUMMYFUNCTION("""COMPUTED_VALUE"""),8.0)</f>
        <v>8</v>
      </c>
      <c r="EL48" s="203"/>
      <c r="EM48" s="202"/>
      <c r="EN48" s="203"/>
      <c r="EO48" s="202"/>
      <c r="EP48" s="203"/>
      <c r="EQ48" s="202"/>
      <c r="ER48" s="203"/>
      <c r="ES48" s="202">
        <f>IFERROR(__xludf.DUMMYFUNCTION("""COMPUTED_VALUE"""),8.0)</f>
        <v>8</v>
      </c>
      <c r="ET48" s="203"/>
      <c r="EU48" s="202">
        <f>IFERROR(__xludf.DUMMYFUNCTION("""COMPUTED_VALUE"""),8.0)</f>
        <v>8</v>
      </c>
      <c r="EV48" s="203"/>
      <c r="EW48" s="202"/>
      <c r="EX48" s="203"/>
      <c r="EY48" s="202">
        <f>IFERROR(__xludf.DUMMYFUNCTION("""COMPUTED_VALUE"""),8.5)</f>
        <v>8.5</v>
      </c>
      <c r="EZ48" s="203"/>
      <c r="FA48" s="202"/>
      <c r="FB48" s="203"/>
      <c r="FC48" s="202">
        <f>IFERROR(__xludf.DUMMYFUNCTION("""COMPUTED_VALUE"""),8.5)</f>
        <v>8.5</v>
      </c>
      <c r="FD48" s="203"/>
      <c r="FE48" s="202">
        <f>IFERROR(__xludf.DUMMYFUNCTION("""COMPUTED_VALUE"""),8.0)</f>
        <v>8</v>
      </c>
      <c r="FF48" s="199"/>
      <c r="FG48" s="202"/>
      <c r="FH48" s="199"/>
      <c r="FI48" s="202"/>
      <c r="FJ48" s="199"/>
      <c r="FK48" s="202">
        <f>IFERROR(__xludf.DUMMYFUNCTION("""COMPUTED_VALUE"""),12.5)</f>
        <v>12.5</v>
      </c>
      <c r="FL48" s="199"/>
      <c r="FM48" s="202"/>
      <c r="FN48" s="199"/>
      <c r="FO48" s="202">
        <f>IFERROR(__xludf.DUMMYFUNCTION("""COMPUTED_VALUE"""),8.0)</f>
        <v>8</v>
      </c>
      <c r="FP48" s="199"/>
      <c r="FQ48" s="202"/>
      <c r="FR48" s="199"/>
      <c r="FS48" s="202">
        <f>IFERROR(__xludf.DUMMYFUNCTION("""COMPUTED_VALUE"""),8.0)</f>
        <v>8</v>
      </c>
      <c r="FT48" s="199"/>
      <c r="FU48" s="202"/>
      <c r="FV48" s="199"/>
      <c r="FW48" s="202">
        <f>IFERROR(__xludf.DUMMYFUNCTION("""COMPUTED_VALUE"""),10.0)</f>
        <v>10</v>
      </c>
      <c r="FX48" s="199"/>
      <c r="FY48" s="202">
        <f>IFERROR(__xludf.DUMMYFUNCTION("""COMPUTED_VALUE"""),13.5)</f>
        <v>13.5</v>
      </c>
      <c r="FZ48" s="199"/>
      <c r="GA48" s="202">
        <f>IFERROR(__xludf.DUMMYFUNCTION("""COMPUTED_VALUE"""),8.0)</f>
        <v>8</v>
      </c>
      <c r="GB48" s="199"/>
      <c r="GC48" s="202"/>
      <c r="GD48" s="199"/>
      <c r="GE48" s="202">
        <f>IFERROR(__xludf.DUMMYFUNCTION("""COMPUTED_VALUE"""),8.5)</f>
        <v>8.5</v>
      </c>
      <c r="GF48" s="199"/>
      <c r="GG48" s="202">
        <f>IFERROR(__xludf.DUMMYFUNCTION("""COMPUTED_VALUE"""),8.0)</f>
        <v>8</v>
      </c>
      <c r="GH48" s="199"/>
      <c r="GI48" s="202"/>
      <c r="GJ48" s="199"/>
    </row>
    <row r="49">
      <c r="A49" s="214">
        <f>IFERROR(__xludf.DUMMYFUNCTION("""COMPUTED_VALUE"""),100.0)</f>
        <v>100</v>
      </c>
      <c r="B49" s="159" t="str">
        <f>IFERROR(__xludf.DUMMYFUNCTION("""COMPUTED_VALUE"""),"Stanislav Roth st.")</f>
        <v>Stanislav Roth st.</v>
      </c>
      <c r="C49" s="199">
        <f t="shared" ref="C49:BL49" si="41">BO49+EA49</f>
        <v>5</v>
      </c>
      <c r="D49" s="199">
        <f t="shared" si="41"/>
        <v>0</v>
      </c>
      <c r="E49" s="199">
        <f t="shared" si="41"/>
        <v>3</v>
      </c>
      <c r="F49" s="199">
        <f t="shared" si="41"/>
        <v>0</v>
      </c>
      <c r="G49" s="199">
        <f t="shared" si="41"/>
        <v>0</v>
      </c>
      <c r="H49" s="199">
        <f t="shared" si="41"/>
        <v>0</v>
      </c>
      <c r="I49" s="199">
        <f t="shared" si="41"/>
        <v>0</v>
      </c>
      <c r="J49" s="199">
        <f t="shared" si="41"/>
        <v>0</v>
      </c>
      <c r="K49" s="199">
        <f t="shared" si="41"/>
        <v>0</v>
      </c>
      <c r="L49" s="199">
        <f t="shared" si="41"/>
        <v>0</v>
      </c>
      <c r="M49" s="199">
        <f t="shared" si="41"/>
        <v>4</v>
      </c>
      <c r="N49" s="199">
        <f t="shared" si="41"/>
        <v>0</v>
      </c>
      <c r="O49" s="199">
        <f t="shared" si="41"/>
        <v>3</v>
      </c>
      <c r="P49" s="199">
        <f t="shared" si="41"/>
        <v>0</v>
      </c>
      <c r="Q49" s="199">
        <f t="shared" si="41"/>
        <v>3</v>
      </c>
      <c r="R49" s="199">
        <f t="shared" si="41"/>
        <v>0</v>
      </c>
      <c r="S49" s="199">
        <f t="shared" si="41"/>
        <v>3.5</v>
      </c>
      <c r="T49" s="199">
        <f t="shared" si="41"/>
        <v>0</v>
      </c>
      <c r="U49" s="199">
        <f t="shared" si="41"/>
        <v>0</v>
      </c>
      <c r="V49" s="199">
        <f t="shared" si="41"/>
        <v>0</v>
      </c>
      <c r="W49" s="199">
        <f t="shared" si="41"/>
        <v>0</v>
      </c>
      <c r="X49" s="199">
        <f t="shared" si="41"/>
        <v>0</v>
      </c>
      <c r="Y49" s="199">
        <f t="shared" si="41"/>
        <v>0</v>
      </c>
      <c r="Z49" s="199">
        <f t="shared" si="41"/>
        <v>0</v>
      </c>
      <c r="AA49" s="199">
        <f t="shared" si="41"/>
        <v>4</v>
      </c>
      <c r="AB49" s="199">
        <f t="shared" si="41"/>
        <v>0</v>
      </c>
      <c r="AC49" s="199">
        <f t="shared" si="41"/>
        <v>0</v>
      </c>
      <c r="AD49" s="199">
        <f t="shared" si="41"/>
        <v>0</v>
      </c>
      <c r="AE49" s="199">
        <f t="shared" si="41"/>
        <v>0</v>
      </c>
      <c r="AF49" s="199">
        <f t="shared" si="41"/>
        <v>0</v>
      </c>
      <c r="AG49" s="199">
        <f t="shared" si="41"/>
        <v>4</v>
      </c>
      <c r="AH49" s="199">
        <f t="shared" si="41"/>
        <v>0</v>
      </c>
      <c r="AI49" s="199">
        <f t="shared" si="41"/>
        <v>0</v>
      </c>
      <c r="AJ49" s="199">
        <f t="shared" si="41"/>
        <v>0</v>
      </c>
      <c r="AK49" s="199">
        <f t="shared" si="41"/>
        <v>0</v>
      </c>
      <c r="AL49" s="199">
        <f t="shared" si="41"/>
        <v>0</v>
      </c>
      <c r="AM49" s="199">
        <f t="shared" si="41"/>
        <v>0</v>
      </c>
      <c r="AN49" s="199">
        <f t="shared" si="41"/>
        <v>0</v>
      </c>
      <c r="AO49" s="199">
        <f t="shared" si="41"/>
        <v>4</v>
      </c>
      <c r="AP49" s="199">
        <f t="shared" si="41"/>
        <v>0</v>
      </c>
      <c r="AQ49" s="199">
        <f t="shared" si="41"/>
        <v>3.5</v>
      </c>
      <c r="AR49" s="199">
        <f t="shared" si="41"/>
        <v>0</v>
      </c>
      <c r="AS49" s="199">
        <f t="shared" si="41"/>
        <v>4</v>
      </c>
      <c r="AT49" s="199">
        <f t="shared" si="41"/>
        <v>0</v>
      </c>
      <c r="AU49" s="199">
        <f t="shared" si="41"/>
        <v>3</v>
      </c>
      <c r="AV49" s="199">
        <f t="shared" si="41"/>
        <v>0</v>
      </c>
      <c r="AW49" s="199">
        <f t="shared" si="41"/>
        <v>3</v>
      </c>
      <c r="AX49" s="199">
        <f t="shared" si="41"/>
        <v>0</v>
      </c>
      <c r="AY49" s="199">
        <f t="shared" si="41"/>
        <v>0</v>
      </c>
      <c r="AZ49" s="199">
        <f t="shared" si="41"/>
        <v>0</v>
      </c>
      <c r="BA49" s="199">
        <f t="shared" si="41"/>
        <v>2</v>
      </c>
      <c r="BB49" s="199">
        <f t="shared" si="41"/>
        <v>0</v>
      </c>
      <c r="BC49" s="199">
        <f t="shared" si="41"/>
        <v>6</v>
      </c>
      <c r="BD49" s="199">
        <f t="shared" si="41"/>
        <v>0</v>
      </c>
      <c r="BE49" s="199">
        <f t="shared" si="41"/>
        <v>3</v>
      </c>
      <c r="BF49" s="199">
        <f t="shared" si="41"/>
        <v>0</v>
      </c>
      <c r="BG49" s="199">
        <f t="shared" si="41"/>
        <v>6</v>
      </c>
      <c r="BH49" s="199">
        <f t="shared" si="41"/>
        <v>0</v>
      </c>
      <c r="BI49" s="199">
        <f t="shared" si="41"/>
        <v>3</v>
      </c>
      <c r="BJ49" s="199">
        <f t="shared" si="41"/>
        <v>0</v>
      </c>
      <c r="BK49" s="199">
        <f t="shared" si="41"/>
        <v>0</v>
      </c>
      <c r="BL49" s="199">
        <f t="shared" si="41"/>
        <v>0</v>
      </c>
      <c r="BM49" s="158"/>
      <c r="BN49" s="159" t="str">
        <f>IFERROR(__xludf.DUMMYFUNCTION("""COMPUTED_VALUE"""),"Stanislav Roth st.")</f>
        <v>Stanislav Roth st.</v>
      </c>
      <c r="BO49" s="202">
        <f>IFERROR(__xludf.DUMMYFUNCTION("""COMPUTED_VALUE"""),5.0)</f>
        <v>5</v>
      </c>
      <c r="BP49" s="203"/>
      <c r="BQ49" s="202">
        <f>IFERROR(__xludf.DUMMYFUNCTION("""COMPUTED_VALUE"""),3.0)</f>
        <v>3</v>
      </c>
      <c r="BR49" s="203"/>
      <c r="BS49" s="202"/>
      <c r="BT49" s="203"/>
      <c r="BU49" s="202"/>
      <c r="BV49" s="203"/>
      <c r="BW49" s="202"/>
      <c r="BX49" s="203"/>
      <c r="BY49" s="202">
        <f>IFERROR(__xludf.DUMMYFUNCTION("""COMPUTED_VALUE"""),4.0)</f>
        <v>4</v>
      </c>
      <c r="BZ49" s="203"/>
      <c r="CA49" s="202"/>
      <c r="CB49" s="203"/>
      <c r="CC49" s="202"/>
      <c r="CD49" s="203"/>
      <c r="CE49" s="202">
        <f>IFERROR(__xludf.DUMMYFUNCTION("""COMPUTED_VALUE"""),3.5)</f>
        <v>3.5</v>
      </c>
      <c r="CF49" s="203"/>
      <c r="CG49" s="202"/>
      <c r="CH49" s="203"/>
      <c r="CI49" s="202"/>
      <c r="CJ49" s="203"/>
      <c r="CK49" s="202"/>
      <c r="CL49" s="203"/>
      <c r="CM49" s="202"/>
      <c r="CN49" s="203"/>
      <c r="CO49" s="202"/>
      <c r="CP49" s="203"/>
      <c r="CQ49" s="202"/>
      <c r="CR49" s="203"/>
      <c r="CS49" s="202">
        <f>IFERROR(__xludf.DUMMYFUNCTION("""COMPUTED_VALUE"""),4.0)</f>
        <v>4</v>
      </c>
      <c r="CT49" s="199"/>
      <c r="CU49" s="202"/>
      <c r="CV49" s="199"/>
      <c r="CW49" s="202"/>
      <c r="CX49" s="199"/>
      <c r="CY49" s="202"/>
      <c r="CZ49" s="199"/>
      <c r="DA49" s="202">
        <f>IFERROR(__xludf.DUMMYFUNCTION("""COMPUTED_VALUE"""),4.0)</f>
        <v>4</v>
      </c>
      <c r="DB49" s="199"/>
      <c r="DC49" s="202">
        <f>IFERROR(__xludf.DUMMYFUNCTION("""COMPUTED_VALUE"""),3.5)</f>
        <v>3.5</v>
      </c>
      <c r="DD49" s="199"/>
      <c r="DE49" s="202">
        <f>IFERROR(__xludf.DUMMYFUNCTION("""COMPUTED_VALUE"""),4.0)</f>
        <v>4</v>
      </c>
      <c r="DF49" s="199"/>
      <c r="DG49" s="202">
        <f>IFERROR(__xludf.DUMMYFUNCTION("""COMPUTED_VALUE"""),3.0)</f>
        <v>3</v>
      </c>
      <c r="DH49" s="199"/>
      <c r="DI49" s="202">
        <f>IFERROR(__xludf.DUMMYFUNCTION("""COMPUTED_VALUE"""),3.0)</f>
        <v>3</v>
      </c>
      <c r="DJ49" s="199"/>
      <c r="DK49" s="202"/>
      <c r="DL49" s="199"/>
      <c r="DM49" s="202">
        <f>IFERROR(__xludf.DUMMYFUNCTION("""COMPUTED_VALUE"""),2.0)</f>
        <v>2</v>
      </c>
      <c r="DN49" s="199"/>
      <c r="DO49" s="202">
        <f>IFERROR(__xludf.DUMMYFUNCTION("""COMPUTED_VALUE"""),6.0)</f>
        <v>6</v>
      </c>
      <c r="DP49" s="199"/>
      <c r="DQ49" s="202"/>
      <c r="DR49" s="199"/>
      <c r="DS49" s="202">
        <f>IFERROR(__xludf.DUMMYFUNCTION("""COMPUTED_VALUE"""),6.0)</f>
        <v>6</v>
      </c>
      <c r="DT49" s="199"/>
      <c r="DU49" s="202">
        <f>IFERROR(__xludf.DUMMYFUNCTION("""COMPUTED_VALUE"""),3.0)</f>
        <v>3</v>
      </c>
      <c r="DV49" s="199"/>
      <c r="DW49" s="202"/>
      <c r="DX49" s="199"/>
      <c r="DY49" s="158"/>
      <c r="DZ49" s="159" t="str">
        <f>IFERROR(__xludf.DUMMYFUNCTION("""COMPUTED_VALUE"""),"Stanislav Roth st.")</f>
        <v>Stanislav Roth st.</v>
      </c>
      <c r="EA49" s="202"/>
      <c r="EB49" s="203"/>
      <c r="EC49" s="202"/>
      <c r="ED49" s="203"/>
      <c r="EE49" s="202"/>
      <c r="EF49" s="203"/>
      <c r="EG49" s="202"/>
      <c r="EH49" s="203"/>
      <c r="EI49" s="202"/>
      <c r="EJ49" s="203"/>
      <c r="EK49" s="202"/>
      <c r="EL49" s="203"/>
      <c r="EM49" s="202">
        <f>IFERROR(__xludf.DUMMYFUNCTION("""COMPUTED_VALUE"""),3.0)</f>
        <v>3</v>
      </c>
      <c r="EN49" s="203"/>
      <c r="EO49" s="202">
        <f>IFERROR(__xludf.DUMMYFUNCTION("""COMPUTED_VALUE"""),3.0)</f>
        <v>3</v>
      </c>
      <c r="EP49" s="203"/>
      <c r="EQ49" s="202"/>
      <c r="ER49" s="203"/>
      <c r="ES49" s="202"/>
      <c r="ET49" s="203"/>
      <c r="EU49" s="202"/>
      <c r="EV49" s="203"/>
      <c r="EW49" s="202"/>
      <c r="EX49" s="203"/>
      <c r="EY49" s="202">
        <f>IFERROR(__xludf.DUMMYFUNCTION("""COMPUTED_VALUE"""),4.0)</f>
        <v>4</v>
      </c>
      <c r="EZ49" s="203"/>
      <c r="FA49" s="202"/>
      <c r="FB49" s="203"/>
      <c r="FC49" s="202"/>
      <c r="FD49" s="203"/>
      <c r="FE49" s="202"/>
      <c r="FF49" s="199"/>
      <c r="FG49" s="202"/>
      <c r="FH49" s="199"/>
      <c r="FI49" s="202"/>
      <c r="FJ49" s="199"/>
      <c r="FK49" s="202"/>
      <c r="FL49" s="199"/>
      <c r="FM49" s="202"/>
      <c r="FN49" s="199"/>
      <c r="FO49" s="202"/>
      <c r="FP49" s="199"/>
      <c r="FQ49" s="202"/>
      <c r="FR49" s="199"/>
      <c r="FS49" s="202"/>
      <c r="FT49" s="199"/>
      <c r="FU49" s="202"/>
      <c r="FV49" s="199"/>
      <c r="FW49" s="202"/>
      <c r="FX49" s="199"/>
      <c r="FY49" s="202"/>
      <c r="FZ49" s="199"/>
      <c r="GA49" s="202"/>
      <c r="GB49" s="199"/>
      <c r="GC49" s="202">
        <f>IFERROR(__xludf.DUMMYFUNCTION("""COMPUTED_VALUE"""),3.0)</f>
        <v>3</v>
      </c>
      <c r="GD49" s="199"/>
      <c r="GE49" s="202"/>
      <c r="GF49" s="199"/>
      <c r="GG49" s="202"/>
      <c r="GH49" s="199"/>
      <c r="GI49" s="202"/>
      <c r="GJ49" s="199"/>
    </row>
    <row r="50">
      <c r="A50" s="214">
        <f>IFERROR(__xludf.DUMMYFUNCTION("""COMPUTED_VALUE"""),100.0)</f>
        <v>100</v>
      </c>
      <c r="B50" s="159" t="str">
        <f>IFERROR(__xludf.DUMMYFUNCTION("""COMPUTED_VALUE"""),"Vojtěch Olejník")</f>
        <v>Vojtěch Olejník</v>
      </c>
      <c r="C50" s="199">
        <f t="shared" ref="C50:BL50" si="42">BO50+EA50</f>
        <v>0</v>
      </c>
      <c r="D50" s="199">
        <f t="shared" si="42"/>
        <v>0</v>
      </c>
      <c r="E50" s="199">
        <f t="shared" si="42"/>
        <v>0</v>
      </c>
      <c r="F50" s="199">
        <f t="shared" si="42"/>
        <v>0</v>
      </c>
      <c r="G50" s="199">
        <f t="shared" si="42"/>
        <v>0</v>
      </c>
      <c r="H50" s="199">
        <f t="shared" si="42"/>
        <v>0</v>
      </c>
      <c r="I50" s="199">
        <f t="shared" si="42"/>
        <v>0</v>
      </c>
      <c r="J50" s="199">
        <f t="shared" si="42"/>
        <v>0</v>
      </c>
      <c r="K50" s="199">
        <f t="shared" si="42"/>
        <v>0</v>
      </c>
      <c r="L50" s="199">
        <f t="shared" si="42"/>
        <v>0</v>
      </c>
      <c r="M50" s="199">
        <f t="shared" si="42"/>
        <v>0</v>
      </c>
      <c r="N50" s="199">
        <f t="shared" si="42"/>
        <v>0</v>
      </c>
      <c r="O50" s="199">
        <f t="shared" si="42"/>
        <v>0</v>
      </c>
      <c r="P50" s="199">
        <f t="shared" si="42"/>
        <v>0</v>
      </c>
      <c r="Q50" s="199">
        <f t="shared" si="42"/>
        <v>0</v>
      </c>
      <c r="R50" s="199">
        <f t="shared" si="42"/>
        <v>0</v>
      </c>
      <c r="S50" s="199">
        <f t="shared" si="42"/>
        <v>7</v>
      </c>
      <c r="T50" s="199">
        <f t="shared" si="42"/>
        <v>0</v>
      </c>
      <c r="U50" s="199">
        <f t="shared" si="42"/>
        <v>0</v>
      </c>
      <c r="V50" s="199">
        <f t="shared" si="42"/>
        <v>0</v>
      </c>
      <c r="W50" s="199">
        <f t="shared" si="42"/>
        <v>0</v>
      </c>
      <c r="X50" s="199">
        <f t="shared" si="42"/>
        <v>0</v>
      </c>
      <c r="Y50" s="199">
        <f t="shared" si="42"/>
        <v>0</v>
      </c>
      <c r="Z50" s="199">
        <f t="shared" si="42"/>
        <v>0</v>
      </c>
      <c r="AA50" s="199">
        <f t="shared" si="42"/>
        <v>0</v>
      </c>
      <c r="AB50" s="199">
        <f t="shared" si="42"/>
        <v>0</v>
      </c>
      <c r="AC50" s="199">
        <f t="shared" si="42"/>
        <v>0</v>
      </c>
      <c r="AD50" s="199">
        <f t="shared" si="42"/>
        <v>0</v>
      </c>
      <c r="AE50" s="199">
        <f t="shared" si="42"/>
        <v>0</v>
      </c>
      <c r="AF50" s="199">
        <f t="shared" si="42"/>
        <v>0</v>
      </c>
      <c r="AG50" s="199">
        <f t="shared" si="42"/>
        <v>0</v>
      </c>
      <c r="AH50" s="199">
        <f t="shared" si="42"/>
        <v>0</v>
      </c>
      <c r="AI50" s="199">
        <f t="shared" si="42"/>
        <v>6</v>
      </c>
      <c r="AJ50" s="199">
        <f t="shared" si="42"/>
        <v>0</v>
      </c>
      <c r="AK50" s="199">
        <f t="shared" si="42"/>
        <v>0</v>
      </c>
      <c r="AL50" s="199">
        <f t="shared" si="42"/>
        <v>0</v>
      </c>
      <c r="AM50" s="199">
        <f t="shared" si="42"/>
        <v>0</v>
      </c>
      <c r="AN50" s="199">
        <f t="shared" si="42"/>
        <v>0</v>
      </c>
      <c r="AO50" s="199">
        <f t="shared" si="42"/>
        <v>0</v>
      </c>
      <c r="AP50" s="199">
        <f t="shared" si="42"/>
        <v>0</v>
      </c>
      <c r="AQ50" s="199">
        <f t="shared" si="42"/>
        <v>0</v>
      </c>
      <c r="AR50" s="199">
        <f t="shared" si="42"/>
        <v>0</v>
      </c>
      <c r="AS50" s="199">
        <f t="shared" si="42"/>
        <v>0</v>
      </c>
      <c r="AT50" s="199">
        <f t="shared" si="42"/>
        <v>0</v>
      </c>
      <c r="AU50" s="199">
        <f t="shared" si="42"/>
        <v>0</v>
      </c>
      <c r="AV50" s="199">
        <f t="shared" si="42"/>
        <v>0</v>
      </c>
      <c r="AW50" s="199">
        <f t="shared" si="42"/>
        <v>5</v>
      </c>
      <c r="AX50" s="199">
        <f t="shared" si="42"/>
        <v>0</v>
      </c>
      <c r="AY50" s="199">
        <f t="shared" si="42"/>
        <v>0</v>
      </c>
      <c r="AZ50" s="199">
        <f t="shared" si="42"/>
        <v>0</v>
      </c>
      <c r="BA50" s="199">
        <f t="shared" si="42"/>
        <v>6</v>
      </c>
      <c r="BB50" s="199">
        <f t="shared" si="42"/>
        <v>0</v>
      </c>
      <c r="BC50" s="199">
        <f t="shared" si="42"/>
        <v>6</v>
      </c>
      <c r="BD50" s="199">
        <f t="shared" si="42"/>
        <v>0</v>
      </c>
      <c r="BE50" s="199">
        <f t="shared" si="42"/>
        <v>0</v>
      </c>
      <c r="BF50" s="199">
        <f t="shared" si="42"/>
        <v>0</v>
      </c>
      <c r="BG50" s="199">
        <f t="shared" si="42"/>
        <v>6</v>
      </c>
      <c r="BH50" s="199">
        <f t="shared" si="42"/>
        <v>0</v>
      </c>
      <c r="BI50" s="199">
        <f t="shared" si="42"/>
        <v>0</v>
      </c>
      <c r="BJ50" s="199">
        <f t="shared" si="42"/>
        <v>0</v>
      </c>
      <c r="BK50" s="199">
        <f t="shared" si="42"/>
        <v>0</v>
      </c>
      <c r="BL50" s="199">
        <f t="shared" si="42"/>
        <v>0</v>
      </c>
      <c r="BM50" s="158"/>
      <c r="BN50" s="159" t="str">
        <f>IFERROR(__xludf.DUMMYFUNCTION("""COMPUTED_VALUE"""),"Vojtěch Olejník")</f>
        <v>Vojtěch Olejník</v>
      </c>
      <c r="BO50" s="202"/>
      <c r="BP50" s="203"/>
      <c r="BQ50" s="202"/>
      <c r="BR50" s="203"/>
      <c r="BS50" s="202"/>
      <c r="BT50" s="203"/>
      <c r="BU50" s="202"/>
      <c r="BV50" s="203"/>
      <c r="BW50" s="202"/>
      <c r="BX50" s="203"/>
      <c r="BY50" s="202"/>
      <c r="BZ50" s="203"/>
      <c r="CA50" s="202"/>
      <c r="CB50" s="203"/>
      <c r="CC50" s="202"/>
      <c r="CD50" s="203"/>
      <c r="CE50" s="202"/>
      <c r="CF50" s="203"/>
      <c r="CG50" s="202"/>
      <c r="CH50" s="203"/>
      <c r="CI50" s="202"/>
      <c r="CJ50" s="203"/>
      <c r="CK50" s="202"/>
      <c r="CL50" s="203"/>
      <c r="CM50" s="202"/>
      <c r="CN50" s="203"/>
      <c r="CO50" s="202"/>
      <c r="CP50" s="203"/>
      <c r="CQ50" s="202"/>
      <c r="CR50" s="203"/>
      <c r="CS50" s="202"/>
      <c r="CT50" s="199"/>
      <c r="CU50" s="204">
        <f>IFERROR(__xludf.DUMMYFUNCTION("""COMPUTED_VALUE"""),6.0)</f>
        <v>6</v>
      </c>
      <c r="CV50" s="199"/>
      <c r="CW50" s="202"/>
      <c r="CX50" s="199"/>
      <c r="CY50" s="202"/>
      <c r="CZ50" s="199"/>
      <c r="DA50" s="202"/>
      <c r="DB50" s="199"/>
      <c r="DC50" s="202"/>
      <c r="DD50" s="199"/>
      <c r="DE50" s="202"/>
      <c r="DF50" s="199"/>
      <c r="DG50" s="202"/>
      <c r="DH50" s="199"/>
      <c r="DI50" s="202">
        <f>IFERROR(__xludf.DUMMYFUNCTION("""COMPUTED_VALUE"""),5.0)</f>
        <v>5</v>
      </c>
      <c r="DJ50" s="199"/>
      <c r="DK50" s="202"/>
      <c r="DL50" s="199"/>
      <c r="DM50" s="202">
        <f>IFERROR(__xludf.DUMMYFUNCTION("""COMPUTED_VALUE"""),6.0)</f>
        <v>6</v>
      </c>
      <c r="DN50" s="199"/>
      <c r="DO50" s="202">
        <f>IFERROR(__xludf.DUMMYFUNCTION("""COMPUTED_VALUE"""),6.0)</f>
        <v>6</v>
      </c>
      <c r="DP50" s="199"/>
      <c r="DQ50" s="202"/>
      <c r="DR50" s="199"/>
      <c r="DS50" s="202">
        <f>IFERROR(__xludf.DUMMYFUNCTION("""COMPUTED_VALUE"""),6.0)</f>
        <v>6</v>
      </c>
      <c r="DT50" s="199"/>
      <c r="DU50" s="202"/>
      <c r="DV50" s="199"/>
      <c r="DW50" s="202"/>
      <c r="DX50" s="199"/>
      <c r="DY50" s="158"/>
      <c r="DZ50" s="159" t="str">
        <f>IFERROR(__xludf.DUMMYFUNCTION("""COMPUTED_VALUE"""),"Vojtěch Olejník")</f>
        <v>Vojtěch Olejník</v>
      </c>
      <c r="EA50" s="202"/>
      <c r="EB50" s="203"/>
      <c r="EC50" s="202"/>
      <c r="ED50" s="203"/>
      <c r="EE50" s="202"/>
      <c r="EF50" s="203"/>
      <c r="EG50" s="202"/>
      <c r="EH50" s="203"/>
      <c r="EI50" s="202"/>
      <c r="EJ50" s="203"/>
      <c r="EK50" s="202"/>
      <c r="EL50" s="203"/>
      <c r="EM50" s="202"/>
      <c r="EN50" s="203"/>
      <c r="EO50" s="202"/>
      <c r="EP50" s="203"/>
      <c r="EQ50" s="202">
        <f>IFERROR(__xludf.DUMMYFUNCTION("""COMPUTED_VALUE"""),7.0)</f>
        <v>7</v>
      </c>
      <c r="ER50" s="203"/>
      <c r="ES50" s="202"/>
      <c r="ET50" s="203"/>
      <c r="EU50" s="202"/>
      <c r="EV50" s="203"/>
      <c r="EW50" s="202"/>
      <c r="EX50" s="203"/>
      <c r="EY50" s="202"/>
      <c r="EZ50" s="203"/>
      <c r="FA50" s="202"/>
      <c r="FB50" s="203"/>
      <c r="FC50" s="202"/>
      <c r="FD50" s="203"/>
      <c r="FE50" s="202"/>
      <c r="FF50" s="199"/>
      <c r="FG50" s="204"/>
      <c r="FH50" s="199"/>
      <c r="FI50" s="202"/>
      <c r="FJ50" s="199"/>
      <c r="FK50" s="202"/>
      <c r="FL50" s="199"/>
      <c r="FM50" s="202"/>
      <c r="FN50" s="199"/>
      <c r="FO50" s="202"/>
      <c r="FP50" s="199"/>
      <c r="FQ50" s="202"/>
      <c r="FR50" s="199"/>
      <c r="FS50" s="202"/>
      <c r="FT50" s="199"/>
      <c r="FU50" s="202"/>
      <c r="FV50" s="199"/>
      <c r="FW50" s="202"/>
      <c r="FX50" s="199"/>
      <c r="FY50" s="202"/>
      <c r="FZ50" s="199"/>
      <c r="GA50" s="202"/>
      <c r="GB50" s="199"/>
      <c r="GC50" s="202"/>
      <c r="GD50" s="199"/>
      <c r="GE50" s="202"/>
      <c r="GF50" s="199"/>
      <c r="GG50" s="202"/>
      <c r="GH50" s="199"/>
      <c r="GI50" s="202"/>
      <c r="GJ50" s="199"/>
    </row>
    <row r="51">
      <c r="A51" s="214">
        <f>IFERROR(__xludf.DUMMYFUNCTION("""COMPUTED_VALUE"""),120.0)</f>
        <v>120</v>
      </c>
      <c r="B51" s="159" t="str">
        <f>IFERROR(__xludf.DUMMYFUNCTION("""COMPUTED_VALUE"""),"Jakub Malík")</f>
        <v>Jakub Malík</v>
      </c>
      <c r="C51" s="199">
        <f t="shared" ref="C51:BL51" si="43">BO51+EA51</f>
        <v>2</v>
      </c>
      <c r="D51" s="199">
        <f t="shared" si="43"/>
        <v>0</v>
      </c>
      <c r="E51" s="199">
        <f t="shared" si="43"/>
        <v>15</v>
      </c>
      <c r="F51" s="199">
        <f t="shared" si="43"/>
        <v>0</v>
      </c>
      <c r="G51" s="199">
        <f t="shared" si="43"/>
        <v>4</v>
      </c>
      <c r="H51" s="199">
        <f t="shared" si="43"/>
        <v>0</v>
      </c>
      <c r="I51" s="199">
        <f t="shared" si="43"/>
        <v>7</v>
      </c>
      <c r="J51" s="199">
        <f t="shared" si="43"/>
        <v>0</v>
      </c>
      <c r="K51" s="199">
        <f t="shared" si="43"/>
        <v>4</v>
      </c>
      <c r="L51" s="199">
        <f t="shared" si="43"/>
        <v>0</v>
      </c>
      <c r="M51" s="199">
        <f t="shared" si="43"/>
        <v>11</v>
      </c>
      <c r="N51" s="199">
        <f t="shared" si="43"/>
        <v>0</v>
      </c>
      <c r="O51" s="199">
        <f t="shared" si="43"/>
        <v>11</v>
      </c>
      <c r="P51" s="199">
        <f t="shared" si="43"/>
        <v>0</v>
      </c>
      <c r="Q51" s="199">
        <f t="shared" si="43"/>
        <v>0</v>
      </c>
      <c r="R51" s="199">
        <f t="shared" si="43"/>
        <v>0</v>
      </c>
      <c r="S51" s="199">
        <f t="shared" si="43"/>
        <v>0</v>
      </c>
      <c r="T51" s="199">
        <f t="shared" si="43"/>
        <v>0</v>
      </c>
      <c r="U51" s="199">
        <f t="shared" si="43"/>
        <v>12</v>
      </c>
      <c r="V51" s="199">
        <f t="shared" si="43"/>
        <v>0</v>
      </c>
      <c r="W51" s="199">
        <f t="shared" si="43"/>
        <v>4</v>
      </c>
      <c r="X51" s="199">
        <f t="shared" si="43"/>
        <v>0</v>
      </c>
      <c r="Y51" s="199">
        <f t="shared" si="43"/>
        <v>0</v>
      </c>
      <c r="Z51" s="199">
        <f t="shared" si="43"/>
        <v>0</v>
      </c>
      <c r="AA51" s="199">
        <f t="shared" si="43"/>
        <v>4.5</v>
      </c>
      <c r="AB51" s="199">
        <f t="shared" si="43"/>
        <v>0</v>
      </c>
      <c r="AC51" s="199">
        <f t="shared" si="43"/>
        <v>8</v>
      </c>
      <c r="AD51" s="199">
        <f t="shared" si="43"/>
        <v>0</v>
      </c>
      <c r="AE51" s="199">
        <f t="shared" si="43"/>
        <v>4</v>
      </c>
      <c r="AF51" s="199">
        <f t="shared" si="43"/>
        <v>0</v>
      </c>
      <c r="AG51" s="199">
        <f t="shared" si="43"/>
        <v>8</v>
      </c>
      <c r="AH51" s="199">
        <f t="shared" si="43"/>
        <v>0</v>
      </c>
      <c r="AI51" s="199">
        <f t="shared" si="43"/>
        <v>7</v>
      </c>
      <c r="AJ51" s="199">
        <f t="shared" si="43"/>
        <v>0</v>
      </c>
      <c r="AK51" s="199">
        <f t="shared" si="43"/>
        <v>0</v>
      </c>
      <c r="AL51" s="199">
        <f t="shared" si="43"/>
        <v>0</v>
      </c>
      <c r="AM51" s="199">
        <f t="shared" si="43"/>
        <v>0</v>
      </c>
      <c r="AN51" s="199">
        <f t="shared" si="43"/>
        <v>0</v>
      </c>
      <c r="AO51" s="199">
        <f t="shared" si="43"/>
        <v>8</v>
      </c>
      <c r="AP51" s="199">
        <f t="shared" si="43"/>
        <v>0</v>
      </c>
      <c r="AQ51" s="199">
        <f t="shared" si="43"/>
        <v>8</v>
      </c>
      <c r="AR51" s="199">
        <f t="shared" si="43"/>
        <v>0</v>
      </c>
      <c r="AS51" s="199">
        <f t="shared" si="43"/>
        <v>0</v>
      </c>
      <c r="AT51" s="199">
        <f t="shared" si="43"/>
        <v>0</v>
      </c>
      <c r="AU51" s="199">
        <f t="shared" si="43"/>
        <v>0</v>
      </c>
      <c r="AV51" s="199">
        <f t="shared" si="43"/>
        <v>0</v>
      </c>
      <c r="AW51" s="199">
        <f t="shared" si="43"/>
        <v>17.5</v>
      </c>
      <c r="AX51" s="199">
        <f t="shared" si="43"/>
        <v>0</v>
      </c>
      <c r="AY51" s="199">
        <f t="shared" si="43"/>
        <v>8.5</v>
      </c>
      <c r="AZ51" s="199">
        <f t="shared" si="43"/>
        <v>0</v>
      </c>
      <c r="BA51" s="199">
        <f t="shared" si="43"/>
        <v>0</v>
      </c>
      <c r="BB51" s="199">
        <f t="shared" si="43"/>
        <v>0</v>
      </c>
      <c r="BC51" s="199">
        <f t="shared" si="43"/>
        <v>8</v>
      </c>
      <c r="BD51" s="199">
        <f t="shared" si="43"/>
        <v>0</v>
      </c>
      <c r="BE51" s="199">
        <f t="shared" si="43"/>
        <v>0</v>
      </c>
      <c r="BF51" s="199">
        <f t="shared" si="43"/>
        <v>0</v>
      </c>
      <c r="BG51" s="199">
        <f t="shared" si="43"/>
        <v>5</v>
      </c>
      <c r="BH51" s="199">
        <f t="shared" si="43"/>
        <v>0</v>
      </c>
      <c r="BI51" s="199">
        <f t="shared" si="43"/>
        <v>7</v>
      </c>
      <c r="BJ51" s="199">
        <f t="shared" si="43"/>
        <v>0</v>
      </c>
      <c r="BK51" s="199">
        <f t="shared" si="43"/>
        <v>0</v>
      </c>
      <c r="BL51" s="199">
        <f t="shared" si="43"/>
        <v>0</v>
      </c>
      <c r="BM51" s="158"/>
      <c r="BN51" s="159" t="str">
        <f>IFERROR(__xludf.DUMMYFUNCTION("""COMPUTED_VALUE"""),"Jakub Malík")</f>
        <v>Jakub Malík</v>
      </c>
      <c r="BO51" s="202">
        <f>IFERROR(__xludf.DUMMYFUNCTION("""COMPUTED_VALUE"""),2.0)</f>
        <v>2</v>
      </c>
      <c r="BP51" s="203"/>
      <c r="BQ51" s="202"/>
      <c r="BR51" s="203"/>
      <c r="BS51" s="202"/>
      <c r="BT51" s="203"/>
      <c r="BU51" s="202"/>
      <c r="BV51" s="203"/>
      <c r="BW51" s="202"/>
      <c r="BX51" s="203"/>
      <c r="BY51" s="202"/>
      <c r="BZ51" s="203"/>
      <c r="CA51" s="202"/>
      <c r="CB51" s="203"/>
      <c r="CC51" s="202"/>
      <c r="CD51" s="203"/>
      <c r="CE51" s="202"/>
      <c r="CF51" s="203"/>
      <c r="CG51" s="202"/>
      <c r="CH51" s="203"/>
      <c r="CI51" s="202"/>
      <c r="CJ51" s="203"/>
      <c r="CK51" s="202"/>
      <c r="CL51" s="203"/>
      <c r="CM51" s="202"/>
      <c r="CN51" s="203"/>
      <c r="CO51" s="202"/>
      <c r="CP51" s="203"/>
      <c r="CQ51" s="202">
        <f>IFERROR(__xludf.DUMMYFUNCTION("""COMPUTED_VALUE"""),4.0)</f>
        <v>4</v>
      </c>
      <c r="CR51" s="203"/>
      <c r="CS51" s="202"/>
      <c r="CT51" s="199"/>
      <c r="CU51" s="202"/>
      <c r="CV51" s="199"/>
      <c r="CW51" s="202"/>
      <c r="CX51" s="199"/>
      <c r="CY51" s="202"/>
      <c r="CZ51" s="199"/>
      <c r="DA51" s="202"/>
      <c r="DB51" s="199"/>
      <c r="DC51" s="202"/>
      <c r="DD51" s="199"/>
      <c r="DE51" s="202"/>
      <c r="DF51" s="199"/>
      <c r="DG51" s="202"/>
      <c r="DH51" s="199"/>
      <c r="DI51" s="202"/>
      <c r="DJ51" s="199"/>
      <c r="DK51" s="202"/>
      <c r="DL51" s="199"/>
      <c r="DM51" s="202"/>
      <c r="DN51" s="199"/>
      <c r="DO51" s="202"/>
      <c r="DP51" s="199"/>
      <c r="DQ51" s="202"/>
      <c r="DR51" s="199"/>
      <c r="DS51" s="202"/>
      <c r="DT51" s="199"/>
      <c r="DU51" s="202"/>
      <c r="DV51" s="199"/>
      <c r="DW51" s="202"/>
      <c r="DX51" s="199"/>
      <c r="DY51" s="158"/>
      <c r="DZ51" s="159" t="str">
        <f>IFERROR(__xludf.DUMMYFUNCTION("""COMPUTED_VALUE"""),"Jakub Malík")</f>
        <v>Jakub Malík</v>
      </c>
      <c r="EA51" s="202"/>
      <c r="EB51" s="203"/>
      <c r="EC51" s="202">
        <f>IFERROR(__xludf.DUMMYFUNCTION("""COMPUTED_VALUE"""),15.0)</f>
        <v>15</v>
      </c>
      <c r="ED51" s="203"/>
      <c r="EE51" s="202">
        <f>IFERROR(__xludf.DUMMYFUNCTION("""COMPUTED_VALUE"""),4.0)</f>
        <v>4</v>
      </c>
      <c r="EF51" s="203"/>
      <c r="EG51" s="202">
        <f>IFERROR(__xludf.DUMMYFUNCTION("""COMPUTED_VALUE"""),7.0)</f>
        <v>7</v>
      </c>
      <c r="EH51" s="203"/>
      <c r="EI51" s="202">
        <f>IFERROR(__xludf.DUMMYFUNCTION("""COMPUTED_VALUE"""),4.0)</f>
        <v>4</v>
      </c>
      <c r="EJ51" s="203"/>
      <c r="EK51" s="202">
        <f>IFERROR(__xludf.DUMMYFUNCTION("""COMPUTED_VALUE"""),11.0)</f>
        <v>11</v>
      </c>
      <c r="EL51" s="203"/>
      <c r="EM51" s="202">
        <f>IFERROR(__xludf.DUMMYFUNCTION("""COMPUTED_VALUE"""),11.0)</f>
        <v>11</v>
      </c>
      <c r="EN51" s="203"/>
      <c r="EO51" s="202"/>
      <c r="EP51" s="203"/>
      <c r="EQ51" s="202"/>
      <c r="ER51" s="203"/>
      <c r="ES51" s="202">
        <f>IFERROR(__xludf.DUMMYFUNCTION("""COMPUTED_VALUE"""),12.0)</f>
        <v>12</v>
      </c>
      <c r="ET51" s="203"/>
      <c r="EU51" s="202">
        <f>IFERROR(__xludf.DUMMYFUNCTION("""COMPUTED_VALUE"""),4.0)</f>
        <v>4</v>
      </c>
      <c r="EV51" s="203"/>
      <c r="EW51" s="202"/>
      <c r="EX51" s="203"/>
      <c r="EY51" s="202">
        <f>IFERROR(__xludf.DUMMYFUNCTION("""COMPUTED_VALUE"""),4.5)</f>
        <v>4.5</v>
      </c>
      <c r="EZ51" s="203"/>
      <c r="FA51" s="202">
        <f>IFERROR(__xludf.DUMMYFUNCTION("""COMPUTED_VALUE"""),8.0)</f>
        <v>8</v>
      </c>
      <c r="FB51" s="203"/>
      <c r="FC51" s="202"/>
      <c r="FD51" s="203"/>
      <c r="FE51" s="202">
        <f>IFERROR(__xludf.DUMMYFUNCTION("""COMPUTED_VALUE"""),8.0)</f>
        <v>8</v>
      </c>
      <c r="FF51" s="199"/>
      <c r="FG51" s="202">
        <f>IFERROR(__xludf.DUMMYFUNCTION("""COMPUTED_VALUE"""),7.0)</f>
        <v>7</v>
      </c>
      <c r="FH51" s="199"/>
      <c r="FI51" s="202"/>
      <c r="FJ51" s="199"/>
      <c r="FK51" s="202"/>
      <c r="FL51" s="199"/>
      <c r="FM51" s="202">
        <f>IFERROR(__xludf.DUMMYFUNCTION("""COMPUTED_VALUE"""),8.0)</f>
        <v>8</v>
      </c>
      <c r="FN51" s="199"/>
      <c r="FO51" s="202">
        <f>IFERROR(__xludf.DUMMYFUNCTION("""COMPUTED_VALUE"""),8.0)</f>
        <v>8</v>
      </c>
      <c r="FP51" s="199"/>
      <c r="FQ51" s="202"/>
      <c r="FR51" s="199"/>
      <c r="FS51" s="202"/>
      <c r="FT51" s="199"/>
      <c r="FU51" s="202">
        <f>IFERROR(__xludf.DUMMYFUNCTION("""COMPUTED_VALUE"""),17.5)</f>
        <v>17.5</v>
      </c>
      <c r="FV51" s="199"/>
      <c r="FW51" s="202">
        <f>IFERROR(__xludf.DUMMYFUNCTION("""COMPUTED_VALUE"""),8.5)</f>
        <v>8.5</v>
      </c>
      <c r="FX51" s="199"/>
      <c r="FY51" s="202"/>
      <c r="FZ51" s="199"/>
      <c r="GA51" s="202">
        <f>IFERROR(__xludf.DUMMYFUNCTION("""COMPUTED_VALUE"""),8.0)</f>
        <v>8</v>
      </c>
      <c r="GB51" s="199"/>
      <c r="GC51" s="202"/>
      <c r="GD51" s="199"/>
      <c r="GE51" s="202">
        <f>IFERROR(__xludf.DUMMYFUNCTION("""COMPUTED_VALUE"""),5.0)</f>
        <v>5</v>
      </c>
      <c r="GF51" s="199"/>
      <c r="GG51" s="202">
        <f>IFERROR(__xludf.DUMMYFUNCTION("""COMPUTED_VALUE"""),7.0)</f>
        <v>7</v>
      </c>
      <c r="GH51" s="199"/>
      <c r="GI51" s="202"/>
      <c r="GJ51" s="199"/>
    </row>
    <row r="52">
      <c r="A52" s="214">
        <f>IFERROR(__xludf.DUMMYFUNCTION("""COMPUTED_VALUE"""),120.0)</f>
        <v>120</v>
      </c>
      <c r="B52" s="159" t="str">
        <f>IFERROR(__xludf.DUMMYFUNCTION("""COMPUTED_VALUE"""),"David Chysky")</f>
        <v>David Chysky</v>
      </c>
      <c r="C52" s="199">
        <f t="shared" ref="C52:BL52" si="44">BO52+EA52</f>
        <v>0</v>
      </c>
      <c r="D52" s="199">
        <f t="shared" si="44"/>
        <v>0</v>
      </c>
      <c r="E52" s="199">
        <f t="shared" si="44"/>
        <v>0</v>
      </c>
      <c r="F52" s="199">
        <f t="shared" si="44"/>
        <v>0</v>
      </c>
      <c r="G52" s="199">
        <f t="shared" si="44"/>
        <v>0</v>
      </c>
      <c r="H52" s="199">
        <f t="shared" si="44"/>
        <v>0</v>
      </c>
      <c r="I52" s="199">
        <f t="shared" si="44"/>
        <v>0</v>
      </c>
      <c r="J52" s="199">
        <f t="shared" si="44"/>
        <v>0</v>
      </c>
      <c r="K52" s="199">
        <f t="shared" si="44"/>
        <v>0</v>
      </c>
      <c r="L52" s="199">
        <f t="shared" si="44"/>
        <v>0</v>
      </c>
      <c r="M52" s="199">
        <f t="shared" si="44"/>
        <v>0</v>
      </c>
      <c r="N52" s="199">
        <f t="shared" si="44"/>
        <v>0</v>
      </c>
      <c r="O52" s="199">
        <f t="shared" si="44"/>
        <v>0</v>
      </c>
      <c r="P52" s="199">
        <f t="shared" si="44"/>
        <v>0</v>
      </c>
      <c r="Q52" s="199">
        <f t="shared" si="44"/>
        <v>0</v>
      </c>
      <c r="R52" s="199">
        <f t="shared" si="44"/>
        <v>0</v>
      </c>
      <c r="S52" s="199">
        <f t="shared" si="44"/>
        <v>0</v>
      </c>
      <c r="T52" s="199">
        <f t="shared" si="44"/>
        <v>0</v>
      </c>
      <c r="U52" s="199">
        <f t="shared" si="44"/>
        <v>0</v>
      </c>
      <c r="V52" s="199">
        <f t="shared" si="44"/>
        <v>0</v>
      </c>
      <c r="W52" s="199">
        <f t="shared" si="44"/>
        <v>0</v>
      </c>
      <c r="X52" s="199">
        <f t="shared" si="44"/>
        <v>0</v>
      </c>
      <c r="Y52" s="199">
        <f t="shared" si="44"/>
        <v>0</v>
      </c>
      <c r="Z52" s="199">
        <f t="shared" si="44"/>
        <v>0</v>
      </c>
      <c r="AA52" s="199">
        <f t="shared" si="44"/>
        <v>0</v>
      </c>
      <c r="AB52" s="199">
        <f t="shared" si="44"/>
        <v>0</v>
      </c>
      <c r="AC52" s="199">
        <f t="shared" si="44"/>
        <v>0</v>
      </c>
      <c r="AD52" s="199">
        <f t="shared" si="44"/>
        <v>0</v>
      </c>
      <c r="AE52" s="199">
        <f t="shared" si="44"/>
        <v>0</v>
      </c>
      <c r="AF52" s="199">
        <f t="shared" si="44"/>
        <v>0</v>
      </c>
      <c r="AG52" s="199">
        <f t="shared" si="44"/>
        <v>0</v>
      </c>
      <c r="AH52" s="199">
        <f t="shared" si="44"/>
        <v>0</v>
      </c>
      <c r="AI52" s="199">
        <f t="shared" si="44"/>
        <v>0</v>
      </c>
      <c r="AJ52" s="199">
        <f t="shared" si="44"/>
        <v>0</v>
      </c>
      <c r="AK52" s="199">
        <f t="shared" si="44"/>
        <v>0</v>
      </c>
      <c r="AL52" s="199">
        <f t="shared" si="44"/>
        <v>0</v>
      </c>
      <c r="AM52" s="199">
        <f t="shared" si="44"/>
        <v>0</v>
      </c>
      <c r="AN52" s="199">
        <f t="shared" si="44"/>
        <v>0</v>
      </c>
      <c r="AO52" s="199">
        <f t="shared" si="44"/>
        <v>8</v>
      </c>
      <c r="AP52" s="199">
        <f t="shared" si="44"/>
        <v>960</v>
      </c>
      <c r="AQ52" s="199">
        <f t="shared" si="44"/>
        <v>8.5</v>
      </c>
      <c r="AR52" s="199">
        <f t="shared" si="44"/>
        <v>0</v>
      </c>
      <c r="AS52" s="199">
        <f t="shared" si="44"/>
        <v>0</v>
      </c>
      <c r="AT52" s="199">
        <f t="shared" si="44"/>
        <v>0</v>
      </c>
      <c r="AU52" s="199">
        <f t="shared" si="44"/>
        <v>0</v>
      </c>
      <c r="AV52" s="199">
        <f t="shared" si="44"/>
        <v>0</v>
      </c>
      <c r="AW52" s="199">
        <f t="shared" si="44"/>
        <v>6.5</v>
      </c>
      <c r="AX52" s="199">
        <f t="shared" si="44"/>
        <v>0</v>
      </c>
      <c r="AY52" s="199">
        <f t="shared" si="44"/>
        <v>0</v>
      </c>
      <c r="AZ52" s="199">
        <f t="shared" si="44"/>
        <v>0</v>
      </c>
      <c r="BA52" s="199">
        <f t="shared" si="44"/>
        <v>0</v>
      </c>
      <c r="BB52" s="199">
        <f t="shared" si="44"/>
        <v>0</v>
      </c>
      <c r="BC52" s="199">
        <f t="shared" si="44"/>
        <v>0</v>
      </c>
      <c r="BD52" s="199">
        <f t="shared" si="44"/>
        <v>0</v>
      </c>
      <c r="BE52" s="199">
        <f t="shared" si="44"/>
        <v>0</v>
      </c>
      <c r="BF52" s="199">
        <f t="shared" si="44"/>
        <v>0</v>
      </c>
      <c r="BG52" s="199">
        <f t="shared" si="44"/>
        <v>0</v>
      </c>
      <c r="BH52" s="199">
        <f t="shared" si="44"/>
        <v>0</v>
      </c>
      <c r="BI52" s="199">
        <f t="shared" si="44"/>
        <v>0</v>
      </c>
      <c r="BJ52" s="199">
        <f t="shared" si="44"/>
        <v>0</v>
      </c>
      <c r="BK52" s="199">
        <f t="shared" si="44"/>
        <v>0</v>
      </c>
      <c r="BL52" s="199">
        <f t="shared" si="44"/>
        <v>0</v>
      </c>
      <c r="BM52" s="158"/>
      <c r="BN52" s="159" t="str">
        <f>IFERROR(__xludf.DUMMYFUNCTION("""COMPUTED_VALUE"""),"David Chysky")</f>
        <v>David Chysky</v>
      </c>
      <c r="BO52" s="202"/>
      <c r="BP52" s="203"/>
      <c r="BQ52" s="202"/>
      <c r="BR52" s="203"/>
      <c r="BS52" s="202"/>
      <c r="BT52" s="203"/>
      <c r="BU52" s="202"/>
      <c r="BV52" s="203"/>
      <c r="BW52" s="202"/>
      <c r="BX52" s="203"/>
      <c r="BY52" s="202"/>
      <c r="BZ52" s="203"/>
      <c r="CA52" s="202"/>
      <c r="CB52" s="203"/>
      <c r="CC52" s="202"/>
      <c r="CD52" s="203"/>
      <c r="CE52" s="202"/>
      <c r="CF52" s="203"/>
      <c r="CG52" s="202"/>
      <c r="CH52" s="203"/>
      <c r="CI52" s="202"/>
      <c r="CJ52" s="203"/>
      <c r="CK52" s="202"/>
      <c r="CL52" s="203"/>
      <c r="CM52" s="202"/>
      <c r="CN52" s="203"/>
      <c r="CO52" s="204"/>
      <c r="CP52" s="205"/>
      <c r="CQ52" s="204"/>
      <c r="CR52" s="205"/>
      <c r="CS52" s="202"/>
      <c r="CT52" s="199"/>
      <c r="CU52" s="202"/>
      <c r="CV52" s="199"/>
      <c r="CW52" s="202"/>
      <c r="CX52" s="199"/>
      <c r="CY52" s="202"/>
      <c r="CZ52" s="199"/>
      <c r="DA52" s="202">
        <f>IFERROR(__xludf.DUMMYFUNCTION("""COMPUTED_VALUE"""),8.0)</f>
        <v>8</v>
      </c>
      <c r="DB52" s="199">
        <f>IFERROR(__xludf.DUMMYFUNCTION("""COMPUTED_VALUE"""),960.0)</f>
        <v>960</v>
      </c>
      <c r="DC52" s="202">
        <f>IFERROR(__xludf.DUMMYFUNCTION("""COMPUTED_VALUE"""),8.5)</f>
        <v>8.5</v>
      </c>
      <c r="DD52" s="199"/>
      <c r="DE52" s="204"/>
      <c r="DF52" s="199"/>
      <c r="DG52" s="204"/>
      <c r="DH52" s="199"/>
      <c r="DI52" s="202">
        <f>IFERROR(__xludf.DUMMYFUNCTION("""COMPUTED_VALUE"""),6.5)</f>
        <v>6.5</v>
      </c>
      <c r="DJ52" s="199"/>
      <c r="DK52" s="202"/>
      <c r="DL52" s="199"/>
      <c r="DM52" s="204"/>
      <c r="DN52" s="206"/>
      <c r="DO52" s="202"/>
      <c r="DP52" s="199"/>
      <c r="DQ52" s="202"/>
      <c r="DR52" s="199"/>
      <c r="DS52" s="204"/>
      <c r="DT52" s="199"/>
      <c r="DU52" s="204"/>
      <c r="DV52" s="199"/>
      <c r="DW52" s="202"/>
      <c r="DX52" s="199"/>
      <c r="DY52" s="158"/>
      <c r="DZ52" s="159" t="str">
        <f>IFERROR(__xludf.DUMMYFUNCTION("""COMPUTED_VALUE"""),"David Chysky")</f>
        <v>David Chysky</v>
      </c>
      <c r="EA52" s="202"/>
      <c r="EB52" s="203"/>
      <c r="EC52" s="202"/>
      <c r="ED52" s="203"/>
      <c r="EE52" s="202"/>
      <c r="EF52" s="203"/>
      <c r="EG52" s="202"/>
      <c r="EH52" s="203"/>
      <c r="EI52" s="202"/>
      <c r="EJ52" s="203"/>
      <c r="EK52" s="202"/>
      <c r="EL52" s="203"/>
      <c r="EM52" s="202"/>
      <c r="EN52" s="203"/>
      <c r="EO52" s="202"/>
      <c r="EP52" s="203"/>
      <c r="EQ52" s="202"/>
      <c r="ER52" s="203"/>
      <c r="ES52" s="202"/>
      <c r="ET52" s="203"/>
      <c r="EU52" s="202"/>
      <c r="EV52" s="203"/>
      <c r="EW52" s="202"/>
      <c r="EX52" s="203"/>
      <c r="EY52" s="202"/>
      <c r="EZ52" s="203"/>
      <c r="FA52" s="204"/>
      <c r="FB52" s="205"/>
      <c r="FC52" s="204"/>
      <c r="FD52" s="205"/>
      <c r="FE52" s="202"/>
      <c r="FF52" s="199"/>
      <c r="FG52" s="202"/>
      <c r="FH52" s="199"/>
      <c r="FI52" s="202"/>
      <c r="FJ52" s="199"/>
      <c r="FK52" s="202"/>
      <c r="FL52" s="199"/>
      <c r="FM52" s="202"/>
      <c r="FN52" s="199"/>
      <c r="FO52" s="202"/>
      <c r="FP52" s="199"/>
      <c r="FQ52" s="204"/>
      <c r="FR52" s="199"/>
      <c r="FS52" s="204"/>
      <c r="FT52" s="199"/>
      <c r="FU52" s="202"/>
      <c r="FV52" s="199"/>
      <c r="FW52" s="202"/>
      <c r="FX52" s="199"/>
      <c r="FY52" s="204"/>
      <c r="FZ52" s="206"/>
      <c r="GA52" s="202"/>
      <c r="GB52" s="199"/>
      <c r="GC52" s="202"/>
      <c r="GD52" s="199"/>
      <c r="GE52" s="204"/>
      <c r="GF52" s="199"/>
      <c r="GG52" s="204"/>
      <c r="GH52" s="199"/>
      <c r="GI52" s="202"/>
      <c r="GJ52" s="199"/>
    </row>
    <row r="53">
      <c r="A53" s="214">
        <f>IFERROR(__xludf.DUMMYFUNCTION("""COMPUTED_VALUE"""),100.0)</f>
        <v>100</v>
      </c>
      <c r="B53" s="159" t="str">
        <f>IFERROR(__xludf.DUMMYFUNCTION("""COMPUTED_VALUE"""),"Dominik Plodek")</f>
        <v>Dominik Plodek</v>
      </c>
      <c r="C53" s="199">
        <f t="shared" ref="C53:BL53" si="45">BO53+EA53</f>
        <v>0</v>
      </c>
      <c r="D53" s="199">
        <f t="shared" si="45"/>
        <v>0</v>
      </c>
      <c r="E53" s="199">
        <f t="shared" si="45"/>
        <v>0</v>
      </c>
      <c r="F53" s="199">
        <f t="shared" si="45"/>
        <v>0</v>
      </c>
      <c r="G53" s="199">
        <f t="shared" si="45"/>
        <v>0</v>
      </c>
      <c r="H53" s="199">
        <f t="shared" si="45"/>
        <v>0</v>
      </c>
      <c r="I53" s="199">
        <f t="shared" si="45"/>
        <v>0</v>
      </c>
      <c r="J53" s="199">
        <f t="shared" si="45"/>
        <v>0</v>
      </c>
      <c r="K53" s="199">
        <f t="shared" si="45"/>
        <v>0</v>
      </c>
      <c r="L53" s="199">
        <f t="shared" si="45"/>
        <v>0</v>
      </c>
      <c r="M53" s="199">
        <f t="shared" si="45"/>
        <v>0</v>
      </c>
      <c r="N53" s="199">
        <f t="shared" si="45"/>
        <v>0</v>
      </c>
      <c r="O53" s="199">
        <f t="shared" si="45"/>
        <v>0</v>
      </c>
      <c r="P53" s="199">
        <f t="shared" si="45"/>
        <v>0</v>
      </c>
      <c r="Q53" s="199">
        <f t="shared" si="45"/>
        <v>0</v>
      </c>
      <c r="R53" s="199">
        <f t="shared" si="45"/>
        <v>0</v>
      </c>
      <c r="S53" s="199">
        <f t="shared" si="45"/>
        <v>0</v>
      </c>
      <c r="T53" s="199">
        <f t="shared" si="45"/>
        <v>0</v>
      </c>
      <c r="U53" s="199">
        <f t="shared" si="45"/>
        <v>0</v>
      </c>
      <c r="V53" s="199">
        <f t="shared" si="45"/>
        <v>0</v>
      </c>
      <c r="W53" s="199">
        <f t="shared" si="45"/>
        <v>0</v>
      </c>
      <c r="X53" s="199">
        <f t="shared" si="45"/>
        <v>0</v>
      </c>
      <c r="Y53" s="199">
        <f t="shared" si="45"/>
        <v>0</v>
      </c>
      <c r="Z53" s="199">
        <f t="shared" si="45"/>
        <v>0</v>
      </c>
      <c r="AA53" s="199">
        <f t="shared" si="45"/>
        <v>0</v>
      </c>
      <c r="AB53" s="199">
        <f t="shared" si="45"/>
        <v>0</v>
      </c>
      <c r="AC53" s="199">
        <f t="shared" si="45"/>
        <v>0</v>
      </c>
      <c r="AD53" s="199">
        <f t="shared" si="45"/>
        <v>0</v>
      </c>
      <c r="AE53" s="199">
        <f t="shared" si="45"/>
        <v>0</v>
      </c>
      <c r="AF53" s="199">
        <f t="shared" si="45"/>
        <v>0</v>
      </c>
      <c r="AG53" s="199">
        <f t="shared" si="45"/>
        <v>0</v>
      </c>
      <c r="AH53" s="199">
        <f t="shared" si="45"/>
        <v>0</v>
      </c>
      <c r="AI53" s="199">
        <f t="shared" si="45"/>
        <v>0</v>
      </c>
      <c r="AJ53" s="199">
        <f t="shared" si="45"/>
        <v>0</v>
      </c>
      <c r="AK53" s="199">
        <f t="shared" si="45"/>
        <v>0</v>
      </c>
      <c r="AL53" s="199">
        <f t="shared" si="45"/>
        <v>0</v>
      </c>
      <c r="AM53" s="199">
        <f t="shared" si="45"/>
        <v>0</v>
      </c>
      <c r="AN53" s="199">
        <f t="shared" si="45"/>
        <v>0</v>
      </c>
      <c r="AO53" s="199">
        <f t="shared" si="45"/>
        <v>0</v>
      </c>
      <c r="AP53" s="199">
        <f t="shared" si="45"/>
        <v>0</v>
      </c>
      <c r="AQ53" s="199">
        <f t="shared" si="45"/>
        <v>0</v>
      </c>
      <c r="AR53" s="199">
        <f t="shared" si="45"/>
        <v>0</v>
      </c>
      <c r="AS53" s="199">
        <f t="shared" si="45"/>
        <v>0</v>
      </c>
      <c r="AT53" s="199">
        <f t="shared" si="45"/>
        <v>0</v>
      </c>
      <c r="AU53" s="199">
        <f t="shared" si="45"/>
        <v>0</v>
      </c>
      <c r="AV53" s="199">
        <f t="shared" si="45"/>
        <v>0</v>
      </c>
      <c r="AW53" s="199">
        <f t="shared" si="45"/>
        <v>0</v>
      </c>
      <c r="AX53" s="199">
        <f t="shared" si="45"/>
        <v>0</v>
      </c>
      <c r="AY53" s="199">
        <f t="shared" si="45"/>
        <v>0</v>
      </c>
      <c r="AZ53" s="199">
        <f t="shared" si="45"/>
        <v>0</v>
      </c>
      <c r="BA53" s="199">
        <f t="shared" si="45"/>
        <v>0</v>
      </c>
      <c r="BB53" s="199">
        <f t="shared" si="45"/>
        <v>0</v>
      </c>
      <c r="BC53" s="199">
        <f t="shared" si="45"/>
        <v>0</v>
      </c>
      <c r="BD53" s="199">
        <f t="shared" si="45"/>
        <v>0</v>
      </c>
      <c r="BE53" s="199">
        <f t="shared" si="45"/>
        <v>0</v>
      </c>
      <c r="BF53" s="199">
        <f t="shared" si="45"/>
        <v>0</v>
      </c>
      <c r="BG53" s="199">
        <f t="shared" si="45"/>
        <v>0</v>
      </c>
      <c r="BH53" s="199">
        <f t="shared" si="45"/>
        <v>0</v>
      </c>
      <c r="BI53" s="199">
        <f t="shared" si="45"/>
        <v>0</v>
      </c>
      <c r="BJ53" s="199">
        <f t="shared" si="45"/>
        <v>0</v>
      </c>
      <c r="BK53" s="199">
        <f t="shared" si="45"/>
        <v>0</v>
      </c>
      <c r="BL53" s="199">
        <f t="shared" si="45"/>
        <v>0</v>
      </c>
      <c r="BM53" s="158"/>
      <c r="BN53" s="159" t="str">
        <f>IFERROR(__xludf.DUMMYFUNCTION("""COMPUTED_VALUE"""),"Dominik Plodek")</f>
        <v>Dominik Plodek</v>
      </c>
      <c r="BO53" s="202"/>
      <c r="BP53" s="203"/>
      <c r="BQ53" s="202"/>
      <c r="BR53" s="203"/>
      <c r="BS53" s="202"/>
      <c r="BT53" s="203"/>
      <c r="BU53" s="202"/>
      <c r="BV53" s="203"/>
      <c r="BW53" s="202"/>
      <c r="BX53" s="203"/>
      <c r="BY53" s="202"/>
      <c r="BZ53" s="203"/>
      <c r="CA53" s="202"/>
      <c r="CB53" s="203"/>
      <c r="CC53" s="202"/>
      <c r="CD53" s="203"/>
      <c r="CE53" s="202"/>
      <c r="CF53" s="203"/>
      <c r="CG53" s="202"/>
      <c r="CH53" s="203"/>
      <c r="CI53" s="202"/>
      <c r="CJ53" s="203"/>
      <c r="CK53" s="202"/>
      <c r="CL53" s="203"/>
      <c r="CM53" s="202"/>
      <c r="CN53" s="203"/>
      <c r="CO53" s="204"/>
      <c r="CP53" s="203"/>
      <c r="CQ53" s="202"/>
      <c r="CR53" s="203"/>
      <c r="CS53" s="202"/>
      <c r="CT53" s="199"/>
      <c r="CU53" s="202"/>
      <c r="CV53" s="199"/>
      <c r="CW53" s="202"/>
      <c r="CX53" s="199"/>
      <c r="CY53" s="202"/>
      <c r="CZ53" s="199"/>
      <c r="DA53" s="202"/>
      <c r="DB53" s="199"/>
      <c r="DC53" s="202"/>
      <c r="DD53" s="199"/>
      <c r="DE53" s="202"/>
      <c r="DF53" s="199"/>
      <c r="DG53" s="202"/>
      <c r="DH53" s="199"/>
      <c r="DI53" s="202"/>
      <c r="DJ53" s="199"/>
      <c r="DK53" s="202"/>
      <c r="DL53" s="199"/>
      <c r="DM53" s="202"/>
      <c r="DN53" s="199"/>
      <c r="DO53" s="202"/>
      <c r="DP53" s="199"/>
      <c r="DQ53" s="202"/>
      <c r="DR53" s="199"/>
      <c r="DS53" s="202"/>
      <c r="DT53" s="199"/>
      <c r="DU53" s="202"/>
      <c r="DV53" s="199"/>
      <c r="DW53" s="202"/>
      <c r="DX53" s="199"/>
      <c r="DY53" s="158"/>
      <c r="DZ53" s="159" t="str">
        <f>IFERROR(__xludf.DUMMYFUNCTION("""COMPUTED_VALUE"""),"Dominik Plodek")</f>
        <v>Dominik Plodek</v>
      </c>
      <c r="EA53" s="202"/>
      <c r="EB53" s="203"/>
      <c r="EC53" s="202"/>
      <c r="ED53" s="203"/>
      <c r="EE53" s="202"/>
      <c r="EF53" s="203"/>
      <c r="EG53" s="202"/>
      <c r="EH53" s="203"/>
      <c r="EI53" s="202"/>
      <c r="EJ53" s="203"/>
      <c r="EK53" s="202"/>
      <c r="EL53" s="203"/>
      <c r="EM53" s="202"/>
      <c r="EN53" s="203"/>
      <c r="EO53" s="202"/>
      <c r="EP53" s="203"/>
      <c r="EQ53" s="202"/>
      <c r="ER53" s="203"/>
      <c r="ES53" s="202"/>
      <c r="ET53" s="203"/>
      <c r="EU53" s="202"/>
      <c r="EV53" s="203"/>
      <c r="EW53" s="202"/>
      <c r="EX53" s="203"/>
      <c r="EY53" s="202"/>
      <c r="EZ53" s="203"/>
      <c r="FA53" s="204"/>
      <c r="FB53" s="203"/>
      <c r="FC53" s="202"/>
      <c r="FD53" s="203"/>
      <c r="FE53" s="202"/>
      <c r="FF53" s="199"/>
      <c r="FG53" s="202"/>
      <c r="FH53" s="199"/>
      <c r="FI53" s="202"/>
      <c r="FJ53" s="199"/>
      <c r="FK53" s="202"/>
      <c r="FL53" s="199"/>
      <c r="FM53" s="202"/>
      <c r="FN53" s="199"/>
      <c r="FO53" s="202"/>
      <c r="FP53" s="199"/>
      <c r="FQ53" s="202"/>
      <c r="FR53" s="199"/>
      <c r="FS53" s="202"/>
      <c r="FT53" s="199"/>
      <c r="FU53" s="202"/>
      <c r="FV53" s="199"/>
      <c r="FW53" s="202"/>
      <c r="FX53" s="199"/>
      <c r="FY53" s="202"/>
      <c r="FZ53" s="199"/>
      <c r="GA53" s="202"/>
      <c r="GB53" s="199"/>
      <c r="GC53" s="202"/>
      <c r="GD53" s="199"/>
      <c r="GE53" s="202"/>
      <c r="GF53" s="199"/>
      <c r="GG53" s="202"/>
      <c r="GH53" s="199"/>
      <c r="GI53" s="202"/>
      <c r="GJ53" s="199"/>
    </row>
    <row r="54">
      <c r="A54" s="214">
        <f>IFERROR(__xludf.DUMMYFUNCTION("""COMPUTED_VALUE"""),100.0)</f>
        <v>100</v>
      </c>
      <c r="B54" s="159" t="str">
        <f>IFERROR(__xludf.DUMMYFUNCTION("""COMPUTED_VALUE"""),"Lukáš Viktora")</f>
        <v>Lukáš Viktora</v>
      </c>
      <c r="C54" s="199">
        <f t="shared" ref="C54:BL54" si="46">BO54+EA54</f>
        <v>0</v>
      </c>
      <c r="D54" s="199">
        <f t="shared" si="46"/>
        <v>0</v>
      </c>
      <c r="E54" s="199">
        <f t="shared" si="46"/>
        <v>0</v>
      </c>
      <c r="F54" s="199">
        <f t="shared" si="46"/>
        <v>0</v>
      </c>
      <c r="G54" s="199">
        <f t="shared" si="46"/>
        <v>0</v>
      </c>
      <c r="H54" s="199">
        <f t="shared" si="46"/>
        <v>0</v>
      </c>
      <c r="I54" s="199">
        <f t="shared" si="46"/>
        <v>0</v>
      </c>
      <c r="J54" s="199">
        <f t="shared" si="46"/>
        <v>0</v>
      </c>
      <c r="K54" s="199">
        <f t="shared" si="46"/>
        <v>0</v>
      </c>
      <c r="L54" s="199">
        <f t="shared" si="46"/>
        <v>0</v>
      </c>
      <c r="M54" s="199">
        <f t="shared" si="46"/>
        <v>0</v>
      </c>
      <c r="N54" s="199">
        <f t="shared" si="46"/>
        <v>0</v>
      </c>
      <c r="O54" s="199">
        <f t="shared" si="46"/>
        <v>0</v>
      </c>
      <c r="P54" s="199">
        <f t="shared" si="46"/>
        <v>0</v>
      </c>
      <c r="Q54" s="199">
        <f t="shared" si="46"/>
        <v>0</v>
      </c>
      <c r="R54" s="199">
        <f t="shared" si="46"/>
        <v>0</v>
      </c>
      <c r="S54" s="199">
        <f t="shared" si="46"/>
        <v>0</v>
      </c>
      <c r="T54" s="199">
        <f t="shared" si="46"/>
        <v>0</v>
      </c>
      <c r="U54" s="199">
        <f t="shared" si="46"/>
        <v>0</v>
      </c>
      <c r="V54" s="199">
        <f t="shared" si="46"/>
        <v>0</v>
      </c>
      <c r="W54" s="199">
        <f t="shared" si="46"/>
        <v>0</v>
      </c>
      <c r="X54" s="199">
        <f t="shared" si="46"/>
        <v>0</v>
      </c>
      <c r="Y54" s="199">
        <f t="shared" si="46"/>
        <v>0</v>
      </c>
      <c r="Z54" s="199">
        <f t="shared" si="46"/>
        <v>0</v>
      </c>
      <c r="AA54" s="199">
        <f t="shared" si="46"/>
        <v>0</v>
      </c>
      <c r="AB54" s="199">
        <f t="shared" si="46"/>
        <v>0</v>
      </c>
      <c r="AC54" s="199">
        <f t="shared" si="46"/>
        <v>0</v>
      </c>
      <c r="AD54" s="199">
        <f t="shared" si="46"/>
        <v>0</v>
      </c>
      <c r="AE54" s="199">
        <f t="shared" si="46"/>
        <v>0</v>
      </c>
      <c r="AF54" s="199">
        <f t="shared" si="46"/>
        <v>0</v>
      </c>
      <c r="AG54" s="199">
        <f t="shared" si="46"/>
        <v>0</v>
      </c>
      <c r="AH54" s="199">
        <f t="shared" si="46"/>
        <v>0</v>
      </c>
      <c r="AI54" s="199">
        <f t="shared" si="46"/>
        <v>0</v>
      </c>
      <c r="AJ54" s="199">
        <f t="shared" si="46"/>
        <v>0</v>
      </c>
      <c r="AK54" s="199">
        <f t="shared" si="46"/>
        <v>0</v>
      </c>
      <c r="AL54" s="199">
        <f t="shared" si="46"/>
        <v>0</v>
      </c>
      <c r="AM54" s="199">
        <f t="shared" si="46"/>
        <v>0</v>
      </c>
      <c r="AN54" s="199">
        <f t="shared" si="46"/>
        <v>0</v>
      </c>
      <c r="AO54" s="199">
        <f t="shared" si="46"/>
        <v>0</v>
      </c>
      <c r="AP54" s="199">
        <f t="shared" si="46"/>
        <v>0</v>
      </c>
      <c r="AQ54" s="199">
        <f t="shared" si="46"/>
        <v>0</v>
      </c>
      <c r="AR54" s="199">
        <f t="shared" si="46"/>
        <v>0</v>
      </c>
      <c r="AS54" s="199">
        <f t="shared" si="46"/>
        <v>0</v>
      </c>
      <c r="AT54" s="199">
        <f t="shared" si="46"/>
        <v>0</v>
      </c>
      <c r="AU54" s="199">
        <f t="shared" si="46"/>
        <v>0</v>
      </c>
      <c r="AV54" s="199">
        <f t="shared" si="46"/>
        <v>0</v>
      </c>
      <c r="AW54" s="199">
        <f t="shared" si="46"/>
        <v>0</v>
      </c>
      <c r="AX54" s="199">
        <f t="shared" si="46"/>
        <v>0</v>
      </c>
      <c r="AY54" s="199">
        <f t="shared" si="46"/>
        <v>0</v>
      </c>
      <c r="AZ54" s="199">
        <f t="shared" si="46"/>
        <v>0</v>
      </c>
      <c r="BA54" s="199">
        <f t="shared" si="46"/>
        <v>0</v>
      </c>
      <c r="BB54" s="199">
        <f t="shared" si="46"/>
        <v>0</v>
      </c>
      <c r="BC54" s="199">
        <f t="shared" si="46"/>
        <v>0</v>
      </c>
      <c r="BD54" s="199">
        <f t="shared" si="46"/>
        <v>0</v>
      </c>
      <c r="BE54" s="199">
        <f t="shared" si="46"/>
        <v>0</v>
      </c>
      <c r="BF54" s="199">
        <f t="shared" si="46"/>
        <v>0</v>
      </c>
      <c r="BG54" s="199">
        <f t="shared" si="46"/>
        <v>0</v>
      </c>
      <c r="BH54" s="199">
        <f t="shared" si="46"/>
        <v>0</v>
      </c>
      <c r="BI54" s="199">
        <f t="shared" si="46"/>
        <v>0</v>
      </c>
      <c r="BJ54" s="199">
        <f t="shared" si="46"/>
        <v>0</v>
      </c>
      <c r="BK54" s="199">
        <f t="shared" si="46"/>
        <v>0</v>
      </c>
      <c r="BL54" s="199">
        <f t="shared" si="46"/>
        <v>0</v>
      </c>
      <c r="BM54" s="158"/>
      <c r="BN54" s="159" t="str">
        <f>IFERROR(__xludf.DUMMYFUNCTION("""COMPUTED_VALUE"""),"Lukáš Viktora")</f>
        <v>Lukáš Viktora</v>
      </c>
      <c r="BO54" s="202"/>
      <c r="BP54" s="203"/>
      <c r="BQ54" s="202"/>
      <c r="BR54" s="203"/>
      <c r="BS54" s="202"/>
      <c r="BT54" s="203"/>
      <c r="BU54" s="202"/>
      <c r="BV54" s="203"/>
      <c r="BW54" s="202"/>
      <c r="BX54" s="203"/>
      <c r="BY54" s="202"/>
      <c r="BZ54" s="203"/>
      <c r="CA54" s="202"/>
      <c r="CB54" s="203"/>
      <c r="CC54" s="202"/>
      <c r="CD54" s="203"/>
      <c r="CE54" s="202"/>
      <c r="CF54" s="203"/>
      <c r="CG54" s="202"/>
      <c r="CH54" s="203"/>
      <c r="CI54" s="202"/>
      <c r="CJ54" s="203"/>
      <c r="CK54" s="202"/>
      <c r="CL54" s="203"/>
      <c r="CM54" s="202"/>
      <c r="CN54" s="203"/>
      <c r="CO54" s="202"/>
      <c r="CP54" s="203"/>
      <c r="CQ54" s="202"/>
      <c r="CR54" s="203"/>
      <c r="CS54" s="202"/>
      <c r="CT54" s="199"/>
      <c r="CU54" s="202"/>
      <c r="CV54" s="199"/>
      <c r="CW54" s="202"/>
      <c r="CX54" s="199"/>
      <c r="CY54" s="202"/>
      <c r="CZ54" s="199"/>
      <c r="DA54" s="202"/>
      <c r="DB54" s="199"/>
      <c r="DC54" s="202"/>
      <c r="DD54" s="199"/>
      <c r="DE54" s="202"/>
      <c r="DF54" s="199"/>
      <c r="DG54" s="202"/>
      <c r="DH54" s="199"/>
      <c r="DI54" s="202"/>
      <c r="DJ54" s="199"/>
      <c r="DK54" s="202"/>
      <c r="DL54" s="199"/>
      <c r="DM54" s="202"/>
      <c r="DN54" s="199"/>
      <c r="DO54" s="202"/>
      <c r="DP54" s="199"/>
      <c r="DQ54" s="202"/>
      <c r="DR54" s="199"/>
      <c r="DS54" s="202"/>
      <c r="DT54" s="199"/>
      <c r="DU54" s="202"/>
      <c r="DV54" s="199"/>
      <c r="DW54" s="202"/>
      <c r="DX54" s="199"/>
      <c r="DY54" s="158"/>
      <c r="DZ54" s="159" t="str">
        <f>IFERROR(__xludf.DUMMYFUNCTION("""COMPUTED_VALUE"""),"Lukáš Viktora")</f>
        <v>Lukáš Viktora</v>
      </c>
      <c r="EA54" s="202"/>
      <c r="EB54" s="203"/>
      <c r="EC54" s="202"/>
      <c r="ED54" s="203"/>
      <c r="EE54" s="202"/>
      <c r="EF54" s="203"/>
      <c r="EG54" s="202"/>
      <c r="EH54" s="203"/>
      <c r="EI54" s="202"/>
      <c r="EJ54" s="203"/>
      <c r="EK54" s="202"/>
      <c r="EL54" s="203"/>
      <c r="EM54" s="202"/>
      <c r="EN54" s="203"/>
      <c r="EO54" s="202"/>
      <c r="EP54" s="203"/>
      <c r="EQ54" s="202"/>
      <c r="ER54" s="203"/>
      <c r="ES54" s="202"/>
      <c r="ET54" s="203"/>
      <c r="EU54" s="202"/>
      <c r="EV54" s="203"/>
      <c r="EW54" s="202"/>
      <c r="EX54" s="203"/>
      <c r="EY54" s="202"/>
      <c r="EZ54" s="203"/>
      <c r="FA54" s="202"/>
      <c r="FB54" s="203"/>
      <c r="FC54" s="202"/>
      <c r="FD54" s="203"/>
      <c r="FE54" s="202"/>
      <c r="FF54" s="199"/>
      <c r="FG54" s="202"/>
      <c r="FH54" s="199"/>
      <c r="FI54" s="202"/>
      <c r="FJ54" s="199"/>
      <c r="FK54" s="202"/>
      <c r="FL54" s="199"/>
      <c r="FM54" s="202"/>
      <c r="FN54" s="199"/>
      <c r="FO54" s="202"/>
      <c r="FP54" s="199"/>
      <c r="FQ54" s="202"/>
      <c r="FR54" s="199"/>
      <c r="FS54" s="202"/>
      <c r="FT54" s="199"/>
      <c r="FU54" s="202"/>
      <c r="FV54" s="199"/>
      <c r="FW54" s="202"/>
      <c r="FX54" s="199"/>
      <c r="FY54" s="202"/>
      <c r="FZ54" s="199"/>
      <c r="GA54" s="202"/>
      <c r="GB54" s="199"/>
      <c r="GC54" s="202"/>
      <c r="GD54" s="199"/>
      <c r="GE54" s="202"/>
      <c r="GF54" s="199"/>
      <c r="GG54" s="202"/>
      <c r="GH54" s="199"/>
      <c r="GI54" s="202"/>
      <c r="GJ54" s="199"/>
    </row>
    <row r="55">
      <c r="A55" s="214">
        <f>IFERROR(__xludf.DUMMYFUNCTION("""COMPUTED_VALUE"""),100.0)</f>
        <v>100</v>
      </c>
      <c r="B55" s="159" t="str">
        <f>IFERROR(__xludf.DUMMYFUNCTION("""COMPUTED_VALUE"""),"Jan Jakub Šmejkal")</f>
        <v>Jan Jakub Šmejkal</v>
      </c>
      <c r="C55" s="199">
        <f t="shared" ref="C55:BL55" si="47">BO55+EA55</f>
        <v>9</v>
      </c>
      <c r="D55" s="199">
        <f t="shared" si="47"/>
        <v>0</v>
      </c>
      <c r="E55" s="199">
        <f t="shared" si="47"/>
        <v>8</v>
      </c>
      <c r="F55" s="199">
        <f t="shared" si="47"/>
        <v>0</v>
      </c>
      <c r="G55" s="199">
        <f t="shared" si="47"/>
        <v>0</v>
      </c>
      <c r="H55" s="199">
        <f t="shared" si="47"/>
        <v>0</v>
      </c>
      <c r="I55" s="199">
        <f t="shared" si="47"/>
        <v>0</v>
      </c>
      <c r="J55" s="199">
        <f t="shared" si="47"/>
        <v>0</v>
      </c>
      <c r="K55" s="199">
        <f t="shared" si="47"/>
        <v>0</v>
      </c>
      <c r="L55" s="199">
        <f t="shared" si="47"/>
        <v>0</v>
      </c>
      <c r="M55" s="199">
        <f t="shared" si="47"/>
        <v>6.5</v>
      </c>
      <c r="N55" s="199">
        <f t="shared" si="47"/>
        <v>0</v>
      </c>
      <c r="O55" s="199">
        <f t="shared" si="47"/>
        <v>0</v>
      </c>
      <c r="P55" s="199">
        <f t="shared" si="47"/>
        <v>0</v>
      </c>
      <c r="Q55" s="199">
        <f t="shared" si="47"/>
        <v>8</v>
      </c>
      <c r="R55" s="199">
        <f t="shared" si="47"/>
        <v>0</v>
      </c>
      <c r="S55" s="199">
        <f t="shared" si="47"/>
        <v>3</v>
      </c>
      <c r="T55" s="199">
        <f t="shared" si="47"/>
        <v>0</v>
      </c>
      <c r="U55" s="199">
        <f t="shared" si="47"/>
        <v>2</v>
      </c>
      <c r="V55" s="199">
        <f t="shared" si="47"/>
        <v>0</v>
      </c>
      <c r="W55" s="199">
        <f t="shared" si="47"/>
        <v>0</v>
      </c>
      <c r="X55" s="199">
        <f t="shared" si="47"/>
        <v>0</v>
      </c>
      <c r="Y55" s="199">
        <f t="shared" si="47"/>
        <v>0</v>
      </c>
      <c r="Z55" s="199">
        <f t="shared" si="47"/>
        <v>0</v>
      </c>
      <c r="AA55" s="199">
        <f t="shared" si="47"/>
        <v>0</v>
      </c>
      <c r="AB55" s="199">
        <f t="shared" si="47"/>
        <v>0</v>
      </c>
      <c r="AC55" s="199">
        <f t="shared" si="47"/>
        <v>0</v>
      </c>
      <c r="AD55" s="199">
        <f t="shared" si="47"/>
        <v>0</v>
      </c>
      <c r="AE55" s="199">
        <f t="shared" si="47"/>
        <v>0</v>
      </c>
      <c r="AF55" s="199">
        <f t="shared" si="47"/>
        <v>0</v>
      </c>
      <c r="AG55" s="199">
        <f t="shared" si="47"/>
        <v>0</v>
      </c>
      <c r="AH55" s="199">
        <f t="shared" si="47"/>
        <v>0</v>
      </c>
      <c r="AI55" s="199">
        <f t="shared" si="47"/>
        <v>0</v>
      </c>
      <c r="AJ55" s="199">
        <f t="shared" si="47"/>
        <v>0</v>
      </c>
      <c r="AK55" s="199">
        <f t="shared" si="47"/>
        <v>12</v>
      </c>
      <c r="AL55" s="199">
        <f t="shared" si="47"/>
        <v>0</v>
      </c>
      <c r="AM55" s="199">
        <f t="shared" si="47"/>
        <v>0</v>
      </c>
      <c r="AN55" s="199">
        <f t="shared" si="47"/>
        <v>0</v>
      </c>
      <c r="AO55" s="199">
        <f t="shared" si="47"/>
        <v>0</v>
      </c>
      <c r="AP55" s="199">
        <f t="shared" si="47"/>
        <v>0</v>
      </c>
      <c r="AQ55" s="199">
        <f t="shared" si="47"/>
        <v>1.5</v>
      </c>
      <c r="AR55" s="199">
        <f t="shared" si="47"/>
        <v>0</v>
      </c>
      <c r="AS55" s="199">
        <f t="shared" si="47"/>
        <v>8.5</v>
      </c>
      <c r="AT55" s="199">
        <f t="shared" si="47"/>
        <v>0</v>
      </c>
      <c r="AU55" s="199">
        <f t="shared" si="47"/>
        <v>7</v>
      </c>
      <c r="AV55" s="199">
        <f t="shared" si="47"/>
        <v>0</v>
      </c>
      <c r="AW55" s="199">
        <f t="shared" si="47"/>
        <v>7.5</v>
      </c>
      <c r="AX55" s="199">
        <f t="shared" si="47"/>
        <v>0</v>
      </c>
      <c r="AY55" s="199">
        <f t="shared" si="47"/>
        <v>0</v>
      </c>
      <c r="AZ55" s="199">
        <f t="shared" si="47"/>
        <v>0</v>
      </c>
      <c r="BA55" s="199">
        <f t="shared" si="47"/>
        <v>0</v>
      </c>
      <c r="BB55" s="199">
        <f t="shared" si="47"/>
        <v>0</v>
      </c>
      <c r="BC55" s="199">
        <f t="shared" si="47"/>
        <v>3.5</v>
      </c>
      <c r="BD55" s="199">
        <f t="shared" si="47"/>
        <v>0</v>
      </c>
      <c r="BE55" s="199">
        <f t="shared" si="47"/>
        <v>0</v>
      </c>
      <c r="BF55" s="199">
        <f t="shared" si="47"/>
        <v>0</v>
      </c>
      <c r="BG55" s="199">
        <f t="shared" si="47"/>
        <v>8</v>
      </c>
      <c r="BH55" s="199">
        <f t="shared" si="47"/>
        <v>0</v>
      </c>
      <c r="BI55" s="199">
        <f t="shared" si="47"/>
        <v>0</v>
      </c>
      <c r="BJ55" s="199">
        <f t="shared" si="47"/>
        <v>0</v>
      </c>
      <c r="BK55" s="199">
        <f t="shared" si="47"/>
        <v>0</v>
      </c>
      <c r="BL55" s="199">
        <f t="shared" si="47"/>
        <v>0</v>
      </c>
      <c r="BM55" s="158"/>
      <c r="BN55" s="159" t="str">
        <f>IFERROR(__xludf.DUMMYFUNCTION("""COMPUTED_VALUE"""),"Jan Jakub Šmejkal")</f>
        <v>Jan Jakub Šmejkal</v>
      </c>
      <c r="BO55" s="202">
        <f>IFERROR(__xludf.DUMMYFUNCTION("""COMPUTED_VALUE"""),9.0)</f>
        <v>9</v>
      </c>
      <c r="BP55" s="203"/>
      <c r="BQ55" s="202">
        <f>IFERROR(__xludf.DUMMYFUNCTION("""COMPUTED_VALUE"""),8.0)</f>
        <v>8</v>
      </c>
      <c r="BR55" s="203"/>
      <c r="BS55" s="202"/>
      <c r="BT55" s="203"/>
      <c r="BU55" s="202"/>
      <c r="BV55" s="203"/>
      <c r="BW55" s="202"/>
      <c r="BX55" s="203"/>
      <c r="BY55" s="202">
        <f>IFERROR(__xludf.DUMMYFUNCTION("""COMPUTED_VALUE"""),6.5)</f>
        <v>6.5</v>
      </c>
      <c r="BZ55" s="203"/>
      <c r="CA55" s="202"/>
      <c r="CB55" s="203"/>
      <c r="CC55" s="202">
        <f>IFERROR(__xludf.DUMMYFUNCTION("""COMPUTED_VALUE"""),8.0)</f>
        <v>8</v>
      </c>
      <c r="CD55" s="203"/>
      <c r="CE55" s="202">
        <f>IFERROR(__xludf.DUMMYFUNCTION("""COMPUTED_VALUE"""),3.0)</f>
        <v>3</v>
      </c>
      <c r="CF55" s="203"/>
      <c r="CG55" s="202">
        <f>IFERROR(__xludf.DUMMYFUNCTION("""COMPUTED_VALUE"""),2.0)</f>
        <v>2</v>
      </c>
      <c r="CH55" s="203"/>
      <c r="CI55" s="202"/>
      <c r="CJ55" s="203"/>
      <c r="CK55" s="202"/>
      <c r="CL55" s="203"/>
      <c r="CM55" s="202"/>
      <c r="CN55" s="203"/>
      <c r="CO55" s="202"/>
      <c r="CP55" s="203"/>
      <c r="CQ55" s="202"/>
      <c r="CR55" s="203"/>
      <c r="CS55" s="202"/>
      <c r="CT55" s="199"/>
      <c r="CU55" s="202"/>
      <c r="CV55" s="199"/>
      <c r="CW55" s="202">
        <f>IFERROR(__xludf.DUMMYFUNCTION("""COMPUTED_VALUE"""),12.0)</f>
        <v>12</v>
      </c>
      <c r="CX55" s="199"/>
      <c r="CY55" s="202"/>
      <c r="CZ55" s="199"/>
      <c r="DA55" s="202"/>
      <c r="DB55" s="199"/>
      <c r="DC55" s="202">
        <f>IFERROR(__xludf.DUMMYFUNCTION("""COMPUTED_VALUE"""),1.5)</f>
        <v>1.5</v>
      </c>
      <c r="DD55" s="199"/>
      <c r="DE55" s="202">
        <f>IFERROR(__xludf.DUMMYFUNCTION("""COMPUTED_VALUE"""),8.5)</f>
        <v>8.5</v>
      </c>
      <c r="DF55" s="199"/>
      <c r="DG55" s="202">
        <f>IFERROR(__xludf.DUMMYFUNCTION("""COMPUTED_VALUE"""),7.0)</f>
        <v>7</v>
      </c>
      <c r="DH55" s="199"/>
      <c r="DI55" s="202">
        <f>IFERROR(__xludf.DUMMYFUNCTION("""COMPUTED_VALUE"""),7.5)</f>
        <v>7.5</v>
      </c>
      <c r="DJ55" s="199"/>
      <c r="DK55" s="202"/>
      <c r="DL55" s="199"/>
      <c r="DM55" s="202"/>
      <c r="DN55" s="199"/>
      <c r="DO55" s="202">
        <f>IFERROR(__xludf.DUMMYFUNCTION("""COMPUTED_VALUE"""),3.5)</f>
        <v>3.5</v>
      </c>
      <c r="DP55" s="199"/>
      <c r="DQ55" s="202"/>
      <c r="DR55" s="199"/>
      <c r="DS55" s="202">
        <f>IFERROR(__xludf.DUMMYFUNCTION("""COMPUTED_VALUE"""),8.0)</f>
        <v>8</v>
      </c>
      <c r="DT55" s="199"/>
      <c r="DU55" s="202"/>
      <c r="DV55" s="199"/>
      <c r="DW55" s="202"/>
      <c r="DX55" s="199"/>
      <c r="DY55" s="158"/>
      <c r="DZ55" s="159" t="str">
        <f>IFERROR(__xludf.DUMMYFUNCTION("""COMPUTED_VALUE"""),"Jan Jakub Šmejkal")</f>
        <v>Jan Jakub Šmejkal</v>
      </c>
      <c r="EA55" s="202"/>
      <c r="EB55" s="203"/>
      <c r="EC55" s="202"/>
      <c r="ED55" s="203"/>
      <c r="EE55" s="202"/>
      <c r="EF55" s="203"/>
      <c r="EG55" s="202"/>
      <c r="EH55" s="203"/>
      <c r="EI55" s="202"/>
      <c r="EJ55" s="203"/>
      <c r="EK55" s="202"/>
      <c r="EL55" s="203"/>
      <c r="EM55" s="202"/>
      <c r="EN55" s="203"/>
      <c r="EO55" s="202"/>
      <c r="EP55" s="203"/>
      <c r="EQ55" s="202"/>
      <c r="ER55" s="203"/>
      <c r="ES55" s="202"/>
      <c r="ET55" s="203"/>
      <c r="EU55" s="202"/>
      <c r="EV55" s="203"/>
      <c r="EW55" s="202"/>
      <c r="EX55" s="203"/>
      <c r="EY55" s="202"/>
      <c r="EZ55" s="203"/>
      <c r="FA55" s="202"/>
      <c r="FB55" s="203"/>
      <c r="FC55" s="202"/>
      <c r="FD55" s="203"/>
      <c r="FE55" s="202"/>
      <c r="FF55" s="199"/>
      <c r="FG55" s="202"/>
      <c r="FH55" s="199"/>
      <c r="FI55" s="202"/>
      <c r="FJ55" s="199"/>
      <c r="FK55" s="202"/>
      <c r="FL55" s="199"/>
      <c r="FM55" s="202"/>
      <c r="FN55" s="199"/>
      <c r="FO55" s="202"/>
      <c r="FP55" s="199"/>
      <c r="FQ55" s="202"/>
      <c r="FR55" s="199"/>
      <c r="FS55" s="202"/>
      <c r="FT55" s="199"/>
      <c r="FU55" s="202"/>
      <c r="FV55" s="199"/>
      <c r="FW55" s="202"/>
      <c r="FX55" s="199"/>
      <c r="FY55" s="202"/>
      <c r="FZ55" s="199"/>
      <c r="GA55" s="202"/>
      <c r="GB55" s="199"/>
      <c r="GC55" s="202"/>
      <c r="GD55" s="199"/>
      <c r="GE55" s="202"/>
      <c r="GF55" s="199"/>
      <c r="GG55" s="202"/>
      <c r="GH55" s="199"/>
      <c r="GI55" s="202"/>
      <c r="GJ55" s="199"/>
    </row>
    <row r="56">
      <c r="A56" s="214">
        <f>IFERROR(__xludf.DUMMYFUNCTION("""COMPUTED_VALUE"""),100.0)</f>
        <v>100</v>
      </c>
      <c r="B56" s="159" t="str">
        <f>IFERROR(__xludf.DUMMYFUNCTION("""COMPUTED_VALUE"""),"Miroslav Majtán")</f>
        <v>Miroslav Majtán</v>
      </c>
      <c r="C56" s="199">
        <f t="shared" ref="C56:BL56" si="48">BO56+EA56</f>
        <v>0</v>
      </c>
      <c r="D56" s="199">
        <f t="shared" si="48"/>
        <v>0</v>
      </c>
      <c r="E56" s="199">
        <f t="shared" si="48"/>
        <v>0</v>
      </c>
      <c r="F56" s="199">
        <f t="shared" si="48"/>
        <v>0</v>
      </c>
      <c r="G56" s="199">
        <f t="shared" si="48"/>
        <v>0</v>
      </c>
      <c r="H56" s="199">
        <f t="shared" si="48"/>
        <v>0</v>
      </c>
      <c r="I56" s="199">
        <f t="shared" si="48"/>
        <v>0</v>
      </c>
      <c r="J56" s="199">
        <f t="shared" si="48"/>
        <v>0</v>
      </c>
      <c r="K56" s="199">
        <f t="shared" si="48"/>
        <v>0</v>
      </c>
      <c r="L56" s="199">
        <f t="shared" si="48"/>
        <v>0</v>
      </c>
      <c r="M56" s="199">
        <f t="shared" si="48"/>
        <v>0</v>
      </c>
      <c r="N56" s="199">
        <f t="shared" si="48"/>
        <v>0</v>
      </c>
      <c r="O56" s="199">
        <f t="shared" si="48"/>
        <v>0</v>
      </c>
      <c r="P56" s="199">
        <f t="shared" si="48"/>
        <v>0</v>
      </c>
      <c r="Q56" s="199">
        <f t="shared" si="48"/>
        <v>0</v>
      </c>
      <c r="R56" s="199">
        <f t="shared" si="48"/>
        <v>0</v>
      </c>
      <c r="S56" s="199">
        <f t="shared" si="48"/>
        <v>0</v>
      </c>
      <c r="T56" s="199">
        <f t="shared" si="48"/>
        <v>0</v>
      </c>
      <c r="U56" s="199">
        <f t="shared" si="48"/>
        <v>0</v>
      </c>
      <c r="V56" s="199">
        <f t="shared" si="48"/>
        <v>0</v>
      </c>
      <c r="W56" s="199">
        <f t="shared" si="48"/>
        <v>0</v>
      </c>
      <c r="X56" s="199">
        <f t="shared" si="48"/>
        <v>0</v>
      </c>
      <c r="Y56" s="199">
        <f t="shared" si="48"/>
        <v>0</v>
      </c>
      <c r="Z56" s="199">
        <f t="shared" si="48"/>
        <v>0</v>
      </c>
      <c r="AA56" s="199">
        <f t="shared" si="48"/>
        <v>0</v>
      </c>
      <c r="AB56" s="199">
        <f t="shared" si="48"/>
        <v>0</v>
      </c>
      <c r="AC56" s="199">
        <f t="shared" si="48"/>
        <v>0</v>
      </c>
      <c r="AD56" s="199">
        <f t="shared" si="48"/>
        <v>0</v>
      </c>
      <c r="AE56" s="199">
        <f t="shared" si="48"/>
        <v>0</v>
      </c>
      <c r="AF56" s="199">
        <f t="shared" si="48"/>
        <v>0</v>
      </c>
      <c r="AG56" s="199">
        <f t="shared" si="48"/>
        <v>0</v>
      </c>
      <c r="AH56" s="199">
        <f t="shared" si="48"/>
        <v>0</v>
      </c>
      <c r="AI56" s="199">
        <f t="shared" si="48"/>
        <v>0</v>
      </c>
      <c r="AJ56" s="199">
        <f t="shared" si="48"/>
        <v>0</v>
      </c>
      <c r="AK56" s="199">
        <f t="shared" si="48"/>
        <v>0</v>
      </c>
      <c r="AL56" s="199">
        <f t="shared" si="48"/>
        <v>0</v>
      </c>
      <c r="AM56" s="199">
        <f t="shared" si="48"/>
        <v>0</v>
      </c>
      <c r="AN56" s="199">
        <f t="shared" si="48"/>
        <v>0</v>
      </c>
      <c r="AO56" s="199">
        <f t="shared" si="48"/>
        <v>0</v>
      </c>
      <c r="AP56" s="199">
        <f t="shared" si="48"/>
        <v>0</v>
      </c>
      <c r="AQ56" s="199">
        <f t="shared" si="48"/>
        <v>0</v>
      </c>
      <c r="AR56" s="199">
        <f t="shared" si="48"/>
        <v>0</v>
      </c>
      <c r="AS56" s="199">
        <f t="shared" si="48"/>
        <v>0</v>
      </c>
      <c r="AT56" s="199">
        <f t="shared" si="48"/>
        <v>0</v>
      </c>
      <c r="AU56" s="199">
        <f t="shared" si="48"/>
        <v>0</v>
      </c>
      <c r="AV56" s="199">
        <f t="shared" si="48"/>
        <v>0</v>
      </c>
      <c r="AW56" s="199">
        <f t="shared" si="48"/>
        <v>0</v>
      </c>
      <c r="AX56" s="199">
        <f t="shared" si="48"/>
        <v>0</v>
      </c>
      <c r="AY56" s="199">
        <f t="shared" si="48"/>
        <v>0</v>
      </c>
      <c r="AZ56" s="199">
        <f t="shared" si="48"/>
        <v>0</v>
      </c>
      <c r="BA56" s="199">
        <f t="shared" si="48"/>
        <v>0</v>
      </c>
      <c r="BB56" s="199">
        <f t="shared" si="48"/>
        <v>0</v>
      </c>
      <c r="BC56" s="199">
        <f t="shared" si="48"/>
        <v>0</v>
      </c>
      <c r="BD56" s="199">
        <f t="shared" si="48"/>
        <v>0</v>
      </c>
      <c r="BE56" s="199">
        <f t="shared" si="48"/>
        <v>0</v>
      </c>
      <c r="BF56" s="199">
        <f t="shared" si="48"/>
        <v>0</v>
      </c>
      <c r="BG56" s="199">
        <f t="shared" si="48"/>
        <v>0</v>
      </c>
      <c r="BH56" s="199">
        <f t="shared" si="48"/>
        <v>0</v>
      </c>
      <c r="BI56" s="199">
        <f t="shared" si="48"/>
        <v>0</v>
      </c>
      <c r="BJ56" s="199">
        <f t="shared" si="48"/>
        <v>0</v>
      </c>
      <c r="BK56" s="199">
        <f t="shared" si="48"/>
        <v>0</v>
      </c>
      <c r="BL56" s="199">
        <f t="shared" si="48"/>
        <v>0</v>
      </c>
      <c r="BM56" s="158"/>
      <c r="BN56" s="159" t="str">
        <f>IFERROR(__xludf.DUMMYFUNCTION("""COMPUTED_VALUE"""),"Miroslav Majtán")</f>
        <v>Miroslav Majtán</v>
      </c>
      <c r="BO56" s="202"/>
      <c r="BP56" s="203"/>
      <c r="BQ56" s="202"/>
      <c r="BR56" s="203"/>
      <c r="BS56" s="202"/>
      <c r="BT56" s="203"/>
      <c r="BU56" s="202"/>
      <c r="BV56" s="203"/>
      <c r="BW56" s="202"/>
      <c r="BX56" s="203"/>
      <c r="BY56" s="202"/>
      <c r="BZ56" s="203"/>
      <c r="CA56" s="202"/>
      <c r="CB56" s="203"/>
      <c r="CC56" s="202"/>
      <c r="CD56" s="203"/>
      <c r="CE56" s="202"/>
      <c r="CF56" s="203"/>
      <c r="CG56" s="202"/>
      <c r="CH56" s="203"/>
      <c r="CI56" s="202"/>
      <c r="CJ56" s="203"/>
      <c r="CK56" s="202"/>
      <c r="CL56" s="203"/>
      <c r="CM56" s="202"/>
      <c r="CN56" s="203"/>
      <c r="CO56" s="202"/>
      <c r="CP56" s="203"/>
      <c r="CQ56" s="202"/>
      <c r="CR56" s="203"/>
      <c r="CS56" s="202"/>
      <c r="CT56" s="199"/>
      <c r="CU56" s="202"/>
      <c r="CV56" s="199"/>
      <c r="CW56" s="202"/>
      <c r="CX56" s="199"/>
      <c r="CY56" s="202"/>
      <c r="CZ56" s="199"/>
      <c r="DA56" s="202"/>
      <c r="DB56" s="199"/>
      <c r="DC56" s="202"/>
      <c r="DD56" s="199"/>
      <c r="DE56" s="202"/>
      <c r="DF56" s="199"/>
      <c r="DG56" s="202"/>
      <c r="DH56" s="199"/>
      <c r="DI56" s="202"/>
      <c r="DJ56" s="199"/>
      <c r="DK56" s="202"/>
      <c r="DL56" s="199"/>
      <c r="DM56" s="202"/>
      <c r="DN56" s="199"/>
      <c r="DO56" s="202"/>
      <c r="DP56" s="199"/>
      <c r="DQ56" s="202"/>
      <c r="DR56" s="199"/>
      <c r="DS56" s="202"/>
      <c r="DT56" s="199"/>
      <c r="DU56" s="202"/>
      <c r="DV56" s="199"/>
      <c r="DW56" s="202"/>
      <c r="DX56" s="199"/>
      <c r="DY56" s="158"/>
      <c r="DZ56" s="159" t="str">
        <f>IFERROR(__xludf.DUMMYFUNCTION("""COMPUTED_VALUE"""),"Miroslav Majtán")</f>
        <v>Miroslav Majtán</v>
      </c>
      <c r="EA56" s="202"/>
      <c r="EB56" s="203"/>
      <c r="EC56" s="202"/>
      <c r="ED56" s="203"/>
      <c r="EE56" s="202"/>
      <c r="EF56" s="203"/>
      <c r="EG56" s="202"/>
      <c r="EH56" s="203"/>
      <c r="EI56" s="202"/>
      <c r="EJ56" s="203"/>
      <c r="EK56" s="202"/>
      <c r="EL56" s="203"/>
      <c r="EM56" s="202"/>
      <c r="EN56" s="203"/>
      <c r="EO56" s="202"/>
      <c r="EP56" s="203"/>
      <c r="EQ56" s="202"/>
      <c r="ER56" s="203"/>
      <c r="ES56" s="202"/>
      <c r="ET56" s="203"/>
      <c r="EU56" s="202"/>
      <c r="EV56" s="203"/>
      <c r="EW56" s="202"/>
      <c r="EX56" s="203"/>
      <c r="EY56" s="202"/>
      <c r="EZ56" s="203"/>
      <c r="FA56" s="202"/>
      <c r="FB56" s="203"/>
      <c r="FC56" s="202"/>
      <c r="FD56" s="203"/>
      <c r="FE56" s="202"/>
      <c r="FF56" s="199"/>
      <c r="FG56" s="202"/>
      <c r="FH56" s="199"/>
      <c r="FI56" s="202"/>
      <c r="FJ56" s="199"/>
      <c r="FK56" s="202"/>
      <c r="FL56" s="199"/>
      <c r="FM56" s="202"/>
      <c r="FN56" s="199"/>
      <c r="FO56" s="202"/>
      <c r="FP56" s="199"/>
      <c r="FQ56" s="202"/>
      <c r="FR56" s="199"/>
      <c r="FS56" s="202"/>
      <c r="FT56" s="199"/>
      <c r="FU56" s="202"/>
      <c r="FV56" s="199"/>
      <c r="FW56" s="202"/>
      <c r="FX56" s="199"/>
      <c r="FY56" s="202"/>
      <c r="FZ56" s="199"/>
      <c r="GA56" s="202"/>
      <c r="GB56" s="199"/>
      <c r="GC56" s="202"/>
      <c r="GD56" s="199"/>
      <c r="GE56" s="202"/>
      <c r="GF56" s="199"/>
      <c r="GG56" s="202"/>
      <c r="GH56" s="199"/>
      <c r="GI56" s="202"/>
      <c r="GJ56" s="199"/>
    </row>
    <row r="57">
      <c r="A57" s="214">
        <f>IFERROR(__xludf.DUMMYFUNCTION("""COMPUTED_VALUE"""),100.0)</f>
        <v>100</v>
      </c>
      <c r="B57" s="159" t="str">
        <f>IFERROR(__xludf.DUMMYFUNCTION("""COMPUTED_VALUE"""),"Blanka Kouřimská")</f>
        <v>Blanka Kouřimská</v>
      </c>
      <c r="C57" s="199">
        <f t="shared" ref="C57:BL57" si="49">BO57+EA57</f>
        <v>0</v>
      </c>
      <c r="D57" s="199">
        <f t="shared" si="49"/>
        <v>0</v>
      </c>
      <c r="E57" s="199">
        <f t="shared" si="49"/>
        <v>10</v>
      </c>
      <c r="F57" s="199">
        <f t="shared" si="49"/>
        <v>0</v>
      </c>
      <c r="G57" s="199">
        <f t="shared" si="49"/>
        <v>0</v>
      </c>
      <c r="H57" s="199">
        <f t="shared" si="49"/>
        <v>0</v>
      </c>
      <c r="I57" s="199">
        <f t="shared" si="49"/>
        <v>0</v>
      </c>
      <c r="J57" s="199">
        <f t="shared" si="49"/>
        <v>0</v>
      </c>
      <c r="K57" s="199">
        <f t="shared" si="49"/>
        <v>11</v>
      </c>
      <c r="L57" s="199">
        <f t="shared" si="49"/>
        <v>0</v>
      </c>
      <c r="M57" s="199">
        <f t="shared" si="49"/>
        <v>14</v>
      </c>
      <c r="N57" s="199">
        <f t="shared" si="49"/>
        <v>0</v>
      </c>
      <c r="O57" s="199">
        <f t="shared" si="49"/>
        <v>0</v>
      </c>
      <c r="P57" s="199">
        <f t="shared" si="49"/>
        <v>0</v>
      </c>
      <c r="Q57" s="199">
        <f t="shared" si="49"/>
        <v>8</v>
      </c>
      <c r="R57" s="199">
        <f t="shared" si="49"/>
        <v>0</v>
      </c>
      <c r="S57" s="199">
        <f t="shared" si="49"/>
        <v>0</v>
      </c>
      <c r="T57" s="199">
        <f t="shared" si="49"/>
        <v>0</v>
      </c>
      <c r="U57" s="199">
        <f t="shared" si="49"/>
        <v>0</v>
      </c>
      <c r="V57" s="199">
        <f t="shared" si="49"/>
        <v>0</v>
      </c>
      <c r="W57" s="199">
        <f t="shared" si="49"/>
        <v>0</v>
      </c>
      <c r="X57" s="199">
        <f t="shared" si="49"/>
        <v>0</v>
      </c>
      <c r="Y57" s="199">
        <f t="shared" si="49"/>
        <v>0</v>
      </c>
      <c r="Z57" s="199">
        <f t="shared" si="49"/>
        <v>0</v>
      </c>
      <c r="AA57" s="199">
        <f t="shared" si="49"/>
        <v>0</v>
      </c>
      <c r="AB57" s="199">
        <f t="shared" si="49"/>
        <v>0</v>
      </c>
      <c r="AC57" s="199">
        <f t="shared" si="49"/>
        <v>8</v>
      </c>
      <c r="AD57" s="199">
        <f t="shared" si="49"/>
        <v>0</v>
      </c>
      <c r="AE57" s="199">
        <f t="shared" si="49"/>
        <v>8.5</v>
      </c>
      <c r="AF57" s="199">
        <f t="shared" si="49"/>
        <v>0</v>
      </c>
      <c r="AG57" s="199">
        <f t="shared" si="49"/>
        <v>0</v>
      </c>
      <c r="AH57" s="199">
        <f t="shared" si="49"/>
        <v>0</v>
      </c>
      <c r="AI57" s="199">
        <f t="shared" si="49"/>
        <v>14</v>
      </c>
      <c r="AJ57" s="199">
        <f t="shared" si="49"/>
        <v>0</v>
      </c>
      <c r="AK57" s="199">
        <f t="shared" si="49"/>
        <v>8</v>
      </c>
      <c r="AL57" s="199">
        <f t="shared" si="49"/>
        <v>0</v>
      </c>
      <c r="AM57" s="199">
        <f t="shared" si="49"/>
        <v>12.5</v>
      </c>
      <c r="AN57" s="199">
        <f t="shared" si="49"/>
        <v>0</v>
      </c>
      <c r="AO57" s="199">
        <f t="shared" si="49"/>
        <v>0</v>
      </c>
      <c r="AP57" s="199">
        <f t="shared" si="49"/>
        <v>0</v>
      </c>
      <c r="AQ57" s="199">
        <f t="shared" si="49"/>
        <v>0</v>
      </c>
      <c r="AR57" s="199">
        <f t="shared" si="49"/>
        <v>0</v>
      </c>
      <c r="AS57" s="199">
        <f t="shared" si="49"/>
        <v>6</v>
      </c>
      <c r="AT57" s="199">
        <f t="shared" si="49"/>
        <v>0</v>
      </c>
      <c r="AU57" s="199">
        <f t="shared" si="49"/>
        <v>0</v>
      </c>
      <c r="AV57" s="199">
        <f t="shared" si="49"/>
        <v>0</v>
      </c>
      <c r="AW57" s="199">
        <f t="shared" si="49"/>
        <v>0</v>
      </c>
      <c r="AX57" s="199">
        <f t="shared" si="49"/>
        <v>0</v>
      </c>
      <c r="AY57" s="199">
        <f t="shared" si="49"/>
        <v>14</v>
      </c>
      <c r="AZ57" s="199">
        <f t="shared" si="49"/>
        <v>0</v>
      </c>
      <c r="BA57" s="199">
        <f t="shared" si="49"/>
        <v>12.5</v>
      </c>
      <c r="BB57" s="199">
        <f t="shared" si="49"/>
        <v>0</v>
      </c>
      <c r="BC57" s="199">
        <f t="shared" si="49"/>
        <v>0</v>
      </c>
      <c r="BD57" s="199">
        <f t="shared" si="49"/>
        <v>0</v>
      </c>
      <c r="BE57" s="199">
        <f t="shared" si="49"/>
        <v>5</v>
      </c>
      <c r="BF57" s="199">
        <f t="shared" si="49"/>
        <v>0</v>
      </c>
      <c r="BG57" s="199">
        <f t="shared" si="49"/>
        <v>0</v>
      </c>
      <c r="BH57" s="199">
        <f t="shared" si="49"/>
        <v>0</v>
      </c>
      <c r="BI57" s="199">
        <f t="shared" si="49"/>
        <v>11.5</v>
      </c>
      <c r="BJ57" s="199">
        <f t="shared" si="49"/>
        <v>0</v>
      </c>
      <c r="BK57" s="199">
        <f t="shared" si="49"/>
        <v>0</v>
      </c>
      <c r="BL57" s="199">
        <f t="shared" si="49"/>
        <v>0</v>
      </c>
      <c r="BM57" s="158"/>
      <c r="BN57" s="159" t="str">
        <f>IFERROR(__xludf.DUMMYFUNCTION("""COMPUTED_VALUE"""),"Blanka Kouřimská")</f>
        <v>Blanka Kouřimská</v>
      </c>
      <c r="BO57" s="202"/>
      <c r="BP57" s="203"/>
      <c r="BQ57" s="202"/>
      <c r="BR57" s="203"/>
      <c r="BS57" s="202"/>
      <c r="BT57" s="203"/>
      <c r="BU57" s="202"/>
      <c r="BV57" s="203"/>
      <c r="BW57" s="202"/>
      <c r="BX57" s="203"/>
      <c r="BY57" s="202"/>
      <c r="BZ57" s="203"/>
      <c r="CA57" s="202"/>
      <c r="CB57" s="203"/>
      <c r="CC57" s="202"/>
      <c r="CD57" s="203"/>
      <c r="CE57" s="202"/>
      <c r="CF57" s="203"/>
      <c r="CG57" s="202"/>
      <c r="CH57" s="203"/>
      <c r="CI57" s="202"/>
      <c r="CJ57" s="203"/>
      <c r="CK57" s="202"/>
      <c r="CL57" s="203"/>
      <c r="CM57" s="202"/>
      <c r="CN57" s="203"/>
      <c r="CO57" s="202"/>
      <c r="CP57" s="203"/>
      <c r="CQ57" s="202"/>
      <c r="CR57" s="203"/>
      <c r="CS57" s="202"/>
      <c r="CT57" s="199"/>
      <c r="CU57" s="202"/>
      <c r="CV57" s="199"/>
      <c r="CW57" s="202"/>
      <c r="CX57" s="199"/>
      <c r="CY57" s="202"/>
      <c r="CZ57" s="199"/>
      <c r="DA57" s="202"/>
      <c r="DB57" s="199"/>
      <c r="DC57" s="202"/>
      <c r="DD57" s="199"/>
      <c r="DE57" s="202"/>
      <c r="DF57" s="199"/>
      <c r="DG57" s="202"/>
      <c r="DH57" s="199"/>
      <c r="DI57" s="202"/>
      <c r="DJ57" s="199"/>
      <c r="DK57" s="202"/>
      <c r="DL57" s="199"/>
      <c r="DM57" s="202"/>
      <c r="DN57" s="199"/>
      <c r="DO57" s="202"/>
      <c r="DP57" s="199"/>
      <c r="DQ57" s="202">
        <f>IFERROR(__xludf.DUMMYFUNCTION("""COMPUTED_VALUE"""),5.0)</f>
        <v>5</v>
      </c>
      <c r="DR57" s="199"/>
      <c r="DS57" s="202"/>
      <c r="DT57" s="199"/>
      <c r="DU57" s="202"/>
      <c r="DV57" s="199"/>
      <c r="DW57" s="202"/>
      <c r="DX57" s="199"/>
      <c r="DY57" s="158"/>
      <c r="DZ57" s="159" t="str">
        <f>IFERROR(__xludf.DUMMYFUNCTION("""COMPUTED_VALUE"""),"Blanka Kouřimská")</f>
        <v>Blanka Kouřimská</v>
      </c>
      <c r="EA57" s="202"/>
      <c r="EB57" s="203"/>
      <c r="EC57" s="202">
        <f>IFERROR(__xludf.DUMMYFUNCTION("""COMPUTED_VALUE"""),10.0)</f>
        <v>10</v>
      </c>
      <c r="ED57" s="203"/>
      <c r="EE57" s="202"/>
      <c r="EF57" s="203"/>
      <c r="EG57" s="202"/>
      <c r="EH57" s="203"/>
      <c r="EI57" s="202">
        <f>IFERROR(__xludf.DUMMYFUNCTION("""COMPUTED_VALUE"""),11.0)</f>
        <v>11</v>
      </c>
      <c r="EJ57" s="203"/>
      <c r="EK57" s="202">
        <f>IFERROR(__xludf.DUMMYFUNCTION("""COMPUTED_VALUE"""),14.0)</f>
        <v>14</v>
      </c>
      <c r="EL57" s="203"/>
      <c r="EM57" s="202"/>
      <c r="EN57" s="203"/>
      <c r="EO57" s="202">
        <f>IFERROR(__xludf.DUMMYFUNCTION("""COMPUTED_VALUE"""),8.0)</f>
        <v>8</v>
      </c>
      <c r="EP57" s="203"/>
      <c r="EQ57" s="202"/>
      <c r="ER57" s="203"/>
      <c r="ES57" s="202"/>
      <c r="ET57" s="203"/>
      <c r="EU57" s="202"/>
      <c r="EV57" s="203"/>
      <c r="EW57" s="202"/>
      <c r="EX57" s="203"/>
      <c r="EY57" s="202"/>
      <c r="EZ57" s="203"/>
      <c r="FA57" s="202">
        <f>IFERROR(__xludf.DUMMYFUNCTION("""COMPUTED_VALUE"""),8.0)</f>
        <v>8</v>
      </c>
      <c r="FB57" s="203"/>
      <c r="FC57" s="202">
        <f>IFERROR(__xludf.DUMMYFUNCTION("""COMPUTED_VALUE"""),8.5)</f>
        <v>8.5</v>
      </c>
      <c r="FD57" s="203"/>
      <c r="FE57" s="202"/>
      <c r="FF57" s="199"/>
      <c r="FG57" s="202">
        <f>IFERROR(__xludf.DUMMYFUNCTION("""COMPUTED_VALUE"""),14.0)</f>
        <v>14</v>
      </c>
      <c r="FH57" s="199"/>
      <c r="FI57" s="202">
        <f>IFERROR(__xludf.DUMMYFUNCTION("""COMPUTED_VALUE"""),8.0)</f>
        <v>8</v>
      </c>
      <c r="FJ57" s="199"/>
      <c r="FK57" s="202">
        <f>IFERROR(__xludf.DUMMYFUNCTION("""COMPUTED_VALUE"""),12.5)</f>
        <v>12.5</v>
      </c>
      <c r="FL57" s="199"/>
      <c r="FM57" s="202"/>
      <c r="FN57" s="199"/>
      <c r="FO57" s="202"/>
      <c r="FP57" s="199"/>
      <c r="FQ57" s="202">
        <f>IFERROR(__xludf.DUMMYFUNCTION("""COMPUTED_VALUE"""),6.0)</f>
        <v>6</v>
      </c>
      <c r="FR57" s="199"/>
      <c r="FS57" s="202"/>
      <c r="FT57" s="199"/>
      <c r="FU57" s="202"/>
      <c r="FV57" s="199"/>
      <c r="FW57" s="202">
        <f>IFERROR(__xludf.DUMMYFUNCTION("""COMPUTED_VALUE"""),14.0)</f>
        <v>14</v>
      </c>
      <c r="FX57" s="199"/>
      <c r="FY57" s="202">
        <f>IFERROR(__xludf.DUMMYFUNCTION("""COMPUTED_VALUE"""),12.5)</f>
        <v>12.5</v>
      </c>
      <c r="FZ57" s="199"/>
      <c r="GA57" s="202"/>
      <c r="GB57" s="199"/>
      <c r="GC57" s="202"/>
      <c r="GD57" s="199"/>
      <c r="GE57" s="202"/>
      <c r="GF57" s="199"/>
      <c r="GG57" s="202">
        <f>IFERROR(__xludf.DUMMYFUNCTION("""COMPUTED_VALUE"""),11.5)</f>
        <v>11.5</v>
      </c>
      <c r="GH57" s="199"/>
      <c r="GI57" s="202"/>
      <c r="GJ57" s="199"/>
    </row>
    <row r="58">
      <c r="A58" s="214">
        <f>IFERROR(__xludf.DUMMYFUNCTION("""COMPUTED_VALUE"""),100.0)</f>
        <v>100</v>
      </c>
      <c r="B58" s="159" t="str">
        <f>IFERROR(__xludf.DUMMYFUNCTION("""COMPUTED_VALUE"""),"Vladimír Dudkin")</f>
        <v>Vladimír Dudkin</v>
      </c>
      <c r="C58" s="199">
        <f t="shared" ref="C58:BL58" si="50">BO58+EA58</f>
        <v>0</v>
      </c>
      <c r="D58" s="199">
        <f t="shared" si="50"/>
        <v>0</v>
      </c>
      <c r="E58" s="199">
        <f t="shared" si="50"/>
        <v>0</v>
      </c>
      <c r="F58" s="199">
        <f t="shared" si="50"/>
        <v>0</v>
      </c>
      <c r="G58" s="199">
        <f t="shared" si="50"/>
        <v>0</v>
      </c>
      <c r="H58" s="199">
        <f t="shared" si="50"/>
        <v>0</v>
      </c>
      <c r="I58" s="199">
        <f t="shared" si="50"/>
        <v>0</v>
      </c>
      <c r="J58" s="199">
        <f t="shared" si="50"/>
        <v>0</v>
      </c>
      <c r="K58" s="199">
        <f t="shared" si="50"/>
        <v>0</v>
      </c>
      <c r="L58" s="199">
        <f t="shared" si="50"/>
        <v>0</v>
      </c>
      <c r="M58" s="199">
        <f t="shared" si="50"/>
        <v>0</v>
      </c>
      <c r="N58" s="199">
        <f t="shared" si="50"/>
        <v>0</v>
      </c>
      <c r="O58" s="199">
        <f t="shared" si="50"/>
        <v>0</v>
      </c>
      <c r="P58" s="199">
        <f t="shared" si="50"/>
        <v>0</v>
      </c>
      <c r="Q58" s="199">
        <f t="shared" si="50"/>
        <v>0</v>
      </c>
      <c r="R58" s="199">
        <f t="shared" si="50"/>
        <v>0</v>
      </c>
      <c r="S58" s="199">
        <f t="shared" si="50"/>
        <v>0</v>
      </c>
      <c r="T58" s="199">
        <f t="shared" si="50"/>
        <v>0</v>
      </c>
      <c r="U58" s="199">
        <f t="shared" si="50"/>
        <v>0</v>
      </c>
      <c r="V58" s="199">
        <f t="shared" si="50"/>
        <v>0</v>
      </c>
      <c r="W58" s="199">
        <f t="shared" si="50"/>
        <v>0</v>
      </c>
      <c r="X58" s="199">
        <f t="shared" si="50"/>
        <v>0</v>
      </c>
      <c r="Y58" s="199">
        <f t="shared" si="50"/>
        <v>0</v>
      </c>
      <c r="Z58" s="199">
        <f t="shared" si="50"/>
        <v>0</v>
      </c>
      <c r="AA58" s="199">
        <f t="shared" si="50"/>
        <v>0</v>
      </c>
      <c r="AB58" s="199">
        <f t="shared" si="50"/>
        <v>0</v>
      </c>
      <c r="AC58" s="199">
        <f t="shared" si="50"/>
        <v>0</v>
      </c>
      <c r="AD58" s="199">
        <f t="shared" si="50"/>
        <v>0</v>
      </c>
      <c r="AE58" s="199">
        <f t="shared" si="50"/>
        <v>0</v>
      </c>
      <c r="AF58" s="199">
        <f t="shared" si="50"/>
        <v>0</v>
      </c>
      <c r="AG58" s="199">
        <f t="shared" si="50"/>
        <v>0</v>
      </c>
      <c r="AH58" s="199">
        <f t="shared" si="50"/>
        <v>0</v>
      </c>
      <c r="AI58" s="199">
        <f t="shared" si="50"/>
        <v>0</v>
      </c>
      <c r="AJ58" s="199">
        <f t="shared" si="50"/>
        <v>0</v>
      </c>
      <c r="AK58" s="199">
        <f t="shared" si="50"/>
        <v>0</v>
      </c>
      <c r="AL58" s="199">
        <f t="shared" si="50"/>
        <v>0</v>
      </c>
      <c r="AM58" s="199">
        <f t="shared" si="50"/>
        <v>0</v>
      </c>
      <c r="AN58" s="199">
        <f t="shared" si="50"/>
        <v>0</v>
      </c>
      <c r="AO58" s="199">
        <f t="shared" si="50"/>
        <v>0</v>
      </c>
      <c r="AP58" s="199">
        <f t="shared" si="50"/>
        <v>0</v>
      </c>
      <c r="AQ58" s="199">
        <f t="shared" si="50"/>
        <v>0</v>
      </c>
      <c r="AR58" s="199">
        <f t="shared" si="50"/>
        <v>0</v>
      </c>
      <c r="AS58" s="199">
        <f t="shared" si="50"/>
        <v>0</v>
      </c>
      <c r="AT58" s="199">
        <f t="shared" si="50"/>
        <v>0</v>
      </c>
      <c r="AU58" s="199">
        <f t="shared" si="50"/>
        <v>0</v>
      </c>
      <c r="AV58" s="199">
        <f t="shared" si="50"/>
        <v>0</v>
      </c>
      <c r="AW58" s="199">
        <f t="shared" si="50"/>
        <v>0</v>
      </c>
      <c r="AX58" s="199">
        <f t="shared" si="50"/>
        <v>0</v>
      </c>
      <c r="AY58" s="199">
        <f t="shared" si="50"/>
        <v>0</v>
      </c>
      <c r="AZ58" s="199">
        <f t="shared" si="50"/>
        <v>0</v>
      </c>
      <c r="BA58" s="199">
        <f t="shared" si="50"/>
        <v>0</v>
      </c>
      <c r="BB58" s="199">
        <f t="shared" si="50"/>
        <v>0</v>
      </c>
      <c r="BC58" s="199">
        <f t="shared" si="50"/>
        <v>0</v>
      </c>
      <c r="BD58" s="199">
        <f t="shared" si="50"/>
        <v>0</v>
      </c>
      <c r="BE58" s="199">
        <f t="shared" si="50"/>
        <v>0</v>
      </c>
      <c r="BF58" s="199">
        <f t="shared" si="50"/>
        <v>0</v>
      </c>
      <c r="BG58" s="199">
        <f t="shared" si="50"/>
        <v>0</v>
      </c>
      <c r="BH58" s="199">
        <f t="shared" si="50"/>
        <v>0</v>
      </c>
      <c r="BI58" s="199">
        <f t="shared" si="50"/>
        <v>0</v>
      </c>
      <c r="BJ58" s="199">
        <f t="shared" si="50"/>
        <v>0</v>
      </c>
      <c r="BK58" s="199">
        <f t="shared" si="50"/>
        <v>0</v>
      </c>
      <c r="BL58" s="199">
        <f t="shared" si="50"/>
        <v>0</v>
      </c>
      <c r="BM58" s="158"/>
      <c r="BN58" s="159" t="str">
        <f>IFERROR(__xludf.DUMMYFUNCTION("""COMPUTED_VALUE"""),"Vladimír Dudkin")</f>
        <v>Vladimír Dudkin</v>
      </c>
      <c r="BO58" s="202"/>
      <c r="BP58" s="203"/>
      <c r="BQ58" s="202"/>
      <c r="BR58" s="203"/>
      <c r="BS58" s="202"/>
      <c r="BT58" s="203"/>
      <c r="BU58" s="202"/>
      <c r="BV58" s="203"/>
      <c r="BW58" s="202"/>
      <c r="BX58" s="203"/>
      <c r="BY58" s="202"/>
      <c r="BZ58" s="203"/>
      <c r="CA58" s="202"/>
      <c r="CB58" s="203"/>
      <c r="CC58" s="202"/>
      <c r="CD58" s="203"/>
      <c r="CE58" s="202"/>
      <c r="CF58" s="203"/>
      <c r="CG58" s="202"/>
      <c r="CH58" s="203"/>
      <c r="CI58" s="202"/>
      <c r="CJ58" s="203"/>
      <c r="CK58" s="202"/>
      <c r="CL58" s="203"/>
      <c r="CM58" s="202"/>
      <c r="CN58" s="203"/>
      <c r="CO58" s="202"/>
      <c r="CP58" s="203"/>
      <c r="CQ58" s="202"/>
      <c r="CR58" s="203"/>
      <c r="CS58" s="202"/>
      <c r="CT58" s="199"/>
      <c r="CU58" s="202"/>
      <c r="CV58" s="199"/>
      <c r="CW58" s="202"/>
      <c r="CX58" s="199"/>
      <c r="CY58" s="202"/>
      <c r="CZ58" s="199"/>
      <c r="DA58" s="202"/>
      <c r="DB58" s="199"/>
      <c r="DC58" s="202"/>
      <c r="DD58" s="199"/>
      <c r="DE58" s="202"/>
      <c r="DF58" s="199"/>
      <c r="DG58" s="202"/>
      <c r="DH58" s="199"/>
      <c r="DI58" s="202"/>
      <c r="DJ58" s="199"/>
      <c r="DK58" s="202"/>
      <c r="DL58" s="199"/>
      <c r="DM58" s="202"/>
      <c r="DN58" s="199"/>
      <c r="DO58" s="202"/>
      <c r="DP58" s="199"/>
      <c r="DQ58" s="202"/>
      <c r="DR58" s="199"/>
      <c r="DS58" s="202"/>
      <c r="DT58" s="199"/>
      <c r="DU58" s="202"/>
      <c r="DV58" s="199"/>
      <c r="DW58" s="202"/>
      <c r="DX58" s="199"/>
      <c r="DY58" s="158"/>
      <c r="DZ58" s="159" t="str">
        <f>IFERROR(__xludf.DUMMYFUNCTION("""COMPUTED_VALUE"""),"Vladimír Dudkin")</f>
        <v>Vladimír Dudkin</v>
      </c>
      <c r="EA58" s="202"/>
      <c r="EB58" s="203"/>
      <c r="EC58" s="202"/>
      <c r="ED58" s="203"/>
      <c r="EE58" s="202"/>
      <c r="EF58" s="203"/>
      <c r="EG58" s="202"/>
      <c r="EH58" s="203"/>
      <c r="EI58" s="202"/>
      <c r="EJ58" s="203"/>
      <c r="EK58" s="202"/>
      <c r="EL58" s="203"/>
      <c r="EM58" s="202"/>
      <c r="EN58" s="203"/>
      <c r="EO58" s="202"/>
      <c r="EP58" s="203"/>
      <c r="EQ58" s="202"/>
      <c r="ER58" s="203"/>
      <c r="ES58" s="202"/>
      <c r="ET58" s="203"/>
      <c r="EU58" s="202"/>
      <c r="EV58" s="203"/>
      <c r="EW58" s="202"/>
      <c r="EX58" s="203"/>
      <c r="EY58" s="202"/>
      <c r="EZ58" s="203"/>
      <c r="FA58" s="202"/>
      <c r="FB58" s="203"/>
      <c r="FC58" s="202"/>
      <c r="FD58" s="203"/>
      <c r="FE58" s="202"/>
      <c r="FF58" s="199"/>
      <c r="FG58" s="202"/>
      <c r="FH58" s="199"/>
      <c r="FI58" s="202"/>
      <c r="FJ58" s="199"/>
      <c r="FK58" s="202"/>
      <c r="FL58" s="199"/>
      <c r="FM58" s="202"/>
      <c r="FN58" s="199"/>
      <c r="FO58" s="202"/>
      <c r="FP58" s="199"/>
      <c r="FQ58" s="202"/>
      <c r="FR58" s="199"/>
      <c r="FS58" s="202"/>
      <c r="FT58" s="199"/>
      <c r="FU58" s="202"/>
      <c r="FV58" s="199"/>
      <c r="FW58" s="202"/>
      <c r="FX58" s="199"/>
      <c r="FY58" s="202"/>
      <c r="FZ58" s="199"/>
      <c r="GA58" s="202"/>
      <c r="GB58" s="199"/>
      <c r="GC58" s="202"/>
      <c r="GD58" s="199"/>
      <c r="GE58" s="202"/>
      <c r="GF58" s="199"/>
      <c r="GG58" s="202"/>
      <c r="GH58" s="199"/>
      <c r="GI58" s="202"/>
      <c r="GJ58" s="199"/>
    </row>
    <row r="59">
      <c r="A59" s="214">
        <f>IFERROR(__xludf.DUMMYFUNCTION("""COMPUTED_VALUE"""),100.0)</f>
        <v>100</v>
      </c>
      <c r="B59" s="159" t="str">
        <f>IFERROR(__xludf.DUMMYFUNCTION("""COMPUTED_VALUE"""),"Jana Hofmanová")</f>
        <v>Jana Hofmanová</v>
      </c>
      <c r="C59" s="199">
        <f t="shared" ref="C59:BL59" si="51">BO59+EA59</f>
        <v>0</v>
      </c>
      <c r="D59" s="199">
        <f t="shared" si="51"/>
        <v>0</v>
      </c>
      <c r="E59" s="199">
        <f t="shared" si="51"/>
        <v>6</v>
      </c>
      <c r="F59" s="199">
        <f t="shared" si="51"/>
        <v>0</v>
      </c>
      <c r="G59" s="199">
        <f t="shared" si="51"/>
        <v>8</v>
      </c>
      <c r="H59" s="199">
        <f t="shared" si="51"/>
        <v>0</v>
      </c>
      <c r="I59" s="199">
        <f t="shared" si="51"/>
        <v>7.5</v>
      </c>
      <c r="J59" s="199">
        <f t="shared" si="51"/>
        <v>0</v>
      </c>
      <c r="K59" s="199">
        <f t="shared" si="51"/>
        <v>0</v>
      </c>
      <c r="L59" s="199">
        <f t="shared" si="51"/>
        <v>0</v>
      </c>
      <c r="M59" s="199">
        <f t="shared" si="51"/>
        <v>0</v>
      </c>
      <c r="N59" s="199">
        <f t="shared" si="51"/>
        <v>0</v>
      </c>
      <c r="O59" s="199">
        <f t="shared" si="51"/>
        <v>8</v>
      </c>
      <c r="P59" s="199">
        <f t="shared" si="51"/>
        <v>0</v>
      </c>
      <c r="Q59" s="199">
        <f t="shared" si="51"/>
        <v>8</v>
      </c>
      <c r="R59" s="199">
        <f t="shared" si="51"/>
        <v>0</v>
      </c>
      <c r="S59" s="199">
        <f t="shared" si="51"/>
        <v>8.5</v>
      </c>
      <c r="T59" s="199">
        <f t="shared" si="51"/>
        <v>0</v>
      </c>
      <c r="U59" s="199">
        <f t="shared" si="51"/>
        <v>7.5</v>
      </c>
      <c r="V59" s="199">
        <f t="shared" si="51"/>
        <v>0</v>
      </c>
      <c r="W59" s="199">
        <f t="shared" si="51"/>
        <v>6.5</v>
      </c>
      <c r="X59" s="199">
        <f t="shared" si="51"/>
        <v>0</v>
      </c>
      <c r="Y59" s="199">
        <f t="shared" si="51"/>
        <v>6</v>
      </c>
      <c r="Z59" s="199">
        <f t="shared" si="51"/>
        <v>0</v>
      </c>
      <c r="AA59" s="199">
        <f t="shared" si="51"/>
        <v>14</v>
      </c>
      <c r="AB59" s="199">
        <f t="shared" si="51"/>
        <v>0</v>
      </c>
      <c r="AC59" s="199">
        <f t="shared" si="51"/>
        <v>11</v>
      </c>
      <c r="AD59" s="199">
        <f t="shared" si="51"/>
        <v>0</v>
      </c>
      <c r="AE59" s="199">
        <f t="shared" si="51"/>
        <v>12</v>
      </c>
      <c r="AF59" s="199">
        <f t="shared" si="51"/>
        <v>0</v>
      </c>
      <c r="AG59" s="199">
        <f t="shared" si="51"/>
        <v>12.5</v>
      </c>
      <c r="AH59" s="199">
        <f t="shared" si="51"/>
        <v>0</v>
      </c>
      <c r="AI59" s="199">
        <f t="shared" si="51"/>
        <v>0</v>
      </c>
      <c r="AJ59" s="199">
        <f t="shared" si="51"/>
        <v>0</v>
      </c>
      <c r="AK59" s="199">
        <f t="shared" si="51"/>
        <v>0</v>
      </c>
      <c r="AL59" s="199">
        <f t="shared" si="51"/>
        <v>0</v>
      </c>
      <c r="AM59" s="199">
        <f t="shared" si="51"/>
        <v>6.5</v>
      </c>
      <c r="AN59" s="199">
        <f t="shared" si="51"/>
        <v>0</v>
      </c>
      <c r="AO59" s="199">
        <f t="shared" si="51"/>
        <v>10.5</v>
      </c>
      <c r="AP59" s="199">
        <f t="shared" si="51"/>
        <v>0</v>
      </c>
      <c r="AQ59" s="199">
        <f t="shared" si="51"/>
        <v>12</v>
      </c>
      <c r="AR59" s="199">
        <f t="shared" si="51"/>
        <v>0</v>
      </c>
      <c r="AS59" s="199">
        <f t="shared" si="51"/>
        <v>10.5</v>
      </c>
      <c r="AT59" s="199">
        <f t="shared" si="51"/>
        <v>0</v>
      </c>
      <c r="AU59" s="199">
        <f t="shared" si="51"/>
        <v>0</v>
      </c>
      <c r="AV59" s="199">
        <f t="shared" si="51"/>
        <v>0</v>
      </c>
      <c r="AW59" s="199">
        <f t="shared" si="51"/>
        <v>13</v>
      </c>
      <c r="AX59" s="199">
        <f t="shared" si="51"/>
        <v>0</v>
      </c>
      <c r="AY59" s="199">
        <f t="shared" si="51"/>
        <v>0</v>
      </c>
      <c r="AZ59" s="199">
        <f t="shared" si="51"/>
        <v>0</v>
      </c>
      <c r="BA59" s="199">
        <f t="shared" si="51"/>
        <v>6</v>
      </c>
      <c r="BB59" s="199">
        <f t="shared" si="51"/>
        <v>0</v>
      </c>
      <c r="BC59" s="199">
        <f t="shared" si="51"/>
        <v>13.5</v>
      </c>
      <c r="BD59" s="199">
        <f t="shared" si="51"/>
        <v>0</v>
      </c>
      <c r="BE59" s="199">
        <f t="shared" si="51"/>
        <v>14</v>
      </c>
      <c r="BF59" s="199">
        <f t="shared" si="51"/>
        <v>0</v>
      </c>
      <c r="BG59" s="199">
        <f t="shared" si="51"/>
        <v>4</v>
      </c>
      <c r="BH59" s="199">
        <f t="shared" si="51"/>
        <v>0</v>
      </c>
      <c r="BI59" s="199">
        <f t="shared" si="51"/>
        <v>10.5</v>
      </c>
      <c r="BJ59" s="199">
        <f t="shared" si="51"/>
        <v>0</v>
      </c>
      <c r="BK59" s="199">
        <f t="shared" si="51"/>
        <v>0</v>
      </c>
      <c r="BL59" s="199">
        <f t="shared" si="51"/>
        <v>0</v>
      </c>
      <c r="BM59" s="158"/>
      <c r="BN59" s="159" t="str">
        <f>IFERROR(__xludf.DUMMYFUNCTION("""COMPUTED_VALUE"""),"Jana Hofmanová")</f>
        <v>Jana Hofmanová</v>
      </c>
      <c r="BO59" s="202"/>
      <c r="BP59" s="203"/>
      <c r="BQ59" s="202">
        <f>IFERROR(__xludf.DUMMYFUNCTION("""COMPUTED_VALUE"""),6.0)</f>
        <v>6</v>
      </c>
      <c r="BR59" s="203"/>
      <c r="BS59" s="202">
        <f>IFERROR(__xludf.DUMMYFUNCTION("""COMPUTED_VALUE"""),8.0)</f>
        <v>8</v>
      </c>
      <c r="BT59" s="203"/>
      <c r="BU59" s="202">
        <f>IFERROR(__xludf.DUMMYFUNCTION("""COMPUTED_VALUE"""),7.5)</f>
        <v>7.5</v>
      </c>
      <c r="BV59" s="203"/>
      <c r="BW59" s="202"/>
      <c r="BX59" s="203"/>
      <c r="BY59" s="202"/>
      <c r="BZ59" s="203"/>
      <c r="CA59" s="202">
        <f>IFERROR(__xludf.DUMMYFUNCTION("""COMPUTED_VALUE"""),8.0)</f>
        <v>8</v>
      </c>
      <c r="CB59" s="203"/>
      <c r="CC59" s="202">
        <f>IFERROR(__xludf.DUMMYFUNCTION("""COMPUTED_VALUE"""),8.0)</f>
        <v>8</v>
      </c>
      <c r="CD59" s="203"/>
      <c r="CE59" s="202">
        <f>IFERROR(__xludf.DUMMYFUNCTION("""COMPUTED_VALUE"""),8.5)</f>
        <v>8.5</v>
      </c>
      <c r="CF59" s="203"/>
      <c r="CG59" s="202">
        <f>IFERROR(__xludf.DUMMYFUNCTION("""COMPUTED_VALUE"""),7.5)</f>
        <v>7.5</v>
      </c>
      <c r="CH59" s="203"/>
      <c r="CI59" s="202">
        <f>IFERROR(__xludf.DUMMYFUNCTION("""COMPUTED_VALUE"""),6.5)</f>
        <v>6.5</v>
      </c>
      <c r="CJ59" s="203"/>
      <c r="CK59" s="202">
        <f>IFERROR(__xludf.DUMMYFUNCTION("""COMPUTED_VALUE"""),6.0)</f>
        <v>6</v>
      </c>
      <c r="CL59" s="203"/>
      <c r="CM59" s="202">
        <f>IFERROR(__xludf.DUMMYFUNCTION("""COMPUTED_VALUE"""),14.0)</f>
        <v>14</v>
      </c>
      <c r="CN59" s="203"/>
      <c r="CO59" s="202">
        <f>IFERROR(__xludf.DUMMYFUNCTION("""COMPUTED_VALUE"""),11.0)</f>
        <v>11</v>
      </c>
      <c r="CP59" s="203"/>
      <c r="CQ59" s="202">
        <f>IFERROR(__xludf.DUMMYFUNCTION("""COMPUTED_VALUE"""),12.0)</f>
        <v>12</v>
      </c>
      <c r="CR59" s="203"/>
      <c r="CS59" s="202">
        <f>IFERROR(__xludf.DUMMYFUNCTION("""COMPUTED_VALUE"""),12.5)</f>
        <v>12.5</v>
      </c>
      <c r="CT59" s="199"/>
      <c r="CU59" s="202"/>
      <c r="CV59" s="199"/>
      <c r="CW59" s="202"/>
      <c r="CX59" s="199"/>
      <c r="CY59" s="202">
        <f>IFERROR(__xludf.DUMMYFUNCTION("""COMPUTED_VALUE"""),6.5)</f>
        <v>6.5</v>
      </c>
      <c r="CZ59" s="199"/>
      <c r="DA59" s="202">
        <f>IFERROR(__xludf.DUMMYFUNCTION("""COMPUTED_VALUE"""),10.5)</f>
        <v>10.5</v>
      </c>
      <c r="DB59" s="199"/>
      <c r="DC59" s="202">
        <f>IFERROR(__xludf.DUMMYFUNCTION("""COMPUTED_VALUE"""),12.0)</f>
        <v>12</v>
      </c>
      <c r="DD59" s="199"/>
      <c r="DE59" s="202">
        <f>IFERROR(__xludf.DUMMYFUNCTION("""COMPUTED_VALUE"""),10.5)</f>
        <v>10.5</v>
      </c>
      <c r="DF59" s="199"/>
      <c r="DG59" s="202"/>
      <c r="DH59" s="199"/>
      <c r="DI59" s="202">
        <f>IFERROR(__xludf.DUMMYFUNCTION("""COMPUTED_VALUE"""),13.0)</f>
        <v>13</v>
      </c>
      <c r="DJ59" s="199"/>
      <c r="DK59" s="202"/>
      <c r="DL59" s="199"/>
      <c r="DM59" s="202">
        <f>IFERROR(__xludf.DUMMYFUNCTION("""COMPUTED_VALUE"""),6.0)</f>
        <v>6</v>
      </c>
      <c r="DN59" s="199"/>
      <c r="DO59" s="202">
        <f>IFERROR(__xludf.DUMMYFUNCTION("""COMPUTED_VALUE"""),13.5)</f>
        <v>13.5</v>
      </c>
      <c r="DP59" s="199"/>
      <c r="DQ59" s="202">
        <f>IFERROR(__xludf.DUMMYFUNCTION("""COMPUTED_VALUE"""),14.0)</f>
        <v>14</v>
      </c>
      <c r="DR59" s="199"/>
      <c r="DS59" s="202">
        <f>IFERROR(__xludf.DUMMYFUNCTION("""COMPUTED_VALUE"""),4.0)</f>
        <v>4</v>
      </c>
      <c r="DT59" s="199"/>
      <c r="DU59" s="202">
        <f>IFERROR(__xludf.DUMMYFUNCTION("""COMPUTED_VALUE"""),10.5)</f>
        <v>10.5</v>
      </c>
      <c r="DV59" s="199"/>
      <c r="DW59" s="202"/>
      <c r="DX59" s="199"/>
      <c r="DY59" s="158"/>
      <c r="DZ59" s="159" t="str">
        <f>IFERROR(__xludf.DUMMYFUNCTION("""COMPUTED_VALUE"""),"Jana Hofmanová")</f>
        <v>Jana Hofmanová</v>
      </c>
      <c r="EA59" s="202"/>
      <c r="EB59" s="203"/>
      <c r="EC59" s="202"/>
      <c r="ED59" s="203"/>
      <c r="EE59" s="202"/>
      <c r="EF59" s="203"/>
      <c r="EG59" s="202"/>
      <c r="EH59" s="203"/>
      <c r="EI59" s="202"/>
      <c r="EJ59" s="203"/>
      <c r="EK59" s="202"/>
      <c r="EL59" s="203"/>
      <c r="EM59" s="202"/>
      <c r="EN59" s="203"/>
      <c r="EO59" s="202"/>
      <c r="EP59" s="203"/>
      <c r="EQ59" s="202"/>
      <c r="ER59" s="203"/>
      <c r="ES59" s="202"/>
      <c r="ET59" s="203"/>
      <c r="EU59" s="202"/>
      <c r="EV59" s="203"/>
      <c r="EW59" s="202"/>
      <c r="EX59" s="203"/>
      <c r="EY59" s="202"/>
      <c r="EZ59" s="203"/>
      <c r="FA59" s="202"/>
      <c r="FB59" s="203"/>
      <c r="FC59" s="202"/>
      <c r="FD59" s="203"/>
      <c r="FE59" s="202"/>
      <c r="FF59" s="199"/>
      <c r="FG59" s="202"/>
      <c r="FH59" s="199"/>
      <c r="FI59" s="202"/>
      <c r="FJ59" s="199"/>
      <c r="FK59" s="202"/>
      <c r="FL59" s="199"/>
      <c r="FM59" s="202"/>
      <c r="FN59" s="199"/>
      <c r="FO59" s="202"/>
      <c r="FP59" s="199"/>
      <c r="FQ59" s="202"/>
      <c r="FR59" s="199"/>
      <c r="FS59" s="202"/>
      <c r="FT59" s="199"/>
      <c r="FU59" s="202"/>
      <c r="FV59" s="199"/>
      <c r="FW59" s="202"/>
      <c r="FX59" s="199"/>
      <c r="FY59" s="202"/>
      <c r="FZ59" s="199"/>
      <c r="GA59" s="202"/>
      <c r="GB59" s="199"/>
      <c r="GC59" s="202"/>
      <c r="GD59" s="199"/>
      <c r="GE59" s="202"/>
      <c r="GF59" s="199"/>
      <c r="GG59" s="202"/>
      <c r="GH59" s="199"/>
      <c r="GI59" s="202"/>
      <c r="GJ59" s="199"/>
    </row>
    <row r="60">
      <c r="A60" s="214">
        <f>IFERROR(__xludf.DUMMYFUNCTION("""COMPUTED_VALUE"""),100.0)</f>
        <v>100</v>
      </c>
      <c r="B60" s="159" t="str">
        <f>IFERROR(__xludf.DUMMYFUNCTION("""COMPUTED_VALUE"""),"Daniel Jaroš")</f>
        <v>Daniel Jaroš</v>
      </c>
      <c r="C60" s="199">
        <f t="shared" ref="C60:BL60" si="52">BO60+EA60</f>
        <v>8</v>
      </c>
      <c r="D60" s="199">
        <f t="shared" si="52"/>
        <v>0</v>
      </c>
      <c r="E60" s="199">
        <f t="shared" si="52"/>
        <v>10</v>
      </c>
      <c r="F60" s="199">
        <f t="shared" si="52"/>
        <v>0</v>
      </c>
      <c r="G60" s="199">
        <f t="shared" si="52"/>
        <v>6</v>
      </c>
      <c r="H60" s="199">
        <f t="shared" si="52"/>
        <v>0</v>
      </c>
      <c r="I60" s="199">
        <f t="shared" si="52"/>
        <v>6</v>
      </c>
      <c r="J60" s="199">
        <f t="shared" si="52"/>
        <v>0</v>
      </c>
      <c r="K60" s="199">
        <f t="shared" si="52"/>
        <v>0</v>
      </c>
      <c r="L60" s="199">
        <f t="shared" si="52"/>
        <v>0</v>
      </c>
      <c r="M60" s="199">
        <f t="shared" si="52"/>
        <v>10</v>
      </c>
      <c r="N60" s="199">
        <f t="shared" si="52"/>
        <v>0</v>
      </c>
      <c r="O60" s="199">
        <f t="shared" si="52"/>
        <v>0</v>
      </c>
      <c r="P60" s="199">
        <f t="shared" si="52"/>
        <v>0</v>
      </c>
      <c r="Q60" s="199">
        <f t="shared" si="52"/>
        <v>6</v>
      </c>
      <c r="R60" s="199">
        <f t="shared" si="52"/>
        <v>0</v>
      </c>
      <c r="S60" s="199">
        <f t="shared" si="52"/>
        <v>5.5</v>
      </c>
      <c r="T60" s="199">
        <f t="shared" si="52"/>
        <v>0</v>
      </c>
      <c r="U60" s="199">
        <f t="shared" si="52"/>
        <v>0</v>
      </c>
      <c r="V60" s="199">
        <f t="shared" si="52"/>
        <v>0</v>
      </c>
      <c r="W60" s="199">
        <f t="shared" si="52"/>
        <v>7</v>
      </c>
      <c r="X60" s="199">
        <f t="shared" si="52"/>
        <v>0</v>
      </c>
      <c r="Y60" s="199">
        <f t="shared" si="52"/>
        <v>6.5</v>
      </c>
      <c r="Z60" s="199">
        <f t="shared" si="52"/>
        <v>0</v>
      </c>
      <c r="AA60" s="199">
        <f t="shared" si="52"/>
        <v>14</v>
      </c>
      <c r="AB60" s="199">
        <f t="shared" si="52"/>
        <v>0</v>
      </c>
      <c r="AC60" s="199">
        <f t="shared" si="52"/>
        <v>4.5</v>
      </c>
      <c r="AD60" s="199">
        <f t="shared" si="52"/>
        <v>0</v>
      </c>
      <c r="AE60" s="199">
        <f t="shared" si="52"/>
        <v>0</v>
      </c>
      <c r="AF60" s="199">
        <f t="shared" si="52"/>
        <v>0</v>
      </c>
      <c r="AG60" s="199">
        <f t="shared" si="52"/>
        <v>0</v>
      </c>
      <c r="AH60" s="199">
        <f t="shared" si="52"/>
        <v>0</v>
      </c>
      <c r="AI60" s="199">
        <f t="shared" si="52"/>
        <v>0</v>
      </c>
      <c r="AJ60" s="199">
        <f t="shared" si="52"/>
        <v>0</v>
      </c>
      <c r="AK60" s="199">
        <f t="shared" si="52"/>
        <v>0</v>
      </c>
      <c r="AL60" s="199">
        <f t="shared" si="52"/>
        <v>0</v>
      </c>
      <c r="AM60" s="199">
        <f t="shared" si="52"/>
        <v>0</v>
      </c>
      <c r="AN60" s="199">
        <f t="shared" si="52"/>
        <v>0</v>
      </c>
      <c r="AO60" s="199">
        <f t="shared" si="52"/>
        <v>0</v>
      </c>
      <c r="AP60" s="199">
        <f t="shared" si="52"/>
        <v>0</v>
      </c>
      <c r="AQ60" s="199">
        <f t="shared" si="52"/>
        <v>0</v>
      </c>
      <c r="AR60" s="199">
        <f t="shared" si="52"/>
        <v>0</v>
      </c>
      <c r="AS60" s="199">
        <f t="shared" si="52"/>
        <v>0</v>
      </c>
      <c r="AT60" s="199">
        <f t="shared" si="52"/>
        <v>0</v>
      </c>
      <c r="AU60" s="199">
        <f t="shared" si="52"/>
        <v>0</v>
      </c>
      <c r="AV60" s="199">
        <f t="shared" si="52"/>
        <v>0</v>
      </c>
      <c r="AW60" s="199">
        <f t="shared" si="52"/>
        <v>0</v>
      </c>
      <c r="AX60" s="199">
        <f t="shared" si="52"/>
        <v>0</v>
      </c>
      <c r="AY60" s="199">
        <f t="shared" si="52"/>
        <v>0</v>
      </c>
      <c r="AZ60" s="199">
        <f t="shared" si="52"/>
        <v>0</v>
      </c>
      <c r="BA60" s="199">
        <f t="shared" si="52"/>
        <v>0</v>
      </c>
      <c r="BB60" s="199">
        <f t="shared" si="52"/>
        <v>0</v>
      </c>
      <c r="BC60" s="199">
        <f t="shared" si="52"/>
        <v>0</v>
      </c>
      <c r="BD60" s="199">
        <f t="shared" si="52"/>
        <v>0</v>
      </c>
      <c r="BE60" s="199">
        <f t="shared" si="52"/>
        <v>0</v>
      </c>
      <c r="BF60" s="199">
        <f t="shared" si="52"/>
        <v>0</v>
      </c>
      <c r="BG60" s="199">
        <f t="shared" si="52"/>
        <v>0</v>
      </c>
      <c r="BH60" s="199">
        <f t="shared" si="52"/>
        <v>0</v>
      </c>
      <c r="BI60" s="199">
        <f t="shared" si="52"/>
        <v>0</v>
      </c>
      <c r="BJ60" s="199">
        <f t="shared" si="52"/>
        <v>0</v>
      </c>
      <c r="BK60" s="199">
        <f t="shared" si="52"/>
        <v>0</v>
      </c>
      <c r="BL60" s="199">
        <f t="shared" si="52"/>
        <v>0</v>
      </c>
      <c r="BM60" s="158"/>
      <c r="BN60" s="159" t="str">
        <f>IFERROR(__xludf.DUMMYFUNCTION("""COMPUTED_VALUE"""),"Daniel Jaroš")</f>
        <v>Daniel Jaroš</v>
      </c>
      <c r="BO60" s="202">
        <f>IFERROR(__xludf.DUMMYFUNCTION("""COMPUTED_VALUE"""),3.0)</f>
        <v>3</v>
      </c>
      <c r="BP60" s="203"/>
      <c r="BQ60" s="202">
        <f>IFERROR(__xludf.DUMMYFUNCTION("""COMPUTED_VALUE"""),10.0)</f>
        <v>10</v>
      </c>
      <c r="BR60" s="203"/>
      <c r="BS60" s="202">
        <f>IFERROR(__xludf.DUMMYFUNCTION("""COMPUTED_VALUE"""),6.0)</f>
        <v>6</v>
      </c>
      <c r="BT60" s="203"/>
      <c r="BU60" s="202">
        <f>IFERROR(__xludf.DUMMYFUNCTION("""COMPUTED_VALUE"""),6.0)</f>
        <v>6</v>
      </c>
      <c r="BV60" s="203"/>
      <c r="BW60" s="202"/>
      <c r="BX60" s="203"/>
      <c r="BY60" s="202">
        <f>IFERROR(__xludf.DUMMYFUNCTION("""COMPUTED_VALUE"""),10.0)</f>
        <v>10</v>
      </c>
      <c r="BZ60" s="203"/>
      <c r="CA60" s="202"/>
      <c r="CB60" s="203"/>
      <c r="CC60" s="202"/>
      <c r="CD60" s="203"/>
      <c r="CE60" s="202">
        <f>IFERROR(__xludf.DUMMYFUNCTION("""COMPUTED_VALUE"""),5.5)</f>
        <v>5.5</v>
      </c>
      <c r="CF60" s="203"/>
      <c r="CG60" s="202"/>
      <c r="CH60" s="203"/>
      <c r="CI60" s="202">
        <f>IFERROR(__xludf.DUMMYFUNCTION("""COMPUTED_VALUE"""),7.0)</f>
        <v>7</v>
      </c>
      <c r="CJ60" s="203"/>
      <c r="CK60" s="202"/>
      <c r="CL60" s="203"/>
      <c r="CM60" s="202">
        <f>IFERROR(__xludf.DUMMYFUNCTION("""COMPUTED_VALUE"""),14.0)</f>
        <v>14</v>
      </c>
      <c r="CN60" s="203"/>
      <c r="CO60" s="202">
        <f>IFERROR(__xludf.DUMMYFUNCTION("""COMPUTED_VALUE"""),4.5)</f>
        <v>4.5</v>
      </c>
      <c r="CP60" s="203"/>
      <c r="CQ60" s="202"/>
      <c r="CR60" s="203"/>
      <c r="CS60" s="202"/>
      <c r="CT60" s="199"/>
      <c r="CU60" s="202"/>
      <c r="CV60" s="199"/>
      <c r="CW60" s="202"/>
      <c r="CX60" s="199"/>
      <c r="CY60" s="202"/>
      <c r="CZ60" s="199"/>
      <c r="DA60" s="202"/>
      <c r="DB60" s="199"/>
      <c r="DC60" s="202"/>
      <c r="DD60" s="199"/>
      <c r="DE60" s="202"/>
      <c r="DF60" s="199"/>
      <c r="DG60" s="202"/>
      <c r="DH60" s="199"/>
      <c r="DI60" s="202"/>
      <c r="DJ60" s="199"/>
      <c r="DK60" s="202"/>
      <c r="DL60" s="199"/>
      <c r="DM60" s="202"/>
      <c r="DN60" s="199"/>
      <c r="DO60" s="202"/>
      <c r="DP60" s="199"/>
      <c r="DQ60" s="202"/>
      <c r="DR60" s="199"/>
      <c r="DS60" s="202"/>
      <c r="DT60" s="199"/>
      <c r="DU60" s="202"/>
      <c r="DV60" s="199"/>
      <c r="DW60" s="202"/>
      <c r="DX60" s="199"/>
      <c r="DY60" s="158"/>
      <c r="DZ60" s="159" t="str">
        <f>IFERROR(__xludf.DUMMYFUNCTION("""COMPUTED_VALUE"""),"Daniel Jaroš")</f>
        <v>Daniel Jaroš</v>
      </c>
      <c r="EA60" s="202">
        <f>IFERROR(__xludf.DUMMYFUNCTION("""COMPUTED_VALUE"""),5.0)</f>
        <v>5</v>
      </c>
      <c r="EB60" s="203"/>
      <c r="EC60" s="202"/>
      <c r="ED60" s="203"/>
      <c r="EE60" s="202"/>
      <c r="EF60" s="203"/>
      <c r="EG60" s="202"/>
      <c r="EH60" s="203"/>
      <c r="EI60" s="202"/>
      <c r="EJ60" s="203"/>
      <c r="EK60" s="202"/>
      <c r="EL60" s="203"/>
      <c r="EM60" s="202"/>
      <c r="EN60" s="203"/>
      <c r="EO60" s="202">
        <f>IFERROR(__xludf.DUMMYFUNCTION("""COMPUTED_VALUE"""),6.0)</f>
        <v>6</v>
      </c>
      <c r="EP60" s="203"/>
      <c r="EQ60" s="202"/>
      <c r="ER60" s="203"/>
      <c r="ES60" s="202"/>
      <c r="ET60" s="203"/>
      <c r="EU60" s="202"/>
      <c r="EV60" s="203"/>
      <c r="EW60" s="202">
        <f>IFERROR(__xludf.DUMMYFUNCTION("""COMPUTED_VALUE"""),6.5)</f>
        <v>6.5</v>
      </c>
      <c r="EX60" s="203"/>
      <c r="EY60" s="202"/>
      <c r="EZ60" s="203"/>
      <c r="FA60" s="202"/>
      <c r="FB60" s="203"/>
      <c r="FC60" s="202"/>
      <c r="FD60" s="203"/>
      <c r="FE60" s="202"/>
      <c r="FF60" s="199"/>
      <c r="FG60" s="202"/>
      <c r="FH60" s="199"/>
      <c r="FI60" s="202"/>
      <c r="FJ60" s="199"/>
      <c r="FK60" s="202"/>
      <c r="FL60" s="199"/>
      <c r="FM60" s="202"/>
      <c r="FN60" s="199"/>
      <c r="FO60" s="202"/>
      <c r="FP60" s="199"/>
      <c r="FQ60" s="202"/>
      <c r="FR60" s="199"/>
      <c r="FS60" s="202"/>
      <c r="FT60" s="199"/>
      <c r="FU60" s="202"/>
      <c r="FV60" s="199"/>
      <c r="FW60" s="202"/>
      <c r="FX60" s="199"/>
      <c r="FY60" s="202"/>
      <c r="FZ60" s="199"/>
      <c r="GA60" s="202"/>
      <c r="GB60" s="199"/>
      <c r="GC60" s="202"/>
      <c r="GD60" s="199"/>
      <c r="GE60" s="202"/>
      <c r="GF60" s="199"/>
      <c r="GG60" s="202"/>
      <c r="GH60" s="199"/>
      <c r="GI60" s="202"/>
      <c r="GJ60" s="199"/>
    </row>
    <row r="61">
      <c r="A61" s="214">
        <f>IFERROR(__xludf.DUMMYFUNCTION("""COMPUTED_VALUE"""),100.0)</f>
        <v>100</v>
      </c>
      <c r="B61" s="159" t="str">
        <f>IFERROR(__xludf.DUMMYFUNCTION("""COMPUTED_VALUE"""),"Vojtěch Sukdolák")</f>
        <v>Vojtěch Sukdolák</v>
      </c>
      <c r="C61" s="199">
        <f t="shared" ref="C61:BL61" si="53">BO61+EA61</f>
        <v>0</v>
      </c>
      <c r="D61" s="199">
        <f t="shared" si="53"/>
        <v>0</v>
      </c>
      <c r="E61" s="199">
        <f t="shared" si="53"/>
        <v>5</v>
      </c>
      <c r="F61" s="199">
        <f t="shared" si="53"/>
        <v>0</v>
      </c>
      <c r="G61" s="199">
        <f t="shared" si="53"/>
        <v>0</v>
      </c>
      <c r="H61" s="199">
        <f t="shared" si="53"/>
        <v>0</v>
      </c>
      <c r="I61" s="199">
        <f t="shared" si="53"/>
        <v>0</v>
      </c>
      <c r="J61" s="199">
        <f t="shared" si="53"/>
        <v>0</v>
      </c>
      <c r="K61" s="199">
        <f t="shared" si="53"/>
        <v>6</v>
      </c>
      <c r="L61" s="199">
        <f t="shared" si="53"/>
        <v>0</v>
      </c>
      <c r="M61" s="199">
        <f t="shared" si="53"/>
        <v>6</v>
      </c>
      <c r="N61" s="199">
        <f t="shared" si="53"/>
        <v>0</v>
      </c>
      <c r="O61" s="199">
        <f t="shared" si="53"/>
        <v>0</v>
      </c>
      <c r="P61" s="199">
        <f t="shared" si="53"/>
        <v>0</v>
      </c>
      <c r="Q61" s="199">
        <f t="shared" si="53"/>
        <v>4.5</v>
      </c>
      <c r="R61" s="199">
        <f t="shared" si="53"/>
        <v>0</v>
      </c>
      <c r="S61" s="199">
        <f t="shared" si="53"/>
        <v>0</v>
      </c>
      <c r="T61" s="199">
        <f t="shared" si="53"/>
        <v>0</v>
      </c>
      <c r="U61" s="199">
        <f t="shared" si="53"/>
        <v>0</v>
      </c>
      <c r="V61" s="199">
        <f t="shared" si="53"/>
        <v>0</v>
      </c>
      <c r="W61" s="199">
        <f t="shared" si="53"/>
        <v>0</v>
      </c>
      <c r="X61" s="199">
        <f t="shared" si="53"/>
        <v>0</v>
      </c>
      <c r="Y61" s="199">
        <f t="shared" si="53"/>
        <v>0</v>
      </c>
      <c r="Z61" s="199">
        <f t="shared" si="53"/>
        <v>0</v>
      </c>
      <c r="AA61" s="199">
        <f t="shared" si="53"/>
        <v>4</v>
      </c>
      <c r="AB61" s="199">
        <f t="shared" si="53"/>
        <v>0</v>
      </c>
      <c r="AC61" s="199">
        <f t="shared" si="53"/>
        <v>0</v>
      </c>
      <c r="AD61" s="199">
        <f t="shared" si="53"/>
        <v>0</v>
      </c>
      <c r="AE61" s="199">
        <f t="shared" si="53"/>
        <v>4</v>
      </c>
      <c r="AF61" s="199">
        <f t="shared" si="53"/>
        <v>0</v>
      </c>
      <c r="AG61" s="199">
        <f t="shared" si="53"/>
        <v>0</v>
      </c>
      <c r="AH61" s="199">
        <f t="shared" si="53"/>
        <v>0</v>
      </c>
      <c r="AI61" s="199">
        <f t="shared" si="53"/>
        <v>0</v>
      </c>
      <c r="AJ61" s="199">
        <f t="shared" si="53"/>
        <v>0</v>
      </c>
      <c r="AK61" s="199">
        <f t="shared" si="53"/>
        <v>0</v>
      </c>
      <c r="AL61" s="199">
        <f t="shared" si="53"/>
        <v>0</v>
      </c>
      <c r="AM61" s="199">
        <f t="shared" si="53"/>
        <v>0</v>
      </c>
      <c r="AN61" s="199">
        <f t="shared" si="53"/>
        <v>0</v>
      </c>
      <c r="AO61" s="199">
        <f t="shared" si="53"/>
        <v>0</v>
      </c>
      <c r="AP61" s="199">
        <f t="shared" si="53"/>
        <v>0</v>
      </c>
      <c r="AQ61" s="199">
        <f t="shared" si="53"/>
        <v>0</v>
      </c>
      <c r="AR61" s="199">
        <f t="shared" si="53"/>
        <v>0</v>
      </c>
      <c r="AS61" s="199">
        <f t="shared" si="53"/>
        <v>0</v>
      </c>
      <c r="AT61" s="199">
        <f t="shared" si="53"/>
        <v>0</v>
      </c>
      <c r="AU61" s="199">
        <f t="shared" si="53"/>
        <v>0</v>
      </c>
      <c r="AV61" s="199">
        <f t="shared" si="53"/>
        <v>0</v>
      </c>
      <c r="AW61" s="199">
        <f t="shared" si="53"/>
        <v>0</v>
      </c>
      <c r="AX61" s="199">
        <f t="shared" si="53"/>
        <v>0</v>
      </c>
      <c r="AY61" s="199">
        <f t="shared" si="53"/>
        <v>11</v>
      </c>
      <c r="AZ61" s="199">
        <f t="shared" si="53"/>
        <v>0</v>
      </c>
      <c r="BA61" s="199">
        <f t="shared" si="53"/>
        <v>0</v>
      </c>
      <c r="BB61" s="199">
        <f t="shared" si="53"/>
        <v>0</v>
      </c>
      <c r="BC61" s="199">
        <f t="shared" si="53"/>
        <v>0</v>
      </c>
      <c r="BD61" s="199">
        <f t="shared" si="53"/>
        <v>0</v>
      </c>
      <c r="BE61" s="199">
        <f t="shared" si="53"/>
        <v>0</v>
      </c>
      <c r="BF61" s="199">
        <f t="shared" si="53"/>
        <v>0</v>
      </c>
      <c r="BG61" s="199">
        <f t="shared" si="53"/>
        <v>4</v>
      </c>
      <c r="BH61" s="199">
        <f t="shared" si="53"/>
        <v>0</v>
      </c>
      <c r="BI61" s="199">
        <f t="shared" si="53"/>
        <v>4</v>
      </c>
      <c r="BJ61" s="199">
        <f t="shared" si="53"/>
        <v>0</v>
      </c>
      <c r="BK61" s="199">
        <f t="shared" si="53"/>
        <v>0</v>
      </c>
      <c r="BL61" s="199">
        <f t="shared" si="53"/>
        <v>0</v>
      </c>
      <c r="BM61" s="158"/>
      <c r="BN61" s="159" t="str">
        <f>IFERROR(__xludf.DUMMYFUNCTION("""COMPUTED_VALUE"""),"Vojtěch Sukdolák")</f>
        <v>Vojtěch Sukdolák</v>
      </c>
      <c r="BO61" s="202"/>
      <c r="BP61" s="203"/>
      <c r="BQ61" s="202">
        <f>IFERROR(__xludf.DUMMYFUNCTION("""COMPUTED_VALUE"""),5.0)</f>
        <v>5</v>
      </c>
      <c r="BR61" s="203"/>
      <c r="BS61" s="202"/>
      <c r="BT61" s="203"/>
      <c r="BU61" s="202"/>
      <c r="BV61" s="203"/>
      <c r="BW61" s="202">
        <f>IFERROR(__xludf.DUMMYFUNCTION("""COMPUTED_VALUE"""),6.0)</f>
        <v>6</v>
      </c>
      <c r="BX61" s="203"/>
      <c r="BY61" s="202">
        <f>IFERROR(__xludf.DUMMYFUNCTION("""COMPUTED_VALUE"""),6.0)</f>
        <v>6</v>
      </c>
      <c r="BZ61" s="203"/>
      <c r="CA61" s="202"/>
      <c r="CB61" s="203"/>
      <c r="CC61" s="202">
        <f>IFERROR(__xludf.DUMMYFUNCTION("""COMPUTED_VALUE"""),4.5)</f>
        <v>4.5</v>
      </c>
      <c r="CD61" s="203"/>
      <c r="CE61" s="202"/>
      <c r="CF61" s="203"/>
      <c r="CG61" s="202"/>
      <c r="CH61" s="203"/>
      <c r="CI61" s="202"/>
      <c r="CJ61" s="203"/>
      <c r="CK61" s="202"/>
      <c r="CL61" s="203"/>
      <c r="CM61" s="202">
        <f>IFERROR(__xludf.DUMMYFUNCTION("""COMPUTED_VALUE"""),4.0)</f>
        <v>4</v>
      </c>
      <c r="CN61" s="203"/>
      <c r="CO61" s="202"/>
      <c r="CP61" s="203"/>
      <c r="CQ61" s="202">
        <f>IFERROR(__xludf.DUMMYFUNCTION("""COMPUTED_VALUE"""),4.0)</f>
        <v>4</v>
      </c>
      <c r="CR61" s="203"/>
      <c r="CS61" s="202"/>
      <c r="CT61" s="199"/>
      <c r="CU61" s="202"/>
      <c r="CV61" s="199"/>
      <c r="CW61" s="202"/>
      <c r="CX61" s="199"/>
      <c r="CY61" s="202"/>
      <c r="CZ61" s="199"/>
      <c r="DA61" s="202"/>
      <c r="DB61" s="199"/>
      <c r="DC61" s="202"/>
      <c r="DD61" s="199"/>
      <c r="DE61" s="202"/>
      <c r="DF61" s="199"/>
      <c r="DG61" s="202"/>
      <c r="DH61" s="199"/>
      <c r="DI61" s="202"/>
      <c r="DJ61" s="199"/>
      <c r="DK61" s="202">
        <f>IFERROR(__xludf.DUMMYFUNCTION("""COMPUTED_VALUE"""),11.0)</f>
        <v>11</v>
      </c>
      <c r="DL61" s="199"/>
      <c r="DM61" s="202"/>
      <c r="DN61" s="199"/>
      <c r="DO61" s="202"/>
      <c r="DP61" s="199"/>
      <c r="DQ61" s="202"/>
      <c r="DR61" s="199"/>
      <c r="DS61" s="202">
        <f>IFERROR(__xludf.DUMMYFUNCTION("""COMPUTED_VALUE"""),4.0)</f>
        <v>4</v>
      </c>
      <c r="DT61" s="199"/>
      <c r="DU61" s="202">
        <f>IFERROR(__xludf.DUMMYFUNCTION("""COMPUTED_VALUE"""),4.0)</f>
        <v>4</v>
      </c>
      <c r="DV61" s="199"/>
      <c r="DW61" s="202"/>
      <c r="DX61" s="199"/>
      <c r="DY61" s="158"/>
      <c r="DZ61" s="159" t="str">
        <f>IFERROR(__xludf.DUMMYFUNCTION("""COMPUTED_VALUE"""),"Vojtěch Sukdolák")</f>
        <v>Vojtěch Sukdolák</v>
      </c>
      <c r="EA61" s="202"/>
      <c r="EB61" s="203"/>
      <c r="EC61" s="202"/>
      <c r="ED61" s="203"/>
      <c r="EE61" s="202"/>
      <c r="EF61" s="203"/>
      <c r="EG61" s="202"/>
      <c r="EH61" s="203"/>
      <c r="EI61" s="202"/>
      <c r="EJ61" s="203"/>
      <c r="EK61" s="202"/>
      <c r="EL61" s="203"/>
      <c r="EM61" s="202"/>
      <c r="EN61" s="203"/>
      <c r="EO61" s="202"/>
      <c r="EP61" s="203"/>
      <c r="EQ61" s="202"/>
      <c r="ER61" s="203"/>
      <c r="ES61" s="202"/>
      <c r="ET61" s="203"/>
      <c r="EU61" s="202"/>
      <c r="EV61" s="203"/>
      <c r="EW61" s="202"/>
      <c r="EX61" s="203"/>
      <c r="EY61" s="202"/>
      <c r="EZ61" s="203"/>
      <c r="FA61" s="202"/>
      <c r="FB61" s="203"/>
      <c r="FC61" s="202"/>
      <c r="FD61" s="203"/>
      <c r="FE61" s="202"/>
      <c r="FF61" s="199"/>
      <c r="FG61" s="202"/>
      <c r="FH61" s="199"/>
      <c r="FI61" s="202"/>
      <c r="FJ61" s="199"/>
      <c r="FK61" s="202"/>
      <c r="FL61" s="199"/>
      <c r="FM61" s="202"/>
      <c r="FN61" s="199"/>
      <c r="FO61" s="202"/>
      <c r="FP61" s="199"/>
      <c r="FQ61" s="202"/>
      <c r="FR61" s="199"/>
      <c r="FS61" s="202"/>
      <c r="FT61" s="199"/>
      <c r="FU61" s="202"/>
      <c r="FV61" s="199"/>
      <c r="FW61" s="202"/>
      <c r="FX61" s="199"/>
      <c r="FY61" s="202"/>
      <c r="FZ61" s="199"/>
      <c r="GA61" s="202"/>
      <c r="GB61" s="199"/>
      <c r="GC61" s="202"/>
      <c r="GD61" s="199"/>
      <c r="GE61" s="202"/>
      <c r="GF61" s="199"/>
      <c r="GG61" s="202"/>
      <c r="GH61" s="199"/>
      <c r="GI61" s="202"/>
      <c r="GJ61" s="199"/>
    </row>
    <row r="62">
      <c r="A62" s="214">
        <f>IFERROR(__xludf.DUMMYFUNCTION("""COMPUTED_VALUE"""),100.0)</f>
        <v>100</v>
      </c>
      <c r="B62" s="159" t="str">
        <f>IFERROR(__xludf.DUMMYFUNCTION("""COMPUTED_VALUE"""),"Vít Káš")</f>
        <v>Vít Káš</v>
      </c>
      <c r="C62" s="199">
        <f t="shared" ref="C62:BL62" si="54">BO62+EA62</f>
        <v>0</v>
      </c>
      <c r="D62" s="199">
        <f t="shared" si="54"/>
        <v>0</v>
      </c>
      <c r="E62" s="199">
        <f t="shared" si="54"/>
        <v>0</v>
      </c>
      <c r="F62" s="199">
        <f t="shared" si="54"/>
        <v>0</v>
      </c>
      <c r="G62" s="199">
        <f t="shared" si="54"/>
        <v>0</v>
      </c>
      <c r="H62" s="199">
        <f t="shared" si="54"/>
        <v>0</v>
      </c>
      <c r="I62" s="199">
        <f t="shared" si="54"/>
        <v>0</v>
      </c>
      <c r="J62" s="199">
        <f t="shared" si="54"/>
        <v>0</v>
      </c>
      <c r="K62" s="199">
        <f t="shared" si="54"/>
        <v>0</v>
      </c>
      <c r="L62" s="199">
        <f t="shared" si="54"/>
        <v>0</v>
      </c>
      <c r="M62" s="199">
        <f t="shared" si="54"/>
        <v>0</v>
      </c>
      <c r="N62" s="199">
        <f t="shared" si="54"/>
        <v>0</v>
      </c>
      <c r="O62" s="199">
        <f t="shared" si="54"/>
        <v>0</v>
      </c>
      <c r="P62" s="199">
        <f t="shared" si="54"/>
        <v>0</v>
      </c>
      <c r="Q62" s="199">
        <f t="shared" si="54"/>
        <v>0</v>
      </c>
      <c r="R62" s="199">
        <f t="shared" si="54"/>
        <v>0</v>
      </c>
      <c r="S62" s="199">
        <f t="shared" si="54"/>
        <v>0</v>
      </c>
      <c r="T62" s="199">
        <f t="shared" si="54"/>
        <v>0</v>
      </c>
      <c r="U62" s="199">
        <f t="shared" si="54"/>
        <v>0</v>
      </c>
      <c r="V62" s="199">
        <f t="shared" si="54"/>
        <v>0</v>
      </c>
      <c r="W62" s="199">
        <f t="shared" si="54"/>
        <v>0</v>
      </c>
      <c r="X62" s="199">
        <f t="shared" si="54"/>
        <v>0</v>
      </c>
      <c r="Y62" s="199">
        <f t="shared" si="54"/>
        <v>0</v>
      </c>
      <c r="Z62" s="199">
        <f t="shared" si="54"/>
        <v>0</v>
      </c>
      <c r="AA62" s="199">
        <f t="shared" si="54"/>
        <v>0</v>
      </c>
      <c r="AB62" s="199">
        <f t="shared" si="54"/>
        <v>0</v>
      </c>
      <c r="AC62" s="199">
        <f t="shared" si="54"/>
        <v>0</v>
      </c>
      <c r="AD62" s="199">
        <f t="shared" si="54"/>
        <v>0</v>
      </c>
      <c r="AE62" s="199">
        <f t="shared" si="54"/>
        <v>0</v>
      </c>
      <c r="AF62" s="199">
        <f t="shared" si="54"/>
        <v>0</v>
      </c>
      <c r="AG62" s="199">
        <f t="shared" si="54"/>
        <v>0</v>
      </c>
      <c r="AH62" s="199">
        <f t="shared" si="54"/>
        <v>0</v>
      </c>
      <c r="AI62" s="199">
        <f t="shared" si="54"/>
        <v>0</v>
      </c>
      <c r="AJ62" s="199">
        <f t="shared" si="54"/>
        <v>0</v>
      </c>
      <c r="AK62" s="199">
        <f t="shared" si="54"/>
        <v>0</v>
      </c>
      <c r="AL62" s="199">
        <f t="shared" si="54"/>
        <v>0</v>
      </c>
      <c r="AM62" s="199">
        <f t="shared" si="54"/>
        <v>0</v>
      </c>
      <c r="AN62" s="199">
        <f t="shared" si="54"/>
        <v>0</v>
      </c>
      <c r="AO62" s="199">
        <f t="shared" si="54"/>
        <v>0</v>
      </c>
      <c r="AP62" s="199">
        <f t="shared" si="54"/>
        <v>0</v>
      </c>
      <c r="AQ62" s="199">
        <f t="shared" si="54"/>
        <v>0</v>
      </c>
      <c r="AR62" s="199">
        <f t="shared" si="54"/>
        <v>0</v>
      </c>
      <c r="AS62" s="199">
        <f t="shared" si="54"/>
        <v>0</v>
      </c>
      <c r="AT62" s="199">
        <f t="shared" si="54"/>
        <v>0</v>
      </c>
      <c r="AU62" s="199">
        <f t="shared" si="54"/>
        <v>0</v>
      </c>
      <c r="AV62" s="199">
        <f t="shared" si="54"/>
        <v>0</v>
      </c>
      <c r="AW62" s="199">
        <f t="shared" si="54"/>
        <v>0</v>
      </c>
      <c r="AX62" s="199">
        <f t="shared" si="54"/>
        <v>0</v>
      </c>
      <c r="AY62" s="199">
        <f t="shared" si="54"/>
        <v>0</v>
      </c>
      <c r="AZ62" s="199">
        <f t="shared" si="54"/>
        <v>0</v>
      </c>
      <c r="BA62" s="199">
        <f t="shared" si="54"/>
        <v>0</v>
      </c>
      <c r="BB62" s="199">
        <f t="shared" si="54"/>
        <v>0</v>
      </c>
      <c r="BC62" s="199">
        <f t="shared" si="54"/>
        <v>0</v>
      </c>
      <c r="BD62" s="199">
        <f t="shared" si="54"/>
        <v>0</v>
      </c>
      <c r="BE62" s="199">
        <f t="shared" si="54"/>
        <v>0</v>
      </c>
      <c r="BF62" s="199">
        <f t="shared" si="54"/>
        <v>0</v>
      </c>
      <c r="BG62" s="199">
        <f t="shared" si="54"/>
        <v>0</v>
      </c>
      <c r="BH62" s="199">
        <f t="shared" si="54"/>
        <v>0</v>
      </c>
      <c r="BI62" s="199">
        <f t="shared" si="54"/>
        <v>0</v>
      </c>
      <c r="BJ62" s="199">
        <f t="shared" si="54"/>
        <v>0</v>
      </c>
      <c r="BK62" s="199">
        <f t="shared" si="54"/>
        <v>0</v>
      </c>
      <c r="BL62" s="199">
        <f t="shared" si="54"/>
        <v>0</v>
      </c>
      <c r="BM62" s="158"/>
      <c r="BN62" s="159" t="str">
        <f>IFERROR(__xludf.DUMMYFUNCTION("""COMPUTED_VALUE"""),"Vít Káš")</f>
        <v>Vít Káš</v>
      </c>
      <c r="BO62" s="202"/>
      <c r="BP62" s="203"/>
      <c r="BQ62" s="202"/>
      <c r="BR62" s="203"/>
      <c r="BS62" s="202"/>
      <c r="BT62" s="203"/>
      <c r="BU62" s="202"/>
      <c r="BV62" s="203"/>
      <c r="BW62" s="202"/>
      <c r="BX62" s="203"/>
      <c r="BY62" s="202"/>
      <c r="BZ62" s="203"/>
      <c r="CA62" s="202"/>
      <c r="CB62" s="203"/>
      <c r="CC62" s="202"/>
      <c r="CD62" s="203"/>
      <c r="CE62" s="202"/>
      <c r="CF62" s="203"/>
      <c r="CG62" s="202"/>
      <c r="CH62" s="203"/>
      <c r="CI62" s="202"/>
      <c r="CJ62" s="203"/>
      <c r="CK62" s="202"/>
      <c r="CL62" s="203"/>
      <c r="CM62" s="202"/>
      <c r="CN62" s="203"/>
      <c r="CO62" s="202"/>
      <c r="CP62" s="203"/>
      <c r="CQ62" s="202"/>
      <c r="CR62" s="203"/>
      <c r="CS62" s="202"/>
      <c r="CT62" s="199"/>
      <c r="CU62" s="202"/>
      <c r="CV62" s="199"/>
      <c r="CW62" s="202"/>
      <c r="CX62" s="199"/>
      <c r="CY62" s="202"/>
      <c r="CZ62" s="199"/>
      <c r="DA62" s="202"/>
      <c r="DB62" s="199"/>
      <c r="DC62" s="202"/>
      <c r="DD62" s="199"/>
      <c r="DE62" s="202"/>
      <c r="DF62" s="199"/>
      <c r="DG62" s="202"/>
      <c r="DH62" s="199"/>
      <c r="DI62" s="202"/>
      <c r="DJ62" s="199"/>
      <c r="DK62" s="202"/>
      <c r="DL62" s="199"/>
      <c r="DM62" s="202"/>
      <c r="DN62" s="199"/>
      <c r="DO62" s="202"/>
      <c r="DP62" s="199"/>
      <c r="DQ62" s="202"/>
      <c r="DR62" s="199"/>
      <c r="DS62" s="202"/>
      <c r="DT62" s="199"/>
      <c r="DU62" s="202"/>
      <c r="DV62" s="199"/>
      <c r="DW62" s="202"/>
      <c r="DX62" s="199"/>
      <c r="DY62" s="158"/>
      <c r="DZ62" s="159" t="str">
        <f>IFERROR(__xludf.DUMMYFUNCTION("""COMPUTED_VALUE"""),"Vít Káš")</f>
        <v>Vít Káš</v>
      </c>
      <c r="EA62" s="202"/>
      <c r="EB62" s="203"/>
      <c r="EC62" s="202"/>
      <c r="ED62" s="203"/>
      <c r="EE62" s="202"/>
      <c r="EF62" s="203"/>
      <c r="EG62" s="202"/>
      <c r="EH62" s="203"/>
      <c r="EI62" s="202"/>
      <c r="EJ62" s="203"/>
      <c r="EK62" s="202"/>
      <c r="EL62" s="203"/>
      <c r="EM62" s="202"/>
      <c r="EN62" s="203"/>
      <c r="EO62" s="202"/>
      <c r="EP62" s="203"/>
      <c r="EQ62" s="202"/>
      <c r="ER62" s="203"/>
      <c r="ES62" s="202"/>
      <c r="ET62" s="203"/>
      <c r="EU62" s="202"/>
      <c r="EV62" s="203"/>
      <c r="EW62" s="202"/>
      <c r="EX62" s="203"/>
      <c r="EY62" s="202"/>
      <c r="EZ62" s="203"/>
      <c r="FA62" s="202"/>
      <c r="FB62" s="203"/>
      <c r="FC62" s="202"/>
      <c r="FD62" s="203"/>
      <c r="FE62" s="202"/>
      <c r="FF62" s="199"/>
      <c r="FG62" s="202"/>
      <c r="FH62" s="199"/>
      <c r="FI62" s="202"/>
      <c r="FJ62" s="199"/>
      <c r="FK62" s="202"/>
      <c r="FL62" s="199"/>
      <c r="FM62" s="202"/>
      <c r="FN62" s="199"/>
      <c r="FO62" s="202"/>
      <c r="FP62" s="199"/>
      <c r="FQ62" s="202"/>
      <c r="FR62" s="199"/>
      <c r="FS62" s="202"/>
      <c r="FT62" s="199"/>
      <c r="FU62" s="202"/>
      <c r="FV62" s="199"/>
      <c r="FW62" s="202"/>
      <c r="FX62" s="199"/>
      <c r="FY62" s="202"/>
      <c r="FZ62" s="199"/>
      <c r="GA62" s="202"/>
      <c r="GB62" s="199"/>
      <c r="GC62" s="202"/>
      <c r="GD62" s="199"/>
      <c r="GE62" s="202"/>
      <c r="GF62" s="199"/>
      <c r="GG62" s="202"/>
      <c r="GH62" s="199"/>
      <c r="GI62" s="202"/>
      <c r="GJ62" s="199"/>
    </row>
    <row r="63">
      <c r="A63" s="214">
        <f>IFERROR(__xludf.DUMMYFUNCTION("""COMPUTED_VALUE"""),100.0)</f>
        <v>100</v>
      </c>
      <c r="B63" s="159" t="str">
        <f>IFERROR(__xludf.DUMMYFUNCTION("""COMPUTED_VALUE"""),"Tomáš Pavlišín")</f>
        <v>Tomáš Pavlišín</v>
      </c>
      <c r="C63" s="199">
        <f t="shared" ref="C63:BL63" si="55">BO63+EA63</f>
        <v>0</v>
      </c>
      <c r="D63" s="199">
        <f t="shared" si="55"/>
        <v>0</v>
      </c>
      <c r="E63" s="199">
        <f t="shared" si="55"/>
        <v>0</v>
      </c>
      <c r="F63" s="199">
        <f t="shared" si="55"/>
        <v>0</v>
      </c>
      <c r="G63" s="199">
        <f t="shared" si="55"/>
        <v>0</v>
      </c>
      <c r="H63" s="199">
        <f t="shared" si="55"/>
        <v>0</v>
      </c>
      <c r="I63" s="199">
        <f t="shared" si="55"/>
        <v>0</v>
      </c>
      <c r="J63" s="199">
        <f t="shared" si="55"/>
        <v>0</v>
      </c>
      <c r="K63" s="199">
        <f t="shared" si="55"/>
        <v>0</v>
      </c>
      <c r="L63" s="199">
        <f t="shared" si="55"/>
        <v>0</v>
      </c>
      <c r="M63" s="199">
        <f t="shared" si="55"/>
        <v>0</v>
      </c>
      <c r="N63" s="199">
        <f t="shared" si="55"/>
        <v>0</v>
      </c>
      <c r="O63" s="199">
        <f t="shared" si="55"/>
        <v>0</v>
      </c>
      <c r="P63" s="199">
        <f t="shared" si="55"/>
        <v>0</v>
      </c>
      <c r="Q63" s="199">
        <f t="shared" si="55"/>
        <v>0</v>
      </c>
      <c r="R63" s="199">
        <f t="shared" si="55"/>
        <v>0</v>
      </c>
      <c r="S63" s="199">
        <f t="shared" si="55"/>
        <v>0</v>
      </c>
      <c r="T63" s="199">
        <f t="shared" si="55"/>
        <v>0</v>
      </c>
      <c r="U63" s="199">
        <f t="shared" si="55"/>
        <v>0</v>
      </c>
      <c r="V63" s="199">
        <f t="shared" si="55"/>
        <v>0</v>
      </c>
      <c r="W63" s="199">
        <f t="shared" si="55"/>
        <v>0</v>
      </c>
      <c r="X63" s="199">
        <f t="shared" si="55"/>
        <v>0</v>
      </c>
      <c r="Y63" s="199">
        <f t="shared" si="55"/>
        <v>0</v>
      </c>
      <c r="Z63" s="199">
        <f t="shared" si="55"/>
        <v>0</v>
      </c>
      <c r="AA63" s="199">
        <f t="shared" si="55"/>
        <v>0</v>
      </c>
      <c r="AB63" s="199">
        <f t="shared" si="55"/>
        <v>0</v>
      </c>
      <c r="AC63" s="199">
        <f t="shared" si="55"/>
        <v>0</v>
      </c>
      <c r="AD63" s="199">
        <f t="shared" si="55"/>
        <v>0</v>
      </c>
      <c r="AE63" s="199">
        <f t="shared" si="55"/>
        <v>0</v>
      </c>
      <c r="AF63" s="199">
        <f t="shared" si="55"/>
        <v>0</v>
      </c>
      <c r="AG63" s="199">
        <f t="shared" si="55"/>
        <v>0</v>
      </c>
      <c r="AH63" s="199">
        <f t="shared" si="55"/>
        <v>0</v>
      </c>
      <c r="AI63" s="199">
        <f t="shared" si="55"/>
        <v>0</v>
      </c>
      <c r="AJ63" s="199">
        <f t="shared" si="55"/>
        <v>0</v>
      </c>
      <c r="AK63" s="199">
        <f t="shared" si="55"/>
        <v>0</v>
      </c>
      <c r="AL63" s="199">
        <f t="shared" si="55"/>
        <v>0</v>
      </c>
      <c r="AM63" s="199">
        <f t="shared" si="55"/>
        <v>0</v>
      </c>
      <c r="AN63" s="199">
        <f t="shared" si="55"/>
        <v>0</v>
      </c>
      <c r="AO63" s="199">
        <f t="shared" si="55"/>
        <v>0</v>
      </c>
      <c r="AP63" s="199">
        <f t="shared" si="55"/>
        <v>0</v>
      </c>
      <c r="AQ63" s="199">
        <f t="shared" si="55"/>
        <v>0</v>
      </c>
      <c r="AR63" s="199">
        <f t="shared" si="55"/>
        <v>0</v>
      </c>
      <c r="AS63" s="199">
        <f t="shared" si="55"/>
        <v>0</v>
      </c>
      <c r="AT63" s="199">
        <f t="shared" si="55"/>
        <v>0</v>
      </c>
      <c r="AU63" s="199">
        <f t="shared" si="55"/>
        <v>0</v>
      </c>
      <c r="AV63" s="199">
        <f t="shared" si="55"/>
        <v>0</v>
      </c>
      <c r="AW63" s="199">
        <f t="shared" si="55"/>
        <v>0</v>
      </c>
      <c r="AX63" s="199">
        <f t="shared" si="55"/>
        <v>0</v>
      </c>
      <c r="AY63" s="199">
        <f t="shared" si="55"/>
        <v>0</v>
      </c>
      <c r="AZ63" s="199">
        <f t="shared" si="55"/>
        <v>0</v>
      </c>
      <c r="BA63" s="199">
        <f t="shared" si="55"/>
        <v>0</v>
      </c>
      <c r="BB63" s="199">
        <f t="shared" si="55"/>
        <v>0</v>
      </c>
      <c r="BC63" s="199">
        <f t="shared" si="55"/>
        <v>0</v>
      </c>
      <c r="BD63" s="199">
        <f t="shared" si="55"/>
        <v>0</v>
      </c>
      <c r="BE63" s="199">
        <f t="shared" si="55"/>
        <v>0</v>
      </c>
      <c r="BF63" s="199">
        <f t="shared" si="55"/>
        <v>0</v>
      </c>
      <c r="BG63" s="199">
        <f t="shared" si="55"/>
        <v>0</v>
      </c>
      <c r="BH63" s="199">
        <f t="shared" si="55"/>
        <v>0</v>
      </c>
      <c r="BI63" s="199">
        <f t="shared" si="55"/>
        <v>0</v>
      </c>
      <c r="BJ63" s="199">
        <f t="shared" si="55"/>
        <v>0</v>
      </c>
      <c r="BK63" s="199">
        <f t="shared" si="55"/>
        <v>0</v>
      </c>
      <c r="BL63" s="199">
        <f t="shared" si="55"/>
        <v>0</v>
      </c>
      <c r="BM63" s="158"/>
      <c r="BN63" s="159" t="str">
        <f>IFERROR(__xludf.DUMMYFUNCTION("""COMPUTED_VALUE"""),"Tomáš Pavlišín")</f>
        <v>Tomáš Pavlišín</v>
      </c>
      <c r="BO63" s="202"/>
      <c r="BP63" s="203"/>
      <c r="BQ63" s="202"/>
      <c r="BR63" s="203"/>
      <c r="BS63" s="202"/>
      <c r="BT63" s="203"/>
      <c r="BU63" s="202"/>
      <c r="BV63" s="203"/>
      <c r="BW63" s="202"/>
      <c r="BX63" s="203"/>
      <c r="BY63" s="202"/>
      <c r="BZ63" s="203"/>
      <c r="CA63" s="202"/>
      <c r="CB63" s="203"/>
      <c r="CC63" s="202"/>
      <c r="CD63" s="203"/>
      <c r="CE63" s="202"/>
      <c r="CF63" s="203"/>
      <c r="CG63" s="202"/>
      <c r="CH63" s="203"/>
      <c r="CI63" s="202"/>
      <c r="CJ63" s="203"/>
      <c r="CK63" s="202"/>
      <c r="CL63" s="203"/>
      <c r="CM63" s="202"/>
      <c r="CN63" s="203"/>
      <c r="CO63" s="202"/>
      <c r="CP63" s="203"/>
      <c r="CQ63" s="202"/>
      <c r="CR63" s="203"/>
      <c r="CS63" s="202"/>
      <c r="CT63" s="199"/>
      <c r="CU63" s="202"/>
      <c r="CV63" s="199"/>
      <c r="CW63" s="202"/>
      <c r="CX63" s="199"/>
      <c r="CY63" s="202"/>
      <c r="CZ63" s="199"/>
      <c r="DA63" s="202"/>
      <c r="DB63" s="199"/>
      <c r="DC63" s="202"/>
      <c r="DD63" s="199"/>
      <c r="DE63" s="202"/>
      <c r="DF63" s="199"/>
      <c r="DG63" s="202"/>
      <c r="DH63" s="199"/>
      <c r="DI63" s="202"/>
      <c r="DJ63" s="199"/>
      <c r="DK63" s="202"/>
      <c r="DL63" s="199"/>
      <c r="DM63" s="202"/>
      <c r="DN63" s="199"/>
      <c r="DO63" s="202"/>
      <c r="DP63" s="199"/>
      <c r="DQ63" s="202"/>
      <c r="DR63" s="199"/>
      <c r="DS63" s="202"/>
      <c r="DT63" s="199"/>
      <c r="DU63" s="202"/>
      <c r="DV63" s="199"/>
      <c r="DW63" s="202"/>
      <c r="DX63" s="199"/>
      <c r="DY63" s="158"/>
      <c r="DZ63" s="159" t="str">
        <f>IFERROR(__xludf.DUMMYFUNCTION("""COMPUTED_VALUE"""),"Tomáš Pavlišín")</f>
        <v>Tomáš Pavlišín</v>
      </c>
      <c r="EA63" s="202"/>
      <c r="EB63" s="203"/>
      <c r="EC63" s="202"/>
      <c r="ED63" s="203"/>
      <c r="EE63" s="202"/>
      <c r="EF63" s="203"/>
      <c r="EG63" s="202"/>
      <c r="EH63" s="203"/>
      <c r="EI63" s="202"/>
      <c r="EJ63" s="203"/>
      <c r="EK63" s="202"/>
      <c r="EL63" s="203"/>
      <c r="EM63" s="202"/>
      <c r="EN63" s="203"/>
      <c r="EO63" s="202"/>
      <c r="EP63" s="203"/>
      <c r="EQ63" s="202"/>
      <c r="ER63" s="203"/>
      <c r="ES63" s="202"/>
      <c r="ET63" s="203"/>
      <c r="EU63" s="202"/>
      <c r="EV63" s="203"/>
      <c r="EW63" s="202"/>
      <c r="EX63" s="203"/>
      <c r="EY63" s="202"/>
      <c r="EZ63" s="203"/>
      <c r="FA63" s="202"/>
      <c r="FB63" s="203"/>
      <c r="FC63" s="202"/>
      <c r="FD63" s="203"/>
      <c r="FE63" s="202"/>
      <c r="FF63" s="199"/>
      <c r="FG63" s="202"/>
      <c r="FH63" s="199"/>
      <c r="FI63" s="202"/>
      <c r="FJ63" s="199"/>
      <c r="FK63" s="202"/>
      <c r="FL63" s="199"/>
      <c r="FM63" s="202"/>
      <c r="FN63" s="199"/>
      <c r="FO63" s="202"/>
      <c r="FP63" s="199"/>
      <c r="FQ63" s="202"/>
      <c r="FR63" s="199"/>
      <c r="FS63" s="202"/>
      <c r="FT63" s="199"/>
      <c r="FU63" s="202"/>
      <c r="FV63" s="199"/>
      <c r="FW63" s="202"/>
      <c r="FX63" s="199"/>
      <c r="FY63" s="202"/>
      <c r="FZ63" s="199"/>
      <c r="GA63" s="202"/>
      <c r="GB63" s="199"/>
      <c r="GC63" s="202"/>
      <c r="GD63" s="199"/>
      <c r="GE63" s="202"/>
      <c r="GF63" s="199"/>
      <c r="GG63" s="202"/>
      <c r="GH63" s="199"/>
      <c r="GI63" s="202"/>
      <c r="GJ63" s="199"/>
    </row>
    <row r="64">
      <c r="A64" s="214">
        <f>IFERROR(__xludf.DUMMYFUNCTION("""COMPUTED_VALUE"""),100.0)</f>
        <v>100</v>
      </c>
      <c r="B64" s="159" t="str">
        <f>IFERROR(__xludf.DUMMYFUNCTION("""COMPUTED_VALUE"""),"Anthony Lightburn")</f>
        <v>Anthony Lightburn</v>
      </c>
      <c r="C64" s="199">
        <f t="shared" ref="C64:BL64" si="56">BO64+EA64</f>
        <v>0</v>
      </c>
      <c r="D64" s="199">
        <f t="shared" si="56"/>
        <v>0</v>
      </c>
      <c r="E64" s="199">
        <f t="shared" si="56"/>
        <v>0</v>
      </c>
      <c r="F64" s="199">
        <f t="shared" si="56"/>
        <v>0</v>
      </c>
      <c r="G64" s="199">
        <f t="shared" si="56"/>
        <v>0</v>
      </c>
      <c r="H64" s="199">
        <f t="shared" si="56"/>
        <v>0</v>
      </c>
      <c r="I64" s="199">
        <f t="shared" si="56"/>
        <v>6</v>
      </c>
      <c r="J64" s="199">
        <f t="shared" si="56"/>
        <v>100</v>
      </c>
      <c r="K64" s="199">
        <f t="shared" si="56"/>
        <v>6</v>
      </c>
      <c r="L64" s="199">
        <f t="shared" si="56"/>
        <v>0</v>
      </c>
      <c r="M64" s="199">
        <f t="shared" si="56"/>
        <v>0</v>
      </c>
      <c r="N64" s="199">
        <f t="shared" si="56"/>
        <v>0</v>
      </c>
      <c r="O64" s="199">
        <f t="shared" si="56"/>
        <v>0</v>
      </c>
      <c r="P64" s="199">
        <f t="shared" si="56"/>
        <v>0</v>
      </c>
      <c r="Q64" s="199">
        <f t="shared" si="56"/>
        <v>6</v>
      </c>
      <c r="R64" s="199">
        <f t="shared" si="56"/>
        <v>0</v>
      </c>
      <c r="S64" s="199">
        <f t="shared" si="56"/>
        <v>10</v>
      </c>
      <c r="T64" s="199">
        <f t="shared" si="56"/>
        <v>0</v>
      </c>
      <c r="U64" s="199">
        <f t="shared" si="56"/>
        <v>0</v>
      </c>
      <c r="V64" s="199">
        <f t="shared" si="56"/>
        <v>0</v>
      </c>
      <c r="W64" s="199">
        <f t="shared" si="56"/>
        <v>0</v>
      </c>
      <c r="X64" s="199">
        <f t="shared" si="56"/>
        <v>0</v>
      </c>
      <c r="Y64" s="199">
        <f t="shared" si="56"/>
        <v>0</v>
      </c>
      <c r="Z64" s="199">
        <f t="shared" si="56"/>
        <v>0</v>
      </c>
      <c r="AA64" s="199">
        <f t="shared" si="56"/>
        <v>0</v>
      </c>
      <c r="AB64" s="199">
        <f t="shared" si="56"/>
        <v>0</v>
      </c>
      <c r="AC64" s="199">
        <f t="shared" si="56"/>
        <v>0</v>
      </c>
      <c r="AD64" s="199">
        <f t="shared" si="56"/>
        <v>0</v>
      </c>
      <c r="AE64" s="199">
        <f t="shared" si="56"/>
        <v>0</v>
      </c>
      <c r="AF64" s="199">
        <f t="shared" si="56"/>
        <v>0</v>
      </c>
      <c r="AG64" s="199">
        <f t="shared" si="56"/>
        <v>6</v>
      </c>
      <c r="AH64" s="199">
        <f t="shared" si="56"/>
        <v>0</v>
      </c>
      <c r="AI64" s="199">
        <f t="shared" si="56"/>
        <v>0</v>
      </c>
      <c r="AJ64" s="199">
        <f t="shared" si="56"/>
        <v>0</v>
      </c>
      <c r="AK64" s="199">
        <f t="shared" si="56"/>
        <v>0</v>
      </c>
      <c r="AL64" s="199">
        <f t="shared" si="56"/>
        <v>0</v>
      </c>
      <c r="AM64" s="199">
        <f t="shared" si="56"/>
        <v>0</v>
      </c>
      <c r="AN64" s="199">
        <f t="shared" si="56"/>
        <v>0</v>
      </c>
      <c r="AO64" s="199">
        <f t="shared" si="56"/>
        <v>6</v>
      </c>
      <c r="AP64" s="199">
        <f t="shared" si="56"/>
        <v>0</v>
      </c>
      <c r="AQ64" s="199">
        <f t="shared" si="56"/>
        <v>0</v>
      </c>
      <c r="AR64" s="199">
        <f t="shared" si="56"/>
        <v>0</v>
      </c>
      <c r="AS64" s="199">
        <f t="shared" si="56"/>
        <v>6</v>
      </c>
      <c r="AT64" s="199">
        <f t="shared" si="56"/>
        <v>0</v>
      </c>
      <c r="AU64" s="199">
        <f t="shared" si="56"/>
        <v>9.5</v>
      </c>
      <c r="AV64" s="199">
        <f t="shared" si="56"/>
        <v>0</v>
      </c>
      <c r="AW64" s="199">
        <f t="shared" si="56"/>
        <v>6</v>
      </c>
      <c r="AX64" s="199">
        <f t="shared" si="56"/>
        <v>0</v>
      </c>
      <c r="AY64" s="199">
        <f t="shared" si="56"/>
        <v>0</v>
      </c>
      <c r="AZ64" s="199">
        <f t="shared" si="56"/>
        <v>0</v>
      </c>
      <c r="BA64" s="199">
        <f t="shared" si="56"/>
        <v>0</v>
      </c>
      <c r="BB64" s="199">
        <f t="shared" si="56"/>
        <v>0</v>
      </c>
      <c r="BC64" s="199">
        <f t="shared" si="56"/>
        <v>0</v>
      </c>
      <c r="BD64" s="199">
        <f t="shared" si="56"/>
        <v>0</v>
      </c>
      <c r="BE64" s="199">
        <f t="shared" si="56"/>
        <v>0</v>
      </c>
      <c r="BF64" s="199">
        <f t="shared" si="56"/>
        <v>0</v>
      </c>
      <c r="BG64" s="199">
        <f t="shared" si="56"/>
        <v>0</v>
      </c>
      <c r="BH64" s="199">
        <f t="shared" si="56"/>
        <v>0</v>
      </c>
      <c r="BI64" s="199">
        <f t="shared" si="56"/>
        <v>6</v>
      </c>
      <c r="BJ64" s="199">
        <f t="shared" si="56"/>
        <v>0</v>
      </c>
      <c r="BK64" s="199">
        <f t="shared" si="56"/>
        <v>0</v>
      </c>
      <c r="BL64" s="199">
        <f t="shared" si="56"/>
        <v>0</v>
      </c>
      <c r="BM64" s="158"/>
      <c r="BN64" s="159" t="str">
        <f>IFERROR(__xludf.DUMMYFUNCTION("""COMPUTED_VALUE"""),"Anthony Lightburn")</f>
        <v>Anthony Lightburn</v>
      </c>
      <c r="BO64" s="202"/>
      <c r="BP64" s="203"/>
      <c r="BQ64" s="202"/>
      <c r="BR64" s="203"/>
      <c r="BS64" s="202"/>
      <c r="BT64" s="203"/>
      <c r="BU64" s="202">
        <f>IFERROR(__xludf.DUMMYFUNCTION("""COMPUTED_VALUE"""),6.0)</f>
        <v>6</v>
      </c>
      <c r="BV64" s="203">
        <f>IFERROR(__xludf.DUMMYFUNCTION("""COMPUTED_VALUE"""),100.0)</f>
        <v>100</v>
      </c>
      <c r="BW64" s="202">
        <f>IFERROR(__xludf.DUMMYFUNCTION("""COMPUTED_VALUE"""),6.0)</f>
        <v>6</v>
      </c>
      <c r="BX64" s="203"/>
      <c r="BY64" s="202"/>
      <c r="BZ64" s="203"/>
      <c r="CA64" s="202"/>
      <c r="CB64" s="203"/>
      <c r="CC64" s="202">
        <f>IFERROR(__xludf.DUMMYFUNCTION("""COMPUTED_VALUE"""),6.0)</f>
        <v>6</v>
      </c>
      <c r="CD64" s="203"/>
      <c r="CE64" s="202">
        <f>IFERROR(__xludf.DUMMYFUNCTION("""COMPUTED_VALUE"""),10.0)</f>
        <v>10</v>
      </c>
      <c r="CF64" s="203"/>
      <c r="CG64" s="202"/>
      <c r="CH64" s="203"/>
      <c r="CI64" s="202"/>
      <c r="CJ64" s="203"/>
      <c r="CK64" s="202"/>
      <c r="CL64" s="203"/>
      <c r="CM64" s="202"/>
      <c r="CN64" s="203"/>
      <c r="CO64" s="202"/>
      <c r="CP64" s="203"/>
      <c r="CQ64" s="202"/>
      <c r="CR64" s="203"/>
      <c r="CS64" s="202">
        <f>IFERROR(__xludf.DUMMYFUNCTION("""COMPUTED_VALUE"""),6.0)</f>
        <v>6</v>
      </c>
      <c r="CT64" s="199"/>
      <c r="CU64" s="202"/>
      <c r="CV64" s="199"/>
      <c r="CW64" s="202"/>
      <c r="CX64" s="199"/>
      <c r="CY64" s="202"/>
      <c r="CZ64" s="199"/>
      <c r="DA64" s="202">
        <f>IFERROR(__xludf.DUMMYFUNCTION("""COMPUTED_VALUE"""),6.0)</f>
        <v>6</v>
      </c>
      <c r="DB64" s="199"/>
      <c r="DC64" s="202"/>
      <c r="DD64" s="199"/>
      <c r="DE64" s="202">
        <f>IFERROR(__xludf.DUMMYFUNCTION("""COMPUTED_VALUE"""),6.0)</f>
        <v>6</v>
      </c>
      <c r="DF64" s="199"/>
      <c r="DG64" s="202">
        <f>IFERROR(__xludf.DUMMYFUNCTION("""COMPUTED_VALUE"""),9.5)</f>
        <v>9.5</v>
      </c>
      <c r="DH64" s="199"/>
      <c r="DI64" s="202">
        <f>IFERROR(__xludf.DUMMYFUNCTION("""COMPUTED_VALUE"""),6.0)</f>
        <v>6</v>
      </c>
      <c r="DJ64" s="199"/>
      <c r="DK64" s="202"/>
      <c r="DL64" s="199"/>
      <c r="DM64" s="202"/>
      <c r="DN64" s="199"/>
      <c r="DO64" s="202"/>
      <c r="DP64" s="199"/>
      <c r="DQ64" s="202"/>
      <c r="DR64" s="199"/>
      <c r="DS64" s="202"/>
      <c r="DT64" s="199"/>
      <c r="DU64" s="202">
        <f>IFERROR(__xludf.DUMMYFUNCTION("""COMPUTED_VALUE"""),6.0)</f>
        <v>6</v>
      </c>
      <c r="DV64" s="199"/>
      <c r="DW64" s="202"/>
      <c r="DX64" s="199"/>
      <c r="DY64" s="158"/>
      <c r="DZ64" s="159" t="str">
        <f>IFERROR(__xludf.DUMMYFUNCTION("""COMPUTED_VALUE"""),"Anthony Lightburn")</f>
        <v>Anthony Lightburn</v>
      </c>
      <c r="EA64" s="202"/>
      <c r="EB64" s="203"/>
      <c r="EC64" s="202"/>
      <c r="ED64" s="203"/>
      <c r="EE64" s="202"/>
      <c r="EF64" s="203"/>
      <c r="EG64" s="202"/>
      <c r="EH64" s="203"/>
      <c r="EI64" s="202"/>
      <c r="EJ64" s="203"/>
      <c r="EK64" s="202"/>
      <c r="EL64" s="203"/>
      <c r="EM64" s="202"/>
      <c r="EN64" s="203"/>
      <c r="EO64" s="202"/>
      <c r="EP64" s="203"/>
      <c r="EQ64" s="202"/>
      <c r="ER64" s="203"/>
      <c r="ES64" s="202"/>
      <c r="ET64" s="203"/>
      <c r="EU64" s="202"/>
      <c r="EV64" s="203"/>
      <c r="EW64" s="202"/>
      <c r="EX64" s="203"/>
      <c r="EY64" s="202"/>
      <c r="EZ64" s="203"/>
      <c r="FA64" s="202"/>
      <c r="FB64" s="203"/>
      <c r="FC64" s="202"/>
      <c r="FD64" s="203"/>
      <c r="FE64" s="202"/>
      <c r="FF64" s="199"/>
      <c r="FG64" s="202"/>
      <c r="FH64" s="199"/>
      <c r="FI64" s="202"/>
      <c r="FJ64" s="199"/>
      <c r="FK64" s="202"/>
      <c r="FL64" s="199"/>
      <c r="FM64" s="202"/>
      <c r="FN64" s="199"/>
      <c r="FO64" s="202"/>
      <c r="FP64" s="199"/>
      <c r="FQ64" s="202"/>
      <c r="FR64" s="199"/>
      <c r="FS64" s="202"/>
      <c r="FT64" s="199"/>
      <c r="FU64" s="202"/>
      <c r="FV64" s="199"/>
      <c r="FW64" s="202"/>
      <c r="FX64" s="199"/>
      <c r="FY64" s="202"/>
      <c r="FZ64" s="199"/>
      <c r="GA64" s="202"/>
      <c r="GB64" s="199"/>
      <c r="GC64" s="202"/>
      <c r="GD64" s="199"/>
      <c r="GE64" s="202"/>
      <c r="GF64" s="199"/>
      <c r="GG64" s="202"/>
      <c r="GH64" s="199"/>
      <c r="GI64" s="202"/>
      <c r="GJ64" s="199"/>
    </row>
    <row r="65">
      <c r="A65" s="214">
        <f>IFERROR(__xludf.DUMMYFUNCTION("""COMPUTED_VALUE"""),120.0)</f>
        <v>120</v>
      </c>
      <c r="B65" s="159" t="str">
        <f>IFERROR(__xludf.DUMMYFUNCTION("""COMPUTED_VALUE"""),"Adrián Zajac")</f>
        <v>Adrián Zajac</v>
      </c>
      <c r="C65" s="199">
        <f t="shared" ref="C65:BL65" si="57">BO65+EA65</f>
        <v>0</v>
      </c>
      <c r="D65" s="199">
        <f t="shared" si="57"/>
        <v>0</v>
      </c>
      <c r="E65" s="199">
        <f t="shared" si="57"/>
        <v>0</v>
      </c>
      <c r="F65" s="199">
        <f t="shared" si="57"/>
        <v>0</v>
      </c>
      <c r="G65" s="199">
        <f t="shared" si="57"/>
        <v>0</v>
      </c>
      <c r="H65" s="199">
        <f t="shared" si="57"/>
        <v>0</v>
      </c>
      <c r="I65" s="199">
        <f t="shared" si="57"/>
        <v>0</v>
      </c>
      <c r="J65" s="199">
        <f t="shared" si="57"/>
        <v>0</v>
      </c>
      <c r="K65" s="199">
        <f t="shared" si="57"/>
        <v>0</v>
      </c>
      <c r="L65" s="199">
        <f t="shared" si="57"/>
        <v>0</v>
      </c>
      <c r="M65" s="199">
        <f t="shared" si="57"/>
        <v>0</v>
      </c>
      <c r="N65" s="199">
        <f t="shared" si="57"/>
        <v>0</v>
      </c>
      <c r="O65" s="199">
        <f t="shared" si="57"/>
        <v>0</v>
      </c>
      <c r="P65" s="199">
        <f t="shared" si="57"/>
        <v>0</v>
      </c>
      <c r="Q65" s="199">
        <f t="shared" si="57"/>
        <v>0</v>
      </c>
      <c r="R65" s="199">
        <f t="shared" si="57"/>
        <v>0</v>
      </c>
      <c r="S65" s="199">
        <f t="shared" si="57"/>
        <v>0</v>
      </c>
      <c r="T65" s="199">
        <f t="shared" si="57"/>
        <v>0</v>
      </c>
      <c r="U65" s="199">
        <f t="shared" si="57"/>
        <v>0</v>
      </c>
      <c r="V65" s="199">
        <f t="shared" si="57"/>
        <v>0</v>
      </c>
      <c r="W65" s="199">
        <f t="shared" si="57"/>
        <v>0</v>
      </c>
      <c r="X65" s="199">
        <f t="shared" si="57"/>
        <v>0</v>
      </c>
      <c r="Y65" s="199">
        <f t="shared" si="57"/>
        <v>0</v>
      </c>
      <c r="Z65" s="199">
        <f t="shared" si="57"/>
        <v>0</v>
      </c>
      <c r="AA65" s="199">
        <f t="shared" si="57"/>
        <v>12</v>
      </c>
      <c r="AB65" s="199">
        <f t="shared" si="57"/>
        <v>0</v>
      </c>
      <c r="AC65" s="199">
        <f t="shared" si="57"/>
        <v>12</v>
      </c>
      <c r="AD65" s="199">
        <f t="shared" si="57"/>
        <v>0</v>
      </c>
      <c r="AE65" s="199">
        <f t="shared" si="57"/>
        <v>12</v>
      </c>
      <c r="AF65" s="199">
        <f t="shared" si="57"/>
        <v>0</v>
      </c>
      <c r="AG65" s="199">
        <f t="shared" si="57"/>
        <v>12</v>
      </c>
      <c r="AH65" s="199">
        <f t="shared" si="57"/>
        <v>0</v>
      </c>
      <c r="AI65" s="199">
        <f t="shared" si="57"/>
        <v>0</v>
      </c>
      <c r="AJ65" s="199">
        <f t="shared" si="57"/>
        <v>0</v>
      </c>
      <c r="AK65" s="199">
        <f t="shared" si="57"/>
        <v>0</v>
      </c>
      <c r="AL65" s="199">
        <f t="shared" si="57"/>
        <v>0</v>
      </c>
      <c r="AM65" s="199">
        <f t="shared" si="57"/>
        <v>0</v>
      </c>
      <c r="AN65" s="199">
        <f t="shared" si="57"/>
        <v>0</v>
      </c>
      <c r="AO65" s="199">
        <f t="shared" si="57"/>
        <v>12</v>
      </c>
      <c r="AP65" s="199">
        <f t="shared" si="57"/>
        <v>0</v>
      </c>
      <c r="AQ65" s="199">
        <f t="shared" si="57"/>
        <v>12</v>
      </c>
      <c r="AR65" s="199">
        <f t="shared" si="57"/>
        <v>0</v>
      </c>
      <c r="AS65" s="199">
        <f t="shared" si="57"/>
        <v>12</v>
      </c>
      <c r="AT65" s="199">
        <f t="shared" si="57"/>
        <v>0</v>
      </c>
      <c r="AU65" s="199">
        <f t="shared" si="57"/>
        <v>12</v>
      </c>
      <c r="AV65" s="199">
        <f t="shared" si="57"/>
        <v>0</v>
      </c>
      <c r="AW65" s="199">
        <f t="shared" si="57"/>
        <v>0</v>
      </c>
      <c r="AX65" s="199">
        <f t="shared" si="57"/>
        <v>0</v>
      </c>
      <c r="AY65" s="199">
        <f t="shared" si="57"/>
        <v>0</v>
      </c>
      <c r="AZ65" s="199">
        <f t="shared" si="57"/>
        <v>0</v>
      </c>
      <c r="BA65" s="199">
        <f t="shared" si="57"/>
        <v>0</v>
      </c>
      <c r="BB65" s="199">
        <f t="shared" si="57"/>
        <v>0</v>
      </c>
      <c r="BC65" s="199">
        <f t="shared" si="57"/>
        <v>12</v>
      </c>
      <c r="BD65" s="199">
        <f t="shared" si="57"/>
        <v>0</v>
      </c>
      <c r="BE65" s="199">
        <f t="shared" si="57"/>
        <v>12</v>
      </c>
      <c r="BF65" s="199">
        <f t="shared" si="57"/>
        <v>0</v>
      </c>
      <c r="BG65" s="199">
        <f t="shared" si="57"/>
        <v>12</v>
      </c>
      <c r="BH65" s="199">
        <f t="shared" si="57"/>
        <v>0</v>
      </c>
      <c r="BI65" s="199">
        <f t="shared" si="57"/>
        <v>0</v>
      </c>
      <c r="BJ65" s="199">
        <f t="shared" si="57"/>
        <v>0</v>
      </c>
      <c r="BK65" s="199">
        <f t="shared" si="57"/>
        <v>0</v>
      </c>
      <c r="BL65" s="199">
        <f t="shared" si="57"/>
        <v>0</v>
      </c>
      <c r="BM65" s="158"/>
      <c r="BN65" s="159" t="str">
        <f>IFERROR(__xludf.DUMMYFUNCTION("""COMPUTED_VALUE"""),"Adrián Zajac")</f>
        <v>Adrián Zajac</v>
      </c>
      <c r="BO65" s="202"/>
      <c r="BP65" s="203"/>
      <c r="BQ65" s="202"/>
      <c r="BR65" s="203"/>
      <c r="BS65" s="202"/>
      <c r="BT65" s="203"/>
      <c r="BU65" s="202"/>
      <c r="BV65" s="203"/>
      <c r="BW65" s="202"/>
      <c r="BX65" s="203"/>
      <c r="BY65" s="202"/>
      <c r="BZ65" s="203"/>
      <c r="CA65" s="202"/>
      <c r="CB65" s="203"/>
      <c r="CC65" s="202"/>
      <c r="CD65" s="203"/>
      <c r="CE65" s="202"/>
      <c r="CF65" s="203"/>
      <c r="CG65" s="202"/>
      <c r="CH65" s="203"/>
      <c r="CI65" s="202"/>
      <c r="CJ65" s="203"/>
      <c r="CK65" s="202"/>
      <c r="CL65" s="203"/>
      <c r="CM65" s="202"/>
      <c r="CN65" s="203"/>
      <c r="CO65" s="202"/>
      <c r="CP65" s="203"/>
      <c r="CQ65" s="202"/>
      <c r="CR65" s="203"/>
      <c r="CS65" s="202"/>
      <c r="CT65" s="199"/>
      <c r="CU65" s="202"/>
      <c r="CV65" s="199"/>
      <c r="CW65" s="202"/>
      <c r="CX65" s="199"/>
      <c r="CY65" s="202"/>
      <c r="CZ65" s="199"/>
      <c r="DA65" s="202"/>
      <c r="DB65" s="199"/>
      <c r="DC65" s="202"/>
      <c r="DD65" s="199"/>
      <c r="DE65" s="202"/>
      <c r="DF65" s="199"/>
      <c r="DG65" s="202"/>
      <c r="DH65" s="199"/>
      <c r="DI65" s="202"/>
      <c r="DJ65" s="199"/>
      <c r="DK65" s="202"/>
      <c r="DL65" s="199"/>
      <c r="DM65" s="202"/>
      <c r="DN65" s="199"/>
      <c r="DO65" s="202"/>
      <c r="DP65" s="199"/>
      <c r="DQ65" s="202"/>
      <c r="DR65" s="199"/>
      <c r="DS65" s="202"/>
      <c r="DT65" s="199"/>
      <c r="DU65" s="202"/>
      <c r="DV65" s="199"/>
      <c r="DW65" s="202"/>
      <c r="DX65" s="199"/>
      <c r="DY65" s="158"/>
      <c r="DZ65" s="159" t="str">
        <f>IFERROR(__xludf.DUMMYFUNCTION("""COMPUTED_VALUE"""),"Adrián Zajac")</f>
        <v>Adrián Zajac</v>
      </c>
      <c r="EA65" s="202"/>
      <c r="EB65" s="203"/>
      <c r="EC65" s="202"/>
      <c r="ED65" s="203"/>
      <c r="EE65" s="202"/>
      <c r="EF65" s="203"/>
      <c r="EG65" s="202"/>
      <c r="EH65" s="203"/>
      <c r="EI65" s="202"/>
      <c r="EJ65" s="203"/>
      <c r="EK65" s="202"/>
      <c r="EL65" s="203"/>
      <c r="EM65" s="202"/>
      <c r="EN65" s="203"/>
      <c r="EO65" s="202"/>
      <c r="EP65" s="203"/>
      <c r="EQ65" s="202"/>
      <c r="ER65" s="203"/>
      <c r="ES65" s="202"/>
      <c r="ET65" s="203"/>
      <c r="EU65" s="202"/>
      <c r="EV65" s="203"/>
      <c r="EW65" s="202"/>
      <c r="EX65" s="203"/>
      <c r="EY65" s="202">
        <f>IFERROR(__xludf.DUMMYFUNCTION("""COMPUTED_VALUE"""),12.0)</f>
        <v>12</v>
      </c>
      <c r="EZ65" s="203"/>
      <c r="FA65" s="202">
        <f>IFERROR(__xludf.DUMMYFUNCTION("""COMPUTED_VALUE"""),12.0)</f>
        <v>12</v>
      </c>
      <c r="FB65" s="203"/>
      <c r="FC65" s="202">
        <f>IFERROR(__xludf.DUMMYFUNCTION("""COMPUTED_VALUE"""),12.0)</f>
        <v>12</v>
      </c>
      <c r="FD65" s="203"/>
      <c r="FE65" s="202">
        <f>IFERROR(__xludf.DUMMYFUNCTION("""COMPUTED_VALUE"""),12.0)</f>
        <v>12</v>
      </c>
      <c r="FF65" s="199"/>
      <c r="FG65" s="202"/>
      <c r="FH65" s="199"/>
      <c r="FI65" s="202"/>
      <c r="FJ65" s="199"/>
      <c r="FK65" s="202"/>
      <c r="FL65" s="199"/>
      <c r="FM65" s="202">
        <f>IFERROR(__xludf.DUMMYFUNCTION("""COMPUTED_VALUE"""),12.0)</f>
        <v>12</v>
      </c>
      <c r="FN65" s="199"/>
      <c r="FO65" s="202">
        <f>IFERROR(__xludf.DUMMYFUNCTION("""COMPUTED_VALUE"""),12.0)</f>
        <v>12</v>
      </c>
      <c r="FP65" s="199"/>
      <c r="FQ65" s="202">
        <f>IFERROR(__xludf.DUMMYFUNCTION("""COMPUTED_VALUE"""),12.0)</f>
        <v>12</v>
      </c>
      <c r="FR65" s="199"/>
      <c r="FS65" s="202">
        <f>IFERROR(__xludf.DUMMYFUNCTION("""COMPUTED_VALUE"""),12.0)</f>
        <v>12</v>
      </c>
      <c r="FT65" s="199"/>
      <c r="FU65" s="202"/>
      <c r="FV65" s="199"/>
      <c r="FW65" s="202"/>
      <c r="FX65" s="199"/>
      <c r="FY65" s="202"/>
      <c r="FZ65" s="199"/>
      <c r="GA65" s="202">
        <f>IFERROR(__xludf.DUMMYFUNCTION("""COMPUTED_VALUE"""),12.0)</f>
        <v>12</v>
      </c>
      <c r="GB65" s="199"/>
      <c r="GC65" s="202">
        <f>IFERROR(__xludf.DUMMYFUNCTION("""COMPUTED_VALUE"""),12.0)</f>
        <v>12</v>
      </c>
      <c r="GD65" s="199"/>
      <c r="GE65" s="202">
        <f>IFERROR(__xludf.DUMMYFUNCTION("""COMPUTED_VALUE"""),12.0)</f>
        <v>12</v>
      </c>
      <c r="GF65" s="199"/>
      <c r="GG65" s="202"/>
      <c r="GH65" s="199"/>
      <c r="GI65" s="202"/>
      <c r="GJ65" s="199"/>
    </row>
    <row r="66">
      <c r="A66" s="87"/>
      <c r="B66" s="87"/>
      <c r="C66" s="207"/>
      <c r="D66" s="87"/>
      <c r="E66" s="207"/>
      <c r="F66" s="87"/>
      <c r="G66" s="207"/>
      <c r="H66" s="87"/>
      <c r="I66" s="207"/>
      <c r="J66" s="87"/>
      <c r="K66" s="207"/>
      <c r="L66" s="87"/>
      <c r="M66" s="207"/>
      <c r="N66" s="87"/>
      <c r="O66" s="207"/>
      <c r="P66" s="87"/>
      <c r="Q66" s="207"/>
      <c r="R66" s="87"/>
      <c r="S66" s="207"/>
      <c r="T66" s="87"/>
      <c r="U66" s="207"/>
      <c r="V66" s="87"/>
      <c r="W66" s="207"/>
      <c r="X66" s="87"/>
      <c r="Y66" s="207"/>
      <c r="Z66" s="87"/>
      <c r="AA66" s="207"/>
      <c r="AB66" s="87"/>
      <c r="AC66" s="207"/>
      <c r="AD66" s="87"/>
      <c r="AE66" s="207"/>
      <c r="AF66" s="87"/>
      <c r="AG66" s="207"/>
      <c r="AH66" s="87"/>
      <c r="AI66" s="207"/>
      <c r="AJ66" s="87"/>
      <c r="AK66" s="207"/>
      <c r="AL66" s="87"/>
      <c r="AM66" s="207"/>
      <c r="AN66" s="87"/>
      <c r="AO66" s="207"/>
      <c r="AP66" s="87"/>
      <c r="AQ66" s="207"/>
      <c r="AR66" s="87"/>
      <c r="AS66" s="207"/>
      <c r="AT66" s="87"/>
      <c r="AU66" s="207"/>
      <c r="AV66" s="87"/>
      <c r="AW66" s="207"/>
      <c r="AX66" s="87"/>
      <c r="AY66" s="207"/>
      <c r="AZ66" s="87"/>
      <c r="BA66" s="207"/>
      <c r="BB66" s="87"/>
      <c r="BC66" s="207"/>
      <c r="BD66" s="87"/>
      <c r="BE66" s="207"/>
      <c r="BF66" s="87"/>
      <c r="BG66" s="207"/>
      <c r="BH66" s="87"/>
      <c r="BI66" s="207"/>
      <c r="BJ66" s="87"/>
      <c r="BK66" s="207"/>
      <c r="BL66" s="87"/>
      <c r="BM66" s="158"/>
      <c r="BN66" s="87"/>
      <c r="BO66" s="207"/>
      <c r="BP66" s="87"/>
      <c r="BQ66" s="207"/>
      <c r="BR66" s="87"/>
      <c r="BS66" s="207"/>
      <c r="BT66" s="87"/>
      <c r="BU66" s="207"/>
      <c r="BV66" s="87"/>
      <c r="BW66" s="207"/>
      <c r="BX66" s="87"/>
      <c r="BY66" s="207"/>
      <c r="BZ66" s="87"/>
      <c r="CA66" s="207"/>
      <c r="CB66" s="87"/>
      <c r="CC66" s="207"/>
      <c r="CD66" s="87"/>
      <c r="CE66" s="207"/>
      <c r="CF66" s="87"/>
      <c r="CG66" s="207"/>
      <c r="CH66" s="87"/>
      <c r="CI66" s="207"/>
      <c r="CJ66" s="87"/>
      <c r="CK66" s="207"/>
      <c r="CL66" s="87"/>
      <c r="CM66" s="207"/>
      <c r="CN66" s="87"/>
      <c r="CO66" s="207"/>
      <c r="CP66" s="87"/>
      <c r="CQ66" s="207"/>
      <c r="CR66" s="87"/>
      <c r="CS66" s="207"/>
      <c r="CT66" s="87"/>
      <c r="CU66" s="207"/>
      <c r="CV66" s="87"/>
      <c r="CW66" s="207"/>
      <c r="CX66" s="87"/>
      <c r="CY66" s="207"/>
      <c r="CZ66" s="87"/>
      <c r="DA66" s="207"/>
      <c r="DB66" s="87"/>
      <c r="DC66" s="207"/>
      <c r="DD66" s="87"/>
      <c r="DE66" s="207"/>
      <c r="DF66" s="87"/>
      <c r="DG66" s="207"/>
      <c r="DH66" s="87"/>
      <c r="DI66" s="207"/>
      <c r="DJ66" s="87"/>
      <c r="DK66" s="207"/>
      <c r="DL66" s="87"/>
      <c r="DM66" s="207"/>
      <c r="DN66" s="87"/>
      <c r="DO66" s="207"/>
      <c r="DP66" s="87"/>
      <c r="DQ66" s="207"/>
      <c r="DR66" s="87"/>
      <c r="DS66" s="207"/>
      <c r="DT66" s="87"/>
      <c r="DU66" s="207"/>
      <c r="DV66" s="87"/>
      <c r="DW66" s="207"/>
      <c r="DX66" s="87"/>
      <c r="DY66" s="158"/>
      <c r="DZ66" s="87"/>
      <c r="EA66" s="207"/>
      <c r="EB66" s="87"/>
      <c r="EC66" s="207"/>
      <c r="ED66" s="87"/>
      <c r="EE66" s="207"/>
      <c r="EF66" s="87"/>
      <c r="EG66" s="207"/>
      <c r="EH66" s="87"/>
      <c r="EI66" s="207"/>
      <c r="EJ66" s="87"/>
      <c r="EK66" s="207"/>
      <c r="EL66" s="87"/>
      <c r="EM66" s="207"/>
      <c r="EN66" s="87"/>
      <c r="EO66" s="207"/>
      <c r="EP66" s="87"/>
      <c r="EQ66" s="207"/>
      <c r="ER66" s="87"/>
      <c r="ES66" s="207"/>
      <c r="ET66" s="87"/>
      <c r="EU66" s="207"/>
      <c r="EV66" s="87"/>
      <c r="EW66" s="207"/>
      <c r="EX66" s="87"/>
      <c r="EY66" s="207"/>
      <c r="EZ66" s="87"/>
      <c r="FA66" s="207"/>
      <c r="FB66" s="87"/>
      <c r="FC66" s="207"/>
      <c r="FD66" s="87"/>
      <c r="FE66" s="207"/>
      <c r="FF66" s="87"/>
      <c r="FG66" s="207"/>
      <c r="FH66" s="87"/>
      <c r="FI66" s="207"/>
      <c r="FJ66" s="87"/>
      <c r="FK66" s="207"/>
      <c r="FL66" s="87"/>
      <c r="FM66" s="207"/>
      <c r="FN66" s="87"/>
      <c r="FO66" s="207"/>
      <c r="FP66" s="87"/>
      <c r="FQ66" s="207"/>
      <c r="FR66" s="87"/>
      <c r="FS66" s="207"/>
      <c r="FT66" s="87"/>
      <c r="FU66" s="207"/>
      <c r="FV66" s="87"/>
      <c r="FW66" s="207"/>
      <c r="FX66" s="87"/>
      <c r="FY66" s="207"/>
      <c r="FZ66" s="87"/>
      <c r="GA66" s="207"/>
      <c r="GB66" s="87"/>
      <c r="GC66" s="207"/>
      <c r="GD66" s="87"/>
      <c r="GE66" s="207"/>
      <c r="GF66" s="87"/>
      <c r="GG66" s="207"/>
      <c r="GH66" s="87"/>
      <c r="GI66" s="207"/>
      <c r="GJ66" s="87"/>
    </row>
    <row r="67">
      <c r="BM67" s="151"/>
      <c r="BO67" s="215"/>
      <c r="BP67" s="215"/>
      <c r="BQ67" s="215"/>
      <c r="BR67" s="215"/>
      <c r="BS67" s="215"/>
      <c r="BT67" s="215"/>
      <c r="BU67" s="215"/>
      <c r="BV67" s="215"/>
      <c r="BW67" s="215"/>
      <c r="BX67" s="215"/>
      <c r="BY67" s="215"/>
      <c r="BZ67" s="215"/>
      <c r="CA67" s="215"/>
      <c r="CB67" s="215"/>
      <c r="CC67" s="215"/>
      <c r="CD67" s="215"/>
      <c r="CE67" s="215"/>
      <c r="CF67" s="215"/>
      <c r="CG67" s="215"/>
      <c r="CH67" s="215"/>
      <c r="CI67" s="215"/>
      <c r="CJ67" s="215"/>
      <c r="CK67" s="215"/>
      <c r="CL67" s="215"/>
      <c r="CM67" s="215"/>
      <c r="CN67" s="215"/>
      <c r="CO67" s="215"/>
      <c r="CP67" s="215"/>
      <c r="CQ67" s="215"/>
      <c r="CR67" s="215"/>
      <c r="CS67" s="215"/>
      <c r="CT67" s="215"/>
      <c r="CU67" s="215"/>
      <c r="CV67" s="215"/>
      <c r="CW67" s="215"/>
      <c r="CX67" s="215"/>
      <c r="CY67" s="215"/>
      <c r="CZ67" s="215"/>
      <c r="DA67" s="215"/>
      <c r="DB67" s="215"/>
      <c r="DC67" s="215"/>
      <c r="DD67" s="215"/>
      <c r="DE67" s="215"/>
      <c r="DF67" s="215"/>
      <c r="DG67" s="215"/>
      <c r="DH67" s="215"/>
      <c r="DI67" s="215"/>
      <c r="DJ67" s="215"/>
      <c r="DK67" s="215"/>
      <c r="DL67" s="215"/>
      <c r="DM67" s="215"/>
      <c r="DN67" s="215"/>
      <c r="DO67" s="215"/>
      <c r="DP67" s="215"/>
      <c r="DQ67" s="215"/>
      <c r="DR67" s="215"/>
      <c r="DS67" s="215"/>
      <c r="DT67" s="215"/>
      <c r="DU67" s="215"/>
      <c r="DV67" s="215"/>
      <c r="DW67" s="215"/>
      <c r="DX67" s="215"/>
      <c r="DY67" s="151"/>
      <c r="EA67" s="215"/>
      <c r="EB67" s="215"/>
      <c r="EC67" s="215"/>
      <c r="ED67" s="215"/>
      <c r="EE67" s="215"/>
      <c r="EF67" s="215"/>
      <c r="EG67" s="215"/>
      <c r="EH67" s="215"/>
      <c r="EI67" s="215"/>
      <c r="EJ67" s="215"/>
      <c r="EK67" s="215"/>
      <c r="EL67" s="215"/>
      <c r="EM67" s="215"/>
      <c r="EN67" s="215"/>
      <c r="EO67" s="215"/>
      <c r="EP67" s="215"/>
      <c r="EQ67" s="215"/>
      <c r="ER67" s="215"/>
      <c r="ES67" s="215"/>
      <c r="ET67" s="215"/>
      <c r="EU67" s="215"/>
      <c r="EV67" s="215"/>
      <c r="EW67" s="215"/>
      <c r="EX67" s="215"/>
      <c r="EY67" s="215"/>
      <c r="EZ67" s="215"/>
      <c r="FA67" s="215"/>
      <c r="FB67" s="215"/>
      <c r="FC67" s="215"/>
      <c r="FD67" s="215"/>
      <c r="FE67" s="215"/>
      <c r="FF67" s="215"/>
      <c r="FG67" s="215"/>
      <c r="FH67" s="215"/>
      <c r="FI67" s="215"/>
      <c r="FJ67" s="215"/>
      <c r="FK67" s="215"/>
      <c r="FL67" s="215"/>
      <c r="FM67" s="215"/>
      <c r="FN67" s="215"/>
      <c r="FO67" s="215"/>
      <c r="FP67" s="215"/>
      <c r="FQ67" s="215"/>
      <c r="FR67" s="215"/>
      <c r="FS67" s="215"/>
      <c r="FT67" s="215"/>
      <c r="FU67" s="215"/>
      <c r="FV67" s="215"/>
      <c r="FW67" s="215"/>
      <c r="FX67" s="215"/>
      <c r="FY67" s="215"/>
      <c r="FZ67" s="215"/>
      <c r="GA67" s="215"/>
      <c r="GB67" s="215"/>
      <c r="GC67" s="215"/>
      <c r="GD67" s="215"/>
      <c r="GE67" s="215"/>
      <c r="GF67" s="215"/>
      <c r="GG67" s="215"/>
      <c r="GH67" s="215"/>
      <c r="GI67" s="215"/>
      <c r="GJ67" s="215"/>
    </row>
    <row r="68">
      <c r="BM68" s="151"/>
      <c r="BO68" s="215"/>
      <c r="BP68" s="215"/>
      <c r="BQ68" s="10"/>
      <c r="BR68" s="215"/>
      <c r="BS68" s="215"/>
      <c r="BT68" s="215"/>
      <c r="BU68" s="215"/>
      <c r="BV68" s="215"/>
      <c r="BW68" s="215"/>
      <c r="BX68" s="215"/>
      <c r="BY68" s="215"/>
      <c r="BZ68" s="215"/>
      <c r="CA68" s="215"/>
      <c r="CB68" s="215"/>
      <c r="CC68" s="215"/>
      <c r="CD68" s="215"/>
      <c r="CE68" s="215"/>
      <c r="CF68" s="215"/>
      <c r="CG68" s="215"/>
      <c r="CH68" s="215"/>
      <c r="CI68" s="215"/>
      <c r="CJ68" s="215"/>
      <c r="CK68" s="215"/>
      <c r="CL68" s="215"/>
      <c r="CM68" s="215"/>
      <c r="CN68" s="215"/>
      <c r="CO68" s="215"/>
      <c r="CP68" s="215"/>
      <c r="CQ68" s="215"/>
      <c r="CR68" s="215"/>
      <c r="CS68" s="215"/>
      <c r="CT68" s="215"/>
      <c r="CU68" s="215"/>
      <c r="CV68" s="215"/>
      <c r="CW68" s="215"/>
      <c r="CX68" s="215"/>
      <c r="CY68" s="215"/>
      <c r="CZ68" s="215"/>
      <c r="DA68" s="215"/>
      <c r="DB68" s="215"/>
      <c r="DC68" s="215"/>
      <c r="DD68" s="215"/>
      <c r="DE68" s="215"/>
      <c r="DF68" s="215"/>
      <c r="DG68" s="215"/>
      <c r="DH68" s="215"/>
      <c r="DI68" s="215"/>
      <c r="DJ68" s="215"/>
      <c r="DK68" s="215"/>
      <c r="DL68" s="215"/>
      <c r="DM68" s="215"/>
      <c r="DN68" s="215"/>
      <c r="DO68" s="215"/>
      <c r="DP68" s="215"/>
      <c r="DQ68" s="215"/>
      <c r="DR68" s="215"/>
      <c r="DS68" s="215"/>
      <c r="DT68" s="215"/>
      <c r="DU68" s="215"/>
      <c r="DV68" s="215"/>
      <c r="DW68" s="215"/>
      <c r="DX68" s="215"/>
      <c r="DY68" s="151"/>
      <c r="EA68" s="215"/>
      <c r="EB68" s="215"/>
      <c r="EC68" s="10"/>
      <c r="ED68" s="215"/>
      <c r="EE68" s="215"/>
      <c r="EF68" s="215"/>
      <c r="EG68" s="215"/>
      <c r="EH68" s="215"/>
      <c r="EI68" s="215"/>
      <c r="EJ68" s="215"/>
      <c r="EK68" s="215"/>
      <c r="EL68" s="215"/>
      <c r="EM68" s="215"/>
      <c r="EN68" s="215"/>
      <c r="EO68" s="215"/>
      <c r="EP68" s="215"/>
      <c r="EQ68" s="215"/>
      <c r="ER68" s="215"/>
      <c r="ES68" s="215"/>
      <c r="ET68" s="215"/>
      <c r="EU68" s="215"/>
      <c r="EV68" s="215"/>
      <c r="EW68" s="215"/>
      <c r="EX68" s="215"/>
      <c r="EY68" s="215"/>
      <c r="EZ68" s="215"/>
      <c r="FA68" s="215"/>
      <c r="FB68" s="215"/>
      <c r="FC68" s="215"/>
      <c r="FD68" s="215"/>
      <c r="FE68" s="215"/>
      <c r="FF68" s="215"/>
      <c r="FG68" s="215"/>
      <c r="FH68" s="215"/>
      <c r="FI68" s="215"/>
      <c r="FJ68" s="215"/>
      <c r="FK68" s="215"/>
      <c r="FL68" s="215"/>
      <c r="FM68" s="215"/>
      <c r="FN68" s="215"/>
      <c r="FO68" s="215"/>
      <c r="FP68" s="215"/>
      <c r="FQ68" s="215"/>
      <c r="FR68" s="215"/>
      <c r="FS68" s="215"/>
      <c r="FT68" s="215"/>
      <c r="FU68" s="215"/>
      <c r="FV68" s="215"/>
      <c r="FW68" s="215"/>
      <c r="FX68" s="215"/>
      <c r="FY68" s="215"/>
      <c r="FZ68" s="215"/>
      <c r="GA68" s="215"/>
      <c r="GB68" s="215"/>
      <c r="GC68" s="215"/>
      <c r="GD68" s="215"/>
      <c r="GE68" s="215"/>
      <c r="GF68" s="215"/>
      <c r="GG68" s="215"/>
      <c r="GH68" s="215"/>
      <c r="GI68" s="215"/>
      <c r="GJ68" s="215"/>
    </row>
    <row r="69">
      <c r="BM69" s="151"/>
      <c r="BO69" s="215"/>
      <c r="BP69" s="215"/>
      <c r="BQ69" s="215"/>
      <c r="BR69" s="215"/>
      <c r="BS69" s="215"/>
      <c r="BT69" s="215"/>
      <c r="BU69" s="215"/>
      <c r="BV69" s="215"/>
      <c r="BW69" s="215"/>
      <c r="BX69" s="215"/>
      <c r="BY69" s="215"/>
      <c r="BZ69" s="215"/>
      <c r="CA69" s="215"/>
      <c r="CB69" s="215"/>
      <c r="CC69" s="215"/>
      <c r="CD69" s="215"/>
      <c r="CE69" s="215"/>
      <c r="CF69" s="215"/>
      <c r="CG69" s="215"/>
      <c r="CH69" s="215"/>
      <c r="CI69" s="215"/>
      <c r="CJ69" s="215"/>
      <c r="CK69" s="215"/>
      <c r="CL69" s="215"/>
      <c r="CM69" s="215"/>
      <c r="CN69" s="215"/>
      <c r="CO69" s="215"/>
      <c r="CP69" s="215"/>
      <c r="CQ69" s="215"/>
      <c r="CR69" s="215"/>
      <c r="CS69" s="215"/>
      <c r="CT69" s="215"/>
      <c r="CU69" s="215"/>
      <c r="CV69" s="215"/>
      <c r="CW69" s="215"/>
      <c r="CX69" s="215"/>
      <c r="CY69" s="215"/>
      <c r="CZ69" s="215"/>
      <c r="DA69" s="215"/>
      <c r="DB69" s="215"/>
      <c r="DC69" s="215"/>
      <c r="DD69" s="215"/>
      <c r="DE69" s="215"/>
      <c r="DF69" s="215"/>
      <c r="DG69" s="215"/>
      <c r="DH69" s="215"/>
      <c r="DI69" s="215"/>
      <c r="DJ69" s="215"/>
      <c r="DK69" s="215"/>
      <c r="DL69" s="215"/>
      <c r="DM69" s="215"/>
      <c r="DN69" s="215"/>
      <c r="DO69" s="215"/>
      <c r="DP69" s="215"/>
      <c r="DQ69" s="215"/>
      <c r="DR69" s="215"/>
      <c r="DS69" s="215"/>
      <c r="DT69" s="215"/>
      <c r="DU69" s="215"/>
      <c r="DV69" s="215"/>
      <c r="DW69" s="215"/>
      <c r="DX69" s="215"/>
      <c r="DY69" s="151"/>
      <c r="EA69" s="215"/>
      <c r="EB69" s="215"/>
      <c r="EC69" s="215"/>
      <c r="ED69" s="215"/>
      <c r="EE69" s="215"/>
      <c r="EF69" s="215"/>
      <c r="EG69" s="215"/>
      <c r="EH69" s="215"/>
      <c r="EI69" s="215"/>
      <c r="EJ69" s="215"/>
      <c r="EK69" s="215"/>
      <c r="EL69" s="215"/>
      <c r="EM69" s="215"/>
      <c r="EN69" s="215"/>
      <c r="EO69" s="215"/>
      <c r="EP69" s="215"/>
      <c r="EQ69" s="215"/>
      <c r="ER69" s="215"/>
      <c r="ES69" s="215"/>
      <c r="ET69" s="215"/>
      <c r="EU69" s="215"/>
      <c r="EV69" s="215"/>
      <c r="EW69" s="215"/>
      <c r="EX69" s="215"/>
      <c r="EY69" s="215"/>
      <c r="EZ69" s="215"/>
      <c r="FA69" s="215"/>
      <c r="FB69" s="215"/>
      <c r="FC69" s="215"/>
      <c r="FD69" s="215"/>
      <c r="FE69" s="215"/>
      <c r="FF69" s="215"/>
      <c r="FG69" s="215"/>
      <c r="FH69" s="215"/>
      <c r="FI69" s="215"/>
      <c r="FJ69" s="215"/>
      <c r="FK69" s="215"/>
      <c r="FL69" s="215"/>
      <c r="FM69" s="215"/>
      <c r="FN69" s="215"/>
      <c r="FO69" s="215"/>
      <c r="FP69" s="215"/>
      <c r="FQ69" s="215"/>
      <c r="FR69" s="215"/>
      <c r="FS69" s="215"/>
      <c r="FT69" s="215"/>
      <c r="FU69" s="215"/>
      <c r="FV69" s="215"/>
      <c r="FW69" s="215"/>
      <c r="FX69" s="215"/>
      <c r="FY69" s="215"/>
      <c r="FZ69" s="215"/>
      <c r="GA69" s="215"/>
      <c r="GB69" s="215"/>
      <c r="GC69" s="215"/>
      <c r="GD69" s="215"/>
      <c r="GE69" s="215"/>
      <c r="GF69" s="215"/>
      <c r="GG69" s="215"/>
      <c r="GH69" s="215"/>
      <c r="GI69" s="215"/>
      <c r="GJ69" s="215"/>
    </row>
    <row r="70">
      <c r="BM70" s="151"/>
      <c r="BO70" s="215"/>
      <c r="BP70" s="215"/>
      <c r="BQ70" s="215"/>
      <c r="BR70" s="215"/>
      <c r="BS70" s="215"/>
      <c r="BT70" s="215"/>
      <c r="BU70" s="215"/>
      <c r="BV70" s="215"/>
      <c r="BW70" s="215"/>
      <c r="BX70" s="215"/>
      <c r="BY70" s="215"/>
      <c r="BZ70" s="215"/>
      <c r="CA70" s="215"/>
      <c r="CB70" s="215"/>
      <c r="CC70" s="215"/>
      <c r="CD70" s="215"/>
      <c r="CE70" s="215"/>
      <c r="CF70" s="215"/>
      <c r="CG70" s="215"/>
      <c r="CH70" s="215"/>
      <c r="CI70" s="215"/>
      <c r="CJ70" s="215"/>
      <c r="CK70" s="215"/>
      <c r="CL70" s="215"/>
      <c r="CM70" s="215"/>
      <c r="CN70" s="215"/>
      <c r="CO70" s="215"/>
      <c r="CP70" s="215"/>
      <c r="CQ70" s="215"/>
      <c r="CR70" s="215"/>
      <c r="CS70" s="215"/>
      <c r="CT70" s="215"/>
      <c r="CU70" s="215"/>
      <c r="CV70" s="215"/>
      <c r="CW70" s="215"/>
      <c r="CX70" s="215"/>
      <c r="CY70" s="215"/>
      <c r="CZ70" s="215"/>
      <c r="DA70" s="215"/>
      <c r="DB70" s="215"/>
      <c r="DC70" s="215"/>
      <c r="DD70" s="215"/>
      <c r="DE70" s="215"/>
      <c r="DF70" s="215"/>
      <c r="DG70" s="215"/>
      <c r="DH70" s="215"/>
      <c r="DI70" s="215"/>
      <c r="DJ70" s="215"/>
      <c r="DK70" s="215"/>
      <c r="DL70" s="215"/>
      <c r="DM70" s="215"/>
      <c r="DN70" s="215"/>
      <c r="DO70" s="215"/>
      <c r="DP70" s="215"/>
      <c r="DQ70" s="215"/>
      <c r="DR70" s="215"/>
      <c r="DS70" s="215"/>
      <c r="DT70" s="215"/>
      <c r="DU70" s="215"/>
      <c r="DV70" s="215"/>
      <c r="DW70" s="215"/>
      <c r="DX70" s="215"/>
      <c r="EA70" s="215"/>
      <c r="EB70" s="215"/>
      <c r="EC70" s="215"/>
      <c r="ED70" s="215"/>
      <c r="EE70" s="215"/>
      <c r="EF70" s="215"/>
      <c r="EG70" s="215"/>
      <c r="EH70" s="215"/>
      <c r="EI70" s="215"/>
      <c r="EJ70" s="215"/>
      <c r="EK70" s="215"/>
      <c r="EL70" s="215"/>
      <c r="EM70" s="215"/>
      <c r="EN70" s="215"/>
      <c r="EO70" s="215"/>
      <c r="EP70" s="215"/>
      <c r="EQ70" s="215"/>
      <c r="ER70" s="215"/>
      <c r="ES70" s="215"/>
      <c r="ET70" s="215"/>
      <c r="EU70" s="215"/>
      <c r="EV70" s="215"/>
      <c r="EW70" s="215"/>
      <c r="EX70" s="215"/>
      <c r="EY70" s="215"/>
      <c r="EZ70" s="215"/>
      <c r="FA70" s="215"/>
      <c r="FB70" s="215"/>
      <c r="FC70" s="215"/>
      <c r="FD70" s="215"/>
      <c r="FE70" s="215"/>
      <c r="FF70" s="215"/>
      <c r="FG70" s="215"/>
      <c r="FH70" s="215"/>
      <c r="FI70" s="215"/>
      <c r="FJ70" s="215"/>
      <c r="FK70" s="215"/>
      <c r="FL70" s="215"/>
      <c r="FM70" s="215"/>
      <c r="FN70" s="215"/>
      <c r="FO70" s="215"/>
      <c r="FP70" s="215"/>
      <c r="FQ70" s="215"/>
      <c r="FR70" s="215"/>
      <c r="FS70" s="215"/>
      <c r="FT70" s="215"/>
      <c r="FU70" s="215"/>
      <c r="FV70" s="215"/>
      <c r="FW70" s="215"/>
      <c r="FX70" s="215"/>
      <c r="FY70" s="215"/>
      <c r="FZ70" s="215"/>
      <c r="GA70" s="215"/>
      <c r="GB70" s="215"/>
      <c r="GC70" s="215"/>
      <c r="GD70" s="215"/>
      <c r="GE70" s="215"/>
      <c r="GF70" s="215"/>
      <c r="GG70" s="215"/>
      <c r="GH70" s="215"/>
      <c r="GI70" s="215"/>
      <c r="GJ70" s="215"/>
    </row>
    <row r="71">
      <c r="BM71" s="151"/>
      <c r="BO71" s="216">
        <f>IFERROR(__xludf.DUMMYFUNCTION("""COMPUTED_VALUE"""),31.0)</f>
        <v>31</v>
      </c>
      <c r="BP71" s="215"/>
      <c r="BQ71" s="216">
        <f>IFERROR(__xludf.DUMMYFUNCTION("""COMPUTED_VALUE"""),39.0)</f>
        <v>39</v>
      </c>
      <c r="BR71" s="215"/>
      <c r="BS71" s="216">
        <f>IFERROR(__xludf.DUMMYFUNCTION("""COMPUTED_VALUE"""),38.0)</f>
        <v>38</v>
      </c>
      <c r="BT71" s="215"/>
      <c r="BU71" s="216">
        <f>IFERROR(__xludf.DUMMYFUNCTION("""COMPUTED_VALUE"""),42.5)</f>
        <v>42.5</v>
      </c>
      <c r="BV71" s="215"/>
      <c r="BW71" s="216">
        <f>IFERROR(__xludf.DUMMYFUNCTION("""COMPUTED_VALUE"""),36.0)</f>
        <v>36</v>
      </c>
      <c r="BX71" s="216">
        <f>IFERROR(__xludf.DUMMYFUNCTION("""COMPUTED_VALUE"""),186.5)</f>
        <v>186.5</v>
      </c>
      <c r="BY71" s="216">
        <f>IFERROR(__xludf.DUMMYFUNCTION("""COMPUTED_VALUE"""),35.5)</f>
        <v>35.5</v>
      </c>
      <c r="BZ71" s="215"/>
      <c r="CA71" s="216">
        <f>IFERROR(__xludf.DUMMYFUNCTION("""COMPUTED_VALUE"""),29.5)</f>
        <v>29.5</v>
      </c>
      <c r="CB71" s="215"/>
      <c r="CC71" s="216">
        <f>IFERROR(__xludf.DUMMYFUNCTION("""COMPUTED_VALUE"""),36.5)</f>
        <v>36.5</v>
      </c>
      <c r="CD71" s="215"/>
      <c r="CE71" s="216">
        <f>IFERROR(__xludf.DUMMYFUNCTION("""COMPUTED_VALUE"""),35.0)</f>
        <v>35</v>
      </c>
      <c r="CF71" s="215"/>
      <c r="CG71" s="216">
        <f>IFERROR(__xludf.DUMMYFUNCTION("""COMPUTED_VALUE"""),50.0)</f>
        <v>50</v>
      </c>
      <c r="CH71" s="215"/>
      <c r="CI71" s="216">
        <f>IFERROR(__xludf.DUMMYFUNCTION("""COMPUTED_VALUE"""),44.5)</f>
        <v>44.5</v>
      </c>
      <c r="CJ71" s="215"/>
      <c r="CK71" s="216">
        <f>IFERROR(__xludf.DUMMYFUNCTION("""COMPUTED_VALUE"""),35.0)</f>
        <v>35</v>
      </c>
      <c r="CL71" s="216">
        <f>IFERROR(__xludf.DUMMYFUNCTION("""COMPUTED_VALUE"""),266.0)</f>
        <v>266</v>
      </c>
      <c r="CM71" s="216">
        <f>IFERROR(__xludf.DUMMYFUNCTION("""COMPUTED_VALUE"""),41.0)</f>
        <v>41</v>
      </c>
      <c r="CN71" s="215"/>
      <c r="CO71" s="216">
        <f>IFERROR(__xludf.DUMMYFUNCTION("""COMPUTED_VALUE"""),24.0)</f>
        <v>24</v>
      </c>
      <c r="CP71" s="215"/>
      <c r="CQ71" s="216">
        <f>IFERROR(__xludf.DUMMYFUNCTION("""COMPUTED_VALUE"""),35.0)</f>
        <v>35</v>
      </c>
      <c r="CR71" s="215"/>
      <c r="CS71" s="216">
        <f>IFERROR(__xludf.DUMMYFUNCTION("""COMPUTED_VALUE"""),37.5)</f>
        <v>37.5</v>
      </c>
      <c r="CT71" s="215"/>
      <c r="CU71" s="216">
        <f>IFERROR(__xludf.DUMMYFUNCTION("""COMPUTED_VALUE"""),33.0)</f>
        <v>33</v>
      </c>
      <c r="CV71" s="215"/>
      <c r="CW71" s="216">
        <f>IFERROR(__xludf.DUMMYFUNCTION("""COMPUTED_VALUE"""),39.0)</f>
        <v>39</v>
      </c>
      <c r="CX71" s="215"/>
      <c r="CY71" s="216">
        <f>IFERROR(__xludf.DUMMYFUNCTION("""COMPUTED_VALUE"""),30.5)</f>
        <v>30.5</v>
      </c>
      <c r="CZ71" s="216">
        <f>IFERROR(__xludf.DUMMYFUNCTION("""COMPUTED_VALUE"""),240.0)</f>
        <v>240</v>
      </c>
      <c r="DA71" s="216">
        <f>IFERROR(__xludf.DUMMYFUNCTION("""COMPUTED_VALUE"""),38.5)</f>
        <v>38.5</v>
      </c>
      <c r="DB71" s="215"/>
      <c r="DC71" s="216">
        <f>IFERROR(__xludf.DUMMYFUNCTION("""COMPUTED_VALUE"""),40.0)</f>
        <v>40</v>
      </c>
      <c r="DD71" s="215"/>
      <c r="DE71" s="216">
        <f>IFERROR(__xludf.DUMMYFUNCTION("""COMPUTED_VALUE"""),42.0)</f>
        <v>42</v>
      </c>
      <c r="DF71" s="215"/>
      <c r="DG71" s="216">
        <f>IFERROR(__xludf.DUMMYFUNCTION("""COMPUTED_VALUE"""),39.5)</f>
        <v>39.5</v>
      </c>
      <c r="DH71" s="215"/>
      <c r="DI71" s="216">
        <f>IFERROR(__xludf.DUMMYFUNCTION("""COMPUTED_VALUE"""),42.5)</f>
        <v>42.5</v>
      </c>
      <c r="DJ71" s="215"/>
      <c r="DK71" s="216">
        <f>IFERROR(__xludf.DUMMYFUNCTION("""COMPUTED_VALUE"""),53.0)</f>
        <v>53</v>
      </c>
      <c r="DL71" s="215"/>
      <c r="DM71" s="216">
        <f>IFERROR(__xludf.DUMMYFUNCTION("""COMPUTED_VALUE"""),37.0)</f>
        <v>37</v>
      </c>
      <c r="DN71" s="216">
        <f>IFERROR(__xludf.DUMMYFUNCTION("""COMPUTED_VALUE"""),292.5)</f>
        <v>292.5</v>
      </c>
      <c r="DO71" s="216">
        <f>IFERROR(__xludf.DUMMYFUNCTION("""COMPUTED_VALUE"""),37.5)</f>
        <v>37.5</v>
      </c>
      <c r="DP71" s="215"/>
      <c r="DQ71" s="216">
        <f>IFERROR(__xludf.DUMMYFUNCTION("""COMPUTED_VALUE"""),38.5)</f>
        <v>38.5</v>
      </c>
      <c r="DR71" s="215"/>
      <c r="DS71" s="216">
        <f>IFERROR(__xludf.DUMMYFUNCTION("""COMPUTED_VALUE"""),37.0)</f>
        <v>37</v>
      </c>
      <c r="DT71" s="215"/>
      <c r="DU71" s="216">
        <f>IFERROR(__xludf.DUMMYFUNCTION("""COMPUTED_VALUE"""),46.0)</f>
        <v>46</v>
      </c>
      <c r="DV71" s="216">
        <f>IFERROR(__xludf.DUMMYFUNCTION("""COMPUTED_VALUE"""),159.0)</f>
        <v>159</v>
      </c>
      <c r="DW71" s="216">
        <f>IFERROR(__xludf.DUMMYFUNCTION("""COMPUTED_VALUE"""),0.0)</f>
        <v>0</v>
      </c>
      <c r="DX71" s="215"/>
      <c r="EA71" s="216">
        <f>IFERROR(__xludf.DUMMYFUNCTION("""COMPUTED_VALUE"""),39.5)</f>
        <v>39.5</v>
      </c>
      <c r="EB71" s="215"/>
      <c r="EC71" s="216">
        <f>IFERROR(__xludf.DUMMYFUNCTION("""COMPUTED_VALUE"""),36.5)</f>
        <v>36.5</v>
      </c>
      <c r="ED71" s="215"/>
      <c r="EE71" s="216">
        <f>IFERROR(__xludf.DUMMYFUNCTION("""COMPUTED_VALUE"""),52.0)</f>
        <v>52</v>
      </c>
      <c r="EF71" s="215"/>
      <c r="EG71" s="216">
        <f>IFERROR(__xludf.DUMMYFUNCTION("""COMPUTED_VALUE"""),53.0)</f>
        <v>53</v>
      </c>
      <c r="EH71" s="215"/>
      <c r="EI71" s="216">
        <f>IFERROR(__xludf.DUMMYFUNCTION("""COMPUTED_VALUE"""),35.0)</f>
        <v>35</v>
      </c>
      <c r="EJ71" s="216">
        <f>IFERROR(__xludf.DUMMYFUNCTION("""COMPUTED_VALUE"""),216.0)</f>
        <v>216</v>
      </c>
      <c r="EK71" s="216">
        <f>IFERROR(__xludf.DUMMYFUNCTION("""COMPUTED_VALUE"""),38.0)</f>
        <v>38</v>
      </c>
      <c r="EL71" s="215"/>
      <c r="EM71" s="216">
        <f>IFERROR(__xludf.DUMMYFUNCTION("""COMPUTED_VALUE"""),36.0)</f>
        <v>36</v>
      </c>
      <c r="EN71" s="215"/>
      <c r="EO71" s="216">
        <f>IFERROR(__xludf.DUMMYFUNCTION("""COMPUTED_VALUE"""),38.0)</f>
        <v>38</v>
      </c>
      <c r="EP71" s="215"/>
      <c r="EQ71" s="216">
        <f>IFERROR(__xludf.DUMMYFUNCTION("""COMPUTED_VALUE"""),43.5)</f>
        <v>43.5</v>
      </c>
      <c r="ER71" s="215"/>
      <c r="ES71" s="216">
        <f>IFERROR(__xludf.DUMMYFUNCTION("""COMPUTED_VALUE"""),51.5)</f>
        <v>51.5</v>
      </c>
      <c r="ET71" s="215"/>
      <c r="EU71" s="216">
        <f>IFERROR(__xludf.DUMMYFUNCTION("""COMPUTED_VALUE"""),57.5)</f>
        <v>57.5</v>
      </c>
      <c r="EV71" s="215"/>
      <c r="EW71" s="216">
        <f>IFERROR(__xludf.DUMMYFUNCTION("""COMPUTED_VALUE"""),38.5)</f>
        <v>38.5</v>
      </c>
      <c r="EX71" s="216">
        <f>IFERROR(__xludf.DUMMYFUNCTION("""COMPUTED_VALUE"""),303.0)</f>
        <v>303</v>
      </c>
      <c r="EY71" s="216">
        <f>IFERROR(__xludf.DUMMYFUNCTION("""COMPUTED_VALUE"""),46.0)</f>
        <v>46</v>
      </c>
      <c r="EZ71" s="215"/>
      <c r="FA71" s="216">
        <f>IFERROR(__xludf.DUMMYFUNCTION("""COMPUTED_VALUE"""),41.5)</f>
        <v>41.5</v>
      </c>
      <c r="FB71" s="215"/>
      <c r="FC71" s="216">
        <f>IFERROR(__xludf.DUMMYFUNCTION("""COMPUTED_VALUE"""),40.0)</f>
        <v>40</v>
      </c>
      <c r="FD71" s="215"/>
      <c r="FE71" s="216">
        <f>IFERROR(__xludf.DUMMYFUNCTION("""COMPUTED_VALUE"""),45.0)</f>
        <v>45</v>
      </c>
      <c r="FF71" s="215"/>
      <c r="FG71" s="216">
        <f>IFERROR(__xludf.DUMMYFUNCTION("""COMPUTED_VALUE"""),54.5)</f>
        <v>54.5</v>
      </c>
      <c r="FH71" s="215"/>
      <c r="FI71" s="216">
        <f>IFERROR(__xludf.DUMMYFUNCTION("""COMPUTED_VALUE"""),53.0)</f>
        <v>53</v>
      </c>
      <c r="FJ71" s="215"/>
      <c r="FK71" s="216">
        <f>IFERROR(__xludf.DUMMYFUNCTION("""COMPUTED_VALUE"""),39.0)</f>
        <v>39</v>
      </c>
      <c r="FL71" s="216">
        <f>IFERROR(__xludf.DUMMYFUNCTION("""COMPUTED_VALUE"""),319.0)</f>
        <v>319</v>
      </c>
      <c r="FM71" s="216">
        <f>IFERROR(__xludf.DUMMYFUNCTION("""COMPUTED_VALUE"""),43.0)</f>
        <v>43</v>
      </c>
      <c r="FN71" s="215"/>
      <c r="FO71" s="216">
        <f>IFERROR(__xludf.DUMMYFUNCTION("""COMPUTED_VALUE"""),39.0)</f>
        <v>39</v>
      </c>
      <c r="FP71" s="215"/>
      <c r="FQ71" s="216">
        <f>IFERROR(__xludf.DUMMYFUNCTION("""COMPUTED_VALUE"""),42.0)</f>
        <v>42</v>
      </c>
      <c r="FR71" s="215"/>
      <c r="FS71" s="216">
        <f>IFERROR(__xludf.DUMMYFUNCTION("""COMPUTED_VALUE"""),39.0)</f>
        <v>39</v>
      </c>
      <c r="FT71" s="215"/>
      <c r="FU71" s="216">
        <f>IFERROR(__xludf.DUMMYFUNCTION("""COMPUTED_VALUE"""),53.0)</f>
        <v>53</v>
      </c>
      <c r="FV71" s="215"/>
      <c r="FW71" s="216">
        <f>IFERROR(__xludf.DUMMYFUNCTION("""COMPUTED_VALUE"""),60.0)</f>
        <v>60</v>
      </c>
      <c r="FX71" s="215"/>
      <c r="FY71" s="216">
        <f>IFERROR(__xludf.DUMMYFUNCTION("""COMPUTED_VALUE"""),41.5)</f>
        <v>41.5</v>
      </c>
      <c r="FZ71" s="216">
        <f>IFERROR(__xludf.DUMMYFUNCTION("""COMPUTED_VALUE"""),317.5)</f>
        <v>317.5</v>
      </c>
      <c r="GA71" s="216">
        <f>IFERROR(__xludf.DUMMYFUNCTION("""COMPUTED_VALUE"""),40.0)</f>
        <v>40</v>
      </c>
      <c r="GB71" s="215"/>
      <c r="GC71" s="216">
        <f>IFERROR(__xludf.DUMMYFUNCTION("""COMPUTED_VALUE"""),38.0)</f>
        <v>38</v>
      </c>
      <c r="GD71" s="215"/>
      <c r="GE71" s="216">
        <f>IFERROR(__xludf.DUMMYFUNCTION("""COMPUTED_VALUE"""),40.0)</f>
        <v>40</v>
      </c>
      <c r="GF71" s="215"/>
      <c r="GG71" s="216">
        <f>IFERROR(__xludf.DUMMYFUNCTION("""COMPUTED_VALUE"""),41.0)</f>
        <v>41</v>
      </c>
      <c r="GH71" s="216">
        <f>IFERROR(__xludf.DUMMYFUNCTION("""COMPUTED_VALUE"""),159.0)</f>
        <v>159</v>
      </c>
      <c r="GI71" s="216">
        <f>IFERROR(__xludf.DUMMYFUNCTION("""COMPUTED_VALUE"""),0.0)</f>
        <v>0</v>
      </c>
      <c r="GJ71" s="215"/>
    </row>
    <row r="72">
      <c r="BM72" s="151"/>
    </row>
    <row r="73">
      <c r="BM73" s="151"/>
    </row>
    <row r="74">
      <c r="BM74" s="151"/>
    </row>
    <row r="75">
      <c r="BM75" s="151"/>
    </row>
    <row r="76">
      <c r="BM76" s="151"/>
    </row>
    <row r="77">
      <c r="BM77" s="151"/>
    </row>
    <row r="78">
      <c r="BM78" s="151"/>
    </row>
    <row r="79">
      <c r="BM79" s="151"/>
    </row>
    <row r="80">
      <c r="BM80" s="151"/>
    </row>
    <row r="81">
      <c r="BM81" s="151"/>
    </row>
    <row r="82">
      <c r="BM82" s="151"/>
    </row>
    <row r="83">
      <c r="BM83" s="151"/>
    </row>
    <row r="84">
      <c r="BM84" s="151"/>
    </row>
    <row r="85">
      <c r="BM85" s="151"/>
    </row>
    <row r="86">
      <c r="BM86" s="151"/>
    </row>
    <row r="87">
      <c r="BM87" s="151"/>
    </row>
    <row r="88">
      <c r="BM88" s="151"/>
    </row>
    <row r="89">
      <c r="BM89" s="151"/>
    </row>
    <row r="90">
      <c r="BM90" s="151"/>
    </row>
    <row r="91">
      <c r="BM91" s="151"/>
    </row>
    <row r="92">
      <c r="BM92" s="151"/>
    </row>
    <row r="93">
      <c r="BM93" s="151"/>
    </row>
    <row r="94">
      <c r="BM94" s="151"/>
    </row>
    <row r="95">
      <c r="BM95" s="151"/>
    </row>
    <row r="96">
      <c r="BM96" s="151"/>
    </row>
    <row r="97">
      <c r="BM97" s="151"/>
    </row>
    <row r="98">
      <c r="BM98" s="151"/>
    </row>
    <row r="99">
      <c r="BM99" s="151"/>
    </row>
    <row r="100">
      <c r="BM100" s="151"/>
    </row>
    <row r="101">
      <c r="BM101" s="151"/>
    </row>
    <row r="102">
      <c r="BM102" s="151"/>
    </row>
    <row r="103">
      <c r="BM103" s="151"/>
    </row>
    <row r="104">
      <c r="BM104" s="151"/>
    </row>
    <row r="105">
      <c r="BM105" s="151"/>
    </row>
    <row r="106">
      <c r="BM106" s="151"/>
    </row>
    <row r="107">
      <c r="BM107" s="151"/>
    </row>
    <row r="108">
      <c r="BM108" s="151"/>
    </row>
    <row r="109">
      <c r="BM109" s="151"/>
    </row>
    <row r="110">
      <c r="BM110" s="151"/>
    </row>
    <row r="111">
      <c r="BM111" s="151"/>
    </row>
    <row r="112">
      <c r="BM112" s="151"/>
    </row>
    <row r="113">
      <c r="BM113" s="151"/>
    </row>
    <row r="114">
      <c r="BM114" s="151"/>
    </row>
    <row r="115">
      <c r="BM115" s="151"/>
    </row>
    <row r="116">
      <c r="BM116" s="151"/>
    </row>
    <row r="117">
      <c r="BM117" s="151"/>
    </row>
    <row r="118">
      <c r="BM118" s="151"/>
    </row>
    <row r="119">
      <c r="BM119" s="151"/>
    </row>
    <row r="120">
      <c r="BM120" s="151"/>
    </row>
    <row r="121">
      <c r="BM121" s="151"/>
    </row>
    <row r="122">
      <c r="BM122" s="151"/>
    </row>
    <row r="123">
      <c r="BM123" s="151"/>
    </row>
    <row r="124">
      <c r="BM124" s="151"/>
    </row>
    <row r="125">
      <c r="BM125" s="151"/>
    </row>
    <row r="126">
      <c r="BM126" s="151"/>
    </row>
    <row r="127">
      <c r="BM127" s="151"/>
    </row>
    <row r="128">
      <c r="BM128" s="151"/>
    </row>
    <row r="129">
      <c r="BM129" s="151"/>
    </row>
    <row r="130">
      <c r="BM130" s="151"/>
    </row>
    <row r="131">
      <c r="BM131" s="151"/>
    </row>
    <row r="132">
      <c r="BM132" s="151"/>
    </row>
    <row r="133">
      <c r="BM133" s="151"/>
    </row>
    <row r="134">
      <c r="BM134" s="151"/>
    </row>
    <row r="135">
      <c r="BM135" s="151"/>
    </row>
    <row r="136">
      <c r="BM136" s="151"/>
    </row>
    <row r="137">
      <c r="BM137" s="151"/>
    </row>
    <row r="138">
      <c r="BM138" s="151"/>
    </row>
    <row r="139">
      <c r="BM139" s="151"/>
    </row>
    <row r="140">
      <c r="BM140" s="151"/>
    </row>
    <row r="141">
      <c r="BM141" s="151"/>
    </row>
    <row r="142">
      <c r="BM142" s="151"/>
    </row>
    <row r="143">
      <c r="BM143" s="151"/>
    </row>
    <row r="144">
      <c r="BM144" s="151"/>
    </row>
    <row r="145">
      <c r="BM145" s="151"/>
    </row>
    <row r="146">
      <c r="BM146" s="151"/>
    </row>
    <row r="147">
      <c r="BM147" s="151"/>
    </row>
    <row r="148">
      <c r="BM148" s="151"/>
    </row>
    <row r="149">
      <c r="BM149" s="151"/>
    </row>
    <row r="150">
      <c r="BM150" s="151"/>
    </row>
    <row r="151">
      <c r="BM151" s="151"/>
    </row>
    <row r="152">
      <c r="BM152" s="151"/>
    </row>
    <row r="153">
      <c r="BM153" s="151"/>
    </row>
    <row r="154">
      <c r="BM154" s="151"/>
    </row>
    <row r="155">
      <c r="BM155" s="151"/>
    </row>
    <row r="156">
      <c r="BM156" s="151"/>
    </row>
    <row r="157">
      <c r="BM157" s="151"/>
    </row>
    <row r="158">
      <c r="BM158" s="151"/>
    </row>
    <row r="159">
      <c r="BM159" s="151"/>
    </row>
    <row r="160">
      <c r="BM160" s="151"/>
    </row>
    <row r="161">
      <c r="BM161" s="151"/>
    </row>
    <row r="162">
      <c r="BM162" s="151"/>
    </row>
    <row r="163">
      <c r="BM163" s="151"/>
    </row>
    <row r="164">
      <c r="BM164" s="151"/>
    </row>
    <row r="165">
      <c r="BM165" s="151"/>
    </row>
    <row r="166">
      <c r="BM166" s="151"/>
    </row>
    <row r="167">
      <c r="BM167" s="151"/>
    </row>
    <row r="168">
      <c r="BM168" s="151"/>
    </row>
    <row r="169">
      <c r="BM169" s="151"/>
    </row>
    <row r="170">
      <c r="BM170" s="151"/>
    </row>
    <row r="171">
      <c r="BM171" s="151"/>
    </row>
    <row r="172">
      <c r="BM172" s="151"/>
    </row>
    <row r="173">
      <c r="BM173" s="151"/>
    </row>
    <row r="174">
      <c r="BM174" s="151"/>
    </row>
    <row r="175">
      <c r="BM175" s="151"/>
    </row>
    <row r="176">
      <c r="BM176" s="151"/>
    </row>
    <row r="177">
      <c r="BM177" s="151"/>
    </row>
    <row r="178">
      <c r="BM178" s="151"/>
    </row>
    <row r="179">
      <c r="BM179" s="151"/>
    </row>
    <row r="180">
      <c r="BM180" s="151"/>
    </row>
    <row r="181">
      <c r="BM181" s="151"/>
    </row>
    <row r="182">
      <c r="BM182" s="151"/>
    </row>
    <row r="183">
      <c r="BM183" s="151"/>
    </row>
    <row r="184">
      <c r="BM184" s="151"/>
    </row>
    <row r="185">
      <c r="BM185" s="151"/>
    </row>
    <row r="186">
      <c r="BM186" s="151"/>
    </row>
    <row r="187">
      <c r="BM187" s="151"/>
    </row>
    <row r="188">
      <c r="BM188" s="151"/>
    </row>
    <row r="189">
      <c r="BM189" s="151"/>
    </row>
    <row r="190">
      <c r="BM190" s="151"/>
    </row>
    <row r="191">
      <c r="BM191" s="151"/>
    </row>
    <row r="192">
      <c r="BM192" s="151"/>
    </row>
    <row r="193">
      <c r="BM193" s="151"/>
    </row>
    <row r="194">
      <c r="BM194" s="151"/>
    </row>
    <row r="195">
      <c r="BM195" s="151"/>
    </row>
    <row r="196">
      <c r="BM196" s="151"/>
    </row>
    <row r="197">
      <c r="BM197" s="151"/>
    </row>
    <row r="198">
      <c r="BM198" s="151"/>
    </row>
    <row r="199">
      <c r="BM199" s="151"/>
    </row>
    <row r="200">
      <c r="BM200" s="151"/>
    </row>
    <row r="201">
      <c r="BM201" s="151"/>
    </row>
    <row r="202">
      <c r="BM202" s="151"/>
    </row>
    <row r="203">
      <c r="BM203" s="151"/>
    </row>
    <row r="204">
      <c r="BM204" s="151"/>
    </row>
    <row r="205">
      <c r="BM205" s="151"/>
    </row>
    <row r="206">
      <c r="BM206" s="151"/>
    </row>
    <row r="207">
      <c r="BM207" s="151"/>
    </row>
    <row r="208">
      <c r="BM208" s="151"/>
    </row>
    <row r="209">
      <c r="BM209" s="151"/>
    </row>
    <row r="210">
      <c r="BM210" s="151"/>
    </row>
    <row r="211">
      <c r="BM211" s="151"/>
    </row>
    <row r="212">
      <c r="BM212" s="151"/>
    </row>
    <row r="213">
      <c r="BM213" s="151"/>
    </row>
    <row r="214">
      <c r="BM214" s="151"/>
    </row>
    <row r="215">
      <c r="BM215" s="151"/>
    </row>
    <row r="216">
      <c r="BM216" s="151"/>
    </row>
    <row r="217">
      <c r="BM217" s="151"/>
    </row>
    <row r="218">
      <c r="BM218" s="151"/>
    </row>
    <row r="219">
      <c r="BM219" s="151"/>
    </row>
    <row r="220">
      <c r="BM220" s="151"/>
    </row>
    <row r="221">
      <c r="BM221" s="151"/>
    </row>
    <row r="222">
      <c r="BM222" s="151"/>
    </row>
    <row r="223">
      <c r="BM223" s="151"/>
    </row>
    <row r="224">
      <c r="BM224" s="151"/>
    </row>
    <row r="225">
      <c r="BM225" s="151"/>
    </row>
    <row r="226">
      <c r="BM226" s="151"/>
    </row>
    <row r="227">
      <c r="BM227" s="151"/>
    </row>
    <row r="228">
      <c r="BM228" s="151"/>
    </row>
    <row r="229">
      <c r="BM229" s="151"/>
    </row>
    <row r="230">
      <c r="BM230" s="151"/>
    </row>
    <row r="231">
      <c r="BM231" s="151"/>
    </row>
    <row r="232">
      <c r="BM232" s="151"/>
    </row>
    <row r="233">
      <c r="BM233" s="151"/>
    </row>
    <row r="234">
      <c r="BM234" s="151"/>
    </row>
    <row r="235">
      <c r="BM235" s="151"/>
    </row>
    <row r="236">
      <c r="BM236" s="151"/>
    </row>
    <row r="237">
      <c r="BM237" s="151"/>
    </row>
    <row r="238">
      <c r="BM238" s="151"/>
    </row>
    <row r="239">
      <c r="BM239" s="151"/>
    </row>
    <row r="240">
      <c r="BM240" s="151"/>
    </row>
    <row r="241">
      <c r="BM241" s="151"/>
    </row>
    <row r="242">
      <c r="BM242" s="151"/>
    </row>
    <row r="243">
      <c r="BM243" s="151"/>
    </row>
    <row r="244">
      <c r="BM244" s="151"/>
    </row>
    <row r="245">
      <c r="BM245" s="151"/>
    </row>
    <row r="246">
      <c r="BM246" s="151"/>
    </row>
    <row r="247">
      <c r="BM247" s="151"/>
    </row>
    <row r="248">
      <c r="BM248" s="151"/>
    </row>
    <row r="249">
      <c r="BM249" s="151"/>
    </row>
    <row r="250">
      <c r="BM250" s="151"/>
    </row>
    <row r="251">
      <c r="BM251" s="151"/>
    </row>
    <row r="252">
      <c r="BM252" s="151"/>
    </row>
    <row r="253">
      <c r="BM253" s="151"/>
    </row>
    <row r="254">
      <c r="BM254" s="151"/>
    </row>
    <row r="255">
      <c r="BM255" s="151"/>
    </row>
    <row r="256">
      <c r="BM256" s="151"/>
    </row>
    <row r="257">
      <c r="BM257" s="151"/>
    </row>
    <row r="258">
      <c r="BM258" s="151"/>
    </row>
    <row r="259">
      <c r="BM259" s="151"/>
    </row>
    <row r="260">
      <c r="BM260" s="151"/>
    </row>
    <row r="261">
      <c r="BM261" s="151"/>
    </row>
    <row r="262">
      <c r="BM262" s="151"/>
    </row>
    <row r="263">
      <c r="BM263" s="151"/>
    </row>
    <row r="264">
      <c r="BM264" s="151"/>
    </row>
    <row r="265">
      <c r="BM265" s="151"/>
    </row>
    <row r="266">
      <c r="BM266" s="151"/>
    </row>
    <row r="267">
      <c r="BM267" s="151"/>
    </row>
    <row r="268">
      <c r="BM268" s="151"/>
    </row>
    <row r="269">
      <c r="BM269" s="151"/>
    </row>
    <row r="270">
      <c r="BM270" s="151"/>
    </row>
    <row r="271">
      <c r="BM271" s="151"/>
    </row>
    <row r="272">
      <c r="BM272" s="151"/>
    </row>
    <row r="273">
      <c r="BM273" s="151"/>
    </row>
    <row r="274">
      <c r="BM274" s="151"/>
    </row>
    <row r="275">
      <c r="BM275" s="151"/>
    </row>
    <row r="276">
      <c r="BM276" s="151"/>
    </row>
    <row r="277">
      <c r="BM277" s="151"/>
    </row>
    <row r="278">
      <c r="BM278" s="151"/>
    </row>
    <row r="279">
      <c r="BM279" s="151"/>
    </row>
    <row r="280">
      <c r="BM280" s="151"/>
    </row>
    <row r="281">
      <c r="BM281" s="151"/>
    </row>
    <row r="282">
      <c r="BM282" s="151"/>
    </row>
    <row r="283">
      <c r="BM283" s="151"/>
    </row>
    <row r="284">
      <c r="BM284" s="151"/>
    </row>
    <row r="285">
      <c r="BM285" s="151"/>
    </row>
    <row r="286">
      <c r="BM286" s="151"/>
    </row>
    <row r="287">
      <c r="BM287" s="151"/>
    </row>
    <row r="288">
      <c r="BM288" s="151"/>
    </row>
    <row r="289">
      <c r="BM289" s="151"/>
    </row>
    <row r="290">
      <c r="BM290" s="151"/>
    </row>
    <row r="291">
      <c r="BM291" s="151"/>
    </row>
    <row r="292">
      <c r="BM292" s="151"/>
    </row>
    <row r="293">
      <c r="BM293" s="151"/>
    </row>
    <row r="294">
      <c r="BM294" s="151"/>
    </row>
    <row r="295">
      <c r="BM295" s="151"/>
    </row>
    <row r="296">
      <c r="BM296" s="151"/>
    </row>
    <row r="297">
      <c r="BM297" s="151"/>
    </row>
    <row r="298">
      <c r="BM298" s="151"/>
    </row>
    <row r="299">
      <c r="BM299" s="151"/>
    </row>
    <row r="300">
      <c r="BM300" s="151"/>
    </row>
    <row r="301">
      <c r="BM301" s="151"/>
    </row>
    <row r="302">
      <c r="BM302" s="151"/>
    </row>
    <row r="303">
      <c r="BM303" s="151"/>
    </row>
    <row r="304">
      <c r="BM304" s="151"/>
    </row>
    <row r="305">
      <c r="BM305" s="151"/>
    </row>
    <row r="306">
      <c r="BM306" s="151"/>
    </row>
    <row r="307">
      <c r="BM307" s="151"/>
    </row>
    <row r="308">
      <c r="BM308" s="151"/>
    </row>
    <row r="309">
      <c r="BM309" s="151"/>
    </row>
    <row r="310">
      <c r="BM310" s="151"/>
    </row>
    <row r="311">
      <c r="BM311" s="151"/>
    </row>
    <row r="312">
      <c r="BM312" s="151"/>
    </row>
    <row r="313">
      <c r="BM313" s="151"/>
    </row>
    <row r="314">
      <c r="BM314" s="151"/>
    </row>
    <row r="315">
      <c r="BM315" s="151"/>
    </row>
    <row r="316">
      <c r="BM316" s="151"/>
    </row>
    <row r="317">
      <c r="BM317" s="151"/>
    </row>
    <row r="318">
      <c r="BM318" s="151"/>
    </row>
    <row r="319">
      <c r="BM319" s="151"/>
    </row>
    <row r="320">
      <c r="BM320" s="151"/>
    </row>
    <row r="321">
      <c r="BM321" s="151"/>
    </row>
    <row r="322">
      <c r="BM322" s="151"/>
    </row>
    <row r="323">
      <c r="BM323" s="151"/>
    </row>
    <row r="324">
      <c r="BM324" s="151"/>
    </row>
    <row r="325">
      <c r="BM325" s="151"/>
    </row>
    <row r="326">
      <c r="BM326" s="151"/>
    </row>
    <row r="327">
      <c r="BM327" s="151"/>
    </row>
    <row r="328">
      <c r="BM328" s="151"/>
    </row>
    <row r="329">
      <c r="BM329" s="151"/>
    </row>
    <row r="330">
      <c r="BM330" s="151"/>
    </row>
    <row r="331">
      <c r="BM331" s="151"/>
    </row>
    <row r="332">
      <c r="BM332" s="151"/>
    </row>
    <row r="333">
      <c r="BM333" s="151"/>
    </row>
    <row r="334">
      <c r="BM334" s="151"/>
    </row>
    <row r="335">
      <c r="BM335" s="151"/>
    </row>
    <row r="336">
      <c r="BM336" s="151"/>
    </row>
    <row r="337">
      <c r="BM337" s="151"/>
    </row>
    <row r="338">
      <c r="BM338" s="151"/>
    </row>
    <row r="339">
      <c r="BM339" s="151"/>
    </row>
    <row r="340">
      <c r="BM340" s="151"/>
    </row>
    <row r="341">
      <c r="BM341" s="151"/>
    </row>
    <row r="342">
      <c r="BM342" s="151"/>
    </row>
    <row r="343">
      <c r="BM343" s="151"/>
    </row>
    <row r="344">
      <c r="BM344" s="151"/>
    </row>
    <row r="345">
      <c r="BM345" s="151"/>
    </row>
    <row r="346">
      <c r="BM346" s="151"/>
    </row>
    <row r="347">
      <c r="BM347" s="151"/>
    </row>
    <row r="348">
      <c r="BM348" s="151"/>
    </row>
    <row r="349">
      <c r="BM349" s="151"/>
    </row>
    <row r="350">
      <c r="BM350" s="151"/>
    </row>
    <row r="351">
      <c r="BM351" s="151"/>
    </row>
    <row r="352">
      <c r="BM352" s="151"/>
    </row>
    <row r="353">
      <c r="BM353" s="151"/>
    </row>
    <row r="354">
      <c r="BM354" s="151"/>
    </row>
    <row r="355">
      <c r="BM355" s="151"/>
    </row>
    <row r="356">
      <c r="BM356" s="151"/>
    </row>
    <row r="357">
      <c r="BM357" s="151"/>
    </row>
    <row r="358">
      <c r="BM358" s="151"/>
    </row>
    <row r="359">
      <c r="BM359" s="151"/>
    </row>
    <row r="360">
      <c r="BM360" s="151"/>
    </row>
    <row r="361">
      <c r="BM361" s="151"/>
    </row>
    <row r="362">
      <c r="BM362" s="151"/>
    </row>
    <row r="363">
      <c r="BM363" s="151"/>
    </row>
    <row r="364">
      <c r="BM364" s="151"/>
    </row>
    <row r="365">
      <c r="BM365" s="151"/>
    </row>
    <row r="366">
      <c r="BM366" s="151"/>
    </row>
    <row r="367">
      <c r="BM367" s="151"/>
    </row>
    <row r="368">
      <c r="BM368" s="151"/>
    </row>
    <row r="369">
      <c r="BM369" s="151"/>
    </row>
    <row r="370">
      <c r="BM370" s="151"/>
    </row>
    <row r="371">
      <c r="BM371" s="151"/>
    </row>
    <row r="372">
      <c r="BM372" s="151"/>
    </row>
    <row r="373">
      <c r="BM373" s="151"/>
    </row>
    <row r="374">
      <c r="BM374" s="151"/>
    </row>
    <row r="375">
      <c r="BM375" s="151"/>
    </row>
    <row r="376">
      <c r="BM376" s="151"/>
    </row>
    <row r="377">
      <c r="BM377" s="151"/>
    </row>
    <row r="378">
      <c r="BM378" s="151"/>
    </row>
    <row r="379">
      <c r="BM379" s="151"/>
    </row>
    <row r="380">
      <c r="BM380" s="151"/>
    </row>
    <row r="381">
      <c r="BM381" s="151"/>
    </row>
    <row r="382">
      <c r="BM382" s="151"/>
    </row>
    <row r="383">
      <c r="BM383" s="151"/>
    </row>
    <row r="384">
      <c r="BM384" s="151"/>
    </row>
    <row r="385">
      <c r="BM385" s="151"/>
    </row>
    <row r="386">
      <c r="BM386" s="151"/>
    </row>
    <row r="387">
      <c r="BM387" s="151"/>
    </row>
    <row r="388">
      <c r="BM388" s="151"/>
    </row>
    <row r="389">
      <c r="BM389" s="151"/>
    </row>
    <row r="390">
      <c r="BM390" s="151"/>
    </row>
    <row r="391">
      <c r="BM391" s="151"/>
    </row>
    <row r="392">
      <c r="BM392" s="151"/>
    </row>
    <row r="393">
      <c r="BM393" s="151"/>
    </row>
    <row r="394">
      <c r="BM394" s="151"/>
    </row>
    <row r="395">
      <c r="BM395" s="151"/>
    </row>
    <row r="396">
      <c r="BM396" s="151"/>
    </row>
    <row r="397">
      <c r="BM397" s="151"/>
    </row>
    <row r="398">
      <c r="BM398" s="151"/>
    </row>
    <row r="399">
      <c r="BM399" s="151"/>
    </row>
    <row r="400">
      <c r="BM400" s="151"/>
    </row>
    <row r="401">
      <c r="BM401" s="151"/>
    </row>
    <row r="402">
      <c r="BM402" s="151"/>
    </row>
    <row r="403">
      <c r="BM403" s="151"/>
    </row>
    <row r="404">
      <c r="BM404" s="151"/>
    </row>
    <row r="405">
      <c r="BM405" s="151"/>
    </row>
    <row r="406">
      <c r="BM406" s="151"/>
    </row>
    <row r="407">
      <c r="BM407" s="151"/>
    </row>
    <row r="408">
      <c r="BM408" s="151"/>
    </row>
    <row r="409">
      <c r="BM409" s="151"/>
    </row>
    <row r="410">
      <c r="BM410" s="151"/>
    </row>
    <row r="411">
      <c r="BM411" s="151"/>
    </row>
    <row r="412">
      <c r="BM412" s="151"/>
    </row>
    <row r="413">
      <c r="BM413" s="151"/>
    </row>
    <row r="414">
      <c r="BM414" s="151"/>
    </row>
    <row r="415">
      <c r="BM415" s="151"/>
    </row>
    <row r="416">
      <c r="BM416" s="151"/>
    </row>
    <row r="417">
      <c r="BM417" s="151"/>
    </row>
    <row r="418">
      <c r="BM418" s="151"/>
    </row>
    <row r="419">
      <c r="BM419" s="151"/>
    </row>
    <row r="420">
      <c r="BM420" s="151"/>
    </row>
    <row r="421">
      <c r="BM421" s="151"/>
    </row>
    <row r="422">
      <c r="BM422" s="151"/>
    </row>
    <row r="423">
      <c r="BM423" s="151"/>
    </row>
    <row r="424">
      <c r="BM424" s="151"/>
    </row>
    <row r="425">
      <c r="BM425" s="151"/>
    </row>
    <row r="426">
      <c r="BM426" s="151"/>
    </row>
    <row r="427">
      <c r="BM427" s="151"/>
    </row>
    <row r="428">
      <c r="BM428" s="151"/>
    </row>
    <row r="429">
      <c r="BM429" s="151"/>
    </row>
    <row r="430">
      <c r="BM430" s="151"/>
    </row>
    <row r="431">
      <c r="BM431" s="151"/>
    </row>
    <row r="432">
      <c r="BM432" s="151"/>
    </row>
    <row r="433">
      <c r="BM433" s="151"/>
    </row>
    <row r="434">
      <c r="BM434" s="151"/>
    </row>
    <row r="435">
      <c r="BM435" s="151"/>
    </row>
    <row r="436">
      <c r="BM436" s="151"/>
    </row>
    <row r="437">
      <c r="BM437" s="151"/>
    </row>
    <row r="438">
      <c r="BM438" s="151"/>
    </row>
    <row r="439">
      <c r="BM439" s="151"/>
    </row>
    <row r="440">
      <c r="BM440" s="151"/>
    </row>
    <row r="441">
      <c r="BM441" s="151"/>
    </row>
    <row r="442">
      <c r="BM442" s="151"/>
    </row>
    <row r="443">
      <c r="BM443" s="151"/>
    </row>
    <row r="444">
      <c r="BM444" s="151"/>
    </row>
    <row r="445">
      <c r="BM445" s="151"/>
    </row>
    <row r="446">
      <c r="BM446" s="151"/>
    </row>
    <row r="447">
      <c r="BM447" s="151"/>
    </row>
    <row r="448">
      <c r="BM448" s="151"/>
    </row>
    <row r="449">
      <c r="BM449" s="151"/>
    </row>
    <row r="450">
      <c r="BM450" s="151"/>
    </row>
    <row r="451">
      <c r="BM451" s="151"/>
    </row>
    <row r="452">
      <c r="BM452" s="151"/>
    </row>
    <row r="453">
      <c r="BM453" s="151"/>
    </row>
    <row r="454">
      <c r="BM454" s="151"/>
    </row>
    <row r="455">
      <c r="BM455" s="151"/>
    </row>
    <row r="456">
      <c r="BM456" s="151"/>
    </row>
    <row r="457">
      <c r="BM457" s="151"/>
    </row>
    <row r="458">
      <c r="BM458" s="151"/>
    </row>
    <row r="459">
      <c r="BM459" s="151"/>
    </row>
    <row r="460">
      <c r="BM460" s="151"/>
    </row>
    <row r="461">
      <c r="BM461" s="151"/>
    </row>
    <row r="462">
      <c r="BM462" s="151"/>
    </row>
    <row r="463">
      <c r="BM463" s="151"/>
    </row>
    <row r="464">
      <c r="BM464" s="151"/>
    </row>
    <row r="465">
      <c r="BM465" s="151"/>
    </row>
    <row r="466">
      <c r="BM466" s="151"/>
    </row>
    <row r="467">
      <c r="BM467" s="151"/>
    </row>
    <row r="468">
      <c r="BM468" s="151"/>
    </row>
    <row r="469">
      <c r="BM469" s="151"/>
    </row>
    <row r="470">
      <c r="BM470" s="151"/>
    </row>
    <row r="471">
      <c r="BM471" s="151"/>
    </row>
    <row r="472">
      <c r="BM472" s="151"/>
    </row>
    <row r="473">
      <c r="BM473" s="151"/>
    </row>
    <row r="474">
      <c r="BM474" s="151"/>
    </row>
    <row r="475">
      <c r="BM475" s="151"/>
    </row>
    <row r="476">
      <c r="BM476" s="151"/>
    </row>
    <row r="477">
      <c r="BM477" s="151"/>
    </row>
    <row r="478">
      <c r="BM478" s="151"/>
    </row>
    <row r="479">
      <c r="BM479" s="151"/>
    </row>
    <row r="480">
      <c r="BM480" s="151"/>
    </row>
    <row r="481">
      <c r="BM481" s="151"/>
    </row>
    <row r="482">
      <c r="BM482" s="151"/>
    </row>
    <row r="483">
      <c r="BM483" s="151"/>
    </row>
    <row r="484">
      <c r="BM484" s="151"/>
    </row>
    <row r="485">
      <c r="BM485" s="151"/>
    </row>
    <row r="486">
      <c r="BM486" s="151"/>
    </row>
    <row r="487">
      <c r="BM487" s="151"/>
    </row>
    <row r="488">
      <c r="BM488" s="151"/>
    </row>
    <row r="489">
      <c r="BM489" s="151"/>
    </row>
    <row r="490">
      <c r="BM490" s="151"/>
    </row>
    <row r="491">
      <c r="BM491" s="151"/>
    </row>
    <row r="492">
      <c r="BM492" s="151"/>
    </row>
    <row r="493">
      <c r="BM493" s="151"/>
    </row>
    <row r="494">
      <c r="BM494" s="151"/>
    </row>
    <row r="495">
      <c r="BM495" s="151"/>
    </row>
    <row r="496">
      <c r="BM496" s="151"/>
    </row>
    <row r="497">
      <c r="BM497" s="151"/>
    </row>
    <row r="498">
      <c r="BM498" s="151"/>
    </row>
    <row r="499">
      <c r="BM499" s="151"/>
    </row>
    <row r="500">
      <c r="BM500" s="151"/>
    </row>
    <row r="501">
      <c r="BM501" s="151"/>
    </row>
    <row r="502">
      <c r="BM502" s="151"/>
    </row>
    <row r="503">
      <c r="BM503" s="151"/>
    </row>
    <row r="504">
      <c r="BM504" s="151"/>
    </row>
    <row r="505">
      <c r="BM505" s="151"/>
    </row>
    <row r="506">
      <c r="BM506" s="151"/>
    </row>
    <row r="507">
      <c r="BM507" s="151"/>
    </row>
    <row r="508">
      <c r="BM508" s="151"/>
    </row>
    <row r="509">
      <c r="BM509" s="151"/>
    </row>
    <row r="510">
      <c r="BM510" s="151"/>
    </row>
    <row r="511">
      <c r="BM511" s="151"/>
    </row>
    <row r="512">
      <c r="BM512" s="151"/>
    </row>
    <row r="513">
      <c r="BM513" s="151"/>
    </row>
    <row r="514">
      <c r="BM514" s="151"/>
    </row>
    <row r="515">
      <c r="BM515" s="151"/>
    </row>
    <row r="516">
      <c r="BM516" s="151"/>
    </row>
    <row r="517">
      <c r="BM517" s="151"/>
    </row>
    <row r="518">
      <c r="BM518" s="151"/>
    </row>
    <row r="519">
      <c r="BM519" s="151"/>
    </row>
    <row r="520">
      <c r="BM520" s="151"/>
    </row>
    <row r="521">
      <c r="BM521" s="151"/>
    </row>
    <row r="522">
      <c r="BM522" s="151"/>
    </row>
    <row r="523">
      <c r="BM523" s="151"/>
    </row>
    <row r="524">
      <c r="BM524" s="151"/>
    </row>
    <row r="525">
      <c r="BM525" s="151"/>
    </row>
    <row r="526">
      <c r="BM526" s="151"/>
    </row>
    <row r="527">
      <c r="BM527" s="151"/>
    </row>
    <row r="528">
      <c r="BM528" s="151"/>
    </row>
    <row r="529">
      <c r="BM529" s="151"/>
    </row>
    <row r="530">
      <c r="BM530" s="151"/>
    </row>
    <row r="531">
      <c r="BM531" s="151"/>
    </row>
    <row r="532">
      <c r="BM532" s="151"/>
    </row>
    <row r="533">
      <c r="BM533" s="151"/>
    </row>
    <row r="534">
      <c r="BM534" s="151"/>
    </row>
    <row r="535">
      <c r="BM535" s="151"/>
    </row>
    <row r="536">
      <c r="BM536" s="151"/>
    </row>
    <row r="537">
      <c r="BM537" s="151"/>
    </row>
    <row r="538">
      <c r="BM538" s="151"/>
    </row>
    <row r="539">
      <c r="BM539" s="151"/>
    </row>
    <row r="540">
      <c r="BM540" s="151"/>
    </row>
    <row r="541">
      <c r="BM541" s="151"/>
    </row>
    <row r="542">
      <c r="BM542" s="151"/>
    </row>
    <row r="543">
      <c r="BM543" s="151"/>
    </row>
    <row r="544">
      <c r="BM544" s="151"/>
    </row>
    <row r="545">
      <c r="BM545" s="151"/>
    </row>
    <row r="546">
      <c r="BM546" s="151"/>
    </row>
    <row r="547">
      <c r="BM547" s="151"/>
    </row>
    <row r="548">
      <c r="BM548" s="151"/>
    </row>
    <row r="549">
      <c r="BM549" s="151"/>
    </row>
    <row r="550">
      <c r="BM550" s="151"/>
    </row>
    <row r="551">
      <c r="BM551" s="151"/>
    </row>
    <row r="552">
      <c r="BM552" s="151"/>
    </row>
    <row r="553">
      <c r="BM553" s="151"/>
    </row>
    <row r="554">
      <c r="BM554" s="151"/>
    </row>
    <row r="555">
      <c r="BM555" s="151"/>
    </row>
    <row r="556">
      <c r="BM556" s="151"/>
    </row>
    <row r="557">
      <c r="BM557" s="151"/>
    </row>
    <row r="558">
      <c r="BM558" s="151"/>
    </row>
    <row r="559">
      <c r="BM559" s="151"/>
    </row>
    <row r="560">
      <c r="BM560" s="151"/>
    </row>
    <row r="561">
      <c r="BM561" s="151"/>
    </row>
    <row r="562">
      <c r="BM562" s="151"/>
    </row>
    <row r="563">
      <c r="BM563" s="151"/>
    </row>
    <row r="564">
      <c r="BM564" s="151"/>
    </row>
    <row r="565">
      <c r="BM565" s="151"/>
    </row>
    <row r="566">
      <c r="BM566" s="151"/>
    </row>
    <row r="567">
      <c r="BM567" s="151"/>
    </row>
    <row r="568">
      <c r="BM568" s="151"/>
    </row>
    <row r="569">
      <c r="BM569" s="151"/>
    </row>
    <row r="570">
      <c r="BM570" s="151"/>
    </row>
    <row r="571">
      <c r="BM571" s="151"/>
    </row>
    <row r="572">
      <c r="BM572" s="151"/>
    </row>
    <row r="573">
      <c r="BM573" s="151"/>
    </row>
    <row r="574">
      <c r="BM574" s="151"/>
    </row>
    <row r="575">
      <c r="BM575" s="151"/>
    </row>
    <row r="576">
      <c r="BM576" s="151"/>
    </row>
    <row r="577">
      <c r="BM577" s="151"/>
    </row>
    <row r="578">
      <c r="BM578" s="151"/>
    </row>
    <row r="579">
      <c r="BM579" s="151"/>
    </row>
    <row r="580">
      <c r="BM580" s="151"/>
    </row>
    <row r="581">
      <c r="BM581" s="151"/>
    </row>
    <row r="582">
      <c r="BM582" s="151"/>
    </row>
    <row r="583">
      <c r="BM583" s="151"/>
    </row>
    <row r="584">
      <c r="BM584" s="151"/>
    </row>
    <row r="585">
      <c r="BM585" s="151"/>
    </row>
    <row r="586">
      <c r="BM586" s="151"/>
    </row>
    <row r="587">
      <c r="BM587" s="151"/>
    </row>
    <row r="588">
      <c r="BM588" s="151"/>
    </row>
    <row r="589">
      <c r="BM589" s="151"/>
    </row>
    <row r="590">
      <c r="BM590" s="151"/>
    </row>
    <row r="591">
      <c r="BM591" s="151"/>
    </row>
    <row r="592">
      <c r="BM592" s="151"/>
    </row>
    <row r="593">
      <c r="BM593" s="151"/>
    </row>
    <row r="594">
      <c r="BM594" s="151"/>
    </row>
    <row r="595">
      <c r="BM595" s="151"/>
    </row>
    <row r="596">
      <c r="BM596" s="151"/>
    </row>
    <row r="597">
      <c r="BM597" s="151"/>
    </row>
    <row r="598">
      <c r="BM598" s="151"/>
    </row>
    <row r="599">
      <c r="BM599" s="151"/>
    </row>
    <row r="600">
      <c r="BM600" s="151"/>
    </row>
    <row r="601">
      <c r="BM601" s="151"/>
    </row>
    <row r="602">
      <c r="BM602" s="151"/>
    </row>
    <row r="603">
      <c r="BM603" s="151"/>
    </row>
    <row r="604">
      <c r="BM604" s="151"/>
    </row>
    <row r="605">
      <c r="BM605" s="151"/>
    </row>
    <row r="606">
      <c r="BM606" s="151"/>
    </row>
    <row r="607">
      <c r="BM607" s="151"/>
    </row>
    <row r="608">
      <c r="BM608" s="151"/>
    </row>
    <row r="609">
      <c r="BM609" s="151"/>
    </row>
    <row r="610">
      <c r="BM610" s="151"/>
    </row>
    <row r="611">
      <c r="BM611" s="151"/>
    </row>
    <row r="612">
      <c r="BM612" s="151"/>
    </row>
    <row r="613">
      <c r="BM613" s="151"/>
    </row>
    <row r="614">
      <c r="BM614" s="151"/>
    </row>
    <row r="615">
      <c r="BM615" s="151"/>
    </row>
    <row r="616">
      <c r="BM616" s="151"/>
    </row>
    <row r="617">
      <c r="BM617" s="151"/>
    </row>
    <row r="618">
      <c r="BM618" s="151"/>
    </row>
    <row r="619">
      <c r="BM619" s="151"/>
    </row>
    <row r="620">
      <c r="BM620" s="151"/>
    </row>
    <row r="621">
      <c r="BM621" s="151"/>
    </row>
    <row r="622">
      <c r="BM622" s="151"/>
    </row>
    <row r="623">
      <c r="BM623" s="151"/>
    </row>
    <row r="624">
      <c r="BM624" s="151"/>
    </row>
    <row r="625">
      <c r="BM625" s="151"/>
    </row>
    <row r="626">
      <c r="BM626" s="151"/>
    </row>
    <row r="627">
      <c r="BM627" s="151"/>
    </row>
    <row r="628">
      <c r="BM628" s="151"/>
    </row>
    <row r="629">
      <c r="BM629" s="151"/>
    </row>
    <row r="630">
      <c r="BM630" s="151"/>
    </row>
    <row r="631">
      <c r="BM631" s="151"/>
    </row>
    <row r="632">
      <c r="BM632" s="151"/>
    </row>
    <row r="633">
      <c r="BM633" s="151"/>
    </row>
    <row r="634">
      <c r="BM634" s="151"/>
    </row>
    <row r="635">
      <c r="BM635" s="151"/>
    </row>
    <row r="636">
      <c r="BM636" s="151"/>
    </row>
    <row r="637">
      <c r="BM637" s="151"/>
    </row>
    <row r="638">
      <c r="BM638" s="151"/>
    </row>
    <row r="639">
      <c r="BM639" s="151"/>
    </row>
    <row r="640">
      <c r="BM640" s="151"/>
    </row>
    <row r="641">
      <c r="BM641" s="151"/>
    </row>
    <row r="642">
      <c r="BM642" s="151"/>
    </row>
    <row r="643">
      <c r="BM643" s="151"/>
    </row>
    <row r="644">
      <c r="BM644" s="151"/>
    </row>
    <row r="645">
      <c r="BM645" s="151"/>
    </row>
    <row r="646">
      <c r="BM646" s="151"/>
    </row>
    <row r="647">
      <c r="BM647" s="151"/>
    </row>
    <row r="648">
      <c r="BM648" s="151"/>
    </row>
    <row r="649">
      <c r="BM649" s="151"/>
    </row>
    <row r="650">
      <c r="BM650" s="151"/>
    </row>
    <row r="651">
      <c r="BM651" s="151"/>
    </row>
    <row r="652">
      <c r="BM652" s="151"/>
    </row>
    <row r="653">
      <c r="BM653" s="151"/>
    </row>
    <row r="654">
      <c r="BM654" s="151"/>
    </row>
    <row r="655">
      <c r="BM655" s="151"/>
    </row>
    <row r="656">
      <c r="BM656" s="151"/>
    </row>
    <row r="657">
      <c r="BM657" s="151"/>
    </row>
    <row r="658">
      <c r="BM658" s="151"/>
    </row>
    <row r="659">
      <c r="BM659" s="151"/>
    </row>
    <row r="660">
      <c r="BM660" s="151"/>
    </row>
    <row r="661">
      <c r="BM661" s="151"/>
    </row>
    <row r="662">
      <c r="BM662" s="151"/>
    </row>
    <row r="663">
      <c r="BM663" s="151"/>
    </row>
    <row r="664">
      <c r="BM664" s="151"/>
    </row>
    <row r="665">
      <c r="BM665" s="151"/>
    </row>
    <row r="666">
      <c r="BM666" s="151"/>
    </row>
    <row r="667">
      <c r="BM667" s="151"/>
    </row>
    <row r="668">
      <c r="BM668" s="151"/>
    </row>
    <row r="669">
      <c r="BM669" s="151"/>
    </row>
    <row r="670">
      <c r="BM670" s="151"/>
    </row>
    <row r="671">
      <c r="BM671" s="151"/>
    </row>
    <row r="672">
      <c r="BM672" s="151"/>
    </row>
    <row r="673">
      <c r="BM673" s="151"/>
    </row>
    <row r="674">
      <c r="BM674" s="151"/>
    </row>
    <row r="675">
      <c r="BM675" s="151"/>
    </row>
    <row r="676">
      <c r="BM676" s="151"/>
    </row>
    <row r="677">
      <c r="BM677" s="151"/>
    </row>
    <row r="678">
      <c r="BM678" s="151"/>
    </row>
    <row r="679">
      <c r="BM679" s="151"/>
    </row>
    <row r="680">
      <c r="BM680" s="151"/>
    </row>
    <row r="681">
      <c r="BM681" s="151"/>
    </row>
    <row r="682">
      <c r="BM682" s="151"/>
    </row>
    <row r="683">
      <c r="BM683" s="151"/>
    </row>
    <row r="684">
      <c r="BM684" s="151"/>
    </row>
    <row r="685">
      <c r="BM685" s="151"/>
    </row>
    <row r="686">
      <c r="BM686" s="151"/>
    </row>
    <row r="687">
      <c r="BM687" s="151"/>
    </row>
    <row r="688">
      <c r="BM688" s="151"/>
    </row>
    <row r="689">
      <c r="BM689" s="151"/>
    </row>
    <row r="690">
      <c r="BM690" s="151"/>
    </row>
    <row r="691">
      <c r="BM691" s="151"/>
    </row>
    <row r="692">
      <c r="BM692" s="151"/>
    </row>
    <row r="693">
      <c r="BM693" s="151"/>
    </row>
    <row r="694">
      <c r="BM694" s="151"/>
    </row>
    <row r="695">
      <c r="BM695" s="151"/>
    </row>
    <row r="696">
      <c r="BM696" s="151"/>
    </row>
    <row r="697">
      <c r="BM697" s="151"/>
    </row>
    <row r="698">
      <c r="BM698" s="151"/>
    </row>
    <row r="699">
      <c r="BM699" s="151"/>
    </row>
    <row r="700">
      <c r="BM700" s="151"/>
    </row>
    <row r="701">
      <c r="BM701" s="151"/>
    </row>
    <row r="702">
      <c r="BM702" s="151"/>
    </row>
    <row r="703">
      <c r="BM703" s="151"/>
    </row>
    <row r="704">
      <c r="BM704" s="151"/>
    </row>
    <row r="705">
      <c r="BM705" s="151"/>
    </row>
    <row r="706">
      <c r="BM706" s="151"/>
    </row>
    <row r="707">
      <c r="BM707" s="151"/>
    </row>
    <row r="708">
      <c r="BM708" s="151"/>
    </row>
    <row r="709">
      <c r="BM709" s="151"/>
    </row>
    <row r="710">
      <c r="BM710" s="151"/>
    </row>
    <row r="711">
      <c r="BM711" s="151"/>
    </row>
    <row r="712">
      <c r="BM712" s="151"/>
    </row>
    <row r="713">
      <c r="BM713" s="151"/>
    </row>
    <row r="714">
      <c r="BM714" s="151"/>
    </row>
    <row r="715">
      <c r="BM715" s="151"/>
    </row>
    <row r="716">
      <c r="BM716" s="151"/>
    </row>
    <row r="717">
      <c r="BM717" s="151"/>
    </row>
    <row r="718">
      <c r="BM718" s="151"/>
    </row>
    <row r="719">
      <c r="BM719" s="151"/>
    </row>
    <row r="720">
      <c r="BM720" s="151"/>
    </row>
    <row r="721">
      <c r="BM721" s="151"/>
    </row>
    <row r="722">
      <c r="BM722" s="151"/>
    </row>
    <row r="723">
      <c r="BM723" s="151"/>
    </row>
    <row r="724">
      <c r="BM724" s="151"/>
    </row>
    <row r="725">
      <c r="BM725" s="151"/>
    </row>
    <row r="726">
      <c r="BM726" s="151"/>
    </row>
    <row r="727">
      <c r="BM727" s="151"/>
    </row>
    <row r="728">
      <c r="BM728" s="151"/>
    </row>
    <row r="729">
      <c r="BM729" s="151"/>
    </row>
    <row r="730">
      <c r="BM730" s="151"/>
    </row>
    <row r="731">
      <c r="BM731" s="151"/>
    </row>
    <row r="732">
      <c r="BM732" s="151"/>
    </row>
    <row r="733">
      <c r="BM733" s="151"/>
    </row>
    <row r="734">
      <c r="BM734" s="151"/>
    </row>
    <row r="735">
      <c r="BM735" s="151"/>
    </row>
    <row r="736">
      <c r="BM736" s="151"/>
    </row>
    <row r="737">
      <c r="BM737" s="151"/>
    </row>
    <row r="738">
      <c r="BM738" s="151"/>
    </row>
    <row r="739">
      <c r="BM739" s="151"/>
    </row>
    <row r="740">
      <c r="BM740" s="151"/>
    </row>
    <row r="741">
      <c r="BM741" s="151"/>
    </row>
    <row r="742">
      <c r="BM742" s="151"/>
    </row>
    <row r="743">
      <c r="BM743" s="151"/>
    </row>
    <row r="744">
      <c r="BM744" s="151"/>
    </row>
    <row r="745">
      <c r="BM745" s="151"/>
    </row>
    <row r="746">
      <c r="BM746" s="151"/>
    </row>
    <row r="747">
      <c r="BM747" s="151"/>
    </row>
    <row r="748">
      <c r="BM748" s="151"/>
    </row>
    <row r="749">
      <c r="BM749" s="151"/>
    </row>
    <row r="750">
      <c r="BM750" s="151"/>
    </row>
    <row r="751">
      <c r="BM751" s="151"/>
    </row>
    <row r="752">
      <c r="BM752" s="151"/>
    </row>
    <row r="753">
      <c r="BM753" s="151"/>
    </row>
    <row r="754">
      <c r="BM754" s="151"/>
    </row>
    <row r="755">
      <c r="BM755" s="151"/>
    </row>
    <row r="756">
      <c r="BM756" s="151"/>
    </row>
    <row r="757">
      <c r="BM757" s="151"/>
    </row>
    <row r="758">
      <c r="BM758" s="151"/>
    </row>
    <row r="759">
      <c r="BM759" s="151"/>
    </row>
    <row r="760">
      <c r="BM760" s="151"/>
    </row>
    <row r="761">
      <c r="BM761" s="151"/>
    </row>
    <row r="762">
      <c r="BM762" s="151"/>
    </row>
    <row r="763">
      <c r="BM763" s="151"/>
    </row>
    <row r="764">
      <c r="BM764" s="151"/>
    </row>
    <row r="765">
      <c r="BM765" s="151"/>
    </row>
    <row r="766">
      <c r="BM766" s="151"/>
    </row>
    <row r="767">
      <c r="BM767" s="151"/>
    </row>
    <row r="768">
      <c r="BM768" s="151"/>
    </row>
    <row r="769">
      <c r="BM769" s="151"/>
    </row>
    <row r="770">
      <c r="BM770" s="151"/>
    </row>
    <row r="771">
      <c r="BM771" s="151"/>
    </row>
    <row r="772">
      <c r="BM772" s="151"/>
    </row>
    <row r="773">
      <c r="BM773" s="151"/>
    </row>
    <row r="774">
      <c r="BM774" s="151"/>
    </row>
    <row r="775">
      <c r="BM775" s="151"/>
    </row>
    <row r="776">
      <c r="BM776" s="151"/>
    </row>
    <row r="777">
      <c r="BM777" s="151"/>
    </row>
    <row r="778">
      <c r="BM778" s="151"/>
    </row>
    <row r="779">
      <c r="BM779" s="151"/>
    </row>
    <row r="780">
      <c r="BM780" s="151"/>
    </row>
    <row r="781">
      <c r="BM781" s="151"/>
    </row>
    <row r="782">
      <c r="BM782" s="151"/>
    </row>
    <row r="783">
      <c r="BM783" s="151"/>
    </row>
    <row r="784">
      <c r="BM784" s="151"/>
    </row>
    <row r="785">
      <c r="BM785" s="151"/>
    </row>
    <row r="786">
      <c r="BM786" s="151"/>
    </row>
    <row r="787">
      <c r="BM787" s="151"/>
    </row>
    <row r="788">
      <c r="BM788" s="151"/>
    </row>
    <row r="789">
      <c r="BM789" s="151"/>
    </row>
    <row r="790">
      <c r="BM790" s="151"/>
    </row>
    <row r="791">
      <c r="BM791" s="151"/>
    </row>
    <row r="792">
      <c r="BM792" s="151"/>
    </row>
    <row r="793">
      <c r="BM793" s="151"/>
    </row>
    <row r="794">
      <c r="BM794" s="151"/>
    </row>
    <row r="795">
      <c r="BM795" s="151"/>
    </row>
    <row r="796">
      <c r="BM796" s="151"/>
    </row>
    <row r="797">
      <c r="BM797" s="151"/>
    </row>
    <row r="798">
      <c r="BM798" s="151"/>
    </row>
    <row r="799">
      <c r="BM799" s="151"/>
    </row>
    <row r="800">
      <c r="BM800" s="151"/>
    </row>
    <row r="801">
      <c r="BM801" s="151"/>
    </row>
    <row r="802">
      <c r="BM802" s="151"/>
    </row>
    <row r="803">
      <c r="BM803" s="151"/>
    </row>
    <row r="804">
      <c r="BM804" s="151"/>
    </row>
    <row r="805">
      <c r="BM805" s="151"/>
    </row>
    <row r="806">
      <c r="BM806" s="151"/>
    </row>
    <row r="807">
      <c r="BM807" s="151"/>
    </row>
    <row r="808">
      <c r="BM808" s="151"/>
    </row>
    <row r="809">
      <c r="BM809" s="151"/>
    </row>
    <row r="810">
      <c r="BM810" s="151"/>
    </row>
    <row r="811">
      <c r="BM811" s="151"/>
    </row>
    <row r="812">
      <c r="BM812" s="151"/>
    </row>
    <row r="813">
      <c r="BM813" s="151"/>
    </row>
    <row r="814">
      <c r="BM814" s="151"/>
    </row>
    <row r="815">
      <c r="BM815" s="151"/>
    </row>
    <row r="816">
      <c r="BM816" s="151"/>
    </row>
    <row r="817">
      <c r="BM817" s="151"/>
    </row>
    <row r="818">
      <c r="BM818" s="151"/>
    </row>
    <row r="819">
      <c r="BM819" s="151"/>
    </row>
    <row r="820">
      <c r="BM820" s="151"/>
    </row>
    <row r="821">
      <c r="BM821" s="151"/>
    </row>
    <row r="822">
      <c r="BM822" s="151"/>
    </row>
    <row r="823">
      <c r="BM823" s="151"/>
    </row>
    <row r="824">
      <c r="BM824" s="151"/>
    </row>
    <row r="825">
      <c r="BM825" s="151"/>
    </row>
    <row r="826">
      <c r="BM826" s="151"/>
    </row>
    <row r="827">
      <c r="BM827" s="151"/>
    </row>
    <row r="828">
      <c r="BM828" s="151"/>
    </row>
    <row r="829">
      <c r="BM829" s="151"/>
    </row>
    <row r="830">
      <c r="BM830" s="151"/>
    </row>
    <row r="831">
      <c r="BM831" s="151"/>
    </row>
    <row r="832">
      <c r="BM832" s="151"/>
    </row>
    <row r="833">
      <c r="BM833" s="151"/>
    </row>
    <row r="834">
      <c r="BM834" s="151"/>
    </row>
    <row r="835">
      <c r="BM835" s="151"/>
    </row>
    <row r="836">
      <c r="BM836" s="151"/>
    </row>
    <row r="837">
      <c r="BM837" s="151"/>
    </row>
    <row r="838">
      <c r="BM838" s="151"/>
    </row>
    <row r="839">
      <c r="BM839" s="151"/>
    </row>
    <row r="840">
      <c r="BM840" s="151"/>
    </row>
    <row r="841">
      <c r="BM841" s="151"/>
    </row>
    <row r="842">
      <c r="BM842" s="151"/>
    </row>
    <row r="843">
      <c r="BM843" s="151"/>
    </row>
    <row r="844">
      <c r="BM844" s="151"/>
    </row>
    <row r="845">
      <c r="BM845" s="151"/>
    </row>
    <row r="846">
      <c r="BM846" s="151"/>
    </row>
    <row r="847">
      <c r="BM847" s="151"/>
    </row>
    <row r="848">
      <c r="BM848" s="151"/>
    </row>
    <row r="849">
      <c r="BM849" s="151"/>
    </row>
    <row r="850">
      <c r="BM850" s="151"/>
    </row>
    <row r="851">
      <c r="BM851" s="151"/>
    </row>
    <row r="852">
      <c r="BM852" s="151"/>
    </row>
    <row r="853">
      <c r="BM853" s="151"/>
    </row>
    <row r="854">
      <c r="BM854" s="151"/>
    </row>
    <row r="855">
      <c r="BM855" s="151"/>
    </row>
    <row r="856">
      <c r="BM856" s="151"/>
    </row>
    <row r="857">
      <c r="BM857" s="151"/>
    </row>
    <row r="858">
      <c r="BM858" s="151"/>
    </row>
    <row r="859">
      <c r="BM859" s="151"/>
    </row>
    <row r="860">
      <c r="BM860" s="151"/>
    </row>
    <row r="861">
      <c r="BM861" s="151"/>
    </row>
    <row r="862">
      <c r="BM862" s="151"/>
    </row>
    <row r="863">
      <c r="BM863" s="151"/>
    </row>
    <row r="864">
      <c r="BM864" s="151"/>
    </row>
    <row r="865">
      <c r="BM865" s="151"/>
    </row>
    <row r="866">
      <c r="BM866" s="151"/>
    </row>
    <row r="867">
      <c r="BM867" s="151"/>
    </row>
    <row r="868">
      <c r="BM868" s="151"/>
    </row>
    <row r="869">
      <c r="BM869" s="151"/>
    </row>
    <row r="870">
      <c r="BM870" s="151"/>
    </row>
    <row r="871">
      <c r="BM871" s="151"/>
    </row>
    <row r="872">
      <c r="BM872" s="151"/>
    </row>
    <row r="873">
      <c r="BM873" s="151"/>
    </row>
    <row r="874">
      <c r="BM874" s="151"/>
    </row>
    <row r="875">
      <c r="BM875" s="151"/>
    </row>
    <row r="876">
      <c r="BM876" s="151"/>
    </row>
    <row r="877">
      <c r="BM877" s="151"/>
    </row>
    <row r="878">
      <c r="BM878" s="151"/>
    </row>
    <row r="879">
      <c r="BM879" s="151"/>
    </row>
    <row r="880">
      <c r="BM880" s="151"/>
    </row>
    <row r="881">
      <c r="BM881" s="151"/>
    </row>
    <row r="882">
      <c r="BM882" s="151"/>
    </row>
    <row r="883">
      <c r="BM883" s="151"/>
    </row>
    <row r="884">
      <c r="BM884" s="151"/>
    </row>
    <row r="885">
      <c r="BM885" s="151"/>
    </row>
    <row r="886">
      <c r="BM886" s="151"/>
    </row>
    <row r="887">
      <c r="BM887" s="151"/>
    </row>
    <row r="888">
      <c r="BM888" s="151"/>
    </row>
    <row r="889">
      <c r="BM889" s="151"/>
    </row>
    <row r="890">
      <c r="BM890" s="151"/>
    </row>
    <row r="891">
      <c r="BM891" s="151"/>
    </row>
    <row r="892">
      <c r="BM892" s="151"/>
    </row>
    <row r="893">
      <c r="BM893" s="151"/>
    </row>
    <row r="894">
      <c r="BM894" s="151"/>
    </row>
    <row r="895">
      <c r="BM895" s="151"/>
    </row>
    <row r="896">
      <c r="BM896" s="151"/>
    </row>
    <row r="897">
      <c r="BM897" s="151"/>
    </row>
    <row r="898">
      <c r="BM898" s="151"/>
    </row>
    <row r="899">
      <c r="BM899" s="151"/>
    </row>
    <row r="900">
      <c r="BM900" s="151"/>
    </row>
    <row r="901">
      <c r="BM901" s="151"/>
    </row>
    <row r="902">
      <c r="BM902" s="151"/>
    </row>
    <row r="903">
      <c r="BM903" s="151"/>
    </row>
    <row r="904">
      <c r="BM904" s="151"/>
    </row>
    <row r="905">
      <c r="BM905" s="151"/>
    </row>
    <row r="906">
      <c r="BM906" s="151"/>
    </row>
    <row r="907">
      <c r="BM907" s="151"/>
    </row>
    <row r="908">
      <c r="BM908" s="151"/>
    </row>
    <row r="909">
      <c r="BM909" s="151"/>
    </row>
    <row r="910">
      <c r="BM910" s="151"/>
    </row>
    <row r="911">
      <c r="BM911" s="151"/>
    </row>
    <row r="912">
      <c r="BM912" s="151"/>
    </row>
    <row r="913">
      <c r="BM913" s="151"/>
    </row>
    <row r="914">
      <c r="BM914" s="151"/>
    </row>
    <row r="915">
      <c r="BM915" s="151"/>
    </row>
    <row r="916">
      <c r="BM916" s="151"/>
    </row>
    <row r="917">
      <c r="BM917" s="151"/>
    </row>
    <row r="918">
      <c r="BM918" s="151"/>
    </row>
    <row r="919">
      <c r="BM919" s="151"/>
    </row>
    <row r="920">
      <c r="BM920" s="151"/>
    </row>
    <row r="921">
      <c r="BM921" s="151"/>
    </row>
    <row r="922">
      <c r="BM922" s="151"/>
    </row>
    <row r="923">
      <c r="BM923" s="151"/>
    </row>
    <row r="924">
      <c r="BM924" s="151"/>
    </row>
    <row r="925">
      <c r="BM925" s="151"/>
    </row>
    <row r="926">
      <c r="BM926" s="151"/>
    </row>
    <row r="927">
      <c r="BM927" s="151"/>
    </row>
    <row r="928">
      <c r="BM928" s="151"/>
    </row>
    <row r="929">
      <c r="BM929" s="151"/>
    </row>
    <row r="930">
      <c r="BM930" s="151"/>
    </row>
    <row r="931">
      <c r="BM931" s="151"/>
    </row>
    <row r="932">
      <c r="BM932" s="151"/>
    </row>
    <row r="933">
      <c r="BM933" s="151"/>
    </row>
    <row r="934">
      <c r="BM934" s="151"/>
    </row>
    <row r="935">
      <c r="BM935" s="151"/>
    </row>
    <row r="936">
      <c r="BM936" s="151"/>
    </row>
    <row r="937">
      <c r="BM937" s="151"/>
    </row>
    <row r="938">
      <c r="BM938" s="151"/>
    </row>
    <row r="939">
      <c r="BM939" s="151"/>
    </row>
    <row r="940">
      <c r="BM940" s="151"/>
    </row>
    <row r="941">
      <c r="BM941" s="151"/>
    </row>
    <row r="942">
      <c r="BM942" s="151"/>
    </row>
    <row r="943">
      <c r="BM943" s="151"/>
    </row>
    <row r="944">
      <c r="BM944" s="151"/>
    </row>
    <row r="945">
      <c r="BM945" s="151"/>
    </row>
    <row r="946">
      <c r="BM946" s="151"/>
    </row>
    <row r="947">
      <c r="BM947" s="151"/>
    </row>
    <row r="948">
      <c r="BM948" s="151"/>
    </row>
    <row r="949">
      <c r="BM949" s="151"/>
    </row>
    <row r="950">
      <c r="BM950" s="151"/>
    </row>
    <row r="951">
      <c r="BM951" s="151"/>
    </row>
    <row r="952">
      <c r="BM952" s="151"/>
    </row>
    <row r="953">
      <c r="BM953" s="151"/>
    </row>
    <row r="954">
      <c r="BM954" s="151"/>
    </row>
    <row r="955">
      <c r="BM955" s="151"/>
    </row>
    <row r="956">
      <c r="BM956" s="151"/>
    </row>
    <row r="957">
      <c r="BM957" s="151"/>
    </row>
    <row r="958">
      <c r="BM958" s="151"/>
    </row>
    <row r="959">
      <c r="BM959" s="151"/>
    </row>
    <row r="960">
      <c r="BM960" s="151"/>
    </row>
    <row r="961">
      <c r="BM961" s="151"/>
    </row>
    <row r="962">
      <c r="BM962" s="151"/>
    </row>
    <row r="963">
      <c r="BM963" s="151"/>
    </row>
    <row r="964">
      <c r="BM964" s="151"/>
    </row>
    <row r="965">
      <c r="BM965" s="151"/>
    </row>
    <row r="966">
      <c r="BM966" s="151"/>
    </row>
    <row r="967">
      <c r="BM967" s="151"/>
    </row>
    <row r="968">
      <c r="BM968" s="151"/>
    </row>
    <row r="969">
      <c r="BM969" s="151"/>
    </row>
    <row r="970">
      <c r="BM970" s="151"/>
    </row>
    <row r="971">
      <c r="BM971" s="151"/>
    </row>
    <row r="972">
      <c r="BM972" s="151"/>
    </row>
    <row r="973">
      <c r="BM973" s="151"/>
    </row>
    <row r="974">
      <c r="BM974" s="151"/>
    </row>
    <row r="975">
      <c r="BM975" s="151"/>
    </row>
    <row r="976">
      <c r="BM976" s="151"/>
    </row>
    <row r="977">
      <c r="BM977" s="151"/>
    </row>
    <row r="978">
      <c r="BM978" s="151"/>
    </row>
    <row r="979">
      <c r="BM979" s="151"/>
    </row>
    <row r="980">
      <c r="BM980" s="151"/>
    </row>
    <row r="981">
      <c r="BM981" s="151"/>
    </row>
    <row r="982">
      <c r="BM982" s="151"/>
    </row>
    <row r="983">
      <c r="BM983" s="151"/>
    </row>
    <row r="984">
      <c r="BM984" s="151"/>
    </row>
    <row r="985">
      <c r="BM985" s="151"/>
    </row>
    <row r="986">
      <c r="BM986" s="151"/>
    </row>
    <row r="987">
      <c r="BM987" s="151"/>
    </row>
    <row r="988">
      <c r="BM988" s="151"/>
    </row>
    <row r="989">
      <c r="BM989" s="151"/>
    </row>
    <row r="990">
      <c r="BM990" s="151"/>
    </row>
    <row r="991">
      <c r="BM991" s="151"/>
    </row>
    <row r="992">
      <c r="BM992" s="151"/>
    </row>
    <row r="993">
      <c r="BM993" s="151"/>
    </row>
    <row r="994">
      <c r="BM994" s="151"/>
    </row>
    <row r="995">
      <c r="BM995" s="151"/>
    </row>
    <row r="996">
      <c r="BM996" s="151"/>
    </row>
    <row r="997">
      <c r="BM997" s="151"/>
    </row>
    <row r="998">
      <c r="BM998" s="151"/>
    </row>
    <row r="999">
      <c r="BM999" s="151"/>
    </row>
    <row r="1000">
      <c r="BM1000" s="151"/>
    </row>
  </sheetData>
  <mergeCells count="365">
    <mergeCell ref="DC2:DD2"/>
    <mergeCell ref="DE2:DF2"/>
    <mergeCell ref="CO2:CP2"/>
    <mergeCell ref="CQ2:CR2"/>
    <mergeCell ref="CS2:CT2"/>
    <mergeCell ref="CU2:CV2"/>
    <mergeCell ref="CW2:CX2"/>
    <mergeCell ref="CY2:CZ2"/>
    <mergeCell ref="DA2:DB2"/>
    <mergeCell ref="DU2:DV2"/>
    <mergeCell ref="DW2:DX2"/>
    <mergeCell ref="DG2:DH2"/>
    <mergeCell ref="DI2:DJ2"/>
    <mergeCell ref="DK2:DL2"/>
    <mergeCell ref="DM2:DN2"/>
    <mergeCell ref="DO2:DP2"/>
    <mergeCell ref="DQ2:DR2"/>
    <mergeCell ref="DS2:DT2"/>
    <mergeCell ref="EO2:EP2"/>
    <mergeCell ref="EQ2:ER2"/>
    <mergeCell ref="EA2:EB2"/>
    <mergeCell ref="EC2:ED2"/>
    <mergeCell ref="EE2:EF2"/>
    <mergeCell ref="EG2:EH2"/>
    <mergeCell ref="EI2:EJ2"/>
    <mergeCell ref="EK2:EL2"/>
    <mergeCell ref="EM2:EN2"/>
    <mergeCell ref="FG2:FH2"/>
    <mergeCell ref="FI2:FJ2"/>
    <mergeCell ref="ES2:ET2"/>
    <mergeCell ref="EU2:EV2"/>
    <mergeCell ref="EW2:EX2"/>
    <mergeCell ref="EY2:EZ2"/>
    <mergeCell ref="FA2:FB2"/>
    <mergeCell ref="FC2:FD2"/>
    <mergeCell ref="FE2:FF2"/>
    <mergeCell ref="FS2:FT2"/>
    <mergeCell ref="FU2:FV2"/>
    <mergeCell ref="FW2:FX2"/>
    <mergeCell ref="FY2:FZ2"/>
    <mergeCell ref="GA2:GB2"/>
    <mergeCell ref="GC2:GD2"/>
    <mergeCell ref="GE2:GF2"/>
    <mergeCell ref="GG2:GH2"/>
    <mergeCell ref="GI2:GJ2"/>
    <mergeCell ref="DE1:DR1"/>
    <mergeCell ref="EA1:EN1"/>
    <mergeCell ref="EO1:FB1"/>
    <mergeCell ref="FC1:FP1"/>
    <mergeCell ref="FQ1:GD1"/>
    <mergeCell ref="FK2:FL2"/>
    <mergeCell ref="FM2:FN2"/>
    <mergeCell ref="C1:P1"/>
    <mergeCell ref="Q1:AD1"/>
    <mergeCell ref="AE1:AR1"/>
    <mergeCell ref="AS1:BF1"/>
    <mergeCell ref="BO1:CB1"/>
    <mergeCell ref="CC1:CP1"/>
    <mergeCell ref="CQ1:DD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BO2:BP2"/>
    <mergeCell ref="BQ2:BR2"/>
    <mergeCell ref="BS2:BT2"/>
    <mergeCell ref="BU2:BV2"/>
    <mergeCell ref="FO2:FP2"/>
    <mergeCell ref="FQ2:FR2"/>
    <mergeCell ref="CK2:CL2"/>
    <mergeCell ref="CM2:CN2"/>
    <mergeCell ref="BW2:BX2"/>
    <mergeCell ref="BY2:BZ2"/>
    <mergeCell ref="CA2:CB2"/>
    <mergeCell ref="CC2:CD2"/>
    <mergeCell ref="CE2:CF2"/>
    <mergeCell ref="CG2:CH2"/>
    <mergeCell ref="CI2:CJ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O3:BP3"/>
    <mergeCell ref="BQ3:BR3"/>
    <mergeCell ref="BS3:BT3"/>
    <mergeCell ref="BU3:BV3"/>
    <mergeCell ref="BW26:BX26"/>
    <mergeCell ref="BY26:BZ26"/>
    <mergeCell ref="CA26:CB26"/>
    <mergeCell ref="CC26:CD26"/>
    <mergeCell ref="CE26:CF26"/>
    <mergeCell ref="CG26:CH26"/>
    <mergeCell ref="CI26:CJ26"/>
    <mergeCell ref="BO28:BP28"/>
    <mergeCell ref="CK26:CL26"/>
    <mergeCell ref="CM26:CN26"/>
    <mergeCell ref="CO26:CP26"/>
    <mergeCell ref="CQ26:CR26"/>
    <mergeCell ref="CS26:CT26"/>
    <mergeCell ref="CU26:CV26"/>
    <mergeCell ref="CW26:CX26"/>
    <mergeCell ref="DM26:DN26"/>
    <mergeCell ref="DO26:DP26"/>
    <mergeCell ref="DQ26:DR26"/>
    <mergeCell ref="DS26:DT26"/>
    <mergeCell ref="DU26:DV26"/>
    <mergeCell ref="DW26:DX26"/>
    <mergeCell ref="EA26:EB26"/>
    <mergeCell ref="EA28:EB28"/>
    <mergeCell ref="CY26:CZ26"/>
    <mergeCell ref="DA26:DB26"/>
    <mergeCell ref="DC26:DD26"/>
    <mergeCell ref="DE26:DF26"/>
    <mergeCell ref="DG26:DH26"/>
    <mergeCell ref="DI26:DJ26"/>
    <mergeCell ref="DK26:DL26"/>
    <mergeCell ref="CK25:CL25"/>
    <mergeCell ref="CM25:CN25"/>
    <mergeCell ref="BW25:BX25"/>
    <mergeCell ref="BY25:BZ25"/>
    <mergeCell ref="CA25:CB25"/>
    <mergeCell ref="CC25:CD25"/>
    <mergeCell ref="CE25:CF25"/>
    <mergeCell ref="CG25:CH25"/>
    <mergeCell ref="CI25:CJ25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N26"/>
    <mergeCell ref="AO26:AP26"/>
    <mergeCell ref="AQ26:AR26"/>
    <mergeCell ref="AS26:AT26"/>
    <mergeCell ref="AU26:AV26"/>
    <mergeCell ref="AW26:AX26"/>
    <mergeCell ref="AY26:AZ26"/>
    <mergeCell ref="BA26:BB26"/>
    <mergeCell ref="BC26:BD26"/>
    <mergeCell ref="BE26:BF26"/>
    <mergeCell ref="BG26:BH26"/>
    <mergeCell ref="BI26:BJ26"/>
    <mergeCell ref="BK26:BL26"/>
    <mergeCell ref="BO26:BP26"/>
    <mergeCell ref="BQ26:BR26"/>
    <mergeCell ref="BS26:BT26"/>
    <mergeCell ref="BU26:BV26"/>
    <mergeCell ref="GG3:GH3"/>
    <mergeCell ref="GI3:GJ3"/>
    <mergeCell ref="FS3:FT3"/>
    <mergeCell ref="FU3:FV3"/>
    <mergeCell ref="FW3:FX3"/>
    <mergeCell ref="FY3:FZ3"/>
    <mergeCell ref="GA3:GB3"/>
    <mergeCell ref="GC3:GD3"/>
    <mergeCell ref="GE3:GF3"/>
    <mergeCell ref="CK3:CL3"/>
    <mergeCell ref="CM3:CN3"/>
    <mergeCell ref="CO3:CP3"/>
    <mergeCell ref="CQ3:CR3"/>
    <mergeCell ref="CS3:CT3"/>
    <mergeCell ref="CU3:CV3"/>
    <mergeCell ref="CW3:CX3"/>
    <mergeCell ref="CY3:CZ3"/>
    <mergeCell ref="DA3:DB3"/>
    <mergeCell ref="DC3:DD3"/>
    <mergeCell ref="DE3:DF3"/>
    <mergeCell ref="DG3:DH3"/>
    <mergeCell ref="DI3:DJ3"/>
    <mergeCell ref="DK3:DL3"/>
    <mergeCell ref="DM3:DN3"/>
    <mergeCell ref="DO3:DP3"/>
    <mergeCell ref="DQ3:DR3"/>
    <mergeCell ref="DS3:DT3"/>
    <mergeCell ref="DU3:DV3"/>
    <mergeCell ref="DW3:DX3"/>
    <mergeCell ref="EA3:EB3"/>
    <mergeCell ref="EC3:ED3"/>
    <mergeCell ref="EE3:EF3"/>
    <mergeCell ref="EG3:EH3"/>
    <mergeCell ref="EI3:EJ3"/>
    <mergeCell ref="EK3:EL3"/>
    <mergeCell ref="EM3:EN3"/>
    <mergeCell ref="EO3:EP3"/>
    <mergeCell ref="EQ3:ER3"/>
    <mergeCell ref="ES3:ET3"/>
    <mergeCell ref="EU3:EV3"/>
    <mergeCell ref="EW3:EX3"/>
    <mergeCell ref="EY3:EZ3"/>
    <mergeCell ref="FA3:FB3"/>
    <mergeCell ref="FC3:FD3"/>
    <mergeCell ref="FE3:FF3"/>
    <mergeCell ref="FG3:FH3"/>
    <mergeCell ref="FI3:FJ3"/>
    <mergeCell ref="FK3:FL3"/>
    <mergeCell ref="FM3:FN3"/>
    <mergeCell ref="FO3:FP3"/>
    <mergeCell ref="FQ3:FR3"/>
    <mergeCell ref="BW3:BX3"/>
    <mergeCell ref="BY3:BZ3"/>
    <mergeCell ref="CA3:CB3"/>
    <mergeCell ref="CC3:CD3"/>
    <mergeCell ref="CE3:CF3"/>
    <mergeCell ref="CG3:CH3"/>
    <mergeCell ref="CI3:CJ3"/>
    <mergeCell ref="DC25:DD25"/>
    <mergeCell ref="DE25:DF25"/>
    <mergeCell ref="CO25:CP25"/>
    <mergeCell ref="CQ25:CR25"/>
    <mergeCell ref="CS25:CT25"/>
    <mergeCell ref="CU25:CV25"/>
    <mergeCell ref="CW25:CX25"/>
    <mergeCell ref="CY25:CZ25"/>
    <mergeCell ref="DA25:DB25"/>
    <mergeCell ref="DU25:DV25"/>
    <mergeCell ref="DW25:DX25"/>
    <mergeCell ref="DG25:DH25"/>
    <mergeCell ref="DI25:DJ25"/>
    <mergeCell ref="DK25:DL25"/>
    <mergeCell ref="DM25:DN25"/>
    <mergeCell ref="DO25:DP25"/>
    <mergeCell ref="DQ25:DR25"/>
    <mergeCell ref="DS25:DT25"/>
    <mergeCell ref="EO25:EP25"/>
    <mergeCell ref="EQ25:ER25"/>
    <mergeCell ref="EA25:EB25"/>
    <mergeCell ref="EC25:ED25"/>
    <mergeCell ref="EE25:EF25"/>
    <mergeCell ref="EG25:EH25"/>
    <mergeCell ref="EI25:EJ25"/>
    <mergeCell ref="EK25:EL25"/>
    <mergeCell ref="EM25:EN25"/>
    <mergeCell ref="FG25:FH25"/>
    <mergeCell ref="FI25:FJ25"/>
    <mergeCell ref="FK25:FL25"/>
    <mergeCell ref="FM25:FN25"/>
    <mergeCell ref="FO25:FP25"/>
    <mergeCell ref="FQ25:FR25"/>
    <mergeCell ref="FS25:FT25"/>
    <mergeCell ref="FU25:FV25"/>
    <mergeCell ref="FW25:FX25"/>
    <mergeCell ref="FY25:FZ25"/>
    <mergeCell ref="GA25:GB25"/>
    <mergeCell ref="GC25:GD25"/>
    <mergeCell ref="GE25:GF25"/>
    <mergeCell ref="GG25:GH25"/>
    <mergeCell ref="FQ24:GD24"/>
    <mergeCell ref="GE24:GJ24"/>
    <mergeCell ref="ES25:ET25"/>
    <mergeCell ref="EU25:EV25"/>
    <mergeCell ref="EW25:EX25"/>
    <mergeCell ref="EY25:EZ25"/>
    <mergeCell ref="FA25:FB25"/>
    <mergeCell ref="GI25:GJ25"/>
    <mergeCell ref="BO24:CB24"/>
    <mergeCell ref="CC24:CP24"/>
    <mergeCell ref="CQ24:DD24"/>
    <mergeCell ref="DE24:DR24"/>
    <mergeCell ref="EA24:EN24"/>
    <mergeCell ref="EO24:FB24"/>
    <mergeCell ref="FC24:FP24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K25:AL25"/>
    <mergeCell ref="AM25:AN25"/>
    <mergeCell ref="AO25:AP25"/>
    <mergeCell ref="AQ25:AR25"/>
    <mergeCell ref="AS25:AT25"/>
    <mergeCell ref="AU25:AV25"/>
    <mergeCell ref="AW25:AX25"/>
    <mergeCell ref="AY25:AZ25"/>
    <mergeCell ref="BA25:BB25"/>
    <mergeCell ref="BC25:BD25"/>
    <mergeCell ref="BE25:BF25"/>
    <mergeCell ref="BG25:BH25"/>
    <mergeCell ref="BI25:BJ25"/>
    <mergeCell ref="BK25:BL25"/>
    <mergeCell ref="BO25:BP25"/>
    <mergeCell ref="BQ25:BR25"/>
    <mergeCell ref="BS25:BT25"/>
    <mergeCell ref="BU25:BV25"/>
    <mergeCell ref="FC25:FD25"/>
    <mergeCell ref="FE25:FF25"/>
  </mergeCells>
  <conditionalFormatting sqref="C5:BL24 C27:BL65">
    <cfRule type="cellIs" dxfId="2" priority="1" operator="equal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19.75"/>
    <col customWidth="1" min="3" max="64" width="3.88"/>
    <col customWidth="1" min="65" max="65" width="4.75"/>
    <col customWidth="1" min="66" max="66" width="19.5"/>
    <col customWidth="1" min="67" max="129" width="3.88"/>
    <col customWidth="1" min="130" max="130" width="19.75"/>
    <col customWidth="1" min="131" max="193" width="3.88"/>
    <col customWidth="1" min="194" max="194" width="16.0"/>
    <col customWidth="1" min="195" max="256" width="3.88"/>
  </cols>
  <sheetData>
    <row r="1">
      <c r="C1" s="150" t="s">
        <v>146</v>
      </c>
      <c r="Q1" s="150" t="s">
        <v>146</v>
      </c>
      <c r="AE1" s="150" t="s">
        <v>146</v>
      </c>
      <c r="AS1" s="150" t="s">
        <v>146</v>
      </c>
      <c r="BM1" s="151"/>
      <c r="BO1" s="152" t="s">
        <v>143</v>
      </c>
      <c r="CC1" s="152" t="s">
        <v>143</v>
      </c>
      <c r="CQ1" s="152" t="s">
        <v>143</v>
      </c>
      <c r="DE1" s="152" t="s">
        <v>143</v>
      </c>
      <c r="DS1" s="153"/>
      <c r="DT1" s="153"/>
      <c r="DU1" s="153"/>
      <c r="DV1" s="153"/>
      <c r="DW1" s="153"/>
      <c r="DX1" s="153"/>
      <c r="DY1" s="151"/>
      <c r="EA1" s="154" t="s">
        <v>144</v>
      </c>
      <c r="EO1" s="154" t="s">
        <v>144</v>
      </c>
      <c r="FC1" s="154" t="s">
        <v>144</v>
      </c>
      <c r="FQ1" s="154" t="s">
        <v>144</v>
      </c>
      <c r="GE1" s="155"/>
      <c r="GF1" s="155"/>
      <c r="GG1" s="155"/>
      <c r="GH1" s="155"/>
      <c r="GI1" s="155"/>
      <c r="GJ1" s="155"/>
      <c r="GK1" s="151"/>
      <c r="GM1" s="217" t="s">
        <v>147</v>
      </c>
      <c r="HA1" s="217" t="str">
        <f>GM1</f>
        <v>Braník</v>
      </c>
      <c r="HO1" s="217" t="str">
        <f>GM1</f>
        <v>Braník</v>
      </c>
      <c r="IC1" s="217" t="str">
        <f>GM1</f>
        <v>Braník</v>
      </c>
      <c r="IQ1" s="218"/>
      <c r="IR1" s="218"/>
      <c r="IS1" s="218"/>
      <c r="IT1" s="218"/>
      <c r="IU1" s="218"/>
      <c r="IV1" s="218"/>
    </row>
    <row r="2">
      <c r="A2" s="87"/>
      <c r="B2" s="87"/>
      <c r="C2" s="157">
        <f>WEEKNUM(C3, 2)</f>
        <v>18</v>
      </c>
      <c r="D2" s="136"/>
      <c r="E2" s="157">
        <f>WEEKNUM(E3, 2)</f>
        <v>18</v>
      </c>
      <c r="F2" s="136"/>
      <c r="G2" s="157">
        <f>WEEKNUM(G3, 2)</f>
        <v>18</v>
      </c>
      <c r="H2" s="136"/>
      <c r="I2" s="157">
        <f>WEEKNUM(I3, 2)</f>
        <v>19</v>
      </c>
      <c r="J2" s="136"/>
      <c r="K2" s="157">
        <f>WEEKNUM(K3, 2)</f>
        <v>19</v>
      </c>
      <c r="L2" s="136"/>
      <c r="M2" s="157">
        <f>WEEKNUM(M3, 2)</f>
        <v>19</v>
      </c>
      <c r="N2" s="136"/>
      <c r="O2" s="157">
        <f>WEEKNUM(O3, 2)</f>
        <v>19</v>
      </c>
      <c r="P2" s="136"/>
      <c r="Q2" s="157">
        <f>WEEKNUM(Q3, 2)</f>
        <v>19</v>
      </c>
      <c r="R2" s="136"/>
      <c r="S2" s="157">
        <f>WEEKNUM(S3, 2)</f>
        <v>19</v>
      </c>
      <c r="T2" s="136"/>
      <c r="U2" s="157">
        <f>WEEKNUM(U3, 2)</f>
        <v>19</v>
      </c>
      <c r="V2" s="136"/>
      <c r="W2" s="157">
        <f>WEEKNUM(W3, 2)</f>
        <v>20</v>
      </c>
      <c r="X2" s="136"/>
      <c r="Y2" s="157">
        <f>WEEKNUM(Y3, 2)</f>
        <v>20</v>
      </c>
      <c r="Z2" s="136"/>
      <c r="AA2" s="157">
        <f>WEEKNUM(AA3, 2)</f>
        <v>20</v>
      </c>
      <c r="AB2" s="136"/>
      <c r="AC2" s="157">
        <f>WEEKNUM(AC3, 2)</f>
        <v>20</v>
      </c>
      <c r="AD2" s="136"/>
      <c r="AE2" s="157">
        <f>WEEKNUM(AE3, 2)</f>
        <v>20</v>
      </c>
      <c r="AF2" s="136"/>
      <c r="AG2" s="157">
        <f>WEEKNUM(AG3, 2)</f>
        <v>20</v>
      </c>
      <c r="AH2" s="136"/>
      <c r="AI2" s="157">
        <f>WEEKNUM(AI3, 2)</f>
        <v>20</v>
      </c>
      <c r="AJ2" s="136"/>
      <c r="AK2" s="157">
        <f>WEEKNUM(AK3, 2)</f>
        <v>21</v>
      </c>
      <c r="AL2" s="136"/>
      <c r="AM2" s="157">
        <f>WEEKNUM(AM3, 2)</f>
        <v>21</v>
      </c>
      <c r="AN2" s="136"/>
      <c r="AO2" s="157">
        <f>WEEKNUM(AO3, 2)</f>
        <v>21</v>
      </c>
      <c r="AP2" s="136"/>
      <c r="AQ2" s="157">
        <f>WEEKNUM(AQ3, 2)</f>
        <v>21</v>
      </c>
      <c r="AR2" s="136"/>
      <c r="AS2" s="157">
        <f>WEEKNUM(AS3, 2)</f>
        <v>21</v>
      </c>
      <c r="AT2" s="136"/>
      <c r="AU2" s="157">
        <f>WEEKNUM(AU3, 2)</f>
        <v>21</v>
      </c>
      <c r="AV2" s="136"/>
      <c r="AW2" s="157">
        <f>WEEKNUM(AW3, 2)</f>
        <v>21</v>
      </c>
      <c r="AX2" s="136"/>
      <c r="AY2" s="157">
        <f>WEEKNUM(AY3, 2)</f>
        <v>22</v>
      </c>
      <c r="AZ2" s="136"/>
      <c r="BA2" s="157">
        <f>WEEKNUM(BA3, 2)</f>
        <v>22</v>
      </c>
      <c r="BB2" s="136"/>
      <c r="BC2" s="157">
        <f>WEEKNUM(BC3, 2)</f>
        <v>22</v>
      </c>
      <c r="BD2" s="136"/>
      <c r="BE2" s="157">
        <f>WEEKNUM(BE3, 2)</f>
        <v>22</v>
      </c>
      <c r="BF2" s="136"/>
      <c r="BG2" s="157">
        <f>WEEKNUM(BG3, 2)</f>
        <v>22</v>
      </c>
      <c r="BH2" s="136"/>
      <c r="BI2" s="157">
        <f>WEEKNUM(BI3, 2)</f>
        <v>22</v>
      </c>
      <c r="BJ2" s="136"/>
      <c r="BK2" s="157">
        <f>WEEKNUM(BK3, 2)</f>
        <v>22</v>
      </c>
      <c r="BL2" s="136"/>
      <c r="BM2" s="158"/>
      <c r="BN2" s="87"/>
      <c r="BO2" s="157">
        <f>WEEKNUM(BO3, 2)</f>
        <v>18</v>
      </c>
      <c r="BP2" s="136"/>
      <c r="BQ2" s="157">
        <f>WEEKNUM(BQ3, 2)</f>
        <v>18</v>
      </c>
      <c r="BR2" s="136"/>
      <c r="BS2" s="157">
        <f>WEEKNUM(BS3, 2)</f>
        <v>18</v>
      </c>
      <c r="BT2" s="136"/>
      <c r="BU2" s="157">
        <f>WEEKNUM(BU3, 2)</f>
        <v>19</v>
      </c>
      <c r="BV2" s="136"/>
      <c r="BW2" s="157">
        <f>WEEKNUM(BW3, 2)</f>
        <v>19</v>
      </c>
      <c r="BX2" s="136"/>
      <c r="BY2" s="157">
        <f>WEEKNUM(BY3, 2)</f>
        <v>19</v>
      </c>
      <c r="BZ2" s="136"/>
      <c r="CA2" s="157">
        <f>WEEKNUM(CA3, 2)</f>
        <v>19</v>
      </c>
      <c r="CB2" s="136"/>
      <c r="CC2" s="157">
        <f>WEEKNUM(CC3, 2)</f>
        <v>19</v>
      </c>
      <c r="CD2" s="136"/>
      <c r="CE2" s="157">
        <f>WEEKNUM(CE3, 2)</f>
        <v>19</v>
      </c>
      <c r="CF2" s="136"/>
      <c r="CG2" s="157">
        <f>WEEKNUM(CG3, 2)</f>
        <v>19</v>
      </c>
      <c r="CH2" s="136"/>
      <c r="CI2" s="157">
        <f>WEEKNUM(CI3, 2)</f>
        <v>20</v>
      </c>
      <c r="CJ2" s="136"/>
      <c r="CK2" s="157">
        <f>WEEKNUM(CK3, 2)</f>
        <v>20</v>
      </c>
      <c r="CL2" s="136"/>
      <c r="CM2" s="157">
        <f>WEEKNUM(CM3, 2)</f>
        <v>20</v>
      </c>
      <c r="CN2" s="136"/>
      <c r="CO2" s="157">
        <f>WEEKNUM(CO3, 2)</f>
        <v>20</v>
      </c>
      <c r="CP2" s="136"/>
      <c r="CQ2" s="157">
        <f>WEEKNUM(CQ3, 2)</f>
        <v>20</v>
      </c>
      <c r="CR2" s="136"/>
      <c r="CS2" s="157">
        <f>WEEKNUM(CS3, 2)</f>
        <v>20</v>
      </c>
      <c r="CT2" s="136"/>
      <c r="CU2" s="157">
        <f>WEEKNUM(CU3, 2)</f>
        <v>20</v>
      </c>
      <c r="CV2" s="136"/>
      <c r="CW2" s="157">
        <f>WEEKNUM(CW3, 2)</f>
        <v>21</v>
      </c>
      <c r="CX2" s="136"/>
      <c r="CY2" s="157">
        <f>WEEKNUM(CY3, 2)</f>
        <v>21</v>
      </c>
      <c r="CZ2" s="136"/>
      <c r="DA2" s="157">
        <f>WEEKNUM(DA3, 2)</f>
        <v>21</v>
      </c>
      <c r="DB2" s="136"/>
      <c r="DC2" s="157">
        <f>WEEKNUM(DC3, 2)</f>
        <v>21</v>
      </c>
      <c r="DD2" s="136"/>
      <c r="DE2" s="157">
        <f>WEEKNUM(DE3, 2)</f>
        <v>21</v>
      </c>
      <c r="DF2" s="136"/>
      <c r="DG2" s="157">
        <f>WEEKNUM(DG3, 2)</f>
        <v>21</v>
      </c>
      <c r="DH2" s="136"/>
      <c r="DI2" s="157">
        <f>WEEKNUM(DI3, 2)</f>
        <v>21</v>
      </c>
      <c r="DJ2" s="136"/>
      <c r="DK2" s="157">
        <f>WEEKNUM(DK3, 2)</f>
        <v>22</v>
      </c>
      <c r="DL2" s="136"/>
      <c r="DM2" s="157">
        <f>WEEKNUM(DM3, 2)</f>
        <v>22</v>
      </c>
      <c r="DN2" s="136"/>
      <c r="DO2" s="157">
        <f>WEEKNUM(DO3, 2)</f>
        <v>22</v>
      </c>
      <c r="DP2" s="136"/>
      <c r="DQ2" s="157">
        <f>WEEKNUM(DQ3, 2)</f>
        <v>22</v>
      </c>
      <c r="DR2" s="136"/>
      <c r="DS2" s="157">
        <f>WEEKNUM(DS3, 2)</f>
        <v>22</v>
      </c>
      <c r="DT2" s="136"/>
      <c r="DU2" s="157">
        <f>WEEKNUM(DU3, 2)</f>
        <v>22</v>
      </c>
      <c r="DV2" s="136"/>
      <c r="DW2" s="157">
        <f>WEEKNUM(DW3, 2)</f>
        <v>22</v>
      </c>
      <c r="DX2" s="136"/>
      <c r="DY2" s="158"/>
      <c r="DZ2" s="87"/>
      <c r="EA2" s="157">
        <f>WEEKNUM(EA3, 2)</f>
        <v>18</v>
      </c>
      <c r="EB2" s="136"/>
      <c r="EC2" s="157">
        <f>WEEKNUM(EC3, 2)</f>
        <v>18</v>
      </c>
      <c r="ED2" s="136"/>
      <c r="EE2" s="157">
        <f>WEEKNUM(EE3, 2)</f>
        <v>18</v>
      </c>
      <c r="EF2" s="136"/>
      <c r="EG2" s="157">
        <f>WEEKNUM(EG3, 2)</f>
        <v>19</v>
      </c>
      <c r="EH2" s="136"/>
      <c r="EI2" s="157">
        <f>WEEKNUM(EI3, 2)</f>
        <v>19</v>
      </c>
      <c r="EJ2" s="136"/>
      <c r="EK2" s="157">
        <f>WEEKNUM(EK3, 2)</f>
        <v>19</v>
      </c>
      <c r="EL2" s="136"/>
      <c r="EM2" s="157">
        <f>WEEKNUM(EM3, 2)</f>
        <v>19</v>
      </c>
      <c r="EN2" s="136"/>
      <c r="EO2" s="157">
        <f>WEEKNUM(EO3, 2)</f>
        <v>19</v>
      </c>
      <c r="EP2" s="136"/>
      <c r="EQ2" s="157">
        <f>WEEKNUM(EQ3, 2)</f>
        <v>19</v>
      </c>
      <c r="ER2" s="136"/>
      <c r="ES2" s="157">
        <f>WEEKNUM(ES3, 2)</f>
        <v>19</v>
      </c>
      <c r="ET2" s="136"/>
      <c r="EU2" s="157">
        <f>WEEKNUM(EU3, 2)</f>
        <v>20</v>
      </c>
      <c r="EV2" s="136"/>
      <c r="EW2" s="157">
        <f>WEEKNUM(EW3, 2)</f>
        <v>20</v>
      </c>
      <c r="EX2" s="136"/>
      <c r="EY2" s="157">
        <f>WEEKNUM(EY3, 2)</f>
        <v>20</v>
      </c>
      <c r="EZ2" s="136"/>
      <c r="FA2" s="157">
        <f>WEEKNUM(FA3, 2)</f>
        <v>20</v>
      </c>
      <c r="FB2" s="136"/>
      <c r="FC2" s="157">
        <f>WEEKNUM(FC3, 2)</f>
        <v>20</v>
      </c>
      <c r="FD2" s="136"/>
      <c r="FE2" s="157">
        <f>WEEKNUM(FE3, 2)</f>
        <v>20</v>
      </c>
      <c r="FF2" s="136"/>
      <c r="FG2" s="157">
        <f>WEEKNUM(FG3, 2)</f>
        <v>20</v>
      </c>
      <c r="FH2" s="136"/>
      <c r="FI2" s="157">
        <f>WEEKNUM(FI3, 2)</f>
        <v>21</v>
      </c>
      <c r="FJ2" s="136"/>
      <c r="FK2" s="157">
        <f>WEEKNUM(FK3, 2)</f>
        <v>21</v>
      </c>
      <c r="FL2" s="136"/>
      <c r="FM2" s="157">
        <f>WEEKNUM(FM3, 2)</f>
        <v>21</v>
      </c>
      <c r="FN2" s="136"/>
      <c r="FO2" s="157">
        <f>WEEKNUM(FO3, 2)</f>
        <v>21</v>
      </c>
      <c r="FP2" s="136"/>
      <c r="FQ2" s="157">
        <f>WEEKNUM(FQ3, 2)</f>
        <v>21</v>
      </c>
      <c r="FR2" s="136"/>
      <c r="FS2" s="157">
        <f>WEEKNUM(FS3, 2)</f>
        <v>21</v>
      </c>
      <c r="FT2" s="136"/>
      <c r="FU2" s="157">
        <f>WEEKNUM(FU3, 2)</f>
        <v>21</v>
      </c>
      <c r="FV2" s="136"/>
      <c r="FW2" s="157">
        <f>WEEKNUM(FW3, 2)</f>
        <v>22</v>
      </c>
      <c r="FX2" s="136"/>
      <c r="FY2" s="157">
        <f>WEEKNUM(FY3, 2)</f>
        <v>22</v>
      </c>
      <c r="FZ2" s="136"/>
      <c r="GA2" s="157">
        <f>WEEKNUM(GA3, 2)</f>
        <v>22</v>
      </c>
      <c r="GB2" s="136"/>
      <c r="GC2" s="157">
        <f>WEEKNUM(GC3, 2)</f>
        <v>22</v>
      </c>
      <c r="GD2" s="136"/>
      <c r="GE2" s="157">
        <f>WEEKNUM(GE3, 2)</f>
        <v>22</v>
      </c>
      <c r="GF2" s="136"/>
      <c r="GG2" s="157">
        <f>WEEKNUM(GG3, 2)</f>
        <v>22</v>
      </c>
      <c r="GH2" s="136"/>
      <c r="GI2" s="157">
        <f>WEEKNUM(GI3, 2)</f>
        <v>22</v>
      </c>
      <c r="GJ2" s="136"/>
      <c r="GK2" s="158"/>
      <c r="GL2" s="87"/>
      <c r="GM2" s="157">
        <f>WEEKNUM(GM3, 2)</f>
        <v>18</v>
      </c>
      <c r="GN2" s="136"/>
      <c r="GO2" s="157">
        <f>WEEKNUM(GO3, 2)</f>
        <v>18</v>
      </c>
      <c r="GP2" s="136"/>
      <c r="GQ2" s="157">
        <f>WEEKNUM(GQ3, 2)</f>
        <v>18</v>
      </c>
      <c r="GR2" s="136"/>
      <c r="GS2" s="157">
        <f>WEEKNUM(GS3, 2)</f>
        <v>19</v>
      </c>
      <c r="GT2" s="136"/>
      <c r="GU2" s="157">
        <f>WEEKNUM(GU3, 2)</f>
        <v>19</v>
      </c>
      <c r="GV2" s="136"/>
      <c r="GW2" s="157">
        <f>WEEKNUM(GW3, 2)</f>
        <v>19</v>
      </c>
      <c r="GX2" s="136"/>
      <c r="GY2" s="157">
        <f>WEEKNUM(GY3, 2)</f>
        <v>19</v>
      </c>
      <c r="GZ2" s="136"/>
      <c r="HA2" s="157">
        <f>WEEKNUM(HA3, 2)</f>
        <v>19</v>
      </c>
      <c r="HB2" s="136"/>
      <c r="HC2" s="157">
        <f>WEEKNUM(HC3, 2)</f>
        <v>19</v>
      </c>
      <c r="HD2" s="136"/>
      <c r="HE2" s="157">
        <f>WEEKNUM(HE3, 2)</f>
        <v>19</v>
      </c>
      <c r="HF2" s="136"/>
      <c r="HG2" s="157">
        <f>WEEKNUM(HG3, 2)</f>
        <v>20</v>
      </c>
      <c r="HH2" s="136"/>
      <c r="HI2" s="157">
        <f>WEEKNUM(HI3, 2)</f>
        <v>20</v>
      </c>
      <c r="HJ2" s="136"/>
      <c r="HK2" s="157">
        <f>WEEKNUM(HK3, 2)</f>
        <v>20</v>
      </c>
      <c r="HL2" s="136"/>
      <c r="HM2" s="157">
        <f>WEEKNUM(HM3, 2)</f>
        <v>20</v>
      </c>
      <c r="HN2" s="136"/>
      <c r="HO2" s="157">
        <f>WEEKNUM(HO3, 2)</f>
        <v>20</v>
      </c>
      <c r="HP2" s="136"/>
      <c r="HQ2" s="157">
        <f>WEEKNUM(HQ3, 2)</f>
        <v>20</v>
      </c>
      <c r="HR2" s="136"/>
      <c r="HS2" s="157">
        <f>WEEKNUM(HS3, 2)</f>
        <v>20</v>
      </c>
      <c r="HT2" s="136"/>
      <c r="HU2" s="157">
        <f>WEEKNUM(HU3, 2)</f>
        <v>21</v>
      </c>
      <c r="HV2" s="136"/>
      <c r="HW2" s="157">
        <f>WEEKNUM(HW3, 2)</f>
        <v>21</v>
      </c>
      <c r="HX2" s="136"/>
      <c r="HY2" s="157">
        <f>WEEKNUM(HY3, 2)</f>
        <v>21</v>
      </c>
      <c r="HZ2" s="136"/>
      <c r="IA2" s="157">
        <f>WEEKNUM(IA3, 2)</f>
        <v>21</v>
      </c>
      <c r="IB2" s="136"/>
      <c r="IC2" s="157">
        <f>WEEKNUM(IC3, 2)</f>
        <v>21</v>
      </c>
      <c r="ID2" s="136"/>
      <c r="IE2" s="157">
        <f>WEEKNUM(IE3, 2)</f>
        <v>21</v>
      </c>
      <c r="IF2" s="136"/>
      <c r="IG2" s="157">
        <f>WEEKNUM(IG3, 2)</f>
        <v>21</v>
      </c>
      <c r="IH2" s="136"/>
      <c r="II2" s="157">
        <f>WEEKNUM(II3, 2)</f>
        <v>22</v>
      </c>
      <c r="IJ2" s="136"/>
      <c r="IK2" s="157">
        <f>WEEKNUM(IK3, 2)</f>
        <v>22</v>
      </c>
      <c r="IL2" s="136"/>
      <c r="IM2" s="157">
        <f>WEEKNUM(IM3, 2)</f>
        <v>22</v>
      </c>
      <c r="IN2" s="136"/>
      <c r="IO2" s="157">
        <f>WEEKNUM(IO3, 2)</f>
        <v>22</v>
      </c>
      <c r="IP2" s="136"/>
      <c r="IQ2" s="157">
        <f>WEEKNUM(IQ3, 2)</f>
        <v>22</v>
      </c>
      <c r="IR2" s="136"/>
      <c r="IS2" s="157">
        <f>WEEKNUM(IS3, 2)</f>
        <v>22</v>
      </c>
      <c r="IT2" s="136"/>
      <c r="IU2" s="157">
        <f>WEEKNUM(IU3, 2)</f>
        <v>22</v>
      </c>
      <c r="IV2" s="136"/>
    </row>
    <row r="3">
      <c r="A3" s="87"/>
      <c r="B3" s="159"/>
      <c r="C3" s="160">
        <f>IFERROR(__xludf.DUMMYFUNCTION("IMPORTRANGE(""https://docs.google.com/spreadsheets/d/11OgsluqS5hcxfnOwz5jwlBjol4a52-Gkq0O3JBdGSPg"", ""Přehled mzdy!D2:BM3"")"),43952.0)</f>
        <v>43952</v>
      </c>
      <c r="D3" s="133"/>
      <c r="E3" s="161">
        <f>IFERROR(__xludf.DUMMYFUNCTION("""COMPUTED_VALUE"""),43953.0)</f>
        <v>43953</v>
      </c>
      <c r="F3" s="136"/>
      <c r="G3" s="161">
        <f>IFERROR(__xludf.DUMMYFUNCTION("""COMPUTED_VALUE"""),43954.0)</f>
        <v>43954</v>
      </c>
      <c r="H3" s="136"/>
      <c r="I3" s="161">
        <f>IFERROR(__xludf.DUMMYFUNCTION("""COMPUTED_VALUE"""),43955.0)</f>
        <v>43955</v>
      </c>
      <c r="J3" s="136"/>
      <c r="K3" s="161">
        <f>IFERROR(__xludf.DUMMYFUNCTION("""COMPUTED_VALUE"""),43956.0)</f>
        <v>43956</v>
      </c>
      <c r="L3" s="136"/>
      <c r="M3" s="162">
        <f>IFERROR(__xludf.DUMMYFUNCTION("""COMPUTED_VALUE"""),43957.0)</f>
        <v>43957</v>
      </c>
      <c r="N3" s="136"/>
      <c r="O3" s="162">
        <f>IFERROR(__xludf.DUMMYFUNCTION("""COMPUTED_VALUE"""),43958.0)</f>
        <v>43958</v>
      </c>
      <c r="P3" s="136"/>
      <c r="Q3" s="162">
        <f>IFERROR(__xludf.DUMMYFUNCTION("""COMPUTED_VALUE"""),43959.0)</f>
        <v>43959</v>
      </c>
      <c r="R3" s="136"/>
      <c r="S3" s="162">
        <f>IFERROR(__xludf.DUMMYFUNCTION("""COMPUTED_VALUE"""),43960.0)</f>
        <v>43960</v>
      </c>
      <c r="T3" s="136"/>
      <c r="U3" s="161">
        <f>IFERROR(__xludf.DUMMYFUNCTION("""COMPUTED_VALUE"""),43961.0)</f>
        <v>43961</v>
      </c>
      <c r="V3" s="136"/>
      <c r="W3" s="161">
        <f>IFERROR(__xludf.DUMMYFUNCTION("""COMPUTED_VALUE"""),43962.0)</f>
        <v>43962</v>
      </c>
      <c r="X3" s="136"/>
      <c r="Y3" s="161">
        <f>IFERROR(__xludf.DUMMYFUNCTION("""COMPUTED_VALUE"""),43963.0)</f>
        <v>43963</v>
      </c>
      <c r="Z3" s="136"/>
      <c r="AA3" s="161">
        <f>IFERROR(__xludf.DUMMYFUNCTION("""COMPUTED_VALUE"""),43964.0)</f>
        <v>43964</v>
      </c>
      <c r="AB3" s="136"/>
      <c r="AC3" s="162">
        <f>IFERROR(__xludf.DUMMYFUNCTION("""COMPUTED_VALUE"""),43965.0)</f>
        <v>43965</v>
      </c>
      <c r="AD3" s="136"/>
      <c r="AE3" s="162">
        <f>IFERROR(__xludf.DUMMYFUNCTION("""COMPUTED_VALUE"""),43966.0)</f>
        <v>43966</v>
      </c>
      <c r="AF3" s="136"/>
      <c r="AG3" s="162">
        <f>IFERROR(__xludf.DUMMYFUNCTION("""COMPUTED_VALUE"""),43967.0)</f>
        <v>43967</v>
      </c>
      <c r="AH3" s="136"/>
      <c r="AI3" s="162">
        <f>IFERROR(__xludf.DUMMYFUNCTION("""COMPUTED_VALUE"""),43968.0)</f>
        <v>43968</v>
      </c>
      <c r="AJ3" s="136"/>
      <c r="AK3" s="161">
        <f>IFERROR(__xludf.DUMMYFUNCTION("""COMPUTED_VALUE"""),43969.0)</f>
        <v>43969</v>
      </c>
      <c r="AL3" s="136"/>
      <c r="AM3" s="161">
        <f>IFERROR(__xludf.DUMMYFUNCTION("""COMPUTED_VALUE"""),43970.0)</f>
        <v>43970</v>
      </c>
      <c r="AN3" s="136"/>
      <c r="AO3" s="161">
        <f>IFERROR(__xludf.DUMMYFUNCTION("""COMPUTED_VALUE"""),43971.0)</f>
        <v>43971</v>
      </c>
      <c r="AP3" s="136"/>
      <c r="AQ3" s="161">
        <f>IFERROR(__xludf.DUMMYFUNCTION("""COMPUTED_VALUE"""),43972.0)</f>
        <v>43972</v>
      </c>
      <c r="AR3" s="136"/>
      <c r="AS3" s="162">
        <f>IFERROR(__xludf.DUMMYFUNCTION("""COMPUTED_VALUE"""),43973.0)</f>
        <v>43973</v>
      </c>
      <c r="AT3" s="136"/>
      <c r="AU3" s="162">
        <f>IFERROR(__xludf.DUMMYFUNCTION("""COMPUTED_VALUE"""),43974.0)</f>
        <v>43974</v>
      </c>
      <c r="AV3" s="136"/>
      <c r="AW3" s="162">
        <f>IFERROR(__xludf.DUMMYFUNCTION("""COMPUTED_VALUE"""),43975.0)</f>
        <v>43975</v>
      </c>
      <c r="AX3" s="136"/>
      <c r="AY3" s="162">
        <f>IFERROR(__xludf.DUMMYFUNCTION("""COMPUTED_VALUE"""),43976.0)</f>
        <v>43976</v>
      </c>
      <c r="AZ3" s="136"/>
      <c r="BA3" s="161">
        <f>IFERROR(__xludf.DUMMYFUNCTION("""COMPUTED_VALUE"""),43977.0)</f>
        <v>43977</v>
      </c>
      <c r="BB3" s="136"/>
      <c r="BC3" s="161">
        <f>IFERROR(__xludf.DUMMYFUNCTION("""COMPUTED_VALUE"""),43978.0)</f>
        <v>43978</v>
      </c>
      <c r="BD3" s="136"/>
      <c r="BE3" s="161">
        <f>IFERROR(__xludf.DUMMYFUNCTION("""COMPUTED_VALUE"""),43979.0)</f>
        <v>43979</v>
      </c>
      <c r="BF3" s="136"/>
      <c r="BG3" s="161">
        <f>IFERROR(__xludf.DUMMYFUNCTION("""COMPUTED_VALUE"""),43980.0)</f>
        <v>43980</v>
      </c>
      <c r="BH3" s="136"/>
      <c r="BI3" s="162">
        <f>IFERROR(__xludf.DUMMYFUNCTION("""COMPUTED_VALUE"""),43981.0)</f>
        <v>43981</v>
      </c>
      <c r="BJ3" s="136"/>
      <c r="BK3" s="162">
        <f>IFERROR(__xludf.DUMMYFUNCTION("""COMPUTED_VALUE"""),43982.0)</f>
        <v>43982</v>
      </c>
      <c r="BL3" s="136"/>
      <c r="BM3" s="163"/>
      <c r="BN3" s="164"/>
      <c r="BO3" s="160">
        <f>IFERROR(__xludf.DUMMYFUNCTION("IMPORTRANGE(""https://docs.google.com/spreadsheets/d/11OgsluqS5hcxfnOwz5jwlBjol4a52-Gkq0O3JBdGSPg"", ""Přehled mzdy!D2:BM22"")"),43952.0)</f>
        <v>43952</v>
      </c>
      <c r="BP3" s="133"/>
      <c r="BQ3" s="161">
        <f>IFERROR(__xludf.DUMMYFUNCTION("""COMPUTED_VALUE"""),43953.0)</f>
        <v>43953</v>
      </c>
      <c r="BR3" s="136"/>
      <c r="BS3" s="161">
        <f>IFERROR(__xludf.DUMMYFUNCTION("""COMPUTED_VALUE"""),43954.0)</f>
        <v>43954</v>
      </c>
      <c r="BT3" s="136"/>
      <c r="BU3" s="161">
        <f>IFERROR(__xludf.DUMMYFUNCTION("""COMPUTED_VALUE"""),43955.0)</f>
        <v>43955</v>
      </c>
      <c r="BV3" s="136"/>
      <c r="BW3" s="161">
        <f>IFERROR(__xludf.DUMMYFUNCTION("""COMPUTED_VALUE"""),43956.0)</f>
        <v>43956</v>
      </c>
      <c r="BX3" s="136"/>
      <c r="BY3" s="162">
        <f>IFERROR(__xludf.DUMMYFUNCTION("""COMPUTED_VALUE"""),43957.0)</f>
        <v>43957</v>
      </c>
      <c r="BZ3" s="136"/>
      <c r="CA3" s="162">
        <f>IFERROR(__xludf.DUMMYFUNCTION("""COMPUTED_VALUE"""),43958.0)</f>
        <v>43958</v>
      </c>
      <c r="CB3" s="136"/>
      <c r="CC3" s="162">
        <f>IFERROR(__xludf.DUMMYFUNCTION("""COMPUTED_VALUE"""),43959.0)</f>
        <v>43959</v>
      </c>
      <c r="CD3" s="136"/>
      <c r="CE3" s="162">
        <f>IFERROR(__xludf.DUMMYFUNCTION("""COMPUTED_VALUE"""),43960.0)</f>
        <v>43960</v>
      </c>
      <c r="CF3" s="136"/>
      <c r="CG3" s="161">
        <f>IFERROR(__xludf.DUMMYFUNCTION("""COMPUTED_VALUE"""),43961.0)</f>
        <v>43961</v>
      </c>
      <c r="CH3" s="136"/>
      <c r="CI3" s="161">
        <f>IFERROR(__xludf.DUMMYFUNCTION("""COMPUTED_VALUE"""),43962.0)</f>
        <v>43962</v>
      </c>
      <c r="CJ3" s="136"/>
      <c r="CK3" s="161">
        <f>IFERROR(__xludf.DUMMYFUNCTION("""COMPUTED_VALUE"""),43963.0)</f>
        <v>43963</v>
      </c>
      <c r="CL3" s="136"/>
      <c r="CM3" s="161">
        <f>IFERROR(__xludf.DUMMYFUNCTION("""COMPUTED_VALUE"""),43964.0)</f>
        <v>43964</v>
      </c>
      <c r="CN3" s="136"/>
      <c r="CO3" s="162">
        <f>IFERROR(__xludf.DUMMYFUNCTION("""COMPUTED_VALUE"""),43965.0)</f>
        <v>43965</v>
      </c>
      <c r="CP3" s="136"/>
      <c r="CQ3" s="162">
        <f>IFERROR(__xludf.DUMMYFUNCTION("""COMPUTED_VALUE"""),43966.0)</f>
        <v>43966</v>
      </c>
      <c r="CR3" s="136"/>
      <c r="CS3" s="162">
        <f>IFERROR(__xludf.DUMMYFUNCTION("""COMPUTED_VALUE"""),43967.0)</f>
        <v>43967</v>
      </c>
      <c r="CT3" s="136"/>
      <c r="CU3" s="162">
        <f>IFERROR(__xludf.DUMMYFUNCTION("""COMPUTED_VALUE"""),43968.0)</f>
        <v>43968</v>
      </c>
      <c r="CV3" s="136"/>
      <c r="CW3" s="161">
        <f>IFERROR(__xludf.DUMMYFUNCTION("""COMPUTED_VALUE"""),43969.0)</f>
        <v>43969</v>
      </c>
      <c r="CX3" s="136"/>
      <c r="CY3" s="161">
        <f>IFERROR(__xludf.DUMMYFUNCTION("""COMPUTED_VALUE"""),43970.0)</f>
        <v>43970</v>
      </c>
      <c r="CZ3" s="136"/>
      <c r="DA3" s="161">
        <f>IFERROR(__xludf.DUMMYFUNCTION("""COMPUTED_VALUE"""),43971.0)</f>
        <v>43971</v>
      </c>
      <c r="DB3" s="136"/>
      <c r="DC3" s="161">
        <f>IFERROR(__xludf.DUMMYFUNCTION("""COMPUTED_VALUE"""),43972.0)</f>
        <v>43972</v>
      </c>
      <c r="DD3" s="136"/>
      <c r="DE3" s="162">
        <f>IFERROR(__xludf.DUMMYFUNCTION("""COMPUTED_VALUE"""),43973.0)</f>
        <v>43973</v>
      </c>
      <c r="DF3" s="136"/>
      <c r="DG3" s="162">
        <f>IFERROR(__xludf.DUMMYFUNCTION("""COMPUTED_VALUE"""),43974.0)</f>
        <v>43974</v>
      </c>
      <c r="DH3" s="136"/>
      <c r="DI3" s="162">
        <f>IFERROR(__xludf.DUMMYFUNCTION("""COMPUTED_VALUE"""),43975.0)</f>
        <v>43975</v>
      </c>
      <c r="DJ3" s="136"/>
      <c r="DK3" s="162">
        <f>IFERROR(__xludf.DUMMYFUNCTION("""COMPUTED_VALUE"""),43976.0)</f>
        <v>43976</v>
      </c>
      <c r="DL3" s="136"/>
      <c r="DM3" s="161">
        <f>IFERROR(__xludf.DUMMYFUNCTION("""COMPUTED_VALUE"""),43977.0)</f>
        <v>43977</v>
      </c>
      <c r="DN3" s="136"/>
      <c r="DO3" s="161">
        <f>IFERROR(__xludf.DUMMYFUNCTION("""COMPUTED_VALUE"""),43978.0)</f>
        <v>43978</v>
      </c>
      <c r="DP3" s="136"/>
      <c r="DQ3" s="161">
        <f>IFERROR(__xludf.DUMMYFUNCTION("""COMPUTED_VALUE"""),43979.0)</f>
        <v>43979</v>
      </c>
      <c r="DR3" s="136"/>
      <c r="DS3" s="161">
        <f>IFERROR(__xludf.DUMMYFUNCTION("""COMPUTED_VALUE"""),43980.0)</f>
        <v>43980</v>
      </c>
      <c r="DT3" s="136"/>
      <c r="DU3" s="162">
        <f>IFERROR(__xludf.DUMMYFUNCTION("""COMPUTED_VALUE"""),43981.0)</f>
        <v>43981</v>
      </c>
      <c r="DV3" s="136"/>
      <c r="DW3" s="162">
        <f>IFERROR(__xludf.DUMMYFUNCTION("""COMPUTED_VALUE"""),43982.0)</f>
        <v>43982</v>
      </c>
      <c r="DX3" s="136"/>
      <c r="DY3" s="163"/>
      <c r="DZ3" s="164"/>
      <c r="EA3" s="160">
        <f>IFERROR(__xludf.DUMMYFUNCTION("IMPORTRANGE(""https://docs.google.com/spreadsheets/d/11nJRQYoCzJaX-Xg7PQJcbonXcB3p-F3986mGget6qGM"", ""Přehled mzdy!D2:BM22"")"),43952.0)</f>
        <v>43952</v>
      </c>
      <c r="EB3" s="133"/>
      <c r="EC3" s="161">
        <f>IFERROR(__xludf.DUMMYFUNCTION("""COMPUTED_VALUE"""),43953.0)</f>
        <v>43953</v>
      </c>
      <c r="ED3" s="136"/>
      <c r="EE3" s="161">
        <f>IFERROR(__xludf.DUMMYFUNCTION("""COMPUTED_VALUE"""),43954.0)</f>
        <v>43954</v>
      </c>
      <c r="EF3" s="136"/>
      <c r="EG3" s="161">
        <f>IFERROR(__xludf.DUMMYFUNCTION("""COMPUTED_VALUE"""),43955.0)</f>
        <v>43955</v>
      </c>
      <c r="EH3" s="136"/>
      <c r="EI3" s="161">
        <f>IFERROR(__xludf.DUMMYFUNCTION("""COMPUTED_VALUE"""),43956.0)</f>
        <v>43956</v>
      </c>
      <c r="EJ3" s="136"/>
      <c r="EK3" s="162">
        <f>IFERROR(__xludf.DUMMYFUNCTION("""COMPUTED_VALUE"""),43957.0)</f>
        <v>43957</v>
      </c>
      <c r="EL3" s="136"/>
      <c r="EM3" s="162">
        <f>IFERROR(__xludf.DUMMYFUNCTION("""COMPUTED_VALUE"""),43958.0)</f>
        <v>43958</v>
      </c>
      <c r="EN3" s="136"/>
      <c r="EO3" s="162">
        <f>IFERROR(__xludf.DUMMYFUNCTION("""COMPUTED_VALUE"""),43959.0)</f>
        <v>43959</v>
      </c>
      <c r="EP3" s="136"/>
      <c r="EQ3" s="162">
        <f>IFERROR(__xludf.DUMMYFUNCTION("""COMPUTED_VALUE"""),43960.0)</f>
        <v>43960</v>
      </c>
      <c r="ER3" s="136"/>
      <c r="ES3" s="161">
        <f>IFERROR(__xludf.DUMMYFUNCTION("""COMPUTED_VALUE"""),43961.0)</f>
        <v>43961</v>
      </c>
      <c r="ET3" s="136"/>
      <c r="EU3" s="161">
        <f>IFERROR(__xludf.DUMMYFUNCTION("""COMPUTED_VALUE"""),43962.0)</f>
        <v>43962</v>
      </c>
      <c r="EV3" s="136"/>
      <c r="EW3" s="161">
        <f>IFERROR(__xludf.DUMMYFUNCTION("""COMPUTED_VALUE"""),43963.0)</f>
        <v>43963</v>
      </c>
      <c r="EX3" s="136"/>
      <c r="EY3" s="161">
        <f>IFERROR(__xludf.DUMMYFUNCTION("""COMPUTED_VALUE"""),43964.0)</f>
        <v>43964</v>
      </c>
      <c r="EZ3" s="136"/>
      <c r="FA3" s="162">
        <f>IFERROR(__xludf.DUMMYFUNCTION("""COMPUTED_VALUE"""),43965.0)</f>
        <v>43965</v>
      </c>
      <c r="FB3" s="136"/>
      <c r="FC3" s="162">
        <f>IFERROR(__xludf.DUMMYFUNCTION("""COMPUTED_VALUE"""),43966.0)</f>
        <v>43966</v>
      </c>
      <c r="FD3" s="136"/>
      <c r="FE3" s="162">
        <f>IFERROR(__xludf.DUMMYFUNCTION("""COMPUTED_VALUE"""),43967.0)</f>
        <v>43967</v>
      </c>
      <c r="FF3" s="136"/>
      <c r="FG3" s="162">
        <f>IFERROR(__xludf.DUMMYFUNCTION("""COMPUTED_VALUE"""),43968.0)</f>
        <v>43968</v>
      </c>
      <c r="FH3" s="136"/>
      <c r="FI3" s="161">
        <f>IFERROR(__xludf.DUMMYFUNCTION("""COMPUTED_VALUE"""),43969.0)</f>
        <v>43969</v>
      </c>
      <c r="FJ3" s="136"/>
      <c r="FK3" s="161">
        <f>IFERROR(__xludf.DUMMYFUNCTION("""COMPUTED_VALUE"""),43970.0)</f>
        <v>43970</v>
      </c>
      <c r="FL3" s="136"/>
      <c r="FM3" s="161">
        <f>IFERROR(__xludf.DUMMYFUNCTION("""COMPUTED_VALUE"""),43971.0)</f>
        <v>43971</v>
      </c>
      <c r="FN3" s="136"/>
      <c r="FO3" s="161">
        <f>IFERROR(__xludf.DUMMYFUNCTION("""COMPUTED_VALUE"""),43972.0)</f>
        <v>43972</v>
      </c>
      <c r="FP3" s="136"/>
      <c r="FQ3" s="162">
        <f>IFERROR(__xludf.DUMMYFUNCTION("""COMPUTED_VALUE"""),43973.0)</f>
        <v>43973</v>
      </c>
      <c r="FR3" s="136"/>
      <c r="FS3" s="162">
        <f>IFERROR(__xludf.DUMMYFUNCTION("""COMPUTED_VALUE"""),43974.0)</f>
        <v>43974</v>
      </c>
      <c r="FT3" s="136"/>
      <c r="FU3" s="162">
        <f>IFERROR(__xludf.DUMMYFUNCTION("""COMPUTED_VALUE"""),43975.0)</f>
        <v>43975</v>
      </c>
      <c r="FV3" s="136"/>
      <c r="FW3" s="162">
        <f>IFERROR(__xludf.DUMMYFUNCTION("""COMPUTED_VALUE"""),43976.0)</f>
        <v>43976</v>
      </c>
      <c r="FX3" s="136"/>
      <c r="FY3" s="161">
        <f>IFERROR(__xludf.DUMMYFUNCTION("""COMPUTED_VALUE"""),43977.0)</f>
        <v>43977</v>
      </c>
      <c r="FZ3" s="136"/>
      <c r="GA3" s="161">
        <f>IFERROR(__xludf.DUMMYFUNCTION("""COMPUTED_VALUE"""),43978.0)</f>
        <v>43978</v>
      </c>
      <c r="GB3" s="136"/>
      <c r="GC3" s="161">
        <f>IFERROR(__xludf.DUMMYFUNCTION("""COMPUTED_VALUE"""),43979.0)</f>
        <v>43979</v>
      </c>
      <c r="GD3" s="136"/>
      <c r="GE3" s="161">
        <f>IFERROR(__xludf.DUMMYFUNCTION("""COMPUTED_VALUE"""),43980.0)</f>
        <v>43980</v>
      </c>
      <c r="GF3" s="136"/>
      <c r="GG3" s="162">
        <f>IFERROR(__xludf.DUMMYFUNCTION("""COMPUTED_VALUE"""),43981.0)</f>
        <v>43981</v>
      </c>
      <c r="GH3" s="136"/>
      <c r="GI3" s="162">
        <f>IFERROR(__xludf.DUMMYFUNCTION("""COMPUTED_VALUE"""),43982.0)</f>
        <v>43982</v>
      </c>
      <c r="GJ3" s="136"/>
      <c r="GK3" s="163"/>
      <c r="GL3" s="164"/>
      <c r="GM3" s="160">
        <f>IFERROR(__xludf.DUMMYFUNCTION("IMPORTRANGE(""https://docs.google.com/spreadsheets/d/15sN58HQl22w-KgWouuwmxnQIzFfvr6b5h5hwduqfqAY"", ""Přehled mzdy!D2:BM22"")"),43952.0)</f>
        <v>43952</v>
      </c>
      <c r="GN3" s="133"/>
      <c r="GO3" s="161">
        <f>IFERROR(__xludf.DUMMYFUNCTION("""COMPUTED_VALUE"""),43953.0)</f>
        <v>43953</v>
      </c>
      <c r="GP3" s="136"/>
      <c r="GQ3" s="161">
        <f>IFERROR(__xludf.DUMMYFUNCTION("""COMPUTED_VALUE"""),43954.0)</f>
        <v>43954</v>
      </c>
      <c r="GR3" s="136"/>
      <c r="GS3" s="161">
        <f>IFERROR(__xludf.DUMMYFUNCTION("""COMPUTED_VALUE"""),43955.0)</f>
        <v>43955</v>
      </c>
      <c r="GT3" s="136"/>
      <c r="GU3" s="161">
        <f>IFERROR(__xludf.DUMMYFUNCTION("""COMPUTED_VALUE"""),43956.0)</f>
        <v>43956</v>
      </c>
      <c r="GV3" s="136"/>
      <c r="GW3" s="162">
        <f>IFERROR(__xludf.DUMMYFUNCTION("""COMPUTED_VALUE"""),43957.0)</f>
        <v>43957</v>
      </c>
      <c r="GX3" s="136"/>
      <c r="GY3" s="162">
        <f>IFERROR(__xludf.DUMMYFUNCTION("""COMPUTED_VALUE"""),43958.0)</f>
        <v>43958</v>
      </c>
      <c r="GZ3" s="136"/>
      <c r="HA3" s="162">
        <f>IFERROR(__xludf.DUMMYFUNCTION("""COMPUTED_VALUE"""),43959.0)</f>
        <v>43959</v>
      </c>
      <c r="HB3" s="136"/>
      <c r="HC3" s="162">
        <f>IFERROR(__xludf.DUMMYFUNCTION("""COMPUTED_VALUE"""),43960.0)</f>
        <v>43960</v>
      </c>
      <c r="HD3" s="136"/>
      <c r="HE3" s="161">
        <f>IFERROR(__xludf.DUMMYFUNCTION("""COMPUTED_VALUE"""),43961.0)</f>
        <v>43961</v>
      </c>
      <c r="HF3" s="136"/>
      <c r="HG3" s="161">
        <f>IFERROR(__xludf.DUMMYFUNCTION("""COMPUTED_VALUE"""),43962.0)</f>
        <v>43962</v>
      </c>
      <c r="HH3" s="136"/>
      <c r="HI3" s="161">
        <f>IFERROR(__xludf.DUMMYFUNCTION("""COMPUTED_VALUE"""),43963.0)</f>
        <v>43963</v>
      </c>
      <c r="HJ3" s="136"/>
      <c r="HK3" s="161">
        <f>IFERROR(__xludf.DUMMYFUNCTION("""COMPUTED_VALUE"""),43964.0)</f>
        <v>43964</v>
      </c>
      <c r="HL3" s="136"/>
      <c r="HM3" s="162">
        <f>IFERROR(__xludf.DUMMYFUNCTION("""COMPUTED_VALUE"""),43965.0)</f>
        <v>43965</v>
      </c>
      <c r="HN3" s="136"/>
      <c r="HO3" s="162">
        <f>IFERROR(__xludf.DUMMYFUNCTION("""COMPUTED_VALUE"""),43966.0)</f>
        <v>43966</v>
      </c>
      <c r="HP3" s="136"/>
      <c r="HQ3" s="162">
        <f>IFERROR(__xludf.DUMMYFUNCTION("""COMPUTED_VALUE"""),43967.0)</f>
        <v>43967</v>
      </c>
      <c r="HR3" s="136"/>
      <c r="HS3" s="162">
        <f>IFERROR(__xludf.DUMMYFUNCTION("""COMPUTED_VALUE"""),43968.0)</f>
        <v>43968</v>
      </c>
      <c r="HT3" s="136"/>
      <c r="HU3" s="161">
        <f>IFERROR(__xludf.DUMMYFUNCTION("""COMPUTED_VALUE"""),43969.0)</f>
        <v>43969</v>
      </c>
      <c r="HV3" s="136"/>
      <c r="HW3" s="161">
        <f>IFERROR(__xludf.DUMMYFUNCTION("""COMPUTED_VALUE"""),43970.0)</f>
        <v>43970</v>
      </c>
      <c r="HX3" s="136"/>
      <c r="HY3" s="161">
        <f>IFERROR(__xludf.DUMMYFUNCTION("""COMPUTED_VALUE"""),43971.0)</f>
        <v>43971</v>
      </c>
      <c r="HZ3" s="136"/>
      <c r="IA3" s="161">
        <f>IFERROR(__xludf.DUMMYFUNCTION("""COMPUTED_VALUE"""),43972.0)</f>
        <v>43972</v>
      </c>
      <c r="IB3" s="136"/>
      <c r="IC3" s="162">
        <f>IFERROR(__xludf.DUMMYFUNCTION("""COMPUTED_VALUE"""),43973.0)</f>
        <v>43973</v>
      </c>
      <c r="ID3" s="136"/>
      <c r="IE3" s="162">
        <f>IFERROR(__xludf.DUMMYFUNCTION("""COMPUTED_VALUE"""),43974.0)</f>
        <v>43974</v>
      </c>
      <c r="IF3" s="136"/>
      <c r="IG3" s="162">
        <f>IFERROR(__xludf.DUMMYFUNCTION("""COMPUTED_VALUE"""),43975.0)</f>
        <v>43975</v>
      </c>
      <c r="IH3" s="136"/>
      <c r="II3" s="162">
        <f>IFERROR(__xludf.DUMMYFUNCTION("""COMPUTED_VALUE"""),43976.0)</f>
        <v>43976</v>
      </c>
      <c r="IJ3" s="136"/>
      <c r="IK3" s="161">
        <f>IFERROR(__xludf.DUMMYFUNCTION("""COMPUTED_VALUE"""),43977.0)</f>
        <v>43977</v>
      </c>
      <c r="IL3" s="136"/>
      <c r="IM3" s="161">
        <f>IFERROR(__xludf.DUMMYFUNCTION("""COMPUTED_VALUE"""),43978.0)</f>
        <v>43978</v>
      </c>
      <c r="IN3" s="136"/>
      <c r="IO3" s="161">
        <f>IFERROR(__xludf.DUMMYFUNCTION("""COMPUTED_VALUE"""),43979.0)</f>
        <v>43979</v>
      </c>
      <c r="IP3" s="136"/>
      <c r="IQ3" s="161">
        <f>IFERROR(__xludf.DUMMYFUNCTION("""COMPUTED_VALUE"""),43980.0)</f>
        <v>43980</v>
      </c>
      <c r="IR3" s="136"/>
      <c r="IS3" s="162">
        <f>IFERROR(__xludf.DUMMYFUNCTION("""COMPUTED_VALUE"""),43981.0)</f>
        <v>43981</v>
      </c>
      <c r="IT3" s="136"/>
      <c r="IU3" s="162">
        <f>IFERROR(__xludf.DUMMYFUNCTION("""COMPUTED_VALUE"""),43982.0)</f>
        <v>43982</v>
      </c>
      <c r="IV3" s="136"/>
    </row>
    <row r="4">
      <c r="A4" s="32" t="str">
        <f>IFERROR(__xludf.DUMMYFUNCTION("IMPORTRANGE(""https://docs.google.com/spreadsheets/d/1VRfz8ELmM5lZo00qm9MdMXMmDFEsCvB5AkS7pSVYxcY"", ""Mzdy!AE3:AE25"")"),"Mzda/h")</f>
        <v>Mzda/h</v>
      </c>
      <c r="B4" s="165" t="str">
        <f>IFERROR(__xludf.DUMMYFUNCTION("IMPORTRANGE(""https://docs.google.com/spreadsheets/d/1VRfz8ELmM5lZo00qm9MdMXMmDFEsCvB5AkS7pSVYxcY"", ""Mzdy!A3:A25"")"),"Instore")</f>
        <v>Instore</v>
      </c>
      <c r="C4" s="166" t="str">
        <f>IFERROR(__xludf.DUMMYFUNCTION("""COMPUTED_VALUE"""),"hod.")</f>
        <v>hod.</v>
      </c>
      <c r="D4" s="167" t="str">
        <f>IFERROR(__xludf.DUMMYFUNCTION("""COMPUTED_VALUE"""),"vypl.")</f>
        <v>vypl.</v>
      </c>
      <c r="E4" s="166" t="str">
        <f>IFERROR(__xludf.DUMMYFUNCTION("""COMPUTED_VALUE"""),"hod.")</f>
        <v>hod.</v>
      </c>
      <c r="F4" s="167" t="str">
        <f>IFERROR(__xludf.DUMMYFUNCTION("""COMPUTED_VALUE"""),"vypl.")</f>
        <v>vypl.</v>
      </c>
      <c r="G4" s="166" t="str">
        <f>IFERROR(__xludf.DUMMYFUNCTION("""COMPUTED_VALUE"""),"hod.")</f>
        <v>hod.</v>
      </c>
      <c r="H4" s="167" t="str">
        <f>IFERROR(__xludf.DUMMYFUNCTION("""COMPUTED_VALUE"""),"vypl.")</f>
        <v>vypl.</v>
      </c>
      <c r="I4" s="166" t="str">
        <f>IFERROR(__xludf.DUMMYFUNCTION("""COMPUTED_VALUE"""),"Hodin")</f>
        <v>Hodin</v>
      </c>
      <c r="J4" s="167" t="str">
        <f>IFERROR(__xludf.DUMMYFUNCTION("""COMPUTED_VALUE"""),"vypl.")</f>
        <v>vypl.</v>
      </c>
      <c r="K4" s="166" t="str">
        <f>IFERROR(__xludf.DUMMYFUNCTION("""COMPUTED_VALUE"""),"hod.")</f>
        <v>hod.</v>
      </c>
      <c r="L4" s="167" t="str">
        <f>IFERROR(__xludf.DUMMYFUNCTION("""COMPUTED_VALUE"""),"vypl.")</f>
        <v>vypl.</v>
      </c>
      <c r="M4" s="166" t="str">
        <f>IFERROR(__xludf.DUMMYFUNCTION("""COMPUTED_VALUE"""),"hod.")</f>
        <v>hod.</v>
      </c>
      <c r="N4" s="167" t="str">
        <f>IFERROR(__xludf.DUMMYFUNCTION("""COMPUTED_VALUE"""),"vypl.")</f>
        <v>vypl.</v>
      </c>
      <c r="O4" s="166" t="str">
        <f>IFERROR(__xludf.DUMMYFUNCTION("""COMPUTED_VALUE"""),"hod.")</f>
        <v>hod.</v>
      </c>
      <c r="P4" s="167" t="str">
        <f>IFERROR(__xludf.DUMMYFUNCTION("""COMPUTED_VALUE"""),"vypl.")</f>
        <v>vypl.</v>
      </c>
      <c r="Q4" s="166" t="str">
        <f>IFERROR(__xludf.DUMMYFUNCTION("""COMPUTED_VALUE"""),"hod.")</f>
        <v>hod.</v>
      </c>
      <c r="R4" s="167" t="str">
        <f>IFERROR(__xludf.DUMMYFUNCTION("""COMPUTED_VALUE"""),"vypl.")</f>
        <v>vypl.</v>
      </c>
      <c r="S4" s="166" t="str">
        <f>IFERROR(__xludf.DUMMYFUNCTION("""COMPUTED_VALUE"""),"hod.")</f>
        <v>hod.</v>
      </c>
      <c r="T4" s="167" t="str">
        <f>IFERROR(__xludf.DUMMYFUNCTION("""COMPUTED_VALUE"""),"vypl.")</f>
        <v>vypl.</v>
      </c>
      <c r="U4" s="166" t="str">
        <f>IFERROR(__xludf.DUMMYFUNCTION("""COMPUTED_VALUE"""),"hod.")</f>
        <v>hod.</v>
      </c>
      <c r="V4" s="167" t="str">
        <f>IFERROR(__xludf.DUMMYFUNCTION("""COMPUTED_VALUE"""),"vypl.")</f>
        <v>vypl.</v>
      </c>
      <c r="W4" s="166" t="str">
        <f>IFERROR(__xludf.DUMMYFUNCTION("""COMPUTED_VALUE"""),"hod.")</f>
        <v>hod.</v>
      </c>
      <c r="X4" s="167" t="str">
        <f>IFERROR(__xludf.DUMMYFUNCTION("""COMPUTED_VALUE"""),"vypl.")</f>
        <v>vypl.</v>
      </c>
      <c r="Y4" s="166" t="str">
        <f>IFERROR(__xludf.DUMMYFUNCTION("""COMPUTED_VALUE"""),"hod.")</f>
        <v>hod.</v>
      </c>
      <c r="Z4" s="167" t="str">
        <f>IFERROR(__xludf.DUMMYFUNCTION("""COMPUTED_VALUE"""),"vypl.")</f>
        <v>vypl.</v>
      </c>
      <c r="AA4" s="166" t="str">
        <f>IFERROR(__xludf.DUMMYFUNCTION("""COMPUTED_VALUE"""),"hod.")</f>
        <v>hod.</v>
      </c>
      <c r="AB4" s="167" t="str">
        <f>IFERROR(__xludf.DUMMYFUNCTION("""COMPUTED_VALUE"""),"vypl.")</f>
        <v>vypl.</v>
      </c>
      <c r="AC4" s="166" t="str">
        <f>IFERROR(__xludf.DUMMYFUNCTION("""COMPUTED_VALUE"""),"hod.")</f>
        <v>hod.</v>
      </c>
      <c r="AD4" s="167" t="str">
        <f>IFERROR(__xludf.DUMMYFUNCTION("""COMPUTED_VALUE"""),"vypl.")</f>
        <v>vypl.</v>
      </c>
      <c r="AE4" s="166" t="str">
        <f>IFERROR(__xludf.DUMMYFUNCTION("""COMPUTED_VALUE"""),"hod.")</f>
        <v>hod.</v>
      </c>
      <c r="AF4" s="167" t="str">
        <f>IFERROR(__xludf.DUMMYFUNCTION("""COMPUTED_VALUE"""),"vypl.")</f>
        <v>vypl.</v>
      </c>
      <c r="AG4" s="166" t="str">
        <f>IFERROR(__xludf.DUMMYFUNCTION("""COMPUTED_VALUE"""),"hod.")</f>
        <v>hod.</v>
      </c>
      <c r="AH4" s="167" t="str">
        <f>IFERROR(__xludf.DUMMYFUNCTION("""COMPUTED_VALUE"""),"vypl.")</f>
        <v>vypl.</v>
      </c>
      <c r="AI4" s="166" t="str">
        <f>IFERROR(__xludf.DUMMYFUNCTION("""COMPUTED_VALUE"""),"hod.")</f>
        <v>hod.</v>
      </c>
      <c r="AJ4" s="167" t="str">
        <f>IFERROR(__xludf.DUMMYFUNCTION("""COMPUTED_VALUE"""),"vypl.")</f>
        <v>vypl.</v>
      </c>
      <c r="AK4" s="166" t="str">
        <f>IFERROR(__xludf.DUMMYFUNCTION("""COMPUTED_VALUE"""),"hod.")</f>
        <v>hod.</v>
      </c>
      <c r="AL4" s="167" t="str">
        <f>IFERROR(__xludf.DUMMYFUNCTION("""COMPUTED_VALUE"""),"vypl.")</f>
        <v>vypl.</v>
      </c>
      <c r="AM4" s="166" t="str">
        <f>IFERROR(__xludf.DUMMYFUNCTION("""COMPUTED_VALUE"""),"hod.")</f>
        <v>hod.</v>
      </c>
      <c r="AN4" s="167" t="str">
        <f>IFERROR(__xludf.DUMMYFUNCTION("""COMPUTED_VALUE"""),"vypl.")</f>
        <v>vypl.</v>
      </c>
      <c r="AO4" s="166" t="str">
        <f>IFERROR(__xludf.DUMMYFUNCTION("""COMPUTED_VALUE"""),"hod.")</f>
        <v>hod.</v>
      </c>
      <c r="AP4" s="167" t="str">
        <f>IFERROR(__xludf.DUMMYFUNCTION("""COMPUTED_VALUE"""),"vypl.")</f>
        <v>vypl.</v>
      </c>
      <c r="AQ4" s="166" t="str">
        <f>IFERROR(__xludf.DUMMYFUNCTION("""COMPUTED_VALUE"""),"hod.")</f>
        <v>hod.</v>
      </c>
      <c r="AR4" s="167" t="str">
        <f>IFERROR(__xludf.DUMMYFUNCTION("""COMPUTED_VALUE"""),"vypl.")</f>
        <v>vypl.</v>
      </c>
      <c r="AS4" s="166" t="str">
        <f>IFERROR(__xludf.DUMMYFUNCTION("""COMPUTED_VALUE"""),"hod.")</f>
        <v>hod.</v>
      </c>
      <c r="AT4" s="167" t="str">
        <f>IFERROR(__xludf.DUMMYFUNCTION("""COMPUTED_VALUE"""),"vypl.")</f>
        <v>vypl.</v>
      </c>
      <c r="AU4" s="166" t="str">
        <f>IFERROR(__xludf.DUMMYFUNCTION("""COMPUTED_VALUE"""),"hod.")</f>
        <v>hod.</v>
      </c>
      <c r="AV4" s="167" t="str">
        <f>IFERROR(__xludf.DUMMYFUNCTION("""COMPUTED_VALUE"""),"vypl.")</f>
        <v>vypl.</v>
      </c>
      <c r="AW4" s="166" t="str">
        <f>IFERROR(__xludf.DUMMYFUNCTION("""COMPUTED_VALUE"""),"hod.")</f>
        <v>hod.</v>
      </c>
      <c r="AX4" s="167" t="str">
        <f>IFERROR(__xludf.DUMMYFUNCTION("""COMPUTED_VALUE"""),"vypl.")</f>
        <v>vypl.</v>
      </c>
      <c r="AY4" s="166" t="str">
        <f>IFERROR(__xludf.DUMMYFUNCTION("""COMPUTED_VALUE"""),"hod.")</f>
        <v>hod.</v>
      </c>
      <c r="AZ4" s="167" t="str">
        <f>IFERROR(__xludf.DUMMYFUNCTION("""COMPUTED_VALUE"""),"vypl.")</f>
        <v>vypl.</v>
      </c>
      <c r="BA4" s="166" t="str">
        <f>IFERROR(__xludf.DUMMYFUNCTION("""COMPUTED_VALUE"""),"hod.")</f>
        <v>hod.</v>
      </c>
      <c r="BB4" s="167" t="str">
        <f>IFERROR(__xludf.DUMMYFUNCTION("""COMPUTED_VALUE"""),"vypl.")</f>
        <v>vypl.</v>
      </c>
      <c r="BC4" s="166" t="str">
        <f>IFERROR(__xludf.DUMMYFUNCTION("""COMPUTED_VALUE"""),"hod.")</f>
        <v>hod.</v>
      </c>
      <c r="BD4" s="167" t="str">
        <f>IFERROR(__xludf.DUMMYFUNCTION("""COMPUTED_VALUE"""),"vypl.")</f>
        <v>vypl.</v>
      </c>
      <c r="BE4" s="166" t="str">
        <f>IFERROR(__xludf.DUMMYFUNCTION("""COMPUTED_VALUE"""),"hod.")</f>
        <v>hod.</v>
      </c>
      <c r="BF4" s="167" t="str">
        <f>IFERROR(__xludf.DUMMYFUNCTION("""COMPUTED_VALUE"""),"vypl.")</f>
        <v>vypl.</v>
      </c>
      <c r="BG4" s="166" t="str">
        <f>IFERROR(__xludf.DUMMYFUNCTION("""COMPUTED_VALUE"""),"hod.")</f>
        <v>hod.</v>
      </c>
      <c r="BH4" s="167" t="str">
        <f>IFERROR(__xludf.DUMMYFUNCTION("""COMPUTED_VALUE"""),"vypl.")</f>
        <v>vypl.</v>
      </c>
      <c r="BI4" s="166" t="str">
        <f>IFERROR(__xludf.DUMMYFUNCTION("""COMPUTED_VALUE"""),"hod.")</f>
        <v>hod.</v>
      </c>
      <c r="BJ4" s="167" t="str">
        <f>IFERROR(__xludf.DUMMYFUNCTION("""COMPUTED_VALUE"""),"vypl.")</f>
        <v>vypl.</v>
      </c>
      <c r="BK4" s="166" t="str">
        <f>IFERROR(__xludf.DUMMYFUNCTION("""COMPUTED_VALUE"""),"hod.")</f>
        <v>hod.</v>
      </c>
      <c r="BL4" s="167" t="str">
        <f>IFERROR(__xludf.DUMMYFUNCTION("""COMPUTED_VALUE"""),"vypl.")</f>
        <v>vypl.</v>
      </c>
      <c r="BM4" s="168"/>
      <c r="BN4" s="165" t="str">
        <f>IFERROR(__xludf.DUMMYFUNCTION("IMPORTRANGE(""https://docs.google.com/spreadsheets/d/1VRfz8ELmM5lZo00qm9MdMXMmDFEsCvB5AkS7pSVYxcY"", ""Mzdy!A3:A25"")"),"Instore")</f>
        <v>Instore</v>
      </c>
      <c r="BO4" s="166" t="str">
        <f>IFERROR(__xludf.DUMMYFUNCTION("""COMPUTED_VALUE"""),"hod.")</f>
        <v>hod.</v>
      </c>
      <c r="BP4" s="167" t="str">
        <f>IFERROR(__xludf.DUMMYFUNCTION("""COMPUTED_VALUE"""),"vypl.")</f>
        <v>vypl.</v>
      </c>
      <c r="BQ4" s="166" t="str">
        <f>IFERROR(__xludf.DUMMYFUNCTION("""COMPUTED_VALUE"""),"hod.")</f>
        <v>hod.</v>
      </c>
      <c r="BR4" s="167" t="str">
        <f>IFERROR(__xludf.DUMMYFUNCTION("""COMPUTED_VALUE"""),"vypl.")</f>
        <v>vypl.</v>
      </c>
      <c r="BS4" s="166" t="str">
        <f>IFERROR(__xludf.DUMMYFUNCTION("""COMPUTED_VALUE"""),"hod.")</f>
        <v>hod.</v>
      </c>
      <c r="BT4" s="167" t="str">
        <f>IFERROR(__xludf.DUMMYFUNCTION("""COMPUTED_VALUE"""),"vypl.")</f>
        <v>vypl.</v>
      </c>
      <c r="BU4" s="166" t="str">
        <f>IFERROR(__xludf.DUMMYFUNCTION("""COMPUTED_VALUE"""),"Hodin")</f>
        <v>Hodin</v>
      </c>
      <c r="BV4" s="167" t="str">
        <f>IFERROR(__xludf.DUMMYFUNCTION("""COMPUTED_VALUE"""),"vypl.")</f>
        <v>vypl.</v>
      </c>
      <c r="BW4" s="166" t="str">
        <f>IFERROR(__xludf.DUMMYFUNCTION("""COMPUTED_VALUE"""),"hod.")</f>
        <v>hod.</v>
      </c>
      <c r="BX4" s="167" t="str">
        <f>IFERROR(__xludf.DUMMYFUNCTION("""COMPUTED_VALUE"""),"vypl.")</f>
        <v>vypl.</v>
      </c>
      <c r="BY4" s="166" t="str">
        <f>IFERROR(__xludf.DUMMYFUNCTION("""COMPUTED_VALUE"""),"hod.")</f>
        <v>hod.</v>
      </c>
      <c r="BZ4" s="167" t="str">
        <f>IFERROR(__xludf.DUMMYFUNCTION("""COMPUTED_VALUE"""),"vypl.")</f>
        <v>vypl.</v>
      </c>
      <c r="CA4" s="166" t="str">
        <f>IFERROR(__xludf.DUMMYFUNCTION("""COMPUTED_VALUE"""),"hod.")</f>
        <v>hod.</v>
      </c>
      <c r="CB4" s="167" t="str">
        <f>IFERROR(__xludf.DUMMYFUNCTION("""COMPUTED_VALUE"""),"vypl.")</f>
        <v>vypl.</v>
      </c>
      <c r="CC4" s="166" t="str">
        <f>IFERROR(__xludf.DUMMYFUNCTION("""COMPUTED_VALUE"""),"hod.")</f>
        <v>hod.</v>
      </c>
      <c r="CD4" s="167" t="str">
        <f>IFERROR(__xludf.DUMMYFUNCTION("""COMPUTED_VALUE"""),"vypl.")</f>
        <v>vypl.</v>
      </c>
      <c r="CE4" s="166" t="str">
        <f>IFERROR(__xludf.DUMMYFUNCTION("""COMPUTED_VALUE"""),"hod.")</f>
        <v>hod.</v>
      </c>
      <c r="CF4" s="167" t="str">
        <f>IFERROR(__xludf.DUMMYFUNCTION("""COMPUTED_VALUE"""),"vypl.")</f>
        <v>vypl.</v>
      </c>
      <c r="CG4" s="166" t="str">
        <f>IFERROR(__xludf.DUMMYFUNCTION("""COMPUTED_VALUE"""),"hod.")</f>
        <v>hod.</v>
      </c>
      <c r="CH4" s="167" t="str">
        <f>IFERROR(__xludf.DUMMYFUNCTION("""COMPUTED_VALUE"""),"vypl.")</f>
        <v>vypl.</v>
      </c>
      <c r="CI4" s="166" t="str">
        <f>IFERROR(__xludf.DUMMYFUNCTION("""COMPUTED_VALUE"""),"hod.")</f>
        <v>hod.</v>
      </c>
      <c r="CJ4" s="167" t="str">
        <f>IFERROR(__xludf.DUMMYFUNCTION("""COMPUTED_VALUE"""),"vypl.")</f>
        <v>vypl.</v>
      </c>
      <c r="CK4" s="166" t="str">
        <f>IFERROR(__xludf.DUMMYFUNCTION("""COMPUTED_VALUE"""),"hod.")</f>
        <v>hod.</v>
      </c>
      <c r="CL4" s="167" t="str">
        <f>IFERROR(__xludf.DUMMYFUNCTION("""COMPUTED_VALUE"""),"vypl.")</f>
        <v>vypl.</v>
      </c>
      <c r="CM4" s="166" t="str">
        <f>IFERROR(__xludf.DUMMYFUNCTION("""COMPUTED_VALUE"""),"hod.")</f>
        <v>hod.</v>
      </c>
      <c r="CN4" s="167" t="str">
        <f>IFERROR(__xludf.DUMMYFUNCTION("""COMPUTED_VALUE"""),"vypl.")</f>
        <v>vypl.</v>
      </c>
      <c r="CO4" s="166" t="str">
        <f>IFERROR(__xludf.DUMMYFUNCTION("""COMPUTED_VALUE"""),"hod.")</f>
        <v>hod.</v>
      </c>
      <c r="CP4" s="167" t="str">
        <f>IFERROR(__xludf.DUMMYFUNCTION("""COMPUTED_VALUE"""),"vypl.")</f>
        <v>vypl.</v>
      </c>
      <c r="CQ4" s="166" t="str">
        <f>IFERROR(__xludf.DUMMYFUNCTION("""COMPUTED_VALUE"""),"hod.")</f>
        <v>hod.</v>
      </c>
      <c r="CR4" s="167" t="str">
        <f>IFERROR(__xludf.DUMMYFUNCTION("""COMPUTED_VALUE"""),"vypl.")</f>
        <v>vypl.</v>
      </c>
      <c r="CS4" s="166" t="str">
        <f>IFERROR(__xludf.DUMMYFUNCTION("""COMPUTED_VALUE"""),"hod.")</f>
        <v>hod.</v>
      </c>
      <c r="CT4" s="167" t="str">
        <f>IFERROR(__xludf.DUMMYFUNCTION("""COMPUTED_VALUE"""),"vypl.")</f>
        <v>vypl.</v>
      </c>
      <c r="CU4" s="166" t="str">
        <f>IFERROR(__xludf.DUMMYFUNCTION("""COMPUTED_VALUE"""),"hod.")</f>
        <v>hod.</v>
      </c>
      <c r="CV4" s="167" t="str">
        <f>IFERROR(__xludf.DUMMYFUNCTION("""COMPUTED_VALUE"""),"vypl.")</f>
        <v>vypl.</v>
      </c>
      <c r="CW4" s="166" t="str">
        <f>IFERROR(__xludf.DUMMYFUNCTION("""COMPUTED_VALUE"""),"hod.")</f>
        <v>hod.</v>
      </c>
      <c r="CX4" s="167" t="str">
        <f>IFERROR(__xludf.DUMMYFUNCTION("""COMPUTED_VALUE"""),"vypl.")</f>
        <v>vypl.</v>
      </c>
      <c r="CY4" s="166" t="str">
        <f>IFERROR(__xludf.DUMMYFUNCTION("""COMPUTED_VALUE"""),"hod.")</f>
        <v>hod.</v>
      </c>
      <c r="CZ4" s="167" t="str">
        <f>IFERROR(__xludf.DUMMYFUNCTION("""COMPUTED_VALUE"""),"vypl.")</f>
        <v>vypl.</v>
      </c>
      <c r="DA4" s="166" t="str">
        <f>IFERROR(__xludf.DUMMYFUNCTION("""COMPUTED_VALUE"""),"hod.")</f>
        <v>hod.</v>
      </c>
      <c r="DB4" s="167" t="str">
        <f>IFERROR(__xludf.DUMMYFUNCTION("""COMPUTED_VALUE"""),"vypl.")</f>
        <v>vypl.</v>
      </c>
      <c r="DC4" s="166" t="str">
        <f>IFERROR(__xludf.DUMMYFUNCTION("""COMPUTED_VALUE"""),"hod.")</f>
        <v>hod.</v>
      </c>
      <c r="DD4" s="167" t="str">
        <f>IFERROR(__xludf.DUMMYFUNCTION("""COMPUTED_VALUE"""),"vypl.")</f>
        <v>vypl.</v>
      </c>
      <c r="DE4" s="166" t="str">
        <f>IFERROR(__xludf.DUMMYFUNCTION("""COMPUTED_VALUE"""),"hod.")</f>
        <v>hod.</v>
      </c>
      <c r="DF4" s="167" t="str">
        <f>IFERROR(__xludf.DUMMYFUNCTION("""COMPUTED_VALUE"""),"vypl.")</f>
        <v>vypl.</v>
      </c>
      <c r="DG4" s="166" t="str">
        <f>IFERROR(__xludf.DUMMYFUNCTION("""COMPUTED_VALUE"""),"hod.")</f>
        <v>hod.</v>
      </c>
      <c r="DH4" s="167" t="str">
        <f>IFERROR(__xludf.DUMMYFUNCTION("""COMPUTED_VALUE"""),"vypl.")</f>
        <v>vypl.</v>
      </c>
      <c r="DI4" s="166" t="str">
        <f>IFERROR(__xludf.DUMMYFUNCTION("""COMPUTED_VALUE"""),"hod.")</f>
        <v>hod.</v>
      </c>
      <c r="DJ4" s="167" t="str">
        <f>IFERROR(__xludf.DUMMYFUNCTION("""COMPUTED_VALUE"""),"vypl.")</f>
        <v>vypl.</v>
      </c>
      <c r="DK4" s="166" t="str">
        <f>IFERROR(__xludf.DUMMYFUNCTION("""COMPUTED_VALUE"""),"hod.")</f>
        <v>hod.</v>
      </c>
      <c r="DL4" s="167" t="str">
        <f>IFERROR(__xludf.DUMMYFUNCTION("""COMPUTED_VALUE"""),"vypl.")</f>
        <v>vypl.</v>
      </c>
      <c r="DM4" s="166" t="str">
        <f>IFERROR(__xludf.DUMMYFUNCTION("""COMPUTED_VALUE"""),"hod.")</f>
        <v>hod.</v>
      </c>
      <c r="DN4" s="167" t="str">
        <f>IFERROR(__xludf.DUMMYFUNCTION("""COMPUTED_VALUE"""),"vypl.")</f>
        <v>vypl.</v>
      </c>
      <c r="DO4" s="166" t="str">
        <f>IFERROR(__xludf.DUMMYFUNCTION("""COMPUTED_VALUE"""),"hod.")</f>
        <v>hod.</v>
      </c>
      <c r="DP4" s="167" t="str">
        <f>IFERROR(__xludf.DUMMYFUNCTION("""COMPUTED_VALUE"""),"vypl.")</f>
        <v>vypl.</v>
      </c>
      <c r="DQ4" s="166" t="str">
        <f>IFERROR(__xludf.DUMMYFUNCTION("""COMPUTED_VALUE"""),"hod.")</f>
        <v>hod.</v>
      </c>
      <c r="DR4" s="167" t="str">
        <f>IFERROR(__xludf.DUMMYFUNCTION("""COMPUTED_VALUE"""),"vypl.")</f>
        <v>vypl.</v>
      </c>
      <c r="DS4" s="166" t="str">
        <f>IFERROR(__xludf.DUMMYFUNCTION("""COMPUTED_VALUE"""),"hod.")</f>
        <v>hod.</v>
      </c>
      <c r="DT4" s="167" t="str">
        <f>IFERROR(__xludf.DUMMYFUNCTION("""COMPUTED_VALUE"""),"vypl.")</f>
        <v>vypl.</v>
      </c>
      <c r="DU4" s="166" t="str">
        <f>IFERROR(__xludf.DUMMYFUNCTION("""COMPUTED_VALUE"""),"hod.")</f>
        <v>hod.</v>
      </c>
      <c r="DV4" s="167" t="str">
        <f>IFERROR(__xludf.DUMMYFUNCTION("""COMPUTED_VALUE"""),"vypl.")</f>
        <v>vypl.</v>
      </c>
      <c r="DW4" s="166" t="str">
        <f>IFERROR(__xludf.DUMMYFUNCTION("""COMPUTED_VALUE"""),"hod.")</f>
        <v>hod.</v>
      </c>
      <c r="DX4" s="167" t="str">
        <f>IFERROR(__xludf.DUMMYFUNCTION("""COMPUTED_VALUE"""),"vypl.")</f>
        <v>vypl.</v>
      </c>
      <c r="DY4" s="168"/>
      <c r="DZ4" s="165" t="str">
        <f>IFERROR(__xludf.DUMMYFUNCTION("IMPORTRANGE(""https://docs.google.com/spreadsheets/d/1VRfz8ELmM5lZo00qm9MdMXMmDFEsCvB5AkS7pSVYxcY"", ""Mzdy!A3:A25"")"),"Instore")</f>
        <v>Instore</v>
      </c>
      <c r="EA4" s="166" t="str">
        <f>IFERROR(__xludf.DUMMYFUNCTION("""COMPUTED_VALUE"""),"hod.")</f>
        <v>hod.</v>
      </c>
      <c r="EB4" s="167" t="str">
        <f>IFERROR(__xludf.DUMMYFUNCTION("""COMPUTED_VALUE"""),"vypl.")</f>
        <v>vypl.</v>
      </c>
      <c r="EC4" s="166" t="str">
        <f>IFERROR(__xludf.DUMMYFUNCTION("""COMPUTED_VALUE"""),"hod.")</f>
        <v>hod.</v>
      </c>
      <c r="ED4" s="167" t="str">
        <f>IFERROR(__xludf.DUMMYFUNCTION("""COMPUTED_VALUE"""),"vypl.")</f>
        <v>vypl.</v>
      </c>
      <c r="EE4" s="166" t="str">
        <f>IFERROR(__xludf.DUMMYFUNCTION("""COMPUTED_VALUE"""),"hod.")</f>
        <v>hod.</v>
      </c>
      <c r="EF4" s="167" t="str">
        <f>IFERROR(__xludf.DUMMYFUNCTION("""COMPUTED_VALUE"""),"vypl.")</f>
        <v>vypl.</v>
      </c>
      <c r="EG4" s="166" t="str">
        <f>IFERROR(__xludf.DUMMYFUNCTION("""COMPUTED_VALUE"""),"Hodin")</f>
        <v>Hodin</v>
      </c>
      <c r="EH4" s="167" t="str">
        <f>IFERROR(__xludf.DUMMYFUNCTION("""COMPUTED_VALUE"""),"vypl.")</f>
        <v>vypl.</v>
      </c>
      <c r="EI4" s="166" t="str">
        <f>IFERROR(__xludf.DUMMYFUNCTION("""COMPUTED_VALUE"""),"hod.")</f>
        <v>hod.</v>
      </c>
      <c r="EJ4" s="167" t="str">
        <f>IFERROR(__xludf.DUMMYFUNCTION("""COMPUTED_VALUE"""),"vypl.")</f>
        <v>vypl.</v>
      </c>
      <c r="EK4" s="166" t="str">
        <f>IFERROR(__xludf.DUMMYFUNCTION("""COMPUTED_VALUE"""),"hod.")</f>
        <v>hod.</v>
      </c>
      <c r="EL4" s="167" t="str">
        <f>IFERROR(__xludf.DUMMYFUNCTION("""COMPUTED_VALUE"""),"vypl.")</f>
        <v>vypl.</v>
      </c>
      <c r="EM4" s="166" t="str">
        <f>IFERROR(__xludf.DUMMYFUNCTION("""COMPUTED_VALUE"""),"hod.")</f>
        <v>hod.</v>
      </c>
      <c r="EN4" s="167" t="str">
        <f>IFERROR(__xludf.DUMMYFUNCTION("""COMPUTED_VALUE"""),"vypl.")</f>
        <v>vypl.</v>
      </c>
      <c r="EO4" s="166" t="str">
        <f>IFERROR(__xludf.DUMMYFUNCTION("""COMPUTED_VALUE"""),"hod.")</f>
        <v>hod.</v>
      </c>
      <c r="EP4" s="167" t="str">
        <f>IFERROR(__xludf.DUMMYFUNCTION("""COMPUTED_VALUE"""),"vypl.")</f>
        <v>vypl.</v>
      </c>
      <c r="EQ4" s="166" t="str">
        <f>IFERROR(__xludf.DUMMYFUNCTION("""COMPUTED_VALUE"""),"hod.")</f>
        <v>hod.</v>
      </c>
      <c r="ER4" s="167" t="str">
        <f>IFERROR(__xludf.DUMMYFUNCTION("""COMPUTED_VALUE"""),"vypl.")</f>
        <v>vypl.</v>
      </c>
      <c r="ES4" s="166" t="str">
        <f>IFERROR(__xludf.DUMMYFUNCTION("""COMPUTED_VALUE"""),"hod.")</f>
        <v>hod.</v>
      </c>
      <c r="ET4" s="167" t="str">
        <f>IFERROR(__xludf.DUMMYFUNCTION("""COMPUTED_VALUE"""),"vypl.")</f>
        <v>vypl.</v>
      </c>
      <c r="EU4" s="166" t="str">
        <f>IFERROR(__xludf.DUMMYFUNCTION("""COMPUTED_VALUE"""),"hod.")</f>
        <v>hod.</v>
      </c>
      <c r="EV4" s="167" t="str">
        <f>IFERROR(__xludf.DUMMYFUNCTION("""COMPUTED_VALUE"""),"vypl.")</f>
        <v>vypl.</v>
      </c>
      <c r="EW4" s="166" t="str">
        <f>IFERROR(__xludf.DUMMYFUNCTION("""COMPUTED_VALUE"""),"hod.")</f>
        <v>hod.</v>
      </c>
      <c r="EX4" s="167" t="str">
        <f>IFERROR(__xludf.DUMMYFUNCTION("""COMPUTED_VALUE"""),"vypl.")</f>
        <v>vypl.</v>
      </c>
      <c r="EY4" s="166" t="str">
        <f>IFERROR(__xludf.DUMMYFUNCTION("""COMPUTED_VALUE"""),"hod.")</f>
        <v>hod.</v>
      </c>
      <c r="EZ4" s="167" t="str">
        <f>IFERROR(__xludf.DUMMYFUNCTION("""COMPUTED_VALUE"""),"vypl.")</f>
        <v>vypl.</v>
      </c>
      <c r="FA4" s="166" t="str">
        <f>IFERROR(__xludf.DUMMYFUNCTION("""COMPUTED_VALUE"""),"hod.")</f>
        <v>hod.</v>
      </c>
      <c r="FB4" s="167" t="str">
        <f>IFERROR(__xludf.DUMMYFUNCTION("""COMPUTED_VALUE"""),"vypl.")</f>
        <v>vypl.</v>
      </c>
      <c r="FC4" s="166" t="str">
        <f>IFERROR(__xludf.DUMMYFUNCTION("""COMPUTED_VALUE"""),"hod.")</f>
        <v>hod.</v>
      </c>
      <c r="FD4" s="167" t="str">
        <f>IFERROR(__xludf.DUMMYFUNCTION("""COMPUTED_VALUE"""),"vypl.")</f>
        <v>vypl.</v>
      </c>
      <c r="FE4" s="166" t="str">
        <f>IFERROR(__xludf.DUMMYFUNCTION("""COMPUTED_VALUE"""),"hod.")</f>
        <v>hod.</v>
      </c>
      <c r="FF4" s="167" t="str">
        <f>IFERROR(__xludf.DUMMYFUNCTION("""COMPUTED_VALUE"""),"vypl.")</f>
        <v>vypl.</v>
      </c>
      <c r="FG4" s="166" t="str">
        <f>IFERROR(__xludf.DUMMYFUNCTION("""COMPUTED_VALUE"""),"hod.")</f>
        <v>hod.</v>
      </c>
      <c r="FH4" s="167" t="str">
        <f>IFERROR(__xludf.DUMMYFUNCTION("""COMPUTED_VALUE"""),"vypl.")</f>
        <v>vypl.</v>
      </c>
      <c r="FI4" s="166" t="str">
        <f>IFERROR(__xludf.DUMMYFUNCTION("""COMPUTED_VALUE"""),"hod.")</f>
        <v>hod.</v>
      </c>
      <c r="FJ4" s="167" t="str">
        <f>IFERROR(__xludf.DUMMYFUNCTION("""COMPUTED_VALUE"""),"vypl.")</f>
        <v>vypl.</v>
      </c>
      <c r="FK4" s="166" t="str">
        <f>IFERROR(__xludf.DUMMYFUNCTION("""COMPUTED_VALUE"""),"hod.")</f>
        <v>hod.</v>
      </c>
      <c r="FL4" s="167" t="str">
        <f>IFERROR(__xludf.DUMMYFUNCTION("""COMPUTED_VALUE"""),"vypl.")</f>
        <v>vypl.</v>
      </c>
      <c r="FM4" s="166" t="str">
        <f>IFERROR(__xludf.DUMMYFUNCTION("""COMPUTED_VALUE"""),"hod.")</f>
        <v>hod.</v>
      </c>
      <c r="FN4" s="167" t="str">
        <f>IFERROR(__xludf.DUMMYFUNCTION("""COMPUTED_VALUE"""),"vypl.")</f>
        <v>vypl.</v>
      </c>
      <c r="FO4" s="166" t="str">
        <f>IFERROR(__xludf.DUMMYFUNCTION("""COMPUTED_VALUE"""),"hod.")</f>
        <v>hod.</v>
      </c>
      <c r="FP4" s="167" t="str">
        <f>IFERROR(__xludf.DUMMYFUNCTION("""COMPUTED_VALUE"""),"vypl.")</f>
        <v>vypl.</v>
      </c>
      <c r="FQ4" s="166" t="str">
        <f>IFERROR(__xludf.DUMMYFUNCTION("""COMPUTED_VALUE"""),"hod.")</f>
        <v>hod.</v>
      </c>
      <c r="FR4" s="167" t="str">
        <f>IFERROR(__xludf.DUMMYFUNCTION("""COMPUTED_VALUE"""),"vypl.")</f>
        <v>vypl.</v>
      </c>
      <c r="FS4" s="166" t="str">
        <f>IFERROR(__xludf.DUMMYFUNCTION("""COMPUTED_VALUE"""),"hod.")</f>
        <v>hod.</v>
      </c>
      <c r="FT4" s="167" t="str">
        <f>IFERROR(__xludf.DUMMYFUNCTION("""COMPUTED_VALUE"""),"vypl.")</f>
        <v>vypl.</v>
      </c>
      <c r="FU4" s="166" t="str">
        <f>IFERROR(__xludf.DUMMYFUNCTION("""COMPUTED_VALUE"""),"hod.")</f>
        <v>hod.</v>
      </c>
      <c r="FV4" s="167" t="str">
        <f>IFERROR(__xludf.DUMMYFUNCTION("""COMPUTED_VALUE"""),"vypl.")</f>
        <v>vypl.</v>
      </c>
      <c r="FW4" s="166" t="str">
        <f>IFERROR(__xludf.DUMMYFUNCTION("""COMPUTED_VALUE"""),"hod.")</f>
        <v>hod.</v>
      </c>
      <c r="FX4" s="167" t="str">
        <f>IFERROR(__xludf.DUMMYFUNCTION("""COMPUTED_VALUE"""),"vypl.")</f>
        <v>vypl.</v>
      </c>
      <c r="FY4" s="166" t="str">
        <f>IFERROR(__xludf.DUMMYFUNCTION("""COMPUTED_VALUE"""),"hod.")</f>
        <v>hod.</v>
      </c>
      <c r="FZ4" s="167" t="str">
        <f>IFERROR(__xludf.DUMMYFUNCTION("""COMPUTED_VALUE"""),"vypl.")</f>
        <v>vypl.</v>
      </c>
      <c r="GA4" s="166" t="str">
        <f>IFERROR(__xludf.DUMMYFUNCTION("""COMPUTED_VALUE"""),"hod.")</f>
        <v>hod.</v>
      </c>
      <c r="GB4" s="167" t="str">
        <f>IFERROR(__xludf.DUMMYFUNCTION("""COMPUTED_VALUE"""),"vypl.")</f>
        <v>vypl.</v>
      </c>
      <c r="GC4" s="166" t="str">
        <f>IFERROR(__xludf.DUMMYFUNCTION("""COMPUTED_VALUE"""),"hod.")</f>
        <v>hod.</v>
      </c>
      <c r="GD4" s="167" t="str">
        <f>IFERROR(__xludf.DUMMYFUNCTION("""COMPUTED_VALUE"""),"vypl.")</f>
        <v>vypl.</v>
      </c>
      <c r="GE4" s="166" t="str">
        <f>IFERROR(__xludf.DUMMYFUNCTION("""COMPUTED_VALUE"""),"hod.")</f>
        <v>hod.</v>
      </c>
      <c r="GF4" s="167" t="str">
        <f>IFERROR(__xludf.DUMMYFUNCTION("""COMPUTED_VALUE"""),"vypl.")</f>
        <v>vypl.</v>
      </c>
      <c r="GG4" s="166" t="str">
        <f>IFERROR(__xludf.DUMMYFUNCTION("""COMPUTED_VALUE"""),"hod.")</f>
        <v>hod.</v>
      </c>
      <c r="GH4" s="167" t="str">
        <f>IFERROR(__xludf.DUMMYFUNCTION("""COMPUTED_VALUE"""),"vypl.")</f>
        <v>vypl.</v>
      </c>
      <c r="GI4" s="166" t="str">
        <f>IFERROR(__xludf.DUMMYFUNCTION("""COMPUTED_VALUE"""),"hod.")</f>
        <v>hod.</v>
      </c>
      <c r="GJ4" s="167" t="str">
        <f>IFERROR(__xludf.DUMMYFUNCTION("""COMPUTED_VALUE"""),"vypl.")</f>
        <v>vypl.</v>
      </c>
      <c r="GK4" s="168"/>
      <c r="GL4" s="165" t="str">
        <f>IFERROR(__xludf.DUMMYFUNCTION("IMPORTRANGE(""https://docs.google.com/spreadsheets/d/1XvFUDrshMILiV18vWxr8msLcSV723OENn_b17_sVJtI"", ""Mzdy!A3:A25"")"),"#REF!")</f>
        <v>#REF!</v>
      </c>
      <c r="GM4" s="166" t="str">
        <f>IFERROR(__xludf.DUMMYFUNCTION("""COMPUTED_VALUE"""),"hod.")</f>
        <v>hod.</v>
      </c>
      <c r="GN4" s="167" t="str">
        <f>IFERROR(__xludf.DUMMYFUNCTION("""COMPUTED_VALUE"""),"vypl.")</f>
        <v>vypl.</v>
      </c>
      <c r="GO4" s="166" t="str">
        <f>IFERROR(__xludf.DUMMYFUNCTION("""COMPUTED_VALUE"""),"hod.")</f>
        <v>hod.</v>
      </c>
      <c r="GP4" s="167" t="str">
        <f>IFERROR(__xludf.DUMMYFUNCTION("""COMPUTED_VALUE"""),"vypl.")</f>
        <v>vypl.</v>
      </c>
      <c r="GQ4" s="166" t="str">
        <f>IFERROR(__xludf.DUMMYFUNCTION("""COMPUTED_VALUE"""),"hod.")</f>
        <v>hod.</v>
      </c>
      <c r="GR4" s="167" t="str">
        <f>IFERROR(__xludf.DUMMYFUNCTION("""COMPUTED_VALUE"""),"vypl.")</f>
        <v>vypl.</v>
      </c>
      <c r="GS4" s="166" t="str">
        <f>IFERROR(__xludf.DUMMYFUNCTION("""COMPUTED_VALUE"""),"Hodin")</f>
        <v>Hodin</v>
      </c>
      <c r="GT4" s="167" t="str">
        <f>IFERROR(__xludf.DUMMYFUNCTION("""COMPUTED_VALUE"""),"vypl.")</f>
        <v>vypl.</v>
      </c>
      <c r="GU4" s="166" t="str">
        <f>IFERROR(__xludf.DUMMYFUNCTION("""COMPUTED_VALUE"""),"hod.")</f>
        <v>hod.</v>
      </c>
      <c r="GV4" s="167" t="str">
        <f>IFERROR(__xludf.DUMMYFUNCTION("""COMPUTED_VALUE"""),"vypl.")</f>
        <v>vypl.</v>
      </c>
      <c r="GW4" s="166" t="str">
        <f>IFERROR(__xludf.DUMMYFUNCTION("""COMPUTED_VALUE"""),"hod.")</f>
        <v>hod.</v>
      </c>
      <c r="GX4" s="167" t="str">
        <f>IFERROR(__xludf.DUMMYFUNCTION("""COMPUTED_VALUE"""),"vypl.")</f>
        <v>vypl.</v>
      </c>
      <c r="GY4" s="166" t="str">
        <f>IFERROR(__xludf.DUMMYFUNCTION("""COMPUTED_VALUE"""),"hod.")</f>
        <v>hod.</v>
      </c>
      <c r="GZ4" s="167" t="str">
        <f>IFERROR(__xludf.DUMMYFUNCTION("""COMPUTED_VALUE"""),"vypl.")</f>
        <v>vypl.</v>
      </c>
      <c r="HA4" s="166" t="str">
        <f>IFERROR(__xludf.DUMMYFUNCTION("""COMPUTED_VALUE"""),"hod.")</f>
        <v>hod.</v>
      </c>
      <c r="HB4" s="167" t="str">
        <f>IFERROR(__xludf.DUMMYFUNCTION("""COMPUTED_VALUE"""),"vypl.")</f>
        <v>vypl.</v>
      </c>
      <c r="HC4" s="166" t="str">
        <f>IFERROR(__xludf.DUMMYFUNCTION("""COMPUTED_VALUE"""),"hod.")</f>
        <v>hod.</v>
      </c>
      <c r="HD4" s="167" t="str">
        <f>IFERROR(__xludf.DUMMYFUNCTION("""COMPUTED_VALUE"""),"vypl.")</f>
        <v>vypl.</v>
      </c>
      <c r="HE4" s="166" t="str">
        <f>IFERROR(__xludf.DUMMYFUNCTION("""COMPUTED_VALUE"""),"hod.")</f>
        <v>hod.</v>
      </c>
      <c r="HF4" s="167" t="str">
        <f>IFERROR(__xludf.DUMMYFUNCTION("""COMPUTED_VALUE"""),"vypl.")</f>
        <v>vypl.</v>
      </c>
      <c r="HG4" s="166" t="str">
        <f>IFERROR(__xludf.DUMMYFUNCTION("""COMPUTED_VALUE"""),"hod.")</f>
        <v>hod.</v>
      </c>
      <c r="HH4" s="167" t="str">
        <f>IFERROR(__xludf.DUMMYFUNCTION("""COMPUTED_VALUE"""),"vypl.")</f>
        <v>vypl.</v>
      </c>
      <c r="HI4" s="166" t="str">
        <f>IFERROR(__xludf.DUMMYFUNCTION("""COMPUTED_VALUE"""),"hod.")</f>
        <v>hod.</v>
      </c>
      <c r="HJ4" s="167" t="str">
        <f>IFERROR(__xludf.DUMMYFUNCTION("""COMPUTED_VALUE"""),"vypl.")</f>
        <v>vypl.</v>
      </c>
      <c r="HK4" s="166" t="str">
        <f>IFERROR(__xludf.DUMMYFUNCTION("""COMPUTED_VALUE"""),"hod.")</f>
        <v>hod.</v>
      </c>
      <c r="HL4" s="167" t="str">
        <f>IFERROR(__xludf.DUMMYFUNCTION("""COMPUTED_VALUE"""),"vypl.")</f>
        <v>vypl.</v>
      </c>
      <c r="HM4" s="166" t="str">
        <f>IFERROR(__xludf.DUMMYFUNCTION("""COMPUTED_VALUE"""),"hod.")</f>
        <v>hod.</v>
      </c>
      <c r="HN4" s="167" t="str">
        <f>IFERROR(__xludf.DUMMYFUNCTION("""COMPUTED_VALUE"""),"vypl.")</f>
        <v>vypl.</v>
      </c>
      <c r="HO4" s="166" t="str">
        <f>IFERROR(__xludf.DUMMYFUNCTION("""COMPUTED_VALUE"""),"hod.")</f>
        <v>hod.</v>
      </c>
      <c r="HP4" s="167" t="str">
        <f>IFERROR(__xludf.DUMMYFUNCTION("""COMPUTED_VALUE"""),"vypl.")</f>
        <v>vypl.</v>
      </c>
      <c r="HQ4" s="166" t="str">
        <f>IFERROR(__xludf.DUMMYFUNCTION("""COMPUTED_VALUE"""),"hod.")</f>
        <v>hod.</v>
      </c>
      <c r="HR4" s="167" t="str">
        <f>IFERROR(__xludf.DUMMYFUNCTION("""COMPUTED_VALUE"""),"vypl.")</f>
        <v>vypl.</v>
      </c>
      <c r="HS4" s="166" t="str">
        <f>IFERROR(__xludf.DUMMYFUNCTION("""COMPUTED_VALUE"""),"hod.")</f>
        <v>hod.</v>
      </c>
      <c r="HT4" s="167" t="str">
        <f>IFERROR(__xludf.DUMMYFUNCTION("""COMPUTED_VALUE"""),"vypl.")</f>
        <v>vypl.</v>
      </c>
      <c r="HU4" s="166" t="str">
        <f>IFERROR(__xludf.DUMMYFUNCTION("""COMPUTED_VALUE"""),"hod.")</f>
        <v>hod.</v>
      </c>
      <c r="HV4" s="167" t="str">
        <f>IFERROR(__xludf.DUMMYFUNCTION("""COMPUTED_VALUE"""),"vypl.")</f>
        <v>vypl.</v>
      </c>
      <c r="HW4" s="166" t="str">
        <f>IFERROR(__xludf.DUMMYFUNCTION("""COMPUTED_VALUE"""),"hod.")</f>
        <v>hod.</v>
      </c>
      <c r="HX4" s="167" t="str">
        <f>IFERROR(__xludf.DUMMYFUNCTION("""COMPUTED_VALUE"""),"vypl.")</f>
        <v>vypl.</v>
      </c>
      <c r="HY4" s="166" t="str">
        <f>IFERROR(__xludf.DUMMYFUNCTION("""COMPUTED_VALUE"""),"hod.")</f>
        <v>hod.</v>
      </c>
      <c r="HZ4" s="167" t="str">
        <f>IFERROR(__xludf.DUMMYFUNCTION("""COMPUTED_VALUE"""),"vypl.")</f>
        <v>vypl.</v>
      </c>
      <c r="IA4" s="166" t="str">
        <f>IFERROR(__xludf.DUMMYFUNCTION("""COMPUTED_VALUE"""),"hod.")</f>
        <v>hod.</v>
      </c>
      <c r="IB4" s="167" t="str">
        <f>IFERROR(__xludf.DUMMYFUNCTION("""COMPUTED_VALUE"""),"vypl.")</f>
        <v>vypl.</v>
      </c>
      <c r="IC4" s="166" t="str">
        <f>IFERROR(__xludf.DUMMYFUNCTION("""COMPUTED_VALUE"""),"hod.")</f>
        <v>hod.</v>
      </c>
      <c r="ID4" s="167" t="str">
        <f>IFERROR(__xludf.DUMMYFUNCTION("""COMPUTED_VALUE"""),"vypl.")</f>
        <v>vypl.</v>
      </c>
      <c r="IE4" s="166" t="str">
        <f>IFERROR(__xludf.DUMMYFUNCTION("""COMPUTED_VALUE"""),"hod.")</f>
        <v>hod.</v>
      </c>
      <c r="IF4" s="167" t="str">
        <f>IFERROR(__xludf.DUMMYFUNCTION("""COMPUTED_VALUE"""),"vypl.")</f>
        <v>vypl.</v>
      </c>
      <c r="IG4" s="166" t="str">
        <f>IFERROR(__xludf.DUMMYFUNCTION("""COMPUTED_VALUE"""),"hod.")</f>
        <v>hod.</v>
      </c>
      <c r="IH4" s="167" t="str">
        <f>IFERROR(__xludf.DUMMYFUNCTION("""COMPUTED_VALUE"""),"vypl.")</f>
        <v>vypl.</v>
      </c>
      <c r="II4" s="166" t="str">
        <f>IFERROR(__xludf.DUMMYFUNCTION("""COMPUTED_VALUE"""),"hod.")</f>
        <v>hod.</v>
      </c>
      <c r="IJ4" s="167" t="str">
        <f>IFERROR(__xludf.DUMMYFUNCTION("""COMPUTED_VALUE"""),"vypl.")</f>
        <v>vypl.</v>
      </c>
      <c r="IK4" s="166" t="str">
        <f>IFERROR(__xludf.DUMMYFUNCTION("""COMPUTED_VALUE"""),"hod.")</f>
        <v>hod.</v>
      </c>
      <c r="IL4" s="167" t="str">
        <f>IFERROR(__xludf.DUMMYFUNCTION("""COMPUTED_VALUE"""),"vypl.")</f>
        <v>vypl.</v>
      </c>
      <c r="IM4" s="166" t="str">
        <f>IFERROR(__xludf.DUMMYFUNCTION("""COMPUTED_VALUE"""),"hod.")</f>
        <v>hod.</v>
      </c>
      <c r="IN4" s="167" t="str">
        <f>IFERROR(__xludf.DUMMYFUNCTION("""COMPUTED_VALUE"""),"vypl.")</f>
        <v>vypl.</v>
      </c>
      <c r="IO4" s="166" t="str">
        <f>IFERROR(__xludf.DUMMYFUNCTION("""COMPUTED_VALUE"""),"hod.")</f>
        <v>hod.</v>
      </c>
      <c r="IP4" s="167" t="str">
        <f>IFERROR(__xludf.DUMMYFUNCTION("""COMPUTED_VALUE"""),"vypl.")</f>
        <v>vypl.</v>
      </c>
      <c r="IQ4" s="166" t="str">
        <f>IFERROR(__xludf.DUMMYFUNCTION("""COMPUTED_VALUE"""),"hod.")</f>
        <v>hod.</v>
      </c>
      <c r="IR4" s="167" t="str">
        <f>IFERROR(__xludf.DUMMYFUNCTION("""COMPUTED_VALUE"""),"vypl.")</f>
        <v>vypl.</v>
      </c>
      <c r="IS4" s="166" t="str">
        <f>IFERROR(__xludf.DUMMYFUNCTION("""COMPUTED_VALUE"""),"hod.")</f>
        <v>hod.</v>
      </c>
      <c r="IT4" s="167" t="str">
        <f>IFERROR(__xludf.DUMMYFUNCTION("""COMPUTED_VALUE"""),"vypl.")</f>
        <v>vypl.</v>
      </c>
      <c r="IU4" s="166" t="str">
        <f>IFERROR(__xludf.DUMMYFUNCTION("""COMPUTED_VALUE"""),"hod.")</f>
        <v>hod.</v>
      </c>
      <c r="IV4" s="167" t="str">
        <f>IFERROR(__xludf.DUMMYFUNCTION("""COMPUTED_VALUE"""),"vypl.")</f>
        <v>vypl.</v>
      </c>
    </row>
    <row r="5">
      <c r="A5" s="208">
        <f>IFERROR(__xludf.DUMMYFUNCTION("""COMPUTED_VALUE"""),1290.3225806451612)</f>
        <v>1290.322581</v>
      </c>
      <c r="B5" s="172" t="str">
        <f>IFERROR(__xludf.DUMMYFUNCTION("""COMPUTED_VALUE"""),"Stanislav Roth")</f>
        <v>Stanislav Roth</v>
      </c>
      <c r="C5" s="199">
        <f t="shared" ref="C5:BL5" si="1">BO5+EA5+GM5</f>
        <v>0</v>
      </c>
      <c r="D5" s="199">
        <f t="shared" si="1"/>
        <v>0</v>
      </c>
      <c r="E5" s="199">
        <f t="shared" si="1"/>
        <v>0</v>
      </c>
      <c r="F5" s="199">
        <f t="shared" si="1"/>
        <v>0</v>
      </c>
      <c r="G5" s="199">
        <f t="shared" si="1"/>
        <v>0</v>
      </c>
      <c r="H5" s="199">
        <f t="shared" si="1"/>
        <v>0</v>
      </c>
      <c r="I5" s="199">
        <f t="shared" si="1"/>
        <v>0</v>
      </c>
      <c r="J5" s="199">
        <f t="shared" si="1"/>
        <v>0</v>
      </c>
      <c r="K5" s="199">
        <f t="shared" si="1"/>
        <v>0</v>
      </c>
      <c r="L5" s="199">
        <f t="shared" si="1"/>
        <v>0</v>
      </c>
      <c r="M5" s="199">
        <f t="shared" si="1"/>
        <v>0</v>
      </c>
      <c r="N5" s="199">
        <f t="shared" si="1"/>
        <v>0</v>
      </c>
      <c r="O5" s="199">
        <f t="shared" si="1"/>
        <v>0</v>
      </c>
      <c r="P5" s="199">
        <f t="shared" si="1"/>
        <v>0</v>
      </c>
      <c r="Q5" s="199">
        <f t="shared" si="1"/>
        <v>8</v>
      </c>
      <c r="R5" s="199">
        <f t="shared" si="1"/>
        <v>0</v>
      </c>
      <c r="S5" s="199">
        <f t="shared" si="1"/>
        <v>0</v>
      </c>
      <c r="T5" s="199">
        <f t="shared" si="1"/>
        <v>0</v>
      </c>
      <c r="U5" s="199">
        <f t="shared" si="1"/>
        <v>0</v>
      </c>
      <c r="V5" s="199">
        <f t="shared" si="1"/>
        <v>0</v>
      </c>
      <c r="W5" s="199">
        <f t="shared" si="1"/>
        <v>4</v>
      </c>
      <c r="X5" s="199">
        <f t="shared" si="1"/>
        <v>0</v>
      </c>
      <c r="Y5" s="199">
        <f t="shared" si="1"/>
        <v>0</v>
      </c>
      <c r="Z5" s="199">
        <f t="shared" si="1"/>
        <v>0</v>
      </c>
      <c r="AA5" s="199">
        <f t="shared" si="1"/>
        <v>0</v>
      </c>
      <c r="AB5" s="199">
        <f t="shared" si="1"/>
        <v>0</v>
      </c>
      <c r="AC5" s="199">
        <f t="shared" si="1"/>
        <v>10</v>
      </c>
      <c r="AD5" s="199">
        <f t="shared" si="1"/>
        <v>0</v>
      </c>
      <c r="AE5" s="199">
        <f t="shared" si="1"/>
        <v>8</v>
      </c>
      <c r="AF5" s="199">
        <f t="shared" si="1"/>
        <v>0</v>
      </c>
      <c r="AG5" s="199">
        <f t="shared" si="1"/>
        <v>8</v>
      </c>
      <c r="AH5" s="199">
        <f t="shared" si="1"/>
        <v>0</v>
      </c>
      <c r="AI5" s="199">
        <f t="shared" si="1"/>
        <v>5</v>
      </c>
      <c r="AJ5" s="199">
        <f t="shared" si="1"/>
        <v>0</v>
      </c>
      <c r="AK5" s="199">
        <f t="shared" si="1"/>
        <v>0</v>
      </c>
      <c r="AL5" s="199">
        <f t="shared" si="1"/>
        <v>0</v>
      </c>
      <c r="AM5" s="199">
        <f t="shared" si="1"/>
        <v>0</v>
      </c>
      <c r="AN5" s="199">
        <f t="shared" si="1"/>
        <v>0</v>
      </c>
      <c r="AO5" s="199">
        <f t="shared" si="1"/>
        <v>0</v>
      </c>
      <c r="AP5" s="199">
        <f t="shared" si="1"/>
        <v>1000</v>
      </c>
      <c r="AQ5" s="199">
        <f t="shared" si="1"/>
        <v>0</v>
      </c>
      <c r="AR5" s="199">
        <f t="shared" si="1"/>
        <v>0</v>
      </c>
      <c r="AS5" s="199">
        <f t="shared" si="1"/>
        <v>0</v>
      </c>
      <c r="AT5" s="199">
        <f t="shared" si="1"/>
        <v>0</v>
      </c>
      <c r="AU5" s="199">
        <f t="shared" si="1"/>
        <v>0</v>
      </c>
      <c r="AV5" s="199">
        <f t="shared" si="1"/>
        <v>0</v>
      </c>
      <c r="AW5" s="199">
        <f t="shared" si="1"/>
        <v>3</v>
      </c>
      <c r="AX5" s="199">
        <f t="shared" si="1"/>
        <v>0</v>
      </c>
      <c r="AY5" s="199">
        <f t="shared" si="1"/>
        <v>16</v>
      </c>
      <c r="AZ5" s="199">
        <f t="shared" si="1"/>
        <v>0</v>
      </c>
      <c r="BA5" s="199">
        <f t="shared" si="1"/>
        <v>15</v>
      </c>
      <c r="BB5" s="199">
        <f t="shared" si="1"/>
        <v>0</v>
      </c>
      <c r="BC5" s="199">
        <f t="shared" si="1"/>
        <v>15</v>
      </c>
      <c r="BD5" s="199">
        <f t="shared" si="1"/>
        <v>0</v>
      </c>
      <c r="BE5" s="199">
        <f t="shared" si="1"/>
        <v>0</v>
      </c>
      <c r="BF5" s="199">
        <f t="shared" si="1"/>
        <v>0</v>
      </c>
      <c r="BG5" s="199">
        <f t="shared" si="1"/>
        <v>6</v>
      </c>
      <c r="BH5" s="199">
        <f t="shared" si="1"/>
        <v>0</v>
      </c>
      <c r="BI5" s="199">
        <f t="shared" si="1"/>
        <v>6</v>
      </c>
      <c r="BJ5" s="199">
        <f t="shared" si="1"/>
        <v>0</v>
      </c>
      <c r="BK5" s="199">
        <f t="shared" si="1"/>
        <v>0</v>
      </c>
      <c r="BL5" s="199">
        <f t="shared" si="1"/>
        <v>0</v>
      </c>
      <c r="BM5" s="158"/>
      <c r="BN5" s="159" t="str">
        <f>IFERROR(__xludf.DUMMYFUNCTION("""COMPUTED_VALUE"""),"Stanislav Roth")</f>
        <v>Stanislav Roth</v>
      </c>
      <c r="BO5" s="202"/>
      <c r="BP5" s="203"/>
      <c r="BQ5" s="202"/>
      <c r="BR5" s="203"/>
      <c r="BS5" s="202"/>
      <c r="BT5" s="203"/>
      <c r="BU5" s="204"/>
      <c r="BV5" s="203"/>
      <c r="BW5" s="204"/>
      <c r="BX5" s="203"/>
      <c r="BY5" s="202"/>
      <c r="BZ5" s="203"/>
      <c r="CA5" s="202"/>
      <c r="CB5" s="203"/>
      <c r="CC5" s="202">
        <f>IFERROR(__xludf.DUMMYFUNCTION("""COMPUTED_VALUE"""),8.0)</f>
        <v>8</v>
      </c>
      <c r="CD5" s="203"/>
      <c r="CE5" s="204"/>
      <c r="CF5" s="203"/>
      <c r="CG5" s="202"/>
      <c r="CH5" s="203"/>
      <c r="CI5" s="204">
        <f>IFERROR(__xludf.DUMMYFUNCTION("""COMPUTED_VALUE"""),4.0)</f>
        <v>4</v>
      </c>
      <c r="CJ5" s="203"/>
      <c r="CK5" s="202"/>
      <c r="CL5" s="203"/>
      <c r="CM5" s="202"/>
      <c r="CN5" s="203"/>
      <c r="CO5" s="202">
        <f>IFERROR(__xludf.DUMMYFUNCTION("""COMPUTED_VALUE"""),10.0)</f>
        <v>10</v>
      </c>
      <c r="CP5" s="203"/>
      <c r="CQ5" s="202">
        <f>IFERROR(__xludf.DUMMYFUNCTION("""COMPUTED_VALUE"""),8.0)</f>
        <v>8</v>
      </c>
      <c r="CR5" s="203"/>
      <c r="CS5" s="202">
        <f>IFERROR(__xludf.DUMMYFUNCTION("""COMPUTED_VALUE"""),8.0)</f>
        <v>8</v>
      </c>
      <c r="CT5" s="199"/>
      <c r="CU5" s="202">
        <f>IFERROR(__xludf.DUMMYFUNCTION("""COMPUTED_VALUE"""),5.0)</f>
        <v>5</v>
      </c>
      <c r="CV5" s="199"/>
      <c r="CW5" s="202"/>
      <c r="CX5" s="199"/>
      <c r="CY5" s="202"/>
      <c r="CZ5" s="199"/>
      <c r="DA5" s="202"/>
      <c r="DB5" s="199"/>
      <c r="DC5" s="202"/>
      <c r="DD5" s="199"/>
      <c r="DE5" s="202"/>
      <c r="DF5" s="199"/>
      <c r="DG5" s="202"/>
      <c r="DH5" s="199"/>
      <c r="DI5" s="202"/>
      <c r="DJ5" s="199"/>
      <c r="DK5" s="202"/>
      <c r="DL5" s="199"/>
      <c r="DM5" s="202"/>
      <c r="DN5" s="199"/>
      <c r="DO5" s="202"/>
      <c r="DP5" s="199"/>
      <c r="DQ5" s="202"/>
      <c r="DR5" s="199"/>
      <c r="DS5" s="202"/>
      <c r="DT5" s="199"/>
      <c r="DU5" s="202"/>
      <c r="DV5" s="199"/>
      <c r="DW5" s="202"/>
      <c r="DX5" s="199"/>
      <c r="DY5" s="158"/>
      <c r="DZ5" s="159" t="str">
        <f>IFERROR(__xludf.DUMMYFUNCTION("""COMPUTED_VALUE"""),"Stanislav Roth")</f>
        <v>Stanislav Roth</v>
      </c>
      <c r="EA5" s="202"/>
      <c r="EB5" s="203"/>
      <c r="EC5" s="202"/>
      <c r="ED5" s="203"/>
      <c r="EE5" s="202"/>
      <c r="EF5" s="203"/>
      <c r="EG5" s="204"/>
      <c r="EH5" s="203"/>
      <c r="EI5" s="204"/>
      <c r="EJ5" s="203"/>
      <c r="EK5" s="202"/>
      <c r="EL5" s="203"/>
      <c r="EM5" s="202"/>
      <c r="EN5" s="203"/>
      <c r="EO5" s="202"/>
      <c r="EP5" s="203"/>
      <c r="EQ5" s="204"/>
      <c r="ER5" s="203"/>
      <c r="ES5" s="202"/>
      <c r="ET5" s="203"/>
      <c r="EU5" s="204"/>
      <c r="EV5" s="203"/>
      <c r="EW5" s="202"/>
      <c r="EX5" s="203"/>
      <c r="EY5" s="202"/>
      <c r="EZ5" s="203"/>
      <c r="FA5" s="202"/>
      <c r="FB5" s="203"/>
      <c r="FC5" s="202"/>
      <c r="FD5" s="203"/>
      <c r="FE5" s="202"/>
      <c r="FF5" s="199"/>
      <c r="FG5" s="202"/>
      <c r="FH5" s="199"/>
      <c r="FI5" s="202"/>
      <c r="FJ5" s="199"/>
      <c r="FK5" s="202"/>
      <c r="FL5" s="199"/>
      <c r="FM5" s="202"/>
      <c r="FN5" s="199">
        <f>IFERROR(__xludf.DUMMYFUNCTION("""COMPUTED_VALUE"""),1000.0)</f>
        <v>1000</v>
      </c>
      <c r="FO5" s="202"/>
      <c r="FP5" s="199"/>
      <c r="FQ5" s="202"/>
      <c r="FR5" s="199"/>
      <c r="FS5" s="202"/>
      <c r="FT5" s="199"/>
      <c r="FU5" s="202">
        <f>IFERROR(__xludf.DUMMYFUNCTION("""COMPUTED_VALUE"""),3.0)</f>
        <v>3</v>
      </c>
      <c r="FV5" s="199"/>
      <c r="FW5" s="202">
        <f>IFERROR(__xludf.DUMMYFUNCTION("""COMPUTED_VALUE"""),16.0)</f>
        <v>16</v>
      </c>
      <c r="FX5" s="199"/>
      <c r="FY5" s="202"/>
      <c r="FZ5" s="199"/>
      <c r="GA5" s="202"/>
      <c r="GB5" s="199"/>
      <c r="GC5" s="202"/>
      <c r="GD5" s="199"/>
      <c r="GE5" s="202"/>
      <c r="GF5" s="199"/>
      <c r="GG5" s="202"/>
      <c r="GH5" s="199"/>
      <c r="GI5" s="202"/>
      <c r="GJ5" s="199"/>
      <c r="GK5" s="158"/>
      <c r="GL5" s="159"/>
      <c r="GM5" s="202"/>
      <c r="GN5" s="203"/>
      <c r="GO5" s="202"/>
      <c r="GP5" s="203"/>
      <c r="GQ5" s="202"/>
      <c r="GR5" s="203"/>
      <c r="GS5" s="204"/>
      <c r="GT5" s="203"/>
      <c r="GU5" s="204"/>
      <c r="GV5" s="203"/>
      <c r="GW5" s="202"/>
      <c r="GX5" s="203"/>
      <c r="GY5" s="202"/>
      <c r="GZ5" s="203"/>
      <c r="HA5" s="202"/>
      <c r="HB5" s="203"/>
      <c r="HC5" s="204"/>
      <c r="HD5" s="203"/>
      <c r="HE5" s="202"/>
      <c r="HF5" s="203"/>
      <c r="HG5" s="204"/>
      <c r="HH5" s="203"/>
      <c r="HI5" s="202"/>
      <c r="HJ5" s="203"/>
      <c r="HK5" s="202"/>
      <c r="HL5" s="203"/>
      <c r="HM5" s="202"/>
      <c r="HN5" s="203"/>
      <c r="HO5" s="202"/>
      <c r="HP5" s="203"/>
      <c r="HQ5" s="202"/>
      <c r="HR5" s="199"/>
      <c r="HS5" s="202"/>
      <c r="HT5" s="199"/>
      <c r="HU5" s="202"/>
      <c r="HV5" s="199"/>
      <c r="HW5" s="202"/>
      <c r="HX5" s="199"/>
      <c r="HY5" s="202"/>
      <c r="HZ5" s="199"/>
      <c r="IA5" s="202"/>
      <c r="IB5" s="199"/>
      <c r="IC5" s="202"/>
      <c r="ID5" s="199"/>
      <c r="IE5" s="202"/>
      <c r="IF5" s="199"/>
      <c r="IG5" s="202"/>
      <c r="IH5" s="199"/>
      <c r="II5" s="202"/>
      <c r="IJ5" s="199"/>
      <c r="IK5" s="202">
        <f>IFERROR(__xludf.DUMMYFUNCTION("""COMPUTED_VALUE"""),15.0)</f>
        <v>15</v>
      </c>
      <c r="IL5" s="199"/>
      <c r="IM5" s="202">
        <f>IFERROR(__xludf.DUMMYFUNCTION("""COMPUTED_VALUE"""),15.0)</f>
        <v>15</v>
      </c>
      <c r="IN5" s="199"/>
      <c r="IO5" s="202"/>
      <c r="IP5" s="199"/>
      <c r="IQ5" s="202">
        <f>IFERROR(__xludf.DUMMYFUNCTION("""COMPUTED_VALUE"""),6.0)</f>
        <v>6</v>
      </c>
      <c r="IR5" s="199"/>
      <c r="IS5" s="202">
        <f>IFERROR(__xludf.DUMMYFUNCTION("""COMPUTED_VALUE"""),6.0)</f>
        <v>6</v>
      </c>
      <c r="IT5" s="199"/>
      <c r="IU5" s="202"/>
      <c r="IV5" s="199"/>
    </row>
    <row r="6">
      <c r="A6" s="208">
        <f>IFERROR(__xludf.DUMMYFUNCTION("""COMPUTED_VALUE"""),150.0)</f>
        <v>150</v>
      </c>
      <c r="B6" s="172" t="str">
        <f>IFERROR(__xludf.DUMMYFUNCTION("""COMPUTED_VALUE"""),"Anastasia Rothová")</f>
        <v>Anastasia Rothová</v>
      </c>
      <c r="C6" s="199">
        <f t="shared" ref="C6:BL6" si="2">BO6+EA6+GM6</f>
        <v>0</v>
      </c>
      <c r="D6" s="199">
        <f t="shared" si="2"/>
        <v>0</v>
      </c>
      <c r="E6" s="199">
        <f t="shared" si="2"/>
        <v>0</v>
      </c>
      <c r="F6" s="199">
        <f t="shared" si="2"/>
        <v>0</v>
      </c>
      <c r="G6" s="199">
        <f t="shared" si="2"/>
        <v>0</v>
      </c>
      <c r="H6" s="199">
        <f t="shared" si="2"/>
        <v>0</v>
      </c>
      <c r="I6" s="199">
        <f t="shared" si="2"/>
        <v>0</v>
      </c>
      <c r="J6" s="199">
        <f t="shared" si="2"/>
        <v>0</v>
      </c>
      <c r="K6" s="199">
        <f t="shared" si="2"/>
        <v>0</v>
      </c>
      <c r="L6" s="199">
        <f t="shared" si="2"/>
        <v>0</v>
      </c>
      <c r="M6" s="199">
        <f t="shared" si="2"/>
        <v>0</v>
      </c>
      <c r="N6" s="199">
        <f t="shared" si="2"/>
        <v>0</v>
      </c>
      <c r="O6" s="199">
        <f t="shared" si="2"/>
        <v>0</v>
      </c>
      <c r="P6" s="199">
        <f t="shared" si="2"/>
        <v>0</v>
      </c>
      <c r="Q6" s="199">
        <f t="shared" si="2"/>
        <v>0</v>
      </c>
      <c r="R6" s="199">
        <f t="shared" si="2"/>
        <v>0</v>
      </c>
      <c r="S6" s="199">
        <f t="shared" si="2"/>
        <v>0</v>
      </c>
      <c r="T6" s="199">
        <f t="shared" si="2"/>
        <v>0</v>
      </c>
      <c r="U6" s="199">
        <f t="shared" si="2"/>
        <v>0</v>
      </c>
      <c r="V6" s="199">
        <f t="shared" si="2"/>
        <v>0</v>
      </c>
      <c r="W6" s="199">
        <f t="shared" si="2"/>
        <v>0</v>
      </c>
      <c r="X6" s="199">
        <f t="shared" si="2"/>
        <v>0</v>
      </c>
      <c r="Y6" s="199">
        <f t="shared" si="2"/>
        <v>0</v>
      </c>
      <c r="Z6" s="199">
        <f t="shared" si="2"/>
        <v>0</v>
      </c>
      <c r="AA6" s="199">
        <f t="shared" si="2"/>
        <v>0</v>
      </c>
      <c r="AB6" s="199">
        <f t="shared" si="2"/>
        <v>0</v>
      </c>
      <c r="AC6" s="199">
        <f t="shared" si="2"/>
        <v>0</v>
      </c>
      <c r="AD6" s="199">
        <f t="shared" si="2"/>
        <v>0</v>
      </c>
      <c r="AE6" s="199">
        <f t="shared" si="2"/>
        <v>0</v>
      </c>
      <c r="AF6" s="199">
        <f t="shared" si="2"/>
        <v>0</v>
      </c>
      <c r="AG6" s="199">
        <f t="shared" si="2"/>
        <v>0</v>
      </c>
      <c r="AH6" s="199">
        <f t="shared" si="2"/>
        <v>0</v>
      </c>
      <c r="AI6" s="199">
        <f t="shared" si="2"/>
        <v>0</v>
      </c>
      <c r="AJ6" s="199">
        <f t="shared" si="2"/>
        <v>0</v>
      </c>
      <c r="AK6" s="199">
        <f t="shared" si="2"/>
        <v>0</v>
      </c>
      <c r="AL6" s="199">
        <f t="shared" si="2"/>
        <v>0</v>
      </c>
      <c r="AM6" s="199">
        <f t="shared" si="2"/>
        <v>11</v>
      </c>
      <c r="AN6" s="199">
        <f t="shared" si="2"/>
        <v>0</v>
      </c>
      <c r="AO6" s="199">
        <f t="shared" si="2"/>
        <v>11</v>
      </c>
      <c r="AP6" s="199">
        <f t="shared" si="2"/>
        <v>0</v>
      </c>
      <c r="AQ6" s="199">
        <f t="shared" si="2"/>
        <v>11</v>
      </c>
      <c r="AR6" s="199">
        <f t="shared" si="2"/>
        <v>0</v>
      </c>
      <c r="AS6" s="199">
        <f t="shared" si="2"/>
        <v>11</v>
      </c>
      <c r="AT6" s="199">
        <f t="shared" si="2"/>
        <v>0</v>
      </c>
      <c r="AU6" s="199">
        <f t="shared" si="2"/>
        <v>12</v>
      </c>
      <c r="AV6" s="199">
        <f t="shared" si="2"/>
        <v>0</v>
      </c>
      <c r="AW6" s="199">
        <f t="shared" si="2"/>
        <v>11</v>
      </c>
      <c r="AX6" s="199">
        <f t="shared" si="2"/>
        <v>0</v>
      </c>
      <c r="AY6" s="199">
        <f t="shared" si="2"/>
        <v>0</v>
      </c>
      <c r="AZ6" s="199">
        <f t="shared" si="2"/>
        <v>0</v>
      </c>
      <c r="BA6" s="199">
        <f t="shared" si="2"/>
        <v>8</v>
      </c>
      <c r="BB6" s="199">
        <f t="shared" si="2"/>
        <v>0</v>
      </c>
      <c r="BC6" s="199">
        <f t="shared" si="2"/>
        <v>7</v>
      </c>
      <c r="BD6" s="199">
        <f t="shared" si="2"/>
        <v>0</v>
      </c>
      <c r="BE6" s="199">
        <f t="shared" si="2"/>
        <v>7</v>
      </c>
      <c r="BF6" s="199">
        <f t="shared" si="2"/>
        <v>0</v>
      </c>
      <c r="BG6" s="199">
        <f t="shared" si="2"/>
        <v>11</v>
      </c>
      <c r="BH6" s="199">
        <f t="shared" si="2"/>
        <v>0</v>
      </c>
      <c r="BI6" s="199">
        <f t="shared" si="2"/>
        <v>10</v>
      </c>
      <c r="BJ6" s="199">
        <f t="shared" si="2"/>
        <v>0</v>
      </c>
      <c r="BK6" s="199">
        <f t="shared" si="2"/>
        <v>2</v>
      </c>
      <c r="BL6" s="199">
        <f t="shared" si="2"/>
        <v>0</v>
      </c>
      <c r="BM6" s="158"/>
      <c r="BN6" s="159" t="str">
        <f>IFERROR(__xludf.DUMMYFUNCTION("""COMPUTED_VALUE"""),"Anastasia Rothová")</f>
        <v>Anastasia Rothová</v>
      </c>
      <c r="BO6" s="202"/>
      <c r="BP6" s="203"/>
      <c r="BQ6" s="202"/>
      <c r="BR6" s="203"/>
      <c r="BS6" s="202"/>
      <c r="BT6" s="203"/>
      <c r="BU6" s="202"/>
      <c r="BV6" s="203"/>
      <c r="BW6" s="202"/>
      <c r="BX6" s="203"/>
      <c r="BY6" s="204"/>
      <c r="BZ6" s="203"/>
      <c r="CA6" s="204"/>
      <c r="CB6" s="203"/>
      <c r="CC6" s="204"/>
      <c r="CD6" s="203"/>
      <c r="CE6" s="202"/>
      <c r="CF6" s="203"/>
      <c r="CG6" s="202"/>
      <c r="CH6" s="203"/>
      <c r="CI6" s="202"/>
      <c r="CJ6" s="203"/>
      <c r="CK6" s="202"/>
      <c r="CL6" s="203"/>
      <c r="CM6" s="204"/>
      <c r="CN6" s="203"/>
      <c r="CO6" s="204"/>
      <c r="CP6" s="203"/>
      <c r="CQ6" s="202"/>
      <c r="CR6" s="203"/>
      <c r="CS6" s="204"/>
      <c r="CT6" s="199"/>
      <c r="CU6" s="204"/>
      <c r="CV6" s="199"/>
      <c r="CW6" s="204"/>
      <c r="CX6" s="199"/>
      <c r="CY6" s="202"/>
      <c r="CZ6" s="199"/>
      <c r="DA6" s="204"/>
      <c r="DB6" s="199"/>
      <c r="DC6" s="202"/>
      <c r="DD6" s="199"/>
      <c r="DE6" s="204"/>
      <c r="DF6" s="199"/>
      <c r="DG6" s="202"/>
      <c r="DH6" s="199"/>
      <c r="DI6" s="202"/>
      <c r="DJ6" s="199"/>
      <c r="DK6" s="202"/>
      <c r="DL6" s="199"/>
      <c r="DM6" s="202"/>
      <c r="DN6" s="199"/>
      <c r="DO6" s="204"/>
      <c r="DP6" s="199"/>
      <c r="DQ6" s="204"/>
      <c r="DR6" s="199"/>
      <c r="DS6" s="202"/>
      <c r="DT6" s="199"/>
      <c r="DU6" s="202"/>
      <c r="DV6" s="199"/>
      <c r="DW6" s="202"/>
      <c r="DX6" s="199"/>
      <c r="DY6" s="158"/>
      <c r="DZ6" s="159" t="str">
        <f>IFERROR(__xludf.DUMMYFUNCTION("""COMPUTED_VALUE"""),"Anastasia Rothová")</f>
        <v>Anastasia Rothová</v>
      </c>
      <c r="EA6" s="202"/>
      <c r="EB6" s="203"/>
      <c r="EC6" s="202"/>
      <c r="ED6" s="203"/>
      <c r="EE6" s="202"/>
      <c r="EF6" s="203"/>
      <c r="EG6" s="202"/>
      <c r="EH6" s="203"/>
      <c r="EI6" s="202"/>
      <c r="EJ6" s="203"/>
      <c r="EK6" s="204"/>
      <c r="EL6" s="203"/>
      <c r="EM6" s="204"/>
      <c r="EN6" s="203"/>
      <c r="EO6" s="204"/>
      <c r="EP6" s="203"/>
      <c r="EQ6" s="202"/>
      <c r="ER6" s="203"/>
      <c r="ES6" s="202"/>
      <c r="ET6" s="203"/>
      <c r="EU6" s="202"/>
      <c r="EV6" s="203"/>
      <c r="EW6" s="202"/>
      <c r="EX6" s="203"/>
      <c r="EY6" s="204"/>
      <c r="EZ6" s="203"/>
      <c r="FA6" s="204"/>
      <c r="FB6" s="203"/>
      <c r="FC6" s="202"/>
      <c r="FD6" s="203"/>
      <c r="FE6" s="204"/>
      <c r="FF6" s="199"/>
      <c r="FG6" s="204"/>
      <c r="FH6" s="199"/>
      <c r="FI6" s="204"/>
      <c r="FJ6" s="199"/>
      <c r="FK6" s="202">
        <f>IFERROR(__xludf.DUMMYFUNCTION("""COMPUTED_VALUE"""),11.0)</f>
        <v>11</v>
      </c>
      <c r="FL6" s="199"/>
      <c r="FM6" s="204">
        <f>IFERROR(__xludf.DUMMYFUNCTION("""COMPUTED_VALUE"""),11.0)</f>
        <v>11</v>
      </c>
      <c r="FN6" s="199"/>
      <c r="FO6" s="202">
        <f>IFERROR(__xludf.DUMMYFUNCTION("""COMPUTED_VALUE"""),11.0)</f>
        <v>11</v>
      </c>
      <c r="FP6" s="199"/>
      <c r="FQ6" s="204">
        <f>IFERROR(__xludf.DUMMYFUNCTION("""COMPUTED_VALUE"""),11.0)</f>
        <v>11</v>
      </c>
      <c r="FR6" s="199"/>
      <c r="FS6" s="202">
        <f>IFERROR(__xludf.DUMMYFUNCTION("""COMPUTED_VALUE"""),12.0)</f>
        <v>12</v>
      </c>
      <c r="FT6" s="199"/>
      <c r="FU6" s="202">
        <f>IFERROR(__xludf.DUMMYFUNCTION("""COMPUTED_VALUE"""),11.0)</f>
        <v>11</v>
      </c>
      <c r="FV6" s="199"/>
      <c r="FW6" s="202"/>
      <c r="FX6" s="199"/>
      <c r="FY6" s="202">
        <f>IFERROR(__xludf.DUMMYFUNCTION("""COMPUTED_VALUE"""),8.0)</f>
        <v>8</v>
      </c>
      <c r="FZ6" s="199"/>
      <c r="GA6" s="204">
        <f>IFERROR(__xludf.DUMMYFUNCTION("""COMPUTED_VALUE"""),7.0)</f>
        <v>7</v>
      </c>
      <c r="GB6" s="199"/>
      <c r="GC6" s="204">
        <f>IFERROR(__xludf.DUMMYFUNCTION("""COMPUTED_VALUE"""),7.0)</f>
        <v>7</v>
      </c>
      <c r="GD6" s="199"/>
      <c r="GE6" s="202">
        <f>IFERROR(__xludf.DUMMYFUNCTION("""COMPUTED_VALUE"""),11.0)</f>
        <v>11</v>
      </c>
      <c r="GF6" s="199"/>
      <c r="GG6" s="202">
        <f>IFERROR(__xludf.DUMMYFUNCTION("""COMPUTED_VALUE"""),10.0)</f>
        <v>10</v>
      </c>
      <c r="GH6" s="199"/>
      <c r="GI6" s="202">
        <f>IFERROR(__xludf.DUMMYFUNCTION("""COMPUTED_VALUE"""),2.0)</f>
        <v>2</v>
      </c>
      <c r="GJ6" s="199"/>
      <c r="GK6" s="158"/>
      <c r="GL6" s="159"/>
      <c r="GM6" s="202"/>
      <c r="GN6" s="203"/>
      <c r="GO6" s="202"/>
      <c r="GP6" s="203"/>
      <c r="GQ6" s="202"/>
      <c r="GR6" s="203"/>
      <c r="GS6" s="202"/>
      <c r="GT6" s="203"/>
      <c r="GU6" s="202"/>
      <c r="GV6" s="203"/>
      <c r="GW6" s="204"/>
      <c r="GX6" s="203"/>
      <c r="GY6" s="204"/>
      <c r="GZ6" s="203"/>
      <c r="HA6" s="204"/>
      <c r="HB6" s="203"/>
      <c r="HC6" s="202"/>
      <c r="HD6" s="203"/>
      <c r="HE6" s="202"/>
      <c r="HF6" s="203"/>
      <c r="HG6" s="202"/>
      <c r="HH6" s="203"/>
      <c r="HI6" s="202"/>
      <c r="HJ6" s="203"/>
      <c r="HK6" s="204"/>
      <c r="HL6" s="203"/>
      <c r="HM6" s="204"/>
      <c r="HN6" s="203"/>
      <c r="HO6" s="202"/>
      <c r="HP6" s="203"/>
      <c r="HQ6" s="204"/>
      <c r="HR6" s="199"/>
      <c r="HS6" s="204"/>
      <c r="HT6" s="199"/>
      <c r="HU6" s="204"/>
      <c r="HV6" s="199"/>
      <c r="HW6" s="202"/>
      <c r="HX6" s="199"/>
      <c r="HY6" s="204"/>
      <c r="HZ6" s="199"/>
      <c r="IA6" s="202"/>
      <c r="IB6" s="199"/>
      <c r="IC6" s="204"/>
      <c r="ID6" s="199"/>
      <c r="IE6" s="202"/>
      <c r="IF6" s="199"/>
      <c r="IG6" s="202"/>
      <c r="IH6" s="199"/>
      <c r="II6" s="202"/>
      <c r="IJ6" s="199"/>
      <c r="IK6" s="202"/>
      <c r="IL6" s="199"/>
      <c r="IM6" s="204"/>
      <c r="IN6" s="199"/>
      <c r="IO6" s="204"/>
      <c r="IP6" s="199"/>
      <c r="IQ6" s="202"/>
      <c r="IR6" s="199"/>
      <c r="IS6" s="202"/>
      <c r="IT6" s="199"/>
      <c r="IU6" s="202"/>
      <c r="IV6" s="199"/>
    </row>
    <row r="7">
      <c r="A7" s="208">
        <f>IFERROR(__xludf.DUMMYFUNCTION("""COMPUTED_VALUE"""),150.0)</f>
        <v>150</v>
      </c>
      <c r="B7" s="172" t="str">
        <f>IFERROR(__xludf.DUMMYFUNCTION("""COMPUTED_VALUE"""),"Petr Wolf")</f>
        <v>Petr Wolf</v>
      </c>
      <c r="C7" s="199">
        <f t="shared" ref="C7:BL7" si="3">BO7+EA7+GM7</f>
        <v>0</v>
      </c>
      <c r="D7" s="199">
        <f t="shared" si="3"/>
        <v>0</v>
      </c>
      <c r="E7" s="199">
        <f t="shared" si="3"/>
        <v>10</v>
      </c>
      <c r="F7" s="199">
        <f t="shared" si="3"/>
        <v>0</v>
      </c>
      <c r="G7" s="199">
        <f t="shared" si="3"/>
        <v>7</v>
      </c>
      <c r="H7" s="199">
        <f t="shared" si="3"/>
        <v>0</v>
      </c>
      <c r="I7" s="199">
        <f t="shared" si="3"/>
        <v>8</v>
      </c>
      <c r="J7" s="199">
        <f t="shared" si="3"/>
        <v>0</v>
      </c>
      <c r="K7" s="199">
        <f t="shared" si="3"/>
        <v>0</v>
      </c>
      <c r="L7" s="199">
        <f t="shared" si="3"/>
        <v>0</v>
      </c>
      <c r="M7" s="199">
        <f t="shared" si="3"/>
        <v>0</v>
      </c>
      <c r="N7" s="199">
        <f t="shared" si="3"/>
        <v>0</v>
      </c>
      <c r="O7" s="199">
        <f t="shared" si="3"/>
        <v>0</v>
      </c>
      <c r="P7" s="199">
        <f t="shared" si="3"/>
        <v>0</v>
      </c>
      <c r="Q7" s="199">
        <f t="shared" si="3"/>
        <v>10.5</v>
      </c>
      <c r="R7" s="199">
        <f t="shared" si="3"/>
        <v>0</v>
      </c>
      <c r="S7" s="199">
        <f t="shared" si="3"/>
        <v>11.5</v>
      </c>
      <c r="T7" s="199">
        <f t="shared" si="3"/>
        <v>0</v>
      </c>
      <c r="U7" s="199">
        <f t="shared" si="3"/>
        <v>9</v>
      </c>
      <c r="V7" s="199">
        <f t="shared" si="3"/>
        <v>0</v>
      </c>
      <c r="W7" s="199">
        <f t="shared" si="3"/>
        <v>0</v>
      </c>
      <c r="X7" s="199">
        <f t="shared" si="3"/>
        <v>0</v>
      </c>
      <c r="Y7" s="199">
        <f t="shared" si="3"/>
        <v>8.5</v>
      </c>
      <c r="Z7" s="199">
        <f t="shared" si="3"/>
        <v>0</v>
      </c>
      <c r="AA7" s="199">
        <f t="shared" si="3"/>
        <v>8.5</v>
      </c>
      <c r="AB7" s="199">
        <f t="shared" si="3"/>
        <v>0</v>
      </c>
      <c r="AC7" s="199">
        <f t="shared" si="3"/>
        <v>8.5</v>
      </c>
      <c r="AD7" s="199">
        <f t="shared" si="3"/>
        <v>0</v>
      </c>
      <c r="AE7" s="199">
        <f t="shared" si="3"/>
        <v>0</v>
      </c>
      <c r="AF7" s="199">
        <f t="shared" si="3"/>
        <v>0</v>
      </c>
      <c r="AG7" s="199">
        <f t="shared" si="3"/>
        <v>10.5</v>
      </c>
      <c r="AH7" s="199">
        <f t="shared" si="3"/>
        <v>0</v>
      </c>
      <c r="AI7" s="199">
        <f t="shared" si="3"/>
        <v>6.5</v>
      </c>
      <c r="AJ7" s="199">
        <f t="shared" si="3"/>
        <v>0</v>
      </c>
      <c r="AK7" s="199">
        <f t="shared" si="3"/>
        <v>8.5</v>
      </c>
      <c r="AL7" s="199">
        <f t="shared" si="3"/>
        <v>0</v>
      </c>
      <c r="AM7" s="199">
        <f t="shared" si="3"/>
        <v>0</v>
      </c>
      <c r="AN7" s="199">
        <f t="shared" si="3"/>
        <v>0</v>
      </c>
      <c r="AO7" s="199">
        <f t="shared" si="3"/>
        <v>0</v>
      </c>
      <c r="AP7" s="199">
        <f t="shared" si="3"/>
        <v>0</v>
      </c>
      <c r="AQ7" s="199">
        <f t="shared" si="3"/>
        <v>9</v>
      </c>
      <c r="AR7" s="199">
        <f t="shared" si="3"/>
        <v>0</v>
      </c>
      <c r="AS7" s="199">
        <f t="shared" si="3"/>
        <v>0</v>
      </c>
      <c r="AT7" s="199">
        <f t="shared" si="3"/>
        <v>0</v>
      </c>
      <c r="AU7" s="199">
        <f t="shared" si="3"/>
        <v>10</v>
      </c>
      <c r="AV7" s="199">
        <f t="shared" si="3"/>
        <v>0</v>
      </c>
      <c r="AW7" s="199">
        <f t="shared" si="3"/>
        <v>6.5</v>
      </c>
      <c r="AX7" s="199">
        <f t="shared" si="3"/>
        <v>0</v>
      </c>
      <c r="AY7" s="199">
        <f t="shared" si="3"/>
        <v>8.5</v>
      </c>
      <c r="AZ7" s="199">
        <f t="shared" si="3"/>
        <v>0</v>
      </c>
      <c r="BA7" s="199">
        <f t="shared" si="3"/>
        <v>8</v>
      </c>
      <c r="BB7" s="199">
        <f t="shared" si="3"/>
        <v>0</v>
      </c>
      <c r="BC7" s="199">
        <f t="shared" si="3"/>
        <v>8</v>
      </c>
      <c r="BD7" s="199">
        <f t="shared" si="3"/>
        <v>0</v>
      </c>
      <c r="BE7" s="199">
        <f t="shared" si="3"/>
        <v>8</v>
      </c>
      <c r="BF7" s="199">
        <f t="shared" si="3"/>
        <v>0</v>
      </c>
      <c r="BG7" s="199">
        <f t="shared" si="3"/>
        <v>8</v>
      </c>
      <c r="BH7" s="199">
        <f t="shared" si="3"/>
        <v>0</v>
      </c>
      <c r="BI7" s="199">
        <f t="shared" si="3"/>
        <v>0</v>
      </c>
      <c r="BJ7" s="199">
        <f t="shared" si="3"/>
        <v>0</v>
      </c>
      <c r="BK7" s="199">
        <f t="shared" si="3"/>
        <v>0</v>
      </c>
      <c r="BL7" s="199">
        <f t="shared" si="3"/>
        <v>0</v>
      </c>
      <c r="BM7" s="158"/>
      <c r="BN7" s="159" t="str">
        <f>IFERROR(__xludf.DUMMYFUNCTION("""COMPUTED_VALUE"""),"Petr Wolf")</f>
        <v>Petr Wolf</v>
      </c>
      <c r="BO7" s="202"/>
      <c r="BP7" s="203"/>
      <c r="BQ7" s="204"/>
      <c r="BR7" s="205"/>
      <c r="BS7" s="204"/>
      <c r="BT7" s="205"/>
      <c r="BU7" s="202"/>
      <c r="BV7" s="203"/>
      <c r="BW7" s="202"/>
      <c r="BX7" s="203"/>
      <c r="BY7" s="204"/>
      <c r="BZ7" s="205"/>
      <c r="CA7" s="202"/>
      <c r="CB7" s="203"/>
      <c r="CC7" s="204"/>
      <c r="CD7" s="205"/>
      <c r="CE7" s="202"/>
      <c r="CF7" s="203"/>
      <c r="CG7" s="202"/>
      <c r="CH7" s="203"/>
      <c r="CI7" s="202"/>
      <c r="CJ7" s="203"/>
      <c r="CK7" s="202"/>
      <c r="CL7" s="203"/>
      <c r="CM7" s="202"/>
      <c r="CN7" s="203"/>
      <c r="CO7" s="202"/>
      <c r="CP7" s="203"/>
      <c r="CQ7" s="202"/>
      <c r="CR7" s="203"/>
      <c r="CS7" s="202"/>
      <c r="CT7" s="199"/>
      <c r="CU7" s="202"/>
      <c r="CV7" s="199"/>
      <c r="CW7" s="202"/>
      <c r="CX7" s="199"/>
      <c r="CY7" s="202"/>
      <c r="CZ7" s="199"/>
      <c r="DA7" s="202"/>
      <c r="DB7" s="199"/>
      <c r="DC7" s="202"/>
      <c r="DD7" s="199"/>
      <c r="DE7" s="202"/>
      <c r="DF7" s="199"/>
      <c r="DG7" s="202"/>
      <c r="DH7" s="199"/>
      <c r="DI7" s="204"/>
      <c r="DJ7" s="199"/>
      <c r="DK7" s="204"/>
      <c r="DL7" s="206"/>
      <c r="DM7" s="204"/>
      <c r="DN7" s="206"/>
      <c r="DO7" s="202"/>
      <c r="DP7" s="199"/>
      <c r="DQ7" s="204"/>
      <c r="DR7" s="199"/>
      <c r="DS7" s="204"/>
      <c r="DT7" s="199"/>
      <c r="DU7" s="202"/>
      <c r="DV7" s="199"/>
      <c r="DW7" s="204"/>
      <c r="DX7" s="199"/>
      <c r="DY7" s="158"/>
      <c r="DZ7" s="159" t="str">
        <f>IFERROR(__xludf.DUMMYFUNCTION("""COMPUTED_VALUE"""),"Petr Wolf")</f>
        <v>Petr Wolf</v>
      </c>
      <c r="EA7" s="202"/>
      <c r="EB7" s="203"/>
      <c r="EC7" s="204">
        <f>IFERROR(__xludf.DUMMYFUNCTION("""COMPUTED_VALUE"""),10.0)</f>
        <v>10</v>
      </c>
      <c r="ED7" s="205"/>
      <c r="EE7" s="204">
        <f>IFERROR(__xludf.DUMMYFUNCTION("""COMPUTED_VALUE"""),7.0)</f>
        <v>7</v>
      </c>
      <c r="EF7" s="205"/>
      <c r="EG7" s="202">
        <f>IFERROR(__xludf.DUMMYFUNCTION("""COMPUTED_VALUE"""),8.0)</f>
        <v>8</v>
      </c>
      <c r="EH7" s="203"/>
      <c r="EI7" s="202"/>
      <c r="EJ7" s="203"/>
      <c r="EK7" s="204"/>
      <c r="EL7" s="205"/>
      <c r="EM7" s="202"/>
      <c r="EN7" s="203"/>
      <c r="EO7" s="204">
        <f>IFERROR(__xludf.DUMMYFUNCTION("""COMPUTED_VALUE"""),10.5)</f>
        <v>10.5</v>
      </c>
      <c r="EP7" s="205"/>
      <c r="EQ7" s="202">
        <f>IFERROR(__xludf.DUMMYFUNCTION("""COMPUTED_VALUE"""),11.5)</f>
        <v>11.5</v>
      </c>
      <c r="ER7" s="203"/>
      <c r="ES7" s="202">
        <f>IFERROR(__xludf.DUMMYFUNCTION("""COMPUTED_VALUE"""),9.0)</f>
        <v>9</v>
      </c>
      <c r="ET7" s="203"/>
      <c r="EU7" s="202"/>
      <c r="EV7" s="203"/>
      <c r="EW7" s="202">
        <f>IFERROR(__xludf.DUMMYFUNCTION("""COMPUTED_VALUE"""),8.5)</f>
        <v>8.5</v>
      </c>
      <c r="EX7" s="203"/>
      <c r="EY7" s="202">
        <f>IFERROR(__xludf.DUMMYFUNCTION("""COMPUTED_VALUE"""),8.5)</f>
        <v>8.5</v>
      </c>
      <c r="EZ7" s="203"/>
      <c r="FA7" s="202">
        <f>IFERROR(__xludf.DUMMYFUNCTION("""COMPUTED_VALUE"""),8.5)</f>
        <v>8.5</v>
      </c>
      <c r="FB7" s="203"/>
      <c r="FC7" s="202"/>
      <c r="FD7" s="203"/>
      <c r="FE7" s="202">
        <f>IFERROR(__xludf.DUMMYFUNCTION("""COMPUTED_VALUE"""),10.5)</f>
        <v>10.5</v>
      </c>
      <c r="FF7" s="199"/>
      <c r="FG7" s="202">
        <f>IFERROR(__xludf.DUMMYFUNCTION("""COMPUTED_VALUE"""),6.5)</f>
        <v>6.5</v>
      </c>
      <c r="FH7" s="199"/>
      <c r="FI7" s="202">
        <f>IFERROR(__xludf.DUMMYFUNCTION("""COMPUTED_VALUE"""),8.5)</f>
        <v>8.5</v>
      </c>
      <c r="FJ7" s="199"/>
      <c r="FK7" s="202"/>
      <c r="FL7" s="199"/>
      <c r="FM7" s="202"/>
      <c r="FN7" s="199"/>
      <c r="FO7" s="202"/>
      <c r="FP7" s="199"/>
      <c r="FQ7" s="202"/>
      <c r="FR7" s="199"/>
      <c r="FS7" s="202"/>
      <c r="FT7" s="199"/>
      <c r="FU7" s="204"/>
      <c r="FV7" s="199"/>
      <c r="FW7" s="204"/>
      <c r="FX7" s="206"/>
      <c r="FY7" s="204"/>
      <c r="FZ7" s="206"/>
      <c r="GA7" s="202"/>
      <c r="GB7" s="199"/>
      <c r="GC7" s="204"/>
      <c r="GD7" s="199"/>
      <c r="GE7" s="204"/>
      <c r="GF7" s="199"/>
      <c r="GG7" s="202"/>
      <c r="GH7" s="199"/>
      <c r="GI7" s="204"/>
      <c r="GJ7" s="199"/>
      <c r="GK7" s="158"/>
      <c r="GL7" s="159"/>
      <c r="GM7" s="202"/>
      <c r="GN7" s="203"/>
      <c r="GO7" s="204"/>
      <c r="GP7" s="205"/>
      <c r="GQ7" s="204"/>
      <c r="GR7" s="205"/>
      <c r="GS7" s="202"/>
      <c r="GT7" s="203"/>
      <c r="GU7" s="202"/>
      <c r="GV7" s="203"/>
      <c r="GW7" s="204"/>
      <c r="GX7" s="205"/>
      <c r="GY7" s="202"/>
      <c r="GZ7" s="203"/>
      <c r="HA7" s="204"/>
      <c r="HB7" s="205"/>
      <c r="HC7" s="202"/>
      <c r="HD7" s="203"/>
      <c r="HE7" s="202"/>
      <c r="HF7" s="203"/>
      <c r="HG7" s="202"/>
      <c r="HH7" s="203"/>
      <c r="HI7" s="202"/>
      <c r="HJ7" s="203"/>
      <c r="HK7" s="202"/>
      <c r="HL7" s="203"/>
      <c r="HM7" s="202"/>
      <c r="HN7" s="203"/>
      <c r="HO7" s="202"/>
      <c r="HP7" s="203"/>
      <c r="HQ7" s="202"/>
      <c r="HR7" s="199"/>
      <c r="HS7" s="202"/>
      <c r="HT7" s="199"/>
      <c r="HU7" s="202"/>
      <c r="HV7" s="199"/>
      <c r="HW7" s="202"/>
      <c r="HX7" s="199"/>
      <c r="HY7" s="202"/>
      <c r="HZ7" s="199"/>
      <c r="IA7" s="202">
        <f>IFERROR(__xludf.DUMMYFUNCTION("""COMPUTED_VALUE"""),9.0)</f>
        <v>9</v>
      </c>
      <c r="IB7" s="199"/>
      <c r="IC7" s="202"/>
      <c r="ID7" s="199"/>
      <c r="IE7" s="202">
        <f>IFERROR(__xludf.DUMMYFUNCTION("""COMPUTED_VALUE"""),10.0)</f>
        <v>10</v>
      </c>
      <c r="IF7" s="199"/>
      <c r="IG7" s="204">
        <f>IFERROR(__xludf.DUMMYFUNCTION("""COMPUTED_VALUE"""),6.5)</f>
        <v>6.5</v>
      </c>
      <c r="IH7" s="199"/>
      <c r="II7" s="204">
        <f>IFERROR(__xludf.DUMMYFUNCTION("""COMPUTED_VALUE"""),8.5)</f>
        <v>8.5</v>
      </c>
      <c r="IJ7" s="206"/>
      <c r="IK7" s="204">
        <f>IFERROR(__xludf.DUMMYFUNCTION("""COMPUTED_VALUE"""),8.0)</f>
        <v>8</v>
      </c>
      <c r="IL7" s="206"/>
      <c r="IM7" s="202">
        <f>IFERROR(__xludf.DUMMYFUNCTION("""COMPUTED_VALUE"""),8.0)</f>
        <v>8</v>
      </c>
      <c r="IN7" s="199"/>
      <c r="IO7" s="204">
        <f>IFERROR(__xludf.DUMMYFUNCTION("""COMPUTED_VALUE"""),8.0)</f>
        <v>8</v>
      </c>
      <c r="IP7" s="199"/>
      <c r="IQ7" s="204">
        <f>IFERROR(__xludf.DUMMYFUNCTION("""COMPUTED_VALUE"""),8.0)</f>
        <v>8</v>
      </c>
      <c r="IR7" s="199"/>
      <c r="IS7" s="202"/>
      <c r="IT7" s="199"/>
      <c r="IU7" s="204"/>
      <c r="IV7" s="199"/>
    </row>
    <row r="8">
      <c r="A8" s="208">
        <f>IFERROR(__xludf.DUMMYFUNCTION("""COMPUTED_VALUE"""),150.0)</f>
        <v>150</v>
      </c>
      <c r="B8" s="172" t="str">
        <f>IFERROR(__xludf.DUMMYFUNCTION("""COMPUTED_VALUE"""),"David Kropáč")</f>
        <v>David Kropáč</v>
      </c>
      <c r="C8" s="199">
        <f t="shared" ref="C8:BL8" si="4">BO8+EA8+GM8</f>
        <v>7</v>
      </c>
      <c r="D8" s="199">
        <f t="shared" si="4"/>
        <v>0</v>
      </c>
      <c r="E8" s="199">
        <f t="shared" si="4"/>
        <v>0</v>
      </c>
      <c r="F8" s="199">
        <f t="shared" si="4"/>
        <v>0</v>
      </c>
      <c r="G8" s="199">
        <f t="shared" si="4"/>
        <v>10</v>
      </c>
      <c r="H8" s="199">
        <f t="shared" si="4"/>
        <v>0</v>
      </c>
      <c r="I8" s="199">
        <f t="shared" si="4"/>
        <v>8</v>
      </c>
      <c r="J8" s="199">
        <f t="shared" si="4"/>
        <v>0</v>
      </c>
      <c r="K8" s="199">
        <f t="shared" si="4"/>
        <v>9.5</v>
      </c>
      <c r="L8" s="199">
        <f t="shared" si="4"/>
        <v>0</v>
      </c>
      <c r="M8" s="199">
        <f t="shared" si="4"/>
        <v>8</v>
      </c>
      <c r="N8" s="199">
        <f t="shared" si="4"/>
        <v>0</v>
      </c>
      <c r="O8" s="199">
        <f t="shared" si="4"/>
        <v>6.5</v>
      </c>
      <c r="P8" s="199">
        <f t="shared" si="4"/>
        <v>0</v>
      </c>
      <c r="Q8" s="199">
        <f t="shared" si="4"/>
        <v>0</v>
      </c>
      <c r="R8" s="199">
        <f t="shared" si="4"/>
        <v>0</v>
      </c>
      <c r="S8" s="199">
        <f t="shared" si="4"/>
        <v>0</v>
      </c>
      <c r="T8" s="199">
        <f t="shared" si="4"/>
        <v>0</v>
      </c>
      <c r="U8" s="199">
        <f t="shared" si="4"/>
        <v>0</v>
      </c>
      <c r="V8" s="199">
        <f t="shared" si="4"/>
        <v>0</v>
      </c>
      <c r="W8" s="199">
        <f t="shared" si="4"/>
        <v>0</v>
      </c>
      <c r="X8" s="199">
        <f t="shared" si="4"/>
        <v>0</v>
      </c>
      <c r="Y8" s="199">
        <f t="shared" si="4"/>
        <v>8</v>
      </c>
      <c r="Z8" s="199">
        <f t="shared" si="4"/>
        <v>0</v>
      </c>
      <c r="AA8" s="199">
        <f t="shared" si="4"/>
        <v>0</v>
      </c>
      <c r="AB8" s="199">
        <f t="shared" si="4"/>
        <v>0</v>
      </c>
      <c r="AC8" s="199">
        <f t="shared" si="4"/>
        <v>0</v>
      </c>
      <c r="AD8" s="199">
        <f t="shared" si="4"/>
        <v>0</v>
      </c>
      <c r="AE8" s="199">
        <f t="shared" si="4"/>
        <v>14.5</v>
      </c>
      <c r="AF8" s="199">
        <f t="shared" si="4"/>
        <v>0</v>
      </c>
      <c r="AG8" s="199">
        <f t="shared" si="4"/>
        <v>12</v>
      </c>
      <c r="AH8" s="199">
        <f t="shared" si="4"/>
        <v>0</v>
      </c>
      <c r="AI8" s="199">
        <f t="shared" si="4"/>
        <v>13.5</v>
      </c>
      <c r="AJ8" s="199">
        <f t="shared" si="4"/>
        <v>0</v>
      </c>
      <c r="AK8" s="199">
        <f t="shared" si="4"/>
        <v>8</v>
      </c>
      <c r="AL8" s="199">
        <f t="shared" si="4"/>
        <v>0</v>
      </c>
      <c r="AM8" s="199">
        <f t="shared" si="4"/>
        <v>3.5</v>
      </c>
      <c r="AN8" s="199">
        <f t="shared" si="4"/>
        <v>0</v>
      </c>
      <c r="AO8" s="199">
        <f t="shared" si="4"/>
        <v>4</v>
      </c>
      <c r="AP8" s="199">
        <f t="shared" si="4"/>
        <v>0</v>
      </c>
      <c r="AQ8" s="199">
        <f t="shared" si="4"/>
        <v>8</v>
      </c>
      <c r="AR8" s="199">
        <f t="shared" si="4"/>
        <v>0</v>
      </c>
      <c r="AS8" s="199">
        <f t="shared" si="4"/>
        <v>2.5</v>
      </c>
      <c r="AT8" s="199">
        <f t="shared" si="4"/>
        <v>0</v>
      </c>
      <c r="AU8" s="199">
        <f t="shared" si="4"/>
        <v>7.5</v>
      </c>
      <c r="AV8" s="199">
        <f t="shared" si="4"/>
        <v>0</v>
      </c>
      <c r="AW8" s="199">
        <f t="shared" si="4"/>
        <v>10</v>
      </c>
      <c r="AX8" s="199">
        <f t="shared" si="4"/>
        <v>0</v>
      </c>
      <c r="AY8" s="199">
        <f t="shared" si="4"/>
        <v>8</v>
      </c>
      <c r="AZ8" s="199">
        <f t="shared" si="4"/>
        <v>0</v>
      </c>
      <c r="BA8" s="199">
        <f t="shared" si="4"/>
        <v>8</v>
      </c>
      <c r="BB8" s="199">
        <f t="shared" si="4"/>
        <v>0</v>
      </c>
      <c r="BC8" s="199">
        <f t="shared" si="4"/>
        <v>8</v>
      </c>
      <c r="BD8" s="199">
        <f t="shared" si="4"/>
        <v>0</v>
      </c>
      <c r="BE8" s="199">
        <f t="shared" si="4"/>
        <v>8</v>
      </c>
      <c r="BF8" s="199">
        <f t="shared" si="4"/>
        <v>0</v>
      </c>
      <c r="BG8" s="199">
        <f t="shared" si="4"/>
        <v>0</v>
      </c>
      <c r="BH8" s="199">
        <f t="shared" si="4"/>
        <v>1000</v>
      </c>
      <c r="BI8" s="199">
        <f t="shared" si="4"/>
        <v>0</v>
      </c>
      <c r="BJ8" s="199">
        <f t="shared" si="4"/>
        <v>0</v>
      </c>
      <c r="BK8" s="199">
        <f t="shared" si="4"/>
        <v>13</v>
      </c>
      <c r="BL8" s="199">
        <f t="shared" si="4"/>
        <v>0</v>
      </c>
      <c r="BM8" s="158"/>
      <c r="BN8" s="159" t="str">
        <f>IFERROR(__xludf.DUMMYFUNCTION("""COMPUTED_VALUE"""),"David Kropáč")</f>
        <v>David Kropáč</v>
      </c>
      <c r="BO8" s="202">
        <f>IFERROR(__xludf.DUMMYFUNCTION("""COMPUTED_VALUE"""),7.0)</f>
        <v>7</v>
      </c>
      <c r="BP8" s="203"/>
      <c r="BQ8" s="202"/>
      <c r="BR8" s="203"/>
      <c r="BS8" s="202">
        <f>IFERROR(__xludf.DUMMYFUNCTION("""COMPUTED_VALUE"""),10.0)</f>
        <v>10</v>
      </c>
      <c r="BT8" s="203"/>
      <c r="BU8" s="202">
        <f>IFERROR(__xludf.DUMMYFUNCTION("""COMPUTED_VALUE"""),8.0)</f>
        <v>8</v>
      </c>
      <c r="BV8" s="203"/>
      <c r="BW8" s="202">
        <f>IFERROR(__xludf.DUMMYFUNCTION("""COMPUTED_VALUE"""),9.5)</f>
        <v>9.5</v>
      </c>
      <c r="BX8" s="203"/>
      <c r="BY8" s="202">
        <f>IFERROR(__xludf.DUMMYFUNCTION("""COMPUTED_VALUE"""),8.0)</f>
        <v>8</v>
      </c>
      <c r="BZ8" s="203"/>
      <c r="CA8" s="204">
        <f>IFERROR(__xludf.DUMMYFUNCTION("""COMPUTED_VALUE"""),6.5)</f>
        <v>6.5</v>
      </c>
      <c r="CB8" s="205"/>
      <c r="CC8" s="202"/>
      <c r="CD8" s="203"/>
      <c r="CE8" s="202"/>
      <c r="CF8" s="203"/>
      <c r="CG8" s="204"/>
      <c r="CH8" s="205"/>
      <c r="CI8" s="202"/>
      <c r="CJ8" s="203"/>
      <c r="CK8" s="204">
        <f>IFERROR(__xludf.DUMMYFUNCTION("""COMPUTED_VALUE"""),8.0)</f>
        <v>8</v>
      </c>
      <c r="CL8" s="205"/>
      <c r="CM8" s="202"/>
      <c r="CN8" s="203"/>
      <c r="CO8" s="202"/>
      <c r="CP8" s="203"/>
      <c r="CQ8" s="202">
        <f>IFERROR(__xludf.DUMMYFUNCTION("""COMPUTED_VALUE"""),14.5)</f>
        <v>14.5</v>
      </c>
      <c r="CR8" s="203"/>
      <c r="CS8" s="202">
        <f>IFERROR(__xludf.DUMMYFUNCTION("""COMPUTED_VALUE"""),12.0)</f>
        <v>12</v>
      </c>
      <c r="CT8" s="199"/>
      <c r="CU8" s="202">
        <f>IFERROR(__xludf.DUMMYFUNCTION("""COMPUTED_VALUE"""),13.5)</f>
        <v>13.5</v>
      </c>
      <c r="CV8" s="199"/>
      <c r="CW8" s="202">
        <f>IFERROR(__xludf.DUMMYFUNCTION("""COMPUTED_VALUE"""),8.0)</f>
        <v>8</v>
      </c>
      <c r="CX8" s="199"/>
      <c r="CY8" s="202">
        <f>IFERROR(__xludf.DUMMYFUNCTION("""COMPUTED_VALUE"""),3.5)</f>
        <v>3.5</v>
      </c>
      <c r="CZ8" s="199"/>
      <c r="DA8" s="202">
        <f>IFERROR(__xludf.DUMMYFUNCTION("""COMPUTED_VALUE"""),4.0)</f>
        <v>4</v>
      </c>
      <c r="DB8" s="199"/>
      <c r="DC8" s="202">
        <f>IFERROR(__xludf.DUMMYFUNCTION("""COMPUTED_VALUE"""),8.0)</f>
        <v>8</v>
      </c>
      <c r="DD8" s="199"/>
      <c r="DE8" s="202">
        <f>IFERROR(__xludf.DUMMYFUNCTION("""COMPUTED_VALUE"""),2.5)</f>
        <v>2.5</v>
      </c>
      <c r="DF8" s="199"/>
      <c r="DG8" s="202">
        <f>IFERROR(__xludf.DUMMYFUNCTION("""COMPUTED_VALUE"""),7.5)</f>
        <v>7.5</v>
      </c>
      <c r="DH8" s="199"/>
      <c r="DI8" s="202">
        <f>IFERROR(__xludf.DUMMYFUNCTION("""COMPUTED_VALUE"""),10.0)</f>
        <v>10</v>
      </c>
      <c r="DJ8" s="199"/>
      <c r="DK8" s="202">
        <f>IFERROR(__xludf.DUMMYFUNCTION("""COMPUTED_VALUE"""),8.0)</f>
        <v>8</v>
      </c>
      <c r="DL8" s="199"/>
      <c r="DM8" s="202">
        <f>IFERROR(__xludf.DUMMYFUNCTION("""COMPUTED_VALUE"""),8.0)</f>
        <v>8</v>
      </c>
      <c r="DN8" s="199"/>
      <c r="DO8" s="202"/>
      <c r="DP8" s="199"/>
      <c r="DQ8" s="202">
        <f>IFERROR(__xludf.DUMMYFUNCTION("""COMPUTED_VALUE"""),8.0)</f>
        <v>8</v>
      </c>
      <c r="DR8" s="199"/>
      <c r="DS8" s="202"/>
      <c r="DT8" s="199">
        <f>IFERROR(__xludf.DUMMYFUNCTION("""COMPUTED_VALUE"""),1000.0)</f>
        <v>1000</v>
      </c>
      <c r="DU8" s="202"/>
      <c r="DV8" s="199"/>
      <c r="DW8" s="202"/>
      <c r="DX8" s="199"/>
      <c r="DY8" s="158"/>
      <c r="DZ8" s="159" t="str">
        <f>IFERROR(__xludf.DUMMYFUNCTION("""COMPUTED_VALUE"""),"David Kropáč")</f>
        <v>David Kropáč</v>
      </c>
      <c r="EA8" s="202"/>
      <c r="EB8" s="203"/>
      <c r="EC8" s="202"/>
      <c r="ED8" s="203"/>
      <c r="EE8" s="202"/>
      <c r="EF8" s="203"/>
      <c r="EG8" s="202"/>
      <c r="EH8" s="203"/>
      <c r="EI8" s="202"/>
      <c r="EJ8" s="203"/>
      <c r="EK8" s="202"/>
      <c r="EL8" s="203"/>
      <c r="EM8" s="204"/>
      <c r="EN8" s="205"/>
      <c r="EO8" s="202"/>
      <c r="EP8" s="203"/>
      <c r="EQ8" s="202"/>
      <c r="ER8" s="203"/>
      <c r="ES8" s="204"/>
      <c r="ET8" s="205"/>
      <c r="EU8" s="202"/>
      <c r="EV8" s="203"/>
      <c r="EW8" s="204"/>
      <c r="EX8" s="205"/>
      <c r="EY8" s="202"/>
      <c r="EZ8" s="203"/>
      <c r="FA8" s="202"/>
      <c r="FB8" s="203"/>
      <c r="FC8" s="202"/>
      <c r="FD8" s="203"/>
      <c r="FE8" s="202"/>
      <c r="FF8" s="199"/>
      <c r="FG8" s="202"/>
      <c r="FH8" s="199"/>
      <c r="FI8" s="202"/>
      <c r="FJ8" s="199"/>
      <c r="FK8" s="202"/>
      <c r="FL8" s="199"/>
      <c r="FM8" s="202"/>
      <c r="FN8" s="199"/>
      <c r="FO8" s="202"/>
      <c r="FP8" s="199"/>
      <c r="FQ8" s="202"/>
      <c r="FR8" s="199"/>
      <c r="FS8" s="202"/>
      <c r="FT8" s="199"/>
      <c r="FU8" s="202"/>
      <c r="FV8" s="199"/>
      <c r="FW8" s="202"/>
      <c r="FX8" s="199"/>
      <c r="FY8" s="202"/>
      <c r="FZ8" s="199"/>
      <c r="GA8" s="202">
        <f>IFERROR(__xludf.DUMMYFUNCTION("""COMPUTED_VALUE"""),8.0)</f>
        <v>8</v>
      </c>
      <c r="GB8" s="199"/>
      <c r="GC8" s="202"/>
      <c r="GD8" s="199"/>
      <c r="GE8" s="202"/>
      <c r="GF8" s="199"/>
      <c r="GG8" s="202"/>
      <c r="GH8" s="199"/>
      <c r="GI8" s="202">
        <f>IFERROR(__xludf.DUMMYFUNCTION("""COMPUTED_VALUE"""),13.0)</f>
        <v>13</v>
      </c>
      <c r="GJ8" s="199"/>
      <c r="GK8" s="158"/>
      <c r="GL8" s="159"/>
      <c r="GM8" s="202"/>
      <c r="GN8" s="203"/>
      <c r="GO8" s="202"/>
      <c r="GP8" s="203"/>
      <c r="GQ8" s="202"/>
      <c r="GR8" s="203"/>
      <c r="GS8" s="202"/>
      <c r="GT8" s="203"/>
      <c r="GU8" s="202"/>
      <c r="GV8" s="203"/>
      <c r="GW8" s="202"/>
      <c r="GX8" s="203"/>
      <c r="GY8" s="204"/>
      <c r="GZ8" s="205"/>
      <c r="HA8" s="202"/>
      <c r="HB8" s="203"/>
      <c r="HC8" s="202"/>
      <c r="HD8" s="203"/>
      <c r="HE8" s="204"/>
      <c r="HF8" s="205"/>
      <c r="HG8" s="202"/>
      <c r="HH8" s="203"/>
      <c r="HI8" s="204"/>
      <c r="HJ8" s="205"/>
      <c r="HK8" s="202"/>
      <c r="HL8" s="203"/>
      <c r="HM8" s="202"/>
      <c r="HN8" s="203"/>
      <c r="HO8" s="202"/>
      <c r="HP8" s="203"/>
      <c r="HQ8" s="202"/>
      <c r="HR8" s="199"/>
      <c r="HS8" s="202"/>
      <c r="HT8" s="199"/>
      <c r="HU8" s="202"/>
      <c r="HV8" s="199"/>
      <c r="HW8" s="202"/>
      <c r="HX8" s="199"/>
      <c r="HY8" s="202"/>
      <c r="HZ8" s="199"/>
      <c r="IA8" s="202"/>
      <c r="IB8" s="199"/>
      <c r="IC8" s="202"/>
      <c r="ID8" s="199"/>
      <c r="IE8" s="202"/>
      <c r="IF8" s="199"/>
      <c r="IG8" s="202"/>
      <c r="IH8" s="199"/>
      <c r="II8" s="202"/>
      <c r="IJ8" s="199"/>
      <c r="IK8" s="202"/>
      <c r="IL8" s="199"/>
      <c r="IM8" s="202"/>
      <c r="IN8" s="199"/>
      <c r="IO8" s="202"/>
      <c r="IP8" s="199"/>
      <c r="IQ8" s="202"/>
      <c r="IR8" s="199"/>
      <c r="IS8" s="202"/>
      <c r="IT8" s="199"/>
      <c r="IU8" s="202"/>
      <c r="IV8" s="199"/>
    </row>
    <row r="9">
      <c r="A9" s="208">
        <f>IFERROR(__xludf.DUMMYFUNCTION("""COMPUTED_VALUE"""),130.0)</f>
        <v>130</v>
      </c>
      <c r="B9" s="172" t="str">
        <f>IFERROR(__xludf.DUMMYFUNCTION("""COMPUTED_VALUE"""),"Oksana Dynysenko")</f>
        <v>Oksana Dynysenko</v>
      </c>
      <c r="C9" s="199">
        <f t="shared" ref="C9:BL9" si="5">BO9+EA9+GM9</f>
        <v>10</v>
      </c>
      <c r="D9" s="199">
        <f t="shared" si="5"/>
        <v>0</v>
      </c>
      <c r="E9" s="199">
        <f t="shared" si="5"/>
        <v>14</v>
      </c>
      <c r="F9" s="199">
        <f t="shared" si="5"/>
        <v>0</v>
      </c>
      <c r="G9" s="199">
        <f t="shared" si="5"/>
        <v>0</v>
      </c>
      <c r="H9" s="199">
        <f t="shared" si="5"/>
        <v>0</v>
      </c>
      <c r="I9" s="199">
        <f t="shared" si="5"/>
        <v>0</v>
      </c>
      <c r="J9" s="199">
        <f t="shared" si="5"/>
        <v>0</v>
      </c>
      <c r="K9" s="199">
        <f t="shared" si="5"/>
        <v>8</v>
      </c>
      <c r="L9" s="199">
        <f t="shared" si="5"/>
        <v>0</v>
      </c>
      <c r="M9" s="199">
        <f t="shared" si="5"/>
        <v>8</v>
      </c>
      <c r="N9" s="199">
        <f t="shared" si="5"/>
        <v>0</v>
      </c>
      <c r="O9" s="199">
        <f t="shared" si="5"/>
        <v>8</v>
      </c>
      <c r="P9" s="199">
        <f t="shared" si="5"/>
        <v>0</v>
      </c>
      <c r="Q9" s="199">
        <f t="shared" si="5"/>
        <v>6</v>
      </c>
      <c r="R9" s="199">
        <f t="shared" si="5"/>
        <v>0</v>
      </c>
      <c r="S9" s="199">
        <f t="shared" si="5"/>
        <v>13</v>
      </c>
      <c r="T9" s="199">
        <f t="shared" si="5"/>
        <v>0</v>
      </c>
      <c r="U9" s="199">
        <f t="shared" si="5"/>
        <v>14</v>
      </c>
      <c r="V9" s="199">
        <f t="shared" si="5"/>
        <v>0</v>
      </c>
      <c r="W9" s="199">
        <f t="shared" si="5"/>
        <v>8</v>
      </c>
      <c r="X9" s="199">
        <f t="shared" si="5"/>
        <v>0</v>
      </c>
      <c r="Y9" s="199">
        <f t="shared" si="5"/>
        <v>12</v>
      </c>
      <c r="Z9" s="199">
        <f t="shared" si="5"/>
        <v>0</v>
      </c>
      <c r="AA9" s="199">
        <f t="shared" si="5"/>
        <v>12</v>
      </c>
      <c r="AB9" s="199">
        <f t="shared" si="5"/>
        <v>0</v>
      </c>
      <c r="AC9" s="199">
        <f t="shared" si="5"/>
        <v>12</v>
      </c>
      <c r="AD9" s="199">
        <f t="shared" si="5"/>
        <v>0</v>
      </c>
      <c r="AE9" s="199">
        <f t="shared" si="5"/>
        <v>12</v>
      </c>
      <c r="AF9" s="199">
        <f t="shared" si="5"/>
        <v>0</v>
      </c>
      <c r="AG9" s="199">
        <f t="shared" si="5"/>
        <v>0</v>
      </c>
      <c r="AH9" s="199">
        <f t="shared" si="5"/>
        <v>0</v>
      </c>
      <c r="AI9" s="199">
        <f t="shared" si="5"/>
        <v>0</v>
      </c>
      <c r="AJ9" s="199">
        <f t="shared" si="5"/>
        <v>0</v>
      </c>
      <c r="AK9" s="199">
        <f t="shared" si="5"/>
        <v>0</v>
      </c>
      <c r="AL9" s="199">
        <f t="shared" si="5"/>
        <v>0</v>
      </c>
      <c r="AM9" s="199">
        <f t="shared" si="5"/>
        <v>10</v>
      </c>
      <c r="AN9" s="199">
        <f t="shared" si="5"/>
        <v>0</v>
      </c>
      <c r="AO9" s="199">
        <f t="shared" si="5"/>
        <v>8</v>
      </c>
      <c r="AP9" s="199">
        <f t="shared" si="5"/>
        <v>0</v>
      </c>
      <c r="AQ9" s="199">
        <f t="shared" si="5"/>
        <v>8</v>
      </c>
      <c r="AR9" s="199">
        <f t="shared" si="5"/>
        <v>0</v>
      </c>
      <c r="AS9" s="199">
        <f t="shared" si="5"/>
        <v>12</v>
      </c>
      <c r="AT9" s="199">
        <f t="shared" si="5"/>
        <v>0</v>
      </c>
      <c r="AU9" s="199">
        <f t="shared" si="5"/>
        <v>10</v>
      </c>
      <c r="AV9" s="199">
        <f t="shared" si="5"/>
        <v>0</v>
      </c>
      <c r="AW9" s="199">
        <f t="shared" si="5"/>
        <v>6</v>
      </c>
      <c r="AX9" s="199">
        <f t="shared" si="5"/>
        <v>0</v>
      </c>
      <c r="AY9" s="199">
        <f t="shared" si="5"/>
        <v>0</v>
      </c>
      <c r="AZ9" s="199">
        <f t="shared" si="5"/>
        <v>0</v>
      </c>
      <c r="BA9" s="199">
        <f t="shared" si="5"/>
        <v>8</v>
      </c>
      <c r="BB9" s="199">
        <f t="shared" si="5"/>
        <v>0</v>
      </c>
      <c r="BC9" s="199">
        <f t="shared" si="5"/>
        <v>0</v>
      </c>
      <c r="BD9" s="199">
        <f t="shared" si="5"/>
        <v>0</v>
      </c>
      <c r="BE9" s="199">
        <f t="shared" si="5"/>
        <v>8</v>
      </c>
      <c r="BF9" s="199">
        <f t="shared" si="5"/>
        <v>0</v>
      </c>
      <c r="BG9" s="199">
        <f t="shared" si="5"/>
        <v>10</v>
      </c>
      <c r="BH9" s="199">
        <f t="shared" si="5"/>
        <v>0</v>
      </c>
      <c r="BI9" s="199">
        <f t="shared" si="5"/>
        <v>10</v>
      </c>
      <c r="BJ9" s="199">
        <f t="shared" si="5"/>
        <v>0</v>
      </c>
      <c r="BK9" s="199">
        <f t="shared" si="5"/>
        <v>8</v>
      </c>
      <c r="BL9" s="199">
        <f t="shared" si="5"/>
        <v>0</v>
      </c>
      <c r="BM9" s="158"/>
      <c r="BN9" s="159" t="str">
        <f>IFERROR(__xludf.DUMMYFUNCTION("""COMPUTED_VALUE"""),"Oksana Dynysenko")</f>
        <v>Oksana Dynysenko</v>
      </c>
      <c r="BO9" s="202"/>
      <c r="BP9" s="203"/>
      <c r="BQ9" s="204">
        <f>IFERROR(__xludf.DUMMYFUNCTION("""COMPUTED_VALUE"""),14.0)</f>
        <v>14</v>
      </c>
      <c r="BR9" s="203"/>
      <c r="BS9" s="204"/>
      <c r="BT9" s="203"/>
      <c r="BU9" s="204"/>
      <c r="BV9" s="203"/>
      <c r="BW9" s="204"/>
      <c r="BX9" s="203"/>
      <c r="BY9" s="204"/>
      <c r="BZ9" s="203"/>
      <c r="CA9" s="204"/>
      <c r="CB9" s="203"/>
      <c r="CC9" s="204"/>
      <c r="CD9" s="203"/>
      <c r="CE9" s="204"/>
      <c r="CF9" s="203"/>
      <c r="CG9" s="202"/>
      <c r="CH9" s="203"/>
      <c r="CI9" s="204"/>
      <c r="CJ9" s="203"/>
      <c r="CK9" s="204"/>
      <c r="CL9" s="203"/>
      <c r="CM9" s="204"/>
      <c r="CN9" s="203"/>
      <c r="CO9" s="204"/>
      <c r="CP9" s="203"/>
      <c r="CQ9" s="202"/>
      <c r="CR9" s="203"/>
      <c r="CS9" s="202"/>
      <c r="CT9" s="199"/>
      <c r="CU9" s="204"/>
      <c r="CV9" s="199"/>
      <c r="CW9" s="204"/>
      <c r="CX9" s="199"/>
      <c r="CY9" s="204"/>
      <c r="CZ9" s="199"/>
      <c r="DA9" s="204"/>
      <c r="DB9" s="199"/>
      <c r="DC9" s="204"/>
      <c r="DD9" s="199"/>
      <c r="DE9" s="204"/>
      <c r="DF9" s="199"/>
      <c r="DG9" s="204"/>
      <c r="DH9" s="199"/>
      <c r="DI9" s="202"/>
      <c r="DJ9" s="199"/>
      <c r="DK9" s="204"/>
      <c r="DL9" s="206"/>
      <c r="DM9" s="204"/>
      <c r="DN9" s="206"/>
      <c r="DO9" s="204"/>
      <c r="DP9" s="199"/>
      <c r="DQ9" s="204"/>
      <c r="DR9" s="199"/>
      <c r="DS9" s="204"/>
      <c r="DT9" s="199"/>
      <c r="DU9" s="204"/>
      <c r="DV9" s="199"/>
      <c r="DW9" s="202"/>
      <c r="DX9" s="199"/>
      <c r="DY9" s="158"/>
      <c r="DZ9" s="159" t="str">
        <f>IFERROR(__xludf.DUMMYFUNCTION("""COMPUTED_VALUE"""),"Oksana Dynysenko")</f>
        <v>Oksana Dynysenko</v>
      </c>
      <c r="EA9" s="202">
        <f>IFERROR(__xludf.DUMMYFUNCTION("""COMPUTED_VALUE"""),10.0)</f>
        <v>10</v>
      </c>
      <c r="EB9" s="203"/>
      <c r="EC9" s="204"/>
      <c r="ED9" s="203"/>
      <c r="EE9" s="204"/>
      <c r="EF9" s="203"/>
      <c r="EG9" s="204"/>
      <c r="EH9" s="203"/>
      <c r="EI9" s="204">
        <f>IFERROR(__xludf.DUMMYFUNCTION("""COMPUTED_VALUE"""),8.0)</f>
        <v>8</v>
      </c>
      <c r="EJ9" s="203"/>
      <c r="EK9" s="204">
        <f>IFERROR(__xludf.DUMMYFUNCTION("""COMPUTED_VALUE"""),8.0)</f>
        <v>8</v>
      </c>
      <c r="EL9" s="203"/>
      <c r="EM9" s="204">
        <f>IFERROR(__xludf.DUMMYFUNCTION("""COMPUTED_VALUE"""),8.0)</f>
        <v>8</v>
      </c>
      <c r="EN9" s="203"/>
      <c r="EO9" s="204">
        <f>IFERROR(__xludf.DUMMYFUNCTION("""COMPUTED_VALUE"""),6.0)</f>
        <v>6</v>
      </c>
      <c r="EP9" s="203"/>
      <c r="EQ9" s="204">
        <f>IFERROR(__xludf.DUMMYFUNCTION("""COMPUTED_VALUE"""),13.0)</f>
        <v>13</v>
      </c>
      <c r="ER9" s="203"/>
      <c r="ES9" s="202">
        <f>IFERROR(__xludf.DUMMYFUNCTION("""COMPUTED_VALUE"""),14.0)</f>
        <v>14</v>
      </c>
      <c r="ET9" s="203"/>
      <c r="EU9" s="204">
        <f>IFERROR(__xludf.DUMMYFUNCTION("""COMPUTED_VALUE"""),8.0)</f>
        <v>8</v>
      </c>
      <c r="EV9" s="203"/>
      <c r="EW9" s="204">
        <f>IFERROR(__xludf.DUMMYFUNCTION("""COMPUTED_VALUE"""),12.0)</f>
        <v>12</v>
      </c>
      <c r="EX9" s="203"/>
      <c r="EY9" s="204">
        <f>IFERROR(__xludf.DUMMYFUNCTION("""COMPUTED_VALUE"""),12.0)</f>
        <v>12</v>
      </c>
      <c r="EZ9" s="203"/>
      <c r="FA9" s="204">
        <f>IFERROR(__xludf.DUMMYFUNCTION("""COMPUTED_VALUE"""),12.0)</f>
        <v>12</v>
      </c>
      <c r="FB9" s="203"/>
      <c r="FC9" s="202">
        <f>IFERROR(__xludf.DUMMYFUNCTION("""COMPUTED_VALUE"""),12.0)</f>
        <v>12</v>
      </c>
      <c r="FD9" s="203"/>
      <c r="FE9" s="202"/>
      <c r="FF9" s="199"/>
      <c r="FG9" s="204"/>
      <c r="FH9" s="199"/>
      <c r="FI9" s="204"/>
      <c r="FJ9" s="199"/>
      <c r="FK9" s="204">
        <f>IFERROR(__xludf.DUMMYFUNCTION("""COMPUTED_VALUE"""),10.0)</f>
        <v>10</v>
      </c>
      <c r="FL9" s="199"/>
      <c r="FM9" s="204">
        <f>IFERROR(__xludf.DUMMYFUNCTION("""COMPUTED_VALUE"""),8.0)</f>
        <v>8</v>
      </c>
      <c r="FN9" s="199"/>
      <c r="FO9" s="204">
        <f>IFERROR(__xludf.DUMMYFUNCTION("""COMPUTED_VALUE"""),8.0)</f>
        <v>8</v>
      </c>
      <c r="FP9" s="199"/>
      <c r="FQ9" s="204">
        <f>IFERROR(__xludf.DUMMYFUNCTION("""COMPUTED_VALUE"""),12.0)</f>
        <v>12</v>
      </c>
      <c r="FR9" s="199"/>
      <c r="FS9" s="204">
        <f>IFERROR(__xludf.DUMMYFUNCTION("""COMPUTED_VALUE"""),10.0)</f>
        <v>10</v>
      </c>
      <c r="FT9" s="199"/>
      <c r="FU9" s="202">
        <f>IFERROR(__xludf.DUMMYFUNCTION("""COMPUTED_VALUE"""),6.0)</f>
        <v>6</v>
      </c>
      <c r="FV9" s="199"/>
      <c r="FW9" s="204"/>
      <c r="FX9" s="206"/>
      <c r="FY9" s="204">
        <f>IFERROR(__xludf.DUMMYFUNCTION("""COMPUTED_VALUE"""),8.0)</f>
        <v>8</v>
      </c>
      <c r="FZ9" s="206"/>
      <c r="GA9" s="204"/>
      <c r="GB9" s="199"/>
      <c r="GC9" s="204">
        <f>IFERROR(__xludf.DUMMYFUNCTION("""COMPUTED_VALUE"""),8.0)</f>
        <v>8</v>
      </c>
      <c r="GD9" s="199"/>
      <c r="GE9" s="204">
        <f>IFERROR(__xludf.DUMMYFUNCTION("""COMPUTED_VALUE"""),10.0)</f>
        <v>10</v>
      </c>
      <c r="GF9" s="199"/>
      <c r="GG9" s="204">
        <f>IFERROR(__xludf.DUMMYFUNCTION("""COMPUTED_VALUE"""),10.0)</f>
        <v>10</v>
      </c>
      <c r="GH9" s="199"/>
      <c r="GI9" s="202">
        <f>IFERROR(__xludf.DUMMYFUNCTION("""COMPUTED_VALUE"""),8.0)</f>
        <v>8</v>
      </c>
      <c r="GJ9" s="199"/>
      <c r="GK9" s="158"/>
      <c r="GL9" s="159"/>
      <c r="GM9" s="202"/>
      <c r="GN9" s="203"/>
      <c r="GO9" s="204"/>
      <c r="GP9" s="203"/>
      <c r="GQ9" s="204"/>
      <c r="GR9" s="203"/>
      <c r="GS9" s="204"/>
      <c r="GT9" s="203"/>
      <c r="GU9" s="204"/>
      <c r="GV9" s="203"/>
      <c r="GW9" s="204"/>
      <c r="GX9" s="203"/>
      <c r="GY9" s="204"/>
      <c r="GZ9" s="203"/>
      <c r="HA9" s="204"/>
      <c r="HB9" s="203"/>
      <c r="HC9" s="204"/>
      <c r="HD9" s="203"/>
      <c r="HE9" s="202"/>
      <c r="HF9" s="203"/>
      <c r="HG9" s="204"/>
      <c r="HH9" s="203"/>
      <c r="HI9" s="204"/>
      <c r="HJ9" s="203"/>
      <c r="HK9" s="204"/>
      <c r="HL9" s="203"/>
      <c r="HM9" s="204"/>
      <c r="HN9" s="203"/>
      <c r="HO9" s="202"/>
      <c r="HP9" s="203"/>
      <c r="HQ9" s="202"/>
      <c r="HR9" s="199"/>
      <c r="HS9" s="204"/>
      <c r="HT9" s="199"/>
      <c r="HU9" s="204"/>
      <c r="HV9" s="199"/>
      <c r="HW9" s="204"/>
      <c r="HX9" s="199"/>
      <c r="HY9" s="204"/>
      <c r="HZ9" s="199"/>
      <c r="IA9" s="204"/>
      <c r="IB9" s="199"/>
      <c r="IC9" s="204"/>
      <c r="ID9" s="199"/>
      <c r="IE9" s="204"/>
      <c r="IF9" s="199"/>
      <c r="IG9" s="202"/>
      <c r="IH9" s="199"/>
      <c r="II9" s="204"/>
      <c r="IJ9" s="206"/>
      <c r="IK9" s="204"/>
      <c r="IL9" s="206"/>
      <c r="IM9" s="204"/>
      <c r="IN9" s="199"/>
      <c r="IO9" s="204"/>
      <c r="IP9" s="199"/>
      <c r="IQ9" s="204"/>
      <c r="IR9" s="199"/>
      <c r="IS9" s="204"/>
      <c r="IT9" s="199"/>
      <c r="IU9" s="202"/>
      <c r="IV9" s="199"/>
    </row>
    <row r="10">
      <c r="A10" s="208">
        <f>IFERROR(__xludf.DUMMYFUNCTION("""COMPUTED_VALUE"""),130.0)</f>
        <v>130</v>
      </c>
      <c r="B10" s="172" t="str">
        <f>IFERROR(__xludf.DUMMYFUNCTION("""COMPUTED_VALUE"""),"Filip Štěrba")</f>
        <v>Filip Štěrba</v>
      </c>
      <c r="C10" s="199">
        <f t="shared" ref="C10:BL10" si="6">BO10+EA10+GM10</f>
        <v>11</v>
      </c>
      <c r="D10" s="199">
        <f t="shared" si="6"/>
        <v>0</v>
      </c>
      <c r="E10" s="199">
        <f t="shared" si="6"/>
        <v>12</v>
      </c>
      <c r="F10" s="199">
        <f t="shared" si="6"/>
        <v>0</v>
      </c>
      <c r="G10" s="199">
        <f t="shared" si="6"/>
        <v>11</v>
      </c>
      <c r="H10" s="199">
        <f t="shared" si="6"/>
        <v>0</v>
      </c>
      <c r="I10" s="199">
        <f t="shared" si="6"/>
        <v>10</v>
      </c>
      <c r="J10" s="199">
        <f t="shared" si="6"/>
        <v>0</v>
      </c>
      <c r="K10" s="199">
        <f t="shared" si="6"/>
        <v>9.5</v>
      </c>
      <c r="L10" s="199">
        <f t="shared" si="6"/>
        <v>0</v>
      </c>
      <c r="M10" s="199">
        <f t="shared" si="6"/>
        <v>11</v>
      </c>
      <c r="N10" s="199">
        <f t="shared" si="6"/>
        <v>0</v>
      </c>
      <c r="O10" s="199">
        <f t="shared" si="6"/>
        <v>11</v>
      </c>
      <c r="P10" s="199">
        <f t="shared" si="6"/>
        <v>0</v>
      </c>
      <c r="Q10" s="199">
        <f t="shared" si="6"/>
        <v>7</v>
      </c>
      <c r="R10" s="199">
        <f t="shared" si="6"/>
        <v>0</v>
      </c>
      <c r="S10" s="199">
        <f t="shared" si="6"/>
        <v>0</v>
      </c>
      <c r="T10" s="199">
        <f t="shared" si="6"/>
        <v>0</v>
      </c>
      <c r="U10" s="199">
        <f t="shared" si="6"/>
        <v>0</v>
      </c>
      <c r="V10" s="199">
        <f t="shared" si="6"/>
        <v>0</v>
      </c>
      <c r="W10" s="199">
        <f t="shared" si="6"/>
        <v>11</v>
      </c>
      <c r="X10" s="199">
        <f t="shared" si="6"/>
        <v>0</v>
      </c>
      <c r="Y10" s="199">
        <f t="shared" si="6"/>
        <v>0</v>
      </c>
      <c r="Z10" s="199">
        <f t="shared" si="6"/>
        <v>0</v>
      </c>
      <c r="AA10" s="199">
        <f t="shared" si="6"/>
        <v>0</v>
      </c>
      <c r="AB10" s="199">
        <f t="shared" si="6"/>
        <v>0</v>
      </c>
      <c r="AC10" s="199">
        <f t="shared" si="6"/>
        <v>0</v>
      </c>
      <c r="AD10" s="199">
        <f t="shared" si="6"/>
        <v>0</v>
      </c>
      <c r="AE10" s="199">
        <f t="shared" si="6"/>
        <v>11</v>
      </c>
      <c r="AF10" s="199">
        <f t="shared" si="6"/>
        <v>0</v>
      </c>
      <c r="AG10" s="199">
        <f t="shared" si="6"/>
        <v>11.5</v>
      </c>
      <c r="AH10" s="199">
        <f t="shared" si="6"/>
        <v>0</v>
      </c>
      <c r="AI10" s="199">
        <f t="shared" si="6"/>
        <v>13.5</v>
      </c>
      <c r="AJ10" s="199">
        <f t="shared" si="6"/>
        <v>0</v>
      </c>
      <c r="AK10" s="199">
        <f t="shared" si="6"/>
        <v>11</v>
      </c>
      <c r="AL10" s="199">
        <f t="shared" si="6"/>
        <v>0</v>
      </c>
      <c r="AM10" s="199">
        <f t="shared" si="6"/>
        <v>0</v>
      </c>
      <c r="AN10" s="199">
        <f t="shared" si="6"/>
        <v>0</v>
      </c>
      <c r="AO10" s="199">
        <f t="shared" si="6"/>
        <v>0</v>
      </c>
      <c r="AP10" s="199">
        <f t="shared" si="6"/>
        <v>0</v>
      </c>
      <c r="AQ10" s="199">
        <f t="shared" si="6"/>
        <v>7</v>
      </c>
      <c r="AR10" s="199">
        <f t="shared" si="6"/>
        <v>0</v>
      </c>
      <c r="AS10" s="199">
        <f t="shared" si="6"/>
        <v>0</v>
      </c>
      <c r="AT10" s="199">
        <f t="shared" si="6"/>
        <v>0</v>
      </c>
      <c r="AU10" s="199">
        <f t="shared" si="6"/>
        <v>7</v>
      </c>
      <c r="AV10" s="199">
        <f t="shared" si="6"/>
        <v>0</v>
      </c>
      <c r="AW10" s="199">
        <f t="shared" si="6"/>
        <v>7</v>
      </c>
      <c r="AX10" s="199">
        <f t="shared" si="6"/>
        <v>0</v>
      </c>
      <c r="AY10" s="199">
        <f t="shared" si="6"/>
        <v>7</v>
      </c>
      <c r="AZ10" s="199">
        <f t="shared" si="6"/>
        <v>0</v>
      </c>
      <c r="BA10" s="199">
        <f t="shared" si="6"/>
        <v>0</v>
      </c>
      <c r="BB10" s="199">
        <f t="shared" si="6"/>
        <v>0</v>
      </c>
      <c r="BC10" s="199">
        <f t="shared" si="6"/>
        <v>0</v>
      </c>
      <c r="BD10" s="199">
        <f t="shared" si="6"/>
        <v>0</v>
      </c>
      <c r="BE10" s="199">
        <f t="shared" si="6"/>
        <v>15</v>
      </c>
      <c r="BF10" s="199">
        <f t="shared" si="6"/>
        <v>0</v>
      </c>
      <c r="BG10" s="199">
        <f t="shared" si="6"/>
        <v>12</v>
      </c>
      <c r="BH10" s="199">
        <f t="shared" si="6"/>
        <v>0</v>
      </c>
      <c r="BI10" s="199">
        <f t="shared" si="6"/>
        <v>12</v>
      </c>
      <c r="BJ10" s="199">
        <f t="shared" si="6"/>
        <v>0</v>
      </c>
      <c r="BK10" s="199">
        <f t="shared" si="6"/>
        <v>13.5</v>
      </c>
      <c r="BL10" s="199">
        <f t="shared" si="6"/>
        <v>0</v>
      </c>
      <c r="BM10" s="158"/>
      <c r="BN10" s="159" t="str">
        <f>IFERROR(__xludf.DUMMYFUNCTION("""COMPUTED_VALUE"""),"Filip Štěrba")</f>
        <v>Filip Štěrba</v>
      </c>
      <c r="BO10" s="202"/>
      <c r="BP10" s="203"/>
      <c r="BQ10" s="202"/>
      <c r="BR10" s="203"/>
      <c r="BS10" s="202"/>
      <c r="BT10" s="203"/>
      <c r="BU10" s="204"/>
      <c r="BV10" s="205"/>
      <c r="BW10" s="204"/>
      <c r="BX10" s="205"/>
      <c r="BY10" s="202"/>
      <c r="BZ10" s="203"/>
      <c r="CA10" s="202"/>
      <c r="CB10" s="203"/>
      <c r="CC10" s="202"/>
      <c r="CD10" s="203"/>
      <c r="CE10" s="202"/>
      <c r="CF10" s="203"/>
      <c r="CG10" s="204"/>
      <c r="CH10" s="205"/>
      <c r="CI10" s="202"/>
      <c r="CJ10" s="203"/>
      <c r="CK10" s="202"/>
      <c r="CL10" s="203"/>
      <c r="CM10" s="204"/>
      <c r="CN10" s="205"/>
      <c r="CO10" s="204"/>
      <c r="CP10" s="205"/>
      <c r="CQ10" s="204"/>
      <c r="CR10" s="205"/>
      <c r="CS10" s="204"/>
      <c r="CT10" s="206"/>
      <c r="CU10" s="202"/>
      <c r="CV10" s="199"/>
      <c r="CW10" s="204"/>
      <c r="CX10" s="199"/>
      <c r="CY10" s="204"/>
      <c r="CZ10" s="199"/>
      <c r="DA10" s="204"/>
      <c r="DB10" s="199"/>
      <c r="DC10" s="204"/>
      <c r="DD10" s="199"/>
      <c r="DE10" s="202"/>
      <c r="DF10" s="199"/>
      <c r="DG10" s="202"/>
      <c r="DH10" s="199"/>
      <c r="DI10" s="202"/>
      <c r="DJ10" s="199"/>
      <c r="DK10" s="202"/>
      <c r="DL10" s="199"/>
      <c r="DM10" s="202"/>
      <c r="DN10" s="199"/>
      <c r="DO10" s="202"/>
      <c r="DP10" s="199"/>
      <c r="DQ10" s="202"/>
      <c r="DR10" s="199"/>
      <c r="DS10" s="202"/>
      <c r="DT10" s="199"/>
      <c r="DU10" s="202"/>
      <c r="DV10" s="199"/>
      <c r="DW10" s="202"/>
      <c r="DX10" s="199"/>
      <c r="DY10" s="158"/>
      <c r="DZ10" s="159" t="str">
        <f>IFERROR(__xludf.DUMMYFUNCTION("""COMPUTED_VALUE"""),"Filip Štěrba")</f>
        <v>Filip Štěrba</v>
      </c>
      <c r="EA10" s="202">
        <f>IFERROR(__xludf.DUMMYFUNCTION("""COMPUTED_VALUE"""),11.0)</f>
        <v>11</v>
      </c>
      <c r="EB10" s="203"/>
      <c r="EC10" s="202">
        <f>IFERROR(__xludf.DUMMYFUNCTION("""COMPUTED_VALUE"""),12.0)</f>
        <v>12</v>
      </c>
      <c r="ED10" s="203"/>
      <c r="EE10" s="202">
        <f>IFERROR(__xludf.DUMMYFUNCTION("""COMPUTED_VALUE"""),11.0)</f>
        <v>11</v>
      </c>
      <c r="EF10" s="203"/>
      <c r="EG10" s="204">
        <f>IFERROR(__xludf.DUMMYFUNCTION("""COMPUTED_VALUE"""),10.0)</f>
        <v>10</v>
      </c>
      <c r="EH10" s="205"/>
      <c r="EI10" s="204">
        <f>IFERROR(__xludf.DUMMYFUNCTION("""COMPUTED_VALUE"""),9.5)</f>
        <v>9.5</v>
      </c>
      <c r="EJ10" s="205"/>
      <c r="EK10" s="202">
        <f>IFERROR(__xludf.DUMMYFUNCTION("""COMPUTED_VALUE"""),11.0)</f>
        <v>11</v>
      </c>
      <c r="EL10" s="203"/>
      <c r="EM10" s="202">
        <f>IFERROR(__xludf.DUMMYFUNCTION("""COMPUTED_VALUE"""),11.0)</f>
        <v>11</v>
      </c>
      <c r="EN10" s="203"/>
      <c r="EO10" s="202">
        <f>IFERROR(__xludf.DUMMYFUNCTION("""COMPUTED_VALUE"""),7.0)</f>
        <v>7</v>
      </c>
      <c r="EP10" s="203"/>
      <c r="EQ10" s="202"/>
      <c r="ER10" s="203"/>
      <c r="ES10" s="204"/>
      <c r="ET10" s="205"/>
      <c r="EU10" s="202">
        <f>IFERROR(__xludf.DUMMYFUNCTION("""COMPUTED_VALUE"""),11.0)</f>
        <v>11</v>
      </c>
      <c r="EV10" s="203"/>
      <c r="EW10" s="202"/>
      <c r="EX10" s="203"/>
      <c r="EY10" s="204"/>
      <c r="EZ10" s="205"/>
      <c r="FA10" s="204"/>
      <c r="FB10" s="205"/>
      <c r="FC10" s="204">
        <f>IFERROR(__xludf.DUMMYFUNCTION("""COMPUTED_VALUE"""),11.0)</f>
        <v>11</v>
      </c>
      <c r="FD10" s="205"/>
      <c r="FE10" s="204">
        <f>IFERROR(__xludf.DUMMYFUNCTION("""COMPUTED_VALUE"""),11.5)</f>
        <v>11.5</v>
      </c>
      <c r="FF10" s="206"/>
      <c r="FG10" s="202">
        <f>IFERROR(__xludf.DUMMYFUNCTION("""COMPUTED_VALUE"""),13.5)</f>
        <v>13.5</v>
      </c>
      <c r="FH10" s="199"/>
      <c r="FI10" s="204">
        <f>IFERROR(__xludf.DUMMYFUNCTION("""COMPUTED_VALUE"""),11.0)</f>
        <v>11</v>
      </c>
      <c r="FJ10" s="199"/>
      <c r="FK10" s="204"/>
      <c r="FL10" s="199"/>
      <c r="FM10" s="204"/>
      <c r="FN10" s="199"/>
      <c r="FO10" s="204"/>
      <c r="FP10" s="199"/>
      <c r="FQ10" s="202"/>
      <c r="FR10" s="199"/>
      <c r="FS10" s="202"/>
      <c r="FT10" s="199"/>
      <c r="FU10" s="202"/>
      <c r="FV10" s="199"/>
      <c r="FW10" s="202"/>
      <c r="FX10" s="199"/>
      <c r="FY10" s="202"/>
      <c r="FZ10" s="199"/>
      <c r="GA10" s="202"/>
      <c r="GB10" s="199"/>
      <c r="GC10" s="202"/>
      <c r="GD10" s="199"/>
      <c r="GE10" s="202"/>
      <c r="GF10" s="199"/>
      <c r="GG10" s="202"/>
      <c r="GH10" s="199"/>
      <c r="GI10" s="202"/>
      <c r="GJ10" s="199"/>
      <c r="GK10" s="158"/>
      <c r="GL10" s="159"/>
      <c r="GM10" s="202"/>
      <c r="GN10" s="203"/>
      <c r="GO10" s="202"/>
      <c r="GP10" s="203"/>
      <c r="GQ10" s="202"/>
      <c r="GR10" s="203"/>
      <c r="GS10" s="204"/>
      <c r="GT10" s="205"/>
      <c r="GU10" s="204"/>
      <c r="GV10" s="205"/>
      <c r="GW10" s="202"/>
      <c r="GX10" s="203"/>
      <c r="GY10" s="202"/>
      <c r="GZ10" s="203"/>
      <c r="HA10" s="202"/>
      <c r="HB10" s="203"/>
      <c r="HC10" s="202"/>
      <c r="HD10" s="203"/>
      <c r="HE10" s="204"/>
      <c r="HF10" s="205"/>
      <c r="HG10" s="202"/>
      <c r="HH10" s="203"/>
      <c r="HI10" s="202"/>
      <c r="HJ10" s="203"/>
      <c r="HK10" s="204"/>
      <c r="HL10" s="205"/>
      <c r="HM10" s="204"/>
      <c r="HN10" s="205"/>
      <c r="HO10" s="204"/>
      <c r="HP10" s="205"/>
      <c r="HQ10" s="204"/>
      <c r="HR10" s="206"/>
      <c r="HS10" s="202"/>
      <c r="HT10" s="199"/>
      <c r="HU10" s="204"/>
      <c r="HV10" s="199"/>
      <c r="HW10" s="204"/>
      <c r="HX10" s="199"/>
      <c r="HY10" s="204"/>
      <c r="HZ10" s="199"/>
      <c r="IA10" s="204">
        <f>IFERROR(__xludf.DUMMYFUNCTION("""COMPUTED_VALUE"""),7.0)</f>
        <v>7</v>
      </c>
      <c r="IB10" s="199"/>
      <c r="IC10" s="202"/>
      <c r="ID10" s="199"/>
      <c r="IE10" s="202">
        <f>IFERROR(__xludf.DUMMYFUNCTION("""COMPUTED_VALUE"""),7.0)</f>
        <v>7</v>
      </c>
      <c r="IF10" s="199"/>
      <c r="IG10" s="202">
        <f>IFERROR(__xludf.DUMMYFUNCTION("""COMPUTED_VALUE"""),7.0)</f>
        <v>7</v>
      </c>
      <c r="IH10" s="199"/>
      <c r="II10" s="202">
        <f>IFERROR(__xludf.DUMMYFUNCTION("""COMPUTED_VALUE"""),7.0)</f>
        <v>7</v>
      </c>
      <c r="IJ10" s="199"/>
      <c r="IK10" s="202"/>
      <c r="IL10" s="199"/>
      <c r="IM10" s="202"/>
      <c r="IN10" s="199"/>
      <c r="IO10" s="202">
        <f>IFERROR(__xludf.DUMMYFUNCTION("""COMPUTED_VALUE"""),15.0)</f>
        <v>15</v>
      </c>
      <c r="IP10" s="199"/>
      <c r="IQ10" s="202">
        <f>IFERROR(__xludf.DUMMYFUNCTION("""COMPUTED_VALUE"""),12.0)</f>
        <v>12</v>
      </c>
      <c r="IR10" s="199"/>
      <c r="IS10" s="202">
        <f>IFERROR(__xludf.DUMMYFUNCTION("""COMPUTED_VALUE"""),12.0)</f>
        <v>12</v>
      </c>
      <c r="IT10" s="199"/>
      <c r="IU10" s="202">
        <f>IFERROR(__xludf.DUMMYFUNCTION("""COMPUTED_VALUE"""),13.5)</f>
        <v>13.5</v>
      </c>
      <c r="IV10" s="199"/>
    </row>
    <row r="11">
      <c r="A11" s="208">
        <f>IFERROR(__xludf.DUMMYFUNCTION("""COMPUTED_VALUE"""),150.0)</f>
        <v>150</v>
      </c>
      <c r="B11" s="172" t="str">
        <f>IFERROR(__xludf.DUMMYFUNCTION("""COMPUTED_VALUE"""),"Yana Nynyk")</f>
        <v>Yana Nynyk</v>
      </c>
      <c r="C11" s="199">
        <f t="shared" ref="C11:BL11" si="7">BO11+EA11+GM11</f>
        <v>0</v>
      </c>
      <c r="D11" s="199">
        <f t="shared" si="7"/>
        <v>0</v>
      </c>
      <c r="E11" s="199">
        <f t="shared" si="7"/>
        <v>0</v>
      </c>
      <c r="F11" s="199">
        <f t="shared" si="7"/>
        <v>0</v>
      </c>
      <c r="G11" s="199">
        <f t="shared" si="7"/>
        <v>0</v>
      </c>
      <c r="H11" s="199">
        <f t="shared" si="7"/>
        <v>0</v>
      </c>
      <c r="I11" s="199">
        <f t="shared" si="7"/>
        <v>0</v>
      </c>
      <c r="J11" s="199">
        <f t="shared" si="7"/>
        <v>0</v>
      </c>
      <c r="K11" s="199">
        <f t="shared" si="7"/>
        <v>0</v>
      </c>
      <c r="L11" s="199">
        <f t="shared" si="7"/>
        <v>0</v>
      </c>
      <c r="M11" s="199">
        <f t="shared" si="7"/>
        <v>0</v>
      </c>
      <c r="N11" s="199">
        <f t="shared" si="7"/>
        <v>0</v>
      </c>
      <c r="O11" s="199">
        <f t="shared" si="7"/>
        <v>0</v>
      </c>
      <c r="P11" s="199">
        <f t="shared" si="7"/>
        <v>0</v>
      </c>
      <c r="Q11" s="199">
        <f t="shared" si="7"/>
        <v>0</v>
      </c>
      <c r="R11" s="199">
        <f t="shared" si="7"/>
        <v>0</v>
      </c>
      <c r="S11" s="199">
        <f t="shared" si="7"/>
        <v>0</v>
      </c>
      <c r="T11" s="199">
        <f t="shared" si="7"/>
        <v>0</v>
      </c>
      <c r="U11" s="199">
        <f t="shared" si="7"/>
        <v>0</v>
      </c>
      <c r="V11" s="199">
        <f t="shared" si="7"/>
        <v>0</v>
      </c>
      <c r="W11" s="199">
        <f t="shared" si="7"/>
        <v>0</v>
      </c>
      <c r="X11" s="199">
        <f t="shared" si="7"/>
        <v>0</v>
      </c>
      <c r="Y11" s="199">
        <f t="shared" si="7"/>
        <v>0</v>
      </c>
      <c r="Z11" s="199">
        <f t="shared" si="7"/>
        <v>0</v>
      </c>
      <c r="AA11" s="199">
        <f t="shared" si="7"/>
        <v>0</v>
      </c>
      <c r="AB11" s="199">
        <f t="shared" si="7"/>
        <v>0</v>
      </c>
      <c r="AC11" s="199">
        <f t="shared" si="7"/>
        <v>0</v>
      </c>
      <c r="AD11" s="199">
        <f t="shared" si="7"/>
        <v>0</v>
      </c>
      <c r="AE11" s="199">
        <f t="shared" si="7"/>
        <v>0</v>
      </c>
      <c r="AF11" s="199">
        <f t="shared" si="7"/>
        <v>0</v>
      </c>
      <c r="AG11" s="199">
        <f t="shared" si="7"/>
        <v>0</v>
      </c>
      <c r="AH11" s="199">
        <f t="shared" si="7"/>
        <v>0</v>
      </c>
      <c r="AI11" s="199">
        <f t="shared" si="7"/>
        <v>0</v>
      </c>
      <c r="AJ11" s="199">
        <f t="shared" si="7"/>
        <v>0</v>
      </c>
      <c r="AK11" s="199">
        <f t="shared" si="7"/>
        <v>0</v>
      </c>
      <c r="AL11" s="199">
        <f t="shared" si="7"/>
        <v>0</v>
      </c>
      <c r="AM11" s="199">
        <f t="shared" si="7"/>
        <v>0</v>
      </c>
      <c r="AN11" s="199">
        <f t="shared" si="7"/>
        <v>0</v>
      </c>
      <c r="AO11" s="199">
        <f t="shared" si="7"/>
        <v>0</v>
      </c>
      <c r="AP11" s="199">
        <f t="shared" si="7"/>
        <v>0</v>
      </c>
      <c r="AQ11" s="199">
        <f t="shared" si="7"/>
        <v>0</v>
      </c>
      <c r="AR11" s="199">
        <f t="shared" si="7"/>
        <v>0</v>
      </c>
      <c r="AS11" s="199">
        <f t="shared" si="7"/>
        <v>0</v>
      </c>
      <c r="AT11" s="199">
        <f t="shared" si="7"/>
        <v>0</v>
      </c>
      <c r="AU11" s="199">
        <f t="shared" si="7"/>
        <v>0</v>
      </c>
      <c r="AV11" s="199">
        <f t="shared" si="7"/>
        <v>0</v>
      </c>
      <c r="AW11" s="199">
        <f t="shared" si="7"/>
        <v>0</v>
      </c>
      <c r="AX11" s="199">
        <f t="shared" si="7"/>
        <v>0</v>
      </c>
      <c r="AY11" s="199">
        <f t="shared" si="7"/>
        <v>0</v>
      </c>
      <c r="AZ11" s="199">
        <f t="shared" si="7"/>
        <v>0</v>
      </c>
      <c r="BA11" s="199">
        <f t="shared" si="7"/>
        <v>0</v>
      </c>
      <c r="BB11" s="199">
        <f t="shared" si="7"/>
        <v>0</v>
      </c>
      <c r="BC11" s="199">
        <f t="shared" si="7"/>
        <v>0</v>
      </c>
      <c r="BD11" s="199">
        <f t="shared" si="7"/>
        <v>0</v>
      </c>
      <c r="BE11" s="199">
        <f t="shared" si="7"/>
        <v>0</v>
      </c>
      <c r="BF11" s="199">
        <f t="shared" si="7"/>
        <v>0</v>
      </c>
      <c r="BG11" s="199">
        <f t="shared" si="7"/>
        <v>0</v>
      </c>
      <c r="BH11" s="199">
        <f t="shared" si="7"/>
        <v>0</v>
      </c>
      <c r="BI11" s="199">
        <f t="shared" si="7"/>
        <v>0</v>
      </c>
      <c r="BJ11" s="199">
        <f t="shared" si="7"/>
        <v>0</v>
      </c>
      <c r="BK11" s="199">
        <f t="shared" si="7"/>
        <v>0</v>
      </c>
      <c r="BL11" s="199">
        <f t="shared" si="7"/>
        <v>0</v>
      </c>
      <c r="BM11" s="158"/>
      <c r="BN11" s="159" t="str">
        <f>IFERROR(__xludf.DUMMYFUNCTION("""COMPUTED_VALUE"""),"Yana Nynyk")</f>
        <v>Yana Nynyk</v>
      </c>
      <c r="BO11" s="202"/>
      <c r="BP11" s="203"/>
      <c r="BQ11" s="202"/>
      <c r="BR11" s="203"/>
      <c r="BS11" s="202"/>
      <c r="BT11" s="203"/>
      <c r="BU11" s="202"/>
      <c r="BV11" s="203"/>
      <c r="BW11" s="202"/>
      <c r="BX11" s="203"/>
      <c r="BY11" s="202"/>
      <c r="BZ11" s="203"/>
      <c r="CA11" s="202"/>
      <c r="CB11" s="203"/>
      <c r="CC11" s="202"/>
      <c r="CD11" s="203"/>
      <c r="CE11" s="202"/>
      <c r="CF11" s="203"/>
      <c r="CG11" s="202"/>
      <c r="CH11" s="203"/>
      <c r="CI11" s="202"/>
      <c r="CJ11" s="203"/>
      <c r="CK11" s="202"/>
      <c r="CL11" s="203"/>
      <c r="CM11" s="202"/>
      <c r="CN11" s="203"/>
      <c r="CO11" s="202"/>
      <c r="CP11" s="203"/>
      <c r="CQ11" s="202"/>
      <c r="CR11" s="203"/>
      <c r="CS11" s="202"/>
      <c r="CT11" s="199"/>
      <c r="CU11" s="202"/>
      <c r="CV11" s="199"/>
      <c r="CW11" s="202"/>
      <c r="CX11" s="199"/>
      <c r="CY11" s="202"/>
      <c r="CZ11" s="199"/>
      <c r="DA11" s="202"/>
      <c r="DB11" s="199"/>
      <c r="DC11" s="202"/>
      <c r="DD11" s="199"/>
      <c r="DE11" s="202"/>
      <c r="DF11" s="199"/>
      <c r="DG11" s="202"/>
      <c r="DH11" s="199"/>
      <c r="DI11" s="202"/>
      <c r="DJ11" s="199"/>
      <c r="DK11" s="202"/>
      <c r="DL11" s="199"/>
      <c r="DM11" s="202"/>
      <c r="DN11" s="199"/>
      <c r="DO11" s="202"/>
      <c r="DP11" s="199"/>
      <c r="DQ11" s="202"/>
      <c r="DR11" s="199"/>
      <c r="DS11" s="202"/>
      <c r="DT11" s="199"/>
      <c r="DU11" s="202"/>
      <c r="DV11" s="199"/>
      <c r="DW11" s="202"/>
      <c r="DX11" s="199"/>
      <c r="DY11" s="158"/>
      <c r="DZ11" s="159" t="str">
        <f>IFERROR(__xludf.DUMMYFUNCTION("""COMPUTED_VALUE"""),"Yana Nynyk")</f>
        <v>Yana Nynyk</v>
      </c>
      <c r="EA11" s="202"/>
      <c r="EB11" s="203"/>
      <c r="EC11" s="202"/>
      <c r="ED11" s="203"/>
      <c r="EE11" s="202"/>
      <c r="EF11" s="203"/>
      <c r="EG11" s="202"/>
      <c r="EH11" s="203"/>
      <c r="EI11" s="202"/>
      <c r="EJ11" s="203"/>
      <c r="EK11" s="202"/>
      <c r="EL11" s="203"/>
      <c r="EM11" s="202"/>
      <c r="EN11" s="203"/>
      <c r="EO11" s="202"/>
      <c r="EP11" s="203"/>
      <c r="EQ11" s="202"/>
      <c r="ER11" s="203"/>
      <c r="ES11" s="202"/>
      <c r="ET11" s="203"/>
      <c r="EU11" s="202"/>
      <c r="EV11" s="203"/>
      <c r="EW11" s="202"/>
      <c r="EX11" s="203"/>
      <c r="EY11" s="202"/>
      <c r="EZ11" s="203"/>
      <c r="FA11" s="202"/>
      <c r="FB11" s="203"/>
      <c r="FC11" s="202"/>
      <c r="FD11" s="203"/>
      <c r="FE11" s="202"/>
      <c r="FF11" s="199"/>
      <c r="FG11" s="202"/>
      <c r="FH11" s="199"/>
      <c r="FI11" s="202"/>
      <c r="FJ11" s="199"/>
      <c r="FK11" s="202"/>
      <c r="FL11" s="199"/>
      <c r="FM11" s="202"/>
      <c r="FN11" s="199"/>
      <c r="FO11" s="202"/>
      <c r="FP11" s="199"/>
      <c r="FQ11" s="202"/>
      <c r="FR11" s="199"/>
      <c r="FS11" s="202"/>
      <c r="FT11" s="199"/>
      <c r="FU11" s="202"/>
      <c r="FV11" s="199"/>
      <c r="FW11" s="202"/>
      <c r="FX11" s="199"/>
      <c r="FY11" s="202"/>
      <c r="FZ11" s="199"/>
      <c r="GA11" s="202"/>
      <c r="GB11" s="199"/>
      <c r="GC11" s="202"/>
      <c r="GD11" s="199"/>
      <c r="GE11" s="202"/>
      <c r="GF11" s="199"/>
      <c r="GG11" s="202"/>
      <c r="GH11" s="199"/>
      <c r="GI11" s="202"/>
      <c r="GJ11" s="199"/>
      <c r="GK11" s="158"/>
      <c r="GL11" s="159"/>
      <c r="GM11" s="202"/>
      <c r="GN11" s="203"/>
      <c r="GO11" s="202"/>
      <c r="GP11" s="203"/>
      <c r="GQ11" s="202"/>
      <c r="GR11" s="203"/>
      <c r="GS11" s="202"/>
      <c r="GT11" s="203"/>
      <c r="GU11" s="202"/>
      <c r="GV11" s="203"/>
      <c r="GW11" s="202"/>
      <c r="GX11" s="203"/>
      <c r="GY11" s="202"/>
      <c r="GZ11" s="203"/>
      <c r="HA11" s="202"/>
      <c r="HB11" s="203"/>
      <c r="HC11" s="202"/>
      <c r="HD11" s="203"/>
      <c r="HE11" s="202"/>
      <c r="HF11" s="203"/>
      <c r="HG11" s="202"/>
      <c r="HH11" s="203"/>
      <c r="HI11" s="202"/>
      <c r="HJ11" s="203"/>
      <c r="HK11" s="202"/>
      <c r="HL11" s="203"/>
      <c r="HM11" s="202"/>
      <c r="HN11" s="203"/>
      <c r="HO11" s="202"/>
      <c r="HP11" s="203"/>
      <c r="HQ11" s="202"/>
      <c r="HR11" s="199"/>
      <c r="HS11" s="202"/>
      <c r="HT11" s="199"/>
      <c r="HU11" s="202"/>
      <c r="HV11" s="199"/>
      <c r="HW11" s="202"/>
      <c r="HX11" s="199"/>
      <c r="HY11" s="202"/>
      <c r="HZ11" s="199"/>
      <c r="IA11" s="202"/>
      <c r="IB11" s="199"/>
      <c r="IC11" s="202"/>
      <c r="ID11" s="199"/>
      <c r="IE11" s="202"/>
      <c r="IF11" s="199"/>
      <c r="IG11" s="202"/>
      <c r="IH11" s="199"/>
      <c r="II11" s="202"/>
      <c r="IJ11" s="199"/>
      <c r="IK11" s="202"/>
      <c r="IL11" s="199"/>
      <c r="IM11" s="202"/>
      <c r="IN11" s="199"/>
      <c r="IO11" s="202"/>
      <c r="IP11" s="199"/>
      <c r="IQ11" s="202"/>
      <c r="IR11" s="199"/>
      <c r="IS11" s="202"/>
      <c r="IT11" s="199"/>
      <c r="IU11" s="202"/>
      <c r="IV11" s="199"/>
    </row>
    <row r="12">
      <c r="A12" s="208">
        <f>IFERROR(__xludf.DUMMYFUNCTION("""COMPUTED_VALUE"""),150.0)</f>
        <v>150</v>
      </c>
      <c r="B12" s="172" t="str">
        <f>IFERROR(__xludf.DUMMYFUNCTION("""COMPUTED_VALUE"""),"Vojtěch Fux")</f>
        <v>Vojtěch Fux</v>
      </c>
      <c r="C12" s="199">
        <f t="shared" ref="C12:BL12" si="8">BO12+EA12+GM12</f>
        <v>1.5</v>
      </c>
      <c r="D12" s="199">
        <f t="shared" si="8"/>
        <v>0</v>
      </c>
      <c r="E12" s="199">
        <f t="shared" si="8"/>
        <v>7.5</v>
      </c>
      <c r="F12" s="199">
        <f t="shared" si="8"/>
        <v>0</v>
      </c>
      <c r="G12" s="199">
        <f t="shared" si="8"/>
        <v>7</v>
      </c>
      <c r="H12" s="199">
        <f t="shared" si="8"/>
        <v>0</v>
      </c>
      <c r="I12" s="199">
        <f t="shared" si="8"/>
        <v>0</v>
      </c>
      <c r="J12" s="199">
        <f t="shared" si="8"/>
        <v>0</v>
      </c>
      <c r="K12" s="199">
        <f t="shared" si="8"/>
        <v>0</v>
      </c>
      <c r="L12" s="199">
        <f t="shared" si="8"/>
        <v>0</v>
      </c>
      <c r="M12" s="199">
        <f t="shared" si="8"/>
        <v>0</v>
      </c>
      <c r="N12" s="199">
        <f t="shared" si="8"/>
        <v>0</v>
      </c>
      <c r="O12" s="199">
        <f t="shared" si="8"/>
        <v>9</v>
      </c>
      <c r="P12" s="199">
        <f t="shared" si="8"/>
        <v>2000</v>
      </c>
      <c r="Q12" s="199">
        <f t="shared" si="8"/>
        <v>15</v>
      </c>
      <c r="R12" s="199">
        <f t="shared" si="8"/>
        <v>0</v>
      </c>
      <c r="S12" s="199">
        <f t="shared" si="8"/>
        <v>7.5</v>
      </c>
      <c r="T12" s="199">
        <f t="shared" si="8"/>
        <v>400</v>
      </c>
      <c r="U12" s="199">
        <f t="shared" si="8"/>
        <v>7</v>
      </c>
      <c r="V12" s="199">
        <f t="shared" si="8"/>
        <v>0</v>
      </c>
      <c r="W12" s="199">
        <f t="shared" si="8"/>
        <v>9</v>
      </c>
      <c r="X12" s="199">
        <f t="shared" si="8"/>
        <v>0</v>
      </c>
      <c r="Y12" s="199">
        <f t="shared" si="8"/>
        <v>0</v>
      </c>
      <c r="Z12" s="199">
        <f t="shared" si="8"/>
        <v>0</v>
      </c>
      <c r="AA12" s="199">
        <f t="shared" si="8"/>
        <v>9</v>
      </c>
      <c r="AB12" s="199">
        <f t="shared" si="8"/>
        <v>0</v>
      </c>
      <c r="AC12" s="199">
        <f t="shared" si="8"/>
        <v>0</v>
      </c>
      <c r="AD12" s="199">
        <f t="shared" si="8"/>
        <v>0</v>
      </c>
      <c r="AE12" s="199">
        <f t="shared" si="8"/>
        <v>0</v>
      </c>
      <c r="AF12" s="199">
        <f t="shared" si="8"/>
        <v>0</v>
      </c>
      <c r="AG12" s="199">
        <f t="shared" si="8"/>
        <v>0</v>
      </c>
      <c r="AH12" s="199">
        <f t="shared" si="8"/>
        <v>0</v>
      </c>
      <c r="AI12" s="199">
        <f t="shared" si="8"/>
        <v>0</v>
      </c>
      <c r="AJ12" s="199">
        <f t="shared" si="8"/>
        <v>0</v>
      </c>
      <c r="AK12" s="199">
        <f t="shared" si="8"/>
        <v>0</v>
      </c>
      <c r="AL12" s="199">
        <f t="shared" si="8"/>
        <v>0</v>
      </c>
      <c r="AM12" s="199">
        <f t="shared" si="8"/>
        <v>3.5</v>
      </c>
      <c r="AN12" s="199">
        <f t="shared" si="8"/>
        <v>2000</v>
      </c>
      <c r="AO12" s="199">
        <f t="shared" si="8"/>
        <v>3.5</v>
      </c>
      <c r="AP12" s="199">
        <f t="shared" si="8"/>
        <v>0</v>
      </c>
      <c r="AQ12" s="199">
        <f t="shared" si="8"/>
        <v>6.5</v>
      </c>
      <c r="AR12" s="199">
        <f t="shared" si="8"/>
        <v>0</v>
      </c>
      <c r="AS12" s="199">
        <f t="shared" si="8"/>
        <v>7</v>
      </c>
      <c r="AT12" s="199">
        <f t="shared" si="8"/>
        <v>0</v>
      </c>
      <c r="AU12" s="199">
        <f t="shared" si="8"/>
        <v>14.5</v>
      </c>
      <c r="AV12" s="199">
        <f t="shared" si="8"/>
        <v>0</v>
      </c>
      <c r="AW12" s="199">
        <f t="shared" si="8"/>
        <v>9</v>
      </c>
      <c r="AX12" s="199">
        <f t="shared" si="8"/>
        <v>550</v>
      </c>
      <c r="AY12" s="199">
        <f t="shared" si="8"/>
        <v>0</v>
      </c>
      <c r="AZ12" s="199">
        <f t="shared" si="8"/>
        <v>0</v>
      </c>
      <c r="BA12" s="199">
        <f t="shared" si="8"/>
        <v>0</v>
      </c>
      <c r="BB12" s="199">
        <f t="shared" si="8"/>
        <v>0</v>
      </c>
      <c r="BC12" s="199">
        <f t="shared" si="8"/>
        <v>8.5</v>
      </c>
      <c r="BD12" s="199">
        <f t="shared" si="8"/>
        <v>0</v>
      </c>
      <c r="BE12" s="199">
        <f t="shared" si="8"/>
        <v>0</v>
      </c>
      <c r="BF12" s="199">
        <f t="shared" si="8"/>
        <v>0</v>
      </c>
      <c r="BG12" s="199">
        <f t="shared" si="8"/>
        <v>7.5</v>
      </c>
      <c r="BH12" s="199">
        <f t="shared" si="8"/>
        <v>0</v>
      </c>
      <c r="BI12" s="199">
        <f t="shared" si="8"/>
        <v>13.5</v>
      </c>
      <c r="BJ12" s="199">
        <f t="shared" si="8"/>
        <v>500</v>
      </c>
      <c r="BK12" s="199">
        <f t="shared" si="8"/>
        <v>13</v>
      </c>
      <c r="BL12" s="199">
        <f t="shared" si="8"/>
        <v>0</v>
      </c>
      <c r="BM12" s="158"/>
      <c r="BN12" s="159" t="str">
        <f>IFERROR(__xludf.DUMMYFUNCTION("""COMPUTED_VALUE"""),"Vojtěch Fux")</f>
        <v>Vojtěch Fux</v>
      </c>
      <c r="BO12" s="202"/>
      <c r="BP12" s="203"/>
      <c r="BQ12" s="202">
        <f>IFERROR(__xludf.DUMMYFUNCTION("""COMPUTED_VALUE"""),7.5)</f>
        <v>7.5</v>
      </c>
      <c r="BR12" s="203"/>
      <c r="BS12" s="202">
        <f>IFERROR(__xludf.DUMMYFUNCTION("""COMPUTED_VALUE"""),7.0)</f>
        <v>7</v>
      </c>
      <c r="BT12" s="203"/>
      <c r="BU12" s="202"/>
      <c r="BV12" s="203"/>
      <c r="BW12" s="204"/>
      <c r="BX12" s="205"/>
      <c r="BY12" s="204"/>
      <c r="BZ12" s="205"/>
      <c r="CA12" s="202">
        <f>IFERROR(__xludf.DUMMYFUNCTION("""COMPUTED_VALUE"""),9.0)</f>
        <v>9</v>
      </c>
      <c r="CB12" s="203">
        <f>IFERROR(__xludf.DUMMYFUNCTION("""COMPUTED_VALUE"""),2000.0)</f>
        <v>2000</v>
      </c>
      <c r="CC12" s="204">
        <f>IFERROR(__xludf.DUMMYFUNCTION("""COMPUTED_VALUE"""),15.0)</f>
        <v>15</v>
      </c>
      <c r="CD12" s="205"/>
      <c r="CE12" s="204">
        <f>IFERROR(__xludf.DUMMYFUNCTION("""COMPUTED_VALUE"""),7.5)</f>
        <v>7.5</v>
      </c>
      <c r="CF12" s="205">
        <f>IFERROR(__xludf.DUMMYFUNCTION("""COMPUTED_VALUE"""),400.0)</f>
        <v>400</v>
      </c>
      <c r="CG12" s="202">
        <f>IFERROR(__xludf.DUMMYFUNCTION("""COMPUTED_VALUE"""),7.0)</f>
        <v>7</v>
      </c>
      <c r="CH12" s="203"/>
      <c r="CI12" s="202">
        <f>IFERROR(__xludf.DUMMYFUNCTION("""COMPUTED_VALUE"""),9.0)</f>
        <v>9</v>
      </c>
      <c r="CJ12" s="203"/>
      <c r="CK12" s="202"/>
      <c r="CL12" s="203"/>
      <c r="CM12" s="204">
        <f>IFERROR(__xludf.DUMMYFUNCTION("""COMPUTED_VALUE"""),9.0)</f>
        <v>9</v>
      </c>
      <c r="CN12" s="205"/>
      <c r="CO12" s="202"/>
      <c r="CP12" s="203"/>
      <c r="CQ12" s="204"/>
      <c r="CR12" s="205"/>
      <c r="CS12" s="204"/>
      <c r="CT12" s="206"/>
      <c r="CU12" s="204"/>
      <c r="CV12" s="199"/>
      <c r="CW12" s="202"/>
      <c r="CX12" s="199"/>
      <c r="CY12" s="204">
        <f>IFERROR(__xludf.DUMMYFUNCTION("""COMPUTED_VALUE"""),3.5)</f>
        <v>3.5</v>
      </c>
      <c r="CZ12" s="199">
        <f>IFERROR(__xludf.DUMMYFUNCTION("""COMPUTED_VALUE"""),2000.0)</f>
        <v>2000</v>
      </c>
      <c r="DA12" s="204">
        <f>IFERROR(__xludf.DUMMYFUNCTION("""COMPUTED_VALUE"""),3.5)</f>
        <v>3.5</v>
      </c>
      <c r="DB12" s="199"/>
      <c r="DC12" s="204">
        <f>IFERROR(__xludf.DUMMYFUNCTION("""COMPUTED_VALUE"""),6.5)</f>
        <v>6.5</v>
      </c>
      <c r="DD12" s="199"/>
      <c r="DE12" s="204">
        <f>IFERROR(__xludf.DUMMYFUNCTION("""COMPUTED_VALUE"""),7.0)</f>
        <v>7</v>
      </c>
      <c r="DF12" s="199"/>
      <c r="DG12" s="204">
        <f>IFERROR(__xludf.DUMMYFUNCTION("""COMPUTED_VALUE"""),14.5)</f>
        <v>14.5</v>
      </c>
      <c r="DH12" s="199"/>
      <c r="DI12" s="202">
        <f>IFERROR(__xludf.DUMMYFUNCTION("""COMPUTED_VALUE"""),9.0)</f>
        <v>9</v>
      </c>
      <c r="DJ12" s="199">
        <f>IFERROR(__xludf.DUMMYFUNCTION("""COMPUTED_VALUE"""),550.0)</f>
        <v>550</v>
      </c>
      <c r="DK12" s="202"/>
      <c r="DL12" s="199"/>
      <c r="DM12" s="202"/>
      <c r="DN12" s="199"/>
      <c r="DO12" s="204">
        <f>IFERROR(__xludf.DUMMYFUNCTION("""COMPUTED_VALUE"""),8.5)</f>
        <v>8.5</v>
      </c>
      <c r="DP12" s="199"/>
      <c r="DQ12" s="202"/>
      <c r="DR12" s="199"/>
      <c r="DS12" s="202">
        <f>IFERROR(__xludf.DUMMYFUNCTION("""COMPUTED_VALUE"""),7.5)</f>
        <v>7.5</v>
      </c>
      <c r="DT12" s="199"/>
      <c r="DU12" s="204">
        <f>IFERROR(__xludf.DUMMYFUNCTION("""COMPUTED_VALUE"""),13.5)</f>
        <v>13.5</v>
      </c>
      <c r="DV12" s="199">
        <f>IFERROR(__xludf.DUMMYFUNCTION("""COMPUTED_VALUE"""),500.0)</f>
        <v>500</v>
      </c>
      <c r="DW12" s="204">
        <f>IFERROR(__xludf.DUMMYFUNCTION("""COMPUTED_VALUE"""),13.0)</f>
        <v>13</v>
      </c>
      <c r="DX12" s="199"/>
      <c r="DY12" s="158"/>
      <c r="DZ12" s="159" t="str">
        <f>IFERROR(__xludf.DUMMYFUNCTION("""COMPUTED_VALUE"""),"Vojtěch Fux")</f>
        <v>Vojtěch Fux</v>
      </c>
      <c r="EA12" s="202">
        <f>IFERROR(__xludf.DUMMYFUNCTION("""COMPUTED_VALUE"""),1.5)</f>
        <v>1.5</v>
      </c>
      <c r="EB12" s="203"/>
      <c r="EC12" s="202"/>
      <c r="ED12" s="203"/>
      <c r="EE12" s="202"/>
      <c r="EF12" s="203"/>
      <c r="EG12" s="202"/>
      <c r="EH12" s="203"/>
      <c r="EI12" s="204"/>
      <c r="EJ12" s="205"/>
      <c r="EK12" s="204"/>
      <c r="EL12" s="205"/>
      <c r="EM12" s="202"/>
      <c r="EN12" s="203"/>
      <c r="EO12" s="204"/>
      <c r="EP12" s="205"/>
      <c r="EQ12" s="204"/>
      <c r="ER12" s="205"/>
      <c r="ES12" s="202"/>
      <c r="ET12" s="203"/>
      <c r="EU12" s="202"/>
      <c r="EV12" s="203"/>
      <c r="EW12" s="202"/>
      <c r="EX12" s="203"/>
      <c r="EY12" s="204"/>
      <c r="EZ12" s="205"/>
      <c r="FA12" s="202"/>
      <c r="FB12" s="203"/>
      <c r="FC12" s="204"/>
      <c r="FD12" s="205"/>
      <c r="FE12" s="204"/>
      <c r="FF12" s="206"/>
      <c r="FG12" s="204"/>
      <c r="FH12" s="199"/>
      <c r="FI12" s="202"/>
      <c r="FJ12" s="199"/>
      <c r="FK12" s="204"/>
      <c r="FL12" s="199"/>
      <c r="FM12" s="204"/>
      <c r="FN12" s="199"/>
      <c r="FO12" s="204"/>
      <c r="FP12" s="199"/>
      <c r="FQ12" s="204"/>
      <c r="FR12" s="199"/>
      <c r="FS12" s="204"/>
      <c r="FT12" s="199"/>
      <c r="FU12" s="202"/>
      <c r="FV12" s="199"/>
      <c r="FW12" s="202"/>
      <c r="FX12" s="199"/>
      <c r="FY12" s="202"/>
      <c r="FZ12" s="199"/>
      <c r="GA12" s="204"/>
      <c r="GB12" s="199"/>
      <c r="GC12" s="202"/>
      <c r="GD12" s="199"/>
      <c r="GE12" s="202"/>
      <c r="GF12" s="199"/>
      <c r="GG12" s="204"/>
      <c r="GH12" s="199"/>
      <c r="GI12" s="204"/>
      <c r="GJ12" s="199"/>
      <c r="GK12" s="158"/>
      <c r="GL12" s="159"/>
      <c r="GM12" s="202"/>
      <c r="GN12" s="203"/>
      <c r="GO12" s="202"/>
      <c r="GP12" s="203"/>
      <c r="GQ12" s="202"/>
      <c r="GR12" s="203"/>
      <c r="GS12" s="202"/>
      <c r="GT12" s="203"/>
      <c r="GU12" s="204"/>
      <c r="GV12" s="205"/>
      <c r="GW12" s="204"/>
      <c r="GX12" s="205"/>
      <c r="GY12" s="202"/>
      <c r="GZ12" s="203"/>
      <c r="HA12" s="204"/>
      <c r="HB12" s="205"/>
      <c r="HC12" s="204"/>
      <c r="HD12" s="205"/>
      <c r="HE12" s="202"/>
      <c r="HF12" s="203"/>
      <c r="HG12" s="202"/>
      <c r="HH12" s="203"/>
      <c r="HI12" s="202"/>
      <c r="HJ12" s="203"/>
      <c r="HK12" s="204"/>
      <c r="HL12" s="205"/>
      <c r="HM12" s="202"/>
      <c r="HN12" s="203"/>
      <c r="HO12" s="204"/>
      <c r="HP12" s="205"/>
      <c r="HQ12" s="204"/>
      <c r="HR12" s="206"/>
      <c r="HS12" s="204"/>
      <c r="HT12" s="199"/>
      <c r="HU12" s="202"/>
      <c r="HV12" s="199"/>
      <c r="HW12" s="204"/>
      <c r="HX12" s="199"/>
      <c r="HY12" s="204"/>
      <c r="HZ12" s="199"/>
      <c r="IA12" s="204"/>
      <c r="IB12" s="199"/>
      <c r="IC12" s="204"/>
      <c r="ID12" s="199"/>
      <c r="IE12" s="204"/>
      <c r="IF12" s="199"/>
      <c r="IG12" s="202"/>
      <c r="IH12" s="199"/>
      <c r="II12" s="202"/>
      <c r="IJ12" s="199"/>
      <c r="IK12" s="202"/>
      <c r="IL12" s="199"/>
      <c r="IM12" s="204"/>
      <c r="IN12" s="199"/>
      <c r="IO12" s="202"/>
      <c r="IP12" s="199"/>
      <c r="IQ12" s="202"/>
      <c r="IR12" s="199"/>
      <c r="IS12" s="204"/>
      <c r="IT12" s="199"/>
      <c r="IU12" s="204"/>
      <c r="IV12" s="199"/>
    </row>
    <row r="13">
      <c r="A13" s="208">
        <f>IFERROR(__xludf.DUMMYFUNCTION("""COMPUTED_VALUE"""),120.0)</f>
        <v>120</v>
      </c>
      <c r="B13" s="172" t="str">
        <f>IFERROR(__xludf.DUMMYFUNCTION("""COMPUTED_VALUE"""),"Daniel Fux")</f>
        <v>Daniel Fux</v>
      </c>
      <c r="C13" s="199">
        <f t="shared" ref="C13:BL13" si="9">BO13+EA13+GM13</f>
        <v>1.5</v>
      </c>
      <c r="D13" s="199">
        <f t="shared" si="9"/>
        <v>0</v>
      </c>
      <c r="E13" s="199">
        <f t="shared" si="9"/>
        <v>0</v>
      </c>
      <c r="F13" s="199">
        <f t="shared" si="9"/>
        <v>0</v>
      </c>
      <c r="G13" s="199">
        <f t="shared" si="9"/>
        <v>0</v>
      </c>
      <c r="H13" s="199">
        <f t="shared" si="9"/>
        <v>0</v>
      </c>
      <c r="I13" s="199">
        <f t="shared" si="9"/>
        <v>0</v>
      </c>
      <c r="J13" s="199">
        <f t="shared" si="9"/>
        <v>0</v>
      </c>
      <c r="K13" s="199">
        <f t="shared" si="9"/>
        <v>0</v>
      </c>
      <c r="L13" s="199">
        <f t="shared" si="9"/>
        <v>0</v>
      </c>
      <c r="M13" s="199">
        <f t="shared" si="9"/>
        <v>0</v>
      </c>
      <c r="N13" s="199">
        <f t="shared" si="9"/>
        <v>0</v>
      </c>
      <c r="O13" s="199">
        <f t="shared" si="9"/>
        <v>5</v>
      </c>
      <c r="P13" s="199">
        <f t="shared" si="9"/>
        <v>0</v>
      </c>
      <c r="Q13" s="199">
        <f t="shared" si="9"/>
        <v>5.5</v>
      </c>
      <c r="R13" s="199">
        <f t="shared" si="9"/>
        <v>0</v>
      </c>
      <c r="S13" s="199">
        <f t="shared" si="9"/>
        <v>8.5</v>
      </c>
      <c r="T13" s="199">
        <f t="shared" si="9"/>
        <v>0</v>
      </c>
      <c r="U13" s="199">
        <f t="shared" si="9"/>
        <v>13</v>
      </c>
      <c r="V13" s="199">
        <f t="shared" si="9"/>
        <v>0</v>
      </c>
      <c r="W13" s="199">
        <f t="shared" si="9"/>
        <v>0</v>
      </c>
      <c r="X13" s="199">
        <f t="shared" si="9"/>
        <v>0</v>
      </c>
      <c r="Y13" s="199">
        <f t="shared" si="9"/>
        <v>0</v>
      </c>
      <c r="Z13" s="199">
        <f t="shared" si="9"/>
        <v>0</v>
      </c>
      <c r="AA13" s="199">
        <f t="shared" si="9"/>
        <v>0</v>
      </c>
      <c r="AB13" s="199">
        <f t="shared" si="9"/>
        <v>0</v>
      </c>
      <c r="AC13" s="199">
        <f t="shared" si="9"/>
        <v>0</v>
      </c>
      <c r="AD13" s="199">
        <f t="shared" si="9"/>
        <v>0</v>
      </c>
      <c r="AE13" s="199">
        <f t="shared" si="9"/>
        <v>0</v>
      </c>
      <c r="AF13" s="199">
        <f t="shared" si="9"/>
        <v>0</v>
      </c>
      <c r="AG13" s="199">
        <f t="shared" si="9"/>
        <v>5</v>
      </c>
      <c r="AH13" s="199">
        <f t="shared" si="9"/>
        <v>0</v>
      </c>
      <c r="AI13" s="199">
        <f t="shared" si="9"/>
        <v>0</v>
      </c>
      <c r="AJ13" s="199">
        <f t="shared" si="9"/>
        <v>0</v>
      </c>
      <c r="AK13" s="199">
        <f t="shared" si="9"/>
        <v>0</v>
      </c>
      <c r="AL13" s="199">
        <f t="shared" si="9"/>
        <v>0</v>
      </c>
      <c r="AM13" s="199">
        <f t="shared" si="9"/>
        <v>3.5</v>
      </c>
      <c r="AN13" s="199">
        <f t="shared" si="9"/>
        <v>0</v>
      </c>
      <c r="AO13" s="199">
        <f t="shared" si="9"/>
        <v>0</v>
      </c>
      <c r="AP13" s="199">
        <f t="shared" si="9"/>
        <v>0</v>
      </c>
      <c r="AQ13" s="199">
        <f t="shared" si="9"/>
        <v>0</v>
      </c>
      <c r="AR13" s="199">
        <f t="shared" si="9"/>
        <v>0</v>
      </c>
      <c r="AS13" s="199">
        <f t="shared" si="9"/>
        <v>3.5</v>
      </c>
      <c r="AT13" s="199">
        <f t="shared" si="9"/>
        <v>0</v>
      </c>
      <c r="AU13" s="199">
        <f t="shared" si="9"/>
        <v>13.5</v>
      </c>
      <c r="AV13" s="199">
        <f t="shared" si="9"/>
        <v>0</v>
      </c>
      <c r="AW13" s="199">
        <f t="shared" si="9"/>
        <v>12</v>
      </c>
      <c r="AX13" s="199">
        <f t="shared" si="9"/>
        <v>0</v>
      </c>
      <c r="AY13" s="199">
        <f t="shared" si="9"/>
        <v>0</v>
      </c>
      <c r="AZ13" s="199">
        <f t="shared" si="9"/>
        <v>0</v>
      </c>
      <c r="BA13" s="199">
        <f t="shared" si="9"/>
        <v>0</v>
      </c>
      <c r="BB13" s="199">
        <f t="shared" si="9"/>
        <v>0</v>
      </c>
      <c r="BC13" s="199">
        <f t="shared" si="9"/>
        <v>14</v>
      </c>
      <c r="BD13" s="199">
        <f t="shared" si="9"/>
        <v>0</v>
      </c>
      <c r="BE13" s="199">
        <f t="shared" si="9"/>
        <v>0</v>
      </c>
      <c r="BF13" s="199">
        <f t="shared" si="9"/>
        <v>0</v>
      </c>
      <c r="BG13" s="199">
        <f t="shared" si="9"/>
        <v>14.5</v>
      </c>
      <c r="BH13" s="199">
        <f t="shared" si="9"/>
        <v>0</v>
      </c>
      <c r="BI13" s="199">
        <f t="shared" si="9"/>
        <v>7.5</v>
      </c>
      <c r="BJ13" s="199">
        <f t="shared" si="9"/>
        <v>0</v>
      </c>
      <c r="BK13" s="199">
        <f t="shared" si="9"/>
        <v>7.5</v>
      </c>
      <c r="BL13" s="199">
        <f t="shared" si="9"/>
        <v>0</v>
      </c>
      <c r="BM13" s="158"/>
      <c r="BN13" s="159" t="str">
        <f>IFERROR(__xludf.DUMMYFUNCTION("""COMPUTED_VALUE"""),"Daniel Fux")</f>
        <v>Daniel Fux</v>
      </c>
      <c r="BO13" s="202"/>
      <c r="BP13" s="203"/>
      <c r="BQ13" s="202"/>
      <c r="BR13" s="203"/>
      <c r="BS13" s="202"/>
      <c r="BT13" s="203"/>
      <c r="BU13" s="202"/>
      <c r="BV13" s="203"/>
      <c r="BW13" s="202"/>
      <c r="BX13" s="203"/>
      <c r="BY13" s="202"/>
      <c r="BZ13" s="203"/>
      <c r="CA13" s="202">
        <f>IFERROR(__xludf.DUMMYFUNCTION("""COMPUTED_VALUE"""),5.0)</f>
        <v>5</v>
      </c>
      <c r="CB13" s="203"/>
      <c r="CC13" s="202">
        <f>IFERROR(__xludf.DUMMYFUNCTION("""COMPUTED_VALUE"""),5.5)</f>
        <v>5.5</v>
      </c>
      <c r="CD13" s="203"/>
      <c r="CE13" s="202">
        <f>IFERROR(__xludf.DUMMYFUNCTION("""COMPUTED_VALUE"""),8.5)</f>
        <v>8.5</v>
      </c>
      <c r="CF13" s="203"/>
      <c r="CG13" s="202">
        <f>IFERROR(__xludf.DUMMYFUNCTION("""COMPUTED_VALUE"""),13.0)</f>
        <v>13</v>
      </c>
      <c r="CH13" s="203"/>
      <c r="CI13" s="202"/>
      <c r="CJ13" s="203"/>
      <c r="CK13" s="202"/>
      <c r="CL13" s="203"/>
      <c r="CM13" s="202"/>
      <c r="CN13" s="203"/>
      <c r="CO13" s="202"/>
      <c r="CP13" s="203"/>
      <c r="CQ13" s="202"/>
      <c r="CR13" s="203"/>
      <c r="CS13" s="202">
        <f>IFERROR(__xludf.DUMMYFUNCTION("""COMPUTED_VALUE"""),5.0)</f>
        <v>5</v>
      </c>
      <c r="CT13" s="199"/>
      <c r="CU13" s="202"/>
      <c r="CV13" s="199"/>
      <c r="CW13" s="202"/>
      <c r="CX13" s="199"/>
      <c r="CY13" s="202">
        <f>IFERROR(__xludf.DUMMYFUNCTION("""COMPUTED_VALUE"""),3.5)</f>
        <v>3.5</v>
      </c>
      <c r="CZ13" s="199"/>
      <c r="DA13" s="202"/>
      <c r="DB13" s="199"/>
      <c r="DC13" s="202"/>
      <c r="DD13" s="199"/>
      <c r="DE13" s="202">
        <f>IFERROR(__xludf.DUMMYFUNCTION("""COMPUTED_VALUE"""),3.5)</f>
        <v>3.5</v>
      </c>
      <c r="DF13" s="199"/>
      <c r="DG13" s="202">
        <f>IFERROR(__xludf.DUMMYFUNCTION("""COMPUTED_VALUE"""),13.5)</f>
        <v>13.5</v>
      </c>
      <c r="DH13" s="199"/>
      <c r="DI13" s="202">
        <f>IFERROR(__xludf.DUMMYFUNCTION("""COMPUTED_VALUE"""),12.0)</f>
        <v>12</v>
      </c>
      <c r="DJ13" s="199"/>
      <c r="DK13" s="202"/>
      <c r="DL13" s="199"/>
      <c r="DM13" s="202"/>
      <c r="DN13" s="199"/>
      <c r="DO13" s="202">
        <f>IFERROR(__xludf.DUMMYFUNCTION("""COMPUTED_VALUE"""),14.0)</f>
        <v>14</v>
      </c>
      <c r="DP13" s="199"/>
      <c r="DQ13" s="202"/>
      <c r="DR13" s="199"/>
      <c r="DS13" s="202">
        <f>IFERROR(__xludf.DUMMYFUNCTION("""COMPUTED_VALUE"""),14.5)</f>
        <v>14.5</v>
      </c>
      <c r="DT13" s="199"/>
      <c r="DU13" s="202">
        <f>IFERROR(__xludf.DUMMYFUNCTION("""COMPUTED_VALUE"""),7.5)</f>
        <v>7.5</v>
      </c>
      <c r="DV13" s="199"/>
      <c r="DW13" s="202">
        <f>IFERROR(__xludf.DUMMYFUNCTION("""COMPUTED_VALUE"""),7.5)</f>
        <v>7.5</v>
      </c>
      <c r="DX13" s="199"/>
      <c r="DY13" s="158"/>
      <c r="DZ13" s="159" t="str">
        <f>IFERROR(__xludf.DUMMYFUNCTION("""COMPUTED_VALUE"""),"Daniel Fux")</f>
        <v>Daniel Fux</v>
      </c>
      <c r="EA13" s="202">
        <f>IFERROR(__xludf.DUMMYFUNCTION("""COMPUTED_VALUE"""),1.5)</f>
        <v>1.5</v>
      </c>
      <c r="EB13" s="203"/>
      <c r="EC13" s="202"/>
      <c r="ED13" s="203"/>
      <c r="EE13" s="202"/>
      <c r="EF13" s="203"/>
      <c r="EG13" s="202"/>
      <c r="EH13" s="203"/>
      <c r="EI13" s="202"/>
      <c r="EJ13" s="203"/>
      <c r="EK13" s="202"/>
      <c r="EL13" s="203"/>
      <c r="EM13" s="202"/>
      <c r="EN13" s="203"/>
      <c r="EO13" s="202"/>
      <c r="EP13" s="203"/>
      <c r="EQ13" s="202"/>
      <c r="ER13" s="203"/>
      <c r="ES13" s="202"/>
      <c r="ET13" s="203"/>
      <c r="EU13" s="202"/>
      <c r="EV13" s="203"/>
      <c r="EW13" s="202"/>
      <c r="EX13" s="203"/>
      <c r="EY13" s="202"/>
      <c r="EZ13" s="203"/>
      <c r="FA13" s="202"/>
      <c r="FB13" s="203"/>
      <c r="FC13" s="202"/>
      <c r="FD13" s="203"/>
      <c r="FE13" s="202"/>
      <c r="FF13" s="199"/>
      <c r="FG13" s="202"/>
      <c r="FH13" s="199"/>
      <c r="FI13" s="202"/>
      <c r="FJ13" s="199"/>
      <c r="FK13" s="202"/>
      <c r="FL13" s="199"/>
      <c r="FM13" s="202"/>
      <c r="FN13" s="199"/>
      <c r="FO13" s="202"/>
      <c r="FP13" s="199"/>
      <c r="FQ13" s="202"/>
      <c r="FR13" s="199"/>
      <c r="FS13" s="202"/>
      <c r="FT13" s="199"/>
      <c r="FU13" s="202"/>
      <c r="FV13" s="199"/>
      <c r="FW13" s="202"/>
      <c r="FX13" s="199"/>
      <c r="FY13" s="202"/>
      <c r="FZ13" s="199"/>
      <c r="GA13" s="202"/>
      <c r="GB13" s="199"/>
      <c r="GC13" s="202"/>
      <c r="GD13" s="199"/>
      <c r="GE13" s="202"/>
      <c r="GF13" s="199"/>
      <c r="GG13" s="202"/>
      <c r="GH13" s="199"/>
      <c r="GI13" s="202"/>
      <c r="GJ13" s="199"/>
      <c r="GK13" s="158"/>
      <c r="GL13" s="159"/>
      <c r="GM13" s="202"/>
      <c r="GN13" s="203"/>
      <c r="GO13" s="202"/>
      <c r="GP13" s="203"/>
      <c r="GQ13" s="202"/>
      <c r="GR13" s="203"/>
      <c r="GS13" s="202"/>
      <c r="GT13" s="203"/>
      <c r="GU13" s="202"/>
      <c r="GV13" s="203"/>
      <c r="GW13" s="202"/>
      <c r="GX13" s="203"/>
      <c r="GY13" s="202"/>
      <c r="GZ13" s="203"/>
      <c r="HA13" s="202"/>
      <c r="HB13" s="203"/>
      <c r="HC13" s="202"/>
      <c r="HD13" s="203"/>
      <c r="HE13" s="202"/>
      <c r="HF13" s="203"/>
      <c r="HG13" s="202"/>
      <c r="HH13" s="203"/>
      <c r="HI13" s="202"/>
      <c r="HJ13" s="203"/>
      <c r="HK13" s="202"/>
      <c r="HL13" s="203"/>
      <c r="HM13" s="202"/>
      <c r="HN13" s="203"/>
      <c r="HO13" s="202"/>
      <c r="HP13" s="203"/>
      <c r="HQ13" s="202"/>
      <c r="HR13" s="199"/>
      <c r="HS13" s="202"/>
      <c r="HT13" s="199"/>
      <c r="HU13" s="202"/>
      <c r="HV13" s="199"/>
      <c r="HW13" s="202"/>
      <c r="HX13" s="199"/>
      <c r="HY13" s="202"/>
      <c r="HZ13" s="199"/>
      <c r="IA13" s="202"/>
      <c r="IB13" s="199"/>
      <c r="IC13" s="202"/>
      <c r="ID13" s="199"/>
      <c r="IE13" s="202"/>
      <c r="IF13" s="199"/>
      <c r="IG13" s="202"/>
      <c r="IH13" s="199"/>
      <c r="II13" s="202"/>
      <c r="IJ13" s="199"/>
      <c r="IK13" s="202"/>
      <c r="IL13" s="199"/>
      <c r="IM13" s="202"/>
      <c r="IN13" s="199"/>
      <c r="IO13" s="202"/>
      <c r="IP13" s="199"/>
      <c r="IQ13" s="202"/>
      <c r="IR13" s="199"/>
      <c r="IS13" s="202"/>
      <c r="IT13" s="199"/>
      <c r="IU13" s="202"/>
      <c r="IV13" s="199"/>
    </row>
    <row r="14">
      <c r="A14" s="208">
        <f>IFERROR(__xludf.DUMMYFUNCTION("""COMPUTED_VALUE"""),130.0)</f>
        <v>130</v>
      </c>
      <c r="B14" s="172" t="str">
        <f>IFERROR(__xludf.DUMMYFUNCTION("""COMPUTED_VALUE"""),"Radim Dvořák")</f>
        <v>Radim Dvořák</v>
      </c>
      <c r="C14" s="199">
        <f t="shared" ref="C14:BL14" si="10">BO14+EA14+GM14</f>
        <v>6</v>
      </c>
      <c r="D14" s="199">
        <f t="shared" si="10"/>
        <v>0</v>
      </c>
      <c r="E14" s="199">
        <f t="shared" si="10"/>
        <v>0</v>
      </c>
      <c r="F14" s="199">
        <f t="shared" si="10"/>
        <v>0</v>
      </c>
      <c r="G14" s="199">
        <f t="shared" si="10"/>
        <v>0</v>
      </c>
      <c r="H14" s="199">
        <f t="shared" si="10"/>
        <v>0</v>
      </c>
      <c r="I14" s="199">
        <f t="shared" si="10"/>
        <v>12</v>
      </c>
      <c r="J14" s="199">
        <f t="shared" si="10"/>
        <v>0</v>
      </c>
      <c r="K14" s="199">
        <f t="shared" si="10"/>
        <v>12</v>
      </c>
      <c r="L14" s="199">
        <f t="shared" si="10"/>
        <v>0</v>
      </c>
      <c r="M14" s="199">
        <f t="shared" si="10"/>
        <v>10</v>
      </c>
      <c r="N14" s="199">
        <f t="shared" si="10"/>
        <v>0</v>
      </c>
      <c r="O14" s="199">
        <f t="shared" si="10"/>
        <v>0</v>
      </c>
      <c r="P14" s="199">
        <f t="shared" si="10"/>
        <v>0</v>
      </c>
      <c r="Q14" s="199">
        <f t="shared" si="10"/>
        <v>0</v>
      </c>
      <c r="R14" s="199">
        <f t="shared" si="10"/>
        <v>0</v>
      </c>
      <c r="S14" s="199">
        <f t="shared" si="10"/>
        <v>7.5</v>
      </c>
      <c r="T14" s="199">
        <f t="shared" si="10"/>
        <v>0</v>
      </c>
      <c r="U14" s="199">
        <f t="shared" si="10"/>
        <v>7</v>
      </c>
      <c r="V14" s="199">
        <f t="shared" si="10"/>
        <v>0</v>
      </c>
      <c r="W14" s="199">
        <f t="shared" si="10"/>
        <v>12</v>
      </c>
      <c r="X14" s="199">
        <f t="shared" si="10"/>
        <v>0</v>
      </c>
      <c r="Y14" s="199">
        <f t="shared" si="10"/>
        <v>12</v>
      </c>
      <c r="Z14" s="199">
        <f t="shared" si="10"/>
        <v>0</v>
      </c>
      <c r="AA14" s="199">
        <f t="shared" si="10"/>
        <v>12</v>
      </c>
      <c r="AB14" s="199">
        <f t="shared" si="10"/>
        <v>0</v>
      </c>
      <c r="AC14" s="199">
        <f t="shared" si="10"/>
        <v>12</v>
      </c>
      <c r="AD14" s="199">
        <f t="shared" si="10"/>
        <v>0</v>
      </c>
      <c r="AE14" s="199">
        <f t="shared" si="10"/>
        <v>0</v>
      </c>
      <c r="AF14" s="199">
        <f t="shared" si="10"/>
        <v>0</v>
      </c>
      <c r="AG14" s="199">
        <f t="shared" si="10"/>
        <v>0</v>
      </c>
      <c r="AH14" s="199">
        <f t="shared" si="10"/>
        <v>0</v>
      </c>
      <c r="AI14" s="199">
        <f t="shared" si="10"/>
        <v>5</v>
      </c>
      <c r="AJ14" s="199">
        <f t="shared" si="10"/>
        <v>0</v>
      </c>
      <c r="AK14" s="199">
        <f t="shared" si="10"/>
        <v>12</v>
      </c>
      <c r="AL14" s="199">
        <f t="shared" si="10"/>
        <v>0</v>
      </c>
      <c r="AM14" s="199">
        <f t="shared" si="10"/>
        <v>12</v>
      </c>
      <c r="AN14" s="199">
        <f t="shared" si="10"/>
        <v>0</v>
      </c>
      <c r="AO14" s="199">
        <f t="shared" si="10"/>
        <v>12</v>
      </c>
      <c r="AP14" s="199">
        <f t="shared" si="10"/>
        <v>0</v>
      </c>
      <c r="AQ14" s="199">
        <f t="shared" si="10"/>
        <v>7</v>
      </c>
      <c r="AR14" s="199">
        <f t="shared" si="10"/>
        <v>0</v>
      </c>
      <c r="AS14" s="199">
        <f t="shared" si="10"/>
        <v>12.5</v>
      </c>
      <c r="AT14" s="199">
        <f t="shared" si="10"/>
        <v>0</v>
      </c>
      <c r="AU14" s="199">
        <f t="shared" si="10"/>
        <v>0</v>
      </c>
      <c r="AV14" s="199">
        <f t="shared" si="10"/>
        <v>0</v>
      </c>
      <c r="AW14" s="199">
        <f t="shared" si="10"/>
        <v>0</v>
      </c>
      <c r="AX14" s="199">
        <f t="shared" si="10"/>
        <v>0</v>
      </c>
      <c r="AY14" s="199">
        <f t="shared" si="10"/>
        <v>11</v>
      </c>
      <c r="AZ14" s="199">
        <f t="shared" si="10"/>
        <v>0</v>
      </c>
      <c r="BA14" s="199">
        <f t="shared" si="10"/>
        <v>11</v>
      </c>
      <c r="BB14" s="199">
        <f t="shared" si="10"/>
        <v>0</v>
      </c>
      <c r="BC14" s="199">
        <f t="shared" si="10"/>
        <v>0</v>
      </c>
      <c r="BD14" s="199">
        <f t="shared" si="10"/>
        <v>0</v>
      </c>
      <c r="BE14" s="199">
        <f t="shared" si="10"/>
        <v>15</v>
      </c>
      <c r="BF14" s="199">
        <f t="shared" si="10"/>
        <v>300</v>
      </c>
      <c r="BG14" s="199">
        <f t="shared" si="10"/>
        <v>0</v>
      </c>
      <c r="BH14" s="199">
        <f t="shared" si="10"/>
        <v>0</v>
      </c>
      <c r="BI14" s="199">
        <f t="shared" si="10"/>
        <v>7</v>
      </c>
      <c r="BJ14" s="199">
        <f t="shared" si="10"/>
        <v>0</v>
      </c>
      <c r="BK14" s="199">
        <f t="shared" si="10"/>
        <v>7</v>
      </c>
      <c r="BL14" s="199">
        <f t="shared" si="10"/>
        <v>0</v>
      </c>
      <c r="BM14" s="158"/>
      <c r="BN14" s="159" t="str">
        <f>IFERROR(__xludf.DUMMYFUNCTION("""COMPUTED_VALUE"""),"Radim Dvořák")</f>
        <v>Radim Dvořák</v>
      </c>
      <c r="BO14" s="202">
        <f>IFERROR(__xludf.DUMMYFUNCTION("""COMPUTED_VALUE"""),6.0)</f>
        <v>6</v>
      </c>
      <c r="BP14" s="203"/>
      <c r="BQ14" s="202"/>
      <c r="BR14" s="203"/>
      <c r="BS14" s="202"/>
      <c r="BT14" s="203"/>
      <c r="BU14" s="202">
        <f>IFERROR(__xludf.DUMMYFUNCTION("""COMPUTED_VALUE"""),12.0)</f>
        <v>12</v>
      </c>
      <c r="BV14" s="203"/>
      <c r="BW14" s="202">
        <f>IFERROR(__xludf.DUMMYFUNCTION("""COMPUTED_VALUE"""),12.0)</f>
        <v>12</v>
      </c>
      <c r="BX14" s="203"/>
      <c r="BY14" s="202">
        <f>IFERROR(__xludf.DUMMYFUNCTION("""COMPUTED_VALUE"""),10.0)</f>
        <v>10</v>
      </c>
      <c r="BZ14" s="203"/>
      <c r="CA14" s="202"/>
      <c r="CB14" s="203"/>
      <c r="CC14" s="202"/>
      <c r="CD14" s="203"/>
      <c r="CE14" s="202">
        <f>IFERROR(__xludf.DUMMYFUNCTION("""COMPUTED_VALUE"""),7.5)</f>
        <v>7.5</v>
      </c>
      <c r="CF14" s="203"/>
      <c r="CG14" s="202">
        <f>IFERROR(__xludf.DUMMYFUNCTION("""COMPUTED_VALUE"""),7.0)</f>
        <v>7</v>
      </c>
      <c r="CH14" s="203"/>
      <c r="CI14" s="202">
        <f>IFERROR(__xludf.DUMMYFUNCTION("""COMPUTED_VALUE"""),12.0)</f>
        <v>12</v>
      </c>
      <c r="CJ14" s="203"/>
      <c r="CK14" s="202">
        <f>IFERROR(__xludf.DUMMYFUNCTION("""COMPUTED_VALUE"""),12.0)</f>
        <v>12</v>
      </c>
      <c r="CL14" s="203"/>
      <c r="CM14" s="202">
        <f>IFERROR(__xludf.DUMMYFUNCTION("""COMPUTED_VALUE"""),12.0)</f>
        <v>12</v>
      </c>
      <c r="CN14" s="203"/>
      <c r="CO14" s="202">
        <f>IFERROR(__xludf.DUMMYFUNCTION("""COMPUTED_VALUE"""),12.0)</f>
        <v>12</v>
      </c>
      <c r="CP14" s="203"/>
      <c r="CQ14" s="202"/>
      <c r="CR14" s="203"/>
      <c r="CS14" s="202"/>
      <c r="CT14" s="199"/>
      <c r="CU14" s="202">
        <f>IFERROR(__xludf.DUMMYFUNCTION("""COMPUTED_VALUE"""),5.0)</f>
        <v>5</v>
      </c>
      <c r="CV14" s="199"/>
      <c r="CW14" s="202">
        <f>IFERROR(__xludf.DUMMYFUNCTION("""COMPUTED_VALUE"""),12.0)</f>
        <v>12</v>
      </c>
      <c r="CX14" s="199"/>
      <c r="CY14" s="202">
        <f>IFERROR(__xludf.DUMMYFUNCTION("""COMPUTED_VALUE"""),12.0)</f>
        <v>12</v>
      </c>
      <c r="CZ14" s="199"/>
      <c r="DA14" s="202">
        <f>IFERROR(__xludf.DUMMYFUNCTION("""COMPUTED_VALUE"""),12.0)</f>
        <v>12</v>
      </c>
      <c r="DB14" s="199"/>
      <c r="DC14" s="202">
        <f>IFERROR(__xludf.DUMMYFUNCTION("""COMPUTED_VALUE"""),7.0)</f>
        <v>7</v>
      </c>
      <c r="DD14" s="199"/>
      <c r="DE14" s="202">
        <f>IFERROR(__xludf.DUMMYFUNCTION("""COMPUTED_VALUE"""),12.5)</f>
        <v>12.5</v>
      </c>
      <c r="DF14" s="199"/>
      <c r="DG14" s="202"/>
      <c r="DH14" s="199"/>
      <c r="DI14" s="202"/>
      <c r="DJ14" s="199"/>
      <c r="DK14" s="202">
        <f>IFERROR(__xludf.DUMMYFUNCTION("""COMPUTED_VALUE"""),11.0)</f>
        <v>11</v>
      </c>
      <c r="DL14" s="199"/>
      <c r="DM14" s="202">
        <f>IFERROR(__xludf.DUMMYFUNCTION("""COMPUTED_VALUE"""),11.0)</f>
        <v>11</v>
      </c>
      <c r="DN14" s="199"/>
      <c r="DO14" s="202"/>
      <c r="DP14" s="199"/>
      <c r="DQ14" s="202">
        <f>IFERROR(__xludf.DUMMYFUNCTION("""COMPUTED_VALUE"""),15.0)</f>
        <v>15</v>
      </c>
      <c r="DR14" s="199">
        <f>IFERROR(__xludf.DUMMYFUNCTION("""COMPUTED_VALUE"""),300.0)</f>
        <v>300</v>
      </c>
      <c r="DS14" s="202"/>
      <c r="DT14" s="199"/>
      <c r="DU14" s="202">
        <f>IFERROR(__xludf.DUMMYFUNCTION("""COMPUTED_VALUE"""),7.0)</f>
        <v>7</v>
      </c>
      <c r="DV14" s="199"/>
      <c r="DW14" s="202">
        <f>IFERROR(__xludf.DUMMYFUNCTION("""COMPUTED_VALUE"""),7.0)</f>
        <v>7</v>
      </c>
      <c r="DX14" s="199"/>
      <c r="DY14" s="158"/>
      <c r="DZ14" s="159" t="str">
        <f>IFERROR(__xludf.DUMMYFUNCTION("""COMPUTED_VALUE"""),"Radim Dvořák")</f>
        <v>Radim Dvořák</v>
      </c>
      <c r="EA14" s="202"/>
      <c r="EB14" s="203"/>
      <c r="EC14" s="202"/>
      <c r="ED14" s="203"/>
      <c r="EE14" s="202"/>
      <c r="EF14" s="203"/>
      <c r="EG14" s="202"/>
      <c r="EH14" s="203"/>
      <c r="EI14" s="202"/>
      <c r="EJ14" s="203"/>
      <c r="EK14" s="202"/>
      <c r="EL14" s="203"/>
      <c r="EM14" s="202"/>
      <c r="EN14" s="203"/>
      <c r="EO14" s="202"/>
      <c r="EP14" s="203"/>
      <c r="EQ14" s="202"/>
      <c r="ER14" s="203"/>
      <c r="ES14" s="202"/>
      <c r="ET14" s="203"/>
      <c r="EU14" s="202"/>
      <c r="EV14" s="203"/>
      <c r="EW14" s="202"/>
      <c r="EX14" s="203"/>
      <c r="EY14" s="202"/>
      <c r="EZ14" s="203"/>
      <c r="FA14" s="202"/>
      <c r="FB14" s="203"/>
      <c r="FC14" s="202"/>
      <c r="FD14" s="203"/>
      <c r="FE14" s="202"/>
      <c r="FF14" s="199"/>
      <c r="FG14" s="202"/>
      <c r="FH14" s="199"/>
      <c r="FI14" s="202"/>
      <c r="FJ14" s="199"/>
      <c r="FK14" s="202"/>
      <c r="FL14" s="199"/>
      <c r="FM14" s="202"/>
      <c r="FN14" s="199"/>
      <c r="FO14" s="202"/>
      <c r="FP14" s="199"/>
      <c r="FQ14" s="202"/>
      <c r="FR14" s="199"/>
      <c r="FS14" s="202"/>
      <c r="FT14" s="199"/>
      <c r="FU14" s="202"/>
      <c r="FV14" s="199"/>
      <c r="FW14" s="202"/>
      <c r="FX14" s="199"/>
      <c r="FY14" s="202"/>
      <c r="FZ14" s="199"/>
      <c r="GA14" s="202"/>
      <c r="GB14" s="199"/>
      <c r="GC14" s="202"/>
      <c r="GD14" s="199"/>
      <c r="GE14" s="202"/>
      <c r="GF14" s="199"/>
      <c r="GG14" s="202"/>
      <c r="GH14" s="199"/>
      <c r="GI14" s="202"/>
      <c r="GJ14" s="199"/>
      <c r="GK14" s="158"/>
      <c r="GL14" s="159"/>
      <c r="GM14" s="202"/>
      <c r="GN14" s="203"/>
      <c r="GO14" s="202"/>
      <c r="GP14" s="203"/>
      <c r="GQ14" s="202"/>
      <c r="GR14" s="203"/>
      <c r="GS14" s="202"/>
      <c r="GT14" s="203"/>
      <c r="GU14" s="202"/>
      <c r="GV14" s="203"/>
      <c r="GW14" s="202"/>
      <c r="GX14" s="203"/>
      <c r="GY14" s="202"/>
      <c r="GZ14" s="203"/>
      <c r="HA14" s="202"/>
      <c r="HB14" s="203"/>
      <c r="HC14" s="202"/>
      <c r="HD14" s="203"/>
      <c r="HE14" s="202"/>
      <c r="HF14" s="203"/>
      <c r="HG14" s="202"/>
      <c r="HH14" s="203"/>
      <c r="HI14" s="202"/>
      <c r="HJ14" s="203"/>
      <c r="HK14" s="202"/>
      <c r="HL14" s="203"/>
      <c r="HM14" s="202"/>
      <c r="HN14" s="203"/>
      <c r="HO14" s="202"/>
      <c r="HP14" s="203"/>
      <c r="HQ14" s="202"/>
      <c r="HR14" s="199"/>
      <c r="HS14" s="202"/>
      <c r="HT14" s="199"/>
      <c r="HU14" s="202"/>
      <c r="HV14" s="199"/>
      <c r="HW14" s="202"/>
      <c r="HX14" s="199"/>
      <c r="HY14" s="202"/>
      <c r="HZ14" s="199"/>
      <c r="IA14" s="202"/>
      <c r="IB14" s="199"/>
      <c r="IC14" s="202"/>
      <c r="ID14" s="199"/>
      <c r="IE14" s="202"/>
      <c r="IF14" s="199"/>
      <c r="IG14" s="202"/>
      <c r="IH14" s="199"/>
      <c r="II14" s="202"/>
      <c r="IJ14" s="199"/>
      <c r="IK14" s="202"/>
      <c r="IL14" s="199"/>
      <c r="IM14" s="202"/>
      <c r="IN14" s="199"/>
      <c r="IO14" s="202"/>
      <c r="IP14" s="199"/>
      <c r="IQ14" s="202"/>
      <c r="IR14" s="199"/>
      <c r="IS14" s="202"/>
      <c r="IT14" s="199"/>
      <c r="IU14" s="202"/>
      <c r="IV14" s="199"/>
    </row>
    <row r="15">
      <c r="A15" s="208">
        <f>IFERROR(__xludf.DUMMYFUNCTION("""COMPUTED_VALUE"""),100.0)</f>
        <v>100</v>
      </c>
      <c r="B15" s="172" t="str">
        <f>IFERROR(__xludf.DUMMYFUNCTION("""COMPUTED_VALUE"""),"Vladimír Dudkin")</f>
        <v>Vladimír Dudkin</v>
      </c>
      <c r="C15" s="199">
        <f t="shared" ref="C15:BL15" si="11">BO15+EA15+GM15</f>
        <v>0</v>
      </c>
      <c r="D15" s="199">
        <f t="shared" si="11"/>
        <v>0</v>
      </c>
      <c r="E15" s="199">
        <f t="shared" si="11"/>
        <v>0</v>
      </c>
      <c r="F15" s="199">
        <f t="shared" si="11"/>
        <v>0</v>
      </c>
      <c r="G15" s="199">
        <f t="shared" si="11"/>
        <v>0</v>
      </c>
      <c r="H15" s="199">
        <f t="shared" si="11"/>
        <v>0</v>
      </c>
      <c r="I15" s="199">
        <f t="shared" si="11"/>
        <v>0</v>
      </c>
      <c r="J15" s="199">
        <f t="shared" si="11"/>
        <v>0</v>
      </c>
      <c r="K15" s="199">
        <f t="shared" si="11"/>
        <v>0</v>
      </c>
      <c r="L15" s="199">
        <f t="shared" si="11"/>
        <v>0</v>
      </c>
      <c r="M15" s="199">
        <f t="shared" si="11"/>
        <v>0</v>
      </c>
      <c r="N15" s="199">
        <f t="shared" si="11"/>
        <v>0</v>
      </c>
      <c r="O15" s="199">
        <f t="shared" si="11"/>
        <v>0</v>
      </c>
      <c r="P15" s="199">
        <f t="shared" si="11"/>
        <v>0</v>
      </c>
      <c r="Q15" s="199">
        <f t="shared" si="11"/>
        <v>0</v>
      </c>
      <c r="R15" s="199">
        <f t="shared" si="11"/>
        <v>0</v>
      </c>
      <c r="S15" s="199">
        <f t="shared" si="11"/>
        <v>0</v>
      </c>
      <c r="T15" s="199">
        <f t="shared" si="11"/>
        <v>0</v>
      </c>
      <c r="U15" s="199">
        <f t="shared" si="11"/>
        <v>0</v>
      </c>
      <c r="V15" s="199">
        <f t="shared" si="11"/>
        <v>0</v>
      </c>
      <c r="W15" s="199">
        <f t="shared" si="11"/>
        <v>0</v>
      </c>
      <c r="X15" s="199">
        <f t="shared" si="11"/>
        <v>0</v>
      </c>
      <c r="Y15" s="199">
        <f t="shared" si="11"/>
        <v>0</v>
      </c>
      <c r="Z15" s="199">
        <f t="shared" si="11"/>
        <v>0</v>
      </c>
      <c r="AA15" s="199">
        <f t="shared" si="11"/>
        <v>0</v>
      </c>
      <c r="AB15" s="199">
        <f t="shared" si="11"/>
        <v>0</v>
      </c>
      <c r="AC15" s="199">
        <f t="shared" si="11"/>
        <v>0</v>
      </c>
      <c r="AD15" s="199">
        <f t="shared" si="11"/>
        <v>0</v>
      </c>
      <c r="AE15" s="199">
        <f t="shared" si="11"/>
        <v>0</v>
      </c>
      <c r="AF15" s="199">
        <f t="shared" si="11"/>
        <v>0</v>
      </c>
      <c r="AG15" s="199">
        <f t="shared" si="11"/>
        <v>0</v>
      </c>
      <c r="AH15" s="199">
        <f t="shared" si="11"/>
        <v>0</v>
      </c>
      <c r="AI15" s="199">
        <f t="shared" si="11"/>
        <v>0</v>
      </c>
      <c r="AJ15" s="199">
        <f t="shared" si="11"/>
        <v>0</v>
      </c>
      <c r="AK15" s="199">
        <f t="shared" si="11"/>
        <v>0</v>
      </c>
      <c r="AL15" s="199">
        <f t="shared" si="11"/>
        <v>0</v>
      </c>
      <c r="AM15" s="199">
        <f t="shared" si="11"/>
        <v>0</v>
      </c>
      <c r="AN15" s="199">
        <f t="shared" si="11"/>
        <v>0</v>
      </c>
      <c r="AO15" s="199">
        <f t="shared" si="11"/>
        <v>0</v>
      </c>
      <c r="AP15" s="199">
        <f t="shared" si="11"/>
        <v>0</v>
      </c>
      <c r="AQ15" s="199">
        <f t="shared" si="11"/>
        <v>0</v>
      </c>
      <c r="AR15" s="199">
        <f t="shared" si="11"/>
        <v>0</v>
      </c>
      <c r="AS15" s="199">
        <f t="shared" si="11"/>
        <v>0</v>
      </c>
      <c r="AT15" s="199">
        <f t="shared" si="11"/>
        <v>0</v>
      </c>
      <c r="AU15" s="199">
        <f t="shared" si="11"/>
        <v>0</v>
      </c>
      <c r="AV15" s="199">
        <f t="shared" si="11"/>
        <v>0</v>
      </c>
      <c r="AW15" s="199">
        <f t="shared" si="11"/>
        <v>0</v>
      </c>
      <c r="AX15" s="199">
        <f t="shared" si="11"/>
        <v>0</v>
      </c>
      <c r="AY15" s="199">
        <f t="shared" si="11"/>
        <v>0</v>
      </c>
      <c r="AZ15" s="199">
        <f t="shared" si="11"/>
        <v>0</v>
      </c>
      <c r="BA15" s="199">
        <f t="shared" si="11"/>
        <v>0</v>
      </c>
      <c r="BB15" s="199">
        <f t="shared" si="11"/>
        <v>0</v>
      </c>
      <c r="BC15" s="199">
        <f t="shared" si="11"/>
        <v>0</v>
      </c>
      <c r="BD15" s="199">
        <f t="shared" si="11"/>
        <v>0</v>
      </c>
      <c r="BE15" s="199">
        <f t="shared" si="11"/>
        <v>0</v>
      </c>
      <c r="BF15" s="199">
        <f t="shared" si="11"/>
        <v>0</v>
      </c>
      <c r="BG15" s="199">
        <f t="shared" si="11"/>
        <v>0</v>
      </c>
      <c r="BH15" s="199">
        <f t="shared" si="11"/>
        <v>0</v>
      </c>
      <c r="BI15" s="199">
        <f t="shared" si="11"/>
        <v>0</v>
      </c>
      <c r="BJ15" s="199">
        <f t="shared" si="11"/>
        <v>0</v>
      </c>
      <c r="BK15" s="199">
        <f t="shared" si="11"/>
        <v>0</v>
      </c>
      <c r="BL15" s="199">
        <f t="shared" si="11"/>
        <v>0</v>
      </c>
      <c r="BM15" s="158"/>
      <c r="BN15" s="159" t="str">
        <f>IFERROR(__xludf.DUMMYFUNCTION("""COMPUTED_VALUE"""),"Vladimír Dudkin")</f>
        <v>Vladimír Dudkin</v>
      </c>
      <c r="BO15" s="202"/>
      <c r="BP15" s="203"/>
      <c r="BQ15" s="202"/>
      <c r="BR15" s="203"/>
      <c r="BS15" s="202"/>
      <c r="BT15" s="203"/>
      <c r="BU15" s="202"/>
      <c r="BV15" s="203"/>
      <c r="BW15" s="202"/>
      <c r="BX15" s="203"/>
      <c r="BY15" s="202"/>
      <c r="BZ15" s="203"/>
      <c r="CA15" s="202"/>
      <c r="CB15" s="203"/>
      <c r="CC15" s="202"/>
      <c r="CD15" s="203"/>
      <c r="CE15" s="202"/>
      <c r="CF15" s="203"/>
      <c r="CG15" s="202"/>
      <c r="CH15" s="203"/>
      <c r="CI15" s="202"/>
      <c r="CJ15" s="203"/>
      <c r="CK15" s="202"/>
      <c r="CL15" s="203"/>
      <c r="CM15" s="202"/>
      <c r="CN15" s="203"/>
      <c r="CO15" s="202"/>
      <c r="CP15" s="203"/>
      <c r="CQ15" s="202"/>
      <c r="CR15" s="203"/>
      <c r="CS15" s="202"/>
      <c r="CT15" s="199"/>
      <c r="CU15" s="204"/>
      <c r="CV15" s="199"/>
      <c r="CW15" s="204"/>
      <c r="CX15" s="199"/>
      <c r="CY15" s="204"/>
      <c r="CZ15" s="199"/>
      <c r="DA15" s="204"/>
      <c r="DB15" s="199"/>
      <c r="DC15" s="204"/>
      <c r="DD15" s="199"/>
      <c r="DE15" s="202"/>
      <c r="DF15" s="199"/>
      <c r="DG15" s="202"/>
      <c r="DH15" s="199"/>
      <c r="DI15" s="204"/>
      <c r="DJ15" s="199"/>
      <c r="DK15" s="204"/>
      <c r="DL15" s="206"/>
      <c r="DM15" s="204"/>
      <c r="DN15" s="206"/>
      <c r="DO15" s="204"/>
      <c r="DP15" s="199"/>
      <c r="DQ15" s="204"/>
      <c r="DR15" s="199"/>
      <c r="DS15" s="202"/>
      <c r="DT15" s="199"/>
      <c r="DU15" s="202"/>
      <c r="DV15" s="199"/>
      <c r="DW15" s="202"/>
      <c r="DX15" s="199"/>
      <c r="DY15" s="158"/>
      <c r="DZ15" s="159" t="str">
        <f>IFERROR(__xludf.DUMMYFUNCTION("""COMPUTED_VALUE"""),"Vladimír Dudkin")</f>
        <v>Vladimír Dudkin</v>
      </c>
      <c r="EA15" s="202"/>
      <c r="EB15" s="203"/>
      <c r="EC15" s="202"/>
      <c r="ED15" s="203"/>
      <c r="EE15" s="202"/>
      <c r="EF15" s="203"/>
      <c r="EG15" s="202"/>
      <c r="EH15" s="203"/>
      <c r="EI15" s="202"/>
      <c r="EJ15" s="203"/>
      <c r="EK15" s="202"/>
      <c r="EL15" s="203"/>
      <c r="EM15" s="202"/>
      <c r="EN15" s="203"/>
      <c r="EO15" s="202"/>
      <c r="EP15" s="203"/>
      <c r="EQ15" s="202"/>
      <c r="ER15" s="203"/>
      <c r="ES15" s="202"/>
      <c r="ET15" s="203"/>
      <c r="EU15" s="202"/>
      <c r="EV15" s="203"/>
      <c r="EW15" s="202"/>
      <c r="EX15" s="203"/>
      <c r="EY15" s="202"/>
      <c r="EZ15" s="203"/>
      <c r="FA15" s="202"/>
      <c r="FB15" s="203"/>
      <c r="FC15" s="202"/>
      <c r="FD15" s="203"/>
      <c r="FE15" s="202"/>
      <c r="FF15" s="199"/>
      <c r="FG15" s="204"/>
      <c r="FH15" s="199"/>
      <c r="FI15" s="204"/>
      <c r="FJ15" s="199"/>
      <c r="FK15" s="204"/>
      <c r="FL15" s="199"/>
      <c r="FM15" s="204"/>
      <c r="FN15" s="199"/>
      <c r="FO15" s="204"/>
      <c r="FP15" s="199"/>
      <c r="FQ15" s="202"/>
      <c r="FR15" s="199"/>
      <c r="FS15" s="202"/>
      <c r="FT15" s="199"/>
      <c r="FU15" s="204"/>
      <c r="FV15" s="199"/>
      <c r="FW15" s="204"/>
      <c r="FX15" s="206"/>
      <c r="FY15" s="204"/>
      <c r="FZ15" s="206"/>
      <c r="GA15" s="204"/>
      <c r="GB15" s="199"/>
      <c r="GC15" s="204"/>
      <c r="GD15" s="199"/>
      <c r="GE15" s="202"/>
      <c r="GF15" s="199"/>
      <c r="GG15" s="202"/>
      <c r="GH15" s="199"/>
      <c r="GI15" s="202"/>
      <c r="GJ15" s="199"/>
      <c r="GK15" s="158"/>
      <c r="GL15" s="159"/>
      <c r="GM15" s="202"/>
      <c r="GN15" s="203"/>
      <c r="GO15" s="202"/>
      <c r="GP15" s="203"/>
      <c r="GQ15" s="202"/>
      <c r="GR15" s="203"/>
      <c r="GS15" s="202"/>
      <c r="GT15" s="203"/>
      <c r="GU15" s="202"/>
      <c r="GV15" s="203"/>
      <c r="GW15" s="202"/>
      <c r="GX15" s="203"/>
      <c r="GY15" s="202"/>
      <c r="GZ15" s="203"/>
      <c r="HA15" s="202"/>
      <c r="HB15" s="203"/>
      <c r="HC15" s="202"/>
      <c r="HD15" s="203"/>
      <c r="HE15" s="202"/>
      <c r="HF15" s="203"/>
      <c r="HG15" s="202"/>
      <c r="HH15" s="203"/>
      <c r="HI15" s="202"/>
      <c r="HJ15" s="203"/>
      <c r="HK15" s="202"/>
      <c r="HL15" s="203"/>
      <c r="HM15" s="202"/>
      <c r="HN15" s="203"/>
      <c r="HO15" s="202"/>
      <c r="HP15" s="203"/>
      <c r="HQ15" s="202"/>
      <c r="HR15" s="199"/>
      <c r="HS15" s="204"/>
      <c r="HT15" s="199"/>
      <c r="HU15" s="204"/>
      <c r="HV15" s="199"/>
      <c r="HW15" s="204"/>
      <c r="HX15" s="199"/>
      <c r="HY15" s="204"/>
      <c r="HZ15" s="199"/>
      <c r="IA15" s="204"/>
      <c r="IB15" s="199"/>
      <c r="IC15" s="202"/>
      <c r="ID15" s="199"/>
      <c r="IE15" s="202"/>
      <c r="IF15" s="199"/>
      <c r="IG15" s="204"/>
      <c r="IH15" s="199"/>
      <c r="II15" s="204"/>
      <c r="IJ15" s="206"/>
      <c r="IK15" s="204"/>
      <c r="IL15" s="206"/>
      <c r="IM15" s="204"/>
      <c r="IN15" s="199"/>
      <c r="IO15" s="204"/>
      <c r="IP15" s="199"/>
      <c r="IQ15" s="202"/>
      <c r="IR15" s="199"/>
      <c r="IS15" s="202"/>
      <c r="IT15" s="199"/>
      <c r="IU15" s="202"/>
      <c r="IV15" s="199"/>
    </row>
    <row r="16">
      <c r="A16" s="208">
        <f>IFERROR(__xludf.DUMMYFUNCTION("""COMPUTED_VALUE"""),100.0)</f>
        <v>100</v>
      </c>
      <c r="B16" s="172" t="str">
        <f>IFERROR(__xludf.DUMMYFUNCTION("""COMPUTED_VALUE"""),"Jakub Kouřimský")</f>
        <v>Jakub Kouřimský</v>
      </c>
      <c r="C16" s="199">
        <f t="shared" ref="C16:BL16" si="12">BO16+EA16+GM16</f>
        <v>0</v>
      </c>
      <c r="D16" s="199">
        <f t="shared" si="12"/>
        <v>0</v>
      </c>
      <c r="E16" s="199">
        <f t="shared" si="12"/>
        <v>0</v>
      </c>
      <c r="F16" s="199">
        <f t="shared" si="12"/>
        <v>0</v>
      </c>
      <c r="G16" s="199">
        <f t="shared" si="12"/>
        <v>0</v>
      </c>
      <c r="H16" s="199">
        <f t="shared" si="12"/>
        <v>0</v>
      </c>
      <c r="I16" s="199">
        <f t="shared" si="12"/>
        <v>0</v>
      </c>
      <c r="J16" s="199">
        <f t="shared" si="12"/>
        <v>0</v>
      </c>
      <c r="K16" s="199">
        <f t="shared" si="12"/>
        <v>0</v>
      </c>
      <c r="L16" s="199">
        <f t="shared" si="12"/>
        <v>0</v>
      </c>
      <c r="M16" s="199">
        <f t="shared" si="12"/>
        <v>0</v>
      </c>
      <c r="N16" s="199">
        <f t="shared" si="12"/>
        <v>0</v>
      </c>
      <c r="O16" s="199">
        <f t="shared" si="12"/>
        <v>0</v>
      </c>
      <c r="P16" s="199">
        <f t="shared" si="12"/>
        <v>0</v>
      </c>
      <c r="Q16" s="199">
        <f t="shared" si="12"/>
        <v>0</v>
      </c>
      <c r="R16" s="199">
        <f t="shared" si="12"/>
        <v>0</v>
      </c>
      <c r="S16" s="199">
        <f t="shared" si="12"/>
        <v>0</v>
      </c>
      <c r="T16" s="199">
        <f t="shared" si="12"/>
        <v>0</v>
      </c>
      <c r="U16" s="199">
        <f t="shared" si="12"/>
        <v>0</v>
      </c>
      <c r="V16" s="199">
        <f t="shared" si="12"/>
        <v>0</v>
      </c>
      <c r="W16" s="199">
        <f t="shared" si="12"/>
        <v>0</v>
      </c>
      <c r="X16" s="199">
        <f t="shared" si="12"/>
        <v>0</v>
      </c>
      <c r="Y16" s="199">
        <f t="shared" si="12"/>
        <v>0</v>
      </c>
      <c r="Z16" s="199">
        <f t="shared" si="12"/>
        <v>0</v>
      </c>
      <c r="AA16" s="199">
        <f t="shared" si="12"/>
        <v>0</v>
      </c>
      <c r="AB16" s="199">
        <f t="shared" si="12"/>
        <v>0</v>
      </c>
      <c r="AC16" s="199">
        <f t="shared" si="12"/>
        <v>0</v>
      </c>
      <c r="AD16" s="199">
        <f t="shared" si="12"/>
        <v>0</v>
      </c>
      <c r="AE16" s="199">
        <f t="shared" si="12"/>
        <v>0</v>
      </c>
      <c r="AF16" s="199">
        <f t="shared" si="12"/>
        <v>0</v>
      </c>
      <c r="AG16" s="199">
        <f t="shared" si="12"/>
        <v>0</v>
      </c>
      <c r="AH16" s="199">
        <f t="shared" si="12"/>
        <v>0</v>
      </c>
      <c r="AI16" s="199">
        <f t="shared" si="12"/>
        <v>0</v>
      </c>
      <c r="AJ16" s="199">
        <f t="shared" si="12"/>
        <v>0</v>
      </c>
      <c r="AK16" s="199">
        <f t="shared" si="12"/>
        <v>0</v>
      </c>
      <c r="AL16" s="199">
        <f t="shared" si="12"/>
        <v>0</v>
      </c>
      <c r="AM16" s="199">
        <f t="shared" si="12"/>
        <v>0</v>
      </c>
      <c r="AN16" s="199">
        <f t="shared" si="12"/>
        <v>0</v>
      </c>
      <c r="AO16" s="199">
        <f t="shared" si="12"/>
        <v>0</v>
      </c>
      <c r="AP16" s="199">
        <f t="shared" si="12"/>
        <v>0</v>
      </c>
      <c r="AQ16" s="199">
        <f t="shared" si="12"/>
        <v>0</v>
      </c>
      <c r="AR16" s="199">
        <f t="shared" si="12"/>
        <v>0</v>
      </c>
      <c r="AS16" s="199">
        <f t="shared" si="12"/>
        <v>0</v>
      </c>
      <c r="AT16" s="199">
        <f t="shared" si="12"/>
        <v>0</v>
      </c>
      <c r="AU16" s="199">
        <f t="shared" si="12"/>
        <v>0</v>
      </c>
      <c r="AV16" s="199">
        <f t="shared" si="12"/>
        <v>0</v>
      </c>
      <c r="AW16" s="199">
        <f t="shared" si="12"/>
        <v>0</v>
      </c>
      <c r="AX16" s="199">
        <f t="shared" si="12"/>
        <v>0</v>
      </c>
      <c r="AY16" s="199">
        <f t="shared" si="12"/>
        <v>0</v>
      </c>
      <c r="AZ16" s="199">
        <f t="shared" si="12"/>
        <v>0</v>
      </c>
      <c r="BA16" s="199">
        <f t="shared" si="12"/>
        <v>0</v>
      </c>
      <c r="BB16" s="199">
        <f t="shared" si="12"/>
        <v>0</v>
      </c>
      <c r="BC16" s="199">
        <f t="shared" si="12"/>
        <v>0</v>
      </c>
      <c r="BD16" s="199">
        <f t="shared" si="12"/>
        <v>0</v>
      </c>
      <c r="BE16" s="199">
        <f t="shared" si="12"/>
        <v>0</v>
      </c>
      <c r="BF16" s="199">
        <f t="shared" si="12"/>
        <v>0</v>
      </c>
      <c r="BG16" s="199">
        <f t="shared" si="12"/>
        <v>0</v>
      </c>
      <c r="BH16" s="199">
        <f t="shared" si="12"/>
        <v>0</v>
      </c>
      <c r="BI16" s="199">
        <f t="shared" si="12"/>
        <v>0</v>
      </c>
      <c r="BJ16" s="199">
        <f t="shared" si="12"/>
        <v>0</v>
      </c>
      <c r="BK16" s="199">
        <f t="shared" si="12"/>
        <v>0</v>
      </c>
      <c r="BL16" s="199">
        <f t="shared" si="12"/>
        <v>0</v>
      </c>
      <c r="BM16" s="158"/>
      <c r="BN16" s="159" t="str">
        <f>IFERROR(__xludf.DUMMYFUNCTION("""COMPUTED_VALUE"""),"Jakub Kouřimský")</f>
        <v>Jakub Kouřimský</v>
      </c>
      <c r="BO16" s="202"/>
      <c r="BP16" s="203"/>
      <c r="BQ16" s="202"/>
      <c r="BR16" s="203"/>
      <c r="BS16" s="202"/>
      <c r="BT16" s="203"/>
      <c r="BU16" s="202"/>
      <c r="BV16" s="203"/>
      <c r="BW16" s="202"/>
      <c r="BX16" s="203"/>
      <c r="BY16" s="202"/>
      <c r="BZ16" s="203"/>
      <c r="CA16" s="202"/>
      <c r="CB16" s="203"/>
      <c r="CC16" s="202"/>
      <c r="CD16" s="203"/>
      <c r="CE16" s="202"/>
      <c r="CF16" s="203"/>
      <c r="CG16" s="202"/>
      <c r="CH16" s="203"/>
      <c r="CI16" s="202"/>
      <c r="CJ16" s="203"/>
      <c r="CK16" s="202"/>
      <c r="CL16" s="203"/>
      <c r="CM16" s="202"/>
      <c r="CN16" s="203"/>
      <c r="CO16" s="202"/>
      <c r="CP16" s="203"/>
      <c r="CQ16" s="202"/>
      <c r="CR16" s="203"/>
      <c r="CS16" s="202"/>
      <c r="CT16" s="199"/>
      <c r="CU16" s="204"/>
      <c r="CV16" s="199"/>
      <c r="CW16" s="202"/>
      <c r="CX16" s="199"/>
      <c r="CY16" s="202"/>
      <c r="CZ16" s="199"/>
      <c r="DA16" s="202"/>
      <c r="DB16" s="199"/>
      <c r="DC16" s="202"/>
      <c r="DD16" s="199"/>
      <c r="DE16" s="204"/>
      <c r="DF16" s="199"/>
      <c r="DG16" s="202"/>
      <c r="DH16" s="199"/>
      <c r="DI16" s="202"/>
      <c r="DJ16" s="199"/>
      <c r="DK16" s="202"/>
      <c r="DL16" s="199"/>
      <c r="DM16" s="202"/>
      <c r="DN16" s="199"/>
      <c r="DO16" s="202"/>
      <c r="DP16" s="199"/>
      <c r="DQ16" s="202"/>
      <c r="DR16" s="199"/>
      <c r="DS16" s="202"/>
      <c r="DT16" s="199"/>
      <c r="DU16" s="202"/>
      <c r="DV16" s="199"/>
      <c r="DW16" s="202"/>
      <c r="DX16" s="199"/>
      <c r="DY16" s="158"/>
      <c r="DZ16" s="159" t="str">
        <f>IFERROR(__xludf.DUMMYFUNCTION("""COMPUTED_VALUE"""),"Jakub Kouřimský")</f>
        <v>Jakub Kouřimský</v>
      </c>
      <c r="EA16" s="202"/>
      <c r="EB16" s="203"/>
      <c r="EC16" s="202"/>
      <c r="ED16" s="203"/>
      <c r="EE16" s="202"/>
      <c r="EF16" s="203"/>
      <c r="EG16" s="202"/>
      <c r="EH16" s="203"/>
      <c r="EI16" s="202"/>
      <c r="EJ16" s="203"/>
      <c r="EK16" s="202"/>
      <c r="EL16" s="203"/>
      <c r="EM16" s="202"/>
      <c r="EN16" s="203"/>
      <c r="EO16" s="202"/>
      <c r="EP16" s="203"/>
      <c r="EQ16" s="202"/>
      <c r="ER16" s="203"/>
      <c r="ES16" s="202"/>
      <c r="ET16" s="203"/>
      <c r="EU16" s="202"/>
      <c r="EV16" s="203"/>
      <c r="EW16" s="202"/>
      <c r="EX16" s="203"/>
      <c r="EY16" s="202"/>
      <c r="EZ16" s="203"/>
      <c r="FA16" s="202"/>
      <c r="FB16" s="203"/>
      <c r="FC16" s="202"/>
      <c r="FD16" s="203"/>
      <c r="FE16" s="202"/>
      <c r="FF16" s="199"/>
      <c r="FG16" s="204"/>
      <c r="FH16" s="199"/>
      <c r="FI16" s="202"/>
      <c r="FJ16" s="199"/>
      <c r="FK16" s="202"/>
      <c r="FL16" s="199"/>
      <c r="FM16" s="202"/>
      <c r="FN16" s="199"/>
      <c r="FO16" s="202"/>
      <c r="FP16" s="199"/>
      <c r="FQ16" s="204"/>
      <c r="FR16" s="199"/>
      <c r="FS16" s="202"/>
      <c r="FT16" s="199"/>
      <c r="FU16" s="202"/>
      <c r="FV16" s="199"/>
      <c r="FW16" s="202"/>
      <c r="FX16" s="199"/>
      <c r="FY16" s="202"/>
      <c r="FZ16" s="199"/>
      <c r="GA16" s="202"/>
      <c r="GB16" s="199"/>
      <c r="GC16" s="202"/>
      <c r="GD16" s="199"/>
      <c r="GE16" s="202"/>
      <c r="GF16" s="199"/>
      <c r="GG16" s="202"/>
      <c r="GH16" s="199"/>
      <c r="GI16" s="202"/>
      <c r="GJ16" s="199"/>
      <c r="GK16" s="158"/>
      <c r="GL16" s="159"/>
      <c r="GM16" s="202"/>
      <c r="GN16" s="203"/>
      <c r="GO16" s="202"/>
      <c r="GP16" s="203"/>
      <c r="GQ16" s="202"/>
      <c r="GR16" s="203"/>
      <c r="GS16" s="202"/>
      <c r="GT16" s="203"/>
      <c r="GU16" s="202"/>
      <c r="GV16" s="203"/>
      <c r="GW16" s="202"/>
      <c r="GX16" s="203"/>
      <c r="GY16" s="202"/>
      <c r="GZ16" s="203"/>
      <c r="HA16" s="202"/>
      <c r="HB16" s="203"/>
      <c r="HC16" s="202"/>
      <c r="HD16" s="203"/>
      <c r="HE16" s="202"/>
      <c r="HF16" s="203"/>
      <c r="HG16" s="202"/>
      <c r="HH16" s="203"/>
      <c r="HI16" s="202"/>
      <c r="HJ16" s="203"/>
      <c r="HK16" s="202"/>
      <c r="HL16" s="203"/>
      <c r="HM16" s="202"/>
      <c r="HN16" s="203"/>
      <c r="HO16" s="202"/>
      <c r="HP16" s="203"/>
      <c r="HQ16" s="202"/>
      <c r="HR16" s="199"/>
      <c r="HS16" s="204"/>
      <c r="HT16" s="199"/>
      <c r="HU16" s="202"/>
      <c r="HV16" s="199"/>
      <c r="HW16" s="202"/>
      <c r="HX16" s="199"/>
      <c r="HY16" s="202"/>
      <c r="HZ16" s="199"/>
      <c r="IA16" s="202"/>
      <c r="IB16" s="199"/>
      <c r="IC16" s="204"/>
      <c r="ID16" s="199"/>
      <c r="IE16" s="202"/>
      <c r="IF16" s="199"/>
      <c r="IG16" s="202"/>
      <c r="IH16" s="199"/>
      <c r="II16" s="202"/>
      <c r="IJ16" s="199"/>
      <c r="IK16" s="202"/>
      <c r="IL16" s="199"/>
      <c r="IM16" s="202"/>
      <c r="IN16" s="199"/>
      <c r="IO16" s="202"/>
      <c r="IP16" s="199"/>
      <c r="IQ16" s="202"/>
      <c r="IR16" s="199"/>
      <c r="IS16" s="202"/>
      <c r="IT16" s="199"/>
      <c r="IU16" s="202"/>
      <c r="IV16" s="199"/>
    </row>
    <row r="17">
      <c r="A17" s="208">
        <f>IFERROR(__xludf.DUMMYFUNCTION("""COMPUTED_VALUE"""),100.0)</f>
        <v>100</v>
      </c>
      <c r="B17" s="172" t="str">
        <f>IFERROR(__xludf.DUMMYFUNCTION("""COMPUTED_VALUE"""),"Filip Fux")</f>
        <v>Filip Fux</v>
      </c>
      <c r="C17" s="199">
        <f t="shared" ref="C17:BL17" si="13">BO17+EA17+GM17</f>
        <v>0</v>
      </c>
      <c r="D17" s="199">
        <f t="shared" si="13"/>
        <v>0</v>
      </c>
      <c r="E17" s="199">
        <f t="shared" si="13"/>
        <v>0</v>
      </c>
      <c r="F17" s="199">
        <f t="shared" si="13"/>
        <v>0</v>
      </c>
      <c r="G17" s="199">
        <f t="shared" si="13"/>
        <v>8.5</v>
      </c>
      <c r="H17" s="199">
        <f t="shared" si="13"/>
        <v>0</v>
      </c>
      <c r="I17" s="199">
        <f t="shared" si="13"/>
        <v>9</v>
      </c>
      <c r="J17" s="199">
        <f t="shared" si="13"/>
        <v>0</v>
      </c>
      <c r="K17" s="199">
        <f t="shared" si="13"/>
        <v>10</v>
      </c>
      <c r="L17" s="199">
        <f t="shared" si="13"/>
        <v>0</v>
      </c>
      <c r="M17" s="199">
        <f t="shared" si="13"/>
        <v>8.5</v>
      </c>
      <c r="N17" s="199">
        <f t="shared" si="13"/>
        <v>0</v>
      </c>
      <c r="O17" s="199">
        <f t="shared" si="13"/>
        <v>0</v>
      </c>
      <c r="P17" s="199">
        <f t="shared" si="13"/>
        <v>0</v>
      </c>
      <c r="Q17" s="199">
        <f t="shared" si="13"/>
        <v>0</v>
      </c>
      <c r="R17" s="199">
        <f t="shared" si="13"/>
        <v>0</v>
      </c>
      <c r="S17" s="199">
        <f t="shared" si="13"/>
        <v>0</v>
      </c>
      <c r="T17" s="199">
        <f t="shared" si="13"/>
        <v>0</v>
      </c>
      <c r="U17" s="199">
        <f t="shared" si="13"/>
        <v>12.5</v>
      </c>
      <c r="V17" s="199">
        <f t="shared" si="13"/>
        <v>0</v>
      </c>
      <c r="W17" s="199">
        <f t="shared" si="13"/>
        <v>9.5</v>
      </c>
      <c r="X17" s="199">
        <f t="shared" si="13"/>
        <v>0</v>
      </c>
      <c r="Y17" s="199">
        <f t="shared" si="13"/>
        <v>0</v>
      </c>
      <c r="Z17" s="199">
        <f t="shared" si="13"/>
        <v>0</v>
      </c>
      <c r="AA17" s="199">
        <f t="shared" si="13"/>
        <v>0</v>
      </c>
      <c r="AB17" s="199">
        <f t="shared" si="13"/>
        <v>0</v>
      </c>
      <c r="AC17" s="199">
        <f t="shared" si="13"/>
        <v>7</v>
      </c>
      <c r="AD17" s="199">
        <f t="shared" si="13"/>
        <v>0</v>
      </c>
      <c r="AE17" s="199">
        <f t="shared" si="13"/>
        <v>8</v>
      </c>
      <c r="AF17" s="199">
        <f t="shared" si="13"/>
        <v>0</v>
      </c>
      <c r="AG17" s="199">
        <f t="shared" si="13"/>
        <v>0</v>
      </c>
      <c r="AH17" s="199">
        <f t="shared" si="13"/>
        <v>0</v>
      </c>
      <c r="AI17" s="199">
        <f t="shared" si="13"/>
        <v>0</v>
      </c>
      <c r="AJ17" s="199">
        <f t="shared" si="13"/>
        <v>0</v>
      </c>
      <c r="AK17" s="199">
        <f t="shared" si="13"/>
        <v>0</v>
      </c>
      <c r="AL17" s="199">
        <f t="shared" si="13"/>
        <v>0</v>
      </c>
      <c r="AM17" s="199">
        <f t="shared" si="13"/>
        <v>10.5</v>
      </c>
      <c r="AN17" s="199">
        <f t="shared" si="13"/>
        <v>0</v>
      </c>
      <c r="AO17" s="199">
        <f t="shared" si="13"/>
        <v>0</v>
      </c>
      <c r="AP17" s="199">
        <f t="shared" si="13"/>
        <v>0</v>
      </c>
      <c r="AQ17" s="199">
        <f t="shared" si="13"/>
        <v>0</v>
      </c>
      <c r="AR17" s="199">
        <f t="shared" si="13"/>
        <v>0</v>
      </c>
      <c r="AS17" s="199">
        <f t="shared" si="13"/>
        <v>12</v>
      </c>
      <c r="AT17" s="199">
        <f t="shared" si="13"/>
        <v>0</v>
      </c>
      <c r="AU17" s="199">
        <f t="shared" si="13"/>
        <v>14</v>
      </c>
      <c r="AV17" s="199">
        <f t="shared" si="13"/>
        <v>0</v>
      </c>
      <c r="AW17" s="199">
        <f t="shared" si="13"/>
        <v>10</v>
      </c>
      <c r="AX17" s="199">
        <f t="shared" si="13"/>
        <v>0</v>
      </c>
      <c r="AY17" s="199">
        <f t="shared" si="13"/>
        <v>11</v>
      </c>
      <c r="AZ17" s="199">
        <f t="shared" si="13"/>
        <v>0</v>
      </c>
      <c r="BA17" s="199">
        <f t="shared" si="13"/>
        <v>0</v>
      </c>
      <c r="BB17" s="199">
        <f t="shared" si="13"/>
        <v>0</v>
      </c>
      <c r="BC17" s="199">
        <f t="shared" si="13"/>
        <v>10</v>
      </c>
      <c r="BD17" s="199">
        <f t="shared" si="13"/>
        <v>0</v>
      </c>
      <c r="BE17" s="199">
        <f t="shared" si="13"/>
        <v>0</v>
      </c>
      <c r="BF17" s="199">
        <f t="shared" si="13"/>
        <v>0</v>
      </c>
      <c r="BG17" s="199">
        <f t="shared" si="13"/>
        <v>0</v>
      </c>
      <c r="BH17" s="199">
        <f t="shared" si="13"/>
        <v>0</v>
      </c>
      <c r="BI17" s="199">
        <f t="shared" si="13"/>
        <v>11.5</v>
      </c>
      <c r="BJ17" s="199">
        <f t="shared" si="13"/>
        <v>0</v>
      </c>
      <c r="BK17" s="199">
        <f t="shared" si="13"/>
        <v>13</v>
      </c>
      <c r="BL17" s="199">
        <f t="shared" si="13"/>
        <v>0</v>
      </c>
      <c r="BM17" s="158"/>
      <c r="BN17" s="159" t="str">
        <f>IFERROR(__xludf.DUMMYFUNCTION("""COMPUTED_VALUE"""),"Filip Fux")</f>
        <v>Filip Fux</v>
      </c>
      <c r="BO17" s="202"/>
      <c r="BP17" s="203"/>
      <c r="BQ17" s="202"/>
      <c r="BR17" s="203"/>
      <c r="BS17" s="202"/>
      <c r="BT17" s="203"/>
      <c r="BU17" s="202"/>
      <c r="BV17" s="203"/>
      <c r="BW17" s="202"/>
      <c r="BX17" s="203"/>
      <c r="BY17" s="202"/>
      <c r="BZ17" s="203"/>
      <c r="CA17" s="202"/>
      <c r="CB17" s="203"/>
      <c r="CC17" s="202"/>
      <c r="CD17" s="203"/>
      <c r="CE17" s="202"/>
      <c r="CF17" s="203"/>
      <c r="CG17" s="202"/>
      <c r="CH17" s="203"/>
      <c r="CI17" s="202"/>
      <c r="CJ17" s="203"/>
      <c r="CK17" s="202"/>
      <c r="CL17" s="203"/>
      <c r="CM17" s="202"/>
      <c r="CN17" s="203"/>
      <c r="CO17" s="202"/>
      <c r="CP17" s="203"/>
      <c r="CQ17" s="202"/>
      <c r="CR17" s="203"/>
      <c r="CS17" s="202"/>
      <c r="CT17" s="199"/>
      <c r="CU17" s="202"/>
      <c r="CV17" s="199"/>
      <c r="CW17" s="202"/>
      <c r="CX17" s="199"/>
      <c r="CY17" s="202"/>
      <c r="CZ17" s="199"/>
      <c r="DA17" s="202"/>
      <c r="DB17" s="199"/>
      <c r="DC17" s="202"/>
      <c r="DD17" s="199"/>
      <c r="DE17" s="202"/>
      <c r="DF17" s="199"/>
      <c r="DG17" s="202"/>
      <c r="DH17" s="199"/>
      <c r="DI17" s="202"/>
      <c r="DJ17" s="199"/>
      <c r="DK17" s="202"/>
      <c r="DL17" s="199"/>
      <c r="DM17" s="202"/>
      <c r="DN17" s="199"/>
      <c r="DO17" s="202"/>
      <c r="DP17" s="199"/>
      <c r="DQ17" s="202"/>
      <c r="DR17" s="199"/>
      <c r="DS17" s="202"/>
      <c r="DT17" s="199"/>
      <c r="DU17" s="202"/>
      <c r="DV17" s="199"/>
      <c r="DW17" s="202"/>
      <c r="DX17" s="199"/>
      <c r="DY17" s="158"/>
      <c r="DZ17" s="159" t="str">
        <f>IFERROR(__xludf.DUMMYFUNCTION("""COMPUTED_VALUE"""),"Filip Fux")</f>
        <v>Filip Fux</v>
      </c>
      <c r="EA17" s="202"/>
      <c r="EB17" s="203"/>
      <c r="EC17" s="202"/>
      <c r="ED17" s="203"/>
      <c r="EE17" s="202">
        <f>IFERROR(__xludf.DUMMYFUNCTION("""COMPUTED_VALUE"""),8.5)</f>
        <v>8.5</v>
      </c>
      <c r="EF17" s="203"/>
      <c r="EG17" s="202">
        <f>IFERROR(__xludf.DUMMYFUNCTION("""COMPUTED_VALUE"""),9.0)</f>
        <v>9</v>
      </c>
      <c r="EH17" s="203"/>
      <c r="EI17" s="202">
        <f>IFERROR(__xludf.DUMMYFUNCTION("""COMPUTED_VALUE"""),10.0)</f>
        <v>10</v>
      </c>
      <c r="EJ17" s="203"/>
      <c r="EK17" s="202">
        <f>IFERROR(__xludf.DUMMYFUNCTION("""COMPUTED_VALUE"""),8.5)</f>
        <v>8.5</v>
      </c>
      <c r="EL17" s="203"/>
      <c r="EM17" s="202"/>
      <c r="EN17" s="203"/>
      <c r="EO17" s="202"/>
      <c r="EP17" s="203"/>
      <c r="EQ17" s="202"/>
      <c r="ER17" s="203"/>
      <c r="ES17" s="202">
        <f>IFERROR(__xludf.DUMMYFUNCTION("""COMPUTED_VALUE"""),12.5)</f>
        <v>12.5</v>
      </c>
      <c r="ET17" s="203"/>
      <c r="EU17" s="202">
        <f>IFERROR(__xludf.DUMMYFUNCTION("""COMPUTED_VALUE"""),9.5)</f>
        <v>9.5</v>
      </c>
      <c r="EV17" s="203"/>
      <c r="EW17" s="202"/>
      <c r="EX17" s="203"/>
      <c r="EY17" s="202"/>
      <c r="EZ17" s="203"/>
      <c r="FA17" s="202">
        <f>IFERROR(__xludf.DUMMYFUNCTION("""COMPUTED_VALUE"""),7.0)</f>
        <v>7</v>
      </c>
      <c r="FB17" s="203"/>
      <c r="FC17" s="202">
        <f>IFERROR(__xludf.DUMMYFUNCTION("""COMPUTED_VALUE"""),8.0)</f>
        <v>8</v>
      </c>
      <c r="FD17" s="203"/>
      <c r="FE17" s="202"/>
      <c r="FF17" s="199"/>
      <c r="FG17" s="202"/>
      <c r="FH17" s="199"/>
      <c r="FI17" s="202"/>
      <c r="FJ17" s="199"/>
      <c r="FK17" s="202">
        <f>IFERROR(__xludf.DUMMYFUNCTION("""COMPUTED_VALUE"""),10.5)</f>
        <v>10.5</v>
      </c>
      <c r="FL17" s="199"/>
      <c r="FM17" s="202"/>
      <c r="FN17" s="199"/>
      <c r="FO17" s="202"/>
      <c r="FP17" s="199"/>
      <c r="FQ17" s="202">
        <f>IFERROR(__xludf.DUMMYFUNCTION("""COMPUTED_VALUE"""),12.0)</f>
        <v>12</v>
      </c>
      <c r="FR17" s="199"/>
      <c r="FS17" s="202">
        <f>IFERROR(__xludf.DUMMYFUNCTION("""COMPUTED_VALUE"""),14.0)</f>
        <v>14</v>
      </c>
      <c r="FT17" s="199"/>
      <c r="FU17" s="202">
        <f>IFERROR(__xludf.DUMMYFUNCTION("""COMPUTED_VALUE"""),10.0)</f>
        <v>10</v>
      </c>
      <c r="FV17" s="199"/>
      <c r="FW17" s="202">
        <f>IFERROR(__xludf.DUMMYFUNCTION("""COMPUTED_VALUE"""),11.0)</f>
        <v>11</v>
      </c>
      <c r="FX17" s="199"/>
      <c r="FY17" s="202"/>
      <c r="FZ17" s="199"/>
      <c r="GA17" s="202">
        <f>IFERROR(__xludf.DUMMYFUNCTION("""COMPUTED_VALUE"""),10.0)</f>
        <v>10</v>
      </c>
      <c r="GB17" s="199"/>
      <c r="GC17" s="202"/>
      <c r="GD17" s="199"/>
      <c r="GE17" s="202"/>
      <c r="GF17" s="199"/>
      <c r="GG17" s="202">
        <f>IFERROR(__xludf.DUMMYFUNCTION("""COMPUTED_VALUE"""),11.5)</f>
        <v>11.5</v>
      </c>
      <c r="GH17" s="199"/>
      <c r="GI17" s="202">
        <f>IFERROR(__xludf.DUMMYFUNCTION("""COMPUTED_VALUE"""),13.0)</f>
        <v>13</v>
      </c>
      <c r="GJ17" s="199"/>
      <c r="GK17" s="158"/>
      <c r="GL17" s="159"/>
      <c r="GM17" s="202"/>
      <c r="GN17" s="203"/>
      <c r="GO17" s="202"/>
      <c r="GP17" s="203"/>
      <c r="GQ17" s="202"/>
      <c r="GR17" s="203"/>
      <c r="GS17" s="202"/>
      <c r="GT17" s="203"/>
      <c r="GU17" s="202"/>
      <c r="GV17" s="203"/>
      <c r="GW17" s="202"/>
      <c r="GX17" s="203"/>
      <c r="GY17" s="202"/>
      <c r="GZ17" s="203"/>
      <c r="HA17" s="202"/>
      <c r="HB17" s="203"/>
      <c r="HC17" s="202"/>
      <c r="HD17" s="203"/>
      <c r="HE17" s="202"/>
      <c r="HF17" s="203"/>
      <c r="HG17" s="202"/>
      <c r="HH17" s="203"/>
      <c r="HI17" s="202"/>
      <c r="HJ17" s="203"/>
      <c r="HK17" s="202"/>
      <c r="HL17" s="203"/>
      <c r="HM17" s="202"/>
      <c r="HN17" s="203"/>
      <c r="HO17" s="202"/>
      <c r="HP17" s="203"/>
      <c r="HQ17" s="202"/>
      <c r="HR17" s="199"/>
      <c r="HS17" s="202"/>
      <c r="HT17" s="199"/>
      <c r="HU17" s="202"/>
      <c r="HV17" s="199"/>
      <c r="HW17" s="202"/>
      <c r="HX17" s="199"/>
      <c r="HY17" s="202"/>
      <c r="HZ17" s="199"/>
      <c r="IA17" s="202"/>
      <c r="IB17" s="199"/>
      <c r="IC17" s="202"/>
      <c r="ID17" s="199"/>
      <c r="IE17" s="202"/>
      <c r="IF17" s="199"/>
      <c r="IG17" s="202"/>
      <c r="IH17" s="199"/>
      <c r="II17" s="202"/>
      <c r="IJ17" s="199"/>
      <c r="IK17" s="202"/>
      <c r="IL17" s="199"/>
      <c r="IM17" s="202"/>
      <c r="IN17" s="199"/>
      <c r="IO17" s="202"/>
      <c r="IP17" s="199"/>
      <c r="IQ17" s="202"/>
      <c r="IR17" s="199"/>
      <c r="IS17" s="202"/>
      <c r="IT17" s="199"/>
      <c r="IU17" s="202"/>
      <c r="IV17" s="199"/>
    </row>
    <row r="18">
      <c r="A18" s="208">
        <f>IFERROR(__xludf.DUMMYFUNCTION("""COMPUTED_VALUE"""),100.0)</f>
        <v>100</v>
      </c>
      <c r="B18" s="172" t="str">
        <f>IFERROR(__xludf.DUMMYFUNCTION("""COMPUTED_VALUE"""),"Martin Štěpánek")</f>
        <v>Martin Štěpánek</v>
      </c>
      <c r="C18" s="199">
        <f t="shared" ref="C18:BL18" si="14">BO18+EA18+GM18</f>
        <v>9</v>
      </c>
      <c r="D18" s="199">
        <f t="shared" si="14"/>
        <v>0</v>
      </c>
      <c r="E18" s="199">
        <f t="shared" si="14"/>
        <v>9</v>
      </c>
      <c r="F18" s="199">
        <f t="shared" si="14"/>
        <v>0</v>
      </c>
      <c r="G18" s="199">
        <f t="shared" si="14"/>
        <v>0</v>
      </c>
      <c r="H18" s="199">
        <f t="shared" si="14"/>
        <v>0</v>
      </c>
      <c r="I18" s="199">
        <f t="shared" si="14"/>
        <v>0</v>
      </c>
      <c r="J18" s="199">
        <f t="shared" si="14"/>
        <v>0</v>
      </c>
      <c r="K18" s="199">
        <f t="shared" si="14"/>
        <v>0</v>
      </c>
      <c r="L18" s="199">
        <f t="shared" si="14"/>
        <v>0</v>
      </c>
      <c r="M18" s="199">
        <f t="shared" si="14"/>
        <v>0</v>
      </c>
      <c r="N18" s="199">
        <f t="shared" si="14"/>
        <v>0</v>
      </c>
      <c r="O18" s="199">
        <f t="shared" si="14"/>
        <v>7</v>
      </c>
      <c r="P18" s="199">
        <f t="shared" si="14"/>
        <v>0</v>
      </c>
      <c r="Q18" s="199">
        <f t="shared" si="14"/>
        <v>7</v>
      </c>
      <c r="R18" s="199">
        <f t="shared" si="14"/>
        <v>0</v>
      </c>
      <c r="S18" s="199">
        <f t="shared" si="14"/>
        <v>9</v>
      </c>
      <c r="T18" s="199">
        <f t="shared" si="14"/>
        <v>0</v>
      </c>
      <c r="U18" s="199">
        <f t="shared" si="14"/>
        <v>0</v>
      </c>
      <c r="V18" s="199">
        <f t="shared" si="14"/>
        <v>0</v>
      </c>
      <c r="W18" s="199">
        <f t="shared" si="14"/>
        <v>0</v>
      </c>
      <c r="X18" s="199">
        <f t="shared" si="14"/>
        <v>0</v>
      </c>
      <c r="Y18" s="199">
        <f t="shared" si="14"/>
        <v>7</v>
      </c>
      <c r="Z18" s="199">
        <f t="shared" si="14"/>
        <v>0</v>
      </c>
      <c r="AA18" s="199">
        <f t="shared" si="14"/>
        <v>0</v>
      </c>
      <c r="AB18" s="199">
        <f t="shared" si="14"/>
        <v>0</v>
      </c>
      <c r="AC18" s="199">
        <f t="shared" si="14"/>
        <v>0</v>
      </c>
      <c r="AD18" s="199">
        <f t="shared" si="14"/>
        <v>0</v>
      </c>
      <c r="AE18" s="199">
        <f t="shared" si="14"/>
        <v>0</v>
      </c>
      <c r="AF18" s="199">
        <f t="shared" si="14"/>
        <v>0</v>
      </c>
      <c r="AG18" s="199">
        <f t="shared" si="14"/>
        <v>7</v>
      </c>
      <c r="AH18" s="199">
        <f t="shared" si="14"/>
        <v>0</v>
      </c>
      <c r="AI18" s="199">
        <f t="shared" si="14"/>
        <v>7</v>
      </c>
      <c r="AJ18" s="199">
        <f t="shared" si="14"/>
        <v>0</v>
      </c>
      <c r="AK18" s="199">
        <f t="shared" si="14"/>
        <v>7</v>
      </c>
      <c r="AL18" s="199">
        <f t="shared" si="14"/>
        <v>0</v>
      </c>
      <c r="AM18" s="199">
        <f t="shared" si="14"/>
        <v>0</v>
      </c>
      <c r="AN18" s="199">
        <f t="shared" si="14"/>
        <v>0</v>
      </c>
      <c r="AO18" s="199">
        <f t="shared" si="14"/>
        <v>8.5</v>
      </c>
      <c r="AP18" s="199">
        <f t="shared" si="14"/>
        <v>0</v>
      </c>
      <c r="AQ18" s="199">
        <f t="shared" si="14"/>
        <v>10</v>
      </c>
      <c r="AR18" s="199">
        <f t="shared" si="14"/>
        <v>0</v>
      </c>
      <c r="AS18" s="199">
        <f t="shared" si="14"/>
        <v>0</v>
      </c>
      <c r="AT18" s="199">
        <f t="shared" si="14"/>
        <v>0</v>
      </c>
      <c r="AU18" s="199">
        <f t="shared" si="14"/>
        <v>0</v>
      </c>
      <c r="AV18" s="199">
        <f t="shared" si="14"/>
        <v>0</v>
      </c>
      <c r="AW18" s="199">
        <f t="shared" si="14"/>
        <v>0</v>
      </c>
      <c r="AX18" s="199">
        <f t="shared" si="14"/>
        <v>0</v>
      </c>
      <c r="AY18" s="199">
        <f t="shared" si="14"/>
        <v>0</v>
      </c>
      <c r="AZ18" s="199">
        <f t="shared" si="14"/>
        <v>0</v>
      </c>
      <c r="BA18" s="199">
        <f t="shared" si="14"/>
        <v>7</v>
      </c>
      <c r="BB18" s="199">
        <f t="shared" si="14"/>
        <v>0</v>
      </c>
      <c r="BC18" s="199">
        <f t="shared" si="14"/>
        <v>0</v>
      </c>
      <c r="BD18" s="199">
        <f t="shared" si="14"/>
        <v>0</v>
      </c>
      <c r="BE18" s="199">
        <f t="shared" si="14"/>
        <v>9</v>
      </c>
      <c r="BF18" s="199">
        <f t="shared" si="14"/>
        <v>0</v>
      </c>
      <c r="BG18" s="199">
        <f t="shared" si="14"/>
        <v>0</v>
      </c>
      <c r="BH18" s="199">
        <f t="shared" si="14"/>
        <v>0</v>
      </c>
      <c r="BI18" s="199">
        <f t="shared" si="14"/>
        <v>0</v>
      </c>
      <c r="BJ18" s="199">
        <f t="shared" si="14"/>
        <v>0</v>
      </c>
      <c r="BK18" s="199">
        <f t="shared" si="14"/>
        <v>0</v>
      </c>
      <c r="BL18" s="199">
        <f t="shared" si="14"/>
        <v>0</v>
      </c>
      <c r="BM18" s="158"/>
      <c r="BN18" s="159" t="str">
        <f>IFERROR(__xludf.DUMMYFUNCTION("""COMPUTED_VALUE"""),"Martin Štěpánek")</f>
        <v>Martin Štěpánek</v>
      </c>
      <c r="BO18" s="202"/>
      <c r="BP18" s="203"/>
      <c r="BQ18" s="202"/>
      <c r="BR18" s="203"/>
      <c r="BS18" s="202"/>
      <c r="BT18" s="203"/>
      <c r="BU18" s="202"/>
      <c r="BV18" s="203"/>
      <c r="BW18" s="202"/>
      <c r="BX18" s="203"/>
      <c r="BY18" s="202"/>
      <c r="BZ18" s="203"/>
      <c r="CA18" s="202"/>
      <c r="CB18" s="203"/>
      <c r="CC18" s="202"/>
      <c r="CD18" s="203"/>
      <c r="CE18" s="202"/>
      <c r="CF18" s="203"/>
      <c r="CG18" s="202"/>
      <c r="CH18" s="203"/>
      <c r="CI18" s="202"/>
      <c r="CJ18" s="203"/>
      <c r="CK18" s="202"/>
      <c r="CL18" s="203"/>
      <c r="CM18" s="202"/>
      <c r="CN18" s="203"/>
      <c r="CO18" s="202"/>
      <c r="CP18" s="203"/>
      <c r="CQ18" s="202"/>
      <c r="CR18" s="203"/>
      <c r="CS18" s="202"/>
      <c r="CT18" s="199"/>
      <c r="CU18" s="202"/>
      <c r="CV18" s="199"/>
      <c r="CW18" s="202"/>
      <c r="CX18" s="199"/>
      <c r="CY18" s="202"/>
      <c r="CZ18" s="199"/>
      <c r="DA18" s="202"/>
      <c r="DB18" s="199"/>
      <c r="DC18" s="202"/>
      <c r="DD18" s="199"/>
      <c r="DE18" s="202"/>
      <c r="DF18" s="199"/>
      <c r="DG18" s="202"/>
      <c r="DH18" s="199"/>
      <c r="DI18" s="202"/>
      <c r="DJ18" s="199"/>
      <c r="DK18" s="202"/>
      <c r="DL18" s="199"/>
      <c r="DM18" s="202"/>
      <c r="DN18" s="199"/>
      <c r="DO18" s="202"/>
      <c r="DP18" s="199"/>
      <c r="DQ18" s="202"/>
      <c r="DR18" s="199"/>
      <c r="DS18" s="202"/>
      <c r="DT18" s="199"/>
      <c r="DU18" s="202"/>
      <c r="DV18" s="199"/>
      <c r="DW18" s="202"/>
      <c r="DX18" s="199"/>
      <c r="DY18" s="158"/>
      <c r="DZ18" s="159" t="str">
        <f>IFERROR(__xludf.DUMMYFUNCTION("""COMPUTED_VALUE"""),"Martin Štěpánek")</f>
        <v>Martin Štěpánek</v>
      </c>
      <c r="EA18" s="202">
        <f>IFERROR(__xludf.DUMMYFUNCTION("""COMPUTED_VALUE"""),9.0)</f>
        <v>9</v>
      </c>
      <c r="EB18" s="203"/>
      <c r="EC18" s="202">
        <f>IFERROR(__xludf.DUMMYFUNCTION("""COMPUTED_VALUE"""),9.0)</f>
        <v>9</v>
      </c>
      <c r="ED18" s="203"/>
      <c r="EE18" s="202"/>
      <c r="EF18" s="203"/>
      <c r="EG18" s="202"/>
      <c r="EH18" s="203"/>
      <c r="EI18" s="202"/>
      <c r="EJ18" s="203"/>
      <c r="EK18" s="202"/>
      <c r="EL18" s="203"/>
      <c r="EM18" s="202">
        <f>IFERROR(__xludf.DUMMYFUNCTION("""COMPUTED_VALUE"""),7.0)</f>
        <v>7</v>
      </c>
      <c r="EN18" s="203"/>
      <c r="EO18" s="202">
        <f>IFERROR(__xludf.DUMMYFUNCTION("""COMPUTED_VALUE"""),7.0)</f>
        <v>7</v>
      </c>
      <c r="EP18" s="203"/>
      <c r="EQ18" s="202">
        <f>IFERROR(__xludf.DUMMYFUNCTION("""COMPUTED_VALUE"""),9.0)</f>
        <v>9</v>
      </c>
      <c r="ER18" s="203"/>
      <c r="ES18" s="202"/>
      <c r="ET18" s="203"/>
      <c r="EU18" s="202"/>
      <c r="EV18" s="203"/>
      <c r="EW18" s="202">
        <f>IFERROR(__xludf.DUMMYFUNCTION("""COMPUTED_VALUE"""),7.0)</f>
        <v>7</v>
      </c>
      <c r="EX18" s="203"/>
      <c r="EY18" s="202"/>
      <c r="EZ18" s="203"/>
      <c r="FA18" s="202"/>
      <c r="FB18" s="203"/>
      <c r="FC18" s="202"/>
      <c r="FD18" s="203"/>
      <c r="FE18" s="202">
        <f>IFERROR(__xludf.DUMMYFUNCTION("""COMPUTED_VALUE"""),7.0)</f>
        <v>7</v>
      </c>
      <c r="FF18" s="199"/>
      <c r="FG18" s="202">
        <f>IFERROR(__xludf.DUMMYFUNCTION("""COMPUTED_VALUE"""),7.0)</f>
        <v>7</v>
      </c>
      <c r="FH18" s="199"/>
      <c r="FI18" s="202">
        <f>IFERROR(__xludf.DUMMYFUNCTION("""COMPUTED_VALUE"""),7.0)</f>
        <v>7</v>
      </c>
      <c r="FJ18" s="199"/>
      <c r="FK18" s="202"/>
      <c r="FL18" s="199"/>
      <c r="FM18" s="202">
        <f>IFERROR(__xludf.DUMMYFUNCTION("""COMPUTED_VALUE"""),8.5)</f>
        <v>8.5</v>
      </c>
      <c r="FN18" s="199"/>
      <c r="FO18" s="202">
        <f>IFERROR(__xludf.DUMMYFUNCTION("""COMPUTED_VALUE"""),10.0)</f>
        <v>10</v>
      </c>
      <c r="FP18" s="199"/>
      <c r="FQ18" s="202"/>
      <c r="FR18" s="199"/>
      <c r="FS18" s="202"/>
      <c r="FT18" s="199"/>
      <c r="FU18" s="202"/>
      <c r="FV18" s="199"/>
      <c r="FW18" s="202"/>
      <c r="FX18" s="199"/>
      <c r="FY18" s="202">
        <f>IFERROR(__xludf.DUMMYFUNCTION("""COMPUTED_VALUE"""),7.0)</f>
        <v>7</v>
      </c>
      <c r="FZ18" s="199"/>
      <c r="GA18" s="202"/>
      <c r="GB18" s="199"/>
      <c r="GC18" s="202">
        <f>IFERROR(__xludf.DUMMYFUNCTION("""COMPUTED_VALUE"""),9.0)</f>
        <v>9</v>
      </c>
      <c r="GD18" s="199"/>
      <c r="GE18" s="202"/>
      <c r="GF18" s="199"/>
      <c r="GG18" s="202"/>
      <c r="GH18" s="199"/>
      <c r="GI18" s="202"/>
      <c r="GJ18" s="199"/>
      <c r="GK18" s="158"/>
      <c r="GL18" s="159"/>
      <c r="GM18" s="202"/>
      <c r="GN18" s="203"/>
      <c r="GO18" s="202"/>
      <c r="GP18" s="203"/>
      <c r="GQ18" s="202"/>
      <c r="GR18" s="203"/>
      <c r="GS18" s="202"/>
      <c r="GT18" s="203"/>
      <c r="GU18" s="202"/>
      <c r="GV18" s="203"/>
      <c r="GW18" s="202"/>
      <c r="GX18" s="203"/>
      <c r="GY18" s="202"/>
      <c r="GZ18" s="203"/>
      <c r="HA18" s="202"/>
      <c r="HB18" s="203"/>
      <c r="HC18" s="202"/>
      <c r="HD18" s="203"/>
      <c r="HE18" s="202"/>
      <c r="HF18" s="203"/>
      <c r="HG18" s="202"/>
      <c r="HH18" s="203"/>
      <c r="HI18" s="202"/>
      <c r="HJ18" s="203"/>
      <c r="HK18" s="202"/>
      <c r="HL18" s="203"/>
      <c r="HM18" s="202"/>
      <c r="HN18" s="203"/>
      <c r="HO18" s="202"/>
      <c r="HP18" s="203"/>
      <c r="HQ18" s="202"/>
      <c r="HR18" s="199"/>
      <c r="HS18" s="202"/>
      <c r="HT18" s="199"/>
      <c r="HU18" s="202"/>
      <c r="HV18" s="199"/>
      <c r="HW18" s="202"/>
      <c r="HX18" s="199"/>
      <c r="HY18" s="202"/>
      <c r="HZ18" s="199"/>
      <c r="IA18" s="202"/>
      <c r="IB18" s="199"/>
      <c r="IC18" s="202"/>
      <c r="ID18" s="199"/>
      <c r="IE18" s="202"/>
      <c r="IF18" s="199"/>
      <c r="IG18" s="202"/>
      <c r="IH18" s="199"/>
      <c r="II18" s="202"/>
      <c r="IJ18" s="199"/>
      <c r="IK18" s="202"/>
      <c r="IL18" s="199"/>
      <c r="IM18" s="202"/>
      <c r="IN18" s="199"/>
      <c r="IO18" s="202"/>
      <c r="IP18" s="199"/>
      <c r="IQ18" s="202"/>
      <c r="IR18" s="199"/>
      <c r="IS18" s="202"/>
      <c r="IT18" s="199"/>
      <c r="IU18" s="202"/>
      <c r="IV18" s="199"/>
    </row>
    <row r="19">
      <c r="A19" s="208">
        <f>IFERROR(__xludf.DUMMYFUNCTION("""COMPUTED_VALUE"""),100.0)</f>
        <v>100</v>
      </c>
      <c r="B19" s="172" t="str">
        <f>IFERROR(__xludf.DUMMYFUNCTION("""COMPUTED_VALUE"""),"Jakub Ljuta")</f>
        <v>Jakub Ljuta</v>
      </c>
      <c r="C19" s="199">
        <f t="shared" ref="C19:BL19" si="15">BO19+EA19+GM19</f>
        <v>0</v>
      </c>
      <c r="D19" s="199">
        <f t="shared" si="15"/>
        <v>0</v>
      </c>
      <c r="E19" s="199">
        <f t="shared" si="15"/>
        <v>0</v>
      </c>
      <c r="F19" s="199">
        <f t="shared" si="15"/>
        <v>0</v>
      </c>
      <c r="G19" s="199">
        <f t="shared" si="15"/>
        <v>0</v>
      </c>
      <c r="H19" s="199">
        <f t="shared" si="15"/>
        <v>0</v>
      </c>
      <c r="I19" s="199">
        <f t="shared" si="15"/>
        <v>0</v>
      </c>
      <c r="J19" s="199">
        <f t="shared" si="15"/>
        <v>0</v>
      </c>
      <c r="K19" s="199">
        <f t="shared" si="15"/>
        <v>0</v>
      </c>
      <c r="L19" s="199">
        <f t="shared" si="15"/>
        <v>0</v>
      </c>
      <c r="M19" s="199">
        <f t="shared" si="15"/>
        <v>0</v>
      </c>
      <c r="N19" s="199">
        <f t="shared" si="15"/>
        <v>0</v>
      </c>
      <c r="O19" s="199">
        <f t="shared" si="15"/>
        <v>0</v>
      </c>
      <c r="P19" s="199">
        <f t="shared" si="15"/>
        <v>0</v>
      </c>
      <c r="Q19" s="199">
        <f t="shared" si="15"/>
        <v>0</v>
      </c>
      <c r="R19" s="199">
        <f t="shared" si="15"/>
        <v>0</v>
      </c>
      <c r="S19" s="199">
        <f t="shared" si="15"/>
        <v>0</v>
      </c>
      <c r="T19" s="199">
        <f t="shared" si="15"/>
        <v>0</v>
      </c>
      <c r="U19" s="199">
        <f t="shared" si="15"/>
        <v>0</v>
      </c>
      <c r="V19" s="199">
        <f t="shared" si="15"/>
        <v>0</v>
      </c>
      <c r="W19" s="199">
        <f t="shared" si="15"/>
        <v>0</v>
      </c>
      <c r="X19" s="199">
        <f t="shared" si="15"/>
        <v>0</v>
      </c>
      <c r="Y19" s="199">
        <f t="shared" si="15"/>
        <v>0</v>
      </c>
      <c r="Z19" s="199">
        <f t="shared" si="15"/>
        <v>0</v>
      </c>
      <c r="AA19" s="199">
        <f t="shared" si="15"/>
        <v>0</v>
      </c>
      <c r="AB19" s="199">
        <f t="shared" si="15"/>
        <v>0</v>
      </c>
      <c r="AC19" s="199">
        <f t="shared" si="15"/>
        <v>0</v>
      </c>
      <c r="AD19" s="199">
        <f t="shared" si="15"/>
        <v>0</v>
      </c>
      <c r="AE19" s="199">
        <f t="shared" si="15"/>
        <v>0</v>
      </c>
      <c r="AF19" s="199">
        <f t="shared" si="15"/>
        <v>0</v>
      </c>
      <c r="AG19" s="199">
        <f t="shared" si="15"/>
        <v>0</v>
      </c>
      <c r="AH19" s="199">
        <f t="shared" si="15"/>
        <v>0</v>
      </c>
      <c r="AI19" s="199">
        <f t="shared" si="15"/>
        <v>0</v>
      </c>
      <c r="AJ19" s="199">
        <f t="shared" si="15"/>
        <v>0</v>
      </c>
      <c r="AK19" s="199">
        <f t="shared" si="15"/>
        <v>0</v>
      </c>
      <c r="AL19" s="199">
        <f t="shared" si="15"/>
        <v>0</v>
      </c>
      <c r="AM19" s="199">
        <f t="shared" si="15"/>
        <v>0</v>
      </c>
      <c r="AN19" s="199">
        <f t="shared" si="15"/>
        <v>0</v>
      </c>
      <c r="AO19" s="199">
        <f t="shared" si="15"/>
        <v>0</v>
      </c>
      <c r="AP19" s="199">
        <f t="shared" si="15"/>
        <v>0</v>
      </c>
      <c r="AQ19" s="199">
        <f t="shared" si="15"/>
        <v>0</v>
      </c>
      <c r="AR19" s="199">
        <f t="shared" si="15"/>
        <v>0</v>
      </c>
      <c r="AS19" s="199">
        <f t="shared" si="15"/>
        <v>0</v>
      </c>
      <c r="AT19" s="199">
        <f t="shared" si="15"/>
        <v>0</v>
      </c>
      <c r="AU19" s="199">
        <f t="shared" si="15"/>
        <v>0</v>
      </c>
      <c r="AV19" s="199">
        <f t="shared" si="15"/>
        <v>0</v>
      </c>
      <c r="AW19" s="199">
        <f t="shared" si="15"/>
        <v>0</v>
      </c>
      <c r="AX19" s="199">
        <f t="shared" si="15"/>
        <v>0</v>
      </c>
      <c r="AY19" s="199">
        <f t="shared" si="15"/>
        <v>7</v>
      </c>
      <c r="AZ19" s="199">
        <f t="shared" si="15"/>
        <v>0</v>
      </c>
      <c r="BA19" s="199">
        <f t="shared" si="15"/>
        <v>7</v>
      </c>
      <c r="BB19" s="199">
        <f t="shared" si="15"/>
        <v>0</v>
      </c>
      <c r="BC19" s="199">
        <f t="shared" si="15"/>
        <v>7</v>
      </c>
      <c r="BD19" s="199">
        <f t="shared" si="15"/>
        <v>0</v>
      </c>
      <c r="BE19" s="199">
        <f t="shared" si="15"/>
        <v>6</v>
      </c>
      <c r="BF19" s="199">
        <f t="shared" si="15"/>
        <v>0</v>
      </c>
      <c r="BG19" s="199">
        <f t="shared" si="15"/>
        <v>8</v>
      </c>
      <c r="BH19" s="199">
        <f t="shared" si="15"/>
        <v>0</v>
      </c>
      <c r="BI19" s="199">
        <f t="shared" si="15"/>
        <v>0</v>
      </c>
      <c r="BJ19" s="199">
        <f t="shared" si="15"/>
        <v>0</v>
      </c>
      <c r="BK19" s="199">
        <f t="shared" si="15"/>
        <v>0</v>
      </c>
      <c r="BL19" s="199">
        <f t="shared" si="15"/>
        <v>0</v>
      </c>
      <c r="BM19" s="158"/>
      <c r="BN19" s="159" t="str">
        <f>IFERROR(__xludf.DUMMYFUNCTION("""COMPUTED_VALUE"""),"Jakub Ljuta")</f>
        <v>Jakub Ljuta</v>
      </c>
      <c r="BO19" s="202"/>
      <c r="BP19" s="203"/>
      <c r="BQ19" s="202"/>
      <c r="BR19" s="203"/>
      <c r="BS19" s="202"/>
      <c r="BT19" s="203"/>
      <c r="BU19" s="202"/>
      <c r="BV19" s="203"/>
      <c r="BW19" s="202"/>
      <c r="BX19" s="203"/>
      <c r="BY19" s="202"/>
      <c r="BZ19" s="203"/>
      <c r="CA19" s="202"/>
      <c r="CB19" s="203"/>
      <c r="CC19" s="202"/>
      <c r="CD19" s="203"/>
      <c r="CE19" s="202"/>
      <c r="CF19" s="203"/>
      <c r="CG19" s="202"/>
      <c r="CH19" s="203"/>
      <c r="CI19" s="202"/>
      <c r="CJ19" s="203"/>
      <c r="CK19" s="202"/>
      <c r="CL19" s="203"/>
      <c r="CM19" s="202"/>
      <c r="CN19" s="203"/>
      <c r="CO19" s="202"/>
      <c r="CP19" s="203"/>
      <c r="CQ19" s="202"/>
      <c r="CR19" s="203"/>
      <c r="CS19" s="202"/>
      <c r="CT19" s="199"/>
      <c r="CU19" s="202"/>
      <c r="CV19" s="199"/>
      <c r="CW19" s="202"/>
      <c r="CX19" s="199"/>
      <c r="CY19" s="202"/>
      <c r="CZ19" s="199"/>
      <c r="DA19" s="202"/>
      <c r="DB19" s="199"/>
      <c r="DC19" s="202"/>
      <c r="DD19" s="199"/>
      <c r="DE19" s="202"/>
      <c r="DF19" s="199"/>
      <c r="DG19" s="202"/>
      <c r="DH19" s="199"/>
      <c r="DI19" s="202"/>
      <c r="DJ19" s="199"/>
      <c r="DK19" s="202"/>
      <c r="DL19" s="199"/>
      <c r="DM19" s="202"/>
      <c r="DN19" s="199"/>
      <c r="DO19" s="202"/>
      <c r="DP19" s="199"/>
      <c r="DQ19" s="202"/>
      <c r="DR19" s="199"/>
      <c r="DS19" s="202"/>
      <c r="DT19" s="199"/>
      <c r="DU19" s="202"/>
      <c r="DV19" s="199"/>
      <c r="DW19" s="202"/>
      <c r="DX19" s="199"/>
      <c r="DY19" s="158"/>
      <c r="DZ19" s="159" t="str">
        <f>IFERROR(__xludf.DUMMYFUNCTION("""COMPUTED_VALUE"""),"Jakub Ljuta")</f>
        <v>Jakub Ljuta</v>
      </c>
      <c r="EA19" s="202"/>
      <c r="EB19" s="203"/>
      <c r="EC19" s="202"/>
      <c r="ED19" s="203"/>
      <c r="EE19" s="202"/>
      <c r="EF19" s="203"/>
      <c r="EG19" s="202"/>
      <c r="EH19" s="203"/>
      <c r="EI19" s="202"/>
      <c r="EJ19" s="203"/>
      <c r="EK19" s="202"/>
      <c r="EL19" s="203"/>
      <c r="EM19" s="202"/>
      <c r="EN19" s="203"/>
      <c r="EO19" s="202"/>
      <c r="EP19" s="203"/>
      <c r="EQ19" s="202"/>
      <c r="ER19" s="203"/>
      <c r="ES19" s="202"/>
      <c r="ET19" s="203"/>
      <c r="EU19" s="202"/>
      <c r="EV19" s="203"/>
      <c r="EW19" s="202"/>
      <c r="EX19" s="203"/>
      <c r="EY19" s="202"/>
      <c r="EZ19" s="203"/>
      <c r="FA19" s="202"/>
      <c r="FB19" s="203"/>
      <c r="FC19" s="202"/>
      <c r="FD19" s="203"/>
      <c r="FE19" s="202"/>
      <c r="FF19" s="199"/>
      <c r="FG19" s="202"/>
      <c r="FH19" s="199"/>
      <c r="FI19" s="202"/>
      <c r="FJ19" s="199"/>
      <c r="FK19" s="202"/>
      <c r="FL19" s="199"/>
      <c r="FM19" s="202"/>
      <c r="FN19" s="199"/>
      <c r="FO19" s="202"/>
      <c r="FP19" s="199"/>
      <c r="FQ19" s="202"/>
      <c r="FR19" s="199"/>
      <c r="FS19" s="202"/>
      <c r="FT19" s="199"/>
      <c r="FU19" s="202"/>
      <c r="FV19" s="199"/>
      <c r="FW19" s="202">
        <f>IFERROR(__xludf.DUMMYFUNCTION("""COMPUTED_VALUE"""),7.0)</f>
        <v>7</v>
      </c>
      <c r="FX19" s="199"/>
      <c r="FY19" s="202">
        <f>IFERROR(__xludf.DUMMYFUNCTION("""COMPUTED_VALUE"""),7.0)</f>
        <v>7</v>
      </c>
      <c r="FZ19" s="199"/>
      <c r="GA19" s="202">
        <f>IFERROR(__xludf.DUMMYFUNCTION("""COMPUTED_VALUE"""),7.0)</f>
        <v>7</v>
      </c>
      <c r="GB19" s="199"/>
      <c r="GC19" s="202">
        <f>IFERROR(__xludf.DUMMYFUNCTION("""COMPUTED_VALUE"""),6.0)</f>
        <v>6</v>
      </c>
      <c r="GD19" s="199"/>
      <c r="GE19" s="202">
        <f>IFERROR(__xludf.DUMMYFUNCTION("""COMPUTED_VALUE"""),8.0)</f>
        <v>8</v>
      </c>
      <c r="GF19" s="199"/>
      <c r="GG19" s="202"/>
      <c r="GH19" s="199"/>
      <c r="GI19" s="202"/>
      <c r="GJ19" s="199"/>
      <c r="GK19" s="158"/>
      <c r="GL19" s="159"/>
      <c r="GM19" s="202"/>
      <c r="GN19" s="203"/>
      <c r="GO19" s="202"/>
      <c r="GP19" s="203"/>
      <c r="GQ19" s="202"/>
      <c r="GR19" s="203"/>
      <c r="GS19" s="202"/>
      <c r="GT19" s="203"/>
      <c r="GU19" s="202"/>
      <c r="GV19" s="203"/>
      <c r="GW19" s="202"/>
      <c r="GX19" s="203"/>
      <c r="GY19" s="202"/>
      <c r="GZ19" s="203"/>
      <c r="HA19" s="202"/>
      <c r="HB19" s="203"/>
      <c r="HC19" s="202"/>
      <c r="HD19" s="203"/>
      <c r="HE19" s="202"/>
      <c r="HF19" s="203"/>
      <c r="HG19" s="202"/>
      <c r="HH19" s="203"/>
      <c r="HI19" s="202"/>
      <c r="HJ19" s="203"/>
      <c r="HK19" s="202"/>
      <c r="HL19" s="203"/>
      <c r="HM19" s="202"/>
      <c r="HN19" s="203"/>
      <c r="HO19" s="202"/>
      <c r="HP19" s="203"/>
      <c r="HQ19" s="202"/>
      <c r="HR19" s="199"/>
      <c r="HS19" s="202"/>
      <c r="HT19" s="199"/>
      <c r="HU19" s="202"/>
      <c r="HV19" s="199"/>
      <c r="HW19" s="202"/>
      <c r="HX19" s="199"/>
      <c r="HY19" s="202"/>
      <c r="HZ19" s="199"/>
      <c r="IA19" s="202"/>
      <c r="IB19" s="199"/>
      <c r="IC19" s="202"/>
      <c r="ID19" s="199"/>
      <c r="IE19" s="202"/>
      <c r="IF19" s="199"/>
      <c r="IG19" s="202"/>
      <c r="IH19" s="199"/>
      <c r="II19" s="202"/>
      <c r="IJ19" s="199"/>
      <c r="IK19" s="202"/>
      <c r="IL19" s="199"/>
      <c r="IM19" s="202"/>
      <c r="IN19" s="199"/>
      <c r="IO19" s="202"/>
      <c r="IP19" s="199"/>
      <c r="IQ19" s="202"/>
      <c r="IR19" s="199"/>
      <c r="IS19" s="202"/>
      <c r="IT19" s="199"/>
      <c r="IU19" s="202"/>
      <c r="IV19" s="199"/>
    </row>
    <row r="20">
      <c r="A20" s="208">
        <f>IFERROR(__xludf.DUMMYFUNCTION("""COMPUTED_VALUE"""),100.0)</f>
        <v>100</v>
      </c>
      <c r="B20" s="172" t="str">
        <f>IFERROR(__xludf.DUMMYFUNCTION("""COMPUTED_VALUE"""),"Nadiia Doroshenko")</f>
        <v>Nadiia Doroshenko</v>
      </c>
      <c r="C20" s="199">
        <f t="shared" ref="C20:BL20" si="16">BO20+EA20+GM20</f>
        <v>0</v>
      </c>
      <c r="D20" s="199">
        <f t="shared" si="16"/>
        <v>0</v>
      </c>
      <c r="E20" s="199">
        <f t="shared" si="16"/>
        <v>0</v>
      </c>
      <c r="F20" s="199">
        <f t="shared" si="16"/>
        <v>0</v>
      </c>
      <c r="G20" s="199">
        <f t="shared" si="16"/>
        <v>0</v>
      </c>
      <c r="H20" s="199">
        <f t="shared" si="16"/>
        <v>0</v>
      </c>
      <c r="I20" s="199">
        <f t="shared" si="16"/>
        <v>0</v>
      </c>
      <c r="J20" s="199">
        <f t="shared" si="16"/>
        <v>0</v>
      </c>
      <c r="K20" s="199">
        <f t="shared" si="16"/>
        <v>0</v>
      </c>
      <c r="L20" s="199">
        <f t="shared" si="16"/>
        <v>0</v>
      </c>
      <c r="M20" s="199">
        <f t="shared" si="16"/>
        <v>0</v>
      </c>
      <c r="N20" s="199">
        <f t="shared" si="16"/>
        <v>0</v>
      </c>
      <c r="O20" s="199">
        <f t="shared" si="16"/>
        <v>0</v>
      </c>
      <c r="P20" s="199">
        <f t="shared" si="16"/>
        <v>0</v>
      </c>
      <c r="Q20" s="199">
        <f t="shared" si="16"/>
        <v>0</v>
      </c>
      <c r="R20" s="199">
        <f t="shared" si="16"/>
        <v>0</v>
      </c>
      <c r="S20" s="199">
        <f t="shared" si="16"/>
        <v>0</v>
      </c>
      <c r="T20" s="199">
        <f t="shared" si="16"/>
        <v>0</v>
      </c>
      <c r="U20" s="199">
        <f t="shared" si="16"/>
        <v>0</v>
      </c>
      <c r="V20" s="199">
        <f t="shared" si="16"/>
        <v>0</v>
      </c>
      <c r="W20" s="199">
        <f t="shared" si="16"/>
        <v>0</v>
      </c>
      <c r="X20" s="199">
        <f t="shared" si="16"/>
        <v>0</v>
      </c>
      <c r="Y20" s="199">
        <f t="shared" si="16"/>
        <v>0</v>
      </c>
      <c r="Z20" s="199">
        <f t="shared" si="16"/>
        <v>0</v>
      </c>
      <c r="AA20" s="199">
        <f t="shared" si="16"/>
        <v>0</v>
      </c>
      <c r="AB20" s="199">
        <f t="shared" si="16"/>
        <v>0</v>
      </c>
      <c r="AC20" s="199">
        <f t="shared" si="16"/>
        <v>0</v>
      </c>
      <c r="AD20" s="199">
        <f t="shared" si="16"/>
        <v>0</v>
      </c>
      <c r="AE20" s="199">
        <f t="shared" si="16"/>
        <v>0</v>
      </c>
      <c r="AF20" s="199">
        <f t="shared" si="16"/>
        <v>0</v>
      </c>
      <c r="AG20" s="199">
        <f t="shared" si="16"/>
        <v>0</v>
      </c>
      <c r="AH20" s="199">
        <f t="shared" si="16"/>
        <v>0</v>
      </c>
      <c r="AI20" s="199">
        <f t="shared" si="16"/>
        <v>0</v>
      </c>
      <c r="AJ20" s="199">
        <f t="shared" si="16"/>
        <v>0</v>
      </c>
      <c r="AK20" s="199">
        <f t="shared" si="16"/>
        <v>0</v>
      </c>
      <c r="AL20" s="199">
        <f t="shared" si="16"/>
        <v>0</v>
      </c>
      <c r="AM20" s="199">
        <f t="shared" si="16"/>
        <v>0</v>
      </c>
      <c r="AN20" s="199">
        <f t="shared" si="16"/>
        <v>0</v>
      </c>
      <c r="AO20" s="199">
        <f t="shared" si="16"/>
        <v>0</v>
      </c>
      <c r="AP20" s="199">
        <f t="shared" si="16"/>
        <v>0</v>
      </c>
      <c r="AQ20" s="199">
        <f t="shared" si="16"/>
        <v>0</v>
      </c>
      <c r="AR20" s="199">
        <f t="shared" si="16"/>
        <v>0</v>
      </c>
      <c r="AS20" s="199">
        <f t="shared" si="16"/>
        <v>0</v>
      </c>
      <c r="AT20" s="199">
        <f t="shared" si="16"/>
        <v>0</v>
      </c>
      <c r="AU20" s="199">
        <f t="shared" si="16"/>
        <v>0</v>
      </c>
      <c r="AV20" s="199">
        <f t="shared" si="16"/>
        <v>0</v>
      </c>
      <c r="AW20" s="199">
        <f t="shared" si="16"/>
        <v>0</v>
      </c>
      <c r="AX20" s="199">
        <f t="shared" si="16"/>
        <v>0</v>
      </c>
      <c r="AY20" s="199">
        <f t="shared" si="16"/>
        <v>0</v>
      </c>
      <c r="AZ20" s="199">
        <f t="shared" si="16"/>
        <v>0</v>
      </c>
      <c r="BA20" s="199">
        <f t="shared" si="16"/>
        <v>0</v>
      </c>
      <c r="BB20" s="199">
        <f t="shared" si="16"/>
        <v>0</v>
      </c>
      <c r="BC20" s="199">
        <f t="shared" si="16"/>
        <v>5</v>
      </c>
      <c r="BD20" s="199">
        <f t="shared" si="16"/>
        <v>0</v>
      </c>
      <c r="BE20" s="199">
        <f t="shared" si="16"/>
        <v>8</v>
      </c>
      <c r="BF20" s="199">
        <f t="shared" si="16"/>
        <v>0</v>
      </c>
      <c r="BG20" s="199">
        <f t="shared" si="16"/>
        <v>5</v>
      </c>
      <c r="BH20" s="199">
        <f t="shared" si="16"/>
        <v>0</v>
      </c>
      <c r="BI20" s="199">
        <f t="shared" si="16"/>
        <v>5.5</v>
      </c>
      <c r="BJ20" s="199">
        <f t="shared" si="16"/>
        <v>0</v>
      </c>
      <c r="BK20" s="199">
        <f t="shared" si="16"/>
        <v>0</v>
      </c>
      <c r="BL20" s="199">
        <f t="shared" si="16"/>
        <v>0</v>
      </c>
      <c r="BM20" s="158"/>
      <c r="BN20" s="210" t="str">
        <f>IFERROR(__xludf.DUMMYFUNCTION("""COMPUTED_VALUE"""),"Nadiia Doroshenko")</f>
        <v>Nadiia Doroshenko</v>
      </c>
      <c r="BO20" s="202"/>
      <c r="BP20" s="203"/>
      <c r="BQ20" s="202"/>
      <c r="BR20" s="203"/>
      <c r="BS20" s="202"/>
      <c r="BT20" s="203"/>
      <c r="BU20" s="202"/>
      <c r="BV20" s="203"/>
      <c r="BW20" s="202"/>
      <c r="BX20" s="203"/>
      <c r="BY20" s="202"/>
      <c r="BZ20" s="203"/>
      <c r="CA20" s="202"/>
      <c r="CB20" s="203"/>
      <c r="CC20" s="202"/>
      <c r="CD20" s="203"/>
      <c r="CE20" s="202"/>
      <c r="CF20" s="203"/>
      <c r="CG20" s="202"/>
      <c r="CH20" s="203"/>
      <c r="CI20" s="202"/>
      <c r="CJ20" s="203"/>
      <c r="CK20" s="202"/>
      <c r="CL20" s="203"/>
      <c r="CM20" s="202"/>
      <c r="CN20" s="203"/>
      <c r="CO20" s="202"/>
      <c r="CP20" s="203"/>
      <c r="CQ20" s="202"/>
      <c r="CR20" s="203"/>
      <c r="CS20" s="202"/>
      <c r="CT20" s="199"/>
      <c r="CU20" s="202"/>
      <c r="CV20" s="199"/>
      <c r="CW20" s="202"/>
      <c r="CX20" s="199"/>
      <c r="CY20" s="202"/>
      <c r="CZ20" s="199"/>
      <c r="DA20" s="202"/>
      <c r="DB20" s="199"/>
      <c r="DC20" s="202"/>
      <c r="DD20" s="199"/>
      <c r="DE20" s="202"/>
      <c r="DF20" s="199"/>
      <c r="DG20" s="202"/>
      <c r="DH20" s="199"/>
      <c r="DI20" s="202"/>
      <c r="DJ20" s="199"/>
      <c r="DK20" s="202"/>
      <c r="DL20" s="199"/>
      <c r="DM20" s="202"/>
      <c r="DN20" s="199"/>
      <c r="DO20" s="202"/>
      <c r="DP20" s="199"/>
      <c r="DQ20" s="202"/>
      <c r="DR20" s="199"/>
      <c r="DS20" s="202"/>
      <c r="DT20" s="199"/>
      <c r="DU20" s="202"/>
      <c r="DV20" s="199"/>
      <c r="DW20" s="202"/>
      <c r="DX20" s="199"/>
      <c r="DY20" s="158"/>
      <c r="DZ20" s="159" t="str">
        <f>IFERROR(__xludf.DUMMYFUNCTION("""COMPUTED_VALUE"""),"Nadiia Doroshenko")</f>
        <v>Nadiia Doroshenko</v>
      </c>
      <c r="EA20" s="202"/>
      <c r="EB20" s="203"/>
      <c r="EC20" s="202"/>
      <c r="ED20" s="203"/>
      <c r="EE20" s="202"/>
      <c r="EF20" s="203"/>
      <c r="EG20" s="202"/>
      <c r="EH20" s="203"/>
      <c r="EI20" s="202"/>
      <c r="EJ20" s="203"/>
      <c r="EK20" s="202"/>
      <c r="EL20" s="203"/>
      <c r="EM20" s="202"/>
      <c r="EN20" s="203"/>
      <c r="EO20" s="202"/>
      <c r="EP20" s="203"/>
      <c r="EQ20" s="202"/>
      <c r="ER20" s="203"/>
      <c r="ES20" s="202"/>
      <c r="ET20" s="203"/>
      <c r="EU20" s="202"/>
      <c r="EV20" s="203"/>
      <c r="EW20" s="202"/>
      <c r="EX20" s="203"/>
      <c r="EY20" s="202"/>
      <c r="EZ20" s="203"/>
      <c r="FA20" s="202"/>
      <c r="FB20" s="203"/>
      <c r="FC20" s="202"/>
      <c r="FD20" s="203"/>
      <c r="FE20" s="202"/>
      <c r="FF20" s="199"/>
      <c r="FG20" s="202"/>
      <c r="FH20" s="199"/>
      <c r="FI20" s="202"/>
      <c r="FJ20" s="199"/>
      <c r="FK20" s="202"/>
      <c r="FL20" s="199"/>
      <c r="FM20" s="202"/>
      <c r="FN20" s="199"/>
      <c r="FO20" s="202"/>
      <c r="FP20" s="199"/>
      <c r="FQ20" s="202"/>
      <c r="FR20" s="199"/>
      <c r="FS20" s="202"/>
      <c r="FT20" s="199"/>
      <c r="FU20" s="202"/>
      <c r="FV20" s="199"/>
      <c r="FW20" s="202"/>
      <c r="FX20" s="199"/>
      <c r="FY20" s="202"/>
      <c r="FZ20" s="199"/>
      <c r="GA20" s="202">
        <f>IFERROR(__xludf.DUMMYFUNCTION("""COMPUTED_VALUE"""),5.0)</f>
        <v>5</v>
      </c>
      <c r="GB20" s="199"/>
      <c r="GC20" s="202">
        <f>IFERROR(__xludf.DUMMYFUNCTION("""COMPUTED_VALUE"""),8.0)</f>
        <v>8</v>
      </c>
      <c r="GD20" s="199"/>
      <c r="GE20" s="202">
        <f>IFERROR(__xludf.DUMMYFUNCTION("""COMPUTED_VALUE"""),5.0)</f>
        <v>5</v>
      </c>
      <c r="GF20" s="199"/>
      <c r="GG20" s="202">
        <f>IFERROR(__xludf.DUMMYFUNCTION("""COMPUTED_VALUE"""),5.5)</f>
        <v>5.5</v>
      </c>
      <c r="GH20" s="199"/>
      <c r="GI20" s="202"/>
      <c r="GJ20" s="199"/>
      <c r="GK20" s="158"/>
      <c r="GL20" s="159"/>
      <c r="GM20" s="202"/>
      <c r="GN20" s="203"/>
      <c r="GO20" s="202"/>
      <c r="GP20" s="203"/>
      <c r="GQ20" s="202"/>
      <c r="GR20" s="203"/>
      <c r="GS20" s="202"/>
      <c r="GT20" s="203"/>
      <c r="GU20" s="202"/>
      <c r="GV20" s="203"/>
      <c r="GW20" s="202"/>
      <c r="GX20" s="203"/>
      <c r="GY20" s="202"/>
      <c r="GZ20" s="203"/>
      <c r="HA20" s="202"/>
      <c r="HB20" s="203"/>
      <c r="HC20" s="202"/>
      <c r="HD20" s="203"/>
      <c r="HE20" s="202"/>
      <c r="HF20" s="203"/>
      <c r="HG20" s="202"/>
      <c r="HH20" s="203"/>
      <c r="HI20" s="202"/>
      <c r="HJ20" s="203"/>
      <c r="HK20" s="202"/>
      <c r="HL20" s="203"/>
      <c r="HM20" s="202"/>
      <c r="HN20" s="203"/>
      <c r="HO20" s="202"/>
      <c r="HP20" s="203"/>
      <c r="HQ20" s="202"/>
      <c r="HR20" s="199"/>
      <c r="HS20" s="202"/>
      <c r="HT20" s="199"/>
      <c r="HU20" s="202"/>
      <c r="HV20" s="199"/>
      <c r="HW20" s="202"/>
      <c r="HX20" s="199"/>
      <c r="HY20" s="202"/>
      <c r="HZ20" s="199"/>
      <c r="IA20" s="202"/>
      <c r="IB20" s="199"/>
      <c r="IC20" s="202"/>
      <c r="ID20" s="199"/>
      <c r="IE20" s="202"/>
      <c r="IF20" s="199"/>
      <c r="IG20" s="202"/>
      <c r="IH20" s="199"/>
      <c r="II20" s="202"/>
      <c r="IJ20" s="199"/>
      <c r="IK20" s="202"/>
      <c r="IL20" s="199"/>
      <c r="IM20" s="202"/>
      <c r="IN20" s="199"/>
      <c r="IO20" s="202"/>
      <c r="IP20" s="199"/>
      <c r="IQ20" s="202"/>
      <c r="IR20" s="199"/>
      <c r="IS20" s="202"/>
      <c r="IT20" s="199"/>
      <c r="IU20" s="202"/>
      <c r="IV20" s="199"/>
    </row>
    <row r="21">
      <c r="A21" s="209"/>
      <c r="B21" s="172"/>
      <c r="C21" s="199">
        <f t="shared" ref="C21:BL21" si="17">BO21+EA21+GM21</f>
        <v>0</v>
      </c>
      <c r="D21" s="199">
        <f t="shared" si="17"/>
        <v>0</v>
      </c>
      <c r="E21" s="199">
        <f t="shared" si="17"/>
        <v>0</v>
      </c>
      <c r="F21" s="199">
        <f t="shared" si="17"/>
        <v>0</v>
      </c>
      <c r="G21" s="199">
        <f t="shared" si="17"/>
        <v>0</v>
      </c>
      <c r="H21" s="199">
        <f t="shared" si="17"/>
        <v>0</v>
      </c>
      <c r="I21" s="199">
        <f t="shared" si="17"/>
        <v>0</v>
      </c>
      <c r="J21" s="199">
        <f t="shared" si="17"/>
        <v>0</v>
      </c>
      <c r="K21" s="199">
        <f t="shared" si="17"/>
        <v>0</v>
      </c>
      <c r="L21" s="199">
        <f t="shared" si="17"/>
        <v>0</v>
      </c>
      <c r="M21" s="199">
        <f t="shared" si="17"/>
        <v>0</v>
      </c>
      <c r="N21" s="199">
        <f t="shared" si="17"/>
        <v>0</v>
      </c>
      <c r="O21" s="199">
        <f t="shared" si="17"/>
        <v>0</v>
      </c>
      <c r="P21" s="199">
        <f t="shared" si="17"/>
        <v>0</v>
      </c>
      <c r="Q21" s="199">
        <f t="shared" si="17"/>
        <v>0</v>
      </c>
      <c r="R21" s="199">
        <f t="shared" si="17"/>
        <v>0</v>
      </c>
      <c r="S21" s="199">
        <f t="shared" si="17"/>
        <v>0</v>
      </c>
      <c r="T21" s="199">
        <f t="shared" si="17"/>
        <v>0</v>
      </c>
      <c r="U21" s="199">
        <f t="shared" si="17"/>
        <v>0</v>
      </c>
      <c r="V21" s="199">
        <f t="shared" si="17"/>
        <v>0</v>
      </c>
      <c r="W21" s="199">
        <f t="shared" si="17"/>
        <v>0</v>
      </c>
      <c r="X21" s="199">
        <f t="shared" si="17"/>
        <v>0</v>
      </c>
      <c r="Y21" s="199">
        <f t="shared" si="17"/>
        <v>0</v>
      </c>
      <c r="Z21" s="199">
        <f t="shared" si="17"/>
        <v>0</v>
      </c>
      <c r="AA21" s="199">
        <f t="shared" si="17"/>
        <v>0</v>
      </c>
      <c r="AB21" s="199">
        <f t="shared" si="17"/>
        <v>0</v>
      </c>
      <c r="AC21" s="199">
        <f t="shared" si="17"/>
        <v>0</v>
      </c>
      <c r="AD21" s="199">
        <f t="shared" si="17"/>
        <v>0</v>
      </c>
      <c r="AE21" s="199">
        <f t="shared" si="17"/>
        <v>0</v>
      </c>
      <c r="AF21" s="199">
        <f t="shared" si="17"/>
        <v>0</v>
      </c>
      <c r="AG21" s="199">
        <f t="shared" si="17"/>
        <v>0</v>
      </c>
      <c r="AH21" s="199">
        <f t="shared" si="17"/>
        <v>0</v>
      </c>
      <c r="AI21" s="199">
        <f t="shared" si="17"/>
        <v>0</v>
      </c>
      <c r="AJ21" s="199">
        <f t="shared" si="17"/>
        <v>0</v>
      </c>
      <c r="AK21" s="199">
        <f t="shared" si="17"/>
        <v>0</v>
      </c>
      <c r="AL21" s="199">
        <f t="shared" si="17"/>
        <v>0</v>
      </c>
      <c r="AM21" s="199">
        <f t="shared" si="17"/>
        <v>0</v>
      </c>
      <c r="AN21" s="199">
        <f t="shared" si="17"/>
        <v>0</v>
      </c>
      <c r="AO21" s="199">
        <f t="shared" si="17"/>
        <v>0</v>
      </c>
      <c r="AP21" s="199">
        <f t="shared" si="17"/>
        <v>0</v>
      </c>
      <c r="AQ21" s="199">
        <f t="shared" si="17"/>
        <v>0</v>
      </c>
      <c r="AR21" s="199">
        <f t="shared" si="17"/>
        <v>0</v>
      </c>
      <c r="AS21" s="199">
        <f t="shared" si="17"/>
        <v>0</v>
      </c>
      <c r="AT21" s="199">
        <f t="shared" si="17"/>
        <v>0</v>
      </c>
      <c r="AU21" s="199">
        <f t="shared" si="17"/>
        <v>0</v>
      </c>
      <c r="AV21" s="199">
        <f t="shared" si="17"/>
        <v>0</v>
      </c>
      <c r="AW21" s="199">
        <f t="shared" si="17"/>
        <v>0</v>
      </c>
      <c r="AX21" s="199">
        <f t="shared" si="17"/>
        <v>0</v>
      </c>
      <c r="AY21" s="199">
        <f t="shared" si="17"/>
        <v>0</v>
      </c>
      <c r="AZ21" s="199">
        <f t="shared" si="17"/>
        <v>0</v>
      </c>
      <c r="BA21" s="199">
        <f t="shared" si="17"/>
        <v>0</v>
      </c>
      <c r="BB21" s="199">
        <f t="shared" si="17"/>
        <v>0</v>
      </c>
      <c r="BC21" s="199">
        <f t="shared" si="17"/>
        <v>0</v>
      </c>
      <c r="BD21" s="199">
        <f t="shared" si="17"/>
        <v>0</v>
      </c>
      <c r="BE21" s="199">
        <f t="shared" si="17"/>
        <v>0</v>
      </c>
      <c r="BF21" s="199">
        <f t="shared" si="17"/>
        <v>0</v>
      </c>
      <c r="BG21" s="199">
        <f t="shared" si="17"/>
        <v>0</v>
      </c>
      <c r="BH21" s="199">
        <f t="shared" si="17"/>
        <v>0</v>
      </c>
      <c r="BI21" s="199">
        <f t="shared" si="17"/>
        <v>0</v>
      </c>
      <c r="BJ21" s="199">
        <f t="shared" si="17"/>
        <v>0</v>
      </c>
      <c r="BK21" s="199">
        <f t="shared" si="17"/>
        <v>0</v>
      </c>
      <c r="BL21" s="199">
        <f t="shared" si="17"/>
        <v>0</v>
      </c>
      <c r="BM21" s="158"/>
      <c r="BN21" s="87"/>
      <c r="BO21" s="211"/>
      <c r="BP21" s="199"/>
      <c r="BQ21" s="211"/>
      <c r="BR21" s="199"/>
      <c r="BS21" s="211"/>
      <c r="BT21" s="199"/>
      <c r="BU21" s="211"/>
      <c r="BV21" s="199"/>
      <c r="BW21" s="211"/>
      <c r="BX21" s="199"/>
      <c r="BY21" s="211"/>
      <c r="BZ21" s="199"/>
      <c r="CA21" s="211"/>
      <c r="CB21" s="199"/>
      <c r="CC21" s="211"/>
      <c r="CD21" s="199"/>
      <c r="CE21" s="211"/>
      <c r="CF21" s="199"/>
      <c r="CG21" s="211"/>
      <c r="CH21" s="199"/>
      <c r="CI21" s="211"/>
      <c r="CJ21" s="199"/>
      <c r="CK21" s="211"/>
      <c r="CL21" s="199"/>
      <c r="CM21" s="211"/>
      <c r="CN21" s="199"/>
      <c r="CO21" s="211"/>
      <c r="CP21" s="199"/>
      <c r="CQ21" s="211"/>
      <c r="CR21" s="199"/>
      <c r="CS21" s="211"/>
      <c r="CT21" s="199"/>
      <c r="CU21" s="211"/>
      <c r="CV21" s="199"/>
      <c r="CW21" s="211"/>
      <c r="CX21" s="199"/>
      <c r="CY21" s="211"/>
      <c r="CZ21" s="199"/>
      <c r="DA21" s="211"/>
      <c r="DB21" s="199"/>
      <c r="DC21" s="211"/>
      <c r="DD21" s="199"/>
      <c r="DE21" s="211"/>
      <c r="DF21" s="199"/>
      <c r="DG21" s="211"/>
      <c r="DH21" s="199"/>
      <c r="DI21" s="211"/>
      <c r="DJ21" s="199"/>
      <c r="DK21" s="211"/>
      <c r="DL21" s="199"/>
      <c r="DM21" s="211"/>
      <c r="DN21" s="199"/>
      <c r="DO21" s="211"/>
      <c r="DP21" s="199"/>
      <c r="DQ21" s="211"/>
      <c r="DR21" s="199"/>
      <c r="DS21" s="211"/>
      <c r="DT21" s="199"/>
      <c r="DU21" s="211"/>
      <c r="DV21" s="199"/>
      <c r="DW21" s="211"/>
      <c r="DX21" s="199"/>
      <c r="DY21" s="158"/>
      <c r="DZ21" s="187"/>
      <c r="EA21" s="211"/>
      <c r="EB21" s="199"/>
      <c r="EC21" s="211"/>
      <c r="ED21" s="199"/>
      <c r="EE21" s="211"/>
      <c r="EF21" s="199"/>
      <c r="EG21" s="211"/>
      <c r="EH21" s="199"/>
      <c r="EI21" s="211"/>
      <c r="EJ21" s="199"/>
      <c r="EK21" s="211"/>
      <c r="EL21" s="199"/>
      <c r="EM21" s="211"/>
      <c r="EN21" s="199"/>
      <c r="EO21" s="211"/>
      <c r="EP21" s="199"/>
      <c r="EQ21" s="211"/>
      <c r="ER21" s="199"/>
      <c r="ES21" s="211"/>
      <c r="ET21" s="199"/>
      <c r="EU21" s="211"/>
      <c r="EV21" s="199"/>
      <c r="EW21" s="211"/>
      <c r="EX21" s="199"/>
      <c r="EY21" s="211"/>
      <c r="EZ21" s="199"/>
      <c r="FA21" s="211"/>
      <c r="FB21" s="199"/>
      <c r="FC21" s="211"/>
      <c r="FD21" s="199"/>
      <c r="FE21" s="211"/>
      <c r="FF21" s="199"/>
      <c r="FG21" s="211"/>
      <c r="FH21" s="199"/>
      <c r="FI21" s="211"/>
      <c r="FJ21" s="199"/>
      <c r="FK21" s="211"/>
      <c r="FL21" s="199"/>
      <c r="FM21" s="211"/>
      <c r="FN21" s="199"/>
      <c r="FO21" s="211"/>
      <c r="FP21" s="199"/>
      <c r="FQ21" s="211"/>
      <c r="FR21" s="199"/>
      <c r="FS21" s="211"/>
      <c r="FT21" s="199"/>
      <c r="FU21" s="211"/>
      <c r="FV21" s="199"/>
      <c r="FW21" s="211"/>
      <c r="FX21" s="199"/>
      <c r="FY21" s="211"/>
      <c r="FZ21" s="199"/>
      <c r="GA21" s="211"/>
      <c r="GB21" s="199"/>
      <c r="GC21" s="211"/>
      <c r="GD21" s="199"/>
      <c r="GE21" s="211"/>
      <c r="GF21" s="199"/>
      <c r="GG21" s="211"/>
      <c r="GH21" s="199"/>
      <c r="GI21" s="211"/>
      <c r="GJ21" s="199"/>
      <c r="GK21" s="158"/>
      <c r="GL21" s="187"/>
      <c r="GM21" s="211"/>
      <c r="GN21" s="199"/>
      <c r="GO21" s="211"/>
      <c r="GP21" s="199"/>
      <c r="GQ21" s="211"/>
      <c r="GR21" s="199"/>
      <c r="GS21" s="211"/>
      <c r="GT21" s="199"/>
      <c r="GU21" s="211"/>
      <c r="GV21" s="199"/>
      <c r="GW21" s="211"/>
      <c r="GX21" s="199"/>
      <c r="GY21" s="211"/>
      <c r="GZ21" s="199"/>
      <c r="HA21" s="211"/>
      <c r="HB21" s="199"/>
      <c r="HC21" s="211"/>
      <c r="HD21" s="199"/>
      <c r="HE21" s="211"/>
      <c r="HF21" s="199"/>
      <c r="HG21" s="211"/>
      <c r="HH21" s="199"/>
      <c r="HI21" s="211"/>
      <c r="HJ21" s="199"/>
      <c r="HK21" s="211"/>
      <c r="HL21" s="199"/>
      <c r="HM21" s="211"/>
      <c r="HN21" s="199"/>
      <c r="HO21" s="211"/>
      <c r="HP21" s="199"/>
      <c r="HQ21" s="211"/>
      <c r="HR21" s="199"/>
      <c r="HS21" s="211"/>
      <c r="HT21" s="199"/>
      <c r="HU21" s="211"/>
      <c r="HV21" s="199"/>
      <c r="HW21" s="211"/>
      <c r="HX21" s="199"/>
      <c r="HY21" s="211"/>
      <c r="HZ21" s="199"/>
      <c r="IA21" s="211"/>
      <c r="IB21" s="199"/>
      <c r="IC21" s="211"/>
      <c r="ID21" s="199"/>
      <c r="IE21" s="211"/>
      <c r="IF21" s="199"/>
      <c r="IG21" s="211"/>
      <c r="IH21" s="199"/>
      <c r="II21" s="211"/>
      <c r="IJ21" s="199"/>
      <c r="IK21" s="211"/>
      <c r="IL21" s="199"/>
      <c r="IM21" s="211"/>
      <c r="IN21" s="199"/>
      <c r="IO21" s="211"/>
      <c r="IP21" s="199"/>
      <c r="IQ21" s="211"/>
      <c r="IR21" s="199"/>
      <c r="IS21" s="211"/>
      <c r="IT21" s="199"/>
      <c r="IU21" s="211"/>
      <c r="IV21" s="199"/>
    </row>
    <row r="22">
      <c r="A22" s="212"/>
      <c r="B22" s="190"/>
      <c r="C22" s="199">
        <f t="shared" ref="C22:BL22" si="18">BO22+EA22+GM22</f>
        <v>0</v>
      </c>
      <c r="D22" s="199">
        <f t="shared" si="18"/>
        <v>0</v>
      </c>
      <c r="E22" s="199">
        <f t="shared" si="18"/>
        <v>0</v>
      </c>
      <c r="F22" s="199">
        <f t="shared" si="18"/>
        <v>0</v>
      </c>
      <c r="G22" s="199">
        <f t="shared" si="18"/>
        <v>0</v>
      </c>
      <c r="H22" s="199">
        <f t="shared" si="18"/>
        <v>0</v>
      </c>
      <c r="I22" s="199">
        <f t="shared" si="18"/>
        <v>0</v>
      </c>
      <c r="J22" s="199">
        <f t="shared" si="18"/>
        <v>0</v>
      </c>
      <c r="K22" s="199">
        <f t="shared" si="18"/>
        <v>0</v>
      </c>
      <c r="L22" s="199">
        <f t="shared" si="18"/>
        <v>0</v>
      </c>
      <c r="M22" s="199">
        <f t="shared" si="18"/>
        <v>0</v>
      </c>
      <c r="N22" s="199">
        <f t="shared" si="18"/>
        <v>0</v>
      </c>
      <c r="O22" s="199">
        <f t="shared" si="18"/>
        <v>0</v>
      </c>
      <c r="P22" s="199">
        <f t="shared" si="18"/>
        <v>0</v>
      </c>
      <c r="Q22" s="199">
        <f t="shared" si="18"/>
        <v>0</v>
      </c>
      <c r="R22" s="199">
        <f t="shared" si="18"/>
        <v>0</v>
      </c>
      <c r="S22" s="199">
        <f t="shared" si="18"/>
        <v>0</v>
      </c>
      <c r="T22" s="199">
        <f t="shared" si="18"/>
        <v>0</v>
      </c>
      <c r="U22" s="199">
        <f t="shared" si="18"/>
        <v>0</v>
      </c>
      <c r="V22" s="199">
        <f t="shared" si="18"/>
        <v>0</v>
      </c>
      <c r="W22" s="199">
        <f t="shared" si="18"/>
        <v>0</v>
      </c>
      <c r="X22" s="199">
        <f t="shared" si="18"/>
        <v>0</v>
      </c>
      <c r="Y22" s="199">
        <f t="shared" si="18"/>
        <v>0</v>
      </c>
      <c r="Z22" s="199">
        <f t="shared" si="18"/>
        <v>0</v>
      </c>
      <c r="AA22" s="199">
        <f t="shared" si="18"/>
        <v>0</v>
      </c>
      <c r="AB22" s="199">
        <f t="shared" si="18"/>
        <v>0</v>
      </c>
      <c r="AC22" s="199">
        <f t="shared" si="18"/>
        <v>0</v>
      </c>
      <c r="AD22" s="199">
        <f t="shared" si="18"/>
        <v>0</v>
      </c>
      <c r="AE22" s="199">
        <f t="shared" si="18"/>
        <v>0</v>
      </c>
      <c r="AF22" s="199">
        <f t="shared" si="18"/>
        <v>0</v>
      </c>
      <c r="AG22" s="199">
        <f t="shared" si="18"/>
        <v>0</v>
      </c>
      <c r="AH22" s="199">
        <f t="shared" si="18"/>
        <v>0</v>
      </c>
      <c r="AI22" s="199">
        <f t="shared" si="18"/>
        <v>0</v>
      </c>
      <c r="AJ22" s="199">
        <f t="shared" si="18"/>
        <v>0</v>
      </c>
      <c r="AK22" s="199">
        <f t="shared" si="18"/>
        <v>0</v>
      </c>
      <c r="AL22" s="199">
        <f t="shared" si="18"/>
        <v>0</v>
      </c>
      <c r="AM22" s="199">
        <f t="shared" si="18"/>
        <v>0</v>
      </c>
      <c r="AN22" s="199">
        <f t="shared" si="18"/>
        <v>0</v>
      </c>
      <c r="AO22" s="199">
        <f t="shared" si="18"/>
        <v>0</v>
      </c>
      <c r="AP22" s="199">
        <f t="shared" si="18"/>
        <v>0</v>
      </c>
      <c r="AQ22" s="199">
        <f t="shared" si="18"/>
        <v>0</v>
      </c>
      <c r="AR22" s="199">
        <f t="shared" si="18"/>
        <v>0</v>
      </c>
      <c r="AS22" s="199">
        <f t="shared" si="18"/>
        <v>0</v>
      </c>
      <c r="AT22" s="199">
        <f t="shared" si="18"/>
        <v>0</v>
      </c>
      <c r="AU22" s="199">
        <f t="shared" si="18"/>
        <v>0</v>
      </c>
      <c r="AV22" s="199">
        <f t="shared" si="18"/>
        <v>0</v>
      </c>
      <c r="AW22" s="199">
        <f t="shared" si="18"/>
        <v>0</v>
      </c>
      <c r="AX22" s="199">
        <f t="shared" si="18"/>
        <v>0</v>
      </c>
      <c r="AY22" s="199">
        <f t="shared" si="18"/>
        <v>0</v>
      </c>
      <c r="AZ22" s="199">
        <f t="shared" si="18"/>
        <v>0</v>
      </c>
      <c r="BA22" s="199">
        <f t="shared" si="18"/>
        <v>0</v>
      </c>
      <c r="BB22" s="199">
        <f t="shared" si="18"/>
        <v>0</v>
      </c>
      <c r="BC22" s="199">
        <f t="shared" si="18"/>
        <v>0</v>
      </c>
      <c r="BD22" s="199">
        <f t="shared" si="18"/>
        <v>0</v>
      </c>
      <c r="BE22" s="199">
        <f t="shared" si="18"/>
        <v>0</v>
      </c>
      <c r="BF22" s="199">
        <f t="shared" si="18"/>
        <v>0</v>
      </c>
      <c r="BG22" s="199">
        <f t="shared" si="18"/>
        <v>0</v>
      </c>
      <c r="BH22" s="199">
        <f t="shared" si="18"/>
        <v>0</v>
      </c>
      <c r="BI22" s="199">
        <f t="shared" si="18"/>
        <v>0</v>
      </c>
      <c r="BJ22" s="199">
        <f t="shared" si="18"/>
        <v>0</v>
      </c>
      <c r="BK22" s="199">
        <f t="shared" si="18"/>
        <v>0</v>
      </c>
      <c r="BL22" s="199">
        <f t="shared" si="18"/>
        <v>0</v>
      </c>
      <c r="BM22" s="158"/>
      <c r="BN22" s="210"/>
      <c r="BO22" s="202"/>
      <c r="BP22" s="203"/>
      <c r="BQ22" s="202"/>
      <c r="BR22" s="203"/>
      <c r="BS22" s="202"/>
      <c r="BT22" s="203"/>
      <c r="BU22" s="202"/>
      <c r="BV22" s="203"/>
      <c r="BW22" s="202"/>
      <c r="BX22" s="203"/>
      <c r="BY22" s="202"/>
      <c r="BZ22" s="203"/>
      <c r="CA22" s="202"/>
      <c r="CB22" s="203"/>
      <c r="CC22" s="202"/>
      <c r="CD22" s="203"/>
      <c r="CE22" s="202"/>
      <c r="CF22" s="203"/>
      <c r="CG22" s="202"/>
      <c r="CH22" s="203"/>
      <c r="CI22" s="202"/>
      <c r="CJ22" s="203"/>
      <c r="CK22" s="202"/>
      <c r="CL22" s="203"/>
      <c r="CM22" s="202"/>
      <c r="CN22" s="203"/>
      <c r="CO22" s="202"/>
      <c r="CP22" s="203"/>
      <c r="CQ22" s="202"/>
      <c r="CR22" s="203"/>
      <c r="CS22" s="202"/>
      <c r="CT22" s="199"/>
      <c r="CU22" s="202"/>
      <c r="CV22" s="199"/>
      <c r="CW22" s="202"/>
      <c r="CX22" s="199"/>
      <c r="CY22" s="202"/>
      <c r="CZ22" s="199"/>
      <c r="DA22" s="202"/>
      <c r="DB22" s="199"/>
      <c r="DC22" s="202"/>
      <c r="DD22" s="199"/>
      <c r="DE22" s="202"/>
      <c r="DF22" s="199"/>
      <c r="DG22" s="202"/>
      <c r="DH22" s="199"/>
      <c r="DI22" s="202"/>
      <c r="DJ22" s="199"/>
      <c r="DK22" s="202"/>
      <c r="DL22" s="199"/>
      <c r="DM22" s="202"/>
      <c r="DN22" s="199"/>
      <c r="DO22" s="202"/>
      <c r="DP22" s="199"/>
      <c r="DQ22" s="202"/>
      <c r="DR22" s="199"/>
      <c r="DS22" s="202"/>
      <c r="DT22" s="199"/>
      <c r="DU22" s="202"/>
      <c r="DV22" s="199"/>
      <c r="DW22" s="202"/>
      <c r="DX22" s="199"/>
      <c r="DY22" s="158"/>
      <c r="DZ22" s="159"/>
      <c r="EA22" s="202"/>
      <c r="EB22" s="203"/>
      <c r="EC22" s="202"/>
      <c r="ED22" s="203"/>
      <c r="EE22" s="202"/>
      <c r="EF22" s="203"/>
      <c r="EG22" s="202"/>
      <c r="EH22" s="203"/>
      <c r="EI22" s="202"/>
      <c r="EJ22" s="203"/>
      <c r="EK22" s="202"/>
      <c r="EL22" s="203"/>
      <c r="EM22" s="202"/>
      <c r="EN22" s="203"/>
      <c r="EO22" s="202"/>
      <c r="EP22" s="203"/>
      <c r="EQ22" s="202"/>
      <c r="ER22" s="203"/>
      <c r="ES22" s="202"/>
      <c r="ET22" s="203"/>
      <c r="EU22" s="202"/>
      <c r="EV22" s="203"/>
      <c r="EW22" s="202"/>
      <c r="EX22" s="203"/>
      <c r="EY22" s="202"/>
      <c r="EZ22" s="203"/>
      <c r="FA22" s="202"/>
      <c r="FB22" s="203"/>
      <c r="FC22" s="202"/>
      <c r="FD22" s="203"/>
      <c r="FE22" s="202"/>
      <c r="FF22" s="199"/>
      <c r="FG22" s="202"/>
      <c r="FH22" s="199"/>
      <c r="FI22" s="202"/>
      <c r="FJ22" s="199"/>
      <c r="FK22" s="202"/>
      <c r="FL22" s="199"/>
      <c r="FM22" s="202"/>
      <c r="FN22" s="199"/>
      <c r="FO22" s="202"/>
      <c r="FP22" s="199"/>
      <c r="FQ22" s="202"/>
      <c r="FR22" s="199"/>
      <c r="FS22" s="202"/>
      <c r="FT22" s="199"/>
      <c r="FU22" s="202"/>
      <c r="FV22" s="199"/>
      <c r="FW22" s="202"/>
      <c r="FX22" s="199"/>
      <c r="FY22" s="202"/>
      <c r="FZ22" s="199"/>
      <c r="GA22" s="202"/>
      <c r="GB22" s="199"/>
      <c r="GC22" s="202"/>
      <c r="GD22" s="199"/>
      <c r="GE22" s="202"/>
      <c r="GF22" s="199"/>
      <c r="GG22" s="202"/>
      <c r="GH22" s="199"/>
      <c r="GI22" s="202"/>
      <c r="GJ22" s="199"/>
      <c r="GK22" s="158"/>
      <c r="GL22" s="159"/>
      <c r="GM22" s="202"/>
      <c r="GN22" s="203"/>
      <c r="GO22" s="202"/>
      <c r="GP22" s="203"/>
      <c r="GQ22" s="202"/>
      <c r="GR22" s="203"/>
      <c r="GS22" s="202"/>
      <c r="GT22" s="203"/>
      <c r="GU22" s="202"/>
      <c r="GV22" s="203"/>
      <c r="GW22" s="202"/>
      <c r="GX22" s="203"/>
      <c r="GY22" s="202"/>
      <c r="GZ22" s="203"/>
      <c r="HA22" s="202"/>
      <c r="HB22" s="203"/>
      <c r="HC22" s="202"/>
      <c r="HD22" s="203"/>
      <c r="HE22" s="202"/>
      <c r="HF22" s="203"/>
      <c r="HG22" s="202"/>
      <c r="HH22" s="203"/>
      <c r="HI22" s="202"/>
      <c r="HJ22" s="203"/>
      <c r="HK22" s="202"/>
      <c r="HL22" s="203"/>
      <c r="HM22" s="202"/>
      <c r="HN22" s="203"/>
      <c r="HO22" s="202"/>
      <c r="HP22" s="203"/>
      <c r="HQ22" s="202"/>
      <c r="HR22" s="199"/>
      <c r="HS22" s="202"/>
      <c r="HT22" s="199"/>
      <c r="HU22" s="202"/>
      <c r="HV22" s="199"/>
      <c r="HW22" s="202"/>
      <c r="HX22" s="199"/>
      <c r="HY22" s="202"/>
      <c r="HZ22" s="199"/>
      <c r="IA22" s="202"/>
      <c r="IB22" s="199"/>
      <c r="IC22" s="202"/>
      <c r="ID22" s="199"/>
      <c r="IE22" s="202"/>
      <c r="IF22" s="199"/>
      <c r="IG22" s="202"/>
      <c r="IH22" s="199"/>
      <c r="II22" s="202"/>
      <c r="IJ22" s="199"/>
      <c r="IK22" s="202"/>
      <c r="IL22" s="199"/>
      <c r="IM22" s="202"/>
      <c r="IN22" s="199"/>
      <c r="IO22" s="202"/>
      <c r="IP22" s="199"/>
      <c r="IQ22" s="202"/>
      <c r="IR22" s="199"/>
      <c r="IS22" s="202"/>
      <c r="IT22" s="199"/>
      <c r="IU22" s="202"/>
      <c r="IV22" s="199"/>
    </row>
    <row r="23">
      <c r="A23" s="209"/>
      <c r="B23" s="172"/>
      <c r="C23" s="191">
        <f t="shared" ref="C23:BL23" si="19">BO23+EA23+GM23</f>
        <v>0</v>
      </c>
      <c r="D23" s="191">
        <f t="shared" si="19"/>
        <v>0</v>
      </c>
      <c r="E23" s="191">
        <f t="shared" si="19"/>
        <v>0</v>
      </c>
      <c r="F23" s="191">
        <f t="shared" si="19"/>
        <v>0</v>
      </c>
      <c r="G23" s="191">
        <f t="shared" si="19"/>
        <v>0</v>
      </c>
      <c r="H23" s="191">
        <f t="shared" si="19"/>
        <v>0</v>
      </c>
      <c r="I23" s="191">
        <f t="shared" si="19"/>
        <v>0</v>
      </c>
      <c r="J23" s="191">
        <f t="shared" si="19"/>
        <v>0</v>
      </c>
      <c r="K23" s="191">
        <f t="shared" si="19"/>
        <v>0</v>
      </c>
      <c r="L23" s="191">
        <f t="shared" si="19"/>
        <v>0</v>
      </c>
      <c r="M23" s="191">
        <f t="shared" si="19"/>
        <v>0</v>
      </c>
      <c r="N23" s="191">
        <f t="shared" si="19"/>
        <v>0</v>
      </c>
      <c r="O23" s="191">
        <f t="shared" si="19"/>
        <v>0</v>
      </c>
      <c r="P23" s="191">
        <f t="shared" si="19"/>
        <v>0</v>
      </c>
      <c r="Q23" s="191">
        <f t="shared" si="19"/>
        <v>0</v>
      </c>
      <c r="R23" s="191">
        <f t="shared" si="19"/>
        <v>0</v>
      </c>
      <c r="S23" s="191">
        <f t="shared" si="19"/>
        <v>0</v>
      </c>
      <c r="T23" s="191">
        <f t="shared" si="19"/>
        <v>0</v>
      </c>
      <c r="U23" s="191">
        <f t="shared" si="19"/>
        <v>0</v>
      </c>
      <c r="V23" s="191">
        <f t="shared" si="19"/>
        <v>0</v>
      </c>
      <c r="W23" s="191">
        <f t="shared" si="19"/>
        <v>0</v>
      </c>
      <c r="X23" s="191">
        <f t="shared" si="19"/>
        <v>0</v>
      </c>
      <c r="Y23" s="191">
        <f t="shared" si="19"/>
        <v>0</v>
      </c>
      <c r="Z23" s="191">
        <f t="shared" si="19"/>
        <v>0</v>
      </c>
      <c r="AA23" s="191">
        <f t="shared" si="19"/>
        <v>0</v>
      </c>
      <c r="AB23" s="191">
        <f t="shared" si="19"/>
        <v>0</v>
      </c>
      <c r="AC23" s="191">
        <f t="shared" si="19"/>
        <v>0</v>
      </c>
      <c r="AD23" s="191">
        <f t="shared" si="19"/>
        <v>0</v>
      </c>
      <c r="AE23" s="191">
        <f t="shared" si="19"/>
        <v>0</v>
      </c>
      <c r="AF23" s="191">
        <f t="shared" si="19"/>
        <v>0</v>
      </c>
      <c r="AG23" s="191">
        <f t="shared" si="19"/>
        <v>0</v>
      </c>
      <c r="AH23" s="191">
        <f t="shared" si="19"/>
        <v>0</v>
      </c>
      <c r="AI23" s="191">
        <f t="shared" si="19"/>
        <v>0</v>
      </c>
      <c r="AJ23" s="191">
        <f t="shared" si="19"/>
        <v>0</v>
      </c>
      <c r="AK23" s="191">
        <f t="shared" si="19"/>
        <v>0</v>
      </c>
      <c r="AL23" s="191">
        <f t="shared" si="19"/>
        <v>0</v>
      </c>
      <c r="AM23" s="191">
        <f t="shared" si="19"/>
        <v>0</v>
      </c>
      <c r="AN23" s="191">
        <f t="shared" si="19"/>
        <v>0</v>
      </c>
      <c r="AO23" s="191">
        <f t="shared" si="19"/>
        <v>0</v>
      </c>
      <c r="AP23" s="191">
        <f t="shared" si="19"/>
        <v>0</v>
      </c>
      <c r="AQ23" s="191">
        <f t="shared" si="19"/>
        <v>0</v>
      </c>
      <c r="AR23" s="191">
        <f t="shared" si="19"/>
        <v>0</v>
      </c>
      <c r="AS23" s="191">
        <f t="shared" si="19"/>
        <v>0</v>
      </c>
      <c r="AT23" s="191">
        <f t="shared" si="19"/>
        <v>0</v>
      </c>
      <c r="AU23" s="191">
        <f t="shared" si="19"/>
        <v>0</v>
      </c>
      <c r="AV23" s="191">
        <f t="shared" si="19"/>
        <v>0</v>
      </c>
      <c r="AW23" s="191">
        <f t="shared" si="19"/>
        <v>0</v>
      </c>
      <c r="AX23" s="191">
        <f t="shared" si="19"/>
        <v>0</v>
      </c>
      <c r="AY23" s="191">
        <f t="shared" si="19"/>
        <v>0</v>
      </c>
      <c r="AZ23" s="191">
        <f t="shared" si="19"/>
        <v>0</v>
      </c>
      <c r="BA23" s="191">
        <f t="shared" si="19"/>
        <v>0</v>
      </c>
      <c r="BB23" s="191">
        <f t="shared" si="19"/>
        <v>0</v>
      </c>
      <c r="BC23" s="191">
        <f t="shared" si="19"/>
        <v>0</v>
      </c>
      <c r="BD23" s="191">
        <f t="shared" si="19"/>
        <v>0</v>
      </c>
      <c r="BE23" s="191">
        <f t="shared" si="19"/>
        <v>0</v>
      </c>
      <c r="BF23" s="191">
        <f t="shared" si="19"/>
        <v>0</v>
      </c>
      <c r="BG23" s="191">
        <f t="shared" si="19"/>
        <v>0</v>
      </c>
      <c r="BH23" s="191">
        <f t="shared" si="19"/>
        <v>0</v>
      </c>
      <c r="BI23" s="191">
        <f t="shared" si="19"/>
        <v>0</v>
      </c>
      <c r="BJ23" s="191">
        <f t="shared" si="19"/>
        <v>0</v>
      </c>
      <c r="BK23" s="191">
        <f t="shared" si="19"/>
        <v>0</v>
      </c>
      <c r="BL23" s="191">
        <f t="shared" si="19"/>
        <v>0</v>
      </c>
      <c r="BM23" s="158"/>
      <c r="BN23" s="159"/>
      <c r="BO23" s="192"/>
      <c r="BP23" s="159"/>
      <c r="BQ23" s="192"/>
      <c r="BR23" s="159"/>
      <c r="BS23" s="192"/>
      <c r="BT23" s="159"/>
      <c r="BU23" s="192"/>
      <c r="BV23" s="159"/>
      <c r="BW23" s="192"/>
      <c r="BX23" s="159"/>
      <c r="BY23" s="192"/>
      <c r="BZ23" s="159"/>
      <c r="CA23" s="192"/>
      <c r="CB23" s="159"/>
      <c r="CC23" s="192"/>
      <c r="CD23" s="159"/>
      <c r="CE23" s="192"/>
      <c r="CF23" s="159"/>
      <c r="CG23" s="192"/>
      <c r="CH23" s="159"/>
      <c r="CI23" s="192"/>
      <c r="CJ23" s="159"/>
      <c r="CK23" s="192"/>
      <c r="CL23" s="159"/>
      <c r="CM23" s="192"/>
      <c r="CN23" s="159"/>
      <c r="CO23" s="192"/>
      <c r="CP23" s="159"/>
      <c r="CQ23" s="192"/>
      <c r="CR23" s="159"/>
      <c r="CS23" s="192"/>
      <c r="CT23" s="191"/>
      <c r="CU23" s="192"/>
      <c r="CV23" s="191"/>
      <c r="CW23" s="192"/>
      <c r="CX23" s="191"/>
      <c r="CY23" s="192"/>
      <c r="CZ23" s="191"/>
      <c r="DA23" s="192"/>
      <c r="DB23" s="191"/>
      <c r="DC23" s="192"/>
      <c r="DD23" s="191"/>
      <c r="DE23" s="192"/>
      <c r="DF23" s="191"/>
      <c r="DG23" s="192"/>
      <c r="DH23" s="191"/>
      <c r="DI23" s="192"/>
      <c r="DJ23" s="191"/>
      <c r="DK23" s="192"/>
      <c r="DL23" s="191"/>
      <c r="DM23" s="192"/>
      <c r="DN23" s="191"/>
      <c r="DO23" s="193"/>
      <c r="DP23" s="194"/>
      <c r="DQ23" s="192"/>
      <c r="DR23" s="191"/>
      <c r="DS23" s="192"/>
      <c r="DT23" s="191"/>
      <c r="DU23" s="192"/>
      <c r="DV23" s="191"/>
      <c r="DW23" s="192"/>
      <c r="DX23" s="191"/>
      <c r="DY23" s="158"/>
      <c r="DZ23" s="159"/>
      <c r="EA23" s="192"/>
      <c r="EB23" s="159"/>
      <c r="EC23" s="192"/>
      <c r="ED23" s="159"/>
      <c r="EE23" s="192"/>
      <c r="EF23" s="159"/>
      <c r="EG23" s="192"/>
      <c r="EH23" s="159"/>
      <c r="EI23" s="192"/>
      <c r="EJ23" s="159"/>
      <c r="EK23" s="192"/>
      <c r="EL23" s="159"/>
      <c r="EM23" s="192"/>
      <c r="EN23" s="159"/>
      <c r="EO23" s="192"/>
      <c r="EP23" s="159"/>
      <c r="EQ23" s="192"/>
      <c r="ER23" s="159"/>
      <c r="ES23" s="192"/>
      <c r="ET23" s="159"/>
      <c r="EU23" s="192"/>
      <c r="EV23" s="159"/>
      <c r="EW23" s="192"/>
      <c r="EX23" s="159"/>
      <c r="EY23" s="192"/>
      <c r="EZ23" s="159"/>
      <c r="FA23" s="192"/>
      <c r="FB23" s="159"/>
      <c r="FC23" s="192"/>
      <c r="FD23" s="159"/>
      <c r="FE23" s="192"/>
      <c r="FF23" s="191"/>
      <c r="FG23" s="192"/>
      <c r="FH23" s="191"/>
      <c r="FI23" s="192"/>
      <c r="FJ23" s="191"/>
      <c r="FK23" s="192"/>
      <c r="FL23" s="191"/>
      <c r="FM23" s="192"/>
      <c r="FN23" s="191"/>
      <c r="FO23" s="192"/>
      <c r="FP23" s="191"/>
      <c r="FQ23" s="192"/>
      <c r="FR23" s="191"/>
      <c r="FS23" s="192"/>
      <c r="FT23" s="191"/>
      <c r="FU23" s="192"/>
      <c r="FV23" s="191"/>
      <c r="FW23" s="192"/>
      <c r="FX23" s="191"/>
      <c r="FY23" s="192"/>
      <c r="FZ23" s="191"/>
      <c r="GA23" s="193"/>
      <c r="GB23" s="194"/>
      <c r="GC23" s="192"/>
      <c r="GD23" s="191"/>
      <c r="GE23" s="192"/>
      <c r="GF23" s="191"/>
      <c r="GG23" s="192"/>
      <c r="GH23" s="191"/>
      <c r="GI23" s="192"/>
      <c r="GJ23" s="191"/>
      <c r="GK23" s="158"/>
      <c r="GL23" s="159"/>
      <c r="GM23" s="192"/>
      <c r="GN23" s="159"/>
      <c r="GO23" s="192"/>
      <c r="GP23" s="159"/>
      <c r="GQ23" s="192"/>
      <c r="GR23" s="159"/>
      <c r="GS23" s="192"/>
      <c r="GT23" s="159"/>
      <c r="GU23" s="192"/>
      <c r="GV23" s="159"/>
      <c r="GW23" s="192"/>
      <c r="GX23" s="159"/>
      <c r="GY23" s="192"/>
      <c r="GZ23" s="159"/>
      <c r="HA23" s="192"/>
      <c r="HB23" s="159"/>
      <c r="HC23" s="192"/>
      <c r="HD23" s="159"/>
      <c r="HE23" s="192"/>
      <c r="HF23" s="159"/>
      <c r="HG23" s="192"/>
      <c r="HH23" s="159"/>
      <c r="HI23" s="192"/>
      <c r="HJ23" s="159"/>
      <c r="HK23" s="192"/>
      <c r="HL23" s="159"/>
      <c r="HM23" s="192"/>
      <c r="HN23" s="159"/>
      <c r="HO23" s="192"/>
      <c r="HP23" s="159"/>
      <c r="HQ23" s="192"/>
      <c r="HR23" s="191"/>
      <c r="HS23" s="192"/>
      <c r="HT23" s="191"/>
      <c r="HU23" s="192"/>
      <c r="HV23" s="191"/>
      <c r="HW23" s="192"/>
      <c r="HX23" s="191"/>
      <c r="HY23" s="192"/>
      <c r="HZ23" s="191"/>
      <c r="IA23" s="192"/>
      <c r="IB23" s="191"/>
      <c r="IC23" s="192"/>
      <c r="ID23" s="191"/>
      <c r="IE23" s="192"/>
      <c r="IF23" s="191"/>
      <c r="IG23" s="192"/>
      <c r="IH23" s="191"/>
      <c r="II23" s="192"/>
      <c r="IJ23" s="191"/>
      <c r="IK23" s="192"/>
      <c r="IL23" s="191"/>
      <c r="IM23" s="193"/>
      <c r="IN23" s="194"/>
      <c r="IO23" s="192"/>
      <c r="IP23" s="191"/>
      <c r="IQ23" s="192"/>
      <c r="IR23" s="191"/>
      <c r="IS23" s="192"/>
      <c r="IT23" s="191"/>
      <c r="IU23" s="192"/>
      <c r="IV23" s="191"/>
    </row>
    <row r="24">
      <c r="A24" s="209"/>
      <c r="B24" s="172"/>
      <c r="C24" s="191"/>
      <c r="D24" s="191"/>
      <c r="E24" s="191"/>
      <c r="F24" s="191"/>
      <c r="G24" s="191"/>
      <c r="H24" s="191"/>
      <c r="I24" s="191"/>
      <c r="J24" s="191"/>
      <c r="K24" s="191"/>
      <c r="L24" s="191"/>
      <c r="M24" s="191"/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  <c r="AA24" s="191"/>
      <c r="AB24" s="191"/>
      <c r="AC24" s="191"/>
      <c r="AD24" s="191"/>
      <c r="AE24" s="191"/>
      <c r="AF24" s="191"/>
      <c r="AG24" s="191"/>
      <c r="AH24" s="191"/>
      <c r="AI24" s="191"/>
      <c r="AJ24" s="191"/>
      <c r="AK24" s="191"/>
      <c r="AL24" s="191"/>
      <c r="AM24" s="191"/>
      <c r="AN24" s="191"/>
      <c r="AO24" s="191"/>
      <c r="AP24" s="191"/>
      <c r="AQ24" s="191"/>
      <c r="AR24" s="191"/>
      <c r="AS24" s="191"/>
      <c r="AT24" s="191"/>
      <c r="AU24" s="191"/>
      <c r="AV24" s="191"/>
      <c r="AW24" s="191"/>
      <c r="AX24" s="191"/>
      <c r="AY24" s="191"/>
      <c r="AZ24" s="191"/>
      <c r="BA24" s="191"/>
      <c r="BB24" s="191"/>
      <c r="BC24" s="191"/>
      <c r="BD24" s="191"/>
      <c r="BE24" s="191"/>
      <c r="BF24" s="191"/>
      <c r="BG24" s="191"/>
      <c r="BH24" s="191"/>
      <c r="BI24" s="191"/>
      <c r="BJ24" s="191"/>
      <c r="BK24" s="191"/>
      <c r="BL24" s="191">
        <f>DX23+GJ23</f>
        <v>0</v>
      </c>
      <c r="BM24" s="158"/>
      <c r="BN24" s="159"/>
      <c r="BO24" s="152" t="s">
        <v>143</v>
      </c>
      <c r="CC24" s="152" t="s">
        <v>143</v>
      </c>
      <c r="CQ24" s="152" t="s">
        <v>143</v>
      </c>
      <c r="DE24" s="152" t="s">
        <v>143</v>
      </c>
      <c r="DS24" s="153"/>
      <c r="DT24" s="153"/>
      <c r="DU24" s="153"/>
      <c r="DV24" s="153"/>
      <c r="DW24" s="153"/>
      <c r="DX24" s="153"/>
      <c r="DY24" s="158"/>
      <c r="DZ24" s="159"/>
      <c r="EA24" s="154" t="s">
        <v>144</v>
      </c>
      <c r="EO24" s="154" t="s">
        <v>144</v>
      </c>
      <c r="FC24" s="154" t="s">
        <v>144</v>
      </c>
      <c r="FQ24" s="154" t="s">
        <v>144</v>
      </c>
      <c r="GE24" s="155"/>
      <c r="GK24" s="158"/>
      <c r="GL24" s="159"/>
      <c r="GM24" s="217" t="str">
        <f>GM1</f>
        <v>Braník</v>
      </c>
      <c r="HA24" s="217" t="str">
        <f>GM1</f>
        <v>Braník</v>
      </c>
      <c r="HO24" s="217" t="str">
        <f>GM1</f>
        <v>Braník</v>
      </c>
      <c r="IC24" s="217" t="str">
        <f>GM1</f>
        <v>Braník</v>
      </c>
      <c r="IQ24" s="218"/>
    </row>
    <row r="25">
      <c r="A25" s="209"/>
      <c r="B25" s="172"/>
      <c r="C25" s="157">
        <f>WEEKNUM(C26, 2)</f>
        <v>18</v>
      </c>
      <c r="D25" s="136"/>
      <c r="E25" s="157">
        <f>WEEKNUM(E26, 2)</f>
        <v>18</v>
      </c>
      <c r="F25" s="136"/>
      <c r="G25" s="157">
        <f>WEEKNUM(G26, 2)</f>
        <v>18</v>
      </c>
      <c r="H25" s="136"/>
      <c r="I25" s="157">
        <f>WEEKNUM(I26, 2)</f>
        <v>19</v>
      </c>
      <c r="J25" s="136"/>
      <c r="K25" s="157">
        <f>WEEKNUM(K26, 2)</f>
        <v>19</v>
      </c>
      <c r="L25" s="136"/>
      <c r="M25" s="157">
        <f>WEEKNUM(M26, 2)</f>
        <v>19</v>
      </c>
      <c r="N25" s="136"/>
      <c r="O25" s="157">
        <f>WEEKNUM(O26, 2)</f>
        <v>19</v>
      </c>
      <c r="P25" s="136"/>
      <c r="Q25" s="157">
        <f>WEEKNUM(Q26, 2)</f>
        <v>19</v>
      </c>
      <c r="R25" s="136"/>
      <c r="S25" s="157">
        <f>WEEKNUM(S26, 2)</f>
        <v>19</v>
      </c>
      <c r="T25" s="136"/>
      <c r="U25" s="157">
        <f>WEEKNUM(U26, 2)</f>
        <v>19</v>
      </c>
      <c r="V25" s="136"/>
      <c r="W25" s="157">
        <f>WEEKNUM(W26, 2)</f>
        <v>20</v>
      </c>
      <c r="X25" s="136"/>
      <c r="Y25" s="157">
        <f>WEEKNUM(Y26, 2)</f>
        <v>20</v>
      </c>
      <c r="Z25" s="136"/>
      <c r="AA25" s="157">
        <f>WEEKNUM(AA26, 2)</f>
        <v>20</v>
      </c>
      <c r="AB25" s="136"/>
      <c r="AC25" s="157">
        <f>WEEKNUM(AC26, 2)</f>
        <v>20</v>
      </c>
      <c r="AD25" s="136"/>
      <c r="AE25" s="157">
        <f>WEEKNUM(AE26, 2)</f>
        <v>20</v>
      </c>
      <c r="AF25" s="136"/>
      <c r="AG25" s="157">
        <f>WEEKNUM(AG26, 2)</f>
        <v>20</v>
      </c>
      <c r="AH25" s="136"/>
      <c r="AI25" s="157">
        <f>WEEKNUM(AI26, 2)</f>
        <v>20</v>
      </c>
      <c r="AJ25" s="136"/>
      <c r="AK25" s="157">
        <f>WEEKNUM(AK26, 2)</f>
        <v>21</v>
      </c>
      <c r="AL25" s="136"/>
      <c r="AM25" s="157">
        <f>WEEKNUM(AM26, 2)</f>
        <v>21</v>
      </c>
      <c r="AN25" s="136"/>
      <c r="AO25" s="157">
        <f>WEEKNUM(AO26, 2)</f>
        <v>21</v>
      </c>
      <c r="AP25" s="136"/>
      <c r="AQ25" s="157">
        <f>WEEKNUM(AQ26, 2)</f>
        <v>21</v>
      </c>
      <c r="AR25" s="136"/>
      <c r="AS25" s="157">
        <f>WEEKNUM(AS26, 2)</f>
        <v>21</v>
      </c>
      <c r="AT25" s="136"/>
      <c r="AU25" s="157">
        <f>WEEKNUM(AU26, 2)</f>
        <v>21</v>
      </c>
      <c r="AV25" s="136"/>
      <c r="AW25" s="157">
        <f>WEEKNUM(AW26, 2)</f>
        <v>21</v>
      </c>
      <c r="AX25" s="136"/>
      <c r="AY25" s="157">
        <f>WEEKNUM(AY26, 2)</f>
        <v>22</v>
      </c>
      <c r="AZ25" s="136"/>
      <c r="BA25" s="157">
        <f>WEEKNUM(BA26, 2)</f>
        <v>22</v>
      </c>
      <c r="BB25" s="136"/>
      <c r="BC25" s="157">
        <f>WEEKNUM(BC26, 2)</f>
        <v>22</v>
      </c>
      <c r="BD25" s="136"/>
      <c r="BE25" s="157">
        <f>WEEKNUM(BE26, 2)</f>
        <v>22</v>
      </c>
      <c r="BF25" s="136"/>
      <c r="BG25" s="157">
        <f>WEEKNUM(BG26, 2)</f>
        <v>22</v>
      </c>
      <c r="BH25" s="136"/>
      <c r="BI25" s="157">
        <f>WEEKNUM(BI26, 2)</f>
        <v>22</v>
      </c>
      <c r="BJ25" s="136"/>
      <c r="BK25" s="157">
        <f>WEEKNUM(BK26, 2)</f>
        <v>22</v>
      </c>
      <c r="BL25" s="136"/>
      <c r="BM25" s="158"/>
      <c r="BN25" s="159"/>
      <c r="BO25" s="157">
        <f>WEEKNUM(BO26, 2)</f>
        <v>18</v>
      </c>
      <c r="BP25" s="136"/>
      <c r="BQ25" s="157">
        <f>WEEKNUM(BQ26, 2)</f>
        <v>18</v>
      </c>
      <c r="BR25" s="136"/>
      <c r="BS25" s="157">
        <f>WEEKNUM(BS26, 2)</f>
        <v>18</v>
      </c>
      <c r="BT25" s="136"/>
      <c r="BU25" s="157">
        <f>WEEKNUM(BU26, 2)</f>
        <v>19</v>
      </c>
      <c r="BV25" s="136"/>
      <c r="BW25" s="157">
        <f>WEEKNUM(BW26, 2)</f>
        <v>19</v>
      </c>
      <c r="BX25" s="136"/>
      <c r="BY25" s="157">
        <f>WEEKNUM(BY26, 2)</f>
        <v>19</v>
      </c>
      <c r="BZ25" s="136"/>
      <c r="CA25" s="157">
        <f>WEEKNUM(CA26, 2)</f>
        <v>19</v>
      </c>
      <c r="CB25" s="136"/>
      <c r="CC25" s="157">
        <f>WEEKNUM(CC26, 2)</f>
        <v>19</v>
      </c>
      <c r="CD25" s="136"/>
      <c r="CE25" s="157">
        <f>WEEKNUM(CE26, 2)</f>
        <v>19</v>
      </c>
      <c r="CF25" s="136"/>
      <c r="CG25" s="157">
        <f>WEEKNUM(CG26, 2)</f>
        <v>19</v>
      </c>
      <c r="CH25" s="136"/>
      <c r="CI25" s="157">
        <f>WEEKNUM(CI26, 2)</f>
        <v>20</v>
      </c>
      <c r="CJ25" s="136"/>
      <c r="CK25" s="157">
        <f>WEEKNUM(CK26, 2)</f>
        <v>20</v>
      </c>
      <c r="CL25" s="136"/>
      <c r="CM25" s="157">
        <f>WEEKNUM(CM26, 2)</f>
        <v>20</v>
      </c>
      <c r="CN25" s="136"/>
      <c r="CO25" s="157">
        <f>WEEKNUM(CO26, 2)</f>
        <v>20</v>
      </c>
      <c r="CP25" s="136"/>
      <c r="CQ25" s="157">
        <f>WEEKNUM(CQ26, 2)</f>
        <v>20</v>
      </c>
      <c r="CR25" s="136"/>
      <c r="CS25" s="157">
        <f>WEEKNUM(CS26, 2)</f>
        <v>20</v>
      </c>
      <c r="CT25" s="136"/>
      <c r="CU25" s="157">
        <f>WEEKNUM(CU26, 2)</f>
        <v>20</v>
      </c>
      <c r="CV25" s="136"/>
      <c r="CW25" s="157">
        <f>WEEKNUM(CW26, 2)</f>
        <v>21</v>
      </c>
      <c r="CX25" s="136"/>
      <c r="CY25" s="157">
        <f>WEEKNUM(CY26, 2)</f>
        <v>21</v>
      </c>
      <c r="CZ25" s="136"/>
      <c r="DA25" s="157">
        <f>WEEKNUM(DA26, 2)</f>
        <v>21</v>
      </c>
      <c r="DB25" s="136"/>
      <c r="DC25" s="157">
        <f>WEEKNUM(DC26, 2)</f>
        <v>21</v>
      </c>
      <c r="DD25" s="136"/>
      <c r="DE25" s="157">
        <f>WEEKNUM(DE26, 2)</f>
        <v>21</v>
      </c>
      <c r="DF25" s="136"/>
      <c r="DG25" s="157">
        <f>WEEKNUM(DG26, 2)</f>
        <v>21</v>
      </c>
      <c r="DH25" s="136"/>
      <c r="DI25" s="157">
        <f>WEEKNUM(DI26, 2)</f>
        <v>21</v>
      </c>
      <c r="DJ25" s="136"/>
      <c r="DK25" s="157">
        <f>WEEKNUM(DK26, 2)</f>
        <v>22</v>
      </c>
      <c r="DL25" s="136"/>
      <c r="DM25" s="157">
        <f>WEEKNUM(DM26, 2)</f>
        <v>22</v>
      </c>
      <c r="DN25" s="136"/>
      <c r="DO25" s="157">
        <f>WEEKNUM(DO26, 2)</f>
        <v>22</v>
      </c>
      <c r="DP25" s="136"/>
      <c r="DQ25" s="157">
        <f>WEEKNUM(DQ26, 2)</f>
        <v>22</v>
      </c>
      <c r="DR25" s="136"/>
      <c r="DS25" s="157">
        <f>WEEKNUM(DS26, 2)</f>
        <v>22</v>
      </c>
      <c r="DT25" s="136"/>
      <c r="DU25" s="157">
        <f>WEEKNUM(DU26, 2)</f>
        <v>22</v>
      </c>
      <c r="DV25" s="136"/>
      <c r="DW25" s="157">
        <f>WEEKNUM(DW26, 2)</f>
        <v>22</v>
      </c>
      <c r="DX25" s="136"/>
      <c r="DY25" s="158"/>
      <c r="DZ25" s="159"/>
      <c r="EA25" s="157">
        <f>WEEKNUM(EA26, 2)</f>
        <v>18</v>
      </c>
      <c r="EB25" s="136"/>
      <c r="EC25" s="157">
        <f>WEEKNUM(EC26, 2)</f>
        <v>18</v>
      </c>
      <c r="ED25" s="136"/>
      <c r="EE25" s="157">
        <f>WEEKNUM(EE26, 2)</f>
        <v>18</v>
      </c>
      <c r="EF25" s="136"/>
      <c r="EG25" s="157">
        <f>WEEKNUM(EG26, 2)</f>
        <v>19</v>
      </c>
      <c r="EH25" s="136"/>
      <c r="EI25" s="157">
        <f>WEEKNUM(EI26, 2)</f>
        <v>19</v>
      </c>
      <c r="EJ25" s="136"/>
      <c r="EK25" s="157">
        <f>WEEKNUM(EK26, 2)</f>
        <v>19</v>
      </c>
      <c r="EL25" s="136"/>
      <c r="EM25" s="157">
        <f>WEEKNUM(EM26, 2)</f>
        <v>19</v>
      </c>
      <c r="EN25" s="136"/>
      <c r="EO25" s="157">
        <f>WEEKNUM(EO26, 2)</f>
        <v>19</v>
      </c>
      <c r="EP25" s="136"/>
      <c r="EQ25" s="157">
        <f>WEEKNUM(EQ26, 2)</f>
        <v>19</v>
      </c>
      <c r="ER25" s="136"/>
      <c r="ES25" s="157">
        <f>WEEKNUM(ES26, 2)</f>
        <v>19</v>
      </c>
      <c r="ET25" s="136"/>
      <c r="EU25" s="157">
        <f>WEEKNUM(EU26, 2)</f>
        <v>20</v>
      </c>
      <c r="EV25" s="136"/>
      <c r="EW25" s="157">
        <f>WEEKNUM(EW26, 2)</f>
        <v>20</v>
      </c>
      <c r="EX25" s="136"/>
      <c r="EY25" s="157">
        <f>WEEKNUM(EY26, 2)</f>
        <v>20</v>
      </c>
      <c r="EZ25" s="136"/>
      <c r="FA25" s="157">
        <f>WEEKNUM(FA26, 2)</f>
        <v>20</v>
      </c>
      <c r="FB25" s="136"/>
      <c r="FC25" s="157">
        <f>WEEKNUM(FC26, 2)</f>
        <v>20</v>
      </c>
      <c r="FD25" s="136"/>
      <c r="FE25" s="157">
        <f>WEEKNUM(FE26, 2)</f>
        <v>20</v>
      </c>
      <c r="FF25" s="136"/>
      <c r="FG25" s="157">
        <f>WEEKNUM(FG26, 2)</f>
        <v>20</v>
      </c>
      <c r="FH25" s="136"/>
      <c r="FI25" s="157">
        <f>WEEKNUM(FI26, 2)</f>
        <v>21</v>
      </c>
      <c r="FJ25" s="136"/>
      <c r="FK25" s="157">
        <f>WEEKNUM(FK26, 2)</f>
        <v>21</v>
      </c>
      <c r="FL25" s="136"/>
      <c r="FM25" s="157">
        <f>WEEKNUM(FM26, 2)</f>
        <v>21</v>
      </c>
      <c r="FN25" s="136"/>
      <c r="FO25" s="157">
        <f>WEEKNUM(FO26, 2)</f>
        <v>21</v>
      </c>
      <c r="FP25" s="136"/>
      <c r="FQ25" s="157">
        <f>WEEKNUM(FQ26, 2)</f>
        <v>21</v>
      </c>
      <c r="FR25" s="136"/>
      <c r="FS25" s="157">
        <f>WEEKNUM(FS26, 2)</f>
        <v>21</v>
      </c>
      <c r="FT25" s="136"/>
      <c r="FU25" s="157">
        <f>WEEKNUM(FU26, 2)</f>
        <v>21</v>
      </c>
      <c r="FV25" s="136"/>
      <c r="FW25" s="157">
        <f>WEEKNUM(FW26, 2)</f>
        <v>22</v>
      </c>
      <c r="FX25" s="136"/>
      <c r="FY25" s="157">
        <f>WEEKNUM(FY26, 2)</f>
        <v>22</v>
      </c>
      <c r="FZ25" s="136"/>
      <c r="GA25" s="157">
        <f>WEEKNUM(GA26, 2)</f>
        <v>22</v>
      </c>
      <c r="GB25" s="136"/>
      <c r="GC25" s="157">
        <f>WEEKNUM(GC26, 2)</f>
        <v>22</v>
      </c>
      <c r="GD25" s="136"/>
      <c r="GE25" s="157">
        <f>WEEKNUM(GE26, 2)</f>
        <v>22</v>
      </c>
      <c r="GF25" s="136"/>
      <c r="GG25" s="157">
        <f>WEEKNUM(GG26, 2)</f>
        <v>22</v>
      </c>
      <c r="GH25" s="136"/>
      <c r="GI25" s="157">
        <f>WEEKNUM(GI26, 2)</f>
        <v>22</v>
      </c>
      <c r="GJ25" s="136"/>
      <c r="GK25" s="158"/>
      <c r="GL25" s="159"/>
      <c r="GM25" s="157">
        <f>WEEKNUM(GM26, 2)</f>
        <v>18</v>
      </c>
      <c r="GN25" s="136"/>
      <c r="GO25" s="157">
        <f>WEEKNUM(GO26, 2)</f>
        <v>18</v>
      </c>
      <c r="GP25" s="136"/>
      <c r="GQ25" s="157">
        <f>WEEKNUM(GQ26, 2)</f>
        <v>18</v>
      </c>
      <c r="GR25" s="136"/>
      <c r="GS25" s="157">
        <f>WEEKNUM(GS26, 2)</f>
        <v>19</v>
      </c>
      <c r="GT25" s="136"/>
      <c r="GU25" s="157">
        <f>WEEKNUM(GU26, 2)</f>
        <v>19</v>
      </c>
      <c r="GV25" s="136"/>
      <c r="GW25" s="157">
        <f>WEEKNUM(GW26, 2)</f>
        <v>19</v>
      </c>
      <c r="GX25" s="136"/>
      <c r="GY25" s="157">
        <f>WEEKNUM(GY26, 2)</f>
        <v>19</v>
      </c>
      <c r="GZ25" s="136"/>
      <c r="HA25" s="157">
        <f>WEEKNUM(HA26, 2)</f>
        <v>19</v>
      </c>
      <c r="HB25" s="136"/>
      <c r="HC25" s="157">
        <f>WEEKNUM(HC26, 2)</f>
        <v>19</v>
      </c>
      <c r="HD25" s="136"/>
      <c r="HE25" s="157">
        <f>WEEKNUM(HE26, 2)</f>
        <v>19</v>
      </c>
      <c r="HF25" s="136"/>
      <c r="HG25" s="157">
        <f>WEEKNUM(HG26, 2)</f>
        <v>20</v>
      </c>
      <c r="HH25" s="136"/>
      <c r="HI25" s="157">
        <f>WEEKNUM(HI26, 2)</f>
        <v>20</v>
      </c>
      <c r="HJ25" s="136"/>
      <c r="HK25" s="157">
        <f>WEEKNUM(HK26, 2)</f>
        <v>20</v>
      </c>
      <c r="HL25" s="136"/>
      <c r="HM25" s="157">
        <f>WEEKNUM(HM26, 2)</f>
        <v>20</v>
      </c>
      <c r="HN25" s="136"/>
      <c r="HO25" s="157">
        <f>WEEKNUM(HO26, 2)</f>
        <v>20</v>
      </c>
      <c r="HP25" s="136"/>
      <c r="HQ25" s="157">
        <f>WEEKNUM(HQ26, 2)</f>
        <v>20</v>
      </c>
      <c r="HR25" s="136"/>
      <c r="HS25" s="157">
        <f>WEEKNUM(HS26, 2)</f>
        <v>20</v>
      </c>
      <c r="HT25" s="136"/>
      <c r="HU25" s="157">
        <f>WEEKNUM(HU26, 2)</f>
        <v>21</v>
      </c>
      <c r="HV25" s="136"/>
      <c r="HW25" s="157">
        <f>WEEKNUM(HW26, 2)</f>
        <v>21</v>
      </c>
      <c r="HX25" s="136"/>
      <c r="HY25" s="157">
        <f>WEEKNUM(HY26, 2)</f>
        <v>21</v>
      </c>
      <c r="HZ25" s="136"/>
      <c r="IA25" s="157">
        <f>WEEKNUM(IA26, 2)</f>
        <v>21</v>
      </c>
      <c r="IB25" s="136"/>
      <c r="IC25" s="157">
        <f>WEEKNUM(IC26, 2)</f>
        <v>21</v>
      </c>
      <c r="ID25" s="136"/>
      <c r="IE25" s="157">
        <f>WEEKNUM(IE26, 2)</f>
        <v>21</v>
      </c>
      <c r="IF25" s="136"/>
      <c r="IG25" s="157">
        <f>WEEKNUM(IG26, 2)</f>
        <v>21</v>
      </c>
      <c r="IH25" s="136"/>
      <c r="II25" s="157">
        <f>WEEKNUM(II26, 2)</f>
        <v>22</v>
      </c>
      <c r="IJ25" s="136"/>
      <c r="IK25" s="157">
        <f>WEEKNUM(IK26, 2)</f>
        <v>22</v>
      </c>
      <c r="IL25" s="136"/>
      <c r="IM25" s="157">
        <f>WEEKNUM(IM26, 2)</f>
        <v>22</v>
      </c>
      <c r="IN25" s="136"/>
      <c r="IO25" s="157">
        <f>WEEKNUM(IO26, 2)</f>
        <v>22</v>
      </c>
      <c r="IP25" s="136"/>
      <c r="IQ25" s="157">
        <f>WEEKNUM(IQ26, 2)</f>
        <v>22</v>
      </c>
      <c r="IR25" s="136"/>
      <c r="IS25" s="157">
        <f>WEEKNUM(IS26, 2)</f>
        <v>22</v>
      </c>
      <c r="IT25" s="136"/>
      <c r="IU25" s="157">
        <f>WEEKNUM(IU26, 2)</f>
        <v>22</v>
      </c>
      <c r="IV25" s="136"/>
    </row>
    <row r="26">
      <c r="A26" s="87"/>
      <c r="B26" s="159"/>
      <c r="C26" s="160">
        <f>IFERROR(__xludf.DUMMYFUNCTION("IMPORTRANGE(""https://docs.google.com/spreadsheets/d/11OgsluqS5hcxfnOwz5jwlBjol4a52-Gkq0O3JBdGSPg"", ""Přehled mzdy!D2:BM3"")"),43952.0)</f>
        <v>43952</v>
      </c>
      <c r="D26" s="133"/>
      <c r="E26" s="161">
        <f>IFERROR(__xludf.DUMMYFUNCTION("""COMPUTED_VALUE"""),43953.0)</f>
        <v>43953</v>
      </c>
      <c r="F26" s="136"/>
      <c r="G26" s="161">
        <f>IFERROR(__xludf.DUMMYFUNCTION("""COMPUTED_VALUE"""),43954.0)</f>
        <v>43954</v>
      </c>
      <c r="H26" s="136"/>
      <c r="I26" s="161">
        <f>IFERROR(__xludf.DUMMYFUNCTION("""COMPUTED_VALUE"""),43955.0)</f>
        <v>43955</v>
      </c>
      <c r="J26" s="136"/>
      <c r="K26" s="161">
        <f>IFERROR(__xludf.DUMMYFUNCTION("""COMPUTED_VALUE"""),43956.0)</f>
        <v>43956</v>
      </c>
      <c r="L26" s="136"/>
      <c r="M26" s="162">
        <f>IFERROR(__xludf.DUMMYFUNCTION("""COMPUTED_VALUE"""),43957.0)</f>
        <v>43957</v>
      </c>
      <c r="N26" s="136"/>
      <c r="O26" s="162">
        <f>IFERROR(__xludf.DUMMYFUNCTION("""COMPUTED_VALUE"""),43958.0)</f>
        <v>43958</v>
      </c>
      <c r="P26" s="136"/>
      <c r="Q26" s="162">
        <f>IFERROR(__xludf.DUMMYFUNCTION("""COMPUTED_VALUE"""),43959.0)</f>
        <v>43959</v>
      </c>
      <c r="R26" s="136"/>
      <c r="S26" s="162">
        <f>IFERROR(__xludf.DUMMYFUNCTION("""COMPUTED_VALUE"""),43960.0)</f>
        <v>43960</v>
      </c>
      <c r="T26" s="136"/>
      <c r="U26" s="161">
        <f>IFERROR(__xludf.DUMMYFUNCTION("""COMPUTED_VALUE"""),43961.0)</f>
        <v>43961</v>
      </c>
      <c r="V26" s="136"/>
      <c r="W26" s="161">
        <f>IFERROR(__xludf.DUMMYFUNCTION("""COMPUTED_VALUE"""),43962.0)</f>
        <v>43962</v>
      </c>
      <c r="X26" s="136"/>
      <c r="Y26" s="161">
        <f>IFERROR(__xludf.DUMMYFUNCTION("""COMPUTED_VALUE"""),43963.0)</f>
        <v>43963</v>
      </c>
      <c r="Z26" s="136"/>
      <c r="AA26" s="161">
        <f>IFERROR(__xludf.DUMMYFUNCTION("""COMPUTED_VALUE"""),43964.0)</f>
        <v>43964</v>
      </c>
      <c r="AB26" s="136"/>
      <c r="AC26" s="162">
        <f>IFERROR(__xludf.DUMMYFUNCTION("""COMPUTED_VALUE"""),43965.0)</f>
        <v>43965</v>
      </c>
      <c r="AD26" s="136"/>
      <c r="AE26" s="162">
        <f>IFERROR(__xludf.DUMMYFUNCTION("""COMPUTED_VALUE"""),43966.0)</f>
        <v>43966</v>
      </c>
      <c r="AF26" s="136"/>
      <c r="AG26" s="162">
        <f>IFERROR(__xludf.DUMMYFUNCTION("""COMPUTED_VALUE"""),43967.0)</f>
        <v>43967</v>
      </c>
      <c r="AH26" s="136"/>
      <c r="AI26" s="162">
        <f>IFERROR(__xludf.DUMMYFUNCTION("""COMPUTED_VALUE"""),43968.0)</f>
        <v>43968</v>
      </c>
      <c r="AJ26" s="136"/>
      <c r="AK26" s="161">
        <f>IFERROR(__xludf.DUMMYFUNCTION("""COMPUTED_VALUE"""),43969.0)</f>
        <v>43969</v>
      </c>
      <c r="AL26" s="136"/>
      <c r="AM26" s="161">
        <f>IFERROR(__xludf.DUMMYFUNCTION("""COMPUTED_VALUE"""),43970.0)</f>
        <v>43970</v>
      </c>
      <c r="AN26" s="136"/>
      <c r="AO26" s="161">
        <f>IFERROR(__xludf.DUMMYFUNCTION("""COMPUTED_VALUE"""),43971.0)</f>
        <v>43971</v>
      </c>
      <c r="AP26" s="136"/>
      <c r="AQ26" s="161">
        <f>IFERROR(__xludf.DUMMYFUNCTION("""COMPUTED_VALUE"""),43972.0)</f>
        <v>43972</v>
      </c>
      <c r="AR26" s="136"/>
      <c r="AS26" s="162">
        <f>IFERROR(__xludf.DUMMYFUNCTION("""COMPUTED_VALUE"""),43973.0)</f>
        <v>43973</v>
      </c>
      <c r="AT26" s="136"/>
      <c r="AU26" s="162">
        <f>IFERROR(__xludf.DUMMYFUNCTION("""COMPUTED_VALUE"""),43974.0)</f>
        <v>43974</v>
      </c>
      <c r="AV26" s="136"/>
      <c r="AW26" s="162">
        <f>IFERROR(__xludf.DUMMYFUNCTION("""COMPUTED_VALUE"""),43975.0)</f>
        <v>43975</v>
      </c>
      <c r="AX26" s="136"/>
      <c r="AY26" s="162">
        <f>IFERROR(__xludf.DUMMYFUNCTION("""COMPUTED_VALUE"""),43976.0)</f>
        <v>43976</v>
      </c>
      <c r="AZ26" s="136"/>
      <c r="BA26" s="161">
        <f>IFERROR(__xludf.DUMMYFUNCTION("""COMPUTED_VALUE"""),43977.0)</f>
        <v>43977</v>
      </c>
      <c r="BB26" s="136"/>
      <c r="BC26" s="161">
        <f>IFERROR(__xludf.DUMMYFUNCTION("""COMPUTED_VALUE"""),43978.0)</f>
        <v>43978</v>
      </c>
      <c r="BD26" s="136"/>
      <c r="BE26" s="161">
        <f>IFERROR(__xludf.DUMMYFUNCTION("""COMPUTED_VALUE"""),43979.0)</f>
        <v>43979</v>
      </c>
      <c r="BF26" s="136"/>
      <c r="BG26" s="161">
        <f>IFERROR(__xludf.DUMMYFUNCTION("""COMPUTED_VALUE"""),43980.0)</f>
        <v>43980</v>
      </c>
      <c r="BH26" s="136"/>
      <c r="BI26" s="162">
        <f>IFERROR(__xludf.DUMMYFUNCTION("""COMPUTED_VALUE"""),43981.0)</f>
        <v>43981</v>
      </c>
      <c r="BJ26" s="136"/>
      <c r="BK26" s="162">
        <f>IFERROR(__xludf.DUMMYFUNCTION("""COMPUTED_VALUE"""),43982.0)</f>
        <v>43982</v>
      </c>
      <c r="BL26" s="136"/>
      <c r="BM26" s="158"/>
      <c r="BN26" s="159"/>
      <c r="BO26" s="160">
        <f>IFERROR(__xludf.DUMMYFUNCTION("IMPORTRANGE(""https://docs.google.com/spreadsheets/d/11OgsluqS5hcxfnOwz5jwlBjol4a52-Gkq0O3JBdGSPg"", ""Přehled mzdy!D2:BM2"")"),43952.0)</f>
        <v>43952</v>
      </c>
      <c r="BP26" s="133"/>
      <c r="BQ26" s="161">
        <f>IFERROR(__xludf.DUMMYFUNCTION("""COMPUTED_VALUE"""),43953.0)</f>
        <v>43953</v>
      </c>
      <c r="BR26" s="136"/>
      <c r="BS26" s="161">
        <f>IFERROR(__xludf.DUMMYFUNCTION("""COMPUTED_VALUE"""),43954.0)</f>
        <v>43954</v>
      </c>
      <c r="BT26" s="136"/>
      <c r="BU26" s="161">
        <f>IFERROR(__xludf.DUMMYFUNCTION("""COMPUTED_VALUE"""),43955.0)</f>
        <v>43955</v>
      </c>
      <c r="BV26" s="136"/>
      <c r="BW26" s="161">
        <f>IFERROR(__xludf.DUMMYFUNCTION("""COMPUTED_VALUE"""),43956.0)</f>
        <v>43956</v>
      </c>
      <c r="BX26" s="136"/>
      <c r="BY26" s="162">
        <f>IFERROR(__xludf.DUMMYFUNCTION("""COMPUTED_VALUE"""),43957.0)</f>
        <v>43957</v>
      </c>
      <c r="BZ26" s="136"/>
      <c r="CA26" s="162">
        <f>IFERROR(__xludf.DUMMYFUNCTION("""COMPUTED_VALUE"""),43958.0)</f>
        <v>43958</v>
      </c>
      <c r="CB26" s="136"/>
      <c r="CC26" s="162">
        <f>IFERROR(__xludf.DUMMYFUNCTION("""COMPUTED_VALUE"""),43959.0)</f>
        <v>43959</v>
      </c>
      <c r="CD26" s="136"/>
      <c r="CE26" s="162">
        <f>IFERROR(__xludf.DUMMYFUNCTION("""COMPUTED_VALUE"""),43960.0)</f>
        <v>43960</v>
      </c>
      <c r="CF26" s="136"/>
      <c r="CG26" s="161">
        <f>IFERROR(__xludf.DUMMYFUNCTION("""COMPUTED_VALUE"""),43961.0)</f>
        <v>43961</v>
      </c>
      <c r="CH26" s="136"/>
      <c r="CI26" s="161">
        <f>IFERROR(__xludf.DUMMYFUNCTION("""COMPUTED_VALUE"""),43962.0)</f>
        <v>43962</v>
      </c>
      <c r="CJ26" s="136"/>
      <c r="CK26" s="161">
        <f>IFERROR(__xludf.DUMMYFUNCTION("""COMPUTED_VALUE"""),43963.0)</f>
        <v>43963</v>
      </c>
      <c r="CL26" s="136"/>
      <c r="CM26" s="161">
        <f>IFERROR(__xludf.DUMMYFUNCTION("""COMPUTED_VALUE"""),43964.0)</f>
        <v>43964</v>
      </c>
      <c r="CN26" s="136"/>
      <c r="CO26" s="162">
        <f>IFERROR(__xludf.DUMMYFUNCTION("""COMPUTED_VALUE"""),43965.0)</f>
        <v>43965</v>
      </c>
      <c r="CP26" s="136"/>
      <c r="CQ26" s="162">
        <f>IFERROR(__xludf.DUMMYFUNCTION("""COMPUTED_VALUE"""),43966.0)</f>
        <v>43966</v>
      </c>
      <c r="CR26" s="136"/>
      <c r="CS26" s="162">
        <f>IFERROR(__xludf.DUMMYFUNCTION("""COMPUTED_VALUE"""),43967.0)</f>
        <v>43967</v>
      </c>
      <c r="CT26" s="136"/>
      <c r="CU26" s="162">
        <f>IFERROR(__xludf.DUMMYFUNCTION("""COMPUTED_VALUE"""),43968.0)</f>
        <v>43968</v>
      </c>
      <c r="CV26" s="136"/>
      <c r="CW26" s="161">
        <f>IFERROR(__xludf.DUMMYFUNCTION("""COMPUTED_VALUE"""),43969.0)</f>
        <v>43969</v>
      </c>
      <c r="CX26" s="136"/>
      <c r="CY26" s="161">
        <f>IFERROR(__xludf.DUMMYFUNCTION("""COMPUTED_VALUE"""),43970.0)</f>
        <v>43970</v>
      </c>
      <c r="CZ26" s="136"/>
      <c r="DA26" s="161">
        <f>IFERROR(__xludf.DUMMYFUNCTION("""COMPUTED_VALUE"""),43971.0)</f>
        <v>43971</v>
      </c>
      <c r="DB26" s="136"/>
      <c r="DC26" s="161">
        <f>IFERROR(__xludf.DUMMYFUNCTION("""COMPUTED_VALUE"""),43972.0)</f>
        <v>43972</v>
      </c>
      <c r="DD26" s="136"/>
      <c r="DE26" s="162">
        <f>IFERROR(__xludf.DUMMYFUNCTION("""COMPUTED_VALUE"""),43973.0)</f>
        <v>43973</v>
      </c>
      <c r="DF26" s="136"/>
      <c r="DG26" s="162">
        <f>IFERROR(__xludf.DUMMYFUNCTION("""COMPUTED_VALUE"""),43974.0)</f>
        <v>43974</v>
      </c>
      <c r="DH26" s="136"/>
      <c r="DI26" s="162">
        <f>IFERROR(__xludf.DUMMYFUNCTION("""COMPUTED_VALUE"""),43975.0)</f>
        <v>43975</v>
      </c>
      <c r="DJ26" s="136"/>
      <c r="DK26" s="162">
        <f>IFERROR(__xludf.DUMMYFUNCTION("""COMPUTED_VALUE"""),43976.0)</f>
        <v>43976</v>
      </c>
      <c r="DL26" s="136"/>
      <c r="DM26" s="161">
        <f>IFERROR(__xludf.DUMMYFUNCTION("""COMPUTED_VALUE"""),43977.0)</f>
        <v>43977</v>
      </c>
      <c r="DN26" s="136"/>
      <c r="DO26" s="161">
        <f>IFERROR(__xludf.DUMMYFUNCTION("""COMPUTED_VALUE"""),43978.0)</f>
        <v>43978</v>
      </c>
      <c r="DP26" s="136"/>
      <c r="DQ26" s="161">
        <f>IFERROR(__xludf.DUMMYFUNCTION("""COMPUTED_VALUE"""),43979.0)</f>
        <v>43979</v>
      </c>
      <c r="DR26" s="136"/>
      <c r="DS26" s="161">
        <f>IFERROR(__xludf.DUMMYFUNCTION("""COMPUTED_VALUE"""),43980.0)</f>
        <v>43980</v>
      </c>
      <c r="DT26" s="136"/>
      <c r="DU26" s="162">
        <f>IFERROR(__xludf.DUMMYFUNCTION("""COMPUTED_VALUE"""),43981.0)</f>
        <v>43981</v>
      </c>
      <c r="DV26" s="136"/>
      <c r="DW26" s="162">
        <f>IFERROR(__xludf.DUMMYFUNCTION("""COMPUTED_VALUE"""),43982.0)</f>
        <v>43982</v>
      </c>
      <c r="DX26" s="136"/>
      <c r="DY26" s="158"/>
      <c r="DZ26" s="159"/>
      <c r="EA26" s="160">
        <f>IFERROR(__xludf.DUMMYFUNCTION("IMPORTRANGE(""https://docs.google.com/spreadsheets/d/11nJRQYoCzJaX-Xg7PQJcbonXcB3p-F3986mGget6qGM"", ""Přehled mzdy!D2:BM2"")"),43952.0)</f>
        <v>43952</v>
      </c>
      <c r="EB26" s="133"/>
      <c r="EC26" s="195">
        <f>IFERROR(__xludf.DUMMYFUNCTION("""COMPUTED_VALUE"""),43953.0)</f>
        <v>43953</v>
      </c>
      <c r="ED26" s="159"/>
      <c r="EE26" s="195">
        <f>IFERROR(__xludf.DUMMYFUNCTION("""COMPUTED_VALUE"""),43954.0)</f>
        <v>43954</v>
      </c>
      <c r="EF26" s="159"/>
      <c r="EG26" s="195">
        <f>IFERROR(__xludf.DUMMYFUNCTION("""COMPUTED_VALUE"""),43955.0)</f>
        <v>43955</v>
      </c>
      <c r="EH26" s="159"/>
      <c r="EI26" s="195">
        <f>IFERROR(__xludf.DUMMYFUNCTION("""COMPUTED_VALUE"""),43956.0)</f>
        <v>43956</v>
      </c>
      <c r="EJ26" s="159"/>
      <c r="EK26" s="195">
        <f>IFERROR(__xludf.DUMMYFUNCTION("""COMPUTED_VALUE"""),43957.0)</f>
        <v>43957</v>
      </c>
      <c r="EL26" s="159"/>
      <c r="EM26" s="195">
        <f>IFERROR(__xludf.DUMMYFUNCTION("""COMPUTED_VALUE"""),43958.0)</f>
        <v>43958</v>
      </c>
      <c r="EN26" s="159"/>
      <c r="EO26" s="195">
        <f>IFERROR(__xludf.DUMMYFUNCTION("""COMPUTED_VALUE"""),43959.0)</f>
        <v>43959</v>
      </c>
      <c r="EP26" s="159"/>
      <c r="EQ26" s="195">
        <f>IFERROR(__xludf.DUMMYFUNCTION("""COMPUTED_VALUE"""),43960.0)</f>
        <v>43960</v>
      </c>
      <c r="ER26" s="159"/>
      <c r="ES26" s="195">
        <f>IFERROR(__xludf.DUMMYFUNCTION("""COMPUTED_VALUE"""),43961.0)</f>
        <v>43961</v>
      </c>
      <c r="ET26" s="159"/>
      <c r="EU26" s="195">
        <f>IFERROR(__xludf.DUMMYFUNCTION("""COMPUTED_VALUE"""),43962.0)</f>
        <v>43962</v>
      </c>
      <c r="EV26" s="159"/>
      <c r="EW26" s="195">
        <f>IFERROR(__xludf.DUMMYFUNCTION("""COMPUTED_VALUE"""),43963.0)</f>
        <v>43963</v>
      </c>
      <c r="EX26" s="159"/>
      <c r="EY26" s="195">
        <f>IFERROR(__xludf.DUMMYFUNCTION("""COMPUTED_VALUE"""),43964.0)</f>
        <v>43964</v>
      </c>
      <c r="EZ26" s="159"/>
      <c r="FA26" s="195">
        <f>IFERROR(__xludf.DUMMYFUNCTION("""COMPUTED_VALUE"""),43965.0)</f>
        <v>43965</v>
      </c>
      <c r="FB26" s="159"/>
      <c r="FC26" s="195">
        <f>IFERROR(__xludf.DUMMYFUNCTION("""COMPUTED_VALUE"""),43966.0)</f>
        <v>43966</v>
      </c>
      <c r="FD26" s="159"/>
      <c r="FE26" s="195">
        <f>IFERROR(__xludf.DUMMYFUNCTION("""COMPUTED_VALUE"""),43967.0)</f>
        <v>43967</v>
      </c>
      <c r="FF26" s="191"/>
      <c r="FG26" s="195">
        <f>IFERROR(__xludf.DUMMYFUNCTION("""COMPUTED_VALUE"""),43968.0)</f>
        <v>43968</v>
      </c>
      <c r="FH26" s="191"/>
      <c r="FI26" s="195">
        <f>IFERROR(__xludf.DUMMYFUNCTION("""COMPUTED_VALUE"""),43969.0)</f>
        <v>43969</v>
      </c>
      <c r="FJ26" s="191"/>
      <c r="FK26" s="195">
        <f>IFERROR(__xludf.DUMMYFUNCTION("""COMPUTED_VALUE"""),43970.0)</f>
        <v>43970</v>
      </c>
      <c r="FL26" s="191"/>
      <c r="FM26" s="195">
        <f>IFERROR(__xludf.DUMMYFUNCTION("""COMPUTED_VALUE"""),43971.0)</f>
        <v>43971</v>
      </c>
      <c r="FN26" s="191"/>
      <c r="FO26" s="195">
        <f>IFERROR(__xludf.DUMMYFUNCTION("""COMPUTED_VALUE"""),43972.0)</f>
        <v>43972</v>
      </c>
      <c r="FP26" s="191"/>
      <c r="FQ26" s="195">
        <f>IFERROR(__xludf.DUMMYFUNCTION("""COMPUTED_VALUE"""),43973.0)</f>
        <v>43973</v>
      </c>
      <c r="FR26" s="191"/>
      <c r="FS26" s="195">
        <f>IFERROR(__xludf.DUMMYFUNCTION("""COMPUTED_VALUE"""),43974.0)</f>
        <v>43974</v>
      </c>
      <c r="FT26" s="191"/>
      <c r="FU26" s="195">
        <f>IFERROR(__xludf.DUMMYFUNCTION("""COMPUTED_VALUE"""),43975.0)</f>
        <v>43975</v>
      </c>
      <c r="FV26" s="191"/>
      <c r="FW26" s="195">
        <f>IFERROR(__xludf.DUMMYFUNCTION("""COMPUTED_VALUE"""),43976.0)</f>
        <v>43976</v>
      </c>
      <c r="FX26" s="191"/>
      <c r="FY26" s="195">
        <f>IFERROR(__xludf.DUMMYFUNCTION("""COMPUTED_VALUE"""),43977.0)</f>
        <v>43977</v>
      </c>
      <c r="FZ26" s="191"/>
      <c r="GA26" s="195">
        <f>IFERROR(__xludf.DUMMYFUNCTION("""COMPUTED_VALUE"""),43978.0)</f>
        <v>43978</v>
      </c>
      <c r="GB26" s="191"/>
      <c r="GC26" s="195">
        <f>IFERROR(__xludf.DUMMYFUNCTION("""COMPUTED_VALUE"""),43979.0)</f>
        <v>43979</v>
      </c>
      <c r="GD26" s="191"/>
      <c r="GE26" s="195">
        <f>IFERROR(__xludf.DUMMYFUNCTION("""COMPUTED_VALUE"""),43980.0)</f>
        <v>43980</v>
      </c>
      <c r="GF26" s="191"/>
      <c r="GG26" s="195">
        <f>IFERROR(__xludf.DUMMYFUNCTION("""COMPUTED_VALUE"""),43981.0)</f>
        <v>43981</v>
      </c>
      <c r="GH26" s="191"/>
      <c r="GI26" s="195">
        <f>IFERROR(__xludf.DUMMYFUNCTION("""COMPUTED_VALUE"""),43982.0)</f>
        <v>43982</v>
      </c>
      <c r="GJ26" s="191"/>
      <c r="GK26" s="158"/>
      <c r="GL26" s="159"/>
      <c r="GM26" s="160">
        <f>IFERROR(__xludf.DUMMYFUNCTION("IMPORTRANGE(""https://docs.google.com/spreadsheets/d/15sN58HQl22w-KgWouuwmxnQIzFfvr6b5h5hwduqfqAY"", ""Přehled mzdy!D2:BM2"")"),43952.0)</f>
        <v>43952</v>
      </c>
      <c r="GN26" s="133"/>
      <c r="GO26" s="195">
        <f>IFERROR(__xludf.DUMMYFUNCTION("""COMPUTED_VALUE"""),43953.0)</f>
        <v>43953</v>
      </c>
      <c r="GP26" s="159"/>
      <c r="GQ26" s="195">
        <f>IFERROR(__xludf.DUMMYFUNCTION("""COMPUTED_VALUE"""),43954.0)</f>
        <v>43954</v>
      </c>
      <c r="GR26" s="159"/>
      <c r="GS26" s="195">
        <f>IFERROR(__xludf.DUMMYFUNCTION("""COMPUTED_VALUE"""),43955.0)</f>
        <v>43955</v>
      </c>
      <c r="GT26" s="159"/>
      <c r="GU26" s="195">
        <f>IFERROR(__xludf.DUMMYFUNCTION("""COMPUTED_VALUE"""),43956.0)</f>
        <v>43956</v>
      </c>
      <c r="GV26" s="159"/>
      <c r="GW26" s="195">
        <f>IFERROR(__xludf.DUMMYFUNCTION("""COMPUTED_VALUE"""),43957.0)</f>
        <v>43957</v>
      </c>
      <c r="GX26" s="159"/>
      <c r="GY26" s="195">
        <f>IFERROR(__xludf.DUMMYFUNCTION("""COMPUTED_VALUE"""),43958.0)</f>
        <v>43958</v>
      </c>
      <c r="GZ26" s="159"/>
      <c r="HA26" s="195">
        <f>IFERROR(__xludf.DUMMYFUNCTION("""COMPUTED_VALUE"""),43959.0)</f>
        <v>43959</v>
      </c>
      <c r="HB26" s="159"/>
      <c r="HC26" s="195">
        <f>IFERROR(__xludf.DUMMYFUNCTION("""COMPUTED_VALUE"""),43960.0)</f>
        <v>43960</v>
      </c>
      <c r="HD26" s="159"/>
      <c r="HE26" s="195">
        <f>IFERROR(__xludf.DUMMYFUNCTION("""COMPUTED_VALUE"""),43961.0)</f>
        <v>43961</v>
      </c>
      <c r="HF26" s="159"/>
      <c r="HG26" s="195">
        <f>IFERROR(__xludf.DUMMYFUNCTION("""COMPUTED_VALUE"""),43962.0)</f>
        <v>43962</v>
      </c>
      <c r="HH26" s="159"/>
      <c r="HI26" s="195">
        <f>IFERROR(__xludf.DUMMYFUNCTION("""COMPUTED_VALUE"""),43963.0)</f>
        <v>43963</v>
      </c>
      <c r="HJ26" s="159"/>
      <c r="HK26" s="195">
        <f>IFERROR(__xludf.DUMMYFUNCTION("""COMPUTED_VALUE"""),43964.0)</f>
        <v>43964</v>
      </c>
      <c r="HL26" s="159"/>
      <c r="HM26" s="195">
        <f>IFERROR(__xludf.DUMMYFUNCTION("""COMPUTED_VALUE"""),43965.0)</f>
        <v>43965</v>
      </c>
      <c r="HN26" s="159"/>
      <c r="HO26" s="195">
        <f>IFERROR(__xludf.DUMMYFUNCTION("""COMPUTED_VALUE"""),43966.0)</f>
        <v>43966</v>
      </c>
      <c r="HP26" s="159"/>
      <c r="HQ26" s="195">
        <f>IFERROR(__xludf.DUMMYFUNCTION("""COMPUTED_VALUE"""),43967.0)</f>
        <v>43967</v>
      </c>
      <c r="HR26" s="191"/>
      <c r="HS26" s="195">
        <f>IFERROR(__xludf.DUMMYFUNCTION("""COMPUTED_VALUE"""),43968.0)</f>
        <v>43968</v>
      </c>
      <c r="HT26" s="191"/>
      <c r="HU26" s="195">
        <f>IFERROR(__xludf.DUMMYFUNCTION("""COMPUTED_VALUE"""),43969.0)</f>
        <v>43969</v>
      </c>
      <c r="HV26" s="191"/>
      <c r="HW26" s="195">
        <f>IFERROR(__xludf.DUMMYFUNCTION("""COMPUTED_VALUE"""),43970.0)</f>
        <v>43970</v>
      </c>
      <c r="HX26" s="191"/>
      <c r="HY26" s="195">
        <f>IFERROR(__xludf.DUMMYFUNCTION("""COMPUTED_VALUE"""),43971.0)</f>
        <v>43971</v>
      </c>
      <c r="HZ26" s="191"/>
      <c r="IA26" s="195">
        <f>IFERROR(__xludf.DUMMYFUNCTION("""COMPUTED_VALUE"""),43972.0)</f>
        <v>43972</v>
      </c>
      <c r="IB26" s="191"/>
      <c r="IC26" s="195">
        <f>IFERROR(__xludf.DUMMYFUNCTION("""COMPUTED_VALUE"""),43973.0)</f>
        <v>43973</v>
      </c>
      <c r="ID26" s="191"/>
      <c r="IE26" s="195">
        <f>IFERROR(__xludf.DUMMYFUNCTION("""COMPUTED_VALUE"""),43974.0)</f>
        <v>43974</v>
      </c>
      <c r="IF26" s="191"/>
      <c r="IG26" s="195">
        <f>IFERROR(__xludf.DUMMYFUNCTION("""COMPUTED_VALUE"""),43975.0)</f>
        <v>43975</v>
      </c>
      <c r="IH26" s="191"/>
      <c r="II26" s="195">
        <f>IFERROR(__xludf.DUMMYFUNCTION("""COMPUTED_VALUE"""),43976.0)</f>
        <v>43976</v>
      </c>
      <c r="IJ26" s="191"/>
      <c r="IK26" s="195">
        <f>IFERROR(__xludf.DUMMYFUNCTION("""COMPUTED_VALUE"""),43977.0)</f>
        <v>43977</v>
      </c>
      <c r="IL26" s="191"/>
      <c r="IM26" s="195">
        <f>IFERROR(__xludf.DUMMYFUNCTION("""COMPUTED_VALUE"""),43978.0)</f>
        <v>43978</v>
      </c>
      <c r="IN26" s="191"/>
      <c r="IO26" s="195">
        <f>IFERROR(__xludf.DUMMYFUNCTION("""COMPUTED_VALUE"""),43979.0)</f>
        <v>43979</v>
      </c>
      <c r="IP26" s="191"/>
      <c r="IQ26" s="195">
        <f>IFERROR(__xludf.DUMMYFUNCTION("""COMPUTED_VALUE"""),43980.0)</f>
        <v>43980</v>
      </c>
      <c r="IR26" s="191"/>
      <c r="IS26" s="195">
        <f>IFERROR(__xludf.DUMMYFUNCTION("""COMPUTED_VALUE"""),43981.0)</f>
        <v>43981</v>
      </c>
      <c r="IT26" s="191"/>
      <c r="IU26" s="195">
        <f>IFERROR(__xludf.DUMMYFUNCTION("""COMPUTED_VALUE"""),43982.0)</f>
        <v>43982</v>
      </c>
      <c r="IV26" s="191"/>
    </row>
    <row r="27">
      <c r="A27" s="32" t="str">
        <f>IFERROR(__xludf.DUMMYFUNCTION("IMPORTRANGE(""https://docs.google.com/spreadsheets/d/1VRfz8ELmM5lZo00qm9MdMXMmDFEsCvB5AkS7pSVYxcY"", ""Mzdy!AE60:AE120"")"),"Mzda/h")</f>
        <v>Mzda/h</v>
      </c>
      <c r="B27" s="89" t="str">
        <f>IFERROR(__xludf.DUMMYFUNCTION("IMPORTRANGE(""https://docs.google.com/spreadsheets/d/1VRfz8ELmM5lZo00qm9MdMXMmDFEsCvB5AkS7pSVYxcY"", ""Mzdy!A60:A120"")"),"Kurýr")</f>
        <v>Kurýr</v>
      </c>
      <c r="C27" s="191" t="str">
        <f>IFERROR(__xludf.DUMMYFUNCTION("""COMPUTED_VALUE"""),"hod.")</f>
        <v>hod.</v>
      </c>
      <c r="D27" s="191" t="str">
        <f>IFERROR(__xludf.DUMMYFUNCTION("""COMPUTED_VALUE"""),"vypl.")</f>
        <v>vypl.</v>
      </c>
      <c r="E27" s="191" t="str">
        <f>IFERROR(__xludf.DUMMYFUNCTION("""COMPUTED_VALUE"""),"hod.")</f>
        <v>hod.</v>
      </c>
      <c r="F27" s="191" t="str">
        <f>IFERROR(__xludf.DUMMYFUNCTION("""COMPUTED_VALUE"""),"vypl.")</f>
        <v>vypl.</v>
      </c>
      <c r="G27" s="191" t="str">
        <f>IFERROR(__xludf.DUMMYFUNCTION("""COMPUTED_VALUE"""),"hod.")</f>
        <v>hod.</v>
      </c>
      <c r="H27" s="191" t="str">
        <f>IFERROR(__xludf.DUMMYFUNCTION("""COMPUTED_VALUE"""),"vypl.")</f>
        <v>vypl.</v>
      </c>
      <c r="I27" s="191" t="str">
        <f>IFERROR(__xludf.DUMMYFUNCTION("""COMPUTED_VALUE"""),"Hodin")</f>
        <v>Hodin</v>
      </c>
      <c r="J27" s="191" t="str">
        <f>IFERROR(__xludf.DUMMYFUNCTION("""COMPUTED_VALUE"""),"vypl.")</f>
        <v>vypl.</v>
      </c>
      <c r="K27" s="191" t="str">
        <f>IFERROR(__xludf.DUMMYFUNCTION("""COMPUTED_VALUE"""),"hod.")</f>
        <v>hod.</v>
      </c>
      <c r="L27" s="191" t="str">
        <f>IFERROR(__xludf.DUMMYFUNCTION("""COMPUTED_VALUE"""),"vypl.")</f>
        <v>vypl.</v>
      </c>
      <c r="M27" s="191" t="str">
        <f>IFERROR(__xludf.DUMMYFUNCTION("""COMPUTED_VALUE"""),"hod.")</f>
        <v>hod.</v>
      </c>
      <c r="N27" s="191" t="str">
        <f>IFERROR(__xludf.DUMMYFUNCTION("""COMPUTED_VALUE"""),"vypl.")</f>
        <v>vypl.</v>
      </c>
      <c r="O27" s="191" t="str">
        <f>IFERROR(__xludf.DUMMYFUNCTION("""COMPUTED_VALUE"""),"hod.")</f>
        <v>hod.</v>
      </c>
      <c r="P27" s="191" t="str">
        <f>IFERROR(__xludf.DUMMYFUNCTION("""COMPUTED_VALUE"""),"vypl.")</f>
        <v>vypl.</v>
      </c>
      <c r="Q27" s="191" t="str">
        <f>IFERROR(__xludf.DUMMYFUNCTION("""COMPUTED_VALUE"""),"hod.")</f>
        <v>hod.</v>
      </c>
      <c r="R27" s="191" t="str">
        <f>IFERROR(__xludf.DUMMYFUNCTION("""COMPUTED_VALUE"""),"vypl.")</f>
        <v>vypl.</v>
      </c>
      <c r="S27" s="191" t="str">
        <f>IFERROR(__xludf.DUMMYFUNCTION("""COMPUTED_VALUE"""),"hod.")</f>
        <v>hod.</v>
      </c>
      <c r="T27" s="191" t="str">
        <f>IFERROR(__xludf.DUMMYFUNCTION("""COMPUTED_VALUE"""),"vypl.")</f>
        <v>vypl.</v>
      </c>
      <c r="U27" s="191" t="str">
        <f>IFERROR(__xludf.DUMMYFUNCTION("""COMPUTED_VALUE"""),"hod.")</f>
        <v>hod.</v>
      </c>
      <c r="V27" s="191" t="str">
        <f>IFERROR(__xludf.DUMMYFUNCTION("""COMPUTED_VALUE"""),"vypl.")</f>
        <v>vypl.</v>
      </c>
      <c r="W27" s="191" t="str">
        <f>IFERROR(__xludf.DUMMYFUNCTION("""COMPUTED_VALUE"""),"hod.")</f>
        <v>hod.</v>
      </c>
      <c r="X27" s="191" t="str">
        <f>IFERROR(__xludf.DUMMYFUNCTION("""COMPUTED_VALUE"""),"vypl.")</f>
        <v>vypl.</v>
      </c>
      <c r="Y27" s="191" t="str">
        <f>IFERROR(__xludf.DUMMYFUNCTION("""COMPUTED_VALUE"""),"hod.")</f>
        <v>hod.</v>
      </c>
      <c r="Z27" s="191" t="str">
        <f>IFERROR(__xludf.DUMMYFUNCTION("""COMPUTED_VALUE"""),"vypl.")</f>
        <v>vypl.</v>
      </c>
      <c r="AA27" s="191" t="str">
        <f>IFERROR(__xludf.DUMMYFUNCTION("""COMPUTED_VALUE"""),"hod.")</f>
        <v>hod.</v>
      </c>
      <c r="AB27" s="191" t="str">
        <f>IFERROR(__xludf.DUMMYFUNCTION("""COMPUTED_VALUE"""),"vypl.")</f>
        <v>vypl.</v>
      </c>
      <c r="AC27" s="191" t="str">
        <f>IFERROR(__xludf.DUMMYFUNCTION("""COMPUTED_VALUE"""),"hod.")</f>
        <v>hod.</v>
      </c>
      <c r="AD27" s="191" t="str">
        <f>IFERROR(__xludf.DUMMYFUNCTION("""COMPUTED_VALUE"""),"vypl.")</f>
        <v>vypl.</v>
      </c>
      <c r="AE27" s="191" t="str">
        <f>IFERROR(__xludf.DUMMYFUNCTION("""COMPUTED_VALUE"""),"hod.")</f>
        <v>hod.</v>
      </c>
      <c r="AF27" s="191" t="str">
        <f>IFERROR(__xludf.DUMMYFUNCTION("""COMPUTED_VALUE"""),"vypl.")</f>
        <v>vypl.</v>
      </c>
      <c r="AG27" s="191" t="str">
        <f>IFERROR(__xludf.DUMMYFUNCTION("""COMPUTED_VALUE"""),"hod.")</f>
        <v>hod.</v>
      </c>
      <c r="AH27" s="191" t="str">
        <f>IFERROR(__xludf.DUMMYFUNCTION("""COMPUTED_VALUE"""),"vypl.")</f>
        <v>vypl.</v>
      </c>
      <c r="AI27" s="191" t="str">
        <f>IFERROR(__xludf.DUMMYFUNCTION("""COMPUTED_VALUE"""),"hod.")</f>
        <v>hod.</v>
      </c>
      <c r="AJ27" s="191" t="str">
        <f>IFERROR(__xludf.DUMMYFUNCTION("""COMPUTED_VALUE"""),"vypl.")</f>
        <v>vypl.</v>
      </c>
      <c r="AK27" s="191" t="str">
        <f>IFERROR(__xludf.DUMMYFUNCTION("""COMPUTED_VALUE"""),"hod.")</f>
        <v>hod.</v>
      </c>
      <c r="AL27" s="191" t="str">
        <f>IFERROR(__xludf.DUMMYFUNCTION("""COMPUTED_VALUE"""),"vypl.")</f>
        <v>vypl.</v>
      </c>
      <c r="AM27" s="191" t="str">
        <f>IFERROR(__xludf.DUMMYFUNCTION("""COMPUTED_VALUE"""),"hod.")</f>
        <v>hod.</v>
      </c>
      <c r="AN27" s="191" t="str">
        <f>IFERROR(__xludf.DUMMYFUNCTION("""COMPUTED_VALUE"""),"vypl.")</f>
        <v>vypl.</v>
      </c>
      <c r="AO27" s="191" t="str">
        <f>IFERROR(__xludf.DUMMYFUNCTION("""COMPUTED_VALUE"""),"hod.")</f>
        <v>hod.</v>
      </c>
      <c r="AP27" s="191" t="str">
        <f>IFERROR(__xludf.DUMMYFUNCTION("""COMPUTED_VALUE"""),"vypl.")</f>
        <v>vypl.</v>
      </c>
      <c r="AQ27" s="191" t="str">
        <f>IFERROR(__xludf.DUMMYFUNCTION("""COMPUTED_VALUE"""),"hod.")</f>
        <v>hod.</v>
      </c>
      <c r="AR27" s="191" t="str">
        <f>IFERROR(__xludf.DUMMYFUNCTION("""COMPUTED_VALUE"""),"vypl.")</f>
        <v>vypl.</v>
      </c>
      <c r="AS27" s="191" t="str">
        <f>IFERROR(__xludf.DUMMYFUNCTION("""COMPUTED_VALUE"""),"hod.")</f>
        <v>hod.</v>
      </c>
      <c r="AT27" s="191" t="str">
        <f>IFERROR(__xludf.DUMMYFUNCTION("""COMPUTED_VALUE"""),"vypl.")</f>
        <v>vypl.</v>
      </c>
      <c r="AU27" s="191" t="str">
        <f>IFERROR(__xludf.DUMMYFUNCTION("""COMPUTED_VALUE"""),"hod.")</f>
        <v>hod.</v>
      </c>
      <c r="AV27" s="191" t="str">
        <f>IFERROR(__xludf.DUMMYFUNCTION("""COMPUTED_VALUE"""),"vypl.")</f>
        <v>vypl.</v>
      </c>
      <c r="AW27" s="191" t="str">
        <f>IFERROR(__xludf.DUMMYFUNCTION("""COMPUTED_VALUE"""),"hod.")</f>
        <v>hod.</v>
      </c>
      <c r="AX27" s="191" t="str">
        <f>IFERROR(__xludf.DUMMYFUNCTION("""COMPUTED_VALUE"""),"vypl.")</f>
        <v>vypl.</v>
      </c>
      <c r="AY27" s="191" t="str">
        <f>IFERROR(__xludf.DUMMYFUNCTION("""COMPUTED_VALUE"""),"hod.")</f>
        <v>hod.</v>
      </c>
      <c r="AZ27" s="191" t="str">
        <f>IFERROR(__xludf.DUMMYFUNCTION("""COMPUTED_VALUE"""),"vypl.")</f>
        <v>vypl.</v>
      </c>
      <c r="BA27" s="191" t="str">
        <f>IFERROR(__xludf.DUMMYFUNCTION("""COMPUTED_VALUE"""),"hod.")</f>
        <v>hod.</v>
      </c>
      <c r="BB27" s="191" t="str">
        <f>IFERROR(__xludf.DUMMYFUNCTION("""COMPUTED_VALUE"""),"vypl.")</f>
        <v>vypl.</v>
      </c>
      <c r="BC27" s="191" t="str">
        <f>IFERROR(__xludf.DUMMYFUNCTION("""COMPUTED_VALUE"""),"hod.")</f>
        <v>hod.</v>
      </c>
      <c r="BD27" s="191" t="str">
        <f>IFERROR(__xludf.DUMMYFUNCTION("""COMPUTED_VALUE"""),"vypl.")</f>
        <v>vypl.</v>
      </c>
      <c r="BE27" s="191" t="str">
        <f>IFERROR(__xludf.DUMMYFUNCTION("""COMPUTED_VALUE"""),"hod.")</f>
        <v>hod.</v>
      </c>
      <c r="BF27" s="191" t="str">
        <f>IFERROR(__xludf.DUMMYFUNCTION("""COMPUTED_VALUE"""),"vypl.")</f>
        <v>vypl.</v>
      </c>
      <c r="BG27" s="191" t="str">
        <f>IFERROR(__xludf.DUMMYFUNCTION("""COMPUTED_VALUE"""),"hod.")</f>
        <v>hod.</v>
      </c>
      <c r="BH27" s="191" t="str">
        <f>IFERROR(__xludf.DUMMYFUNCTION("""COMPUTED_VALUE"""),"vypl.")</f>
        <v>vypl.</v>
      </c>
      <c r="BI27" s="191" t="str">
        <f>IFERROR(__xludf.DUMMYFUNCTION("""COMPUTED_VALUE"""),"hod.")</f>
        <v>hod.</v>
      </c>
      <c r="BJ27" s="191" t="str">
        <f>IFERROR(__xludf.DUMMYFUNCTION("""COMPUTED_VALUE"""),"vypl.")</f>
        <v>vypl.</v>
      </c>
      <c r="BK27" s="191" t="str">
        <f>IFERROR(__xludf.DUMMYFUNCTION("""COMPUTED_VALUE"""),"hod.")</f>
        <v>hod.</v>
      </c>
      <c r="BL27" s="191" t="str">
        <f>IFERROR(__xludf.DUMMYFUNCTION("""COMPUTED_VALUE"""),"vypl.")</f>
        <v>vypl.</v>
      </c>
      <c r="BM27" s="158"/>
      <c r="BN27" s="213" t="str">
        <f>IFERROR(__xludf.DUMMYFUNCTION("IMPORTRANGE(""https://docs.google.com/spreadsheets/d/1VRfz8ELmM5lZo00qm9MdMXMmDFEsCvB5AkS7pSVYxcY"", ""Mzdy!A60:A120"")"),"Kurýr")</f>
        <v>Kurýr</v>
      </c>
      <c r="BO27" s="192"/>
      <c r="BP27" s="159"/>
      <c r="BQ27" s="193"/>
      <c r="BR27" s="196"/>
      <c r="BS27" s="193"/>
      <c r="BT27" s="196"/>
      <c r="BU27" s="193"/>
      <c r="BV27" s="196"/>
      <c r="BW27" s="193"/>
      <c r="BX27" s="196"/>
      <c r="BY27" s="193"/>
      <c r="BZ27" s="196"/>
      <c r="CA27" s="193"/>
      <c r="CB27" s="196"/>
      <c r="CC27" s="193"/>
      <c r="CD27" s="196"/>
      <c r="CE27" s="193"/>
      <c r="CF27" s="196"/>
      <c r="CG27" s="193"/>
      <c r="CH27" s="196"/>
      <c r="CI27" s="193"/>
      <c r="CJ27" s="196"/>
      <c r="CK27" s="193"/>
      <c r="CL27" s="196"/>
      <c r="CM27" s="193"/>
      <c r="CN27" s="196"/>
      <c r="CO27" s="193"/>
      <c r="CP27" s="196"/>
      <c r="CQ27" s="193"/>
      <c r="CR27" s="196"/>
      <c r="CS27" s="193"/>
      <c r="CT27" s="194"/>
      <c r="CU27" s="193"/>
      <c r="CV27" s="191"/>
      <c r="CW27" s="193"/>
      <c r="CX27" s="191"/>
      <c r="CY27" s="193"/>
      <c r="CZ27" s="191"/>
      <c r="DA27" s="193"/>
      <c r="DB27" s="191"/>
      <c r="DC27" s="193"/>
      <c r="DD27" s="191"/>
      <c r="DE27" s="193"/>
      <c r="DF27" s="191"/>
      <c r="DG27" s="192"/>
      <c r="DH27" s="191"/>
      <c r="DI27" s="193"/>
      <c r="DJ27" s="191"/>
      <c r="DK27" s="193"/>
      <c r="DL27" s="194"/>
      <c r="DM27" s="193"/>
      <c r="DN27" s="194"/>
      <c r="DO27" s="193"/>
      <c r="DP27" s="191"/>
      <c r="DQ27" s="193"/>
      <c r="DR27" s="191"/>
      <c r="DS27" s="192"/>
      <c r="DT27" s="191"/>
      <c r="DU27" s="193"/>
      <c r="DV27" s="191"/>
      <c r="DW27" s="193"/>
      <c r="DX27" s="191"/>
      <c r="DY27" s="158"/>
      <c r="DZ27" s="213" t="str">
        <f>IFERROR(__xludf.DUMMYFUNCTION("IMPORTRANGE(""https://docs.google.com/spreadsheets/d/1VRfz8ELmM5lZo00qm9MdMXMmDFEsCvB5AkS7pSVYxcY"", ""Mzdy!A60:A120"")"),"Kurýr")</f>
        <v>Kurýr</v>
      </c>
      <c r="EA27" s="192"/>
      <c r="EB27" s="159"/>
      <c r="EC27" s="193"/>
      <c r="ED27" s="196"/>
      <c r="EE27" s="193"/>
      <c r="EF27" s="196"/>
      <c r="EG27" s="193"/>
      <c r="EH27" s="196"/>
      <c r="EI27" s="193"/>
      <c r="EJ27" s="196"/>
      <c r="EK27" s="193"/>
      <c r="EL27" s="196"/>
      <c r="EM27" s="193"/>
      <c r="EN27" s="196"/>
      <c r="EO27" s="193"/>
      <c r="EP27" s="196"/>
      <c r="EQ27" s="193"/>
      <c r="ER27" s="196"/>
      <c r="ES27" s="193"/>
      <c r="ET27" s="196"/>
      <c r="EU27" s="193"/>
      <c r="EV27" s="196"/>
      <c r="EW27" s="193"/>
      <c r="EX27" s="196"/>
      <c r="EY27" s="193"/>
      <c r="EZ27" s="196"/>
      <c r="FA27" s="193"/>
      <c r="FB27" s="196"/>
      <c r="FC27" s="193"/>
      <c r="FD27" s="196"/>
      <c r="FE27" s="193"/>
      <c r="FF27" s="194"/>
      <c r="FG27" s="193"/>
      <c r="FH27" s="191"/>
      <c r="FI27" s="193"/>
      <c r="FJ27" s="191"/>
      <c r="FK27" s="193"/>
      <c r="FL27" s="191"/>
      <c r="FM27" s="193"/>
      <c r="FN27" s="191"/>
      <c r="FO27" s="193"/>
      <c r="FP27" s="191"/>
      <c r="FQ27" s="193"/>
      <c r="FR27" s="191"/>
      <c r="FS27" s="192"/>
      <c r="FT27" s="191"/>
      <c r="FU27" s="193"/>
      <c r="FV27" s="191"/>
      <c r="FW27" s="193"/>
      <c r="FX27" s="194"/>
      <c r="FY27" s="193"/>
      <c r="FZ27" s="194"/>
      <c r="GA27" s="193"/>
      <c r="GB27" s="191"/>
      <c r="GC27" s="193"/>
      <c r="GD27" s="191"/>
      <c r="GE27" s="192"/>
      <c r="GF27" s="191"/>
      <c r="GG27" s="193"/>
      <c r="GH27" s="191"/>
      <c r="GI27" s="193"/>
      <c r="GJ27" s="191"/>
      <c r="GK27" s="158"/>
      <c r="GL27" s="89" t="str">
        <f>IFERROR(__xludf.DUMMYFUNCTION("IMPORTRANGE(""https://docs.google.com/spreadsheets/d/1VRfz8ELmM5lZo00qm9MdMXMmDFEsCvB5AkS7pSVYxcY"", ""Mzdy!A60:A120"")"),"Kurýr")</f>
        <v>Kurýr</v>
      </c>
      <c r="GM27" s="192"/>
      <c r="GN27" s="159"/>
      <c r="GO27" s="193"/>
      <c r="GP27" s="196"/>
      <c r="GQ27" s="193"/>
      <c r="GR27" s="196"/>
      <c r="GS27" s="193"/>
      <c r="GT27" s="196"/>
      <c r="GU27" s="193"/>
      <c r="GV27" s="196"/>
      <c r="GW27" s="193"/>
      <c r="GX27" s="196"/>
      <c r="GY27" s="193"/>
      <c r="GZ27" s="196"/>
      <c r="HA27" s="193"/>
      <c r="HB27" s="196"/>
      <c r="HC27" s="193"/>
      <c r="HD27" s="196"/>
      <c r="HE27" s="193"/>
      <c r="HF27" s="196"/>
      <c r="HG27" s="193"/>
      <c r="HH27" s="196"/>
      <c r="HI27" s="193"/>
      <c r="HJ27" s="196"/>
      <c r="HK27" s="193"/>
      <c r="HL27" s="196"/>
      <c r="HM27" s="193"/>
      <c r="HN27" s="196"/>
      <c r="HO27" s="193"/>
      <c r="HP27" s="196"/>
      <c r="HQ27" s="193"/>
      <c r="HR27" s="194"/>
      <c r="HS27" s="193"/>
      <c r="HT27" s="191"/>
      <c r="HU27" s="193"/>
      <c r="HV27" s="191"/>
      <c r="HW27" s="193"/>
      <c r="HX27" s="191"/>
      <c r="HY27" s="193"/>
      <c r="HZ27" s="191"/>
      <c r="IA27" s="193"/>
      <c r="IB27" s="191"/>
      <c r="IC27" s="193"/>
      <c r="ID27" s="191"/>
      <c r="IE27" s="192"/>
      <c r="IF27" s="191"/>
      <c r="IG27" s="193"/>
      <c r="IH27" s="191"/>
      <c r="II27" s="193"/>
      <c r="IJ27" s="194"/>
      <c r="IK27" s="193"/>
      <c r="IL27" s="194"/>
      <c r="IM27" s="193"/>
      <c r="IN27" s="191"/>
      <c r="IO27" s="193"/>
      <c r="IP27" s="191"/>
      <c r="IQ27" s="192"/>
      <c r="IR27" s="191"/>
      <c r="IS27" s="193"/>
      <c r="IT27" s="191"/>
      <c r="IU27" s="193"/>
      <c r="IV27" s="191"/>
    </row>
    <row r="28">
      <c r="A28" s="214">
        <f>IFERROR(__xludf.DUMMYFUNCTION("""COMPUTED_VALUE"""),100.0)</f>
        <v>100</v>
      </c>
      <c r="B28" s="159" t="str">
        <f>IFERROR(__xludf.DUMMYFUNCTION("""COMPUTED_VALUE"""),"Daniel Fux")</f>
        <v>Daniel Fux</v>
      </c>
      <c r="C28" s="199">
        <f t="shared" ref="C28:BL28" si="20">BO28+EA28+GM28</f>
        <v>0</v>
      </c>
      <c r="D28" s="199">
        <f t="shared" si="20"/>
        <v>0</v>
      </c>
      <c r="E28" s="199">
        <f t="shared" si="20"/>
        <v>7.5</v>
      </c>
      <c r="F28" s="199">
        <f t="shared" si="20"/>
        <v>0</v>
      </c>
      <c r="G28" s="199">
        <f t="shared" si="20"/>
        <v>12.5</v>
      </c>
      <c r="H28" s="199">
        <f t="shared" si="20"/>
        <v>0</v>
      </c>
      <c r="I28" s="199">
        <f t="shared" si="20"/>
        <v>14</v>
      </c>
      <c r="J28" s="199">
        <f t="shared" si="20"/>
        <v>0</v>
      </c>
      <c r="K28" s="199">
        <f t="shared" si="20"/>
        <v>0</v>
      </c>
      <c r="L28" s="199">
        <f t="shared" si="20"/>
        <v>0</v>
      </c>
      <c r="M28" s="199">
        <f t="shared" si="20"/>
        <v>0</v>
      </c>
      <c r="N28" s="199">
        <f t="shared" si="20"/>
        <v>0</v>
      </c>
      <c r="O28" s="199">
        <f t="shared" si="20"/>
        <v>4</v>
      </c>
      <c r="P28" s="199">
        <f t="shared" si="20"/>
        <v>0</v>
      </c>
      <c r="Q28" s="199">
        <f t="shared" si="20"/>
        <v>2</v>
      </c>
      <c r="R28" s="199">
        <f t="shared" si="20"/>
        <v>0</v>
      </c>
      <c r="S28" s="199">
        <f t="shared" si="20"/>
        <v>5</v>
      </c>
      <c r="T28" s="199">
        <f t="shared" si="20"/>
        <v>0</v>
      </c>
      <c r="U28" s="199">
        <f t="shared" si="20"/>
        <v>0</v>
      </c>
      <c r="V28" s="199">
        <f t="shared" si="20"/>
        <v>0</v>
      </c>
      <c r="W28" s="199">
        <f t="shared" si="20"/>
        <v>14.5</v>
      </c>
      <c r="X28" s="199">
        <f t="shared" si="20"/>
        <v>0</v>
      </c>
      <c r="Y28" s="199">
        <f t="shared" si="20"/>
        <v>0</v>
      </c>
      <c r="Z28" s="199">
        <f t="shared" si="20"/>
        <v>0</v>
      </c>
      <c r="AA28" s="199">
        <f t="shared" si="20"/>
        <v>0</v>
      </c>
      <c r="AB28" s="199">
        <f t="shared" si="20"/>
        <v>0</v>
      </c>
      <c r="AC28" s="199">
        <f t="shared" si="20"/>
        <v>8.5</v>
      </c>
      <c r="AD28" s="199">
        <f t="shared" si="20"/>
        <v>0</v>
      </c>
      <c r="AE28" s="199">
        <f t="shared" si="20"/>
        <v>7.5</v>
      </c>
      <c r="AF28" s="199">
        <f t="shared" si="20"/>
        <v>0</v>
      </c>
      <c r="AG28" s="199">
        <f t="shared" si="20"/>
        <v>3</v>
      </c>
      <c r="AH28" s="199">
        <f t="shared" si="20"/>
        <v>0</v>
      </c>
      <c r="AI28" s="199">
        <f t="shared" si="20"/>
        <v>4</v>
      </c>
      <c r="AJ28" s="199">
        <f t="shared" si="20"/>
        <v>0</v>
      </c>
      <c r="AK28" s="199">
        <f t="shared" si="20"/>
        <v>0</v>
      </c>
      <c r="AL28" s="199">
        <f t="shared" si="20"/>
        <v>0</v>
      </c>
      <c r="AM28" s="199">
        <f t="shared" si="20"/>
        <v>0</v>
      </c>
      <c r="AN28" s="199">
        <f t="shared" si="20"/>
        <v>0</v>
      </c>
      <c r="AO28" s="199">
        <f t="shared" si="20"/>
        <v>0</v>
      </c>
      <c r="AP28" s="199">
        <f t="shared" si="20"/>
        <v>0</v>
      </c>
      <c r="AQ28" s="199">
        <f t="shared" si="20"/>
        <v>0</v>
      </c>
      <c r="AR28" s="199">
        <f t="shared" si="20"/>
        <v>0</v>
      </c>
      <c r="AS28" s="199">
        <f t="shared" si="20"/>
        <v>0</v>
      </c>
      <c r="AT28" s="199">
        <f t="shared" si="20"/>
        <v>0</v>
      </c>
      <c r="AU28" s="199">
        <f t="shared" si="20"/>
        <v>0</v>
      </c>
      <c r="AV28" s="199">
        <f t="shared" si="20"/>
        <v>0</v>
      </c>
      <c r="AW28" s="199">
        <f t="shared" si="20"/>
        <v>0</v>
      </c>
      <c r="AX28" s="199">
        <f t="shared" si="20"/>
        <v>0</v>
      </c>
      <c r="AY28" s="199">
        <f t="shared" si="20"/>
        <v>0</v>
      </c>
      <c r="AZ28" s="199">
        <f t="shared" si="20"/>
        <v>0</v>
      </c>
      <c r="BA28" s="199">
        <f t="shared" si="20"/>
        <v>0</v>
      </c>
      <c r="BB28" s="199">
        <f t="shared" si="20"/>
        <v>0</v>
      </c>
      <c r="BC28" s="199">
        <f t="shared" si="20"/>
        <v>0</v>
      </c>
      <c r="BD28" s="199">
        <f t="shared" si="20"/>
        <v>0</v>
      </c>
      <c r="BE28" s="199">
        <f t="shared" si="20"/>
        <v>0</v>
      </c>
      <c r="BF28" s="199">
        <f t="shared" si="20"/>
        <v>0</v>
      </c>
      <c r="BG28" s="199">
        <f t="shared" si="20"/>
        <v>0</v>
      </c>
      <c r="BH28" s="199">
        <f t="shared" si="20"/>
        <v>0</v>
      </c>
      <c r="BI28" s="199">
        <f t="shared" si="20"/>
        <v>6</v>
      </c>
      <c r="BJ28" s="199">
        <f t="shared" si="20"/>
        <v>0</v>
      </c>
      <c r="BK28" s="199">
        <f t="shared" si="20"/>
        <v>5</v>
      </c>
      <c r="BL28" s="199">
        <f t="shared" si="20"/>
        <v>0</v>
      </c>
      <c r="BM28" s="158"/>
      <c r="BN28" s="159" t="str">
        <f>IFERROR(__xludf.DUMMYFUNCTION("""COMPUTED_VALUE"""),"Daniel Fux")</f>
        <v>Daniel Fux</v>
      </c>
      <c r="BO28" s="219" t="str">
        <f>IFERROR(__xludf.DUMMYFUNCTION("IMPORTRANGE(""https://docs.google.com/spreadsheets/d/11OgsluqS5hcxfnOwz5jwlBjol4a52-Gkq0O3JBdGSPg"", ""Přehled mzdy!BR4:EA60"")"),"")</f>
        <v/>
      </c>
      <c r="BP28" s="220"/>
      <c r="BQ28" s="202">
        <f>IFERROR(__xludf.DUMMYFUNCTION("""COMPUTED_VALUE"""),7.5)</f>
        <v>7.5</v>
      </c>
      <c r="BR28" s="203"/>
      <c r="BS28" s="204">
        <f>IFERROR(__xludf.DUMMYFUNCTION("""COMPUTED_VALUE"""),12.5)</f>
        <v>12.5</v>
      </c>
      <c r="BT28" s="205"/>
      <c r="BU28" s="202">
        <f>IFERROR(__xludf.DUMMYFUNCTION("""COMPUTED_VALUE"""),14.0)</f>
        <v>14</v>
      </c>
      <c r="BV28" s="203"/>
      <c r="BW28" s="202"/>
      <c r="BX28" s="203"/>
      <c r="BY28" s="202"/>
      <c r="BZ28" s="203"/>
      <c r="CA28" s="202">
        <f>IFERROR(__xludf.DUMMYFUNCTION("""COMPUTED_VALUE"""),4.0)</f>
        <v>4</v>
      </c>
      <c r="CB28" s="203"/>
      <c r="CC28" s="202">
        <f>IFERROR(__xludf.DUMMYFUNCTION("""COMPUTED_VALUE"""),2.0)</f>
        <v>2</v>
      </c>
      <c r="CD28" s="203"/>
      <c r="CE28" s="202">
        <f>IFERROR(__xludf.DUMMYFUNCTION("""COMPUTED_VALUE"""),5.0)</f>
        <v>5</v>
      </c>
      <c r="CF28" s="203"/>
      <c r="CG28" s="204"/>
      <c r="CH28" s="205"/>
      <c r="CI28" s="204">
        <f>IFERROR(__xludf.DUMMYFUNCTION("""COMPUTED_VALUE"""),14.5)</f>
        <v>14.5</v>
      </c>
      <c r="CJ28" s="205"/>
      <c r="CK28" s="202"/>
      <c r="CL28" s="203"/>
      <c r="CM28" s="202"/>
      <c r="CN28" s="203"/>
      <c r="CO28" s="202">
        <f>IFERROR(__xludf.DUMMYFUNCTION("""COMPUTED_VALUE"""),8.5)</f>
        <v>8.5</v>
      </c>
      <c r="CP28" s="203"/>
      <c r="CQ28" s="204">
        <f>IFERROR(__xludf.DUMMYFUNCTION("""COMPUTED_VALUE"""),7.5)</f>
        <v>7.5</v>
      </c>
      <c r="CR28" s="205"/>
      <c r="CS28" s="202">
        <f>IFERROR(__xludf.DUMMYFUNCTION("""COMPUTED_VALUE"""),3.0)</f>
        <v>3</v>
      </c>
      <c r="CT28" s="199"/>
      <c r="CU28" s="204">
        <f>IFERROR(__xludf.DUMMYFUNCTION("""COMPUTED_VALUE"""),4.0)</f>
        <v>4</v>
      </c>
      <c r="CV28" s="199"/>
      <c r="CW28" s="202"/>
      <c r="CX28" s="199"/>
      <c r="CY28" s="204"/>
      <c r="CZ28" s="199"/>
      <c r="DA28" s="202"/>
      <c r="DB28" s="199"/>
      <c r="DC28" s="202"/>
      <c r="DD28" s="199"/>
      <c r="DE28" s="202"/>
      <c r="DF28" s="199"/>
      <c r="DG28" s="202"/>
      <c r="DH28" s="199"/>
      <c r="DI28" s="202"/>
      <c r="DJ28" s="199"/>
      <c r="DK28" s="202"/>
      <c r="DL28" s="199"/>
      <c r="DM28" s="202"/>
      <c r="DN28" s="199"/>
      <c r="DO28" s="202"/>
      <c r="DP28" s="199"/>
      <c r="DQ28" s="202"/>
      <c r="DR28" s="199"/>
      <c r="DS28" s="202"/>
      <c r="DT28" s="199"/>
      <c r="DU28" s="204">
        <f>IFERROR(__xludf.DUMMYFUNCTION("""COMPUTED_VALUE"""),6.0)</f>
        <v>6</v>
      </c>
      <c r="DV28" s="199"/>
      <c r="DW28" s="202">
        <f>IFERROR(__xludf.DUMMYFUNCTION("""COMPUTED_VALUE"""),5.0)</f>
        <v>5</v>
      </c>
      <c r="DX28" s="199"/>
      <c r="DY28" s="158"/>
      <c r="DZ28" s="159" t="str">
        <f>IFERROR(__xludf.DUMMYFUNCTION("""COMPUTED_VALUE"""),"Daniel Fux")</f>
        <v>Daniel Fux</v>
      </c>
      <c r="EA28" s="219" t="str">
        <f>IFERROR(__xludf.DUMMYFUNCTION("IMPORTRANGE(""https://docs.google.com/spreadsheets/d/11nJRQYoCzJaX-Xg7PQJcbonXcB3p-F3986mGget6qGM"", ""Přehled mzdy!BR4:EA60"")"),"")</f>
        <v/>
      </c>
      <c r="EB28" s="220"/>
      <c r="EC28" s="202"/>
      <c r="ED28" s="203"/>
      <c r="EE28" s="204"/>
      <c r="EF28" s="205"/>
      <c r="EG28" s="202"/>
      <c r="EH28" s="203"/>
      <c r="EI28" s="202"/>
      <c r="EJ28" s="203"/>
      <c r="EK28" s="202"/>
      <c r="EL28" s="203"/>
      <c r="EM28" s="202"/>
      <c r="EN28" s="203"/>
      <c r="EO28" s="202"/>
      <c r="EP28" s="203"/>
      <c r="EQ28" s="202"/>
      <c r="ER28" s="203"/>
      <c r="ES28" s="204"/>
      <c r="ET28" s="205"/>
      <c r="EU28" s="204"/>
      <c r="EV28" s="205"/>
      <c r="EW28" s="202"/>
      <c r="EX28" s="203"/>
      <c r="EY28" s="202"/>
      <c r="EZ28" s="203"/>
      <c r="FA28" s="202"/>
      <c r="FB28" s="203"/>
      <c r="FC28" s="204"/>
      <c r="FD28" s="205"/>
      <c r="FE28" s="202"/>
      <c r="FF28" s="199"/>
      <c r="FG28" s="204"/>
      <c r="FH28" s="199"/>
      <c r="FI28" s="202"/>
      <c r="FJ28" s="199"/>
      <c r="FK28" s="204"/>
      <c r="FL28" s="199"/>
      <c r="FM28" s="202"/>
      <c r="FN28" s="199"/>
      <c r="FO28" s="202"/>
      <c r="FP28" s="199"/>
      <c r="FQ28" s="202"/>
      <c r="FR28" s="199"/>
      <c r="FS28" s="202"/>
      <c r="FT28" s="199"/>
      <c r="FU28" s="202"/>
      <c r="FV28" s="199"/>
      <c r="FW28" s="202"/>
      <c r="FX28" s="199"/>
      <c r="FY28" s="202"/>
      <c r="FZ28" s="199"/>
      <c r="GA28" s="202"/>
      <c r="GB28" s="199"/>
      <c r="GC28" s="202"/>
      <c r="GD28" s="199"/>
      <c r="GE28" s="202"/>
      <c r="GF28" s="199"/>
      <c r="GG28" s="204"/>
      <c r="GH28" s="199"/>
      <c r="GI28" s="202"/>
      <c r="GJ28" s="199"/>
      <c r="GK28" s="158"/>
      <c r="GL28" s="159" t="str">
        <f>IFERROR(__xludf.DUMMYFUNCTION("""COMPUTED_VALUE"""),"Daniel Fux")</f>
        <v>Daniel Fux</v>
      </c>
      <c r="GM28" s="219" t="str">
        <f>IFERROR(__xludf.DUMMYFUNCTION("IMPORTRANGE(""https://docs.google.com/spreadsheets/d/15sN58HQl22w-KgWouuwmxnQIzFfvr6b5h5hwduqfqAY"", ""Přehled mzdy!BR4:EA60"")"),"")</f>
        <v/>
      </c>
      <c r="GN28" s="220"/>
      <c r="GO28" s="202"/>
      <c r="GP28" s="203"/>
      <c r="GQ28" s="204"/>
      <c r="GR28" s="205"/>
      <c r="GS28" s="202"/>
      <c r="GT28" s="203"/>
      <c r="GU28" s="202"/>
      <c r="GV28" s="203"/>
      <c r="GW28" s="202"/>
      <c r="GX28" s="203"/>
      <c r="GY28" s="202"/>
      <c r="GZ28" s="203"/>
      <c r="HA28" s="202"/>
      <c r="HB28" s="203"/>
      <c r="HC28" s="202"/>
      <c r="HD28" s="203"/>
      <c r="HE28" s="204"/>
      <c r="HF28" s="205"/>
      <c r="HG28" s="204"/>
      <c r="HH28" s="205"/>
      <c r="HI28" s="202"/>
      <c r="HJ28" s="203"/>
      <c r="HK28" s="202"/>
      <c r="HL28" s="203"/>
      <c r="HM28" s="202"/>
      <c r="HN28" s="203"/>
      <c r="HO28" s="204"/>
      <c r="HP28" s="205"/>
      <c r="HQ28" s="202"/>
      <c r="HR28" s="199"/>
      <c r="HS28" s="204"/>
      <c r="HT28" s="199"/>
      <c r="HU28" s="202"/>
      <c r="HV28" s="199"/>
      <c r="HW28" s="204"/>
      <c r="HX28" s="199"/>
      <c r="HY28" s="202"/>
      <c r="HZ28" s="199"/>
      <c r="IA28" s="202"/>
      <c r="IB28" s="199"/>
      <c r="IC28" s="202"/>
      <c r="ID28" s="199"/>
      <c r="IE28" s="202"/>
      <c r="IF28" s="199"/>
      <c r="IG28" s="202"/>
      <c r="IH28" s="199"/>
      <c r="II28" s="202"/>
      <c r="IJ28" s="199"/>
      <c r="IK28" s="202"/>
      <c r="IL28" s="199"/>
      <c r="IM28" s="202"/>
      <c r="IN28" s="199"/>
      <c r="IO28" s="202"/>
      <c r="IP28" s="199"/>
      <c r="IQ28" s="202"/>
      <c r="IR28" s="199"/>
      <c r="IS28" s="204"/>
      <c r="IT28" s="199"/>
      <c r="IU28" s="202"/>
      <c r="IV28" s="199"/>
    </row>
    <row r="29">
      <c r="A29" s="214">
        <f>IFERROR(__xludf.DUMMYFUNCTION("""COMPUTED_VALUE"""),100.0)</f>
        <v>100</v>
      </c>
      <c r="B29" s="159" t="str">
        <f>IFERROR(__xludf.DUMMYFUNCTION("""COMPUTED_VALUE"""),"Radim Dvořák")</f>
        <v>Radim Dvořák</v>
      </c>
      <c r="C29" s="199">
        <f t="shared" ref="C29:BL29" si="21">BO29+EA29+GM29</f>
        <v>0</v>
      </c>
      <c r="D29" s="199">
        <f t="shared" si="21"/>
        <v>0</v>
      </c>
      <c r="E29" s="199">
        <f t="shared" si="21"/>
        <v>0</v>
      </c>
      <c r="F29" s="199">
        <f t="shared" si="21"/>
        <v>0</v>
      </c>
      <c r="G29" s="199">
        <f t="shared" si="21"/>
        <v>0</v>
      </c>
      <c r="H29" s="199">
        <f t="shared" si="21"/>
        <v>0</v>
      </c>
      <c r="I29" s="199">
        <f t="shared" si="21"/>
        <v>0</v>
      </c>
      <c r="J29" s="199">
        <f t="shared" si="21"/>
        <v>0</v>
      </c>
      <c r="K29" s="199">
        <f t="shared" si="21"/>
        <v>0</v>
      </c>
      <c r="L29" s="199">
        <f t="shared" si="21"/>
        <v>0</v>
      </c>
      <c r="M29" s="199">
        <f t="shared" si="21"/>
        <v>0</v>
      </c>
      <c r="N29" s="199">
        <f t="shared" si="21"/>
        <v>0</v>
      </c>
      <c r="O29" s="199">
        <f t="shared" si="21"/>
        <v>0</v>
      </c>
      <c r="P29" s="199">
        <f t="shared" si="21"/>
        <v>0</v>
      </c>
      <c r="Q29" s="199">
        <f t="shared" si="21"/>
        <v>0</v>
      </c>
      <c r="R29" s="199">
        <f t="shared" si="21"/>
        <v>0</v>
      </c>
      <c r="S29" s="199">
        <f t="shared" si="21"/>
        <v>0</v>
      </c>
      <c r="T29" s="199">
        <f t="shared" si="21"/>
        <v>0</v>
      </c>
      <c r="U29" s="199">
        <f t="shared" si="21"/>
        <v>6</v>
      </c>
      <c r="V29" s="199">
        <f t="shared" si="21"/>
        <v>0</v>
      </c>
      <c r="W29" s="199">
        <f t="shared" si="21"/>
        <v>0</v>
      </c>
      <c r="X29" s="199">
        <f t="shared" si="21"/>
        <v>0</v>
      </c>
      <c r="Y29" s="199">
        <f t="shared" si="21"/>
        <v>0</v>
      </c>
      <c r="Z29" s="199">
        <f t="shared" si="21"/>
        <v>0</v>
      </c>
      <c r="AA29" s="199">
        <f t="shared" si="21"/>
        <v>0</v>
      </c>
      <c r="AB29" s="199">
        <f t="shared" si="21"/>
        <v>0</v>
      </c>
      <c r="AC29" s="199">
        <f t="shared" si="21"/>
        <v>0</v>
      </c>
      <c r="AD29" s="199">
        <f t="shared" si="21"/>
        <v>0</v>
      </c>
      <c r="AE29" s="199">
        <f t="shared" si="21"/>
        <v>0</v>
      </c>
      <c r="AF29" s="199">
        <f t="shared" si="21"/>
        <v>0</v>
      </c>
      <c r="AG29" s="199">
        <f t="shared" si="21"/>
        <v>0</v>
      </c>
      <c r="AH29" s="199">
        <f t="shared" si="21"/>
        <v>0</v>
      </c>
      <c r="AI29" s="199">
        <f t="shared" si="21"/>
        <v>0</v>
      </c>
      <c r="AJ29" s="199">
        <f t="shared" si="21"/>
        <v>0</v>
      </c>
      <c r="AK29" s="199">
        <f t="shared" si="21"/>
        <v>0</v>
      </c>
      <c r="AL29" s="199">
        <f t="shared" si="21"/>
        <v>0</v>
      </c>
      <c r="AM29" s="199">
        <f t="shared" si="21"/>
        <v>0</v>
      </c>
      <c r="AN29" s="199">
        <f t="shared" si="21"/>
        <v>0</v>
      </c>
      <c r="AO29" s="199">
        <f t="shared" si="21"/>
        <v>0</v>
      </c>
      <c r="AP29" s="199">
        <f t="shared" si="21"/>
        <v>0</v>
      </c>
      <c r="AQ29" s="199">
        <f t="shared" si="21"/>
        <v>0</v>
      </c>
      <c r="AR29" s="199">
        <f t="shared" si="21"/>
        <v>0</v>
      </c>
      <c r="AS29" s="199">
        <f t="shared" si="21"/>
        <v>0</v>
      </c>
      <c r="AT29" s="199">
        <f t="shared" si="21"/>
        <v>0</v>
      </c>
      <c r="AU29" s="199">
        <f t="shared" si="21"/>
        <v>0</v>
      </c>
      <c r="AV29" s="199">
        <f t="shared" si="21"/>
        <v>0</v>
      </c>
      <c r="AW29" s="199">
        <f t="shared" si="21"/>
        <v>0</v>
      </c>
      <c r="AX29" s="199">
        <f t="shared" si="21"/>
        <v>0</v>
      </c>
      <c r="AY29" s="199">
        <f t="shared" si="21"/>
        <v>0</v>
      </c>
      <c r="AZ29" s="199">
        <f t="shared" si="21"/>
        <v>0</v>
      </c>
      <c r="BA29" s="199">
        <f t="shared" si="21"/>
        <v>0</v>
      </c>
      <c r="BB29" s="199">
        <f t="shared" si="21"/>
        <v>0</v>
      </c>
      <c r="BC29" s="199">
        <f t="shared" si="21"/>
        <v>0</v>
      </c>
      <c r="BD29" s="199">
        <f t="shared" si="21"/>
        <v>0</v>
      </c>
      <c r="BE29" s="199">
        <f t="shared" si="21"/>
        <v>0</v>
      </c>
      <c r="BF29" s="199">
        <f t="shared" si="21"/>
        <v>0</v>
      </c>
      <c r="BG29" s="199">
        <f t="shared" si="21"/>
        <v>0</v>
      </c>
      <c r="BH29" s="199">
        <f t="shared" si="21"/>
        <v>0</v>
      </c>
      <c r="BI29" s="199">
        <f t="shared" si="21"/>
        <v>0</v>
      </c>
      <c r="BJ29" s="199">
        <f t="shared" si="21"/>
        <v>0</v>
      </c>
      <c r="BK29" s="199">
        <f t="shared" si="21"/>
        <v>0</v>
      </c>
      <c r="BL29" s="199">
        <f t="shared" si="21"/>
        <v>0</v>
      </c>
      <c r="BM29" s="158"/>
      <c r="BN29" s="159" t="str">
        <f>IFERROR(__xludf.DUMMYFUNCTION("""COMPUTED_VALUE"""),"Radim Dvořák")</f>
        <v>Radim Dvořák</v>
      </c>
      <c r="BO29" s="202"/>
      <c r="BP29" s="203"/>
      <c r="BQ29" s="202"/>
      <c r="BR29" s="203"/>
      <c r="BS29" s="202"/>
      <c r="BT29" s="203"/>
      <c r="BU29" s="202"/>
      <c r="BV29" s="203"/>
      <c r="BW29" s="204"/>
      <c r="BX29" s="205"/>
      <c r="BY29" s="202"/>
      <c r="BZ29" s="203"/>
      <c r="CA29" s="202"/>
      <c r="CB29" s="203"/>
      <c r="CC29" s="202"/>
      <c r="CD29" s="203"/>
      <c r="CE29" s="202"/>
      <c r="CF29" s="203"/>
      <c r="CG29" s="202">
        <f>IFERROR(__xludf.DUMMYFUNCTION("""COMPUTED_VALUE"""),6.0)</f>
        <v>6</v>
      </c>
      <c r="CH29" s="203"/>
      <c r="CI29" s="204"/>
      <c r="CJ29" s="205"/>
      <c r="CK29" s="202"/>
      <c r="CL29" s="203"/>
      <c r="CM29" s="202"/>
      <c r="CN29" s="203"/>
      <c r="CO29" s="202"/>
      <c r="CP29" s="203"/>
      <c r="CQ29" s="202"/>
      <c r="CR29" s="203"/>
      <c r="CS29" s="204"/>
      <c r="CT29" s="206"/>
      <c r="CU29" s="204"/>
      <c r="CV29" s="199"/>
      <c r="CW29" s="202"/>
      <c r="CX29" s="199"/>
      <c r="CY29" s="204"/>
      <c r="CZ29" s="199"/>
      <c r="DA29" s="202"/>
      <c r="DB29" s="199"/>
      <c r="DC29" s="202"/>
      <c r="DD29" s="199"/>
      <c r="DE29" s="204"/>
      <c r="DF29" s="206"/>
      <c r="DG29" s="204"/>
      <c r="DH29" s="206"/>
      <c r="DI29" s="204"/>
      <c r="DJ29" s="199"/>
      <c r="DK29" s="204"/>
      <c r="DL29" s="206"/>
      <c r="DM29" s="202"/>
      <c r="DN29" s="199"/>
      <c r="DO29" s="202"/>
      <c r="DP29" s="199"/>
      <c r="DQ29" s="202"/>
      <c r="DR29" s="199"/>
      <c r="DS29" s="202"/>
      <c r="DT29" s="199"/>
      <c r="DU29" s="202"/>
      <c r="DV29" s="199"/>
      <c r="DW29" s="202"/>
      <c r="DX29" s="199"/>
      <c r="DY29" s="158"/>
      <c r="DZ29" s="159" t="str">
        <f>IFERROR(__xludf.DUMMYFUNCTION("""COMPUTED_VALUE"""),"Radim Dvořák")</f>
        <v>Radim Dvořák</v>
      </c>
      <c r="EA29" s="202"/>
      <c r="EB29" s="203"/>
      <c r="EC29" s="202"/>
      <c r="ED29" s="203"/>
      <c r="EE29" s="202"/>
      <c r="EF29" s="203"/>
      <c r="EG29" s="202"/>
      <c r="EH29" s="203"/>
      <c r="EI29" s="204"/>
      <c r="EJ29" s="205"/>
      <c r="EK29" s="202"/>
      <c r="EL29" s="203"/>
      <c r="EM29" s="202"/>
      <c r="EN29" s="203"/>
      <c r="EO29" s="202"/>
      <c r="EP29" s="203"/>
      <c r="EQ29" s="202"/>
      <c r="ER29" s="203"/>
      <c r="ES29" s="202"/>
      <c r="ET29" s="203"/>
      <c r="EU29" s="204"/>
      <c r="EV29" s="205"/>
      <c r="EW29" s="202"/>
      <c r="EX29" s="203"/>
      <c r="EY29" s="202"/>
      <c r="EZ29" s="203"/>
      <c r="FA29" s="202"/>
      <c r="FB29" s="203"/>
      <c r="FC29" s="202"/>
      <c r="FD29" s="203"/>
      <c r="FE29" s="204"/>
      <c r="FF29" s="206"/>
      <c r="FG29" s="204"/>
      <c r="FH29" s="199"/>
      <c r="FI29" s="202"/>
      <c r="FJ29" s="199"/>
      <c r="FK29" s="204"/>
      <c r="FL29" s="199"/>
      <c r="FM29" s="202"/>
      <c r="FN29" s="199"/>
      <c r="FO29" s="202"/>
      <c r="FP29" s="199"/>
      <c r="FQ29" s="204"/>
      <c r="FR29" s="206"/>
      <c r="FS29" s="204"/>
      <c r="FT29" s="206"/>
      <c r="FU29" s="204"/>
      <c r="FV29" s="199"/>
      <c r="FW29" s="204"/>
      <c r="FX29" s="206"/>
      <c r="FY29" s="202"/>
      <c r="FZ29" s="199"/>
      <c r="GA29" s="202"/>
      <c r="GB29" s="199"/>
      <c r="GC29" s="202"/>
      <c r="GD29" s="199"/>
      <c r="GE29" s="202"/>
      <c r="GF29" s="199"/>
      <c r="GG29" s="202"/>
      <c r="GH29" s="199"/>
      <c r="GI29" s="202"/>
      <c r="GJ29" s="199"/>
      <c r="GK29" s="158"/>
      <c r="GL29" s="159" t="str">
        <f>IFERROR(__xludf.DUMMYFUNCTION("""COMPUTED_VALUE"""),"Radim Dvořák")</f>
        <v>Radim Dvořák</v>
      </c>
      <c r="GM29" s="202"/>
      <c r="GN29" s="203"/>
      <c r="GO29" s="202"/>
      <c r="GP29" s="203"/>
      <c r="GQ29" s="202"/>
      <c r="GR29" s="203"/>
      <c r="GS29" s="202"/>
      <c r="GT29" s="203"/>
      <c r="GU29" s="204"/>
      <c r="GV29" s="205"/>
      <c r="GW29" s="202"/>
      <c r="GX29" s="203"/>
      <c r="GY29" s="202"/>
      <c r="GZ29" s="203"/>
      <c r="HA29" s="202"/>
      <c r="HB29" s="203"/>
      <c r="HC29" s="202"/>
      <c r="HD29" s="203"/>
      <c r="HE29" s="202"/>
      <c r="HF29" s="203"/>
      <c r="HG29" s="204"/>
      <c r="HH29" s="205"/>
      <c r="HI29" s="202"/>
      <c r="HJ29" s="203"/>
      <c r="HK29" s="202"/>
      <c r="HL29" s="203"/>
      <c r="HM29" s="202"/>
      <c r="HN29" s="203"/>
      <c r="HO29" s="202"/>
      <c r="HP29" s="203"/>
      <c r="HQ29" s="204"/>
      <c r="HR29" s="206"/>
      <c r="HS29" s="204"/>
      <c r="HT29" s="199"/>
      <c r="HU29" s="202"/>
      <c r="HV29" s="199"/>
      <c r="HW29" s="204"/>
      <c r="HX29" s="199"/>
      <c r="HY29" s="202"/>
      <c r="HZ29" s="199"/>
      <c r="IA29" s="202"/>
      <c r="IB29" s="199"/>
      <c r="IC29" s="204"/>
      <c r="ID29" s="206"/>
      <c r="IE29" s="204"/>
      <c r="IF29" s="206"/>
      <c r="IG29" s="204"/>
      <c r="IH29" s="199"/>
      <c r="II29" s="204"/>
      <c r="IJ29" s="206"/>
      <c r="IK29" s="202"/>
      <c r="IL29" s="199"/>
      <c r="IM29" s="202"/>
      <c r="IN29" s="199"/>
      <c r="IO29" s="202"/>
      <c r="IP29" s="199"/>
      <c r="IQ29" s="202"/>
      <c r="IR29" s="199"/>
      <c r="IS29" s="202"/>
      <c r="IT29" s="199"/>
      <c r="IU29" s="202"/>
      <c r="IV29" s="199"/>
    </row>
    <row r="30">
      <c r="A30" s="214">
        <f>IFERROR(__xludf.DUMMYFUNCTION("""COMPUTED_VALUE"""),100.0)</f>
        <v>100</v>
      </c>
      <c r="B30" s="159" t="str">
        <f>IFERROR(__xludf.DUMMYFUNCTION("""COMPUTED_VALUE"""),"Daniel Dubecký")</f>
        <v>Daniel Dubecký</v>
      </c>
      <c r="C30" s="199">
        <f t="shared" ref="C30:BL30" si="22">BO30+EA30+GM30</f>
        <v>8.5</v>
      </c>
      <c r="D30" s="199">
        <f t="shared" si="22"/>
        <v>0</v>
      </c>
      <c r="E30" s="199">
        <f t="shared" si="22"/>
        <v>7.5</v>
      </c>
      <c r="F30" s="199">
        <f t="shared" si="22"/>
        <v>0</v>
      </c>
      <c r="G30" s="199">
        <f t="shared" si="22"/>
        <v>12.5</v>
      </c>
      <c r="H30" s="199">
        <f t="shared" si="22"/>
        <v>0</v>
      </c>
      <c r="I30" s="199">
        <f t="shared" si="22"/>
        <v>0</v>
      </c>
      <c r="J30" s="199">
        <f t="shared" si="22"/>
        <v>0</v>
      </c>
      <c r="K30" s="199">
        <f t="shared" si="22"/>
        <v>0</v>
      </c>
      <c r="L30" s="199">
        <f t="shared" si="22"/>
        <v>0</v>
      </c>
      <c r="M30" s="199">
        <f t="shared" si="22"/>
        <v>0</v>
      </c>
      <c r="N30" s="199">
        <f t="shared" si="22"/>
        <v>0</v>
      </c>
      <c r="O30" s="199">
        <f t="shared" si="22"/>
        <v>8</v>
      </c>
      <c r="P30" s="199">
        <f t="shared" si="22"/>
        <v>0</v>
      </c>
      <c r="Q30" s="199">
        <f t="shared" si="22"/>
        <v>0</v>
      </c>
      <c r="R30" s="199">
        <f t="shared" si="22"/>
        <v>0</v>
      </c>
      <c r="S30" s="199">
        <f t="shared" si="22"/>
        <v>0</v>
      </c>
      <c r="T30" s="199">
        <f t="shared" si="22"/>
        <v>0</v>
      </c>
      <c r="U30" s="199">
        <f t="shared" si="22"/>
        <v>0</v>
      </c>
      <c r="V30" s="199">
        <f t="shared" si="22"/>
        <v>0</v>
      </c>
      <c r="W30" s="199">
        <f t="shared" si="22"/>
        <v>0</v>
      </c>
      <c r="X30" s="199">
        <f t="shared" si="22"/>
        <v>0</v>
      </c>
      <c r="Y30" s="199">
        <f t="shared" si="22"/>
        <v>0</v>
      </c>
      <c r="Z30" s="199">
        <f t="shared" si="22"/>
        <v>0</v>
      </c>
      <c r="AA30" s="199">
        <f t="shared" si="22"/>
        <v>0</v>
      </c>
      <c r="AB30" s="199">
        <f t="shared" si="22"/>
        <v>0</v>
      </c>
      <c r="AC30" s="199">
        <f t="shared" si="22"/>
        <v>0</v>
      </c>
      <c r="AD30" s="199">
        <f t="shared" si="22"/>
        <v>0</v>
      </c>
      <c r="AE30" s="199">
        <f t="shared" si="22"/>
        <v>0</v>
      </c>
      <c r="AF30" s="199">
        <f t="shared" si="22"/>
        <v>0</v>
      </c>
      <c r="AG30" s="199">
        <f t="shared" si="22"/>
        <v>0</v>
      </c>
      <c r="AH30" s="199">
        <f t="shared" si="22"/>
        <v>0</v>
      </c>
      <c r="AI30" s="199">
        <f t="shared" si="22"/>
        <v>12.5</v>
      </c>
      <c r="AJ30" s="199">
        <f t="shared" si="22"/>
        <v>0</v>
      </c>
      <c r="AK30" s="199">
        <f t="shared" si="22"/>
        <v>0</v>
      </c>
      <c r="AL30" s="199">
        <f t="shared" si="22"/>
        <v>0</v>
      </c>
      <c r="AM30" s="199">
        <f t="shared" si="22"/>
        <v>0</v>
      </c>
      <c r="AN30" s="199">
        <f t="shared" si="22"/>
        <v>0</v>
      </c>
      <c r="AO30" s="199">
        <f t="shared" si="22"/>
        <v>0</v>
      </c>
      <c r="AP30" s="199">
        <f t="shared" si="22"/>
        <v>0</v>
      </c>
      <c r="AQ30" s="199">
        <f t="shared" si="22"/>
        <v>0</v>
      </c>
      <c r="AR30" s="199">
        <f t="shared" si="22"/>
        <v>0</v>
      </c>
      <c r="AS30" s="199">
        <f t="shared" si="22"/>
        <v>0</v>
      </c>
      <c r="AT30" s="199">
        <f t="shared" si="22"/>
        <v>0</v>
      </c>
      <c r="AU30" s="199">
        <f t="shared" si="22"/>
        <v>13.5</v>
      </c>
      <c r="AV30" s="199">
        <f t="shared" si="22"/>
        <v>0</v>
      </c>
      <c r="AW30" s="199">
        <f t="shared" si="22"/>
        <v>0</v>
      </c>
      <c r="AX30" s="199">
        <f t="shared" si="22"/>
        <v>0</v>
      </c>
      <c r="AY30" s="199">
        <f t="shared" si="22"/>
        <v>0</v>
      </c>
      <c r="AZ30" s="199">
        <f t="shared" si="22"/>
        <v>0</v>
      </c>
      <c r="BA30" s="199">
        <f t="shared" si="22"/>
        <v>0</v>
      </c>
      <c r="BB30" s="199">
        <f t="shared" si="22"/>
        <v>0</v>
      </c>
      <c r="BC30" s="199">
        <f t="shared" si="22"/>
        <v>0</v>
      </c>
      <c r="BD30" s="199">
        <f t="shared" si="22"/>
        <v>0</v>
      </c>
      <c r="BE30" s="199">
        <f t="shared" si="22"/>
        <v>0</v>
      </c>
      <c r="BF30" s="199">
        <f t="shared" si="22"/>
        <v>0</v>
      </c>
      <c r="BG30" s="199">
        <f t="shared" si="22"/>
        <v>0</v>
      </c>
      <c r="BH30" s="199">
        <f t="shared" si="22"/>
        <v>0</v>
      </c>
      <c r="BI30" s="199">
        <f t="shared" si="22"/>
        <v>0</v>
      </c>
      <c r="BJ30" s="199">
        <f t="shared" si="22"/>
        <v>0</v>
      </c>
      <c r="BK30" s="199">
        <f t="shared" si="22"/>
        <v>0</v>
      </c>
      <c r="BL30" s="199">
        <f t="shared" si="22"/>
        <v>0</v>
      </c>
      <c r="BM30" s="158"/>
      <c r="BN30" s="159" t="str">
        <f>IFERROR(__xludf.DUMMYFUNCTION("""COMPUTED_VALUE"""),"Daniel Dubecký")</f>
        <v>Daniel Dubecký</v>
      </c>
      <c r="BO30" s="202">
        <f>IFERROR(__xludf.DUMMYFUNCTION("""COMPUTED_VALUE"""),8.5)</f>
        <v>8.5</v>
      </c>
      <c r="BP30" s="203"/>
      <c r="BQ30" s="202">
        <f>IFERROR(__xludf.DUMMYFUNCTION("""COMPUTED_VALUE"""),7.5)</f>
        <v>7.5</v>
      </c>
      <c r="BR30" s="203"/>
      <c r="BS30" s="204">
        <f>IFERROR(__xludf.DUMMYFUNCTION("""COMPUTED_VALUE"""),12.5)</f>
        <v>12.5</v>
      </c>
      <c r="BT30" s="205"/>
      <c r="BU30" s="204"/>
      <c r="BV30" s="205"/>
      <c r="BW30" s="202"/>
      <c r="BX30" s="203"/>
      <c r="BY30" s="204"/>
      <c r="BZ30" s="205"/>
      <c r="CA30" s="202">
        <f>IFERROR(__xludf.DUMMYFUNCTION("""COMPUTED_VALUE"""),8.0)</f>
        <v>8</v>
      </c>
      <c r="CB30" s="203"/>
      <c r="CC30" s="202"/>
      <c r="CD30" s="203"/>
      <c r="CE30" s="204"/>
      <c r="CF30" s="205"/>
      <c r="CG30" s="202"/>
      <c r="CH30" s="203"/>
      <c r="CI30" s="204"/>
      <c r="CJ30" s="205"/>
      <c r="CK30" s="204"/>
      <c r="CL30" s="205"/>
      <c r="CM30" s="202"/>
      <c r="CN30" s="203"/>
      <c r="CO30" s="202"/>
      <c r="CP30" s="203"/>
      <c r="CQ30" s="202"/>
      <c r="CR30" s="203"/>
      <c r="CS30" s="204"/>
      <c r="CT30" s="206"/>
      <c r="CU30" s="204">
        <f>IFERROR(__xludf.DUMMYFUNCTION("""COMPUTED_VALUE"""),12.5)</f>
        <v>12.5</v>
      </c>
      <c r="CV30" s="199"/>
      <c r="CW30" s="204"/>
      <c r="CX30" s="199"/>
      <c r="CY30" s="204"/>
      <c r="CZ30" s="199"/>
      <c r="DA30" s="204"/>
      <c r="DB30" s="199"/>
      <c r="DC30" s="202"/>
      <c r="DD30" s="199"/>
      <c r="DE30" s="202"/>
      <c r="DF30" s="199"/>
      <c r="DG30" s="204">
        <f>IFERROR(__xludf.DUMMYFUNCTION("""COMPUTED_VALUE"""),13.5)</f>
        <v>13.5</v>
      </c>
      <c r="DH30" s="199"/>
      <c r="DI30" s="204"/>
      <c r="DJ30" s="199"/>
      <c r="DK30" s="204"/>
      <c r="DL30" s="206"/>
      <c r="DM30" s="204"/>
      <c r="DN30" s="206"/>
      <c r="DO30" s="204"/>
      <c r="DP30" s="199"/>
      <c r="DQ30" s="202"/>
      <c r="DR30" s="199"/>
      <c r="DS30" s="202"/>
      <c r="DT30" s="199"/>
      <c r="DU30" s="204"/>
      <c r="DV30" s="199"/>
      <c r="DW30" s="202"/>
      <c r="DX30" s="199"/>
      <c r="DY30" s="158"/>
      <c r="DZ30" s="159" t="str">
        <f>IFERROR(__xludf.DUMMYFUNCTION("""COMPUTED_VALUE"""),"Daniel Dubecký")</f>
        <v>Daniel Dubecký</v>
      </c>
      <c r="EA30" s="202"/>
      <c r="EB30" s="203"/>
      <c r="EC30" s="202"/>
      <c r="ED30" s="203"/>
      <c r="EE30" s="204"/>
      <c r="EF30" s="205"/>
      <c r="EG30" s="204"/>
      <c r="EH30" s="205"/>
      <c r="EI30" s="202"/>
      <c r="EJ30" s="203"/>
      <c r="EK30" s="204"/>
      <c r="EL30" s="205"/>
      <c r="EM30" s="202"/>
      <c r="EN30" s="203"/>
      <c r="EO30" s="202"/>
      <c r="EP30" s="203"/>
      <c r="EQ30" s="204"/>
      <c r="ER30" s="205"/>
      <c r="ES30" s="202"/>
      <c r="ET30" s="203"/>
      <c r="EU30" s="204"/>
      <c r="EV30" s="205"/>
      <c r="EW30" s="204"/>
      <c r="EX30" s="205"/>
      <c r="EY30" s="202"/>
      <c r="EZ30" s="203"/>
      <c r="FA30" s="202"/>
      <c r="FB30" s="203"/>
      <c r="FC30" s="202"/>
      <c r="FD30" s="203"/>
      <c r="FE30" s="204"/>
      <c r="FF30" s="206"/>
      <c r="FG30" s="204"/>
      <c r="FH30" s="199"/>
      <c r="FI30" s="204"/>
      <c r="FJ30" s="199"/>
      <c r="FK30" s="204"/>
      <c r="FL30" s="199"/>
      <c r="FM30" s="204"/>
      <c r="FN30" s="199"/>
      <c r="FO30" s="202"/>
      <c r="FP30" s="199"/>
      <c r="FQ30" s="202"/>
      <c r="FR30" s="199"/>
      <c r="FS30" s="204"/>
      <c r="FT30" s="199"/>
      <c r="FU30" s="204"/>
      <c r="FV30" s="199"/>
      <c r="FW30" s="204"/>
      <c r="FX30" s="206"/>
      <c r="FY30" s="204"/>
      <c r="FZ30" s="206"/>
      <c r="GA30" s="204"/>
      <c r="GB30" s="199"/>
      <c r="GC30" s="202"/>
      <c r="GD30" s="199"/>
      <c r="GE30" s="202"/>
      <c r="GF30" s="199"/>
      <c r="GG30" s="204"/>
      <c r="GH30" s="199"/>
      <c r="GI30" s="202"/>
      <c r="GJ30" s="199"/>
      <c r="GK30" s="158"/>
      <c r="GL30" s="159" t="str">
        <f>IFERROR(__xludf.DUMMYFUNCTION("""COMPUTED_VALUE"""),"Daniel Dubecký")</f>
        <v>Daniel Dubecký</v>
      </c>
      <c r="GM30" s="202"/>
      <c r="GN30" s="203"/>
      <c r="GO30" s="202"/>
      <c r="GP30" s="203"/>
      <c r="GQ30" s="204"/>
      <c r="GR30" s="205"/>
      <c r="GS30" s="204"/>
      <c r="GT30" s="205"/>
      <c r="GU30" s="202"/>
      <c r="GV30" s="203"/>
      <c r="GW30" s="204"/>
      <c r="GX30" s="205"/>
      <c r="GY30" s="202"/>
      <c r="GZ30" s="203"/>
      <c r="HA30" s="202"/>
      <c r="HB30" s="203"/>
      <c r="HC30" s="204"/>
      <c r="HD30" s="205"/>
      <c r="HE30" s="202"/>
      <c r="HF30" s="203"/>
      <c r="HG30" s="204"/>
      <c r="HH30" s="205"/>
      <c r="HI30" s="204"/>
      <c r="HJ30" s="205"/>
      <c r="HK30" s="202"/>
      <c r="HL30" s="203"/>
      <c r="HM30" s="202"/>
      <c r="HN30" s="203"/>
      <c r="HO30" s="202"/>
      <c r="HP30" s="203"/>
      <c r="HQ30" s="204"/>
      <c r="HR30" s="206"/>
      <c r="HS30" s="204"/>
      <c r="HT30" s="199"/>
      <c r="HU30" s="204"/>
      <c r="HV30" s="199"/>
      <c r="HW30" s="204"/>
      <c r="HX30" s="199"/>
      <c r="HY30" s="204"/>
      <c r="HZ30" s="199"/>
      <c r="IA30" s="202"/>
      <c r="IB30" s="199"/>
      <c r="IC30" s="202"/>
      <c r="ID30" s="199"/>
      <c r="IE30" s="204"/>
      <c r="IF30" s="199"/>
      <c r="IG30" s="204"/>
      <c r="IH30" s="199"/>
      <c r="II30" s="204"/>
      <c r="IJ30" s="206"/>
      <c r="IK30" s="204"/>
      <c r="IL30" s="206"/>
      <c r="IM30" s="204"/>
      <c r="IN30" s="199"/>
      <c r="IO30" s="202"/>
      <c r="IP30" s="199"/>
      <c r="IQ30" s="202"/>
      <c r="IR30" s="199"/>
      <c r="IS30" s="204"/>
      <c r="IT30" s="199"/>
      <c r="IU30" s="202"/>
      <c r="IV30" s="199"/>
    </row>
    <row r="31">
      <c r="A31" s="214">
        <f>IFERROR(__xludf.DUMMYFUNCTION("""COMPUTED_VALUE"""),100.0)</f>
        <v>100</v>
      </c>
      <c r="B31" s="159" t="str">
        <f>IFERROR(__xludf.DUMMYFUNCTION("""COMPUTED_VALUE"""),"Nikola Adamová")</f>
        <v>Nikola Adamová</v>
      </c>
      <c r="C31" s="199">
        <f t="shared" ref="C31:BL31" si="23">BO31+EA31+GM31</f>
        <v>0</v>
      </c>
      <c r="D31" s="199">
        <f t="shared" si="23"/>
        <v>0</v>
      </c>
      <c r="E31" s="199">
        <f t="shared" si="23"/>
        <v>0</v>
      </c>
      <c r="F31" s="199">
        <f t="shared" si="23"/>
        <v>0</v>
      </c>
      <c r="G31" s="199">
        <f t="shared" si="23"/>
        <v>0</v>
      </c>
      <c r="H31" s="199">
        <f t="shared" si="23"/>
        <v>0</v>
      </c>
      <c r="I31" s="199">
        <f t="shared" si="23"/>
        <v>0</v>
      </c>
      <c r="J31" s="199">
        <f t="shared" si="23"/>
        <v>0</v>
      </c>
      <c r="K31" s="199">
        <f t="shared" si="23"/>
        <v>0</v>
      </c>
      <c r="L31" s="199">
        <f t="shared" si="23"/>
        <v>0</v>
      </c>
      <c r="M31" s="199">
        <f t="shared" si="23"/>
        <v>0</v>
      </c>
      <c r="N31" s="199">
        <f t="shared" si="23"/>
        <v>0</v>
      </c>
      <c r="O31" s="199">
        <f t="shared" si="23"/>
        <v>0</v>
      </c>
      <c r="P31" s="199">
        <f t="shared" si="23"/>
        <v>0</v>
      </c>
      <c r="Q31" s="199">
        <f t="shared" si="23"/>
        <v>0</v>
      </c>
      <c r="R31" s="199">
        <f t="shared" si="23"/>
        <v>0</v>
      </c>
      <c r="S31" s="199">
        <f t="shared" si="23"/>
        <v>0</v>
      </c>
      <c r="T31" s="199">
        <f t="shared" si="23"/>
        <v>0</v>
      </c>
      <c r="U31" s="199">
        <f t="shared" si="23"/>
        <v>0</v>
      </c>
      <c r="V31" s="199">
        <f t="shared" si="23"/>
        <v>0</v>
      </c>
      <c r="W31" s="199">
        <f t="shared" si="23"/>
        <v>0</v>
      </c>
      <c r="X31" s="199">
        <f t="shared" si="23"/>
        <v>0</v>
      </c>
      <c r="Y31" s="199">
        <f t="shared" si="23"/>
        <v>0</v>
      </c>
      <c r="Z31" s="199">
        <f t="shared" si="23"/>
        <v>0</v>
      </c>
      <c r="AA31" s="199">
        <f t="shared" si="23"/>
        <v>0</v>
      </c>
      <c r="AB31" s="199">
        <f t="shared" si="23"/>
        <v>0</v>
      </c>
      <c r="AC31" s="199">
        <f t="shared" si="23"/>
        <v>0</v>
      </c>
      <c r="AD31" s="199">
        <f t="shared" si="23"/>
        <v>0</v>
      </c>
      <c r="AE31" s="199">
        <f t="shared" si="23"/>
        <v>0</v>
      </c>
      <c r="AF31" s="199">
        <f t="shared" si="23"/>
        <v>0</v>
      </c>
      <c r="AG31" s="199">
        <f t="shared" si="23"/>
        <v>0</v>
      </c>
      <c r="AH31" s="199">
        <f t="shared" si="23"/>
        <v>0</v>
      </c>
      <c r="AI31" s="199">
        <f t="shared" si="23"/>
        <v>0</v>
      </c>
      <c r="AJ31" s="199">
        <f t="shared" si="23"/>
        <v>0</v>
      </c>
      <c r="AK31" s="199">
        <f t="shared" si="23"/>
        <v>0</v>
      </c>
      <c r="AL31" s="199">
        <f t="shared" si="23"/>
        <v>0</v>
      </c>
      <c r="AM31" s="199">
        <f t="shared" si="23"/>
        <v>0</v>
      </c>
      <c r="AN31" s="199">
        <f t="shared" si="23"/>
        <v>0</v>
      </c>
      <c r="AO31" s="199">
        <f t="shared" si="23"/>
        <v>0</v>
      </c>
      <c r="AP31" s="199">
        <f t="shared" si="23"/>
        <v>0</v>
      </c>
      <c r="AQ31" s="199">
        <f t="shared" si="23"/>
        <v>0</v>
      </c>
      <c r="AR31" s="199">
        <f t="shared" si="23"/>
        <v>0</v>
      </c>
      <c r="AS31" s="199">
        <f t="shared" si="23"/>
        <v>0</v>
      </c>
      <c r="AT31" s="199">
        <f t="shared" si="23"/>
        <v>0</v>
      </c>
      <c r="AU31" s="199">
        <f t="shared" si="23"/>
        <v>0</v>
      </c>
      <c r="AV31" s="199">
        <f t="shared" si="23"/>
        <v>0</v>
      </c>
      <c r="AW31" s="199">
        <f t="shared" si="23"/>
        <v>0</v>
      </c>
      <c r="AX31" s="199">
        <f t="shared" si="23"/>
        <v>0</v>
      </c>
      <c r="AY31" s="199">
        <f t="shared" si="23"/>
        <v>0</v>
      </c>
      <c r="AZ31" s="199">
        <f t="shared" si="23"/>
        <v>0</v>
      </c>
      <c r="BA31" s="199">
        <f t="shared" si="23"/>
        <v>0</v>
      </c>
      <c r="BB31" s="199">
        <f t="shared" si="23"/>
        <v>0</v>
      </c>
      <c r="BC31" s="199">
        <f t="shared" si="23"/>
        <v>0</v>
      </c>
      <c r="BD31" s="199">
        <f t="shared" si="23"/>
        <v>0</v>
      </c>
      <c r="BE31" s="199">
        <f t="shared" si="23"/>
        <v>0</v>
      </c>
      <c r="BF31" s="199">
        <f t="shared" si="23"/>
        <v>0</v>
      </c>
      <c r="BG31" s="199">
        <f t="shared" si="23"/>
        <v>0</v>
      </c>
      <c r="BH31" s="199">
        <f t="shared" si="23"/>
        <v>0</v>
      </c>
      <c r="BI31" s="199">
        <f t="shared" si="23"/>
        <v>0</v>
      </c>
      <c r="BJ31" s="199">
        <f t="shared" si="23"/>
        <v>0</v>
      </c>
      <c r="BK31" s="199">
        <f t="shared" si="23"/>
        <v>0</v>
      </c>
      <c r="BL31" s="199">
        <f t="shared" si="23"/>
        <v>0</v>
      </c>
      <c r="BM31" s="158"/>
      <c r="BN31" s="159" t="str">
        <f>IFERROR(__xludf.DUMMYFUNCTION("""COMPUTED_VALUE"""),"Nikola Adamová")</f>
        <v>Nikola Adamová</v>
      </c>
      <c r="BO31" s="202"/>
      <c r="BP31" s="203"/>
      <c r="BQ31" s="202"/>
      <c r="BR31" s="203"/>
      <c r="BS31" s="202"/>
      <c r="BT31" s="203"/>
      <c r="BU31" s="202"/>
      <c r="BV31" s="203"/>
      <c r="BW31" s="202"/>
      <c r="BX31" s="203"/>
      <c r="BY31" s="202"/>
      <c r="BZ31" s="203"/>
      <c r="CA31" s="202"/>
      <c r="CB31" s="203"/>
      <c r="CC31" s="202"/>
      <c r="CD31" s="203"/>
      <c r="CE31" s="202"/>
      <c r="CF31" s="203"/>
      <c r="CG31" s="202"/>
      <c r="CH31" s="203"/>
      <c r="CI31" s="202"/>
      <c r="CJ31" s="203"/>
      <c r="CK31" s="202"/>
      <c r="CL31" s="203"/>
      <c r="CM31" s="202"/>
      <c r="CN31" s="203"/>
      <c r="CO31" s="202"/>
      <c r="CP31" s="203"/>
      <c r="CQ31" s="202"/>
      <c r="CR31" s="203"/>
      <c r="CS31" s="202"/>
      <c r="CT31" s="199"/>
      <c r="CU31" s="202"/>
      <c r="CV31" s="199"/>
      <c r="CW31" s="202"/>
      <c r="CX31" s="199"/>
      <c r="CY31" s="202"/>
      <c r="CZ31" s="199"/>
      <c r="DA31" s="202"/>
      <c r="DB31" s="199"/>
      <c r="DC31" s="202"/>
      <c r="DD31" s="199"/>
      <c r="DE31" s="202"/>
      <c r="DF31" s="199"/>
      <c r="DG31" s="202"/>
      <c r="DH31" s="199"/>
      <c r="DI31" s="202"/>
      <c r="DJ31" s="199"/>
      <c r="DK31" s="202"/>
      <c r="DL31" s="199"/>
      <c r="DM31" s="202"/>
      <c r="DN31" s="199"/>
      <c r="DO31" s="202"/>
      <c r="DP31" s="199"/>
      <c r="DQ31" s="202"/>
      <c r="DR31" s="199"/>
      <c r="DS31" s="202"/>
      <c r="DT31" s="199"/>
      <c r="DU31" s="202"/>
      <c r="DV31" s="199"/>
      <c r="DW31" s="202"/>
      <c r="DX31" s="199"/>
      <c r="DY31" s="158"/>
      <c r="DZ31" s="159" t="str">
        <f>IFERROR(__xludf.DUMMYFUNCTION("""COMPUTED_VALUE"""),"Nikola Adamová")</f>
        <v>Nikola Adamová</v>
      </c>
      <c r="EA31" s="202"/>
      <c r="EB31" s="203"/>
      <c r="EC31" s="202"/>
      <c r="ED31" s="203"/>
      <c r="EE31" s="202"/>
      <c r="EF31" s="203"/>
      <c r="EG31" s="202"/>
      <c r="EH31" s="203"/>
      <c r="EI31" s="202"/>
      <c r="EJ31" s="203"/>
      <c r="EK31" s="202"/>
      <c r="EL31" s="203"/>
      <c r="EM31" s="202"/>
      <c r="EN31" s="203"/>
      <c r="EO31" s="202"/>
      <c r="EP31" s="203"/>
      <c r="EQ31" s="202"/>
      <c r="ER31" s="203"/>
      <c r="ES31" s="202"/>
      <c r="ET31" s="203"/>
      <c r="EU31" s="202"/>
      <c r="EV31" s="203"/>
      <c r="EW31" s="202"/>
      <c r="EX31" s="203"/>
      <c r="EY31" s="202"/>
      <c r="EZ31" s="203"/>
      <c r="FA31" s="202"/>
      <c r="FB31" s="203"/>
      <c r="FC31" s="202"/>
      <c r="FD31" s="203"/>
      <c r="FE31" s="202"/>
      <c r="FF31" s="199"/>
      <c r="FG31" s="202"/>
      <c r="FH31" s="199"/>
      <c r="FI31" s="202"/>
      <c r="FJ31" s="199"/>
      <c r="FK31" s="202"/>
      <c r="FL31" s="199"/>
      <c r="FM31" s="202"/>
      <c r="FN31" s="199"/>
      <c r="FO31" s="202"/>
      <c r="FP31" s="199"/>
      <c r="FQ31" s="202"/>
      <c r="FR31" s="199"/>
      <c r="FS31" s="202"/>
      <c r="FT31" s="199"/>
      <c r="FU31" s="202"/>
      <c r="FV31" s="199"/>
      <c r="FW31" s="202"/>
      <c r="FX31" s="199"/>
      <c r="FY31" s="202"/>
      <c r="FZ31" s="199"/>
      <c r="GA31" s="202"/>
      <c r="GB31" s="199"/>
      <c r="GC31" s="202"/>
      <c r="GD31" s="199"/>
      <c r="GE31" s="202"/>
      <c r="GF31" s="199"/>
      <c r="GG31" s="202"/>
      <c r="GH31" s="199"/>
      <c r="GI31" s="202"/>
      <c r="GJ31" s="199"/>
      <c r="GK31" s="158"/>
      <c r="GL31" s="159" t="str">
        <f>IFERROR(__xludf.DUMMYFUNCTION("""COMPUTED_VALUE"""),"Nikola Adamová")</f>
        <v>Nikola Adamová</v>
      </c>
      <c r="GM31" s="202"/>
      <c r="GN31" s="203"/>
      <c r="GO31" s="202"/>
      <c r="GP31" s="203"/>
      <c r="GQ31" s="202"/>
      <c r="GR31" s="203"/>
      <c r="GS31" s="202"/>
      <c r="GT31" s="203"/>
      <c r="GU31" s="202"/>
      <c r="GV31" s="203"/>
      <c r="GW31" s="202"/>
      <c r="GX31" s="203"/>
      <c r="GY31" s="202"/>
      <c r="GZ31" s="203"/>
      <c r="HA31" s="202"/>
      <c r="HB31" s="203"/>
      <c r="HC31" s="202"/>
      <c r="HD31" s="203"/>
      <c r="HE31" s="202"/>
      <c r="HF31" s="203"/>
      <c r="HG31" s="202"/>
      <c r="HH31" s="203"/>
      <c r="HI31" s="202"/>
      <c r="HJ31" s="203"/>
      <c r="HK31" s="202"/>
      <c r="HL31" s="203"/>
      <c r="HM31" s="202"/>
      <c r="HN31" s="203"/>
      <c r="HO31" s="202"/>
      <c r="HP31" s="203"/>
      <c r="HQ31" s="202"/>
      <c r="HR31" s="199"/>
      <c r="HS31" s="202"/>
      <c r="HT31" s="199"/>
      <c r="HU31" s="202"/>
      <c r="HV31" s="199"/>
      <c r="HW31" s="202"/>
      <c r="HX31" s="199"/>
      <c r="HY31" s="202"/>
      <c r="HZ31" s="199"/>
      <c r="IA31" s="202"/>
      <c r="IB31" s="199"/>
      <c r="IC31" s="202"/>
      <c r="ID31" s="199"/>
      <c r="IE31" s="202"/>
      <c r="IF31" s="199"/>
      <c r="IG31" s="202"/>
      <c r="IH31" s="199"/>
      <c r="II31" s="202"/>
      <c r="IJ31" s="199"/>
      <c r="IK31" s="202"/>
      <c r="IL31" s="199"/>
      <c r="IM31" s="202"/>
      <c r="IN31" s="199"/>
      <c r="IO31" s="202"/>
      <c r="IP31" s="199"/>
      <c r="IQ31" s="202"/>
      <c r="IR31" s="199"/>
      <c r="IS31" s="202"/>
      <c r="IT31" s="199"/>
      <c r="IU31" s="202"/>
      <c r="IV31" s="199"/>
    </row>
    <row r="32">
      <c r="A32" s="214">
        <f>IFERROR(__xludf.DUMMYFUNCTION("""COMPUTED_VALUE"""),100.0)</f>
        <v>100</v>
      </c>
      <c r="B32" s="159" t="str">
        <f>IFERROR(__xludf.DUMMYFUNCTION("""COMPUTED_VALUE"""),"Václav Černý")</f>
        <v>Václav Černý</v>
      </c>
      <c r="C32" s="199">
        <f t="shared" ref="C32:BL32" si="24">BO32+EA32+GM32</f>
        <v>17.5</v>
      </c>
      <c r="D32" s="199">
        <f t="shared" si="24"/>
        <v>0</v>
      </c>
      <c r="E32" s="199">
        <f t="shared" si="24"/>
        <v>10</v>
      </c>
      <c r="F32" s="199">
        <f t="shared" si="24"/>
        <v>0</v>
      </c>
      <c r="G32" s="199">
        <f t="shared" si="24"/>
        <v>0</v>
      </c>
      <c r="H32" s="199">
        <f t="shared" si="24"/>
        <v>0</v>
      </c>
      <c r="I32" s="199">
        <f t="shared" si="24"/>
        <v>8</v>
      </c>
      <c r="J32" s="199">
        <f t="shared" si="24"/>
        <v>0</v>
      </c>
      <c r="K32" s="199">
        <f t="shared" si="24"/>
        <v>0</v>
      </c>
      <c r="L32" s="199">
        <f t="shared" si="24"/>
        <v>0</v>
      </c>
      <c r="M32" s="199">
        <f t="shared" si="24"/>
        <v>8</v>
      </c>
      <c r="N32" s="199">
        <f t="shared" si="24"/>
        <v>0</v>
      </c>
      <c r="O32" s="199">
        <f t="shared" si="24"/>
        <v>8.5</v>
      </c>
      <c r="P32" s="199">
        <f t="shared" si="24"/>
        <v>0</v>
      </c>
      <c r="Q32" s="199">
        <f t="shared" si="24"/>
        <v>17.5</v>
      </c>
      <c r="R32" s="199">
        <f t="shared" si="24"/>
        <v>0</v>
      </c>
      <c r="S32" s="199">
        <f t="shared" si="24"/>
        <v>7</v>
      </c>
      <c r="T32" s="199">
        <f t="shared" si="24"/>
        <v>0</v>
      </c>
      <c r="U32" s="199">
        <f t="shared" si="24"/>
        <v>12.5</v>
      </c>
      <c r="V32" s="199">
        <f t="shared" si="24"/>
        <v>0</v>
      </c>
      <c r="W32" s="199">
        <f t="shared" si="24"/>
        <v>8</v>
      </c>
      <c r="X32" s="199">
        <f t="shared" si="24"/>
        <v>0</v>
      </c>
      <c r="Y32" s="199">
        <f t="shared" si="24"/>
        <v>0</v>
      </c>
      <c r="Z32" s="199">
        <f t="shared" si="24"/>
        <v>0</v>
      </c>
      <c r="AA32" s="199">
        <f t="shared" si="24"/>
        <v>8.5</v>
      </c>
      <c r="AB32" s="199">
        <f t="shared" si="24"/>
        <v>0</v>
      </c>
      <c r="AC32" s="199">
        <f t="shared" si="24"/>
        <v>7</v>
      </c>
      <c r="AD32" s="199">
        <f t="shared" si="24"/>
        <v>0</v>
      </c>
      <c r="AE32" s="199">
        <f t="shared" si="24"/>
        <v>0</v>
      </c>
      <c r="AF32" s="199">
        <f t="shared" si="24"/>
        <v>0</v>
      </c>
      <c r="AG32" s="199">
        <f t="shared" si="24"/>
        <v>10.5</v>
      </c>
      <c r="AH32" s="199">
        <f t="shared" si="24"/>
        <v>0</v>
      </c>
      <c r="AI32" s="199">
        <f t="shared" si="24"/>
        <v>6.5</v>
      </c>
      <c r="AJ32" s="199">
        <f t="shared" si="24"/>
        <v>0</v>
      </c>
      <c r="AK32" s="199">
        <f t="shared" si="24"/>
        <v>8.5</v>
      </c>
      <c r="AL32" s="199">
        <f t="shared" si="24"/>
        <v>0</v>
      </c>
      <c r="AM32" s="199">
        <f t="shared" si="24"/>
        <v>0</v>
      </c>
      <c r="AN32" s="199">
        <f t="shared" si="24"/>
        <v>0</v>
      </c>
      <c r="AO32" s="199">
        <f t="shared" si="24"/>
        <v>10</v>
      </c>
      <c r="AP32" s="199">
        <f t="shared" si="24"/>
        <v>0</v>
      </c>
      <c r="AQ32" s="199">
        <f t="shared" si="24"/>
        <v>14.5</v>
      </c>
      <c r="AR32" s="199">
        <f t="shared" si="24"/>
        <v>0</v>
      </c>
      <c r="AS32" s="199">
        <f t="shared" si="24"/>
        <v>0</v>
      </c>
      <c r="AT32" s="199">
        <f t="shared" si="24"/>
        <v>0</v>
      </c>
      <c r="AU32" s="199">
        <f t="shared" si="24"/>
        <v>14</v>
      </c>
      <c r="AV32" s="199">
        <f t="shared" si="24"/>
        <v>0</v>
      </c>
      <c r="AW32" s="199">
        <f t="shared" si="24"/>
        <v>13.5</v>
      </c>
      <c r="AX32" s="199">
        <f t="shared" si="24"/>
        <v>0</v>
      </c>
      <c r="AY32" s="199">
        <f t="shared" si="24"/>
        <v>8.5</v>
      </c>
      <c r="AZ32" s="199">
        <f t="shared" si="24"/>
        <v>0</v>
      </c>
      <c r="BA32" s="199">
        <f t="shared" si="24"/>
        <v>8.5</v>
      </c>
      <c r="BB32" s="199">
        <f t="shared" si="24"/>
        <v>0</v>
      </c>
      <c r="BC32" s="199">
        <f t="shared" si="24"/>
        <v>13</v>
      </c>
      <c r="BD32" s="199">
        <f t="shared" si="24"/>
        <v>0</v>
      </c>
      <c r="BE32" s="199">
        <f t="shared" si="24"/>
        <v>0</v>
      </c>
      <c r="BF32" s="199">
        <f t="shared" si="24"/>
        <v>0</v>
      </c>
      <c r="BG32" s="199">
        <f t="shared" si="24"/>
        <v>11</v>
      </c>
      <c r="BH32" s="199">
        <f t="shared" si="24"/>
        <v>0</v>
      </c>
      <c r="BI32" s="199">
        <f t="shared" si="24"/>
        <v>17.5</v>
      </c>
      <c r="BJ32" s="199">
        <f t="shared" si="24"/>
        <v>0</v>
      </c>
      <c r="BK32" s="199">
        <f t="shared" si="24"/>
        <v>13.5</v>
      </c>
      <c r="BL32" s="199">
        <f t="shared" si="24"/>
        <v>0</v>
      </c>
      <c r="BM32" s="158"/>
      <c r="BN32" s="159" t="str">
        <f>IFERROR(__xludf.DUMMYFUNCTION("""COMPUTED_VALUE"""),"Václav Černý")</f>
        <v>Václav Černý</v>
      </c>
      <c r="BO32" s="202"/>
      <c r="BP32" s="203"/>
      <c r="BQ32" s="202"/>
      <c r="BR32" s="203"/>
      <c r="BS32" s="202"/>
      <c r="BT32" s="203"/>
      <c r="BU32" s="202"/>
      <c r="BV32" s="203"/>
      <c r="BW32" s="202"/>
      <c r="BX32" s="203"/>
      <c r="BY32" s="202"/>
      <c r="BZ32" s="203"/>
      <c r="CA32" s="202"/>
      <c r="CB32" s="203"/>
      <c r="CC32" s="202"/>
      <c r="CD32" s="203"/>
      <c r="CE32" s="202"/>
      <c r="CF32" s="203"/>
      <c r="CG32" s="202"/>
      <c r="CH32" s="203"/>
      <c r="CI32" s="202"/>
      <c r="CJ32" s="203"/>
      <c r="CK32" s="202"/>
      <c r="CL32" s="203"/>
      <c r="CM32" s="202"/>
      <c r="CN32" s="203"/>
      <c r="CO32" s="202"/>
      <c r="CP32" s="203"/>
      <c r="CQ32" s="202"/>
      <c r="CR32" s="203"/>
      <c r="CS32" s="202"/>
      <c r="CT32" s="199"/>
      <c r="CU32" s="202"/>
      <c r="CV32" s="199"/>
      <c r="CW32" s="202"/>
      <c r="CX32" s="199"/>
      <c r="CY32" s="202"/>
      <c r="CZ32" s="199"/>
      <c r="DA32" s="202"/>
      <c r="DB32" s="199"/>
      <c r="DC32" s="202"/>
      <c r="DD32" s="199"/>
      <c r="DE32" s="202"/>
      <c r="DF32" s="199"/>
      <c r="DG32" s="202"/>
      <c r="DH32" s="199"/>
      <c r="DI32" s="202"/>
      <c r="DJ32" s="199"/>
      <c r="DK32" s="202"/>
      <c r="DL32" s="199"/>
      <c r="DM32" s="202"/>
      <c r="DN32" s="199"/>
      <c r="DO32" s="202"/>
      <c r="DP32" s="199"/>
      <c r="DQ32" s="202"/>
      <c r="DR32" s="199"/>
      <c r="DS32" s="202"/>
      <c r="DT32" s="199"/>
      <c r="DU32" s="202">
        <f>IFERROR(__xludf.DUMMYFUNCTION("""COMPUTED_VALUE"""),7.0)</f>
        <v>7</v>
      </c>
      <c r="DV32" s="199"/>
      <c r="DW32" s="202"/>
      <c r="DX32" s="199"/>
      <c r="DY32" s="158"/>
      <c r="DZ32" s="159" t="str">
        <f>IFERROR(__xludf.DUMMYFUNCTION("""COMPUTED_VALUE"""),"Václav Černý")</f>
        <v>Václav Černý</v>
      </c>
      <c r="EA32" s="202">
        <f>IFERROR(__xludf.DUMMYFUNCTION("""COMPUTED_VALUE"""),17.5)</f>
        <v>17.5</v>
      </c>
      <c r="EB32" s="203"/>
      <c r="EC32" s="202">
        <f>IFERROR(__xludf.DUMMYFUNCTION("""COMPUTED_VALUE"""),10.0)</f>
        <v>10</v>
      </c>
      <c r="ED32" s="203"/>
      <c r="EE32" s="202"/>
      <c r="EF32" s="203"/>
      <c r="EG32" s="202">
        <f>IFERROR(__xludf.DUMMYFUNCTION("""COMPUTED_VALUE"""),8.0)</f>
        <v>8</v>
      </c>
      <c r="EH32" s="203"/>
      <c r="EI32" s="202"/>
      <c r="EJ32" s="203"/>
      <c r="EK32" s="202">
        <f>IFERROR(__xludf.DUMMYFUNCTION("""COMPUTED_VALUE"""),8.0)</f>
        <v>8</v>
      </c>
      <c r="EL32" s="203"/>
      <c r="EM32" s="202">
        <f>IFERROR(__xludf.DUMMYFUNCTION("""COMPUTED_VALUE"""),8.5)</f>
        <v>8.5</v>
      </c>
      <c r="EN32" s="203"/>
      <c r="EO32" s="202">
        <f>IFERROR(__xludf.DUMMYFUNCTION("""COMPUTED_VALUE"""),17.5)</f>
        <v>17.5</v>
      </c>
      <c r="EP32" s="203"/>
      <c r="EQ32" s="202">
        <f>IFERROR(__xludf.DUMMYFUNCTION("""COMPUTED_VALUE"""),7.0)</f>
        <v>7</v>
      </c>
      <c r="ER32" s="203"/>
      <c r="ES32" s="202">
        <f>IFERROR(__xludf.DUMMYFUNCTION("""COMPUTED_VALUE"""),12.5)</f>
        <v>12.5</v>
      </c>
      <c r="ET32" s="203"/>
      <c r="EU32" s="202">
        <f>IFERROR(__xludf.DUMMYFUNCTION("""COMPUTED_VALUE"""),8.0)</f>
        <v>8</v>
      </c>
      <c r="EV32" s="203"/>
      <c r="EW32" s="202"/>
      <c r="EX32" s="203"/>
      <c r="EY32" s="202">
        <f>IFERROR(__xludf.DUMMYFUNCTION("""COMPUTED_VALUE"""),8.5)</f>
        <v>8.5</v>
      </c>
      <c r="EZ32" s="203"/>
      <c r="FA32" s="202">
        <f>IFERROR(__xludf.DUMMYFUNCTION("""COMPUTED_VALUE"""),7.0)</f>
        <v>7</v>
      </c>
      <c r="FB32" s="203"/>
      <c r="FC32" s="202"/>
      <c r="FD32" s="203"/>
      <c r="FE32" s="202">
        <f>IFERROR(__xludf.DUMMYFUNCTION("""COMPUTED_VALUE"""),10.5)</f>
        <v>10.5</v>
      </c>
      <c r="FF32" s="199"/>
      <c r="FG32" s="202">
        <f>IFERROR(__xludf.DUMMYFUNCTION("""COMPUTED_VALUE"""),6.5)</f>
        <v>6.5</v>
      </c>
      <c r="FH32" s="199"/>
      <c r="FI32" s="202">
        <f>IFERROR(__xludf.DUMMYFUNCTION("""COMPUTED_VALUE"""),8.5)</f>
        <v>8.5</v>
      </c>
      <c r="FJ32" s="199"/>
      <c r="FK32" s="202"/>
      <c r="FL32" s="199"/>
      <c r="FM32" s="202"/>
      <c r="FN32" s="199"/>
      <c r="FO32" s="202"/>
      <c r="FP32" s="199"/>
      <c r="FQ32" s="202"/>
      <c r="FR32" s="199"/>
      <c r="FS32" s="202"/>
      <c r="FT32" s="199"/>
      <c r="FU32" s="202"/>
      <c r="FV32" s="199"/>
      <c r="FW32" s="202">
        <f>IFERROR(__xludf.DUMMYFUNCTION("""COMPUTED_VALUE"""),8.5)</f>
        <v>8.5</v>
      </c>
      <c r="FX32" s="199"/>
      <c r="FY32" s="202"/>
      <c r="FZ32" s="199"/>
      <c r="GA32" s="202"/>
      <c r="GB32" s="199"/>
      <c r="GC32" s="202"/>
      <c r="GD32" s="199"/>
      <c r="GE32" s="202"/>
      <c r="GF32" s="199"/>
      <c r="GG32" s="202"/>
      <c r="GH32" s="199"/>
      <c r="GI32" s="202"/>
      <c r="GJ32" s="199"/>
      <c r="GK32" s="158"/>
      <c r="GL32" s="159" t="str">
        <f>IFERROR(__xludf.DUMMYFUNCTION("""COMPUTED_VALUE"""),"Václav Černý")</f>
        <v>Václav Černý</v>
      </c>
      <c r="GM32" s="202"/>
      <c r="GN32" s="203"/>
      <c r="GO32" s="202"/>
      <c r="GP32" s="203"/>
      <c r="GQ32" s="202"/>
      <c r="GR32" s="203"/>
      <c r="GS32" s="202"/>
      <c r="GT32" s="203"/>
      <c r="GU32" s="202"/>
      <c r="GV32" s="203"/>
      <c r="GW32" s="202"/>
      <c r="GX32" s="203"/>
      <c r="GY32" s="202"/>
      <c r="GZ32" s="203"/>
      <c r="HA32" s="202"/>
      <c r="HB32" s="203"/>
      <c r="HC32" s="202"/>
      <c r="HD32" s="203"/>
      <c r="HE32" s="202"/>
      <c r="HF32" s="203"/>
      <c r="HG32" s="202"/>
      <c r="HH32" s="203"/>
      <c r="HI32" s="202"/>
      <c r="HJ32" s="203"/>
      <c r="HK32" s="202"/>
      <c r="HL32" s="203"/>
      <c r="HM32" s="202"/>
      <c r="HN32" s="203"/>
      <c r="HO32" s="202"/>
      <c r="HP32" s="203"/>
      <c r="HQ32" s="202"/>
      <c r="HR32" s="199"/>
      <c r="HS32" s="202"/>
      <c r="HT32" s="199"/>
      <c r="HU32" s="202"/>
      <c r="HV32" s="199"/>
      <c r="HW32" s="202"/>
      <c r="HX32" s="199"/>
      <c r="HY32" s="202">
        <f>IFERROR(__xludf.DUMMYFUNCTION("""COMPUTED_VALUE"""),10.0)</f>
        <v>10</v>
      </c>
      <c r="HZ32" s="199"/>
      <c r="IA32" s="202">
        <f>IFERROR(__xludf.DUMMYFUNCTION("""COMPUTED_VALUE"""),14.5)</f>
        <v>14.5</v>
      </c>
      <c r="IB32" s="199"/>
      <c r="IC32" s="202"/>
      <c r="ID32" s="199"/>
      <c r="IE32" s="202">
        <f>IFERROR(__xludf.DUMMYFUNCTION("""COMPUTED_VALUE"""),14.0)</f>
        <v>14</v>
      </c>
      <c r="IF32" s="199"/>
      <c r="IG32" s="202">
        <f>IFERROR(__xludf.DUMMYFUNCTION("""COMPUTED_VALUE"""),13.5)</f>
        <v>13.5</v>
      </c>
      <c r="IH32" s="199"/>
      <c r="II32" s="202"/>
      <c r="IJ32" s="199"/>
      <c r="IK32" s="202">
        <f>IFERROR(__xludf.DUMMYFUNCTION("""COMPUTED_VALUE"""),8.5)</f>
        <v>8.5</v>
      </c>
      <c r="IL32" s="199"/>
      <c r="IM32" s="202">
        <f>IFERROR(__xludf.DUMMYFUNCTION("""COMPUTED_VALUE"""),13.0)</f>
        <v>13</v>
      </c>
      <c r="IN32" s="199"/>
      <c r="IO32" s="202"/>
      <c r="IP32" s="199"/>
      <c r="IQ32" s="202">
        <f>IFERROR(__xludf.DUMMYFUNCTION("""COMPUTED_VALUE"""),11.0)</f>
        <v>11</v>
      </c>
      <c r="IR32" s="199"/>
      <c r="IS32" s="202">
        <f>IFERROR(__xludf.DUMMYFUNCTION("""COMPUTED_VALUE"""),10.5)</f>
        <v>10.5</v>
      </c>
      <c r="IT32" s="199"/>
      <c r="IU32" s="202">
        <f>IFERROR(__xludf.DUMMYFUNCTION("""COMPUTED_VALUE"""),13.5)</f>
        <v>13.5</v>
      </c>
      <c r="IV32" s="199"/>
    </row>
    <row r="33">
      <c r="A33" s="214">
        <f>IFERROR(__xludf.DUMMYFUNCTION("""COMPUTED_VALUE"""),100.0)</f>
        <v>100</v>
      </c>
      <c r="B33" s="159" t="str">
        <f>IFERROR(__xludf.DUMMYFUNCTION("""COMPUTED_VALUE"""),"Vojtěch Vrzoň")</f>
        <v>Vojtěch Vrzoň</v>
      </c>
      <c r="C33" s="199">
        <f t="shared" ref="C33:BL33" si="25">BO33+EA33+GM33</f>
        <v>0</v>
      </c>
      <c r="D33" s="199">
        <f t="shared" si="25"/>
        <v>0</v>
      </c>
      <c r="E33" s="199">
        <f t="shared" si="25"/>
        <v>0</v>
      </c>
      <c r="F33" s="199">
        <f t="shared" si="25"/>
        <v>0</v>
      </c>
      <c r="G33" s="199">
        <f t="shared" si="25"/>
        <v>6</v>
      </c>
      <c r="H33" s="199">
        <f t="shared" si="25"/>
        <v>0</v>
      </c>
      <c r="I33" s="199">
        <f t="shared" si="25"/>
        <v>7</v>
      </c>
      <c r="J33" s="199">
        <f t="shared" si="25"/>
        <v>0</v>
      </c>
      <c r="K33" s="199">
        <f t="shared" si="25"/>
        <v>7</v>
      </c>
      <c r="L33" s="199">
        <f t="shared" si="25"/>
        <v>0</v>
      </c>
      <c r="M33" s="199">
        <f t="shared" si="25"/>
        <v>0</v>
      </c>
      <c r="N33" s="199">
        <f t="shared" si="25"/>
        <v>0</v>
      </c>
      <c r="O33" s="199">
        <f t="shared" si="25"/>
        <v>0</v>
      </c>
      <c r="P33" s="199">
        <f t="shared" si="25"/>
        <v>0</v>
      </c>
      <c r="Q33" s="199">
        <f t="shared" si="25"/>
        <v>0</v>
      </c>
      <c r="R33" s="199">
        <f t="shared" si="25"/>
        <v>0</v>
      </c>
      <c r="S33" s="199">
        <f t="shared" si="25"/>
        <v>0</v>
      </c>
      <c r="T33" s="199">
        <f t="shared" si="25"/>
        <v>0</v>
      </c>
      <c r="U33" s="199">
        <f t="shared" si="25"/>
        <v>9</v>
      </c>
      <c r="V33" s="199">
        <f t="shared" si="25"/>
        <v>0</v>
      </c>
      <c r="W33" s="199">
        <f t="shared" si="25"/>
        <v>0</v>
      </c>
      <c r="X33" s="199">
        <f t="shared" si="25"/>
        <v>0</v>
      </c>
      <c r="Y33" s="199">
        <f t="shared" si="25"/>
        <v>7</v>
      </c>
      <c r="Z33" s="199">
        <f t="shared" si="25"/>
        <v>0</v>
      </c>
      <c r="AA33" s="199">
        <f t="shared" si="25"/>
        <v>6</v>
      </c>
      <c r="AB33" s="199">
        <f t="shared" si="25"/>
        <v>0</v>
      </c>
      <c r="AC33" s="199">
        <f t="shared" si="25"/>
        <v>0</v>
      </c>
      <c r="AD33" s="199">
        <f t="shared" si="25"/>
        <v>0</v>
      </c>
      <c r="AE33" s="199">
        <f t="shared" si="25"/>
        <v>0</v>
      </c>
      <c r="AF33" s="199">
        <f t="shared" si="25"/>
        <v>0</v>
      </c>
      <c r="AG33" s="199">
        <f t="shared" si="25"/>
        <v>6</v>
      </c>
      <c r="AH33" s="199">
        <f t="shared" si="25"/>
        <v>0</v>
      </c>
      <c r="AI33" s="199">
        <f t="shared" si="25"/>
        <v>0</v>
      </c>
      <c r="AJ33" s="199">
        <f t="shared" si="25"/>
        <v>0</v>
      </c>
      <c r="AK33" s="199">
        <f t="shared" si="25"/>
        <v>0</v>
      </c>
      <c r="AL33" s="199">
        <f t="shared" si="25"/>
        <v>0</v>
      </c>
      <c r="AM33" s="199">
        <f t="shared" si="25"/>
        <v>0</v>
      </c>
      <c r="AN33" s="199">
        <f t="shared" si="25"/>
        <v>0</v>
      </c>
      <c r="AO33" s="199">
        <f t="shared" si="25"/>
        <v>0</v>
      </c>
      <c r="AP33" s="199">
        <f t="shared" si="25"/>
        <v>0</v>
      </c>
      <c r="AQ33" s="199">
        <f t="shared" si="25"/>
        <v>11</v>
      </c>
      <c r="AR33" s="199">
        <f t="shared" si="25"/>
        <v>0</v>
      </c>
      <c r="AS33" s="199">
        <f t="shared" si="25"/>
        <v>0</v>
      </c>
      <c r="AT33" s="199">
        <f t="shared" si="25"/>
        <v>0</v>
      </c>
      <c r="AU33" s="199">
        <f t="shared" si="25"/>
        <v>0</v>
      </c>
      <c r="AV33" s="199">
        <f t="shared" si="25"/>
        <v>0</v>
      </c>
      <c r="AW33" s="199">
        <f t="shared" si="25"/>
        <v>7</v>
      </c>
      <c r="AX33" s="199">
        <f t="shared" si="25"/>
        <v>0</v>
      </c>
      <c r="AY33" s="199">
        <f t="shared" si="25"/>
        <v>2</v>
      </c>
      <c r="AZ33" s="199">
        <f t="shared" si="25"/>
        <v>0</v>
      </c>
      <c r="BA33" s="199">
        <f t="shared" si="25"/>
        <v>0</v>
      </c>
      <c r="BB33" s="199">
        <f t="shared" si="25"/>
        <v>0</v>
      </c>
      <c r="BC33" s="199">
        <f t="shared" si="25"/>
        <v>0</v>
      </c>
      <c r="BD33" s="199">
        <f t="shared" si="25"/>
        <v>0</v>
      </c>
      <c r="BE33" s="199">
        <f t="shared" si="25"/>
        <v>0</v>
      </c>
      <c r="BF33" s="199">
        <f t="shared" si="25"/>
        <v>0</v>
      </c>
      <c r="BG33" s="199">
        <f t="shared" si="25"/>
        <v>11.5</v>
      </c>
      <c r="BH33" s="199">
        <f t="shared" si="25"/>
        <v>0</v>
      </c>
      <c r="BI33" s="199">
        <f t="shared" si="25"/>
        <v>11.5</v>
      </c>
      <c r="BJ33" s="199">
        <f t="shared" si="25"/>
        <v>0</v>
      </c>
      <c r="BK33" s="199">
        <f t="shared" si="25"/>
        <v>12</v>
      </c>
      <c r="BL33" s="199">
        <f t="shared" si="25"/>
        <v>0</v>
      </c>
      <c r="BM33" s="158"/>
      <c r="BN33" s="159" t="str">
        <f>IFERROR(__xludf.DUMMYFUNCTION("""COMPUTED_VALUE"""),"Vojtěch Vrzoň")</f>
        <v>Vojtěch Vrzoň</v>
      </c>
      <c r="BO33" s="202"/>
      <c r="BP33" s="203"/>
      <c r="BQ33" s="202"/>
      <c r="BR33" s="203"/>
      <c r="BS33" s="202"/>
      <c r="BT33" s="203"/>
      <c r="BU33" s="202"/>
      <c r="BV33" s="203"/>
      <c r="BW33" s="202"/>
      <c r="BX33" s="203"/>
      <c r="BY33" s="202"/>
      <c r="BZ33" s="203"/>
      <c r="CA33" s="202"/>
      <c r="CB33" s="203"/>
      <c r="CC33" s="202"/>
      <c r="CD33" s="203"/>
      <c r="CE33" s="202"/>
      <c r="CF33" s="203"/>
      <c r="CG33" s="202"/>
      <c r="CH33" s="203"/>
      <c r="CI33" s="202"/>
      <c r="CJ33" s="203"/>
      <c r="CK33" s="202"/>
      <c r="CL33" s="203"/>
      <c r="CM33" s="202"/>
      <c r="CN33" s="203"/>
      <c r="CO33" s="202"/>
      <c r="CP33" s="203"/>
      <c r="CQ33" s="202"/>
      <c r="CR33" s="203"/>
      <c r="CS33" s="202"/>
      <c r="CT33" s="199"/>
      <c r="CU33" s="202"/>
      <c r="CV33" s="199"/>
      <c r="CW33" s="202"/>
      <c r="CX33" s="199"/>
      <c r="CY33" s="202"/>
      <c r="CZ33" s="199"/>
      <c r="DA33" s="202"/>
      <c r="DB33" s="199"/>
      <c r="DC33" s="202"/>
      <c r="DD33" s="199"/>
      <c r="DE33" s="202"/>
      <c r="DF33" s="199"/>
      <c r="DG33" s="202"/>
      <c r="DH33" s="199"/>
      <c r="DI33" s="202"/>
      <c r="DJ33" s="199"/>
      <c r="DK33" s="202"/>
      <c r="DL33" s="199"/>
      <c r="DM33" s="202"/>
      <c r="DN33" s="199"/>
      <c r="DO33" s="202"/>
      <c r="DP33" s="199"/>
      <c r="DQ33" s="202"/>
      <c r="DR33" s="199"/>
      <c r="DS33" s="202"/>
      <c r="DT33" s="199"/>
      <c r="DU33" s="202"/>
      <c r="DV33" s="199"/>
      <c r="DW33" s="202"/>
      <c r="DX33" s="199"/>
      <c r="DY33" s="158"/>
      <c r="DZ33" s="159" t="str">
        <f>IFERROR(__xludf.DUMMYFUNCTION("""COMPUTED_VALUE"""),"Vojtěch Vrzoň")</f>
        <v>Vojtěch Vrzoň</v>
      </c>
      <c r="EA33" s="202"/>
      <c r="EB33" s="203"/>
      <c r="EC33" s="202"/>
      <c r="ED33" s="203"/>
      <c r="EE33" s="202">
        <f>IFERROR(__xludf.DUMMYFUNCTION("""COMPUTED_VALUE"""),6.0)</f>
        <v>6</v>
      </c>
      <c r="EF33" s="203"/>
      <c r="EG33" s="202">
        <f>IFERROR(__xludf.DUMMYFUNCTION("""COMPUTED_VALUE"""),7.0)</f>
        <v>7</v>
      </c>
      <c r="EH33" s="203"/>
      <c r="EI33" s="202">
        <f>IFERROR(__xludf.DUMMYFUNCTION("""COMPUTED_VALUE"""),7.0)</f>
        <v>7</v>
      </c>
      <c r="EJ33" s="203"/>
      <c r="EK33" s="202"/>
      <c r="EL33" s="203"/>
      <c r="EM33" s="202"/>
      <c r="EN33" s="203"/>
      <c r="EO33" s="202"/>
      <c r="EP33" s="203"/>
      <c r="EQ33" s="202"/>
      <c r="ER33" s="203"/>
      <c r="ES33" s="202">
        <f>IFERROR(__xludf.DUMMYFUNCTION("""COMPUTED_VALUE"""),9.0)</f>
        <v>9</v>
      </c>
      <c r="ET33" s="203"/>
      <c r="EU33" s="202"/>
      <c r="EV33" s="203"/>
      <c r="EW33" s="202">
        <f>IFERROR(__xludf.DUMMYFUNCTION("""COMPUTED_VALUE"""),7.0)</f>
        <v>7</v>
      </c>
      <c r="EX33" s="203"/>
      <c r="EY33" s="202">
        <f>IFERROR(__xludf.DUMMYFUNCTION("""COMPUTED_VALUE"""),6.0)</f>
        <v>6</v>
      </c>
      <c r="EZ33" s="203"/>
      <c r="FA33" s="202"/>
      <c r="FB33" s="203"/>
      <c r="FC33" s="202"/>
      <c r="FD33" s="203"/>
      <c r="FE33" s="202">
        <f>IFERROR(__xludf.DUMMYFUNCTION("""COMPUTED_VALUE"""),6.0)</f>
        <v>6</v>
      </c>
      <c r="FF33" s="199"/>
      <c r="FG33" s="202"/>
      <c r="FH33" s="199"/>
      <c r="FI33" s="202"/>
      <c r="FJ33" s="199"/>
      <c r="FK33" s="202"/>
      <c r="FL33" s="199"/>
      <c r="FM33" s="202"/>
      <c r="FN33" s="199"/>
      <c r="FO33" s="202">
        <f>IFERROR(__xludf.DUMMYFUNCTION("""COMPUTED_VALUE"""),11.0)</f>
        <v>11</v>
      </c>
      <c r="FP33" s="199"/>
      <c r="FQ33" s="202"/>
      <c r="FR33" s="199"/>
      <c r="FS33" s="202"/>
      <c r="FT33" s="199"/>
      <c r="FU33" s="202">
        <f>IFERROR(__xludf.DUMMYFUNCTION("""COMPUTED_VALUE"""),7.0)</f>
        <v>7</v>
      </c>
      <c r="FV33" s="199"/>
      <c r="FW33" s="202">
        <f>IFERROR(__xludf.DUMMYFUNCTION("""COMPUTED_VALUE"""),2.0)</f>
        <v>2</v>
      </c>
      <c r="FX33" s="199"/>
      <c r="FY33" s="202"/>
      <c r="FZ33" s="199"/>
      <c r="GA33" s="202"/>
      <c r="GB33" s="199"/>
      <c r="GC33" s="202"/>
      <c r="GD33" s="199"/>
      <c r="GE33" s="202">
        <f>IFERROR(__xludf.DUMMYFUNCTION("""COMPUTED_VALUE"""),11.5)</f>
        <v>11.5</v>
      </c>
      <c r="GF33" s="199"/>
      <c r="GG33" s="202">
        <f>IFERROR(__xludf.DUMMYFUNCTION("""COMPUTED_VALUE"""),11.5)</f>
        <v>11.5</v>
      </c>
      <c r="GH33" s="199"/>
      <c r="GI33" s="202">
        <f>IFERROR(__xludf.DUMMYFUNCTION("""COMPUTED_VALUE"""),12.0)</f>
        <v>12</v>
      </c>
      <c r="GJ33" s="199"/>
      <c r="GK33" s="158"/>
      <c r="GL33" s="159" t="str">
        <f>IFERROR(__xludf.DUMMYFUNCTION("""COMPUTED_VALUE"""),"Vojtěch Vrzoň")</f>
        <v>Vojtěch Vrzoň</v>
      </c>
      <c r="GM33" s="202"/>
      <c r="GN33" s="203"/>
      <c r="GO33" s="202"/>
      <c r="GP33" s="203"/>
      <c r="GQ33" s="202"/>
      <c r="GR33" s="203"/>
      <c r="GS33" s="202"/>
      <c r="GT33" s="203"/>
      <c r="GU33" s="202"/>
      <c r="GV33" s="203"/>
      <c r="GW33" s="202"/>
      <c r="GX33" s="203"/>
      <c r="GY33" s="202"/>
      <c r="GZ33" s="203"/>
      <c r="HA33" s="202"/>
      <c r="HB33" s="203"/>
      <c r="HC33" s="202"/>
      <c r="HD33" s="203"/>
      <c r="HE33" s="202"/>
      <c r="HF33" s="203"/>
      <c r="HG33" s="202"/>
      <c r="HH33" s="203"/>
      <c r="HI33" s="202"/>
      <c r="HJ33" s="203"/>
      <c r="HK33" s="202"/>
      <c r="HL33" s="203"/>
      <c r="HM33" s="202"/>
      <c r="HN33" s="203"/>
      <c r="HO33" s="202"/>
      <c r="HP33" s="203"/>
      <c r="HQ33" s="202"/>
      <c r="HR33" s="199"/>
      <c r="HS33" s="202"/>
      <c r="HT33" s="199"/>
      <c r="HU33" s="202"/>
      <c r="HV33" s="199"/>
      <c r="HW33" s="202"/>
      <c r="HX33" s="199"/>
      <c r="HY33" s="202"/>
      <c r="HZ33" s="199"/>
      <c r="IA33" s="202"/>
      <c r="IB33" s="199"/>
      <c r="IC33" s="202"/>
      <c r="ID33" s="199"/>
      <c r="IE33" s="202"/>
      <c r="IF33" s="199"/>
      <c r="IG33" s="202"/>
      <c r="IH33" s="199"/>
      <c r="II33" s="202"/>
      <c r="IJ33" s="199"/>
      <c r="IK33" s="202"/>
      <c r="IL33" s="199"/>
      <c r="IM33" s="202"/>
      <c r="IN33" s="199"/>
      <c r="IO33" s="202"/>
      <c r="IP33" s="199"/>
      <c r="IQ33" s="202"/>
      <c r="IR33" s="199"/>
      <c r="IS33" s="202"/>
      <c r="IT33" s="199"/>
      <c r="IU33" s="202"/>
      <c r="IV33" s="199"/>
    </row>
    <row r="34">
      <c r="A34" s="214">
        <f>IFERROR(__xludf.DUMMYFUNCTION("""COMPUTED_VALUE"""),100.0)</f>
        <v>100</v>
      </c>
      <c r="B34" s="159" t="str">
        <f>IFERROR(__xludf.DUMMYFUNCTION("""COMPUTED_VALUE"""),"Patrik Vild")</f>
        <v>Patrik Vild</v>
      </c>
      <c r="C34" s="199">
        <f t="shared" ref="C34:BL34" si="26">BO34+EA34+GM34</f>
        <v>12</v>
      </c>
      <c r="D34" s="199">
        <f t="shared" si="26"/>
        <v>0</v>
      </c>
      <c r="E34" s="199">
        <f t="shared" si="26"/>
        <v>0</v>
      </c>
      <c r="F34" s="199">
        <f t="shared" si="26"/>
        <v>0</v>
      </c>
      <c r="G34" s="199">
        <f t="shared" si="26"/>
        <v>6.5</v>
      </c>
      <c r="H34" s="199">
        <f t="shared" si="26"/>
        <v>0</v>
      </c>
      <c r="I34" s="199">
        <f t="shared" si="26"/>
        <v>0</v>
      </c>
      <c r="J34" s="199">
        <f t="shared" si="26"/>
        <v>0</v>
      </c>
      <c r="K34" s="199">
        <f t="shared" si="26"/>
        <v>0</v>
      </c>
      <c r="L34" s="199">
        <f t="shared" si="26"/>
        <v>0</v>
      </c>
      <c r="M34" s="199">
        <f t="shared" si="26"/>
        <v>0</v>
      </c>
      <c r="N34" s="199">
        <f t="shared" si="26"/>
        <v>0</v>
      </c>
      <c r="O34" s="199">
        <f t="shared" si="26"/>
        <v>0</v>
      </c>
      <c r="P34" s="199">
        <f t="shared" si="26"/>
        <v>0</v>
      </c>
      <c r="Q34" s="199">
        <f t="shared" si="26"/>
        <v>12</v>
      </c>
      <c r="R34" s="199">
        <f t="shared" si="26"/>
        <v>0</v>
      </c>
      <c r="S34" s="199">
        <f t="shared" si="26"/>
        <v>0</v>
      </c>
      <c r="T34" s="199">
        <f t="shared" si="26"/>
        <v>0</v>
      </c>
      <c r="U34" s="199">
        <f t="shared" si="26"/>
        <v>0</v>
      </c>
      <c r="V34" s="199">
        <f t="shared" si="26"/>
        <v>0</v>
      </c>
      <c r="W34" s="199">
        <f t="shared" si="26"/>
        <v>9</v>
      </c>
      <c r="X34" s="199">
        <f t="shared" si="26"/>
        <v>0</v>
      </c>
      <c r="Y34" s="199">
        <f t="shared" si="26"/>
        <v>0</v>
      </c>
      <c r="Z34" s="199">
        <f t="shared" si="26"/>
        <v>0</v>
      </c>
      <c r="AA34" s="199">
        <f t="shared" si="26"/>
        <v>6</v>
      </c>
      <c r="AB34" s="199">
        <f t="shared" si="26"/>
        <v>0</v>
      </c>
      <c r="AC34" s="199">
        <f t="shared" si="26"/>
        <v>0</v>
      </c>
      <c r="AD34" s="199">
        <f t="shared" si="26"/>
        <v>0</v>
      </c>
      <c r="AE34" s="199">
        <f t="shared" si="26"/>
        <v>6</v>
      </c>
      <c r="AF34" s="199">
        <f t="shared" si="26"/>
        <v>0</v>
      </c>
      <c r="AG34" s="199">
        <f t="shared" si="26"/>
        <v>0</v>
      </c>
      <c r="AH34" s="199">
        <f t="shared" si="26"/>
        <v>0</v>
      </c>
      <c r="AI34" s="199">
        <f t="shared" si="26"/>
        <v>0</v>
      </c>
      <c r="AJ34" s="199">
        <f t="shared" si="26"/>
        <v>0</v>
      </c>
      <c r="AK34" s="199">
        <f t="shared" si="26"/>
        <v>0</v>
      </c>
      <c r="AL34" s="199">
        <f t="shared" si="26"/>
        <v>0</v>
      </c>
      <c r="AM34" s="199">
        <f t="shared" si="26"/>
        <v>0</v>
      </c>
      <c r="AN34" s="199">
        <f t="shared" si="26"/>
        <v>0</v>
      </c>
      <c r="AO34" s="199">
        <f t="shared" si="26"/>
        <v>0</v>
      </c>
      <c r="AP34" s="199">
        <f t="shared" si="26"/>
        <v>0</v>
      </c>
      <c r="AQ34" s="199">
        <f t="shared" si="26"/>
        <v>6</v>
      </c>
      <c r="AR34" s="199">
        <f t="shared" si="26"/>
        <v>0</v>
      </c>
      <c r="AS34" s="199">
        <f t="shared" si="26"/>
        <v>12</v>
      </c>
      <c r="AT34" s="199">
        <f t="shared" si="26"/>
        <v>0</v>
      </c>
      <c r="AU34" s="199">
        <f t="shared" si="26"/>
        <v>10</v>
      </c>
      <c r="AV34" s="199">
        <f t="shared" si="26"/>
        <v>0</v>
      </c>
      <c r="AW34" s="199">
        <f t="shared" si="26"/>
        <v>6</v>
      </c>
      <c r="AX34" s="199">
        <f t="shared" si="26"/>
        <v>0</v>
      </c>
      <c r="AY34" s="199">
        <f t="shared" si="26"/>
        <v>0</v>
      </c>
      <c r="AZ34" s="199">
        <f t="shared" si="26"/>
        <v>0</v>
      </c>
      <c r="BA34" s="199">
        <f t="shared" si="26"/>
        <v>6</v>
      </c>
      <c r="BB34" s="199">
        <f t="shared" si="26"/>
        <v>0</v>
      </c>
      <c r="BC34" s="199">
        <f t="shared" si="26"/>
        <v>5</v>
      </c>
      <c r="BD34" s="199">
        <f t="shared" si="26"/>
        <v>0</v>
      </c>
      <c r="BE34" s="199">
        <f t="shared" si="26"/>
        <v>0</v>
      </c>
      <c r="BF34" s="199">
        <f t="shared" si="26"/>
        <v>0</v>
      </c>
      <c r="BG34" s="199">
        <f t="shared" si="26"/>
        <v>7</v>
      </c>
      <c r="BH34" s="199">
        <f t="shared" si="26"/>
        <v>0</v>
      </c>
      <c r="BI34" s="199">
        <f t="shared" si="26"/>
        <v>12.5</v>
      </c>
      <c r="BJ34" s="199">
        <f t="shared" si="26"/>
        <v>0</v>
      </c>
      <c r="BK34" s="199">
        <f t="shared" si="26"/>
        <v>13</v>
      </c>
      <c r="BL34" s="199">
        <f t="shared" si="26"/>
        <v>0</v>
      </c>
      <c r="BM34" s="158"/>
      <c r="BN34" s="159" t="str">
        <f>IFERROR(__xludf.DUMMYFUNCTION("""COMPUTED_VALUE"""),"Patrik Vild")</f>
        <v>Patrik Vild</v>
      </c>
      <c r="BO34" s="202">
        <f>IFERROR(__xludf.DUMMYFUNCTION("""COMPUTED_VALUE"""),12.0)</f>
        <v>12</v>
      </c>
      <c r="BP34" s="203"/>
      <c r="BQ34" s="202"/>
      <c r="BR34" s="203"/>
      <c r="BS34" s="202"/>
      <c r="BT34" s="203"/>
      <c r="BU34" s="202"/>
      <c r="BV34" s="203"/>
      <c r="BW34" s="202"/>
      <c r="BX34" s="203"/>
      <c r="BY34" s="202"/>
      <c r="BZ34" s="203"/>
      <c r="CA34" s="202"/>
      <c r="CB34" s="203"/>
      <c r="CC34" s="202"/>
      <c r="CD34" s="203"/>
      <c r="CE34" s="202"/>
      <c r="CF34" s="203"/>
      <c r="CG34" s="202"/>
      <c r="CH34" s="203"/>
      <c r="CI34" s="202"/>
      <c r="CJ34" s="203"/>
      <c r="CK34" s="202"/>
      <c r="CL34" s="203"/>
      <c r="CM34" s="202"/>
      <c r="CN34" s="203"/>
      <c r="CO34" s="202"/>
      <c r="CP34" s="203"/>
      <c r="CQ34" s="202"/>
      <c r="CR34" s="203"/>
      <c r="CS34" s="202"/>
      <c r="CT34" s="199"/>
      <c r="CU34" s="202"/>
      <c r="CV34" s="199"/>
      <c r="CW34" s="202"/>
      <c r="CX34" s="199"/>
      <c r="CY34" s="202"/>
      <c r="CZ34" s="199"/>
      <c r="DA34" s="202"/>
      <c r="DB34" s="199"/>
      <c r="DC34" s="202"/>
      <c r="DD34" s="199"/>
      <c r="DE34" s="202"/>
      <c r="DF34" s="199"/>
      <c r="DG34" s="202"/>
      <c r="DH34" s="199"/>
      <c r="DI34" s="202"/>
      <c r="DJ34" s="199"/>
      <c r="DK34" s="202"/>
      <c r="DL34" s="199"/>
      <c r="DM34" s="202">
        <f>IFERROR(__xludf.DUMMYFUNCTION("""COMPUTED_VALUE"""),6.0)</f>
        <v>6</v>
      </c>
      <c r="DN34" s="199"/>
      <c r="DO34" s="202"/>
      <c r="DP34" s="199"/>
      <c r="DQ34" s="202"/>
      <c r="DR34" s="199"/>
      <c r="DS34" s="202"/>
      <c r="DT34" s="199"/>
      <c r="DU34" s="202"/>
      <c r="DV34" s="199"/>
      <c r="DW34" s="202"/>
      <c r="DX34" s="199"/>
      <c r="DY34" s="158"/>
      <c r="DZ34" s="159" t="str">
        <f>IFERROR(__xludf.DUMMYFUNCTION("""COMPUTED_VALUE"""),"Patrik Vild")</f>
        <v>Patrik Vild</v>
      </c>
      <c r="EA34" s="202"/>
      <c r="EB34" s="203"/>
      <c r="EC34" s="202"/>
      <c r="ED34" s="203"/>
      <c r="EE34" s="202">
        <f>IFERROR(__xludf.DUMMYFUNCTION("""COMPUTED_VALUE"""),6.5)</f>
        <v>6.5</v>
      </c>
      <c r="EF34" s="203"/>
      <c r="EG34" s="202"/>
      <c r="EH34" s="203"/>
      <c r="EI34" s="202"/>
      <c r="EJ34" s="203"/>
      <c r="EK34" s="202"/>
      <c r="EL34" s="203"/>
      <c r="EM34" s="202"/>
      <c r="EN34" s="203"/>
      <c r="EO34" s="202">
        <f>IFERROR(__xludf.DUMMYFUNCTION("""COMPUTED_VALUE"""),12.0)</f>
        <v>12</v>
      </c>
      <c r="EP34" s="203"/>
      <c r="EQ34" s="202"/>
      <c r="ER34" s="203"/>
      <c r="ES34" s="202"/>
      <c r="ET34" s="203"/>
      <c r="EU34" s="202">
        <f>IFERROR(__xludf.DUMMYFUNCTION("""COMPUTED_VALUE"""),9.0)</f>
        <v>9</v>
      </c>
      <c r="EV34" s="203"/>
      <c r="EW34" s="202"/>
      <c r="EX34" s="203"/>
      <c r="EY34" s="202">
        <f>IFERROR(__xludf.DUMMYFUNCTION("""COMPUTED_VALUE"""),6.0)</f>
        <v>6</v>
      </c>
      <c r="EZ34" s="203"/>
      <c r="FA34" s="202"/>
      <c r="FB34" s="203"/>
      <c r="FC34" s="202">
        <f>IFERROR(__xludf.DUMMYFUNCTION("""COMPUTED_VALUE"""),6.0)</f>
        <v>6</v>
      </c>
      <c r="FD34" s="203"/>
      <c r="FE34" s="202"/>
      <c r="FF34" s="199"/>
      <c r="FG34" s="202"/>
      <c r="FH34" s="199"/>
      <c r="FI34" s="202"/>
      <c r="FJ34" s="199"/>
      <c r="FK34" s="202"/>
      <c r="FL34" s="199"/>
      <c r="FM34" s="202"/>
      <c r="FN34" s="199"/>
      <c r="FO34" s="202">
        <f>IFERROR(__xludf.DUMMYFUNCTION("""COMPUTED_VALUE"""),6.0)</f>
        <v>6</v>
      </c>
      <c r="FP34" s="199"/>
      <c r="FQ34" s="202">
        <f>IFERROR(__xludf.DUMMYFUNCTION("""COMPUTED_VALUE"""),12.0)</f>
        <v>12</v>
      </c>
      <c r="FR34" s="199"/>
      <c r="FS34" s="202">
        <f>IFERROR(__xludf.DUMMYFUNCTION("""COMPUTED_VALUE"""),10.0)</f>
        <v>10</v>
      </c>
      <c r="FT34" s="199"/>
      <c r="FU34" s="202">
        <f>IFERROR(__xludf.DUMMYFUNCTION("""COMPUTED_VALUE"""),6.0)</f>
        <v>6</v>
      </c>
      <c r="FV34" s="199"/>
      <c r="FW34" s="202"/>
      <c r="FX34" s="199"/>
      <c r="FY34" s="202"/>
      <c r="FZ34" s="199"/>
      <c r="GA34" s="202">
        <f>IFERROR(__xludf.DUMMYFUNCTION("""COMPUTED_VALUE"""),5.0)</f>
        <v>5</v>
      </c>
      <c r="GB34" s="199"/>
      <c r="GC34" s="202"/>
      <c r="GD34" s="199"/>
      <c r="GE34" s="202">
        <f>IFERROR(__xludf.DUMMYFUNCTION("""COMPUTED_VALUE"""),7.0)</f>
        <v>7</v>
      </c>
      <c r="GF34" s="199"/>
      <c r="GG34" s="202">
        <f>IFERROR(__xludf.DUMMYFUNCTION("""COMPUTED_VALUE"""),12.5)</f>
        <v>12.5</v>
      </c>
      <c r="GH34" s="199"/>
      <c r="GI34" s="202">
        <f>IFERROR(__xludf.DUMMYFUNCTION("""COMPUTED_VALUE"""),13.0)</f>
        <v>13</v>
      </c>
      <c r="GJ34" s="199"/>
      <c r="GK34" s="158"/>
      <c r="GL34" s="159" t="str">
        <f>IFERROR(__xludf.DUMMYFUNCTION("""COMPUTED_VALUE"""),"Patrik Vild")</f>
        <v>Patrik Vild</v>
      </c>
      <c r="GM34" s="202"/>
      <c r="GN34" s="203"/>
      <c r="GO34" s="202"/>
      <c r="GP34" s="203"/>
      <c r="GQ34" s="202"/>
      <c r="GR34" s="203"/>
      <c r="GS34" s="202"/>
      <c r="GT34" s="203"/>
      <c r="GU34" s="202"/>
      <c r="GV34" s="203"/>
      <c r="GW34" s="202"/>
      <c r="GX34" s="203"/>
      <c r="GY34" s="202"/>
      <c r="GZ34" s="203"/>
      <c r="HA34" s="202"/>
      <c r="HB34" s="203"/>
      <c r="HC34" s="202"/>
      <c r="HD34" s="203"/>
      <c r="HE34" s="202"/>
      <c r="HF34" s="203"/>
      <c r="HG34" s="202"/>
      <c r="HH34" s="203"/>
      <c r="HI34" s="202"/>
      <c r="HJ34" s="203"/>
      <c r="HK34" s="202"/>
      <c r="HL34" s="203"/>
      <c r="HM34" s="202"/>
      <c r="HN34" s="203"/>
      <c r="HO34" s="202"/>
      <c r="HP34" s="203"/>
      <c r="HQ34" s="202"/>
      <c r="HR34" s="199"/>
      <c r="HS34" s="202"/>
      <c r="HT34" s="199"/>
      <c r="HU34" s="202"/>
      <c r="HV34" s="199"/>
      <c r="HW34" s="202"/>
      <c r="HX34" s="199"/>
      <c r="HY34" s="202"/>
      <c r="HZ34" s="199"/>
      <c r="IA34" s="202"/>
      <c r="IB34" s="199"/>
      <c r="IC34" s="202"/>
      <c r="ID34" s="199"/>
      <c r="IE34" s="202"/>
      <c r="IF34" s="199"/>
      <c r="IG34" s="202"/>
      <c r="IH34" s="199"/>
      <c r="II34" s="202"/>
      <c r="IJ34" s="199"/>
      <c r="IK34" s="202"/>
      <c r="IL34" s="199"/>
      <c r="IM34" s="202"/>
      <c r="IN34" s="199"/>
      <c r="IO34" s="202"/>
      <c r="IP34" s="199"/>
      <c r="IQ34" s="202"/>
      <c r="IR34" s="199"/>
      <c r="IS34" s="202"/>
      <c r="IT34" s="199"/>
      <c r="IU34" s="202"/>
      <c r="IV34" s="199"/>
    </row>
    <row r="35">
      <c r="A35" s="214">
        <f>IFERROR(__xludf.DUMMYFUNCTION("""COMPUTED_VALUE"""),100.0)</f>
        <v>100</v>
      </c>
      <c r="B35" s="159" t="str">
        <f>IFERROR(__xludf.DUMMYFUNCTION("""COMPUTED_VALUE"""),"Jakub Staňo")</f>
        <v>Jakub Staňo</v>
      </c>
      <c r="C35" s="199">
        <f t="shared" ref="C35:BL35" si="27">BO35+EA35+GM35</f>
        <v>4</v>
      </c>
      <c r="D35" s="199">
        <f t="shared" si="27"/>
        <v>0</v>
      </c>
      <c r="E35" s="199">
        <f t="shared" si="27"/>
        <v>0</v>
      </c>
      <c r="F35" s="199">
        <f t="shared" si="27"/>
        <v>0</v>
      </c>
      <c r="G35" s="199">
        <f t="shared" si="27"/>
        <v>0</v>
      </c>
      <c r="H35" s="199">
        <f t="shared" si="27"/>
        <v>0</v>
      </c>
      <c r="I35" s="199">
        <f t="shared" si="27"/>
        <v>5.5</v>
      </c>
      <c r="J35" s="199">
        <f t="shared" si="27"/>
        <v>0</v>
      </c>
      <c r="K35" s="199">
        <f t="shared" si="27"/>
        <v>5</v>
      </c>
      <c r="L35" s="199">
        <f t="shared" si="27"/>
        <v>0</v>
      </c>
      <c r="M35" s="199">
        <f t="shared" si="27"/>
        <v>5</v>
      </c>
      <c r="N35" s="199">
        <f t="shared" si="27"/>
        <v>0</v>
      </c>
      <c r="O35" s="199">
        <f t="shared" si="27"/>
        <v>0</v>
      </c>
      <c r="P35" s="199">
        <f t="shared" si="27"/>
        <v>0</v>
      </c>
      <c r="Q35" s="199">
        <f t="shared" si="27"/>
        <v>0</v>
      </c>
      <c r="R35" s="199">
        <f t="shared" si="27"/>
        <v>0</v>
      </c>
      <c r="S35" s="199">
        <f t="shared" si="27"/>
        <v>0</v>
      </c>
      <c r="T35" s="199">
        <f t="shared" si="27"/>
        <v>0</v>
      </c>
      <c r="U35" s="199">
        <f t="shared" si="27"/>
        <v>0</v>
      </c>
      <c r="V35" s="199">
        <f t="shared" si="27"/>
        <v>0</v>
      </c>
      <c r="W35" s="199">
        <f t="shared" si="27"/>
        <v>6</v>
      </c>
      <c r="X35" s="199">
        <f t="shared" si="27"/>
        <v>0</v>
      </c>
      <c r="Y35" s="199">
        <f t="shared" si="27"/>
        <v>4</v>
      </c>
      <c r="Z35" s="199">
        <f t="shared" si="27"/>
        <v>0</v>
      </c>
      <c r="AA35" s="199">
        <f t="shared" si="27"/>
        <v>0</v>
      </c>
      <c r="AB35" s="199">
        <f t="shared" si="27"/>
        <v>0</v>
      </c>
      <c r="AC35" s="199">
        <f t="shared" si="27"/>
        <v>5</v>
      </c>
      <c r="AD35" s="199">
        <f t="shared" si="27"/>
        <v>0</v>
      </c>
      <c r="AE35" s="199">
        <f t="shared" si="27"/>
        <v>5</v>
      </c>
      <c r="AF35" s="199">
        <f t="shared" si="27"/>
        <v>0</v>
      </c>
      <c r="AG35" s="199">
        <f t="shared" si="27"/>
        <v>0</v>
      </c>
      <c r="AH35" s="199">
        <f t="shared" si="27"/>
        <v>0</v>
      </c>
      <c r="AI35" s="199">
        <f t="shared" si="27"/>
        <v>0</v>
      </c>
      <c r="AJ35" s="199">
        <f t="shared" si="27"/>
        <v>0</v>
      </c>
      <c r="AK35" s="199">
        <f t="shared" si="27"/>
        <v>5</v>
      </c>
      <c r="AL35" s="199">
        <f t="shared" si="27"/>
        <v>0</v>
      </c>
      <c r="AM35" s="199">
        <f t="shared" si="27"/>
        <v>5</v>
      </c>
      <c r="AN35" s="199">
        <f t="shared" si="27"/>
        <v>0</v>
      </c>
      <c r="AO35" s="199">
        <f t="shared" si="27"/>
        <v>4.5</v>
      </c>
      <c r="AP35" s="199">
        <f t="shared" si="27"/>
        <v>0</v>
      </c>
      <c r="AQ35" s="199">
        <f t="shared" si="27"/>
        <v>5.5</v>
      </c>
      <c r="AR35" s="199">
        <f t="shared" si="27"/>
        <v>0</v>
      </c>
      <c r="AS35" s="199">
        <f t="shared" si="27"/>
        <v>5</v>
      </c>
      <c r="AT35" s="199">
        <f t="shared" si="27"/>
        <v>0</v>
      </c>
      <c r="AU35" s="199">
        <f t="shared" si="27"/>
        <v>0</v>
      </c>
      <c r="AV35" s="199">
        <f t="shared" si="27"/>
        <v>0</v>
      </c>
      <c r="AW35" s="199">
        <f t="shared" si="27"/>
        <v>0</v>
      </c>
      <c r="AX35" s="199">
        <f t="shared" si="27"/>
        <v>0</v>
      </c>
      <c r="AY35" s="199">
        <f t="shared" si="27"/>
        <v>5</v>
      </c>
      <c r="AZ35" s="199">
        <f t="shared" si="27"/>
        <v>0</v>
      </c>
      <c r="BA35" s="199">
        <f t="shared" si="27"/>
        <v>4</v>
      </c>
      <c r="BB35" s="199">
        <f t="shared" si="27"/>
        <v>0</v>
      </c>
      <c r="BC35" s="199">
        <f t="shared" si="27"/>
        <v>0</v>
      </c>
      <c r="BD35" s="199">
        <f t="shared" si="27"/>
        <v>0</v>
      </c>
      <c r="BE35" s="199">
        <f t="shared" si="27"/>
        <v>4.5</v>
      </c>
      <c r="BF35" s="199">
        <f t="shared" si="27"/>
        <v>0</v>
      </c>
      <c r="BG35" s="199">
        <f t="shared" si="27"/>
        <v>4</v>
      </c>
      <c r="BH35" s="199">
        <f t="shared" si="27"/>
        <v>0</v>
      </c>
      <c r="BI35" s="199">
        <f t="shared" si="27"/>
        <v>2.5</v>
      </c>
      <c r="BJ35" s="199">
        <f t="shared" si="27"/>
        <v>0</v>
      </c>
      <c r="BK35" s="199">
        <f t="shared" si="27"/>
        <v>0</v>
      </c>
      <c r="BL35" s="199">
        <f t="shared" si="27"/>
        <v>0</v>
      </c>
      <c r="BM35" s="158"/>
      <c r="BN35" s="159" t="str">
        <f>IFERROR(__xludf.DUMMYFUNCTION("""COMPUTED_VALUE"""),"Jakub Staňo")</f>
        <v>Jakub Staňo</v>
      </c>
      <c r="BO35" s="202"/>
      <c r="BP35" s="203"/>
      <c r="BQ35" s="202"/>
      <c r="BR35" s="203"/>
      <c r="BS35" s="202"/>
      <c r="BT35" s="203"/>
      <c r="BU35" s="202"/>
      <c r="BV35" s="203"/>
      <c r="BW35" s="202"/>
      <c r="BX35" s="203"/>
      <c r="BY35" s="202"/>
      <c r="BZ35" s="203"/>
      <c r="CA35" s="202"/>
      <c r="CB35" s="203"/>
      <c r="CC35" s="202"/>
      <c r="CD35" s="203"/>
      <c r="CE35" s="202"/>
      <c r="CF35" s="203"/>
      <c r="CG35" s="202"/>
      <c r="CH35" s="203"/>
      <c r="CI35" s="202"/>
      <c r="CJ35" s="203"/>
      <c r="CK35" s="202"/>
      <c r="CL35" s="203"/>
      <c r="CM35" s="202"/>
      <c r="CN35" s="203"/>
      <c r="CO35" s="202"/>
      <c r="CP35" s="203"/>
      <c r="CQ35" s="202"/>
      <c r="CR35" s="203"/>
      <c r="CS35" s="202"/>
      <c r="CT35" s="199"/>
      <c r="CU35" s="202"/>
      <c r="CV35" s="199"/>
      <c r="CW35" s="202"/>
      <c r="CX35" s="199"/>
      <c r="CY35" s="202"/>
      <c r="CZ35" s="199"/>
      <c r="DA35" s="202"/>
      <c r="DB35" s="199"/>
      <c r="DC35" s="202"/>
      <c r="DD35" s="199"/>
      <c r="DE35" s="202"/>
      <c r="DF35" s="199"/>
      <c r="DG35" s="202"/>
      <c r="DH35" s="199"/>
      <c r="DI35" s="202"/>
      <c r="DJ35" s="199"/>
      <c r="DK35" s="202"/>
      <c r="DL35" s="199"/>
      <c r="DM35" s="202"/>
      <c r="DN35" s="199"/>
      <c r="DO35" s="202"/>
      <c r="DP35" s="199"/>
      <c r="DQ35" s="202"/>
      <c r="DR35" s="199"/>
      <c r="DS35" s="202"/>
      <c r="DT35" s="199"/>
      <c r="DU35" s="202"/>
      <c r="DV35" s="199"/>
      <c r="DW35" s="202"/>
      <c r="DX35" s="199"/>
      <c r="DY35" s="158"/>
      <c r="DZ35" s="159" t="str">
        <f>IFERROR(__xludf.DUMMYFUNCTION("""COMPUTED_VALUE"""),"Jakub Staňo")</f>
        <v>Jakub Staňo</v>
      </c>
      <c r="EA35" s="202">
        <f>IFERROR(__xludf.DUMMYFUNCTION("""COMPUTED_VALUE"""),4.0)</f>
        <v>4</v>
      </c>
      <c r="EB35" s="203"/>
      <c r="EC35" s="202"/>
      <c r="ED35" s="203"/>
      <c r="EE35" s="202"/>
      <c r="EF35" s="203"/>
      <c r="EG35" s="202">
        <f>IFERROR(__xludf.DUMMYFUNCTION("""COMPUTED_VALUE"""),5.5)</f>
        <v>5.5</v>
      </c>
      <c r="EH35" s="203"/>
      <c r="EI35" s="202">
        <f>IFERROR(__xludf.DUMMYFUNCTION("""COMPUTED_VALUE"""),5.0)</f>
        <v>5</v>
      </c>
      <c r="EJ35" s="203"/>
      <c r="EK35" s="202">
        <f>IFERROR(__xludf.DUMMYFUNCTION("""COMPUTED_VALUE"""),5.0)</f>
        <v>5</v>
      </c>
      <c r="EL35" s="203"/>
      <c r="EM35" s="202"/>
      <c r="EN35" s="203"/>
      <c r="EO35" s="202"/>
      <c r="EP35" s="203"/>
      <c r="EQ35" s="202"/>
      <c r="ER35" s="203"/>
      <c r="ES35" s="202"/>
      <c r="ET35" s="203"/>
      <c r="EU35" s="202">
        <f>IFERROR(__xludf.DUMMYFUNCTION("""COMPUTED_VALUE"""),6.0)</f>
        <v>6</v>
      </c>
      <c r="EV35" s="203"/>
      <c r="EW35" s="202">
        <f>IFERROR(__xludf.DUMMYFUNCTION("""COMPUTED_VALUE"""),4.0)</f>
        <v>4</v>
      </c>
      <c r="EX35" s="203"/>
      <c r="EY35" s="202"/>
      <c r="EZ35" s="203"/>
      <c r="FA35" s="202">
        <f>IFERROR(__xludf.DUMMYFUNCTION("""COMPUTED_VALUE"""),5.0)</f>
        <v>5</v>
      </c>
      <c r="FB35" s="203"/>
      <c r="FC35" s="202">
        <f>IFERROR(__xludf.DUMMYFUNCTION("""COMPUTED_VALUE"""),5.0)</f>
        <v>5</v>
      </c>
      <c r="FD35" s="203"/>
      <c r="FE35" s="202"/>
      <c r="FF35" s="199"/>
      <c r="FG35" s="202"/>
      <c r="FH35" s="199"/>
      <c r="FI35" s="202">
        <f>IFERROR(__xludf.DUMMYFUNCTION("""COMPUTED_VALUE"""),5.0)</f>
        <v>5</v>
      </c>
      <c r="FJ35" s="199"/>
      <c r="FK35" s="202">
        <f>IFERROR(__xludf.DUMMYFUNCTION("""COMPUTED_VALUE"""),5.0)</f>
        <v>5</v>
      </c>
      <c r="FL35" s="199"/>
      <c r="FM35" s="202">
        <f>IFERROR(__xludf.DUMMYFUNCTION("""COMPUTED_VALUE"""),4.5)</f>
        <v>4.5</v>
      </c>
      <c r="FN35" s="199"/>
      <c r="FO35" s="202">
        <f>IFERROR(__xludf.DUMMYFUNCTION("""COMPUTED_VALUE"""),5.5)</f>
        <v>5.5</v>
      </c>
      <c r="FP35" s="199"/>
      <c r="FQ35" s="202">
        <f>IFERROR(__xludf.DUMMYFUNCTION("""COMPUTED_VALUE"""),5.0)</f>
        <v>5</v>
      </c>
      <c r="FR35" s="199"/>
      <c r="FS35" s="202"/>
      <c r="FT35" s="199"/>
      <c r="FU35" s="202"/>
      <c r="FV35" s="199"/>
      <c r="FW35" s="202">
        <f>IFERROR(__xludf.DUMMYFUNCTION("""COMPUTED_VALUE"""),5.0)</f>
        <v>5</v>
      </c>
      <c r="FX35" s="199"/>
      <c r="FY35" s="202">
        <f>IFERROR(__xludf.DUMMYFUNCTION("""COMPUTED_VALUE"""),4.0)</f>
        <v>4</v>
      </c>
      <c r="FZ35" s="199"/>
      <c r="GA35" s="202"/>
      <c r="GB35" s="199"/>
      <c r="GC35" s="202">
        <f>IFERROR(__xludf.DUMMYFUNCTION("""COMPUTED_VALUE"""),4.5)</f>
        <v>4.5</v>
      </c>
      <c r="GD35" s="199"/>
      <c r="GE35" s="202">
        <f>IFERROR(__xludf.DUMMYFUNCTION("""COMPUTED_VALUE"""),4.0)</f>
        <v>4</v>
      </c>
      <c r="GF35" s="199"/>
      <c r="GG35" s="202">
        <f>IFERROR(__xludf.DUMMYFUNCTION("""COMPUTED_VALUE"""),2.5)</f>
        <v>2.5</v>
      </c>
      <c r="GH35" s="199"/>
      <c r="GI35" s="202"/>
      <c r="GJ35" s="199"/>
      <c r="GK35" s="158"/>
      <c r="GL35" s="159" t="str">
        <f>IFERROR(__xludf.DUMMYFUNCTION("""COMPUTED_VALUE"""),"Jakub Staňo")</f>
        <v>Jakub Staňo</v>
      </c>
      <c r="GM35" s="202"/>
      <c r="GN35" s="203"/>
      <c r="GO35" s="202"/>
      <c r="GP35" s="203"/>
      <c r="GQ35" s="202"/>
      <c r="GR35" s="203"/>
      <c r="GS35" s="202"/>
      <c r="GT35" s="203"/>
      <c r="GU35" s="202"/>
      <c r="GV35" s="203"/>
      <c r="GW35" s="202"/>
      <c r="GX35" s="203"/>
      <c r="GY35" s="202"/>
      <c r="GZ35" s="203"/>
      <c r="HA35" s="202"/>
      <c r="HB35" s="203"/>
      <c r="HC35" s="202"/>
      <c r="HD35" s="203"/>
      <c r="HE35" s="202"/>
      <c r="HF35" s="203"/>
      <c r="HG35" s="202"/>
      <c r="HH35" s="203"/>
      <c r="HI35" s="202"/>
      <c r="HJ35" s="203"/>
      <c r="HK35" s="202"/>
      <c r="HL35" s="203"/>
      <c r="HM35" s="202"/>
      <c r="HN35" s="203"/>
      <c r="HO35" s="202"/>
      <c r="HP35" s="203"/>
      <c r="HQ35" s="202"/>
      <c r="HR35" s="199"/>
      <c r="HS35" s="202"/>
      <c r="HT35" s="199"/>
      <c r="HU35" s="202"/>
      <c r="HV35" s="199"/>
      <c r="HW35" s="202"/>
      <c r="HX35" s="199"/>
      <c r="HY35" s="202"/>
      <c r="HZ35" s="199"/>
      <c r="IA35" s="202"/>
      <c r="IB35" s="199"/>
      <c r="IC35" s="202"/>
      <c r="ID35" s="199"/>
      <c r="IE35" s="202"/>
      <c r="IF35" s="199"/>
      <c r="IG35" s="202"/>
      <c r="IH35" s="199"/>
      <c r="II35" s="202"/>
      <c r="IJ35" s="199"/>
      <c r="IK35" s="202"/>
      <c r="IL35" s="199"/>
      <c r="IM35" s="202"/>
      <c r="IN35" s="199"/>
      <c r="IO35" s="202"/>
      <c r="IP35" s="199"/>
      <c r="IQ35" s="202"/>
      <c r="IR35" s="199"/>
      <c r="IS35" s="202"/>
      <c r="IT35" s="199"/>
      <c r="IU35" s="202"/>
      <c r="IV35" s="199"/>
    </row>
    <row r="36">
      <c r="A36" s="214">
        <f>IFERROR(__xludf.DUMMYFUNCTION("""COMPUTED_VALUE"""),100.0)</f>
        <v>100</v>
      </c>
      <c r="B36" s="159" t="str">
        <f>IFERROR(__xludf.DUMMYFUNCTION("""COMPUTED_VALUE"""),"Daniel Fux")</f>
        <v>Daniel Fux</v>
      </c>
      <c r="C36" s="199">
        <f t="shared" ref="C36:BL36" si="28">BO36+EA36+GM36</f>
        <v>0</v>
      </c>
      <c r="D36" s="199">
        <f t="shared" si="28"/>
        <v>0</v>
      </c>
      <c r="E36" s="199">
        <f t="shared" si="28"/>
        <v>0</v>
      </c>
      <c r="F36" s="199">
        <f t="shared" si="28"/>
        <v>0</v>
      </c>
      <c r="G36" s="199">
        <f t="shared" si="28"/>
        <v>0</v>
      </c>
      <c r="H36" s="199">
        <f t="shared" si="28"/>
        <v>0</v>
      </c>
      <c r="I36" s="199">
        <f t="shared" si="28"/>
        <v>0</v>
      </c>
      <c r="J36" s="199">
        <f t="shared" si="28"/>
        <v>0</v>
      </c>
      <c r="K36" s="199">
        <f t="shared" si="28"/>
        <v>0</v>
      </c>
      <c r="L36" s="199">
        <f t="shared" si="28"/>
        <v>0</v>
      </c>
      <c r="M36" s="199">
        <f t="shared" si="28"/>
        <v>0</v>
      </c>
      <c r="N36" s="199">
        <f t="shared" si="28"/>
        <v>0</v>
      </c>
      <c r="O36" s="199">
        <f t="shared" si="28"/>
        <v>0</v>
      </c>
      <c r="P36" s="199">
        <f t="shared" si="28"/>
        <v>0</v>
      </c>
      <c r="Q36" s="199">
        <f t="shared" si="28"/>
        <v>0</v>
      </c>
      <c r="R36" s="199">
        <f t="shared" si="28"/>
        <v>0</v>
      </c>
      <c r="S36" s="199">
        <f t="shared" si="28"/>
        <v>0</v>
      </c>
      <c r="T36" s="199">
        <f t="shared" si="28"/>
        <v>0</v>
      </c>
      <c r="U36" s="199">
        <f t="shared" si="28"/>
        <v>0</v>
      </c>
      <c r="V36" s="199">
        <f t="shared" si="28"/>
        <v>0</v>
      </c>
      <c r="W36" s="199">
        <f t="shared" si="28"/>
        <v>0</v>
      </c>
      <c r="X36" s="199">
        <f t="shared" si="28"/>
        <v>0</v>
      </c>
      <c r="Y36" s="199">
        <f t="shared" si="28"/>
        <v>0</v>
      </c>
      <c r="Z36" s="199">
        <f t="shared" si="28"/>
        <v>0</v>
      </c>
      <c r="AA36" s="199">
        <f t="shared" si="28"/>
        <v>0</v>
      </c>
      <c r="AB36" s="199">
        <f t="shared" si="28"/>
        <v>0</v>
      </c>
      <c r="AC36" s="199">
        <f t="shared" si="28"/>
        <v>0</v>
      </c>
      <c r="AD36" s="199">
        <f t="shared" si="28"/>
        <v>0</v>
      </c>
      <c r="AE36" s="199">
        <f t="shared" si="28"/>
        <v>0</v>
      </c>
      <c r="AF36" s="199">
        <f t="shared" si="28"/>
        <v>0</v>
      </c>
      <c r="AG36" s="199">
        <f t="shared" si="28"/>
        <v>0</v>
      </c>
      <c r="AH36" s="199">
        <f t="shared" si="28"/>
        <v>0</v>
      </c>
      <c r="AI36" s="199">
        <f t="shared" si="28"/>
        <v>0</v>
      </c>
      <c r="AJ36" s="199">
        <f t="shared" si="28"/>
        <v>0</v>
      </c>
      <c r="AK36" s="199">
        <f t="shared" si="28"/>
        <v>0</v>
      </c>
      <c r="AL36" s="199">
        <f t="shared" si="28"/>
        <v>0</v>
      </c>
      <c r="AM36" s="199">
        <f t="shared" si="28"/>
        <v>0</v>
      </c>
      <c r="AN36" s="199">
        <f t="shared" si="28"/>
        <v>0</v>
      </c>
      <c r="AO36" s="199">
        <f t="shared" si="28"/>
        <v>0</v>
      </c>
      <c r="AP36" s="199">
        <f t="shared" si="28"/>
        <v>0</v>
      </c>
      <c r="AQ36" s="199">
        <f t="shared" si="28"/>
        <v>0</v>
      </c>
      <c r="AR36" s="199">
        <f t="shared" si="28"/>
        <v>0</v>
      </c>
      <c r="AS36" s="199">
        <f t="shared" si="28"/>
        <v>0</v>
      </c>
      <c r="AT36" s="199">
        <f t="shared" si="28"/>
        <v>0</v>
      </c>
      <c r="AU36" s="199">
        <f t="shared" si="28"/>
        <v>0</v>
      </c>
      <c r="AV36" s="199">
        <f t="shared" si="28"/>
        <v>0</v>
      </c>
      <c r="AW36" s="199">
        <f t="shared" si="28"/>
        <v>0</v>
      </c>
      <c r="AX36" s="199">
        <f t="shared" si="28"/>
        <v>0</v>
      </c>
      <c r="AY36" s="199">
        <f t="shared" si="28"/>
        <v>0</v>
      </c>
      <c r="AZ36" s="199">
        <f t="shared" si="28"/>
        <v>0</v>
      </c>
      <c r="BA36" s="199">
        <f t="shared" si="28"/>
        <v>0</v>
      </c>
      <c r="BB36" s="199">
        <f t="shared" si="28"/>
        <v>0</v>
      </c>
      <c r="BC36" s="199">
        <f t="shared" si="28"/>
        <v>0</v>
      </c>
      <c r="BD36" s="199">
        <f t="shared" si="28"/>
        <v>0</v>
      </c>
      <c r="BE36" s="199">
        <f t="shared" si="28"/>
        <v>0</v>
      </c>
      <c r="BF36" s="199">
        <f t="shared" si="28"/>
        <v>0</v>
      </c>
      <c r="BG36" s="199">
        <f t="shared" si="28"/>
        <v>0</v>
      </c>
      <c r="BH36" s="199">
        <f t="shared" si="28"/>
        <v>0</v>
      </c>
      <c r="BI36" s="199">
        <f t="shared" si="28"/>
        <v>0</v>
      </c>
      <c r="BJ36" s="199">
        <f t="shared" si="28"/>
        <v>0</v>
      </c>
      <c r="BK36" s="199">
        <f t="shared" si="28"/>
        <v>0</v>
      </c>
      <c r="BL36" s="199">
        <f t="shared" si="28"/>
        <v>0</v>
      </c>
      <c r="BM36" s="158"/>
      <c r="BN36" s="159" t="str">
        <f>IFERROR(__xludf.DUMMYFUNCTION("""COMPUTED_VALUE"""),"Daniel Fux")</f>
        <v>Daniel Fux</v>
      </c>
      <c r="BO36" s="202"/>
      <c r="BP36" s="203"/>
      <c r="BQ36" s="202"/>
      <c r="BR36" s="203"/>
      <c r="BS36" s="204"/>
      <c r="BT36" s="205"/>
      <c r="BU36" s="204"/>
      <c r="BV36" s="205"/>
      <c r="BW36" s="204"/>
      <c r="BX36" s="205"/>
      <c r="BY36" s="202"/>
      <c r="BZ36" s="203"/>
      <c r="CA36" s="204"/>
      <c r="CB36" s="205"/>
      <c r="CC36" s="204"/>
      <c r="CD36" s="205"/>
      <c r="CE36" s="202"/>
      <c r="CF36" s="203"/>
      <c r="CG36" s="204"/>
      <c r="CH36" s="205"/>
      <c r="CI36" s="204"/>
      <c r="CJ36" s="205"/>
      <c r="CK36" s="204"/>
      <c r="CL36" s="205"/>
      <c r="CM36" s="204"/>
      <c r="CN36" s="205"/>
      <c r="CO36" s="202"/>
      <c r="CP36" s="203"/>
      <c r="CQ36" s="202"/>
      <c r="CR36" s="203"/>
      <c r="CS36" s="202"/>
      <c r="CT36" s="199"/>
      <c r="CU36" s="204"/>
      <c r="CV36" s="199"/>
      <c r="CW36" s="204"/>
      <c r="CX36" s="199"/>
      <c r="CY36" s="204"/>
      <c r="CZ36" s="199"/>
      <c r="DA36" s="204"/>
      <c r="DB36" s="199"/>
      <c r="DC36" s="204"/>
      <c r="DD36" s="199"/>
      <c r="DE36" s="202"/>
      <c r="DF36" s="199"/>
      <c r="DG36" s="202"/>
      <c r="DH36" s="199"/>
      <c r="DI36" s="204"/>
      <c r="DJ36" s="199"/>
      <c r="DK36" s="204"/>
      <c r="DL36" s="206"/>
      <c r="DM36" s="202"/>
      <c r="DN36" s="199"/>
      <c r="DO36" s="204"/>
      <c r="DP36" s="199"/>
      <c r="DQ36" s="204"/>
      <c r="DR36" s="199"/>
      <c r="DS36" s="202"/>
      <c r="DT36" s="199"/>
      <c r="DU36" s="202"/>
      <c r="DV36" s="199"/>
      <c r="DW36" s="204"/>
      <c r="DX36" s="199"/>
      <c r="DY36" s="158"/>
      <c r="DZ36" s="159" t="str">
        <f>IFERROR(__xludf.DUMMYFUNCTION("""COMPUTED_VALUE"""),"Daniel Fux")</f>
        <v>Daniel Fux</v>
      </c>
      <c r="EA36" s="202"/>
      <c r="EB36" s="203"/>
      <c r="EC36" s="202"/>
      <c r="ED36" s="203"/>
      <c r="EE36" s="204"/>
      <c r="EF36" s="205"/>
      <c r="EG36" s="204"/>
      <c r="EH36" s="205"/>
      <c r="EI36" s="204"/>
      <c r="EJ36" s="205"/>
      <c r="EK36" s="202"/>
      <c r="EL36" s="203"/>
      <c r="EM36" s="204"/>
      <c r="EN36" s="205"/>
      <c r="EO36" s="204"/>
      <c r="EP36" s="205"/>
      <c r="EQ36" s="202"/>
      <c r="ER36" s="203"/>
      <c r="ES36" s="204"/>
      <c r="ET36" s="205"/>
      <c r="EU36" s="204"/>
      <c r="EV36" s="205"/>
      <c r="EW36" s="204"/>
      <c r="EX36" s="205"/>
      <c r="EY36" s="204"/>
      <c r="EZ36" s="205"/>
      <c r="FA36" s="202"/>
      <c r="FB36" s="203"/>
      <c r="FC36" s="202"/>
      <c r="FD36" s="203"/>
      <c r="FE36" s="202"/>
      <c r="FF36" s="199"/>
      <c r="FG36" s="204"/>
      <c r="FH36" s="199"/>
      <c r="FI36" s="204"/>
      <c r="FJ36" s="199"/>
      <c r="FK36" s="204"/>
      <c r="FL36" s="199"/>
      <c r="FM36" s="204"/>
      <c r="FN36" s="199"/>
      <c r="FO36" s="204"/>
      <c r="FP36" s="199"/>
      <c r="FQ36" s="202"/>
      <c r="FR36" s="199"/>
      <c r="FS36" s="202"/>
      <c r="FT36" s="199"/>
      <c r="FU36" s="204"/>
      <c r="FV36" s="199"/>
      <c r="FW36" s="204"/>
      <c r="FX36" s="206"/>
      <c r="FY36" s="202"/>
      <c r="FZ36" s="199"/>
      <c r="GA36" s="204"/>
      <c r="GB36" s="199"/>
      <c r="GC36" s="204"/>
      <c r="GD36" s="199"/>
      <c r="GE36" s="202"/>
      <c r="GF36" s="199"/>
      <c r="GG36" s="202"/>
      <c r="GH36" s="199"/>
      <c r="GI36" s="204"/>
      <c r="GJ36" s="199"/>
      <c r="GK36" s="158"/>
      <c r="GL36" s="159" t="str">
        <f>IFERROR(__xludf.DUMMYFUNCTION("""COMPUTED_VALUE"""),"Daniel Fux")</f>
        <v>Daniel Fux</v>
      </c>
      <c r="GM36" s="202"/>
      <c r="GN36" s="203"/>
      <c r="GO36" s="202"/>
      <c r="GP36" s="203"/>
      <c r="GQ36" s="204"/>
      <c r="GR36" s="205"/>
      <c r="GS36" s="204"/>
      <c r="GT36" s="205"/>
      <c r="GU36" s="204"/>
      <c r="GV36" s="205"/>
      <c r="GW36" s="202"/>
      <c r="GX36" s="203"/>
      <c r="GY36" s="204"/>
      <c r="GZ36" s="205"/>
      <c r="HA36" s="204"/>
      <c r="HB36" s="205"/>
      <c r="HC36" s="202"/>
      <c r="HD36" s="203"/>
      <c r="HE36" s="204"/>
      <c r="HF36" s="205"/>
      <c r="HG36" s="204"/>
      <c r="HH36" s="205"/>
      <c r="HI36" s="204"/>
      <c r="HJ36" s="205"/>
      <c r="HK36" s="204"/>
      <c r="HL36" s="205"/>
      <c r="HM36" s="202"/>
      <c r="HN36" s="203"/>
      <c r="HO36" s="202"/>
      <c r="HP36" s="203"/>
      <c r="HQ36" s="202"/>
      <c r="HR36" s="199"/>
      <c r="HS36" s="204"/>
      <c r="HT36" s="199"/>
      <c r="HU36" s="204"/>
      <c r="HV36" s="199"/>
      <c r="HW36" s="204"/>
      <c r="HX36" s="199"/>
      <c r="HY36" s="204"/>
      <c r="HZ36" s="199"/>
      <c r="IA36" s="204"/>
      <c r="IB36" s="199"/>
      <c r="IC36" s="202"/>
      <c r="ID36" s="199"/>
      <c r="IE36" s="202"/>
      <c r="IF36" s="199"/>
      <c r="IG36" s="204"/>
      <c r="IH36" s="199"/>
      <c r="II36" s="204"/>
      <c r="IJ36" s="206"/>
      <c r="IK36" s="202"/>
      <c r="IL36" s="199"/>
      <c r="IM36" s="204"/>
      <c r="IN36" s="199"/>
      <c r="IO36" s="204"/>
      <c r="IP36" s="199"/>
      <c r="IQ36" s="202"/>
      <c r="IR36" s="199"/>
      <c r="IS36" s="202"/>
      <c r="IT36" s="199"/>
      <c r="IU36" s="204"/>
      <c r="IV36" s="199"/>
    </row>
    <row r="37">
      <c r="A37" s="214">
        <f>IFERROR(__xludf.DUMMYFUNCTION("""COMPUTED_VALUE"""),100.0)</f>
        <v>100</v>
      </c>
      <c r="B37" s="159" t="str">
        <f>IFERROR(__xludf.DUMMYFUNCTION("""COMPUTED_VALUE"""),"Peter Tomko")</f>
        <v>Peter Tomko</v>
      </c>
      <c r="C37" s="199">
        <f t="shared" ref="C37:BL37" si="29">BO37+EA37+GM37</f>
        <v>0</v>
      </c>
      <c r="D37" s="199">
        <f t="shared" si="29"/>
        <v>0</v>
      </c>
      <c r="E37" s="199">
        <f t="shared" si="29"/>
        <v>0</v>
      </c>
      <c r="F37" s="199">
        <f t="shared" si="29"/>
        <v>0</v>
      </c>
      <c r="G37" s="199">
        <f t="shared" si="29"/>
        <v>0</v>
      </c>
      <c r="H37" s="199">
        <f t="shared" si="29"/>
        <v>0</v>
      </c>
      <c r="I37" s="199">
        <f t="shared" si="29"/>
        <v>0</v>
      </c>
      <c r="J37" s="199">
        <f t="shared" si="29"/>
        <v>0</v>
      </c>
      <c r="K37" s="199">
        <f t="shared" si="29"/>
        <v>0</v>
      </c>
      <c r="L37" s="199">
        <f t="shared" si="29"/>
        <v>0</v>
      </c>
      <c r="M37" s="199">
        <f t="shared" si="29"/>
        <v>0</v>
      </c>
      <c r="N37" s="199">
        <f t="shared" si="29"/>
        <v>0</v>
      </c>
      <c r="O37" s="199">
        <f t="shared" si="29"/>
        <v>0</v>
      </c>
      <c r="P37" s="199">
        <f t="shared" si="29"/>
        <v>0</v>
      </c>
      <c r="Q37" s="199">
        <f t="shared" si="29"/>
        <v>0</v>
      </c>
      <c r="R37" s="199">
        <f t="shared" si="29"/>
        <v>0</v>
      </c>
      <c r="S37" s="199">
        <f t="shared" si="29"/>
        <v>0</v>
      </c>
      <c r="T37" s="199">
        <f t="shared" si="29"/>
        <v>0</v>
      </c>
      <c r="U37" s="199">
        <f t="shared" si="29"/>
        <v>0</v>
      </c>
      <c r="V37" s="199">
        <f t="shared" si="29"/>
        <v>0</v>
      </c>
      <c r="W37" s="199">
        <f t="shared" si="29"/>
        <v>0</v>
      </c>
      <c r="X37" s="199">
        <f t="shared" si="29"/>
        <v>0</v>
      </c>
      <c r="Y37" s="199">
        <f t="shared" si="29"/>
        <v>0</v>
      </c>
      <c r="Z37" s="199">
        <f t="shared" si="29"/>
        <v>0</v>
      </c>
      <c r="AA37" s="199">
        <f t="shared" si="29"/>
        <v>0</v>
      </c>
      <c r="AB37" s="199">
        <f t="shared" si="29"/>
        <v>0</v>
      </c>
      <c r="AC37" s="199">
        <f t="shared" si="29"/>
        <v>0</v>
      </c>
      <c r="AD37" s="199">
        <f t="shared" si="29"/>
        <v>0</v>
      </c>
      <c r="AE37" s="199">
        <f t="shared" si="29"/>
        <v>0</v>
      </c>
      <c r="AF37" s="199">
        <f t="shared" si="29"/>
        <v>0</v>
      </c>
      <c r="AG37" s="199">
        <f t="shared" si="29"/>
        <v>0</v>
      </c>
      <c r="AH37" s="199">
        <f t="shared" si="29"/>
        <v>0</v>
      </c>
      <c r="AI37" s="199">
        <f t="shared" si="29"/>
        <v>0</v>
      </c>
      <c r="AJ37" s="199">
        <f t="shared" si="29"/>
        <v>0</v>
      </c>
      <c r="AK37" s="199">
        <f t="shared" si="29"/>
        <v>0</v>
      </c>
      <c r="AL37" s="199">
        <f t="shared" si="29"/>
        <v>0</v>
      </c>
      <c r="AM37" s="199">
        <f t="shared" si="29"/>
        <v>0</v>
      </c>
      <c r="AN37" s="199">
        <f t="shared" si="29"/>
        <v>0</v>
      </c>
      <c r="AO37" s="199">
        <f t="shared" si="29"/>
        <v>0</v>
      </c>
      <c r="AP37" s="199">
        <f t="shared" si="29"/>
        <v>0</v>
      </c>
      <c r="AQ37" s="199">
        <f t="shared" si="29"/>
        <v>0</v>
      </c>
      <c r="AR37" s="199">
        <f t="shared" si="29"/>
        <v>0</v>
      </c>
      <c r="AS37" s="199">
        <f t="shared" si="29"/>
        <v>0</v>
      </c>
      <c r="AT37" s="199">
        <f t="shared" si="29"/>
        <v>0</v>
      </c>
      <c r="AU37" s="199">
        <f t="shared" si="29"/>
        <v>0</v>
      </c>
      <c r="AV37" s="199">
        <f t="shared" si="29"/>
        <v>0</v>
      </c>
      <c r="AW37" s="199">
        <f t="shared" si="29"/>
        <v>0</v>
      </c>
      <c r="AX37" s="199">
        <f t="shared" si="29"/>
        <v>0</v>
      </c>
      <c r="AY37" s="199">
        <f t="shared" si="29"/>
        <v>0</v>
      </c>
      <c r="AZ37" s="199">
        <f t="shared" si="29"/>
        <v>0</v>
      </c>
      <c r="BA37" s="199">
        <f t="shared" si="29"/>
        <v>0</v>
      </c>
      <c r="BB37" s="199">
        <f t="shared" si="29"/>
        <v>0</v>
      </c>
      <c r="BC37" s="199">
        <f t="shared" si="29"/>
        <v>0</v>
      </c>
      <c r="BD37" s="199">
        <f t="shared" si="29"/>
        <v>0</v>
      </c>
      <c r="BE37" s="199">
        <f t="shared" si="29"/>
        <v>0</v>
      </c>
      <c r="BF37" s="199">
        <f t="shared" si="29"/>
        <v>0</v>
      </c>
      <c r="BG37" s="199">
        <f t="shared" si="29"/>
        <v>0</v>
      </c>
      <c r="BH37" s="199">
        <f t="shared" si="29"/>
        <v>0</v>
      </c>
      <c r="BI37" s="199">
        <f t="shared" si="29"/>
        <v>0</v>
      </c>
      <c r="BJ37" s="199">
        <f t="shared" si="29"/>
        <v>0</v>
      </c>
      <c r="BK37" s="199">
        <f t="shared" si="29"/>
        <v>0</v>
      </c>
      <c r="BL37" s="199">
        <f t="shared" si="29"/>
        <v>0</v>
      </c>
      <c r="BM37" s="158"/>
      <c r="BN37" s="159" t="str">
        <f>IFERROR(__xludf.DUMMYFUNCTION("""COMPUTED_VALUE"""),"Peter Tomko")</f>
        <v>Peter Tomko</v>
      </c>
      <c r="BO37" s="202"/>
      <c r="BP37" s="203"/>
      <c r="BQ37" s="202"/>
      <c r="BR37" s="203"/>
      <c r="BS37" s="202"/>
      <c r="BT37" s="203"/>
      <c r="BU37" s="202"/>
      <c r="BV37" s="203"/>
      <c r="BW37" s="202"/>
      <c r="BX37" s="203"/>
      <c r="BY37" s="202"/>
      <c r="BZ37" s="203"/>
      <c r="CA37" s="202"/>
      <c r="CB37" s="203"/>
      <c r="CC37" s="202"/>
      <c r="CD37" s="203"/>
      <c r="CE37" s="202"/>
      <c r="CF37" s="203"/>
      <c r="CG37" s="202"/>
      <c r="CH37" s="203"/>
      <c r="CI37" s="202"/>
      <c r="CJ37" s="203"/>
      <c r="CK37" s="202"/>
      <c r="CL37" s="203"/>
      <c r="CM37" s="202"/>
      <c r="CN37" s="203"/>
      <c r="CO37" s="202"/>
      <c r="CP37" s="203"/>
      <c r="CQ37" s="202"/>
      <c r="CR37" s="203"/>
      <c r="CS37" s="202"/>
      <c r="CT37" s="199"/>
      <c r="CU37" s="202"/>
      <c r="CV37" s="199"/>
      <c r="CW37" s="202"/>
      <c r="CX37" s="199"/>
      <c r="CY37" s="202"/>
      <c r="CZ37" s="199"/>
      <c r="DA37" s="202"/>
      <c r="DB37" s="199"/>
      <c r="DC37" s="202"/>
      <c r="DD37" s="199"/>
      <c r="DE37" s="202"/>
      <c r="DF37" s="199"/>
      <c r="DG37" s="202"/>
      <c r="DH37" s="199"/>
      <c r="DI37" s="202"/>
      <c r="DJ37" s="199"/>
      <c r="DK37" s="202"/>
      <c r="DL37" s="199"/>
      <c r="DM37" s="202"/>
      <c r="DN37" s="199"/>
      <c r="DO37" s="202"/>
      <c r="DP37" s="199"/>
      <c r="DQ37" s="202"/>
      <c r="DR37" s="199"/>
      <c r="DS37" s="202"/>
      <c r="DT37" s="199"/>
      <c r="DU37" s="202"/>
      <c r="DV37" s="199"/>
      <c r="DW37" s="202"/>
      <c r="DX37" s="199"/>
      <c r="DY37" s="158"/>
      <c r="DZ37" s="159" t="str">
        <f>IFERROR(__xludf.DUMMYFUNCTION("""COMPUTED_VALUE"""),"Peter Tomko")</f>
        <v>Peter Tomko</v>
      </c>
      <c r="EA37" s="202"/>
      <c r="EB37" s="203"/>
      <c r="EC37" s="202"/>
      <c r="ED37" s="203"/>
      <c r="EE37" s="202"/>
      <c r="EF37" s="203"/>
      <c r="EG37" s="202"/>
      <c r="EH37" s="203"/>
      <c r="EI37" s="202"/>
      <c r="EJ37" s="203"/>
      <c r="EK37" s="202"/>
      <c r="EL37" s="203"/>
      <c r="EM37" s="202"/>
      <c r="EN37" s="203"/>
      <c r="EO37" s="202"/>
      <c r="EP37" s="203"/>
      <c r="EQ37" s="202"/>
      <c r="ER37" s="203"/>
      <c r="ES37" s="202"/>
      <c r="ET37" s="203"/>
      <c r="EU37" s="202"/>
      <c r="EV37" s="203"/>
      <c r="EW37" s="202"/>
      <c r="EX37" s="203"/>
      <c r="EY37" s="202"/>
      <c r="EZ37" s="203"/>
      <c r="FA37" s="202"/>
      <c r="FB37" s="203"/>
      <c r="FC37" s="202"/>
      <c r="FD37" s="203"/>
      <c r="FE37" s="202"/>
      <c r="FF37" s="199"/>
      <c r="FG37" s="202"/>
      <c r="FH37" s="199"/>
      <c r="FI37" s="202"/>
      <c r="FJ37" s="199"/>
      <c r="FK37" s="202"/>
      <c r="FL37" s="199"/>
      <c r="FM37" s="202"/>
      <c r="FN37" s="199"/>
      <c r="FO37" s="202"/>
      <c r="FP37" s="199"/>
      <c r="FQ37" s="202"/>
      <c r="FR37" s="199"/>
      <c r="FS37" s="202"/>
      <c r="FT37" s="199"/>
      <c r="FU37" s="202"/>
      <c r="FV37" s="199"/>
      <c r="FW37" s="202"/>
      <c r="FX37" s="199"/>
      <c r="FY37" s="202"/>
      <c r="FZ37" s="199"/>
      <c r="GA37" s="202"/>
      <c r="GB37" s="199"/>
      <c r="GC37" s="202"/>
      <c r="GD37" s="199"/>
      <c r="GE37" s="202"/>
      <c r="GF37" s="199"/>
      <c r="GG37" s="202"/>
      <c r="GH37" s="199"/>
      <c r="GI37" s="202"/>
      <c r="GJ37" s="199"/>
      <c r="GK37" s="158"/>
      <c r="GL37" s="159" t="str">
        <f>IFERROR(__xludf.DUMMYFUNCTION("""COMPUTED_VALUE"""),"Peter Tomko")</f>
        <v>Peter Tomko</v>
      </c>
      <c r="GM37" s="202"/>
      <c r="GN37" s="203"/>
      <c r="GO37" s="202"/>
      <c r="GP37" s="203"/>
      <c r="GQ37" s="202"/>
      <c r="GR37" s="203"/>
      <c r="GS37" s="202"/>
      <c r="GT37" s="203"/>
      <c r="GU37" s="202"/>
      <c r="GV37" s="203"/>
      <c r="GW37" s="202"/>
      <c r="GX37" s="203"/>
      <c r="GY37" s="202"/>
      <c r="GZ37" s="203"/>
      <c r="HA37" s="202"/>
      <c r="HB37" s="203"/>
      <c r="HC37" s="202"/>
      <c r="HD37" s="203"/>
      <c r="HE37" s="202"/>
      <c r="HF37" s="203"/>
      <c r="HG37" s="202"/>
      <c r="HH37" s="203"/>
      <c r="HI37" s="202"/>
      <c r="HJ37" s="203"/>
      <c r="HK37" s="202"/>
      <c r="HL37" s="203"/>
      <c r="HM37" s="202"/>
      <c r="HN37" s="203"/>
      <c r="HO37" s="202"/>
      <c r="HP37" s="203"/>
      <c r="HQ37" s="202"/>
      <c r="HR37" s="199"/>
      <c r="HS37" s="202"/>
      <c r="HT37" s="199"/>
      <c r="HU37" s="202"/>
      <c r="HV37" s="199"/>
      <c r="HW37" s="202"/>
      <c r="HX37" s="199"/>
      <c r="HY37" s="202"/>
      <c r="HZ37" s="199"/>
      <c r="IA37" s="202"/>
      <c r="IB37" s="199"/>
      <c r="IC37" s="202"/>
      <c r="ID37" s="199"/>
      <c r="IE37" s="202"/>
      <c r="IF37" s="199"/>
      <c r="IG37" s="202"/>
      <c r="IH37" s="199"/>
      <c r="II37" s="202"/>
      <c r="IJ37" s="199"/>
      <c r="IK37" s="202"/>
      <c r="IL37" s="199"/>
      <c r="IM37" s="202"/>
      <c r="IN37" s="199"/>
      <c r="IO37" s="202"/>
      <c r="IP37" s="199"/>
      <c r="IQ37" s="202"/>
      <c r="IR37" s="199"/>
      <c r="IS37" s="202"/>
      <c r="IT37" s="199"/>
      <c r="IU37" s="202"/>
      <c r="IV37" s="199"/>
    </row>
    <row r="38">
      <c r="A38" s="214">
        <f>IFERROR(__xludf.DUMMYFUNCTION("""COMPUTED_VALUE"""),100.0)</f>
        <v>100</v>
      </c>
      <c r="B38" s="159" t="str">
        <f>IFERROR(__xludf.DUMMYFUNCTION("""COMPUTED_VALUE"""),"Karolína Schejbalová")</f>
        <v>Karolína Schejbalová</v>
      </c>
      <c r="C38" s="199">
        <f t="shared" ref="C38:BL38" si="30">BO38+EA38+GM38</f>
        <v>0</v>
      </c>
      <c r="D38" s="199">
        <f t="shared" si="30"/>
        <v>0</v>
      </c>
      <c r="E38" s="199">
        <f t="shared" si="30"/>
        <v>0</v>
      </c>
      <c r="F38" s="199">
        <f t="shared" si="30"/>
        <v>0</v>
      </c>
      <c r="G38" s="199">
        <f t="shared" si="30"/>
        <v>0</v>
      </c>
      <c r="H38" s="199">
        <f t="shared" si="30"/>
        <v>0</v>
      </c>
      <c r="I38" s="199">
        <f t="shared" si="30"/>
        <v>0</v>
      </c>
      <c r="J38" s="199">
        <f t="shared" si="30"/>
        <v>0</v>
      </c>
      <c r="K38" s="199">
        <f t="shared" si="30"/>
        <v>0</v>
      </c>
      <c r="L38" s="199">
        <f t="shared" si="30"/>
        <v>0</v>
      </c>
      <c r="M38" s="199">
        <f t="shared" si="30"/>
        <v>0</v>
      </c>
      <c r="N38" s="199">
        <f t="shared" si="30"/>
        <v>0</v>
      </c>
      <c r="O38" s="199">
        <f t="shared" si="30"/>
        <v>0</v>
      </c>
      <c r="P38" s="199">
        <f t="shared" si="30"/>
        <v>0</v>
      </c>
      <c r="Q38" s="199">
        <f t="shared" si="30"/>
        <v>0</v>
      </c>
      <c r="R38" s="199">
        <f t="shared" si="30"/>
        <v>0</v>
      </c>
      <c r="S38" s="199">
        <f t="shared" si="30"/>
        <v>0</v>
      </c>
      <c r="T38" s="199">
        <f t="shared" si="30"/>
        <v>0</v>
      </c>
      <c r="U38" s="199">
        <f t="shared" si="30"/>
        <v>0</v>
      </c>
      <c r="V38" s="199">
        <f t="shared" si="30"/>
        <v>0</v>
      </c>
      <c r="W38" s="199">
        <f t="shared" si="30"/>
        <v>0</v>
      </c>
      <c r="X38" s="199">
        <f t="shared" si="30"/>
        <v>0</v>
      </c>
      <c r="Y38" s="199">
        <f t="shared" si="30"/>
        <v>0</v>
      </c>
      <c r="Z38" s="199">
        <f t="shared" si="30"/>
        <v>0</v>
      </c>
      <c r="AA38" s="199">
        <f t="shared" si="30"/>
        <v>0</v>
      </c>
      <c r="AB38" s="199">
        <f t="shared" si="30"/>
        <v>0</v>
      </c>
      <c r="AC38" s="199">
        <f t="shared" si="30"/>
        <v>0</v>
      </c>
      <c r="AD38" s="199">
        <f t="shared" si="30"/>
        <v>0</v>
      </c>
      <c r="AE38" s="199">
        <f t="shared" si="30"/>
        <v>0</v>
      </c>
      <c r="AF38" s="199">
        <f t="shared" si="30"/>
        <v>0</v>
      </c>
      <c r="AG38" s="199">
        <f t="shared" si="30"/>
        <v>0</v>
      </c>
      <c r="AH38" s="199">
        <f t="shared" si="30"/>
        <v>0</v>
      </c>
      <c r="AI38" s="199">
        <f t="shared" si="30"/>
        <v>0</v>
      </c>
      <c r="AJ38" s="199">
        <f t="shared" si="30"/>
        <v>0</v>
      </c>
      <c r="AK38" s="199">
        <f t="shared" si="30"/>
        <v>0</v>
      </c>
      <c r="AL38" s="199">
        <f t="shared" si="30"/>
        <v>0</v>
      </c>
      <c r="AM38" s="199">
        <f t="shared" si="30"/>
        <v>0</v>
      </c>
      <c r="AN38" s="199">
        <f t="shared" si="30"/>
        <v>0</v>
      </c>
      <c r="AO38" s="199">
        <f t="shared" si="30"/>
        <v>0</v>
      </c>
      <c r="AP38" s="199">
        <f t="shared" si="30"/>
        <v>0</v>
      </c>
      <c r="AQ38" s="199">
        <f t="shared" si="30"/>
        <v>0</v>
      </c>
      <c r="AR38" s="199">
        <f t="shared" si="30"/>
        <v>0</v>
      </c>
      <c r="AS38" s="199">
        <f t="shared" si="30"/>
        <v>0</v>
      </c>
      <c r="AT38" s="199">
        <f t="shared" si="30"/>
        <v>0</v>
      </c>
      <c r="AU38" s="199">
        <f t="shared" si="30"/>
        <v>0</v>
      </c>
      <c r="AV38" s="199">
        <f t="shared" si="30"/>
        <v>0</v>
      </c>
      <c r="AW38" s="199">
        <f t="shared" si="30"/>
        <v>0</v>
      </c>
      <c r="AX38" s="199">
        <f t="shared" si="30"/>
        <v>0</v>
      </c>
      <c r="AY38" s="199">
        <f t="shared" si="30"/>
        <v>0</v>
      </c>
      <c r="AZ38" s="199">
        <f t="shared" si="30"/>
        <v>0</v>
      </c>
      <c r="BA38" s="199">
        <f t="shared" si="30"/>
        <v>0</v>
      </c>
      <c r="BB38" s="199">
        <f t="shared" si="30"/>
        <v>0</v>
      </c>
      <c r="BC38" s="199">
        <f t="shared" si="30"/>
        <v>0</v>
      </c>
      <c r="BD38" s="199">
        <f t="shared" si="30"/>
        <v>0</v>
      </c>
      <c r="BE38" s="199">
        <f t="shared" si="30"/>
        <v>0</v>
      </c>
      <c r="BF38" s="199">
        <f t="shared" si="30"/>
        <v>0</v>
      </c>
      <c r="BG38" s="199">
        <f t="shared" si="30"/>
        <v>0</v>
      </c>
      <c r="BH38" s="199">
        <f t="shared" si="30"/>
        <v>0</v>
      </c>
      <c r="BI38" s="199">
        <f t="shared" si="30"/>
        <v>0</v>
      </c>
      <c r="BJ38" s="199">
        <f t="shared" si="30"/>
        <v>0</v>
      </c>
      <c r="BK38" s="199">
        <f t="shared" si="30"/>
        <v>0</v>
      </c>
      <c r="BL38" s="199">
        <f t="shared" si="30"/>
        <v>0</v>
      </c>
      <c r="BM38" s="158"/>
      <c r="BN38" s="159" t="str">
        <f>IFERROR(__xludf.DUMMYFUNCTION("""COMPUTED_VALUE"""),"Karolína Schejbalová")</f>
        <v>Karolína Schejbalová</v>
      </c>
      <c r="BO38" s="202"/>
      <c r="BP38" s="203"/>
      <c r="BQ38" s="202"/>
      <c r="BR38" s="203"/>
      <c r="BS38" s="202"/>
      <c r="BT38" s="203"/>
      <c r="BU38" s="202"/>
      <c r="BV38" s="203"/>
      <c r="BW38" s="202"/>
      <c r="BX38" s="203"/>
      <c r="BY38" s="202"/>
      <c r="BZ38" s="203"/>
      <c r="CA38" s="202"/>
      <c r="CB38" s="203"/>
      <c r="CC38" s="202"/>
      <c r="CD38" s="203"/>
      <c r="CE38" s="202"/>
      <c r="CF38" s="203"/>
      <c r="CG38" s="202"/>
      <c r="CH38" s="203"/>
      <c r="CI38" s="202"/>
      <c r="CJ38" s="203"/>
      <c r="CK38" s="202"/>
      <c r="CL38" s="203"/>
      <c r="CM38" s="202"/>
      <c r="CN38" s="203"/>
      <c r="CO38" s="204"/>
      <c r="CP38" s="205"/>
      <c r="CQ38" s="202"/>
      <c r="CR38" s="203"/>
      <c r="CS38" s="202"/>
      <c r="CT38" s="199"/>
      <c r="CU38" s="202"/>
      <c r="CV38" s="199"/>
      <c r="CW38" s="202"/>
      <c r="CX38" s="199"/>
      <c r="CY38" s="202"/>
      <c r="CZ38" s="199"/>
      <c r="DA38" s="202"/>
      <c r="DB38" s="199"/>
      <c r="DC38" s="202"/>
      <c r="DD38" s="199"/>
      <c r="DE38" s="202"/>
      <c r="DF38" s="199"/>
      <c r="DG38" s="202"/>
      <c r="DH38" s="199"/>
      <c r="DI38" s="202"/>
      <c r="DJ38" s="199"/>
      <c r="DK38" s="202"/>
      <c r="DL38" s="199"/>
      <c r="DM38" s="202"/>
      <c r="DN38" s="199"/>
      <c r="DO38" s="202"/>
      <c r="DP38" s="199"/>
      <c r="DQ38" s="202"/>
      <c r="DR38" s="199"/>
      <c r="DS38" s="202"/>
      <c r="DT38" s="199"/>
      <c r="DU38" s="202"/>
      <c r="DV38" s="199"/>
      <c r="DW38" s="202"/>
      <c r="DX38" s="199"/>
      <c r="DY38" s="158"/>
      <c r="DZ38" s="159" t="str">
        <f>IFERROR(__xludf.DUMMYFUNCTION("""COMPUTED_VALUE"""),"Karolína Schejbalová")</f>
        <v>Karolína Schejbalová</v>
      </c>
      <c r="EA38" s="202"/>
      <c r="EB38" s="203"/>
      <c r="EC38" s="202"/>
      <c r="ED38" s="203"/>
      <c r="EE38" s="202"/>
      <c r="EF38" s="203"/>
      <c r="EG38" s="202"/>
      <c r="EH38" s="203"/>
      <c r="EI38" s="202"/>
      <c r="EJ38" s="203"/>
      <c r="EK38" s="202"/>
      <c r="EL38" s="203"/>
      <c r="EM38" s="202"/>
      <c r="EN38" s="203"/>
      <c r="EO38" s="202"/>
      <c r="EP38" s="203"/>
      <c r="EQ38" s="202"/>
      <c r="ER38" s="203"/>
      <c r="ES38" s="202"/>
      <c r="ET38" s="203"/>
      <c r="EU38" s="202"/>
      <c r="EV38" s="203"/>
      <c r="EW38" s="202"/>
      <c r="EX38" s="203"/>
      <c r="EY38" s="202"/>
      <c r="EZ38" s="203"/>
      <c r="FA38" s="204"/>
      <c r="FB38" s="205"/>
      <c r="FC38" s="202"/>
      <c r="FD38" s="203"/>
      <c r="FE38" s="202"/>
      <c r="FF38" s="199"/>
      <c r="FG38" s="202"/>
      <c r="FH38" s="199"/>
      <c r="FI38" s="202"/>
      <c r="FJ38" s="199"/>
      <c r="FK38" s="202"/>
      <c r="FL38" s="199"/>
      <c r="FM38" s="202"/>
      <c r="FN38" s="199"/>
      <c r="FO38" s="202"/>
      <c r="FP38" s="199"/>
      <c r="FQ38" s="202"/>
      <c r="FR38" s="199"/>
      <c r="FS38" s="202"/>
      <c r="FT38" s="199"/>
      <c r="FU38" s="202"/>
      <c r="FV38" s="199"/>
      <c r="FW38" s="202"/>
      <c r="FX38" s="199"/>
      <c r="FY38" s="202"/>
      <c r="FZ38" s="199"/>
      <c r="GA38" s="202"/>
      <c r="GB38" s="199"/>
      <c r="GC38" s="202"/>
      <c r="GD38" s="199"/>
      <c r="GE38" s="202"/>
      <c r="GF38" s="199"/>
      <c r="GG38" s="202"/>
      <c r="GH38" s="199"/>
      <c r="GI38" s="202"/>
      <c r="GJ38" s="199"/>
      <c r="GK38" s="158"/>
      <c r="GL38" s="159" t="str">
        <f>IFERROR(__xludf.DUMMYFUNCTION("""COMPUTED_VALUE"""),"Karolína Schejbalová")</f>
        <v>Karolína Schejbalová</v>
      </c>
      <c r="GM38" s="202"/>
      <c r="GN38" s="203"/>
      <c r="GO38" s="202"/>
      <c r="GP38" s="203"/>
      <c r="GQ38" s="202"/>
      <c r="GR38" s="203"/>
      <c r="GS38" s="202"/>
      <c r="GT38" s="203"/>
      <c r="GU38" s="202"/>
      <c r="GV38" s="203"/>
      <c r="GW38" s="202"/>
      <c r="GX38" s="203"/>
      <c r="GY38" s="202"/>
      <c r="GZ38" s="203"/>
      <c r="HA38" s="202"/>
      <c r="HB38" s="203"/>
      <c r="HC38" s="202"/>
      <c r="HD38" s="203"/>
      <c r="HE38" s="202"/>
      <c r="HF38" s="203"/>
      <c r="HG38" s="202"/>
      <c r="HH38" s="203"/>
      <c r="HI38" s="202"/>
      <c r="HJ38" s="203"/>
      <c r="HK38" s="202"/>
      <c r="HL38" s="203"/>
      <c r="HM38" s="204"/>
      <c r="HN38" s="205"/>
      <c r="HO38" s="202"/>
      <c r="HP38" s="203"/>
      <c r="HQ38" s="202"/>
      <c r="HR38" s="199"/>
      <c r="HS38" s="202"/>
      <c r="HT38" s="199"/>
      <c r="HU38" s="202"/>
      <c r="HV38" s="199"/>
      <c r="HW38" s="202"/>
      <c r="HX38" s="199"/>
      <c r="HY38" s="202"/>
      <c r="HZ38" s="199"/>
      <c r="IA38" s="202"/>
      <c r="IB38" s="199"/>
      <c r="IC38" s="202"/>
      <c r="ID38" s="199"/>
      <c r="IE38" s="202"/>
      <c r="IF38" s="199"/>
      <c r="IG38" s="202"/>
      <c r="IH38" s="199"/>
      <c r="II38" s="202"/>
      <c r="IJ38" s="199"/>
      <c r="IK38" s="202"/>
      <c r="IL38" s="199"/>
      <c r="IM38" s="202"/>
      <c r="IN38" s="199"/>
      <c r="IO38" s="202"/>
      <c r="IP38" s="199"/>
      <c r="IQ38" s="202"/>
      <c r="IR38" s="199"/>
      <c r="IS38" s="202"/>
      <c r="IT38" s="199"/>
      <c r="IU38" s="202"/>
      <c r="IV38" s="199"/>
    </row>
    <row r="39">
      <c r="A39" s="214">
        <f>IFERROR(__xludf.DUMMYFUNCTION("""COMPUTED_VALUE"""),100.0)</f>
        <v>100</v>
      </c>
      <c r="B39" s="159" t="str">
        <f>IFERROR(__xludf.DUMMYFUNCTION("""COMPUTED_VALUE"""),"Martin Sova")</f>
        <v>Martin Sova</v>
      </c>
      <c r="C39" s="199">
        <f t="shared" ref="C39:BL39" si="31">BO39+EA39+GM39</f>
        <v>0</v>
      </c>
      <c r="D39" s="199">
        <f t="shared" si="31"/>
        <v>0</v>
      </c>
      <c r="E39" s="199">
        <f t="shared" si="31"/>
        <v>0</v>
      </c>
      <c r="F39" s="199">
        <f t="shared" si="31"/>
        <v>0</v>
      </c>
      <c r="G39" s="199">
        <f t="shared" si="31"/>
        <v>0</v>
      </c>
      <c r="H39" s="199">
        <f t="shared" si="31"/>
        <v>0</v>
      </c>
      <c r="I39" s="199">
        <f t="shared" si="31"/>
        <v>0</v>
      </c>
      <c r="J39" s="199">
        <f t="shared" si="31"/>
        <v>0</v>
      </c>
      <c r="K39" s="199">
        <f t="shared" si="31"/>
        <v>8</v>
      </c>
      <c r="L39" s="199">
        <f t="shared" si="31"/>
        <v>0</v>
      </c>
      <c r="M39" s="199">
        <f t="shared" si="31"/>
        <v>0</v>
      </c>
      <c r="N39" s="199">
        <f t="shared" si="31"/>
        <v>0</v>
      </c>
      <c r="O39" s="199">
        <f t="shared" si="31"/>
        <v>2</v>
      </c>
      <c r="P39" s="199">
        <f t="shared" si="31"/>
        <v>0</v>
      </c>
      <c r="Q39" s="199">
        <f t="shared" si="31"/>
        <v>13.5</v>
      </c>
      <c r="R39" s="199">
        <f t="shared" si="31"/>
        <v>0</v>
      </c>
      <c r="S39" s="199">
        <f t="shared" si="31"/>
        <v>7.5</v>
      </c>
      <c r="T39" s="199">
        <f t="shared" si="31"/>
        <v>0</v>
      </c>
      <c r="U39" s="199">
        <f t="shared" si="31"/>
        <v>12.5</v>
      </c>
      <c r="V39" s="199">
        <f t="shared" si="31"/>
        <v>0</v>
      </c>
      <c r="W39" s="199">
        <f t="shared" si="31"/>
        <v>0</v>
      </c>
      <c r="X39" s="199">
        <f t="shared" si="31"/>
        <v>0</v>
      </c>
      <c r="Y39" s="199">
        <f t="shared" si="31"/>
        <v>9</v>
      </c>
      <c r="Z39" s="199">
        <f t="shared" si="31"/>
        <v>0</v>
      </c>
      <c r="AA39" s="199">
        <f t="shared" si="31"/>
        <v>0</v>
      </c>
      <c r="AB39" s="199">
        <f t="shared" si="31"/>
        <v>0</v>
      </c>
      <c r="AC39" s="199">
        <f t="shared" si="31"/>
        <v>0</v>
      </c>
      <c r="AD39" s="199">
        <f t="shared" si="31"/>
        <v>0</v>
      </c>
      <c r="AE39" s="199">
        <f t="shared" si="31"/>
        <v>12</v>
      </c>
      <c r="AF39" s="199">
        <f t="shared" si="31"/>
        <v>0</v>
      </c>
      <c r="AG39" s="199">
        <f t="shared" si="31"/>
        <v>0</v>
      </c>
      <c r="AH39" s="199">
        <f t="shared" si="31"/>
        <v>0</v>
      </c>
      <c r="AI39" s="199">
        <f t="shared" si="31"/>
        <v>3</v>
      </c>
      <c r="AJ39" s="199">
        <f t="shared" si="31"/>
        <v>0</v>
      </c>
      <c r="AK39" s="199">
        <f t="shared" si="31"/>
        <v>0</v>
      </c>
      <c r="AL39" s="199">
        <f t="shared" si="31"/>
        <v>0</v>
      </c>
      <c r="AM39" s="199">
        <f t="shared" si="31"/>
        <v>0</v>
      </c>
      <c r="AN39" s="199">
        <f t="shared" si="31"/>
        <v>0</v>
      </c>
      <c r="AO39" s="199">
        <f t="shared" si="31"/>
        <v>5</v>
      </c>
      <c r="AP39" s="199">
        <f t="shared" si="31"/>
        <v>0</v>
      </c>
      <c r="AQ39" s="199">
        <f t="shared" si="31"/>
        <v>5</v>
      </c>
      <c r="AR39" s="199">
        <f t="shared" si="31"/>
        <v>0</v>
      </c>
      <c r="AS39" s="199">
        <f t="shared" si="31"/>
        <v>0</v>
      </c>
      <c r="AT39" s="199">
        <f t="shared" si="31"/>
        <v>0</v>
      </c>
      <c r="AU39" s="199">
        <f t="shared" si="31"/>
        <v>0</v>
      </c>
      <c r="AV39" s="199">
        <f t="shared" si="31"/>
        <v>0</v>
      </c>
      <c r="AW39" s="199">
        <f t="shared" si="31"/>
        <v>0</v>
      </c>
      <c r="AX39" s="199">
        <f t="shared" si="31"/>
        <v>0</v>
      </c>
      <c r="AY39" s="199">
        <f t="shared" si="31"/>
        <v>6</v>
      </c>
      <c r="AZ39" s="199">
        <f t="shared" si="31"/>
        <v>0</v>
      </c>
      <c r="BA39" s="199">
        <f t="shared" si="31"/>
        <v>6</v>
      </c>
      <c r="BB39" s="199">
        <f t="shared" si="31"/>
        <v>0</v>
      </c>
      <c r="BC39" s="199">
        <f t="shared" si="31"/>
        <v>0</v>
      </c>
      <c r="BD39" s="199">
        <f t="shared" si="31"/>
        <v>0</v>
      </c>
      <c r="BE39" s="199">
        <f t="shared" si="31"/>
        <v>0</v>
      </c>
      <c r="BF39" s="199">
        <f t="shared" si="31"/>
        <v>0</v>
      </c>
      <c r="BG39" s="199">
        <f t="shared" si="31"/>
        <v>4.5</v>
      </c>
      <c r="BH39" s="199">
        <f t="shared" si="31"/>
        <v>0</v>
      </c>
      <c r="BI39" s="199">
        <f t="shared" si="31"/>
        <v>0</v>
      </c>
      <c r="BJ39" s="199">
        <f t="shared" si="31"/>
        <v>0</v>
      </c>
      <c r="BK39" s="199">
        <f t="shared" si="31"/>
        <v>0</v>
      </c>
      <c r="BL39" s="199">
        <f t="shared" si="31"/>
        <v>0</v>
      </c>
      <c r="BM39" s="158"/>
      <c r="BN39" s="159" t="str">
        <f>IFERROR(__xludf.DUMMYFUNCTION("""COMPUTED_VALUE"""),"Martin Sova")</f>
        <v>Martin Sova</v>
      </c>
      <c r="BO39" s="202"/>
      <c r="BP39" s="203"/>
      <c r="BQ39" s="202"/>
      <c r="BR39" s="203"/>
      <c r="BS39" s="202"/>
      <c r="BT39" s="203"/>
      <c r="BU39" s="202"/>
      <c r="BV39" s="203"/>
      <c r="BW39" s="202">
        <f>IFERROR(__xludf.DUMMYFUNCTION("""COMPUTED_VALUE"""),8.0)</f>
        <v>8</v>
      </c>
      <c r="BX39" s="203"/>
      <c r="BY39" s="202"/>
      <c r="BZ39" s="203"/>
      <c r="CA39" s="202">
        <f>IFERROR(__xludf.DUMMYFUNCTION("""COMPUTED_VALUE"""),2.0)</f>
        <v>2</v>
      </c>
      <c r="CB39" s="203"/>
      <c r="CC39" s="202">
        <f>IFERROR(__xludf.DUMMYFUNCTION("""COMPUTED_VALUE"""),13.5)</f>
        <v>13.5</v>
      </c>
      <c r="CD39" s="203"/>
      <c r="CE39" s="202">
        <f>IFERROR(__xludf.DUMMYFUNCTION("""COMPUTED_VALUE"""),7.5)</f>
        <v>7.5</v>
      </c>
      <c r="CF39" s="203"/>
      <c r="CG39" s="202">
        <f>IFERROR(__xludf.DUMMYFUNCTION("""COMPUTED_VALUE"""),12.5)</f>
        <v>12.5</v>
      </c>
      <c r="CH39" s="203"/>
      <c r="CI39" s="202"/>
      <c r="CJ39" s="203"/>
      <c r="CK39" s="202">
        <f>IFERROR(__xludf.DUMMYFUNCTION("""COMPUTED_VALUE"""),9.0)</f>
        <v>9</v>
      </c>
      <c r="CL39" s="203"/>
      <c r="CM39" s="202"/>
      <c r="CN39" s="203"/>
      <c r="CO39" s="202"/>
      <c r="CP39" s="203"/>
      <c r="CQ39" s="202">
        <f>IFERROR(__xludf.DUMMYFUNCTION("""COMPUTED_VALUE"""),12.0)</f>
        <v>12</v>
      </c>
      <c r="CR39" s="203"/>
      <c r="CS39" s="202"/>
      <c r="CT39" s="199"/>
      <c r="CU39" s="202">
        <f>IFERROR(__xludf.DUMMYFUNCTION("""COMPUTED_VALUE"""),3.0)</f>
        <v>3</v>
      </c>
      <c r="CV39" s="199"/>
      <c r="CW39" s="202"/>
      <c r="CX39" s="199"/>
      <c r="CY39" s="202"/>
      <c r="CZ39" s="199"/>
      <c r="DA39" s="202">
        <f>IFERROR(__xludf.DUMMYFUNCTION("""COMPUTED_VALUE"""),5.0)</f>
        <v>5</v>
      </c>
      <c r="DB39" s="199"/>
      <c r="DC39" s="202">
        <f>IFERROR(__xludf.DUMMYFUNCTION("""COMPUTED_VALUE"""),5.0)</f>
        <v>5</v>
      </c>
      <c r="DD39" s="199"/>
      <c r="DE39" s="202"/>
      <c r="DF39" s="199"/>
      <c r="DG39" s="202"/>
      <c r="DH39" s="199"/>
      <c r="DI39" s="202"/>
      <c r="DJ39" s="199"/>
      <c r="DK39" s="202">
        <f>IFERROR(__xludf.DUMMYFUNCTION("""COMPUTED_VALUE"""),6.0)</f>
        <v>6</v>
      </c>
      <c r="DL39" s="199"/>
      <c r="DM39" s="202">
        <f>IFERROR(__xludf.DUMMYFUNCTION("""COMPUTED_VALUE"""),6.0)</f>
        <v>6</v>
      </c>
      <c r="DN39" s="199"/>
      <c r="DO39" s="202"/>
      <c r="DP39" s="199"/>
      <c r="DQ39" s="202"/>
      <c r="DR39" s="199"/>
      <c r="DS39" s="202">
        <f>IFERROR(__xludf.DUMMYFUNCTION("""COMPUTED_VALUE"""),4.5)</f>
        <v>4.5</v>
      </c>
      <c r="DT39" s="199"/>
      <c r="DU39" s="202"/>
      <c r="DV39" s="199"/>
      <c r="DW39" s="202"/>
      <c r="DX39" s="199"/>
      <c r="DY39" s="158"/>
      <c r="DZ39" s="159" t="str">
        <f>IFERROR(__xludf.DUMMYFUNCTION("""COMPUTED_VALUE"""),"Martin Sova")</f>
        <v>Martin Sova</v>
      </c>
      <c r="EA39" s="202"/>
      <c r="EB39" s="203"/>
      <c r="EC39" s="202"/>
      <c r="ED39" s="203"/>
      <c r="EE39" s="202"/>
      <c r="EF39" s="203"/>
      <c r="EG39" s="202"/>
      <c r="EH39" s="203"/>
      <c r="EI39" s="202"/>
      <c r="EJ39" s="203"/>
      <c r="EK39" s="202"/>
      <c r="EL39" s="203"/>
      <c r="EM39" s="202"/>
      <c r="EN39" s="203"/>
      <c r="EO39" s="202"/>
      <c r="EP39" s="203"/>
      <c r="EQ39" s="202"/>
      <c r="ER39" s="203"/>
      <c r="ES39" s="202"/>
      <c r="ET39" s="203"/>
      <c r="EU39" s="202"/>
      <c r="EV39" s="203"/>
      <c r="EW39" s="202"/>
      <c r="EX39" s="203"/>
      <c r="EY39" s="202"/>
      <c r="EZ39" s="203"/>
      <c r="FA39" s="202"/>
      <c r="FB39" s="203"/>
      <c r="FC39" s="202"/>
      <c r="FD39" s="203"/>
      <c r="FE39" s="202"/>
      <c r="FF39" s="199"/>
      <c r="FG39" s="202"/>
      <c r="FH39" s="199"/>
      <c r="FI39" s="202"/>
      <c r="FJ39" s="199"/>
      <c r="FK39" s="202"/>
      <c r="FL39" s="199"/>
      <c r="FM39" s="202"/>
      <c r="FN39" s="199"/>
      <c r="FO39" s="202"/>
      <c r="FP39" s="199"/>
      <c r="FQ39" s="202"/>
      <c r="FR39" s="199"/>
      <c r="FS39" s="202"/>
      <c r="FT39" s="199"/>
      <c r="FU39" s="202"/>
      <c r="FV39" s="199"/>
      <c r="FW39" s="202"/>
      <c r="FX39" s="199"/>
      <c r="FY39" s="202"/>
      <c r="FZ39" s="199"/>
      <c r="GA39" s="202"/>
      <c r="GB39" s="199"/>
      <c r="GC39" s="202"/>
      <c r="GD39" s="199"/>
      <c r="GE39" s="202"/>
      <c r="GF39" s="199"/>
      <c r="GG39" s="202"/>
      <c r="GH39" s="199"/>
      <c r="GI39" s="202"/>
      <c r="GJ39" s="199"/>
      <c r="GK39" s="158"/>
      <c r="GL39" s="159" t="str">
        <f>IFERROR(__xludf.DUMMYFUNCTION("""COMPUTED_VALUE"""),"Martin Sova")</f>
        <v>Martin Sova</v>
      </c>
      <c r="GM39" s="202"/>
      <c r="GN39" s="203"/>
      <c r="GO39" s="202"/>
      <c r="GP39" s="203"/>
      <c r="GQ39" s="202"/>
      <c r="GR39" s="203"/>
      <c r="GS39" s="202"/>
      <c r="GT39" s="203"/>
      <c r="GU39" s="202"/>
      <c r="GV39" s="203"/>
      <c r="GW39" s="202"/>
      <c r="GX39" s="203"/>
      <c r="GY39" s="202"/>
      <c r="GZ39" s="203"/>
      <c r="HA39" s="202"/>
      <c r="HB39" s="203"/>
      <c r="HC39" s="202"/>
      <c r="HD39" s="203"/>
      <c r="HE39" s="202"/>
      <c r="HF39" s="203"/>
      <c r="HG39" s="202"/>
      <c r="HH39" s="203"/>
      <c r="HI39" s="202"/>
      <c r="HJ39" s="203"/>
      <c r="HK39" s="202"/>
      <c r="HL39" s="203"/>
      <c r="HM39" s="202"/>
      <c r="HN39" s="203"/>
      <c r="HO39" s="202"/>
      <c r="HP39" s="203"/>
      <c r="HQ39" s="202"/>
      <c r="HR39" s="199"/>
      <c r="HS39" s="202"/>
      <c r="HT39" s="199"/>
      <c r="HU39" s="202"/>
      <c r="HV39" s="199"/>
      <c r="HW39" s="202"/>
      <c r="HX39" s="199"/>
      <c r="HY39" s="202"/>
      <c r="HZ39" s="199"/>
      <c r="IA39" s="202"/>
      <c r="IB39" s="199"/>
      <c r="IC39" s="202"/>
      <c r="ID39" s="199"/>
      <c r="IE39" s="202"/>
      <c r="IF39" s="199"/>
      <c r="IG39" s="202"/>
      <c r="IH39" s="199"/>
      <c r="II39" s="202"/>
      <c r="IJ39" s="199"/>
      <c r="IK39" s="202"/>
      <c r="IL39" s="199"/>
      <c r="IM39" s="202"/>
      <c r="IN39" s="199"/>
      <c r="IO39" s="202"/>
      <c r="IP39" s="199"/>
      <c r="IQ39" s="202"/>
      <c r="IR39" s="199"/>
      <c r="IS39" s="202"/>
      <c r="IT39" s="199"/>
      <c r="IU39" s="202"/>
      <c r="IV39" s="199"/>
    </row>
    <row r="40">
      <c r="A40" s="214">
        <f>IFERROR(__xludf.DUMMYFUNCTION("""COMPUTED_VALUE"""),100.0)</f>
        <v>100</v>
      </c>
      <c r="B40" s="159" t="str">
        <f>IFERROR(__xludf.DUMMYFUNCTION("""COMPUTED_VALUE"""),"Bogdan - Mihai Strajescu")</f>
        <v>Bogdan - Mihai Strajescu</v>
      </c>
      <c r="C40" s="199">
        <f t="shared" ref="C40:BL40" si="32">BO40+EA40+GM40</f>
        <v>0</v>
      </c>
      <c r="D40" s="199">
        <f t="shared" si="32"/>
        <v>0</v>
      </c>
      <c r="E40" s="199">
        <f t="shared" si="32"/>
        <v>0</v>
      </c>
      <c r="F40" s="199">
        <f t="shared" si="32"/>
        <v>0</v>
      </c>
      <c r="G40" s="199">
        <f t="shared" si="32"/>
        <v>0</v>
      </c>
      <c r="H40" s="199">
        <f t="shared" si="32"/>
        <v>0</v>
      </c>
      <c r="I40" s="199">
        <f t="shared" si="32"/>
        <v>0</v>
      </c>
      <c r="J40" s="199">
        <f t="shared" si="32"/>
        <v>0</v>
      </c>
      <c r="K40" s="199">
        <f t="shared" si="32"/>
        <v>0</v>
      </c>
      <c r="L40" s="199">
        <f t="shared" si="32"/>
        <v>0</v>
      </c>
      <c r="M40" s="199">
        <f t="shared" si="32"/>
        <v>0</v>
      </c>
      <c r="N40" s="199">
        <f t="shared" si="32"/>
        <v>0</v>
      </c>
      <c r="O40" s="199">
        <f t="shared" si="32"/>
        <v>0</v>
      </c>
      <c r="P40" s="199">
        <f t="shared" si="32"/>
        <v>0</v>
      </c>
      <c r="Q40" s="199">
        <f t="shared" si="32"/>
        <v>0</v>
      </c>
      <c r="R40" s="199">
        <f t="shared" si="32"/>
        <v>0</v>
      </c>
      <c r="S40" s="199">
        <f t="shared" si="32"/>
        <v>0</v>
      </c>
      <c r="T40" s="199">
        <f t="shared" si="32"/>
        <v>0</v>
      </c>
      <c r="U40" s="199">
        <f t="shared" si="32"/>
        <v>0</v>
      </c>
      <c r="V40" s="199">
        <f t="shared" si="32"/>
        <v>0</v>
      </c>
      <c r="W40" s="199">
        <f t="shared" si="32"/>
        <v>0</v>
      </c>
      <c r="X40" s="199">
        <f t="shared" si="32"/>
        <v>0</v>
      </c>
      <c r="Y40" s="199">
        <f t="shared" si="32"/>
        <v>0</v>
      </c>
      <c r="Z40" s="199">
        <f t="shared" si="32"/>
        <v>0</v>
      </c>
      <c r="AA40" s="199">
        <f t="shared" si="32"/>
        <v>0</v>
      </c>
      <c r="AB40" s="199">
        <f t="shared" si="32"/>
        <v>0</v>
      </c>
      <c r="AC40" s="199">
        <f t="shared" si="32"/>
        <v>0</v>
      </c>
      <c r="AD40" s="199">
        <f t="shared" si="32"/>
        <v>0</v>
      </c>
      <c r="AE40" s="199">
        <f t="shared" si="32"/>
        <v>0</v>
      </c>
      <c r="AF40" s="199">
        <f t="shared" si="32"/>
        <v>0</v>
      </c>
      <c r="AG40" s="199">
        <f t="shared" si="32"/>
        <v>0</v>
      </c>
      <c r="AH40" s="199">
        <f t="shared" si="32"/>
        <v>0</v>
      </c>
      <c r="AI40" s="199">
        <f t="shared" si="32"/>
        <v>0</v>
      </c>
      <c r="AJ40" s="199">
        <f t="shared" si="32"/>
        <v>0</v>
      </c>
      <c r="AK40" s="199">
        <f t="shared" si="32"/>
        <v>0</v>
      </c>
      <c r="AL40" s="199">
        <f t="shared" si="32"/>
        <v>0</v>
      </c>
      <c r="AM40" s="199">
        <f t="shared" si="32"/>
        <v>0</v>
      </c>
      <c r="AN40" s="199">
        <f t="shared" si="32"/>
        <v>0</v>
      </c>
      <c r="AO40" s="199">
        <f t="shared" si="32"/>
        <v>0</v>
      </c>
      <c r="AP40" s="199">
        <f t="shared" si="32"/>
        <v>0</v>
      </c>
      <c r="AQ40" s="199">
        <f t="shared" si="32"/>
        <v>0</v>
      </c>
      <c r="AR40" s="199">
        <f t="shared" si="32"/>
        <v>0</v>
      </c>
      <c r="AS40" s="199">
        <f t="shared" si="32"/>
        <v>0</v>
      </c>
      <c r="AT40" s="199">
        <f t="shared" si="32"/>
        <v>0</v>
      </c>
      <c r="AU40" s="199">
        <f t="shared" si="32"/>
        <v>0</v>
      </c>
      <c r="AV40" s="199">
        <f t="shared" si="32"/>
        <v>0</v>
      </c>
      <c r="AW40" s="199">
        <f t="shared" si="32"/>
        <v>0</v>
      </c>
      <c r="AX40" s="199">
        <f t="shared" si="32"/>
        <v>0</v>
      </c>
      <c r="AY40" s="199">
        <f t="shared" si="32"/>
        <v>0</v>
      </c>
      <c r="AZ40" s="199">
        <f t="shared" si="32"/>
        <v>0</v>
      </c>
      <c r="BA40" s="199">
        <f t="shared" si="32"/>
        <v>0</v>
      </c>
      <c r="BB40" s="199">
        <f t="shared" si="32"/>
        <v>0</v>
      </c>
      <c r="BC40" s="199">
        <f t="shared" si="32"/>
        <v>0</v>
      </c>
      <c r="BD40" s="199">
        <f t="shared" si="32"/>
        <v>0</v>
      </c>
      <c r="BE40" s="199">
        <f t="shared" si="32"/>
        <v>0</v>
      </c>
      <c r="BF40" s="199">
        <f t="shared" si="32"/>
        <v>0</v>
      </c>
      <c r="BG40" s="199">
        <f t="shared" si="32"/>
        <v>0</v>
      </c>
      <c r="BH40" s="199">
        <f t="shared" si="32"/>
        <v>0</v>
      </c>
      <c r="BI40" s="199">
        <f t="shared" si="32"/>
        <v>0</v>
      </c>
      <c r="BJ40" s="199">
        <f t="shared" si="32"/>
        <v>0</v>
      </c>
      <c r="BK40" s="199">
        <f t="shared" si="32"/>
        <v>0</v>
      </c>
      <c r="BL40" s="199">
        <f t="shared" si="32"/>
        <v>0</v>
      </c>
      <c r="BM40" s="158"/>
      <c r="BN40" s="159" t="str">
        <f>IFERROR(__xludf.DUMMYFUNCTION("""COMPUTED_VALUE"""),"Bogdan - Mihai Strajescu")</f>
        <v>Bogdan - Mihai Strajescu</v>
      </c>
      <c r="BO40" s="202"/>
      <c r="BP40" s="203"/>
      <c r="BQ40" s="202"/>
      <c r="BR40" s="203"/>
      <c r="BS40" s="202"/>
      <c r="BT40" s="203"/>
      <c r="BU40" s="202"/>
      <c r="BV40" s="203"/>
      <c r="BW40" s="202"/>
      <c r="BX40" s="203"/>
      <c r="BY40" s="204"/>
      <c r="BZ40" s="205"/>
      <c r="CA40" s="202"/>
      <c r="CB40" s="203"/>
      <c r="CC40" s="202"/>
      <c r="CD40" s="203"/>
      <c r="CE40" s="204"/>
      <c r="CF40" s="205"/>
      <c r="CG40" s="202"/>
      <c r="CH40" s="203"/>
      <c r="CI40" s="202"/>
      <c r="CJ40" s="203"/>
      <c r="CK40" s="202"/>
      <c r="CL40" s="203"/>
      <c r="CM40" s="204"/>
      <c r="CN40" s="205"/>
      <c r="CO40" s="204"/>
      <c r="CP40" s="205"/>
      <c r="CQ40" s="202"/>
      <c r="CR40" s="203"/>
      <c r="CS40" s="202"/>
      <c r="CT40" s="199"/>
      <c r="CU40" s="202"/>
      <c r="CV40" s="199"/>
      <c r="CW40" s="202"/>
      <c r="CX40" s="199"/>
      <c r="CY40" s="202"/>
      <c r="CZ40" s="199"/>
      <c r="DA40" s="202"/>
      <c r="DB40" s="199"/>
      <c r="DC40" s="204"/>
      <c r="DD40" s="199"/>
      <c r="DE40" s="202"/>
      <c r="DF40" s="199"/>
      <c r="DG40" s="202"/>
      <c r="DH40" s="199"/>
      <c r="DI40" s="202"/>
      <c r="DJ40" s="199"/>
      <c r="DK40" s="202"/>
      <c r="DL40" s="199"/>
      <c r="DM40" s="202"/>
      <c r="DN40" s="199"/>
      <c r="DO40" s="202"/>
      <c r="DP40" s="199"/>
      <c r="DQ40" s="202"/>
      <c r="DR40" s="199"/>
      <c r="DS40" s="204"/>
      <c r="DT40" s="199"/>
      <c r="DU40" s="202"/>
      <c r="DV40" s="199"/>
      <c r="DW40" s="202"/>
      <c r="DX40" s="199"/>
      <c r="DY40" s="158"/>
      <c r="DZ40" s="159" t="str">
        <f>IFERROR(__xludf.DUMMYFUNCTION("""COMPUTED_VALUE"""),"Bogdan - Mihai Strajescu")</f>
        <v>Bogdan - Mihai Strajescu</v>
      </c>
      <c r="EA40" s="202"/>
      <c r="EB40" s="203"/>
      <c r="EC40" s="202"/>
      <c r="ED40" s="203"/>
      <c r="EE40" s="202"/>
      <c r="EF40" s="203"/>
      <c r="EG40" s="202"/>
      <c r="EH40" s="203"/>
      <c r="EI40" s="202"/>
      <c r="EJ40" s="203"/>
      <c r="EK40" s="204"/>
      <c r="EL40" s="205"/>
      <c r="EM40" s="202"/>
      <c r="EN40" s="203"/>
      <c r="EO40" s="202"/>
      <c r="EP40" s="203"/>
      <c r="EQ40" s="204"/>
      <c r="ER40" s="205"/>
      <c r="ES40" s="202"/>
      <c r="ET40" s="203"/>
      <c r="EU40" s="202"/>
      <c r="EV40" s="203"/>
      <c r="EW40" s="202"/>
      <c r="EX40" s="203"/>
      <c r="EY40" s="204"/>
      <c r="EZ40" s="205"/>
      <c r="FA40" s="204"/>
      <c r="FB40" s="205"/>
      <c r="FC40" s="202"/>
      <c r="FD40" s="203"/>
      <c r="FE40" s="202"/>
      <c r="FF40" s="199"/>
      <c r="FG40" s="202"/>
      <c r="FH40" s="199"/>
      <c r="FI40" s="202"/>
      <c r="FJ40" s="199"/>
      <c r="FK40" s="202"/>
      <c r="FL40" s="199"/>
      <c r="FM40" s="202"/>
      <c r="FN40" s="199"/>
      <c r="FO40" s="204"/>
      <c r="FP40" s="199"/>
      <c r="FQ40" s="202"/>
      <c r="FR40" s="199"/>
      <c r="FS40" s="202"/>
      <c r="FT40" s="199"/>
      <c r="FU40" s="202"/>
      <c r="FV40" s="199"/>
      <c r="FW40" s="202"/>
      <c r="FX40" s="199"/>
      <c r="FY40" s="202"/>
      <c r="FZ40" s="199"/>
      <c r="GA40" s="202"/>
      <c r="GB40" s="199"/>
      <c r="GC40" s="202"/>
      <c r="GD40" s="199"/>
      <c r="GE40" s="204"/>
      <c r="GF40" s="199"/>
      <c r="GG40" s="202"/>
      <c r="GH40" s="199"/>
      <c r="GI40" s="202"/>
      <c r="GJ40" s="199"/>
      <c r="GK40" s="158"/>
      <c r="GL40" s="159" t="str">
        <f>IFERROR(__xludf.DUMMYFUNCTION("""COMPUTED_VALUE"""),"Bogdan - Mihai Strajescu")</f>
        <v>Bogdan - Mihai Strajescu</v>
      </c>
      <c r="GM40" s="202"/>
      <c r="GN40" s="203"/>
      <c r="GO40" s="202"/>
      <c r="GP40" s="203"/>
      <c r="GQ40" s="202"/>
      <c r="GR40" s="203"/>
      <c r="GS40" s="202"/>
      <c r="GT40" s="203"/>
      <c r="GU40" s="202"/>
      <c r="GV40" s="203"/>
      <c r="GW40" s="204"/>
      <c r="GX40" s="205"/>
      <c r="GY40" s="202"/>
      <c r="GZ40" s="203"/>
      <c r="HA40" s="202"/>
      <c r="HB40" s="203"/>
      <c r="HC40" s="204"/>
      <c r="HD40" s="205"/>
      <c r="HE40" s="202"/>
      <c r="HF40" s="203"/>
      <c r="HG40" s="202"/>
      <c r="HH40" s="203"/>
      <c r="HI40" s="202"/>
      <c r="HJ40" s="203"/>
      <c r="HK40" s="204"/>
      <c r="HL40" s="205"/>
      <c r="HM40" s="204"/>
      <c r="HN40" s="205"/>
      <c r="HO40" s="202"/>
      <c r="HP40" s="203"/>
      <c r="HQ40" s="202"/>
      <c r="HR40" s="199"/>
      <c r="HS40" s="202"/>
      <c r="HT40" s="199"/>
      <c r="HU40" s="202"/>
      <c r="HV40" s="199"/>
      <c r="HW40" s="202"/>
      <c r="HX40" s="199"/>
      <c r="HY40" s="202"/>
      <c r="HZ40" s="199"/>
      <c r="IA40" s="204"/>
      <c r="IB40" s="199"/>
      <c r="IC40" s="202"/>
      <c r="ID40" s="199"/>
      <c r="IE40" s="202"/>
      <c r="IF40" s="199"/>
      <c r="IG40" s="202"/>
      <c r="IH40" s="199"/>
      <c r="II40" s="202"/>
      <c r="IJ40" s="199"/>
      <c r="IK40" s="202"/>
      <c r="IL40" s="199"/>
      <c r="IM40" s="202"/>
      <c r="IN40" s="199"/>
      <c r="IO40" s="202"/>
      <c r="IP40" s="199"/>
      <c r="IQ40" s="204"/>
      <c r="IR40" s="199"/>
      <c r="IS40" s="202"/>
      <c r="IT40" s="199"/>
      <c r="IU40" s="202"/>
      <c r="IV40" s="199"/>
    </row>
    <row r="41">
      <c r="A41" s="214">
        <f>IFERROR(__xludf.DUMMYFUNCTION("""COMPUTED_VALUE"""),100.0)</f>
        <v>100</v>
      </c>
      <c r="B41" s="159" t="str">
        <f>IFERROR(__xludf.DUMMYFUNCTION("""COMPUTED_VALUE"""),"William Simba")</f>
        <v>William Simba</v>
      </c>
      <c r="C41" s="199">
        <f t="shared" ref="C41:BL41" si="33">BO41+EA41+GM41</f>
        <v>10</v>
      </c>
      <c r="D41" s="199">
        <f t="shared" si="33"/>
        <v>0</v>
      </c>
      <c r="E41" s="199">
        <f t="shared" si="33"/>
        <v>14</v>
      </c>
      <c r="F41" s="199">
        <f t="shared" si="33"/>
        <v>0</v>
      </c>
      <c r="G41" s="199">
        <f t="shared" si="33"/>
        <v>0</v>
      </c>
      <c r="H41" s="199">
        <f t="shared" si="33"/>
        <v>0</v>
      </c>
      <c r="I41" s="199">
        <f t="shared" si="33"/>
        <v>0</v>
      </c>
      <c r="J41" s="199">
        <f t="shared" si="33"/>
        <v>0</v>
      </c>
      <c r="K41" s="199">
        <f t="shared" si="33"/>
        <v>8.5</v>
      </c>
      <c r="L41" s="199">
        <f t="shared" si="33"/>
        <v>0</v>
      </c>
      <c r="M41" s="199">
        <f t="shared" si="33"/>
        <v>0</v>
      </c>
      <c r="N41" s="199">
        <f t="shared" si="33"/>
        <v>0</v>
      </c>
      <c r="O41" s="199">
        <f t="shared" si="33"/>
        <v>8.5</v>
      </c>
      <c r="P41" s="199">
        <f t="shared" si="33"/>
        <v>0</v>
      </c>
      <c r="Q41" s="199">
        <f t="shared" si="33"/>
        <v>10.5</v>
      </c>
      <c r="R41" s="199">
        <f t="shared" si="33"/>
        <v>0</v>
      </c>
      <c r="S41" s="199">
        <f t="shared" si="33"/>
        <v>16.5</v>
      </c>
      <c r="T41" s="199">
        <f t="shared" si="33"/>
        <v>0</v>
      </c>
      <c r="U41" s="199">
        <f t="shared" si="33"/>
        <v>0</v>
      </c>
      <c r="V41" s="199">
        <f t="shared" si="33"/>
        <v>0</v>
      </c>
      <c r="W41" s="199">
        <f t="shared" si="33"/>
        <v>0</v>
      </c>
      <c r="X41" s="199">
        <f t="shared" si="33"/>
        <v>0</v>
      </c>
      <c r="Y41" s="199">
        <f t="shared" si="33"/>
        <v>8</v>
      </c>
      <c r="Z41" s="199">
        <f t="shared" si="33"/>
        <v>0</v>
      </c>
      <c r="AA41" s="199">
        <f t="shared" si="33"/>
        <v>0</v>
      </c>
      <c r="AB41" s="199">
        <f t="shared" si="33"/>
        <v>0</v>
      </c>
      <c r="AC41" s="199">
        <f t="shared" si="33"/>
        <v>8.5</v>
      </c>
      <c r="AD41" s="199">
        <f t="shared" si="33"/>
        <v>0</v>
      </c>
      <c r="AE41" s="199">
        <f t="shared" si="33"/>
        <v>10</v>
      </c>
      <c r="AF41" s="199">
        <f t="shared" si="33"/>
        <v>0</v>
      </c>
      <c r="AG41" s="199">
        <f t="shared" si="33"/>
        <v>10.5</v>
      </c>
      <c r="AH41" s="199">
        <f t="shared" si="33"/>
        <v>0</v>
      </c>
      <c r="AI41" s="199">
        <f t="shared" si="33"/>
        <v>0</v>
      </c>
      <c r="AJ41" s="199">
        <f t="shared" si="33"/>
        <v>0</v>
      </c>
      <c r="AK41" s="199">
        <f t="shared" si="33"/>
        <v>0</v>
      </c>
      <c r="AL41" s="199">
        <f t="shared" si="33"/>
        <v>0</v>
      </c>
      <c r="AM41" s="199">
        <f t="shared" si="33"/>
        <v>8.5</v>
      </c>
      <c r="AN41" s="199">
        <f t="shared" si="33"/>
        <v>0</v>
      </c>
      <c r="AO41" s="199">
        <f t="shared" si="33"/>
        <v>8.5</v>
      </c>
      <c r="AP41" s="199">
        <f t="shared" si="33"/>
        <v>0</v>
      </c>
      <c r="AQ41" s="199">
        <f t="shared" si="33"/>
        <v>8.5</v>
      </c>
      <c r="AR41" s="199">
        <f t="shared" si="33"/>
        <v>0</v>
      </c>
      <c r="AS41" s="199">
        <f t="shared" si="33"/>
        <v>10.5</v>
      </c>
      <c r="AT41" s="199">
        <f t="shared" si="33"/>
        <v>0</v>
      </c>
      <c r="AU41" s="199">
        <f t="shared" si="33"/>
        <v>10</v>
      </c>
      <c r="AV41" s="199">
        <f t="shared" si="33"/>
        <v>0</v>
      </c>
      <c r="AW41" s="199">
        <f t="shared" si="33"/>
        <v>0</v>
      </c>
      <c r="AX41" s="199">
        <f t="shared" si="33"/>
        <v>0</v>
      </c>
      <c r="AY41" s="199">
        <f t="shared" si="33"/>
        <v>0</v>
      </c>
      <c r="AZ41" s="199">
        <f t="shared" si="33"/>
        <v>0</v>
      </c>
      <c r="BA41" s="199">
        <f t="shared" si="33"/>
        <v>0</v>
      </c>
      <c r="BB41" s="199">
        <f t="shared" si="33"/>
        <v>0</v>
      </c>
      <c r="BC41" s="199">
        <f t="shared" si="33"/>
        <v>8</v>
      </c>
      <c r="BD41" s="199">
        <f t="shared" si="33"/>
        <v>0</v>
      </c>
      <c r="BE41" s="199">
        <f t="shared" si="33"/>
        <v>8.5</v>
      </c>
      <c r="BF41" s="199">
        <f t="shared" si="33"/>
        <v>0</v>
      </c>
      <c r="BG41" s="199">
        <f t="shared" si="33"/>
        <v>10.5</v>
      </c>
      <c r="BH41" s="199">
        <f t="shared" si="33"/>
        <v>0</v>
      </c>
      <c r="BI41" s="199">
        <f t="shared" si="33"/>
        <v>10.5</v>
      </c>
      <c r="BJ41" s="199">
        <f t="shared" si="33"/>
        <v>0</v>
      </c>
      <c r="BK41" s="199">
        <f t="shared" si="33"/>
        <v>0</v>
      </c>
      <c r="BL41" s="199">
        <f t="shared" si="33"/>
        <v>0</v>
      </c>
      <c r="BM41" s="158"/>
      <c r="BN41" s="159" t="str">
        <f>IFERROR(__xludf.DUMMYFUNCTION("""COMPUTED_VALUE"""),"William Simba")</f>
        <v>William Simba</v>
      </c>
      <c r="BO41" s="202"/>
      <c r="BP41" s="203"/>
      <c r="BQ41" s="202"/>
      <c r="BR41" s="203"/>
      <c r="BS41" s="202"/>
      <c r="BT41" s="203"/>
      <c r="BU41" s="202"/>
      <c r="BV41" s="203"/>
      <c r="BW41" s="202"/>
      <c r="BX41" s="203"/>
      <c r="BY41" s="202"/>
      <c r="BZ41" s="203"/>
      <c r="CA41" s="202"/>
      <c r="CB41" s="203"/>
      <c r="CC41" s="202"/>
      <c r="CD41" s="203"/>
      <c r="CE41" s="202"/>
      <c r="CF41" s="203"/>
      <c r="CG41" s="202"/>
      <c r="CH41" s="203"/>
      <c r="CI41" s="202"/>
      <c r="CJ41" s="203"/>
      <c r="CK41" s="202"/>
      <c r="CL41" s="203"/>
      <c r="CM41" s="202"/>
      <c r="CN41" s="203"/>
      <c r="CO41" s="202"/>
      <c r="CP41" s="203"/>
      <c r="CQ41" s="202"/>
      <c r="CR41" s="203"/>
      <c r="CS41" s="202"/>
      <c r="CT41" s="199"/>
      <c r="CU41" s="202"/>
      <c r="CV41" s="199"/>
      <c r="CW41" s="202"/>
      <c r="CX41" s="199"/>
      <c r="CY41" s="202"/>
      <c r="CZ41" s="199"/>
      <c r="DA41" s="202"/>
      <c r="DB41" s="199"/>
      <c r="DC41" s="202"/>
      <c r="DD41" s="199"/>
      <c r="DE41" s="202"/>
      <c r="DF41" s="199"/>
      <c r="DG41" s="202"/>
      <c r="DH41" s="199"/>
      <c r="DI41" s="202"/>
      <c r="DJ41" s="199"/>
      <c r="DK41" s="202"/>
      <c r="DL41" s="199"/>
      <c r="DM41" s="202"/>
      <c r="DN41" s="199"/>
      <c r="DO41" s="202"/>
      <c r="DP41" s="199"/>
      <c r="DQ41" s="202"/>
      <c r="DR41" s="199"/>
      <c r="DS41" s="202"/>
      <c r="DT41" s="199"/>
      <c r="DU41" s="202"/>
      <c r="DV41" s="199"/>
      <c r="DW41" s="202"/>
      <c r="DX41" s="199"/>
      <c r="DY41" s="158"/>
      <c r="DZ41" s="159" t="str">
        <f>IFERROR(__xludf.DUMMYFUNCTION("""COMPUTED_VALUE"""),"William Simba")</f>
        <v>William Simba</v>
      </c>
      <c r="EA41" s="202">
        <f>IFERROR(__xludf.DUMMYFUNCTION("""COMPUTED_VALUE"""),10.0)</f>
        <v>10</v>
      </c>
      <c r="EB41" s="203"/>
      <c r="EC41" s="202">
        <f>IFERROR(__xludf.DUMMYFUNCTION("""COMPUTED_VALUE"""),14.0)</f>
        <v>14</v>
      </c>
      <c r="ED41" s="203"/>
      <c r="EE41" s="202"/>
      <c r="EF41" s="203"/>
      <c r="EG41" s="202"/>
      <c r="EH41" s="203"/>
      <c r="EI41" s="202">
        <f>IFERROR(__xludf.DUMMYFUNCTION("""COMPUTED_VALUE"""),8.5)</f>
        <v>8.5</v>
      </c>
      <c r="EJ41" s="203"/>
      <c r="EK41" s="202"/>
      <c r="EL41" s="203"/>
      <c r="EM41" s="202">
        <f>IFERROR(__xludf.DUMMYFUNCTION("""COMPUTED_VALUE"""),8.5)</f>
        <v>8.5</v>
      </c>
      <c r="EN41" s="203"/>
      <c r="EO41" s="202">
        <f>IFERROR(__xludf.DUMMYFUNCTION("""COMPUTED_VALUE"""),10.5)</f>
        <v>10.5</v>
      </c>
      <c r="EP41" s="203"/>
      <c r="EQ41" s="202">
        <f>IFERROR(__xludf.DUMMYFUNCTION("""COMPUTED_VALUE"""),16.5)</f>
        <v>16.5</v>
      </c>
      <c r="ER41" s="203"/>
      <c r="ES41" s="202"/>
      <c r="ET41" s="203"/>
      <c r="EU41" s="202"/>
      <c r="EV41" s="203"/>
      <c r="EW41" s="202">
        <f>IFERROR(__xludf.DUMMYFUNCTION("""COMPUTED_VALUE"""),8.0)</f>
        <v>8</v>
      </c>
      <c r="EX41" s="203"/>
      <c r="EY41" s="202"/>
      <c r="EZ41" s="203"/>
      <c r="FA41" s="202">
        <f>IFERROR(__xludf.DUMMYFUNCTION("""COMPUTED_VALUE"""),8.5)</f>
        <v>8.5</v>
      </c>
      <c r="FB41" s="203"/>
      <c r="FC41" s="202">
        <f>IFERROR(__xludf.DUMMYFUNCTION("""COMPUTED_VALUE"""),10.0)</f>
        <v>10</v>
      </c>
      <c r="FD41" s="203"/>
      <c r="FE41" s="202">
        <f>IFERROR(__xludf.DUMMYFUNCTION("""COMPUTED_VALUE"""),10.5)</f>
        <v>10.5</v>
      </c>
      <c r="FF41" s="199"/>
      <c r="FG41" s="202"/>
      <c r="FH41" s="199"/>
      <c r="FI41" s="202"/>
      <c r="FJ41" s="199"/>
      <c r="FK41" s="202">
        <f>IFERROR(__xludf.DUMMYFUNCTION("""COMPUTED_VALUE"""),8.5)</f>
        <v>8.5</v>
      </c>
      <c r="FL41" s="199"/>
      <c r="FM41" s="202">
        <f>IFERROR(__xludf.DUMMYFUNCTION("""COMPUTED_VALUE"""),8.5)</f>
        <v>8.5</v>
      </c>
      <c r="FN41" s="199"/>
      <c r="FO41" s="202">
        <f>IFERROR(__xludf.DUMMYFUNCTION("""COMPUTED_VALUE"""),8.5)</f>
        <v>8.5</v>
      </c>
      <c r="FP41" s="199"/>
      <c r="FQ41" s="202">
        <f>IFERROR(__xludf.DUMMYFUNCTION("""COMPUTED_VALUE"""),10.5)</f>
        <v>10.5</v>
      </c>
      <c r="FR41" s="199"/>
      <c r="FS41" s="202">
        <f>IFERROR(__xludf.DUMMYFUNCTION("""COMPUTED_VALUE"""),10.0)</f>
        <v>10</v>
      </c>
      <c r="FT41" s="199"/>
      <c r="FU41" s="202"/>
      <c r="FV41" s="199"/>
      <c r="FW41" s="202"/>
      <c r="FX41" s="199"/>
      <c r="FY41" s="202"/>
      <c r="FZ41" s="199"/>
      <c r="GA41" s="202">
        <f>IFERROR(__xludf.DUMMYFUNCTION("""COMPUTED_VALUE"""),8.0)</f>
        <v>8</v>
      </c>
      <c r="GB41" s="199"/>
      <c r="GC41" s="202">
        <f>IFERROR(__xludf.DUMMYFUNCTION("""COMPUTED_VALUE"""),8.5)</f>
        <v>8.5</v>
      </c>
      <c r="GD41" s="199"/>
      <c r="GE41" s="202">
        <f>IFERROR(__xludf.DUMMYFUNCTION("""COMPUTED_VALUE"""),10.5)</f>
        <v>10.5</v>
      </c>
      <c r="GF41" s="199"/>
      <c r="GG41" s="202">
        <f>IFERROR(__xludf.DUMMYFUNCTION("""COMPUTED_VALUE"""),10.5)</f>
        <v>10.5</v>
      </c>
      <c r="GH41" s="199"/>
      <c r="GI41" s="202"/>
      <c r="GJ41" s="199"/>
      <c r="GK41" s="158"/>
      <c r="GL41" s="159" t="str">
        <f>IFERROR(__xludf.DUMMYFUNCTION("""COMPUTED_VALUE"""),"William Simba")</f>
        <v>William Simba</v>
      </c>
      <c r="GM41" s="202"/>
      <c r="GN41" s="203"/>
      <c r="GO41" s="202"/>
      <c r="GP41" s="203"/>
      <c r="GQ41" s="202"/>
      <c r="GR41" s="203"/>
      <c r="GS41" s="202"/>
      <c r="GT41" s="203"/>
      <c r="GU41" s="202"/>
      <c r="GV41" s="203"/>
      <c r="GW41" s="202"/>
      <c r="GX41" s="203"/>
      <c r="GY41" s="202"/>
      <c r="GZ41" s="203"/>
      <c r="HA41" s="202"/>
      <c r="HB41" s="203"/>
      <c r="HC41" s="202"/>
      <c r="HD41" s="203"/>
      <c r="HE41" s="202"/>
      <c r="HF41" s="203"/>
      <c r="HG41" s="202"/>
      <c r="HH41" s="203"/>
      <c r="HI41" s="202"/>
      <c r="HJ41" s="203"/>
      <c r="HK41" s="202"/>
      <c r="HL41" s="203"/>
      <c r="HM41" s="202"/>
      <c r="HN41" s="203"/>
      <c r="HO41" s="202"/>
      <c r="HP41" s="203"/>
      <c r="HQ41" s="202"/>
      <c r="HR41" s="199"/>
      <c r="HS41" s="202"/>
      <c r="HT41" s="199"/>
      <c r="HU41" s="202"/>
      <c r="HV41" s="199"/>
      <c r="HW41" s="202"/>
      <c r="HX41" s="199"/>
      <c r="HY41" s="202"/>
      <c r="HZ41" s="199"/>
      <c r="IA41" s="202"/>
      <c r="IB41" s="199"/>
      <c r="IC41" s="202"/>
      <c r="ID41" s="199"/>
      <c r="IE41" s="202"/>
      <c r="IF41" s="199"/>
      <c r="IG41" s="202"/>
      <c r="IH41" s="199"/>
      <c r="II41" s="202"/>
      <c r="IJ41" s="199"/>
      <c r="IK41" s="202"/>
      <c r="IL41" s="199"/>
      <c r="IM41" s="202"/>
      <c r="IN41" s="199"/>
      <c r="IO41" s="202"/>
      <c r="IP41" s="199"/>
      <c r="IQ41" s="202"/>
      <c r="IR41" s="199"/>
      <c r="IS41" s="202"/>
      <c r="IT41" s="199"/>
      <c r="IU41" s="202"/>
      <c r="IV41" s="199"/>
    </row>
    <row r="42">
      <c r="A42" s="214">
        <f>IFERROR(__xludf.DUMMYFUNCTION("""COMPUTED_VALUE"""),100.0)</f>
        <v>100</v>
      </c>
      <c r="B42" s="159" t="str">
        <f>IFERROR(__xludf.DUMMYFUNCTION("""COMPUTED_VALUE"""),"Jan Pelikán")</f>
        <v>Jan Pelikán</v>
      </c>
      <c r="C42" s="199">
        <f t="shared" ref="C42:BL42" si="34">BO42+EA42+GM42</f>
        <v>0</v>
      </c>
      <c r="D42" s="199">
        <f t="shared" si="34"/>
        <v>0</v>
      </c>
      <c r="E42" s="199">
        <f t="shared" si="34"/>
        <v>6.5</v>
      </c>
      <c r="F42" s="199">
        <f t="shared" si="34"/>
        <v>0</v>
      </c>
      <c r="G42" s="199">
        <f t="shared" si="34"/>
        <v>0</v>
      </c>
      <c r="H42" s="199">
        <f t="shared" si="34"/>
        <v>0</v>
      </c>
      <c r="I42" s="199">
        <f t="shared" si="34"/>
        <v>0</v>
      </c>
      <c r="J42" s="199">
        <f t="shared" si="34"/>
        <v>0</v>
      </c>
      <c r="K42" s="199">
        <f t="shared" si="34"/>
        <v>0</v>
      </c>
      <c r="L42" s="199">
        <f t="shared" si="34"/>
        <v>0</v>
      </c>
      <c r="M42" s="199">
        <f t="shared" si="34"/>
        <v>0</v>
      </c>
      <c r="N42" s="199">
        <f t="shared" si="34"/>
        <v>0</v>
      </c>
      <c r="O42" s="199">
        <f t="shared" si="34"/>
        <v>6.5</v>
      </c>
      <c r="P42" s="199">
        <f t="shared" si="34"/>
        <v>0</v>
      </c>
      <c r="Q42" s="199">
        <f t="shared" si="34"/>
        <v>0</v>
      </c>
      <c r="R42" s="199">
        <f t="shared" si="34"/>
        <v>0</v>
      </c>
      <c r="S42" s="199">
        <f t="shared" si="34"/>
        <v>0</v>
      </c>
      <c r="T42" s="199">
        <f t="shared" si="34"/>
        <v>0</v>
      </c>
      <c r="U42" s="199">
        <f t="shared" si="34"/>
        <v>0</v>
      </c>
      <c r="V42" s="199">
        <f t="shared" si="34"/>
        <v>0</v>
      </c>
      <c r="W42" s="199">
        <f t="shared" si="34"/>
        <v>0</v>
      </c>
      <c r="X42" s="199">
        <f t="shared" si="34"/>
        <v>0</v>
      </c>
      <c r="Y42" s="199">
        <f t="shared" si="34"/>
        <v>0</v>
      </c>
      <c r="Z42" s="199">
        <f t="shared" si="34"/>
        <v>0</v>
      </c>
      <c r="AA42" s="199">
        <f t="shared" si="34"/>
        <v>0</v>
      </c>
      <c r="AB42" s="199">
        <f t="shared" si="34"/>
        <v>0</v>
      </c>
      <c r="AC42" s="199">
        <f t="shared" si="34"/>
        <v>0</v>
      </c>
      <c r="AD42" s="199">
        <f t="shared" si="34"/>
        <v>0</v>
      </c>
      <c r="AE42" s="199">
        <f t="shared" si="34"/>
        <v>0</v>
      </c>
      <c r="AF42" s="199">
        <f t="shared" si="34"/>
        <v>0</v>
      </c>
      <c r="AG42" s="199">
        <f t="shared" si="34"/>
        <v>6</v>
      </c>
      <c r="AH42" s="199">
        <f t="shared" si="34"/>
        <v>0</v>
      </c>
      <c r="AI42" s="199">
        <f t="shared" si="34"/>
        <v>0</v>
      </c>
      <c r="AJ42" s="199">
        <f t="shared" si="34"/>
        <v>0</v>
      </c>
      <c r="AK42" s="199">
        <f t="shared" si="34"/>
        <v>0</v>
      </c>
      <c r="AL42" s="199">
        <f t="shared" si="34"/>
        <v>0</v>
      </c>
      <c r="AM42" s="199">
        <f t="shared" si="34"/>
        <v>0</v>
      </c>
      <c r="AN42" s="199">
        <f t="shared" si="34"/>
        <v>0</v>
      </c>
      <c r="AO42" s="199">
        <f t="shared" si="34"/>
        <v>8</v>
      </c>
      <c r="AP42" s="199">
        <f t="shared" si="34"/>
        <v>0</v>
      </c>
      <c r="AQ42" s="199">
        <f t="shared" si="34"/>
        <v>0</v>
      </c>
      <c r="AR42" s="199">
        <f t="shared" si="34"/>
        <v>0</v>
      </c>
      <c r="AS42" s="199">
        <f t="shared" si="34"/>
        <v>0</v>
      </c>
      <c r="AT42" s="199">
        <f t="shared" si="34"/>
        <v>0</v>
      </c>
      <c r="AU42" s="199">
        <f t="shared" si="34"/>
        <v>4</v>
      </c>
      <c r="AV42" s="199">
        <f t="shared" si="34"/>
        <v>0</v>
      </c>
      <c r="AW42" s="199">
        <f t="shared" si="34"/>
        <v>0</v>
      </c>
      <c r="AX42" s="199">
        <f t="shared" si="34"/>
        <v>0</v>
      </c>
      <c r="AY42" s="199">
        <f t="shared" si="34"/>
        <v>6</v>
      </c>
      <c r="AZ42" s="199">
        <f t="shared" si="34"/>
        <v>0</v>
      </c>
      <c r="BA42" s="199">
        <f t="shared" si="34"/>
        <v>8</v>
      </c>
      <c r="BB42" s="199">
        <f t="shared" si="34"/>
        <v>0</v>
      </c>
      <c r="BC42" s="199">
        <f t="shared" si="34"/>
        <v>0</v>
      </c>
      <c r="BD42" s="199">
        <f t="shared" si="34"/>
        <v>0</v>
      </c>
      <c r="BE42" s="199">
        <f t="shared" si="34"/>
        <v>5.5</v>
      </c>
      <c r="BF42" s="199">
        <f t="shared" si="34"/>
        <v>0</v>
      </c>
      <c r="BG42" s="199">
        <f t="shared" si="34"/>
        <v>0</v>
      </c>
      <c r="BH42" s="199">
        <f t="shared" si="34"/>
        <v>0</v>
      </c>
      <c r="BI42" s="199">
        <f t="shared" si="34"/>
        <v>6</v>
      </c>
      <c r="BJ42" s="199">
        <f t="shared" si="34"/>
        <v>0</v>
      </c>
      <c r="BK42" s="199">
        <f t="shared" si="34"/>
        <v>0</v>
      </c>
      <c r="BL42" s="199">
        <f t="shared" si="34"/>
        <v>0</v>
      </c>
      <c r="BM42" s="158"/>
      <c r="BN42" s="159" t="str">
        <f>IFERROR(__xludf.DUMMYFUNCTION("""COMPUTED_VALUE"""),"Jan Pelikán")</f>
        <v>Jan Pelikán</v>
      </c>
      <c r="BO42" s="202"/>
      <c r="BP42" s="203"/>
      <c r="BQ42" s="202">
        <f>IFERROR(__xludf.DUMMYFUNCTION("""COMPUTED_VALUE"""),6.5)</f>
        <v>6.5</v>
      </c>
      <c r="BR42" s="203"/>
      <c r="BS42" s="202"/>
      <c r="BT42" s="203"/>
      <c r="BU42" s="202"/>
      <c r="BV42" s="203"/>
      <c r="BW42" s="202"/>
      <c r="BX42" s="203"/>
      <c r="BY42" s="202"/>
      <c r="BZ42" s="203"/>
      <c r="CA42" s="202">
        <f>IFERROR(__xludf.DUMMYFUNCTION("""COMPUTED_VALUE"""),6.5)</f>
        <v>6.5</v>
      </c>
      <c r="CB42" s="203"/>
      <c r="CC42" s="202"/>
      <c r="CD42" s="203"/>
      <c r="CE42" s="202"/>
      <c r="CF42" s="203"/>
      <c r="CG42" s="202"/>
      <c r="CH42" s="203"/>
      <c r="CI42" s="202"/>
      <c r="CJ42" s="203"/>
      <c r="CK42" s="202"/>
      <c r="CL42" s="203"/>
      <c r="CM42" s="202"/>
      <c r="CN42" s="203"/>
      <c r="CO42" s="202"/>
      <c r="CP42" s="203"/>
      <c r="CQ42" s="202"/>
      <c r="CR42" s="203"/>
      <c r="CS42" s="202">
        <f>IFERROR(__xludf.DUMMYFUNCTION("""COMPUTED_VALUE"""),6.0)</f>
        <v>6</v>
      </c>
      <c r="CT42" s="199"/>
      <c r="CU42" s="202"/>
      <c r="CV42" s="199"/>
      <c r="CW42" s="202"/>
      <c r="CX42" s="199"/>
      <c r="CY42" s="202"/>
      <c r="CZ42" s="199"/>
      <c r="DA42" s="202">
        <f>IFERROR(__xludf.DUMMYFUNCTION("""COMPUTED_VALUE"""),8.0)</f>
        <v>8</v>
      </c>
      <c r="DB42" s="199"/>
      <c r="DC42" s="202"/>
      <c r="DD42" s="199"/>
      <c r="DE42" s="202"/>
      <c r="DF42" s="199"/>
      <c r="DG42" s="202">
        <f>IFERROR(__xludf.DUMMYFUNCTION("""COMPUTED_VALUE"""),4.0)</f>
        <v>4</v>
      </c>
      <c r="DH42" s="199"/>
      <c r="DI42" s="202"/>
      <c r="DJ42" s="199"/>
      <c r="DK42" s="202">
        <f>IFERROR(__xludf.DUMMYFUNCTION("""COMPUTED_VALUE"""),6.0)</f>
        <v>6</v>
      </c>
      <c r="DL42" s="199"/>
      <c r="DM42" s="202">
        <f>IFERROR(__xludf.DUMMYFUNCTION("""COMPUTED_VALUE"""),8.0)</f>
        <v>8</v>
      </c>
      <c r="DN42" s="199"/>
      <c r="DO42" s="202"/>
      <c r="DP42" s="199"/>
      <c r="DQ42" s="202">
        <f>IFERROR(__xludf.DUMMYFUNCTION("""COMPUTED_VALUE"""),5.5)</f>
        <v>5.5</v>
      </c>
      <c r="DR42" s="199"/>
      <c r="DS42" s="202"/>
      <c r="DT42" s="199"/>
      <c r="DU42" s="202">
        <f>IFERROR(__xludf.DUMMYFUNCTION("""COMPUTED_VALUE"""),6.0)</f>
        <v>6</v>
      </c>
      <c r="DV42" s="199"/>
      <c r="DW42" s="202"/>
      <c r="DX42" s="199"/>
      <c r="DY42" s="158"/>
      <c r="DZ42" s="159" t="str">
        <f>IFERROR(__xludf.DUMMYFUNCTION("""COMPUTED_VALUE"""),"Jan Pelikán")</f>
        <v>Jan Pelikán</v>
      </c>
      <c r="EA42" s="202"/>
      <c r="EB42" s="203"/>
      <c r="EC42" s="202"/>
      <c r="ED42" s="203"/>
      <c r="EE42" s="202"/>
      <c r="EF42" s="203"/>
      <c r="EG42" s="202"/>
      <c r="EH42" s="203"/>
      <c r="EI42" s="202"/>
      <c r="EJ42" s="203"/>
      <c r="EK42" s="202"/>
      <c r="EL42" s="203"/>
      <c r="EM42" s="202"/>
      <c r="EN42" s="203"/>
      <c r="EO42" s="202"/>
      <c r="EP42" s="203"/>
      <c r="EQ42" s="202"/>
      <c r="ER42" s="203"/>
      <c r="ES42" s="202"/>
      <c r="ET42" s="203"/>
      <c r="EU42" s="202"/>
      <c r="EV42" s="203"/>
      <c r="EW42" s="202"/>
      <c r="EX42" s="203"/>
      <c r="EY42" s="202"/>
      <c r="EZ42" s="203"/>
      <c r="FA42" s="202"/>
      <c r="FB42" s="203"/>
      <c r="FC42" s="202"/>
      <c r="FD42" s="203"/>
      <c r="FE42" s="202"/>
      <c r="FF42" s="199"/>
      <c r="FG42" s="202"/>
      <c r="FH42" s="199"/>
      <c r="FI42" s="202"/>
      <c r="FJ42" s="199"/>
      <c r="FK42" s="202"/>
      <c r="FL42" s="199"/>
      <c r="FM42" s="202"/>
      <c r="FN42" s="199"/>
      <c r="FO42" s="202"/>
      <c r="FP42" s="199"/>
      <c r="FQ42" s="202"/>
      <c r="FR42" s="199"/>
      <c r="FS42" s="202"/>
      <c r="FT42" s="199"/>
      <c r="FU42" s="202"/>
      <c r="FV42" s="199"/>
      <c r="FW42" s="202"/>
      <c r="FX42" s="199"/>
      <c r="FY42" s="202"/>
      <c r="FZ42" s="199"/>
      <c r="GA42" s="202"/>
      <c r="GB42" s="199"/>
      <c r="GC42" s="202"/>
      <c r="GD42" s="199"/>
      <c r="GE42" s="202"/>
      <c r="GF42" s="199"/>
      <c r="GG42" s="202"/>
      <c r="GH42" s="199"/>
      <c r="GI42" s="202"/>
      <c r="GJ42" s="199"/>
      <c r="GK42" s="158"/>
      <c r="GL42" s="159" t="str">
        <f>IFERROR(__xludf.DUMMYFUNCTION("""COMPUTED_VALUE"""),"Jan Pelikán")</f>
        <v>Jan Pelikán</v>
      </c>
      <c r="GM42" s="202"/>
      <c r="GN42" s="203"/>
      <c r="GO42" s="202"/>
      <c r="GP42" s="203"/>
      <c r="GQ42" s="202"/>
      <c r="GR42" s="203"/>
      <c r="GS42" s="202"/>
      <c r="GT42" s="203"/>
      <c r="GU42" s="202"/>
      <c r="GV42" s="203"/>
      <c r="GW42" s="202"/>
      <c r="GX42" s="203"/>
      <c r="GY42" s="202"/>
      <c r="GZ42" s="203"/>
      <c r="HA42" s="202"/>
      <c r="HB42" s="203"/>
      <c r="HC42" s="202"/>
      <c r="HD42" s="203"/>
      <c r="HE42" s="202"/>
      <c r="HF42" s="203"/>
      <c r="HG42" s="202"/>
      <c r="HH42" s="203"/>
      <c r="HI42" s="202"/>
      <c r="HJ42" s="203"/>
      <c r="HK42" s="202"/>
      <c r="HL42" s="203"/>
      <c r="HM42" s="202"/>
      <c r="HN42" s="203"/>
      <c r="HO42" s="202"/>
      <c r="HP42" s="203"/>
      <c r="HQ42" s="202"/>
      <c r="HR42" s="199"/>
      <c r="HS42" s="202"/>
      <c r="HT42" s="199"/>
      <c r="HU42" s="202"/>
      <c r="HV42" s="199"/>
      <c r="HW42" s="202"/>
      <c r="HX42" s="199"/>
      <c r="HY42" s="202"/>
      <c r="HZ42" s="199"/>
      <c r="IA42" s="202"/>
      <c r="IB42" s="199"/>
      <c r="IC42" s="202"/>
      <c r="ID42" s="199"/>
      <c r="IE42" s="202"/>
      <c r="IF42" s="199"/>
      <c r="IG42" s="202"/>
      <c r="IH42" s="199"/>
      <c r="II42" s="202"/>
      <c r="IJ42" s="199"/>
      <c r="IK42" s="202"/>
      <c r="IL42" s="199"/>
      <c r="IM42" s="202"/>
      <c r="IN42" s="199"/>
      <c r="IO42" s="202"/>
      <c r="IP42" s="199"/>
      <c r="IQ42" s="202"/>
      <c r="IR42" s="199"/>
      <c r="IS42" s="202"/>
      <c r="IT42" s="199"/>
      <c r="IU42" s="202"/>
      <c r="IV42" s="199"/>
    </row>
    <row r="43">
      <c r="A43" s="214">
        <f>IFERROR(__xludf.DUMMYFUNCTION("""COMPUTED_VALUE"""),100.0)</f>
        <v>100</v>
      </c>
      <c r="B43" s="159" t="str">
        <f>IFERROR(__xludf.DUMMYFUNCTION("""COMPUTED_VALUE"""),"Martin Danč")</f>
        <v>Martin Danč</v>
      </c>
      <c r="C43" s="199">
        <f t="shared" ref="C43:BL43" si="35">BO43+EA43+GM43</f>
        <v>0</v>
      </c>
      <c r="D43" s="199">
        <f t="shared" si="35"/>
        <v>0</v>
      </c>
      <c r="E43" s="199">
        <f t="shared" si="35"/>
        <v>0</v>
      </c>
      <c r="F43" s="199">
        <f t="shared" si="35"/>
        <v>0</v>
      </c>
      <c r="G43" s="199">
        <f t="shared" si="35"/>
        <v>0</v>
      </c>
      <c r="H43" s="199">
        <f t="shared" si="35"/>
        <v>0</v>
      </c>
      <c r="I43" s="199">
        <f t="shared" si="35"/>
        <v>0</v>
      </c>
      <c r="J43" s="199">
        <f t="shared" si="35"/>
        <v>0</v>
      </c>
      <c r="K43" s="199">
        <f t="shared" si="35"/>
        <v>0</v>
      </c>
      <c r="L43" s="199">
        <f t="shared" si="35"/>
        <v>0</v>
      </c>
      <c r="M43" s="199">
        <f t="shared" si="35"/>
        <v>0</v>
      </c>
      <c r="N43" s="199">
        <f t="shared" si="35"/>
        <v>0</v>
      </c>
      <c r="O43" s="199">
        <f t="shared" si="35"/>
        <v>0</v>
      </c>
      <c r="P43" s="199">
        <f t="shared" si="35"/>
        <v>0</v>
      </c>
      <c r="Q43" s="199">
        <f t="shared" si="35"/>
        <v>0</v>
      </c>
      <c r="R43" s="199">
        <f t="shared" si="35"/>
        <v>0</v>
      </c>
      <c r="S43" s="199">
        <f t="shared" si="35"/>
        <v>0</v>
      </c>
      <c r="T43" s="199">
        <f t="shared" si="35"/>
        <v>0</v>
      </c>
      <c r="U43" s="199">
        <f t="shared" si="35"/>
        <v>0</v>
      </c>
      <c r="V43" s="199">
        <f t="shared" si="35"/>
        <v>0</v>
      </c>
      <c r="W43" s="199">
        <f t="shared" si="35"/>
        <v>0</v>
      </c>
      <c r="X43" s="199">
        <f t="shared" si="35"/>
        <v>0</v>
      </c>
      <c r="Y43" s="199">
        <f t="shared" si="35"/>
        <v>0</v>
      </c>
      <c r="Z43" s="199">
        <f t="shared" si="35"/>
        <v>0</v>
      </c>
      <c r="AA43" s="199">
        <f t="shared" si="35"/>
        <v>0</v>
      </c>
      <c r="AB43" s="199">
        <f t="shared" si="35"/>
        <v>0</v>
      </c>
      <c r="AC43" s="199">
        <f t="shared" si="35"/>
        <v>0</v>
      </c>
      <c r="AD43" s="199">
        <f t="shared" si="35"/>
        <v>0</v>
      </c>
      <c r="AE43" s="199">
        <f t="shared" si="35"/>
        <v>0</v>
      </c>
      <c r="AF43" s="199">
        <f t="shared" si="35"/>
        <v>0</v>
      </c>
      <c r="AG43" s="199">
        <f t="shared" si="35"/>
        <v>0</v>
      </c>
      <c r="AH43" s="199">
        <f t="shared" si="35"/>
        <v>0</v>
      </c>
      <c r="AI43" s="199">
        <f t="shared" si="35"/>
        <v>0</v>
      </c>
      <c r="AJ43" s="199">
        <f t="shared" si="35"/>
        <v>0</v>
      </c>
      <c r="AK43" s="199">
        <f t="shared" si="35"/>
        <v>3.5</v>
      </c>
      <c r="AL43" s="199">
        <f t="shared" si="35"/>
        <v>0</v>
      </c>
      <c r="AM43" s="199">
        <f t="shared" si="35"/>
        <v>6</v>
      </c>
      <c r="AN43" s="199">
        <f t="shared" si="35"/>
        <v>0</v>
      </c>
      <c r="AO43" s="199">
        <f t="shared" si="35"/>
        <v>0</v>
      </c>
      <c r="AP43" s="199">
        <f t="shared" si="35"/>
        <v>0</v>
      </c>
      <c r="AQ43" s="199">
        <f t="shared" si="35"/>
        <v>4</v>
      </c>
      <c r="AR43" s="199">
        <f t="shared" si="35"/>
        <v>0</v>
      </c>
      <c r="AS43" s="199">
        <f t="shared" si="35"/>
        <v>7.5</v>
      </c>
      <c r="AT43" s="199">
        <f t="shared" si="35"/>
        <v>0</v>
      </c>
      <c r="AU43" s="199">
        <f t="shared" si="35"/>
        <v>0</v>
      </c>
      <c r="AV43" s="199">
        <f t="shared" si="35"/>
        <v>0</v>
      </c>
      <c r="AW43" s="199">
        <f t="shared" si="35"/>
        <v>0</v>
      </c>
      <c r="AX43" s="199">
        <f t="shared" si="35"/>
        <v>0</v>
      </c>
      <c r="AY43" s="199">
        <f t="shared" si="35"/>
        <v>4</v>
      </c>
      <c r="AZ43" s="199">
        <f t="shared" si="35"/>
        <v>0</v>
      </c>
      <c r="BA43" s="199">
        <f t="shared" si="35"/>
        <v>0</v>
      </c>
      <c r="BB43" s="199">
        <f t="shared" si="35"/>
        <v>0</v>
      </c>
      <c r="BC43" s="199">
        <f t="shared" si="35"/>
        <v>6</v>
      </c>
      <c r="BD43" s="199">
        <f t="shared" si="35"/>
        <v>0</v>
      </c>
      <c r="BE43" s="199">
        <f t="shared" si="35"/>
        <v>0</v>
      </c>
      <c r="BF43" s="199">
        <f t="shared" si="35"/>
        <v>0</v>
      </c>
      <c r="BG43" s="199">
        <f t="shared" si="35"/>
        <v>1</v>
      </c>
      <c r="BH43" s="199">
        <f t="shared" si="35"/>
        <v>0</v>
      </c>
      <c r="BI43" s="199">
        <f t="shared" si="35"/>
        <v>0</v>
      </c>
      <c r="BJ43" s="199">
        <f t="shared" si="35"/>
        <v>0</v>
      </c>
      <c r="BK43" s="199">
        <f t="shared" si="35"/>
        <v>0</v>
      </c>
      <c r="BL43" s="199">
        <f t="shared" si="35"/>
        <v>0</v>
      </c>
      <c r="BM43" s="158"/>
      <c r="BN43" s="159" t="str">
        <f>IFERROR(__xludf.DUMMYFUNCTION("""COMPUTED_VALUE"""),"Martin Danč")</f>
        <v>Martin Danč</v>
      </c>
      <c r="BO43" s="202"/>
      <c r="BP43" s="203"/>
      <c r="BQ43" s="204"/>
      <c r="BR43" s="205"/>
      <c r="BS43" s="204"/>
      <c r="BT43" s="205"/>
      <c r="BU43" s="204"/>
      <c r="BV43" s="205"/>
      <c r="BW43" s="202"/>
      <c r="BX43" s="203"/>
      <c r="BY43" s="204"/>
      <c r="BZ43" s="205"/>
      <c r="CA43" s="204"/>
      <c r="CB43" s="205"/>
      <c r="CC43" s="204"/>
      <c r="CD43" s="205"/>
      <c r="CE43" s="204"/>
      <c r="CF43" s="205"/>
      <c r="CG43" s="202"/>
      <c r="CH43" s="203"/>
      <c r="CI43" s="202"/>
      <c r="CJ43" s="203"/>
      <c r="CK43" s="204"/>
      <c r="CL43" s="205"/>
      <c r="CM43" s="204"/>
      <c r="CN43" s="205"/>
      <c r="CO43" s="204"/>
      <c r="CP43" s="205"/>
      <c r="CQ43" s="204"/>
      <c r="CR43" s="205"/>
      <c r="CS43" s="204"/>
      <c r="CT43" s="206"/>
      <c r="CU43" s="202"/>
      <c r="CV43" s="199"/>
      <c r="CW43" s="204">
        <f>IFERROR(__xludf.DUMMYFUNCTION("""COMPUTED_VALUE"""),3.5)</f>
        <v>3.5</v>
      </c>
      <c r="CX43" s="199"/>
      <c r="CY43" s="202">
        <f>IFERROR(__xludf.DUMMYFUNCTION("""COMPUTED_VALUE"""),6.0)</f>
        <v>6</v>
      </c>
      <c r="CZ43" s="199"/>
      <c r="DA43" s="204"/>
      <c r="DB43" s="199"/>
      <c r="DC43" s="204">
        <f>IFERROR(__xludf.DUMMYFUNCTION("""COMPUTED_VALUE"""),4.0)</f>
        <v>4</v>
      </c>
      <c r="DD43" s="199"/>
      <c r="DE43" s="204">
        <f>IFERROR(__xludf.DUMMYFUNCTION("""COMPUTED_VALUE"""),7.5)</f>
        <v>7.5</v>
      </c>
      <c r="DF43" s="199"/>
      <c r="DG43" s="202"/>
      <c r="DH43" s="199"/>
      <c r="DI43" s="204"/>
      <c r="DJ43" s="199"/>
      <c r="DK43" s="202">
        <f>IFERROR(__xludf.DUMMYFUNCTION("""COMPUTED_VALUE"""),4.0)</f>
        <v>4</v>
      </c>
      <c r="DL43" s="199"/>
      <c r="DM43" s="204"/>
      <c r="DN43" s="206"/>
      <c r="DO43" s="204">
        <f>IFERROR(__xludf.DUMMYFUNCTION("""COMPUTED_VALUE"""),6.0)</f>
        <v>6</v>
      </c>
      <c r="DP43" s="199"/>
      <c r="DQ43" s="204"/>
      <c r="DR43" s="199"/>
      <c r="DS43" s="202">
        <f>IFERROR(__xludf.DUMMYFUNCTION("""COMPUTED_VALUE"""),1.0)</f>
        <v>1</v>
      </c>
      <c r="DT43" s="199"/>
      <c r="DU43" s="202"/>
      <c r="DV43" s="199"/>
      <c r="DW43" s="204"/>
      <c r="DX43" s="199"/>
      <c r="DY43" s="158"/>
      <c r="DZ43" s="159" t="str">
        <f>IFERROR(__xludf.DUMMYFUNCTION("""COMPUTED_VALUE"""),"Martin Danč")</f>
        <v>Martin Danč</v>
      </c>
      <c r="EA43" s="202"/>
      <c r="EB43" s="203"/>
      <c r="EC43" s="204"/>
      <c r="ED43" s="205"/>
      <c r="EE43" s="204"/>
      <c r="EF43" s="205"/>
      <c r="EG43" s="204"/>
      <c r="EH43" s="205"/>
      <c r="EI43" s="202"/>
      <c r="EJ43" s="203"/>
      <c r="EK43" s="204"/>
      <c r="EL43" s="205"/>
      <c r="EM43" s="204"/>
      <c r="EN43" s="205"/>
      <c r="EO43" s="204"/>
      <c r="EP43" s="205"/>
      <c r="EQ43" s="204"/>
      <c r="ER43" s="205"/>
      <c r="ES43" s="202"/>
      <c r="ET43" s="203"/>
      <c r="EU43" s="202"/>
      <c r="EV43" s="203"/>
      <c r="EW43" s="204"/>
      <c r="EX43" s="205"/>
      <c r="EY43" s="204"/>
      <c r="EZ43" s="205"/>
      <c r="FA43" s="204"/>
      <c r="FB43" s="205"/>
      <c r="FC43" s="204"/>
      <c r="FD43" s="205"/>
      <c r="FE43" s="204"/>
      <c r="FF43" s="206"/>
      <c r="FG43" s="202"/>
      <c r="FH43" s="199"/>
      <c r="FI43" s="204"/>
      <c r="FJ43" s="199"/>
      <c r="FK43" s="202"/>
      <c r="FL43" s="199"/>
      <c r="FM43" s="204"/>
      <c r="FN43" s="199"/>
      <c r="FO43" s="204"/>
      <c r="FP43" s="199"/>
      <c r="FQ43" s="204"/>
      <c r="FR43" s="199"/>
      <c r="FS43" s="202"/>
      <c r="FT43" s="199"/>
      <c r="FU43" s="204"/>
      <c r="FV43" s="199"/>
      <c r="FW43" s="202"/>
      <c r="FX43" s="199"/>
      <c r="FY43" s="204"/>
      <c r="FZ43" s="206"/>
      <c r="GA43" s="204"/>
      <c r="GB43" s="199"/>
      <c r="GC43" s="204"/>
      <c r="GD43" s="199"/>
      <c r="GE43" s="202"/>
      <c r="GF43" s="199"/>
      <c r="GG43" s="202"/>
      <c r="GH43" s="199"/>
      <c r="GI43" s="204"/>
      <c r="GJ43" s="199"/>
      <c r="GK43" s="158"/>
      <c r="GL43" s="159" t="str">
        <f>IFERROR(__xludf.DUMMYFUNCTION("""COMPUTED_VALUE"""),"Martin Danč")</f>
        <v>Martin Danč</v>
      </c>
      <c r="GM43" s="202"/>
      <c r="GN43" s="203"/>
      <c r="GO43" s="204"/>
      <c r="GP43" s="205"/>
      <c r="GQ43" s="204"/>
      <c r="GR43" s="205"/>
      <c r="GS43" s="204"/>
      <c r="GT43" s="205"/>
      <c r="GU43" s="202"/>
      <c r="GV43" s="203"/>
      <c r="GW43" s="204"/>
      <c r="GX43" s="205"/>
      <c r="GY43" s="204"/>
      <c r="GZ43" s="205"/>
      <c r="HA43" s="204"/>
      <c r="HB43" s="205"/>
      <c r="HC43" s="204"/>
      <c r="HD43" s="205"/>
      <c r="HE43" s="202"/>
      <c r="HF43" s="203"/>
      <c r="HG43" s="202"/>
      <c r="HH43" s="203"/>
      <c r="HI43" s="204"/>
      <c r="HJ43" s="205"/>
      <c r="HK43" s="204"/>
      <c r="HL43" s="205"/>
      <c r="HM43" s="204"/>
      <c r="HN43" s="205"/>
      <c r="HO43" s="204"/>
      <c r="HP43" s="205"/>
      <c r="HQ43" s="204"/>
      <c r="HR43" s="206"/>
      <c r="HS43" s="202"/>
      <c r="HT43" s="199"/>
      <c r="HU43" s="204"/>
      <c r="HV43" s="199"/>
      <c r="HW43" s="202"/>
      <c r="HX43" s="199"/>
      <c r="HY43" s="204"/>
      <c r="HZ43" s="199"/>
      <c r="IA43" s="204"/>
      <c r="IB43" s="199"/>
      <c r="IC43" s="204"/>
      <c r="ID43" s="199"/>
      <c r="IE43" s="202"/>
      <c r="IF43" s="199"/>
      <c r="IG43" s="204"/>
      <c r="IH43" s="199"/>
      <c r="II43" s="202"/>
      <c r="IJ43" s="199"/>
      <c r="IK43" s="204"/>
      <c r="IL43" s="206"/>
      <c r="IM43" s="204"/>
      <c r="IN43" s="199"/>
      <c r="IO43" s="204"/>
      <c r="IP43" s="199"/>
      <c r="IQ43" s="202"/>
      <c r="IR43" s="199"/>
      <c r="IS43" s="202"/>
      <c r="IT43" s="199"/>
      <c r="IU43" s="204"/>
      <c r="IV43" s="199"/>
    </row>
    <row r="44">
      <c r="A44" s="214">
        <f>IFERROR(__xludf.DUMMYFUNCTION("""COMPUTED_VALUE"""),100.0)</f>
        <v>100</v>
      </c>
      <c r="B44" s="159" t="str">
        <f>IFERROR(__xludf.DUMMYFUNCTION("""COMPUTED_VALUE"""),"Pavel Hochman")</f>
        <v>Pavel Hochman</v>
      </c>
      <c r="C44" s="199">
        <f t="shared" ref="C44:BL44" si="36">BO44+EA44+GM44</f>
        <v>0</v>
      </c>
      <c r="D44" s="199">
        <f t="shared" si="36"/>
        <v>0</v>
      </c>
      <c r="E44" s="199">
        <f t="shared" si="36"/>
        <v>0</v>
      </c>
      <c r="F44" s="199">
        <f t="shared" si="36"/>
        <v>0</v>
      </c>
      <c r="G44" s="199">
        <f t="shared" si="36"/>
        <v>0</v>
      </c>
      <c r="H44" s="199">
        <f t="shared" si="36"/>
        <v>0</v>
      </c>
      <c r="I44" s="199">
        <f t="shared" si="36"/>
        <v>0</v>
      </c>
      <c r="J44" s="199">
        <f t="shared" si="36"/>
        <v>0</v>
      </c>
      <c r="K44" s="199">
        <f t="shared" si="36"/>
        <v>0</v>
      </c>
      <c r="L44" s="199">
        <f t="shared" si="36"/>
        <v>0</v>
      </c>
      <c r="M44" s="199">
        <f t="shared" si="36"/>
        <v>0</v>
      </c>
      <c r="N44" s="199">
        <f t="shared" si="36"/>
        <v>0</v>
      </c>
      <c r="O44" s="199">
        <f t="shared" si="36"/>
        <v>0</v>
      </c>
      <c r="P44" s="199">
        <f t="shared" si="36"/>
        <v>0</v>
      </c>
      <c r="Q44" s="199">
        <f t="shared" si="36"/>
        <v>0</v>
      </c>
      <c r="R44" s="199">
        <f t="shared" si="36"/>
        <v>0</v>
      </c>
      <c r="S44" s="199">
        <f t="shared" si="36"/>
        <v>0</v>
      </c>
      <c r="T44" s="199">
        <f t="shared" si="36"/>
        <v>0</v>
      </c>
      <c r="U44" s="199">
        <f t="shared" si="36"/>
        <v>0</v>
      </c>
      <c r="V44" s="199">
        <f t="shared" si="36"/>
        <v>0</v>
      </c>
      <c r="W44" s="199">
        <f t="shared" si="36"/>
        <v>0</v>
      </c>
      <c r="X44" s="199">
        <f t="shared" si="36"/>
        <v>0</v>
      </c>
      <c r="Y44" s="199">
        <f t="shared" si="36"/>
        <v>0</v>
      </c>
      <c r="Z44" s="199">
        <f t="shared" si="36"/>
        <v>0</v>
      </c>
      <c r="AA44" s="199">
        <f t="shared" si="36"/>
        <v>0</v>
      </c>
      <c r="AB44" s="199">
        <f t="shared" si="36"/>
        <v>0</v>
      </c>
      <c r="AC44" s="199">
        <f t="shared" si="36"/>
        <v>0</v>
      </c>
      <c r="AD44" s="199">
        <f t="shared" si="36"/>
        <v>0</v>
      </c>
      <c r="AE44" s="199">
        <f t="shared" si="36"/>
        <v>0</v>
      </c>
      <c r="AF44" s="199">
        <f t="shared" si="36"/>
        <v>0</v>
      </c>
      <c r="AG44" s="199">
        <f t="shared" si="36"/>
        <v>0</v>
      </c>
      <c r="AH44" s="199">
        <f t="shared" si="36"/>
        <v>0</v>
      </c>
      <c r="AI44" s="199">
        <f t="shared" si="36"/>
        <v>0</v>
      </c>
      <c r="AJ44" s="199">
        <f t="shared" si="36"/>
        <v>0</v>
      </c>
      <c r="AK44" s="199">
        <f t="shared" si="36"/>
        <v>0</v>
      </c>
      <c r="AL44" s="199">
        <f t="shared" si="36"/>
        <v>0</v>
      </c>
      <c r="AM44" s="199">
        <f t="shared" si="36"/>
        <v>0</v>
      </c>
      <c r="AN44" s="199">
        <f t="shared" si="36"/>
        <v>0</v>
      </c>
      <c r="AO44" s="199">
        <f t="shared" si="36"/>
        <v>0</v>
      </c>
      <c r="AP44" s="199">
        <f t="shared" si="36"/>
        <v>0</v>
      </c>
      <c r="AQ44" s="199">
        <f t="shared" si="36"/>
        <v>0</v>
      </c>
      <c r="AR44" s="199">
        <f t="shared" si="36"/>
        <v>0</v>
      </c>
      <c r="AS44" s="199">
        <f t="shared" si="36"/>
        <v>0</v>
      </c>
      <c r="AT44" s="199">
        <f t="shared" si="36"/>
        <v>0</v>
      </c>
      <c r="AU44" s="199">
        <f t="shared" si="36"/>
        <v>0</v>
      </c>
      <c r="AV44" s="199">
        <f t="shared" si="36"/>
        <v>0</v>
      </c>
      <c r="AW44" s="199">
        <f t="shared" si="36"/>
        <v>0</v>
      </c>
      <c r="AX44" s="199">
        <f t="shared" si="36"/>
        <v>0</v>
      </c>
      <c r="AY44" s="199">
        <f t="shared" si="36"/>
        <v>0</v>
      </c>
      <c r="AZ44" s="199">
        <f t="shared" si="36"/>
        <v>0</v>
      </c>
      <c r="BA44" s="199">
        <f t="shared" si="36"/>
        <v>0</v>
      </c>
      <c r="BB44" s="199">
        <f t="shared" si="36"/>
        <v>0</v>
      </c>
      <c r="BC44" s="199">
        <f t="shared" si="36"/>
        <v>0</v>
      </c>
      <c r="BD44" s="199">
        <f t="shared" si="36"/>
        <v>0</v>
      </c>
      <c r="BE44" s="199">
        <f t="shared" si="36"/>
        <v>0</v>
      </c>
      <c r="BF44" s="199">
        <f t="shared" si="36"/>
        <v>0</v>
      </c>
      <c r="BG44" s="199">
        <f t="shared" si="36"/>
        <v>0</v>
      </c>
      <c r="BH44" s="199">
        <f t="shared" si="36"/>
        <v>0</v>
      </c>
      <c r="BI44" s="199">
        <f t="shared" si="36"/>
        <v>0</v>
      </c>
      <c r="BJ44" s="199">
        <f t="shared" si="36"/>
        <v>0</v>
      </c>
      <c r="BK44" s="199">
        <f t="shared" si="36"/>
        <v>0</v>
      </c>
      <c r="BL44" s="199">
        <f t="shared" si="36"/>
        <v>0</v>
      </c>
      <c r="BM44" s="158"/>
      <c r="BN44" s="159" t="str">
        <f>IFERROR(__xludf.DUMMYFUNCTION("""COMPUTED_VALUE"""),"Pavel Hochman")</f>
        <v>Pavel Hochman</v>
      </c>
      <c r="BO44" s="202"/>
      <c r="BP44" s="203"/>
      <c r="BQ44" s="202"/>
      <c r="BR44" s="203"/>
      <c r="BS44" s="202"/>
      <c r="BT44" s="203"/>
      <c r="BU44" s="202"/>
      <c r="BV44" s="203"/>
      <c r="BW44" s="202"/>
      <c r="BX44" s="203"/>
      <c r="BY44" s="202"/>
      <c r="BZ44" s="203"/>
      <c r="CA44" s="202"/>
      <c r="CB44" s="203"/>
      <c r="CC44" s="202"/>
      <c r="CD44" s="203"/>
      <c r="CE44" s="202"/>
      <c r="CF44" s="203"/>
      <c r="CG44" s="202"/>
      <c r="CH44" s="203"/>
      <c r="CI44" s="202"/>
      <c r="CJ44" s="203"/>
      <c r="CK44" s="202"/>
      <c r="CL44" s="203"/>
      <c r="CM44" s="202"/>
      <c r="CN44" s="203"/>
      <c r="CO44" s="202"/>
      <c r="CP44" s="203"/>
      <c r="CQ44" s="202"/>
      <c r="CR44" s="203"/>
      <c r="CS44" s="202"/>
      <c r="CT44" s="199"/>
      <c r="CU44" s="204"/>
      <c r="CV44" s="199"/>
      <c r="CW44" s="202"/>
      <c r="CX44" s="199"/>
      <c r="CY44" s="202"/>
      <c r="CZ44" s="199"/>
      <c r="DA44" s="202"/>
      <c r="DB44" s="199"/>
      <c r="DC44" s="202"/>
      <c r="DD44" s="199"/>
      <c r="DE44" s="202"/>
      <c r="DF44" s="199"/>
      <c r="DG44" s="202"/>
      <c r="DH44" s="199"/>
      <c r="DI44" s="202"/>
      <c r="DJ44" s="199"/>
      <c r="DK44" s="202"/>
      <c r="DL44" s="199"/>
      <c r="DM44" s="202"/>
      <c r="DN44" s="199"/>
      <c r="DO44" s="202"/>
      <c r="DP44" s="199"/>
      <c r="DQ44" s="202"/>
      <c r="DR44" s="199"/>
      <c r="DS44" s="202"/>
      <c r="DT44" s="199"/>
      <c r="DU44" s="202"/>
      <c r="DV44" s="199"/>
      <c r="DW44" s="202"/>
      <c r="DX44" s="199"/>
      <c r="DY44" s="158"/>
      <c r="DZ44" s="159" t="str">
        <f>IFERROR(__xludf.DUMMYFUNCTION("""COMPUTED_VALUE"""),"Pavel Hochman")</f>
        <v>Pavel Hochman</v>
      </c>
      <c r="EA44" s="202"/>
      <c r="EB44" s="203"/>
      <c r="EC44" s="202"/>
      <c r="ED44" s="203"/>
      <c r="EE44" s="202"/>
      <c r="EF44" s="203"/>
      <c r="EG44" s="202"/>
      <c r="EH44" s="203"/>
      <c r="EI44" s="202"/>
      <c r="EJ44" s="203"/>
      <c r="EK44" s="202"/>
      <c r="EL44" s="203"/>
      <c r="EM44" s="202"/>
      <c r="EN44" s="203"/>
      <c r="EO44" s="202"/>
      <c r="EP44" s="203"/>
      <c r="EQ44" s="202"/>
      <c r="ER44" s="203"/>
      <c r="ES44" s="202"/>
      <c r="ET44" s="203"/>
      <c r="EU44" s="202"/>
      <c r="EV44" s="203"/>
      <c r="EW44" s="202"/>
      <c r="EX44" s="203"/>
      <c r="EY44" s="202"/>
      <c r="EZ44" s="203"/>
      <c r="FA44" s="202"/>
      <c r="FB44" s="203"/>
      <c r="FC44" s="202"/>
      <c r="FD44" s="203"/>
      <c r="FE44" s="202"/>
      <c r="FF44" s="199"/>
      <c r="FG44" s="204"/>
      <c r="FH44" s="199"/>
      <c r="FI44" s="202"/>
      <c r="FJ44" s="199"/>
      <c r="FK44" s="202"/>
      <c r="FL44" s="199"/>
      <c r="FM44" s="202"/>
      <c r="FN44" s="199"/>
      <c r="FO44" s="202"/>
      <c r="FP44" s="199"/>
      <c r="FQ44" s="202"/>
      <c r="FR44" s="199"/>
      <c r="FS44" s="202"/>
      <c r="FT44" s="199"/>
      <c r="FU44" s="202"/>
      <c r="FV44" s="199"/>
      <c r="FW44" s="202"/>
      <c r="FX44" s="199"/>
      <c r="FY44" s="202"/>
      <c r="FZ44" s="199"/>
      <c r="GA44" s="202"/>
      <c r="GB44" s="199"/>
      <c r="GC44" s="202"/>
      <c r="GD44" s="199"/>
      <c r="GE44" s="202"/>
      <c r="GF44" s="199"/>
      <c r="GG44" s="202"/>
      <c r="GH44" s="199"/>
      <c r="GI44" s="202"/>
      <c r="GJ44" s="199"/>
      <c r="GK44" s="158"/>
      <c r="GL44" s="159" t="str">
        <f>IFERROR(__xludf.DUMMYFUNCTION("""COMPUTED_VALUE"""),"Pavel Hochman")</f>
        <v>Pavel Hochman</v>
      </c>
      <c r="GM44" s="202"/>
      <c r="GN44" s="203"/>
      <c r="GO44" s="202"/>
      <c r="GP44" s="203"/>
      <c r="GQ44" s="202"/>
      <c r="GR44" s="203"/>
      <c r="GS44" s="202"/>
      <c r="GT44" s="203"/>
      <c r="GU44" s="202"/>
      <c r="GV44" s="203"/>
      <c r="GW44" s="202"/>
      <c r="GX44" s="203"/>
      <c r="GY44" s="202"/>
      <c r="GZ44" s="203"/>
      <c r="HA44" s="202"/>
      <c r="HB44" s="203"/>
      <c r="HC44" s="202"/>
      <c r="HD44" s="203"/>
      <c r="HE44" s="202"/>
      <c r="HF44" s="203"/>
      <c r="HG44" s="202"/>
      <c r="HH44" s="203"/>
      <c r="HI44" s="202"/>
      <c r="HJ44" s="203"/>
      <c r="HK44" s="202"/>
      <c r="HL44" s="203"/>
      <c r="HM44" s="202"/>
      <c r="HN44" s="203"/>
      <c r="HO44" s="202"/>
      <c r="HP44" s="203"/>
      <c r="HQ44" s="202"/>
      <c r="HR44" s="199"/>
      <c r="HS44" s="204"/>
      <c r="HT44" s="199"/>
      <c r="HU44" s="202"/>
      <c r="HV44" s="199"/>
      <c r="HW44" s="202"/>
      <c r="HX44" s="199"/>
      <c r="HY44" s="202"/>
      <c r="HZ44" s="199"/>
      <c r="IA44" s="202"/>
      <c r="IB44" s="199"/>
      <c r="IC44" s="202"/>
      <c r="ID44" s="199"/>
      <c r="IE44" s="202"/>
      <c r="IF44" s="199"/>
      <c r="IG44" s="202"/>
      <c r="IH44" s="199"/>
      <c r="II44" s="202"/>
      <c r="IJ44" s="199"/>
      <c r="IK44" s="202"/>
      <c r="IL44" s="199"/>
      <c r="IM44" s="202"/>
      <c r="IN44" s="199"/>
      <c r="IO44" s="202"/>
      <c r="IP44" s="199"/>
      <c r="IQ44" s="202"/>
      <c r="IR44" s="199"/>
      <c r="IS44" s="202"/>
      <c r="IT44" s="199"/>
      <c r="IU44" s="202"/>
      <c r="IV44" s="199"/>
    </row>
    <row r="45">
      <c r="A45" s="214">
        <f>IFERROR(__xludf.DUMMYFUNCTION("""COMPUTED_VALUE"""),100.0)</f>
        <v>100</v>
      </c>
      <c r="B45" s="159" t="str">
        <f>IFERROR(__xludf.DUMMYFUNCTION("""COMPUTED_VALUE"""),"Marek Šos")</f>
        <v>Marek Šos</v>
      </c>
      <c r="C45" s="199">
        <f t="shared" ref="C45:BL45" si="37">BO45+EA45+GM45</f>
        <v>0</v>
      </c>
      <c r="D45" s="199">
        <f t="shared" si="37"/>
        <v>0</v>
      </c>
      <c r="E45" s="199">
        <f t="shared" si="37"/>
        <v>0</v>
      </c>
      <c r="F45" s="199">
        <f t="shared" si="37"/>
        <v>0</v>
      </c>
      <c r="G45" s="199">
        <f t="shared" si="37"/>
        <v>13.5</v>
      </c>
      <c r="H45" s="199">
        <f t="shared" si="37"/>
        <v>0</v>
      </c>
      <c r="I45" s="199">
        <f t="shared" si="37"/>
        <v>0</v>
      </c>
      <c r="J45" s="199">
        <f t="shared" si="37"/>
        <v>0</v>
      </c>
      <c r="K45" s="199">
        <f t="shared" si="37"/>
        <v>0</v>
      </c>
      <c r="L45" s="199">
        <f t="shared" si="37"/>
        <v>0</v>
      </c>
      <c r="M45" s="199">
        <f t="shared" si="37"/>
        <v>0</v>
      </c>
      <c r="N45" s="199">
        <f t="shared" si="37"/>
        <v>0</v>
      </c>
      <c r="O45" s="199">
        <f t="shared" si="37"/>
        <v>0</v>
      </c>
      <c r="P45" s="199">
        <f t="shared" si="37"/>
        <v>0</v>
      </c>
      <c r="Q45" s="199">
        <f t="shared" si="37"/>
        <v>0</v>
      </c>
      <c r="R45" s="199">
        <f t="shared" si="37"/>
        <v>0</v>
      </c>
      <c r="S45" s="199">
        <f t="shared" si="37"/>
        <v>17.5</v>
      </c>
      <c r="T45" s="199">
        <f t="shared" si="37"/>
        <v>0</v>
      </c>
      <c r="U45" s="199">
        <f t="shared" si="37"/>
        <v>6.5</v>
      </c>
      <c r="V45" s="199">
        <f t="shared" si="37"/>
        <v>0</v>
      </c>
      <c r="W45" s="199">
        <f t="shared" si="37"/>
        <v>0</v>
      </c>
      <c r="X45" s="199">
        <f t="shared" si="37"/>
        <v>0</v>
      </c>
      <c r="Y45" s="199">
        <f t="shared" si="37"/>
        <v>0</v>
      </c>
      <c r="Z45" s="199">
        <f t="shared" si="37"/>
        <v>0</v>
      </c>
      <c r="AA45" s="199">
        <f t="shared" si="37"/>
        <v>0</v>
      </c>
      <c r="AB45" s="199">
        <f t="shared" si="37"/>
        <v>0</v>
      </c>
      <c r="AC45" s="199">
        <f t="shared" si="37"/>
        <v>8.5</v>
      </c>
      <c r="AD45" s="199">
        <f t="shared" si="37"/>
        <v>0</v>
      </c>
      <c r="AE45" s="199">
        <f t="shared" si="37"/>
        <v>13</v>
      </c>
      <c r="AF45" s="199">
        <f t="shared" si="37"/>
        <v>0</v>
      </c>
      <c r="AG45" s="199">
        <f t="shared" si="37"/>
        <v>7</v>
      </c>
      <c r="AH45" s="199">
        <f t="shared" si="37"/>
        <v>0</v>
      </c>
      <c r="AI45" s="199">
        <f t="shared" si="37"/>
        <v>12.5</v>
      </c>
      <c r="AJ45" s="199">
        <f t="shared" si="37"/>
        <v>0</v>
      </c>
      <c r="AK45" s="199">
        <f t="shared" si="37"/>
        <v>0</v>
      </c>
      <c r="AL45" s="199">
        <f t="shared" si="37"/>
        <v>0</v>
      </c>
      <c r="AM45" s="199">
        <f t="shared" si="37"/>
        <v>8.5</v>
      </c>
      <c r="AN45" s="199">
        <f t="shared" si="37"/>
        <v>0</v>
      </c>
      <c r="AO45" s="199">
        <f t="shared" si="37"/>
        <v>0</v>
      </c>
      <c r="AP45" s="199">
        <f t="shared" si="37"/>
        <v>0</v>
      </c>
      <c r="AQ45" s="199">
        <f t="shared" si="37"/>
        <v>8.5</v>
      </c>
      <c r="AR45" s="199">
        <f t="shared" si="37"/>
        <v>0</v>
      </c>
      <c r="AS45" s="199">
        <f t="shared" si="37"/>
        <v>17.5</v>
      </c>
      <c r="AT45" s="199">
        <f t="shared" si="37"/>
        <v>0</v>
      </c>
      <c r="AU45" s="199">
        <f t="shared" si="37"/>
        <v>12</v>
      </c>
      <c r="AV45" s="199">
        <f t="shared" si="37"/>
        <v>0</v>
      </c>
      <c r="AW45" s="199">
        <f t="shared" si="37"/>
        <v>6.5</v>
      </c>
      <c r="AX45" s="199">
        <f t="shared" si="37"/>
        <v>0</v>
      </c>
      <c r="AY45" s="199">
        <f t="shared" si="37"/>
        <v>8.5</v>
      </c>
      <c r="AZ45" s="199">
        <f t="shared" si="37"/>
        <v>0</v>
      </c>
      <c r="BA45" s="199">
        <f t="shared" si="37"/>
        <v>8.5</v>
      </c>
      <c r="BB45" s="199">
        <f t="shared" si="37"/>
        <v>0</v>
      </c>
      <c r="BC45" s="199">
        <f t="shared" si="37"/>
        <v>8</v>
      </c>
      <c r="BD45" s="199">
        <f t="shared" si="37"/>
        <v>0</v>
      </c>
      <c r="BE45" s="199">
        <f t="shared" si="37"/>
        <v>0</v>
      </c>
      <c r="BF45" s="199">
        <f t="shared" si="37"/>
        <v>0</v>
      </c>
      <c r="BG45" s="199">
        <f t="shared" si="37"/>
        <v>7</v>
      </c>
      <c r="BH45" s="199">
        <f t="shared" si="37"/>
        <v>0</v>
      </c>
      <c r="BI45" s="199">
        <f t="shared" si="37"/>
        <v>0</v>
      </c>
      <c r="BJ45" s="199">
        <f t="shared" si="37"/>
        <v>0</v>
      </c>
      <c r="BK45" s="199">
        <f t="shared" si="37"/>
        <v>0</v>
      </c>
      <c r="BL45" s="199">
        <f t="shared" si="37"/>
        <v>0</v>
      </c>
      <c r="BM45" s="158"/>
      <c r="BN45" s="159" t="str">
        <f>IFERROR(__xludf.DUMMYFUNCTION("""COMPUTED_VALUE"""),"Marek Šos")</f>
        <v>Marek Šos</v>
      </c>
      <c r="BO45" s="202"/>
      <c r="BP45" s="203"/>
      <c r="BQ45" s="202"/>
      <c r="BR45" s="203"/>
      <c r="BS45" s="202"/>
      <c r="BT45" s="203"/>
      <c r="BU45" s="202"/>
      <c r="BV45" s="203"/>
      <c r="BW45" s="202"/>
      <c r="BX45" s="203"/>
      <c r="BY45" s="202"/>
      <c r="BZ45" s="203"/>
      <c r="CA45" s="202"/>
      <c r="CB45" s="203"/>
      <c r="CC45" s="202"/>
      <c r="CD45" s="203"/>
      <c r="CE45" s="202"/>
      <c r="CF45" s="203"/>
      <c r="CG45" s="202"/>
      <c r="CH45" s="203"/>
      <c r="CI45" s="202"/>
      <c r="CJ45" s="203"/>
      <c r="CK45" s="202"/>
      <c r="CL45" s="203"/>
      <c r="CM45" s="202"/>
      <c r="CN45" s="203"/>
      <c r="CO45" s="202"/>
      <c r="CP45" s="203"/>
      <c r="CQ45" s="202"/>
      <c r="CR45" s="203"/>
      <c r="CS45" s="202"/>
      <c r="CT45" s="199"/>
      <c r="CU45" s="202"/>
      <c r="CV45" s="199"/>
      <c r="CW45" s="202"/>
      <c r="CX45" s="199"/>
      <c r="CY45" s="202"/>
      <c r="CZ45" s="199"/>
      <c r="DA45" s="202"/>
      <c r="DB45" s="199"/>
      <c r="DC45" s="202"/>
      <c r="DD45" s="199"/>
      <c r="DE45" s="202"/>
      <c r="DF45" s="199"/>
      <c r="DG45" s="202"/>
      <c r="DH45" s="199"/>
      <c r="DI45" s="202"/>
      <c r="DJ45" s="199"/>
      <c r="DK45" s="202"/>
      <c r="DL45" s="199"/>
      <c r="DM45" s="202"/>
      <c r="DN45" s="199"/>
      <c r="DO45" s="202"/>
      <c r="DP45" s="199"/>
      <c r="DQ45" s="202"/>
      <c r="DR45" s="199"/>
      <c r="DS45" s="202"/>
      <c r="DT45" s="199"/>
      <c r="DU45" s="202"/>
      <c r="DV45" s="199"/>
      <c r="DW45" s="202"/>
      <c r="DX45" s="199"/>
      <c r="DY45" s="158"/>
      <c r="DZ45" s="159" t="str">
        <f>IFERROR(__xludf.DUMMYFUNCTION("""COMPUTED_VALUE"""),"Marek Šos")</f>
        <v>Marek Šos</v>
      </c>
      <c r="EA45" s="202"/>
      <c r="EB45" s="203"/>
      <c r="EC45" s="202"/>
      <c r="ED45" s="203"/>
      <c r="EE45" s="202">
        <f>IFERROR(__xludf.DUMMYFUNCTION("""COMPUTED_VALUE"""),13.5)</f>
        <v>13.5</v>
      </c>
      <c r="EF45" s="203"/>
      <c r="EG45" s="202"/>
      <c r="EH45" s="203"/>
      <c r="EI45" s="202"/>
      <c r="EJ45" s="203"/>
      <c r="EK45" s="202"/>
      <c r="EL45" s="203"/>
      <c r="EM45" s="202"/>
      <c r="EN45" s="203"/>
      <c r="EO45" s="202"/>
      <c r="EP45" s="203"/>
      <c r="EQ45" s="202">
        <f>IFERROR(__xludf.DUMMYFUNCTION("""COMPUTED_VALUE"""),17.5)</f>
        <v>17.5</v>
      </c>
      <c r="ER45" s="203"/>
      <c r="ES45" s="202">
        <f>IFERROR(__xludf.DUMMYFUNCTION("""COMPUTED_VALUE"""),6.5)</f>
        <v>6.5</v>
      </c>
      <c r="ET45" s="203"/>
      <c r="EU45" s="202"/>
      <c r="EV45" s="203"/>
      <c r="EW45" s="202"/>
      <c r="EX45" s="203"/>
      <c r="EY45" s="202"/>
      <c r="EZ45" s="203"/>
      <c r="FA45" s="202">
        <f>IFERROR(__xludf.DUMMYFUNCTION("""COMPUTED_VALUE"""),8.5)</f>
        <v>8.5</v>
      </c>
      <c r="FB45" s="203"/>
      <c r="FC45" s="202">
        <f>IFERROR(__xludf.DUMMYFUNCTION("""COMPUTED_VALUE"""),13.0)</f>
        <v>13</v>
      </c>
      <c r="FD45" s="203"/>
      <c r="FE45" s="202">
        <f>IFERROR(__xludf.DUMMYFUNCTION("""COMPUTED_VALUE"""),7.0)</f>
        <v>7</v>
      </c>
      <c r="FF45" s="199"/>
      <c r="FG45" s="202">
        <f>IFERROR(__xludf.DUMMYFUNCTION("""COMPUTED_VALUE"""),12.5)</f>
        <v>12.5</v>
      </c>
      <c r="FH45" s="199"/>
      <c r="FI45" s="202"/>
      <c r="FJ45" s="199"/>
      <c r="FK45" s="202">
        <f>IFERROR(__xludf.DUMMYFUNCTION("""COMPUTED_VALUE"""),8.5)</f>
        <v>8.5</v>
      </c>
      <c r="FL45" s="199"/>
      <c r="FM45" s="202"/>
      <c r="FN45" s="199"/>
      <c r="FO45" s="202">
        <f>IFERROR(__xludf.DUMMYFUNCTION("""COMPUTED_VALUE"""),8.5)</f>
        <v>8.5</v>
      </c>
      <c r="FP45" s="199"/>
      <c r="FQ45" s="202">
        <f>IFERROR(__xludf.DUMMYFUNCTION("""COMPUTED_VALUE"""),17.5)</f>
        <v>17.5</v>
      </c>
      <c r="FR45" s="199"/>
      <c r="FS45" s="202">
        <f>IFERROR(__xludf.DUMMYFUNCTION("""COMPUTED_VALUE"""),12.0)</f>
        <v>12</v>
      </c>
      <c r="FT45" s="199"/>
      <c r="FU45" s="202">
        <f>IFERROR(__xludf.DUMMYFUNCTION("""COMPUTED_VALUE"""),6.5)</f>
        <v>6.5</v>
      </c>
      <c r="FV45" s="199"/>
      <c r="FW45" s="202">
        <f>IFERROR(__xludf.DUMMYFUNCTION("""COMPUTED_VALUE"""),8.5)</f>
        <v>8.5</v>
      </c>
      <c r="FX45" s="199"/>
      <c r="FY45" s="202">
        <f>IFERROR(__xludf.DUMMYFUNCTION("""COMPUTED_VALUE"""),8.5)</f>
        <v>8.5</v>
      </c>
      <c r="FZ45" s="199"/>
      <c r="GA45" s="202">
        <f>IFERROR(__xludf.DUMMYFUNCTION("""COMPUTED_VALUE"""),8.0)</f>
        <v>8</v>
      </c>
      <c r="GB45" s="199"/>
      <c r="GC45" s="202"/>
      <c r="GD45" s="199"/>
      <c r="GE45" s="202">
        <f>IFERROR(__xludf.DUMMYFUNCTION("""COMPUTED_VALUE"""),7.0)</f>
        <v>7</v>
      </c>
      <c r="GF45" s="199"/>
      <c r="GG45" s="202"/>
      <c r="GH45" s="199"/>
      <c r="GI45" s="202"/>
      <c r="GJ45" s="199"/>
      <c r="GK45" s="158"/>
      <c r="GL45" s="159" t="str">
        <f>IFERROR(__xludf.DUMMYFUNCTION("""COMPUTED_VALUE"""),"Marek Šos")</f>
        <v>Marek Šos</v>
      </c>
      <c r="GM45" s="202"/>
      <c r="GN45" s="203"/>
      <c r="GO45" s="202"/>
      <c r="GP45" s="203"/>
      <c r="GQ45" s="202"/>
      <c r="GR45" s="203"/>
      <c r="GS45" s="202"/>
      <c r="GT45" s="203"/>
      <c r="GU45" s="202"/>
      <c r="GV45" s="203"/>
      <c r="GW45" s="202"/>
      <c r="GX45" s="203"/>
      <c r="GY45" s="202"/>
      <c r="GZ45" s="203"/>
      <c r="HA45" s="202"/>
      <c r="HB45" s="203"/>
      <c r="HC45" s="202"/>
      <c r="HD45" s="203"/>
      <c r="HE45" s="202"/>
      <c r="HF45" s="203"/>
      <c r="HG45" s="202"/>
      <c r="HH45" s="203"/>
      <c r="HI45" s="202"/>
      <c r="HJ45" s="203"/>
      <c r="HK45" s="202"/>
      <c r="HL45" s="203"/>
      <c r="HM45" s="202"/>
      <c r="HN45" s="203"/>
      <c r="HO45" s="202"/>
      <c r="HP45" s="203"/>
      <c r="HQ45" s="202"/>
      <c r="HR45" s="199"/>
      <c r="HS45" s="202"/>
      <c r="HT45" s="199"/>
      <c r="HU45" s="202"/>
      <c r="HV45" s="199"/>
      <c r="HW45" s="202"/>
      <c r="HX45" s="199"/>
      <c r="HY45" s="202"/>
      <c r="HZ45" s="199"/>
      <c r="IA45" s="202"/>
      <c r="IB45" s="199"/>
      <c r="IC45" s="202"/>
      <c r="ID45" s="199"/>
      <c r="IE45" s="202"/>
      <c r="IF45" s="199"/>
      <c r="IG45" s="202"/>
      <c r="IH45" s="199"/>
      <c r="II45" s="202"/>
      <c r="IJ45" s="199"/>
      <c r="IK45" s="202"/>
      <c r="IL45" s="199"/>
      <c r="IM45" s="202"/>
      <c r="IN45" s="199"/>
      <c r="IO45" s="202"/>
      <c r="IP45" s="199"/>
      <c r="IQ45" s="202"/>
      <c r="IR45" s="199"/>
      <c r="IS45" s="202"/>
      <c r="IT45" s="199"/>
      <c r="IU45" s="202"/>
      <c r="IV45" s="199"/>
    </row>
    <row r="46">
      <c r="A46" s="214">
        <f>IFERROR(__xludf.DUMMYFUNCTION("""COMPUTED_VALUE"""),100.0)</f>
        <v>100</v>
      </c>
      <c r="B46" s="159" t="str">
        <f>IFERROR(__xludf.DUMMYFUNCTION("""COMPUTED_VALUE"""),"Martin Jurkovič")</f>
        <v>Martin Jurkovič</v>
      </c>
      <c r="C46" s="199">
        <f t="shared" ref="C46:BL46" si="38">BO46+EA46+GM46</f>
        <v>0</v>
      </c>
      <c r="D46" s="199">
        <f t="shared" si="38"/>
        <v>0</v>
      </c>
      <c r="E46" s="199">
        <f t="shared" si="38"/>
        <v>0</v>
      </c>
      <c r="F46" s="199">
        <f t="shared" si="38"/>
        <v>0</v>
      </c>
      <c r="G46" s="199">
        <f t="shared" si="38"/>
        <v>0</v>
      </c>
      <c r="H46" s="199">
        <f t="shared" si="38"/>
        <v>0</v>
      </c>
      <c r="I46" s="199">
        <f t="shared" si="38"/>
        <v>0</v>
      </c>
      <c r="J46" s="199">
        <f t="shared" si="38"/>
        <v>0</v>
      </c>
      <c r="K46" s="199">
        <f t="shared" si="38"/>
        <v>11.5</v>
      </c>
      <c r="L46" s="199">
        <f t="shared" si="38"/>
        <v>0</v>
      </c>
      <c r="M46" s="199">
        <f t="shared" si="38"/>
        <v>0</v>
      </c>
      <c r="N46" s="199">
        <f t="shared" si="38"/>
        <v>0</v>
      </c>
      <c r="O46" s="199">
        <f t="shared" si="38"/>
        <v>4</v>
      </c>
      <c r="P46" s="199">
        <f t="shared" si="38"/>
        <v>0</v>
      </c>
      <c r="Q46" s="199">
        <f t="shared" si="38"/>
        <v>0</v>
      </c>
      <c r="R46" s="199">
        <f t="shared" si="38"/>
        <v>0</v>
      </c>
      <c r="S46" s="199">
        <f t="shared" si="38"/>
        <v>0</v>
      </c>
      <c r="T46" s="199">
        <f t="shared" si="38"/>
        <v>0</v>
      </c>
      <c r="U46" s="199">
        <f t="shared" si="38"/>
        <v>0</v>
      </c>
      <c r="V46" s="199">
        <f t="shared" si="38"/>
        <v>0</v>
      </c>
      <c r="W46" s="199">
        <f t="shared" si="38"/>
        <v>0</v>
      </c>
      <c r="X46" s="199">
        <f t="shared" si="38"/>
        <v>0</v>
      </c>
      <c r="Y46" s="199">
        <f t="shared" si="38"/>
        <v>10</v>
      </c>
      <c r="Z46" s="199">
        <f t="shared" si="38"/>
        <v>0</v>
      </c>
      <c r="AA46" s="199">
        <f t="shared" si="38"/>
        <v>0</v>
      </c>
      <c r="AB46" s="199">
        <f t="shared" si="38"/>
        <v>0</v>
      </c>
      <c r="AC46" s="199">
        <f t="shared" si="38"/>
        <v>6</v>
      </c>
      <c r="AD46" s="199">
        <f t="shared" si="38"/>
        <v>0</v>
      </c>
      <c r="AE46" s="199">
        <f t="shared" si="38"/>
        <v>6</v>
      </c>
      <c r="AF46" s="199">
        <f t="shared" si="38"/>
        <v>0</v>
      </c>
      <c r="AG46" s="199">
        <f t="shared" si="38"/>
        <v>0</v>
      </c>
      <c r="AH46" s="199">
        <f t="shared" si="38"/>
        <v>0</v>
      </c>
      <c r="AI46" s="199">
        <f t="shared" si="38"/>
        <v>6.5</v>
      </c>
      <c r="AJ46" s="199">
        <f t="shared" si="38"/>
        <v>0</v>
      </c>
      <c r="AK46" s="199">
        <f t="shared" si="38"/>
        <v>0</v>
      </c>
      <c r="AL46" s="199">
        <f t="shared" si="38"/>
        <v>0</v>
      </c>
      <c r="AM46" s="199">
        <f t="shared" si="38"/>
        <v>10</v>
      </c>
      <c r="AN46" s="199">
        <f t="shared" si="38"/>
        <v>0</v>
      </c>
      <c r="AO46" s="199">
        <f t="shared" si="38"/>
        <v>0</v>
      </c>
      <c r="AP46" s="199">
        <f t="shared" si="38"/>
        <v>0</v>
      </c>
      <c r="AQ46" s="199">
        <f t="shared" si="38"/>
        <v>0</v>
      </c>
      <c r="AR46" s="199">
        <f t="shared" si="38"/>
        <v>0</v>
      </c>
      <c r="AS46" s="199">
        <f t="shared" si="38"/>
        <v>5</v>
      </c>
      <c r="AT46" s="199">
        <f t="shared" si="38"/>
        <v>0</v>
      </c>
      <c r="AU46" s="199">
        <f t="shared" si="38"/>
        <v>0</v>
      </c>
      <c r="AV46" s="199">
        <f t="shared" si="38"/>
        <v>0</v>
      </c>
      <c r="AW46" s="199">
        <f t="shared" si="38"/>
        <v>7</v>
      </c>
      <c r="AX46" s="199">
        <f t="shared" si="38"/>
        <v>0</v>
      </c>
      <c r="AY46" s="199">
        <f t="shared" si="38"/>
        <v>0</v>
      </c>
      <c r="AZ46" s="199">
        <f t="shared" si="38"/>
        <v>0</v>
      </c>
      <c r="BA46" s="199">
        <f t="shared" si="38"/>
        <v>6</v>
      </c>
      <c r="BB46" s="199">
        <f t="shared" si="38"/>
        <v>0</v>
      </c>
      <c r="BC46" s="199">
        <f t="shared" si="38"/>
        <v>0</v>
      </c>
      <c r="BD46" s="199">
        <f t="shared" si="38"/>
        <v>0</v>
      </c>
      <c r="BE46" s="199">
        <f t="shared" si="38"/>
        <v>6</v>
      </c>
      <c r="BF46" s="199">
        <f t="shared" si="38"/>
        <v>0</v>
      </c>
      <c r="BG46" s="199">
        <f t="shared" si="38"/>
        <v>5</v>
      </c>
      <c r="BH46" s="199">
        <f t="shared" si="38"/>
        <v>0</v>
      </c>
      <c r="BI46" s="199">
        <f t="shared" si="38"/>
        <v>0</v>
      </c>
      <c r="BJ46" s="199">
        <f t="shared" si="38"/>
        <v>0</v>
      </c>
      <c r="BK46" s="199">
        <f t="shared" si="38"/>
        <v>6.5</v>
      </c>
      <c r="BL46" s="199">
        <f t="shared" si="38"/>
        <v>0</v>
      </c>
      <c r="BM46" s="158"/>
      <c r="BN46" s="159" t="str">
        <f>IFERROR(__xludf.DUMMYFUNCTION("""COMPUTED_VALUE"""),"Martin Jurkovič")</f>
        <v>Martin Jurkovič</v>
      </c>
      <c r="BO46" s="202"/>
      <c r="BP46" s="203"/>
      <c r="BQ46" s="204"/>
      <c r="BR46" s="205"/>
      <c r="BS46" s="202"/>
      <c r="BT46" s="203"/>
      <c r="BU46" s="202"/>
      <c r="BV46" s="203"/>
      <c r="BW46" s="204">
        <f>IFERROR(__xludf.DUMMYFUNCTION("""COMPUTED_VALUE"""),11.5)</f>
        <v>11.5</v>
      </c>
      <c r="BX46" s="205"/>
      <c r="BY46" s="204"/>
      <c r="BZ46" s="205"/>
      <c r="CA46" s="204">
        <f>IFERROR(__xludf.DUMMYFUNCTION("""COMPUTED_VALUE"""),4.0)</f>
        <v>4</v>
      </c>
      <c r="CB46" s="205"/>
      <c r="CC46" s="204"/>
      <c r="CD46" s="205"/>
      <c r="CE46" s="202"/>
      <c r="CF46" s="203"/>
      <c r="CG46" s="204"/>
      <c r="CH46" s="205"/>
      <c r="CI46" s="204"/>
      <c r="CJ46" s="205"/>
      <c r="CK46" s="204">
        <f>IFERROR(__xludf.DUMMYFUNCTION("""COMPUTED_VALUE"""),10.0)</f>
        <v>10</v>
      </c>
      <c r="CL46" s="205"/>
      <c r="CM46" s="204"/>
      <c r="CN46" s="205"/>
      <c r="CO46" s="204">
        <f>IFERROR(__xludf.DUMMYFUNCTION("""COMPUTED_VALUE"""),6.0)</f>
        <v>6</v>
      </c>
      <c r="CP46" s="205"/>
      <c r="CQ46" s="202">
        <f>IFERROR(__xludf.DUMMYFUNCTION("""COMPUTED_VALUE"""),6.0)</f>
        <v>6</v>
      </c>
      <c r="CR46" s="203"/>
      <c r="CS46" s="204"/>
      <c r="CT46" s="206"/>
      <c r="CU46" s="202">
        <f>IFERROR(__xludf.DUMMYFUNCTION("""COMPUTED_VALUE"""),6.5)</f>
        <v>6.5</v>
      </c>
      <c r="CV46" s="199"/>
      <c r="CW46" s="204"/>
      <c r="CX46" s="199"/>
      <c r="CY46" s="204">
        <f>IFERROR(__xludf.DUMMYFUNCTION("""COMPUTED_VALUE"""),10.0)</f>
        <v>10</v>
      </c>
      <c r="CZ46" s="199"/>
      <c r="DA46" s="204"/>
      <c r="DB46" s="199"/>
      <c r="DC46" s="204"/>
      <c r="DD46" s="199"/>
      <c r="DE46" s="202">
        <f>IFERROR(__xludf.DUMMYFUNCTION("""COMPUTED_VALUE"""),5.0)</f>
        <v>5</v>
      </c>
      <c r="DF46" s="199"/>
      <c r="DG46" s="204"/>
      <c r="DH46" s="199"/>
      <c r="DI46" s="204">
        <f>IFERROR(__xludf.DUMMYFUNCTION("""COMPUTED_VALUE"""),7.0)</f>
        <v>7</v>
      </c>
      <c r="DJ46" s="199"/>
      <c r="DK46" s="202"/>
      <c r="DL46" s="199"/>
      <c r="DM46" s="204">
        <f>IFERROR(__xludf.DUMMYFUNCTION("""COMPUTED_VALUE"""),6.0)</f>
        <v>6</v>
      </c>
      <c r="DN46" s="206"/>
      <c r="DO46" s="204"/>
      <c r="DP46" s="199"/>
      <c r="DQ46" s="204">
        <f>IFERROR(__xludf.DUMMYFUNCTION("""COMPUTED_VALUE"""),6.0)</f>
        <v>6</v>
      </c>
      <c r="DR46" s="199"/>
      <c r="DS46" s="204">
        <f>IFERROR(__xludf.DUMMYFUNCTION("""COMPUTED_VALUE"""),5.0)</f>
        <v>5</v>
      </c>
      <c r="DT46" s="199"/>
      <c r="DU46" s="204"/>
      <c r="DV46" s="199"/>
      <c r="DW46" s="204">
        <f>IFERROR(__xludf.DUMMYFUNCTION("""COMPUTED_VALUE"""),6.5)</f>
        <v>6.5</v>
      </c>
      <c r="DX46" s="199"/>
      <c r="DY46" s="158"/>
      <c r="DZ46" s="159" t="str">
        <f>IFERROR(__xludf.DUMMYFUNCTION("""COMPUTED_VALUE"""),"Martin Jurkovič")</f>
        <v>Martin Jurkovič</v>
      </c>
      <c r="EA46" s="202"/>
      <c r="EB46" s="203"/>
      <c r="EC46" s="204"/>
      <c r="ED46" s="205"/>
      <c r="EE46" s="202"/>
      <c r="EF46" s="203"/>
      <c r="EG46" s="202"/>
      <c r="EH46" s="203"/>
      <c r="EI46" s="204"/>
      <c r="EJ46" s="205"/>
      <c r="EK46" s="204"/>
      <c r="EL46" s="205"/>
      <c r="EM46" s="204"/>
      <c r="EN46" s="205"/>
      <c r="EO46" s="204"/>
      <c r="EP46" s="205"/>
      <c r="EQ46" s="202"/>
      <c r="ER46" s="203"/>
      <c r="ES46" s="204"/>
      <c r="ET46" s="205"/>
      <c r="EU46" s="204"/>
      <c r="EV46" s="205"/>
      <c r="EW46" s="204"/>
      <c r="EX46" s="205"/>
      <c r="EY46" s="204"/>
      <c r="EZ46" s="205"/>
      <c r="FA46" s="204"/>
      <c r="FB46" s="205"/>
      <c r="FC46" s="202"/>
      <c r="FD46" s="203"/>
      <c r="FE46" s="204"/>
      <c r="FF46" s="206"/>
      <c r="FG46" s="202"/>
      <c r="FH46" s="199"/>
      <c r="FI46" s="204"/>
      <c r="FJ46" s="199"/>
      <c r="FK46" s="204"/>
      <c r="FL46" s="199"/>
      <c r="FM46" s="204"/>
      <c r="FN46" s="199"/>
      <c r="FO46" s="204"/>
      <c r="FP46" s="199"/>
      <c r="FQ46" s="202"/>
      <c r="FR46" s="199"/>
      <c r="FS46" s="204"/>
      <c r="FT46" s="199"/>
      <c r="FU46" s="204"/>
      <c r="FV46" s="199"/>
      <c r="FW46" s="202"/>
      <c r="FX46" s="199"/>
      <c r="FY46" s="204"/>
      <c r="FZ46" s="206"/>
      <c r="GA46" s="204"/>
      <c r="GB46" s="199"/>
      <c r="GC46" s="204"/>
      <c r="GD46" s="199"/>
      <c r="GE46" s="204"/>
      <c r="GF46" s="199"/>
      <c r="GG46" s="204"/>
      <c r="GH46" s="199"/>
      <c r="GI46" s="204"/>
      <c r="GJ46" s="199"/>
      <c r="GK46" s="158"/>
      <c r="GL46" s="159" t="str">
        <f>IFERROR(__xludf.DUMMYFUNCTION("""COMPUTED_VALUE"""),"Martin Jurkovič")</f>
        <v>Martin Jurkovič</v>
      </c>
      <c r="GM46" s="202"/>
      <c r="GN46" s="203"/>
      <c r="GO46" s="204"/>
      <c r="GP46" s="205"/>
      <c r="GQ46" s="202"/>
      <c r="GR46" s="203"/>
      <c r="GS46" s="202"/>
      <c r="GT46" s="203"/>
      <c r="GU46" s="204"/>
      <c r="GV46" s="205"/>
      <c r="GW46" s="204"/>
      <c r="GX46" s="205"/>
      <c r="GY46" s="204"/>
      <c r="GZ46" s="205"/>
      <c r="HA46" s="204"/>
      <c r="HB46" s="205"/>
      <c r="HC46" s="202"/>
      <c r="HD46" s="203"/>
      <c r="HE46" s="204"/>
      <c r="HF46" s="205"/>
      <c r="HG46" s="204"/>
      <c r="HH46" s="205"/>
      <c r="HI46" s="204"/>
      <c r="HJ46" s="205"/>
      <c r="HK46" s="204"/>
      <c r="HL46" s="205"/>
      <c r="HM46" s="204"/>
      <c r="HN46" s="205"/>
      <c r="HO46" s="202"/>
      <c r="HP46" s="203"/>
      <c r="HQ46" s="204"/>
      <c r="HR46" s="206"/>
      <c r="HS46" s="202"/>
      <c r="HT46" s="199"/>
      <c r="HU46" s="204"/>
      <c r="HV46" s="199"/>
      <c r="HW46" s="204"/>
      <c r="HX46" s="199"/>
      <c r="HY46" s="204"/>
      <c r="HZ46" s="199"/>
      <c r="IA46" s="204"/>
      <c r="IB46" s="199"/>
      <c r="IC46" s="202"/>
      <c r="ID46" s="199"/>
      <c r="IE46" s="204"/>
      <c r="IF46" s="199"/>
      <c r="IG46" s="204"/>
      <c r="IH46" s="199"/>
      <c r="II46" s="202"/>
      <c r="IJ46" s="199"/>
      <c r="IK46" s="204"/>
      <c r="IL46" s="206"/>
      <c r="IM46" s="204"/>
      <c r="IN46" s="199"/>
      <c r="IO46" s="204"/>
      <c r="IP46" s="199"/>
      <c r="IQ46" s="204"/>
      <c r="IR46" s="199"/>
      <c r="IS46" s="204"/>
      <c r="IT46" s="199"/>
      <c r="IU46" s="204"/>
      <c r="IV46" s="199"/>
    </row>
    <row r="47">
      <c r="A47" s="214">
        <f>IFERROR(__xludf.DUMMYFUNCTION("""COMPUTED_VALUE"""),100.0)</f>
        <v>100</v>
      </c>
      <c r="B47" s="159" t="str">
        <f>IFERROR(__xludf.DUMMYFUNCTION("""COMPUTED_VALUE"""),"Václav Schejbal")</f>
        <v>Václav Schejbal</v>
      </c>
      <c r="C47" s="199">
        <f t="shared" ref="C47:BL47" si="39">BO47+EA47+GM47</f>
        <v>0</v>
      </c>
      <c r="D47" s="199">
        <f t="shared" si="39"/>
        <v>0</v>
      </c>
      <c r="E47" s="199">
        <f t="shared" si="39"/>
        <v>0</v>
      </c>
      <c r="F47" s="199">
        <f t="shared" si="39"/>
        <v>0</v>
      </c>
      <c r="G47" s="199">
        <f t="shared" si="39"/>
        <v>0</v>
      </c>
      <c r="H47" s="199">
        <f t="shared" si="39"/>
        <v>0</v>
      </c>
      <c r="I47" s="199">
        <f t="shared" si="39"/>
        <v>0</v>
      </c>
      <c r="J47" s="199">
        <f t="shared" si="39"/>
        <v>0</v>
      </c>
      <c r="K47" s="199">
        <f t="shared" si="39"/>
        <v>0</v>
      </c>
      <c r="L47" s="199">
        <f t="shared" si="39"/>
        <v>0</v>
      </c>
      <c r="M47" s="199">
        <f t="shared" si="39"/>
        <v>0</v>
      </c>
      <c r="N47" s="199">
        <f t="shared" si="39"/>
        <v>0</v>
      </c>
      <c r="O47" s="199">
        <f t="shared" si="39"/>
        <v>0</v>
      </c>
      <c r="P47" s="199">
        <f t="shared" si="39"/>
        <v>0</v>
      </c>
      <c r="Q47" s="199">
        <f t="shared" si="39"/>
        <v>0</v>
      </c>
      <c r="R47" s="199">
        <f t="shared" si="39"/>
        <v>0</v>
      </c>
      <c r="S47" s="199">
        <f t="shared" si="39"/>
        <v>0</v>
      </c>
      <c r="T47" s="199">
        <f t="shared" si="39"/>
        <v>0</v>
      </c>
      <c r="U47" s="199">
        <f t="shared" si="39"/>
        <v>0</v>
      </c>
      <c r="V47" s="199">
        <f t="shared" si="39"/>
        <v>0</v>
      </c>
      <c r="W47" s="199">
        <f t="shared" si="39"/>
        <v>0</v>
      </c>
      <c r="X47" s="199">
        <f t="shared" si="39"/>
        <v>0</v>
      </c>
      <c r="Y47" s="199">
        <f t="shared" si="39"/>
        <v>0</v>
      </c>
      <c r="Z47" s="199">
        <f t="shared" si="39"/>
        <v>0</v>
      </c>
      <c r="AA47" s="199">
        <f t="shared" si="39"/>
        <v>0</v>
      </c>
      <c r="AB47" s="199">
        <f t="shared" si="39"/>
        <v>0</v>
      </c>
      <c r="AC47" s="199">
        <f t="shared" si="39"/>
        <v>0</v>
      </c>
      <c r="AD47" s="199">
        <f t="shared" si="39"/>
        <v>0</v>
      </c>
      <c r="AE47" s="199">
        <f t="shared" si="39"/>
        <v>0</v>
      </c>
      <c r="AF47" s="199">
        <f t="shared" si="39"/>
        <v>0</v>
      </c>
      <c r="AG47" s="199">
        <f t="shared" si="39"/>
        <v>0</v>
      </c>
      <c r="AH47" s="199">
        <f t="shared" si="39"/>
        <v>0</v>
      </c>
      <c r="AI47" s="199">
        <f t="shared" si="39"/>
        <v>0</v>
      </c>
      <c r="AJ47" s="199">
        <f t="shared" si="39"/>
        <v>0</v>
      </c>
      <c r="AK47" s="199">
        <f t="shared" si="39"/>
        <v>0</v>
      </c>
      <c r="AL47" s="199">
        <f t="shared" si="39"/>
        <v>0</v>
      </c>
      <c r="AM47" s="199">
        <f t="shared" si="39"/>
        <v>0</v>
      </c>
      <c r="AN47" s="199">
        <f t="shared" si="39"/>
        <v>0</v>
      </c>
      <c r="AO47" s="199">
        <f t="shared" si="39"/>
        <v>0</v>
      </c>
      <c r="AP47" s="199">
        <f t="shared" si="39"/>
        <v>0</v>
      </c>
      <c r="AQ47" s="199">
        <f t="shared" si="39"/>
        <v>0</v>
      </c>
      <c r="AR47" s="199">
        <f t="shared" si="39"/>
        <v>0</v>
      </c>
      <c r="AS47" s="199">
        <f t="shared" si="39"/>
        <v>0</v>
      </c>
      <c r="AT47" s="199">
        <f t="shared" si="39"/>
        <v>0</v>
      </c>
      <c r="AU47" s="199">
        <f t="shared" si="39"/>
        <v>0</v>
      </c>
      <c r="AV47" s="199">
        <f t="shared" si="39"/>
        <v>0</v>
      </c>
      <c r="AW47" s="199">
        <f t="shared" si="39"/>
        <v>0</v>
      </c>
      <c r="AX47" s="199">
        <f t="shared" si="39"/>
        <v>0</v>
      </c>
      <c r="AY47" s="199">
        <f t="shared" si="39"/>
        <v>0</v>
      </c>
      <c r="AZ47" s="199">
        <f t="shared" si="39"/>
        <v>0</v>
      </c>
      <c r="BA47" s="199">
        <f t="shared" si="39"/>
        <v>0</v>
      </c>
      <c r="BB47" s="199">
        <f t="shared" si="39"/>
        <v>0</v>
      </c>
      <c r="BC47" s="199">
        <f t="shared" si="39"/>
        <v>0</v>
      </c>
      <c r="BD47" s="199">
        <f t="shared" si="39"/>
        <v>0</v>
      </c>
      <c r="BE47" s="199">
        <f t="shared" si="39"/>
        <v>0</v>
      </c>
      <c r="BF47" s="199">
        <f t="shared" si="39"/>
        <v>0</v>
      </c>
      <c r="BG47" s="199">
        <f t="shared" si="39"/>
        <v>0</v>
      </c>
      <c r="BH47" s="199">
        <f t="shared" si="39"/>
        <v>0</v>
      </c>
      <c r="BI47" s="199">
        <f t="shared" si="39"/>
        <v>0</v>
      </c>
      <c r="BJ47" s="199">
        <f t="shared" si="39"/>
        <v>0</v>
      </c>
      <c r="BK47" s="199">
        <f t="shared" si="39"/>
        <v>0</v>
      </c>
      <c r="BL47" s="199">
        <f t="shared" si="39"/>
        <v>0</v>
      </c>
      <c r="BM47" s="158"/>
      <c r="BN47" s="159" t="str">
        <f>IFERROR(__xludf.DUMMYFUNCTION("""COMPUTED_VALUE"""),"Václav Schejbal")</f>
        <v>Václav Schejbal</v>
      </c>
      <c r="BO47" s="202"/>
      <c r="BP47" s="203"/>
      <c r="BQ47" s="202"/>
      <c r="BR47" s="203"/>
      <c r="BS47" s="202"/>
      <c r="BT47" s="203"/>
      <c r="BU47" s="202"/>
      <c r="BV47" s="203"/>
      <c r="BW47" s="202"/>
      <c r="BX47" s="203"/>
      <c r="BY47" s="202"/>
      <c r="BZ47" s="203"/>
      <c r="CA47" s="202"/>
      <c r="CB47" s="203"/>
      <c r="CC47" s="202"/>
      <c r="CD47" s="203"/>
      <c r="CE47" s="202"/>
      <c r="CF47" s="203"/>
      <c r="CG47" s="202"/>
      <c r="CH47" s="203"/>
      <c r="CI47" s="202"/>
      <c r="CJ47" s="203"/>
      <c r="CK47" s="202"/>
      <c r="CL47" s="203"/>
      <c r="CM47" s="202"/>
      <c r="CN47" s="203"/>
      <c r="CO47" s="202"/>
      <c r="CP47" s="203"/>
      <c r="CQ47" s="202"/>
      <c r="CR47" s="203"/>
      <c r="CS47" s="202"/>
      <c r="CT47" s="199"/>
      <c r="CU47" s="202"/>
      <c r="CV47" s="199"/>
      <c r="CW47" s="202"/>
      <c r="CX47" s="199"/>
      <c r="CY47" s="202"/>
      <c r="CZ47" s="199"/>
      <c r="DA47" s="202"/>
      <c r="DB47" s="199"/>
      <c r="DC47" s="202"/>
      <c r="DD47" s="199"/>
      <c r="DE47" s="202"/>
      <c r="DF47" s="199"/>
      <c r="DG47" s="202"/>
      <c r="DH47" s="199"/>
      <c r="DI47" s="202"/>
      <c r="DJ47" s="199"/>
      <c r="DK47" s="202"/>
      <c r="DL47" s="199"/>
      <c r="DM47" s="202"/>
      <c r="DN47" s="199"/>
      <c r="DO47" s="202"/>
      <c r="DP47" s="199"/>
      <c r="DQ47" s="202"/>
      <c r="DR47" s="199"/>
      <c r="DS47" s="202"/>
      <c r="DT47" s="199"/>
      <c r="DU47" s="202"/>
      <c r="DV47" s="199"/>
      <c r="DW47" s="202"/>
      <c r="DX47" s="199"/>
      <c r="DY47" s="158"/>
      <c r="DZ47" s="159" t="str">
        <f>IFERROR(__xludf.DUMMYFUNCTION("""COMPUTED_VALUE"""),"Václav Schejbal")</f>
        <v>Václav Schejbal</v>
      </c>
      <c r="EA47" s="202"/>
      <c r="EB47" s="203"/>
      <c r="EC47" s="202"/>
      <c r="ED47" s="203"/>
      <c r="EE47" s="202"/>
      <c r="EF47" s="203"/>
      <c r="EG47" s="202"/>
      <c r="EH47" s="203"/>
      <c r="EI47" s="202"/>
      <c r="EJ47" s="203"/>
      <c r="EK47" s="202"/>
      <c r="EL47" s="203"/>
      <c r="EM47" s="202"/>
      <c r="EN47" s="203"/>
      <c r="EO47" s="202"/>
      <c r="EP47" s="203"/>
      <c r="EQ47" s="202"/>
      <c r="ER47" s="203"/>
      <c r="ES47" s="202"/>
      <c r="ET47" s="203"/>
      <c r="EU47" s="202"/>
      <c r="EV47" s="203"/>
      <c r="EW47" s="202"/>
      <c r="EX47" s="203"/>
      <c r="EY47" s="202"/>
      <c r="EZ47" s="203"/>
      <c r="FA47" s="202"/>
      <c r="FB47" s="203"/>
      <c r="FC47" s="202"/>
      <c r="FD47" s="203"/>
      <c r="FE47" s="202"/>
      <c r="FF47" s="199"/>
      <c r="FG47" s="202"/>
      <c r="FH47" s="199"/>
      <c r="FI47" s="202"/>
      <c r="FJ47" s="199"/>
      <c r="FK47" s="202"/>
      <c r="FL47" s="199"/>
      <c r="FM47" s="202"/>
      <c r="FN47" s="199"/>
      <c r="FO47" s="202"/>
      <c r="FP47" s="199"/>
      <c r="FQ47" s="202"/>
      <c r="FR47" s="199"/>
      <c r="FS47" s="202"/>
      <c r="FT47" s="199"/>
      <c r="FU47" s="202"/>
      <c r="FV47" s="199"/>
      <c r="FW47" s="202"/>
      <c r="FX47" s="199"/>
      <c r="FY47" s="202"/>
      <c r="FZ47" s="199"/>
      <c r="GA47" s="202"/>
      <c r="GB47" s="199"/>
      <c r="GC47" s="202"/>
      <c r="GD47" s="199"/>
      <c r="GE47" s="202"/>
      <c r="GF47" s="199"/>
      <c r="GG47" s="202"/>
      <c r="GH47" s="199"/>
      <c r="GI47" s="202"/>
      <c r="GJ47" s="199"/>
      <c r="GK47" s="158"/>
      <c r="GL47" s="159" t="str">
        <f>IFERROR(__xludf.DUMMYFUNCTION("""COMPUTED_VALUE"""),"Václav Schejbal")</f>
        <v>Václav Schejbal</v>
      </c>
      <c r="GM47" s="202"/>
      <c r="GN47" s="203"/>
      <c r="GO47" s="202"/>
      <c r="GP47" s="203"/>
      <c r="GQ47" s="202"/>
      <c r="GR47" s="203"/>
      <c r="GS47" s="202"/>
      <c r="GT47" s="203"/>
      <c r="GU47" s="202"/>
      <c r="GV47" s="203"/>
      <c r="GW47" s="202"/>
      <c r="GX47" s="203"/>
      <c r="GY47" s="202"/>
      <c r="GZ47" s="203"/>
      <c r="HA47" s="202"/>
      <c r="HB47" s="203"/>
      <c r="HC47" s="202"/>
      <c r="HD47" s="203"/>
      <c r="HE47" s="202"/>
      <c r="HF47" s="203"/>
      <c r="HG47" s="202"/>
      <c r="HH47" s="203"/>
      <c r="HI47" s="202"/>
      <c r="HJ47" s="203"/>
      <c r="HK47" s="202"/>
      <c r="HL47" s="203"/>
      <c r="HM47" s="202"/>
      <c r="HN47" s="203"/>
      <c r="HO47" s="202"/>
      <c r="HP47" s="203"/>
      <c r="HQ47" s="202"/>
      <c r="HR47" s="199"/>
      <c r="HS47" s="202"/>
      <c r="HT47" s="199"/>
      <c r="HU47" s="202"/>
      <c r="HV47" s="199"/>
      <c r="HW47" s="202"/>
      <c r="HX47" s="199"/>
      <c r="HY47" s="202"/>
      <c r="HZ47" s="199"/>
      <c r="IA47" s="202"/>
      <c r="IB47" s="199"/>
      <c r="IC47" s="202"/>
      <c r="ID47" s="199"/>
      <c r="IE47" s="202"/>
      <c r="IF47" s="199"/>
      <c r="IG47" s="202"/>
      <c r="IH47" s="199"/>
      <c r="II47" s="202"/>
      <c r="IJ47" s="199"/>
      <c r="IK47" s="202"/>
      <c r="IL47" s="199"/>
      <c r="IM47" s="202"/>
      <c r="IN47" s="199"/>
      <c r="IO47" s="202"/>
      <c r="IP47" s="199"/>
      <c r="IQ47" s="202"/>
      <c r="IR47" s="199"/>
      <c r="IS47" s="202"/>
      <c r="IT47" s="199"/>
      <c r="IU47" s="202"/>
      <c r="IV47" s="199"/>
    </row>
    <row r="48">
      <c r="A48" s="214">
        <f>IFERROR(__xludf.DUMMYFUNCTION("""COMPUTED_VALUE"""),100.0)</f>
        <v>100</v>
      </c>
      <c r="B48" s="159" t="str">
        <f>IFERROR(__xludf.DUMMYFUNCTION("""COMPUTED_VALUE"""),"Zbyněk Hyský")</f>
        <v>Zbyněk Hyský</v>
      </c>
      <c r="C48" s="199">
        <f t="shared" ref="C48:BL48" si="40">BO48+EA48+GM48</f>
        <v>10.5</v>
      </c>
      <c r="D48" s="199">
        <f t="shared" si="40"/>
        <v>0</v>
      </c>
      <c r="E48" s="199">
        <f t="shared" si="40"/>
        <v>10</v>
      </c>
      <c r="F48" s="199">
        <f t="shared" si="40"/>
        <v>0</v>
      </c>
      <c r="G48" s="199">
        <f t="shared" si="40"/>
        <v>6.5</v>
      </c>
      <c r="H48" s="199">
        <f t="shared" si="40"/>
        <v>0</v>
      </c>
      <c r="I48" s="199">
        <f t="shared" si="40"/>
        <v>0</v>
      </c>
      <c r="J48" s="199">
        <f t="shared" si="40"/>
        <v>0</v>
      </c>
      <c r="K48" s="199">
        <f t="shared" si="40"/>
        <v>4</v>
      </c>
      <c r="L48" s="199">
        <f t="shared" si="40"/>
        <v>0</v>
      </c>
      <c r="M48" s="199">
        <f t="shared" si="40"/>
        <v>8</v>
      </c>
      <c r="N48" s="199">
        <f t="shared" si="40"/>
        <v>0</v>
      </c>
      <c r="O48" s="199">
        <f t="shared" si="40"/>
        <v>8.5</v>
      </c>
      <c r="P48" s="199">
        <f t="shared" si="40"/>
        <v>0</v>
      </c>
      <c r="Q48" s="199">
        <f t="shared" si="40"/>
        <v>14.5</v>
      </c>
      <c r="R48" s="199">
        <f t="shared" si="40"/>
        <v>0</v>
      </c>
      <c r="S48" s="199">
        <f t="shared" si="40"/>
        <v>12</v>
      </c>
      <c r="T48" s="199">
        <f t="shared" si="40"/>
        <v>0</v>
      </c>
      <c r="U48" s="199">
        <f t="shared" si="40"/>
        <v>13.5</v>
      </c>
      <c r="V48" s="199">
        <f t="shared" si="40"/>
        <v>0</v>
      </c>
      <c r="W48" s="199">
        <f t="shared" si="40"/>
        <v>0</v>
      </c>
      <c r="X48" s="199">
        <f t="shared" si="40"/>
        <v>0</v>
      </c>
      <c r="Y48" s="199">
        <f t="shared" si="40"/>
        <v>8</v>
      </c>
      <c r="Z48" s="199">
        <f t="shared" si="40"/>
        <v>0</v>
      </c>
      <c r="AA48" s="199">
        <f t="shared" si="40"/>
        <v>0</v>
      </c>
      <c r="AB48" s="199">
        <f t="shared" si="40"/>
        <v>0</v>
      </c>
      <c r="AC48" s="199">
        <f t="shared" si="40"/>
        <v>5</v>
      </c>
      <c r="AD48" s="199">
        <f t="shared" si="40"/>
        <v>0</v>
      </c>
      <c r="AE48" s="199">
        <f t="shared" si="40"/>
        <v>10</v>
      </c>
      <c r="AF48" s="199">
        <f t="shared" si="40"/>
        <v>0</v>
      </c>
      <c r="AG48" s="199">
        <f t="shared" si="40"/>
        <v>11</v>
      </c>
      <c r="AH48" s="199">
        <f t="shared" si="40"/>
        <v>0</v>
      </c>
      <c r="AI48" s="199">
        <f t="shared" si="40"/>
        <v>6</v>
      </c>
      <c r="AJ48" s="199">
        <f t="shared" si="40"/>
        <v>0</v>
      </c>
      <c r="AK48" s="199">
        <f t="shared" si="40"/>
        <v>8.5</v>
      </c>
      <c r="AL48" s="199">
        <f t="shared" si="40"/>
        <v>0</v>
      </c>
      <c r="AM48" s="199">
        <f t="shared" si="40"/>
        <v>0</v>
      </c>
      <c r="AN48" s="199">
        <f t="shared" si="40"/>
        <v>0</v>
      </c>
      <c r="AO48" s="199">
        <f t="shared" si="40"/>
        <v>0</v>
      </c>
      <c r="AP48" s="199">
        <f t="shared" si="40"/>
        <v>0</v>
      </c>
      <c r="AQ48" s="199">
        <f t="shared" si="40"/>
        <v>0</v>
      </c>
      <c r="AR48" s="199">
        <f t="shared" si="40"/>
        <v>0</v>
      </c>
      <c r="AS48" s="199">
        <f t="shared" si="40"/>
        <v>8.5</v>
      </c>
      <c r="AT48" s="199">
        <f t="shared" si="40"/>
        <v>0</v>
      </c>
      <c r="AU48" s="199">
        <f t="shared" si="40"/>
        <v>13.5</v>
      </c>
      <c r="AV48" s="199">
        <f t="shared" si="40"/>
        <v>0</v>
      </c>
      <c r="AW48" s="199">
        <f t="shared" si="40"/>
        <v>12.5</v>
      </c>
      <c r="AX48" s="199">
        <f t="shared" si="40"/>
        <v>0</v>
      </c>
      <c r="AY48" s="199">
        <f t="shared" si="40"/>
        <v>0</v>
      </c>
      <c r="AZ48" s="199">
        <f t="shared" si="40"/>
        <v>0</v>
      </c>
      <c r="BA48" s="199">
        <f t="shared" si="40"/>
        <v>7.5</v>
      </c>
      <c r="BB48" s="199">
        <f t="shared" si="40"/>
        <v>0</v>
      </c>
      <c r="BC48" s="199">
        <f t="shared" si="40"/>
        <v>0</v>
      </c>
      <c r="BD48" s="199">
        <f t="shared" si="40"/>
        <v>0</v>
      </c>
      <c r="BE48" s="199">
        <f t="shared" si="40"/>
        <v>7.5</v>
      </c>
      <c r="BF48" s="199">
        <f t="shared" si="40"/>
        <v>0</v>
      </c>
      <c r="BG48" s="199">
        <f t="shared" si="40"/>
        <v>10</v>
      </c>
      <c r="BH48" s="199">
        <f t="shared" si="40"/>
        <v>0</v>
      </c>
      <c r="BI48" s="199">
        <f t="shared" si="40"/>
        <v>10</v>
      </c>
      <c r="BJ48" s="199">
        <f t="shared" si="40"/>
        <v>0</v>
      </c>
      <c r="BK48" s="199">
        <f t="shared" si="40"/>
        <v>6</v>
      </c>
      <c r="BL48" s="199">
        <f t="shared" si="40"/>
        <v>0</v>
      </c>
      <c r="BM48" s="158"/>
      <c r="BN48" s="159" t="str">
        <f>IFERROR(__xludf.DUMMYFUNCTION("""COMPUTED_VALUE"""),"Zbyněk Hyský")</f>
        <v>Zbyněk Hyský</v>
      </c>
      <c r="BO48" s="202"/>
      <c r="BP48" s="203"/>
      <c r="BQ48" s="202"/>
      <c r="BR48" s="203"/>
      <c r="BS48" s="202"/>
      <c r="BT48" s="203"/>
      <c r="BU48" s="202"/>
      <c r="BV48" s="203"/>
      <c r="BW48" s="202">
        <f>IFERROR(__xludf.DUMMYFUNCTION("""COMPUTED_VALUE"""),4.0)</f>
        <v>4</v>
      </c>
      <c r="BX48" s="203"/>
      <c r="BY48" s="202"/>
      <c r="BZ48" s="203"/>
      <c r="CA48" s="202"/>
      <c r="CB48" s="203"/>
      <c r="CC48" s="202"/>
      <c r="CD48" s="203"/>
      <c r="CE48" s="202"/>
      <c r="CF48" s="203"/>
      <c r="CG48" s="202"/>
      <c r="CH48" s="203"/>
      <c r="CI48" s="202"/>
      <c r="CJ48" s="203"/>
      <c r="CK48" s="202"/>
      <c r="CL48" s="203"/>
      <c r="CM48" s="202"/>
      <c r="CN48" s="203"/>
      <c r="CO48" s="202"/>
      <c r="CP48" s="203"/>
      <c r="CQ48" s="202"/>
      <c r="CR48" s="203"/>
      <c r="CS48" s="202"/>
      <c r="CT48" s="199"/>
      <c r="CU48" s="202"/>
      <c r="CV48" s="199"/>
      <c r="CW48" s="202"/>
      <c r="CX48" s="199"/>
      <c r="CY48" s="202"/>
      <c r="CZ48" s="199"/>
      <c r="DA48" s="202"/>
      <c r="DB48" s="199"/>
      <c r="DC48" s="202"/>
      <c r="DD48" s="199"/>
      <c r="DE48" s="202"/>
      <c r="DF48" s="199"/>
      <c r="DG48" s="202"/>
      <c r="DH48" s="199"/>
      <c r="DI48" s="202"/>
      <c r="DJ48" s="199"/>
      <c r="DK48" s="202"/>
      <c r="DL48" s="199"/>
      <c r="DM48" s="202"/>
      <c r="DN48" s="199"/>
      <c r="DO48" s="202"/>
      <c r="DP48" s="199"/>
      <c r="DQ48" s="202"/>
      <c r="DR48" s="199"/>
      <c r="DS48" s="202"/>
      <c r="DT48" s="199"/>
      <c r="DU48" s="202"/>
      <c r="DV48" s="199"/>
      <c r="DW48" s="202"/>
      <c r="DX48" s="199"/>
      <c r="DY48" s="158"/>
      <c r="DZ48" s="159" t="str">
        <f>IFERROR(__xludf.DUMMYFUNCTION("""COMPUTED_VALUE"""),"Zbyněk Hyský")</f>
        <v>Zbyněk Hyský</v>
      </c>
      <c r="EA48" s="202">
        <f>IFERROR(__xludf.DUMMYFUNCTION("""COMPUTED_VALUE"""),10.5)</f>
        <v>10.5</v>
      </c>
      <c r="EB48" s="203"/>
      <c r="EC48" s="202">
        <f>IFERROR(__xludf.DUMMYFUNCTION("""COMPUTED_VALUE"""),10.0)</f>
        <v>10</v>
      </c>
      <c r="ED48" s="203"/>
      <c r="EE48" s="202">
        <f>IFERROR(__xludf.DUMMYFUNCTION("""COMPUTED_VALUE"""),6.5)</f>
        <v>6.5</v>
      </c>
      <c r="EF48" s="203"/>
      <c r="EG48" s="202"/>
      <c r="EH48" s="203"/>
      <c r="EI48" s="202"/>
      <c r="EJ48" s="203"/>
      <c r="EK48" s="202">
        <f>IFERROR(__xludf.DUMMYFUNCTION("""COMPUTED_VALUE"""),8.0)</f>
        <v>8</v>
      </c>
      <c r="EL48" s="203"/>
      <c r="EM48" s="202">
        <f>IFERROR(__xludf.DUMMYFUNCTION("""COMPUTED_VALUE"""),8.5)</f>
        <v>8.5</v>
      </c>
      <c r="EN48" s="203"/>
      <c r="EO48" s="202">
        <f>IFERROR(__xludf.DUMMYFUNCTION("""COMPUTED_VALUE"""),14.5)</f>
        <v>14.5</v>
      </c>
      <c r="EP48" s="203"/>
      <c r="EQ48" s="202">
        <f>IFERROR(__xludf.DUMMYFUNCTION("""COMPUTED_VALUE"""),12.0)</f>
        <v>12</v>
      </c>
      <c r="ER48" s="203"/>
      <c r="ES48" s="202">
        <f>IFERROR(__xludf.DUMMYFUNCTION("""COMPUTED_VALUE"""),13.5)</f>
        <v>13.5</v>
      </c>
      <c r="ET48" s="203"/>
      <c r="EU48" s="202"/>
      <c r="EV48" s="203"/>
      <c r="EW48" s="202">
        <f>IFERROR(__xludf.DUMMYFUNCTION("""COMPUTED_VALUE"""),8.0)</f>
        <v>8</v>
      </c>
      <c r="EX48" s="203"/>
      <c r="EY48" s="202"/>
      <c r="EZ48" s="203"/>
      <c r="FA48" s="202">
        <f>IFERROR(__xludf.DUMMYFUNCTION("""COMPUTED_VALUE"""),5.0)</f>
        <v>5</v>
      </c>
      <c r="FB48" s="203"/>
      <c r="FC48" s="202">
        <f>IFERROR(__xludf.DUMMYFUNCTION("""COMPUTED_VALUE"""),10.0)</f>
        <v>10</v>
      </c>
      <c r="FD48" s="203"/>
      <c r="FE48" s="202">
        <f>IFERROR(__xludf.DUMMYFUNCTION("""COMPUTED_VALUE"""),11.0)</f>
        <v>11</v>
      </c>
      <c r="FF48" s="199"/>
      <c r="FG48" s="202">
        <f>IFERROR(__xludf.DUMMYFUNCTION("""COMPUTED_VALUE"""),6.0)</f>
        <v>6</v>
      </c>
      <c r="FH48" s="199"/>
      <c r="FI48" s="202">
        <f>IFERROR(__xludf.DUMMYFUNCTION("""COMPUTED_VALUE"""),8.5)</f>
        <v>8.5</v>
      </c>
      <c r="FJ48" s="199"/>
      <c r="FK48" s="202"/>
      <c r="FL48" s="199"/>
      <c r="FM48" s="202"/>
      <c r="FN48" s="199"/>
      <c r="FO48" s="202"/>
      <c r="FP48" s="199"/>
      <c r="FQ48" s="202">
        <f>IFERROR(__xludf.DUMMYFUNCTION("""COMPUTED_VALUE"""),8.5)</f>
        <v>8.5</v>
      </c>
      <c r="FR48" s="199"/>
      <c r="FS48" s="202">
        <f>IFERROR(__xludf.DUMMYFUNCTION("""COMPUTED_VALUE"""),13.5)</f>
        <v>13.5</v>
      </c>
      <c r="FT48" s="199"/>
      <c r="FU48" s="202">
        <f>IFERROR(__xludf.DUMMYFUNCTION("""COMPUTED_VALUE"""),12.5)</f>
        <v>12.5</v>
      </c>
      <c r="FV48" s="199"/>
      <c r="FW48" s="202"/>
      <c r="FX48" s="199"/>
      <c r="FY48" s="202">
        <f>IFERROR(__xludf.DUMMYFUNCTION("""COMPUTED_VALUE"""),7.5)</f>
        <v>7.5</v>
      </c>
      <c r="FZ48" s="199"/>
      <c r="GA48" s="202"/>
      <c r="GB48" s="199"/>
      <c r="GC48" s="202">
        <f>IFERROR(__xludf.DUMMYFUNCTION("""COMPUTED_VALUE"""),7.5)</f>
        <v>7.5</v>
      </c>
      <c r="GD48" s="199"/>
      <c r="GE48" s="202">
        <f>IFERROR(__xludf.DUMMYFUNCTION("""COMPUTED_VALUE"""),10.0)</f>
        <v>10</v>
      </c>
      <c r="GF48" s="199"/>
      <c r="GG48" s="202">
        <f>IFERROR(__xludf.DUMMYFUNCTION("""COMPUTED_VALUE"""),10.0)</f>
        <v>10</v>
      </c>
      <c r="GH48" s="199"/>
      <c r="GI48" s="202">
        <f>IFERROR(__xludf.DUMMYFUNCTION("""COMPUTED_VALUE"""),6.0)</f>
        <v>6</v>
      </c>
      <c r="GJ48" s="199"/>
      <c r="GK48" s="158"/>
      <c r="GL48" s="159" t="str">
        <f>IFERROR(__xludf.DUMMYFUNCTION("""COMPUTED_VALUE"""),"Zbyněk Hyský")</f>
        <v>Zbyněk Hyský</v>
      </c>
      <c r="GM48" s="202"/>
      <c r="GN48" s="203"/>
      <c r="GO48" s="202"/>
      <c r="GP48" s="203"/>
      <c r="GQ48" s="202"/>
      <c r="GR48" s="203"/>
      <c r="GS48" s="202"/>
      <c r="GT48" s="203"/>
      <c r="GU48" s="202"/>
      <c r="GV48" s="203"/>
      <c r="GW48" s="202"/>
      <c r="GX48" s="203"/>
      <c r="GY48" s="202"/>
      <c r="GZ48" s="203"/>
      <c r="HA48" s="202"/>
      <c r="HB48" s="203"/>
      <c r="HC48" s="202"/>
      <c r="HD48" s="203"/>
      <c r="HE48" s="202"/>
      <c r="HF48" s="203"/>
      <c r="HG48" s="202"/>
      <c r="HH48" s="203"/>
      <c r="HI48" s="202"/>
      <c r="HJ48" s="203"/>
      <c r="HK48" s="202"/>
      <c r="HL48" s="203"/>
      <c r="HM48" s="202"/>
      <c r="HN48" s="203"/>
      <c r="HO48" s="202"/>
      <c r="HP48" s="203"/>
      <c r="HQ48" s="202"/>
      <c r="HR48" s="199"/>
      <c r="HS48" s="202"/>
      <c r="HT48" s="199"/>
      <c r="HU48" s="202"/>
      <c r="HV48" s="199"/>
      <c r="HW48" s="202"/>
      <c r="HX48" s="199"/>
      <c r="HY48" s="202"/>
      <c r="HZ48" s="199"/>
      <c r="IA48" s="202"/>
      <c r="IB48" s="199"/>
      <c r="IC48" s="202"/>
      <c r="ID48" s="199"/>
      <c r="IE48" s="202"/>
      <c r="IF48" s="199"/>
      <c r="IG48" s="202"/>
      <c r="IH48" s="199"/>
      <c r="II48" s="202"/>
      <c r="IJ48" s="199"/>
      <c r="IK48" s="202"/>
      <c r="IL48" s="199"/>
      <c r="IM48" s="202"/>
      <c r="IN48" s="199"/>
      <c r="IO48" s="202"/>
      <c r="IP48" s="199"/>
      <c r="IQ48" s="202"/>
      <c r="IR48" s="199"/>
      <c r="IS48" s="202"/>
      <c r="IT48" s="199"/>
      <c r="IU48" s="202"/>
      <c r="IV48" s="199"/>
    </row>
    <row r="49">
      <c r="A49" s="214">
        <f>IFERROR(__xludf.DUMMYFUNCTION("""COMPUTED_VALUE"""),100.0)</f>
        <v>100</v>
      </c>
      <c r="B49" s="159" t="str">
        <f>IFERROR(__xludf.DUMMYFUNCTION("""COMPUTED_VALUE"""),"Stanislav Roth st.")</f>
        <v>Stanislav Roth st.</v>
      </c>
      <c r="C49" s="199">
        <f t="shared" ref="C49:BL49" si="41">BO49+EA49+GM49</f>
        <v>3.5</v>
      </c>
      <c r="D49" s="199">
        <f t="shared" si="41"/>
        <v>0</v>
      </c>
      <c r="E49" s="199">
        <f t="shared" si="41"/>
        <v>0</v>
      </c>
      <c r="F49" s="199">
        <f t="shared" si="41"/>
        <v>0</v>
      </c>
      <c r="G49" s="199">
        <f t="shared" si="41"/>
        <v>5</v>
      </c>
      <c r="H49" s="199">
        <f t="shared" si="41"/>
        <v>0</v>
      </c>
      <c r="I49" s="199">
        <f t="shared" si="41"/>
        <v>3.5</v>
      </c>
      <c r="J49" s="199">
        <f t="shared" si="41"/>
        <v>0</v>
      </c>
      <c r="K49" s="199">
        <f t="shared" si="41"/>
        <v>0</v>
      </c>
      <c r="L49" s="199">
        <f t="shared" si="41"/>
        <v>0</v>
      </c>
      <c r="M49" s="199">
        <f t="shared" si="41"/>
        <v>4</v>
      </c>
      <c r="N49" s="199">
        <f t="shared" si="41"/>
        <v>0</v>
      </c>
      <c r="O49" s="199">
        <f t="shared" si="41"/>
        <v>4.5</v>
      </c>
      <c r="P49" s="199">
        <f t="shared" si="41"/>
        <v>0</v>
      </c>
      <c r="Q49" s="199">
        <f t="shared" si="41"/>
        <v>0</v>
      </c>
      <c r="R49" s="199">
        <f t="shared" si="41"/>
        <v>0</v>
      </c>
      <c r="S49" s="199">
        <f t="shared" si="41"/>
        <v>0</v>
      </c>
      <c r="T49" s="199">
        <f t="shared" si="41"/>
        <v>0</v>
      </c>
      <c r="U49" s="199">
        <f t="shared" si="41"/>
        <v>0</v>
      </c>
      <c r="V49" s="199">
        <f t="shared" si="41"/>
        <v>0</v>
      </c>
      <c r="W49" s="199">
        <f t="shared" si="41"/>
        <v>0</v>
      </c>
      <c r="X49" s="199">
        <f t="shared" si="41"/>
        <v>0</v>
      </c>
      <c r="Y49" s="199">
        <f t="shared" si="41"/>
        <v>4.5</v>
      </c>
      <c r="Z49" s="199">
        <f t="shared" si="41"/>
        <v>0</v>
      </c>
      <c r="AA49" s="199">
        <f t="shared" si="41"/>
        <v>4</v>
      </c>
      <c r="AB49" s="199">
        <f t="shared" si="41"/>
        <v>0</v>
      </c>
      <c r="AC49" s="199">
        <f t="shared" si="41"/>
        <v>4</v>
      </c>
      <c r="AD49" s="199">
        <f t="shared" si="41"/>
        <v>0</v>
      </c>
      <c r="AE49" s="199">
        <f t="shared" si="41"/>
        <v>0</v>
      </c>
      <c r="AF49" s="199">
        <f t="shared" si="41"/>
        <v>0</v>
      </c>
      <c r="AG49" s="199">
        <f t="shared" si="41"/>
        <v>0</v>
      </c>
      <c r="AH49" s="199">
        <f t="shared" si="41"/>
        <v>0</v>
      </c>
      <c r="AI49" s="199">
        <f t="shared" si="41"/>
        <v>0</v>
      </c>
      <c r="AJ49" s="199">
        <f t="shared" si="41"/>
        <v>0</v>
      </c>
      <c r="AK49" s="199">
        <f t="shared" si="41"/>
        <v>4.5</v>
      </c>
      <c r="AL49" s="199">
        <f t="shared" si="41"/>
        <v>0</v>
      </c>
      <c r="AM49" s="199">
        <f t="shared" si="41"/>
        <v>4</v>
      </c>
      <c r="AN49" s="199">
        <f t="shared" si="41"/>
        <v>0</v>
      </c>
      <c r="AO49" s="199">
        <f t="shared" si="41"/>
        <v>6</v>
      </c>
      <c r="AP49" s="199">
        <f t="shared" si="41"/>
        <v>0</v>
      </c>
      <c r="AQ49" s="199">
        <f t="shared" si="41"/>
        <v>0</v>
      </c>
      <c r="AR49" s="199">
        <f t="shared" si="41"/>
        <v>0</v>
      </c>
      <c r="AS49" s="199">
        <f t="shared" si="41"/>
        <v>0</v>
      </c>
      <c r="AT49" s="199">
        <f t="shared" si="41"/>
        <v>0</v>
      </c>
      <c r="AU49" s="199">
        <f t="shared" si="41"/>
        <v>0</v>
      </c>
      <c r="AV49" s="199">
        <f t="shared" si="41"/>
        <v>0</v>
      </c>
      <c r="AW49" s="199">
        <f t="shared" si="41"/>
        <v>0</v>
      </c>
      <c r="AX49" s="199">
        <f t="shared" si="41"/>
        <v>0</v>
      </c>
      <c r="AY49" s="199">
        <f t="shared" si="41"/>
        <v>6</v>
      </c>
      <c r="AZ49" s="199">
        <f t="shared" si="41"/>
        <v>0</v>
      </c>
      <c r="BA49" s="199">
        <f t="shared" si="41"/>
        <v>6</v>
      </c>
      <c r="BB49" s="199">
        <f t="shared" si="41"/>
        <v>0</v>
      </c>
      <c r="BC49" s="199">
        <f t="shared" si="41"/>
        <v>6</v>
      </c>
      <c r="BD49" s="199">
        <f t="shared" si="41"/>
        <v>0</v>
      </c>
      <c r="BE49" s="199">
        <f t="shared" si="41"/>
        <v>5.5</v>
      </c>
      <c r="BF49" s="199">
        <f t="shared" si="41"/>
        <v>0</v>
      </c>
      <c r="BG49" s="199">
        <f t="shared" si="41"/>
        <v>5.5</v>
      </c>
      <c r="BH49" s="199">
        <f t="shared" si="41"/>
        <v>0</v>
      </c>
      <c r="BI49" s="199">
        <f t="shared" si="41"/>
        <v>4</v>
      </c>
      <c r="BJ49" s="199">
        <f t="shared" si="41"/>
        <v>0</v>
      </c>
      <c r="BK49" s="199">
        <f t="shared" si="41"/>
        <v>0</v>
      </c>
      <c r="BL49" s="199">
        <f t="shared" si="41"/>
        <v>0</v>
      </c>
      <c r="BM49" s="158"/>
      <c r="BN49" s="159" t="str">
        <f>IFERROR(__xludf.DUMMYFUNCTION("""COMPUTED_VALUE"""),"Stanislav Roth st.")</f>
        <v>Stanislav Roth st.</v>
      </c>
      <c r="BO49" s="202">
        <f>IFERROR(__xludf.DUMMYFUNCTION("""COMPUTED_VALUE"""),3.5)</f>
        <v>3.5</v>
      </c>
      <c r="BP49" s="203"/>
      <c r="BQ49" s="202"/>
      <c r="BR49" s="203"/>
      <c r="BS49" s="202">
        <f>IFERROR(__xludf.DUMMYFUNCTION("""COMPUTED_VALUE"""),5.0)</f>
        <v>5</v>
      </c>
      <c r="BT49" s="203"/>
      <c r="BU49" s="202">
        <f>IFERROR(__xludf.DUMMYFUNCTION("""COMPUTED_VALUE"""),3.5)</f>
        <v>3.5</v>
      </c>
      <c r="BV49" s="203"/>
      <c r="BW49" s="202"/>
      <c r="BX49" s="203"/>
      <c r="BY49" s="202">
        <f>IFERROR(__xludf.DUMMYFUNCTION("""COMPUTED_VALUE"""),4.0)</f>
        <v>4</v>
      </c>
      <c r="BZ49" s="203"/>
      <c r="CA49" s="202"/>
      <c r="CB49" s="203"/>
      <c r="CC49" s="202"/>
      <c r="CD49" s="203"/>
      <c r="CE49" s="202"/>
      <c r="CF49" s="203"/>
      <c r="CG49" s="202"/>
      <c r="CH49" s="203"/>
      <c r="CI49" s="202"/>
      <c r="CJ49" s="203"/>
      <c r="CK49" s="202">
        <f>IFERROR(__xludf.DUMMYFUNCTION("""COMPUTED_VALUE"""),4.5)</f>
        <v>4.5</v>
      </c>
      <c r="CL49" s="203"/>
      <c r="CM49" s="202">
        <f>IFERROR(__xludf.DUMMYFUNCTION("""COMPUTED_VALUE"""),4.0)</f>
        <v>4</v>
      </c>
      <c r="CN49" s="203"/>
      <c r="CO49" s="202">
        <f>IFERROR(__xludf.DUMMYFUNCTION("""COMPUTED_VALUE"""),4.0)</f>
        <v>4</v>
      </c>
      <c r="CP49" s="203"/>
      <c r="CQ49" s="202"/>
      <c r="CR49" s="203"/>
      <c r="CS49" s="202"/>
      <c r="CT49" s="199"/>
      <c r="CU49" s="202"/>
      <c r="CV49" s="199"/>
      <c r="CW49" s="202">
        <f>IFERROR(__xludf.DUMMYFUNCTION("""COMPUTED_VALUE"""),4.5)</f>
        <v>4.5</v>
      </c>
      <c r="CX49" s="199"/>
      <c r="CY49" s="202">
        <f>IFERROR(__xludf.DUMMYFUNCTION("""COMPUTED_VALUE"""),4.0)</f>
        <v>4</v>
      </c>
      <c r="CZ49" s="199"/>
      <c r="DA49" s="202">
        <f>IFERROR(__xludf.DUMMYFUNCTION("""COMPUTED_VALUE"""),6.0)</f>
        <v>6</v>
      </c>
      <c r="DB49" s="199"/>
      <c r="DC49" s="202"/>
      <c r="DD49" s="199"/>
      <c r="DE49" s="202"/>
      <c r="DF49" s="199"/>
      <c r="DG49" s="202"/>
      <c r="DH49" s="199"/>
      <c r="DI49" s="202"/>
      <c r="DJ49" s="199"/>
      <c r="DK49" s="202"/>
      <c r="DL49" s="199"/>
      <c r="DM49" s="202"/>
      <c r="DN49" s="199"/>
      <c r="DO49" s="202">
        <f>IFERROR(__xludf.DUMMYFUNCTION("""COMPUTED_VALUE"""),6.0)</f>
        <v>6</v>
      </c>
      <c r="DP49" s="199"/>
      <c r="DQ49" s="202"/>
      <c r="DR49" s="199"/>
      <c r="DS49" s="202"/>
      <c r="DT49" s="199"/>
      <c r="DU49" s="202">
        <f>IFERROR(__xludf.DUMMYFUNCTION("""COMPUTED_VALUE"""),4.0)</f>
        <v>4</v>
      </c>
      <c r="DV49" s="199"/>
      <c r="DW49" s="202"/>
      <c r="DX49" s="199"/>
      <c r="DY49" s="158"/>
      <c r="DZ49" s="159" t="str">
        <f>IFERROR(__xludf.DUMMYFUNCTION("""COMPUTED_VALUE"""),"Stanislav Roth st.")</f>
        <v>Stanislav Roth st.</v>
      </c>
      <c r="EA49" s="202"/>
      <c r="EB49" s="203"/>
      <c r="EC49" s="202"/>
      <c r="ED49" s="203"/>
      <c r="EE49" s="202"/>
      <c r="EF49" s="203"/>
      <c r="EG49" s="202"/>
      <c r="EH49" s="203"/>
      <c r="EI49" s="202"/>
      <c r="EJ49" s="203"/>
      <c r="EK49" s="202"/>
      <c r="EL49" s="203"/>
      <c r="EM49" s="202">
        <f>IFERROR(__xludf.DUMMYFUNCTION("""COMPUTED_VALUE"""),4.5)</f>
        <v>4.5</v>
      </c>
      <c r="EN49" s="203"/>
      <c r="EO49" s="202"/>
      <c r="EP49" s="203"/>
      <c r="EQ49" s="202"/>
      <c r="ER49" s="203"/>
      <c r="ES49" s="202"/>
      <c r="ET49" s="203"/>
      <c r="EU49" s="202"/>
      <c r="EV49" s="203"/>
      <c r="EW49" s="202"/>
      <c r="EX49" s="203"/>
      <c r="EY49" s="202"/>
      <c r="EZ49" s="203"/>
      <c r="FA49" s="202"/>
      <c r="FB49" s="203"/>
      <c r="FC49" s="202"/>
      <c r="FD49" s="203"/>
      <c r="FE49" s="202"/>
      <c r="FF49" s="199"/>
      <c r="FG49" s="202"/>
      <c r="FH49" s="199"/>
      <c r="FI49" s="202"/>
      <c r="FJ49" s="199"/>
      <c r="FK49" s="202"/>
      <c r="FL49" s="199"/>
      <c r="FM49" s="202"/>
      <c r="FN49" s="199"/>
      <c r="FO49" s="202"/>
      <c r="FP49" s="199"/>
      <c r="FQ49" s="202"/>
      <c r="FR49" s="199"/>
      <c r="FS49" s="202"/>
      <c r="FT49" s="199"/>
      <c r="FU49" s="202"/>
      <c r="FV49" s="199"/>
      <c r="FW49" s="202"/>
      <c r="FX49" s="199"/>
      <c r="FY49" s="202"/>
      <c r="FZ49" s="199"/>
      <c r="GA49" s="202"/>
      <c r="GB49" s="199"/>
      <c r="GC49" s="202"/>
      <c r="GD49" s="199"/>
      <c r="GE49" s="202"/>
      <c r="GF49" s="199"/>
      <c r="GG49" s="202"/>
      <c r="GH49" s="199"/>
      <c r="GI49" s="202"/>
      <c r="GJ49" s="199"/>
      <c r="GK49" s="158"/>
      <c r="GL49" s="159" t="str">
        <f>IFERROR(__xludf.DUMMYFUNCTION("""COMPUTED_VALUE"""),"Stanislav Roth st.")</f>
        <v>Stanislav Roth st.</v>
      </c>
      <c r="GM49" s="202"/>
      <c r="GN49" s="203"/>
      <c r="GO49" s="202"/>
      <c r="GP49" s="203"/>
      <c r="GQ49" s="202"/>
      <c r="GR49" s="203"/>
      <c r="GS49" s="202"/>
      <c r="GT49" s="203"/>
      <c r="GU49" s="202"/>
      <c r="GV49" s="203"/>
      <c r="GW49" s="202"/>
      <c r="GX49" s="203"/>
      <c r="GY49" s="202"/>
      <c r="GZ49" s="203"/>
      <c r="HA49" s="202"/>
      <c r="HB49" s="203"/>
      <c r="HC49" s="202"/>
      <c r="HD49" s="203"/>
      <c r="HE49" s="202"/>
      <c r="HF49" s="203"/>
      <c r="HG49" s="202"/>
      <c r="HH49" s="203"/>
      <c r="HI49" s="202"/>
      <c r="HJ49" s="203"/>
      <c r="HK49" s="202"/>
      <c r="HL49" s="203"/>
      <c r="HM49" s="202"/>
      <c r="HN49" s="203"/>
      <c r="HO49" s="202"/>
      <c r="HP49" s="203"/>
      <c r="HQ49" s="202"/>
      <c r="HR49" s="199"/>
      <c r="HS49" s="202"/>
      <c r="HT49" s="199"/>
      <c r="HU49" s="202"/>
      <c r="HV49" s="199"/>
      <c r="HW49" s="202"/>
      <c r="HX49" s="199"/>
      <c r="HY49" s="202"/>
      <c r="HZ49" s="199"/>
      <c r="IA49" s="202"/>
      <c r="IB49" s="199"/>
      <c r="IC49" s="202"/>
      <c r="ID49" s="199"/>
      <c r="IE49" s="202"/>
      <c r="IF49" s="199"/>
      <c r="IG49" s="202"/>
      <c r="IH49" s="199"/>
      <c r="II49" s="202">
        <f>IFERROR(__xludf.DUMMYFUNCTION("""COMPUTED_VALUE"""),6.0)</f>
        <v>6</v>
      </c>
      <c r="IJ49" s="199"/>
      <c r="IK49" s="202">
        <f>IFERROR(__xludf.DUMMYFUNCTION("""COMPUTED_VALUE"""),6.0)</f>
        <v>6</v>
      </c>
      <c r="IL49" s="199"/>
      <c r="IM49" s="202"/>
      <c r="IN49" s="199"/>
      <c r="IO49" s="202">
        <f>IFERROR(__xludf.DUMMYFUNCTION("""COMPUTED_VALUE"""),5.5)</f>
        <v>5.5</v>
      </c>
      <c r="IP49" s="199"/>
      <c r="IQ49" s="202">
        <f>IFERROR(__xludf.DUMMYFUNCTION("""COMPUTED_VALUE"""),5.5)</f>
        <v>5.5</v>
      </c>
      <c r="IR49" s="199"/>
      <c r="IS49" s="202"/>
      <c r="IT49" s="199"/>
      <c r="IU49" s="202"/>
      <c r="IV49" s="199"/>
    </row>
    <row r="50">
      <c r="A50" s="214">
        <f>IFERROR(__xludf.DUMMYFUNCTION("""COMPUTED_VALUE"""),100.0)</f>
        <v>100</v>
      </c>
      <c r="B50" s="159" t="str">
        <f>IFERROR(__xludf.DUMMYFUNCTION("""COMPUTED_VALUE"""),"Vojtěch Olejník")</f>
        <v>Vojtěch Olejník</v>
      </c>
      <c r="C50" s="199">
        <f t="shared" ref="C50:BL50" si="42">BO50+EA50+GM50</f>
        <v>0</v>
      </c>
      <c r="D50" s="199">
        <f t="shared" si="42"/>
        <v>0</v>
      </c>
      <c r="E50" s="199">
        <f t="shared" si="42"/>
        <v>0</v>
      </c>
      <c r="F50" s="199">
        <f t="shared" si="42"/>
        <v>0</v>
      </c>
      <c r="G50" s="199">
        <f t="shared" si="42"/>
        <v>0</v>
      </c>
      <c r="H50" s="199">
        <f t="shared" si="42"/>
        <v>0</v>
      </c>
      <c r="I50" s="199">
        <f t="shared" si="42"/>
        <v>0</v>
      </c>
      <c r="J50" s="199">
        <f t="shared" si="42"/>
        <v>0</v>
      </c>
      <c r="K50" s="199">
        <f t="shared" si="42"/>
        <v>0</v>
      </c>
      <c r="L50" s="199">
        <f t="shared" si="42"/>
        <v>0</v>
      </c>
      <c r="M50" s="199">
        <f t="shared" si="42"/>
        <v>14</v>
      </c>
      <c r="N50" s="199">
        <f t="shared" si="42"/>
        <v>0</v>
      </c>
      <c r="O50" s="199">
        <f t="shared" si="42"/>
        <v>0</v>
      </c>
      <c r="P50" s="199">
        <f t="shared" si="42"/>
        <v>0</v>
      </c>
      <c r="Q50" s="199">
        <f t="shared" si="42"/>
        <v>5.5</v>
      </c>
      <c r="R50" s="199">
        <f t="shared" si="42"/>
        <v>0</v>
      </c>
      <c r="S50" s="199">
        <f t="shared" si="42"/>
        <v>0</v>
      </c>
      <c r="T50" s="199">
        <f t="shared" si="42"/>
        <v>0</v>
      </c>
      <c r="U50" s="199">
        <f t="shared" si="42"/>
        <v>0</v>
      </c>
      <c r="V50" s="199">
        <f t="shared" si="42"/>
        <v>0</v>
      </c>
      <c r="W50" s="199">
        <f t="shared" si="42"/>
        <v>12.5</v>
      </c>
      <c r="X50" s="199">
        <f t="shared" si="42"/>
        <v>0</v>
      </c>
      <c r="Y50" s="199">
        <f t="shared" si="42"/>
        <v>0</v>
      </c>
      <c r="Z50" s="199">
        <f t="shared" si="42"/>
        <v>0</v>
      </c>
      <c r="AA50" s="199">
        <f t="shared" si="42"/>
        <v>12</v>
      </c>
      <c r="AB50" s="199">
        <f t="shared" si="42"/>
        <v>0</v>
      </c>
      <c r="AC50" s="199">
        <f t="shared" si="42"/>
        <v>4</v>
      </c>
      <c r="AD50" s="199">
        <f t="shared" si="42"/>
        <v>0</v>
      </c>
      <c r="AE50" s="199">
        <f t="shared" si="42"/>
        <v>0</v>
      </c>
      <c r="AF50" s="199">
        <f t="shared" si="42"/>
        <v>0</v>
      </c>
      <c r="AG50" s="199">
        <f t="shared" si="42"/>
        <v>0</v>
      </c>
      <c r="AH50" s="199">
        <f t="shared" si="42"/>
        <v>0</v>
      </c>
      <c r="AI50" s="199">
        <f t="shared" si="42"/>
        <v>0</v>
      </c>
      <c r="AJ50" s="199">
        <f t="shared" si="42"/>
        <v>0</v>
      </c>
      <c r="AK50" s="199">
        <f t="shared" si="42"/>
        <v>12</v>
      </c>
      <c r="AL50" s="199">
        <f t="shared" si="42"/>
        <v>0</v>
      </c>
      <c r="AM50" s="199">
        <f t="shared" si="42"/>
        <v>0</v>
      </c>
      <c r="AN50" s="199">
        <f t="shared" si="42"/>
        <v>0</v>
      </c>
      <c r="AO50" s="199">
        <f t="shared" si="42"/>
        <v>11</v>
      </c>
      <c r="AP50" s="199">
        <f t="shared" si="42"/>
        <v>0</v>
      </c>
      <c r="AQ50" s="199">
        <f t="shared" si="42"/>
        <v>4</v>
      </c>
      <c r="AR50" s="199">
        <f t="shared" si="42"/>
        <v>0</v>
      </c>
      <c r="AS50" s="199">
        <f t="shared" si="42"/>
        <v>0</v>
      </c>
      <c r="AT50" s="199">
        <f t="shared" si="42"/>
        <v>0</v>
      </c>
      <c r="AU50" s="199">
        <f t="shared" si="42"/>
        <v>0</v>
      </c>
      <c r="AV50" s="199">
        <f t="shared" si="42"/>
        <v>0</v>
      </c>
      <c r="AW50" s="199">
        <f t="shared" si="42"/>
        <v>0</v>
      </c>
      <c r="AX50" s="199">
        <f t="shared" si="42"/>
        <v>0</v>
      </c>
      <c r="AY50" s="199">
        <f t="shared" si="42"/>
        <v>0</v>
      </c>
      <c r="AZ50" s="199">
        <f t="shared" si="42"/>
        <v>0</v>
      </c>
      <c r="BA50" s="199">
        <f t="shared" si="42"/>
        <v>0</v>
      </c>
      <c r="BB50" s="199">
        <f t="shared" si="42"/>
        <v>0</v>
      </c>
      <c r="BC50" s="199">
        <f t="shared" si="42"/>
        <v>10.5</v>
      </c>
      <c r="BD50" s="199">
        <f t="shared" si="42"/>
        <v>0</v>
      </c>
      <c r="BE50" s="199">
        <f t="shared" si="42"/>
        <v>8</v>
      </c>
      <c r="BF50" s="199">
        <f t="shared" si="42"/>
        <v>0</v>
      </c>
      <c r="BG50" s="199">
        <f t="shared" si="42"/>
        <v>0</v>
      </c>
      <c r="BH50" s="199">
        <f t="shared" si="42"/>
        <v>0</v>
      </c>
      <c r="BI50" s="199">
        <f t="shared" si="42"/>
        <v>0</v>
      </c>
      <c r="BJ50" s="199">
        <f t="shared" si="42"/>
        <v>0</v>
      </c>
      <c r="BK50" s="199">
        <f t="shared" si="42"/>
        <v>0</v>
      </c>
      <c r="BL50" s="199">
        <f t="shared" si="42"/>
        <v>0</v>
      </c>
      <c r="BM50" s="158"/>
      <c r="BN50" s="159" t="str">
        <f>IFERROR(__xludf.DUMMYFUNCTION("""COMPUTED_VALUE"""),"Vojtěch Olejník")</f>
        <v>Vojtěch Olejník</v>
      </c>
      <c r="BO50" s="202"/>
      <c r="BP50" s="203"/>
      <c r="BQ50" s="202"/>
      <c r="BR50" s="203"/>
      <c r="BS50" s="202"/>
      <c r="BT50" s="203"/>
      <c r="BU50" s="202"/>
      <c r="BV50" s="203"/>
      <c r="BW50" s="202"/>
      <c r="BX50" s="203"/>
      <c r="BY50" s="202">
        <f>IFERROR(__xludf.DUMMYFUNCTION("""COMPUTED_VALUE"""),14.0)</f>
        <v>14</v>
      </c>
      <c r="BZ50" s="203"/>
      <c r="CA50" s="202"/>
      <c r="CB50" s="203"/>
      <c r="CC50" s="202">
        <f>IFERROR(__xludf.DUMMYFUNCTION("""COMPUTED_VALUE"""),5.5)</f>
        <v>5.5</v>
      </c>
      <c r="CD50" s="203"/>
      <c r="CE50" s="202"/>
      <c r="CF50" s="203"/>
      <c r="CG50" s="202"/>
      <c r="CH50" s="203"/>
      <c r="CI50" s="202">
        <f>IFERROR(__xludf.DUMMYFUNCTION("""COMPUTED_VALUE"""),12.5)</f>
        <v>12.5</v>
      </c>
      <c r="CJ50" s="203"/>
      <c r="CK50" s="202"/>
      <c r="CL50" s="203"/>
      <c r="CM50" s="202">
        <f>IFERROR(__xludf.DUMMYFUNCTION("""COMPUTED_VALUE"""),12.0)</f>
        <v>12</v>
      </c>
      <c r="CN50" s="203"/>
      <c r="CO50" s="202">
        <f>IFERROR(__xludf.DUMMYFUNCTION("""COMPUTED_VALUE"""),4.0)</f>
        <v>4</v>
      </c>
      <c r="CP50" s="203"/>
      <c r="CQ50" s="202"/>
      <c r="CR50" s="203"/>
      <c r="CS50" s="202"/>
      <c r="CT50" s="199"/>
      <c r="CU50" s="204"/>
      <c r="CV50" s="199"/>
      <c r="CW50" s="202">
        <f>IFERROR(__xludf.DUMMYFUNCTION("""COMPUTED_VALUE"""),12.0)</f>
        <v>12</v>
      </c>
      <c r="CX50" s="199"/>
      <c r="CY50" s="202"/>
      <c r="CZ50" s="199"/>
      <c r="DA50" s="202">
        <f>IFERROR(__xludf.DUMMYFUNCTION("""COMPUTED_VALUE"""),11.0)</f>
        <v>11</v>
      </c>
      <c r="DB50" s="199"/>
      <c r="DC50" s="202"/>
      <c r="DD50" s="199"/>
      <c r="DE50" s="202"/>
      <c r="DF50" s="199"/>
      <c r="DG50" s="202"/>
      <c r="DH50" s="199"/>
      <c r="DI50" s="202"/>
      <c r="DJ50" s="199"/>
      <c r="DK50" s="202"/>
      <c r="DL50" s="199"/>
      <c r="DM50" s="202"/>
      <c r="DN50" s="199"/>
      <c r="DO50" s="202">
        <f>IFERROR(__xludf.DUMMYFUNCTION("""COMPUTED_VALUE"""),10.5)</f>
        <v>10.5</v>
      </c>
      <c r="DP50" s="199"/>
      <c r="DQ50" s="202">
        <f>IFERROR(__xludf.DUMMYFUNCTION("""COMPUTED_VALUE"""),8.0)</f>
        <v>8</v>
      </c>
      <c r="DR50" s="199"/>
      <c r="DS50" s="202"/>
      <c r="DT50" s="199"/>
      <c r="DU50" s="202"/>
      <c r="DV50" s="199"/>
      <c r="DW50" s="202"/>
      <c r="DX50" s="199"/>
      <c r="DY50" s="158"/>
      <c r="DZ50" s="159" t="str">
        <f>IFERROR(__xludf.DUMMYFUNCTION("""COMPUTED_VALUE"""),"Vojtěch Olejník")</f>
        <v>Vojtěch Olejník</v>
      </c>
      <c r="EA50" s="202"/>
      <c r="EB50" s="203"/>
      <c r="EC50" s="202"/>
      <c r="ED50" s="203"/>
      <c r="EE50" s="202"/>
      <c r="EF50" s="203"/>
      <c r="EG50" s="202"/>
      <c r="EH50" s="203"/>
      <c r="EI50" s="202"/>
      <c r="EJ50" s="203"/>
      <c r="EK50" s="202"/>
      <c r="EL50" s="203"/>
      <c r="EM50" s="202"/>
      <c r="EN50" s="203"/>
      <c r="EO50" s="202"/>
      <c r="EP50" s="203"/>
      <c r="EQ50" s="202"/>
      <c r="ER50" s="203"/>
      <c r="ES50" s="202"/>
      <c r="ET50" s="203"/>
      <c r="EU50" s="202"/>
      <c r="EV50" s="203"/>
      <c r="EW50" s="202"/>
      <c r="EX50" s="203"/>
      <c r="EY50" s="202"/>
      <c r="EZ50" s="203"/>
      <c r="FA50" s="202"/>
      <c r="FB50" s="203"/>
      <c r="FC50" s="202"/>
      <c r="FD50" s="203"/>
      <c r="FE50" s="202"/>
      <c r="FF50" s="199"/>
      <c r="FG50" s="204"/>
      <c r="FH50" s="199"/>
      <c r="FI50" s="202"/>
      <c r="FJ50" s="199"/>
      <c r="FK50" s="202"/>
      <c r="FL50" s="199"/>
      <c r="FM50" s="202"/>
      <c r="FN50" s="199"/>
      <c r="FO50" s="202"/>
      <c r="FP50" s="199"/>
      <c r="FQ50" s="202"/>
      <c r="FR50" s="199"/>
      <c r="FS50" s="202"/>
      <c r="FT50" s="199"/>
      <c r="FU50" s="202"/>
      <c r="FV50" s="199"/>
      <c r="FW50" s="202"/>
      <c r="FX50" s="199"/>
      <c r="FY50" s="202"/>
      <c r="FZ50" s="199"/>
      <c r="GA50" s="202"/>
      <c r="GB50" s="199"/>
      <c r="GC50" s="202"/>
      <c r="GD50" s="199"/>
      <c r="GE50" s="202"/>
      <c r="GF50" s="199"/>
      <c r="GG50" s="202"/>
      <c r="GH50" s="199"/>
      <c r="GI50" s="202"/>
      <c r="GJ50" s="199"/>
      <c r="GK50" s="158"/>
      <c r="GL50" s="159" t="str">
        <f>IFERROR(__xludf.DUMMYFUNCTION("""COMPUTED_VALUE"""),"Vojtěch Olejník")</f>
        <v>Vojtěch Olejník</v>
      </c>
      <c r="GM50" s="202"/>
      <c r="GN50" s="203"/>
      <c r="GO50" s="202"/>
      <c r="GP50" s="203"/>
      <c r="GQ50" s="202"/>
      <c r="GR50" s="203"/>
      <c r="GS50" s="202"/>
      <c r="GT50" s="203"/>
      <c r="GU50" s="202"/>
      <c r="GV50" s="203"/>
      <c r="GW50" s="202"/>
      <c r="GX50" s="203"/>
      <c r="GY50" s="202"/>
      <c r="GZ50" s="203"/>
      <c r="HA50" s="202"/>
      <c r="HB50" s="203"/>
      <c r="HC50" s="202"/>
      <c r="HD50" s="203"/>
      <c r="HE50" s="202"/>
      <c r="HF50" s="203"/>
      <c r="HG50" s="202"/>
      <c r="HH50" s="203"/>
      <c r="HI50" s="202"/>
      <c r="HJ50" s="203"/>
      <c r="HK50" s="202"/>
      <c r="HL50" s="203"/>
      <c r="HM50" s="202"/>
      <c r="HN50" s="203"/>
      <c r="HO50" s="202"/>
      <c r="HP50" s="203"/>
      <c r="HQ50" s="202"/>
      <c r="HR50" s="199"/>
      <c r="HS50" s="204"/>
      <c r="HT50" s="199"/>
      <c r="HU50" s="202"/>
      <c r="HV50" s="199"/>
      <c r="HW50" s="202"/>
      <c r="HX50" s="199"/>
      <c r="HY50" s="202"/>
      <c r="HZ50" s="199"/>
      <c r="IA50" s="202">
        <f>IFERROR(__xludf.DUMMYFUNCTION("""COMPUTED_VALUE"""),4.0)</f>
        <v>4</v>
      </c>
      <c r="IB50" s="199"/>
      <c r="IC50" s="202"/>
      <c r="ID50" s="199"/>
      <c r="IE50" s="202"/>
      <c r="IF50" s="199"/>
      <c r="IG50" s="202"/>
      <c r="IH50" s="199"/>
      <c r="II50" s="202"/>
      <c r="IJ50" s="199"/>
      <c r="IK50" s="202"/>
      <c r="IL50" s="199"/>
      <c r="IM50" s="202"/>
      <c r="IN50" s="199"/>
      <c r="IO50" s="202"/>
      <c r="IP50" s="199"/>
      <c r="IQ50" s="202"/>
      <c r="IR50" s="199"/>
      <c r="IS50" s="202"/>
      <c r="IT50" s="199"/>
      <c r="IU50" s="202"/>
      <c r="IV50" s="199"/>
    </row>
    <row r="51">
      <c r="A51" s="214">
        <f>IFERROR(__xludf.DUMMYFUNCTION("""COMPUTED_VALUE"""),120.0)</f>
        <v>120</v>
      </c>
      <c r="B51" s="159" t="str">
        <f>IFERROR(__xludf.DUMMYFUNCTION("""COMPUTED_VALUE"""),"Jakub Malík")</f>
        <v>Jakub Malík</v>
      </c>
      <c r="C51" s="199">
        <f t="shared" ref="C51:BL51" si="43">BO51+EA51+GM51</f>
        <v>5</v>
      </c>
      <c r="D51" s="199">
        <f t="shared" si="43"/>
        <v>0</v>
      </c>
      <c r="E51" s="199">
        <f t="shared" si="43"/>
        <v>7</v>
      </c>
      <c r="F51" s="199">
        <f t="shared" si="43"/>
        <v>0</v>
      </c>
      <c r="G51" s="199">
        <f t="shared" si="43"/>
        <v>6</v>
      </c>
      <c r="H51" s="199">
        <f t="shared" si="43"/>
        <v>0</v>
      </c>
      <c r="I51" s="199">
        <f t="shared" si="43"/>
        <v>8</v>
      </c>
      <c r="J51" s="199">
        <f t="shared" si="43"/>
        <v>0</v>
      </c>
      <c r="K51" s="199">
        <f t="shared" si="43"/>
        <v>9.5</v>
      </c>
      <c r="L51" s="199">
        <f t="shared" si="43"/>
        <v>0</v>
      </c>
      <c r="M51" s="199">
        <f t="shared" si="43"/>
        <v>9.5</v>
      </c>
      <c r="N51" s="199">
        <f t="shared" si="43"/>
        <v>0</v>
      </c>
      <c r="O51" s="199">
        <f t="shared" si="43"/>
        <v>7</v>
      </c>
      <c r="P51" s="199">
        <f t="shared" si="43"/>
        <v>0</v>
      </c>
      <c r="Q51" s="199">
        <f t="shared" si="43"/>
        <v>0</v>
      </c>
      <c r="R51" s="199">
        <f t="shared" si="43"/>
        <v>0</v>
      </c>
      <c r="S51" s="199">
        <f t="shared" si="43"/>
        <v>0</v>
      </c>
      <c r="T51" s="199">
        <f t="shared" si="43"/>
        <v>0</v>
      </c>
      <c r="U51" s="199">
        <f t="shared" si="43"/>
        <v>0</v>
      </c>
      <c r="V51" s="199">
        <f t="shared" si="43"/>
        <v>0</v>
      </c>
      <c r="W51" s="199">
        <f t="shared" si="43"/>
        <v>8</v>
      </c>
      <c r="X51" s="199">
        <f t="shared" si="43"/>
        <v>0</v>
      </c>
      <c r="Y51" s="199">
        <f t="shared" si="43"/>
        <v>0</v>
      </c>
      <c r="Z51" s="199">
        <f t="shared" si="43"/>
        <v>0</v>
      </c>
      <c r="AA51" s="199">
        <f t="shared" si="43"/>
        <v>8.5</v>
      </c>
      <c r="AB51" s="199">
        <f t="shared" si="43"/>
        <v>0</v>
      </c>
      <c r="AC51" s="199">
        <f t="shared" si="43"/>
        <v>12</v>
      </c>
      <c r="AD51" s="199">
        <f t="shared" si="43"/>
        <v>0</v>
      </c>
      <c r="AE51" s="199">
        <f t="shared" si="43"/>
        <v>9</v>
      </c>
      <c r="AF51" s="199">
        <f t="shared" si="43"/>
        <v>0</v>
      </c>
      <c r="AG51" s="199">
        <f t="shared" si="43"/>
        <v>8</v>
      </c>
      <c r="AH51" s="199">
        <f t="shared" si="43"/>
        <v>0</v>
      </c>
      <c r="AI51" s="199">
        <f t="shared" si="43"/>
        <v>13</v>
      </c>
      <c r="AJ51" s="199">
        <f t="shared" si="43"/>
        <v>0</v>
      </c>
      <c r="AK51" s="199">
        <f t="shared" si="43"/>
        <v>9</v>
      </c>
      <c r="AL51" s="199">
        <f t="shared" si="43"/>
        <v>0</v>
      </c>
      <c r="AM51" s="199">
        <f t="shared" si="43"/>
        <v>7</v>
      </c>
      <c r="AN51" s="199">
        <f t="shared" si="43"/>
        <v>0</v>
      </c>
      <c r="AO51" s="199">
        <f t="shared" si="43"/>
        <v>15</v>
      </c>
      <c r="AP51" s="199">
        <f t="shared" si="43"/>
        <v>0</v>
      </c>
      <c r="AQ51" s="199">
        <f t="shared" si="43"/>
        <v>0</v>
      </c>
      <c r="AR51" s="199">
        <f t="shared" si="43"/>
        <v>0</v>
      </c>
      <c r="AS51" s="199">
        <f t="shared" si="43"/>
        <v>0</v>
      </c>
      <c r="AT51" s="199">
        <f t="shared" si="43"/>
        <v>0</v>
      </c>
      <c r="AU51" s="199">
        <f t="shared" si="43"/>
        <v>9</v>
      </c>
      <c r="AV51" s="199">
        <f t="shared" si="43"/>
        <v>0</v>
      </c>
      <c r="AW51" s="199">
        <f t="shared" si="43"/>
        <v>6.5</v>
      </c>
      <c r="AX51" s="199">
        <f t="shared" si="43"/>
        <v>0</v>
      </c>
      <c r="AY51" s="199">
        <f t="shared" si="43"/>
        <v>8</v>
      </c>
      <c r="AZ51" s="199">
        <f t="shared" si="43"/>
        <v>0</v>
      </c>
      <c r="BA51" s="199">
        <f t="shared" si="43"/>
        <v>12</v>
      </c>
      <c r="BB51" s="199">
        <f t="shared" si="43"/>
        <v>0</v>
      </c>
      <c r="BC51" s="199">
        <f t="shared" si="43"/>
        <v>12</v>
      </c>
      <c r="BD51" s="199">
        <f t="shared" si="43"/>
        <v>0</v>
      </c>
      <c r="BE51" s="199">
        <f t="shared" si="43"/>
        <v>7</v>
      </c>
      <c r="BF51" s="199">
        <f t="shared" si="43"/>
        <v>0</v>
      </c>
      <c r="BG51" s="199">
        <f t="shared" si="43"/>
        <v>0</v>
      </c>
      <c r="BH51" s="199">
        <f t="shared" si="43"/>
        <v>0</v>
      </c>
      <c r="BI51" s="199">
        <f t="shared" si="43"/>
        <v>0</v>
      </c>
      <c r="BJ51" s="199">
        <f t="shared" si="43"/>
        <v>0</v>
      </c>
      <c r="BK51" s="199">
        <f t="shared" si="43"/>
        <v>0</v>
      </c>
      <c r="BL51" s="199">
        <f t="shared" si="43"/>
        <v>0</v>
      </c>
      <c r="BM51" s="158"/>
      <c r="BN51" s="159" t="str">
        <f>IFERROR(__xludf.DUMMYFUNCTION("""COMPUTED_VALUE"""),"Jakub Malík")</f>
        <v>Jakub Malík</v>
      </c>
      <c r="BO51" s="202">
        <f>IFERROR(__xludf.DUMMYFUNCTION("""COMPUTED_VALUE"""),5.0)</f>
        <v>5</v>
      </c>
      <c r="BP51" s="203"/>
      <c r="BQ51" s="202"/>
      <c r="BR51" s="203"/>
      <c r="BS51" s="202"/>
      <c r="BT51" s="203"/>
      <c r="BU51" s="202"/>
      <c r="BV51" s="203"/>
      <c r="BW51" s="202"/>
      <c r="BX51" s="203"/>
      <c r="BY51" s="202"/>
      <c r="BZ51" s="203"/>
      <c r="CA51" s="202"/>
      <c r="CB51" s="203"/>
      <c r="CC51" s="202"/>
      <c r="CD51" s="203"/>
      <c r="CE51" s="202"/>
      <c r="CF51" s="203"/>
      <c r="CG51" s="202"/>
      <c r="CH51" s="203"/>
      <c r="CI51" s="202"/>
      <c r="CJ51" s="203"/>
      <c r="CK51" s="202"/>
      <c r="CL51" s="203"/>
      <c r="CM51" s="202"/>
      <c r="CN51" s="203"/>
      <c r="CO51" s="202"/>
      <c r="CP51" s="203"/>
      <c r="CQ51" s="202"/>
      <c r="CR51" s="203"/>
      <c r="CS51" s="202"/>
      <c r="CT51" s="199"/>
      <c r="CU51" s="202"/>
      <c r="CV51" s="199"/>
      <c r="CW51" s="202"/>
      <c r="CX51" s="199"/>
      <c r="CY51" s="202"/>
      <c r="CZ51" s="199"/>
      <c r="DA51" s="202"/>
      <c r="DB51" s="199"/>
      <c r="DC51" s="202"/>
      <c r="DD51" s="199"/>
      <c r="DE51" s="202"/>
      <c r="DF51" s="199"/>
      <c r="DG51" s="202"/>
      <c r="DH51" s="199"/>
      <c r="DI51" s="202"/>
      <c r="DJ51" s="199"/>
      <c r="DK51" s="202"/>
      <c r="DL51" s="199"/>
      <c r="DM51" s="202"/>
      <c r="DN51" s="199"/>
      <c r="DO51" s="202"/>
      <c r="DP51" s="199"/>
      <c r="DQ51" s="202"/>
      <c r="DR51" s="199"/>
      <c r="DS51" s="202"/>
      <c r="DT51" s="199"/>
      <c r="DU51" s="202"/>
      <c r="DV51" s="199"/>
      <c r="DW51" s="202"/>
      <c r="DX51" s="199"/>
      <c r="DY51" s="158"/>
      <c r="DZ51" s="159" t="str">
        <f>IFERROR(__xludf.DUMMYFUNCTION("""COMPUTED_VALUE"""),"Jakub Malík")</f>
        <v>Jakub Malík</v>
      </c>
      <c r="EA51" s="202"/>
      <c r="EB51" s="203"/>
      <c r="EC51" s="202">
        <f>IFERROR(__xludf.DUMMYFUNCTION("""COMPUTED_VALUE"""),7.0)</f>
        <v>7</v>
      </c>
      <c r="ED51" s="203"/>
      <c r="EE51" s="202">
        <f>IFERROR(__xludf.DUMMYFUNCTION("""COMPUTED_VALUE"""),6.0)</f>
        <v>6</v>
      </c>
      <c r="EF51" s="203"/>
      <c r="EG51" s="202">
        <f>IFERROR(__xludf.DUMMYFUNCTION("""COMPUTED_VALUE"""),8.0)</f>
        <v>8</v>
      </c>
      <c r="EH51" s="203"/>
      <c r="EI51" s="202">
        <f>IFERROR(__xludf.DUMMYFUNCTION("""COMPUTED_VALUE"""),9.5)</f>
        <v>9.5</v>
      </c>
      <c r="EJ51" s="203"/>
      <c r="EK51" s="202">
        <f>IFERROR(__xludf.DUMMYFUNCTION("""COMPUTED_VALUE"""),9.5)</f>
        <v>9.5</v>
      </c>
      <c r="EL51" s="203"/>
      <c r="EM51" s="202">
        <f>IFERROR(__xludf.DUMMYFUNCTION("""COMPUTED_VALUE"""),7.0)</f>
        <v>7</v>
      </c>
      <c r="EN51" s="203"/>
      <c r="EO51" s="202"/>
      <c r="EP51" s="203"/>
      <c r="EQ51" s="202"/>
      <c r="ER51" s="203"/>
      <c r="ES51" s="202"/>
      <c r="ET51" s="203"/>
      <c r="EU51" s="202">
        <f>IFERROR(__xludf.DUMMYFUNCTION("""COMPUTED_VALUE"""),8.0)</f>
        <v>8</v>
      </c>
      <c r="EV51" s="203"/>
      <c r="EW51" s="202"/>
      <c r="EX51" s="203"/>
      <c r="EY51" s="202">
        <f>IFERROR(__xludf.DUMMYFUNCTION("""COMPUTED_VALUE"""),8.5)</f>
        <v>8.5</v>
      </c>
      <c r="EZ51" s="203"/>
      <c r="FA51" s="202">
        <f>IFERROR(__xludf.DUMMYFUNCTION("""COMPUTED_VALUE"""),12.0)</f>
        <v>12</v>
      </c>
      <c r="FB51" s="203"/>
      <c r="FC51" s="202">
        <f>IFERROR(__xludf.DUMMYFUNCTION("""COMPUTED_VALUE"""),9.0)</f>
        <v>9</v>
      </c>
      <c r="FD51" s="203"/>
      <c r="FE51" s="202">
        <f>IFERROR(__xludf.DUMMYFUNCTION("""COMPUTED_VALUE"""),8.0)</f>
        <v>8</v>
      </c>
      <c r="FF51" s="199"/>
      <c r="FG51" s="202">
        <f>IFERROR(__xludf.DUMMYFUNCTION("""COMPUTED_VALUE"""),13.0)</f>
        <v>13</v>
      </c>
      <c r="FH51" s="199"/>
      <c r="FI51" s="202">
        <f>IFERROR(__xludf.DUMMYFUNCTION("""COMPUTED_VALUE"""),9.0)</f>
        <v>9</v>
      </c>
      <c r="FJ51" s="199"/>
      <c r="FK51" s="202">
        <f>IFERROR(__xludf.DUMMYFUNCTION("""COMPUTED_VALUE"""),7.0)</f>
        <v>7</v>
      </c>
      <c r="FL51" s="199"/>
      <c r="FM51" s="202">
        <f>IFERROR(__xludf.DUMMYFUNCTION("""COMPUTED_VALUE"""),15.0)</f>
        <v>15</v>
      </c>
      <c r="FN51" s="199"/>
      <c r="FO51" s="202"/>
      <c r="FP51" s="199"/>
      <c r="FQ51" s="202"/>
      <c r="FR51" s="199"/>
      <c r="FS51" s="202">
        <f>IFERROR(__xludf.DUMMYFUNCTION("""COMPUTED_VALUE"""),9.0)</f>
        <v>9</v>
      </c>
      <c r="FT51" s="199"/>
      <c r="FU51" s="202">
        <f>IFERROR(__xludf.DUMMYFUNCTION("""COMPUTED_VALUE"""),6.5)</f>
        <v>6.5</v>
      </c>
      <c r="FV51" s="199"/>
      <c r="FW51" s="202">
        <f>IFERROR(__xludf.DUMMYFUNCTION("""COMPUTED_VALUE"""),8.0)</f>
        <v>8</v>
      </c>
      <c r="FX51" s="199"/>
      <c r="FY51" s="202">
        <f>IFERROR(__xludf.DUMMYFUNCTION("""COMPUTED_VALUE"""),12.0)</f>
        <v>12</v>
      </c>
      <c r="FZ51" s="199"/>
      <c r="GA51" s="202">
        <f>IFERROR(__xludf.DUMMYFUNCTION("""COMPUTED_VALUE"""),12.0)</f>
        <v>12</v>
      </c>
      <c r="GB51" s="199"/>
      <c r="GC51" s="202">
        <f>IFERROR(__xludf.DUMMYFUNCTION("""COMPUTED_VALUE"""),7.0)</f>
        <v>7</v>
      </c>
      <c r="GD51" s="199"/>
      <c r="GE51" s="202"/>
      <c r="GF51" s="199"/>
      <c r="GG51" s="202"/>
      <c r="GH51" s="199"/>
      <c r="GI51" s="202"/>
      <c r="GJ51" s="199"/>
      <c r="GK51" s="158"/>
      <c r="GL51" s="159" t="str">
        <f>IFERROR(__xludf.DUMMYFUNCTION("""COMPUTED_VALUE"""),"Jakub Malík")</f>
        <v>Jakub Malík</v>
      </c>
      <c r="GM51" s="202"/>
      <c r="GN51" s="203"/>
      <c r="GO51" s="202"/>
      <c r="GP51" s="203"/>
      <c r="GQ51" s="202"/>
      <c r="GR51" s="203"/>
      <c r="GS51" s="202"/>
      <c r="GT51" s="203"/>
      <c r="GU51" s="202"/>
      <c r="GV51" s="203"/>
      <c r="GW51" s="202"/>
      <c r="GX51" s="203"/>
      <c r="GY51" s="202"/>
      <c r="GZ51" s="203"/>
      <c r="HA51" s="202"/>
      <c r="HB51" s="203"/>
      <c r="HC51" s="202"/>
      <c r="HD51" s="203"/>
      <c r="HE51" s="202"/>
      <c r="HF51" s="203"/>
      <c r="HG51" s="202"/>
      <c r="HH51" s="203"/>
      <c r="HI51" s="202"/>
      <c r="HJ51" s="203"/>
      <c r="HK51" s="202"/>
      <c r="HL51" s="203"/>
      <c r="HM51" s="202"/>
      <c r="HN51" s="203"/>
      <c r="HO51" s="202"/>
      <c r="HP51" s="203"/>
      <c r="HQ51" s="202"/>
      <c r="HR51" s="199"/>
      <c r="HS51" s="202"/>
      <c r="HT51" s="199"/>
      <c r="HU51" s="202"/>
      <c r="HV51" s="199"/>
      <c r="HW51" s="202"/>
      <c r="HX51" s="199"/>
      <c r="HY51" s="202"/>
      <c r="HZ51" s="199"/>
      <c r="IA51" s="202"/>
      <c r="IB51" s="199"/>
      <c r="IC51" s="202"/>
      <c r="ID51" s="199"/>
      <c r="IE51" s="202"/>
      <c r="IF51" s="199"/>
      <c r="IG51" s="202"/>
      <c r="IH51" s="199"/>
      <c r="II51" s="202"/>
      <c r="IJ51" s="199"/>
      <c r="IK51" s="202"/>
      <c r="IL51" s="199"/>
      <c r="IM51" s="202"/>
      <c r="IN51" s="199"/>
      <c r="IO51" s="202"/>
      <c r="IP51" s="199"/>
      <c r="IQ51" s="202"/>
      <c r="IR51" s="199"/>
      <c r="IS51" s="202"/>
      <c r="IT51" s="199"/>
      <c r="IU51" s="202"/>
      <c r="IV51" s="199"/>
    </row>
    <row r="52">
      <c r="A52" s="214">
        <f>IFERROR(__xludf.DUMMYFUNCTION("""COMPUTED_VALUE"""),120.0)</f>
        <v>120</v>
      </c>
      <c r="B52" s="159" t="str">
        <f>IFERROR(__xludf.DUMMYFUNCTION("""COMPUTED_VALUE"""),"David Chysky")</f>
        <v>David Chysky</v>
      </c>
      <c r="C52" s="199">
        <f t="shared" ref="C52:BL52" si="44">BO52+EA52+GM52</f>
        <v>0</v>
      </c>
      <c r="D52" s="199">
        <f t="shared" si="44"/>
        <v>0</v>
      </c>
      <c r="E52" s="199">
        <f t="shared" si="44"/>
        <v>0</v>
      </c>
      <c r="F52" s="199">
        <f t="shared" si="44"/>
        <v>0</v>
      </c>
      <c r="G52" s="199">
        <f t="shared" si="44"/>
        <v>0</v>
      </c>
      <c r="H52" s="199">
        <f t="shared" si="44"/>
        <v>0</v>
      </c>
      <c r="I52" s="199">
        <f t="shared" si="44"/>
        <v>5</v>
      </c>
      <c r="J52" s="199">
        <f t="shared" si="44"/>
        <v>600</v>
      </c>
      <c r="K52" s="199">
        <f t="shared" si="44"/>
        <v>0</v>
      </c>
      <c r="L52" s="199">
        <f t="shared" si="44"/>
        <v>0</v>
      </c>
      <c r="M52" s="199">
        <f t="shared" si="44"/>
        <v>0</v>
      </c>
      <c r="N52" s="199">
        <f t="shared" si="44"/>
        <v>0</v>
      </c>
      <c r="O52" s="199">
        <f t="shared" si="44"/>
        <v>0</v>
      </c>
      <c r="P52" s="199">
        <f t="shared" si="44"/>
        <v>0</v>
      </c>
      <c r="Q52" s="199">
        <f t="shared" si="44"/>
        <v>0</v>
      </c>
      <c r="R52" s="199">
        <f t="shared" si="44"/>
        <v>0</v>
      </c>
      <c r="S52" s="199">
        <f t="shared" si="44"/>
        <v>0</v>
      </c>
      <c r="T52" s="199">
        <f t="shared" si="44"/>
        <v>0</v>
      </c>
      <c r="U52" s="199">
        <f t="shared" si="44"/>
        <v>0</v>
      </c>
      <c r="V52" s="199">
        <f t="shared" si="44"/>
        <v>0</v>
      </c>
      <c r="W52" s="199">
        <f t="shared" si="44"/>
        <v>0</v>
      </c>
      <c r="X52" s="199">
        <f t="shared" si="44"/>
        <v>0</v>
      </c>
      <c r="Y52" s="199">
        <f t="shared" si="44"/>
        <v>0</v>
      </c>
      <c r="Z52" s="199">
        <f t="shared" si="44"/>
        <v>0</v>
      </c>
      <c r="AA52" s="199">
        <f t="shared" si="44"/>
        <v>0</v>
      </c>
      <c r="AB52" s="199">
        <f t="shared" si="44"/>
        <v>0</v>
      </c>
      <c r="AC52" s="199">
        <f t="shared" si="44"/>
        <v>0</v>
      </c>
      <c r="AD52" s="199">
        <f t="shared" si="44"/>
        <v>0</v>
      </c>
      <c r="AE52" s="199">
        <f t="shared" si="44"/>
        <v>0</v>
      </c>
      <c r="AF52" s="199">
        <f t="shared" si="44"/>
        <v>0</v>
      </c>
      <c r="AG52" s="199">
        <f t="shared" si="44"/>
        <v>0</v>
      </c>
      <c r="AH52" s="199">
        <f t="shared" si="44"/>
        <v>0</v>
      </c>
      <c r="AI52" s="199">
        <f t="shared" si="44"/>
        <v>0</v>
      </c>
      <c r="AJ52" s="199">
        <f t="shared" si="44"/>
        <v>0</v>
      </c>
      <c r="AK52" s="199">
        <f t="shared" si="44"/>
        <v>0</v>
      </c>
      <c r="AL52" s="199">
        <f t="shared" si="44"/>
        <v>0</v>
      </c>
      <c r="AM52" s="199">
        <f t="shared" si="44"/>
        <v>0</v>
      </c>
      <c r="AN52" s="199">
        <f t="shared" si="44"/>
        <v>0</v>
      </c>
      <c r="AO52" s="199">
        <f t="shared" si="44"/>
        <v>0</v>
      </c>
      <c r="AP52" s="199">
        <f t="shared" si="44"/>
        <v>0</v>
      </c>
      <c r="AQ52" s="199">
        <f t="shared" si="44"/>
        <v>0</v>
      </c>
      <c r="AR52" s="199">
        <f t="shared" si="44"/>
        <v>0</v>
      </c>
      <c r="AS52" s="199">
        <f t="shared" si="44"/>
        <v>0</v>
      </c>
      <c r="AT52" s="199">
        <f t="shared" si="44"/>
        <v>0</v>
      </c>
      <c r="AU52" s="199">
        <f t="shared" si="44"/>
        <v>0</v>
      </c>
      <c r="AV52" s="199">
        <f t="shared" si="44"/>
        <v>0</v>
      </c>
      <c r="AW52" s="199">
        <f t="shared" si="44"/>
        <v>0</v>
      </c>
      <c r="AX52" s="199">
        <f t="shared" si="44"/>
        <v>0</v>
      </c>
      <c r="AY52" s="199">
        <f t="shared" si="44"/>
        <v>0</v>
      </c>
      <c r="AZ52" s="199">
        <f t="shared" si="44"/>
        <v>0</v>
      </c>
      <c r="BA52" s="199">
        <f t="shared" si="44"/>
        <v>0</v>
      </c>
      <c r="BB52" s="199">
        <f t="shared" si="44"/>
        <v>0</v>
      </c>
      <c r="BC52" s="199">
        <f t="shared" si="44"/>
        <v>0</v>
      </c>
      <c r="BD52" s="199">
        <f t="shared" si="44"/>
        <v>0</v>
      </c>
      <c r="BE52" s="199">
        <f t="shared" si="44"/>
        <v>0</v>
      </c>
      <c r="BF52" s="199">
        <f t="shared" si="44"/>
        <v>0</v>
      </c>
      <c r="BG52" s="199">
        <f t="shared" si="44"/>
        <v>0</v>
      </c>
      <c r="BH52" s="199">
        <f t="shared" si="44"/>
        <v>0</v>
      </c>
      <c r="BI52" s="199">
        <f t="shared" si="44"/>
        <v>0</v>
      </c>
      <c r="BJ52" s="199">
        <f t="shared" si="44"/>
        <v>0</v>
      </c>
      <c r="BK52" s="199">
        <f t="shared" si="44"/>
        <v>0</v>
      </c>
      <c r="BL52" s="199">
        <f t="shared" si="44"/>
        <v>0</v>
      </c>
      <c r="BM52" s="158"/>
      <c r="BN52" s="159" t="str">
        <f>IFERROR(__xludf.DUMMYFUNCTION("""COMPUTED_VALUE"""),"David Chysky")</f>
        <v>David Chysky</v>
      </c>
      <c r="BO52" s="202"/>
      <c r="BP52" s="203"/>
      <c r="BQ52" s="202"/>
      <c r="BR52" s="203"/>
      <c r="BS52" s="202"/>
      <c r="BT52" s="203"/>
      <c r="BU52" s="202">
        <f>IFERROR(__xludf.DUMMYFUNCTION("""COMPUTED_VALUE"""),5.0)</f>
        <v>5</v>
      </c>
      <c r="BV52" s="203">
        <f>IFERROR(__xludf.DUMMYFUNCTION("""COMPUTED_VALUE"""),600.0)</f>
        <v>600</v>
      </c>
      <c r="BW52" s="202"/>
      <c r="BX52" s="203"/>
      <c r="BY52" s="202"/>
      <c r="BZ52" s="203"/>
      <c r="CA52" s="202"/>
      <c r="CB52" s="203"/>
      <c r="CC52" s="202"/>
      <c r="CD52" s="203"/>
      <c r="CE52" s="202"/>
      <c r="CF52" s="203"/>
      <c r="CG52" s="202"/>
      <c r="CH52" s="203"/>
      <c r="CI52" s="202"/>
      <c r="CJ52" s="203"/>
      <c r="CK52" s="202"/>
      <c r="CL52" s="203"/>
      <c r="CM52" s="202"/>
      <c r="CN52" s="203"/>
      <c r="CO52" s="204"/>
      <c r="CP52" s="205"/>
      <c r="CQ52" s="204"/>
      <c r="CR52" s="205"/>
      <c r="CS52" s="202"/>
      <c r="CT52" s="199"/>
      <c r="CU52" s="202"/>
      <c r="CV52" s="199"/>
      <c r="CW52" s="202"/>
      <c r="CX52" s="199"/>
      <c r="CY52" s="202"/>
      <c r="CZ52" s="199"/>
      <c r="DA52" s="202"/>
      <c r="DB52" s="199"/>
      <c r="DC52" s="202"/>
      <c r="DD52" s="199"/>
      <c r="DE52" s="204"/>
      <c r="DF52" s="199"/>
      <c r="DG52" s="204"/>
      <c r="DH52" s="199"/>
      <c r="DI52" s="202"/>
      <c r="DJ52" s="199"/>
      <c r="DK52" s="202"/>
      <c r="DL52" s="199"/>
      <c r="DM52" s="204"/>
      <c r="DN52" s="206"/>
      <c r="DO52" s="202"/>
      <c r="DP52" s="199"/>
      <c r="DQ52" s="202"/>
      <c r="DR52" s="199"/>
      <c r="DS52" s="204"/>
      <c r="DT52" s="199"/>
      <c r="DU52" s="204"/>
      <c r="DV52" s="199"/>
      <c r="DW52" s="202"/>
      <c r="DX52" s="199"/>
      <c r="DY52" s="158"/>
      <c r="DZ52" s="159" t="str">
        <f>IFERROR(__xludf.DUMMYFUNCTION("""COMPUTED_VALUE"""),"David Chysky")</f>
        <v>David Chysky</v>
      </c>
      <c r="EA52" s="202"/>
      <c r="EB52" s="203"/>
      <c r="EC52" s="202"/>
      <c r="ED52" s="203"/>
      <c r="EE52" s="202"/>
      <c r="EF52" s="203"/>
      <c r="EG52" s="202"/>
      <c r="EH52" s="203"/>
      <c r="EI52" s="202"/>
      <c r="EJ52" s="203"/>
      <c r="EK52" s="202"/>
      <c r="EL52" s="203"/>
      <c r="EM52" s="202"/>
      <c r="EN52" s="203"/>
      <c r="EO52" s="202"/>
      <c r="EP52" s="203"/>
      <c r="EQ52" s="202"/>
      <c r="ER52" s="203"/>
      <c r="ES52" s="202"/>
      <c r="ET52" s="203"/>
      <c r="EU52" s="202"/>
      <c r="EV52" s="203"/>
      <c r="EW52" s="202"/>
      <c r="EX52" s="203"/>
      <c r="EY52" s="202"/>
      <c r="EZ52" s="203"/>
      <c r="FA52" s="204"/>
      <c r="FB52" s="205"/>
      <c r="FC52" s="204"/>
      <c r="FD52" s="205"/>
      <c r="FE52" s="202"/>
      <c r="FF52" s="199"/>
      <c r="FG52" s="202"/>
      <c r="FH52" s="199"/>
      <c r="FI52" s="202"/>
      <c r="FJ52" s="199"/>
      <c r="FK52" s="202"/>
      <c r="FL52" s="199"/>
      <c r="FM52" s="202"/>
      <c r="FN52" s="199"/>
      <c r="FO52" s="202"/>
      <c r="FP52" s="199"/>
      <c r="FQ52" s="204"/>
      <c r="FR52" s="199"/>
      <c r="FS52" s="204"/>
      <c r="FT52" s="199"/>
      <c r="FU52" s="202"/>
      <c r="FV52" s="199"/>
      <c r="FW52" s="202"/>
      <c r="FX52" s="199"/>
      <c r="FY52" s="204"/>
      <c r="FZ52" s="206"/>
      <c r="GA52" s="202"/>
      <c r="GB52" s="199"/>
      <c r="GC52" s="202"/>
      <c r="GD52" s="199"/>
      <c r="GE52" s="204"/>
      <c r="GF52" s="199"/>
      <c r="GG52" s="204"/>
      <c r="GH52" s="199"/>
      <c r="GI52" s="202"/>
      <c r="GJ52" s="199"/>
      <c r="GK52" s="158"/>
      <c r="GL52" s="159" t="str">
        <f>IFERROR(__xludf.DUMMYFUNCTION("""COMPUTED_VALUE"""),"David Chysky")</f>
        <v>David Chysky</v>
      </c>
      <c r="GM52" s="202"/>
      <c r="GN52" s="203"/>
      <c r="GO52" s="202"/>
      <c r="GP52" s="203"/>
      <c r="GQ52" s="202"/>
      <c r="GR52" s="203"/>
      <c r="GS52" s="202"/>
      <c r="GT52" s="203"/>
      <c r="GU52" s="202"/>
      <c r="GV52" s="203"/>
      <c r="GW52" s="202"/>
      <c r="GX52" s="203"/>
      <c r="GY52" s="202"/>
      <c r="GZ52" s="203"/>
      <c r="HA52" s="202"/>
      <c r="HB52" s="203"/>
      <c r="HC52" s="202"/>
      <c r="HD52" s="203"/>
      <c r="HE52" s="202"/>
      <c r="HF52" s="203"/>
      <c r="HG52" s="202"/>
      <c r="HH52" s="203"/>
      <c r="HI52" s="202"/>
      <c r="HJ52" s="203"/>
      <c r="HK52" s="202"/>
      <c r="HL52" s="203"/>
      <c r="HM52" s="204"/>
      <c r="HN52" s="205"/>
      <c r="HO52" s="204"/>
      <c r="HP52" s="205"/>
      <c r="HQ52" s="202"/>
      <c r="HR52" s="199"/>
      <c r="HS52" s="202"/>
      <c r="HT52" s="199"/>
      <c r="HU52" s="202"/>
      <c r="HV52" s="199"/>
      <c r="HW52" s="202"/>
      <c r="HX52" s="199"/>
      <c r="HY52" s="202"/>
      <c r="HZ52" s="199"/>
      <c r="IA52" s="202"/>
      <c r="IB52" s="199"/>
      <c r="IC52" s="204"/>
      <c r="ID52" s="199"/>
      <c r="IE52" s="204"/>
      <c r="IF52" s="199"/>
      <c r="IG52" s="202"/>
      <c r="IH52" s="199"/>
      <c r="II52" s="202"/>
      <c r="IJ52" s="199"/>
      <c r="IK52" s="204"/>
      <c r="IL52" s="206"/>
      <c r="IM52" s="202"/>
      <c r="IN52" s="199"/>
      <c r="IO52" s="202"/>
      <c r="IP52" s="199"/>
      <c r="IQ52" s="204"/>
      <c r="IR52" s="199"/>
      <c r="IS52" s="204"/>
      <c r="IT52" s="199"/>
      <c r="IU52" s="202"/>
      <c r="IV52" s="199"/>
    </row>
    <row r="53">
      <c r="A53" s="214">
        <f>IFERROR(__xludf.DUMMYFUNCTION("""COMPUTED_VALUE"""),100.0)</f>
        <v>100</v>
      </c>
      <c r="B53" s="159" t="str">
        <f>IFERROR(__xludf.DUMMYFUNCTION("""COMPUTED_VALUE"""),"Dominik Plodek")</f>
        <v>Dominik Plodek</v>
      </c>
      <c r="C53" s="199">
        <f t="shared" ref="C53:BL53" si="45">BO53+EA53+GM53</f>
        <v>0</v>
      </c>
      <c r="D53" s="199">
        <f t="shared" si="45"/>
        <v>0</v>
      </c>
      <c r="E53" s="199">
        <f t="shared" si="45"/>
        <v>0</v>
      </c>
      <c r="F53" s="199">
        <f t="shared" si="45"/>
        <v>0</v>
      </c>
      <c r="G53" s="199">
        <f t="shared" si="45"/>
        <v>0</v>
      </c>
      <c r="H53" s="199">
        <f t="shared" si="45"/>
        <v>0</v>
      </c>
      <c r="I53" s="199">
        <f t="shared" si="45"/>
        <v>0</v>
      </c>
      <c r="J53" s="199">
        <f t="shared" si="45"/>
        <v>0</v>
      </c>
      <c r="K53" s="199">
        <f t="shared" si="45"/>
        <v>0</v>
      </c>
      <c r="L53" s="199">
        <f t="shared" si="45"/>
        <v>0</v>
      </c>
      <c r="M53" s="199">
        <f t="shared" si="45"/>
        <v>0</v>
      </c>
      <c r="N53" s="199">
        <f t="shared" si="45"/>
        <v>0</v>
      </c>
      <c r="O53" s="199">
        <f t="shared" si="45"/>
        <v>0</v>
      </c>
      <c r="P53" s="199">
        <f t="shared" si="45"/>
        <v>0</v>
      </c>
      <c r="Q53" s="199">
        <f t="shared" si="45"/>
        <v>5</v>
      </c>
      <c r="R53" s="199">
        <f t="shared" si="45"/>
        <v>0</v>
      </c>
      <c r="S53" s="199">
        <f t="shared" si="45"/>
        <v>0</v>
      </c>
      <c r="T53" s="199">
        <f t="shared" si="45"/>
        <v>0</v>
      </c>
      <c r="U53" s="199">
        <f t="shared" si="45"/>
        <v>0</v>
      </c>
      <c r="V53" s="199">
        <f t="shared" si="45"/>
        <v>0</v>
      </c>
      <c r="W53" s="199">
        <f t="shared" si="45"/>
        <v>0</v>
      </c>
      <c r="X53" s="199">
        <f t="shared" si="45"/>
        <v>0</v>
      </c>
      <c r="Y53" s="199">
        <f t="shared" si="45"/>
        <v>0</v>
      </c>
      <c r="Z53" s="199">
        <f t="shared" si="45"/>
        <v>0</v>
      </c>
      <c r="AA53" s="199">
        <f t="shared" si="45"/>
        <v>0</v>
      </c>
      <c r="AB53" s="199">
        <f t="shared" si="45"/>
        <v>0</v>
      </c>
      <c r="AC53" s="199">
        <f t="shared" si="45"/>
        <v>0</v>
      </c>
      <c r="AD53" s="199">
        <f t="shared" si="45"/>
        <v>0</v>
      </c>
      <c r="AE53" s="199">
        <f t="shared" si="45"/>
        <v>0</v>
      </c>
      <c r="AF53" s="199">
        <f t="shared" si="45"/>
        <v>0</v>
      </c>
      <c r="AG53" s="199">
        <f t="shared" si="45"/>
        <v>0</v>
      </c>
      <c r="AH53" s="199">
        <f t="shared" si="45"/>
        <v>0</v>
      </c>
      <c r="AI53" s="199">
        <f t="shared" si="45"/>
        <v>0</v>
      </c>
      <c r="AJ53" s="199">
        <f t="shared" si="45"/>
        <v>0</v>
      </c>
      <c r="AK53" s="199">
        <f t="shared" si="45"/>
        <v>0</v>
      </c>
      <c r="AL53" s="199">
        <f t="shared" si="45"/>
        <v>0</v>
      </c>
      <c r="AM53" s="199">
        <f t="shared" si="45"/>
        <v>0</v>
      </c>
      <c r="AN53" s="199">
        <f t="shared" si="45"/>
        <v>0</v>
      </c>
      <c r="AO53" s="199">
        <f t="shared" si="45"/>
        <v>0</v>
      </c>
      <c r="AP53" s="199">
        <f t="shared" si="45"/>
        <v>0</v>
      </c>
      <c r="AQ53" s="199">
        <f t="shared" si="45"/>
        <v>0</v>
      </c>
      <c r="AR53" s="199">
        <f t="shared" si="45"/>
        <v>0</v>
      </c>
      <c r="AS53" s="199">
        <f t="shared" si="45"/>
        <v>0</v>
      </c>
      <c r="AT53" s="199">
        <f t="shared" si="45"/>
        <v>0</v>
      </c>
      <c r="AU53" s="199">
        <f t="shared" si="45"/>
        <v>0</v>
      </c>
      <c r="AV53" s="199">
        <f t="shared" si="45"/>
        <v>0</v>
      </c>
      <c r="AW53" s="199">
        <f t="shared" si="45"/>
        <v>0</v>
      </c>
      <c r="AX53" s="199">
        <f t="shared" si="45"/>
        <v>0</v>
      </c>
      <c r="AY53" s="199">
        <f t="shared" si="45"/>
        <v>0</v>
      </c>
      <c r="AZ53" s="199">
        <f t="shared" si="45"/>
        <v>0</v>
      </c>
      <c r="BA53" s="199">
        <f t="shared" si="45"/>
        <v>0</v>
      </c>
      <c r="BB53" s="199">
        <f t="shared" si="45"/>
        <v>0</v>
      </c>
      <c r="BC53" s="199">
        <f t="shared" si="45"/>
        <v>0</v>
      </c>
      <c r="BD53" s="199">
        <f t="shared" si="45"/>
        <v>0</v>
      </c>
      <c r="BE53" s="199">
        <f t="shared" si="45"/>
        <v>0</v>
      </c>
      <c r="BF53" s="199">
        <f t="shared" si="45"/>
        <v>0</v>
      </c>
      <c r="BG53" s="199">
        <f t="shared" si="45"/>
        <v>0</v>
      </c>
      <c r="BH53" s="199">
        <f t="shared" si="45"/>
        <v>0</v>
      </c>
      <c r="BI53" s="199">
        <f t="shared" si="45"/>
        <v>0</v>
      </c>
      <c r="BJ53" s="199">
        <f t="shared" si="45"/>
        <v>0</v>
      </c>
      <c r="BK53" s="199">
        <f t="shared" si="45"/>
        <v>0</v>
      </c>
      <c r="BL53" s="199">
        <f t="shared" si="45"/>
        <v>0</v>
      </c>
      <c r="BM53" s="158"/>
      <c r="BN53" s="159" t="str">
        <f>IFERROR(__xludf.DUMMYFUNCTION("""COMPUTED_VALUE"""),"Dominik Plodek")</f>
        <v>Dominik Plodek</v>
      </c>
      <c r="BO53" s="202"/>
      <c r="BP53" s="203"/>
      <c r="BQ53" s="202"/>
      <c r="BR53" s="203"/>
      <c r="BS53" s="202"/>
      <c r="BT53" s="203"/>
      <c r="BU53" s="202"/>
      <c r="BV53" s="203"/>
      <c r="BW53" s="202"/>
      <c r="BX53" s="203"/>
      <c r="BY53" s="202"/>
      <c r="BZ53" s="203"/>
      <c r="CA53" s="202"/>
      <c r="CB53" s="203"/>
      <c r="CC53" s="202">
        <f>IFERROR(__xludf.DUMMYFUNCTION("""COMPUTED_VALUE"""),5.0)</f>
        <v>5</v>
      </c>
      <c r="CD53" s="203"/>
      <c r="CE53" s="202"/>
      <c r="CF53" s="203"/>
      <c r="CG53" s="202"/>
      <c r="CH53" s="203"/>
      <c r="CI53" s="202"/>
      <c r="CJ53" s="203"/>
      <c r="CK53" s="202"/>
      <c r="CL53" s="203"/>
      <c r="CM53" s="202"/>
      <c r="CN53" s="203"/>
      <c r="CO53" s="204"/>
      <c r="CP53" s="203"/>
      <c r="CQ53" s="202"/>
      <c r="CR53" s="203"/>
      <c r="CS53" s="202"/>
      <c r="CT53" s="199"/>
      <c r="CU53" s="202"/>
      <c r="CV53" s="199"/>
      <c r="CW53" s="202"/>
      <c r="CX53" s="199"/>
      <c r="CY53" s="202"/>
      <c r="CZ53" s="199"/>
      <c r="DA53" s="202"/>
      <c r="DB53" s="199"/>
      <c r="DC53" s="202"/>
      <c r="DD53" s="199"/>
      <c r="DE53" s="202"/>
      <c r="DF53" s="199"/>
      <c r="DG53" s="202"/>
      <c r="DH53" s="199"/>
      <c r="DI53" s="202"/>
      <c r="DJ53" s="199"/>
      <c r="DK53" s="202"/>
      <c r="DL53" s="199"/>
      <c r="DM53" s="202"/>
      <c r="DN53" s="199"/>
      <c r="DO53" s="202"/>
      <c r="DP53" s="199"/>
      <c r="DQ53" s="202"/>
      <c r="DR53" s="199"/>
      <c r="DS53" s="202"/>
      <c r="DT53" s="199"/>
      <c r="DU53" s="202"/>
      <c r="DV53" s="199"/>
      <c r="DW53" s="202"/>
      <c r="DX53" s="199"/>
      <c r="DY53" s="158"/>
      <c r="DZ53" s="159" t="str">
        <f>IFERROR(__xludf.DUMMYFUNCTION("""COMPUTED_VALUE"""),"Dominik Plodek")</f>
        <v>Dominik Plodek</v>
      </c>
      <c r="EA53" s="202"/>
      <c r="EB53" s="203"/>
      <c r="EC53" s="202"/>
      <c r="ED53" s="203"/>
      <c r="EE53" s="202"/>
      <c r="EF53" s="203"/>
      <c r="EG53" s="202"/>
      <c r="EH53" s="203"/>
      <c r="EI53" s="202"/>
      <c r="EJ53" s="203"/>
      <c r="EK53" s="202"/>
      <c r="EL53" s="203"/>
      <c r="EM53" s="202"/>
      <c r="EN53" s="203"/>
      <c r="EO53" s="202"/>
      <c r="EP53" s="203"/>
      <c r="EQ53" s="202"/>
      <c r="ER53" s="203"/>
      <c r="ES53" s="202"/>
      <c r="ET53" s="203"/>
      <c r="EU53" s="202"/>
      <c r="EV53" s="203"/>
      <c r="EW53" s="202"/>
      <c r="EX53" s="203"/>
      <c r="EY53" s="202"/>
      <c r="EZ53" s="203"/>
      <c r="FA53" s="204"/>
      <c r="FB53" s="203"/>
      <c r="FC53" s="202"/>
      <c r="FD53" s="203"/>
      <c r="FE53" s="202"/>
      <c r="FF53" s="199"/>
      <c r="FG53" s="202"/>
      <c r="FH53" s="199"/>
      <c r="FI53" s="202"/>
      <c r="FJ53" s="199"/>
      <c r="FK53" s="202"/>
      <c r="FL53" s="199"/>
      <c r="FM53" s="202"/>
      <c r="FN53" s="199"/>
      <c r="FO53" s="202"/>
      <c r="FP53" s="199"/>
      <c r="FQ53" s="202"/>
      <c r="FR53" s="199"/>
      <c r="FS53" s="202"/>
      <c r="FT53" s="199"/>
      <c r="FU53" s="202"/>
      <c r="FV53" s="199"/>
      <c r="FW53" s="202"/>
      <c r="FX53" s="199"/>
      <c r="FY53" s="202"/>
      <c r="FZ53" s="199"/>
      <c r="GA53" s="202"/>
      <c r="GB53" s="199"/>
      <c r="GC53" s="202"/>
      <c r="GD53" s="199"/>
      <c r="GE53" s="202"/>
      <c r="GF53" s="199"/>
      <c r="GG53" s="202"/>
      <c r="GH53" s="199"/>
      <c r="GI53" s="202"/>
      <c r="GJ53" s="199"/>
      <c r="GK53" s="158"/>
      <c r="GL53" s="159" t="str">
        <f>IFERROR(__xludf.DUMMYFUNCTION("""COMPUTED_VALUE"""),"Dominik Plodek")</f>
        <v>Dominik Plodek</v>
      </c>
      <c r="GM53" s="202"/>
      <c r="GN53" s="203"/>
      <c r="GO53" s="202"/>
      <c r="GP53" s="203"/>
      <c r="GQ53" s="202"/>
      <c r="GR53" s="203"/>
      <c r="GS53" s="202"/>
      <c r="GT53" s="203"/>
      <c r="GU53" s="202"/>
      <c r="GV53" s="203"/>
      <c r="GW53" s="202"/>
      <c r="GX53" s="203"/>
      <c r="GY53" s="202"/>
      <c r="GZ53" s="203"/>
      <c r="HA53" s="202"/>
      <c r="HB53" s="203"/>
      <c r="HC53" s="202"/>
      <c r="HD53" s="203"/>
      <c r="HE53" s="202"/>
      <c r="HF53" s="203"/>
      <c r="HG53" s="202"/>
      <c r="HH53" s="203"/>
      <c r="HI53" s="202"/>
      <c r="HJ53" s="203"/>
      <c r="HK53" s="202"/>
      <c r="HL53" s="203"/>
      <c r="HM53" s="204"/>
      <c r="HN53" s="203"/>
      <c r="HO53" s="202"/>
      <c r="HP53" s="203"/>
      <c r="HQ53" s="202"/>
      <c r="HR53" s="199"/>
      <c r="HS53" s="202"/>
      <c r="HT53" s="199"/>
      <c r="HU53" s="202"/>
      <c r="HV53" s="199"/>
      <c r="HW53" s="202"/>
      <c r="HX53" s="199"/>
      <c r="HY53" s="202"/>
      <c r="HZ53" s="199"/>
      <c r="IA53" s="202"/>
      <c r="IB53" s="199"/>
      <c r="IC53" s="202"/>
      <c r="ID53" s="199"/>
      <c r="IE53" s="202"/>
      <c r="IF53" s="199"/>
      <c r="IG53" s="202"/>
      <c r="IH53" s="199"/>
      <c r="II53" s="202"/>
      <c r="IJ53" s="199"/>
      <c r="IK53" s="202"/>
      <c r="IL53" s="199"/>
      <c r="IM53" s="202"/>
      <c r="IN53" s="199"/>
      <c r="IO53" s="202"/>
      <c r="IP53" s="199"/>
      <c r="IQ53" s="202"/>
      <c r="IR53" s="199"/>
      <c r="IS53" s="202"/>
      <c r="IT53" s="199"/>
      <c r="IU53" s="202"/>
      <c r="IV53" s="199"/>
    </row>
    <row r="54">
      <c r="A54" s="214">
        <f>IFERROR(__xludf.DUMMYFUNCTION("""COMPUTED_VALUE"""),100.0)</f>
        <v>100</v>
      </c>
      <c r="B54" s="159" t="str">
        <f>IFERROR(__xludf.DUMMYFUNCTION("""COMPUTED_VALUE"""),"Lukáš Viktora")</f>
        <v>Lukáš Viktora</v>
      </c>
      <c r="C54" s="199">
        <f t="shared" ref="C54:BL54" si="46">BO54+EA54+GM54</f>
        <v>0</v>
      </c>
      <c r="D54" s="199">
        <f t="shared" si="46"/>
        <v>0</v>
      </c>
      <c r="E54" s="199">
        <f t="shared" si="46"/>
        <v>0</v>
      </c>
      <c r="F54" s="199">
        <f t="shared" si="46"/>
        <v>0</v>
      </c>
      <c r="G54" s="199">
        <f t="shared" si="46"/>
        <v>0</v>
      </c>
      <c r="H54" s="199">
        <f t="shared" si="46"/>
        <v>0</v>
      </c>
      <c r="I54" s="199">
        <f t="shared" si="46"/>
        <v>0</v>
      </c>
      <c r="J54" s="199">
        <f t="shared" si="46"/>
        <v>0</v>
      </c>
      <c r="K54" s="199">
        <f t="shared" si="46"/>
        <v>0</v>
      </c>
      <c r="L54" s="199">
        <f t="shared" si="46"/>
        <v>0</v>
      </c>
      <c r="M54" s="199">
        <f t="shared" si="46"/>
        <v>0</v>
      </c>
      <c r="N54" s="199">
        <f t="shared" si="46"/>
        <v>0</v>
      </c>
      <c r="O54" s="199">
        <f t="shared" si="46"/>
        <v>0</v>
      </c>
      <c r="P54" s="199">
        <f t="shared" si="46"/>
        <v>0</v>
      </c>
      <c r="Q54" s="199">
        <f t="shared" si="46"/>
        <v>0</v>
      </c>
      <c r="R54" s="199">
        <f t="shared" si="46"/>
        <v>0</v>
      </c>
      <c r="S54" s="199">
        <f t="shared" si="46"/>
        <v>0</v>
      </c>
      <c r="T54" s="199">
        <f t="shared" si="46"/>
        <v>0</v>
      </c>
      <c r="U54" s="199">
        <f t="shared" si="46"/>
        <v>0</v>
      </c>
      <c r="V54" s="199">
        <f t="shared" si="46"/>
        <v>0</v>
      </c>
      <c r="W54" s="199">
        <f t="shared" si="46"/>
        <v>0</v>
      </c>
      <c r="X54" s="199">
        <f t="shared" si="46"/>
        <v>0</v>
      </c>
      <c r="Y54" s="199">
        <f t="shared" si="46"/>
        <v>0</v>
      </c>
      <c r="Z54" s="199">
        <f t="shared" si="46"/>
        <v>0</v>
      </c>
      <c r="AA54" s="199">
        <f t="shared" si="46"/>
        <v>0</v>
      </c>
      <c r="AB54" s="199">
        <f t="shared" si="46"/>
        <v>0</v>
      </c>
      <c r="AC54" s="199">
        <f t="shared" si="46"/>
        <v>0</v>
      </c>
      <c r="AD54" s="199">
        <f t="shared" si="46"/>
        <v>0</v>
      </c>
      <c r="AE54" s="199">
        <f t="shared" si="46"/>
        <v>0</v>
      </c>
      <c r="AF54" s="199">
        <f t="shared" si="46"/>
        <v>0</v>
      </c>
      <c r="AG54" s="199">
        <f t="shared" si="46"/>
        <v>0</v>
      </c>
      <c r="AH54" s="199">
        <f t="shared" si="46"/>
        <v>0</v>
      </c>
      <c r="AI54" s="199">
        <f t="shared" si="46"/>
        <v>0</v>
      </c>
      <c r="AJ54" s="199">
        <f t="shared" si="46"/>
        <v>0</v>
      </c>
      <c r="AK54" s="199">
        <f t="shared" si="46"/>
        <v>0</v>
      </c>
      <c r="AL54" s="199">
        <f t="shared" si="46"/>
        <v>0</v>
      </c>
      <c r="AM54" s="199">
        <f t="shared" si="46"/>
        <v>0</v>
      </c>
      <c r="AN54" s="199">
        <f t="shared" si="46"/>
        <v>0</v>
      </c>
      <c r="AO54" s="199">
        <f t="shared" si="46"/>
        <v>0</v>
      </c>
      <c r="AP54" s="199">
        <f t="shared" si="46"/>
        <v>0</v>
      </c>
      <c r="AQ54" s="199">
        <f t="shared" si="46"/>
        <v>0</v>
      </c>
      <c r="AR54" s="199">
        <f t="shared" si="46"/>
        <v>0</v>
      </c>
      <c r="AS54" s="199">
        <f t="shared" si="46"/>
        <v>0</v>
      </c>
      <c r="AT54" s="199">
        <f t="shared" si="46"/>
        <v>0</v>
      </c>
      <c r="AU54" s="199">
        <f t="shared" si="46"/>
        <v>0</v>
      </c>
      <c r="AV54" s="199">
        <f t="shared" si="46"/>
        <v>0</v>
      </c>
      <c r="AW54" s="199">
        <f t="shared" si="46"/>
        <v>0</v>
      </c>
      <c r="AX54" s="199">
        <f t="shared" si="46"/>
        <v>0</v>
      </c>
      <c r="AY54" s="199">
        <f t="shared" si="46"/>
        <v>0</v>
      </c>
      <c r="AZ54" s="199">
        <f t="shared" si="46"/>
        <v>0</v>
      </c>
      <c r="BA54" s="199">
        <f t="shared" si="46"/>
        <v>0</v>
      </c>
      <c r="BB54" s="199">
        <f t="shared" si="46"/>
        <v>0</v>
      </c>
      <c r="BC54" s="199">
        <f t="shared" si="46"/>
        <v>0</v>
      </c>
      <c r="BD54" s="199">
        <f t="shared" si="46"/>
        <v>0</v>
      </c>
      <c r="BE54" s="199">
        <f t="shared" si="46"/>
        <v>0</v>
      </c>
      <c r="BF54" s="199">
        <f t="shared" si="46"/>
        <v>0</v>
      </c>
      <c r="BG54" s="199">
        <f t="shared" si="46"/>
        <v>0</v>
      </c>
      <c r="BH54" s="199">
        <f t="shared" si="46"/>
        <v>0</v>
      </c>
      <c r="BI54" s="199">
        <f t="shared" si="46"/>
        <v>0</v>
      </c>
      <c r="BJ54" s="199">
        <f t="shared" si="46"/>
        <v>0</v>
      </c>
      <c r="BK54" s="199">
        <f t="shared" si="46"/>
        <v>0</v>
      </c>
      <c r="BL54" s="199">
        <f t="shared" si="46"/>
        <v>0</v>
      </c>
      <c r="BM54" s="158"/>
      <c r="BN54" s="159" t="str">
        <f>IFERROR(__xludf.DUMMYFUNCTION("""COMPUTED_VALUE"""),"Lukáš Viktora")</f>
        <v>Lukáš Viktora</v>
      </c>
      <c r="BO54" s="202"/>
      <c r="BP54" s="203"/>
      <c r="BQ54" s="202"/>
      <c r="BR54" s="203"/>
      <c r="BS54" s="202"/>
      <c r="BT54" s="203"/>
      <c r="BU54" s="202"/>
      <c r="BV54" s="203"/>
      <c r="BW54" s="202"/>
      <c r="BX54" s="203"/>
      <c r="BY54" s="202"/>
      <c r="BZ54" s="203"/>
      <c r="CA54" s="202"/>
      <c r="CB54" s="203"/>
      <c r="CC54" s="202"/>
      <c r="CD54" s="203"/>
      <c r="CE54" s="202"/>
      <c r="CF54" s="203"/>
      <c r="CG54" s="202"/>
      <c r="CH54" s="203"/>
      <c r="CI54" s="202"/>
      <c r="CJ54" s="203"/>
      <c r="CK54" s="202"/>
      <c r="CL54" s="203"/>
      <c r="CM54" s="202"/>
      <c r="CN54" s="203"/>
      <c r="CO54" s="202"/>
      <c r="CP54" s="203"/>
      <c r="CQ54" s="202"/>
      <c r="CR54" s="203"/>
      <c r="CS54" s="202"/>
      <c r="CT54" s="199"/>
      <c r="CU54" s="202"/>
      <c r="CV54" s="199"/>
      <c r="CW54" s="202"/>
      <c r="CX54" s="199"/>
      <c r="CY54" s="202"/>
      <c r="CZ54" s="199"/>
      <c r="DA54" s="202"/>
      <c r="DB54" s="199"/>
      <c r="DC54" s="202"/>
      <c r="DD54" s="199"/>
      <c r="DE54" s="202"/>
      <c r="DF54" s="199"/>
      <c r="DG54" s="202"/>
      <c r="DH54" s="199"/>
      <c r="DI54" s="202"/>
      <c r="DJ54" s="199"/>
      <c r="DK54" s="202"/>
      <c r="DL54" s="199"/>
      <c r="DM54" s="202"/>
      <c r="DN54" s="199"/>
      <c r="DO54" s="202"/>
      <c r="DP54" s="199"/>
      <c r="DQ54" s="202"/>
      <c r="DR54" s="199"/>
      <c r="DS54" s="202"/>
      <c r="DT54" s="199"/>
      <c r="DU54" s="202"/>
      <c r="DV54" s="199"/>
      <c r="DW54" s="202"/>
      <c r="DX54" s="199"/>
      <c r="DY54" s="158"/>
      <c r="DZ54" s="159" t="str">
        <f>IFERROR(__xludf.DUMMYFUNCTION("""COMPUTED_VALUE"""),"Lukáš Viktora")</f>
        <v>Lukáš Viktora</v>
      </c>
      <c r="EA54" s="202"/>
      <c r="EB54" s="203"/>
      <c r="EC54" s="202"/>
      <c r="ED54" s="203"/>
      <c r="EE54" s="202"/>
      <c r="EF54" s="203"/>
      <c r="EG54" s="202"/>
      <c r="EH54" s="203"/>
      <c r="EI54" s="202"/>
      <c r="EJ54" s="203"/>
      <c r="EK54" s="202"/>
      <c r="EL54" s="203"/>
      <c r="EM54" s="202"/>
      <c r="EN54" s="203"/>
      <c r="EO54" s="202"/>
      <c r="EP54" s="203"/>
      <c r="EQ54" s="202"/>
      <c r="ER54" s="203"/>
      <c r="ES54" s="202"/>
      <c r="ET54" s="203"/>
      <c r="EU54" s="202"/>
      <c r="EV54" s="203"/>
      <c r="EW54" s="202"/>
      <c r="EX54" s="203"/>
      <c r="EY54" s="202"/>
      <c r="EZ54" s="203"/>
      <c r="FA54" s="202"/>
      <c r="FB54" s="203"/>
      <c r="FC54" s="202"/>
      <c r="FD54" s="203"/>
      <c r="FE54" s="202"/>
      <c r="FF54" s="199"/>
      <c r="FG54" s="202"/>
      <c r="FH54" s="199"/>
      <c r="FI54" s="202"/>
      <c r="FJ54" s="199"/>
      <c r="FK54" s="202"/>
      <c r="FL54" s="199"/>
      <c r="FM54" s="202"/>
      <c r="FN54" s="199"/>
      <c r="FO54" s="202"/>
      <c r="FP54" s="199"/>
      <c r="FQ54" s="202"/>
      <c r="FR54" s="199"/>
      <c r="FS54" s="202"/>
      <c r="FT54" s="199"/>
      <c r="FU54" s="202"/>
      <c r="FV54" s="199"/>
      <c r="FW54" s="202"/>
      <c r="FX54" s="199"/>
      <c r="FY54" s="202"/>
      <c r="FZ54" s="199"/>
      <c r="GA54" s="202"/>
      <c r="GB54" s="199"/>
      <c r="GC54" s="202"/>
      <c r="GD54" s="199"/>
      <c r="GE54" s="202"/>
      <c r="GF54" s="199"/>
      <c r="GG54" s="202"/>
      <c r="GH54" s="199"/>
      <c r="GI54" s="202"/>
      <c r="GJ54" s="199"/>
      <c r="GK54" s="158"/>
      <c r="GL54" s="159" t="str">
        <f>IFERROR(__xludf.DUMMYFUNCTION("""COMPUTED_VALUE"""),"Lukáš Viktora")</f>
        <v>Lukáš Viktora</v>
      </c>
      <c r="GM54" s="202"/>
      <c r="GN54" s="203"/>
      <c r="GO54" s="202"/>
      <c r="GP54" s="203"/>
      <c r="GQ54" s="202"/>
      <c r="GR54" s="203"/>
      <c r="GS54" s="202"/>
      <c r="GT54" s="203"/>
      <c r="GU54" s="202"/>
      <c r="GV54" s="203"/>
      <c r="GW54" s="202"/>
      <c r="GX54" s="203"/>
      <c r="GY54" s="202"/>
      <c r="GZ54" s="203"/>
      <c r="HA54" s="202"/>
      <c r="HB54" s="203"/>
      <c r="HC54" s="202"/>
      <c r="HD54" s="203"/>
      <c r="HE54" s="202"/>
      <c r="HF54" s="203"/>
      <c r="HG54" s="202"/>
      <c r="HH54" s="203"/>
      <c r="HI54" s="202"/>
      <c r="HJ54" s="203"/>
      <c r="HK54" s="202"/>
      <c r="HL54" s="203"/>
      <c r="HM54" s="202"/>
      <c r="HN54" s="203"/>
      <c r="HO54" s="202"/>
      <c r="HP54" s="203"/>
      <c r="HQ54" s="202"/>
      <c r="HR54" s="199"/>
      <c r="HS54" s="202"/>
      <c r="HT54" s="199"/>
      <c r="HU54" s="202"/>
      <c r="HV54" s="199"/>
      <c r="HW54" s="202"/>
      <c r="HX54" s="199"/>
      <c r="HY54" s="202"/>
      <c r="HZ54" s="199"/>
      <c r="IA54" s="202"/>
      <c r="IB54" s="199"/>
      <c r="IC54" s="202"/>
      <c r="ID54" s="199"/>
      <c r="IE54" s="202"/>
      <c r="IF54" s="199"/>
      <c r="IG54" s="202"/>
      <c r="IH54" s="199"/>
      <c r="II54" s="202"/>
      <c r="IJ54" s="199"/>
      <c r="IK54" s="202"/>
      <c r="IL54" s="199"/>
      <c r="IM54" s="202"/>
      <c r="IN54" s="199"/>
      <c r="IO54" s="202"/>
      <c r="IP54" s="199"/>
      <c r="IQ54" s="202"/>
      <c r="IR54" s="199"/>
      <c r="IS54" s="202"/>
      <c r="IT54" s="199"/>
      <c r="IU54" s="202"/>
      <c r="IV54" s="199"/>
    </row>
    <row r="55">
      <c r="A55" s="214">
        <f>IFERROR(__xludf.DUMMYFUNCTION("""COMPUTED_VALUE"""),100.0)</f>
        <v>100</v>
      </c>
      <c r="B55" s="159" t="str">
        <f>IFERROR(__xludf.DUMMYFUNCTION("""COMPUTED_VALUE"""),"Jan Jakub Šmejkal")</f>
        <v>Jan Jakub Šmejkal</v>
      </c>
      <c r="C55" s="199">
        <f t="shared" ref="C55:BL55" si="47">BO55+EA55+GM55</f>
        <v>0</v>
      </c>
      <c r="D55" s="199">
        <f t="shared" si="47"/>
        <v>0</v>
      </c>
      <c r="E55" s="199">
        <f t="shared" si="47"/>
        <v>2</v>
      </c>
      <c r="F55" s="199">
        <f t="shared" si="47"/>
        <v>0</v>
      </c>
      <c r="G55" s="199">
        <f t="shared" si="47"/>
        <v>0</v>
      </c>
      <c r="H55" s="199">
        <f t="shared" si="47"/>
        <v>0</v>
      </c>
      <c r="I55" s="199">
        <f t="shared" si="47"/>
        <v>0</v>
      </c>
      <c r="J55" s="199">
        <f t="shared" si="47"/>
        <v>0</v>
      </c>
      <c r="K55" s="199">
        <f t="shared" si="47"/>
        <v>0</v>
      </c>
      <c r="L55" s="199">
        <f t="shared" si="47"/>
        <v>0</v>
      </c>
      <c r="M55" s="199">
        <f t="shared" si="47"/>
        <v>8</v>
      </c>
      <c r="N55" s="199">
        <f t="shared" si="47"/>
        <v>0</v>
      </c>
      <c r="O55" s="199">
        <f t="shared" si="47"/>
        <v>0</v>
      </c>
      <c r="P55" s="199">
        <f t="shared" si="47"/>
        <v>0</v>
      </c>
      <c r="Q55" s="199">
        <f t="shared" si="47"/>
        <v>0</v>
      </c>
      <c r="R55" s="199">
        <f t="shared" si="47"/>
        <v>0</v>
      </c>
      <c r="S55" s="199">
        <f t="shared" si="47"/>
        <v>0</v>
      </c>
      <c r="T55" s="199">
        <f t="shared" si="47"/>
        <v>0</v>
      </c>
      <c r="U55" s="199">
        <f t="shared" si="47"/>
        <v>0</v>
      </c>
      <c r="V55" s="199">
        <f t="shared" si="47"/>
        <v>0</v>
      </c>
      <c r="W55" s="199">
        <f t="shared" si="47"/>
        <v>0</v>
      </c>
      <c r="X55" s="199">
        <f t="shared" si="47"/>
        <v>0</v>
      </c>
      <c r="Y55" s="199">
        <f t="shared" si="47"/>
        <v>0</v>
      </c>
      <c r="Z55" s="199">
        <f t="shared" si="47"/>
        <v>0</v>
      </c>
      <c r="AA55" s="199">
        <f t="shared" si="47"/>
        <v>0</v>
      </c>
      <c r="AB55" s="199">
        <f t="shared" si="47"/>
        <v>0</v>
      </c>
      <c r="AC55" s="199">
        <f t="shared" si="47"/>
        <v>8.5</v>
      </c>
      <c r="AD55" s="199">
        <f t="shared" si="47"/>
        <v>0</v>
      </c>
      <c r="AE55" s="199">
        <f t="shared" si="47"/>
        <v>13.5</v>
      </c>
      <c r="AF55" s="199">
        <f t="shared" si="47"/>
        <v>0</v>
      </c>
      <c r="AG55" s="199">
        <f t="shared" si="47"/>
        <v>0</v>
      </c>
      <c r="AH55" s="199">
        <f t="shared" si="47"/>
        <v>0</v>
      </c>
      <c r="AI55" s="199">
        <f t="shared" si="47"/>
        <v>2</v>
      </c>
      <c r="AJ55" s="199">
        <f t="shared" si="47"/>
        <v>0</v>
      </c>
      <c r="AK55" s="199">
        <f t="shared" si="47"/>
        <v>0</v>
      </c>
      <c r="AL55" s="199">
        <f t="shared" si="47"/>
        <v>0</v>
      </c>
      <c r="AM55" s="199">
        <f t="shared" si="47"/>
        <v>0</v>
      </c>
      <c r="AN55" s="199">
        <f t="shared" si="47"/>
        <v>0</v>
      </c>
      <c r="AO55" s="199">
        <f t="shared" si="47"/>
        <v>8</v>
      </c>
      <c r="AP55" s="199">
        <f t="shared" si="47"/>
        <v>0</v>
      </c>
      <c r="AQ55" s="199">
        <f t="shared" si="47"/>
        <v>8</v>
      </c>
      <c r="AR55" s="199">
        <f t="shared" si="47"/>
        <v>0</v>
      </c>
      <c r="AS55" s="199">
        <f t="shared" si="47"/>
        <v>10</v>
      </c>
      <c r="AT55" s="199">
        <f t="shared" si="47"/>
        <v>0</v>
      </c>
      <c r="AU55" s="199">
        <f t="shared" si="47"/>
        <v>0</v>
      </c>
      <c r="AV55" s="199">
        <f t="shared" si="47"/>
        <v>0</v>
      </c>
      <c r="AW55" s="199">
        <f t="shared" si="47"/>
        <v>0</v>
      </c>
      <c r="AX55" s="199">
        <f t="shared" si="47"/>
        <v>0</v>
      </c>
      <c r="AY55" s="199">
        <f t="shared" si="47"/>
        <v>0</v>
      </c>
      <c r="AZ55" s="199">
        <f t="shared" si="47"/>
        <v>0</v>
      </c>
      <c r="BA55" s="199">
        <f t="shared" si="47"/>
        <v>0</v>
      </c>
      <c r="BB55" s="199">
        <f t="shared" si="47"/>
        <v>0</v>
      </c>
      <c r="BC55" s="199">
        <f t="shared" si="47"/>
        <v>8.5</v>
      </c>
      <c r="BD55" s="199">
        <f t="shared" si="47"/>
        <v>0</v>
      </c>
      <c r="BE55" s="199">
        <f t="shared" si="47"/>
        <v>8</v>
      </c>
      <c r="BF55" s="199">
        <f t="shared" si="47"/>
        <v>0</v>
      </c>
      <c r="BG55" s="199">
        <f t="shared" si="47"/>
        <v>13.5</v>
      </c>
      <c r="BH55" s="199">
        <f t="shared" si="47"/>
        <v>0</v>
      </c>
      <c r="BI55" s="199">
        <f t="shared" si="47"/>
        <v>0</v>
      </c>
      <c r="BJ55" s="199">
        <f t="shared" si="47"/>
        <v>0</v>
      </c>
      <c r="BK55" s="199">
        <f t="shared" si="47"/>
        <v>0</v>
      </c>
      <c r="BL55" s="199">
        <f t="shared" si="47"/>
        <v>0</v>
      </c>
      <c r="BM55" s="158"/>
      <c r="BN55" s="159" t="str">
        <f>IFERROR(__xludf.DUMMYFUNCTION("""COMPUTED_VALUE"""),"Jan Jakub Šmejkal")</f>
        <v>Jan Jakub Šmejkal</v>
      </c>
      <c r="BO55" s="202"/>
      <c r="BP55" s="203"/>
      <c r="BQ55" s="202">
        <f>IFERROR(__xludf.DUMMYFUNCTION("""COMPUTED_VALUE"""),2.0)</f>
        <v>2</v>
      </c>
      <c r="BR55" s="203"/>
      <c r="BS55" s="202"/>
      <c r="BT55" s="203"/>
      <c r="BU55" s="202"/>
      <c r="BV55" s="203"/>
      <c r="BW55" s="202"/>
      <c r="BX55" s="203"/>
      <c r="BY55" s="202">
        <f>IFERROR(__xludf.DUMMYFUNCTION("""COMPUTED_VALUE"""),8.0)</f>
        <v>8</v>
      </c>
      <c r="BZ55" s="203"/>
      <c r="CA55" s="202"/>
      <c r="CB55" s="203"/>
      <c r="CC55" s="202"/>
      <c r="CD55" s="203"/>
      <c r="CE55" s="202"/>
      <c r="CF55" s="203"/>
      <c r="CG55" s="202"/>
      <c r="CH55" s="203"/>
      <c r="CI55" s="202"/>
      <c r="CJ55" s="203"/>
      <c r="CK55" s="202"/>
      <c r="CL55" s="203"/>
      <c r="CM55" s="202"/>
      <c r="CN55" s="203"/>
      <c r="CO55" s="202">
        <f>IFERROR(__xludf.DUMMYFUNCTION("""COMPUTED_VALUE"""),8.5)</f>
        <v>8.5</v>
      </c>
      <c r="CP55" s="203"/>
      <c r="CQ55" s="202">
        <f>IFERROR(__xludf.DUMMYFUNCTION("""COMPUTED_VALUE"""),13.5)</f>
        <v>13.5</v>
      </c>
      <c r="CR55" s="203"/>
      <c r="CS55" s="202"/>
      <c r="CT55" s="199"/>
      <c r="CU55" s="202">
        <f>IFERROR(__xludf.DUMMYFUNCTION("""COMPUTED_VALUE"""),2.0)</f>
        <v>2</v>
      </c>
      <c r="CV55" s="199"/>
      <c r="CW55" s="202"/>
      <c r="CX55" s="199"/>
      <c r="CY55" s="202"/>
      <c r="CZ55" s="199"/>
      <c r="DA55" s="202">
        <f>IFERROR(__xludf.DUMMYFUNCTION("""COMPUTED_VALUE"""),8.0)</f>
        <v>8</v>
      </c>
      <c r="DB55" s="199"/>
      <c r="DC55" s="202">
        <f>IFERROR(__xludf.DUMMYFUNCTION("""COMPUTED_VALUE"""),8.0)</f>
        <v>8</v>
      </c>
      <c r="DD55" s="199"/>
      <c r="DE55" s="202">
        <f>IFERROR(__xludf.DUMMYFUNCTION("""COMPUTED_VALUE"""),10.0)</f>
        <v>10</v>
      </c>
      <c r="DF55" s="199"/>
      <c r="DG55" s="202"/>
      <c r="DH55" s="199"/>
      <c r="DI55" s="202"/>
      <c r="DJ55" s="199"/>
      <c r="DK55" s="202"/>
      <c r="DL55" s="199"/>
      <c r="DM55" s="202"/>
      <c r="DN55" s="199"/>
      <c r="DO55" s="202">
        <f>IFERROR(__xludf.DUMMYFUNCTION("""COMPUTED_VALUE"""),8.5)</f>
        <v>8.5</v>
      </c>
      <c r="DP55" s="199"/>
      <c r="DQ55" s="202">
        <f>IFERROR(__xludf.DUMMYFUNCTION("""COMPUTED_VALUE"""),8.0)</f>
        <v>8</v>
      </c>
      <c r="DR55" s="199"/>
      <c r="DS55" s="202">
        <f>IFERROR(__xludf.DUMMYFUNCTION("""COMPUTED_VALUE"""),13.5)</f>
        <v>13.5</v>
      </c>
      <c r="DT55" s="199"/>
      <c r="DU55" s="202"/>
      <c r="DV55" s="199"/>
      <c r="DW55" s="202"/>
      <c r="DX55" s="199"/>
      <c r="DY55" s="158"/>
      <c r="DZ55" s="159" t="str">
        <f>IFERROR(__xludf.DUMMYFUNCTION("""COMPUTED_VALUE"""),"Jan Jakub Šmejkal")</f>
        <v>Jan Jakub Šmejkal</v>
      </c>
      <c r="EA55" s="202"/>
      <c r="EB55" s="203"/>
      <c r="EC55" s="202"/>
      <c r="ED55" s="203"/>
      <c r="EE55" s="202"/>
      <c r="EF55" s="203"/>
      <c r="EG55" s="202"/>
      <c r="EH55" s="203"/>
      <c r="EI55" s="202"/>
      <c r="EJ55" s="203"/>
      <c r="EK55" s="202"/>
      <c r="EL55" s="203"/>
      <c r="EM55" s="202"/>
      <c r="EN55" s="203"/>
      <c r="EO55" s="202"/>
      <c r="EP55" s="203"/>
      <c r="EQ55" s="202"/>
      <c r="ER55" s="203"/>
      <c r="ES55" s="202"/>
      <c r="ET55" s="203"/>
      <c r="EU55" s="202"/>
      <c r="EV55" s="203"/>
      <c r="EW55" s="202"/>
      <c r="EX55" s="203"/>
      <c r="EY55" s="202"/>
      <c r="EZ55" s="203"/>
      <c r="FA55" s="202"/>
      <c r="FB55" s="203"/>
      <c r="FC55" s="202"/>
      <c r="FD55" s="203"/>
      <c r="FE55" s="202"/>
      <c r="FF55" s="199"/>
      <c r="FG55" s="202"/>
      <c r="FH55" s="199"/>
      <c r="FI55" s="202"/>
      <c r="FJ55" s="199"/>
      <c r="FK55" s="202"/>
      <c r="FL55" s="199"/>
      <c r="FM55" s="202"/>
      <c r="FN55" s="199"/>
      <c r="FO55" s="202"/>
      <c r="FP55" s="199"/>
      <c r="FQ55" s="202"/>
      <c r="FR55" s="199"/>
      <c r="FS55" s="202"/>
      <c r="FT55" s="199"/>
      <c r="FU55" s="202"/>
      <c r="FV55" s="199"/>
      <c r="FW55" s="202"/>
      <c r="FX55" s="199"/>
      <c r="FY55" s="202"/>
      <c r="FZ55" s="199"/>
      <c r="GA55" s="202"/>
      <c r="GB55" s="199"/>
      <c r="GC55" s="202"/>
      <c r="GD55" s="199"/>
      <c r="GE55" s="202"/>
      <c r="GF55" s="199"/>
      <c r="GG55" s="202"/>
      <c r="GH55" s="199"/>
      <c r="GI55" s="202"/>
      <c r="GJ55" s="199"/>
      <c r="GK55" s="158"/>
      <c r="GL55" s="159" t="str">
        <f>IFERROR(__xludf.DUMMYFUNCTION("""COMPUTED_VALUE"""),"Jan Jakub Šmejkal")</f>
        <v>Jan Jakub Šmejkal</v>
      </c>
      <c r="GM55" s="202"/>
      <c r="GN55" s="203"/>
      <c r="GO55" s="202"/>
      <c r="GP55" s="203"/>
      <c r="GQ55" s="202"/>
      <c r="GR55" s="203"/>
      <c r="GS55" s="202"/>
      <c r="GT55" s="203"/>
      <c r="GU55" s="202"/>
      <c r="GV55" s="203"/>
      <c r="GW55" s="202"/>
      <c r="GX55" s="203"/>
      <c r="GY55" s="202"/>
      <c r="GZ55" s="203"/>
      <c r="HA55" s="202"/>
      <c r="HB55" s="203"/>
      <c r="HC55" s="202"/>
      <c r="HD55" s="203"/>
      <c r="HE55" s="202"/>
      <c r="HF55" s="203"/>
      <c r="HG55" s="202"/>
      <c r="HH55" s="203"/>
      <c r="HI55" s="202"/>
      <c r="HJ55" s="203"/>
      <c r="HK55" s="202"/>
      <c r="HL55" s="203"/>
      <c r="HM55" s="202"/>
      <c r="HN55" s="203"/>
      <c r="HO55" s="202"/>
      <c r="HP55" s="203"/>
      <c r="HQ55" s="202"/>
      <c r="HR55" s="199"/>
      <c r="HS55" s="202"/>
      <c r="HT55" s="199"/>
      <c r="HU55" s="202"/>
      <c r="HV55" s="199"/>
      <c r="HW55" s="202"/>
      <c r="HX55" s="199"/>
      <c r="HY55" s="202"/>
      <c r="HZ55" s="199"/>
      <c r="IA55" s="202"/>
      <c r="IB55" s="199"/>
      <c r="IC55" s="202"/>
      <c r="ID55" s="199"/>
      <c r="IE55" s="202"/>
      <c r="IF55" s="199"/>
      <c r="IG55" s="202"/>
      <c r="IH55" s="199"/>
      <c r="II55" s="202"/>
      <c r="IJ55" s="199"/>
      <c r="IK55" s="202"/>
      <c r="IL55" s="199"/>
      <c r="IM55" s="202"/>
      <c r="IN55" s="199"/>
      <c r="IO55" s="202"/>
      <c r="IP55" s="199"/>
      <c r="IQ55" s="202"/>
      <c r="IR55" s="199"/>
      <c r="IS55" s="202"/>
      <c r="IT55" s="199"/>
      <c r="IU55" s="202"/>
      <c r="IV55" s="199"/>
    </row>
    <row r="56">
      <c r="A56" s="214">
        <f>IFERROR(__xludf.DUMMYFUNCTION("""COMPUTED_VALUE"""),100.0)</f>
        <v>100</v>
      </c>
      <c r="B56" s="159" t="str">
        <f>IFERROR(__xludf.DUMMYFUNCTION("""COMPUTED_VALUE"""),"Miroslav Majtán")</f>
        <v>Miroslav Majtán</v>
      </c>
      <c r="C56" s="199">
        <f t="shared" ref="C56:BL56" si="48">BO56+EA56+GM56</f>
        <v>0</v>
      </c>
      <c r="D56" s="199">
        <f t="shared" si="48"/>
        <v>0</v>
      </c>
      <c r="E56" s="199">
        <f t="shared" si="48"/>
        <v>0</v>
      </c>
      <c r="F56" s="199">
        <f t="shared" si="48"/>
        <v>0</v>
      </c>
      <c r="G56" s="199">
        <f t="shared" si="48"/>
        <v>0</v>
      </c>
      <c r="H56" s="199">
        <f t="shared" si="48"/>
        <v>0</v>
      </c>
      <c r="I56" s="199">
        <f t="shared" si="48"/>
        <v>0</v>
      </c>
      <c r="J56" s="199">
        <f t="shared" si="48"/>
        <v>0</v>
      </c>
      <c r="K56" s="199">
        <f t="shared" si="48"/>
        <v>0</v>
      </c>
      <c r="L56" s="199">
        <f t="shared" si="48"/>
        <v>0</v>
      </c>
      <c r="M56" s="199">
        <f t="shared" si="48"/>
        <v>0</v>
      </c>
      <c r="N56" s="199">
        <f t="shared" si="48"/>
        <v>0</v>
      </c>
      <c r="O56" s="199">
        <f t="shared" si="48"/>
        <v>0</v>
      </c>
      <c r="P56" s="199">
        <f t="shared" si="48"/>
        <v>0</v>
      </c>
      <c r="Q56" s="199">
        <f t="shared" si="48"/>
        <v>0</v>
      </c>
      <c r="R56" s="199">
        <f t="shared" si="48"/>
        <v>0</v>
      </c>
      <c r="S56" s="199">
        <f t="shared" si="48"/>
        <v>0</v>
      </c>
      <c r="T56" s="199">
        <f t="shared" si="48"/>
        <v>0</v>
      </c>
      <c r="U56" s="199">
        <f t="shared" si="48"/>
        <v>0</v>
      </c>
      <c r="V56" s="199">
        <f t="shared" si="48"/>
        <v>0</v>
      </c>
      <c r="W56" s="199">
        <f t="shared" si="48"/>
        <v>0</v>
      </c>
      <c r="X56" s="199">
        <f t="shared" si="48"/>
        <v>0</v>
      </c>
      <c r="Y56" s="199">
        <f t="shared" si="48"/>
        <v>0</v>
      </c>
      <c r="Z56" s="199">
        <f t="shared" si="48"/>
        <v>0</v>
      </c>
      <c r="AA56" s="199">
        <f t="shared" si="48"/>
        <v>0</v>
      </c>
      <c r="AB56" s="199">
        <f t="shared" si="48"/>
        <v>0</v>
      </c>
      <c r="AC56" s="199">
        <f t="shared" si="48"/>
        <v>0</v>
      </c>
      <c r="AD56" s="199">
        <f t="shared" si="48"/>
        <v>0</v>
      </c>
      <c r="AE56" s="199">
        <f t="shared" si="48"/>
        <v>0</v>
      </c>
      <c r="AF56" s="199">
        <f t="shared" si="48"/>
        <v>0</v>
      </c>
      <c r="AG56" s="199">
        <f t="shared" si="48"/>
        <v>0</v>
      </c>
      <c r="AH56" s="199">
        <f t="shared" si="48"/>
        <v>0</v>
      </c>
      <c r="AI56" s="199">
        <f t="shared" si="48"/>
        <v>0</v>
      </c>
      <c r="AJ56" s="199">
        <f t="shared" si="48"/>
        <v>0</v>
      </c>
      <c r="AK56" s="199">
        <f t="shared" si="48"/>
        <v>0</v>
      </c>
      <c r="AL56" s="199">
        <f t="shared" si="48"/>
        <v>0</v>
      </c>
      <c r="AM56" s="199">
        <f t="shared" si="48"/>
        <v>0</v>
      </c>
      <c r="AN56" s="199">
        <f t="shared" si="48"/>
        <v>0</v>
      </c>
      <c r="AO56" s="199">
        <f t="shared" si="48"/>
        <v>0</v>
      </c>
      <c r="AP56" s="199">
        <f t="shared" si="48"/>
        <v>0</v>
      </c>
      <c r="AQ56" s="199">
        <f t="shared" si="48"/>
        <v>0</v>
      </c>
      <c r="AR56" s="199">
        <f t="shared" si="48"/>
        <v>0</v>
      </c>
      <c r="AS56" s="199">
        <f t="shared" si="48"/>
        <v>0</v>
      </c>
      <c r="AT56" s="199">
        <f t="shared" si="48"/>
        <v>0</v>
      </c>
      <c r="AU56" s="199">
        <f t="shared" si="48"/>
        <v>0</v>
      </c>
      <c r="AV56" s="199">
        <f t="shared" si="48"/>
        <v>0</v>
      </c>
      <c r="AW56" s="199">
        <f t="shared" si="48"/>
        <v>0</v>
      </c>
      <c r="AX56" s="199">
        <f t="shared" si="48"/>
        <v>0</v>
      </c>
      <c r="AY56" s="199">
        <f t="shared" si="48"/>
        <v>0</v>
      </c>
      <c r="AZ56" s="199">
        <f t="shared" si="48"/>
        <v>0</v>
      </c>
      <c r="BA56" s="199">
        <f t="shared" si="48"/>
        <v>0</v>
      </c>
      <c r="BB56" s="199">
        <f t="shared" si="48"/>
        <v>0</v>
      </c>
      <c r="BC56" s="199">
        <f t="shared" si="48"/>
        <v>0</v>
      </c>
      <c r="BD56" s="199">
        <f t="shared" si="48"/>
        <v>0</v>
      </c>
      <c r="BE56" s="199">
        <f t="shared" si="48"/>
        <v>0</v>
      </c>
      <c r="BF56" s="199">
        <f t="shared" si="48"/>
        <v>0</v>
      </c>
      <c r="BG56" s="199">
        <f t="shared" si="48"/>
        <v>0</v>
      </c>
      <c r="BH56" s="199">
        <f t="shared" si="48"/>
        <v>0</v>
      </c>
      <c r="BI56" s="199">
        <f t="shared" si="48"/>
        <v>0</v>
      </c>
      <c r="BJ56" s="199">
        <f t="shared" si="48"/>
        <v>0</v>
      </c>
      <c r="BK56" s="199">
        <f t="shared" si="48"/>
        <v>0</v>
      </c>
      <c r="BL56" s="199">
        <f t="shared" si="48"/>
        <v>0</v>
      </c>
      <c r="BM56" s="158"/>
      <c r="BN56" s="159" t="str">
        <f>IFERROR(__xludf.DUMMYFUNCTION("""COMPUTED_VALUE"""),"Miroslav Majtán")</f>
        <v>Miroslav Majtán</v>
      </c>
      <c r="BO56" s="202"/>
      <c r="BP56" s="203"/>
      <c r="BQ56" s="202"/>
      <c r="BR56" s="203"/>
      <c r="BS56" s="202"/>
      <c r="BT56" s="203"/>
      <c r="BU56" s="202"/>
      <c r="BV56" s="203"/>
      <c r="BW56" s="202"/>
      <c r="BX56" s="203"/>
      <c r="BY56" s="202"/>
      <c r="BZ56" s="203"/>
      <c r="CA56" s="202"/>
      <c r="CB56" s="203"/>
      <c r="CC56" s="202"/>
      <c r="CD56" s="203"/>
      <c r="CE56" s="202"/>
      <c r="CF56" s="203"/>
      <c r="CG56" s="202"/>
      <c r="CH56" s="203"/>
      <c r="CI56" s="202"/>
      <c r="CJ56" s="203"/>
      <c r="CK56" s="202"/>
      <c r="CL56" s="203"/>
      <c r="CM56" s="202"/>
      <c r="CN56" s="203"/>
      <c r="CO56" s="202"/>
      <c r="CP56" s="203"/>
      <c r="CQ56" s="202"/>
      <c r="CR56" s="203"/>
      <c r="CS56" s="202"/>
      <c r="CT56" s="199"/>
      <c r="CU56" s="202"/>
      <c r="CV56" s="199"/>
      <c r="CW56" s="202"/>
      <c r="CX56" s="199"/>
      <c r="CY56" s="202"/>
      <c r="CZ56" s="199"/>
      <c r="DA56" s="202"/>
      <c r="DB56" s="199"/>
      <c r="DC56" s="202"/>
      <c r="DD56" s="199"/>
      <c r="DE56" s="202"/>
      <c r="DF56" s="199"/>
      <c r="DG56" s="202"/>
      <c r="DH56" s="199"/>
      <c r="DI56" s="202"/>
      <c r="DJ56" s="199"/>
      <c r="DK56" s="202"/>
      <c r="DL56" s="199"/>
      <c r="DM56" s="202"/>
      <c r="DN56" s="199"/>
      <c r="DO56" s="202"/>
      <c r="DP56" s="199"/>
      <c r="DQ56" s="202"/>
      <c r="DR56" s="199"/>
      <c r="DS56" s="202"/>
      <c r="DT56" s="199"/>
      <c r="DU56" s="202"/>
      <c r="DV56" s="199"/>
      <c r="DW56" s="202"/>
      <c r="DX56" s="199"/>
      <c r="DY56" s="158"/>
      <c r="DZ56" s="159" t="str">
        <f>IFERROR(__xludf.DUMMYFUNCTION("""COMPUTED_VALUE"""),"Miroslav Majtán")</f>
        <v>Miroslav Majtán</v>
      </c>
      <c r="EA56" s="202"/>
      <c r="EB56" s="203"/>
      <c r="EC56" s="202"/>
      <c r="ED56" s="203"/>
      <c r="EE56" s="202"/>
      <c r="EF56" s="203"/>
      <c r="EG56" s="202"/>
      <c r="EH56" s="203"/>
      <c r="EI56" s="202"/>
      <c r="EJ56" s="203"/>
      <c r="EK56" s="202"/>
      <c r="EL56" s="203"/>
      <c r="EM56" s="202"/>
      <c r="EN56" s="203"/>
      <c r="EO56" s="202"/>
      <c r="EP56" s="203"/>
      <c r="EQ56" s="202"/>
      <c r="ER56" s="203"/>
      <c r="ES56" s="202"/>
      <c r="ET56" s="203"/>
      <c r="EU56" s="202"/>
      <c r="EV56" s="203"/>
      <c r="EW56" s="202"/>
      <c r="EX56" s="203"/>
      <c r="EY56" s="202"/>
      <c r="EZ56" s="203"/>
      <c r="FA56" s="202"/>
      <c r="FB56" s="203"/>
      <c r="FC56" s="202"/>
      <c r="FD56" s="203"/>
      <c r="FE56" s="202"/>
      <c r="FF56" s="199"/>
      <c r="FG56" s="202"/>
      <c r="FH56" s="199"/>
      <c r="FI56" s="202"/>
      <c r="FJ56" s="199"/>
      <c r="FK56" s="202"/>
      <c r="FL56" s="199"/>
      <c r="FM56" s="202"/>
      <c r="FN56" s="199"/>
      <c r="FO56" s="202"/>
      <c r="FP56" s="199"/>
      <c r="FQ56" s="202"/>
      <c r="FR56" s="199"/>
      <c r="FS56" s="202"/>
      <c r="FT56" s="199"/>
      <c r="FU56" s="202"/>
      <c r="FV56" s="199"/>
      <c r="FW56" s="202"/>
      <c r="FX56" s="199"/>
      <c r="FY56" s="202"/>
      <c r="FZ56" s="199"/>
      <c r="GA56" s="202"/>
      <c r="GB56" s="199"/>
      <c r="GC56" s="202"/>
      <c r="GD56" s="199"/>
      <c r="GE56" s="202"/>
      <c r="GF56" s="199"/>
      <c r="GG56" s="202"/>
      <c r="GH56" s="199"/>
      <c r="GI56" s="202"/>
      <c r="GJ56" s="199"/>
      <c r="GK56" s="158"/>
      <c r="GL56" s="159" t="str">
        <f>IFERROR(__xludf.DUMMYFUNCTION("""COMPUTED_VALUE"""),"Miroslav Majtán")</f>
        <v>Miroslav Majtán</v>
      </c>
      <c r="GM56" s="202"/>
      <c r="GN56" s="203"/>
      <c r="GO56" s="202"/>
      <c r="GP56" s="203"/>
      <c r="GQ56" s="202"/>
      <c r="GR56" s="203"/>
      <c r="GS56" s="202"/>
      <c r="GT56" s="203"/>
      <c r="GU56" s="202"/>
      <c r="GV56" s="203"/>
      <c r="GW56" s="202"/>
      <c r="GX56" s="203"/>
      <c r="GY56" s="202"/>
      <c r="GZ56" s="203"/>
      <c r="HA56" s="202"/>
      <c r="HB56" s="203"/>
      <c r="HC56" s="202"/>
      <c r="HD56" s="203"/>
      <c r="HE56" s="202"/>
      <c r="HF56" s="203"/>
      <c r="HG56" s="202"/>
      <c r="HH56" s="203"/>
      <c r="HI56" s="202"/>
      <c r="HJ56" s="203"/>
      <c r="HK56" s="202"/>
      <c r="HL56" s="203"/>
      <c r="HM56" s="202"/>
      <c r="HN56" s="203"/>
      <c r="HO56" s="202"/>
      <c r="HP56" s="203"/>
      <c r="HQ56" s="202"/>
      <c r="HR56" s="199"/>
      <c r="HS56" s="202"/>
      <c r="HT56" s="199"/>
      <c r="HU56" s="202"/>
      <c r="HV56" s="199"/>
      <c r="HW56" s="202"/>
      <c r="HX56" s="199"/>
      <c r="HY56" s="202"/>
      <c r="HZ56" s="199"/>
      <c r="IA56" s="202"/>
      <c r="IB56" s="199"/>
      <c r="IC56" s="202"/>
      <c r="ID56" s="199"/>
      <c r="IE56" s="202"/>
      <c r="IF56" s="199"/>
      <c r="IG56" s="202"/>
      <c r="IH56" s="199"/>
      <c r="II56" s="202"/>
      <c r="IJ56" s="199"/>
      <c r="IK56" s="202"/>
      <c r="IL56" s="199"/>
      <c r="IM56" s="202"/>
      <c r="IN56" s="199"/>
      <c r="IO56" s="202"/>
      <c r="IP56" s="199"/>
      <c r="IQ56" s="202"/>
      <c r="IR56" s="199"/>
      <c r="IS56" s="202"/>
      <c r="IT56" s="199"/>
      <c r="IU56" s="202"/>
      <c r="IV56" s="199"/>
    </row>
    <row r="57">
      <c r="A57" s="214">
        <f>IFERROR(__xludf.DUMMYFUNCTION("""COMPUTED_VALUE"""),100.0)</f>
        <v>100</v>
      </c>
      <c r="B57" s="159" t="str">
        <f>IFERROR(__xludf.DUMMYFUNCTION("""COMPUTED_VALUE"""),"Blanka Kouřimská")</f>
        <v>Blanka Kouřimská</v>
      </c>
      <c r="C57" s="199">
        <f t="shared" ref="C57:BL57" si="49">BO57+EA57+GM57</f>
        <v>8</v>
      </c>
      <c r="D57" s="199">
        <f t="shared" si="49"/>
        <v>0</v>
      </c>
      <c r="E57" s="199">
        <f t="shared" si="49"/>
        <v>12</v>
      </c>
      <c r="F57" s="199">
        <f t="shared" si="49"/>
        <v>0</v>
      </c>
      <c r="G57" s="199">
        <f t="shared" si="49"/>
        <v>0</v>
      </c>
      <c r="H57" s="199">
        <f t="shared" si="49"/>
        <v>0</v>
      </c>
      <c r="I57" s="199">
        <f t="shared" si="49"/>
        <v>14</v>
      </c>
      <c r="J57" s="199">
        <f t="shared" si="49"/>
        <v>0</v>
      </c>
      <c r="K57" s="199">
        <f t="shared" si="49"/>
        <v>0</v>
      </c>
      <c r="L57" s="199">
        <f t="shared" si="49"/>
        <v>0</v>
      </c>
      <c r="M57" s="199">
        <f t="shared" si="49"/>
        <v>0</v>
      </c>
      <c r="N57" s="199">
        <f t="shared" si="49"/>
        <v>0</v>
      </c>
      <c r="O57" s="199">
        <f t="shared" si="49"/>
        <v>14</v>
      </c>
      <c r="P57" s="199">
        <f t="shared" si="49"/>
        <v>0</v>
      </c>
      <c r="Q57" s="199">
        <f t="shared" si="49"/>
        <v>0</v>
      </c>
      <c r="R57" s="199">
        <f t="shared" si="49"/>
        <v>0</v>
      </c>
      <c r="S57" s="199">
        <f t="shared" si="49"/>
        <v>13.5</v>
      </c>
      <c r="T57" s="199">
        <f t="shared" si="49"/>
        <v>0</v>
      </c>
      <c r="U57" s="199">
        <f t="shared" si="49"/>
        <v>12</v>
      </c>
      <c r="V57" s="199">
        <f t="shared" si="49"/>
        <v>0</v>
      </c>
      <c r="W57" s="199">
        <f t="shared" si="49"/>
        <v>0</v>
      </c>
      <c r="X57" s="199">
        <f t="shared" si="49"/>
        <v>0</v>
      </c>
      <c r="Y57" s="199">
        <f t="shared" si="49"/>
        <v>8</v>
      </c>
      <c r="Z57" s="199">
        <f t="shared" si="49"/>
        <v>0</v>
      </c>
      <c r="AA57" s="199">
        <f t="shared" si="49"/>
        <v>14</v>
      </c>
      <c r="AB57" s="199">
        <f t="shared" si="49"/>
        <v>0</v>
      </c>
      <c r="AC57" s="199">
        <f t="shared" si="49"/>
        <v>5.5</v>
      </c>
      <c r="AD57" s="199">
        <f t="shared" si="49"/>
        <v>0</v>
      </c>
      <c r="AE57" s="199">
        <f t="shared" si="49"/>
        <v>7</v>
      </c>
      <c r="AF57" s="199">
        <f t="shared" si="49"/>
        <v>0</v>
      </c>
      <c r="AG57" s="199">
        <f t="shared" si="49"/>
        <v>13.5</v>
      </c>
      <c r="AH57" s="199">
        <f t="shared" si="49"/>
        <v>0</v>
      </c>
      <c r="AI57" s="199">
        <f t="shared" si="49"/>
        <v>0</v>
      </c>
      <c r="AJ57" s="199">
        <f t="shared" si="49"/>
        <v>0</v>
      </c>
      <c r="AK57" s="199">
        <f t="shared" si="49"/>
        <v>8</v>
      </c>
      <c r="AL57" s="199">
        <f t="shared" si="49"/>
        <v>0</v>
      </c>
      <c r="AM57" s="199">
        <f t="shared" si="49"/>
        <v>8.5</v>
      </c>
      <c r="AN57" s="199">
        <f t="shared" si="49"/>
        <v>0</v>
      </c>
      <c r="AO57" s="199">
        <f t="shared" si="49"/>
        <v>0</v>
      </c>
      <c r="AP57" s="199">
        <f t="shared" si="49"/>
        <v>0</v>
      </c>
      <c r="AQ57" s="199">
        <f t="shared" si="49"/>
        <v>14</v>
      </c>
      <c r="AR57" s="199">
        <f t="shared" si="49"/>
        <v>0</v>
      </c>
      <c r="AS57" s="199">
        <f t="shared" si="49"/>
        <v>0</v>
      </c>
      <c r="AT57" s="199">
        <f t="shared" si="49"/>
        <v>0</v>
      </c>
      <c r="AU57" s="199">
        <f t="shared" si="49"/>
        <v>6</v>
      </c>
      <c r="AV57" s="199">
        <f t="shared" si="49"/>
        <v>0</v>
      </c>
      <c r="AW57" s="199">
        <f t="shared" si="49"/>
        <v>0</v>
      </c>
      <c r="AX57" s="199">
        <f t="shared" si="49"/>
        <v>0</v>
      </c>
      <c r="AY57" s="199">
        <f t="shared" si="49"/>
        <v>14</v>
      </c>
      <c r="AZ57" s="199">
        <f t="shared" si="49"/>
        <v>0</v>
      </c>
      <c r="BA57" s="199">
        <f t="shared" si="49"/>
        <v>6</v>
      </c>
      <c r="BB57" s="199">
        <f t="shared" si="49"/>
        <v>0</v>
      </c>
      <c r="BC57" s="199">
        <f t="shared" si="49"/>
        <v>0</v>
      </c>
      <c r="BD57" s="199">
        <f t="shared" si="49"/>
        <v>0</v>
      </c>
      <c r="BE57" s="199">
        <f t="shared" si="49"/>
        <v>0</v>
      </c>
      <c r="BF57" s="199">
        <f t="shared" si="49"/>
        <v>0</v>
      </c>
      <c r="BG57" s="199">
        <f t="shared" si="49"/>
        <v>0</v>
      </c>
      <c r="BH57" s="199">
        <f t="shared" si="49"/>
        <v>0</v>
      </c>
      <c r="BI57" s="199">
        <f t="shared" si="49"/>
        <v>0</v>
      </c>
      <c r="BJ57" s="199">
        <f t="shared" si="49"/>
        <v>0</v>
      </c>
      <c r="BK57" s="199">
        <f t="shared" si="49"/>
        <v>0</v>
      </c>
      <c r="BL57" s="199">
        <f t="shared" si="49"/>
        <v>0</v>
      </c>
      <c r="BM57" s="158"/>
      <c r="BN57" s="159" t="str">
        <f>IFERROR(__xludf.DUMMYFUNCTION("""COMPUTED_VALUE"""),"Blanka Kouřimská")</f>
        <v>Blanka Kouřimská</v>
      </c>
      <c r="BO57" s="202"/>
      <c r="BP57" s="203"/>
      <c r="BQ57" s="202"/>
      <c r="BR57" s="203"/>
      <c r="BS57" s="202"/>
      <c r="BT57" s="203"/>
      <c r="BU57" s="202">
        <f>IFERROR(__xludf.DUMMYFUNCTION("""COMPUTED_VALUE"""),14.0)</f>
        <v>14</v>
      </c>
      <c r="BV57" s="203"/>
      <c r="BW57" s="202"/>
      <c r="BX57" s="203"/>
      <c r="BY57" s="202"/>
      <c r="BZ57" s="203"/>
      <c r="CA57" s="202">
        <f>IFERROR(__xludf.DUMMYFUNCTION("""COMPUTED_VALUE"""),14.0)</f>
        <v>14</v>
      </c>
      <c r="CB57" s="203"/>
      <c r="CC57" s="202"/>
      <c r="CD57" s="203"/>
      <c r="CE57" s="202">
        <f>IFERROR(__xludf.DUMMYFUNCTION("""COMPUTED_VALUE"""),13.5)</f>
        <v>13.5</v>
      </c>
      <c r="CF57" s="203"/>
      <c r="CG57" s="202">
        <f>IFERROR(__xludf.DUMMYFUNCTION("""COMPUTED_VALUE"""),12.0)</f>
        <v>12</v>
      </c>
      <c r="CH57" s="203"/>
      <c r="CI57" s="202"/>
      <c r="CJ57" s="203"/>
      <c r="CK57" s="202">
        <f>IFERROR(__xludf.DUMMYFUNCTION("""COMPUTED_VALUE"""),8.0)</f>
        <v>8</v>
      </c>
      <c r="CL57" s="203"/>
      <c r="CM57" s="202">
        <f>IFERROR(__xludf.DUMMYFUNCTION("""COMPUTED_VALUE"""),14.0)</f>
        <v>14</v>
      </c>
      <c r="CN57" s="203"/>
      <c r="CO57" s="202">
        <f>IFERROR(__xludf.DUMMYFUNCTION("""COMPUTED_VALUE"""),5.5)</f>
        <v>5.5</v>
      </c>
      <c r="CP57" s="203"/>
      <c r="CQ57" s="202">
        <f>IFERROR(__xludf.DUMMYFUNCTION("""COMPUTED_VALUE"""),7.0)</f>
        <v>7</v>
      </c>
      <c r="CR57" s="203"/>
      <c r="CS57" s="202">
        <f>IFERROR(__xludf.DUMMYFUNCTION("""COMPUTED_VALUE"""),13.5)</f>
        <v>13.5</v>
      </c>
      <c r="CT57" s="199"/>
      <c r="CU57" s="202"/>
      <c r="CV57" s="199"/>
      <c r="CW57" s="202">
        <f>IFERROR(__xludf.DUMMYFUNCTION("""COMPUTED_VALUE"""),8.0)</f>
        <v>8</v>
      </c>
      <c r="CX57" s="199"/>
      <c r="CY57" s="202">
        <f>IFERROR(__xludf.DUMMYFUNCTION("""COMPUTED_VALUE"""),8.5)</f>
        <v>8.5</v>
      </c>
      <c r="CZ57" s="199"/>
      <c r="DA57" s="202"/>
      <c r="DB57" s="199"/>
      <c r="DC57" s="202">
        <f>IFERROR(__xludf.DUMMYFUNCTION("""COMPUTED_VALUE"""),14.0)</f>
        <v>14</v>
      </c>
      <c r="DD57" s="199"/>
      <c r="DE57" s="202"/>
      <c r="DF57" s="199"/>
      <c r="DG57" s="202">
        <f>IFERROR(__xludf.DUMMYFUNCTION("""COMPUTED_VALUE"""),6.0)</f>
        <v>6</v>
      </c>
      <c r="DH57" s="199"/>
      <c r="DI57" s="202"/>
      <c r="DJ57" s="199"/>
      <c r="DK57" s="202">
        <f>IFERROR(__xludf.DUMMYFUNCTION("""COMPUTED_VALUE"""),14.0)</f>
        <v>14</v>
      </c>
      <c r="DL57" s="199"/>
      <c r="DM57" s="202">
        <f>IFERROR(__xludf.DUMMYFUNCTION("""COMPUTED_VALUE"""),6.0)</f>
        <v>6</v>
      </c>
      <c r="DN57" s="199"/>
      <c r="DO57" s="202"/>
      <c r="DP57" s="199"/>
      <c r="DQ57" s="202"/>
      <c r="DR57" s="199"/>
      <c r="DS57" s="202"/>
      <c r="DT57" s="199"/>
      <c r="DU57" s="202"/>
      <c r="DV57" s="199"/>
      <c r="DW57" s="202"/>
      <c r="DX57" s="199"/>
      <c r="DY57" s="158"/>
      <c r="DZ57" s="159" t="str">
        <f>IFERROR(__xludf.DUMMYFUNCTION("""COMPUTED_VALUE"""),"Blanka Kouřimská")</f>
        <v>Blanka Kouřimská</v>
      </c>
      <c r="EA57" s="202">
        <f>IFERROR(__xludf.DUMMYFUNCTION("""COMPUTED_VALUE"""),8.0)</f>
        <v>8</v>
      </c>
      <c r="EB57" s="203"/>
      <c r="EC57" s="202">
        <f>IFERROR(__xludf.DUMMYFUNCTION("""COMPUTED_VALUE"""),12.0)</f>
        <v>12</v>
      </c>
      <c r="ED57" s="203"/>
      <c r="EE57" s="202"/>
      <c r="EF57" s="203"/>
      <c r="EG57" s="202"/>
      <c r="EH57" s="203"/>
      <c r="EI57" s="202"/>
      <c r="EJ57" s="203"/>
      <c r="EK57" s="202"/>
      <c r="EL57" s="203"/>
      <c r="EM57" s="202"/>
      <c r="EN57" s="203"/>
      <c r="EO57" s="202"/>
      <c r="EP57" s="203"/>
      <c r="EQ57" s="202"/>
      <c r="ER57" s="203"/>
      <c r="ES57" s="202"/>
      <c r="ET57" s="203"/>
      <c r="EU57" s="202"/>
      <c r="EV57" s="203"/>
      <c r="EW57" s="202"/>
      <c r="EX57" s="203"/>
      <c r="EY57" s="202"/>
      <c r="EZ57" s="203"/>
      <c r="FA57" s="202"/>
      <c r="FB57" s="203"/>
      <c r="FC57" s="202"/>
      <c r="FD57" s="203"/>
      <c r="FE57" s="202"/>
      <c r="FF57" s="199"/>
      <c r="FG57" s="202"/>
      <c r="FH57" s="199"/>
      <c r="FI57" s="202"/>
      <c r="FJ57" s="199"/>
      <c r="FK57" s="202"/>
      <c r="FL57" s="199"/>
      <c r="FM57" s="202"/>
      <c r="FN57" s="199"/>
      <c r="FO57" s="202"/>
      <c r="FP57" s="199"/>
      <c r="FQ57" s="202"/>
      <c r="FR57" s="199"/>
      <c r="FS57" s="202"/>
      <c r="FT57" s="199"/>
      <c r="FU57" s="202"/>
      <c r="FV57" s="199"/>
      <c r="FW57" s="202"/>
      <c r="FX57" s="199"/>
      <c r="FY57" s="202"/>
      <c r="FZ57" s="199"/>
      <c r="GA57" s="202"/>
      <c r="GB57" s="199"/>
      <c r="GC57" s="202"/>
      <c r="GD57" s="199"/>
      <c r="GE57" s="202"/>
      <c r="GF57" s="199"/>
      <c r="GG57" s="202"/>
      <c r="GH57" s="199"/>
      <c r="GI57" s="202"/>
      <c r="GJ57" s="199"/>
      <c r="GK57" s="158"/>
      <c r="GL57" s="159" t="str">
        <f>IFERROR(__xludf.DUMMYFUNCTION("""COMPUTED_VALUE"""),"Blanka Kouřimská")</f>
        <v>Blanka Kouřimská</v>
      </c>
      <c r="GM57" s="202"/>
      <c r="GN57" s="203"/>
      <c r="GO57" s="202"/>
      <c r="GP57" s="203"/>
      <c r="GQ57" s="202"/>
      <c r="GR57" s="203"/>
      <c r="GS57" s="202"/>
      <c r="GT57" s="203"/>
      <c r="GU57" s="202"/>
      <c r="GV57" s="203"/>
      <c r="GW57" s="202"/>
      <c r="GX57" s="203"/>
      <c r="GY57" s="202"/>
      <c r="GZ57" s="203"/>
      <c r="HA57" s="202"/>
      <c r="HB57" s="203"/>
      <c r="HC57" s="202"/>
      <c r="HD57" s="203"/>
      <c r="HE57" s="202"/>
      <c r="HF57" s="203"/>
      <c r="HG57" s="202"/>
      <c r="HH57" s="203"/>
      <c r="HI57" s="202"/>
      <c r="HJ57" s="203"/>
      <c r="HK57" s="202"/>
      <c r="HL57" s="203"/>
      <c r="HM57" s="202"/>
      <c r="HN57" s="203"/>
      <c r="HO57" s="202"/>
      <c r="HP57" s="203"/>
      <c r="HQ57" s="202"/>
      <c r="HR57" s="199"/>
      <c r="HS57" s="202"/>
      <c r="HT57" s="199"/>
      <c r="HU57" s="202"/>
      <c r="HV57" s="199"/>
      <c r="HW57" s="202"/>
      <c r="HX57" s="199"/>
      <c r="HY57" s="202"/>
      <c r="HZ57" s="199"/>
      <c r="IA57" s="202"/>
      <c r="IB57" s="199"/>
      <c r="IC57" s="202"/>
      <c r="ID57" s="199"/>
      <c r="IE57" s="202"/>
      <c r="IF57" s="199"/>
      <c r="IG57" s="202"/>
      <c r="IH57" s="199"/>
      <c r="II57" s="202"/>
      <c r="IJ57" s="199"/>
      <c r="IK57" s="202"/>
      <c r="IL57" s="199"/>
      <c r="IM57" s="202"/>
      <c r="IN57" s="199"/>
      <c r="IO57" s="202"/>
      <c r="IP57" s="199"/>
      <c r="IQ57" s="202"/>
      <c r="IR57" s="199"/>
      <c r="IS57" s="202"/>
      <c r="IT57" s="199"/>
      <c r="IU57" s="202"/>
      <c r="IV57" s="199"/>
    </row>
    <row r="58">
      <c r="A58" s="214">
        <f>IFERROR(__xludf.DUMMYFUNCTION("""COMPUTED_VALUE"""),100.0)</f>
        <v>100</v>
      </c>
      <c r="B58" s="159" t="str">
        <f>IFERROR(__xludf.DUMMYFUNCTION("""COMPUTED_VALUE"""),"Vladimír Dudkin")</f>
        <v>Vladimír Dudkin</v>
      </c>
      <c r="C58" s="199">
        <f t="shared" ref="C58:BL58" si="50">BO58+EA58+GM58</f>
        <v>0</v>
      </c>
      <c r="D58" s="199">
        <f t="shared" si="50"/>
        <v>0</v>
      </c>
      <c r="E58" s="199">
        <f t="shared" si="50"/>
        <v>0</v>
      </c>
      <c r="F58" s="199">
        <f t="shared" si="50"/>
        <v>0</v>
      </c>
      <c r="G58" s="199">
        <f t="shared" si="50"/>
        <v>0</v>
      </c>
      <c r="H58" s="199">
        <f t="shared" si="50"/>
        <v>0</v>
      </c>
      <c r="I58" s="199">
        <f t="shared" si="50"/>
        <v>0</v>
      </c>
      <c r="J58" s="199">
        <f t="shared" si="50"/>
        <v>0</v>
      </c>
      <c r="K58" s="199">
        <f t="shared" si="50"/>
        <v>0</v>
      </c>
      <c r="L58" s="199">
        <f t="shared" si="50"/>
        <v>0</v>
      </c>
      <c r="M58" s="199">
        <f t="shared" si="50"/>
        <v>0</v>
      </c>
      <c r="N58" s="199">
        <f t="shared" si="50"/>
        <v>0</v>
      </c>
      <c r="O58" s="199">
        <f t="shared" si="50"/>
        <v>0</v>
      </c>
      <c r="P58" s="199">
        <f t="shared" si="50"/>
        <v>0</v>
      </c>
      <c r="Q58" s="199">
        <f t="shared" si="50"/>
        <v>0</v>
      </c>
      <c r="R58" s="199">
        <f t="shared" si="50"/>
        <v>0</v>
      </c>
      <c r="S58" s="199">
        <f t="shared" si="50"/>
        <v>0</v>
      </c>
      <c r="T58" s="199">
        <f t="shared" si="50"/>
        <v>0</v>
      </c>
      <c r="U58" s="199">
        <f t="shared" si="50"/>
        <v>0</v>
      </c>
      <c r="V58" s="199">
        <f t="shared" si="50"/>
        <v>0</v>
      </c>
      <c r="W58" s="199">
        <f t="shared" si="50"/>
        <v>0</v>
      </c>
      <c r="X58" s="199">
        <f t="shared" si="50"/>
        <v>0</v>
      </c>
      <c r="Y58" s="199">
        <f t="shared" si="50"/>
        <v>0</v>
      </c>
      <c r="Z58" s="199">
        <f t="shared" si="50"/>
        <v>0</v>
      </c>
      <c r="AA58" s="199">
        <f t="shared" si="50"/>
        <v>0</v>
      </c>
      <c r="AB58" s="199">
        <f t="shared" si="50"/>
        <v>0</v>
      </c>
      <c r="AC58" s="199">
        <f t="shared" si="50"/>
        <v>0</v>
      </c>
      <c r="AD58" s="199">
        <f t="shared" si="50"/>
        <v>0</v>
      </c>
      <c r="AE58" s="199">
        <f t="shared" si="50"/>
        <v>0</v>
      </c>
      <c r="AF58" s="199">
        <f t="shared" si="50"/>
        <v>0</v>
      </c>
      <c r="AG58" s="199">
        <f t="shared" si="50"/>
        <v>0</v>
      </c>
      <c r="AH58" s="199">
        <f t="shared" si="50"/>
        <v>0</v>
      </c>
      <c r="AI58" s="199">
        <f t="shared" si="50"/>
        <v>0</v>
      </c>
      <c r="AJ58" s="199">
        <f t="shared" si="50"/>
        <v>0</v>
      </c>
      <c r="AK58" s="199">
        <f t="shared" si="50"/>
        <v>0</v>
      </c>
      <c r="AL58" s="199">
        <f t="shared" si="50"/>
        <v>0</v>
      </c>
      <c r="AM58" s="199">
        <f t="shared" si="50"/>
        <v>0</v>
      </c>
      <c r="AN58" s="199">
        <f t="shared" si="50"/>
        <v>0</v>
      </c>
      <c r="AO58" s="199">
        <f t="shared" si="50"/>
        <v>0</v>
      </c>
      <c r="AP58" s="199">
        <f t="shared" si="50"/>
        <v>0</v>
      </c>
      <c r="AQ58" s="199">
        <f t="shared" si="50"/>
        <v>0</v>
      </c>
      <c r="AR58" s="199">
        <f t="shared" si="50"/>
        <v>0</v>
      </c>
      <c r="AS58" s="199">
        <f t="shared" si="50"/>
        <v>0</v>
      </c>
      <c r="AT58" s="199">
        <f t="shared" si="50"/>
        <v>0</v>
      </c>
      <c r="AU58" s="199">
        <f t="shared" si="50"/>
        <v>0</v>
      </c>
      <c r="AV58" s="199">
        <f t="shared" si="50"/>
        <v>0</v>
      </c>
      <c r="AW58" s="199">
        <f t="shared" si="50"/>
        <v>0</v>
      </c>
      <c r="AX58" s="199">
        <f t="shared" si="50"/>
        <v>0</v>
      </c>
      <c r="AY58" s="199">
        <f t="shared" si="50"/>
        <v>0</v>
      </c>
      <c r="AZ58" s="199">
        <f t="shared" si="50"/>
        <v>0</v>
      </c>
      <c r="BA58" s="199">
        <f t="shared" si="50"/>
        <v>0</v>
      </c>
      <c r="BB58" s="199">
        <f t="shared" si="50"/>
        <v>0</v>
      </c>
      <c r="BC58" s="199">
        <f t="shared" si="50"/>
        <v>0</v>
      </c>
      <c r="BD58" s="199">
        <f t="shared" si="50"/>
        <v>0</v>
      </c>
      <c r="BE58" s="199">
        <f t="shared" si="50"/>
        <v>0</v>
      </c>
      <c r="BF58" s="199">
        <f t="shared" si="50"/>
        <v>0</v>
      </c>
      <c r="BG58" s="199">
        <f t="shared" si="50"/>
        <v>0</v>
      </c>
      <c r="BH58" s="199">
        <f t="shared" si="50"/>
        <v>0</v>
      </c>
      <c r="BI58" s="199">
        <f t="shared" si="50"/>
        <v>0</v>
      </c>
      <c r="BJ58" s="199">
        <f t="shared" si="50"/>
        <v>0</v>
      </c>
      <c r="BK58" s="199">
        <f t="shared" si="50"/>
        <v>0</v>
      </c>
      <c r="BL58" s="199">
        <f t="shared" si="50"/>
        <v>0</v>
      </c>
      <c r="BM58" s="158"/>
      <c r="BN58" s="159" t="str">
        <f>IFERROR(__xludf.DUMMYFUNCTION("""COMPUTED_VALUE"""),"Vladimír Dudkin")</f>
        <v>Vladimír Dudkin</v>
      </c>
      <c r="BO58" s="202"/>
      <c r="BP58" s="203"/>
      <c r="BQ58" s="202"/>
      <c r="BR58" s="203"/>
      <c r="BS58" s="202"/>
      <c r="BT58" s="203"/>
      <c r="BU58" s="202"/>
      <c r="BV58" s="203"/>
      <c r="BW58" s="202"/>
      <c r="BX58" s="203"/>
      <c r="BY58" s="202"/>
      <c r="BZ58" s="203"/>
      <c r="CA58" s="202"/>
      <c r="CB58" s="203"/>
      <c r="CC58" s="202"/>
      <c r="CD58" s="203"/>
      <c r="CE58" s="202"/>
      <c r="CF58" s="203"/>
      <c r="CG58" s="202"/>
      <c r="CH58" s="203"/>
      <c r="CI58" s="202"/>
      <c r="CJ58" s="203"/>
      <c r="CK58" s="202"/>
      <c r="CL58" s="203"/>
      <c r="CM58" s="202"/>
      <c r="CN58" s="203"/>
      <c r="CO58" s="202"/>
      <c r="CP58" s="203"/>
      <c r="CQ58" s="202"/>
      <c r="CR58" s="203"/>
      <c r="CS58" s="202"/>
      <c r="CT58" s="199"/>
      <c r="CU58" s="202"/>
      <c r="CV58" s="199"/>
      <c r="CW58" s="202"/>
      <c r="CX58" s="199"/>
      <c r="CY58" s="202"/>
      <c r="CZ58" s="199"/>
      <c r="DA58" s="202"/>
      <c r="DB58" s="199"/>
      <c r="DC58" s="202"/>
      <c r="DD58" s="199"/>
      <c r="DE58" s="202"/>
      <c r="DF58" s="199"/>
      <c r="DG58" s="202"/>
      <c r="DH58" s="199"/>
      <c r="DI58" s="202"/>
      <c r="DJ58" s="199"/>
      <c r="DK58" s="202"/>
      <c r="DL58" s="199"/>
      <c r="DM58" s="202"/>
      <c r="DN58" s="199"/>
      <c r="DO58" s="202"/>
      <c r="DP58" s="199"/>
      <c r="DQ58" s="202"/>
      <c r="DR58" s="199"/>
      <c r="DS58" s="202"/>
      <c r="DT58" s="199"/>
      <c r="DU58" s="202"/>
      <c r="DV58" s="199"/>
      <c r="DW58" s="202"/>
      <c r="DX58" s="199"/>
      <c r="DY58" s="158"/>
      <c r="DZ58" s="159" t="str">
        <f>IFERROR(__xludf.DUMMYFUNCTION("""COMPUTED_VALUE"""),"Vladimír Dudkin")</f>
        <v>Vladimír Dudkin</v>
      </c>
      <c r="EA58" s="202"/>
      <c r="EB58" s="203"/>
      <c r="EC58" s="202"/>
      <c r="ED58" s="203"/>
      <c r="EE58" s="202"/>
      <c r="EF58" s="203"/>
      <c r="EG58" s="202"/>
      <c r="EH58" s="203"/>
      <c r="EI58" s="202"/>
      <c r="EJ58" s="203"/>
      <c r="EK58" s="202"/>
      <c r="EL58" s="203"/>
      <c r="EM58" s="202"/>
      <c r="EN58" s="203"/>
      <c r="EO58" s="202"/>
      <c r="EP58" s="203"/>
      <c r="EQ58" s="202"/>
      <c r="ER58" s="203"/>
      <c r="ES58" s="202"/>
      <c r="ET58" s="203"/>
      <c r="EU58" s="202"/>
      <c r="EV58" s="203"/>
      <c r="EW58" s="202"/>
      <c r="EX58" s="203"/>
      <c r="EY58" s="202"/>
      <c r="EZ58" s="203"/>
      <c r="FA58" s="202"/>
      <c r="FB58" s="203"/>
      <c r="FC58" s="202"/>
      <c r="FD58" s="203"/>
      <c r="FE58" s="202"/>
      <c r="FF58" s="199"/>
      <c r="FG58" s="202"/>
      <c r="FH58" s="199"/>
      <c r="FI58" s="202"/>
      <c r="FJ58" s="199"/>
      <c r="FK58" s="202"/>
      <c r="FL58" s="199"/>
      <c r="FM58" s="202"/>
      <c r="FN58" s="199"/>
      <c r="FO58" s="202"/>
      <c r="FP58" s="199"/>
      <c r="FQ58" s="202"/>
      <c r="FR58" s="199"/>
      <c r="FS58" s="202"/>
      <c r="FT58" s="199"/>
      <c r="FU58" s="202"/>
      <c r="FV58" s="199"/>
      <c r="FW58" s="202"/>
      <c r="FX58" s="199"/>
      <c r="FY58" s="202"/>
      <c r="FZ58" s="199"/>
      <c r="GA58" s="202"/>
      <c r="GB58" s="199"/>
      <c r="GC58" s="202"/>
      <c r="GD58" s="199"/>
      <c r="GE58" s="202"/>
      <c r="GF58" s="199"/>
      <c r="GG58" s="202"/>
      <c r="GH58" s="199"/>
      <c r="GI58" s="202"/>
      <c r="GJ58" s="199"/>
      <c r="GK58" s="158"/>
      <c r="GL58" s="159" t="str">
        <f>IFERROR(__xludf.DUMMYFUNCTION("""COMPUTED_VALUE"""),"Vladimír Dudkin")</f>
        <v>Vladimír Dudkin</v>
      </c>
      <c r="GM58" s="202"/>
      <c r="GN58" s="203"/>
      <c r="GO58" s="202"/>
      <c r="GP58" s="203"/>
      <c r="GQ58" s="202"/>
      <c r="GR58" s="203"/>
      <c r="GS58" s="202"/>
      <c r="GT58" s="203"/>
      <c r="GU58" s="202"/>
      <c r="GV58" s="203"/>
      <c r="GW58" s="202"/>
      <c r="GX58" s="203"/>
      <c r="GY58" s="202"/>
      <c r="GZ58" s="203"/>
      <c r="HA58" s="202"/>
      <c r="HB58" s="203"/>
      <c r="HC58" s="202"/>
      <c r="HD58" s="203"/>
      <c r="HE58" s="202"/>
      <c r="HF58" s="203"/>
      <c r="HG58" s="202"/>
      <c r="HH58" s="203"/>
      <c r="HI58" s="202"/>
      <c r="HJ58" s="203"/>
      <c r="HK58" s="202"/>
      <c r="HL58" s="203"/>
      <c r="HM58" s="202"/>
      <c r="HN58" s="203"/>
      <c r="HO58" s="202"/>
      <c r="HP58" s="203"/>
      <c r="HQ58" s="202"/>
      <c r="HR58" s="199"/>
      <c r="HS58" s="202"/>
      <c r="HT58" s="199"/>
      <c r="HU58" s="202"/>
      <c r="HV58" s="199"/>
      <c r="HW58" s="202"/>
      <c r="HX58" s="199"/>
      <c r="HY58" s="202"/>
      <c r="HZ58" s="199"/>
      <c r="IA58" s="202"/>
      <c r="IB58" s="199"/>
      <c r="IC58" s="202"/>
      <c r="ID58" s="199"/>
      <c r="IE58" s="202"/>
      <c r="IF58" s="199"/>
      <c r="IG58" s="202"/>
      <c r="IH58" s="199"/>
      <c r="II58" s="202"/>
      <c r="IJ58" s="199"/>
      <c r="IK58" s="202"/>
      <c r="IL58" s="199"/>
      <c r="IM58" s="202"/>
      <c r="IN58" s="199"/>
      <c r="IO58" s="202"/>
      <c r="IP58" s="199"/>
      <c r="IQ58" s="202"/>
      <c r="IR58" s="199"/>
      <c r="IS58" s="202"/>
      <c r="IT58" s="199"/>
      <c r="IU58" s="202"/>
      <c r="IV58" s="199"/>
    </row>
    <row r="59">
      <c r="A59" s="214">
        <f>IFERROR(__xludf.DUMMYFUNCTION("""COMPUTED_VALUE"""),100.0)</f>
        <v>100</v>
      </c>
      <c r="B59" s="159" t="str">
        <f>IFERROR(__xludf.DUMMYFUNCTION("""COMPUTED_VALUE"""),"Jana Hofmanová")</f>
        <v>Jana Hofmanová</v>
      </c>
      <c r="C59" s="199">
        <f t="shared" ref="C59:BL59" si="51">BO59+EA59+GM59</f>
        <v>13</v>
      </c>
      <c r="D59" s="199">
        <f t="shared" si="51"/>
        <v>0</v>
      </c>
      <c r="E59" s="199">
        <f t="shared" si="51"/>
        <v>12</v>
      </c>
      <c r="F59" s="199">
        <f t="shared" si="51"/>
        <v>0</v>
      </c>
      <c r="G59" s="199">
        <f t="shared" si="51"/>
        <v>7.5</v>
      </c>
      <c r="H59" s="199">
        <f t="shared" si="51"/>
        <v>0</v>
      </c>
      <c r="I59" s="199">
        <f t="shared" si="51"/>
        <v>0</v>
      </c>
      <c r="J59" s="199">
        <f t="shared" si="51"/>
        <v>0</v>
      </c>
      <c r="K59" s="199">
        <f t="shared" si="51"/>
        <v>8</v>
      </c>
      <c r="L59" s="199">
        <f t="shared" si="51"/>
        <v>0</v>
      </c>
      <c r="M59" s="199">
        <f t="shared" si="51"/>
        <v>10</v>
      </c>
      <c r="N59" s="199">
        <f t="shared" si="51"/>
        <v>0</v>
      </c>
      <c r="O59" s="199">
        <f t="shared" si="51"/>
        <v>0</v>
      </c>
      <c r="P59" s="199">
        <f t="shared" si="51"/>
        <v>0</v>
      </c>
      <c r="Q59" s="199">
        <f t="shared" si="51"/>
        <v>13.5</v>
      </c>
      <c r="R59" s="199">
        <f t="shared" si="51"/>
        <v>0</v>
      </c>
      <c r="S59" s="199">
        <f t="shared" si="51"/>
        <v>13.5</v>
      </c>
      <c r="T59" s="199">
        <f t="shared" si="51"/>
        <v>0</v>
      </c>
      <c r="U59" s="199">
        <f t="shared" si="51"/>
        <v>0</v>
      </c>
      <c r="V59" s="199">
        <f t="shared" si="51"/>
        <v>0</v>
      </c>
      <c r="W59" s="199">
        <f t="shared" si="51"/>
        <v>0</v>
      </c>
      <c r="X59" s="199">
        <f t="shared" si="51"/>
        <v>0</v>
      </c>
      <c r="Y59" s="199">
        <f t="shared" si="51"/>
        <v>0</v>
      </c>
      <c r="Z59" s="199">
        <f t="shared" si="51"/>
        <v>0</v>
      </c>
      <c r="AA59" s="199">
        <f t="shared" si="51"/>
        <v>0</v>
      </c>
      <c r="AB59" s="199">
        <f t="shared" si="51"/>
        <v>0</v>
      </c>
      <c r="AC59" s="199">
        <f t="shared" si="51"/>
        <v>0</v>
      </c>
      <c r="AD59" s="199">
        <f t="shared" si="51"/>
        <v>0</v>
      </c>
      <c r="AE59" s="199">
        <f t="shared" si="51"/>
        <v>0</v>
      </c>
      <c r="AF59" s="199">
        <f t="shared" si="51"/>
        <v>0</v>
      </c>
      <c r="AG59" s="199">
        <f t="shared" si="51"/>
        <v>0</v>
      </c>
      <c r="AH59" s="199">
        <f t="shared" si="51"/>
        <v>0</v>
      </c>
      <c r="AI59" s="199">
        <f t="shared" si="51"/>
        <v>0</v>
      </c>
      <c r="AJ59" s="199">
        <f t="shared" si="51"/>
        <v>0</v>
      </c>
      <c r="AK59" s="199">
        <f t="shared" si="51"/>
        <v>0</v>
      </c>
      <c r="AL59" s="199">
        <f t="shared" si="51"/>
        <v>0</v>
      </c>
      <c r="AM59" s="199">
        <f t="shared" si="51"/>
        <v>0</v>
      </c>
      <c r="AN59" s="199">
        <f t="shared" si="51"/>
        <v>0</v>
      </c>
      <c r="AO59" s="199">
        <f t="shared" si="51"/>
        <v>0</v>
      </c>
      <c r="AP59" s="199">
        <f t="shared" si="51"/>
        <v>0</v>
      </c>
      <c r="AQ59" s="199">
        <f t="shared" si="51"/>
        <v>0</v>
      </c>
      <c r="AR59" s="199">
        <f t="shared" si="51"/>
        <v>0</v>
      </c>
      <c r="AS59" s="199">
        <f t="shared" si="51"/>
        <v>0</v>
      </c>
      <c r="AT59" s="199">
        <f t="shared" si="51"/>
        <v>0</v>
      </c>
      <c r="AU59" s="199">
        <f t="shared" si="51"/>
        <v>0</v>
      </c>
      <c r="AV59" s="199">
        <f t="shared" si="51"/>
        <v>0</v>
      </c>
      <c r="AW59" s="199">
        <f t="shared" si="51"/>
        <v>0</v>
      </c>
      <c r="AX59" s="199">
        <f t="shared" si="51"/>
        <v>0</v>
      </c>
      <c r="AY59" s="199">
        <f t="shared" si="51"/>
        <v>0</v>
      </c>
      <c r="AZ59" s="199">
        <f t="shared" si="51"/>
        <v>0</v>
      </c>
      <c r="BA59" s="199">
        <f t="shared" si="51"/>
        <v>0</v>
      </c>
      <c r="BB59" s="199">
        <f t="shared" si="51"/>
        <v>0</v>
      </c>
      <c r="BC59" s="199">
        <f t="shared" si="51"/>
        <v>0</v>
      </c>
      <c r="BD59" s="199">
        <f t="shared" si="51"/>
        <v>0</v>
      </c>
      <c r="BE59" s="199">
        <f t="shared" si="51"/>
        <v>0</v>
      </c>
      <c r="BF59" s="199">
        <f t="shared" si="51"/>
        <v>0</v>
      </c>
      <c r="BG59" s="199">
        <f t="shared" si="51"/>
        <v>0</v>
      </c>
      <c r="BH59" s="199">
        <f t="shared" si="51"/>
        <v>0</v>
      </c>
      <c r="BI59" s="199">
        <f t="shared" si="51"/>
        <v>0</v>
      </c>
      <c r="BJ59" s="199">
        <f t="shared" si="51"/>
        <v>0</v>
      </c>
      <c r="BK59" s="199">
        <f t="shared" si="51"/>
        <v>0</v>
      </c>
      <c r="BL59" s="199">
        <f t="shared" si="51"/>
        <v>0</v>
      </c>
      <c r="BM59" s="158"/>
      <c r="BN59" s="159" t="str">
        <f>IFERROR(__xludf.DUMMYFUNCTION("""COMPUTED_VALUE"""),"Jana Hofmanová")</f>
        <v>Jana Hofmanová</v>
      </c>
      <c r="BO59" s="202">
        <f>IFERROR(__xludf.DUMMYFUNCTION("""COMPUTED_VALUE"""),13.0)</f>
        <v>13</v>
      </c>
      <c r="BP59" s="203"/>
      <c r="BQ59" s="202">
        <f>IFERROR(__xludf.DUMMYFUNCTION("""COMPUTED_VALUE"""),12.0)</f>
        <v>12</v>
      </c>
      <c r="BR59" s="203"/>
      <c r="BS59" s="202">
        <f>IFERROR(__xludf.DUMMYFUNCTION("""COMPUTED_VALUE"""),7.5)</f>
        <v>7.5</v>
      </c>
      <c r="BT59" s="203"/>
      <c r="BU59" s="202"/>
      <c r="BV59" s="203"/>
      <c r="BW59" s="202">
        <f>IFERROR(__xludf.DUMMYFUNCTION("""COMPUTED_VALUE"""),8.0)</f>
        <v>8</v>
      </c>
      <c r="BX59" s="203"/>
      <c r="BY59" s="202">
        <f>IFERROR(__xludf.DUMMYFUNCTION("""COMPUTED_VALUE"""),10.0)</f>
        <v>10</v>
      </c>
      <c r="BZ59" s="203"/>
      <c r="CA59" s="202"/>
      <c r="CB59" s="203"/>
      <c r="CC59" s="202">
        <f>IFERROR(__xludf.DUMMYFUNCTION("""COMPUTED_VALUE"""),13.5)</f>
        <v>13.5</v>
      </c>
      <c r="CD59" s="203"/>
      <c r="CE59" s="202">
        <f>IFERROR(__xludf.DUMMYFUNCTION("""COMPUTED_VALUE"""),13.5)</f>
        <v>13.5</v>
      </c>
      <c r="CF59" s="203"/>
      <c r="CG59" s="202"/>
      <c r="CH59" s="203"/>
      <c r="CI59" s="202"/>
      <c r="CJ59" s="203"/>
      <c r="CK59" s="202"/>
      <c r="CL59" s="203"/>
      <c r="CM59" s="202"/>
      <c r="CN59" s="203"/>
      <c r="CO59" s="202"/>
      <c r="CP59" s="203"/>
      <c r="CQ59" s="202"/>
      <c r="CR59" s="203"/>
      <c r="CS59" s="202"/>
      <c r="CT59" s="199"/>
      <c r="CU59" s="202"/>
      <c r="CV59" s="199"/>
      <c r="CW59" s="202"/>
      <c r="CX59" s="199"/>
      <c r="CY59" s="202"/>
      <c r="CZ59" s="199"/>
      <c r="DA59" s="202"/>
      <c r="DB59" s="199"/>
      <c r="DC59" s="202"/>
      <c r="DD59" s="199"/>
      <c r="DE59" s="202"/>
      <c r="DF59" s="199"/>
      <c r="DG59" s="202"/>
      <c r="DH59" s="199"/>
      <c r="DI59" s="202"/>
      <c r="DJ59" s="199"/>
      <c r="DK59" s="202"/>
      <c r="DL59" s="199"/>
      <c r="DM59" s="202"/>
      <c r="DN59" s="199"/>
      <c r="DO59" s="202"/>
      <c r="DP59" s="199"/>
      <c r="DQ59" s="202"/>
      <c r="DR59" s="199"/>
      <c r="DS59" s="202"/>
      <c r="DT59" s="199"/>
      <c r="DU59" s="202"/>
      <c r="DV59" s="199"/>
      <c r="DW59" s="202"/>
      <c r="DX59" s="199"/>
      <c r="DY59" s="158"/>
      <c r="DZ59" s="159" t="str">
        <f>IFERROR(__xludf.DUMMYFUNCTION("""COMPUTED_VALUE"""),"Jana Hofmanová")</f>
        <v>Jana Hofmanová</v>
      </c>
      <c r="EA59" s="202"/>
      <c r="EB59" s="203"/>
      <c r="EC59" s="202"/>
      <c r="ED59" s="203"/>
      <c r="EE59" s="202"/>
      <c r="EF59" s="203"/>
      <c r="EG59" s="202"/>
      <c r="EH59" s="203"/>
      <c r="EI59" s="202"/>
      <c r="EJ59" s="203"/>
      <c r="EK59" s="202"/>
      <c r="EL59" s="203"/>
      <c r="EM59" s="202"/>
      <c r="EN59" s="203"/>
      <c r="EO59" s="202"/>
      <c r="EP59" s="203"/>
      <c r="EQ59" s="202"/>
      <c r="ER59" s="203"/>
      <c r="ES59" s="202"/>
      <c r="ET59" s="203"/>
      <c r="EU59" s="202"/>
      <c r="EV59" s="203"/>
      <c r="EW59" s="202"/>
      <c r="EX59" s="203"/>
      <c r="EY59" s="202"/>
      <c r="EZ59" s="203"/>
      <c r="FA59" s="202"/>
      <c r="FB59" s="203"/>
      <c r="FC59" s="202"/>
      <c r="FD59" s="203"/>
      <c r="FE59" s="202"/>
      <c r="FF59" s="199"/>
      <c r="FG59" s="202"/>
      <c r="FH59" s="199"/>
      <c r="FI59" s="202"/>
      <c r="FJ59" s="199"/>
      <c r="FK59" s="202"/>
      <c r="FL59" s="199"/>
      <c r="FM59" s="202"/>
      <c r="FN59" s="199"/>
      <c r="FO59" s="202"/>
      <c r="FP59" s="199"/>
      <c r="FQ59" s="202"/>
      <c r="FR59" s="199"/>
      <c r="FS59" s="202"/>
      <c r="FT59" s="199"/>
      <c r="FU59" s="202"/>
      <c r="FV59" s="199"/>
      <c r="FW59" s="202"/>
      <c r="FX59" s="199"/>
      <c r="FY59" s="202"/>
      <c r="FZ59" s="199"/>
      <c r="GA59" s="202"/>
      <c r="GB59" s="199"/>
      <c r="GC59" s="202"/>
      <c r="GD59" s="199"/>
      <c r="GE59" s="202"/>
      <c r="GF59" s="199"/>
      <c r="GG59" s="202"/>
      <c r="GH59" s="199"/>
      <c r="GI59" s="202"/>
      <c r="GJ59" s="199"/>
      <c r="GK59" s="158"/>
      <c r="GL59" s="159" t="str">
        <f>IFERROR(__xludf.DUMMYFUNCTION("""COMPUTED_VALUE"""),"Jana Hofmanová")</f>
        <v>Jana Hofmanová</v>
      </c>
      <c r="GM59" s="202"/>
      <c r="GN59" s="203"/>
      <c r="GO59" s="202"/>
      <c r="GP59" s="203"/>
      <c r="GQ59" s="202"/>
      <c r="GR59" s="203"/>
      <c r="GS59" s="202"/>
      <c r="GT59" s="203"/>
      <c r="GU59" s="202"/>
      <c r="GV59" s="203"/>
      <c r="GW59" s="202"/>
      <c r="GX59" s="203"/>
      <c r="GY59" s="202"/>
      <c r="GZ59" s="203"/>
      <c r="HA59" s="202"/>
      <c r="HB59" s="203"/>
      <c r="HC59" s="202"/>
      <c r="HD59" s="203"/>
      <c r="HE59" s="202"/>
      <c r="HF59" s="203"/>
      <c r="HG59" s="202"/>
      <c r="HH59" s="203"/>
      <c r="HI59" s="202"/>
      <c r="HJ59" s="203"/>
      <c r="HK59" s="202"/>
      <c r="HL59" s="203"/>
      <c r="HM59" s="202"/>
      <c r="HN59" s="203"/>
      <c r="HO59" s="202"/>
      <c r="HP59" s="203"/>
      <c r="HQ59" s="202"/>
      <c r="HR59" s="199"/>
      <c r="HS59" s="202"/>
      <c r="HT59" s="199"/>
      <c r="HU59" s="202"/>
      <c r="HV59" s="199"/>
      <c r="HW59" s="202"/>
      <c r="HX59" s="199"/>
      <c r="HY59" s="202"/>
      <c r="HZ59" s="199"/>
      <c r="IA59" s="202"/>
      <c r="IB59" s="199"/>
      <c r="IC59" s="202"/>
      <c r="ID59" s="199"/>
      <c r="IE59" s="202"/>
      <c r="IF59" s="199"/>
      <c r="IG59" s="202"/>
      <c r="IH59" s="199"/>
      <c r="II59" s="202"/>
      <c r="IJ59" s="199"/>
      <c r="IK59" s="202"/>
      <c r="IL59" s="199"/>
      <c r="IM59" s="202"/>
      <c r="IN59" s="199"/>
      <c r="IO59" s="202"/>
      <c r="IP59" s="199"/>
      <c r="IQ59" s="202"/>
      <c r="IR59" s="199"/>
      <c r="IS59" s="202"/>
      <c r="IT59" s="199"/>
      <c r="IU59" s="202"/>
      <c r="IV59" s="199"/>
    </row>
    <row r="60">
      <c r="A60" s="214">
        <f>IFERROR(__xludf.DUMMYFUNCTION("""COMPUTED_VALUE"""),100.0)</f>
        <v>100</v>
      </c>
      <c r="B60" s="159" t="str">
        <f>IFERROR(__xludf.DUMMYFUNCTION("""COMPUTED_VALUE"""),"Daniel Jaroš")</f>
        <v>Daniel Jaroš</v>
      </c>
      <c r="C60" s="199">
        <f t="shared" ref="C60:BL60" si="52">BO60+EA60+GM60</f>
        <v>0</v>
      </c>
      <c r="D60" s="199">
        <f t="shared" si="52"/>
        <v>0</v>
      </c>
      <c r="E60" s="199">
        <f t="shared" si="52"/>
        <v>0</v>
      </c>
      <c r="F60" s="199">
        <f t="shared" si="52"/>
        <v>0</v>
      </c>
      <c r="G60" s="199">
        <f t="shared" si="52"/>
        <v>0</v>
      </c>
      <c r="H60" s="199">
        <f t="shared" si="52"/>
        <v>0</v>
      </c>
      <c r="I60" s="199">
        <f t="shared" si="52"/>
        <v>0</v>
      </c>
      <c r="J60" s="199">
        <f t="shared" si="52"/>
        <v>0</v>
      </c>
      <c r="K60" s="199">
        <f t="shared" si="52"/>
        <v>0</v>
      </c>
      <c r="L60" s="199">
        <f t="shared" si="52"/>
        <v>0</v>
      </c>
      <c r="M60" s="199">
        <f t="shared" si="52"/>
        <v>0</v>
      </c>
      <c r="N60" s="199">
        <f t="shared" si="52"/>
        <v>0</v>
      </c>
      <c r="O60" s="199">
        <f t="shared" si="52"/>
        <v>0</v>
      </c>
      <c r="P60" s="199">
        <f t="shared" si="52"/>
        <v>0</v>
      </c>
      <c r="Q60" s="199">
        <f t="shared" si="52"/>
        <v>0</v>
      </c>
      <c r="R60" s="199">
        <f t="shared" si="52"/>
        <v>0</v>
      </c>
      <c r="S60" s="199">
        <f t="shared" si="52"/>
        <v>0</v>
      </c>
      <c r="T60" s="199">
        <f t="shared" si="52"/>
        <v>0</v>
      </c>
      <c r="U60" s="199">
        <f t="shared" si="52"/>
        <v>0</v>
      </c>
      <c r="V60" s="199">
        <f t="shared" si="52"/>
        <v>0</v>
      </c>
      <c r="W60" s="199">
        <f t="shared" si="52"/>
        <v>0</v>
      </c>
      <c r="X60" s="199">
        <f t="shared" si="52"/>
        <v>0</v>
      </c>
      <c r="Y60" s="199">
        <f t="shared" si="52"/>
        <v>0</v>
      </c>
      <c r="Z60" s="199">
        <f t="shared" si="52"/>
        <v>0</v>
      </c>
      <c r="AA60" s="199">
        <f t="shared" si="52"/>
        <v>0</v>
      </c>
      <c r="AB60" s="199">
        <f t="shared" si="52"/>
        <v>0</v>
      </c>
      <c r="AC60" s="199">
        <f t="shared" si="52"/>
        <v>0</v>
      </c>
      <c r="AD60" s="199">
        <f t="shared" si="52"/>
        <v>0</v>
      </c>
      <c r="AE60" s="199">
        <f t="shared" si="52"/>
        <v>0</v>
      </c>
      <c r="AF60" s="199">
        <f t="shared" si="52"/>
        <v>0</v>
      </c>
      <c r="AG60" s="199">
        <f t="shared" si="52"/>
        <v>0</v>
      </c>
      <c r="AH60" s="199">
        <f t="shared" si="52"/>
        <v>0</v>
      </c>
      <c r="AI60" s="199">
        <f t="shared" si="52"/>
        <v>0</v>
      </c>
      <c r="AJ60" s="199">
        <f t="shared" si="52"/>
        <v>0</v>
      </c>
      <c r="AK60" s="199">
        <f t="shared" si="52"/>
        <v>0</v>
      </c>
      <c r="AL60" s="199">
        <f t="shared" si="52"/>
        <v>0</v>
      </c>
      <c r="AM60" s="199">
        <f t="shared" si="52"/>
        <v>0</v>
      </c>
      <c r="AN60" s="199">
        <f t="shared" si="52"/>
        <v>0</v>
      </c>
      <c r="AO60" s="199">
        <f t="shared" si="52"/>
        <v>0</v>
      </c>
      <c r="AP60" s="199">
        <f t="shared" si="52"/>
        <v>0</v>
      </c>
      <c r="AQ60" s="199">
        <f t="shared" si="52"/>
        <v>0</v>
      </c>
      <c r="AR60" s="199">
        <f t="shared" si="52"/>
        <v>0</v>
      </c>
      <c r="AS60" s="199">
        <f t="shared" si="52"/>
        <v>0</v>
      </c>
      <c r="AT60" s="199">
        <f t="shared" si="52"/>
        <v>0</v>
      </c>
      <c r="AU60" s="199">
        <f t="shared" si="52"/>
        <v>0</v>
      </c>
      <c r="AV60" s="199">
        <f t="shared" si="52"/>
        <v>0</v>
      </c>
      <c r="AW60" s="199">
        <f t="shared" si="52"/>
        <v>0</v>
      </c>
      <c r="AX60" s="199">
        <f t="shared" si="52"/>
        <v>0</v>
      </c>
      <c r="AY60" s="199">
        <f t="shared" si="52"/>
        <v>0</v>
      </c>
      <c r="AZ60" s="199">
        <f t="shared" si="52"/>
        <v>0</v>
      </c>
      <c r="BA60" s="199">
        <f t="shared" si="52"/>
        <v>0</v>
      </c>
      <c r="BB60" s="199">
        <f t="shared" si="52"/>
        <v>0</v>
      </c>
      <c r="BC60" s="199">
        <f t="shared" si="52"/>
        <v>0</v>
      </c>
      <c r="BD60" s="199">
        <f t="shared" si="52"/>
        <v>0</v>
      </c>
      <c r="BE60" s="199">
        <f t="shared" si="52"/>
        <v>0</v>
      </c>
      <c r="BF60" s="199">
        <f t="shared" si="52"/>
        <v>0</v>
      </c>
      <c r="BG60" s="199">
        <f t="shared" si="52"/>
        <v>0</v>
      </c>
      <c r="BH60" s="199">
        <f t="shared" si="52"/>
        <v>0</v>
      </c>
      <c r="BI60" s="199">
        <f t="shared" si="52"/>
        <v>0</v>
      </c>
      <c r="BJ60" s="199">
        <f t="shared" si="52"/>
        <v>0</v>
      </c>
      <c r="BK60" s="199">
        <f t="shared" si="52"/>
        <v>0</v>
      </c>
      <c r="BL60" s="199">
        <f t="shared" si="52"/>
        <v>0</v>
      </c>
      <c r="BM60" s="158"/>
      <c r="BN60" s="159" t="str">
        <f>IFERROR(__xludf.DUMMYFUNCTION("""COMPUTED_VALUE"""),"Daniel Jaroš")</f>
        <v>Daniel Jaroš</v>
      </c>
      <c r="BO60" s="202"/>
      <c r="BP60" s="203"/>
      <c r="BQ60" s="202"/>
      <c r="BR60" s="203"/>
      <c r="BS60" s="202"/>
      <c r="BT60" s="203"/>
      <c r="BU60" s="202"/>
      <c r="BV60" s="203"/>
      <c r="BW60" s="202"/>
      <c r="BX60" s="203"/>
      <c r="BY60" s="202"/>
      <c r="BZ60" s="203"/>
      <c r="CA60" s="202"/>
      <c r="CB60" s="203"/>
      <c r="CC60" s="202"/>
      <c r="CD60" s="203"/>
      <c r="CE60" s="202"/>
      <c r="CF60" s="203"/>
      <c r="CG60" s="202"/>
      <c r="CH60" s="203"/>
      <c r="CI60" s="202"/>
      <c r="CJ60" s="203"/>
      <c r="CK60" s="202"/>
      <c r="CL60" s="203"/>
      <c r="CM60" s="202"/>
      <c r="CN60" s="203"/>
      <c r="CO60" s="202"/>
      <c r="CP60" s="203"/>
      <c r="CQ60" s="202"/>
      <c r="CR60" s="203"/>
      <c r="CS60" s="202"/>
      <c r="CT60" s="199"/>
      <c r="CU60" s="202"/>
      <c r="CV60" s="199"/>
      <c r="CW60" s="202"/>
      <c r="CX60" s="199"/>
      <c r="CY60" s="202"/>
      <c r="CZ60" s="199"/>
      <c r="DA60" s="202"/>
      <c r="DB60" s="199"/>
      <c r="DC60" s="202"/>
      <c r="DD60" s="199"/>
      <c r="DE60" s="202"/>
      <c r="DF60" s="199"/>
      <c r="DG60" s="202"/>
      <c r="DH60" s="199"/>
      <c r="DI60" s="202"/>
      <c r="DJ60" s="199"/>
      <c r="DK60" s="202"/>
      <c r="DL60" s="199"/>
      <c r="DM60" s="202"/>
      <c r="DN60" s="199"/>
      <c r="DO60" s="202"/>
      <c r="DP60" s="199"/>
      <c r="DQ60" s="202"/>
      <c r="DR60" s="199"/>
      <c r="DS60" s="202"/>
      <c r="DT60" s="199"/>
      <c r="DU60" s="202"/>
      <c r="DV60" s="199"/>
      <c r="DW60" s="202"/>
      <c r="DX60" s="199"/>
      <c r="DY60" s="158"/>
      <c r="DZ60" s="159" t="str">
        <f>IFERROR(__xludf.DUMMYFUNCTION("""COMPUTED_VALUE"""),"Daniel Jaroš")</f>
        <v>Daniel Jaroš</v>
      </c>
      <c r="EA60" s="202"/>
      <c r="EB60" s="203"/>
      <c r="EC60" s="202"/>
      <c r="ED60" s="203"/>
      <c r="EE60" s="202"/>
      <c r="EF60" s="203"/>
      <c r="EG60" s="202"/>
      <c r="EH60" s="203"/>
      <c r="EI60" s="202"/>
      <c r="EJ60" s="203"/>
      <c r="EK60" s="202"/>
      <c r="EL60" s="203"/>
      <c r="EM60" s="202"/>
      <c r="EN60" s="203"/>
      <c r="EO60" s="202"/>
      <c r="EP60" s="203"/>
      <c r="EQ60" s="202"/>
      <c r="ER60" s="203"/>
      <c r="ES60" s="202"/>
      <c r="ET60" s="203"/>
      <c r="EU60" s="202"/>
      <c r="EV60" s="203"/>
      <c r="EW60" s="202"/>
      <c r="EX60" s="203"/>
      <c r="EY60" s="202"/>
      <c r="EZ60" s="203"/>
      <c r="FA60" s="202"/>
      <c r="FB60" s="203"/>
      <c r="FC60" s="202"/>
      <c r="FD60" s="203"/>
      <c r="FE60" s="202"/>
      <c r="FF60" s="199"/>
      <c r="FG60" s="202"/>
      <c r="FH60" s="199"/>
      <c r="FI60" s="202"/>
      <c r="FJ60" s="199"/>
      <c r="FK60" s="202"/>
      <c r="FL60" s="199"/>
      <c r="FM60" s="202"/>
      <c r="FN60" s="199"/>
      <c r="FO60" s="202"/>
      <c r="FP60" s="199"/>
      <c r="FQ60" s="202"/>
      <c r="FR60" s="199"/>
      <c r="FS60" s="202"/>
      <c r="FT60" s="199"/>
      <c r="FU60" s="202"/>
      <c r="FV60" s="199"/>
      <c r="FW60" s="202"/>
      <c r="FX60" s="199"/>
      <c r="FY60" s="202"/>
      <c r="FZ60" s="199"/>
      <c r="GA60" s="202"/>
      <c r="GB60" s="199"/>
      <c r="GC60" s="202"/>
      <c r="GD60" s="199"/>
      <c r="GE60" s="202"/>
      <c r="GF60" s="199"/>
      <c r="GG60" s="202"/>
      <c r="GH60" s="199"/>
      <c r="GI60" s="202"/>
      <c r="GJ60" s="199"/>
      <c r="GK60" s="158"/>
      <c r="GL60" s="159" t="str">
        <f>IFERROR(__xludf.DUMMYFUNCTION("""COMPUTED_VALUE"""),"Daniel Jaroš")</f>
        <v>Daniel Jaroš</v>
      </c>
      <c r="GM60" s="202"/>
      <c r="GN60" s="203"/>
      <c r="GO60" s="202"/>
      <c r="GP60" s="203"/>
      <c r="GQ60" s="202"/>
      <c r="GR60" s="203"/>
      <c r="GS60" s="202"/>
      <c r="GT60" s="203"/>
      <c r="GU60" s="202"/>
      <c r="GV60" s="203"/>
      <c r="GW60" s="202"/>
      <c r="GX60" s="203"/>
      <c r="GY60" s="202"/>
      <c r="GZ60" s="203"/>
      <c r="HA60" s="202"/>
      <c r="HB60" s="203"/>
      <c r="HC60" s="202"/>
      <c r="HD60" s="203"/>
      <c r="HE60" s="202"/>
      <c r="HF60" s="203"/>
      <c r="HG60" s="202"/>
      <c r="HH60" s="203"/>
      <c r="HI60" s="202"/>
      <c r="HJ60" s="203"/>
      <c r="HK60" s="202"/>
      <c r="HL60" s="203"/>
      <c r="HM60" s="202"/>
      <c r="HN60" s="203"/>
      <c r="HO60" s="202"/>
      <c r="HP60" s="203"/>
      <c r="HQ60" s="202"/>
      <c r="HR60" s="199"/>
      <c r="HS60" s="202"/>
      <c r="HT60" s="199"/>
      <c r="HU60" s="202"/>
      <c r="HV60" s="199"/>
      <c r="HW60" s="202"/>
      <c r="HX60" s="199"/>
      <c r="HY60" s="202"/>
      <c r="HZ60" s="199"/>
      <c r="IA60" s="202"/>
      <c r="IB60" s="199"/>
      <c r="IC60" s="202"/>
      <c r="ID60" s="199"/>
      <c r="IE60" s="202"/>
      <c r="IF60" s="199"/>
      <c r="IG60" s="202"/>
      <c r="IH60" s="199"/>
      <c r="II60" s="202"/>
      <c r="IJ60" s="199"/>
      <c r="IK60" s="202"/>
      <c r="IL60" s="199"/>
      <c r="IM60" s="202"/>
      <c r="IN60" s="199"/>
      <c r="IO60" s="202"/>
      <c r="IP60" s="199"/>
      <c r="IQ60" s="202"/>
      <c r="IR60" s="199"/>
      <c r="IS60" s="202"/>
      <c r="IT60" s="199"/>
      <c r="IU60" s="202"/>
      <c r="IV60" s="199"/>
    </row>
    <row r="61">
      <c r="A61" s="214">
        <f>IFERROR(__xludf.DUMMYFUNCTION("""COMPUTED_VALUE"""),100.0)</f>
        <v>100</v>
      </c>
      <c r="B61" s="159" t="str">
        <f>IFERROR(__xludf.DUMMYFUNCTION("""COMPUTED_VALUE"""),"Vojtěch Sukdolák")</f>
        <v>Vojtěch Sukdolák</v>
      </c>
      <c r="C61" s="199">
        <f t="shared" ref="C61:BL61" si="53">BO61+EA61+GM61</f>
        <v>0</v>
      </c>
      <c r="D61" s="199">
        <f t="shared" si="53"/>
        <v>0</v>
      </c>
      <c r="E61" s="199">
        <f t="shared" si="53"/>
        <v>5</v>
      </c>
      <c r="F61" s="199">
        <f t="shared" si="53"/>
        <v>0</v>
      </c>
      <c r="G61" s="199">
        <f t="shared" si="53"/>
        <v>0</v>
      </c>
      <c r="H61" s="199">
        <f t="shared" si="53"/>
        <v>0</v>
      </c>
      <c r="I61" s="199">
        <f t="shared" si="53"/>
        <v>0</v>
      </c>
      <c r="J61" s="199">
        <f t="shared" si="53"/>
        <v>0</v>
      </c>
      <c r="K61" s="199">
        <f t="shared" si="53"/>
        <v>0</v>
      </c>
      <c r="L61" s="199">
        <f t="shared" si="53"/>
        <v>0</v>
      </c>
      <c r="M61" s="199">
        <f t="shared" si="53"/>
        <v>0</v>
      </c>
      <c r="N61" s="199">
        <f t="shared" si="53"/>
        <v>0</v>
      </c>
      <c r="O61" s="199">
        <f t="shared" si="53"/>
        <v>0</v>
      </c>
      <c r="P61" s="199">
        <f t="shared" si="53"/>
        <v>0</v>
      </c>
      <c r="Q61" s="199">
        <f t="shared" si="53"/>
        <v>0</v>
      </c>
      <c r="R61" s="199">
        <f t="shared" si="53"/>
        <v>0</v>
      </c>
      <c r="S61" s="199">
        <f t="shared" si="53"/>
        <v>0</v>
      </c>
      <c r="T61" s="199">
        <f t="shared" si="53"/>
        <v>0</v>
      </c>
      <c r="U61" s="199">
        <f t="shared" si="53"/>
        <v>0</v>
      </c>
      <c r="V61" s="199">
        <f t="shared" si="53"/>
        <v>0</v>
      </c>
      <c r="W61" s="199">
        <f t="shared" si="53"/>
        <v>0</v>
      </c>
      <c r="X61" s="199">
        <f t="shared" si="53"/>
        <v>0</v>
      </c>
      <c r="Y61" s="199">
        <f t="shared" si="53"/>
        <v>0</v>
      </c>
      <c r="Z61" s="199">
        <f t="shared" si="53"/>
        <v>0</v>
      </c>
      <c r="AA61" s="199">
        <f t="shared" si="53"/>
        <v>0</v>
      </c>
      <c r="AB61" s="199">
        <f t="shared" si="53"/>
        <v>0</v>
      </c>
      <c r="AC61" s="199">
        <f t="shared" si="53"/>
        <v>0</v>
      </c>
      <c r="AD61" s="199">
        <f t="shared" si="53"/>
        <v>0</v>
      </c>
      <c r="AE61" s="199">
        <f t="shared" si="53"/>
        <v>0</v>
      </c>
      <c r="AF61" s="199">
        <f t="shared" si="53"/>
        <v>0</v>
      </c>
      <c r="AG61" s="199">
        <f t="shared" si="53"/>
        <v>0</v>
      </c>
      <c r="AH61" s="199">
        <f t="shared" si="53"/>
        <v>0</v>
      </c>
      <c r="AI61" s="199">
        <f t="shared" si="53"/>
        <v>0</v>
      </c>
      <c r="AJ61" s="199">
        <f t="shared" si="53"/>
        <v>0</v>
      </c>
      <c r="AK61" s="199">
        <f t="shared" si="53"/>
        <v>0</v>
      </c>
      <c r="AL61" s="199">
        <f t="shared" si="53"/>
        <v>0</v>
      </c>
      <c r="AM61" s="199">
        <f t="shared" si="53"/>
        <v>0</v>
      </c>
      <c r="AN61" s="199">
        <f t="shared" si="53"/>
        <v>0</v>
      </c>
      <c r="AO61" s="199">
        <f t="shared" si="53"/>
        <v>0</v>
      </c>
      <c r="AP61" s="199">
        <f t="shared" si="53"/>
        <v>0</v>
      </c>
      <c r="AQ61" s="199">
        <f t="shared" si="53"/>
        <v>0</v>
      </c>
      <c r="AR61" s="199">
        <f t="shared" si="53"/>
        <v>0</v>
      </c>
      <c r="AS61" s="199">
        <f t="shared" si="53"/>
        <v>0</v>
      </c>
      <c r="AT61" s="199">
        <f t="shared" si="53"/>
        <v>0</v>
      </c>
      <c r="AU61" s="199">
        <f t="shared" si="53"/>
        <v>0</v>
      </c>
      <c r="AV61" s="199">
        <f t="shared" si="53"/>
        <v>0</v>
      </c>
      <c r="AW61" s="199">
        <f t="shared" si="53"/>
        <v>0</v>
      </c>
      <c r="AX61" s="199">
        <f t="shared" si="53"/>
        <v>0</v>
      </c>
      <c r="AY61" s="199">
        <f t="shared" si="53"/>
        <v>0</v>
      </c>
      <c r="AZ61" s="199">
        <f t="shared" si="53"/>
        <v>0</v>
      </c>
      <c r="BA61" s="199">
        <f t="shared" si="53"/>
        <v>0</v>
      </c>
      <c r="BB61" s="199">
        <f t="shared" si="53"/>
        <v>0</v>
      </c>
      <c r="BC61" s="199">
        <f t="shared" si="53"/>
        <v>0</v>
      </c>
      <c r="BD61" s="199">
        <f t="shared" si="53"/>
        <v>0</v>
      </c>
      <c r="BE61" s="199">
        <f t="shared" si="53"/>
        <v>0</v>
      </c>
      <c r="BF61" s="199">
        <f t="shared" si="53"/>
        <v>0</v>
      </c>
      <c r="BG61" s="199">
        <f t="shared" si="53"/>
        <v>6.5</v>
      </c>
      <c r="BH61" s="199">
        <f t="shared" si="53"/>
        <v>0</v>
      </c>
      <c r="BI61" s="199">
        <f t="shared" si="53"/>
        <v>0</v>
      </c>
      <c r="BJ61" s="199">
        <f t="shared" si="53"/>
        <v>0</v>
      </c>
      <c r="BK61" s="199">
        <f t="shared" si="53"/>
        <v>0</v>
      </c>
      <c r="BL61" s="199">
        <f t="shared" si="53"/>
        <v>0</v>
      </c>
      <c r="BM61" s="158"/>
      <c r="BN61" s="159" t="str">
        <f>IFERROR(__xludf.DUMMYFUNCTION("""COMPUTED_VALUE"""),"Vojtěch Sukdolák")</f>
        <v>Vojtěch Sukdolák</v>
      </c>
      <c r="BO61" s="202"/>
      <c r="BP61" s="203"/>
      <c r="BQ61" s="202">
        <f>IFERROR(__xludf.DUMMYFUNCTION("""COMPUTED_VALUE"""),5.0)</f>
        <v>5</v>
      </c>
      <c r="BR61" s="203"/>
      <c r="BS61" s="202"/>
      <c r="BT61" s="203"/>
      <c r="BU61" s="202"/>
      <c r="BV61" s="203"/>
      <c r="BW61" s="202"/>
      <c r="BX61" s="203"/>
      <c r="BY61" s="202"/>
      <c r="BZ61" s="203"/>
      <c r="CA61" s="202"/>
      <c r="CB61" s="203"/>
      <c r="CC61" s="202"/>
      <c r="CD61" s="203"/>
      <c r="CE61" s="202"/>
      <c r="CF61" s="203"/>
      <c r="CG61" s="202"/>
      <c r="CH61" s="203"/>
      <c r="CI61" s="202"/>
      <c r="CJ61" s="203"/>
      <c r="CK61" s="202"/>
      <c r="CL61" s="203"/>
      <c r="CM61" s="202"/>
      <c r="CN61" s="203"/>
      <c r="CO61" s="202"/>
      <c r="CP61" s="203"/>
      <c r="CQ61" s="202"/>
      <c r="CR61" s="203"/>
      <c r="CS61" s="202"/>
      <c r="CT61" s="199"/>
      <c r="CU61" s="202"/>
      <c r="CV61" s="199"/>
      <c r="CW61" s="202"/>
      <c r="CX61" s="199"/>
      <c r="CY61" s="202"/>
      <c r="CZ61" s="199"/>
      <c r="DA61" s="202"/>
      <c r="DB61" s="199"/>
      <c r="DC61" s="202"/>
      <c r="DD61" s="199"/>
      <c r="DE61" s="202"/>
      <c r="DF61" s="199"/>
      <c r="DG61" s="202"/>
      <c r="DH61" s="199"/>
      <c r="DI61" s="202"/>
      <c r="DJ61" s="199"/>
      <c r="DK61" s="202"/>
      <c r="DL61" s="199"/>
      <c r="DM61" s="202"/>
      <c r="DN61" s="199"/>
      <c r="DO61" s="202"/>
      <c r="DP61" s="199"/>
      <c r="DQ61" s="202"/>
      <c r="DR61" s="199"/>
      <c r="DS61" s="202">
        <f>IFERROR(__xludf.DUMMYFUNCTION("""COMPUTED_VALUE"""),6.5)</f>
        <v>6.5</v>
      </c>
      <c r="DT61" s="199"/>
      <c r="DU61" s="202"/>
      <c r="DV61" s="199"/>
      <c r="DW61" s="202"/>
      <c r="DX61" s="199"/>
      <c r="DY61" s="158"/>
      <c r="DZ61" s="159" t="str">
        <f>IFERROR(__xludf.DUMMYFUNCTION("""COMPUTED_VALUE"""),"Vojtěch Sukdolák")</f>
        <v>Vojtěch Sukdolák</v>
      </c>
      <c r="EA61" s="202"/>
      <c r="EB61" s="203"/>
      <c r="EC61" s="202"/>
      <c r="ED61" s="203"/>
      <c r="EE61" s="202"/>
      <c r="EF61" s="203"/>
      <c r="EG61" s="202"/>
      <c r="EH61" s="203"/>
      <c r="EI61" s="202"/>
      <c r="EJ61" s="203"/>
      <c r="EK61" s="202"/>
      <c r="EL61" s="203"/>
      <c r="EM61" s="202"/>
      <c r="EN61" s="203"/>
      <c r="EO61" s="202"/>
      <c r="EP61" s="203"/>
      <c r="EQ61" s="202"/>
      <c r="ER61" s="203"/>
      <c r="ES61" s="202"/>
      <c r="ET61" s="203"/>
      <c r="EU61" s="202"/>
      <c r="EV61" s="203"/>
      <c r="EW61" s="202"/>
      <c r="EX61" s="203"/>
      <c r="EY61" s="202"/>
      <c r="EZ61" s="203"/>
      <c r="FA61" s="202"/>
      <c r="FB61" s="203"/>
      <c r="FC61" s="202"/>
      <c r="FD61" s="203"/>
      <c r="FE61" s="202"/>
      <c r="FF61" s="199"/>
      <c r="FG61" s="202"/>
      <c r="FH61" s="199"/>
      <c r="FI61" s="202"/>
      <c r="FJ61" s="199"/>
      <c r="FK61" s="202"/>
      <c r="FL61" s="199"/>
      <c r="FM61" s="202"/>
      <c r="FN61" s="199"/>
      <c r="FO61" s="202"/>
      <c r="FP61" s="199"/>
      <c r="FQ61" s="202"/>
      <c r="FR61" s="199"/>
      <c r="FS61" s="202"/>
      <c r="FT61" s="199"/>
      <c r="FU61" s="202"/>
      <c r="FV61" s="199"/>
      <c r="FW61" s="202"/>
      <c r="FX61" s="199"/>
      <c r="FY61" s="202"/>
      <c r="FZ61" s="199"/>
      <c r="GA61" s="202"/>
      <c r="GB61" s="199"/>
      <c r="GC61" s="202"/>
      <c r="GD61" s="199"/>
      <c r="GE61" s="202"/>
      <c r="GF61" s="199"/>
      <c r="GG61" s="202"/>
      <c r="GH61" s="199"/>
      <c r="GI61" s="202"/>
      <c r="GJ61" s="199"/>
      <c r="GK61" s="158"/>
      <c r="GL61" s="159" t="str">
        <f>IFERROR(__xludf.DUMMYFUNCTION("""COMPUTED_VALUE"""),"Vojtěch Sukdolák")</f>
        <v>Vojtěch Sukdolák</v>
      </c>
      <c r="GM61" s="202"/>
      <c r="GN61" s="203"/>
      <c r="GO61" s="202"/>
      <c r="GP61" s="203"/>
      <c r="GQ61" s="202"/>
      <c r="GR61" s="203"/>
      <c r="GS61" s="202"/>
      <c r="GT61" s="203"/>
      <c r="GU61" s="202"/>
      <c r="GV61" s="203"/>
      <c r="GW61" s="202"/>
      <c r="GX61" s="203"/>
      <c r="GY61" s="202"/>
      <c r="GZ61" s="203"/>
      <c r="HA61" s="202"/>
      <c r="HB61" s="203"/>
      <c r="HC61" s="202"/>
      <c r="HD61" s="203"/>
      <c r="HE61" s="202"/>
      <c r="HF61" s="203"/>
      <c r="HG61" s="202"/>
      <c r="HH61" s="203"/>
      <c r="HI61" s="202"/>
      <c r="HJ61" s="203"/>
      <c r="HK61" s="202"/>
      <c r="HL61" s="203"/>
      <c r="HM61" s="202"/>
      <c r="HN61" s="203"/>
      <c r="HO61" s="202"/>
      <c r="HP61" s="203"/>
      <c r="HQ61" s="202"/>
      <c r="HR61" s="199"/>
      <c r="HS61" s="202"/>
      <c r="HT61" s="199"/>
      <c r="HU61" s="202"/>
      <c r="HV61" s="199"/>
      <c r="HW61" s="202"/>
      <c r="HX61" s="199"/>
      <c r="HY61" s="202"/>
      <c r="HZ61" s="199"/>
      <c r="IA61" s="202"/>
      <c r="IB61" s="199"/>
      <c r="IC61" s="202"/>
      <c r="ID61" s="199"/>
      <c r="IE61" s="202"/>
      <c r="IF61" s="199"/>
      <c r="IG61" s="202"/>
      <c r="IH61" s="199"/>
      <c r="II61" s="202"/>
      <c r="IJ61" s="199"/>
      <c r="IK61" s="202"/>
      <c r="IL61" s="199"/>
      <c r="IM61" s="202"/>
      <c r="IN61" s="199"/>
      <c r="IO61" s="202"/>
      <c r="IP61" s="199"/>
      <c r="IQ61" s="202"/>
      <c r="IR61" s="199"/>
      <c r="IS61" s="202"/>
      <c r="IT61" s="199"/>
      <c r="IU61" s="202"/>
      <c r="IV61" s="199"/>
    </row>
    <row r="62">
      <c r="A62" s="214">
        <f>IFERROR(__xludf.DUMMYFUNCTION("""COMPUTED_VALUE"""),100.0)</f>
        <v>100</v>
      </c>
      <c r="B62" s="159" t="str">
        <f>IFERROR(__xludf.DUMMYFUNCTION("""COMPUTED_VALUE"""),"Vít Káš")</f>
        <v>Vít Káš</v>
      </c>
      <c r="C62" s="199">
        <f t="shared" ref="C62:BL62" si="54">BO62+EA62+GM62</f>
        <v>0</v>
      </c>
      <c r="D62" s="199">
        <f t="shared" si="54"/>
        <v>0</v>
      </c>
      <c r="E62" s="199">
        <f t="shared" si="54"/>
        <v>0</v>
      </c>
      <c r="F62" s="199">
        <f t="shared" si="54"/>
        <v>0</v>
      </c>
      <c r="G62" s="199">
        <f t="shared" si="54"/>
        <v>0</v>
      </c>
      <c r="H62" s="199">
        <f t="shared" si="54"/>
        <v>0</v>
      </c>
      <c r="I62" s="199">
        <f t="shared" si="54"/>
        <v>0</v>
      </c>
      <c r="J62" s="199">
        <f t="shared" si="54"/>
        <v>0</v>
      </c>
      <c r="K62" s="199">
        <f t="shared" si="54"/>
        <v>0</v>
      </c>
      <c r="L62" s="199">
        <f t="shared" si="54"/>
        <v>0</v>
      </c>
      <c r="M62" s="199">
        <f t="shared" si="54"/>
        <v>0</v>
      </c>
      <c r="N62" s="199">
        <f t="shared" si="54"/>
        <v>0</v>
      </c>
      <c r="O62" s="199">
        <f t="shared" si="54"/>
        <v>0</v>
      </c>
      <c r="P62" s="199">
        <f t="shared" si="54"/>
        <v>0</v>
      </c>
      <c r="Q62" s="199">
        <f t="shared" si="54"/>
        <v>0</v>
      </c>
      <c r="R62" s="199">
        <f t="shared" si="54"/>
        <v>0</v>
      </c>
      <c r="S62" s="199">
        <f t="shared" si="54"/>
        <v>0</v>
      </c>
      <c r="T62" s="199">
        <f t="shared" si="54"/>
        <v>0</v>
      </c>
      <c r="U62" s="199">
        <f t="shared" si="54"/>
        <v>0</v>
      </c>
      <c r="V62" s="199">
        <f t="shared" si="54"/>
        <v>0</v>
      </c>
      <c r="W62" s="199">
        <f t="shared" si="54"/>
        <v>0</v>
      </c>
      <c r="X62" s="199">
        <f t="shared" si="54"/>
        <v>0</v>
      </c>
      <c r="Y62" s="199">
        <f t="shared" si="54"/>
        <v>0</v>
      </c>
      <c r="Z62" s="199">
        <f t="shared" si="54"/>
        <v>0</v>
      </c>
      <c r="AA62" s="199">
        <f t="shared" si="54"/>
        <v>0</v>
      </c>
      <c r="AB62" s="199">
        <f t="shared" si="54"/>
        <v>0</v>
      </c>
      <c r="AC62" s="199">
        <f t="shared" si="54"/>
        <v>0</v>
      </c>
      <c r="AD62" s="199">
        <f t="shared" si="54"/>
        <v>0</v>
      </c>
      <c r="AE62" s="199">
        <f t="shared" si="54"/>
        <v>0</v>
      </c>
      <c r="AF62" s="199">
        <f t="shared" si="54"/>
        <v>0</v>
      </c>
      <c r="AG62" s="199">
        <f t="shared" si="54"/>
        <v>0</v>
      </c>
      <c r="AH62" s="199">
        <f t="shared" si="54"/>
        <v>0</v>
      </c>
      <c r="AI62" s="199">
        <f t="shared" si="54"/>
        <v>0</v>
      </c>
      <c r="AJ62" s="199">
        <f t="shared" si="54"/>
        <v>0</v>
      </c>
      <c r="AK62" s="199">
        <f t="shared" si="54"/>
        <v>0</v>
      </c>
      <c r="AL62" s="199">
        <f t="shared" si="54"/>
        <v>0</v>
      </c>
      <c r="AM62" s="199">
        <f t="shared" si="54"/>
        <v>0</v>
      </c>
      <c r="AN62" s="199">
        <f t="shared" si="54"/>
        <v>0</v>
      </c>
      <c r="AO62" s="199">
        <f t="shared" si="54"/>
        <v>0</v>
      </c>
      <c r="AP62" s="199">
        <f t="shared" si="54"/>
        <v>0</v>
      </c>
      <c r="AQ62" s="199">
        <f t="shared" si="54"/>
        <v>0</v>
      </c>
      <c r="AR62" s="199">
        <f t="shared" si="54"/>
        <v>0</v>
      </c>
      <c r="AS62" s="199">
        <f t="shared" si="54"/>
        <v>0</v>
      </c>
      <c r="AT62" s="199">
        <f t="shared" si="54"/>
        <v>0</v>
      </c>
      <c r="AU62" s="199">
        <f t="shared" si="54"/>
        <v>0</v>
      </c>
      <c r="AV62" s="199">
        <f t="shared" si="54"/>
        <v>0</v>
      </c>
      <c r="AW62" s="199">
        <f t="shared" si="54"/>
        <v>0</v>
      </c>
      <c r="AX62" s="199">
        <f t="shared" si="54"/>
        <v>0</v>
      </c>
      <c r="AY62" s="199">
        <f t="shared" si="54"/>
        <v>0</v>
      </c>
      <c r="AZ62" s="199">
        <f t="shared" si="54"/>
        <v>0</v>
      </c>
      <c r="BA62" s="199">
        <f t="shared" si="54"/>
        <v>0</v>
      </c>
      <c r="BB62" s="199">
        <f t="shared" si="54"/>
        <v>0</v>
      </c>
      <c r="BC62" s="199">
        <f t="shared" si="54"/>
        <v>0</v>
      </c>
      <c r="BD62" s="199">
        <f t="shared" si="54"/>
        <v>0</v>
      </c>
      <c r="BE62" s="199">
        <f t="shared" si="54"/>
        <v>0</v>
      </c>
      <c r="BF62" s="199">
        <f t="shared" si="54"/>
        <v>0</v>
      </c>
      <c r="BG62" s="199">
        <f t="shared" si="54"/>
        <v>0</v>
      </c>
      <c r="BH62" s="199">
        <f t="shared" si="54"/>
        <v>0</v>
      </c>
      <c r="BI62" s="199">
        <f t="shared" si="54"/>
        <v>0</v>
      </c>
      <c r="BJ62" s="199">
        <f t="shared" si="54"/>
        <v>0</v>
      </c>
      <c r="BK62" s="199">
        <f t="shared" si="54"/>
        <v>0</v>
      </c>
      <c r="BL62" s="199">
        <f t="shared" si="54"/>
        <v>0</v>
      </c>
      <c r="BM62" s="158"/>
      <c r="BN62" s="159" t="str">
        <f>IFERROR(__xludf.DUMMYFUNCTION("""COMPUTED_VALUE"""),"Vít Káš")</f>
        <v>Vít Káš</v>
      </c>
      <c r="BO62" s="202"/>
      <c r="BP62" s="203"/>
      <c r="BQ62" s="202"/>
      <c r="BR62" s="203"/>
      <c r="BS62" s="202"/>
      <c r="BT62" s="203"/>
      <c r="BU62" s="202"/>
      <c r="BV62" s="203"/>
      <c r="BW62" s="202"/>
      <c r="BX62" s="203"/>
      <c r="BY62" s="202"/>
      <c r="BZ62" s="203"/>
      <c r="CA62" s="202"/>
      <c r="CB62" s="203"/>
      <c r="CC62" s="202"/>
      <c r="CD62" s="203"/>
      <c r="CE62" s="202"/>
      <c r="CF62" s="203"/>
      <c r="CG62" s="202"/>
      <c r="CH62" s="203"/>
      <c r="CI62" s="202"/>
      <c r="CJ62" s="203"/>
      <c r="CK62" s="202"/>
      <c r="CL62" s="203"/>
      <c r="CM62" s="202"/>
      <c r="CN62" s="203"/>
      <c r="CO62" s="202"/>
      <c r="CP62" s="203"/>
      <c r="CQ62" s="202"/>
      <c r="CR62" s="203"/>
      <c r="CS62" s="202"/>
      <c r="CT62" s="199"/>
      <c r="CU62" s="202"/>
      <c r="CV62" s="199"/>
      <c r="CW62" s="202"/>
      <c r="CX62" s="199"/>
      <c r="CY62" s="202"/>
      <c r="CZ62" s="199"/>
      <c r="DA62" s="202"/>
      <c r="DB62" s="199"/>
      <c r="DC62" s="202"/>
      <c r="DD62" s="199"/>
      <c r="DE62" s="202"/>
      <c r="DF62" s="199"/>
      <c r="DG62" s="202"/>
      <c r="DH62" s="199"/>
      <c r="DI62" s="202"/>
      <c r="DJ62" s="199"/>
      <c r="DK62" s="202"/>
      <c r="DL62" s="199"/>
      <c r="DM62" s="202"/>
      <c r="DN62" s="199"/>
      <c r="DO62" s="202"/>
      <c r="DP62" s="199"/>
      <c r="DQ62" s="202"/>
      <c r="DR62" s="199"/>
      <c r="DS62" s="202"/>
      <c r="DT62" s="199"/>
      <c r="DU62" s="202"/>
      <c r="DV62" s="199"/>
      <c r="DW62" s="202"/>
      <c r="DX62" s="199"/>
      <c r="DY62" s="158"/>
      <c r="DZ62" s="159" t="str">
        <f>IFERROR(__xludf.DUMMYFUNCTION("""COMPUTED_VALUE"""),"Vít Káš")</f>
        <v>Vít Káš</v>
      </c>
      <c r="EA62" s="202"/>
      <c r="EB62" s="203"/>
      <c r="EC62" s="202"/>
      <c r="ED62" s="203"/>
      <c r="EE62" s="202"/>
      <c r="EF62" s="203"/>
      <c r="EG62" s="202"/>
      <c r="EH62" s="203"/>
      <c r="EI62" s="202"/>
      <c r="EJ62" s="203"/>
      <c r="EK62" s="202"/>
      <c r="EL62" s="203"/>
      <c r="EM62" s="202"/>
      <c r="EN62" s="203"/>
      <c r="EO62" s="202"/>
      <c r="EP62" s="203"/>
      <c r="EQ62" s="202"/>
      <c r="ER62" s="203"/>
      <c r="ES62" s="202"/>
      <c r="ET62" s="203"/>
      <c r="EU62" s="202"/>
      <c r="EV62" s="203"/>
      <c r="EW62" s="202"/>
      <c r="EX62" s="203"/>
      <c r="EY62" s="202"/>
      <c r="EZ62" s="203"/>
      <c r="FA62" s="202"/>
      <c r="FB62" s="203"/>
      <c r="FC62" s="202"/>
      <c r="FD62" s="203"/>
      <c r="FE62" s="202"/>
      <c r="FF62" s="199"/>
      <c r="FG62" s="202"/>
      <c r="FH62" s="199"/>
      <c r="FI62" s="202"/>
      <c r="FJ62" s="199"/>
      <c r="FK62" s="202"/>
      <c r="FL62" s="199"/>
      <c r="FM62" s="202"/>
      <c r="FN62" s="199"/>
      <c r="FO62" s="202"/>
      <c r="FP62" s="199"/>
      <c r="FQ62" s="202"/>
      <c r="FR62" s="199"/>
      <c r="FS62" s="202"/>
      <c r="FT62" s="199"/>
      <c r="FU62" s="202"/>
      <c r="FV62" s="199"/>
      <c r="FW62" s="202"/>
      <c r="FX62" s="199"/>
      <c r="FY62" s="202"/>
      <c r="FZ62" s="199"/>
      <c r="GA62" s="202"/>
      <c r="GB62" s="199"/>
      <c r="GC62" s="202"/>
      <c r="GD62" s="199"/>
      <c r="GE62" s="202"/>
      <c r="GF62" s="199"/>
      <c r="GG62" s="202"/>
      <c r="GH62" s="199"/>
      <c r="GI62" s="202"/>
      <c r="GJ62" s="199"/>
      <c r="GK62" s="158"/>
      <c r="GL62" s="159" t="str">
        <f>IFERROR(__xludf.DUMMYFUNCTION("""COMPUTED_VALUE"""),"Vít Káš")</f>
        <v>Vít Káš</v>
      </c>
      <c r="GM62" s="202"/>
      <c r="GN62" s="203"/>
      <c r="GO62" s="202"/>
      <c r="GP62" s="203"/>
      <c r="GQ62" s="202"/>
      <c r="GR62" s="203"/>
      <c r="GS62" s="202"/>
      <c r="GT62" s="203"/>
      <c r="GU62" s="202"/>
      <c r="GV62" s="203"/>
      <c r="GW62" s="202"/>
      <c r="GX62" s="203"/>
      <c r="GY62" s="202"/>
      <c r="GZ62" s="203"/>
      <c r="HA62" s="202"/>
      <c r="HB62" s="203"/>
      <c r="HC62" s="202"/>
      <c r="HD62" s="203"/>
      <c r="HE62" s="202"/>
      <c r="HF62" s="203"/>
      <c r="HG62" s="202"/>
      <c r="HH62" s="203"/>
      <c r="HI62" s="202"/>
      <c r="HJ62" s="203"/>
      <c r="HK62" s="202"/>
      <c r="HL62" s="203"/>
      <c r="HM62" s="202"/>
      <c r="HN62" s="203"/>
      <c r="HO62" s="202"/>
      <c r="HP62" s="203"/>
      <c r="HQ62" s="202"/>
      <c r="HR62" s="199"/>
      <c r="HS62" s="202"/>
      <c r="HT62" s="199"/>
      <c r="HU62" s="202"/>
      <c r="HV62" s="199"/>
      <c r="HW62" s="202"/>
      <c r="HX62" s="199"/>
      <c r="HY62" s="202"/>
      <c r="HZ62" s="199"/>
      <c r="IA62" s="202"/>
      <c r="IB62" s="199"/>
      <c r="IC62" s="202"/>
      <c r="ID62" s="199"/>
      <c r="IE62" s="202"/>
      <c r="IF62" s="199"/>
      <c r="IG62" s="202"/>
      <c r="IH62" s="199"/>
      <c r="II62" s="202"/>
      <c r="IJ62" s="199"/>
      <c r="IK62" s="202"/>
      <c r="IL62" s="199"/>
      <c r="IM62" s="202"/>
      <c r="IN62" s="199"/>
      <c r="IO62" s="202"/>
      <c r="IP62" s="199"/>
      <c r="IQ62" s="202"/>
      <c r="IR62" s="199"/>
      <c r="IS62" s="202"/>
      <c r="IT62" s="199"/>
      <c r="IU62" s="202"/>
      <c r="IV62" s="199"/>
    </row>
    <row r="63">
      <c r="A63" s="214">
        <f>IFERROR(__xludf.DUMMYFUNCTION("""COMPUTED_VALUE"""),100.0)</f>
        <v>100</v>
      </c>
      <c r="B63" s="159" t="str">
        <f>IFERROR(__xludf.DUMMYFUNCTION("""COMPUTED_VALUE"""),"Tomáš Pavlišín")</f>
        <v>Tomáš Pavlišín</v>
      </c>
      <c r="C63" s="199">
        <f t="shared" ref="C63:BL63" si="55">BO63+EA63+GM63</f>
        <v>0</v>
      </c>
      <c r="D63" s="199">
        <f t="shared" si="55"/>
        <v>0</v>
      </c>
      <c r="E63" s="199">
        <f t="shared" si="55"/>
        <v>0</v>
      </c>
      <c r="F63" s="199">
        <f t="shared" si="55"/>
        <v>0</v>
      </c>
      <c r="G63" s="199">
        <f t="shared" si="55"/>
        <v>0</v>
      </c>
      <c r="H63" s="199">
        <f t="shared" si="55"/>
        <v>0</v>
      </c>
      <c r="I63" s="199">
        <f t="shared" si="55"/>
        <v>0</v>
      </c>
      <c r="J63" s="199">
        <f t="shared" si="55"/>
        <v>0</v>
      </c>
      <c r="K63" s="199">
        <f t="shared" si="55"/>
        <v>0</v>
      </c>
      <c r="L63" s="199">
        <f t="shared" si="55"/>
        <v>0</v>
      </c>
      <c r="M63" s="199">
        <f t="shared" si="55"/>
        <v>0</v>
      </c>
      <c r="N63" s="199">
        <f t="shared" si="55"/>
        <v>0</v>
      </c>
      <c r="O63" s="199">
        <f t="shared" si="55"/>
        <v>0</v>
      </c>
      <c r="P63" s="199">
        <f t="shared" si="55"/>
        <v>0</v>
      </c>
      <c r="Q63" s="199">
        <f t="shared" si="55"/>
        <v>0</v>
      </c>
      <c r="R63" s="199">
        <f t="shared" si="55"/>
        <v>0</v>
      </c>
      <c r="S63" s="199">
        <f t="shared" si="55"/>
        <v>0</v>
      </c>
      <c r="T63" s="199">
        <f t="shared" si="55"/>
        <v>0</v>
      </c>
      <c r="U63" s="199">
        <f t="shared" si="55"/>
        <v>0</v>
      </c>
      <c r="V63" s="199">
        <f t="shared" si="55"/>
        <v>0</v>
      </c>
      <c r="W63" s="199">
        <f t="shared" si="55"/>
        <v>0</v>
      </c>
      <c r="X63" s="199">
        <f t="shared" si="55"/>
        <v>0</v>
      </c>
      <c r="Y63" s="199">
        <f t="shared" si="55"/>
        <v>0</v>
      </c>
      <c r="Z63" s="199">
        <f t="shared" si="55"/>
        <v>0</v>
      </c>
      <c r="AA63" s="199">
        <f t="shared" si="55"/>
        <v>0</v>
      </c>
      <c r="AB63" s="199">
        <f t="shared" si="55"/>
        <v>0</v>
      </c>
      <c r="AC63" s="199">
        <f t="shared" si="55"/>
        <v>0</v>
      </c>
      <c r="AD63" s="199">
        <f t="shared" si="55"/>
        <v>0</v>
      </c>
      <c r="AE63" s="199">
        <f t="shared" si="55"/>
        <v>0</v>
      </c>
      <c r="AF63" s="199">
        <f t="shared" si="55"/>
        <v>0</v>
      </c>
      <c r="AG63" s="199">
        <f t="shared" si="55"/>
        <v>0</v>
      </c>
      <c r="AH63" s="199">
        <f t="shared" si="55"/>
        <v>0</v>
      </c>
      <c r="AI63" s="199">
        <f t="shared" si="55"/>
        <v>0</v>
      </c>
      <c r="AJ63" s="199">
        <f t="shared" si="55"/>
        <v>0</v>
      </c>
      <c r="AK63" s="199">
        <f t="shared" si="55"/>
        <v>0</v>
      </c>
      <c r="AL63" s="199">
        <f t="shared" si="55"/>
        <v>0</v>
      </c>
      <c r="AM63" s="199">
        <f t="shared" si="55"/>
        <v>0</v>
      </c>
      <c r="AN63" s="199">
        <f t="shared" si="55"/>
        <v>0</v>
      </c>
      <c r="AO63" s="199">
        <f t="shared" si="55"/>
        <v>0</v>
      </c>
      <c r="AP63" s="199">
        <f t="shared" si="55"/>
        <v>0</v>
      </c>
      <c r="AQ63" s="199">
        <f t="shared" si="55"/>
        <v>0</v>
      </c>
      <c r="AR63" s="199">
        <f t="shared" si="55"/>
        <v>0</v>
      </c>
      <c r="AS63" s="199">
        <f t="shared" si="55"/>
        <v>0</v>
      </c>
      <c r="AT63" s="199">
        <f t="shared" si="55"/>
        <v>0</v>
      </c>
      <c r="AU63" s="199">
        <f t="shared" si="55"/>
        <v>0</v>
      </c>
      <c r="AV63" s="199">
        <f t="shared" si="55"/>
        <v>0</v>
      </c>
      <c r="AW63" s="199">
        <f t="shared" si="55"/>
        <v>0</v>
      </c>
      <c r="AX63" s="199">
        <f t="shared" si="55"/>
        <v>0</v>
      </c>
      <c r="AY63" s="199">
        <f t="shared" si="55"/>
        <v>0</v>
      </c>
      <c r="AZ63" s="199">
        <f t="shared" si="55"/>
        <v>0</v>
      </c>
      <c r="BA63" s="199">
        <f t="shared" si="55"/>
        <v>0</v>
      </c>
      <c r="BB63" s="199">
        <f t="shared" si="55"/>
        <v>0</v>
      </c>
      <c r="BC63" s="199">
        <f t="shared" si="55"/>
        <v>0</v>
      </c>
      <c r="BD63" s="199">
        <f t="shared" si="55"/>
        <v>0</v>
      </c>
      <c r="BE63" s="199">
        <f t="shared" si="55"/>
        <v>0</v>
      </c>
      <c r="BF63" s="199">
        <f t="shared" si="55"/>
        <v>0</v>
      </c>
      <c r="BG63" s="199">
        <f t="shared" si="55"/>
        <v>0</v>
      </c>
      <c r="BH63" s="199">
        <f t="shared" si="55"/>
        <v>0</v>
      </c>
      <c r="BI63" s="199">
        <f t="shared" si="55"/>
        <v>0</v>
      </c>
      <c r="BJ63" s="199">
        <f t="shared" si="55"/>
        <v>0</v>
      </c>
      <c r="BK63" s="199">
        <f t="shared" si="55"/>
        <v>0</v>
      </c>
      <c r="BL63" s="199">
        <f t="shared" si="55"/>
        <v>0</v>
      </c>
      <c r="BM63" s="158"/>
      <c r="BN63" s="159" t="str">
        <f>IFERROR(__xludf.DUMMYFUNCTION("""COMPUTED_VALUE"""),"Tomáš Pavlišín")</f>
        <v>Tomáš Pavlišín</v>
      </c>
      <c r="BO63" s="202"/>
      <c r="BP63" s="203"/>
      <c r="BQ63" s="202"/>
      <c r="BR63" s="203"/>
      <c r="BS63" s="202"/>
      <c r="BT63" s="203"/>
      <c r="BU63" s="202"/>
      <c r="BV63" s="203"/>
      <c r="BW63" s="202"/>
      <c r="BX63" s="203"/>
      <c r="BY63" s="202"/>
      <c r="BZ63" s="203"/>
      <c r="CA63" s="202"/>
      <c r="CB63" s="203"/>
      <c r="CC63" s="202"/>
      <c r="CD63" s="203"/>
      <c r="CE63" s="202"/>
      <c r="CF63" s="203"/>
      <c r="CG63" s="202"/>
      <c r="CH63" s="203"/>
      <c r="CI63" s="202"/>
      <c r="CJ63" s="203"/>
      <c r="CK63" s="202"/>
      <c r="CL63" s="203"/>
      <c r="CM63" s="202"/>
      <c r="CN63" s="203"/>
      <c r="CO63" s="202"/>
      <c r="CP63" s="203"/>
      <c r="CQ63" s="202"/>
      <c r="CR63" s="203"/>
      <c r="CS63" s="202"/>
      <c r="CT63" s="199"/>
      <c r="CU63" s="202"/>
      <c r="CV63" s="199"/>
      <c r="CW63" s="202"/>
      <c r="CX63" s="199"/>
      <c r="CY63" s="202"/>
      <c r="CZ63" s="199"/>
      <c r="DA63" s="202"/>
      <c r="DB63" s="199"/>
      <c r="DC63" s="202"/>
      <c r="DD63" s="199"/>
      <c r="DE63" s="202"/>
      <c r="DF63" s="199"/>
      <c r="DG63" s="202"/>
      <c r="DH63" s="199"/>
      <c r="DI63" s="202"/>
      <c r="DJ63" s="199"/>
      <c r="DK63" s="202"/>
      <c r="DL63" s="199"/>
      <c r="DM63" s="202"/>
      <c r="DN63" s="199"/>
      <c r="DO63" s="202"/>
      <c r="DP63" s="199"/>
      <c r="DQ63" s="202"/>
      <c r="DR63" s="199"/>
      <c r="DS63" s="202"/>
      <c r="DT63" s="199"/>
      <c r="DU63" s="202"/>
      <c r="DV63" s="199"/>
      <c r="DW63" s="202"/>
      <c r="DX63" s="199"/>
      <c r="DY63" s="158"/>
      <c r="DZ63" s="159" t="str">
        <f>IFERROR(__xludf.DUMMYFUNCTION("""COMPUTED_VALUE"""),"Tomáš Pavlišín")</f>
        <v>Tomáš Pavlišín</v>
      </c>
      <c r="EA63" s="202"/>
      <c r="EB63" s="203"/>
      <c r="EC63" s="202"/>
      <c r="ED63" s="203"/>
      <c r="EE63" s="202"/>
      <c r="EF63" s="203"/>
      <c r="EG63" s="202"/>
      <c r="EH63" s="203"/>
      <c r="EI63" s="202"/>
      <c r="EJ63" s="203"/>
      <c r="EK63" s="202"/>
      <c r="EL63" s="203"/>
      <c r="EM63" s="202"/>
      <c r="EN63" s="203"/>
      <c r="EO63" s="202"/>
      <c r="EP63" s="203"/>
      <c r="EQ63" s="202"/>
      <c r="ER63" s="203"/>
      <c r="ES63" s="202"/>
      <c r="ET63" s="203"/>
      <c r="EU63" s="202"/>
      <c r="EV63" s="203"/>
      <c r="EW63" s="202"/>
      <c r="EX63" s="203"/>
      <c r="EY63" s="202"/>
      <c r="EZ63" s="203"/>
      <c r="FA63" s="202"/>
      <c r="FB63" s="203"/>
      <c r="FC63" s="202"/>
      <c r="FD63" s="203"/>
      <c r="FE63" s="202"/>
      <c r="FF63" s="199"/>
      <c r="FG63" s="202"/>
      <c r="FH63" s="199"/>
      <c r="FI63" s="202"/>
      <c r="FJ63" s="199"/>
      <c r="FK63" s="202"/>
      <c r="FL63" s="199"/>
      <c r="FM63" s="202"/>
      <c r="FN63" s="199"/>
      <c r="FO63" s="202"/>
      <c r="FP63" s="199"/>
      <c r="FQ63" s="202"/>
      <c r="FR63" s="199"/>
      <c r="FS63" s="202"/>
      <c r="FT63" s="199"/>
      <c r="FU63" s="202"/>
      <c r="FV63" s="199"/>
      <c r="FW63" s="202"/>
      <c r="FX63" s="199"/>
      <c r="FY63" s="202"/>
      <c r="FZ63" s="199"/>
      <c r="GA63" s="202"/>
      <c r="GB63" s="199"/>
      <c r="GC63" s="202"/>
      <c r="GD63" s="199"/>
      <c r="GE63" s="202"/>
      <c r="GF63" s="199"/>
      <c r="GG63" s="202"/>
      <c r="GH63" s="199"/>
      <c r="GI63" s="202"/>
      <c r="GJ63" s="199"/>
      <c r="GK63" s="158"/>
      <c r="GL63" s="159" t="str">
        <f>IFERROR(__xludf.DUMMYFUNCTION("""COMPUTED_VALUE"""),"Tomáš Pavlišín")</f>
        <v>Tomáš Pavlišín</v>
      </c>
      <c r="GM63" s="202"/>
      <c r="GN63" s="203"/>
      <c r="GO63" s="202"/>
      <c r="GP63" s="203"/>
      <c r="GQ63" s="202"/>
      <c r="GR63" s="203"/>
      <c r="GS63" s="202"/>
      <c r="GT63" s="203"/>
      <c r="GU63" s="202"/>
      <c r="GV63" s="203"/>
      <c r="GW63" s="202"/>
      <c r="GX63" s="203"/>
      <c r="GY63" s="202"/>
      <c r="GZ63" s="203"/>
      <c r="HA63" s="202"/>
      <c r="HB63" s="203"/>
      <c r="HC63" s="202"/>
      <c r="HD63" s="203"/>
      <c r="HE63" s="202"/>
      <c r="HF63" s="203"/>
      <c r="HG63" s="202"/>
      <c r="HH63" s="203"/>
      <c r="HI63" s="202"/>
      <c r="HJ63" s="203"/>
      <c r="HK63" s="202"/>
      <c r="HL63" s="203"/>
      <c r="HM63" s="202"/>
      <c r="HN63" s="203"/>
      <c r="HO63" s="202"/>
      <c r="HP63" s="203"/>
      <c r="HQ63" s="202"/>
      <c r="HR63" s="199"/>
      <c r="HS63" s="202"/>
      <c r="HT63" s="199"/>
      <c r="HU63" s="202"/>
      <c r="HV63" s="199"/>
      <c r="HW63" s="202"/>
      <c r="HX63" s="199"/>
      <c r="HY63" s="202"/>
      <c r="HZ63" s="199"/>
      <c r="IA63" s="202"/>
      <c r="IB63" s="199"/>
      <c r="IC63" s="202"/>
      <c r="ID63" s="199"/>
      <c r="IE63" s="202"/>
      <c r="IF63" s="199"/>
      <c r="IG63" s="202"/>
      <c r="IH63" s="199"/>
      <c r="II63" s="202"/>
      <c r="IJ63" s="199"/>
      <c r="IK63" s="202"/>
      <c r="IL63" s="199"/>
      <c r="IM63" s="202"/>
      <c r="IN63" s="199"/>
      <c r="IO63" s="202"/>
      <c r="IP63" s="199"/>
      <c r="IQ63" s="202"/>
      <c r="IR63" s="199"/>
      <c r="IS63" s="202"/>
      <c r="IT63" s="199"/>
      <c r="IU63" s="202"/>
      <c r="IV63" s="199"/>
    </row>
    <row r="64">
      <c r="A64" s="214">
        <f>IFERROR(__xludf.DUMMYFUNCTION("""COMPUTED_VALUE"""),100.0)</f>
        <v>100</v>
      </c>
      <c r="B64" s="159" t="str">
        <f>IFERROR(__xludf.DUMMYFUNCTION("""COMPUTED_VALUE"""),"Anthony Lightburn")</f>
        <v>Anthony Lightburn</v>
      </c>
      <c r="C64" s="199">
        <f t="shared" ref="C64:BL64" si="56">BO64+EA64+GM64</f>
        <v>0</v>
      </c>
      <c r="D64" s="199">
        <f t="shared" si="56"/>
        <v>0</v>
      </c>
      <c r="E64" s="199">
        <f t="shared" si="56"/>
        <v>0</v>
      </c>
      <c r="F64" s="199">
        <f t="shared" si="56"/>
        <v>0</v>
      </c>
      <c r="G64" s="199">
        <f t="shared" si="56"/>
        <v>0</v>
      </c>
      <c r="H64" s="199">
        <f t="shared" si="56"/>
        <v>0</v>
      </c>
      <c r="I64" s="199">
        <f t="shared" si="56"/>
        <v>0</v>
      </c>
      <c r="J64" s="199">
        <f t="shared" si="56"/>
        <v>0</v>
      </c>
      <c r="K64" s="199">
        <f t="shared" si="56"/>
        <v>6</v>
      </c>
      <c r="L64" s="199">
        <f t="shared" si="56"/>
        <v>0</v>
      </c>
      <c r="M64" s="199">
        <f t="shared" si="56"/>
        <v>4</v>
      </c>
      <c r="N64" s="199">
        <f t="shared" si="56"/>
        <v>0</v>
      </c>
      <c r="O64" s="199">
        <f t="shared" si="56"/>
        <v>6</v>
      </c>
      <c r="P64" s="199">
        <f t="shared" si="56"/>
        <v>0</v>
      </c>
      <c r="Q64" s="199">
        <f t="shared" si="56"/>
        <v>0</v>
      </c>
      <c r="R64" s="199">
        <f t="shared" si="56"/>
        <v>0</v>
      </c>
      <c r="S64" s="199">
        <f t="shared" si="56"/>
        <v>0</v>
      </c>
      <c r="T64" s="199">
        <f t="shared" si="56"/>
        <v>0</v>
      </c>
      <c r="U64" s="199">
        <f t="shared" si="56"/>
        <v>0</v>
      </c>
      <c r="V64" s="199">
        <f t="shared" si="56"/>
        <v>0</v>
      </c>
      <c r="W64" s="199">
        <f t="shared" si="56"/>
        <v>0</v>
      </c>
      <c r="X64" s="199">
        <f t="shared" si="56"/>
        <v>0</v>
      </c>
      <c r="Y64" s="199">
        <f t="shared" si="56"/>
        <v>6</v>
      </c>
      <c r="Z64" s="199">
        <f t="shared" si="56"/>
        <v>0</v>
      </c>
      <c r="AA64" s="199">
        <f t="shared" si="56"/>
        <v>0</v>
      </c>
      <c r="AB64" s="199">
        <f t="shared" si="56"/>
        <v>0</v>
      </c>
      <c r="AC64" s="199">
        <f t="shared" si="56"/>
        <v>0</v>
      </c>
      <c r="AD64" s="199">
        <f t="shared" si="56"/>
        <v>0</v>
      </c>
      <c r="AE64" s="199">
        <f t="shared" si="56"/>
        <v>0</v>
      </c>
      <c r="AF64" s="199">
        <f t="shared" si="56"/>
        <v>0</v>
      </c>
      <c r="AG64" s="199">
        <f t="shared" si="56"/>
        <v>0</v>
      </c>
      <c r="AH64" s="199">
        <f t="shared" si="56"/>
        <v>0</v>
      </c>
      <c r="AI64" s="199">
        <f t="shared" si="56"/>
        <v>0</v>
      </c>
      <c r="AJ64" s="199">
        <f t="shared" si="56"/>
        <v>0</v>
      </c>
      <c r="AK64" s="199">
        <f t="shared" si="56"/>
        <v>0</v>
      </c>
      <c r="AL64" s="199">
        <f t="shared" si="56"/>
        <v>0</v>
      </c>
      <c r="AM64" s="199">
        <f t="shared" si="56"/>
        <v>0</v>
      </c>
      <c r="AN64" s="199">
        <f t="shared" si="56"/>
        <v>0</v>
      </c>
      <c r="AO64" s="199">
        <f t="shared" si="56"/>
        <v>6</v>
      </c>
      <c r="AP64" s="199">
        <f t="shared" si="56"/>
        <v>1200</v>
      </c>
      <c r="AQ64" s="199">
        <f t="shared" si="56"/>
        <v>0</v>
      </c>
      <c r="AR64" s="199">
        <f t="shared" si="56"/>
        <v>0</v>
      </c>
      <c r="AS64" s="199">
        <f t="shared" si="56"/>
        <v>0</v>
      </c>
      <c r="AT64" s="199">
        <f t="shared" si="56"/>
        <v>0</v>
      </c>
      <c r="AU64" s="199">
        <f t="shared" si="56"/>
        <v>0</v>
      </c>
      <c r="AV64" s="199">
        <f t="shared" si="56"/>
        <v>0</v>
      </c>
      <c r="AW64" s="199">
        <f t="shared" si="56"/>
        <v>0</v>
      </c>
      <c r="AX64" s="199">
        <f t="shared" si="56"/>
        <v>0</v>
      </c>
      <c r="AY64" s="199">
        <f t="shared" si="56"/>
        <v>0</v>
      </c>
      <c r="AZ64" s="199">
        <f t="shared" si="56"/>
        <v>0</v>
      </c>
      <c r="BA64" s="199">
        <f t="shared" si="56"/>
        <v>3.5</v>
      </c>
      <c r="BB64" s="199">
        <f t="shared" si="56"/>
        <v>0</v>
      </c>
      <c r="BC64" s="199">
        <f t="shared" si="56"/>
        <v>0</v>
      </c>
      <c r="BD64" s="199">
        <f t="shared" si="56"/>
        <v>0</v>
      </c>
      <c r="BE64" s="199">
        <f t="shared" si="56"/>
        <v>0</v>
      </c>
      <c r="BF64" s="199">
        <f t="shared" si="56"/>
        <v>0</v>
      </c>
      <c r="BG64" s="199">
        <f t="shared" si="56"/>
        <v>0</v>
      </c>
      <c r="BH64" s="199">
        <f t="shared" si="56"/>
        <v>0</v>
      </c>
      <c r="BI64" s="199">
        <f t="shared" si="56"/>
        <v>0</v>
      </c>
      <c r="BJ64" s="199">
        <f t="shared" si="56"/>
        <v>0</v>
      </c>
      <c r="BK64" s="199">
        <f t="shared" si="56"/>
        <v>0</v>
      </c>
      <c r="BL64" s="199">
        <f t="shared" si="56"/>
        <v>0</v>
      </c>
      <c r="BM64" s="158"/>
      <c r="BN64" s="159" t="str">
        <f>IFERROR(__xludf.DUMMYFUNCTION("""COMPUTED_VALUE"""),"Anthony Lightburn")</f>
        <v>Anthony Lightburn</v>
      </c>
      <c r="BO64" s="202"/>
      <c r="BP64" s="203"/>
      <c r="BQ64" s="202"/>
      <c r="BR64" s="203"/>
      <c r="BS64" s="202"/>
      <c r="BT64" s="203"/>
      <c r="BU64" s="202"/>
      <c r="BV64" s="203"/>
      <c r="BW64" s="202">
        <f>IFERROR(__xludf.DUMMYFUNCTION("""COMPUTED_VALUE"""),6.0)</f>
        <v>6</v>
      </c>
      <c r="BX64" s="203"/>
      <c r="BY64" s="202">
        <f>IFERROR(__xludf.DUMMYFUNCTION("""COMPUTED_VALUE"""),4.0)</f>
        <v>4</v>
      </c>
      <c r="BZ64" s="203"/>
      <c r="CA64" s="202">
        <f>IFERROR(__xludf.DUMMYFUNCTION("""COMPUTED_VALUE"""),6.0)</f>
        <v>6</v>
      </c>
      <c r="CB64" s="203"/>
      <c r="CC64" s="202"/>
      <c r="CD64" s="203"/>
      <c r="CE64" s="202"/>
      <c r="CF64" s="203"/>
      <c r="CG64" s="202"/>
      <c r="CH64" s="203"/>
      <c r="CI64" s="202"/>
      <c r="CJ64" s="203"/>
      <c r="CK64" s="202">
        <f>IFERROR(__xludf.DUMMYFUNCTION("""COMPUTED_VALUE"""),6.0)</f>
        <v>6</v>
      </c>
      <c r="CL64" s="203"/>
      <c r="CM64" s="202"/>
      <c r="CN64" s="203"/>
      <c r="CO64" s="202"/>
      <c r="CP64" s="203"/>
      <c r="CQ64" s="202"/>
      <c r="CR64" s="203"/>
      <c r="CS64" s="202"/>
      <c r="CT64" s="199"/>
      <c r="CU64" s="202"/>
      <c r="CV64" s="199"/>
      <c r="CW64" s="202"/>
      <c r="CX64" s="199"/>
      <c r="CY64" s="202"/>
      <c r="CZ64" s="199"/>
      <c r="DA64" s="202">
        <f>IFERROR(__xludf.DUMMYFUNCTION("""COMPUTED_VALUE"""),6.0)</f>
        <v>6</v>
      </c>
      <c r="DB64" s="199">
        <f>IFERROR(__xludf.DUMMYFUNCTION("""COMPUTED_VALUE"""),1200.0)</f>
        <v>1200</v>
      </c>
      <c r="DC64" s="202"/>
      <c r="DD64" s="199"/>
      <c r="DE64" s="202"/>
      <c r="DF64" s="199"/>
      <c r="DG64" s="202"/>
      <c r="DH64" s="199"/>
      <c r="DI64" s="202"/>
      <c r="DJ64" s="199"/>
      <c r="DK64" s="202"/>
      <c r="DL64" s="199"/>
      <c r="DM64" s="202">
        <f>IFERROR(__xludf.DUMMYFUNCTION("""COMPUTED_VALUE"""),3.5)</f>
        <v>3.5</v>
      </c>
      <c r="DN64" s="199"/>
      <c r="DO64" s="202"/>
      <c r="DP64" s="199"/>
      <c r="DQ64" s="202"/>
      <c r="DR64" s="199"/>
      <c r="DS64" s="202"/>
      <c r="DT64" s="199"/>
      <c r="DU64" s="202"/>
      <c r="DV64" s="199"/>
      <c r="DW64" s="202"/>
      <c r="DX64" s="199"/>
      <c r="DY64" s="158"/>
      <c r="DZ64" s="159" t="str">
        <f>IFERROR(__xludf.DUMMYFUNCTION("""COMPUTED_VALUE"""),"Anthony Lightburn")</f>
        <v>Anthony Lightburn</v>
      </c>
      <c r="EA64" s="202"/>
      <c r="EB64" s="203"/>
      <c r="EC64" s="202"/>
      <c r="ED64" s="203"/>
      <c r="EE64" s="202"/>
      <c r="EF64" s="203"/>
      <c r="EG64" s="202"/>
      <c r="EH64" s="203"/>
      <c r="EI64" s="202"/>
      <c r="EJ64" s="203"/>
      <c r="EK64" s="202"/>
      <c r="EL64" s="203"/>
      <c r="EM64" s="202"/>
      <c r="EN64" s="203"/>
      <c r="EO64" s="202"/>
      <c r="EP64" s="203"/>
      <c r="EQ64" s="202"/>
      <c r="ER64" s="203"/>
      <c r="ES64" s="202"/>
      <c r="ET64" s="203"/>
      <c r="EU64" s="202"/>
      <c r="EV64" s="203"/>
      <c r="EW64" s="202"/>
      <c r="EX64" s="203"/>
      <c r="EY64" s="202"/>
      <c r="EZ64" s="203"/>
      <c r="FA64" s="202"/>
      <c r="FB64" s="203"/>
      <c r="FC64" s="202"/>
      <c r="FD64" s="203"/>
      <c r="FE64" s="202"/>
      <c r="FF64" s="199"/>
      <c r="FG64" s="202"/>
      <c r="FH64" s="199"/>
      <c r="FI64" s="202"/>
      <c r="FJ64" s="199"/>
      <c r="FK64" s="202"/>
      <c r="FL64" s="199"/>
      <c r="FM64" s="202"/>
      <c r="FN64" s="199"/>
      <c r="FO64" s="202"/>
      <c r="FP64" s="199"/>
      <c r="FQ64" s="202"/>
      <c r="FR64" s="199"/>
      <c r="FS64" s="202"/>
      <c r="FT64" s="199"/>
      <c r="FU64" s="202"/>
      <c r="FV64" s="199"/>
      <c r="FW64" s="202"/>
      <c r="FX64" s="199"/>
      <c r="FY64" s="202"/>
      <c r="FZ64" s="199"/>
      <c r="GA64" s="202"/>
      <c r="GB64" s="199"/>
      <c r="GC64" s="202"/>
      <c r="GD64" s="199"/>
      <c r="GE64" s="202"/>
      <c r="GF64" s="199"/>
      <c r="GG64" s="202"/>
      <c r="GH64" s="199"/>
      <c r="GI64" s="202"/>
      <c r="GJ64" s="199"/>
      <c r="GK64" s="158"/>
      <c r="GL64" s="159" t="str">
        <f>IFERROR(__xludf.DUMMYFUNCTION("""COMPUTED_VALUE"""),"Anthony Lightburn")</f>
        <v>Anthony Lightburn</v>
      </c>
      <c r="GM64" s="202"/>
      <c r="GN64" s="203"/>
      <c r="GO64" s="202"/>
      <c r="GP64" s="203"/>
      <c r="GQ64" s="202"/>
      <c r="GR64" s="203"/>
      <c r="GS64" s="202"/>
      <c r="GT64" s="203"/>
      <c r="GU64" s="202"/>
      <c r="GV64" s="203"/>
      <c r="GW64" s="202"/>
      <c r="GX64" s="203"/>
      <c r="GY64" s="202"/>
      <c r="GZ64" s="203"/>
      <c r="HA64" s="202"/>
      <c r="HB64" s="203"/>
      <c r="HC64" s="202"/>
      <c r="HD64" s="203"/>
      <c r="HE64" s="202"/>
      <c r="HF64" s="203"/>
      <c r="HG64" s="202"/>
      <c r="HH64" s="203"/>
      <c r="HI64" s="202"/>
      <c r="HJ64" s="203"/>
      <c r="HK64" s="202"/>
      <c r="HL64" s="203"/>
      <c r="HM64" s="202"/>
      <c r="HN64" s="203"/>
      <c r="HO64" s="202"/>
      <c r="HP64" s="203"/>
      <c r="HQ64" s="202"/>
      <c r="HR64" s="199"/>
      <c r="HS64" s="202"/>
      <c r="HT64" s="199"/>
      <c r="HU64" s="202"/>
      <c r="HV64" s="199"/>
      <c r="HW64" s="202"/>
      <c r="HX64" s="199"/>
      <c r="HY64" s="202"/>
      <c r="HZ64" s="199"/>
      <c r="IA64" s="202"/>
      <c r="IB64" s="199"/>
      <c r="IC64" s="202"/>
      <c r="ID64" s="199"/>
      <c r="IE64" s="202"/>
      <c r="IF64" s="199"/>
      <c r="IG64" s="202"/>
      <c r="IH64" s="199"/>
      <c r="II64" s="202"/>
      <c r="IJ64" s="199"/>
      <c r="IK64" s="202"/>
      <c r="IL64" s="199"/>
      <c r="IM64" s="202"/>
      <c r="IN64" s="199"/>
      <c r="IO64" s="202"/>
      <c r="IP64" s="199"/>
      <c r="IQ64" s="202"/>
      <c r="IR64" s="199"/>
      <c r="IS64" s="202"/>
      <c r="IT64" s="199"/>
      <c r="IU64" s="202"/>
      <c r="IV64" s="199"/>
    </row>
    <row r="65">
      <c r="A65" s="214">
        <f>IFERROR(__xludf.DUMMYFUNCTION("""COMPUTED_VALUE"""),120.0)</f>
        <v>120</v>
      </c>
      <c r="B65" s="159" t="str">
        <f>IFERROR(__xludf.DUMMYFUNCTION("""COMPUTED_VALUE"""),"Adrián Zajac")</f>
        <v>Adrián Zajac</v>
      </c>
      <c r="C65" s="199">
        <f t="shared" ref="C65:BL65" si="57">BO65+EA65+GM65</f>
        <v>0</v>
      </c>
      <c r="D65" s="199">
        <f t="shared" si="57"/>
        <v>0</v>
      </c>
      <c r="E65" s="199">
        <f t="shared" si="57"/>
        <v>0</v>
      </c>
      <c r="F65" s="199">
        <f t="shared" si="57"/>
        <v>0</v>
      </c>
      <c r="G65" s="199">
        <f t="shared" si="57"/>
        <v>0</v>
      </c>
      <c r="H65" s="199">
        <f t="shared" si="57"/>
        <v>0</v>
      </c>
      <c r="I65" s="199">
        <f t="shared" si="57"/>
        <v>12</v>
      </c>
      <c r="J65" s="199">
        <f t="shared" si="57"/>
        <v>0</v>
      </c>
      <c r="K65" s="199">
        <f t="shared" si="57"/>
        <v>12</v>
      </c>
      <c r="L65" s="199">
        <f t="shared" si="57"/>
        <v>0</v>
      </c>
      <c r="M65" s="199">
        <f t="shared" si="57"/>
        <v>12</v>
      </c>
      <c r="N65" s="199">
        <f t="shared" si="57"/>
        <v>0</v>
      </c>
      <c r="O65" s="199">
        <f t="shared" si="57"/>
        <v>12</v>
      </c>
      <c r="P65" s="199">
        <f t="shared" si="57"/>
        <v>0</v>
      </c>
      <c r="Q65" s="199">
        <f t="shared" si="57"/>
        <v>0</v>
      </c>
      <c r="R65" s="199">
        <f t="shared" si="57"/>
        <v>0</v>
      </c>
      <c r="S65" s="199">
        <f t="shared" si="57"/>
        <v>0</v>
      </c>
      <c r="T65" s="199">
        <f t="shared" si="57"/>
        <v>0</v>
      </c>
      <c r="U65" s="199">
        <f t="shared" si="57"/>
        <v>0</v>
      </c>
      <c r="V65" s="199">
        <f t="shared" si="57"/>
        <v>0</v>
      </c>
      <c r="W65" s="199">
        <f t="shared" si="57"/>
        <v>12</v>
      </c>
      <c r="X65" s="199">
        <f t="shared" si="57"/>
        <v>0</v>
      </c>
      <c r="Y65" s="199">
        <f t="shared" si="57"/>
        <v>12</v>
      </c>
      <c r="Z65" s="199">
        <f t="shared" si="57"/>
        <v>0</v>
      </c>
      <c r="AA65" s="199">
        <f t="shared" si="57"/>
        <v>12</v>
      </c>
      <c r="AB65" s="199">
        <f t="shared" si="57"/>
        <v>0</v>
      </c>
      <c r="AC65" s="199">
        <f t="shared" si="57"/>
        <v>0</v>
      </c>
      <c r="AD65" s="199">
        <f t="shared" si="57"/>
        <v>0</v>
      </c>
      <c r="AE65" s="199">
        <f t="shared" si="57"/>
        <v>0</v>
      </c>
      <c r="AF65" s="199">
        <f t="shared" si="57"/>
        <v>0</v>
      </c>
      <c r="AG65" s="199">
        <f t="shared" si="57"/>
        <v>0</v>
      </c>
      <c r="AH65" s="199">
        <f t="shared" si="57"/>
        <v>0</v>
      </c>
      <c r="AI65" s="199">
        <f t="shared" si="57"/>
        <v>0</v>
      </c>
      <c r="AJ65" s="199">
        <f t="shared" si="57"/>
        <v>0</v>
      </c>
      <c r="AK65" s="199">
        <f t="shared" si="57"/>
        <v>12</v>
      </c>
      <c r="AL65" s="199">
        <f t="shared" si="57"/>
        <v>0</v>
      </c>
      <c r="AM65" s="199">
        <f t="shared" si="57"/>
        <v>12</v>
      </c>
      <c r="AN65" s="199">
        <f t="shared" si="57"/>
        <v>0</v>
      </c>
      <c r="AO65" s="199">
        <f t="shared" si="57"/>
        <v>12.5</v>
      </c>
      <c r="AP65" s="199">
        <f t="shared" si="57"/>
        <v>0</v>
      </c>
      <c r="AQ65" s="199">
        <f t="shared" si="57"/>
        <v>6</v>
      </c>
      <c r="AR65" s="199">
        <f t="shared" si="57"/>
        <v>0</v>
      </c>
      <c r="AS65" s="199">
        <f t="shared" si="57"/>
        <v>0</v>
      </c>
      <c r="AT65" s="199">
        <f t="shared" si="57"/>
        <v>0</v>
      </c>
      <c r="AU65" s="199">
        <f t="shared" si="57"/>
        <v>0</v>
      </c>
      <c r="AV65" s="199">
        <f t="shared" si="57"/>
        <v>0</v>
      </c>
      <c r="AW65" s="199">
        <f t="shared" si="57"/>
        <v>0</v>
      </c>
      <c r="AX65" s="199">
        <f t="shared" si="57"/>
        <v>0</v>
      </c>
      <c r="AY65" s="199">
        <f t="shared" si="57"/>
        <v>12</v>
      </c>
      <c r="AZ65" s="199">
        <f t="shared" si="57"/>
        <v>0</v>
      </c>
      <c r="BA65" s="199">
        <f t="shared" si="57"/>
        <v>12</v>
      </c>
      <c r="BB65" s="199">
        <f t="shared" si="57"/>
        <v>0</v>
      </c>
      <c r="BC65" s="199">
        <f t="shared" si="57"/>
        <v>12</v>
      </c>
      <c r="BD65" s="199">
        <f t="shared" si="57"/>
        <v>0</v>
      </c>
      <c r="BE65" s="199">
        <f t="shared" si="57"/>
        <v>12</v>
      </c>
      <c r="BF65" s="199">
        <f t="shared" si="57"/>
        <v>0</v>
      </c>
      <c r="BG65" s="199">
        <f t="shared" si="57"/>
        <v>0</v>
      </c>
      <c r="BH65" s="199">
        <f t="shared" si="57"/>
        <v>0</v>
      </c>
      <c r="BI65" s="199">
        <f t="shared" si="57"/>
        <v>0</v>
      </c>
      <c r="BJ65" s="199">
        <f t="shared" si="57"/>
        <v>0</v>
      </c>
      <c r="BK65" s="199">
        <f t="shared" si="57"/>
        <v>0</v>
      </c>
      <c r="BL65" s="199">
        <f t="shared" si="57"/>
        <v>0</v>
      </c>
      <c r="BM65" s="158"/>
      <c r="BN65" s="159" t="str">
        <f>IFERROR(__xludf.DUMMYFUNCTION("""COMPUTED_VALUE"""),"Adrián Zajac")</f>
        <v>Adrián Zajac</v>
      </c>
      <c r="BO65" s="202"/>
      <c r="BP65" s="203"/>
      <c r="BQ65" s="202"/>
      <c r="BR65" s="203"/>
      <c r="BS65" s="202"/>
      <c r="BT65" s="203"/>
      <c r="BU65" s="202"/>
      <c r="BV65" s="203"/>
      <c r="BW65" s="202"/>
      <c r="BX65" s="203"/>
      <c r="BY65" s="202"/>
      <c r="BZ65" s="203"/>
      <c r="CA65" s="202"/>
      <c r="CB65" s="203"/>
      <c r="CC65" s="202"/>
      <c r="CD65" s="203"/>
      <c r="CE65" s="202"/>
      <c r="CF65" s="203"/>
      <c r="CG65" s="202"/>
      <c r="CH65" s="203"/>
      <c r="CI65" s="202"/>
      <c r="CJ65" s="203"/>
      <c r="CK65" s="202"/>
      <c r="CL65" s="203"/>
      <c r="CM65" s="202"/>
      <c r="CN65" s="203"/>
      <c r="CO65" s="202"/>
      <c r="CP65" s="203"/>
      <c r="CQ65" s="202"/>
      <c r="CR65" s="203"/>
      <c r="CS65" s="202"/>
      <c r="CT65" s="199"/>
      <c r="CU65" s="202"/>
      <c r="CV65" s="199"/>
      <c r="CW65" s="202"/>
      <c r="CX65" s="199"/>
      <c r="CY65" s="202"/>
      <c r="CZ65" s="199"/>
      <c r="DA65" s="202"/>
      <c r="DB65" s="199"/>
      <c r="DC65" s="202"/>
      <c r="DD65" s="199"/>
      <c r="DE65" s="202"/>
      <c r="DF65" s="199"/>
      <c r="DG65" s="202"/>
      <c r="DH65" s="199"/>
      <c r="DI65" s="202"/>
      <c r="DJ65" s="199"/>
      <c r="DK65" s="202"/>
      <c r="DL65" s="199"/>
      <c r="DM65" s="202"/>
      <c r="DN65" s="199"/>
      <c r="DO65" s="202"/>
      <c r="DP65" s="199"/>
      <c r="DQ65" s="202"/>
      <c r="DR65" s="199"/>
      <c r="DS65" s="202"/>
      <c r="DT65" s="199"/>
      <c r="DU65" s="202"/>
      <c r="DV65" s="199"/>
      <c r="DW65" s="202"/>
      <c r="DX65" s="199"/>
      <c r="DY65" s="158"/>
      <c r="DZ65" s="159" t="str">
        <f>IFERROR(__xludf.DUMMYFUNCTION("""COMPUTED_VALUE"""),"Adrián Zajac")</f>
        <v>Adrián Zajac</v>
      </c>
      <c r="EA65" s="202"/>
      <c r="EB65" s="203"/>
      <c r="EC65" s="202"/>
      <c r="ED65" s="203"/>
      <c r="EE65" s="202"/>
      <c r="EF65" s="203"/>
      <c r="EG65" s="202">
        <f>IFERROR(__xludf.DUMMYFUNCTION("""COMPUTED_VALUE"""),12.0)</f>
        <v>12</v>
      </c>
      <c r="EH65" s="203"/>
      <c r="EI65" s="202">
        <f>IFERROR(__xludf.DUMMYFUNCTION("""COMPUTED_VALUE"""),12.0)</f>
        <v>12</v>
      </c>
      <c r="EJ65" s="203"/>
      <c r="EK65" s="202">
        <f>IFERROR(__xludf.DUMMYFUNCTION("""COMPUTED_VALUE"""),12.0)</f>
        <v>12</v>
      </c>
      <c r="EL65" s="203"/>
      <c r="EM65" s="202">
        <f>IFERROR(__xludf.DUMMYFUNCTION("""COMPUTED_VALUE"""),12.0)</f>
        <v>12</v>
      </c>
      <c r="EN65" s="203"/>
      <c r="EO65" s="202"/>
      <c r="EP65" s="203"/>
      <c r="EQ65" s="202"/>
      <c r="ER65" s="203"/>
      <c r="ES65" s="202"/>
      <c r="ET65" s="203"/>
      <c r="EU65" s="202">
        <f>IFERROR(__xludf.DUMMYFUNCTION("""COMPUTED_VALUE"""),12.0)</f>
        <v>12</v>
      </c>
      <c r="EV65" s="203"/>
      <c r="EW65" s="202">
        <f>IFERROR(__xludf.DUMMYFUNCTION("""COMPUTED_VALUE"""),12.0)</f>
        <v>12</v>
      </c>
      <c r="EX65" s="203"/>
      <c r="EY65" s="202">
        <f>IFERROR(__xludf.DUMMYFUNCTION("""COMPUTED_VALUE"""),12.0)</f>
        <v>12</v>
      </c>
      <c r="EZ65" s="203"/>
      <c r="FA65" s="202"/>
      <c r="FB65" s="203"/>
      <c r="FC65" s="202"/>
      <c r="FD65" s="203"/>
      <c r="FE65" s="202"/>
      <c r="FF65" s="199"/>
      <c r="FG65" s="202"/>
      <c r="FH65" s="199"/>
      <c r="FI65" s="202">
        <f>IFERROR(__xludf.DUMMYFUNCTION("""COMPUTED_VALUE"""),12.0)</f>
        <v>12</v>
      </c>
      <c r="FJ65" s="199"/>
      <c r="FK65" s="202">
        <f>IFERROR(__xludf.DUMMYFUNCTION("""COMPUTED_VALUE"""),12.0)</f>
        <v>12</v>
      </c>
      <c r="FL65" s="199"/>
      <c r="FM65" s="202">
        <f>IFERROR(__xludf.DUMMYFUNCTION("""COMPUTED_VALUE"""),12.5)</f>
        <v>12.5</v>
      </c>
      <c r="FN65" s="199"/>
      <c r="FO65" s="202">
        <f>IFERROR(__xludf.DUMMYFUNCTION("""COMPUTED_VALUE"""),6.0)</f>
        <v>6</v>
      </c>
      <c r="FP65" s="199"/>
      <c r="FQ65" s="202"/>
      <c r="FR65" s="199"/>
      <c r="FS65" s="202"/>
      <c r="FT65" s="199"/>
      <c r="FU65" s="202"/>
      <c r="FV65" s="199"/>
      <c r="FW65" s="202">
        <f>IFERROR(__xludf.DUMMYFUNCTION("""COMPUTED_VALUE"""),12.0)</f>
        <v>12</v>
      </c>
      <c r="FX65" s="199"/>
      <c r="FY65" s="202">
        <f>IFERROR(__xludf.DUMMYFUNCTION("""COMPUTED_VALUE"""),12.0)</f>
        <v>12</v>
      </c>
      <c r="FZ65" s="199"/>
      <c r="GA65" s="202">
        <f>IFERROR(__xludf.DUMMYFUNCTION("""COMPUTED_VALUE"""),12.0)</f>
        <v>12</v>
      </c>
      <c r="GB65" s="199"/>
      <c r="GC65" s="202">
        <f>IFERROR(__xludf.DUMMYFUNCTION("""COMPUTED_VALUE"""),12.0)</f>
        <v>12</v>
      </c>
      <c r="GD65" s="199"/>
      <c r="GE65" s="202"/>
      <c r="GF65" s="199"/>
      <c r="GG65" s="202"/>
      <c r="GH65" s="199"/>
      <c r="GI65" s="202"/>
      <c r="GJ65" s="199"/>
      <c r="GK65" s="158"/>
      <c r="GL65" s="159" t="str">
        <f>IFERROR(__xludf.DUMMYFUNCTION("""COMPUTED_VALUE"""),"Adrián Zajac")</f>
        <v>Adrián Zajac</v>
      </c>
      <c r="GM65" s="192"/>
      <c r="GN65" s="159"/>
      <c r="GO65" s="192"/>
      <c r="GP65" s="159"/>
      <c r="GQ65" s="192"/>
      <c r="GR65" s="159"/>
      <c r="GS65" s="192"/>
      <c r="GT65" s="159"/>
      <c r="GU65" s="192"/>
      <c r="GV65" s="159"/>
      <c r="GW65" s="192"/>
      <c r="GX65" s="159"/>
      <c r="GY65" s="192"/>
      <c r="GZ65" s="159"/>
      <c r="HA65" s="202"/>
      <c r="HB65" s="203"/>
      <c r="HC65" s="202"/>
      <c r="HD65" s="203"/>
      <c r="HE65" s="202"/>
      <c r="HF65" s="203"/>
      <c r="HG65" s="202"/>
      <c r="HH65" s="203"/>
      <c r="HI65" s="202"/>
      <c r="HJ65" s="203"/>
      <c r="HK65" s="202"/>
      <c r="HL65" s="203"/>
      <c r="HM65" s="202"/>
      <c r="HN65" s="203"/>
      <c r="HO65" s="202"/>
      <c r="HP65" s="203"/>
      <c r="HQ65" s="202"/>
      <c r="HR65" s="199"/>
      <c r="HS65" s="202"/>
      <c r="HT65" s="199"/>
      <c r="HU65" s="202"/>
      <c r="HV65" s="199"/>
      <c r="HW65" s="202"/>
      <c r="HX65" s="199"/>
      <c r="HY65" s="202"/>
      <c r="HZ65" s="199"/>
      <c r="IA65" s="202"/>
      <c r="IB65" s="199"/>
      <c r="IC65" s="202"/>
      <c r="ID65" s="199"/>
      <c r="IE65" s="202"/>
      <c r="IF65" s="199"/>
      <c r="IG65" s="202"/>
      <c r="IH65" s="199"/>
      <c r="II65" s="202"/>
      <c r="IJ65" s="199"/>
      <c r="IK65" s="202"/>
      <c r="IL65" s="199"/>
      <c r="IM65" s="202"/>
      <c r="IN65" s="199"/>
      <c r="IO65" s="202"/>
      <c r="IP65" s="199"/>
      <c r="IQ65" s="202"/>
      <c r="IR65" s="199"/>
      <c r="IS65" s="202"/>
      <c r="IT65" s="199"/>
      <c r="IU65" s="202"/>
      <c r="IV65" s="199"/>
    </row>
    <row r="66">
      <c r="A66" s="214">
        <f>IFERROR(__xludf.DUMMYFUNCTION("""COMPUTED_VALUE"""),100.0)</f>
        <v>100</v>
      </c>
      <c r="B66" s="87" t="str">
        <f>IFERROR(__xludf.DUMMYFUNCTION("""COMPUTED_VALUE"""),"Jan Beneš")</f>
        <v>Jan Beneš</v>
      </c>
      <c r="C66" s="199">
        <f t="shared" ref="C66:BL66" si="58">BO66+EA66+GM66</f>
        <v>0</v>
      </c>
      <c r="D66" s="199">
        <f t="shared" si="58"/>
        <v>0</v>
      </c>
      <c r="E66" s="199">
        <f t="shared" si="58"/>
        <v>0</v>
      </c>
      <c r="F66" s="199">
        <f t="shared" si="58"/>
        <v>0</v>
      </c>
      <c r="G66" s="199">
        <f t="shared" si="58"/>
        <v>0</v>
      </c>
      <c r="H66" s="199">
        <f t="shared" si="58"/>
        <v>0</v>
      </c>
      <c r="I66" s="199">
        <f t="shared" si="58"/>
        <v>0</v>
      </c>
      <c r="J66" s="199">
        <f t="shared" si="58"/>
        <v>0</v>
      </c>
      <c r="K66" s="199">
        <f t="shared" si="58"/>
        <v>0</v>
      </c>
      <c r="L66" s="199">
        <f t="shared" si="58"/>
        <v>0</v>
      </c>
      <c r="M66" s="199">
        <f t="shared" si="58"/>
        <v>0</v>
      </c>
      <c r="N66" s="199">
        <f t="shared" si="58"/>
        <v>0</v>
      </c>
      <c r="O66" s="199">
        <f t="shared" si="58"/>
        <v>0</v>
      </c>
      <c r="P66" s="199">
        <f t="shared" si="58"/>
        <v>0</v>
      </c>
      <c r="Q66" s="199">
        <f t="shared" si="58"/>
        <v>0</v>
      </c>
      <c r="R66" s="199">
        <f t="shared" si="58"/>
        <v>0</v>
      </c>
      <c r="S66" s="199">
        <f t="shared" si="58"/>
        <v>0</v>
      </c>
      <c r="T66" s="199">
        <f t="shared" si="58"/>
        <v>0</v>
      </c>
      <c r="U66" s="199">
        <f t="shared" si="58"/>
        <v>0</v>
      </c>
      <c r="V66" s="199">
        <f t="shared" si="58"/>
        <v>0</v>
      </c>
      <c r="W66" s="221">
        <f t="shared" si="58"/>
        <v>8</v>
      </c>
      <c r="X66" s="199">
        <f t="shared" si="58"/>
        <v>0</v>
      </c>
      <c r="Y66" s="221">
        <f t="shared" si="58"/>
        <v>8</v>
      </c>
      <c r="Z66" s="199">
        <f t="shared" si="58"/>
        <v>0</v>
      </c>
      <c r="AA66" s="221">
        <f t="shared" si="58"/>
        <v>7</v>
      </c>
      <c r="AB66" s="199">
        <f t="shared" si="58"/>
        <v>0</v>
      </c>
      <c r="AC66" s="199">
        <f t="shared" si="58"/>
        <v>0</v>
      </c>
      <c r="AD66" s="199">
        <f t="shared" si="58"/>
        <v>0</v>
      </c>
      <c r="AE66" s="199">
        <f t="shared" si="58"/>
        <v>0</v>
      </c>
      <c r="AF66" s="199">
        <f t="shared" si="58"/>
        <v>0</v>
      </c>
      <c r="AG66" s="221">
        <f t="shared" si="58"/>
        <v>13.5</v>
      </c>
      <c r="AH66" s="199">
        <f t="shared" si="58"/>
        <v>0</v>
      </c>
      <c r="AI66" s="221">
        <f t="shared" si="58"/>
        <v>9</v>
      </c>
      <c r="AJ66" s="199">
        <f t="shared" si="58"/>
        <v>0</v>
      </c>
      <c r="AK66" s="199">
        <f t="shared" si="58"/>
        <v>0</v>
      </c>
      <c r="AL66" s="199">
        <f t="shared" si="58"/>
        <v>0</v>
      </c>
      <c r="AM66" s="199">
        <f t="shared" si="58"/>
        <v>0</v>
      </c>
      <c r="AN66" s="199">
        <f t="shared" si="58"/>
        <v>0</v>
      </c>
      <c r="AO66" s="199">
        <f t="shared" si="58"/>
        <v>0</v>
      </c>
      <c r="AP66" s="199">
        <f t="shared" si="58"/>
        <v>0</v>
      </c>
      <c r="AQ66" s="199">
        <f t="shared" si="58"/>
        <v>0</v>
      </c>
      <c r="AR66" s="199">
        <f t="shared" si="58"/>
        <v>0</v>
      </c>
      <c r="AS66" s="199">
        <f t="shared" si="58"/>
        <v>0</v>
      </c>
      <c r="AT66" s="199">
        <f t="shared" si="58"/>
        <v>0</v>
      </c>
      <c r="AU66" s="199">
        <f t="shared" si="58"/>
        <v>0</v>
      </c>
      <c r="AV66" s="199">
        <f t="shared" si="58"/>
        <v>0</v>
      </c>
      <c r="AW66" s="199">
        <f t="shared" si="58"/>
        <v>0</v>
      </c>
      <c r="AX66" s="199">
        <f t="shared" si="58"/>
        <v>0</v>
      </c>
      <c r="AY66" s="199">
        <f t="shared" si="58"/>
        <v>0</v>
      </c>
      <c r="AZ66" s="199">
        <f t="shared" si="58"/>
        <v>0</v>
      </c>
      <c r="BA66" s="199">
        <f t="shared" si="58"/>
        <v>0</v>
      </c>
      <c r="BB66" s="199">
        <f t="shared" si="58"/>
        <v>0</v>
      </c>
      <c r="BC66" s="199">
        <f t="shared" si="58"/>
        <v>0</v>
      </c>
      <c r="BD66" s="199">
        <f t="shared" si="58"/>
        <v>0</v>
      </c>
      <c r="BE66" s="199">
        <f t="shared" si="58"/>
        <v>0</v>
      </c>
      <c r="BF66" s="199">
        <f t="shared" si="58"/>
        <v>0</v>
      </c>
      <c r="BG66" s="199">
        <f t="shared" si="58"/>
        <v>0</v>
      </c>
      <c r="BH66" s="199">
        <f t="shared" si="58"/>
        <v>0</v>
      </c>
      <c r="BI66" s="199">
        <f t="shared" si="58"/>
        <v>0</v>
      </c>
      <c r="BJ66" s="199">
        <f t="shared" si="58"/>
        <v>0</v>
      </c>
      <c r="BK66" s="199">
        <f t="shared" si="58"/>
        <v>0</v>
      </c>
      <c r="BL66" s="199">
        <f t="shared" si="58"/>
        <v>0</v>
      </c>
      <c r="BM66" s="158"/>
      <c r="BN66" s="87" t="str">
        <f>IFERROR(__xludf.DUMMYFUNCTION("""COMPUTED_VALUE"""),"Jan Beneš")</f>
        <v>Jan Beneš</v>
      </c>
      <c r="BO66" s="207"/>
      <c r="BP66" s="87"/>
      <c r="BQ66" s="207"/>
      <c r="BR66" s="87"/>
      <c r="BS66" s="207"/>
      <c r="BT66" s="87"/>
      <c r="BU66" s="207"/>
      <c r="BV66" s="87"/>
      <c r="BW66" s="207"/>
      <c r="BX66" s="87"/>
      <c r="BY66" s="207"/>
      <c r="BZ66" s="87"/>
      <c r="CA66" s="207"/>
      <c r="CB66" s="87"/>
      <c r="CC66" s="207"/>
      <c r="CD66" s="87"/>
      <c r="CE66" s="207"/>
      <c r="CF66" s="87"/>
      <c r="CG66" s="207"/>
      <c r="CH66" s="87"/>
      <c r="CI66" s="222">
        <f>IFERROR(__xludf.DUMMYFUNCTION("""COMPUTED_VALUE"""),8.0)</f>
        <v>8</v>
      </c>
      <c r="CJ66" s="87"/>
      <c r="CK66" s="222">
        <f>IFERROR(__xludf.DUMMYFUNCTION("""COMPUTED_VALUE"""),8.0)</f>
        <v>8</v>
      </c>
      <c r="CL66" s="87"/>
      <c r="CM66" s="222">
        <f>IFERROR(__xludf.DUMMYFUNCTION("""COMPUTED_VALUE"""),7.0)</f>
        <v>7</v>
      </c>
      <c r="CN66" s="87"/>
      <c r="CO66" s="207"/>
      <c r="CP66" s="87"/>
      <c r="CQ66" s="207"/>
      <c r="CR66" s="87"/>
      <c r="CS66" s="222">
        <f>IFERROR(__xludf.DUMMYFUNCTION("""COMPUTED_VALUE"""),13.5)</f>
        <v>13.5</v>
      </c>
      <c r="CT66" s="87"/>
      <c r="CU66" s="222">
        <f>IFERROR(__xludf.DUMMYFUNCTION("""COMPUTED_VALUE"""),9.0)</f>
        <v>9</v>
      </c>
      <c r="CV66" s="87"/>
      <c r="CW66" s="207"/>
      <c r="CX66" s="87"/>
      <c r="CY66" s="207"/>
      <c r="CZ66" s="87"/>
      <c r="DA66" s="207"/>
      <c r="DB66" s="87"/>
      <c r="DC66" s="207"/>
      <c r="DD66" s="87"/>
      <c r="DE66" s="207"/>
      <c r="DF66" s="87"/>
      <c r="DG66" s="207"/>
      <c r="DH66" s="87"/>
      <c r="DI66" s="207"/>
      <c r="DJ66" s="87"/>
      <c r="DK66" s="207"/>
      <c r="DL66" s="87"/>
      <c r="DM66" s="207"/>
      <c r="DN66" s="87"/>
      <c r="DO66" s="207"/>
      <c r="DP66" s="87"/>
      <c r="DQ66" s="207"/>
      <c r="DR66" s="87"/>
      <c r="DS66" s="207"/>
      <c r="DT66" s="87"/>
      <c r="DU66" s="207"/>
      <c r="DV66" s="87"/>
      <c r="DW66" s="207"/>
      <c r="DX66" s="87"/>
      <c r="DY66" s="158"/>
      <c r="DZ66" s="87" t="str">
        <f>IFERROR(__xludf.DUMMYFUNCTION("""COMPUTED_VALUE"""),"Jan Beneš")</f>
        <v>Jan Beneš</v>
      </c>
      <c r="EA66" s="223"/>
      <c r="EB66" s="224"/>
      <c r="EC66" s="223"/>
      <c r="ED66" s="224"/>
      <c r="EE66" s="223"/>
      <c r="EF66" s="224"/>
      <c r="EG66" s="223"/>
      <c r="EH66" s="224"/>
      <c r="EI66" s="223"/>
      <c r="EJ66" s="224"/>
      <c r="EK66" s="223"/>
      <c r="EL66" s="224"/>
      <c r="EM66" s="223"/>
      <c r="EN66" s="224"/>
      <c r="EO66" s="223"/>
      <c r="EP66" s="224"/>
      <c r="EQ66" s="223"/>
      <c r="ER66" s="224"/>
      <c r="ES66" s="223"/>
      <c r="ET66" s="224"/>
      <c r="EU66" s="223"/>
      <c r="EV66" s="224"/>
      <c r="EW66" s="223"/>
      <c r="EX66" s="224"/>
      <c r="EY66" s="223"/>
      <c r="EZ66" s="224"/>
      <c r="FA66" s="223"/>
      <c r="FB66" s="224"/>
      <c r="FC66" s="223"/>
      <c r="FD66" s="224"/>
      <c r="FE66" s="223"/>
      <c r="FF66" s="224"/>
      <c r="FG66" s="223"/>
      <c r="FH66" s="224"/>
      <c r="FI66" s="223"/>
      <c r="FJ66" s="224"/>
      <c r="FK66" s="223"/>
      <c r="FL66" s="224"/>
      <c r="FM66" s="223"/>
      <c r="FN66" s="224"/>
      <c r="FO66" s="223"/>
      <c r="FP66" s="224"/>
      <c r="FQ66" s="223"/>
      <c r="FR66" s="224"/>
      <c r="FS66" s="223"/>
      <c r="FT66" s="224"/>
      <c r="FU66" s="223"/>
      <c r="FV66" s="224"/>
      <c r="FW66" s="223"/>
      <c r="FX66" s="224"/>
      <c r="FY66" s="223"/>
      <c r="FZ66" s="224"/>
      <c r="GA66" s="223"/>
      <c r="GB66" s="224"/>
      <c r="GC66" s="223"/>
      <c r="GD66" s="224"/>
      <c r="GE66" s="223"/>
      <c r="GF66" s="224"/>
      <c r="GG66" s="223"/>
      <c r="GH66" s="224"/>
      <c r="GI66" s="223"/>
      <c r="GJ66" s="224"/>
      <c r="GK66" s="158"/>
      <c r="GL66" s="87" t="str">
        <f>IFERROR(__xludf.DUMMYFUNCTION("""COMPUTED_VALUE"""),"Jan Beneš")</f>
        <v>Jan Beneš</v>
      </c>
      <c r="GM66" s="207"/>
      <c r="GN66" s="87"/>
      <c r="GO66" s="207"/>
      <c r="GP66" s="87"/>
      <c r="GQ66" s="207"/>
      <c r="GR66" s="87"/>
      <c r="GS66" s="207"/>
      <c r="GT66" s="87"/>
      <c r="GU66" s="207"/>
      <c r="GV66" s="87"/>
      <c r="GW66" s="207"/>
      <c r="GX66" s="87"/>
      <c r="GY66" s="207"/>
      <c r="GZ66" s="87"/>
      <c r="HA66" s="223"/>
      <c r="HB66" s="224"/>
      <c r="HC66" s="223"/>
      <c r="HD66" s="224"/>
      <c r="HE66" s="223"/>
      <c r="HF66" s="224"/>
      <c r="HG66" s="223"/>
      <c r="HH66" s="224"/>
      <c r="HI66" s="223"/>
      <c r="HJ66" s="224"/>
      <c r="HK66" s="223"/>
      <c r="HL66" s="224"/>
      <c r="HM66" s="223"/>
      <c r="HN66" s="224"/>
      <c r="HO66" s="223"/>
      <c r="HP66" s="224"/>
      <c r="HQ66" s="223"/>
      <c r="HR66" s="224"/>
      <c r="HS66" s="223"/>
      <c r="HT66" s="224"/>
      <c r="HU66" s="223"/>
      <c r="HV66" s="224"/>
      <c r="HW66" s="223"/>
      <c r="HX66" s="224"/>
      <c r="HY66" s="223"/>
      <c r="HZ66" s="224"/>
      <c r="IA66" s="223"/>
      <c r="IB66" s="224"/>
      <c r="IC66" s="223"/>
      <c r="ID66" s="224"/>
      <c r="IE66" s="223"/>
      <c r="IF66" s="224"/>
      <c r="IG66" s="223"/>
      <c r="IH66" s="224"/>
      <c r="II66" s="223"/>
      <c r="IJ66" s="224"/>
      <c r="IK66" s="223"/>
      <c r="IL66" s="224"/>
      <c r="IM66" s="223"/>
      <c r="IN66" s="224"/>
      <c r="IO66" s="223"/>
      <c r="IP66" s="224"/>
      <c r="IQ66" s="223"/>
      <c r="IR66" s="224"/>
      <c r="IS66" s="223"/>
      <c r="IT66" s="224"/>
      <c r="IU66" s="223"/>
      <c r="IV66" s="224"/>
    </row>
    <row r="67">
      <c r="A67" s="225">
        <f>IFERROR(__xludf.DUMMYFUNCTION("""COMPUTED_VALUE"""),100.0)</f>
        <v>100</v>
      </c>
      <c r="B67" s="215" t="str">
        <f>IFERROR(__xludf.DUMMYFUNCTION("""COMPUTED_VALUE"""),"Jan Ťoupal")</f>
        <v>Jan Ťoupal</v>
      </c>
      <c r="C67" s="199">
        <f t="shared" ref="C67:BL67" si="59">BO67+EA67+GM67</f>
        <v>0</v>
      </c>
      <c r="D67" s="199">
        <f t="shared" si="59"/>
        <v>0</v>
      </c>
      <c r="E67" s="199">
        <f t="shared" si="59"/>
        <v>0</v>
      </c>
      <c r="F67" s="199">
        <f t="shared" si="59"/>
        <v>0</v>
      </c>
      <c r="G67" s="199">
        <f t="shared" si="59"/>
        <v>0</v>
      </c>
      <c r="H67" s="199">
        <f t="shared" si="59"/>
        <v>0</v>
      </c>
      <c r="I67" s="199">
        <f t="shared" si="59"/>
        <v>0</v>
      </c>
      <c r="J67" s="199">
        <f t="shared" si="59"/>
        <v>0</v>
      </c>
      <c r="K67" s="199">
        <f t="shared" si="59"/>
        <v>0</v>
      </c>
      <c r="L67" s="199">
        <f t="shared" si="59"/>
        <v>0</v>
      </c>
      <c r="M67" s="199">
        <f t="shared" si="59"/>
        <v>0</v>
      </c>
      <c r="N67" s="199">
        <f t="shared" si="59"/>
        <v>0</v>
      </c>
      <c r="O67" s="199">
        <f t="shared" si="59"/>
        <v>0</v>
      </c>
      <c r="P67" s="199">
        <f t="shared" si="59"/>
        <v>0</v>
      </c>
      <c r="Q67" s="199">
        <f t="shared" si="59"/>
        <v>0</v>
      </c>
      <c r="R67" s="199">
        <f t="shared" si="59"/>
        <v>0</v>
      </c>
      <c r="S67" s="199">
        <f t="shared" si="59"/>
        <v>0</v>
      </c>
      <c r="T67" s="199">
        <f t="shared" si="59"/>
        <v>0</v>
      </c>
      <c r="U67" s="199">
        <f t="shared" si="59"/>
        <v>0</v>
      </c>
      <c r="V67" s="199">
        <f t="shared" si="59"/>
        <v>0</v>
      </c>
      <c r="W67" s="199">
        <f t="shared" si="59"/>
        <v>0</v>
      </c>
      <c r="X67" s="199">
        <f t="shared" si="59"/>
        <v>0</v>
      </c>
      <c r="Y67" s="199">
        <f t="shared" si="59"/>
        <v>0</v>
      </c>
      <c r="Z67" s="199">
        <f t="shared" si="59"/>
        <v>0</v>
      </c>
      <c r="AA67" s="199">
        <f t="shared" si="59"/>
        <v>6</v>
      </c>
      <c r="AB67" s="199">
        <f t="shared" si="59"/>
        <v>0</v>
      </c>
      <c r="AC67" s="199">
        <f t="shared" si="59"/>
        <v>3</v>
      </c>
      <c r="AD67" s="199">
        <f t="shared" si="59"/>
        <v>0</v>
      </c>
      <c r="AE67" s="199">
        <f t="shared" si="59"/>
        <v>0</v>
      </c>
      <c r="AF67" s="199">
        <f t="shared" si="59"/>
        <v>0</v>
      </c>
      <c r="AG67" s="199">
        <f t="shared" si="59"/>
        <v>0</v>
      </c>
      <c r="AH67" s="199">
        <f t="shared" si="59"/>
        <v>0</v>
      </c>
      <c r="AI67" s="199">
        <f t="shared" si="59"/>
        <v>0</v>
      </c>
      <c r="AJ67" s="199">
        <f t="shared" si="59"/>
        <v>0</v>
      </c>
      <c r="AK67" s="199">
        <f t="shared" si="59"/>
        <v>9.5</v>
      </c>
      <c r="AL67" s="199">
        <f t="shared" si="59"/>
        <v>0</v>
      </c>
      <c r="AM67" s="199">
        <f t="shared" si="59"/>
        <v>8.5</v>
      </c>
      <c r="AN67" s="199">
        <f t="shared" si="59"/>
        <v>0</v>
      </c>
      <c r="AO67" s="199">
        <f t="shared" si="59"/>
        <v>0</v>
      </c>
      <c r="AP67" s="199">
        <f t="shared" si="59"/>
        <v>0</v>
      </c>
      <c r="AQ67" s="199">
        <f t="shared" si="59"/>
        <v>11</v>
      </c>
      <c r="AR67" s="199">
        <f t="shared" si="59"/>
        <v>0</v>
      </c>
      <c r="AS67" s="199">
        <f t="shared" si="59"/>
        <v>7</v>
      </c>
      <c r="AT67" s="199">
        <f t="shared" si="59"/>
        <v>0</v>
      </c>
      <c r="AU67" s="199">
        <f t="shared" si="59"/>
        <v>0</v>
      </c>
      <c r="AV67" s="199">
        <f t="shared" si="59"/>
        <v>0</v>
      </c>
      <c r="AW67" s="199">
        <f t="shared" si="59"/>
        <v>7</v>
      </c>
      <c r="AX67" s="199">
        <f t="shared" si="59"/>
        <v>0</v>
      </c>
      <c r="AY67" s="199">
        <f t="shared" si="59"/>
        <v>0</v>
      </c>
      <c r="AZ67" s="199">
        <f t="shared" si="59"/>
        <v>0</v>
      </c>
      <c r="BA67" s="199">
        <f t="shared" si="59"/>
        <v>0</v>
      </c>
      <c r="BB67" s="199">
        <f t="shared" si="59"/>
        <v>0</v>
      </c>
      <c r="BC67" s="199">
        <f t="shared" si="59"/>
        <v>0</v>
      </c>
      <c r="BD67" s="199">
        <f t="shared" si="59"/>
        <v>0</v>
      </c>
      <c r="BE67" s="199">
        <f t="shared" si="59"/>
        <v>0</v>
      </c>
      <c r="BF67" s="199">
        <f t="shared" si="59"/>
        <v>0</v>
      </c>
      <c r="BG67" s="199">
        <f t="shared" si="59"/>
        <v>0</v>
      </c>
      <c r="BH67" s="199">
        <f t="shared" si="59"/>
        <v>0</v>
      </c>
      <c r="BI67" s="199">
        <f t="shared" si="59"/>
        <v>0</v>
      </c>
      <c r="BJ67" s="199">
        <f t="shared" si="59"/>
        <v>0</v>
      </c>
      <c r="BK67" s="199">
        <f t="shared" si="59"/>
        <v>0</v>
      </c>
      <c r="BL67" s="199">
        <f t="shared" si="59"/>
        <v>0</v>
      </c>
      <c r="BM67" s="151"/>
      <c r="BN67" s="215" t="str">
        <f>IFERROR(__xludf.DUMMYFUNCTION("""COMPUTED_VALUE"""),"Jan Ťoupal")</f>
        <v>Jan Ťoupal</v>
      </c>
      <c r="BO67" s="216"/>
      <c r="BP67" s="216"/>
      <c r="BQ67" s="216"/>
      <c r="BR67" s="216"/>
      <c r="BS67" s="216"/>
      <c r="BT67" s="216"/>
      <c r="BU67" s="216"/>
      <c r="BV67" s="216"/>
      <c r="BW67" s="216"/>
      <c r="BX67" s="216"/>
      <c r="BY67" s="216"/>
      <c r="BZ67" s="216"/>
      <c r="CA67" s="216"/>
      <c r="CB67" s="216"/>
      <c r="CC67" s="216"/>
      <c r="CD67" s="216"/>
      <c r="CE67" s="216"/>
      <c r="CF67" s="216"/>
      <c r="CG67" s="216"/>
      <c r="CH67" s="216"/>
      <c r="CI67" s="216"/>
      <c r="CJ67" s="216"/>
      <c r="CK67" s="216"/>
      <c r="CL67" s="216"/>
      <c r="CM67" s="216">
        <f>IFERROR(__xludf.DUMMYFUNCTION("""COMPUTED_VALUE"""),6.0)</f>
        <v>6</v>
      </c>
      <c r="CN67" s="216"/>
      <c r="CO67" s="216">
        <f>IFERROR(__xludf.DUMMYFUNCTION("""COMPUTED_VALUE"""),3.0)</f>
        <v>3</v>
      </c>
      <c r="CP67" s="216"/>
      <c r="CQ67" s="216"/>
      <c r="CR67" s="216"/>
      <c r="CS67" s="216"/>
      <c r="CT67" s="216"/>
      <c r="CU67" s="216"/>
      <c r="CV67" s="216"/>
      <c r="CW67" s="216">
        <f>IFERROR(__xludf.DUMMYFUNCTION("""COMPUTED_VALUE"""),9.5)</f>
        <v>9.5</v>
      </c>
      <c r="CX67" s="216"/>
      <c r="CY67" s="216">
        <f>IFERROR(__xludf.DUMMYFUNCTION("""COMPUTED_VALUE"""),8.5)</f>
        <v>8.5</v>
      </c>
      <c r="CZ67" s="216"/>
      <c r="DA67" s="216"/>
      <c r="DB67" s="216"/>
      <c r="DC67" s="216">
        <f>IFERROR(__xludf.DUMMYFUNCTION("""COMPUTED_VALUE"""),11.0)</f>
        <v>11</v>
      </c>
      <c r="DD67" s="216"/>
      <c r="DE67" s="216">
        <f>IFERROR(__xludf.DUMMYFUNCTION("""COMPUTED_VALUE"""),7.0)</f>
        <v>7</v>
      </c>
      <c r="DF67" s="216"/>
      <c r="DG67" s="216"/>
      <c r="DH67" s="216"/>
      <c r="DI67" s="216">
        <f>IFERROR(__xludf.DUMMYFUNCTION("""COMPUTED_VALUE"""),7.0)</f>
        <v>7</v>
      </c>
      <c r="DJ67" s="216"/>
      <c r="DK67" s="216"/>
      <c r="DL67" s="216"/>
      <c r="DM67" s="216"/>
      <c r="DN67" s="216"/>
      <c r="DO67" s="216"/>
      <c r="DP67" s="216"/>
      <c r="DQ67" s="216"/>
      <c r="DR67" s="216"/>
      <c r="DS67" s="216"/>
      <c r="DT67" s="216"/>
      <c r="DU67" s="216"/>
      <c r="DV67" s="216"/>
      <c r="DW67" s="216"/>
      <c r="DX67" s="215"/>
      <c r="DY67" s="151"/>
      <c r="DZ67" s="215" t="str">
        <f>IFERROR(__xludf.DUMMYFUNCTION("""COMPUTED_VALUE"""),"Jan Ťoupal")</f>
        <v>Jan Ťoupal</v>
      </c>
      <c r="EA67" s="216"/>
      <c r="EB67" s="216"/>
      <c r="EC67" s="216"/>
      <c r="ED67" s="216"/>
      <c r="EE67" s="216"/>
      <c r="EF67" s="216"/>
      <c r="EG67" s="216"/>
      <c r="EH67" s="216"/>
      <c r="EI67" s="216"/>
      <c r="EJ67" s="216"/>
      <c r="EK67" s="216"/>
      <c r="EL67" s="216"/>
      <c r="EM67" s="216"/>
      <c r="EN67" s="216"/>
      <c r="EO67" s="216"/>
      <c r="EP67" s="216"/>
      <c r="EQ67" s="216"/>
      <c r="ER67" s="216"/>
      <c r="ES67" s="216"/>
      <c r="ET67" s="216"/>
      <c r="EU67" s="216"/>
      <c r="EV67" s="216"/>
      <c r="EW67" s="216"/>
      <c r="EX67" s="216"/>
      <c r="EY67" s="216"/>
      <c r="EZ67" s="216"/>
      <c r="FA67" s="216"/>
      <c r="FB67" s="216"/>
      <c r="FC67" s="216"/>
      <c r="FD67" s="216"/>
      <c r="FE67" s="216"/>
      <c r="FF67" s="216"/>
      <c r="FG67" s="216"/>
      <c r="FH67" s="216"/>
      <c r="FI67" s="216"/>
      <c r="FJ67" s="216"/>
      <c r="FK67" s="216"/>
      <c r="FL67" s="216"/>
      <c r="FM67" s="216"/>
      <c r="FN67" s="216"/>
      <c r="FO67" s="216"/>
      <c r="FP67" s="216"/>
      <c r="FQ67" s="216"/>
      <c r="FR67" s="216"/>
      <c r="FS67" s="216"/>
      <c r="FT67" s="216"/>
      <c r="FU67" s="216"/>
      <c r="FV67" s="216"/>
      <c r="FW67" s="216"/>
      <c r="FX67" s="216"/>
      <c r="FY67" s="216"/>
      <c r="FZ67" s="216"/>
      <c r="GA67" s="216"/>
      <c r="GB67" s="216"/>
      <c r="GC67" s="216"/>
      <c r="GD67" s="216"/>
      <c r="GE67" s="216"/>
      <c r="GF67" s="216"/>
      <c r="GG67" s="216"/>
      <c r="GH67" s="216"/>
      <c r="GI67" s="216"/>
      <c r="GJ67" s="215"/>
      <c r="GK67" s="151"/>
      <c r="GL67" s="215" t="str">
        <f>IFERROR(__xludf.DUMMYFUNCTION("""COMPUTED_VALUE"""),"Jan Ťoupal")</f>
        <v>Jan Ťoupal</v>
      </c>
      <c r="GM67" s="215"/>
      <c r="GN67" s="215"/>
      <c r="GO67" s="215"/>
      <c r="GP67" s="215"/>
      <c r="GQ67" s="215"/>
      <c r="GR67" s="215"/>
      <c r="GS67" s="215"/>
      <c r="GT67" s="215"/>
      <c r="GU67" s="215"/>
      <c r="GV67" s="215"/>
      <c r="GW67" s="215"/>
      <c r="GX67" s="215"/>
      <c r="GY67" s="215"/>
      <c r="GZ67" s="215"/>
      <c r="HA67" s="216"/>
      <c r="HB67" s="216"/>
      <c r="HC67" s="216"/>
      <c r="HD67" s="216"/>
      <c r="HE67" s="216"/>
      <c r="HF67" s="216"/>
      <c r="HG67" s="216"/>
      <c r="HH67" s="216"/>
      <c r="HI67" s="216"/>
      <c r="HJ67" s="216"/>
      <c r="HK67" s="216"/>
      <c r="HL67" s="216"/>
      <c r="HM67" s="216"/>
      <c r="HN67" s="216"/>
      <c r="HO67" s="216"/>
      <c r="HP67" s="216"/>
      <c r="HQ67" s="216"/>
      <c r="HR67" s="216"/>
      <c r="HS67" s="216"/>
      <c r="HT67" s="216"/>
      <c r="HU67" s="216"/>
      <c r="HV67" s="216"/>
      <c r="HW67" s="216"/>
      <c r="HX67" s="216"/>
      <c r="HY67" s="216"/>
      <c r="HZ67" s="216"/>
      <c r="IA67" s="216"/>
      <c r="IB67" s="216"/>
      <c r="IC67" s="216"/>
      <c r="ID67" s="216"/>
      <c r="IE67" s="216"/>
      <c r="IF67" s="216"/>
      <c r="IG67" s="216"/>
      <c r="IH67" s="216"/>
      <c r="II67" s="216"/>
      <c r="IJ67" s="216"/>
      <c r="IK67" s="216"/>
      <c r="IL67" s="216"/>
      <c r="IM67" s="216"/>
      <c r="IN67" s="216"/>
      <c r="IO67" s="216"/>
      <c r="IP67" s="216"/>
      <c r="IQ67" s="216"/>
      <c r="IR67" s="216"/>
      <c r="IS67" s="216"/>
      <c r="IT67" s="216"/>
      <c r="IU67" s="216"/>
      <c r="IV67" s="216"/>
    </row>
    <row r="68">
      <c r="A68" s="225">
        <f>IFERROR(__xludf.DUMMYFUNCTION("""COMPUTED_VALUE"""),100.0)</f>
        <v>100</v>
      </c>
      <c r="B68" s="215" t="str">
        <f>IFERROR(__xludf.DUMMYFUNCTION("""COMPUTED_VALUE"""),"Simon Kurčík")</f>
        <v>Simon Kurčík</v>
      </c>
      <c r="C68" s="199">
        <f t="shared" ref="C68:BL68" si="60">BO68+EA68+GM68</f>
        <v>0</v>
      </c>
      <c r="D68" s="199">
        <f t="shared" si="60"/>
        <v>0</v>
      </c>
      <c r="E68" s="199">
        <f t="shared" si="60"/>
        <v>0</v>
      </c>
      <c r="F68" s="199">
        <f t="shared" si="60"/>
        <v>0</v>
      </c>
      <c r="G68" s="199">
        <f t="shared" si="60"/>
        <v>0</v>
      </c>
      <c r="H68" s="199">
        <f t="shared" si="60"/>
        <v>0</v>
      </c>
      <c r="I68" s="199">
        <f t="shared" si="60"/>
        <v>0</v>
      </c>
      <c r="J68" s="199">
        <f t="shared" si="60"/>
        <v>0</v>
      </c>
      <c r="K68" s="199">
        <f t="shared" si="60"/>
        <v>0</v>
      </c>
      <c r="L68" s="199">
        <f t="shared" si="60"/>
        <v>0</v>
      </c>
      <c r="M68" s="199">
        <f t="shared" si="60"/>
        <v>0</v>
      </c>
      <c r="N68" s="199">
        <f t="shared" si="60"/>
        <v>0</v>
      </c>
      <c r="O68" s="199">
        <f t="shared" si="60"/>
        <v>0</v>
      </c>
      <c r="P68" s="199">
        <f t="shared" si="60"/>
        <v>0</v>
      </c>
      <c r="Q68" s="199">
        <f t="shared" si="60"/>
        <v>0</v>
      </c>
      <c r="R68" s="199">
        <f t="shared" si="60"/>
        <v>0</v>
      </c>
      <c r="S68" s="199">
        <f t="shared" si="60"/>
        <v>0</v>
      </c>
      <c r="T68" s="199">
        <f t="shared" si="60"/>
        <v>0</v>
      </c>
      <c r="U68" s="199">
        <f t="shared" si="60"/>
        <v>0</v>
      </c>
      <c r="V68" s="199">
        <f t="shared" si="60"/>
        <v>0</v>
      </c>
      <c r="W68" s="199">
        <f t="shared" si="60"/>
        <v>0</v>
      </c>
      <c r="X68" s="199">
        <f t="shared" si="60"/>
        <v>0</v>
      </c>
      <c r="Y68" s="199">
        <f t="shared" si="60"/>
        <v>0</v>
      </c>
      <c r="Z68" s="199">
        <f t="shared" si="60"/>
        <v>0</v>
      </c>
      <c r="AA68" s="199">
        <f t="shared" si="60"/>
        <v>0</v>
      </c>
      <c r="AB68" s="199">
        <f t="shared" si="60"/>
        <v>0</v>
      </c>
      <c r="AC68" s="199">
        <f t="shared" si="60"/>
        <v>0</v>
      </c>
      <c r="AD68" s="199">
        <f t="shared" si="60"/>
        <v>0</v>
      </c>
      <c r="AE68" s="199">
        <f t="shared" si="60"/>
        <v>0</v>
      </c>
      <c r="AF68" s="199">
        <f t="shared" si="60"/>
        <v>0</v>
      </c>
      <c r="AG68" s="199">
        <f t="shared" si="60"/>
        <v>6.5</v>
      </c>
      <c r="AH68" s="199">
        <f t="shared" si="60"/>
        <v>0</v>
      </c>
      <c r="AI68" s="199">
        <f t="shared" si="60"/>
        <v>0</v>
      </c>
      <c r="AJ68" s="199">
        <f t="shared" si="60"/>
        <v>0</v>
      </c>
      <c r="AK68" s="199">
        <f t="shared" si="60"/>
        <v>0</v>
      </c>
      <c r="AL68" s="199">
        <f t="shared" si="60"/>
        <v>0</v>
      </c>
      <c r="AM68" s="199">
        <f t="shared" si="60"/>
        <v>0</v>
      </c>
      <c r="AN68" s="199">
        <f t="shared" si="60"/>
        <v>0</v>
      </c>
      <c r="AO68" s="199">
        <f t="shared" si="60"/>
        <v>0</v>
      </c>
      <c r="AP68" s="199">
        <f t="shared" si="60"/>
        <v>0</v>
      </c>
      <c r="AQ68" s="199">
        <f t="shared" si="60"/>
        <v>0</v>
      </c>
      <c r="AR68" s="199">
        <f t="shared" si="60"/>
        <v>0</v>
      </c>
      <c r="AS68" s="199">
        <f t="shared" si="60"/>
        <v>6.5</v>
      </c>
      <c r="AT68" s="199">
        <f t="shared" si="60"/>
        <v>0</v>
      </c>
      <c r="AU68" s="199">
        <f t="shared" si="60"/>
        <v>13.5</v>
      </c>
      <c r="AV68" s="199">
        <f t="shared" si="60"/>
        <v>0</v>
      </c>
      <c r="AW68" s="199">
        <f t="shared" si="60"/>
        <v>9</v>
      </c>
      <c r="AX68" s="199">
        <f t="shared" si="60"/>
        <v>0</v>
      </c>
      <c r="AY68" s="199">
        <f t="shared" si="60"/>
        <v>0</v>
      </c>
      <c r="AZ68" s="199">
        <f t="shared" si="60"/>
        <v>0</v>
      </c>
      <c r="BA68" s="199">
        <f t="shared" si="60"/>
        <v>0</v>
      </c>
      <c r="BB68" s="199">
        <f t="shared" si="60"/>
        <v>0</v>
      </c>
      <c r="BC68" s="199">
        <f t="shared" si="60"/>
        <v>0</v>
      </c>
      <c r="BD68" s="199">
        <f t="shared" si="60"/>
        <v>0</v>
      </c>
      <c r="BE68" s="199">
        <f t="shared" si="60"/>
        <v>6</v>
      </c>
      <c r="BF68" s="199">
        <f t="shared" si="60"/>
        <v>0</v>
      </c>
      <c r="BG68" s="199">
        <f t="shared" si="60"/>
        <v>4</v>
      </c>
      <c r="BH68" s="199">
        <f t="shared" si="60"/>
        <v>0</v>
      </c>
      <c r="BI68" s="199">
        <f t="shared" si="60"/>
        <v>8</v>
      </c>
      <c r="BJ68" s="199">
        <f t="shared" si="60"/>
        <v>0</v>
      </c>
      <c r="BK68" s="199">
        <f t="shared" si="60"/>
        <v>10</v>
      </c>
      <c r="BL68" s="199">
        <f t="shared" si="60"/>
        <v>0</v>
      </c>
      <c r="BM68" s="151"/>
      <c r="BN68" s="215" t="str">
        <f>IFERROR(__xludf.DUMMYFUNCTION("""COMPUTED_VALUE"""),"Simon Kurčík")</f>
        <v>Simon Kurčík</v>
      </c>
      <c r="BO68" s="216"/>
      <c r="BP68" s="216"/>
      <c r="BQ68" s="226"/>
      <c r="BR68" s="216"/>
      <c r="BS68" s="216"/>
      <c r="BT68" s="216"/>
      <c r="BU68" s="216"/>
      <c r="BV68" s="216"/>
      <c r="BW68" s="216"/>
      <c r="BX68" s="216"/>
      <c r="BY68" s="216"/>
      <c r="BZ68" s="216"/>
      <c r="CA68" s="216"/>
      <c r="CB68" s="216"/>
      <c r="CC68" s="216"/>
      <c r="CD68" s="216"/>
      <c r="CE68" s="216"/>
      <c r="CF68" s="216"/>
      <c r="CG68" s="216"/>
      <c r="CH68" s="216"/>
      <c r="CI68" s="216"/>
      <c r="CJ68" s="216"/>
      <c r="CK68" s="216"/>
      <c r="CL68" s="216"/>
      <c r="CM68" s="216"/>
      <c r="CN68" s="216"/>
      <c r="CO68" s="216"/>
      <c r="CP68" s="216"/>
      <c r="CQ68" s="216"/>
      <c r="CR68" s="216"/>
      <c r="CS68" s="216">
        <f>IFERROR(__xludf.DUMMYFUNCTION("""COMPUTED_VALUE"""),6.5)</f>
        <v>6.5</v>
      </c>
      <c r="CT68" s="216"/>
      <c r="CU68" s="216"/>
      <c r="CV68" s="216"/>
      <c r="CW68" s="216"/>
      <c r="CX68" s="216"/>
      <c r="CY68" s="216"/>
      <c r="CZ68" s="216"/>
      <c r="DA68" s="216"/>
      <c r="DB68" s="216"/>
      <c r="DC68" s="216"/>
      <c r="DD68" s="216"/>
      <c r="DE68" s="216">
        <f>IFERROR(__xludf.DUMMYFUNCTION("""COMPUTED_VALUE"""),6.5)</f>
        <v>6.5</v>
      </c>
      <c r="DF68" s="216"/>
      <c r="DG68" s="216">
        <f>IFERROR(__xludf.DUMMYFUNCTION("""COMPUTED_VALUE"""),13.5)</f>
        <v>13.5</v>
      </c>
      <c r="DH68" s="216"/>
      <c r="DI68" s="216">
        <f>IFERROR(__xludf.DUMMYFUNCTION("""COMPUTED_VALUE"""),9.0)</f>
        <v>9</v>
      </c>
      <c r="DJ68" s="216"/>
      <c r="DK68" s="216"/>
      <c r="DL68" s="216"/>
      <c r="DM68" s="216"/>
      <c r="DN68" s="216"/>
      <c r="DO68" s="216"/>
      <c r="DP68" s="216"/>
      <c r="DQ68" s="216"/>
      <c r="DR68" s="216"/>
      <c r="DS68" s="216">
        <f>IFERROR(__xludf.DUMMYFUNCTION("""COMPUTED_VALUE"""),4.0)</f>
        <v>4</v>
      </c>
      <c r="DT68" s="216"/>
      <c r="DU68" s="216"/>
      <c r="DV68" s="216"/>
      <c r="DW68" s="216">
        <f>IFERROR(__xludf.DUMMYFUNCTION("""COMPUTED_VALUE"""),10.0)</f>
        <v>10</v>
      </c>
      <c r="DX68" s="215"/>
      <c r="DY68" s="151"/>
      <c r="DZ68" s="215" t="str">
        <f>IFERROR(__xludf.DUMMYFUNCTION("""COMPUTED_VALUE"""),"Simon Kurčík")</f>
        <v>Simon Kurčík</v>
      </c>
      <c r="EA68" s="216"/>
      <c r="EB68" s="216"/>
      <c r="EC68" s="226"/>
      <c r="ED68" s="216"/>
      <c r="EE68" s="216"/>
      <c r="EF68" s="216"/>
      <c r="EG68" s="216"/>
      <c r="EH68" s="216"/>
      <c r="EI68" s="216"/>
      <c r="EJ68" s="216"/>
      <c r="EK68" s="216"/>
      <c r="EL68" s="216"/>
      <c r="EM68" s="216"/>
      <c r="EN68" s="216"/>
      <c r="EO68" s="216"/>
      <c r="EP68" s="216"/>
      <c r="EQ68" s="216"/>
      <c r="ER68" s="216"/>
      <c r="ES68" s="216"/>
      <c r="ET68" s="216"/>
      <c r="EU68" s="216"/>
      <c r="EV68" s="216"/>
      <c r="EW68" s="216"/>
      <c r="EX68" s="216"/>
      <c r="EY68" s="216"/>
      <c r="EZ68" s="216"/>
      <c r="FA68" s="216"/>
      <c r="FB68" s="216"/>
      <c r="FC68" s="216"/>
      <c r="FD68" s="216"/>
      <c r="FE68" s="216"/>
      <c r="FF68" s="216"/>
      <c r="FG68" s="216"/>
      <c r="FH68" s="216"/>
      <c r="FI68" s="216"/>
      <c r="FJ68" s="216"/>
      <c r="FK68" s="216"/>
      <c r="FL68" s="216"/>
      <c r="FM68" s="216"/>
      <c r="FN68" s="216"/>
      <c r="FO68" s="216"/>
      <c r="FP68" s="216"/>
      <c r="FQ68" s="216"/>
      <c r="FR68" s="216"/>
      <c r="FS68" s="216"/>
      <c r="FT68" s="216"/>
      <c r="FU68" s="216"/>
      <c r="FV68" s="216"/>
      <c r="FW68" s="216"/>
      <c r="FX68" s="216"/>
      <c r="FY68" s="216"/>
      <c r="FZ68" s="216"/>
      <c r="GA68" s="216"/>
      <c r="GB68" s="216"/>
      <c r="GC68" s="216"/>
      <c r="GD68" s="216"/>
      <c r="GE68" s="216"/>
      <c r="GF68" s="216"/>
      <c r="GG68" s="216"/>
      <c r="GH68" s="216"/>
      <c r="GI68" s="216"/>
      <c r="GJ68" s="215"/>
      <c r="GK68" s="151"/>
      <c r="GL68" s="215" t="str">
        <f>IFERROR(__xludf.DUMMYFUNCTION("""COMPUTED_VALUE"""),"Simon Kurčík")</f>
        <v>Simon Kurčík</v>
      </c>
      <c r="GM68" s="215"/>
      <c r="GN68" s="215"/>
      <c r="GO68" s="10"/>
      <c r="GP68" s="215"/>
      <c r="GQ68" s="215"/>
      <c r="GR68" s="215"/>
      <c r="GS68" s="215"/>
      <c r="GT68" s="215"/>
      <c r="GU68" s="215"/>
      <c r="GV68" s="215"/>
      <c r="GW68" s="215"/>
      <c r="GX68" s="215"/>
      <c r="GY68" s="215"/>
      <c r="GZ68" s="215"/>
      <c r="HA68" s="216"/>
      <c r="HB68" s="216"/>
      <c r="HC68" s="216"/>
      <c r="HD68" s="216"/>
      <c r="HE68" s="216"/>
      <c r="HF68" s="216"/>
      <c r="HG68" s="216"/>
      <c r="HH68" s="216"/>
      <c r="HI68" s="216"/>
      <c r="HJ68" s="216"/>
      <c r="HK68" s="216"/>
      <c r="HL68" s="216"/>
      <c r="HM68" s="216"/>
      <c r="HN68" s="216"/>
      <c r="HO68" s="216"/>
      <c r="HP68" s="216"/>
      <c r="HQ68" s="216"/>
      <c r="HR68" s="216"/>
      <c r="HS68" s="216"/>
      <c r="HT68" s="216"/>
      <c r="HU68" s="216"/>
      <c r="HV68" s="216"/>
      <c r="HW68" s="216"/>
      <c r="HX68" s="216"/>
      <c r="HY68" s="216"/>
      <c r="HZ68" s="216"/>
      <c r="IA68" s="216"/>
      <c r="IB68" s="216"/>
      <c r="IC68" s="216"/>
      <c r="ID68" s="216"/>
      <c r="IE68" s="216"/>
      <c r="IF68" s="216"/>
      <c r="IG68" s="216"/>
      <c r="IH68" s="216"/>
      <c r="II68" s="216"/>
      <c r="IJ68" s="216"/>
      <c r="IK68" s="216"/>
      <c r="IL68" s="216"/>
      <c r="IM68" s="216"/>
      <c r="IN68" s="216"/>
      <c r="IO68" s="216">
        <f>IFERROR(__xludf.DUMMYFUNCTION("""COMPUTED_VALUE"""),6.0)</f>
        <v>6</v>
      </c>
      <c r="IP68" s="216"/>
      <c r="IQ68" s="216"/>
      <c r="IR68" s="216"/>
      <c r="IS68" s="216">
        <f>IFERROR(__xludf.DUMMYFUNCTION("""COMPUTED_VALUE"""),8.0)</f>
        <v>8</v>
      </c>
      <c r="IT68" s="216"/>
      <c r="IU68" s="216"/>
      <c r="IV68" s="216"/>
    </row>
    <row r="69">
      <c r="A69" s="225">
        <f>IFERROR(__xludf.DUMMYFUNCTION("""COMPUTED_VALUE"""),100.0)</f>
        <v>100</v>
      </c>
      <c r="B69" s="215" t="str">
        <f>IFERROR(__xludf.DUMMYFUNCTION("""COMPUTED_VALUE"""),"Jiří Frankl")</f>
        <v>Jiří Frankl</v>
      </c>
      <c r="C69" s="199">
        <f t="shared" ref="C69:BL69" si="61">BO69+EA69+GM69</f>
        <v>0</v>
      </c>
      <c r="D69" s="199">
        <f t="shared" si="61"/>
        <v>0</v>
      </c>
      <c r="E69" s="199">
        <f t="shared" si="61"/>
        <v>0</v>
      </c>
      <c r="F69" s="199">
        <f t="shared" si="61"/>
        <v>0</v>
      </c>
      <c r="G69" s="199">
        <f t="shared" si="61"/>
        <v>0</v>
      </c>
      <c r="H69" s="199">
        <f t="shared" si="61"/>
        <v>0</v>
      </c>
      <c r="I69" s="199">
        <f t="shared" si="61"/>
        <v>0</v>
      </c>
      <c r="J69" s="199">
        <f t="shared" si="61"/>
        <v>0</v>
      </c>
      <c r="K69" s="199">
        <f t="shared" si="61"/>
        <v>0</v>
      </c>
      <c r="L69" s="199">
        <f t="shared" si="61"/>
        <v>0</v>
      </c>
      <c r="M69" s="199">
        <f t="shared" si="61"/>
        <v>0</v>
      </c>
      <c r="N69" s="199">
        <f t="shared" si="61"/>
        <v>0</v>
      </c>
      <c r="O69" s="199">
        <f t="shared" si="61"/>
        <v>0</v>
      </c>
      <c r="P69" s="199">
        <f t="shared" si="61"/>
        <v>0</v>
      </c>
      <c r="Q69" s="199">
        <f t="shared" si="61"/>
        <v>0</v>
      </c>
      <c r="R69" s="199">
        <f t="shared" si="61"/>
        <v>0</v>
      </c>
      <c r="S69" s="199">
        <f t="shared" si="61"/>
        <v>0</v>
      </c>
      <c r="T69" s="199">
        <f t="shared" si="61"/>
        <v>0</v>
      </c>
      <c r="U69" s="199">
        <f t="shared" si="61"/>
        <v>0</v>
      </c>
      <c r="V69" s="199">
        <f t="shared" si="61"/>
        <v>0</v>
      </c>
      <c r="W69" s="199">
        <f t="shared" si="61"/>
        <v>0</v>
      </c>
      <c r="X69" s="199">
        <f t="shared" si="61"/>
        <v>0</v>
      </c>
      <c r="Y69" s="199">
        <f t="shared" si="61"/>
        <v>0</v>
      </c>
      <c r="Z69" s="199">
        <f t="shared" si="61"/>
        <v>0</v>
      </c>
      <c r="AA69" s="199">
        <f t="shared" si="61"/>
        <v>0</v>
      </c>
      <c r="AB69" s="199">
        <f t="shared" si="61"/>
        <v>0</v>
      </c>
      <c r="AC69" s="199">
        <f t="shared" si="61"/>
        <v>0</v>
      </c>
      <c r="AD69" s="199">
        <f t="shared" si="61"/>
        <v>0</v>
      </c>
      <c r="AE69" s="199">
        <f t="shared" si="61"/>
        <v>0</v>
      </c>
      <c r="AF69" s="199">
        <f t="shared" si="61"/>
        <v>0</v>
      </c>
      <c r="AG69" s="199">
        <f t="shared" si="61"/>
        <v>0</v>
      </c>
      <c r="AH69" s="199">
        <f t="shared" si="61"/>
        <v>0</v>
      </c>
      <c r="AI69" s="199">
        <f t="shared" si="61"/>
        <v>0</v>
      </c>
      <c r="AJ69" s="199">
        <f t="shared" si="61"/>
        <v>0</v>
      </c>
      <c r="AK69" s="199">
        <f t="shared" si="61"/>
        <v>0</v>
      </c>
      <c r="AL69" s="199">
        <f t="shared" si="61"/>
        <v>0</v>
      </c>
      <c r="AM69" s="199">
        <f t="shared" si="61"/>
        <v>0</v>
      </c>
      <c r="AN69" s="199">
        <f t="shared" si="61"/>
        <v>0</v>
      </c>
      <c r="AO69" s="199">
        <f t="shared" si="61"/>
        <v>0</v>
      </c>
      <c r="AP69" s="199">
        <f t="shared" si="61"/>
        <v>0</v>
      </c>
      <c r="AQ69" s="199">
        <f t="shared" si="61"/>
        <v>14</v>
      </c>
      <c r="AR69" s="199">
        <f t="shared" si="61"/>
        <v>0</v>
      </c>
      <c r="AS69" s="199">
        <f t="shared" si="61"/>
        <v>0</v>
      </c>
      <c r="AT69" s="199">
        <f t="shared" si="61"/>
        <v>0</v>
      </c>
      <c r="AU69" s="199">
        <f t="shared" si="61"/>
        <v>16</v>
      </c>
      <c r="AV69" s="199">
        <f t="shared" si="61"/>
        <v>0</v>
      </c>
      <c r="AW69" s="199">
        <f t="shared" si="61"/>
        <v>0</v>
      </c>
      <c r="AX69" s="199">
        <f t="shared" si="61"/>
        <v>0</v>
      </c>
      <c r="AY69" s="199">
        <f t="shared" si="61"/>
        <v>14</v>
      </c>
      <c r="AZ69" s="199">
        <f t="shared" si="61"/>
        <v>0</v>
      </c>
      <c r="BA69" s="199">
        <f t="shared" si="61"/>
        <v>6</v>
      </c>
      <c r="BB69" s="199">
        <f t="shared" si="61"/>
        <v>0</v>
      </c>
      <c r="BC69" s="199">
        <f t="shared" si="61"/>
        <v>4.5</v>
      </c>
      <c r="BD69" s="199">
        <f t="shared" si="61"/>
        <v>0</v>
      </c>
      <c r="BE69" s="199">
        <f t="shared" si="61"/>
        <v>8</v>
      </c>
      <c r="BF69" s="199">
        <f t="shared" si="61"/>
        <v>0</v>
      </c>
      <c r="BG69" s="199">
        <f t="shared" si="61"/>
        <v>9</v>
      </c>
      <c r="BH69" s="199">
        <f t="shared" si="61"/>
        <v>0</v>
      </c>
      <c r="BI69" s="199">
        <f t="shared" si="61"/>
        <v>14</v>
      </c>
      <c r="BJ69" s="199">
        <f t="shared" si="61"/>
        <v>0</v>
      </c>
      <c r="BK69" s="199">
        <f t="shared" si="61"/>
        <v>6</v>
      </c>
      <c r="BL69" s="199">
        <f t="shared" si="61"/>
        <v>0</v>
      </c>
      <c r="BM69" s="151"/>
      <c r="BN69" s="215" t="str">
        <f>IFERROR(__xludf.DUMMYFUNCTION("""COMPUTED_VALUE"""),"Jiří Frankl")</f>
        <v>Jiří Frankl</v>
      </c>
      <c r="BO69" s="216"/>
      <c r="BP69" s="216"/>
      <c r="BQ69" s="216"/>
      <c r="BR69" s="216"/>
      <c r="BS69" s="216"/>
      <c r="BT69" s="216"/>
      <c r="BU69" s="216"/>
      <c r="BV69" s="216"/>
      <c r="BW69" s="216"/>
      <c r="BX69" s="216"/>
      <c r="BY69" s="216"/>
      <c r="BZ69" s="216"/>
      <c r="CA69" s="216"/>
      <c r="CB69" s="216"/>
      <c r="CC69" s="216"/>
      <c r="CD69" s="216"/>
      <c r="CE69" s="216"/>
      <c r="CF69" s="216"/>
      <c r="CG69" s="216"/>
      <c r="CH69" s="216"/>
      <c r="CI69" s="216"/>
      <c r="CJ69" s="216"/>
      <c r="CK69" s="216"/>
      <c r="CL69" s="216"/>
      <c r="CM69" s="216"/>
      <c r="CN69" s="216"/>
      <c r="CO69" s="216"/>
      <c r="CP69" s="216"/>
      <c r="CQ69" s="216"/>
      <c r="CR69" s="216"/>
      <c r="CS69" s="216"/>
      <c r="CT69" s="216"/>
      <c r="CU69" s="216"/>
      <c r="CV69" s="216"/>
      <c r="CW69" s="216"/>
      <c r="CX69" s="216"/>
      <c r="CY69" s="216"/>
      <c r="CZ69" s="216"/>
      <c r="DA69" s="216"/>
      <c r="DB69" s="216"/>
      <c r="DC69" s="216"/>
      <c r="DD69" s="216"/>
      <c r="DE69" s="216"/>
      <c r="DF69" s="216"/>
      <c r="DG69" s="216"/>
      <c r="DH69" s="216"/>
      <c r="DI69" s="216"/>
      <c r="DJ69" s="216"/>
      <c r="DK69" s="216"/>
      <c r="DL69" s="216"/>
      <c r="DM69" s="216"/>
      <c r="DN69" s="216"/>
      <c r="DO69" s="216"/>
      <c r="DP69" s="216"/>
      <c r="DQ69" s="216"/>
      <c r="DR69" s="216"/>
      <c r="DS69" s="216"/>
      <c r="DT69" s="216"/>
      <c r="DU69" s="216"/>
      <c r="DV69" s="216"/>
      <c r="DW69" s="216"/>
      <c r="DX69" s="215"/>
      <c r="DY69" s="151"/>
      <c r="DZ69" s="215" t="str">
        <f>IFERROR(__xludf.DUMMYFUNCTION("""COMPUTED_VALUE"""),"Jiří Frankl")</f>
        <v>Jiří Frankl</v>
      </c>
      <c r="EA69" s="216"/>
      <c r="EB69" s="216"/>
      <c r="EC69" s="216"/>
      <c r="ED69" s="216"/>
      <c r="EE69" s="216"/>
      <c r="EF69" s="216"/>
      <c r="EG69" s="216"/>
      <c r="EH69" s="216"/>
      <c r="EI69" s="216"/>
      <c r="EJ69" s="216"/>
      <c r="EK69" s="216"/>
      <c r="EL69" s="216"/>
      <c r="EM69" s="216"/>
      <c r="EN69" s="216"/>
      <c r="EO69" s="216"/>
      <c r="EP69" s="216"/>
      <c r="EQ69" s="216"/>
      <c r="ER69" s="216"/>
      <c r="ES69" s="216"/>
      <c r="ET69" s="216"/>
      <c r="EU69" s="216"/>
      <c r="EV69" s="216"/>
      <c r="EW69" s="216"/>
      <c r="EX69" s="216"/>
      <c r="EY69" s="216"/>
      <c r="EZ69" s="216"/>
      <c r="FA69" s="216"/>
      <c r="FB69" s="216"/>
      <c r="FC69" s="216"/>
      <c r="FD69" s="216"/>
      <c r="FE69" s="216"/>
      <c r="FF69" s="216"/>
      <c r="FG69" s="216"/>
      <c r="FH69" s="216"/>
      <c r="FI69" s="216"/>
      <c r="FJ69" s="216"/>
      <c r="FK69" s="216"/>
      <c r="FL69" s="216"/>
      <c r="FM69" s="216"/>
      <c r="FN69" s="216"/>
      <c r="FO69" s="216"/>
      <c r="FP69" s="216"/>
      <c r="FQ69" s="216"/>
      <c r="FR69" s="216"/>
      <c r="FS69" s="216"/>
      <c r="FT69" s="216"/>
      <c r="FU69" s="216"/>
      <c r="FV69" s="216"/>
      <c r="FW69" s="216"/>
      <c r="FX69" s="216"/>
      <c r="FY69" s="216"/>
      <c r="FZ69" s="216"/>
      <c r="GA69" s="216"/>
      <c r="GB69" s="216"/>
      <c r="GC69" s="216"/>
      <c r="GD69" s="216"/>
      <c r="GE69" s="216"/>
      <c r="GF69" s="216"/>
      <c r="GG69" s="216"/>
      <c r="GH69" s="216"/>
      <c r="GI69" s="216"/>
      <c r="GJ69" s="215"/>
      <c r="GK69" s="151"/>
      <c r="GL69" s="215" t="str">
        <f>IFERROR(__xludf.DUMMYFUNCTION("""COMPUTED_VALUE"""),"Jiří Frankl")</f>
        <v>Jiří Frankl</v>
      </c>
      <c r="GM69" s="215"/>
      <c r="GN69" s="215"/>
      <c r="GO69" s="215"/>
      <c r="GP69" s="215"/>
      <c r="GQ69" s="215"/>
      <c r="GR69" s="215"/>
      <c r="GS69" s="215"/>
      <c r="GT69" s="215"/>
      <c r="GU69" s="215"/>
      <c r="GV69" s="215"/>
      <c r="GW69" s="215"/>
      <c r="GX69" s="215"/>
      <c r="GY69" s="215"/>
      <c r="GZ69" s="215"/>
      <c r="HA69" s="216"/>
      <c r="HB69" s="216"/>
      <c r="HC69" s="216"/>
      <c r="HD69" s="216"/>
      <c r="HE69" s="216"/>
      <c r="HF69" s="216"/>
      <c r="HG69" s="216"/>
      <c r="HH69" s="216"/>
      <c r="HI69" s="216"/>
      <c r="HJ69" s="216"/>
      <c r="HK69" s="216"/>
      <c r="HL69" s="216"/>
      <c r="HM69" s="216"/>
      <c r="HN69" s="216"/>
      <c r="HO69" s="216"/>
      <c r="HP69" s="216"/>
      <c r="HQ69" s="216"/>
      <c r="HR69" s="216"/>
      <c r="HS69" s="216"/>
      <c r="HT69" s="216"/>
      <c r="HU69" s="216"/>
      <c r="HV69" s="216"/>
      <c r="HW69" s="216"/>
      <c r="HX69" s="216"/>
      <c r="HY69" s="216"/>
      <c r="HZ69" s="216"/>
      <c r="IA69" s="216">
        <f>IFERROR(__xludf.DUMMYFUNCTION("""COMPUTED_VALUE"""),14.0)</f>
        <v>14</v>
      </c>
      <c r="IB69" s="216"/>
      <c r="IC69" s="216"/>
      <c r="ID69" s="216"/>
      <c r="IE69" s="216">
        <f>IFERROR(__xludf.DUMMYFUNCTION("""COMPUTED_VALUE"""),16.0)</f>
        <v>16</v>
      </c>
      <c r="IF69" s="216"/>
      <c r="IG69" s="216"/>
      <c r="IH69" s="216"/>
      <c r="II69" s="216">
        <f>IFERROR(__xludf.DUMMYFUNCTION("""COMPUTED_VALUE"""),14.0)</f>
        <v>14</v>
      </c>
      <c r="IJ69" s="216"/>
      <c r="IK69" s="216">
        <f>IFERROR(__xludf.DUMMYFUNCTION("""COMPUTED_VALUE"""),6.0)</f>
        <v>6</v>
      </c>
      <c r="IL69" s="216"/>
      <c r="IM69" s="216">
        <f>IFERROR(__xludf.DUMMYFUNCTION("""COMPUTED_VALUE"""),4.5)</f>
        <v>4.5</v>
      </c>
      <c r="IN69" s="216"/>
      <c r="IO69" s="216">
        <f>IFERROR(__xludf.DUMMYFUNCTION("""COMPUTED_VALUE"""),8.0)</f>
        <v>8</v>
      </c>
      <c r="IP69" s="216"/>
      <c r="IQ69" s="216">
        <f>IFERROR(__xludf.DUMMYFUNCTION("""COMPUTED_VALUE"""),9.0)</f>
        <v>9</v>
      </c>
      <c r="IR69" s="216"/>
      <c r="IS69" s="216">
        <f>IFERROR(__xludf.DUMMYFUNCTION("""COMPUTED_VALUE"""),14.0)</f>
        <v>14</v>
      </c>
      <c r="IT69" s="216"/>
      <c r="IU69" s="216">
        <f>IFERROR(__xludf.DUMMYFUNCTION("""COMPUTED_VALUE"""),6.0)</f>
        <v>6</v>
      </c>
      <c r="IV69" s="216"/>
    </row>
    <row r="70">
      <c r="A70" s="225">
        <f>IFERROR(__xludf.DUMMYFUNCTION("""COMPUTED_VALUE"""),100.0)</f>
        <v>100</v>
      </c>
      <c r="B70" s="215" t="str">
        <f>IFERROR(__xludf.DUMMYFUNCTION("""COMPUTED_VALUE"""),"Matěj Štolba")</f>
        <v>Matěj Štolba</v>
      </c>
      <c r="C70" s="199">
        <f t="shared" ref="C70:BL70" si="62">BO70+EA70+GM70</f>
        <v>0</v>
      </c>
      <c r="D70" s="199">
        <f t="shared" si="62"/>
        <v>0</v>
      </c>
      <c r="E70" s="199">
        <f t="shared" si="62"/>
        <v>0</v>
      </c>
      <c r="F70" s="199">
        <f t="shared" si="62"/>
        <v>0</v>
      </c>
      <c r="G70" s="199">
        <f t="shared" si="62"/>
        <v>0</v>
      </c>
      <c r="H70" s="199">
        <f t="shared" si="62"/>
        <v>0</v>
      </c>
      <c r="I70" s="199">
        <f t="shared" si="62"/>
        <v>0</v>
      </c>
      <c r="J70" s="199">
        <f t="shared" si="62"/>
        <v>0</v>
      </c>
      <c r="K70" s="199">
        <f t="shared" si="62"/>
        <v>0</v>
      </c>
      <c r="L70" s="199">
        <f t="shared" si="62"/>
        <v>0</v>
      </c>
      <c r="M70" s="199">
        <f t="shared" si="62"/>
        <v>0</v>
      </c>
      <c r="N70" s="199">
        <f t="shared" si="62"/>
        <v>0</v>
      </c>
      <c r="O70" s="199">
        <f t="shared" si="62"/>
        <v>0</v>
      </c>
      <c r="P70" s="199">
        <f t="shared" si="62"/>
        <v>0</v>
      </c>
      <c r="Q70" s="199">
        <f t="shared" si="62"/>
        <v>0</v>
      </c>
      <c r="R70" s="199">
        <f t="shared" si="62"/>
        <v>0</v>
      </c>
      <c r="S70" s="199">
        <f t="shared" si="62"/>
        <v>0</v>
      </c>
      <c r="T70" s="199">
        <f t="shared" si="62"/>
        <v>0</v>
      </c>
      <c r="U70" s="199">
        <f t="shared" si="62"/>
        <v>0</v>
      </c>
      <c r="V70" s="199">
        <f t="shared" si="62"/>
        <v>0</v>
      </c>
      <c r="W70" s="199">
        <f t="shared" si="62"/>
        <v>0</v>
      </c>
      <c r="X70" s="199">
        <f t="shared" si="62"/>
        <v>0</v>
      </c>
      <c r="Y70" s="199">
        <f t="shared" si="62"/>
        <v>0</v>
      </c>
      <c r="Z70" s="199">
        <f t="shared" si="62"/>
        <v>0</v>
      </c>
      <c r="AA70" s="199">
        <f t="shared" si="62"/>
        <v>0</v>
      </c>
      <c r="AB70" s="199">
        <f t="shared" si="62"/>
        <v>0</v>
      </c>
      <c r="AC70" s="199">
        <f t="shared" si="62"/>
        <v>0</v>
      </c>
      <c r="AD70" s="199">
        <f t="shared" si="62"/>
        <v>0</v>
      </c>
      <c r="AE70" s="199">
        <f t="shared" si="62"/>
        <v>0</v>
      </c>
      <c r="AF70" s="199">
        <f t="shared" si="62"/>
        <v>0</v>
      </c>
      <c r="AG70" s="199">
        <f t="shared" si="62"/>
        <v>0</v>
      </c>
      <c r="AH70" s="199">
        <f t="shared" si="62"/>
        <v>0</v>
      </c>
      <c r="AI70" s="199">
        <f t="shared" si="62"/>
        <v>0</v>
      </c>
      <c r="AJ70" s="199">
        <f t="shared" si="62"/>
        <v>0</v>
      </c>
      <c r="AK70" s="199">
        <f t="shared" si="62"/>
        <v>0</v>
      </c>
      <c r="AL70" s="199">
        <f t="shared" si="62"/>
        <v>0</v>
      </c>
      <c r="AM70" s="199">
        <f t="shared" si="62"/>
        <v>0</v>
      </c>
      <c r="AN70" s="199">
        <f t="shared" si="62"/>
        <v>0</v>
      </c>
      <c r="AO70" s="199">
        <f t="shared" si="62"/>
        <v>0</v>
      </c>
      <c r="AP70" s="199">
        <f t="shared" si="62"/>
        <v>0</v>
      </c>
      <c r="AQ70" s="199">
        <f t="shared" si="62"/>
        <v>0</v>
      </c>
      <c r="AR70" s="199">
        <f t="shared" si="62"/>
        <v>0</v>
      </c>
      <c r="AS70" s="199">
        <f t="shared" si="62"/>
        <v>0</v>
      </c>
      <c r="AT70" s="199">
        <f t="shared" si="62"/>
        <v>0</v>
      </c>
      <c r="AU70" s="199">
        <f t="shared" si="62"/>
        <v>8</v>
      </c>
      <c r="AV70" s="199">
        <f t="shared" si="62"/>
        <v>0</v>
      </c>
      <c r="AW70" s="199">
        <f t="shared" si="62"/>
        <v>0</v>
      </c>
      <c r="AX70" s="199">
        <f t="shared" si="62"/>
        <v>0</v>
      </c>
      <c r="AY70" s="199">
        <f t="shared" si="62"/>
        <v>8</v>
      </c>
      <c r="AZ70" s="199">
        <f t="shared" si="62"/>
        <v>0</v>
      </c>
      <c r="BA70" s="199">
        <f t="shared" si="62"/>
        <v>8.5</v>
      </c>
      <c r="BB70" s="199">
        <f t="shared" si="62"/>
        <v>0</v>
      </c>
      <c r="BC70" s="199">
        <f t="shared" si="62"/>
        <v>8.5</v>
      </c>
      <c r="BD70" s="199">
        <f t="shared" si="62"/>
        <v>0</v>
      </c>
      <c r="BE70" s="199">
        <f t="shared" si="62"/>
        <v>8</v>
      </c>
      <c r="BF70" s="199">
        <f t="shared" si="62"/>
        <v>0</v>
      </c>
      <c r="BG70" s="199">
        <f t="shared" si="62"/>
        <v>10</v>
      </c>
      <c r="BH70" s="199">
        <f t="shared" si="62"/>
        <v>0</v>
      </c>
      <c r="BI70" s="199">
        <f t="shared" si="62"/>
        <v>0</v>
      </c>
      <c r="BJ70" s="199">
        <f t="shared" si="62"/>
        <v>0</v>
      </c>
      <c r="BK70" s="199">
        <f t="shared" si="62"/>
        <v>6</v>
      </c>
      <c r="BL70" s="199">
        <f t="shared" si="62"/>
        <v>0</v>
      </c>
      <c r="BM70" s="151"/>
      <c r="BN70" s="215" t="str">
        <f>IFERROR(__xludf.DUMMYFUNCTION("""COMPUTED_VALUE"""),"Matěj Štolba")</f>
        <v>Matěj Štolba</v>
      </c>
      <c r="BO70" s="216"/>
      <c r="BP70" s="216"/>
      <c r="BQ70" s="216"/>
      <c r="BR70" s="216"/>
      <c r="BS70" s="216"/>
      <c r="BT70" s="216"/>
      <c r="BU70" s="216"/>
      <c r="BV70" s="216"/>
      <c r="BW70" s="216"/>
      <c r="BX70" s="216"/>
      <c r="BY70" s="216"/>
      <c r="BZ70" s="216"/>
      <c r="CA70" s="216"/>
      <c r="CB70" s="216"/>
      <c r="CC70" s="216"/>
      <c r="CD70" s="216"/>
      <c r="CE70" s="216"/>
      <c r="CF70" s="216"/>
      <c r="CG70" s="216"/>
      <c r="CH70" s="216"/>
      <c r="CI70" s="216"/>
      <c r="CJ70" s="216"/>
      <c r="CK70" s="216"/>
      <c r="CL70" s="216"/>
      <c r="CM70" s="216"/>
      <c r="CN70" s="216"/>
      <c r="CO70" s="216"/>
      <c r="CP70" s="216"/>
      <c r="CQ70" s="216"/>
      <c r="CR70" s="216"/>
      <c r="CS70" s="216"/>
      <c r="CT70" s="216"/>
      <c r="CU70" s="216"/>
      <c r="CV70" s="216"/>
      <c r="CW70" s="216"/>
      <c r="CX70" s="216"/>
      <c r="CY70" s="216"/>
      <c r="CZ70" s="216"/>
      <c r="DA70" s="216"/>
      <c r="DB70" s="216"/>
      <c r="DC70" s="216"/>
      <c r="DD70" s="216"/>
      <c r="DE70" s="216"/>
      <c r="DF70" s="216"/>
      <c r="DG70" s="216"/>
      <c r="DH70" s="216"/>
      <c r="DI70" s="216"/>
      <c r="DJ70" s="216"/>
      <c r="DK70" s="216"/>
      <c r="DL70" s="216"/>
      <c r="DM70" s="216"/>
      <c r="DN70" s="216"/>
      <c r="DO70" s="216"/>
      <c r="DP70" s="216"/>
      <c r="DQ70" s="216"/>
      <c r="DR70" s="216"/>
      <c r="DS70" s="216"/>
      <c r="DT70" s="216"/>
      <c r="DU70" s="216"/>
      <c r="DV70" s="216"/>
      <c r="DW70" s="216"/>
      <c r="DX70" s="215"/>
      <c r="DZ70" s="215" t="str">
        <f>IFERROR(__xludf.DUMMYFUNCTION("""COMPUTED_VALUE"""),"Matěj Štolba")</f>
        <v>Matěj Štolba</v>
      </c>
      <c r="EA70" s="216"/>
      <c r="EB70" s="216"/>
      <c r="EC70" s="216"/>
      <c r="ED70" s="216"/>
      <c r="EE70" s="216"/>
      <c r="EF70" s="216"/>
      <c r="EG70" s="216"/>
      <c r="EH70" s="216"/>
      <c r="EI70" s="216"/>
      <c r="EJ70" s="216"/>
      <c r="EK70" s="216"/>
      <c r="EL70" s="216"/>
      <c r="EM70" s="216"/>
      <c r="EN70" s="216"/>
      <c r="EO70" s="216"/>
      <c r="EP70" s="216"/>
      <c r="EQ70" s="216"/>
      <c r="ER70" s="216"/>
      <c r="ES70" s="216"/>
      <c r="ET70" s="216"/>
      <c r="EU70" s="216"/>
      <c r="EV70" s="216"/>
      <c r="EW70" s="216"/>
      <c r="EX70" s="216"/>
      <c r="EY70" s="216"/>
      <c r="EZ70" s="216"/>
      <c r="FA70" s="216"/>
      <c r="FB70" s="216"/>
      <c r="FC70" s="216"/>
      <c r="FD70" s="216"/>
      <c r="FE70" s="216"/>
      <c r="FF70" s="216"/>
      <c r="FG70" s="216"/>
      <c r="FH70" s="216"/>
      <c r="FI70" s="216"/>
      <c r="FJ70" s="216"/>
      <c r="FK70" s="216"/>
      <c r="FL70" s="216"/>
      <c r="FM70" s="216"/>
      <c r="FN70" s="216"/>
      <c r="FO70" s="216"/>
      <c r="FP70" s="216"/>
      <c r="FQ70" s="216"/>
      <c r="FR70" s="216"/>
      <c r="FS70" s="216"/>
      <c r="FT70" s="216"/>
      <c r="FU70" s="216"/>
      <c r="FV70" s="216"/>
      <c r="FW70" s="216"/>
      <c r="FX70" s="216"/>
      <c r="FY70" s="216"/>
      <c r="FZ70" s="216"/>
      <c r="GA70" s="216"/>
      <c r="GB70" s="216"/>
      <c r="GC70" s="216"/>
      <c r="GD70" s="216"/>
      <c r="GE70" s="216"/>
      <c r="GF70" s="216"/>
      <c r="GG70" s="216"/>
      <c r="GH70" s="216"/>
      <c r="GI70" s="216"/>
      <c r="GJ70" s="215"/>
      <c r="GL70" s="215" t="str">
        <f>IFERROR(__xludf.DUMMYFUNCTION("""COMPUTED_VALUE"""),"Matěj Štolba")</f>
        <v>Matěj Štolba</v>
      </c>
      <c r="GM70" s="215"/>
      <c r="GN70" s="215"/>
      <c r="GO70" s="215"/>
      <c r="GP70" s="215"/>
      <c r="GQ70" s="215"/>
      <c r="GR70" s="215"/>
      <c r="GS70" s="215"/>
      <c r="GT70" s="215"/>
      <c r="GU70" s="215"/>
      <c r="GV70" s="215"/>
      <c r="GW70" s="215"/>
      <c r="GX70" s="215"/>
      <c r="GY70" s="215"/>
      <c r="GZ70" s="215"/>
      <c r="HA70" s="216"/>
      <c r="HB70" s="216"/>
      <c r="HC70" s="216"/>
      <c r="HD70" s="216"/>
      <c r="HE70" s="216"/>
      <c r="HF70" s="216"/>
      <c r="HG70" s="216"/>
      <c r="HH70" s="216"/>
      <c r="HI70" s="216"/>
      <c r="HJ70" s="216"/>
      <c r="HK70" s="216"/>
      <c r="HL70" s="216"/>
      <c r="HM70" s="216"/>
      <c r="HN70" s="216"/>
      <c r="HO70" s="216"/>
      <c r="HP70" s="216"/>
      <c r="HQ70" s="216"/>
      <c r="HR70" s="216"/>
      <c r="HS70" s="216"/>
      <c r="HT70" s="216"/>
      <c r="HU70" s="216"/>
      <c r="HV70" s="216"/>
      <c r="HW70" s="216"/>
      <c r="HX70" s="216"/>
      <c r="HY70" s="216"/>
      <c r="HZ70" s="216"/>
      <c r="IA70" s="216"/>
      <c r="IB70" s="216"/>
      <c r="IC70" s="216"/>
      <c r="ID70" s="216"/>
      <c r="IE70" s="216">
        <f>IFERROR(__xludf.DUMMYFUNCTION("""COMPUTED_VALUE"""),8.0)</f>
        <v>8</v>
      </c>
      <c r="IF70" s="216"/>
      <c r="IG70" s="216"/>
      <c r="IH70" s="216"/>
      <c r="II70" s="216">
        <f>IFERROR(__xludf.DUMMYFUNCTION("""COMPUTED_VALUE"""),8.0)</f>
        <v>8</v>
      </c>
      <c r="IJ70" s="216"/>
      <c r="IK70" s="216">
        <f>IFERROR(__xludf.DUMMYFUNCTION("""COMPUTED_VALUE"""),8.5)</f>
        <v>8.5</v>
      </c>
      <c r="IL70" s="216"/>
      <c r="IM70" s="216">
        <f>IFERROR(__xludf.DUMMYFUNCTION("""COMPUTED_VALUE"""),8.5)</f>
        <v>8.5</v>
      </c>
      <c r="IN70" s="216"/>
      <c r="IO70" s="216">
        <f>IFERROR(__xludf.DUMMYFUNCTION("""COMPUTED_VALUE"""),8.0)</f>
        <v>8</v>
      </c>
      <c r="IP70" s="216"/>
      <c r="IQ70" s="216">
        <f>IFERROR(__xludf.DUMMYFUNCTION("""COMPUTED_VALUE"""),10.0)</f>
        <v>10</v>
      </c>
      <c r="IR70" s="216"/>
      <c r="IS70" s="216"/>
      <c r="IT70" s="216"/>
      <c r="IU70" s="216">
        <f>IFERROR(__xludf.DUMMYFUNCTION("""COMPUTED_VALUE"""),6.0)</f>
        <v>6</v>
      </c>
      <c r="IV70" s="216"/>
    </row>
    <row r="71">
      <c r="A71" s="225">
        <f>IFERROR(__xludf.DUMMYFUNCTION("""COMPUTED_VALUE"""),100.0)</f>
        <v>100</v>
      </c>
      <c r="B71" s="215" t="str">
        <f>IFERROR(__xludf.DUMMYFUNCTION("""COMPUTED_VALUE"""),"Michal Moročilo")</f>
        <v>Michal Moročilo</v>
      </c>
      <c r="C71" s="199">
        <f t="shared" ref="C71:BL71" si="63">BO71+EA71+GM71</f>
        <v>0</v>
      </c>
      <c r="D71" s="199">
        <f t="shared" si="63"/>
        <v>0</v>
      </c>
      <c r="E71" s="199">
        <f t="shared" si="63"/>
        <v>0</v>
      </c>
      <c r="F71" s="199">
        <f t="shared" si="63"/>
        <v>0</v>
      </c>
      <c r="G71" s="199">
        <f t="shared" si="63"/>
        <v>0</v>
      </c>
      <c r="H71" s="199">
        <f t="shared" si="63"/>
        <v>0</v>
      </c>
      <c r="I71" s="199">
        <f t="shared" si="63"/>
        <v>0</v>
      </c>
      <c r="J71" s="199">
        <f t="shared" si="63"/>
        <v>0</v>
      </c>
      <c r="K71" s="199">
        <f t="shared" si="63"/>
        <v>0</v>
      </c>
      <c r="L71" s="199">
        <f t="shared" si="63"/>
        <v>0</v>
      </c>
      <c r="M71" s="199">
        <f t="shared" si="63"/>
        <v>0</v>
      </c>
      <c r="N71" s="199">
        <f t="shared" si="63"/>
        <v>0</v>
      </c>
      <c r="O71" s="199">
        <f t="shared" si="63"/>
        <v>0</v>
      </c>
      <c r="P71" s="199">
        <f t="shared" si="63"/>
        <v>0</v>
      </c>
      <c r="Q71" s="199">
        <f t="shared" si="63"/>
        <v>0</v>
      </c>
      <c r="R71" s="199">
        <f t="shared" si="63"/>
        <v>0</v>
      </c>
      <c r="S71" s="199">
        <f t="shared" si="63"/>
        <v>0</v>
      </c>
      <c r="T71" s="199">
        <f t="shared" si="63"/>
        <v>0</v>
      </c>
      <c r="U71" s="199">
        <f t="shared" si="63"/>
        <v>0</v>
      </c>
      <c r="V71" s="199">
        <f t="shared" si="63"/>
        <v>0</v>
      </c>
      <c r="W71" s="199">
        <f t="shared" si="63"/>
        <v>0</v>
      </c>
      <c r="X71" s="199">
        <f t="shared" si="63"/>
        <v>0</v>
      </c>
      <c r="Y71" s="199">
        <f t="shared" si="63"/>
        <v>0</v>
      </c>
      <c r="Z71" s="199">
        <f t="shared" si="63"/>
        <v>0</v>
      </c>
      <c r="AA71" s="199">
        <f t="shared" si="63"/>
        <v>0</v>
      </c>
      <c r="AB71" s="199">
        <f t="shared" si="63"/>
        <v>0</v>
      </c>
      <c r="AC71" s="199">
        <f t="shared" si="63"/>
        <v>0</v>
      </c>
      <c r="AD71" s="199">
        <f t="shared" si="63"/>
        <v>0</v>
      </c>
      <c r="AE71" s="199">
        <f t="shared" si="63"/>
        <v>0</v>
      </c>
      <c r="AF71" s="199">
        <f t="shared" si="63"/>
        <v>0</v>
      </c>
      <c r="AG71" s="199">
        <f t="shared" si="63"/>
        <v>0</v>
      </c>
      <c r="AH71" s="199">
        <f t="shared" si="63"/>
        <v>0</v>
      </c>
      <c r="AI71" s="199">
        <f t="shared" si="63"/>
        <v>0</v>
      </c>
      <c r="AJ71" s="199">
        <f t="shared" si="63"/>
        <v>0</v>
      </c>
      <c r="AK71" s="199">
        <f t="shared" si="63"/>
        <v>0</v>
      </c>
      <c r="AL71" s="199">
        <f t="shared" si="63"/>
        <v>0</v>
      </c>
      <c r="AM71" s="199">
        <f t="shared" si="63"/>
        <v>0</v>
      </c>
      <c r="AN71" s="199">
        <f t="shared" si="63"/>
        <v>0</v>
      </c>
      <c r="AO71" s="199">
        <f t="shared" si="63"/>
        <v>0</v>
      </c>
      <c r="AP71" s="199">
        <f t="shared" si="63"/>
        <v>0</v>
      </c>
      <c r="AQ71" s="199">
        <f t="shared" si="63"/>
        <v>0</v>
      </c>
      <c r="AR71" s="199">
        <f t="shared" si="63"/>
        <v>0</v>
      </c>
      <c r="AS71" s="199">
        <f t="shared" si="63"/>
        <v>0</v>
      </c>
      <c r="AT71" s="199">
        <f t="shared" si="63"/>
        <v>0</v>
      </c>
      <c r="AU71" s="199">
        <f t="shared" si="63"/>
        <v>0</v>
      </c>
      <c r="AV71" s="199">
        <f t="shared" si="63"/>
        <v>0</v>
      </c>
      <c r="AW71" s="199">
        <f t="shared" si="63"/>
        <v>0</v>
      </c>
      <c r="AX71" s="199">
        <f t="shared" si="63"/>
        <v>0</v>
      </c>
      <c r="AY71" s="199">
        <f t="shared" si="63"/>
        <v>9</v>
      </c>
      <c r="AZ71" s="199">
        <f t="shared" si="63"/>
        <v>0</v>
      </c>
      <c r="BA71" s="199">
        <f t="shared" si="63"/>
        <v>4</v>
      </c>
      <c r="BB71" s="199">
        <f t="shared" si="63"/>
        <v>0</v>
      </c>
      <c r="BC71" s="199">
        <f t="shared" si="63"/>
        <v>0</v>
      </c>
      <c r="BD71" s="199">
        <f t="shared" si="63"/>
        <v>0</v>
      </c>
      <c r="BE71" s="199">
        <f t="shared" si="63"/>
        <v>0</v>
      </c>
      <c r="BF71" s="199">
        <f t="shared" si="63"/>
        <v>0</v>
      </c>
      <c r="BG71" s="199">
        <f t="shared" si="63"/>
        <v>0</v>
      </c>
      <c r="BH71" s="199">
        <f t="shared" si="63"/>
        <v>0</v>
      </c>
      <c r="BI71" s="199">
        <f t="shared" si="63"/>
        <v>0</v>
      </c>
      <c r="BJ71" s="199">
        <f t="shared" si="63"/>
        <v>0</v>
      </c>
      <c r="BK71" s="199">
        <f t="shared" si="63"/>
        <v>0</v>
      </c>
      <c r="BL71" s="199">
        <f t="shared" si="63"/>
        <v>0</v>
      </c>
      <c r="BM71" s="151"/>
      <c r="BN71" s="215" t="str">
        <f>IFERROR(__xludf.DUMMYFUNCTION("""COMPUTED_VALUE"""),"Michal Moročilo")</f>
        <v>Michal Moročilo</v>
      </c>
      <c r="BO71" s="216"/>
      <c r="BP71" s="216"/>
      <c r="BQ71" s="216"/>
      <c r="BR71" s="216"/>
      <c r="BS71" s="216"/>
      <c r="BT71" s="216"/>
      <c r="BU71" s="216"/>
      <c r="BV71" s="216"/>
      <c r="BW71" s="216"/>
      <c r="BX71" s="216"/>
      <c r="BY71" s="216"/>
      <c r="BZ71" s="216"/>
      <c r="CA71" s="216"/>
      <c r="CB71" s="216"/>
      <c r="CC71" s="216"/>
      <c r="CD71" s="216"/>
      <c r="CE71" s="216"/>
      <c r="CF71" s="216"/>
      <c r="CG71" s="216"/>
      <c r="CH71" s="216"/>
      <c r="CI71" s="216"/>
      <c r="CJ71" s="216"/>
      <c r="CK71" s="216"/>
      <c r="CL71" s="216"/>
      <c r="CM71" s="216"/>
      <c r="CN71" s="216"/>
      <c r="CO71" s="216"/>
      <c r="CP71" s="216"/>
      <c r="CQ71" s="216"/>
      <c r="CR71" s="216"/>
      <c r="CS71" s="216"/>
      <c r="CT71" s="216"/>
      <c r="CU71" s="216"/>
      <c r="CV71" s="216"/>
      <c r="CW71" s="216"/>
      <c r="CX71" s="216"/>
      <c r="CY71" s="216"/>
      <c r="CZ71" s="216"/>
      <c r="DA71" s="216"/>
      <c r="DB71" s="216"/>
      <c r="DC71" s="216"/>
      <c r="DD71" s="216"/>
      <c r="DE71" s="216"/>
      <c r="DF71" s="216"/>
      <c r="DG71" s="216"/>
      <c r="DH71" s="216"/>
      <c r="DI71" s="216"/>
      <c r="DJ71" s="216"/>
      <c r="DK71" s="216">
        <f>IFERROR(__xludf.DUMMYFUNCTION("""COMPUTED_VALUE"""),9.0)</f>
        <v>9</v>
      </c>
      <c r="DL71" s="216"/>
      <c r="DM71" s="216">
        <f>IFERROR(__xludf.DUMMYFUNCTION("""COMPUTED_VALUE"""),4.0)</f>
        <v>4</v>
      </c>
      <c r="DN71" s="216"/>
      <c r="DO71" s="216"/>
      <c r="DP71" s="216"/>
      <c r="DQ71" s="216"/>
      <c r="DR71" s="216"/>
      <c r="DS71" s="216"/>
      <c r="DT71" s="216"/>
      <c r="DU71" s="216"/>
      <c r="DV71" s="216"/>
      <c r="DW71" s="216"/>
      <c r="DX71" s="215"/>
      <c r="DZ71" s="215" t="str">
        <f>IFERROR(__xludf.DUMMYFUNCTION("""COMPUTED_VALUE"""),"Michal Moročilo")</f>
        <v>Michal Moročilo</v>
      </c>
      <c r="EA71" s="216"/>
      <c r="EB71" s="216"/>
      <c r="EC71" s="216"/>
      <c r="ED71" s="216"/>
      <c r="EE71" s="216"/>
      <c r="EF71" s="216"/>
      <c r="EG71" s="216"/>
      <c r="EH71" s="216"/>
      <c r="EI71" s="216"/>
      <c r="EJ71" s="216"/>
      <c r="EK71" s="216"/>
      <c r="EL71" s="216"/>
      <c r="EM71" s="216"/>
      <c r="EN71" s="216"/>
      <c r="EO71" s="216"/>
      <c r="EP71" s="216"/>
      <c r="EQ71" s="216"/>
      <c r="ER71" s="216"/>
      <c r="ES71" s="216"/>
      <c r="ET71" s="216"/>
      <c r="EU71" s="216"/>
      <c r="EV71" s="216"/>
      <c r="EW71" s="216"/>
      <c r="EX71" s="216"/>
      <c r="EY71" s="216"/>
      <c r="EZ71" s="216"/>
      <c r="FA71" s="216"/>
      <c r="FB71" s="216"/>
      <c r="FC71" s="216"/>
      <c r="FD71" s="216"/>
      <c r="FE71" s="216"/>
      <c r="FF71" s="216"/>
      <c r="FG71" s="216"/>
      <c r="FH71" s="216"/>
      <c r="FI71" s="216"/>
      <c r="FJ71" s="216"/>
      <c r="FK71" s="216"/>
      <c r="FL71" s="216"/>
      <c r="FM71" s="216"/>
      <c r="FN71" s="216"/>
      <c r="FO71" s="216"/>
      <c r="FP71" s="216"/>
      <c r="FQ71" s="216"/>
      <c r="FR71" s="216"/>
      <c r="FS71" s="216"/>
      <c r="FT71" s="216"/>
      <c r="FU71" s="216"/>
      <c r="FV71" s="216"/>
      <c r="FW71" s="216"/>
      <c r="FX71" s="216"/>
      <c r="FY71" s="216"/>
      <c r="FZ71" s="216"/>
      <c r="GA71" s="216"/>
      <c r="GB71" s="216"/>
      <c r="GC71" s="216"/>
      <c r="GD71" s="216"/>
      <c r="GE71" s="216"/>
      <c r="GF71" s="216"/>
      <c r="GG71" s="216"/>
      <c r="GH71" s="216"/>
      <c r="GI71" s="216"/>
      <c r="GJ71" s="215"/>
      <c r="GL71" s="215" t="str">
        <f>IFERROR(__xludf.DUMMYFUNCTION("""COMPUTED_VALUE"""),"Michal Moročilo")</f>
        <v>Michal Moročilo</v>
      </c>
      <c r="GM71" s="215"/>
      <c r="GN71" s="215"/>
      <c r="GO71" s="215"/>
      <c r="GP71" s="215"/>
      <c r="GQ71" s="215"/>
      <c r="GR71" s="215"/>
      <c r="GS71" s="215"/>
      <c r="GT71" s="215"/>
      <c r="GU71" s="215"/>
      <c r="GV71" s="215"/>
      <c r="GW71" s="215"/>
      <c r="GX71" s="215"/>
      <c r="GY71" s="215"/>
      <c r="GZ71" s="215"/>
      <c r="HA71" s="216"/>
      <c r="HB71" s="216"/>
      <c r="HC71" s="216"/>
      <c r="HD71" s="216"/>
      <c r="HE71" s="216"/>
      <c r="HF71" s="216"/>
      <c r="HG71" s="216"/>
      <c r="HH71" s="216"/>
      <c r="HI71" s="216"/>
      <c r="HJ71" s="216"/>
      <c r="HK71" s="216"/>
      <c r="HL71" s="216"/>
      <c r="HM71" s="216"/>
      <c r="HN71" s="216"/>
      <c r="HO71" s="216"/>
      <c r="HP71" s="216"/>
      <c r="HQ71" s="216"/>
      <c r="HR71" s="216"/>
      <c r="HS71" s="216"/>
      <c r="HT71" s="216"/>
      <c r="HU71" s="216"/>
      <c r="HV71" s="216"/>
      <c r="HW71" s="216"/>
      <c r="HX71" s="216"/>
      <c r="HY71" s="216"/>
      <c r="HZ71" s="216"/>
      <c r="IA71" s="216"/>
      <c r="IB71" s="216"/>
      <c r="IC71" s="216"/>
      <c r="ID71" s="216"/>
      <c r="IE71" s="216"/>
      <c r="IF71" s="216"/>
      <c r="IG71" s="216"/>
      <c r="IH71" s="216"/>
      <c r="II71" s="216"/>
      <c r="IJ71" s="216"/>
      <c r="IK71" s="216"/>
      <c r="IL71" s="216"/>
      <c r="IM71" s="216"/>
      <c r="IN71" s="216"/>
      <c r="IO71" s="216"/>
      <c r="IP71" s="216"/>
      <c r="IQ71" s="216"/>
      <c r="IR71" s="216"/>
      <c r="IS71" s="216"/>
      <c r="IT71" s="216"/>
      <c r="IU71" s="216"/>
      <c r="IV71" s="216"/>
    </row>
    <row r="72">
      <c r="A72" s="225">
        <f>IFERROR(__xludf.DUMMYFUNCTION("""COMPUTED_VALUE"""),100.0)</f>
        <v>100</v>
      </c>
      <c r="B72" s="215" t="str">
        <f>IFERROR(__xludf.DUMMYFUNCTION("""COMPUTED_VALUE"""),"František Matoušek")</f>
        <v>František Matoušek</v>
      </c>
      <c r="C72" s="199">
        <f t="shared" ref="C72:BL72" si="64">BO72+EA72+GM72</f>
        <v>0</v>
      </c>
      <c r="D72" s="199">
        <f t="shared" si="64"/>
        <v>0</v>
      </c>
      <c r="E72" s="199">
        <f t="shared" si="64"/>
        <v>0</v>
      </c>
      <c r="F72" s="199">
        <f t="shared" si="64"/>
        <v>0</v>
      </c>
      <c r="G72" s="199">
        <f t="shared" si="64"/>
        <v>0</v>
      </c>
      <c r="H72" s="199">
        <f t="shared" si="64"/>
        <v>0</v>
      </c>
      <c r="I72" s="199">
        <f t="shared" si="64"/>
        <v>0</v>
      </c>
      <c r="J72" s="199">
        <f t="shared" si="64"/>
        <v>0</v>
      </c>
      <c r="K72" s="199">
        <f t="shared" si="64"/>
        <v>0</v>
      </c>
      <c r="L72" s="199">
        <f t="shared" si="64"/>
        <v>0</v>
      </c>
      <c r="M72" s="199">
        <f t="shared" si="64"/>
        <v>0</v>
      </c>
      <c r="N72" s="199">
        <f t="shared" si="64"/>
        <v>0</v>
      </c>
      <c r="O72" s="199">
        <f t="shared" si="64"/>
        <v>0</v>
      </c>
      <c r="P72" s="199">
        <f t="shared" si="64"/>
        <v>0</v>
      </c>
      <c r="Q72" s="199">
        <f t="shared" si="64"/>
        <v>0</v>
      </c>
      <c r="R72" s="199">
        <f t="shared" si="64"/>
        <v>0</v>
      </c>
      <c r="S72" s="199">
        <f t="shared" si="64"/>
        <v>0</v>
      </c>
      <c r="T72" s="199">
        <f t="shared" si="64"/>
        <v>0</v>
      </c>
      <c r="U72" s="199">
        <f t="shared" si="64"/>
        <v>0</v>
      </c>
      <c r="V72" s="199">
        <f t="shared" si="64"/>
        <v>0</v>
      </c>
      <c r="W72" s="199">
        <f t="shared" si="64"/>
        <v>0</v>
      </c>
      <c r="X72" s="199">
        <f t="shared" si="64"/>
        <v>0</v>
      </c>
      <c r="Y72" s="199">
        <f t="shared" si="64"/>
        <v>0</v>
      </c>
      <c r="Z72" s="199">
        <f t="shared" si="64"/>
        <v>0</v>
      </c>
      <c r="AA72" s="199">
        <f t="shared" si="64"/>
        <v>0</v>
      </c>
      <c r="AB72" s="199">
        <f t="shared" si="64"/>
        <v>0</v>
      </c>
      <c r="AC72" s="199">
        <f t="shared" si="64"/>
        <v>0</v>
      </c>
      <c r="AD72" s="199">
        <f t="shared" si="64"/>
        <v>0</v>
      </c>
      <c r="AE72" s="199">
        <f t="shared" si="64"/>
        <v>0</v>
      </c>
      <c r="AF72" s="199">
        <f t="shared" si="64"/>
        <v>0</v>
      </c>
      <c r="AG72" s="199">
        <f t="shared" si="64"/>
        <v>0</v>
      </c>
      <c r="AH72" s="199">
        <f t="shared" si="64"/>
        <v>0</v>
      </c>
      <c r="AI72" s="199">
        <f t="shared" si="64"/>
        <v>0</v>
      </c>
      <c r="AJ72" s="199">
        <f t="shared" si="64"/>
        <v>0</v>
      </c>
      <c r="AK72" s="199">
        <f t="shared" si="64"/>
        <v>0</v>
      </c>
      <c r="AL72" s="199">
        <f t="shared" si="64"/>
        <v>0</v>
      </c>
      <c r="AM72" s="199">
        <f t="shared" si="64"/>
        <v>0</v>
      </c>
      <c r="AN72" s="199">
        <f t="shared" si="64"/>
        <v>0</v>
      </c>
      <c r="AO72" s="199">
        <f t="shared" si="64"/>
        <v>0</v>
      </c>
      <c r="AP72" s="199">
        <f t="shared" si="64"/>
        <v>0</v>
      </c>
      <c r="AQ72" s="199">
        <f t="shared" si="64"/>
        <v>0</v>
      </c>
      <c r="AR72" s="199">
        <f t="shared" si="64"/>
        <v>0</v>
      </c>
      <c r="AS72" s="199">
        <f t="shared" si="64"/>
        <v>0</v>
      </c>
      <c r="AT72" s="199">
        <f t="shared" si="64"/>
        <v>0</v>
      </c>
      <c r="AU72" s="199">
        <f t="shared" si="64"/>
        <v>0</v>
      </c>
      <c r="AV72" s="199">
        <f t="shared" si="64"/>
        <v>0</v>
      </c>
      <c r="AW72" s="199">
        <f t="shared" si="64"/>
        <v>0</v>
      </c>
      <c r="AX72" s="199">
        <f t="shared" si="64"/>
        <v>0</v>
      </c>
      <c r="AY72" s="199">
        <f t="shared" si="64"/>
        <v>0</v>
      </c>
      <c r="AZ72" s="199">
        <f t="shared" si="64"/>
        <v>0</v>
      </c>
      <c r="BA72" s="199">
        <f t="shared" si="64"/>
        <v>0</v>
      </c>
      <c r="BB72" s="199">
        <f t="shared" si="64"/>
        <v>0</v>
      </c>
      <c r="BC72" s="199">
        <f t="shared" si="64"/>
        <v>4</v>
      </c>
      <c r="BD72" s="199">
        <f t="shared" si="64"/>
        <v>0</v>
      </c>
      <c r="BE72" s="199">
        <f t="shared" si="64"/>
        <v>0</v>
      </c>
      <c r="BF72" s="199">
        <f t="shared" si="64"/>
        <v>0</v>
      </c>
      <c r="BG72" s="199">
        <f t="shared" si="64"/>
        <v>10</v>
      </c>
      <c r="BH72" s="199">
        <f t="shared" si="64"/>
        <v>0</v>
      </c>
      <c r="BI72" s="199">
        <f t="shared" si="64"/>
        <v>12.5</v>
      </c>
      <c r="BJ72" s="199">
        <f t="shared" si="64"/>
        <v>0</v>
      </c>
      <c r="BK72" s="199">
        <f t="shared" si="64"/>
        <v>12.5</v>
      </c>
      <c r="BL72" s="199">
        <f t="shared" si="64"/>
        <v>0</v>
      </c>
      <c r="BM72" s="151"/>
      <c r="BN72" s="215" t="str">
        <f>IFERROR(__xludf.DUMMYFUNCTION("""COMPUTED_VALUE"""),"František Matoušek")</f>
        <v>František Matoušek</v>
      </c>
      <c r="BO72" s="216"/>
      <c r="BP72" s="216"/>
      <c r="BQ72" s="216"/>
      <c r="BR72" s="216"/>
      <c r="BS72" s="216"/>
      <c r="BT72" s="216"/>
      <c r="BU72" s="216"/>
      <c r="BV72" s="216"/>
      <c r="BW72" s="216"/>
      <c r="BX72" s="216"/>
      <c r="BY72" s="216"/>
      <c r="BZ72" s="216"/>
      <c r="CA72" s="216"/>
      <c r="CB72" s="216"/>
      <c r="CC72" s="216"/>
      <c r="CD72" s="216"/>
      <c r="CE72" s="216"/>
      <c r="CF72" s="216"/>
      <c r="CG72" s="216"/>
      <c r="CH72" s="216"/>
      <c r="CI72" s="216"/>
      <c r="CJ72" s="216"/>
      <c r="CK72" s="216"/>
      <c r="CL72" s="216"/>
      <c r="CM72" s="216"/>
      <c r="CN72" s="216"/>
      <c r="CO72" s="216"/>
      <c r="CP72" s="216"/>
      <c r="CQ72" s="216"/>
      <c r="CR72" s="216"/>
      <c r="CS72" s="216"/>
      <c r="CT72" s="216"/>
      <c r="CU72" s="216"/>
      <c r="CV72" s="216"/>
      <c r="CW72" s="216"/>
      <c r="CX72" s="216"/>
      <c r="CY72" s="216"/>
      <c r="CZ72" s="216"/>
      <c r="DA72" s="216"/>
      <c r="DB72" s="216"/>
      <c r="DC72" s="216"/>
      <c r="DD72" s="216"/>
      <c r="DE72" s="216"/>
      <c r="DF72" s="216"/>
      <c r="DG72" s="216"/>
      <c r="DH72" s="216"/>
      <c r="DI72" s="216"/>
      <c r="DJ72" s="216"/>
      <c r="DK72" s="216"/>
      <c r="DL72" s="216"/>
      <c r="DM72" s="216"/>
      <c r="DN72" s="216"/>
      <c r="DO72" s="216">
        <f>IFERROR(__xludf.DUMMYFUNCTION("""COMPUTED_VALUE"""),4.0)</f>
        <v>4</v>
      </c>
      <c r="DP72" s="216"/>
      <c r="DQ72" s="216"/>
      <c r="DR72" s="216"/>
      <c r="DS72" s="216">
        <f>IFERROR(__xludf.DUMMYFUNCTION("""COMPUTED_VALUE"""),10.0)</f>
        <v>10</v>
      </c>
      <c r="DT72" s="216"/>
      <c r="DU72" s="216">
        <f>IFERROR(__xludf.DUMMYFUNCTION("""COMPUTED_VALUE"""),8.5)</f>
        <v>8.5</v>
      </c>
      <c r="DV72" s="216"/>
      <c r="DW72" s="216">
        <f>IFERROR(__xludf.DUMMYFUNCTION("""COMPUTED_VALUE"""),12.5)</f>
        <v>12.5</v>
      </c>
      <c r="DX72" s="215"/>
      <c r="DZ72" s="215" t="str">
        <f>IFERROR(__xludf.DUMMYFUNCTION("""COMPUTED_VALUE"""),"František Matoušek")</f>
        <v>František Matoušek</v>
      </c>
      <c r="EA72" s="216"/>
      <c r="EB72" s="216"/>
      <c r="EC72" s="216"/>
      <c r="ED72" s="216"/>
      <c r="EE72" s="216"/>
      <c r="EF72" s="216"/>
      <c r="EG72" s="216"/>
      <c r="EH72" s="216"/>
      <c r="EI72" s="216"/>
      <c r="EJ72" s="216"/>
      <c r="EK72" s="216"/>
      <c r="EL72" s="216"/>
      <c r="EM72" s="216"/>
      <c r="EN72" s="216"/>
      <c r="EO72" s="216"/>
      <c r="EP72" s="216"/>
      <c r="EQ72" s="216"/>
      <c r="ER72" s="216"/>
      <c r="ES72" s="216"/>
      <c r="ET72" s="216"/>
      <c r="EU72" s="216"/>
      <c r="EV72" s="216"/>
      <c r="EW72" s="216"/>
      <c r="EX72" s="216"/>
      <c r="EY72" s="216"/>
      <c r="EZ72" s="216"/>
      <c r="FA72" s="216"/>
      <c r="FB72" s="216"/>
      <c r="FC72" s="216"/>
      <c r="FD72" s="216"/>
      <c r="FE72" s="216"/>
      <c r="FF72" s="216"/>
      <c r="FG72" s="216"/>
      <c r="FH72" s="216"/>
      <c r="FI72" s="216"/>
      <c r="FJ72" s="216"/>
      <c r="FK72" s="216"/>
      <c r="FL72" s="216"/>
      <c r="FM72" s="216"/>
      <c r="FN72" s="216"/>
      <c r="FO72" s="216"/>
      <c r="FP72" s="216"/>
      <c r="FQ72" s="216"/>
      <c r="FR72" s="216"/>
      <c r="FS72" s="216"/>
      <c r="FT72" s="216"/>
      <c r="FU72" s="216"/>
      <c r="FV72" s="216"/>
      <c r="FW72" s="216"/>
      <c r="FX72" s="216"/>
      <c r="FY72" s="216"/>
      <c r="FZ72" s="216"/>
      <c r="GA72" s="216"/>
      <c r="GB72" s="216"/>
      <c r="GC72" s="216"/>
      <c r="GD72" s="216"/>
      <c r="GE72" s="216"/>
      <c r="GF72" s="216"/>
      <c r="GG72" s="216">
        <f>IFERROR(__xludf.DUMMYFUNCTION("""COMPUTED_VALUE"""),4.0)</f>
        <v>4</v>
      </c>
      <c r="GH72" s="216"/>
      <c r="GI72" s="216"/>
      <c r="GJ72" s="215"/>
      <c r="GL72" s="215" t="str">
        <f>IFERROR(__xludf.DUMMYFUNCTION("""COMPUTED_VALUE"""),"František Matoušek")</f>
        <v>František Matoušek</v>
      </c>
      <c r="GM72" s="215"/>
      <c r="GN72" s="215"/>
      <c r="GO72" s="215"/>
      <c r="GP72" s="215"/>
      <c r="GQ72" s="215"/>
      <c r="GR72" s="215"/>
      <c r="GS72" s="215"/>
      <c r="GT72" s="215"/>
      <c r="GU72" s="215"/>
      <c r="GV72" s="215"/>
      <c r="GW72" s="215"/>
      <c r="GX72" s="215"/>
      <c r="GY72" s="215"/>
      <c r="GZ72" s="215"/>
      <c r="HA72" s="216"/>
      <c r="HB72" s="216"/>
      <c r="HC72" s="216"/>
      <c r="HD72" s="216"/>
      <c r="HE72" s="216"/>
      <c r="HF72" s="216"/>
      <c r="HG72" s="216"/>
      <c r="HH72" s="216"/>
      <c r="HI72" s="216"/>
      <c r="HJ72" s="216"/>
      <c r="HK72" s="216"/>
      <c r="HL72" s="216"/>
      <c r="HM72" s="216"/>
      <c r="HN72" s="216"/>
      <c r="HO72" s="216"/>
      <c r="HP72" s="216"/>
      <c r="HQ72" s="216"/>
      <c r="HR72" s="216"/>
      <c r="HS72" s="216"/>
      <c r="HT72" s="216"/>
      <c r="HU72" s="216"/>
      <c r="HV72" s="216"/>
      <c r="HW72" s="216"/>
      <c r="HX72" s="216"/>
      <c r="HY72" s="216"/>
      <c r="HZ72" s="216"/>
      <c r="IA72" s="216"/>
      <c r="IB72" s="216"/>
      <c r="IC72" s="216"/>
      <c r="ID72" s="216"/>
      <c r="IE72" s="216"/>
      <c r="IF72" s="216"/>
      <c r="IG72" s="216"/>
      <c r="IH72" s="216"/>
      <c r="II72" s="216"/>
      <c r="IJ72" s="216"/>
      <c r="IK72" s="216"/>
      <c r="IL72" s="216"/>
      <c r="IM72" s="216"/>
      <c r="IN72" s="216"/>
      <c r="IO72" s="216"/>
      <c r="IP72" s="216"/>
      <c r="IQ72" s="216"/>
      <c r="IR72" s="216"/>
      <c r="IS72" s="216"/>
      <c r="IT72" s="216"/>
      <c r="IU72" s="216"/>
      <c r="IV72" s="216"/>
    </row>
    <row r="73">
      <c r="A73" s="225">
        <f>IFERROR(__xludf.DUMMYFUNCTION("""COMPUTED_VALUE"""),100.0)</f>
        <v>100</v>
      </c>
      <c r="B73" s="215" t="str">
        <f>IFERROR(__xludf.DUMMYFUNCTION("""COMPUTED_VALUE"""),"Adam Petr")</f>
        <v>Adam Petr</v>
      </c>
      <c r="C73" s="199">
        <f t="shared" ref="C73:BL73" si="65">BO73+EA73+GM73</f>
        <v>0</v>
      </c>
      <c r="D73" s="199">
        <f t="shared" si="65"/>
        <v>0</v>
      </c>
      <c r="E73" s="199">
        <f t="shared" si="65"/>
        <v>0</v>
      </c>
      <c r="F73" s="199">
        <f t="shared" si="65"/>
        <v>0</v>
      </c>
      <c r="G73" s="199">
        <f t="shared" si="65"/>
        <v>0</v>
      </c>
      <c r="H73" s="199">
        <f t="shared" si="65"/>
        <v>0</v>
      </c>
      <c r="I73" s="199">
        <f t="shared" si="65"/>
        <v>0</v>
      </c>
      <c r="J73" s="199">
        <f t="shared" si="65"/>
        <v>0</v>
      </c>
      <c r="K73" s="199">
        <f t="shared" si="65"/>
        <v>0</v>
      </c>
      <c r="L73" s="199">
        <f t="shared" si="65"/>
        <v>0</v>
      </c>
      <c r="M73" s="199">
        <f t="shared" si="65"/>
        <v>0</v>
      </c>
      <c r="N73" s="199">
        <f t="shared" si="65"/>
        <v>0</v>
      </c>
      <c r="O73" s="199">
        <f t="shared" si="65"/>
        <v>0</v>
      </c>
      <c r="P73" s="199">
        <f t="shared" si="65"/>
        <v>0</v>
      </c>
      <c r="Q73" s="199">
        <f t="shared" si="65"/>
        <v>0</v>
      </c>
      <c r="R73" s="199">
        <f t="shared" si="65"/>
        <v>0</v>
      </c>
      <c r="S73" s="199">
        <f t="shared" si="65"/>
        <v>0</v>
      </c>
      <c r="T73" s="199">
        <f t="shared" si="65"/>
        <v>0</v>
      </c>
      <c r="U73" s="199">
        <f t="shared" si="65"/>
        <v>0</v>
      </c>
      <c r="V73" s="199">
        <f t="shared" si="65"/>
        <v>0</v>
      </c>
      <c r="W73" s="199">
        <f t="shared" si="65"/>
        <v>0</v>
      </c>
      <c r="X73" s="199">
        <f t="shared" si="65"/>
        <v>0</v>
      </c>
      <c r="Y73" s="199">
        <f t="shared" si="65"/>
        <v>0</v>
      </c>
      <c r="Z73" s="199">
        <f t="shared" si="65"/>
        <v>0</v>
      </c>
      <c r="AA73" s="199">
        <f t="shared" si="65"/>
        <v>0</v>
      </c>
      <c r="AB73" s="199">
        <f t="shared" si="65"/>
        <v>0</v>
      </c>
      <c r="AC73" s="199">
        <f t="shared" si="65"/>
        <v>0</v>
      </c>
      <c r="AD73" s="199">
        <f t="shared" si="65"/>
        <v>0</v>
      </c>
      <c r="AE73" s="199">
        <f t="shared" si="65"/>
        <v>0</v>
      </c>
      <c r="AF73" s="199">
        <f t="shared" si="65"/>
        <v>0</v>
      </c>
      <c r="AG73" s="199">
        <f t="shared" si="65"/>
        <v>0</v>
      </c>
      <c r="AH73" s="199">
        <f t="shared" si="65"/>
        <v>0</v>
      </c>
      <c r="AI73" s="199">
        <f t="shared" si="65"/>
        <v>0</v>
      </c>
      <c r="AJ73" s="199">
        <f t="shared" si="65"/>
        <v>0</v>
      </c>
      <c r="AK73" s="199">
        <f t="shared" si="65"/>
        <v>0</v>
      </c>
      <c r="AL73" s="199">
        <f t="shared" si="65"/>
        <v>0</v>
      </c>
      <c r="AM73" s="199">
        <f t="shared" si="65"/>
        <v>0</v>
      </c>
      <c r="AN73" s="199">
        <f t="shared" si="65"/>
        <v>0</v>
      </c>
      <c r="AO73" s="199">
        <f t="shared" si="65"/>
        <v>0</v>
      </c>
      <c r="AP73" s="199">
        <f t="shared" si="65"/>
        <v>0</v>
      </c>
      <c r="AQ73" s="199">
        <f t="shared" si="65"/>
        <v>0</v>
      </c>
      <c r="AR73" s="199">
        <f t="shared" si="65"/>
        <v>0</v>
      </c>
      <c r="AS73" s="199">
        <f t="shared" si="65"/>
        <v>0</v>
      </c>
      <c r="AT73" s="199">
        <f t="shared" si="65"/>
        <v>0</v>
      </c>
      <c r="AU73" s="199">
        <f t="shared" si="65"/>
        <v>0</v>
      </c>
      <c r="AV73" s="199">
        <f t="shared" si="65"/>
        <v>0</v>
      </c>
      <c r="AW73" s="199">
        <f t="shared" si="65"/>
        <v>0</v>
      </c>
      <c r="AX73" s="199">
        <f t="shared" si="65"/>
        <v>0</v>
      </c>
      <c r="AY73" s="199">
        <f t="shared" si="65"/>
        <v>0</v>
      </c>
      <c r="AZ73" s="199">
        <f t="shared" si="65"/>
        <v>0</v>
      </c>
      <c r="BA73" s="199">
        <f t="shared" si="65"/>
        <v>0</v>
      </c>
      <c r="BB73" s="199">
        <f t="shared" si="65"/>
        <v>0</v>
      </c>
      <c r="BC73" s="199">
        <f t="shared" si="65"/>
        <v>8.5</v>
      </c>
      <c r="BD73" s="199">
        <f t="shared" si="65"/>
        <v>0</v>
      </c>
      <c r="BE73" s="199">
        <f t="shared" si="65"/>
        <v>0</v>
      </c>
      <c r="BF73" s="199">
        <f t="shared" si="65"/>
        <v>0</v>
      </c>
      <c r="BG73" s="199">
        <f t="shared" si="65"/>
        <v>0</v>
      </c>
      <c r="BH73" s="199">
        <f t="shared" si="65"/>
        <v>0</v>
      </c>
      <c r="BI73" s="199">
        <f t="shared" si="65"/>
        <v>0</v>
      </c>
      <c r="BJ73" s="199">
        <f t="shared" si="65"/>
        <v>0</v>
      </c>
      <c r="BK73" s="199">
        <f t="shared" si="65"/>
        <v>0</v>
      </c>
      <c r="BL73" s="199">
        <f t="shared" si="65"/>
        <v>0</v>
      </c>
      <c r="BM73" s="151"/>
      <c r="BN73" s="215" t="str">
        <f>IFERROR(__xludf.DUMMYFUNCTION("""COMPUTED_VALUE"""),"Adam Petr")</f>
        <v>Adam Petr</v>
      </c>
      <c r="BO73" s="216"/>
      <c r="BP73" s="216"/>
      <c r="BQ73" s="216"/>
      <c r="BR73" s="216"/>
      <c r="BS73" s="216"/>
      <c r="BT73" s="216"/>
      <c r="BU73" s="216"/>
      <c r="BV73" s="216"/>
      <c r="BW73" s="216"/>
      <c r="BX73" s="216"/>
      <c r="BY73" s="216"/>
      <c r="BZ73" s="216"/>
      <c r="CA73" s="216"/>
      <c r="CB73" s="216"/>
      <c r="CC73" s="216"/>
      <c r="CD73" s="216"/>
      <c r="CE73" s="216"/>
      <c r="CF73" s="216"/>
      <c r="CG73" s="216"/>
      <c r="CH73" s="216"/>
      <c r="CI73" s="216"/>
      <c r="CJ73" s="216"/>
      <c r="CK73" s="216"/>
      <c r="CL73" s="216"/>
      <c r="CM73" s="216"/>
      <c r="CN73" s="216"/>
      <c r="CO73" s="216"/>
      <c r="CP73" s="216"/>
      <c r="CQ73" s="216"/>
      <c r="CR73" s="216"/>
      <c r="CS73" s="216"/>
      <c r="CT73" s="216"/>
      <c r="CU73" s="216"/>
      <c r="CV73" s="216"/>
      <c r="CW73" s="216"/>
      <c r="CX73" s="216"/>
      <c r="CY73" s="216"/>
      <c r="CZ73" s="216"/>
      <c r="DA73" s="216"/>
      <c r="DB73" s="216"/>
      <c r="DC73" s="216"/>
      <c r="DD73" s="216"/>
      <c r="DE73" s="216"/>
      <c r="DF73" s="216"/>
      <c r="DG73" s="216"/>
      <c r="DH73" s="216"/>
      <c r="DI73" s="216"/>
      <c r="DJ73" s="216"/>
      <c r="DK73" s="216"/>
      <c r="DL73" s="216"/>
      <c r="DM73" s="216"/>
      <c r="DN73" s="216"/>
      <c r="DO73" s="216">
        <f>IFERROR(__xludf.DUMMYFUNCTION("""COMPUTED_VALUE"""),8.5)</f>
        <v>8.5</v>
      </c>
      <c r="DP73" s="216"/>
      <c r="DQ73" s="216"/>
      <c r="DR73" s="216"/>
      <c r="DS73" s="216"/>
      <c r="DT73" s="216"/>
      <c r="DU73" s="216"/>
      <c r="DV73" s="216"/>
      <c r="DW73" s="216"/>
      <c r="DX73" s="215"/>
      <c r="DZ73" s="215" t="str">
        <f>IFERROR(__xludf.DUMMYFUNCTION("""COMPUTED_VALUE"""),"Adam Petr")</f>
        <v>Adam Petr</v>
      </c>
      <c r="EA73" s="216"/>
      <c r="EB73" s="216"/>
      <c r="EC73" s="216"/>
      <c r="ED73" s="216"/>
      <c r="EE73" s="216"/>
      <c r="EF73" s="216"/>
      <c r="EG73" s="216"/>
      <c r="EH73" s="216"/>
      <c r="EI73" s="216"/>
      <c r="EJ73" s="216"/>
      <c r="EK73" s="216"/>
      <c r="EL73" s="216"/>
      <c r="EM73" s="216"/>
      <c r="EN73" s="216"/>
      <c r="EO73" s="216"/>
      <c r="EP73" s="216"/>
      <c r="EQ73" s="216"/>
      <c r="ER73" s="216"/>
      <c r="ES73" s="216"/>
      <c r="ET73" s="216"/>
      <c r="EU73" s="216"/>
      <c r="EV73" s="216"/>
      <c r="EW73" s="216"/>
      <c r="EX73" s="216"/>
      <c r="EY73" s="216"/>
      <c r="EZ73" s="216"/>
      <c r="FA73" s="216"/>
      <c r="FB73" s="216"/>
      <c r="FC73" s="216"/>
      <c r="FD73" s="216"/>
      <c r="FE73" s="216"/>
      <c r="FF73" s="216"/>
      <c r="FG73" s="216"/>
      <c r="FH73" s="216"/>
      <c r="FI73" s="216"/>
      <c r="FJ73" s="216"/>
      <c r="FK73" s="216"/>
      <c r="FL73" s="216"/>
      <c r="FM73" s="216"/>
      <c r="FN73" s="216"/>
      <c r="FO73" s="216"/>
      <c r="FP73" s="216"/>
      <c r="FQ73" s="216"/>
      <c r="FR73" s="216"/>
      <c r="FS73" s="216"/>
      <c r="FT73" s="216"/>
      <c r="FU73" s="216"/>
      <c r="FV73" s="216"/>
      <c r="FW73" s="216"/>
      <c r="FX73" s="216"/>
      <c r="FY73" s="216"/>
      <c r="FZ73" s="216"/>
      <c r="GA73" s="216"/>
      <c r="GB73" s="216"/>
      <c r="GC73" s="216"/>
      <c r="GD73" s="216"/>
      <c r="GE73" s="216"/>
      <c r="GF73" s="216"/>
      <c r="GG73" s="216"/>
      <c r="GH73" s="216"/>
      <c r="GI73" s="216"/>
      <c r="GJ73" s="215"/>
      <c r="GL73" s="215" t="str">
        <f>IFERROR(__xludf.DUMMYFUNCTION("""COMPUTED_VALUE"""),"Adam Petr")</f>
        <v>Adam Petr</v>
      </c>
      <c r="GM73" s="215"/>
      <c r="GN73" s="215"/>
      <c r="GO73" s="215"/>
      <c r="GP73" s="215"/>
      <c r="GQ73" s="215"/>
      <c r="GR73" s="215"/>
      <c r="GS73" s="215"/>
      <c r="GT73" s="215"/>
      <c r="GU73" s="215"/>
      <c r="GV73" s="215"/>
      <c r="GW73" s="215"/>
      <c r="GX73" s="215"/>
      <c r="GY73" s="215"/>
      <c r="GZ73" s="215"/>
      <c r="HA73" s="216"/>
      <c r="HB73" s="216"/>
      <c r="HC73" s="216"/>
      <c r="HD73" s="216"/>
      <c r="HE73" s="216"/>
      <c r="HF73" s="216"/>
      <c r="HG73" s="216"/>
      <c r="HH73" s="216"/>
      <c r="HI73" s="216"/>
      <c r="HJ73" s="216"/>
      <c r="HK73" s="216"/>
      <c r="HL73" s="216"/>
      <c r="HM73" s="216"/>
      <c r="HN73" s="216"/>
      <c r="HO73" s="216"/>
      <c r="HP73" s="216"/>
      <c r="HQ73" s="216"/>
      <c r="HR73" s="216"/>
      <c r="HS73" s="216"/>
      <c r="HT73" s="216"/>
      <c r="HU73" s="216"/>
      <c r="HV73" s="216"/>
      <c r="HW73" s="216"/>
      <c r="HX73" s="216"/>
      <c r="HY73" s="216"/>
      <c r="HZ73" s="216"/>
      <c r="IA73" s="216"/>
      <c r="IB73" s="216"/>
      <c r="IC73" s="216"/>
      <c r="ID73" s="216"/>
      <c r="IE73" s="216"/>
      <c r="IF73" s="216"/>
      <c r="IG73" s="216"/>
      <c r="IH73" s="216"/>
      <c r="II73" s="216"/>
      <c r="IJ73" s="216"/>
      <c r="IK73" s="216"/>
      <c r="IL73" s="216"/>
      <c r="IM73" s="216"/>
      <c r="IN73" s="216"/>
      <c r="IO73" s="216"/>
      <c r="IP73" s="216"/>
      <c r="IQ73" s="216"/>
      <c r="IR73" s="216"/>
      <c r="IS73" s="216"/>
      <c r="IT73" s="216"/>
      <c r="IU73" s="216"/>
      <c r="IV73" s="216"/>
    </row>
    <row r="74">
      <c r="A74" s="225">
        <f>IFERROR(__xludf.DUMMYFUNCTION("""COMPUTED_VALUE"""),100.0)</f>
        <v>100</v>
      </c>
      <c r="B74" s="215" t="str">
        <f>IFERROR(__xludf.DUMMYFUNCTION("""COMPUTED_VALUE"""),"Ondřej Nestrojil")</f>
        <v>Ondřej Nestrojil</v>
      </c>
      <c r="C74" s="199">
        <f t="shared" ref="C74:BL74" si="66">BO74+EA74+GM74</f>
        <v>0</v>
      </c>
      <c r="D74" s="199">
        <f t="shared" si="66"/>
        <v>0</v>
      </c>
      <c r="E74" s="199">
        <f t="shared" si="66"/>
        <v>0</v>
      </c>
      <c r="F74" s="199">
        <f t="shared" si="66"/>
        <v>0</v>
      </c>
      <c r="G74" s="199">
        <f t="shared" si="66"/>
        <v>0</v>
      </c>
      <c r="H74" s="199">
        <f t="shared" si="66"/>
        <v>0</v>
      </c>
      <c r="I74" s="199">
        <f t="shared" si="66"/>
        <v>0</v>
      </c>
      <c r="J74" s="199">
        <f t="shared" si="66"/>
        <v>0</v>
      </c>
      <c r="K74" s="199">
        <f t="shared" si="66"/>
        <v>0</v>
      </c>
      <c r="L74" s="199">
        <f t="shared" si="66"/>
        <v>0</v>
      </c>
      <c r="M74" s="199">
        <f t="shared" si="66"/>
        <v>0</v>
      </c>
      <c r="N74" s="199">
        <f t="shared" si="66"/>
        <v>0</v>
      </c>
      <c r="O74" s="199">
        <f t="shared" si="66"/>
        <v>0</v>
      </c>
      <c r="P74" s="199">
        <f t="shared" si="66"/>
        <v>0</v>
      </c>
      <c r="Q74" s="199">
        <f t="shared" si="66"/>
        <v>0</v>
      </c>
      <c r="R74" s="199">
        <f t="shared" si="66"/>
        <v>0</v>
      </c>
      <c r="S74" s="199">
        <f t="shared" si="66"/>
        <v>0</v>
      </c>
      <c r="T74" s="199">
        <f t="shared" si="66"/>
        <v>0</v>
      </c>
      <c r="U74" s="199">
        <f t="shared" si="66"/>
        <v>0</v>
      </c>
      <c r="V74" s="199">
        <f t="shared" si="66"/>
        <v>0</v>
      </c>
      <c r="W74" s="199">
        <f t="shared" si="66"/>
        <v>0</v>
      </c>
      <c r="X74" s="199">
        <f t="shared" si="66"/>
        <v>0</v>
      </c>
      <c r="Y74" s="199">
        <f t="shared" si="66"/>
        <v>0</v>
      </c>
      <c r="Z74" s="199">
        <f t="shared" si="66"/>
        <v>0</v>
      </c>
      <c r="AA74" s="199">
        <f t="shared" si="66"/>
        <v>0</v>
      </c>
      <c r="AB74" s="199">
        <f t="shared" si="66"/>
        <v>0</v>
      </c>
      <c r="AC74" s="199">
        <f t="shared" si="66"/>
        <v>0</v>
      </c>
      <c r="AD74" s="199">
        <f t="shared" si="66"/>
        <v>0</v>
      </c>
      <c r="AE74" s="199">
        <f t="shared" si="66"/>
        <v>0</v>
      </c>
      <c r="AF74" s="199">
        <f t="shared" si="66"/>
        <v>0</v>
      </c>
      <c r="AG74" s="199">
        <f t="shared" si="66"/>
        <v>0</v>
      </c>
      <c r="AH74" s="199">
        <f t="shared" si="66"/>
        <v>0</v>
      </c>
      <c r="AI74" s="199">
        <f t="shared" si="66"/>
        <v>0</v>
      </c>
      <c r="AJ74" s="199">
        <f t="shared" si="66"/>
        <v>0</v>
      </c>
      <c r="AK74" s="199">
        <f t="shared" si="66"/>
        <v>0</v>
      </c>
      <c r="AL74" s="199">
        <f t="shared" si="66"/>
        <v>0</v>
      </c>
      <c r="AM74" s="199">
        <f t="shared" si="66"/>
        <v>0</v>
      </c>
      <c r="AN74" s="199">
        <f t="shared" si="66"/>
        <v>0</v>
      </c>
      <c r="AO74" s="199">
        <f t="shared" si="66"/>
        <v>0</v>
      </c>
      <c r="AP74" s="199">
        <f t="shared" si="66"/>
        <v>0</v>
      </c>
      <c r="AQ74" s="199">
        <f t="shared" si="66"/>
        <v>0</v>
      </c>
      <c r="AR74" s="199">
        <f t="shared" si="66"/>
        <v>0</v>
      </c>
      <c r="AS74" s="199">
        <f t="shared" si="66"/>
        <v>0</v>
      </c>
      <c r="AT74" s="199">
        <f t="shared" si="66"/>
        <v>0</v>
      </c>
      <c r="AU74" s="199">
        <f t="shared" si="66"/>
        <v>0</v>
      </c>
      <c r="AV74" s="199">
        <f t="shared" si="66"/>
        <v>0</v>
      </c>
      <c r="AW74" s="199">
        <f t="shared" si="66"/>
        <v>0</v>
      </c>
      <c r="AX74" s="199">
        <f t="shared" si="66"/>
        <v>0</v>
      </c>
      <c r="AY74" s="199">
        <f t="shared" si="66"/>
        <v>0</v>
      </c>
      <c r="AZ74" s="199">
        <f t="shared" si="66"/>
        <v>0</v>
      </c>
      <c r="BA74" s="199">
        <f t="shared" si="66"/>
        <v>0</v>
      </c>
      <c r="BB74" s="199">
        <f t="shared" si="66"/>
        <v>0</v>
      </c>
      <c r="BC74" s="199">
        <f t="shared" si="66"/>
        <v>0</v>
      </c>
      <c r="BD74" s="199">
        <f t="shared" si="66"/>
        <v>0</v>
      </c>
      <c r="BE74" s="199">
        <f t="shared" si="66"/>
        <v>0</v>
      </c>
      <c r="BF74" s="199">
        <f t="shared" si="66"/>
        <v>0</v>
      </c>
      <c r="BG74" s="199">
        <f t="shared" si="66"/>
        <v>0</v>
      </c>
      <c r="BH74" s="199">
        <f t="shared" si="66"/>
        <v>0</v>
      </c>
      <c r="BI74" s="199">
        <f t="shared" si="66"/>
        <v>7.5</v>
      </c>
      <c r="BJ74" s="199">
        <f t="shared" si="66"/>
        <v>225</v>
      </c>
      <c r="BK74" s="199">
        <f t="shared" si="66"/>
        <v>0</v>
      </c>
      <c r="BL74" s="199">
        <f t="shared" si="66"/>
        <v>0</v>
      </c>
      <c r="BM74" s="151"/>
      <c r="BN74" s="215" t="str">
        <f>IFERROR(__xludf.DUMMYFUNCTION("""COMPUTED_VALUE"""),"Ondřej Nestrojil")</f>
        <v>Ondřej Nestrojil</v>
      </c>
      <c r="BO74" s="216"/>
      <c r="BP74" s="216"/>
      <c r="BQ74" s="216"/>
      <c r="BR74" s="216"/>
      <c r="BS74" s="216"/>
      <c r="BT74" s="216"/>
      <c r="BU74" s="216"/>
      <c r="BV74" s="216"/>
      <c r="BW74" s="216"/>
      <c r="BX74" s="216"/>
      <c r="BY74" s="216"/>
      <c r="BZ74" s="216"/>
      <c r="CA74" s="216"/>
      <c r="CB74" s="216"/>
      <c r="CC74" s="216"/>
      <c r="CD74" s="216"/>
      <c r="CE74" s="216"/>
      <c r="CF74" s="216"/>
      <c r="CG74" s="216"/>
      <c r="CH74" s="216"/>
      <c r="CI74" s="216"/>
      <c r="CJ74" s="216"/>
      <c r="CK74" s="216"/>
      <c r="CL74" s="216"/>
      <c r="CM74" s="216"/>
      <c r="CN74" s="216"/>
      <c r="CO74" s="216"/>
      <c r="CP74" s="216"/>
      <c r="CQ74" s="216"/>
      <c r="CR74" s="216"/>
      <c r="CS74" s="216"/>
      <c r="CT74" s="216"/>
      <c r="CU74" s="216"/>
      <c r="CV74" s="216"/>
      <c r="CW74" s="216"/>
      <c r="CX74" s="216"/>
      <c r="CY74" s="216"/>
      <c r="CZ74" s="216"/>
      <c r="DA74" s="216"/>
      <c r="DB74" s="216"/>
      <c r="DC74" s="216"/>
      <c r="DD74" s="216"/>
      <c r="DE74" s="216"/>
      <c r="DF74" s="216"/>
      <c r="DG74" s="216"/>
      <c r="DH74" s="216"/>
      <c r="DI74" s="216"/>
      <c r="DJ74" s="216"/>
      <c r="DK74" s="216"/>
      <c r="DL74" s="216"/>
      <c r="DM74" s="216"/>
      <c r="DN74" s="216"/>
      <c r="DO74" s="216"/>
      <c r="DP74" s="216"/>
      <c r="DQ74" s="216"/>
      <c r="DR74" s="216"/>
      <c r="DS74" s="216"/>
      <c r="DT74" s="216"/>
      <c r="DU74" s="216">
        <f>IFERROR(__xludf.DUMMYFUNCTION("""COMPUTED_VALUE"""),7.5)</f>
        <v>7.5</v>
      </c>
      <c r="DV74" s="216">
        <f>IFERROR(__xludf.DUMMYFUNCTION("""COMPUTED_VALUE"""),225.0)</f>
        <v>225</v>
      </c>
      <c r="DW74" s="216"/>
      <c r="DX74" s="215"/>
      <c r="DZ74" s="215" t="str">
        <f>IFERROR(__xludf.DUMMYFUNCTION("""COMPUTED_VALUE"""),"Ondřej Nestrojil")</f>
        <v>Ondřej Nestrojil</v>
      </c>
      <c r="EA74" s="216"/>
      <c r="EB74" s="216"/>
      <c r="EC74" s="216"/>
      <c r="ED74" s="216"/>
      <c r="EE74" s="216"/>
      <c r="EF74" s="216"/>
      <c r="EG74" s="216"/>
      <c r="EH74" s="216"/>
      <c r="EI74" s="216"/>
      <c r="EJ74" s="216"/>
      <c r="EK74" s="216"/>
      <c r="EL74" s="216"/>
      <c r="EM74" s="216"/>
      <c r="EN74" s="216"/>
      <c r="EO74" s="216"/>
      <c r="EP74" s="216"/>
      <c r="EQ74" s="216"/>
      <c r="ER74" s="216"/>
      <c r="ES74" s="216"/>
      <c r="ET74" s="216"/>
      <c r="EU74" s="216"/>
      <c r="EV74" s="216"/>
      <c r="EW74" s="216"/>
      <c r="EX74" s="216"/>
      <c r="EY74" s="216"/>
      <c r="EZ74" s="216"/>
      <c r="FA74" s="216"/>
      <c r="FB74" s="216"/>
      <c r="FC74" s="216"/>
      <c r="FD74" s="216"/>
      <c r="FE74" s="216"/>
      <c r="FF74" s="216"/>
      <c r="FG74" s="216"/>
      <c r="FH74" s="216"/>
      <c r="FI74" s="216"/>
      <c r="FJ74" s="216"/>
      <c r="FK74" s="216"/>
      <c r="FL74" s="216"/>
      <c r="FM74" s="216"/>
      <c r="FN74" s="216"/>
      <c r="FO74" s="216"/>
      <c r="FP74" s="216"/>
      <c r="FQ74" s="216"/>
      <c r="FR74" s="216"/>
      <c r="FS74" s="216"/>
      <c r="FT74" s="216"/>
      <c r="FU74" s="216"/>
      <c r="FV74" s="216"/>
      <c r="FW74" s="216"/>
      <c r="FX74" s="216"/>
      <c r="FY74" s="216"/>
      <c r="FZ74" s="216"/>
      <c r="GA74" s="216"/>
      <c r="GB74" s="216"/>
      <c r="GC74" s="216"/>
      <c r="GD74" s="216"/>
      <c r="GE74" s="216"/>
      <c r="GF74" s="216"/>
      <c r="GG74" s="216"/>
      <c r="GH74" s="216"/>
      <c r="GI74" s="216"/>
      <c r="GJ74" s="215"/>
      <c r="GL74" s="215" t="str">
        <f>IFERROR(__xludf.DUMMYFUNCTION("""COMPUTED_VALUE"""),"Ondřej Nestrojil")</f>
        <v>Ondřej Nestrojil</v>
      </c>
      <c r="GM74" s="215"/>
      <c r="GN74" s="215"/>
      <c r="GO74" s="215"/>
      <c r="GP74" s="215"/>
      <c r="GQ74" s="215"/>
      <c r="GR74" s="215"/>
      <c r="GS74" s="215"/>
      <c r="GT74" s="215"/>
      <c r="GU74" s="215"/>
      <c r="GV74" s="215"/>
      <c r="GW74" s="215"/>
      <c r="GX74" s="215"/>
      <c r="GY74" s="215"/>
      <c r="GZ74" s="215"/>
      <c r="HA74" s="216"/>
      <c r="HB74" s="216"/>
      <c r="HC74" s="216"/>
      <c r="HD74" s="216"/>
      <c r="HE74" s="216"/>
      <c r="HF74" s="216"/>
      <c r="HG74" s="216"/>
      <c r="HH74" s="216"/>
      <c r="HI74" s="216"/>
      <c r="HJ74" s="216"/>
      <c r="HK74" s="216"/>
      <c r="HL74" s="216"/>
      <c r="HM74" s="216"/>
      <c r="HN74" s="216"/>
      <c r="HO74" s="216"/>
      <c r="HP74" s="216"/>
      <c r="HQ74" s="216"/>
      <c r="HR74" s="216"/>
      <c r="HS74" s="216"/>
      <c r="HT74" s="216"/>
      <c r="HU74" s="216"/>
      <c r="HV74" s="216"/>
      <c r="HW74" s="216"/>
      <c r="HX74" s="216"/>
      <c r="HY74" s="216"/>
      <c r="HZ74" s="216"/>
      <c r="IA74" s="216"/>
      <c r="IB74" s="216"/>
      <c r="IC74" s="216"/>
      <c r="ID74" s="216"/>
      <c r="IE74" s="216"/>
      <c r="IF74" s="216"/>
      <c r="IG74" s="216"/>
      <c r="IH74" s="216"/>
      <c r="II74" s="216"/>
      <c r="IJ74" s="216"/>
      <c r="IK74" s="216"/>
      <c r="IL74" s="216"/>
      <c r="IM74" s="216"/>
      <c r="IN74" s="216"/>
      <c r="IO74" s="216"/>
      <c r="IP74" s="216"/>
      <c r="IQ74" s="216"/>
      <c r="IR74" s="216"/>
      <c r="IS74" s="216"/>
      <c r="IT74" s="216"/>
      <c r="IU74" s="216"/>
      <c r="IV74" s="216"/>
    </row>
    <row r="75">
      <c r="A75" s="215"/>
      <c r="B75" s="215"/>
      <c r="C75" s="199">
        <f t="shared" ref="C75:BL75" si="67">BO75+EA75+GM75</f>
        <v>0</v>
      </c>
      <c r="D75" s="199">
        <f t="shared" si="67"/>
        <v>0</v>
      </c>
      <c r="E75" s="199">
        <f t="shared" si="67"/>
        <v>0</v>
      </c>
      <c r="F75" s="199">
        <f t="shared" si="67"/>
        <v>0</v>
      </c>
      <c r="G75" s="199">
        <f t="shared" si="67"/>
        <v>0</v>
      </c>
      <c r="H75" s="199">
        <f t="shared" si="67"/>
        <v>0</v>
      </c>
      <c r="I75" s="199">
        <f t="shared" si="67"/>
        <v>0</v>
      </c>
      <c r="J75" s="199">
        <f t="shared" si="67"/>
        <v>0</v>
      </c>
      <c r="K75" s="199">
        <f t="shared" si="67"/>
        <v>0</v>
      </c>
      <c r="L75" s="199">
        <f t="shared" si="67"/>
        <v>0</v>
      </c>
      <c r="M75" s="199">
        <f t="shared" si="67"/>
        <v>0</v>
      </c>
      <c r="N75" s="199">
        <f t="shared" si="67"/>
        <v>0</v>
      </c>
      <c r="O75" s="199">
        <f t="shared" si="67"/>
        <v>0</v>
      </c>
      <c r="P75" s="199">
        <f t="shared" si="67"/>
        <v>0</v>
      </c>
      <c r="Q75" s="199">
        <f t="shared" si="67"/>
        <v>0</v>
      </c>
      <c r="R75" s="199">
        <f t="shared" si="67"/>
        <v>0</v>
      </c>
      <c r="S75" s="199">
        <f t="shared" si="67"/>
        <v>0</v>
      </c>
      <c r="T75" s="199">
        <f t="shared" si="67"/>
        <v>0</v>
      </c>
      <c r="U75" s="199">
        <f t="shared" si="67"/>
        <v>0</v>
      </c>
      <c r="V75" s="199">
        <f t="shared" si="67"/>
        <v>0</v>
      </c>
      <c r="W75" s="199">
        <f t="shared" si="67"/>
        <v>0</v>
      </c>
      <c r="X75" s="199">
        <f t="shared" si="67"/>
        <v>0</v>
      </c>
      <c r="Y75" s="199">
        <f t="shared" si="67"/>
        <v>0</v>
      </c>
      <c r="Z75" s="199">
        <f t="shared" si="67"/>
        <v>0</v>
      </c>
      <c r="AA75" s="199">
        <f t="shared" si="67"/>
        <v>0</v>
      </c>
      <c r="AB75" s="199">
        <f t="shared" si="67"/>
        <v>0</v>
      </c>
      <c r="AC75" s="199">
        <f t="shared" si="67"/>
        <v>0</v>
      </c>
      <c r="AD75" s="199">
        <f t="shared" si="67"/>
        <v>0</v>
      </c>
      <c r="AE75" s="199">
        <f t="shared" si="67"/>
        <v>0</v>
      </c>
      <c r="AF75" s="199">
        <f t="shared" si="67"/>
        <v>0</v>
      </c>
      <c r="AG75" s="199">
        <f t="shared" si="67"/>
        <v>0</v>
      </c>
      <c r="AH75" s="199">
        <f t="shared" si="67"/>
        <v>0</v>
      </c>
      <c r="AI75" s="199">
        <f t="shared" si="67"/>
        <v>0</v>
      </c>
      <c r="AJ75" s="199">
        <f t="shared" si="67"/>
        <v>0</v>
      </c>
      <c r="AK75" s="199">
        <f t="shared" si="67"/>
        <v>0</v>
      </c>
      <c r="AL75" s="199">
        <f t="shared" si="67"/>
        <v>0</v>
      </c>
      <c r="AM75" s="199">
        <f t="shared" si="67"/>
        <v>0</v>
      </c>
      <c r="AN75" s="199">
        <f t="shared" si="67"/>
        <v>0</v>
      </c>
      <c r="AO75" s="199">
        <f t="shared" si="67"/>
        <v>0</v>
      </c>
      <c r="AP75" s="199">
        <f t="shared" si="67"/>
        <v>0</v>
      </c>
      <c r="AQ75" s="199">
        <f t="shared" si="67"/>
        <v>0</v>
      </c>
      <c r="AR75" s="199">
        <f t="shared" si="67"/>
        <v>0</v>
      </c>
      <c r="AS75" s="199">
        <f t="shared" si="67"/>
        <v>0</v>
      </c>
      <c r="AT75" s="199">
        <f t="shared" si="67"/>
        <v>0</v>
      </c>
      <c r="AU75" s="199">
        <f t="shared" si="67"/>
        <v>0</v>
      </c>
      <c r="AV75" s="199">
        <f t="shared" si="67"/>
        <v>0</v>
      </c>
      <c r="AW75" s="199">
        <f t="shared" si="67"/>
        <v>0</v>
      </c>
      <c r="AX75" s="199">
        <f t="shared" si="67"/>
        <v>0</v>
      </c>
      <c r="AY75" s="199">
        <f t="shared" si="67"/>
        <v>0</v>
      </c>
      <c r="AZ75" s="199">
        <f t="shared" si="67"/>
        <v>0</v>
      </c>
      <c r="BA75" s="199">
        <f t="shared" si="67"/>
        <v>0</v>
      </c>
      <c r="BB75" s="199">
        <f t="shared" si="67"/>
        <v>0</v>
      </c>
      <c r="BC75" s="199">
        <f t="shared" si="67"/>
        <v>0</v>
      </c>
      <c r="BD75" s="199">
        <f t="shared" si="67"/>
        <v>0</v>
      </c>
      <c r="BE75" s="199">
        <f t="shared" si="67"/>
        <v>0</v>
      </c>
      <c r="BF75" s="199">
        <f t="shared" si="67"/>
        <v>0</v>
      </c>
      <c r="BG75" s="199">
        <f t="shared" si="67"/>
        <v>0</v>
      </c>
      <c r="BH75" s="199">
        <f t="shared" si="67"/>
        <v>0</v>
      </c>
      <c r="BI75" s="199">
        <f t="shared" si="67"/>
        <v>0</v>
      </c>
      <c r="BJ75" s="199">
        <f t="shared" si="67"/>
        <v>0</v>
      </c>
      <c r="BK75" s="199">
        <f t="shared" si="67"/>
        <v>0</v>
      </c>
      <c r="BL75" s="199">
        <f t="shared" si="67"/>
        <v>0</v>
      </c>
      <c r="BM75" s="151"/>
      <c r="BN75" s="215"/>
      <c r="BO75" s="216"/>
      <c r="BP75" s="216"/>
      <c r="BQ75" s="216"/>
      <c r="BR75" s="216"/>
      <c r="BS75" s="216"/>
      <c r="BT75" s="216"/>
      <c r="BU75" s="216"/>
      <c r="BV75" s="216"/>
      <c r="BW75" s="216"/>
      <c r="BX75" s="216"/>
      <c r="BY75" s="216"/>
      <c r="BZ75" s="216"/>
      <c r="CA75" s="216"/>
      <c r="CB75" s="216"/>
      <c r="CC75" s="216"/>
      <c r="CD75" s="216"/>
      <c r="CE75" s="216"/>
      <c r="CF75" s="216"/>
      <c r="CG75" s="216"/>
      <c r="CH75" s="216"/>
      <c r="CI75" s="216"/>
      <c r="CJ75" s="216"/>
      <c r="CK75" s="216"/>
      <c r="CL75" s="216"/>
      <c r="CM75" s="216"/>
      <c r="CN75" s="216"/>
      <c r="CO75" s="216"/>
      <c r="CP75" s="216"/>
      <c r="CQ75" s="216"/>
      <c r="CR75" s="216"/>
      <c r="CS75" s="216"/>
      <c r="CT75" s="216"/>
      <c r="CU75" s="216"/>
      <c r="CV75" s="216"/>
      <c r="CW75" s="216"/>
      <c r="CX75" s="216"/>
      <c r="CY75" s="216"/>
      <c r="CZ75" s="216"/>
      <c r="DA75" s="216"/>
      <c r="DB75" s="216"/>
      <c r="DC75" s="216"/>
      <c r="DD75" s="216"/>
      <c r="DE75" s="216"/>
      <c r="DF75" s="216"/>
      <c r="DG75" s="216"/>
      <c r="DH75" s="216"/>
      <c r="DI75" s="216"/>
      <c r="DJ75" s="216"/>
      <c r="DK75" s="216"/>
      <c r="DL75" s="216"/>
      <c r="DM75" s="216"/>
      <c r="DN75" s="216"/>
      <c r="DO75" s="216"/>
      <c r="DP75" s="216"/>
      <c r="DQ75" s="216"/>
      <c r="DR75" s="216"/>
      <c r="DS75" s="216"/>
      <c r="DT75" s="216"/>
      <c r="DU75" s="216"/>
      <c r="DV75" s="216"/>
      <c r="DW75" s="216"/>
      <c r="DX75" s="215"/>
      <c r="DZ75" s="215"/>
      <c r="EA75" s="216"/>
      <c r="EB75" s="216"/>
      <c r="EC75" s="216"/>
      <c r="ED75" s="216"/>
      <c r="EE75" s="216"/>
      <c r="EF75" s="216"/>
      <c r="EG75" s="216"/>
      <c r="EH75" s="216"/>
      <c r="EI75" s="216"/>
      <c r="EJ75" s="216"/>
      <c r="EK75" s="216"/>
      <c r="EL75" s="216"/>
      <c r="EM75" s="216"/>
      <c r="EN75" s="216"/>
      <c r="EO75" s="216"/>
      <c r="EP75" s="216"/>
      <c r="EQ75" s="216"/>
      <c r="ER75" s="216"/>
      <c r="ES75" s="216"/>
      <c r="ET75" s="216"/>
      <c r="EU75" s="216"/>
      <c r="EV75" s="216"/>
      <c r="EW75" s="216"/>
      <c r="EX75" s="216"/>
      <c r="EY75" s="216"/>
      <c r="EZ75" s="216"/>
      <c r="FA75" s="216"/>
      <c r="FB75" s="216"/>
      <c r="FC75" s="216"/>
      <c r="FD75" s="216"/>
      <c r="FE75" s="216"/>
      <c r="FF75" s="216"/>
      <c r="FG75" s="216"/>
      <c r="FH75" s="216"/>
      <c r="FI75" s="216"/>
      <c r="FJ75" s="216"/>
      <c r="FK75" s="216"/>
      <c r="FL75" s="216"/>
      <c r="FM75" s="216"/>
      <c r="FN75" s="216"/>
      <c r="FO75" s="216"/>
      <c r="FP75" s="216"/>
      <c r="FQ75" s="216"/>
      <c r="FR75" s="216"/>
      <c r="FS75" s="216"/>
      <c r="FT75" s="216"/>
      <c r="FU75" s="216"/>
      <c r="FV75" s="216"/>
      <c r="FW75" s="216"/>
      <c r="FX75" s="216"/>
      <c r="FY75" s="216"/>
      <c r="FZ75" s="216"/>
      <c r="GA75" s="216"/>
      <c r="GB75" s="216"/>
      <c r="GC75" s="216"/>
      <c r="GD75" s="216"/>
      <c r="GE75" s="216"/>
      <c r="GF75" s="216"/>
      <c r="GG75" s="216"/>
      <c r="GH75" s="216"/>
      <c r="GI75" s="216"/>
      <c r="GJ75" s="215"/>
      <c r="GL75" s="215"/>
      <c r="GM75" s="215"/>
      <c r="GN75" s="215"/>
      <c r="GO75" s="215"/>
      <c r="GP75" s="215"/>
      <c r="GQ75" s="215"/>
      <c r="GR75" s="215"/>
      <c r="GS75" s="215"/>
      <c r="GT75" s="215"/>
      <c r="GU75" s="215"/>
      <c r="GV75" s="215"/>
      <c r="GW75" s="215"/>
      <c r="GX75" s="215"/>
      <c r="GY75" s="215"/>
      <c r="GZ75" s="215"/>
      <c r="HA75" s="216"/>
      <c r="HB75" s="216"/>
      <c r="HC75" s="216"/>
      <c r="HD75" s="216"/>
      <c r="HE75" s="216"/>
      <c r="HF75" s="216"/>
      <c r="HG75" s="216"/>
      <c r="HH75" s="216"/>
      <c r="HI75" s="216"/>
      <c r="HJ75" s="216"/>
      <c r="HK75" s="216"/>
      <c r="HL75" s="216"/>
      <c r="HM75" s="216"/>
      <c r="HN75" s="216"/>
      <c r="HO75" s="216"/>
      <c r="HP75" s="216"/>
      <c r="HQ75" s="216"/>
      <c r="HR75" s="216"/>
      <c r="HS75" s="216"/>
      <c r="HT75" s="216"/>
      <c r="HU75" s="216"/>
      <c r="HV75" s="216"/>
      <c r="HW75" s="216"/>
      <c r="HX75" s="216"/>
      <c r="HY75" s="216"/>
      <c r="HZ75" s="216"/>
      <c r="IA75" s="216"/>
      <c r="IB75" s="216"/>
      <c r="IC75" s="216"/>
      <c r="ID75" s="216"/>
      <c r="IE75" s="216"/>
      <c r="IF75" s="216"/>
      <c r="IG75" s="216"/>
      <c r="IH75" s="216"/>
      <c r="II75" s="216"/>
      <c r="IJ75" s="216"/>
      <c r="IK75" s="216"/>
      <c r="IL75" s="216"/>
      <c r="IM75" s="216"/>
      <c r="IN75" s="216"/>
      <c r="IO75" s="216"/>
      <c r="IP75" s="216"/>
      <c r="IQ75" s="216"/>
      <c r="IR75" s="216"/>
      <c r="IS75" s="216"/>
      <c r="IT75" s="216"/>
      <c r="IU75" s="216"/>
      <c r="IV75" s="216"/>
    </row>
    <row r="76">
      <c r="A76" s="215"/>
      <c r="B76" s="215"/>
      <c r="C76" s="199">
        <f t="shared" ref="C76:BL76" si="68">BO76+EA76+GM76</f>
        <v>0</v>
      </c>
      <c r="D76" s="199">
        <f t="shared" si="68"/>
        <v>0</v>
      </c>
      <c r="E76" s="199">
        <f t="shared" si="68"/>
        <v>0</v>
      </c>
      <c r="F76" s="199">
        <f t="shared" si="68"/>
        <v>0</v>
      </c>
      <c r="G76" s="199">
        <f t="shared" si="68"/>
        <v>0</v>
      </c>
      <c r="H76" s="199">
        <f t="shared" si="68"/>
        <v>0</v>
      </c>
      <c r="I76" s="199">
        <f t="shared" si="68"/>
        <v>0</v>
      </c>
      <c r="J76" s="199">
        <f t="shared" si="68"/>
        <v>0</v>
      </c>
      <c r="K76" s="199">
        <f t="shared" si="68"/>
        <v>0</v>
      </c>
      <c r="L76" s="199">
        <f t="shared" si="68"/>
        <v>0</v>
      </c>
      <c r="M76" s="199">
        <f t="shared" si="68"/>
        <v>0</v>
      </c>
      <c r="N76" s="199">
        <f t="shared" si="68"/>
        <v>0</v>
      </c>
      <c r="O76" s="199">
        <f t="shared" si="68"/>
        <v>0</v>
      </c>
      <c r="P76" s="199">
        <f t="shared" si="68"/>
        <v>0</v>
      </c>
      <c r="Q76" s="199">
        <f t="shared" si="68"/>
        <v>0</v>
      </c>
      <c r="R76" s="199">
        <f t="shared" si="68"/>
        <v>0</v>
      </c>
      <c r="S76" s="199">
        <f t="shared" si="68"/>
        <v>0</v>
      </c>
      <c r="T76" s="199">
        <f t="shared" si="68"/>
        <v>0</v>
      </c>
      <c r="U76" s="199">
        <f t="shared" si="68"/>
        <v>0</v>
      </c>
      <c r="V76" s="199">
        <f t="shared" si="68"/>
        <v>0</v>
      </c>
      <c r="W76" s="199">
        <f t="shared" si="68"/>
        <v>0</v>
      </c>
      <c r="X76" s="199">
        <f t="shared" si="68"/>
        <v>0</v>
      </c>
      <c r="Y76" s="199">
        <f t="shared" si="68"/>
        <v>0</v>
      </c>
      <c r="Z76" s="199">
        <f t="shared" si="68"/>
        <v>0</v>
      </c>
      <c r="AA76" s="199">
        <f t="shared" si="68"/>
        <v>0</v>
      </c>
      <c r="AB76" s="199">
        <f t="shared" si="68"/>
        <v>0</v>
      </c>
      <c r="AC76" s="199">
        <f t="shared" si="68"/>
        <v>0</v>
      </c>
      <c r="AD76" s="199">
        <f t="shared" si="68"/>
        <v>0</v>
      </c>
      <c r="AE76" s="199">
        <f t="shared" si="68"/>
        <v>0</v>
      </c>
      <c r="AF76" s="199">
        <f t="shared" si="68"/>
        <v>0</v>
      </c>
      <c r="AG76" s="199">
        <f t="shared" si="68"/>
        <v>0</v>
      </c>
      <c r="AH76" s="199">
        <f t="shared" si="68"/>
        <v>0</v>
      </c>
      <c r="AI76" s="199">
        <f t="shared" si="68"/>
        <v>0</v>
      </c>
      <c r="AJ76" s="199">
        <f t="shared" si="68"/>
        <v>0</v>
      </c>
      <c r="AK76" s="199">
        <f t="shared" si="68"/>
        <v>0</v>
      </c>
      <c r="AL76" s="199">
        <f t="shared" si="68"/>
        <v>0</v>
      </c>
      <c r="AM76" s="199">
        <f t="shared" si="68"/>
        <v>0</v>
      </c>
      <c r="AN76" s="199">
        <f t="shared" si="68"/>
        <v>0</v>
      </c>
      <c r="AO76" s="199">
        <f t="shared" si="68"/>
        <v>0</v>
      </c>
      <c r="AP76" s="199">
        <f t="shared" si="68"/>
        <v>0</v>
      </c>
      <c r="AQ76" s="199">
        <f t="shared" si="68"/>
        <v>0</v>
      </c>
      <c r="AR76" s="199">
        <f t="shared" si="68"/>
        <v>0</v>
      </c>
      <c r="AS76" s="199">
        <f t="shared" si="68"/>
        <v>0</v>
      </c>
      <c r="AT76" s="199">
        <f t="shared" si="68"/>
        <v>0</v>
      </c>
      <c r="AU76" s="199">
        <f t="shared" si="68"/>
        <v>0</v>
      </c>
      <c r="AV76" s="199">
        <f t="shared" si="68"/>
        <v>0</v>
      </c>
      <c r="AW76" s="199">
        <f t="shared" si="68"/>
        <v>0</v>
      </c>
      <c r="AX76" s="199">
        <f t="shared" si="68"/>
        <v>0</v>
      </c>
      <c r="AY76" s="199">
        <f t="shared" si="68"/>
        <v>0</v>
      </c>
      <c r="AZ76" s="199">
        <f t="shared" si="68"/>
        <v>0</v>
      </c>
      <c r="BA76" s="199">
        <f t="shared" si="68"/>
        <v>0</v>
      </c>
      <c r="BB76" s="199">
        <f t="shared" si="68"/>
        <v>0</v>
      </c>
      <c r="BC76" s="199">
        <f t="shared" si="68"/>
        <v>0</v>
      </c>
      <c r="BD76" s="199">
        <f t="shared" si="68"/>
        <v>0</v>
      </c>
      <c r="BE76" s="199">
        <f t="shared" si="68"/>
        <v>0</v>
      </c>
      <c r="BF76" s="199">
        <f t="shared" si="68"/>
        <v>0</v>
      </c>
      <c r="BG76" s="199">
        <f t="shared" si="68"/>
        <v>0</v>
      </c>
      <c r="BH76" s="199">
        <f t="shared" si="68"/>
        <v>0</v>
      </c>
      <c r="BI76" s="199">
        <f t="shared" si="68"/>
        <v>0</v>
      </c>
      <c r="BJ76" s="199">
        <f t="shared" si="68"/>
        <v>0</v>
      </c>
      <c r="BK76" s="199">
        <f t="shared" si="68"/>
        <v>0</v>
      </c>
      <c r="BL76" s="199">
        <f t="shared" si="68"/>
        <v>0</v>
      </c>
      <c r="BM76" s="151"/>
      <c r="BN76" s="215"/>
      <c r="BO76" s="216"/>
      <c r="BP76" s="216"/>
      <c r="BQ76" s="216"/>
      <c r="BR76" s="216"/>
      <c r="BS76" s="216"/>
      <c r="BT76" s="216"/>
      <c r="BU76" s="216"/>
      <c r="BV76" s="216"/>
      <c r="BW76" s="216"/>
      <c r="BX76" s="216"/>
      <c r="BY76" s="216"/>
      <c r="BZ76" s="216"/>
      <c r="CA76" s="216"/>
      <c r="CB76" s="216"/>
      <c r="CC76" s="216"/>
      <c r="CD76" s="216"/>
      <c r="CE76" s="216"/>
      <c r="CF76" s="216"/>
      <c r="CG76" s="216"/>
      <c r="CH76" s="216"/>
      <c r="CI76" s="216"/>
      <c r="CJ76" s="216"/>
      <c r="CK76" s="216"/>
      <c r="CL76" s="216"/>
      <c r="CM76" s="216"/>
      <c r="CN76" s="216"/>
      <c r="CO76" s="216"/>
      <c r="CP76" s="216"/>
      <c r="CQ76" s="216"/>
      <c r="CR76" s="216"/>
      <c r="CS76" s="216"/>
      <c r="CT76" s="216"/>
      <c r="CU76" s="216"/>
      <c r="CV76" s="216"/>
      <c r="CW76" s="216"/>
      <c r="CX76" s="216"/>
      <c r="CY76" s="216"/>
      <c r="CZ76" s="216"/>
      <c r="DA76" s="216"/>
      <c r="DB76" s="216"/>
      <c r="DC76" s="216"/>
      <c r="DD76" s="216"/>
      <c r="DE76" s="216"/>
      <c r="DF76" s="216"/>
      <c r="DG76" s="216"/>
      <c r="DH76" s="216"/>
      <c r="DI76" s="216"/>
      <c r="DJ76" s="216"/>
      <c r="DK76" s="216"/>
      <c r="DL76" s="216"/>
      <c r="DM76" s="216"/>
      <c r="DN76" s="216"/>
      <c r="DO76" s="216"/>
      <c r="DP76" s="216"/>
      <c r="DQ76" s="216"/>
      <c r="DR76" s="216"/>
      <c r="DS76" s="216"/>
      <c r="DT76" s="216"/>
      <c r="DU76" s="216"/>
      <c r="DV76" s="216"/>
      <c r="DW76" s="216"/>
      <c r="DX76" s="215"/>
      <c r="DZ76" s="215"/>
      <c r="EA76" s="216"/>
      <c r="EB76" s="216"/>
      <c r="EC76" s="216"/>
      <c r="ED76" s="216"/>
      <c r="EE76" s="216"/>
      <c r="EF76" s="216"/>
      <c r="EG76" s="216"/>
      <c r="EH76" s="216"/>
      <c r="EI76" s="216"/>
      <c r="EJ76" s="216"/>
      <c r="EK76" s="216"/>
      <c r="EL76" s="216"/>
      <c r="EM76" s="216"/>
      <c r="EN76" s="216"/>
      <c r="EO76" s="216"/>
      <c r="EP76" s="216"/>
      <c r="EQ76" s="216"/>
      <c r="ER76" s="216"/>
      <c r="ES76" s="216"/>
      <c r="ET76" s="216"/>
      <c r="EU76" s="216"/>
      <c r="EV76" s="216"/>
      <c r="EW76" s="216"/>
      <c r="EX76" s="216"/>
      <c r="EY76" s="216"/>
      <c r="EZ76" s="216"/>
      <c r="FA76" s="216"/>
      <c r="FB76" s="216"/>
      <c r="FC76" s="216"/>
      <c r="FD76" s="216"/>
      <c r="FE76" s="216"/>
      <c r="FF76" s="216"/>
      <c r="FG76" s="216"/>
      <c r="FH76" s="216"/>
      <c r="FI76" s="216"/>
      <c r="FJ76" s="216"/>
      <c r="FK76" s="216"/>
      <c r="FL76" s="216"/>
      <c r="FM76" s="216"/>
      <c r="FN76" s="216"/>
      <c r="FO76" s="216"/>
      <c r="FP76" s="216"/>
      <c r="FQ76" s="216"/>
      <c r="FR76" s="216"/>
      <c r="FS76" s="216"/>
      <c r="FT76" s="216"/>
      <c r="FU76" s="216"/>
      <c r="FV76" s="216"/>
      <c r="FW76" s="216"/>
      <c r="FX76" s="216"/>
      <c r="FY76" s="216"/>
      <c r="FZ76" s="216"/>
      <c r="GA76" s="216"/>
      <c r="GB76" s="216"/>
      <c r="GC76" s="216"/>
      <c r="GD76" s="216"/>
      <c r="GE76" s="216"/>
      <c r="GF76" s="216"/>
      <c r="GG76" s="216"/>
      <c r="GH76" s="216"/>
      <c r="GI76" s="216"/>
      <c r="GJ76" s="215"/>
      <c r="GL76" s="215"/>
      <c r="GM76" s="215"/>
      <c r="GN76" s="215"/>
      <c r="GO76" s="215"/>
      <c r="GP76" s="215"/>
      <c r="GQ76" s="215"/>
      <c r="GR76" s="215"/>
      <c r="GS76" s="215"/>
      <c r="GT76" s="215"/>
      <c r="GU76" s="215"/>
      <c r="GV76" s="215"/>
      <c r="GW76" s="215"/>
      <c r="GX76" s="215"/>
      <c r="GY76" s="215"/>
      <c r="GZ76" s="215"/>
      <c r="HA76" s="215"/>
      <c r="HB76" s="215"/>
      <c r="HC76" s="215"/>
      <c r="HD76" s="215"/>
      <c r="HE76" s="215"/>
      <c r="HF76" s="215"/>
      <c r="HG76" s="215"/>
      <c r="HH76" s="215"/>
      <c r="HI76" s="215"/>
      <c r="HJ76" s="215"/>
      <c r="HK76" s="215"/>
      <c r="HL76" s="215"/>
      <c r="HM76" s="215"/>
      <c r="HN76" s="215"/>
      <c r="HO76" s="215"/>
      <c r="HP76" s="215"/>
      <c r="HQ76" s="215"/>
      <c r="HR76" s="215"/>
      <c r="HS76" s="215"/>
      <c r="HT76" s="215"/>
      <c r="HU76" s="215"/>
      <c r="HV76" s="215"/>
      <c r="HW76" s="215"/>
      <c r="HX76" s="215"/>
      <c r="HY76" s="215"/>
      <c r="HZ76" s="215"/>
      <c r="IA76" s="215"/>
      <c r="IB76" s="215"/>
      <c r="IC76" s="215"/>
      <c r="ID76" s="215"/>
      <c r="IE76" s="215"/>
      <c r="IF76" s="215"/>
      <c r="IG76" s="215"/>
      <c r="IH76" s="215"/>
      <c r="II76" s="215"/>
      <c r="IJ76" s="215"/>
      <c r="IK76" s="215"/>
      <c r="IL76" s="215"/>
      <c r="IM76" s="215"/>
      <c r="IN76" s="215"/>
      <c r="IO76" s="215"/>
      <c r="IP76" s="215"/>
      <c r="IQ76" s="215"/>
      <c r="IR76" s="215"/>
      <c r="IS76" s="215"/>
      <c r="IT76" s="215"/>
      <c r="IU76" s="215"/>
      <c r="IV76" s="215"/>
    </row>
    <row r="77">
      <c r="A77" s="215"/>
      <c r="B77" s="215"/>
      <c r="C77" s="199">
        <f t="shared" ref="C77:BL77" si="69">BO77+EA77+GM77</f>
        <v>0</v>
      </c>
      <c r="D77" s="199">
        <f t="shared" si="69"/>
        <v>0</v>
      </c>
      <c r="E77" s="199">
        <f t="shared" si="69"/>
        <v>0</v>
      </c>
      <c r="F77" s="199">
        <f t="shared" si="69"/>
        <v>0</v>
      </c>
      <c r="G77" s="199">
        <f t="shared" si="69"/>
        <v>0</v>
      </c>
      <c r="H77" s="199">
        <f t="shared" si="69"/>
        <v>0</v>
      </c>
      <c r="I77" s="199">
        <f t="shared" si="69"/>
        <v>0</v>
      </c>
      <c r="J77" s="199">
        <f t="shared" si="69"/>
        <v>0</v>
      </c>
      <c r="K77" s="199">
        <f t="shared" si="69"/>
        <v>0</v>
      </c>
      <c r="L77" s="199">
        <f t="shared" si="69"/>
        <v>0</v>
      </c>
      <c r="M77" s="199">
        <f t="shared" si="69"/>
        <v>0</v>
      </c>
      <c r="N77" s="199">
        <f t="shared" si="69"/>
        <v>0</v>
      </c>
      <c r="O77" s="199">
        <f t="shared" si="69"/>
        <v>0</v>
      </c>
      <c r="P77" s="199">
        <f t="shared" si="69"/>
        <v>0</v>
      </c>
      <c r="Q77" s="199">
        <f t="shared" si="69"/>
        <v>0</v>
      </c>
      <c r="R77" s="199">
        <f t="shared" si="69"/>
        <v>0</v>
      </c>
      <c r="S77" s="199">
        <f t="shared" si="69"/>
        <v>0</v>
      </c>
      <c r="T77" s="199">
        <f t="shared" si="69"/>
        <v>0</v>
      </c>
      <c r="U77" s="199">
        <f t="shared" si="69"/>
        <v>0</v>
      </c>
      <c r="V77" s="199">
        <f t="shared" si="69"/>
        <v>0</v>
      </c>
      <c r="W77" s="199">
        <f t="shared" si="69"/>
        <v>0</v>
      </c>
      <c r="X77" s="199">
        <f t="shared" si="69"/>
        <v>0</v>
      </c>
      <c r="Y77" s="199">
        <f t="shared" si="69"/>
        <v>0</v>
      </c>
      <c r="Z77" s="199">
        <f t="shared" si="69"/>
        <v>0</v>
      </c>
      <c r="AA77" s="199">
        <f t="shared" si="69"/>
        <v>0</v>
      </c>
      <c r="AB77" s="199">
        <f t="shared" si="69"/>
        <v>0</v>
      </c>
      <c r="AC77" s="199">
        <f t="shared" si="69"/>
        <v>0</v>
      </c>
      <c r="AD77" s="199">
        <f t="shared" si="69"/>
        <v>0</v>
      </c>
      <c r="AE77" s="199">
        <f t="shared" si="69"/>
        <v>0</v>
      </c>
      <c r="AF77" s="199">
        <f t="shared" si="69"/>
        <v>0</v>
      </c>
      <c r="AG77" s="199">
        <f t="shared" si="69"/>
        <v>0</v>
      </c>
      <c r="AH77" s="199">
        <f t="shared" si="69"/>
        <v>0</v>
      </c>
      <c r="AI77" s="199">
        <f t="shared" si="69"/>
        <v>0</v>
      </c>
      <c r="AJ77" s="199">
        <f t="shared" si="69"/>
        <v>0</v>
      </c>
      <c r="AK77" s="199">
        <f t="shared" si="69"/>
        <v>0</v>
      </c>
      <c r="AL77" s="199">
        <f t="shared" si="69"/>
        <v>0</v>
      </c>
      <c r="AM77" s="199">
        <f t="shared" si="69"/>
        <v>0</v>
      </c>
      <c r="AN77" s="199">
        <f t="shared" si="69"/>
        <v>0</v>
      </c>
      <c r="AO77" s="199">
        <f t="shared" si="69"/>
        <v>0</v>
      </c>
      <c r="AP77" s="199">
        <f t="shared" si="69"/>
        <v>0</v>
      </c>
      <c r="AQ77" s="199">
        <f t="shared" si="69"/>
        <v>0</v>
      </c>
      <c r="AR77" s="199">
        <f t="shared" si="69"/>
        <v>0</v>
      </c>
      <c r="AS77" s="199">
        <f t="shared" si="69"/>
        <v>0</v>
      </c>
      <c r="AT77" s="199">
        <f t="shared" si="69"/>
        <v>0</v>
      </c>
      <c r="AU77" s="199">
        <f t="shared" si="69"/>
        <v>0</v>
      </c>
      <c r="AV77" s="199">
        <f t="shared" si="69"/>
        <v>0</v>
      </c>
      <c r="AW77" s="199">
        <f t="shared" si="69"/>
        <v>0</v>
      </c>
      <c r="AX77" s="199">
        <f t="shared" si="69"/>
        <v>0</v>
      </c>
      <c r="AY77" s="199">
        <f t="shared" si="69"/>
        <v>0</v>
      </c>
      <c r="AZ77" s="199">
        <f t="shared" si="69"/>
        <v>0</v>
      </c>
      <c r="BA77" s="199">
        <f t="shared" si="69"/>
        <v>0</v>
      </c>
      <c r="BB77" s="199">
        <f t="shared" si="69"/>
        <v>0</v>
      </c>
      <c r="BC77" s="199">
        <f t="shared" si="69"/>
        <v>0</v>
      </c>
      <c r="BD77" s="199">
        <f t="shared" si="69"/>
        <v>0</v>
      </c>
      <c r="BE77" s="199">
        <f t="shared" si="69"/>
        <v>0</v>
      </c>
      <c r="BF77" s="199">
        <f t="shared" si="69"/>
        <v>0</v>
      </c>
      <c r="BG77" s="199">
        <f t="shared" si="69"/>
        <v>0</v>
      </c>
      <c r="BH77" s="199">
        <f t="shared" si="69"/>
        <v>0</v>
      </c>
      <c r="BI77" s="199">
        <f t="shared" si="69"/>
        <v>0</v>
      </c>
      <c r="BJ77" s="199">
        <f t="shared" si="69"/>
        <v>0</v>
      </c>
      <c r="BK77" s="199">
        <f t="shared" si="69"/>
        <v>0</v>
      </c>
      <c r="BL77" s="199">
        <f t="shared" si="69"/>
        <v>0</v>
      </c>
      <c r="BM77" s="151"/>
      <c r="BN77" s="215"/>
      <c r="BO77" s="215"/>
      <c r="BP77" s="215"/>
      <c r="BQ77" s="215"/>
      <c r="BR77" s="215"/>
      <c r="BS77" s="215"/>
      <c r="BT77" s="215"/>
      <c r="BU77" s="215"/>
      <c r="BV77" s="215"/>
      <c r="BW77" s="215"/>
      <c r="BX77" s="215"/>
      <c r="BY77" s="215"/>
      <c r="BZ77" s="215"/>
      <c r="CA77" s="215"/>
      <c r="CB77" s="215"/>
      <c r="CC77" s="215"/>
      <c r="CD77" s="215"/>
      <c r="CE77" s="215"/>
      <c r="CF77" s="215"/>
      <c r="CG77" s="215"/>
      <c r="CH77" s="215"/>
      <c r="CI77" s="215"/>
      <c r="CJ77" s="215"/>
      <c r="CK77" s="215"/>
      <c r="CL77" s="215"/>
      <c r="CM77" s="215"/>
      <c r="CN77" s="215"/>
      <c r="CO77" s="215"/>
      <c r="CP77" s="215"/>
      <c r="CQ77" s="215"/>
      <c r="CR77" s="215"/>
      <c r="CS77" s="215"/>
      <c r="CT77" s="215"/>
      <c r="CU77" s="215"/>
      <c r="CV77" s="215"/>
      <c r="CW77" s="215"/>
      <c r="CX77" s="215"/>
      <c r="CY77" s="215"/>
      <c r="CZ77" s="215"/>
      <c r="DA77" s="215"/>
      <c r="DB77" s="215"/>
      <c r="DC77" s="215"/>
      <c r="DD77" s="215"/>
      <c r="DE77" s="215"/>
      <c r="DF77" s="215"/>
      <c r="DG77" s="215"/>
      <c r="DH77" s="215"/>
      <c r="DI77" s="215"/>
      <c r="DJ77" s="215"/>
      <c r="DK77" s="215"/>
      <c r="DL77" s="215"/>
      <c r="DM77" s="215"/>
      <c r="DN77" s="215"/>
      <c r="DO77" s="215"/>
      <c r="DP77" s="215"/>
      <c r="DQ77" s="215"/>
      <c r="DR77" s="215"/>
      <c r="DS77" s="215"/>
      <c r="DT77" s="215"/>
      <c r="DU77" s="215"/>
      <c r="DV77" s="215"/>
      <c r="DW77" s="215"/>
      <c r="DX77" s="215"/>
      <c r="DZ77" s="215"/>
      <c r="EA77" s="216"/>
      <c r="EB77" s="216"/>
      <c r="EC77" s="216"/>
      <c r="ED77" s="216"/>
      <c r="EE77" s="216"/>
      <c r="EF77" s="216"/>
      <c r="EG77" s="216"/>
      <c r="EH77" s="216"/>
      <c r="EI77" s="216"/>
      <c r="EJ77" s="216"/>
      <c r="EK77" s="216"/>
      <c r="EL77" s="216"/>
      <c r="EM77" s="216"/>
      <c r="EN77" s="216"/>
      <c r="EO77" s="216"/>
      <c r="EP77" s="216"/>
      <c r="EQ77" s="216"/>
      <c r="ER77" s="216"/>
      <c r="ES77" s="216"/>
      <c r="ET77" s="216"/>
      <c r="EU77" s="216"/>
      <c r="EV77" s="216"/>
      <c r="EW77" s="216"/>
      <c r="EX77" s="216"/>
      <c r="EY77" s="216"/>
      <c r="EZ77" s="216"/>
      <c r="FA77" s="216"/>
      <c r="FB77" s="216"/>
      <c r="FC77" s="216"/>
      <c r="FD77" s="216"/>
      <c r="FE77" s="216"/>
      <c r="FF77" s="216"/>
      <c r="FG77" s="216"/>
      <c r="FH77" s="216"/>
      <c r="FI77" s="216"/>
      <c r="FJ77" s="216"/>
      <c r="FK77" s="216"/>
      <c r="FL77" s="216"/>
      <c r="FM77" s="216"/>
      <c r="FN77" s="216"/>
      <c r="FO77" s="216"/>
      <c r="FP77" s="216"/>
      <c r="FQ77" s="216"/>
      <c r="FR77" s="216"/>
      <c r="FS77" s="216"/>
      <c r="FT77" s="216"/>
      <c r="FU77" s="216"/>
      <c r="FV77" s="216"/>
      <c r="FW77" s="216"/>
      <c r="FX77" s="216"/>
      <c r="FY77" s="216"/>
      <c r="FZ77" s="216"/>
      <c r="GA77" s="216"/>
      <c r="GB77" s="216"/>
      <c r="GC77" s="216"/>
      <c r="GD77" s="216"/>
      <c r="GE77" s="216"/>
      <c r="GF77" s="216"/>
      <c r="GG77" s="216"/>
      <c r="GH77" s="216"/>
      <c r="GI77" s="216"/>
      <c r="GJ77" s="215"/>
      <c r="GL77" s="215"/>
      <c r="GM77" s="215"/>
      <c r="GN77" s="215"/>
      <c r="GO77" s="215"/>
      <c r="GP77" s="215"/>
      <c r="GQ77" s="215"/>
      <c r="GR77" s="215"/>
      <c r="GS77" s="215"/>
      <c r="GT77" s="215"/>
      <c r="GU77" s="215"/>
      <c r="GV77" s="215"/>
      <c r="GW77" s="215"/>
      <c r="GX77" s="215"/>
      <c r="GY77" s="215"/>
      <c r="GZ77" s="215"/>
      <c r="HA77" s="215"/>
      <c r="HB77" s="215"/>
      <c r="HC77" s="215"/>
      <c r="HD77" s="215"/>
      <c r="HE77" s="215"/>
      <c r="HF77" s="215"/>
      <c r="HG77" s="215"/>
      <c r="HH77" s="215"/>
      <c r="HI77" s="215"/>
      <c r="HJ77" s="215"/>
      <c r="HK77" s="215"/>
      <c r="HL77" s="215"/>
      <c r="HM77" s="215"/>
      <c r="HN77" s="215"/>
      <c r="HO77" s="215"/>
      <c r="HP77" s="215"/>
      <c r="HQ77" s="215"/>
      <c r="HR77" s="215"/>
      <c r="HS77" s="215"/>
      <c r="HT77" s="215"/>
      <c r="HU77" s="215"/>
      <c r="HV77" s="215"/>
      <c r="HW77" s="215"/>
      <c r="HX77" s="215"/>
      <c r="HY77" s="215"/>
      <c r="HZ77" s="215"/>
      <c r="IA77" s="215"/>
      <c r="IB77" s="215"/>
      <c r="IC77" s="215"/>
      <c r="ID77" s="215"/>
      <c r="IE77" s="215"/>
      <c r="IF77" s="215"/>
      <c r="IG77" s="215"/>
      <c r="IH77" s="215"/>
      <c r="II77" s="215"/>
      <c r="IJ77" s="215"/>
      <c r="IK77" s="215"/>
      <c r="IL77" s="215"/>
      <c r="IM77" s="215"/>
      <c r="IN77" s="215"/>
      <c r="IO77" s="215"/>
      <c r="IP77" s="215"/>
      <c r="IQ77" s="215"/>
      <c r="IR77" s="215"/>
      <c r="IS77" s="215"/>
      <c r="IT77" s="215"/>
      <c r="IU77" s="215"/>
      <c r="IV77" s="215"/>
    </row>
    <row r="78">
      <c r="A78" s="215"/>
      <c r="B78" s="215"/>
      <c r="C78" s="199">
        <f t="shared" ref="C78:BL78" si="70">BO78+EA78+GM78</f>
        <v>0</v>
      </c>
      <c r="D78" s="199">
        <f t="shared" si="70"/>
        <v>0</v>
      </c>
      <c r="E78" s="199">
        <f t="shared" si="70"/>
        <v>0</v>
      </c>
      <c r="F78" s="199">
        <f t="shared" si="70"/>
        <v>0</v>
      </c>
      <c r="G78" s="199">
        <f t="shared" si="70"/>
        <v>0</v>
      </c>
      <c r="H78" s="199">
        <f t="shared" si="70"/>
        <v>0</v>
      </c>
      <c r="I78" s="199">
        <f t="shared" si="70"/>
        <v>0</v>
      </c>
      <c r="J78" s="199">
        <f t="shared" si="70"/>
        <v>0</v>
      </c>
      <c r="K78" s="199">
        <f t="shared" si="70"/>
        <v>0</v>
      </c>
      <c r="L78" s="199">
        <f t="shared" si="70"/>
        <v>0</v>
      </c>
      <c r="M78" s="199">
        <f t="shared" si="70"/>
        <v>0</v>
      </c>
      <c r="N78" s="199">
        <f t="shared" si="70"/>
        <v>0</v>
      </c>
      <c r="O78" s="199">
        <f t="shared" si="70"/>
        <v>0</v>
      </c>
      <c r="P78" s="199">
        <f t="shared" si="70"/>
        <v>0</v>
      </c>
      <c r="Q78" s="199">
        <f t="shared" si="70"/>
        <v>0</v>
      </c>
      <c r="R78" s="199">
        <f t="shared" si="70"/>
        <v>0</v>
      </c>
      <c r="S78" s="199">
        <f t="shared" si="70"/>
        <v>0</v>
      </c>
      <c r="T78" s="199">
        <f t="shared" si="70"/>
        <v>0</v>
      </c>
      <c r="U78" s="199">
        <f t="shared" si="70"/>
        <v>0</v>
      </c>
      <c r="V78" s="199">
        <f t="shared" si="70"/>
        <v>0</v>
      </c>
      <c r="W78" s="199">
        <f t="shared" si="70"/>
        <v>0</v>
      </c>
      <c r="X78" s="199">
        <f t="shared" si="70"/>
        <v>0</v>
      </c>
      <c r="Y78" s="199">
        <f t="shared" si="70"/>
        <v>0</v>
      </c>
      <c r="Z78" s="199">
        <f t="shared" si="70"/>
        <v>0</v>
      </c>
      <c r="AA78" s="199">
        <f t="shared" si="70"/>
        <v>0</v>
      </c>
      <c r="AB78" s="199">
        <f t="shared" si="70"/>
        <v>0</v>
      </c>
      <c r="AC78" s="199">
        <f t="shared" si="70"/>
        <v>0</v>
      </c>
      <c r="AD78" s="199">
        <f t="shared" si="70"/>
        <v>0</v>
      </c>
      <c r="AE78" s="199">
        <f t="shared" si="70"/>
        <v>0</v>
      </c>
      <c r="AF78" s="199">
        <f t="shared" si="70"/>
        <v>0</v>
      </c>
      <c r="AG78" s="199">
        <f t="shared" si="70"/>
        <v>0</v>
      </c>
      <c r="AH78" s="199">
        <f t="shared" si="70"/>
        <v>0</v>
      </c>
      <c r="AI78" s="199">
        <f t="shared" si="70"/>
        <v>0</v>
      </c>
      <c r="AJ78" s="199">
        <f t="shared" si="70"/>
        <v>0</v>
      </c>
      <c r="AK78" s="199">
        <f t="shared" si="70"/>
        <v>0</v>
      </c>
      <c r="AL78" s="199">
        <f t="shared" si="70"/>
        <v>0</v>
      </c>
      <c r="AM78" s="199">
        <f t="shared" si="70"/>
        <v>0</v>
      </c>
      <c r="AN78" s="199">
        <f t="shared" si="70"/>
        <v>0</v>
      </c>
      <c r="AO78" s="199">
        <f t="shared" si="70"/>
        <v>0</v>
      </c>
      <c r="AP78" s="199">
        <f t="shared" si="70"/>
        <v>0</v>
      </c>
      <c r="AQ78" s="199">
        <f t="shared" si="70"/>
        <v>0</v>
      </c>
      <c r="AR78" s="199">
        <f t="shared" si="70"/>
        <v>0</v>
      </c>
      <c r="AS78" s="199">
        <f t="shared" si="70"/>
        <v>0</v>
      </c>
      <c r="AT78" s="199">
        <f t="shared" si="70"/>
        <v>0</v>
      </c>
      <c r="AU78" s="199">
        <f t="shared" si="70"/>
        <v>0</v>
      </c>
      <c r="AV78" s="199">
        <f t="shared" si="70"/>
        <v>0</v>
      </c>
      <c r="AW78" s="199">
        <f t="shared" si="70"/>
        <v>0</v>
      </c>
      <c r="AX78" s="199">
        <f t="shared" si="70"/>
        <v>0</v>
      </c>
      <c r="AY78" s="199">
        <f t="shared" si="70"/>
        <v>0</v>
      </c>
      <c r="AZ78" s="199">
        <f t="shared" si="70"/>
        <v>0</v>
      </c>
      <c r="BA78" s="199">
        <f t="shared" si="70"/>
        <v>0</v>
      </c>
      <c r="BB78" s="199">
        <f t="shared" si="70"/>
        <v>0</v>
      </c>
      <c r="BC78" s="199">
        <f t="shared" si="70"/>
        <v>0</v>
      </c>
      <c r="BD78" s="199">
        <f t="shared" si="70"/>
        <v>0</v>
      </c>
      <c r="BE78" s="199">
        <f t="shared" si="70"/>
        <v>0</v>
      </c>
      <c r="BF78" s="199">
        <f t="shared" si="70"/>
        <v>0</v>
      </c>
      <c r="BG78" s="199">
        <f t="shared" si="70"/>
        <v>0</v>
      </c>
      <c r="BH78" s="199">
        <f t="shared" si="70"/>
        <v>0</v>
      </c>
      <c r="BI78" s="199">
        <f t="shared" si="70"/>
        <v>0</v>
      </c>
      <c r="BJ78" s="199">
        <f t="shared" si="70"/>
        <v>0</v>
      </c>
      <c r="BK78" s="199">
        <f t="shared" si="70"/>
        <v>0</v>
      </c>
      <c r="BL78" s="199">
        <f t="shared" si="70"/>
        <v>0</v>
      </c>
      <c r="BM78" s="151"/>
      <c r="BN78" s="215"/>
      <c r="BO78" s="215"/>
      <c r="BP78" s="215"/>
      <c r="BQ78" s="215"/>
      <c r="BR78" s="215"/>
      <c r="BS78" s="215"/>
      <c r="BT78" s="215"/>
      <c r="BU78" s="215"/>
      <c r="BV78" s="215"/>
      <c r="BW78" s="215"/>
      <c r="BX78" s="215"/>
      <c r="BY78" s="215"/>
      <c r="BZ78" s="215"/>
      <c r="CA78" s="215"/>
      <c r="CB78" s="215"/>
      <c r="CC78" s="215"/>
      <c r="CD78" s="215"/>
      <c r="CE78" s="215"/>
      <c r="CF78" s="215"/>
      <c r="CG78" s="215"/>
      <c r="CH78" s="215"/>
      <c r="CI78" s="215"/>
      <c r="CJ78" s="215"/>
      <c r="CK78" s="215"/>
      <c r="CL78" s="215"/>
      <c r="CM78" s="215"/>
      <c r="CN78" s="215"/>
      <c r="CO78" s="215"/>
      <c r="CP78" s="215"/>
      <c r="CQ78" s="215"/>
      <c r="CR78" s="215"/>
      <c r="CS78" s="215"/>
      <c r="CT78" s="215"/>
      <c r="CU78" s="215"/>
      <c r="CV78" s="215"/>
      <c r="CW78" s="215"/>
      <c r="CX78" s="215"/>
      <c r="CY78" s="215"/>
      <c r="CZ78" s="215"/>
      <c r="DA78" s="215"/>
      <c r="DB78" s="215"/>
      <c r="DC78" s="215"/>
      <c r="DD78" s="215"/>
      <c r="DE78" s="215"/>
      <c r="DF78" s="215"/>
      <c r="DG78" s="215"/>
      <c r="DH78" s="215"/>
      <c r="DI78" s="215"/>
      <c r="DJ78" s="215"/>
      <c r="DK78" s="215"/>
      <c r="DL78" s="215"/>
      <c r="DM78" s="215"/>
      <c r="DN78" s="215"/>
      <c r="DO78" s="215"/>
      <c r="DP78" s="215"/>
      <c r="DQ78" s="215"/>
      <c r="DR78" s="215"/>
      <c r="DS78" s="215"/>
      <c r="DT78" s="215"/>
      <c r="DU78" s="215"/>
      <c r="DV78" s="215"/>
      <c r="DW78" s="215"/>
      <c r="DX78" s="215"/>
      <c r="DZ78" s="215"/>
      <c r="EA78" s="215"/>
      <c r="EB78" s="215"/>
      <c r="EC78" s="215"/>
      <c r="ED78" s="215"/>
      <c r="EE78" s="215"/>
      <c r="EF78" s="215"/>
      <c r="EG78" s="215"/>
      <c r="EH78" s="215"/>
      <c r="EI78" s="215"/>
      <c r="EJ78" s="215"/>
      <c r="EK78" s="215"/>
      <c r="EL78" s="215"/>
      <c r="EM78" s="215"/>
      <c r="EN78" s="215"/>
      <c r="EO78" s="215"/>
      <c r="EP78" s="215"/>
      <c r="EQ78" s="215"/>
      <c r="ER78" s="215"/>
      <c r="ES78" s="215"/>
      <c r="ET78" s="215"/>
      <c r="EU78" s="215"/>
      <c r="EV78" s="215"/>
      <c r="EW78" s="215"/>
      <c r="EX78" s="215"/>
      <c r="EY78" s="215"/>
      <c r="EZ78" s="215"/>
      <c r="FA78" s="215"/>
      <c r="FB78" s="215"/>
      <c r="FC78" s="215"/>
      <c r="FD78" s="215"/>
      <c r="FE78" s="215"/>
      <c r="FF78" s="215"/>
      <c r="FG78" s="215"/>
      <c r="FH78" s="215"/>
      <c r="FI78" s="215"/>
      <c r="FJ78" s="215"/>
      <c r="FK78" s="215"/>
      <c r="FL78" s="215"/>
      <c r="FM78" s="215"/>
      <c r="FN78" s="215"/>
      <c r="FO78" s="215"/>
      <c r="FP78" s="215"/>
      <c r="FQ78" s="215"/>
      <c r="FR78" s="215"/>
      <c r="FS78" s="215"/>
      <c r="FT78" s="215"/>
      <c r="FU78" s="215"/>
      <c r="FV78" s="215"/>
      <c r="FW78" s="215"/>
      <c r="FX78" s="215"/>
      <c r="FY78" s="215"/>
      <c r="FZ78" s="215"/>
      <c r="GA78" s="215"/>
      <c r="GB78" s="215"/>
      <c r="GC78" s="215"/>
      <c r="GD78" s="215"/>
      <c r="GE78" s="215"/>
      <c r="GF78" s="215"/>
      <c r="GG78" s="215"/>
      <c r="GH78" s="215"/>
      <c r="GI78" s="215"/>
      <c r="GJ78" s="215"/>
      <c r="GL78" s="215"/>
      <c r="GM78" s="215"/>
      <c r="GN78" s="215"/>
      <c r="GO78" s="215"/>
      <c r="GP78" s="215"/>
      <c r="GQ78" s="215"/>
      <c r="GR78" s="215"/>
      <c r="GS78" s="215"/>
      <c r="GT78" s="215"/>
      <c r="GU78" s="215"/>
      <c r="GV78" s="215"/>
      <c r="GW78" s="215"/>
      <c r="GX78" s="215"/>
      <c r="GY78" s="215"/>
      <c r="GZ78" s="215"/>
      <c r="HA78" s="215"/>
      <c r="HB78" s="215"/>
      <c r="HC78" s="215"/>
      <c r="HD78" s="215"/>
      <c r="HE78" s="215"/>
      <c r="HF78" s="215"/>
      <c r="HG78" s="215"/>
      <c r="HH78" s="215"/>
      <c r="HI78" s="215"/>
      <c r="HJ78" s="215"/>
      <c r="HK78" s="215"/>
      <c r="HL78" s="215"/>
      <c r="HM78" s="215"/>
      <c r="HN78" s="215"/>
      <c r="HO78" s="215"/>
      <c r="HP78" s="215"/>
      <c r="HQ78" s="215"/>
      <c r="HR78" s="215"/>
      <c r="HS78" s="215"/>
      <c r="HT78" s="215"/>
      <c r="HU78" s="215"/>
      <c r="HV78" s="215"/>
      <c r="HW78" s="215"/>
      <c r="HX78" s="215"/>
      <c r="HY78" s="215"/>
      <c r="HZ78" s="215"/>
      <c r="IA78" s="215"/>
      <c r="IB78" s="215"/>
      <c r="IC78" s="215"/>
      <c r="ID78" s="215"/>
      <c r="IE78" s="215"/>
      <c r="IF78" s="215"/>
      <c r="IG78" s="215"/>
      <c r="IH78" s="215"/>
      <c r="II78" s="215"/>
      <c r="IJ78" s="215"/>
      <c r="IK78" s="215"/>
      <c r="IL78" s="215"/>
      <c r="IM78" s="215"/>
      <c r="IN78" s="215"/>
      <c r="IO78" s="215"/>
      <c r="IP78" s="215"/>
      <c r="IQ78" s="215"/>
      <c r="IR78" s="215"/>
      <c r="IS78" s="215"/>
      <c r="IT78" s="215"/>
      <c r="IU78" s="215"/>
      <c r="IV78" s="215"/>
    </row>
    <row r="79">
      <c r="A79" s="215"/>
      <c r="B79" s="215"/>
      <c r="C79" s="199">
        <f t="shared" ref="C79:BL79" si="71">BO79+EA79+GM79</f>
        <v>0</v>
      </c>
      <c r="D79" s="199">
        <f t="shared" si="71"/>
        <v>0</v>
      </c>
      <c r="E79" s="199">
        <f t="shared" si="71"/>
        <v>0</v>
      </c>
      <c r="F79" s="199">
        <f t="shared" si="71"/>
        <v>0</v>
      </c>
      <c r="G79" s="199">
        <f t="shared" si="71"/>
        <v>0</v>
      </c>
      <c r="H79" s="199">
        <f t="shared" si="71"/>
        <v>0</v>
      </c>
      <c r="I79" s="199">
        <f t="shared" si="71"/>
        <v>0</v>
      </c>
      <c r="J79" s="199">
        <f t="shared" si="71"/>
        <v>0</v>
      </c>
      <c r="K79" s="199">
        <f t="shared" si="71"/>
        <v>0</v>
      </c>
      <c r="L79" s="199">
        <f t="shared" si="71"/>
        <v>0</v>
      </c>
      <c r="M79" s="199">
        <f t="shared" si="71"/>
        <v>0</v>
      </c>
      <c r="N79" s="199">
        <f t="shared" si="71"/>
        <v>0</v>
      </c>
      <c r="O79" s="199">
        <f t="shared" si="71"/>
        <v>0</v>
      </c>
      <c r="P79" s="199">
        <f t="shared" si="71"/>
        <v>0</v>
      </c>
      <c r="Q79" s="199">
        <f t="shared" si="71"/>
        <v>0</v>
      </c>
      <c r="R79" s="199">
        <f t="shared" si="71"/>
        <v>0</v>
      </c>
      <c r="S79" s="199">
        <f t="shared" si="71"/>
        <v>0</v>
      </c>
      <c r="T79" s="199">
        <f t="shared" si="71"/>
        <v>0</v>
      </c>
      <c r="U79" s="199">
        <f t="shared" si="71"/>
        <v>0</v>
      </c>
      <c r="V79" s="199">
        <f t="shared" si="71"/>
        <v>0</v>
      </c>
      <c r="W79" s="199">
        <f t="shared" si="71"/>
        <v>0</v>
      </c>
      <c r="X79" s="199">
        <f t="shared" si="71"/>
        <v>0</v>
      </c>
      <c r="Y79" s="199">
        <f t="shared" si="71"/>
        <v>0</v>
      </c>
      <c r="Z79" s="199">
        <f t="shared" si="71"/>
        <v>0</v>
      </c>
      <c r="AA79" s="199">
        <f t="shared" si="71"/>
        <v>0</v>
      </c>
      <c r="AB79" s="199">
        <f t="shared" si="71"/>
        <v>0</v>
      </c>
      <c r="AC79" s="199">
        <f t="shared" si="71"/>
        <v>0</v>
      </c>
      <c r="AD79" s="199">
        <f t="shared" si="71"/>
        <v>0</v>
      </c>
      <c r="AE79" s="199">
        <f t="shared" si="71"/>
        <v>0</v>
      </c>
      <c r="AF79" s="199">
        <f t="shared" si="71"/>
        <v>0</v>
      </c>
      <c r="AG79" s="199">
        <f t="shared" si="71"/>
        <v>0</v>
      </c>
      <c r="AH79" s="199">
        <f t="shared" si="71"/>
        <v>0</v>
      </c>
      <c r="AI79" s="199">
        <f t="shared" si="71"/>
        <v>0</v>
      </c>
      <c r="AJ79" s="199">
        <f t="shared" si="71"/>
        <v>0</v>
      </c>
      <c r="AK79" s="199">
        <f t="shared" si="71"/>
        <v>0</v>
      </c>
      <c r="AL79" s="199">
        <f t="shared" si="71"/>
        <v>0</v>
      </c>
      <c r="AM79" s="199">
        <f t="shared" si="71"/>
        <v>0</v>
      </c>
      <c r="AN79" s="199">
        <f t="shared" si="71"/>
        <v>0</v>
      </c>
      <c r="AO79" s="199">
        <f t="shared" si="71"/>
        <v>0</v>
      </c>
      <c r="AP79" s="199">
        <f t="shared" si="71"/>
        <v>0</v>
      </c>
      <c r="AQ79" s="199">
        <f t="shared" si="71"/>
        <v>0</v>
      </c>
      <c r="AR79" s="199">
        <f t="shared" si="71"/>
        <v>0</v>
      </c>
      <c r="AS79" s="199">
        <f t="shared" si="71"/>
        <v>0</v>
      </c>
      <c r="AT79" s="199">
        <f t="shared" si="71"/>
        <v>0</v>
      </c>
      <c r="AU79" s="199">
        <f t="shared" si="71"/>
        <v>0</v>
      </c>
      <c r="AV79" s="199">
        <f t="shared" si="71"/>
        <v>0</v>
      </c>
      <c r="AW79" s="199">
        <f t="shared" si="71"/>
        <v>0</v>
      </c>
      <c r="AX79" s="199">
        <f t="shared" si="71"/>
        <v>0</v>
      </c>
      <c r="AY79" s="199">
        <f t="shared" si="71"/>
        <v>0</v>
      </c>
      <c r="AZ79" s="199">
        <f t="shared" si="71"/>
        <v>0</v>
      </c>
      <c r="BA79" s="199">
        <f t="shared" si="71"/>
        <v>0</v>
      </c>
      <c r="BB79" s="199">
        <f t="shared" si="71"/>
        <v>0</v>
      </c>
      <c r="BC79" s="199">
        <f t="shared" si="71"/>
        <v>0</v>
      </c>
      <c r="BD79" s="199">
        <f t="shared" si="71"/>
        <v>0</v>
      </c>
      <c r="BE79" s="199">
        <f t="shared" si="71"/>
        <v>0</v>
      </c>
      <c r="BF79" s="199">
        <f t="shared" si="71"/>
        <v>0</v>
      </c>
      <c r="BG79" s="199">
        <f t="shared" si="71"/>
        <v>0</v>
      </c>
      <c r="BH79" s="199">
        <f t="shared" si="71"/>
        <v>0</v>
      </c>
      <c r="BI79" s="199">
        <f t="shared" si="71"/>
        <v>0</v>
      </c>
      <c r="BJ79" s="199">
        <f t="shared" si="71"/>
        <v>0</v>
      </c>
      <c r="BK79" s="199">
        <f t="shared" si="71"/>
        <v>0</v>
      </c>
      <c r="BL79" s="199">
        <f t="shared" si="71"/>
        <v>0</v>
      </c>
      <c r="BM79" s="151"/>
      <c r="BN79" s="215"/>
      <c r="BO79" s="215"/>
      <c r="BP79" s="215"/>
      <c r="BQ79" s="215"/>
      <c r="BR79" s="215"/>
      <c r="BS79" s="215"/>
      <c r="BT79" s="215"/>
      <c r="BU79" s="215"/>
      <c r="BV79" s="215"/>
      <c r="BW79" s="215"/>
      <c r="BX79" s="215"/>
      <c r="BY79" s="215"/>
      <c r="BZ79" s="215"/>
      <c r="CA79" s="215"/>
      <c r="CB79" s="215"/>
      <c r="CC79" s="215"/>
      <c r="CD79" s="215"/>
      <c r="CE79" s="215"/>
      <c r="CF79" s="215"/>
      <c r="CG79" s="215"/>
      <c r="CH79" s="215"/>
      <c r="CI79" s="215"/>
      <c r="CJ79" s="215"/>
      <c r="CK79" s="215"/>
      <c r="CL79" s="215"/>
      <c r="CM79" s="215"/>
      <c r="CN79" s="215"/>
      <c r="CO79" s="215"/>
      <c r="CP79" s="215"/>
      <c r="CQ79" s="215"/>
      <c r="CR79" s="215"/>
      <c r="CS79" s="215"/>
      <c r="CT79" s="215"/>
      <c r="CU79" s="215"/>
      <c r="CV79" s="215"/>
      <c r="CW79" s="215"/>
      <c r="CX79" s="215"/>
      <c r="CY79" s="215"/>
      <c r="CZ79" s="215"/>
      <c r="DA79" s="215"/>
      <c r="DB79" s="215"/>
      <c r="DC79" s="215"/>
      <c r="DD79" s="215"/>
      <c r="DE79" s="215"/>
      <c r="DF79" s="215"/>
      <c r="DG79" s="215"/>
      <c r="DH79" s="215"/>
      <c r="DI79" s="215"/>
      <c r="DJ79" s="215"/>
      <c r="DK79" s="215"/>
      <c r="DL79" s="215"/>
      <c r="DM79" s="215"/>
      <c r="DN79" s="215"/>
      <c r="DO79" s="215"/>
      <c r="DP79" s="215"/>
      <c r="DQ79" s="215"/>
      <c r="DR79" s="215"/>
      <c r="DS79" s="215"/>
      <c r="DT79" s="215"/>
      <c r="DU79" s="215"/>
      <c r="DV79" s="215"/>
      <c r="DW79" s="215"/>
      <c r="DX79" s="215"/>
      <c r="DZ79" s="215"/>
      <c r="EA79" s="215"/>
      <c r="EB79" s="215"/>
      <c r="EC79" s="215"/>
      <c r="ED79" s="215"/>
      <c r="EE79" s="215"/>
      <c r="EF79" s="215"/>
      <c r="EG79" s="215"/>
      <c r="EH79" s="215"/>
      <c r="EI79" s="215"/>
      <c r="EJ79" s="215"/>
      <c r="EK79" s="215"/>
      <c r="EL79" s="215"/>
      <c r="EM79" s="215"/>
      <c r="EN79" s="215"/>
      <c r="EO79" s="215"/>
      <c r="EP79" s="215"/>
      <c r="EQ79" s="215"/>
      <c r="ER79" s="215"/>
      <c r="ES79" s="215"/>
      <c r="ET79" s="215"/>
      <c r="EU79" s="215"/>
      <c r="EV79" s="215"/>
      <c r="EW79" s="215"/>
      <c r="EX79" s="215"/>
      <c r="EY79" s="215"/>
      <c r="EZ79" s="215"/>
      <c r="FA79" s="215"/>
      <c r="FB79" s="215"/>
      <c r="FC79" s="215"/>
      <c r="FD79" s="215"/>
      <c r="FE79" s="215"/>
      <c r="FF79" s="215"/>
      <c r="FG79" s="215"/>
      <c r="FH79" s="215"/>
      <c r="FI79" s="215"/>
      <c r="FJ79" s="215"/>
      <c r="FK79" s="215"/>
      <c r="FL79" s="215"/>
      <c r="FM79" s="215"/>
      <c r="FN79" s="215"/>
      <c r="FO79" s="215"/>
      <c r="FP79" s="215"/>
      <c r="FQ79" s="215"/>
      <c r="FR79" s="215"/>
      <c r="FS79" s="215"/>
      <c r="FT79" s="215"/>
      <c r="FU79" s="215"/>
      <c r="FV79" s="215"/>
      <c r="FW79" s="215"/>
      <c r="FX79" s="215"/>
      <c r="FY79" s="215"/>
      <c r="FZ79" s="215"/>
      <c r="GA79" s="215"/>
      <c r="GB79" s="215"/>
      <c r="GC79" s="215"/>
      <c r="GD79" s="215"/>
      <c r="GE79" s="215"/>
      <c r="GF79" s="215"/>
      <c r="GG79" s="215"/>
      <c r="GH79" s="215"/>
      <c r="GI79" s="215"/>
      <c r="GJ79" s="215"/>
      <c r="GL79" s="215"/>
      <c r="GM79" s="215"/>
      <c r="GN79" s="215"/>
      <c r="GO79" s="215"/>
      <c r="GP79" s="215"/>
      <c r="GQ79" s="215"/>
      <c r="GR79" s="215"/>
      <c r="GS79" s="215"/>
      <c r="GT79" s="215"/>
      <c r="GU79" s="215"/>
      <c r="GV79" s="215"/>
      <c r="GW79" s="215"/>
      <c r="GX79" s="215"/>
      <c r="GY79" s="215"/>
      <c r="GZ79" s="215"/>
      <c r="HA79" s="215"/>
      <c r="HB79" s="215"/>
      <c r="HC79" s="215"/>
      <c r="HD79" s="215"/>
      <c r="HE79" s="215"/>
      <c r="HF79" s="215"/>
      <c r="HG79" s="215"/>
      <c r="HH79" s="215"/>
      <c r="HI79" s="215"/>
      <c r="HJ79" s="215"/>
      <c r="HK79" s="215"/>
      <c r="HL79" s="215"/>
      <c r="HM79" s="215"/>
      <c r="HN79" s="215"/>
      <c r="HO79" s="215"/>
      <c r="HP79" s="215"/>
      <c r="HQ79" s="215"/>
      <c r="HR79" s="215"/>
      <c r="HS79" s="215"/>
      <c r="HT79" s="215"/>
      <c r="HU79" s="215"/>
      <c r="HV79" s="215"/>
      <c r="HW79" s="215"/>
      <c r="HX79" s="215"/>
      <c r="HY79" s="215"/>
      <c r="HZ79" s="215"/>
      <c r="IA79" s="215"/>
      <c r="IB79" s="215"/>
      <c r="IC79" s="215"/>
      <c r="ID79" s="215"/>
      <c r="IE79" s="215"/>
      <c r="IF79" s="215"/>
      <c r="IG79" s="215"/>
      <c r="IH79" s="215"/>
      <c r="II79" s="215"/>
      <c r="IJ79" s="215"/>
      <c r="IK79" s="215"/>
      <c r="IL79" s="215"/>
      <c r="IM79" s="215"/>
      <c r="IN79" s="215"/>
      <c r="IO79" s="215"/>
      <c r="IP79" s="215"/>
      <c r="IQ79" s="215"/>
      <c r="IR79" s="215"/>
      <c r="IS79" s="215"/>
      <c r="IT79" s="215"/>
      <c r="IU79" s="215"/>
      <c r="IV79" s="215"/>
    </row>
    <row r="80">
      <c r="A80" s="215"/>
      <c r="B80" s="215"/>
      <c r="C80" s="199">
        <f t="shared" ref="C80:BL80" si="72">BO80+EA80+GM80</f>
        <v>0</v>
      </c>
      <c r="D80" s="199">
        <f t="shared" si="72"/>
        <v>0</v>
      </c>
      <c r="E80" s="199">
        <f t="shared" si="72"/>
        <v>0</v>
      </c>
      <c r="F80" s="199">
        <f t="shared" si="72"/>
        <v>0</v>
      </c>
      <c r="G80" s="199">
        <f t="shared" si="72"/>
        <v>0</v>
      </c>
      <c r="H80" s="199">
        <f t="shared" si="72"/>
        <v>0</v>
      </c>
      <c r="I80" s="199">
        <f t="shared" si="72"/>
        <v>0</v>
      </c>
      <c r="J80" s="199">
        <f t="shared" si="72"/>
        <v>0</v>
      </c>
      <c r="K80" s="199">
        <f t="shared" si="72"/>
        <v>0</v>
      </c>
      <c r="L80" s="199">
        <f t="shared" si="72"/>
        <v>0</v>
      </c>
      <c r="M80" s="199">
        <f t="shared" si="72"/>
        <v>0</v>
      </c>
      <c r="N80" s="199">
        <f t="shared" si="72"/>
        <v>0</v>
      </c>
      <c r="O80" s="199">
        <f t="shared" si="72"/>
        <v>0</v>
      </c>
      <c r="P80" s="199">
        <f t="shared" si="72"/>
        <v>0</v>
      </c>
      <c r="Q80" s="199">
        <f t="shared" si="72"/>
        <v>0</v>
      </c>
      <c r="R80" s="199">
        <f t="shared" si="72"/>
        <v>0</v>
      </c>
      <c r="S80" s="199">
        <f t="shared" si="72"/>
        <v>0</v>
      </c>
      <c r="T80" s="199">
        <f t="shared" si="72"/>
        <v>0</v>
      </c>
      <c r="U80" s="199">
        <f t="shared" si="72"/>
        <v>0</v>
      </c>
      <c r="V80" s="199">
        <f t="shared" si="72"/>
        <v>0</v>
      </c>
      <c r="W80" s="199">
        <f t="shared" si="72"/>
        <v>0</v>
      </c>
      <c r="X80" s="199">
        <f t="shared" si="72"/>
        <v>0</v>
      </c>
      <c r="Y80" s="199">
        <f t="shared" si="72"/>
        <v>0</v>
      </c>
      <c r="Z80" s="199">
        <f t="shared" si="72"/>
        <v>0</v>
      </c>
      <c r="AA80" s="199">
        <f t="shared" si="72"/>
        <v>0</v>
      </c>
      <c r="AB80" s="199">
        <f t="shared" si="72"/>
        <v>0</v>
      </c>
      <c r="AC80" s="199">
        <f t="shared" si="72"/>
        <v>0</v>
      </c>
      <c r="AD80" s="199">
        <f t="shared" si="72"/>
        <v>0</v>
      </c>
      <c r="AE80" s="199">
        <f t="shared" si="72"/>
        <v>0</v>
      </c>
      <c r="AF80" s="199">
        <f t="shared" si="72"/>
        <v>0</v>
      </c>
      <c r="AG80" s="199">
        <f t="shared" si="72"/>
        <v>0</v>
      </c>
      <c r="AH80" s="199">
        <f t="shared" si="72"/>
        <v>0</v>
      </c>
      <c r="AI80" s="199">
        <f t="shared" si="72"/>
        <v>0</v>
      </c>
      <c r="AJ80" s="199">
        <f t="shared" si="72"/>
        <v>0</v>
      </c>
      <c r="AK80" s="199">
        <f t="shared" si="72"/>
        <v>0</v>
      </c>
      <c r="AL80" s="199">
        <f t="shared" si="72"/>
        <v>0</v>
      </c>
      <c r="AM80" s="199">
        <f t="shared" si="72"/>
        <v>0</v>
      </c>
      <c r="AN80" s="199">
        <f t="shared" si="72"/>
        <v>0</v>
      </c>
      <c r="AO80" s="199">
        <f t="shared" si="72"/>
        <v>0</v>
      </c>
      <c r="AP80" s="199">
        <f t="shared" si="72"/>
        <v>0</v>
      </c>
      <c r="AQ80" s="199">
        <f t="shared" si="72"/>
        <v>0</v>
      </c>
      <c r="AR80" s="199">
        <f t="shared" si="72"/>
        <v>0</v>
      </c>
      <c r="AS80" s="199">
        <f t="shared" si="72"/>
        <v>0</v>
      </c>
      <c r="AT80" s="199">
        <f t="shared" si="72"/>
        <v>0</v>
      </c>
      <c r="AU80" s="199">
        <f t="shared" si="72"/>
        <v>0</v>
      </c>
      <c r="AV80" s="199">
        <f t="shared" si="72"/>
        <v>0</v>
      </c>
      <c r="AW80" s="199">
        <f t="shared" si="72"/>
        <v>0</v>
      </c>
      <c r="AX80" s="199">
        <f t="shared" si="72"/>
        <v>0</v>
      </c>
      <c r="AY80" s="199">
        <f t="shared" si="72"/>
        <v>0</v>
      </c>
      <c r="AZ80" s="199">
        <f t="shared" si="72"/>
        <v>0</v>
      </c>
      <c r="BA80" s="199">
        <f t="shared" si="72"/>
        <v>0</v>
      </c>
      <c r="BB80" s="199">
        <f t="shared" si="72"/>
        <v>0</v>
      </c>
      <c r="BC80" s="199">
        <f t="shared" si="72"/>
        <v>0</v>
      </c>
      <c r="BD80" s="199">
        <f t="shared" si="72"/>
        <v>0</v>
      </c>
      <c r="BE80" s="199">
        <f t="shared" si="72"/>
        <v>0</v>
      </c>
      <c r="BF80" s="199">
        <f t="shared" si="72"/>
        <v>0</v>
      </c>
      <c r="BG80" s="199">
        <f t="shared" si="72"/>
        <v>0</v>
      </c>
      <c r="BH80" s="199">
        <f t="shared" si="72"/>
        <v>0</v>
      </c>
      <c r="BI80" s="199">
        <f t="shared" si="72"/>
        <v>0</v>
      </c>
      <c r="BJ80" s="199">
        <f t="shared" si="72"/>
        <v>0</v>
      </c>
      <c r="BK80" s="199">
        <f t="shared" si="72"/>
        <v>0</v>
      </c>
      <c r="BL80" s="199">
        <f t="shared" si="72"/>
        <v>0</v>
      </c>
      <c r="BM80" s="151"/>
      <c r="BN80" s="215"/>
      <c r="BO80" s="215"/>
      <c r="BP80" s="215"/>
      <c r="BQ80" s="215"/>
      <c r="BR80" s="215"/>
      <c r="BS80" s="215"/>
      <c r="BT80" s="215"/>
      <c r="BU80" s="215"/>
      <c r="BV80" s="215"/>
      <c r="BW80" s="215"/>
      <c r="BX80" s="215"/>
      <c r="BY80" s="215"/>
      <c r="BZ80" s="215"/>
      <c r="CA80" s="215"/>
      <c r="CB80" s="215"/>
      <c r="CC80" s="215"/>
      <c r="CD80" s="215"/>
      <c r="CE80" s="215"/>
      <c r="CF80" s="215"/>
      <c r="CG80" s="215"/>
      <c r="CH80" s="215"/>
      <c r="CI80" s="215"/>
      <c r="CJ80" s="215"/>
      <c r="CK80" s="215"/>
      <c r="CL80" s="215"/>
      <c r="CM80" s="215"/>
      <c r="CN80" s="215"/>
      <c r="CO80" s="215"/>
      <c r="CP80" s="215"/>
      <c r="CQ80" s="215"/>
      <c r="CR80" s="215"/>
      <c r="CS80" s="215"/>
      <c r="CT80" s="215"/>
      <c r="CU80" s="215"/>
      <c r="CV80" s="215"/>
      <c r="CW80" s="215"/>
      <c r="CX80" s="215"/>
      <c r="CY80" s="215"/>
      <c r="CZ80" s="215"/>
      <c r="DA80" s="215"/>
      <c r="DB80" s="215"/>
      <c r="DC80" s="215"/>
      <c r="DD80" s="215"/>
      <c r="DE80" s="215"/>
      <c r="DF80" s="215"/>
      <c r="DG80" s="215"/>
      <c r="DH80" s="215"/>
      <c r="DI80" s="215"/>
      <c r="DJ80" s="215"/>
      <c r="DK80" s="215"/>
      <c r="DL80" s="215"/>
      <c r="DM80" s="215"/>
      <c r="DN80" s="215"/>
      <c r="DO80" s="215"/>
      <c r="DP80" s="215"/>
      <c r="DQ80" s="215"/>
      <c r="DR80" s="215"/>
      <c r="DS80" s="215"/>
      <c r="DT80" s="215"/>
      <c r="DU80" s="215"/>
      <c r="DV80" s="215"/>
      <c r="DW80" s="215"/>
      <c r="DX80" s="215"/>
      <c r="DZ80" s="215"/>
      <c r="EA80" s="215"/>
      <c r="EB80" s="215"/>
      <c r="EC80" s="215"/>
      <c r="ED80" s="215"/>
      <c r="EE80" s="215"/>
      <c r="EF80" s="215"/>
      <c r="EG80" s="215"/>
      <c r="EH80" s="215"/>
      <c r="EI80" s="215"/>
      <c r="EJ80" s="215"/>
      <c r="EK80" s="215"/>
      <c r="EL80" s="215"/>
      <c r="EM80" s="215"/>
      <c r="EN80" s="215"/>
      <c r="EO80" s="215"/>
      <c r="EP80" s="215"/>
      <c r="EQ80" s="215"/>
      <c r="ER80" s="215"/>
      <c r="ES80" s="215"/>
      <c r="ET80" s="215"/>
      <c r="EU80" s="215"/>
      <c r="EV80" s="215"/>
      <c r="EW80" s="215"/>
      <c r="EX80" s="215"/>
      <c r="EY80" s="215"/>
      <c r="EZ80" s="215"/>
      <c r="FA80" s="215"/>
      <c r="FB80" s="215"/>
      <c r="FC80" s="215"/>
      <c r="FD80" s="215"/>
      <c r="FE80" s="215"/>
      <c r="FF80" s="215"/>
      <c r="FG80" s="215"/>
      <c r="FH80" s="215"/>
      <c r="FI80" s="215"/>
      <c r="FJ80" s="215"/>
      <c r="FK80" s="215"/>
      <c r="FL80" s="215"/>
      <c r="FM80" s="215"/>
      <c r="FN80" s="215"/>
      <c r="FO80" s="215"/>
      <c r="FP80" s="215"/>
      <c r="FQ80" s="215"/>
      <c r="FR80" s="215"/>
      <c r="FS80" s="215"/>
      <c r="FT80" s="215"/>
      <c r="FU80" s="215"/>
      <c r="FV80" s="215"/>
      <c r="FW80" s="215"/>
      <c r="FX80" s="215"/>
      <c r="FY80" s="215"/>
      <c r="FZ80" s="215"/>
      <c r="GA80" s="215"/>
      <c r="GB80" s="215"/>
      <c r="GC80" s="215"/>
      <c r="GD80" s="215"/>
      <c r="GE80" s="215"/>
      <c r="GF80" s="215"/>
      <c r="GG80" s="215"/>
      <c r="GH80" s="215"/>
      <c r="GI80" s="215"/>
      <c r="GJ80" s="215"/>
      <c r="GL80" s="215"/>
      <c r="GM80" s="215"/>
      <c r="GN80" s="215"/>
      <c r="GO80" s="215"/>
      <c r="GP80" s="215"/>
      <c r="GQ80" s="215"/>
      <c r="GR80" s="215"/>
      <c r="GS80" s="215"/>
      <c r="GT80" s="215"/>
      <c r="GU80" s="215"/>
      <c r="GV80" s="215"/>
      <c r="GW80" s="215"/>
      <c r="GX80" s="215"/>
      <c r="GY80" s="215"/>
      <c r="GZ80" s="215"/>
      <c r="HA80" s="215"/>
      <c r="HB80" s="215"/>
      <c r="HC80" s="215"/>
      <c r="HD80" s="215"/>
      <c r="HE80" s="215"/>
      <c r="HF80" s="215"/>
      <c r="HG80" s="215"/>
      <c r="HH80" s="215"/>
      <c r="HI80" s="215"/>
      <c r="HJ80" s="215"/>
      <c r="HK80" s="215"/>
      <c r="HL80" s="215"/>
      <c r="HM80" s="215"/>
      <c r="HN80" s="215"/>
      <c r="HO80" s="215"/>
      <c r="HP80" s="215"/>
      <c r="HQ80" s="215"/>
      <c r="HR80" s="215"/>
      <c r="HS80" s="215"/>
      <c r="HT80" s="215"/>
      <c r="HU80" s="215"/>
      <c r="HV80" s="215"/>
      <c r="HW80" s="215"/>
      <c r="HX80" s="215"/>
      <c r="HY80" s="215"/>
      <c r="HZ80" s="215"/>
      <c r="IA80" s="215"/>
      <c r="IB80" s="215"/>
      <c r="IC80" s="215"/>
      <c r="ID80" s="215"/>
      <c r="IE80" s="215"/>
      <c r="IF80" s="215"/>
      <c r="IG80" s="215"/>
      <c r="IH80" s="215"/>
      <c r="II80" s="215"/>
      <c r="IJ80" s="215"/>
      <c r="IK80" s="215"/>
      <c r="IL80" s="215"/>
      <c r="IM80" s="215"/>
      <c r="IN80" s="215"/>
      <c r="IO80" s="215"/>
      <c r="IP80" s="215"/>
      <c r="IQ80" s="215"/>
      <c r="IR80" s="215"/>
      <c r="IS80" s="215"/>
      <c r="IT80" s="215"/>
      <c r="IU80" s="215"/>
      <c r="IV80" s="215"/>
    </row>
    <row r="81">
      <c r="A81" s="215"/>
      <c r="B81" s="215"/>
      <c r="C81" s="199">
        <f t="shared" ref="C81:BL81" si="73">BO81+EA81+GM81</f>
        <v>0</v>
      </c>
      <c r="D81" s="199">
        <f t="shared" si="73"/>
        <v>0</v>
      </c>
      <c r="E81" s="199">
        <f t="shared" si="73"/>
        <v>0</v>
      </c>
      <c r="F81" s="199">
        <f t="shared" si="73"/>
        <v>0</v>
      </c>
      <c r="G81" s="199">
        <f t="shared" si="73"/>
        <v>0</v>
      </c>
      <c r="H81" s="199">
        <f t="shared" si="73"/>
        <v>0</v>
      </c>
      <c r="I81" s="199">
        <f t="shared" si="73"/>
        <v>0</v>
      </c>
      <c r="J81" s="199">
        <f t="shared" si="73"/>
        <v>0</v>
      </c>
      <c r="K81" s="199">
        <f t="shared" si="73"/>
        <v>0</v>
      </c>
      <c r="L81" s="199">
        <f t="shared" si="73"/>
        <v>0</v>
      </c>
      <c r="M81" s="199">
        <f t="shared" si="73"/>
        <v>0</v>
      </c>
      <c r="N81" s="199">
        <f t="shared" si="73"/>
        <v>0</v>
      </c>
      <c r="O81" s="199">
        <f t="shared" si="73"/>
        <v>0</v>
      </c>
      <c r="P81" s="199">
        <f t="shared" si="73"/>
        <v>0</v>
      </c>
      <c r="Q81" s="199">
        <f t="shared" si="73"/>
        <v>0</v>
      </c>
      <c r="R81" s="199">
        <f t="shared" si="73"/>
        <v>0</v>
      </c>
      <c r="S81" s="199">
        <f t="shared" si="73"/>
        <v>0</v>
      </c>
      <c r="T81" s="199">
        <f t="shared" si="73"/>
        <v>0</v>
      </c>
      <c r="U81" s="199">
        <f t="shared" si="73"/>
        <v>0</v>
      </c>
      <c r="V81" s="199">
        <f t="shared" si="73"/>
        <v>0</v>
      </c>
      <c r="W81" s="199">
        <f t="shared" si="73"/>
        <v>0</v>
      </c>
      <c r="X81" s="199">
        <f t="shared" si="73"/>
        <v>0</v>
      </c>
      <c r="Y81" s="199">
        <f t="shared" si="73"/>
        <v>0</v>
      </c>
      <c r="Z81" s="199">
        <f t="shared" si="73"/>
        <v>0</v>
      </c>
      <c r="AA81" s="199">
        <f t="shared" si="73"/>
        <v>0</v>
      </c>
      <c r="AB81" s="199">
        <f t="shared" si="73"/>
        <v>0</v>
      </c>
      <c r="AC81" s="199">
        <f t="shared" si="73"/>
        <v>0</v>
      </c>
      <c r="AD81" s="199">
        <f t="shared" si="73"/>
        <v>0</v>
      </c>
      <c r="AE81" s="199">
        <f t="shared" si="73"/>
        <v>0</v>
      </c>
      <c r="AF81" s="199">
        <f t="shared" si="73"/>
        <v>0</v>
      </c>
      <c r="AG81" s="199">
        <f t="shared" si="73"/>
        <v>0</v>
      </c>
      <c r="AH81" s="199">
        <f t="shared" si="73"/>
        <v>0</v>
      </c>
      <c r="AI81" s="199">
        <f t="shared" si="73"/>
        <v>0</v>
      </c>
      <c r="AJ81" s="199">
        <f t="shared" si="73"/>
        <v>0</v>
      </c>
      <c r="AK81" s="199">
        <f t="shared" si="73"/>
        <v>0</v>
      </c>
      <c r="AL81" s="199">
        <f t="shared" si="73"/>
        <v>0</v>
      </c>
      <c r="AM81" s="199">
        <f t="shared" si="73"/>
        <v>0</v>
      </c>
      <c r="AN81" s="199">
        <f t="shared" si="73"/>
        <v>0</v>
      </c>
      <c r="AO81" s="199">
        <f t="shared" si="73"/>
        <v>0</v>
      </c>
      <c r="AP81" s="199">
        <f t="shared" si="73"/>
        <v>0</v>
      </c>
      <c r="AQ81" s="199">
        <f t="shared" si="73"/>
        <v>0</v>
      </c>
      <c r="AR81" s="199">
        <f t="shared" si="73"/>
        <v>0</v>
      </c>
      <c r="AS81" s="199">
        <f t="shared" si="73"/>
        <v>0</v>
      </c>
      <c r="AT81" s="199">
        <f t="shared" si="73"/>
        <v>0</v>
      </c>
      <c r="AU81" s="199">
        <f t="shared" si="73"/>
        <v>0</v>
      </c>
      <c r="AV81" s="199">
        <f t="shared" si="73"/>
        <v>0</v>
      </c>
      <c r="AW81" s="199">
        <f t="shared" si="73"/>
        <v>0</v>
      </c>
      <c r="AX81" s="199">
        <f t="shared" si="73"/>
        <v>0</v>
      </c>
      <c r="AY81" s="199">
        <f t="shared" si="73"/>
        <v>0</v>
      </c>
      <c r="AZ81" s="199">
        <f t="shared" si="73"/>
        <v>0</v>
      </c>
      <c r="BA81" s="199">
        <f t="shared" si="73"/>
        <v>0</v>
      </c>
      <c r="BB81" s="199">
        <f t="shared" si="73"/>
        <v>0</v>
      </c>
      <c r="BC81" s="199">
        <f t="shared" si="73"/>
        <v>0</v>
      </c>
      <c r="BD81" s="199">
        <f t="shared" si="73"/>
        <v>0</v>
      </c>
      <c r="BE81" s="199">
        <f t="shared" si="73"/>
        <v>0</v>
      </c>
      <c r="BF81" s="199">
        <f t="shared" si="73"/>
        <v>0</v>
      </c>
      <c r="BG81" s="199">
        <f t="shared" si="73"/>
        <v>0</v>
      </c>
      <c r="BH81" s="199">
        <f t="shared" si="73"/>
        <v>0</v>
      </c>
      <c r="BI81" s="199">
        <f t="shared" si="73"/>
        <v>0</v>
      </c>
      <c r="BJ81" s="199">
        <f t="shared" si="73"/>
        <v>0</v>
      </c>
      <c r="BK81" s="199">
        <f t="shared" si="73"/>
        <v>0</v>
      </c>
      <c r="BL81" s="199">
        <f t="shared" si="73"/>
        <v>0</v>
      </c>
      <c r="BM81" s="151"/>
      <c r="BN81" s="215"/>
      <c r="BO81" s="215"/>
      <c r="BP81" s="215"/>
      <c r="BQ81" s="215"/>
      <c r="BR81" s="215"/>
      <c r="BS81" s="215"/>
      <c r="BT81" s="215"/>
      <c r="BU81" s="215"/>
      <c r="BV81" s="215"/>
      <c r="BW81" s="215"/>
      <c r="BX81" s="215"/>
      <c r="BY81" s="215"/>
      <c r="BZ81" s="215"/>
      <c r="CA81" s="215"/>
      <c r="CB81" s="215"/>
      <c r="CC81" s="215"/>
      <c r="CD81" s="215"/>
      <c r="CE81" s="215"/>
      <c r="CF81" s="215"/>
      <c r="CG81" s="215"/>
      <c r="CH81" s="215"/>
      <c r="CI81" s="215"/>
      <c r="CJ81" s="215"/>
      <c r="CK81" s="215"/>
      <c r="CL81" s="215"/>
      <c r="CM81" s="215"/>
      <c r="CN81" s="215"/>
      <c r="CO81" s="215"/>
      <c r="CP81" s="215"/>
      <c r="CQ81" s="215"/>
      <c r="CR81" s="215"/>
      <c r="CS81" s="215"/>
      <c r="CT81" s="215"/>
      <c r="CU81" s="215"/>
      <c r="CV81" s="215"/>
      <c r="CW81" s="215"/>
      <c r="CX81" s="215"/>
      <c r="CY81" s="215"/>
      <c r="CZ81" s="215"/>
      <c r="DA81" s="215"/>
      <c r="DB81" s="215"/>
      <c r="DC81" s="215"/>
      <c r="DD81" s="215"/>
      <c r="DE81" s="215"/>
      <c r="DF81" s="215"/>
      <c r="DG81" s="215"/>
      <c r="DH81" s="215"/>
      <c r="DI81" s="215"/>
      <c r="DJ81" s="215"/>
      <c r="DK81" s="215"/>
      <c r="DL81" s="215"/>
      <c r="DM81" s="215"/>
      <c r="DN81" s="215"/>
      <c r="DO81" s="215"/>
      <c r="DP81" s="215"/>
      <c r="DQ81" s="215"/>
      <c r="DR81" s="215"/>
      <c r="DS81" s="215"/>
      <c r="DT81" s="215"/>
      <c r="DU81" s="215"/>
      <c r="DV81" s="215"/>
      <c r="DW81" s="215"/>
      <c r="DX81" s="215"/>
      <c r="DZ81" s="215"/>
      <c r="EA81" s="215"/>
      <c r="EB81" s="215"/>
      <c r="EC81" s="215"/>
      <c r="ED81" s="215"/>
      <c r="EE81" s="215"/>
      <c r="EF81" s="215"/>
      <c r="EG81" s="215"/>
      <c r="EH81" s="215"/>
      <c r="EI81" s="215"/>
      <c r="EJ81" s="215"/>
      <c r="EK81" s="215"/>
      <c r="EL81" s="215"/>
      <c r="EM81" s="215"/>
      <c r="EN81" s="215"/>
      <c r="EO81" s="215"/>
      <c r="EP81" s="215"/>
      <c r="EQ81" s="215"/>
      <c r="ER81" s="215"/>
      <c r="ES81" s="215"/>
      <c r="ET81" s="215"/>
      <c r="EU81" s="215"/>
      <c r="EV81" s="215"/>
      <c r="EW81" s="215"/>
      <c r="EX81" s="215"/>
      <c r="EY81" s="215"/>
      <c r="EZ81" s="215"/>
      <c r="FA81" s="215"/>
      <c r="FB81" s="215"/>
      <c r="FC81" s="215"/>
      <c r="FD81" s="215"/>
      <c r="FE81" s="215"/>
      <c r="FF81" s="215"/>
      <c r="FG81" s="215"/>
      <c r="FH81" s="215"/>
      <c r="FI81" s="215"/>
      <c r="FJ81" s="215"/>
      <c r="FK81" s="215"/>
      <c r="FL81" s="215"/>
      <c r="FM81" s="215"/>
      <c r="FN81" s="215"/>
      <c r="FO81" s="215"/>
      <c r="FP81" s="215"/>
      <c r="FQ81" s="215"/>
      <c r="FR81" s="215"/>
      <c r="FS81" s="215"/>
      <c r="FT81" s="215"/>
      <c r="FU81" s="215"/>
      <c r="FV81" s="215"/>
      <c r="FW81" s="215"/>
      <c r="FX81" s="215"/>
      <c r="FY81" s="215"/>
      <c r="FZ81" s="215"/>
      <c r="GA81" s="215"/>
      <c r="GB81" s="215"/>
      <c r="GC81" s="215"/>
      <c r="GD81" s="215"/>
      <c r="GE81" s="215"/>
      <c r="GF81" s="215"/>
      <c r="GG81" s="215"/>
      <c r="GH81" s="215"/>
      <c r="GI81" s="215"/>
      <c r="GJ81" s="215"/>
      <c r="GL81" s="215"/>
      <c r="GM81" s="215"/>
      <c r="GN81" s="215"/>
      <c r="GO81" s="215"/>
      <c r="GP81" s="215"/>
      <c r="GQ81" s="215"/>
      <c r="GR81" s="215"/>
      <c r="GS81" s="215"/>
      <c r="GT81" s="215"/>
      <c r="GU81" s="215"/>
      <c r="GV81" s="215"/>
      <c r="GW81" s="215"/>
      <c r="GX81" s="215"/>
      <c r="GY81" s="215"/>
      <c r="GZ81" s="215"/>
      <c r="HA81" s="215"/>
      <c r="HB81" s="215"/>
      <c r="HC81" s="215"/>
      <c r="HD81" s="215"/>
      <c r="HE81" s="215"/>
      <c r="HF81" s="215"/>
      <c r="HG81" s="215"/>
      <c r="HH81" s="215"/>
      <c r="HI81" s="215"/>
      <c r="HJ81" s="215"/>
      <c r="HK81" s="215"/>
      <c r="HL81" s="215"/>
      <c r="HM81" s="215"/>
      <c r="HN81" s="215"/>
      <c r="HO81" s="215"/>
      <c r="HP81" s="215"/>
      <c r="HQ81" s="215"/>
      <c r="HR81" s="215"/>
      <c r="HS81" s="215"/>
      <c r="HT81" s="215"/>
      <c r="HU81" s="215"/>
      <c r="HV81" s="215"/>
      <c r="HW81" s="215"/>
      <c r="HX81" s="215"/>
      <c r="HY81" s="215"/>
      <c r="HZ81" s="215"/>
      <c r="IA81" s="215"/>
      <c r="IB81" s="215"/>
      <c r="IC81" s="215"/>
      <c r="ID81" s="215"/>
      <c r="IE81" s="215"/>
      <c r="IF81" s="215"/>
      <c r="IG81" s="215"/>
      <c r="IH81" s="215"/>
      <c r="II81" s="215"/>
      <c r="IJ81" s="215"/>
      <c r="IK81" s="215"/>
      <c r="IL81" s="215"/>
      <c r="IM81" s="215"/>
      <c r="IN81" s="215"/>
      <c r="IO81" s="215"/>
      <c r="IP81" s="215"/>
      <c r="IQ81" s="215"/>
      <c r="IR81" s="215"/>
      <c r="IS81" s="215"/>
      <c r="IT81" s="215"/>
      <c r="IU81" s="215"/>
      <c r="IV81" s="215"/>
    </row>
    <row r="82">
      <c r="A82" s="215"/>
      <c r="B82" s="215"/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O82" s="216"/>
      <c r="P82" s="216"/>
      <c r="Q82" s="216"/>
      <c r="R82" s="216"/>
      <c r="S82" s="216"/>
      <c r="T82" s="216"/>
      <c r="U82" s="216"/>
      <c r="V82" s="216"/>
      <c r="W82" s="216"/>
      <c r="X82" s="216"/>
      <c r="Y82" s="216"/>
      <c r="Z82" s="216"/>
      <c r="AA82" s="216"/>
      <c r="AB82" s="216"/>
      <c r="AC82" s="216"/>
      <c r="AD82" s="216"/>
      <c r="AE82" s="216"/>
      <c r="AF82" s="216"/>
      <c r="AG82" s="216"/>
      <c r="AH82" s="216"/>
      <c r="AI82" s="216"/>
      <c r="AJ82" s="216"/>
      <c r="AK82" s="216"/>
      <c r="AL82" s="216"/>
      <c r="AM82" s="216"/>
      <c r="AN82" s="216"/>
      <c r="AO82" s="216"/>
      <c r="AP82" s="216"/>
      <c r="AQ82" s="216"/>
      <c r="AR82" s="216"/>
      <c r="AS82" s="216"/>
      <c r="AT82" s="216"/>
      <c r="AU82" s="216"/>
      <c r="AV82" s="216"/>
      <c r="AW82" s="216"/>
      <c r="AX82" s="216"/>
      <c r="AY82" s="216"/>
      <c r="AZ82" s="216"/>
      <c r="BA82" s="216"/>
      <c r="BB82" s="216"/>
      <c r="BC82" s="216"/>
      <c r="BD82" s="216"/>
      <c r="BE82" s="216"/>
      <c r="BF82" s="216"/>
      <c r="BG82" s="216"/>
      <c r="BH82" s="216"/>
      <c r="BI82" s="216"/>
      <c r="BJ82" s="216"/>
      <c r="BK82" s="216"/>
      <c r="BL82" s="216"/>
      <c r="BM82" s="151"/>
      <c r="BN82" s="215"/>
      <c r="BO82" s="215"/>
      <c r="BP82" s="215"/>
      <c r="BQ82" s="215"/>
      <c r="BR82" s="215"/>
      <c r="BS82" s="215"/>
      <c r="BT82" s="215"/>
      <c r="BU82" s="215"/>
      <c r="BV82" s="215"/>
      <c r="BW82" s="215"/>
      <c r="BX82" s="215"/>
      <c r="BY82" s="215"/>
      <c r="BZ82" s="215"/>
      <c r="CA82" s="215"/>
      <c r="CB82" s="215"/>
      <c r="CC82" s="215"/>
      <c r="CD82" s="215"/>
      <c r="CE82" s="215"/>
      <c r="CF82" s="215"/>
      <c r="CG82" s="215"/>
      <c r="CH82" s="215"/>
      <c r="CI82" s="215"/>
      <c r="CJ82" s="215"/>
      <c r="CK82" s="215"/>
      <c r="CL82" s="215"/>
      <c r="CM82" s="215"/>
      <c r="CN82" s="215"/>
      <c r="CO82" s="215"/>
      <c r="CP82" s="215"/>
      <c r="CQ82" s="215"/>
      <c r="CR82" s="215"/>
      <c r="CS82" s="215"/>
      <c r="CT82" s="215"/>
      <c r="CU82" s="215"/>
      <c r="CV82" s="215"/>
      <c r="CW82" s="215"/>
      <c r="CX82" s="215"/>
      <c r="CY82" s="215"/>
      <c r="CZ82" s="215"/>
      <c r="DA82" s="215"/>
      <c r="DB82" s="215"/>
      <c r="DC82" s="215"/>
      <c r="DD82" s="215"/>
      <c r="DE82" s="215"/>
      <c r="DF82" s="215"/>
      <c r="DG82" s="215"/>
      <c r="DH82" s="215"/>
      <c r="DI82" s="215"/>
      <c r="DJ82" s="215"/>
      <c r="DK82" s="215"/>
      <c r="DL82" s="215"/>
      <c r="DM82" s="215"/>
      <c r="DN82" s="215"/>
      <c r="DO82" s="215"/>
      <c r="DP82" s="215"/>
      <c r="DQ82" s="215"/>
      <c r="DR82" s="215"/>
      <c r="DS82" s="215"/>
      <c r="DT82" s="215"/>
      <c r="DU82" s="215"/>
      <c r="DV82" s="215"/>
      <c r="DW82" s="215"/>
      <c r="DX82" s="215"/>
      <c r="DZ82" s="215"/>
      <c r="EA82" s="215"/>
      <c r="EB82" s="215"/>
      <c r="EC82" s="215"/>
      <c r="ED82" s="215"/>
      <c r="EE82" s="215"/>
      <c r="EF82" s="215"/>
      <c r="EG82" s="215"/>
      <c r="EH82" s="215"/>
      <c r="EI82" s="215"/>
      <c r="EJ82" s="215"/>
      <c r="EK82" s="215"/>
      <c r="EL82" s="215"/>
      <c r="EM82" s="215"/>
      <c r="EN82" s="215"/>
      <c r="EO82" s="215"/>
      <c r="EP82" s="215"/>
      <c r="EQ82" s="215"/>
      <c r="ER82" s="215"/>
      <c r="ES82" s="215"/>
      <c r="ET82" s="215"/>
      <c r="EU82" s="215"/>
      <c r="EV82" s="215"/>
      <c r="EW82" s="215"/>
      <c r="EX82" s="215"/>
      <c r="EY82" s="215"/>
      <c r="EZ82" s="215"/>
      <c r="FA82" s="215"/>
      <c r="FB82" s="215"/>
      <c r="FC82" s="215"/>
      <c r="FD82" s="215"/>
      <c r="FE82" s="215"/>
      <c r="FF82" s="215"/>
      <c r="FG82" s="215"/>
      <c r="FH82" s="215"/>
      <c r="FI82" s="215"/>
      <c r="FJ82" s="215"/>
      <c r="FK82" s="215"/>
      <c r="FL82" s="215"/>
      <c r="FM82" s="215"/>
      <c r="FN82" s="215"/>
      <c r="FO82" s="215"/>
      <c r="FP82" s="215"/>
      <c r="FQ82" s="215"/>
      <c r="FR82" s="215"/>
      <c r="FS82" s="215"/>
      <c r="FT82" s="215"/>
      <c r="FU82" s="215"/>
      <c r="FV82" s="215"/>
      <c r="FW82" s="215"/>
      <c r="FX82" s="215"/>
      <c r="FY82" s="215"/>
      <c r="FZ82" s="215"/>
      <c r="GA82" s="215"/>
      <c r="GB82" s="215"/>
      <c r="GC82" s="215"/>
      <c r="GD82" s="215"/>
      <c r="GE82" s="215"/>
      <c r="GF82" s="215"/>
      <c r="GG82" s="215"/>
      <c r="GH82" s="215"/>
      <c r="GI82" s="215"/>
      <c r="GJ82" s="215"/>
      <c r="GL82" s="215"/>
      <c r="GM82" s="215"/>
      <c r="GN82" s="215"/>
      <c r="GO82" s="215"/>
      <c r="GP82" s="215"/>
      <c r="GQ82" s="215"/>
      <c r="GR82" s="215"/>
      <c r="GS82" s="215"/>
      <c r="GT82" s="215"/>
      <c r="GU82" s="215"/>
      <c r="GV82" s="215"/>
      <c r="GW82" s="215"/>
      <c r="GX82" s="215"/>
      <c r="GY82" s="215"/>
      <c r="GZ82" s="215"/>
      <c r="HA82" s="215"/>
      <c r="HB82" s="215"/>
      <c r="HC82" s="215"/>
      <c r="HD82" s="215"/>
      <c r="HE82" s="215"/>
      <c r="HF82" s="215"/>
      <c r="HG82" s="215"/>
      <c r="HH82" s="215"/>
      <c r="HI82" s="215"/>
      <c r="HJ82" s="215"/>
      <c r="HK82" s="215"/>
      <c r="HL82" s="215"/>
      <c r="HM82" s="215"/>
      <c r="HN82" s="215"/>
      <c r="HO82" s="215"/>
      <c r="HP82" s="215"/>
      <c r="HQ82" s="215"/>
      <c r="HR82" s="215"/>
      <c r="HS82" s="215"/>
      <c r="HT82" s="215"/>
      <c r="HU82" s="215"/>
      <c r="HV82" s="215"/>
      <c r="HW82" s="215"/>
      <c r="HX82" s="215"/>
      <c r="HY82" s="215"/>
      <c r="HZ82" s="215"/>
      <c r="IA82" s="215"/>
      <c r="IB82" s="215"/>
      <c r="IC82" s="215"/>
      <c r="ID82" s="215"/>
      <c r="IE82" s="215"/>
      <c r="IF82" s="215"/>
      <c r="IG82" s="215"/>
      <c r="IH82" s="215"/>
      <c r="II82" s="215"/>
      <c r="IJ82" s="215"/>
      <c r="IK82" s="215"/>
      <c r="IL82" s="215"/>
      <c r="IM82" s="215"/>
      <c r="IN82" s="215"/>
      <c r="IO82" s="215"/>
      <c r="IP82" s="215"/>
      <c r="IQ82" s="215"/>
      <c r="IR82" s="215"/>
      <c r="IS82" s="215"/>
      <c r="IT82" s="215"/>
      <c r="IU82" s="215"/>
      <c r="IV82" s="215"/>
    </row>
    <row r="83">
      <c r="A83" s="215"/>
      <c r="B83" s="215"/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O83" s="216"/>
      <c r="P83" s="216"/>
      <c r="Q83" s="216"/>
      <c r="R83" s="216"/>
      <c r="S83" s="216"/>
      <c r="T83" s="216"/>
      <c r="U83" s="216"/>
      <c r="V83" s="216"/>
      <c r="W83" s="216"/>
      <c r="X83" s="216"/>
      <c r="Y83" s="216"/>
      <c r="Z83" s="216"/>
      <c r="AA83" s="216"/>
      <c r="AB83" s="216"/>
      <c r="AC83" s="216"/>
      <c r="AD83" s="216"/>
      <c r="AE83" s="216"/>
      <c r="AF83" s="216"/>
      <c r="AG83" s="216"/>
      <c r="AH83" s="216"/>
      <c r="AI83" s="216"/>
      <c r="AJ83" s="216"/>
      <c r="AK83" s="216"/>
      <c r="AL83" s="216"/>
      <c r="AM83" s="216"/>
      <c r="AN83" s="216"/>
      <c r="AO83" s="216"/>
      <c r="AP83" s="216"/>
      <c r="AQ83" s="216"/>
      <c r="AR83" s="216"/>
      <c r="AS83" s="216"/>
      <c r="AT83" s="216"/>
      <c r="AU83" s="216"/>
      <c r="AV83" s="216"/>
      <c r="AW83" s="216"/>
      <c r="AX83" s="216"/>
      <c r="AY83" s="216"/>
      <c r="AZ83" s="216"/>
      <c r="BA83" s="216"/>
      <c r="BB83" s="216"/>
      <c r="BC83" s="216"/>
      <c r="BD83" s="216"/>
      <c r="BE83" s="216"/>
      <c r="BF83" s="216"/>
      <c r="BG83" s="216"/>
      <c r="BH83" s="216"/>
      <c r="BI83" s="216"/>
      <c r="BJ83" s="216"/>
      <c r="BK83" s="216"/>
      <c r="BL83" s="216"/>
      <c r="BM83" s="151"/>
      <c r="BN83" s="215"/>
      <c r="BO83" s="215"/>
      <c r="BP83" s="215"/>
      <c r="BQ83" s="215"/>
      <c r="BR83" s="215"/>
      <c r="BS83" s="215"/>
      <c r="BT83" s="215"/>
      <c r="BU83" s="215"/>
      <c r="BV83" s="215"/>
      <c r="BW83" s="215"/>
      <c r="BX83" s="215"/>
      <c r="BY83" s="215"/>
      <c r="BZ83" s="215"/>
      <c r="CA83" s="215"/>
      <c r="CB83" s="215"/>
      <c r="CC83" s="215"/>
      <c r="CD83" s="215"/>
      <c r="CE83" s="215"/>
      <c r="CF83" s="215"/>
      <c r="CG83" s="215"/>
      <c r="CH83" s="215"/>
      <c r="CI83" s="215"/>
      <c r="CJ83" s="215"/>
      <c r="CK83" s="215"/>
      <c r="CL83" s="215"/>
      <c r="CM83" s="215"/>
      <c r="CN83" s="215"/>
      <c r="CO83" s="215"/>
      <c r="CP83" s="215"/>
      <c r="CQ83" s="215"/>
      <c r="CR83" s="215"/>
      <c r="CS83" s="215"/>
      <c r="CT83" s="215"/>
      <c r="CU83" s="215"/>
      <c r="CV83" s="215"/>
      <c r="CW83" s="215"/>
      <c r="CX83" s="215"/>
      <c r="CY83" s="215"/>
      <c r="CZ83" s="215"/>
      <c r="DA83" s="215"/>
      <c r="DB83" s="215"/>
      <c r="DC83" s="215"/>
      <c r="DD83" s="215"/>
      <c r="DE83" s="215"/>
      <c r="DF83" s="215"/>
      <c r="DG83" s="215"/>
      <c r="DH83" s="215"/>
      <c r="DI83" s="215"/>
      <c r="DJ83" s="215"/>
      <c r="DK83" s="215"/>
      <c r="DL83" s="215"/>
      <c r="DM83" s="215"/>
      <c r="DN83" s="215"/>
      <c r="DO83" s="215"/>
      <c r="DP83" s="215"/>
      <c r="DQ83" s="215"/>
      <c r="DR83" s="215"/>
      <c r="DS83" s="215"/>
      <c r="DT83" s="215"/>
      <c r="DU83" s="215"/>
      <c r="DV83" s="215"/>
      <c r="DW83" s="215"/>
      <c r="DX83" s="215"/>
      <c r="DZ83" s="215"/>
      <c r="EA83" s="215"/>
      <c r="EB83" s="215"/>
      <c r="EC83" s="215"/>
      <c r="ED83" s="215"/>
      <c r="EE83" s="215"/>
      <c r="EF83" s="215"/>
      <c r="EG83" s="215"/>
      <c r="EH83" s="215"/>
      <c r="EI83" s="215"/>
      <c r="EJ83" s="215"/>
      <c r="EK83" s="215"/>
      <c r="EL83" s="215"/>
      <c r="EM83" s="215"/>
      <c r="EN83" s="215"/>
      <c r="EO83" s="215"/>
      <c r="EP83" s="215"/>
      <c r="EQ83" s="215"/>
      <c r="ER83" s="215"/>
      <c r="ES83" s="215"/>
      <c r="ET83" s="215"/>
      <c r="EU83" s="215"/>
      <c r="EV83" s="215"/>
      <c r="EW83" s="215"/>
      <c r="EX83" s="215"/>
      <c r="EY83" s="215"/>
      <c r="EZ83" s="215"/>
      <c r="FA83" s="215"/>
      <c r="FB83" s="215"/>
      <c r="FC83" s="215"/>
      <c r="FD83" s="215"/>
      <c r="FE83" s="215"/>
      <c r="FF83" s="215"/>
      <c r="FG83" s="215"/>
      <c r="FH83" s="215"/>
      <c r="FI83" s="215"/>
      <c r="FJ83" s="215"/>
      <c r="FK83" s="215"/>
      <c r="FL83" s="215"/>
      <c r="FM83" s="215"/>
      <c r="FN83" s="215"/>
      <c r="FO83" s="215"/>
      <c r="FP83" s="215"/>
      <c r="FQ83" s="215"/>
      <c r="FR83" s="215"/>
      <c r="FS83" s="215"/>
      <c r="FT83" s="215"/>
      <c r="FU83" s="215"/>
      <c r="FV83" s="215"/>
      <c r="FW83" s="215"/>
      <c r="FX83" s="215"/>
      <c r="FY83" s="215"/>
      <c r="FZ83" s="215"/>
      <c r="GA83" s="215"/>
      <c r="GB83" s="215"/>
      <c r="GC83" s="215"/>
      <c r="GD83" s="215"/>
      <c r="GE83" s="215"/>
      <c r="GF83" s="215"/>
      <c r="GG83" s="215"/>
      <c r="GH83" s="215"/>
      <c r="GI83" s="215"/>
      <c r="GJ83" s="215"/>
      <c r="GL83" s="215"/>
      <c r="GM83" s="215"/>
      <c r="GN83" s="215"/>
      <c r="GO83" s="215"/>
      <c r="GP83" s="215"/>
      <c r="GQ83" s="215"/>
      <c r="GR83" s="215"/>
      <c r="GS83" s="215"/>
      <c r="GT83" s="215"/>
      <c r="GU83" s="215"/>
      <c r="GV83" s="215"/>
      <c r="GW83" s="215"/>
      <c r="GX83" s="215"/>
      <c r="GY83" s="215"/>
      <c r="GZ83" s="215"/>
      <c r="HA83" s="215"/>
      <c r="HB83" s="215"/>
      <c r="HC83" s="215"/>
      <c r="HD83" s="215"/>
      <c r="HE83" s="215"/>
      <c r="HF83" s="215"/>
      <c r="HG83" s="215"/>
      <c r="HH83" s="215"/>
      <c r="HI83" s="215"/>
      <c r="HJ83" s="215"/>
      <c r="HK83" s="215"/>
      <c r="HL83" s="215"/>
      <c r="HM83" s="215"/>
      <c r="HN83" s="215"/>
      <c r="HO83" s="215"/>
      <c r="HP83" s="215"/>
      <c r="HQ83" s="215"/>
      <c r="HR83" s="215"/>
      <c r="HS83" s="215"/>
      <c r="HT83" s="215"/>
      <c r="HU83" s="215"/>
      <c r="HV83" s="215"/>
      <c r="HW83" s="215"/>
      <c r="HX83" s="215"/>
      <c r="HY83" s="215"/>
      <c r="HZ83" s="215"/>
      <c r="IA83" s="215"/>
      <c r="IB83" s="215"/>
      <c r="IC83" s="215"/>
      <c r="ID83" s="215"/>
      <c r="IE83" s="215"/>
      <c r="IF83" s="215"/>
      <c r="IG83" s="215"/>
      <c r="IH83" s="215"/>
      <c r="II83" s="215"/>
      <c r="IJ83" s="215"/>
      <c r="IK83" s="215"/>
      <c r="IL83" s="215"/>
      <c r="IM83" s="215"/>
      <c r="IN83" s="215"/>
      <c r="IO83" s="215"/>
      <c r="IP83" s="215"/>
      <c r="IQ83" s="215"/>
      <c r="IR83" s="215"/>
      <c r="IS83" s="215"/>
      <c r="IT83" s="215"/>
      <c r="IU83" s="215"/>
      <c r="IV83" s="215"/>
    </row>
    <row r="84">
      <c r="A84" s="215"/>
      <c r="B84" s="215"/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O84" s="216"/>
      <c r="P84" s="216"/>
      <c r="Q84" s="216"/>
      <c r="R84" s="216"/>
      <c r="S84" s="216"/>
      <c r="T84" s="216"/>
      <c r="U84" s="216"/>
      <c r="V84" s="216"/>
      <c r="W84" s="216"/>
      <c r="X84" s="216"/>
      <c r="Y84" s="216"/>
      <c r="Z84" s="216"/>
      <c r="AA84" s="216"/>
      <c r="AB84" s="216"/>
      <c r="AC84" s="216"/>
      <c r="AD84" s="216"/>
      <c r="AE84" s="216"/>
      <c r="AF84" s="216"/>
      <c r="AG84" s="216"/>
      <c r="AH84" s="216"/>
      <c r="AI84" s="216"/>
      <c r="AJ84" s="216"/>
      <c r="AK84" s="216"/>
      <c r="AL84" s="216"/>
      <c r="AM84" s="216"/>
      <c r="AN84" s="216"/>
      <c r="AO84" s="216"/>
      <c r="AP84" s="216"/>
      <c r="AQ84" s="216"/>
      <c r="AR84" s="216"/>
      <c r="AS84" s="216"/>
      <c r="AT84" s="216"/>
      <c r="AU84" s="216"/>
      <c r="AV84" s="216"/>
      <c r="AW84" s="216"/>
      <c r="AX84" s="216"/>
      <c r="AY84" s="216"/>
      <c r="AZ84" s="216"/>
      <c r="BA84" s="216"/>
      <c r="BB84" s="216"/>
      <c r="BC84" s="216"/>
      <c r="BD84" s="216"/>
      <c r="BE84" s="216"/>
      <c r="BF84" s="216"/>
      <c r="BG84" s="216"/>
      <c r="BH84" s="216"/>
      <c r="BI84" s="216"/>
      <c r="BJ84" s="216"/>
      <c r="BK84" s="216"/>
      <c r="BL84" s="216"/>
      <c r="BM84" s="151"/>
      <c r="BN84" s="215"/>
      <c r="BO84" s="215"/>
      <c r="BP84" s="215"/>
      <c r="BQ84" s="215"/>
      <c r="BR84" s="215"/>
      <c r="BS84" s="215"/>
      <c r="BT84" s="215"/>
      <c r="BU84" s="215"/>
      <c r="BV84" s="215"/>
      <c r="BW84" s="215"/>
      <c r="BX84" s="215"/>
      <c r="BY84" s="215"/>
      <c r="BZ84" s="215"/>
      <c r="CA84" s="215"/>
      <c r="CB84" s="215"/>
      <c r="CC84" s="215"/>
      <c r="CD84" s="215"/>
      <c r="CE84" s="215"/>
      <c r="CF84" s="215"/>
      <c r="CG84" s="215"/>
      <c r="CH84" s="215"/>
      <c r="CI84" s="215"/>
      <c r="CJ84" s="215"/>
      <c r="CK84" s="215"/>
      <c r="CL84" s="215"/>
      <c r="CM84" s="215"/>
      <c r="CN84" s="215"/>
      <c r="CO84" s="215"/>
      <c r="CP84" s="215"/>
      <c r="CQ84" s="215"/>
      <c r="CR84" s="215"/>
      <c r="CS84" s="215"/>
      <c r="CT84" s="215"/>
      <c r="CU84" s="215"/>
      <c r="CV84" s="215"/>
      <c r="CW84" s="215"/>
      <c r="CX84" s="215"/>
      <c r="CY84" s="215"/>
      <c r="CZ84" s="215"/>
      <c r="DA84" s="215"/>
      <c r="DB84" s="215"/>
      <c r="DC84" s="215"/>
      <c r="DD84" s="215"/>
      <c r="DE84" s="215"/>
      <c r="DF84" s="215"/>
      <c r="DG84" s="215"/>
      <c r="DH84" s="215"/>
      <c r="DI84" s="215"/>
      <c r="DJ84" s="215"/>
      <c r="DK84" s="215"/>
      <c r="DL84" s="215"/>
      <c r="DM84" s="215"/>
      <c r="DN84" s="215"/>
      <c r="DO84" s="215"/>
      <c r="DP84" s="215"/>
      <c r="DQ84" s="215"/>
      <c r="DR84" s="215"/>
      <c r="DS84" s="215"/>
      <c r="DT84" s="215"/>
      <c r="DU84" s="215"/>
      <c r="DV84" s="215"/>
      <c r="DW84" s="215"/>
      <c r="DX84" s="215"/>
      <c r="DZ84" s="215"/>
      <c r="EA84" s="215"/>
      <c r="EB84" s="215"/>
      <c r="EC84" s="215"/>
      <c r="ED84" s="215"/>
      <c r="EE84" s="215"/>
      <c r="EF84" s="215"/>
      <c r="EG84" s="215"/>
      <c r="EH84" s="215"/>
      <c r="EI84" s="215"/>
      <c r="EJ84" s="215"/>
      <c r="EK84" s="215"/>
      <c r="EL84" s="215"/>
      <c r="EM84" s="215"/>
      <c r="EN84" s="215"/>
      <c r="EO84" s="215"/>
      <c r="EP84" s="215"/>
      <c r="EQ84" s="215"/>
      <c r="ER84" s="215"/>
      <c r="ES84" s="215"/>
      <c r="ET84" s="215"/>
      <c r="EU84" s="215"/>
      <c r="EV84" s="215"/>
      <c r="EW84" s="215"/>
      <c r="EX84" s="215"/>
      <c r="EY84" s="215"/>
      <c r="EZ84" s="215"/>
      <c r="FA84" s="215"/>
      <c r="FB84" s="215"/>
      <c r="FC84" s="215"/>
      <c r="FD84" s="215"/>
      <c r="FE84" s="215"/>
      <c r="FF84" s="215"/>
      <c r="FG84" s="215"/>
      <c r="FH84" s="215"/>
      <c r="FI84" s="215"/>
      <c r="FJ84" s="215"/>
      <c r="FK84" s="215"/>
      <c r="FL84" s="215"/>
      <c r="FM84" s="215"/>
      <c r="FN84" s="215"/>
      <c r="FO84" s="215"/>
      <c r="FP84" s="215"/>
      <c r="FQ84" s="215"/>
      <c r="FR84" s="215"/>
      <c r="FS84" s="215"/>
      <c r="FT84" s="215"/>
      <c r="FU84" s="215"/>
      <c r="FV84" s="215"/>
      <c r="FW84" s="215"/>
      <c r="FX84" s="215"/>
      <c r="FY84" s="215"/>
      <c r="FZ84" s="215"/>
      <c r="GA84" s="215"/>
      <c r="GB84" s="215"/>
      <c r="GC84" s="215"/>
      <c r="GD84" s="215"/>
      <c r="GE84" s="215"/>
      <c r="GF84" s="215"/>
      <c r="GG84" s="215"/>
      <c r="GH84" s="215"/>
      <c r="GI84" s="215"/>
      <c r="GJ84" s="215"/>
      <c r="GL84" s="215"/>
      <c r="GM84" s="215"/>
      <c r="GN84" s="215"/>
      <c r="GO84" s="215"/>
      <c r="GP84" s="215"/>
      <c r="GQ84" s="215"/>
      <c r="GR84" s="215"/>
      <c r="GS84" s="215"/>
      <c r="GT84" s="215"/>
      <c r="GU84" s="215"/>
      <c r="GV84" s="215"/>
      <c r="GW84" s="215"/>
      <c r="GX84" s="215"/>
      <c r="GY84" s="215"/>
      <c r="GZ84" s="215"/>
      <c r="HA84" s="215"/>
      <c r="HB84" s="215"/>
      <c r="HC84" s="215"/>
      <c r="HD84" s="215"/>
      <c r="HE84" s="215"/>
      <c r="HF84" s="215"/>
      <c r="HG84" s="215"/>
      <c r="HH84" s="215"/>
      <c r="HI84" s="215"/>
      <c r="HJ84" s="215"/>
      <c r="HK84" s="215"/>
      <c r="HL84" s="215"/>
      <c r="HM84" s="215"/>
      <c r="HN84" s="215"/>
      <c r="HO84" s="215"/>
      <c r="HP84" s="215"/>
      <c r="HQ84" s="215"/>
      <c r="HR84" s="215"/>
      <c r="HS84" s="215"/>
      <c r="HT84" s="215"/>
      <c r="HU84" s="215"/>
      <c r="HV84" s="215"/>
      <c r="HW84" s="215"/>
      <c r="HX84" s="215"/>
      <c r="HY84" s="215"/>
      <c r="HZ84" s="215"/>
      <c r="IA84" s="215"/>
      <c r="IB84" s="215"/>
      <c r="IC84" s="215"/>
      <c r="ID84" s="215"/>
      <c r="IE84" s="215"/>
      <c r="IF84" s="215"/>
      <c r="IG84" s="215"/>
      <c r="IH84" s="215"/>
      <c r="II84" s="215"/>
      <c r="IJ84" s="215"/>
      <c r="IK84" s="215"/>
      <c r="IL84" s="215"/>
      <c r="IM84" s="215"/>
      <c r="IN84" s="215"/>
      <c r="IO84" s="215"/>
      <c r="IP84" s="215"/>
      <c r="IQ84" s="215"/>
      <c r="IR84" s="215"/>
      <c r="IS84" s="215"/>
      <c r="IT84" s="215"/>
      <c r="IU84" s="215"/>
      <c r="IV84" s="215"/>
    </row>
    <row r="85">
      <c r="A85" s="215"/>
      <c r="B85" s="215"/>
      <c r="C85" s="216"/>
      <c r="D85" s="216"/>
      <c r="E85" s="216"/>
      <c r="F85" s="216"/>
      <c r="G85" s="216"/>
      <c r="H85" s="216"/>
      <c r="I85" s="216"/>
      <c r="J85" s="216"/>
      <c r="K85" s="216"/>
      <c r="L85" s="216"/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216"/>
      <c r="X85" s="216"/>
      <c r="Y85" s="216"/>
      <c r="Z85" s="216"/>
      <c r="AA85" s="216"/>
      <c r="AB85" s="216"/>
      <c r="AC85" s="216"/>
      <c r="AD85" s="216"/>
      <c r="AE85" s="216"/>
      <c r="AF85" s="216"/>
      <c r="AG85" s="216"/>
      <c r="AH85" s="216"/>
      <c r="AI85" s="216"/>
      <c r="AJ85" s="216"/>
      <c r="AK85" s="216"/>
      <c r="AL85" s="216"/>
      <c r="AM85" s="216"/>
      <c r="AN85" s="216"/>
      <c r="AO85" s="216"/>
      <c r="AP85" s="216"/>
      <c r="AQ85" s="216"/>
      <c r="AR85" s="216"/>
      <c r="AS85" s="216"/>
      <c r="AT85" s="216"/>
      <c r="AU85" s="216"/>
      <c r="AV85" s="216"/>
      <c r="AW85" s="216"/>
      <c r="AX85" s="216"/>
      <c r="AY85" s="216"/>
      <c r="AZ85" s="216"/>
      <c r="BA85" s="216"/>
      <c r="BB85" s="216"/>
      <c r="BC85" s="216"/>
      <c r="BD85" s="216"/>
      <c r="BE85" s="216"/>
      <c r="BF85" s="216"/>
      <c r="BG85" s="216"/>
      <c r="BH85" s="216"/>
      <c r="BI85" s="216"/>
      <c r="BJ85" s="216"/>
      <c r="BK85" s="216"/>
      <c r="BL85" s="216"/>
      <c r="BM85" s="151"/>
      <c r="BN85" s="215"/>
      <c r="DZ85" s="215"/>
      <c r="GL85" s="215"/>
    </row>
    <row r="86">
      <c r="A86" s="215"/>
      <c r="B86" s="215"/>
      <c r="BM86" s="151"/>
      <c r="BN86" s="215"/>
      <c r="DZ86" s="215"/>
      <c r="GL86" s="215"/>
    </row>
    <row r="87">
      <c r="A87" s="215"/>
      <c r="B87" s="215"/>
      <c r="BM87" s="151"/>
      <c r="BN87" s="215"/>
      <c r="DZ87" s="215"/>
      <c r="GL87" s="215"/>
    </row>
    <row r="88">
      <c r="BM88" s="151"/>
    </row>
    <row r="89">
      <c r="BM89" s="151"/>
    </row>
    <row r="90">
      <c r="BM90" s="151"/>
    </row>
    <row r="91">
      <c r="BM91" s="151"/>
    </row>
    <row r="92">
      <c r="BM92" s="151"/>
    </row>
    <row r="93">
      <c r="BM93" s="151"/>
    </row>
    <row r="94">
      <c r="BM94" s="151"/>
    </row>
    <row r="95">
      <c r="BM95" s="151"/>
    </row>
    <row r="96">
      <c r="BM96" s="151"/>
    </row>
    <row r="97">
      <c r="BM97" s="151"/>
    </row>
    <row r="98">
      <c r="BM98" s="151"/>
    </row>
    <row r="99">
      <c r="BM99" s="151"/>
    </row>
    <row r="100">
      <c r="BM100" s="151"/>
    </row>
    <row r="101">
      <c r="BM101" s="151"/>
    </row>
    <row r="102">
      <c r="BM102" s="151"/>
    </row>
    <row r="103">
      <c r="BM103" s="151"/>
    </row>
    <row r="104">
      <c r="BM104" s="151"/>
    </row>
    <row r="105">
      <c r="BM105" s="151"/>
    </row>
    <row r="106">
      <c r="BM106" s="151"/>
    </row>
    <row r="107">
      <c r="BM107" s="151"/>
    </row>
    <row r="108">
      <c r="BM108" s="151"/>
    </row>
    <row r="109">
      <c r="BM109" s="151"/>
    </row>
    <row r="110">
      <c r="BM110" s="151"/>
    </row>
    <row r="111">
      <c r="BM111" s="151"/>
    </row>
    <row r="112">
      <c r="BM112" s="151"/>
    </row>
    <row r="113">
      <c r="BM113" s="151"/>
    </row>
    <row r="114">
      <c r="BM114" s="151"/>
    </row>
    <row r="115">
      <c r="BM115" s="151"/>
    </row>
    <row r="116">
      <c r="BM116" s="151"/>
    </row>
    <row r="117">
      <c r="BM117" s="151"/>
    </row>
    <row r="118">
      <c r="BM118" s="151"/>
    </row>
    <row r="119">
      <c r="BM119" s="151"/>
    </row>
    <row r="120">
      <c r="BM120" s="151"/>
    </row>
    <row r="121">
      <c r="BM121" s="151"/>
    </row>
    <row r="122">
      <c r="BM122" s="151"/>
    </row>
    <row r="123">
      <c r="BM123" s="151"/>
    </row>
    <row r="124">
      <c r="BM124" s="151"/>
    </row>
    <row r="125">
      <c r="BM125" s="151"/>
    </row>
    <row r="126">
      <c r="BM126" s="151"/>
    </row>
    <row r="127">
      <c r="BM127" s="151"/>
    </row>
    <row r="128">
      <c r="BM128" s="151"/>
    </row>
    <row r="129">
      <c r="BM129" s="151"/>
    </row>
    <row r="130">
      <c r="BM130" s="151"/>
    </row>
    <row r="131">
      <c r="BM131" s="151"/>
    </row>
    <row r="132">
      <c r="BM132" s="151"/>
    </row>
    <row r="133">
      <c r="BM133" s="151"/>
    </row>
    <row r="134">
      <c r="BM134" s="151"/>
    </row>
    <row r="135">
      <c r="BM135" s="151"/>
    </row>
    <row r="136">
      <c r="BM136" s="151"/>
    </row>
    <row r="137">
      <c r="BM137" s="151"/>
    </row>
    <row r="138">
      <c r="BM138" s="151"/>
    </row>
    <row r="139">
      <c r="BM139" s="151"/>
    </row>
    <row r="140">
      <c r="BM140" s="151"/>
    </row>
    <row r="141">
      <c r="BM141" s="151"/>
    </row>
    <row r="142">
      <c r="BM142" s="151"/>
    </row>
    <row r="143">
      <c r="BM143" s="151"/>
    </row>
    <row r="144">
      <c r="BM144" s="151"/>
    </row>
    <row r="145">
      <c r="BM145" s="151"/>
    </row>
    <row r="146">
      <c r="BM146" s="151"/>
    </row>
    <row r="147">
      <c r="BM147" s="151"/>
    </row>
    <row r="148">
      <c r="BM148" s="151"/>
    </row>
    <row r="149">
      <c r="BM149" s="151"/>
    </row>
    <row r="150">
      <c r="BM150" s="151"/>
    </row>
    <row r="151">
      <c r="BM151" s="151"/>
    </row>
    <row r="152">
      <c r="BM152" s="151"/>
    </row>
    <row r="153">
      <c r="BM153" s="151"/>
    </row>
    <row r="154">
      <c r="BM154" s="151"/>
    </row>
    <row r="155">
      <c r="BM155" s="151"/>
    </row>
    <row r="156">
      <c r="BM156" s="151"/>
    </row>
    <row r="157">
      <c r="BM157" s="151"/>
    </row>
    <row r="158">
      <c r="BM158" s="151"/>
    </row>
    <row r="159">
      <c r="BM159" s="151"/>
    </row>
    <row r="160">
      <c r="BM160" s="151"/>
    </row>
    <row r="161">
      <c r="BM161" s="151"/>
    </row>
    <row r="162">
      <c r="BM162" s="151"/>
    </row>
    <row r="163">
      <c r="BM163" s="151"/>
    </row>
    <row r="164">
      <c r="BM164" s="151"/>
    </row>
    <row r="165">
      <c r="BM165" s="151"/>
    </row>
    <row r="166">
      <c r="BM166" s="151"/>
    </row>
    <row r="167">
      <c r="BM167" s="151"/>
    </row>
    <row r="168">
      <c r="BM168" s="151"/>
    </row>
    <row r="169">
      <c r="BM169" s="151"/>
    </row>
    <row r="170">
      <c r="BM170" s="151"/>
    </row>
    <row r="171">
      <c r="BM171" s="151"/>
    </row>
    <row r="172">
      <c r="BM172" s="151"/>
    </row>
    <row r="173">
      <c r="BM173" s="151"/>
    </row>
    <row r="174">
      <c r="BM174" s="151"/>
    </row>
    <row r="175">
      <c r="BM175" s="151"/>
    </row>
    <row r="176">
      <c r="BM176" s="151"/>
    </row>
    <row r="177">
      <c r="BM177" s="151"/>
    </row>
    <row r="178">
      <c r="BM178" s="151"/>
    </row>
    <row r="179">
      <c r="BM179" s="151"/>
    </row>
    <row r="180">
      <c r="BM180" s="151"/>
    </row>
    <row r="181">
      <c r="BM181" s="151"/>
    </row>
    <row r="182">
      <c r="BM182" s="151"/>
    </row>
    <row r="183">
      <c r="BM183" s="151"/>
    </row>
    <row r="184">
      <c r="BM184" s="151"/>
    </row>
    <row r="185">
      <c r="BM185" s="151"/>
    </row>
    <row r="186">
      <c r="BM186" s="151"/>
    </row>
    <row r="187">
      <c r="BM187" s="151"/>
    </row>
    <row r="188">
      <c r="BM188" s="151"/>
    </row>
    <row r="189">
      <c r="BM189" s="151"/>
    </row>
    <row r="190">
      <c r="BM190" s="151"/>
    </row>
    <row r="191">
      <c r="BM191" s="151"/>
    </row>
    <row r="192">
      <c r="BM192" s="151"/>
    </row>
    <row r="193">
      <c r="BM193" s="151"/>
    </row>
    <row r="194">
      <c r="BM194" s="151"/>
    </row>
    <row r="195">
      <c r="BM195" s="151"/>
    </row>
    <row r="196">
      <c r="BM196" s="151"/>
    </row>
    <row r="197">
      <c r="BM197" s="151"/>
    </row>
    <row r="198">
      <c r="BM198" s="151"/>
    </row>
    <row r="199">
      <c r="BM199" s="151"/>
    </row>
    <row r="200">
      <c r="BM200" s="151"/>
    </row>
    <row r="201">
      <c r="BM201" s="151"/>
    </row>
    <row r="202">
      <c r="BM202" s="151"/>
    </row>
    <row r="203">
      <c r="BM203" s="151"/>
    </row>
    <row r="204">
      <c r="BM204" s="151"/>
    </row>
    <row r="205">
      <c r="BM205" s="151"/>
    </row>
    <row r="206">
      <c r="BM206" s="151"/>
    </row>
    <row r="207">
      <c r="BM207" s="151"/>
    </row>
    <row r="208">
      <c r="BM208" s="151"/>
    </row>
    <row r="209">
      <c r="BM209" s="151"/>
    </row>
    <row r="210">
      <c r="BM210" s="151"/>
    </row>
    <row r="211">
      <c r="BM211" s="151"/>
    </row>
    <row r="212">
      <c r="BM212" s="151"/>
    </row>
    <row r="213">
      <c r="BM213" s="151"/>
    </row>
    <row r="214">
      <c r="BM214" s="151"/>
    </row>
    <row r="215">
      <c r="BM215" s="151"/>
    </row>
    <row r="216">
      <c r="BM216" s="151"/>
    </row>
    <row r="217">
      <c r="BM217" s="151"/>
    </row>
    <row r="218">
      <c r="BM218" s="151"/>
    </row>
    <row r="219">
      <c r="BM219" s="151"/>
    </row>
    <row r="220">
      <c r="BM220" s="151"/>
    </row>
    <row r="221">
      <c r="BM221" s="151"/>
    </row>
    <row r="222">
      <c r="BM222" s="151"/>
    </row>
    <row r="223">
      <c r="BM223" s="151"/>
    </row>
    <row r="224">
      <c r="BM224" s="151"/>
    </row>
    <row r="225">
      <c r="BM225" s="151"/>
    </row>
    <row r="226">
      <c r="BM226" s="151"/>
    </row>
    <row r="227">
      <c r="BM227" s="151"/>
    </row>
    <row r="228">
      <c r="BM228" s="151"/>
    </row>
    <row r="229">
      <c r="BM229" s="151"/>
    </row>
    <row r="230">
      <c r="BM230" s="151"/>
    </row>
    <row r="231">
      <c r="BM231" s="151"/>
    </row>
    <row r="232">
      <c r="BM232" s="151"/>
    </row>
    <row r="233">
      <c r="BM233" s="151"/>
    </row>
    <row r="234">
      <c r="BM234" s="151"/>
    </row>
    <row r="235">
      <c r="BM235" s="151"/>
    </row>
    <row r="236">
      <c r="BM236" s="151"/>
    </row>
    <row r="237">
      <c r="BM237" s="151"/>
    </row>
    <row r="238">
      <c r="BM238" s="151"/>
    </row>
    <row r="239">
      <c r="BM239" s="151"/>
    </row>
    <row r="240">
      <c r="BM240" s="151"/>
    </row>
    <row r="241">
      <c r="BM241" s="151"/>
    </row>
    <row r="242">
      <c r="BM242" s="151"/>
    </row>
    <row r="243">
      <c r="BM243" s="151"/>
    </row>
    <row r="244">
      <c r="BM244" s="151"/>
    </row>
    <row r="245">
      <c r="BM245" s="151"/>
    </row>
    <row r="246">
      <c r="BM246" s="151"/>
    </row>
    <row r="247">
      <c r="BM247" s="151"/>
    </row>
    <row r="248">
      <c r="BM248" s="151"/>
    </row>
    <row r="249">
      <c r="BM249" s="151"/>
    </row>
    <row r="250">
      <c r="BM250" s="151"/>
    </row>
    <row r="251">
      <c r="BM251" s="151"/>
    </row>
    <row r="252">
      <c r="BM252" s="151"/>
    </row>
    <row r="253">
      <c r="BM253" s="151"/>
    </row>
    <row r="254">
      <c r="BM254" s="151"/>
    </row>
    <row r="255">
      <c r="BM255" s="151"/>
    </row>
    <row r="256">
      <c r="BM256" s="151"/>
    </row>
    <row r="257">
      <c r="BM257" s="151"/>
    </row>
    <row r="258">
      <c r="BM258" s="151"/>
    </row>
    <row r="259">
      <c r="BM259" s="151"/>
    </row>
    <row r="260">
      <c r="BM260" s="151"/>
    </row>
    <row r="261">
      <c r="BM261" s="151"/>
    </row>
    <row r="262">
      <c r="BM262" s="151"/>
    </row>
    <row r="263">
      <c r="BM263" s="151"/>
    </row>
    <row r="264">
      <c r="BM264" s="151"/>
    </row>
    <row r="265">
      <c r="BM265" s="151"/>
    </row>
    <row r="266">
      <c r="BM266" s="151"/>
    </row>
    <row r="267">
      <c r="BM267" s="151"/>
    </row>
    <row r="268">
      <c r="BM268" s="151"/>
    </row>
    <row r="269">
      <c r="BM269" s="151"/>
    </row>
    <row r="270">
      <c r="BM270" s="151"/>
    </row>
    <row r="271">
      <c r="BM271" s="151"/>
    </row>
    <row r="272">
      <c r="BM272" s="151"/>
    </row>
    <row r="273">
      <c r="BM273" s="151"/>
    </row>
    <row r="274">
      <c r="BM274" s="151"/>
    </row>
    <row r="275">
      <c r="BM275" s="151"/>
    </row>
    <row r="276">
      <c r="BM276" s="151"/>
    </row>
    <row r="277">
      <c r="BM277" s="151"/>
    </row>
    <row r="278">
      <c r="BM278" s="151"/>
    </row>
    <row r="279">
      <c r="BM279" s="151"/>
    </row>
    <row r="280">
      <c r="BM280" s="151"/>
    </row>
    <row r="281">
      <c r="BM281" s="151"/>
    </row>
    <row r="282">
      <c r="BM282" s="151"/>
    </row>
    <row r="283">
      <c r="BM283" s="151"/>
    </row>
    <row r="284">
      <c r="BM284" s="151"/>
    </row>
    <row r="285">
      <c r="BM285" s="151"/>
    </row>
    <row r="286">
      <c r="BM286" s="151"/>
    </row>
    <row r="287">
      <c r="BM287" s="151"/>
    </row>
    <row r="288">
      <c r="BM288" s="151"/>
    </row>
    <row r="289">
      <c r="BM289" s="151"/>
    </row>
    <row r="290">
      <c r="BM290" s="151"/>
    </row>
    <row r="291">
      <c r="BM291" s="151"/>
    </row>
    <row r="292">
      <c r="BM292" s="151"/>
    </row>
    <row r="293">
      <c r="BM293" s="151"/>
    </row>
    <row r="294">
      <c r="BM294" s="151"/>
    </row>
    <row r="295">
      <c r="BM295" s="151"/>
    </row>
    <row r="296">
      <c r="BM296" s="151"/>
    </row>
    <row r="297">
      <c r="BM297" s="151"/>
    </row>
    <row r="298">
      <c r="BM298" s="151"/>
    </row>
    <row r="299">
      <c r="BM299" s="151"/>
    </row>
    <row r="300">
      <c r="BM300" s="151"/>
    </row>
    <row r="301">
      <c r="BM301" s="151"/>
    </row>
    <row r="302">
      <c r="BM302" s="151"/>
    </row>
    <row r="303">
      <c r="BM303" s="151"/>
    </row>
    <row r="304">
      <c r="BM304" s="151"/>
    </row>
    <row r="305">
      <c r="BM305" s="151"/>
    </row>
    <row r="306">
      <c r="BM306" s="151"/>
    </row>
    <row r="307">
      <c r="BM307" s="151"/>
    </row>
    <row r="308">
      <c r="BM308" s="151"/>
    </row>
    <row r="309">
      <c r="BM309" s="151"/>
    </row>
    <row r="310">
      <c r="BM310" s="151"/>
    </row>
    <row r="311">
      <c r="BM311" s="151"/>
    </row>
    <row r="312">
      <c r="BM312" s="151"/>
    </row>
    <row r="313">
      <c r="BM313" s="151"/>
    </row>
    <row r="314">
      <c r="BM314" s="151"/>
    </row>
    <row r="315">
      <c r="BM315" s="151"/>
    </row>
    <row r="316">
      <c r="BM316" s="151"/>
    </row>
    <row r="317">
      <c r="BM317" s="151"/>
    </row>
    <row r="318">
      <c r="BM318" s="151"/>
    </row>
    <row r="319">
      <c r="BM319" s="151"/>
    </row>
    <row r="320">
      <c r="BM320" s="151"/>
    </row>
    <row r="321">
      <c r="BM321" s="151"/>
    </row>
    <row r="322">
      <c r="BM322" s="151"/>
    </row>
    <row r="323">
      <c r="BM323" s="151"/>
    </row>
    <row r="324">
      <c r="BM324" s="151"/>
    </row>
    <row r="325">
      <c r="BM325" s="151"/>
    </row>
    <row r="326">
      <c r="BM326" s="151"/>
    </row>
    <row r="327">
      <c r="BM327" s="151"/>
    </row>
    <row r="328">
      <c r="BM328" s="151"/>
    </row>
    <row r="329">
      <c r="BM329" s="151"/>
    </row>
    <row r="330">
      <c r="BM330" s="151"/>
    </row>
    <row r="331">
      <c r="BM331" s="151"/>
    </row>
    <row r="332">
      <c r="BM332" s="151"/>
    </row>
    <row r="333">
      <c r="BM333" s="151"/>
    </row>
    <row r="334">
      <c r="BM334" s="151"/>
    </row>
    <row r="335">
      <c r="BM335" s="151"/>
    </row>
    <row r="336">
      <c r="BM336" s="151"/>
    </row>
    <row r="337">
      <c r="BM337" s="151"/>
    </row>
    <row r="338">
      <c r="BM338" s="151"/>
    </row>
    <row r="339">
      <c r="BM339" s="151"/>
    </row>
    <row r="340">
      <c r="BM340" s="151"/>
    </row>
    <row r="341">
      <c r="BM341" s="151"/>
    </row>
    <row r="342">
      <c r="BM342" s="151"/>
    </row>
    <row r="343">
      <c r="BM343" s="151"/>
    </row>
    <row r="344">
      <c r="BM344" s="151"/>
    </row>
    <row r="345">
      <c r="BM345" s="151"/>
    </row>
    <row r="346">
      <c r="BM346" s="151"/>
    </row>
    <row r="347">
      <c r="BM347" s="151"/>
    </row>
    <row r="348">
      <c r="BM348" s="151"/>
    </row>
    <row r="349">
      <c r="BM349" s="151"/>
    </row>
    <row r="350">
      <c r="BM350" s="151"/>
    </row>
    <row r="351">
      <c r="BM351" s="151"/>
    </row>
    <row r="352">
      <c r="BM352" s="151"/>
    </row>
    <row r="353">
      <c r="BM353" s="151"/>
    </row>
    <row r="354">
      <c r="BM354" s="151"/>
    </row>
    <row r="355">
      <c r="BM355" s="151"/>
    </row>
    <row r="356">
      <c r="BM356" s="151"/>
    </row>
    <row r="357">
      <c r="BM357" s="151"/>
    </row>
    <row r="358">
      <c r="BM358" s="151"/>
    </row>
    <row r="359">
      <c r="BM359" s="151"/>
    </row>
    <row r="360">
      <c r="BM360" s="151"/>
    </row>
    <row r="361">
      <c r="BM361" s="151"/>
    </row>
    <row r="362">
      <c r="BM362" s="151"/>
    </row>
    <row r="363">
      <c r="BM363" s="151"/>
    </row>
    <row r="364">
      <c r="BM364" s="151"/>
    </row>
    <row r="365">
      <c r="BM365" s="151"/>
    </row>
    <row r="366">
      <c r="BM366" s="151"/>
    </row>
    <row r="367">
      <c r="BM367" s="151"/>
    </row>
    <row r="368">
      <c r="BM368" s="151"/>
    </row>
    <row r="369">
      <c r="BM369" s="151"/>
    </row>
    <row r="370">
      <c r="BM370" s="151"/>
    </row>
    <row r="371">
      <c r="BM371" s="151"/>
    </row>
    <row r="372">
      <c r="BM372" s="151"/>
    </row>
    <row r="373">
      <c r="BM373" s="151"/>
    </row>
    <row r="374">
      <c r="BM374" s="151"/>
    </row>
    <row r="375">
      <c r="BM375" s="151"/>
    </row>
    <row r="376">
      <c r="BM376" s="151"/>
    </row>
    <row r="377">
      <c r="BM377" s="151"/>
    </row>
    <row r="378">
      <c r="BM378" s="151"/>
    </row>
    <row r="379">
      <c r="BM379" s="151"/>
    </row>
    <row r="380">
      <c r="BM380" s="151"/>
    </row>
    <row r="381">
      <c r="BM381" s="151"/>
    </row>
    <row r="382">
      <c r="BM382" s="151"/>
    </row>
    <row r="383">
      <c r="BM383" s="151"/>
    </row>
    <row r="384">
      <c r="BM384" s="151"/>
    </row>
    <row r="385">
      <c r="BM385" s="151"/>
    </row>
    <row r="386">
      <c r="BM386" s="151"/>
    </row>
    <row r="387">
      <c r="BM387" s="151"/>
    </row>
    <row r="388">
      <c r="BM388" s="151"/>
    </row>
    <row r="389">
      <c r="BM389" s="151"/>
    </row>
    <row r="390">
      <c r="BM390" s="151"/>
    </row>
    <row r="391">
      <c r="BM391" s="151"/>
    </row>
    <row r="392">
      <c r="BM392" s="151"/>
    </row>
    <row r="393">
      <c r="BM393" s="151"/>
    </row>
    <row r="394">
      <c r="BM394" s="151"/>
    </row>
    <row r="395">
      <c r="BM395" s="151"/>
    </row>
    <row r="396">
      <c r="BM396" s="151"/>
    </row>
    <row r="397">
      <c r="BM397" s="151"/>
    </row>
    <row r="398">
      <c r="BM398" s="151"/>
    </row>
    <row r="399">
      <c r="BM399" s="151"/>
    </row>
    <row r="400">
      <c r="BM400" s="151"/>
    </row>
    <row r="401">
      <c r="BM401" s="151"/>
    </row>
    <row r="402">
      <c r="BM402" s="151"/>
    </row>
    <row r="403">
      <c r="BM403" s="151"/>
    </row>
    <row r="404">
      <c r="BM404" s="151"/>
    </row>
    <row r="405">
      <c r="BM405" s="151"/>
    </row>
    <row r="406">
      <c r="BM406" s="151"/>
    </row>
    <row r="407">
      <c r="BM407" s="151"/>
    </row>
    <row r="408">
      <c r="BM408" s="151"/>
    </row>
    <row r="409">
      <c r="BM409" s="151"/>
    </row>
    <row r="410">
      <c r="BM410" s="151"/>
    </row>
    <row r="411">
      <c r="BM411" s="151"/>
    </row>
    <row r="412">
      <c r="BM412" s="151"/>
    </row>
    <row r="413">
      <c r="BM413" s="151"/>
    </row>
    <row r="414">
      <c r="BM414" s="151"/>
    </row>
    <row r="415">
      <c r="BM415" s="151"/>
    </row>
    <row r="416">
      <c r="BM416" s="151"/>
    </row>
    <row r="417">
      <c r="BM417" s="151"/>
    </row>
    <row r="418">
      <c r="BM418" s="151"/>
    </row>
    <row r="419">
      <c r="BM419" s="151"/>
    </row>
    <row r="420">
      <c r="BM420" s="151"/>
    </row>
    <row r="421">
      <c r="BM421" s="151"/>
    </row>
    <row r="422">
      <c r="BM422" s="151"/>
    </row>
    <row r="423">
      <c r="BM423" s="151"/>
    </row>
    <row r="424">
      <c r="BM424" s="151"/>
    </row>
    <row r="425">
      <c r="BM425" s="151"/>
    </row>
    <row r="426">
      <c r="BM426" s="151"/>
    </row>
    <row r="427">
      <c r="BM427" s="151"/>
    </row>
    <row r="428">
      <c r="BM428" s="151"/>
    </row>
    <row r="429">
      <c r="BM429" s="151"/>
    </row>
    <row r="430">
      <c r="BM430" s="151"/>
    </row>
    <row r="431">
      <c r="BM431" s="151"/>
    </row>
    <row r="432">
      <c r="BM432" s="151"/>
    </row>
    <row r="433">
      <c r="BM433" s="151"/>
    </row>
    <row r="434">
      <c r="BM434" s="151"/>
    </row>
    <row r="435">
      <c r="BM435" s="151"/>
    </row>
    <row r="436">
      <c r="BM436" s="151"/>
    </row>
    <row r="437">
      <c r="BM437" s="151"/>
    </row>
    <row r="438">
      <c r="BM438" s="151"/>
    </row>
    <row r="439">
      <c r="BM439" s="151"/>
    </row>
    <row r="440">
      <c r="BM440" s="151"/>
    </row>
    <row r="441">
      <c r="BM441" s="151"/>
    </row>
    <row r="442">
      <c r="BM442" s="151"/>
    </row>
    <row r="443">
      <c r="BM443" s="151"/>
    </row>
    <row r="444">
      <c r="BM444" s="151"/>
    </row>
    <row r="445">
      <c r="BM445" s="151"/>
    </row>
    <row r="446">
      <c r="BM446" s="151"/>
    </row>
    <row r="447">
      <c r="BM447" s="151"/>
    </row>
    <row r="448">
      <c r="BM448" s="151"/>
    </row>
    <row r="449">
      <c r="BM449" s="151"/>
    </row>
    <row r="450">
      <c r="BM450" s="151"/>
    </row>
    <row r="451">
      <c r="BM451" s="151"/>
    </row>
    <row r="452">
      <c r="BM452" s="151"/>
    </row>
    <row r="453">
      <c r="BM453" s="151"/>
    </row>
    <row r="454">
      <c r="BM454" s="151"/>
    </row>
    <row r="455">
      <c r="BM455" s="151"/>
    </row>
    <row r="456">
      <c r="BM456" s="151"/>
    </row>
    <row r="457">
      <c r="BM457" s="151"/>
    </row>
    <row r="458">
      <c r="BM458" s="151"/>
    </row>
    <row r="459">
      <c r="BM459" s="151"/>
    </row>
    <row r="460">
      <c r="BM460" s="151"/>
    </row>
    <row r="461">
      <c r="BM461" s="151"/>
    </row>
    <row r="462">
      <c r="BM462" s="151"/>
    </row>
    <row r="463">
      <c r="BM463" s="151"/>
    </row>
    <row r="464">
      <c r="BM464" s="151"/>
    </row>
    <row r="465">
      <c r="BM465" s="151"/>
    </row>
    <row r="466">
      <c r="BM466" s="151"/>
    </row>
    <row r="467">
      <c r="BM467" s="151"/>
    </row>
    <row r="468">
      <c r="BM468" s="151"/>
    </row>
    <row r="469">
      <c r="BM469" s="151"/>
    </row>
    <row r="470">
      <c r="BM470" s="151"/>
    </row>
    <row r="471">
      <c r="BM471" s="151"/>
    </row>
    <row r="472">
      <c r="BM472" s="151"/>
    </row>
    <row r="473">
      <c r="BM473" s="151"/>
    </row>
    <row r="474">
      <c r="BM474" s="151"/>
    </row>
    <row r="475">
      <c r="BM475" s="151"/>
    </row>
    <row r="476">
      <c r="BM476" s="151"/>
    </row>
    <row r="477">
      <c r="BM477" s="151"/>
    </row>
    <row r="478">
      <c r="BM478" s="151"/>
    </row>
    <row r="479">
      <c r="BM479" s="151"/>
    </row>
    <row r="480">
      <c r="BM480" s="151"/>
    </row>
    <row r="481">
      <c r="BM481" s="151"/>
    </row>
    <row r="482">
      <c r="BM482" s="151"/>
    </row>
    <row r="483">
      <c r="BM483" s="151"/>
    </row>
    <row r="484">
      <c r="BM484" s="151"/>
    </row>
    <row r="485">
      <c r="BM485" s="151"/>
    </row>
    <row r="486">
      <c r="BM486" s="151"/>
    </row>
    <row r="487">
      <c r="BM487" s="151"/>
    </row>
    <row r="488">
      <c r="BM488" s="151"/>
    </row>
    <row r="489">
      <c r="BM489" s="151"/>
    </row>
    <row r="490">
      <c r="BM490" s="151"/>
    </row>
    <row r="491">
      <c r="BM491" s="151"/>
    </row>
    <row r="492">
      <c r="BM492" s="151"/>
    </row>
    <row r="493">
      <c r="BM493" s="151"/>
    </row>
    <row r="494">
      <c r="BM494" s="151"/>
    </row>
    <row r="495">
      <c r="BM495" s="151"/>
    </row>
    <row r="496">
      <c r="BM496" s="151"/>
    </row>
    <row r="497">
      <c r="BM497" s="151"/>
    </row>
    <row r="498">
      <c r="BM498" s="151"/>
    </row>
    <row r="499">
      <c r="BM499" s="151"/>
    </row>
    <row r="500">
      <c r="BM500" s="151"/>
    </row>
    <row r="501">
      <c r="BM501" s="151"/>
    </row>
    <row r="502">
      <c r="BM502" s="151"/>
    </row>
    <row r="503">
      <c r="BM503" s="151"/>
    </row>
    <row r="504">
      <c r="BM504" s="151"/>
    </row>
    <row r="505">
      <c r="BM505" s="151"/>
    </row>
    <row r="506">
      <c r="BM506" s="151"/>
    </row>
    <row r="507">
      <c r="BM507" s="151"/>
    </row>
    <row r="508">
      <c r="BM508" s="151"/>
    </row>
    <row r="509">
      <c r="BM509" s="151"/>
    </row>
    <row r="510">
      <c r="BM510" s="151"/>
    </row>
    <row r="511">
      <c r="BM511" s="151"/>
    </row>
    <row r="512">
      <c r="BM512" s="151"/>
    </row>
    <row r="513">
      <c r="BM513" s="151"/>
    </row>
    <row r="514">
      <c r="BM514" s="151"/>
    </row>
    <row r="515">
      <c r="BM515" s="151"/>
    </row>
    <row r="516">
      <c r="BM516" s="151"/>
    </row>
    <row r="517">
      <c r="BM517" s="151"/>
    </row>
    <row r="518">
      <c r="BM518" s="151"/>
    </row>
    <row r="519">
      <c r="BM519" s="151"/>
    </row>
    <row r="520">
      <c r="BM520" s="151"/>
    </row>
    <row r="521">
      <c r="BM521" s="151"/>
    </row>
    <row r="522">
      <c r="BM522" s="151"/>
    </row>
    <row r="523">
      <c r="BM523" s="151"/>
    </row>
    <row r="524">
      <c r="BM524" s="151"/>
    </row>
    <row r="525">
      <c r="BM525" s="151"/>
    </row>
    <row r="526">
      <c r="BM526" s="151"/>
    </row>
    <row r="527">
      <c r="BM527" s="151"/>
    </row>
    <row r="528">
      <c r="BM528" s="151"/>
    </row>
    <row r="529">
      <c r="BM529" s="151"/>
    </row>
    <row r="530">
      <c r="BM530" s="151"/>
    </row>
    <row r="531">
      <c r="BM531" s="151"/>
    </row>
    <row r="532">
      <c r="BM532" s="151"/>
    </row>
    <row r="533">
      <c r="BM533" s="151"/>
    </row>
    <row r="534">
      <c r="BM534" s="151"/>
    </row>
    <row r="535">
      <c r="BM535" s="151"/>
    </row>
    <row r="536">
      <c r="BM536" s="151"/>
    </row>
    <row r="537">
      <c r="BM537" s="151"/>
    </row>
    <row r="538">
      <c r="BM538" s="151"/>
    </row>
    <row r="539">
      <c r="BM539" s="151"/>
    </row>
    <row r="540">
      <c r="BM540" s="151"/>
    </row>
    <row r="541">
      <c r="BM541" s="151"/>
    </row>
    <row r="542">
      <c r="BM542" s="151"/>
    </row>
    <row r="543">
      <c r="BM543" s="151"/>
    </row>
    <row r="544">
      <c r="BM544" s="151"/>
    </row>
    <row r="545">
      <c r="BM545" s="151"/>
    </row>
    <row r="546">
      <c r="BM546" s="151"/>
    </row>
    <row r="547">
      <c r="BM547" s="151"/>
    </row>
    <row r="548">
      <c r="BM548" s="151"/>
    </row>
    <row r="549">
      <c r="BM549" s="151"/>
    </row>
    <row r="550">
      <c r="BM550" s="151"/>
    </row>
    <row r="551">
      <c r="BM551" s="151"/>
    </row>
    <row r="552">
      <c r="BM552" s="151"/>
    </row>
    <row r="553">
      <c r="BM553" s="151"/>
    </row>
    <row r="554">
      <c r="BM554" s="151"/>
    </row>
    <row r="555">
      <c r="BM555" s="151"/>
    </row>
    <row r="556">
      <c r="BM556" s="151"/>
    </row>
    <row r="557">
      <c r="BM557" s="151"/>
    </row>
    <row r="558">
      <c r="BM558" s="151"/>
    </row>
    <row r="559">
      <c r="BM559" s="151"/>
    </row>
    <row r="560">
      <c r="BM560" s="151"/>
    </row>
    <row r="561">
      <c r="BM561" s="151"/>
    </row>
    <row r="562">
      <c r="BM562" s="151"/>
    </row>
    <row r="563">
      <c r="BM563" s="151"/>
    </row>
    <row r="564">
      <c r="BM564" s="151"/>
    </row>
    <row r="565">
      <c r="BM565" s="151"/>
    </row>
    <row r="566">
      <c r="BM566" s="151"/>
    </row>
    <row r="567">
      <c r="BM567" s="151"/>
    </row>
    <row r="568">
      <c r="BM568" s="151"/>
    </row>
    <row r="569">
      <c r="BM569" s="151"/>
    </row>
    <row r="570">
      <c r="BM570" s="151"/>
    </row>
    <row r="571">
      <c r="BM571" s="151"/>
    </row>
    <row r="572">
      <c r="BM572" s="151"/>
    </row>
    <row r="573">
      <c r="BM573" s="151"/>
    </row>
    <row r="574">
      <c r="BM574" s="151"/>
    </row>
    <row r="575">
      <c r="BM575" s="151"/>
    </row>
    <row r="576">
      <c r="BM576" s="151"/>
    </row>
    <row r="577">
      <c r="BM577" s="151"/>
    </row>
    <row r="578">
      <c r="BM578" s="151"/>
    </row>
    <row r="579">
      <c r="BM579" s="151"/>
    </row>
    <row r="580">
      <c r="BM580" s="151"/>
    </row>
    <row r="581">
      <c r="BM581" s="151"/>
    </row>
    <row r="582">
      <c r="BM582" s="151"/>
    </row>
    <row r="583">
      <c r="BM583" s="151"/>
    </row>
    <row r="584">
      <c r="BM584" s="151"/>
    </row>
    <row r="585">
      <c r="BM585" s="151"/>
    </row>
    <row r="586">
      <c r="BM586" s="151"/>
    </row>
    <row r="587">
      <c r="BM587" s="151"/>
    </row>
    <row r="588">
      <c r="BM588" s="151"/>
    </row>
    <row r="589">
      <c r="BM589" s="151"/>
    </row>
    <row r="590">
      <c r="BM590" s="151"/>
    </row>
    <row r="591">
      <c r="BM591" s="151"/>
    </row>
    <row r="592">
      <c r="BM592" s="151"/>
    </row>
    <row r="593">
      <c r="BM593" s="151"/>
    </row>
    <row r="594">
      <c r="BM594" s="151"/>
    </row>
    <row r="595">
      <c r="BM595" s="151"/>
    </row>
    <row r="596">
      <c r="BM596" s="151"/>
    </row>
    <row r="597">
      <c r="BM597" s="151"/>
    </row>
    <row r="598">
      <c r="BM598" s="151"/>
    </row>
    <row r="599">
      <c r="BM599" s="151"/>
    </row>
    <row r="600">
      <c r="BM600" s="151"/>
    </row>
    <row r="601">
      <c r="BM601" s="151"/>
    </row>
    <row r="602">
      <c r="BM602" s="151"/>
    </row>
    <row r="603">
      <c r="BM603" s="151"/>
    </row>
    <row r="604">
      <c r="BM604" s="151"/>
    </row>
    <row r="605">
      <c r="BM605" s="151"/>
    </row>
    <row r="606">
      <c r="BM606" s="151"/>
    </row>
    <row r="607">
      <c r="BM607" s="151"/>
    </row>
    <row r="608">
      <c r="BM608" s="151"/>
    </row>
    <row r="609">
      <c r="BM609" s="151"/>
    </row>
    <row r="610">
      <c r="BM610" s="151"/>
    </row>
    <row r="611">
      <c r="BM611" s="151"/>
    </row>
    <row r="612">
      <c r="BM612" s="151"/>
    </row>
    <row r="613">
      <c r="BM613" s="151"/>
    </row>
    <row r="614">
      <c r="BM614" s="151"/>
    </row>
    <row r="615">
      <c r="BM615" s="151"/>
    </row>
    <row r="616">
      <c r="BM616" s="151"/>
    </row>
    <row r="617">
      <c r="BM617" s="151"/>
    </row>
    <row r="618">
      <c r="BM618" s="151"/>
    </row>
    <row r="619">
      <c r="BM619" s="151"/>
    </row>
    <row r="620">
      <c r="BM620" s="151"/>
    </row>
    <row r="621">
      <c r="BM621" s="151"/>
    </row>
    <row r="622">
      <c r="BM622" s="151"/>
    </row>
    <row r="623">
      <c r="BM623" s="151"/>
    </row>
    <row r="624">
      <c r="BM624" s="151"/>
    </row>
    <row r="625">
      <c r="BM625" s="151"/>
    </row>
    <row r="626">
      <c r="BM626" s="151"/>
    </row>
    <row r="627">
      <c r="BM627" s="151"/>
    </row>
    <row r="628">
      <c r="BM628" s="151"/>
    </row>
    <row r="629">
      <c r="BM629" s="151"/>
    </row>
    <row r="630">
      <c r="BM630" s="151"/>
    </row>
    <row r="631">
      <c r="BM631" s="151"/>
    </row>
    <row r="632">
      <c r="BM632" s="151"/>
    </row>
    <row r="633">
      <c r="BM633" s="151"/>
    </row>
    <row r="634">
      <c r="BM634" s="151"/>
    </row>
    <row r="635">
      <c r="BM635" s="151"/>
    </row>
    <row r="636">
      <c r="BM636" s="151"/>
    </row>
    <row r="637">
      <c r="BM637" s="151"/>
    </row>
    <row r="638">
      <c r="BM638" s="151"/>
    </row>
    <row r="639">
      <c r="BM639" s="151"/>
    </row>
    <row r="640">
      <c r="BM640" s="151"/>
    </row>
    <row r="641">
      <c r="BM641" s="151"/>
    </row>
    <row r="642">
      <c r="BM642" s="151"/>
    </row>
    <row r="643">
      <c r="BM643" s="151"/>
    </row>
    <row r="644">
      <c r="BM644" s="151"/>
    </row>
    <row r="645">
      <c r="BM645" s="151"/>
    </row>
    <row r="646">
      <c r="BM646" s="151"/>
    </row>
    <row r="647">
      <c r="BM647" s="151"/>
    </row>
    <row r="648">
      <c r="BM648" s="151"/>
    </row>
    <row r="649">
      <c r="BM649" s="151"/>
    </row>
    <row r="650">
      <c r="BM650" s="151"/>
    </row>
    <row r="651">
      <c r="BM651" s="151"/>
    </row>
    <row r="652">
      <c r="BM652" s="151"/>
    </row>
    <row r="653">
      <c r="BM653" s="151"/>
    </row>
    <row r="654">
      <c r="BM654" s="151"/>
    </row>
    <row r="655">
      <c r="BM655" s="151"/>
    </row>
    <row r="656">
      <c r="BM656" s="151"/>
    </row>
    <row r="657">
      <c r="BM657" s="151"/>
    </row>
    <row r="658">
      <c r="BM658" s="151"/>
    </row>
    <row r="659">
      <c r="BM659" s="151"/>
    </row>
    <row r="660">
      <c r="BM660" s="151"/>
    </row>
    <row r="661">
      <c r="BM661" s="151"/>
    </row>
    <row r="662">
      <c r="BM662" s="151"/>
    </row>
    <row r="663">
      <c r="BM663" s="151"/>
    </row>
    <row r="664">
      <c r="BM664" s="151"/>
    </row>
    <row r="665">
      <c r="BM665" s="151"/>
    </row>
    <row r="666">
      <c r="BM666" s="151"/>
    </row>
    <row r="667">
      <c r="BM667" s="151"/>
    </row>
    <row r="668">
      <c r="BM668" s="151"/>
    </row>
    <row r="669">
      <c r="BM669" s="151"/>
    </row>
    <row r="670">
      <c r="BM670" s="151"/>
    </row>
    <row r="671">
      <c r="BM671" s="151"/>
    </row>
    <row r="672">
      <c r="BM672" s="151"/>
    </row>
    <row r="673">
      <c r="BM673" s="151"/>
    </row>
    <row r="674">
      <c r="BM674" s="151"/>
    </row>
    <row r="675">
      <c r="BM675" s="151"/>
    </row>
    <row r="676">
      <c r="BM676" s="151"/>
    </row>
    <row r="677">
      <c r="BM677" s="151"/>
    </row>
    <row r="678">
      <c r="BM678" s="151"/>
    </row>
    <row r="679">
      <c r="BM679" s="151"/>
    </row>
    <row r="680">
      <c r="BM680" s="151"/>
    </row>
    <row r="681">
      <c r="BM681" s="151"/>
    </row>
    <row r="682">
      <c r="BM682" s="151"/>
    </row>
    <row r="683">
      <c r="BM683" s="151"/>
    </row>
    <row r="684">
      <c r="BM684" s="151"/>
    </row>
    <row r="685">
      <c r="BM685" s="151"/>
    </row>
    <row r="686">
      <c r="BM686" s="151"/>
    </row>
    <row r="687">
      <c r="BM687" s="151"/>
    </row>
    <row r="688">
      <c r="BM688" s="151"/>
    </row>
    <row r="689">
      <c r="BM689" s="151"/>
    </row>
    <row r="690">
      <c r="BM690" s="151"/>
    </row>
    <row r="691">
      <c r="BM691" s="151"/>
    </row>
    <row r="692">
      <c r="BM692" s="151"/>
    </row>
    <row r="693">
      <c r="BM693" s="151"/>
    </row>
    <row r="694">
      <c r="BM694" s="151"/>
    </row>
    <row r="695">
      <c r="BM695" s="151"/>
    </row>
    <row r="696">
      <c r="BM696" s="151"/>
    </row>
    <row r="697">
      <c r="BM697" s="151"/>
    </row>
    <row r="698">
      <c r="BM698" s="151"/>
    </row>
    <row r="699">
      <c r="BM699" s="151"/>
    </row>
    <row r="700">
      <c r="BM700" s="151"/>
    </row>
    <row r="701">
      <c r="BM701" s="151"/>
    </row>
    <row r="702">
      <c r="BM702" s="151"/>
    </row>
    <row r="703">
      <c r="BM703" s="151"/>
    </row>
    <row r="704">
      <c r="BM704" s="151"/>
    </row>
    <row r="705">
      <c r="BM705" s="151"/>
    </row>
    <row r="706">
      <c r="BM706" s="151"/>
    </row>
    <row r="707">
      <c r="BM707" s="151"/>
    </row>
    <row r="708">
      <c r="BM708" s="151"/>
    </row>
    <row r="709">
      <c r="BM709" s="151"/>
    </row>
    <row r="710">
      <c r="BM710" s="151"/>
    </row>
    <row r="711">
      <c r="BM711" s="151"/>
    </row>
    <row r="712">
      <c r="BM712" s="151"/>
    </row>
    <row r="713">
      <c r="BM713" s="151"/>
    </row>
    <row r="714">
      <c r="BM714" s="151"/>
    </row>
    <row r="715">
      <c r="BM715" s="151"/>
    </row>
    <row r="716">
      <c r="BM716" s="151"/>
    </row>
    <row r="717">
      <c r="BM717" s="151"/>
    </row>
    <row r="718">
      <c r="BM718" s="151"/>
    </row>
    <row r="719">
      <c r="BM719" s="151"/>
    </row>
    <row r="720">
      <c r="BM720" s="151"/>
    </row>
    <row r="721">
      <c r="BM721" s="151"/>
    </row>
    <row r="722">
      <c r="BM722" s="151"/>
    </row>
    <row r="723">
      <c r="BM723" s="151"/>
    </row>
    <row r="724">
      <c r="BM724" s="151"/>
    </row>
    <row r="725">
      <c r="BM725" s="151"/>
    </row>
    <row r="726">
      <c r="BM726" s="151"/>
    </row>
    <row r="727">
      <c r="BM727" s="151"/>
    </row>
    <row r="728">
      <c r="BM728" s="151"/>
    </row>
    <row r="729">
      <c r="BM729" s="151"/>
    </row>
    <row r="730">
      <c r="BM730" s="151"/>
    </row>
    <row r="731">
      <c r="BM731" s="151"/>
    </row>
    <row r="732">
      <c r="BM732" s="151"/>
    </row>
    <row r="733">
      <c r="BM733" s="151"/>
    </row>
    <row r="734">
      <c r="BM734" s="151"/>
    </row>
    <row r="735">
      <c r="BM735" s="151"/>
    </row>
    <row r="736">
      <c r="BM736" s="151"/>
    </row>
    <row r="737">
      <c r="BM737" s="151"/>
    </row>
    <row r="738">
      <c r="BM738" s="151"/>
    </row>
    <row r="739">
      <c r="BM739" s="151"/>
    </row>
    <row r="740">
      <c r="BM740" s="151"/>
    </row>
    <row r="741">
      <c r="BM741" s="151"/>
    </row>
    <row r="742">
      <c r="BM742" s="151"/>
    </row>
    <row r="743">
      <c r="BM743" s="151"/>
    </row>
    <row r="744">
      <c r="BM744" s="151"/>
    </row>
    <row r="745">
      <c r="BM745" s="151"/>
    </row>
    <row r="746">
      <c r="BM746" s="151"/>
    </row>
    <row r="747">
      <c r="BM747" s="151"/>
    </row>
    <row r="748">
      <c r="BM748" s="151"/>
    </row>
    <row r="749">
      <c r="BM749" s="151"/>
    </row>
    <row r="750">
      <c r="BM750" s="151"/>
    </row>
    <row r="751">
      <c r="BM751" s="151"/>
    </row>
    <row r="752">
      <c r="BM752" s="151"/>
    </row>
    <row r="753">
      <c r="BM753" s="151"/>
    </row>
    <row r="754">
      <c r="BM754" s="151"/>
    </row>
    <row r="755">
      <c r="BM755" s="151"/>
    </row>
    <row r="756">
      <c r="BM756" s="151"/>
    </row>
    <row r="757">
      <c r="BM757" s="151"/>
    </row>
    <row r="758">
      <c r="BM758" s="151"/>
    </row>
    <row r="759">
      <c r="BM759" s="151"/>
    </row>
    <row r="760">
      <c r="BM760" s="151"/>
    </row>
    <row r="761">
      <c r="BM761" s="151"/>
    </row>
    <row r="762">
      <c r="BM762" s="151"/>
    </row>
    <row r="763">
      <c r="BM763" s="151"/>
    </row>
    <row r="764">
      <c r="BM764" s="151"/>
    </row>
    <row r="765">
      <c r="BM765" s="151"/>
    </row>
    <row r="766">
      <c r="BM766" s="151"/>
    </row>
    <row r="767">
      <c r="BM767" s="151"/>
    </row>
    <row r="768">
      <c r="BM768" s="151"/>
    </row>
    <row r="769">
      <c r="BM769" s="151"/>
    </row>
    <row r="770">
      <c r="BM770" s="151"/>
    </row>
    <row r="771">
      <c r="BM771" s="151"/>
    </row>
    <row r="772">
      <c r="BM772" s="151"/>
    </row>
    <row r="773">
      <c r="BM773" s="151"/>
    </row>
    <row r="774">
      <c r="BM774" s="151"/>
    </row>
    <row r="775">
      <c r="BM775" s="151"/>
    </row>
    <row r="776">
      <c r="BM776" s="151"/>
    </row>
    <row r="777">
      <c r="BM777" s="151"/>
    </row>
    <row r="778">
      <c r="BM778" s="151"/>
    </row>
    <row r="779">
      <c r="BM779" s="151"/>
    </row>
    <row r="780">
      <c r="BM780" s="151"/>
    </row>
    <row r="781">
      <c r="BM781" s="151"/>
    </row>
    <row r="782">
      <c r="BM782" s="151"/>
    </row>
    <row r="783">
      <c r="BM783" s="151"/>
    </row>
    <row r="784">
      <c r="BM784" s="151"/>
    </row>
    <row r="785">
      <c r="BM785" s="151"/>
    </row>
    <row r="786">
      <c r="BM786" s="151"/>
    </row>
    <row r="787">
      <c r="BM787" s="151"/>
    </row>
    <row r="788">
      <c r="BM788" s="151"/>
    </row>
    <row r="789">
      <c r="BM789" s="151"/>
    </row>
    <row r="790">
      <c r="BM790" s="151"/>
    </row>
    <row r="791">
      <c r="BM791" s="151"/>
    </row>
    <row r="792">
      <c r="BM792" s="151"/>
    </row>
    <row r="793">
      <c r="BM793" s="151"/>
    </row>
    <row r="794">
      <c r="BM794" s="151"/>
    </row>
    <row r="795">
      <c r="BM795" s="151"/>
    </row>
    <row r="796">
      <c r="BM796" s="151"/>
    </row>
    <row r="797">
      <c r="BM797" s="151"/>
    </row>
    <row r="798">
      <c r="BM798" s="151"/>
    </row>
    <row r="799">
      <c r="BM799" s="151"/>
    </row>
    <row r="800">
      <c r="BM800" s="151"/>
    </row>
    <row r="801">
      <c r="BM801" s="151"/>
    </row>
    <row r="802">
      <c r="BM802" s="151"/>
    </row>
    <row r="803">
      <c r="BM803" s="151"/>
    </row>
    <row r="804">
      <c r="BM804" s="151"/>
    </row>
    <row r="805">
      <c r="BM805" s="151"/>
    </row>
    <row r="806">
      <c r="BM806" s="151"/>
    </row>
    <row r="807">
      <c r="BM807" s="151"/>
    </row>
    <row r="808">
      <c r="BM808" s="151"/>
    </row>
    <row r="809">
      <c r="BM809" s="151"/>
    </row>
    <row r="810">
      <c r="BM810" s="151"/>
    </row>
    <row r="811">
      <c r="BM811" s="151"/>
    </row>
    <row r="812">
      <c r="BM812" s="151"/>
    </row>
    <row r="813">
      <c r="BM813" s="151"/>
    </row>
    <row r="814">
      <c r="BM814" s="151"/>
    </row>
    <row r="815">
      <c r="BM815" s="151"/>
    </row>
    <row r="816">
      <c r="BM816" s="151"/>
    </row>
    <row r="817">
      <c r="BM817" s="151"/>
    </row>
    <row r="818">
      <c r="BM818" s="151"/>
    </row>
    <row r="819">
      <c r="BM819" s="151"/>
    </row>
    <row r="820">
      <c r="BM820" s="151"/>
    </row>
    <row r="821">
      <c r="BM821" s="151"/>
    </row>
    <row r="822">
      <c r="BM822" s="151"/>
    </row>
    <row r="823">
      <c r="BM823" s="151"/>
    </row>
    <row r="824">
      <c r="BM824" s="151"/>
    </row>
    <row r="825">
      <c r="BM825" s="151"/>
    </row>
    <row r="826">
      <c r="BM826" s="151"/>
    </row>
    <row r="827">
      <c r="BM827" s="151"/>
    </row>
    <row r="828">
      <c r="BM828" s="151"/>
    </row>
    <row r="829">
      <c r="BM829" s="151"/>
    </row>
    <row r="830">
      <c r="BM830" s="151"/>
    </row>
    <row r="831">
      <c r="BM831" s="151"/>
    </row>
    <row r="832">
      <c r="BM832" s="151"/>
    </row>
    <row r="833">
      <c r="BM833" s="151"/>
    </row>
    <row r="834">
      <c r="BM834" s="151"/>
    </row>
    <row r="835">
      <c r="BM835" s="151"/>
    </row>
    <row r="836">
      <c r="BM836" s="151"/>
    </row>
    <row r="837">
      <c r="BM837" s="151"/>
    </row>
    <row r="838">
      <c r="BM838" s="151"/>
    </row>
    <row r="839">
      <c r="BM839" s="151"/>
    </row>
    <row r="840">
      <c r="BM840" s="151"/>
    </row>
    <row r="841">
      <c r="BM841" s="151"/>
    </row>
    <row r="842">
      <c r="BM842" s="151"/>
    </row>
    <row r="843">
      <c r="BM843" s="151"/>
    </row>
    <row r="844">
      <c r="BM844" s="151"/>
    </row>
    <row r="845">
      <c r="BM845" s="151"/>
    </row>
    <row r="846">
      <c r="BM846" s="151"/>
    </row>
    <row r="847">
      <c r="BM847" s="151"/>
    </row>
    <row r="848">
      <c r="BM848" s="151"/>
    </row>
    <row r="849">
      <c r="BM849" s="151"/>
    </row>
    <row r="850">
      <c r="BM850" s="151"/>
    </row>
    <row r="851">
      <c r="BM851" s="151"/>
    </row>
    <row r="852">
      <c r="BM852" s="151"/>
    </row>
    <row r="853">
      <c r="BM853" s="151"/>
    </row>
    <row r="854">
      <c r="BM854" s="151"/>
    </row>
    <row r="855">
      <c r="BM855" s="151"/>
    </row>
    <row r="856">
      <c r="BM856" s="151"/>
    </row>
    <row r="857">
      <c r="BM857" s="151"/>
    </row>
    <row r="858">
      <c r="BM858" s="151"/>
    </row>
    <row r="859">
      <c r="BM859" s="151"/>
    </row>
    <row r="860">
      <c r="BM860" s="151"/>
    </row>
    <row r="861">
      <c r="BM861" s="151"/>
    </row>
    <row r="862">
      <c r="BM862" s="151"/>
    </row>
    <row r="863">
      <c r="BM863" s="151"/>
    </row>
    <row r="864">
      <c r="BM864" s="151"/>
    </row>
    <row r="865">
      <c r="BM865" s="151"/>
    </row>
    <row r="866">
      <c r="BM866" s="151"/>
    </row>
    <row r="867">
      <c r="BM867" s="151"/>
    </row>
    <row r="868">
      <c r="BM868" s="151"/>
    </row>
    <row r="869">
      <c r="BM869" s="151"/>
    </row>
    <row r="870">
      <c r="BM870" s="151"/>
    </row>
    <row r="871">
      <c r="BM871" s="151"/>
    </row>
    <row r="872">
      <c r="BM872" s="151"/>
    </row>
    <row r="873">
      <c r="BM873" s="151"/>
    </row>
    <row r="874">
      <c r="BM874" s="151"/>
    </row>
    <row r="875">
      <c r="BM875" s="151"/>
    </row>
    <row r="876">
      <c r="BM876" s="151"/>
    </row>
    <row r="877">
      <c r="BM877" s="151"/>
    </row>
    <row r="878">
      <c r="BM878" s="151"/>
    </row>
    <row r="879">
      <c r="BM879" s="151"/>
    </row>
    <row r="880">
      <c r="BM880" s="151"/>
    </row>
    <row r="881">
      <c r="BM881" s="151"/>
    </row>
    <row r="882">
      <c r="BM882" s="151"/>
    </row>
    <row r="883">
      <c r="BM883" s="151"/>
    </row>
    <row r="884">
      <c r="BM884" s="151"/>
    </row>
    <row r="885">
      <c r="BM885" s="151"/>
    </row>
    <row r="886">
      <c r="BM886" s="151"/>
    </row>
    <row r="887">
      <c r="BM887" s="151"/>
    </row>
    <row r="888">
      <c r="BM888" s="151"/>
    </row>
    <row r="889">
      <c r="BM889" s="151"/>
    </row>
    <row r="890">
      <c r="BM890" s="151"/>
    </row>
    <row r="891">
      <c r="BM891" s="151"/>
    </row>
    <row r="892">
      <c r="BM892" s="151"/>
    </row>
    <row r="893">
      <c r="BM893" s="151"/>
    </row>
    <row r="894">
      <c r="BM894" s="151"/>
    </row>
    <row r="895">
      <c r="BM895" s="151"/>
    </row>
    <row r="896">
      <c r="BM896" s="151"/>
    </row>
    <row r="897">
      <c r="BM897" s="151"/>
    </row>
    <row r="898">
      <c r="BM898" s="151"/>
    </row>
    <row r="899">
      <c r="BM899" s="151"/>
    </row>
    <row r="900">
      <c r="BM900" s="151"/>
    </row>
    <row r="901">
      <c r="BM901" s="151"/>
    </row>
    <row r="902">
      <c r="BM902" s="151"/>
    </row>
    <row r="903">
      <c r="BM903" s="151"/>
    </row>
    <row r="904">
      <c r="BM904" s="151"/>
    </row>
    <row r="905">
      <c r="BM905" s="151"/>
    </row>
    <row r="906">
      <c r="BM906" s="151"/>
    </row>
    <row r="907">
      <c r="BM907" s="151"/>
    </row>
    <row r="908">
      <c r="BM908" s="151"/>
    </row>
    <row r="909">
      <c r="BM909" s="151"/>
    </row>
    <row r="910">
      <c r="BM910" s="151"/>
    </row>
    <row r="911">
      <c r="BM911" s="151"/>
    </row>
    <row r="912">
      <c r="BM912" s="151"/>
    </row>
    <row r="913">
      <c r="BM913" s="151"/>
    </row>
    <row r="914">
      <c r="BM914" s="151"/>
    </row>
    <row r="915">
      <c r="BM915" s="151"/>
    </row>
    <row r="916">
      <c r="BM916" s="151"/>
    </row>
    <row r="917">
      <c r="BM917" s="151"/>
    </row>
    <row r="918">
      <c r="BM918" s="151"/>
    </row>
    <row r="919">
      <c r="BM919" s="151"/>
    </row>
    <row r="920">
      <c r="BM920" s="151"/>
    </row>
    <row r="921">
      <c r="BM921" s="151"/>
    </row>
    <row r="922">
      <c r="BM922" s="151"/>
    </row>
    <row r="923">
      <c r="BM923" s="151"/>
    </row>
    <row r="924">
      <c r="BM924" s="151"/>
    </row>
    <row r="925">
      <c r="BM925" s="151"/>
    </row>
    <row r="926">
      <c r="BM926" s="151"/>
    </row>
    <row r="927">
      <c r="BM927" s="151"/>
    </row>
    <row r="928">
      <c r="BM928" s="151"/>
    </row>
    <row r="929">
      <c r="BM929" s="151"/>
    </row>
    <row r="930">
      <c r="BM930" s="151"/>
    </row>
    <row r="931">
      <c r="BM931" s="151"/>
    </row>
    <row r="932">
      <c r="BM932" s="151"/>
    </row>
    <row r="933">
      <c r="BM933" s="151"/>
    </row>
    <row r="934">
      <c r="BM934" s="151"/>
    </row>
    <row r="935">
      <c r="BM935" s="151"/>
    </row>
    <row r="936">
      <c r="BM936" s="151"/>
    </row>
    <row r="937">
      <c r="BM937" s="151"/>
    </row>
    <row r="938">
      <c r="BM938" s="151"/>
    </row>
    <row r="939">
      <c r="BM939" s="151"/>
    </row>
    <row r="940">
      <c r="BM940" s="151"/>
    </row>
    <row r="941">
      <c r="BM941" s="151"/>
    </row>
    <row r="942">
      <c r="BM942" s="151"/>
    </row>
    <row r="943">
      <c r="BM943" s="151"/>
    </row>
    <row r="944">
      <c r="BM944" s="151"/>
    </row>
    <row r="945">
      <c r="BM945" s="151"/>
    </row>
    <row r="946">
      <c r="BM946" s="151"/>
    </row>
    <row r="947">
      <c r="BM947" s="151"/>
    </row>
    <row r="948">
      <c r="BM948" s="151"/>
    </row>
    <row r="949">
      <c r="BM949" s="151"/>
    </row>
    <row r="950">
      <c r="BM950" s="151"/>
    </row>
    <row r="951">
      <c r="BM951" s="151"/>
    </row>
    <row r="952">
      <c r="BM952" s="151"/>
    </row>
    <row r="953">
      <c r="BM953" s="151"/>
    </row>
    <row r="954">
      <c r="BM954" s="151"/>
    </row>
    <row r="955">
      <c r="BM955" s="151"/>
    </row>
    <row r="956">
      <c r="BM956" s="151"/>
    </row>
    <row r="957">
      <c r="BM957" s="151"/>
    </row>
    <row r="958">
      <c r="BM958" s="151"/>
    </row>
    <row r="959">
      <c r="BM959" s="151"/>
    </row>
    <row r="960">
      <c r="BM960" s="151"/>
    </row>
    <row r="961">
      <c r="BM961" s="151"/>
    </row>
    <row r="962">
      <c r="BM962" s="151"/>
    </row>
    <row r="963">
      <c r="BM963" s="151"/>
    </row>
    <row r="964">
      <c r="BM964" s="151"/>
    </row>
    <row r="965">
      <c r="BM965" s="151"/>
    </row>
    <row r="966">
      <c r="BM966" s="151"/>
    </row>
    <row r="967">
      <c r="BM967" s="151"/>
    </row>
    <row r="968">
      <c r="BM968" s="151"/>
    </row>
    <row r="969">
      <c r="BM969" s="151"/>
    </row>
    <row r="970">
      <c r="BM970" s="151"/>
    </row>
    <row r="971">
      <c r="BM971" s="151"/>
    </row>
    <row r="972">
      <c r="BM972" s="151"/>
    </row>
    <row r="973">
      <c r="BM973" s="151"/>
    </row>
    <row r="974">
      <c r="BM974" s="151"/>
    </row>
    <row r="975">
      <c r="BM975" s="151"/>
    </row>
    <row r="976">
      <c r="BM976" s="151"/>
    </row>
    <row r="977">
      <c r="BM977" s="151"/>
    </row>
    <row r="978">
      <c r="BM978" s="151"/>
    </row>
    <row r="979">
      <c r="BM979" s="151"/>
    </row>
    <row r="980">
      <c r="BM980" s="151"/>
    </row>
    <row r="981">
      <c r="BM981" s="151"/>
    </row>
    <row r="982">
      <c r="BM982" s="151"/>
    </row>
    <row r="983">
      <c r="BM983" s="151"/>
    </row>
    <row r="984">
      <c r="BM984" s="151"/>
    </row>
    <row r="985">
      <c r="BM985" s="151"/>
    </row>
    <row r="986">
      <c r="BM986" s="151"/>
    </row>
    <row r="987">
      <c r="BM987" s="151"/>
    </row>
    <row r="988">
      <c r="BM988" s="151"/>
    </row>
    <row r="989">
      <c r="BM989" s="151"/>
    </row>
    <row r="990">
      <c r="BM990" s="151"/>
    </row>
    <row r="991">
      <c r="BM991" s="151"/>
    </row>
    <row r="992">
      <c r="BM992" s="151"/>
    </row>
    <row r="993">
      <c r="BM993" s="151"/>
    </row>
    <row r="994">
      <c r="BM994" s="151"/>
    </row>
    <row r="995">
      <c r="BM995" s="151"/>
    </row>
    <row r="996">
      <c r="BM996" s="151"/>
    </row>
    <row r="997">
      <c r="BM997" s="151"/>
    </row>
    <row r="998">
      <c r="BM998" s="151"/>
    </row>
    <row r="999">
      <c r="BM999" s="151"/>
    </row>
    <row r="1000">
      <c r="BM1000" s="151"/>
    </row>
  </sheetData>
  <mergeCells count="466">
    <mergeCell ref="DE1:DR1"/>
    <mergeCell ref="EA1:EN1"/>
    <mergeCell ref="EO1:FB1"/>
    <mergeCell ref="FC1:FP1"/>
    <mergeCell ref="FQ1:GD1"/>
    <mergeCell ref="GM1:GZ1"/>
    <mergeCell ref="HA1:HN1"/>
    <mergeCell ref="C1:P1"/>
    <mergeCell ref="Q1:AD1"/>
    <mergeCell ref="AE1:AR1"/>
    <mergeCell ref="AS1:BF1"/>
    <mergeCell ref="BO1:CB1"/>
    <mergeCell ref="CC1:CP1"/>
    <mergeCell ref="CQ1:DD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GS2:GT2"/>
    <mergeCell ref="GU2:GV2"/>
    <mergeCell ref="HY2:HZ2"/>
    <mergeCell ref="IA2:IB2"/>
    <mergeCell ref="IC2:ID2"/>
    <mergeCell ref="IE2:IF2"/>
    <mergeCell ref="IG2:IH2"/>
    <mergeCell ref="II2:IJ2"/>
    <mergeCell ref="IK2:IL2"/>
    <mergeCell ref="IM2:IN2"/>
    <mergeCell ref="IO2:IP2"/>
    <mergeCell ref="IQ2:IR2"/>
    <mergeCell ref="IS2:IT2"/>
    <mergeCell ref="IU2:IV2"/>
    <mergeCell ref="HO1:IB1"/>
    <mergeCell ref="IC1:IP1"/>
    <mergeCell ref="GG2:GH2"/>
    <mergeCell ref="GI2:GJ2"/>
    <mergeCell ref="GM2:GN2"/>
    <mergeCell ref="GO2:GP2"/>
    <mergeCell ref="GQ2:GR2"/>
    <mergeCell ref="GW2:GX2"/>
    <mergeCell ref="GY2:GZ2"/>
    <mergeCell ref="HA2:HB2"/>
    <mergeCell ref="HC2:HD2"/>
    <mergeCell ref="HE2:HF2"/>
    <mergeCell ref="HG2:HH2"/>
    <mergeCell ref="HI2:HJ2"/>
    <mergeCell ref="HK2:HL2"/>
    <mergeCell ref="HM2:HN2"/>
    <mergeCell ref="HO2:HP2"/>
    <mergeCell ref="HQ2:HR2"/>
    <mergeCell ref="HS2:HT2"/>
    <mergeCell ref="HU2:HV2"/>
    <mergeCell ref="HW2:HX2"/>
    <mergeCell ref="FS3:FT3"/>
    <mergeCell ref="FU3:FV3"/>
    <mergeCell ref="FW3:FX3"/>
    <mergeCell ref="FY3:FZ3"/>
    <mergeCell ref="GA3:GB3"/>
    <mergeCell ref="GC3:GD3"/>
    <mergeCell ref="GE3:GF3"/>
    <mergeCell ref="GG3:GH3"/>
    <mergeCell ref="GI3:GJ3"/>
    <mergeCell ref="GM3:GN3"/>
    <mergeCell ref="GO3:GP3"/>
    <mergeCell ref="GQ3:GR3"/>
    <mergeCell ref="GS3:GT3"/>
    <mergeCell ref="GU3:GV3"/>
    <mergeCell ref="GW3:GX3"/>
    <mergeCell ref="GY3:GZ3"/>
    <mergeCell ref="HA3:HB3"/>
    <mergeCell ref="HC3:HD3"/>
    <mergeCell ref="HE3:HF3"/>
    <mergeCell ref="HG3:HH3"/>
    <mergeCell ref="HI3:HJ3"/>
    <mergeCell ref="HK3:HL3"/>
    <mergeCell ref="HM3:HN3"/>
    <mergeCell ref="HO3:HP3"/>
    <mergeCell ref="HQ3:HR3"/>
    <mergeCell ref="HS3:HT3"/>
    <mergeCell ref="HU3:HV3"/>
    <mergeCell ref="HW3:HX3"/>
    <mergeCell ref="IM3:IN3"/>
    <mergeCell ref="IO3:IP3"/>
    <mergeCell ref="IQ3:IR3"/>
    <mergeCell ref="IS3:IT3"/>
    <mergeCell ref="IU3:IV3"/>
    <mergeCell ref="HY3:HZ3"/>
    <mergeCell ref="IA3:IB3"/>
    <mergeCell ref="IC3:ID3"/>
    <mergeCell ref="IE3:IF3"/>
    <mergeCell ref="IG3:IH3"/>
    <mergeCell ref="II3:IJ3"/>
    <mergeCell ref="IK3:IL3"/>
    <mergeCell ref="BW3:BX3"/>
    <mergeCell ref="BY3:BZ3"/>
    <mergeCell ref="CA3:CB3"/>
    <mergeCell ref="CC3:CD3"/>
    <mergeCell ref="CE3:CF3"/>
    <mergeCell ref="CG3:CH3"/>
    <mergeCell ref="CI3:CJ3"/>
    <mergeCell ref="CK3:CL3"/>
    <mergeCell ref="CM3:CN3"/>
    <mergeCell ref="CO3:CP3"/>
    <mergeCell ref="CQ3:CR3"/>
    <mergeCell ref="CS3:CT3"/>
    <mergeCell ref="CU3:CV3"/>
    <mergeCell ref="CW3:CX3"/>
    <mergeCell ref="CY3:CZ3"/>
    <mergeCell ref="DA3:DB3"/>
    <mergeCell ref="DC3:DD3"/>
    <mergeCell ref="DE3:DF3"/>
    <mergeCell ref="DG3:DH3"/>
    <mergeCell ref="DI3:DJ3"/>
    <mergeCell ref="DK3:DL3"/>
    <mergeCell ref="DM3:DN3"/>
    <mergeCell ref="DO3:DP3"/>
    <mergeCell ref="DQ3:DR3"/>
    <mergeCell ref="DS3:DT3"/>
    <mergeCell ref="DU3:DV3"/>
    <mergeCell ref="DW3:DX3"/>
    <mergeCell ref="EA3:EB3"/>
    <mergeCell ref="EC3:ED3"/>
    <mergeCell ref="EE3:EF3"/>
    <mergeCell ref="EG3:EH3"/>
    <mergeCell ref="EI3:EJ3"/>
    <mergeCell ref="EK3:EL3"/>
    <mergeCell ref="EM3:EN3"/>
    <mergeCell ref="EO3:EP3"/>
    <mergeCell ref="EQ3:ER3"/>
    <mergeCell ref="ES3:ET3"/>
    <mergeCell ref="EU3:EV3"/>
    <mergeCell ref="EW3:EX3"/>
    <mergeCell ref="EY3:EZ3"/>
    <mergeCell ref="FA3:FB3"/>
    <mergeCell ref="FC3:FD3"/>
    <mergeCell ref="FE3:FF3"/>
    <mergeCell ref="FG3:FH3"/>
    <mergeCell ref="FI3:FJ3"/>
    <mergeCell ref="FK3:FL3"/>
    <mergeCell ref="FM3:FN3"/>
    <mergeCell ref="FO3:FP3"/>
    <mergeCell ref="FQ3:FR3"/>
    <mergeCell ref="AC25:AD25"/>
    <mergeCell ref="AE25:AF25"/>
    <mergeCell ref="AG25:AH25"/>
    <mergeCell ref="AI25:AJ25"/>
    <mergeCell ref="AK25:AL25"/>
    <mergeCell ref="AM25:AN25"/>
    <mergeCell ref="AO25:AP25"/>
    <mergeCell ref="AQ25:AR25"/>
    <mergeCell ref="AS25:AT25"/>
    <mergeCell ref="AU25:AV25"/>
    <mergeCell ref="AW25:AX25"/>
    <mergeCell ref="AY25:AZ25"/>
    <mergeCell ref="BA25:BB25"/>
    <mergeCell ref="BC25:BD25"/>
    <mergeCell ref="CI25:CJ25"/>
    <mergeCell ref="CK25:CL25"/>
    <mergeCell ref="BU25:BV25"/>
    <mergeCell ref="BW25:BX25"/>
    <mergeCell ref="BY25:BZ25"/>
    <mergeCell ref="CA25:CB25"/>
    <mergeCell ref="CC25:CD25"/>
    <mergeCell ref="CE25:CF25"/>
    <mergeCell ref="CG25:CH25"/>
    <mergeCell ref="CO2:CP2"/>
    <mergeCell ref="CQ2:CR2"/>
    <mergeCell ref="CA2:CB2"/>
    <mergeCell ref="CC2:CD2"/>
    <mergeCell ref="CE2:CF2"/>
    <mergeCell ref="CG2:CH2"/>
    <mergeCell ref="CI2:CJ2"/>
    <mergeCell ref="CK2:CL2"/>
    <mergeCell ref="CM2:CN2"/>
    <mergeCell ref="I25:J25"/>
    <mergeCell ref="K25:L25"/>
    <mergeCell ref="M25:N25"/>
    <mergeCell ref="O25:P25"/>
    <mergeCell ref="Q25:R25"/>
    <mergeCell ref="S25:T25"/>
    <mergeCell ref="U25:V25"/>
    <mergeCell ref="W25:X25"/>
    <mergeCell ref="CM25:CN25"/>
    <mergeCell ref="CO25:CP25"/>
    <mergeCell ref="CQ25:CR25"/>
    <mergeCell ref="Y25:Z25"/>
    <mergeCell ref="AA25:AB25"/>
    <mergeCell ref="BI25:BJ25"/>
    <mergeCell ref="BK25:BL25"/>
    <mergeCell ref="BO25:BP25"/>
    <mergeCell ref="BQ25:BR25"/>
    <mergeCell ref="BS25:BT25"/>
    <mergeCell ref="BE25:BF25"/>
    <mergeCell ref="BG25:BH25"/>
    <mergeCell ref="CS25:CT25"/>
    <mergeCell ref="CU25:CV25"/>
    <mergeCell ref="CW25:CX25"/>
    <mergeCell ref="CY25:CZ25"/>
    <mergeCell ref="DA25:DB25"/>
    <mergeCell ref="DC25:DD25"/>
    <mergeCell ref="DE25:DF25"/>
    <mergeCell ref="DG25:DH25"/>
    <mergeCell ref="DI25:DJ25"/>
    <mergeCell ref="DK25:DL25"/>
    <mergeCell ref="DQ25:DR25"/>
    <mergeCell ref="DS25:DT25"/>
    <mergeCell ref="DU25:DV25"/>
    <mergeCell ref="DW25:DX25"/>
    <mergeCell ref="EA25:EB25"/>
    <mergeCell ref="EC25:ED25"/>
    <mergeCell ref="EE25:EF25"/>
    <mergeCell ref="CK26:CL26"/>
    <mergeCell ref="CM26:CN26"/>
    <mergeCell ref="BW26:BX26"/>
    <mergeCell ref="BY26:BZ26"/>
    <mergeCell ref="CA26:CB26"/>
    <mergeCell ref="CC26:CD26"/>
    <mergeCell ref="CE26:CF26"/>
    <mergeCell ref="CG26:CH26"/>
    <mergeCell ref="CI26:CJ26"/>
    <mergeCell ref="DC26:DD26"/>
    <mergeCell ref="DE26:DF26"/>
    <mergeCell ref="GM26:GN26"/>
    <mergeCell ref="CO26:CP26"/>
    <mergeCell ref="CQ26:CR26"/>
    <mergeCell ref="CS26:CT26"/>
    <mergeCell ref="CU26:CV26"/>
    <mergeCell ref="CW26:CX26"/>
    <mergeCell ref="CY26:CZ26"/>
    <mergeCell ref="DA26:DB26"/>
    <mergeCell ref="BO24:CB24"/>
    <mergeCell ref="CC24:CP24"/>
    <mergeCell ref="CQ24:DD24"/>
    <mergeCell ref="DE24:DR24"/>
    <mergeCell ref="C25:D25"/>
    <mergeCell ref="E25:F25"/>
    <mergeCell ref="G25:H25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N26"/>
    <mergeCell ref="AO26:AP26"/>
    <mergeCell ref="AQ26:AR26"/>
    <mergeCell ref="AS26:AT26"/>
    <mergeCell ref="AU26:AV26"/>
    <mergeCell ref="AW26:AX26"/>
    <mergeCell ref="AY26:AZ26"/>
    <mergeCell ref="BA26:BB26"/>
    <mergeCell ref="BC26:BD26"/>
    <mergeCell ref="BE26:BF26"/>
    <mergeCell ref="BG26:BH26"/>
    <mergeCell ref="BI26:BJ26"/>
    <mergeCell ref="BK26:BL26"/>
    <mergeCell ref="BO26:BP26"/>
    <mergeCell ref="BQ26:BR26"/>
    <mergeCell ref="BS26:BT26"/>
    <mergeCell ref="BU26:BV26"/>
    <mergeCell ref="DQ26:DR26"/>
    <mergeCell ref="DS26:DT26"/>
    <mergeCell ref="DU26:DV26"/>
    <mergeCell ref="DW26:DX26"/>
    <mergeCell ref="EA26:EB26"/>
    <mergeCell ref="DM25:DN25"/>
    <mergeCell ref="DO25:DP25"/>
    <mergeCell ref="DG26:DH26"/>
    <mergeCell ref="DI26:DJ26"/>
    <mergeCell ref="DK26:DL26"/>
    <mergeCell ref="DM26:DN26"/>
    <mergeCell ref="DO26:DP26"/>
    <mergeCell ref="DG2:DH2"/>
    <mergeCell ref="DI2:DJ2"/>
    <mergeCell ref="CS2:CT2"/>
    <mergeCell ref="CU2:CV2"/>
    <mergeCell ref="CW2:CX2"/>
    <mergeCell ref="CY2:CZ2"/>
    <mergeCell ref="DA2:DB2"/>
    <mergeCell ref="DC2:DD2"/>
    <mergeCell ref="DE2:DF2"/>
    <mergeCell ref="EA2:EB2"/>
    <mergeCell ref="EC2:ED2"/>
    <mergeCell ref="DK2:DL2"/>
    <mergeCell ref="DM2:DN2"/>
    <mergeCell ref="DO2:DP2"/>
    <mergeCell ref="DQ2:DR2"/>
    <mergeCell ref="DS2:DT2"/>
    <mergeCell ref="DU2:DV2"/>
    <mergeCell ref="DW2:DX2"/>
    <mergeCell ref="ES2:ET2"/>
    <mergeCell ref="EU2:EV2"/>
    <mergeCell ref="EE2:EF2"/>
    <mergeCell ref="EG2:EH2"/>
    <mergeCell ref="EI2:EJ2"/>
    <mergeCell ref="EK2:EL2"/>
    <mergeCell ref="EM2:EN2"/>
    <mergeCell ref="EO2:EP2"/>
    <mergeCell ref="EQ2:ER2"/>
    <mergeCell ref="HO24:IB24"/>
    <mergeCell ref="IC24:IP24"/>
    <mergeCell ref="IQ24:IV24"/>
    <mergeCell ref="EA24:EN24"/>
    <mergeCell ref="EO24:FB24"/>
    <mergeCell ref="FC24:FP24"/>
    <mergeCell ref="FQ24:GD24"/>
    <mergeCell ref="GE24:GJ24"/>
    <mergeCell ref="GM24:GZ24"/>
    <mergeCell ref="HA24:HN24"/>
    <mergeCell ref="FK2:FL2"/>
    <mergeCell ref="FM2:FN2"/>
    <mergeCell ref="EW2:EX2"/>
    <mergeCell ref="EY2:EZ2"/>
    <mergeCell ref="FA2:FB2"/>
    <mergeCell ref="FC2:FD2"/>
    <mergeCell ref="FE2:FF2"/>
    <mergeCell ref="FG2:FH2"/>
    <mergeCell ref="FI2:FJ2"/>
    <mergeCell ref="GC2:GD2"/>
    <mergeCell ref="GE2:GF2"/>
    <mergeCell ref="FO2:FP2"/>
    <mergeCell ref="FQ2:FR2"/>
    <mergeCell ref="FS2:FT2"/>
    <mergeCell ref="FU2:FV2"/>
    <mergeCell ref="FW2:FX2"/>
    <mergeCell ref="FY2:FZ2"/>
    <mergeCell ref="GA2:GB2"/>
    <mergeCell ref="BW2:BX2"/>
    <mergeCell ref="BY2:BZ2"/>
    <mergeCell ref="BG2:BH2"/>
    <mergeCell ref="BI2:BJ2"/>
    <mergeCell ref="BK2:BL2"/>
    <mergeCell ref="BO2:BP2"/>
    <mergeCell ref="BQ2:BR2"/>
    <mergeCell ref="BS2:BT2"/>
    <mergeCell ref="BU2:BV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O3:BP3"/>
    <mergeCell ref="BQ3:BR3"/>
    <mergeCell ref="BS3:BT3"/>
    <mergeCell ref="BU3:BV3"/>
    <mergeCell ref="IQ25:IR25"/>
    <mergeCell ref="IS25:IT25"/>
    <mergeCell ref="IU25:IV25"/>
    <mergeCell ref="IC25:ID25"/>
    <mergeCell ref="IE25:IF25"/>
    <mergeCell ref="IG25:IH25"/>
    <mergeCell ref="II25:IJ25"/>
    <mergeCell ref="IK25:IL25"/>
    <mergeCell ref="IM25:IN25"/>
    <mergeCell ref="IO25:IP25"/>
    <mergeCell ref="EG25:EH25"/>
    <mergeCell ref="EI25:EJ25"/>
    <mergeCell ref="EK25:EL25"/>
    <mergeCell ref="EM25:EN25"/>
    <mergeCell ref="EO25:EP25"/>
    <mergeCell ref="EQ25:ER25"/>
    <mergeCell ref="ES25:ET25"/>
    <mergeCell ref="EU25:EV25"/>
    <mergeCell ref="EW25:EX25"/>
    <mergeCell ref="EY25:EZ25"/>
    <mergeCell ref="FA25:FB25"/>
    <mergeCell ref="FC25:FD25"/>
    <mergeCell ref="FE25:FF25"/>
    <mergeCell ref="FG25:FH25"/>
    <mergeCell ref="FI25:FJ25"/>
    <mergeCell ref="FK25:FL25"/>
    <mergeCell ref="FM25:FN25"/>
    <mergeCell ref="FO25:FP25"/>
    <mergeCell ref="FQ25:FR25"/>
    <mergeCell ref="FS25:FT25"/>
    <mergeCell ref="FU25:FV25"/>
    <mergeCell ref="FW25:FX25"/>
    <mergeCell ref="FY25:FZ25"/>
    <mergeCell ref="GA25:GB25"/>
    <mergeCell ref="GC25:GD25"/>
    <mergeCell ref="GE25:GF25"/>
    <mergeCell ref="GG25:GH25"/>
    <mergeCell ref="GI25:GJ25"/>
    <mergeCell ref="GM25:GN25"/>
    <mergeCell ref="GO25:GP25"/>
    <mergeCell ref="GQ25:GR25"/>
    <mergeCell ref="GS25:GT25"/>
    <mergeCell ref="GU25:GV25"/>
    <mergeCell ref="GW25:GX25"/>
    <mergeCell ref="GY25:GZ25"/>
    <mergeCell ref="HA25:HB25"/>
    <mergeCell ref="HC25:HD25"/>
    <mergeCell ref="HE25:HF25"/>
    <mergeCell ref="HG25:HH25"/>
    <mergeCell ref="HI25:HJ25"/>
    <mergeCell ref="HK25:HL25"/>
    <mergeCell ref="HM25:HN25"/>
    <mergeCell ref="HO25:HP25"/>
    <mergeCell ref="HQ25:HR25"/>
    <mergeCell ref="HS25:HT25"/>
    <mergeCell ref="HU25:HV25"/>
    <mergeCell ref="HW25:HX25"/>
    <mergeCell ref="HY25:HZ25"/>
    <mergeCell ref="IA25:IB25"/>
  </mergeCells>
  <conditionalFormatting sqref="C5:BL24 C27:BL81">
    <cfRule type="cellIs" dxfId="2" priority="1" operator="equal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19.75"/>
    <col customWidth="1" min="3" max="64" width="3.88"/>
    <col customWidth="1" min="65" max="65" width="4.75"/>
    <col customWidth="1" min="66" max="66" width="19.5"/>
    <col customWidth="1" min="67" max="129" width="3.88"/>
    <col customWidth="1" min="130" max="130" width="19.75"/>
    <col customWidth="1" min="131" max="193" width="3.88"/>
    <col customWidth="1" min="194" max="194" width="16.0"/>
    <col customWidth="1" min="195" max="256" width="3.88"/>
  </cols>
  <sheetData>
    <row r="1">
      <c r="C1" s="150" t="s">
        <v>146</v>
      </c>
      <c r="Q1" s="150" t="s">
        <v>146</v>
      </c>
      <c r="AE1" s="150" t="s">
        <v>146</v>
      </c>
      <c r="AS1" s="150" t="s">
        <v>146</v>
      </c>
      <c r="BM1" s="151"/>
      <c r="BN1" s="143" t="s">
        <v>48</v>
      </c>
      <c r="BO1" s="152" t="s">
        <v>143</v>
      </c>
      <c r="CC1" s="152" t="s">
        <v>143</v>
      </c>
      <c r="CQ1" s="152" t="s">
        <v>143</v>
      </c>
      <c r="DE1" s="152" t="s">
        <v>143</v>
      </c>
      <c r="DS1" s="153"/>
      <c r="DT1" s="153"/>
      <c r="DU1" s="153"/>
      <c r="DV1" s="153"/>
      <c r="DW1" s="153"/>
      <c r="DX1" s="153"/>
      <c r="DY1" s="151"/>
      <c r="EA1" s="154" t="s">
        <v>144</v>
      </c>
      <c r="EO1" s="154" t="s">
        <v>144</v>
      </c>
      <c r="FC1" s="154" t="s">
        <v>144</v>
      </c>
      <c r="FQ1" s="154" t="s">
        <v>144</v>
      </c>
      <c r="GE1" s="155"/>
      <c r="GF1" s="155"/>
      <c r="GG1" s="155"/>
      <c r="GH1" s="155"/>
      <c r="GI1" s="155"/>
      <c r="GJ1" s="155"/>
      <c r="GK1" s="151"/>
      <c r="GM1" s="217" t="s">
        <v>147</v>
      </c>
      <c r="HA1" s="217" t="str">
        <f>GM1</f>
        <v>Braník</v>
      </c>
      <c r="HO1" s="217" t="str">
        <f>GM1</f>
        <v>Braník</v>
      </c>
      <c r="IC1" s="217" t="str">
        <f>GM1</f>
        <v>Braník</v>
      </c>
      <c r="IQ1" s="218"/>
      <c r="IR1" s="218"/>
      <c r="IS1" s="218"/>
      <c r="IT1" s="218"/>
      <c r="IU1" s="218"/>
      <c r="IV1" s="218"/>
    </row>
    <row r="2">
      <c r="A2" s="87"/>
      <c r="B2" s="87"/>
      <c r="C2" s="157">
        <f>WEEKNUM(C3, 2)</f>
        <v>23</v>
      </c>
      <c r="D2" s="136"/>
      <c r="E2" s="157">
        <f>WEEKNUM(E3, 2)</f>
        <v>23</v>
      </c>
      <c r="F2" s="136"/>
      <c r="G2" s="157">
        <f>WEEKNUM(G3, 2)</f>
        <v>23</v>
      </c>
      <c r="H2" s="136"/>
      <c r="I2" s="157">
        <f>WEEKNUM(I3, 2)</f>
        <v>23</v>
      </c>
      <c r="J2" s="136"/>
      <c r="K2" s="157">
        <f>WEEKNUM(K3, 2)</f>
        <v>23</v>
      </c>
      <c r="L2" s="136"/>
      <c r="M2" s="157">
        <f>WEEKNUM(M3, 2)</f>
        <v>23</v>
      </c>
      <c r="N2" s="136"/>
      <c r="O2" s="157">
        <f>WEEKNUM(O3, 2)</f>
        <v>23</v>
      </c>
      <c r="P2" s="136"/>
      <c r="Q2" s="157">
        <f>WEEKNUM(Q3, 2)</f>
        <v>24</v>
      </c>
      <c r="R2" s="136"/>
      <c r="S2" s="157">
        <f>WEEKNUM(S3, 2)</f>
        <v>24</v>
      </c>
      <c r="T2" s="136"/>
      <c r="U2" s="157">
        <f>WEEKNUM(U3, 2)</f>
        <v>24</v>
      </c>
      <c r="V2" s="136"/>
      <c r="W2" s="157">
        <f>WEEKNUM(W3, 2)</f>
        <v>24</v>
      </c>
      <c r="X2" s="136"/>
      <c r="Y2" s="157">
        <f>WEEKNUM(Y3, 2)</f>
        <v>24</v>
      </c>
      <c r="Z2" s="136"/>
      <c r="AA2" s="157">
        <f>WEEKNUM(AA3, 2)</f>
        <v>24</v>
      </c>
      <c r="AB2" s="136"/>
      <c r="AC2" s="157">
        <f>WEEKNUM(AC3, 2)</f>
        <v>24</v>
      </c>
      <c r="AD2" s="136"/>
      <c r="AE2" s="157">
        <f>WEEKNUM(AE3, 2)</f>
        <v>25</v>
      </c>
      <c r="AF2" s="136"/>
      <c r="AG2" s="157">
        <f>WEEKNUM(AG3, 2)</f>
        <v>25</v>
      </c>
      <c r="AH2" s="136"/>
      <c r="AI2" s="157">
        <f>WEEKNUM(AI3, 2)</f>
        <v>25</v>
      </c>
      <c r="AJ2" s="136"/>
      <c r="AK2" s="157">
        <f>WEEKNUM(AK3, 2)</f>
        <v>25</v>
      </c>
      <c r="AL2" s="136"/>
      <c r="AM2" s="157">
        <f>WEEKNUM(AM3, 2)</f>
        <v>25</v>
      </c>
      <c r="AN2" s="136"/>
      <c r="AO2" s="157">
        <f>WEEKNUM(AO3, 2)</f>
        <v>25</v>
      </c>
      <c r="AP2" s="136"/>
      <c r="AQ2" s="157">
        <f>WEEKNUM(AQ3, 2)</f>
        <v>25</v>
      </c>
      <c r="AR2" s="136"/>
      <c r="AS2" s="157">
        <f>WEEKNUM(AS3, 2)</f>
        <v>26</v>
      </c>
      <c r="AT2" s="136"/>
      <c r="AU2" s="157">
        <f>WEEKNUM(AU3, 2)</f>
        <v>26</v>
      </c>
      <c r="AV2" s="136"/>
      <c r="AW2" s="157">
        <f>WEEKNUM(AW3, 2)</f>
        <v>26</v>
      </c>
      <c r="AX2" s="136"/>
      <c r="AY2" s="157">
        <f>WEEKNUM(AY3, 2)</f>
        <v>26</v>
      </c>
      <c r="AZ2" s="136"/>
      <c r="BA2" s="157">
        <f>WEEKNUM(BA3, 2)</f>
        <v>26</v>
      </c>
      <c r="BB2" s="136"/>
      <c r="BC2" s="157">
        <f>WEEKNUM(BC3, 2)</f>
        <v>26</v>
      </c>
      <c r="BD2" s="136"/>
      <c r="BE2" s="157">
        <f>WEEKNUM(BE3, 2)</f>
        <v>26</v>
      </c>
      <c r="BF2" s="136"/>
      <c r="BG2" s="157">
        <f>WEEKNUM(BG3, 2)</f>
        <v>27</v>
      </c>
      <c r="BH2" s="136"/>
      <c r="BI2" s="157">
        <f>WEEKNUM(BI3, 2)</f>
        <v>27</v>
      </c>
      <c r="BJ2" s="136"/>
      <c r="BK2" s="157">
        <f>WEEKNUM(BK3, 2)</f>
        <v>27</v>
      </c>
      <c r="BL2" s="136"/>
      <c r="BM2" s="158"/>
      <c r="BN2" s="227" t="str">
        <f>Seznam!C18</f>
        <v>https://docs.google.com/spreadsheets/d/17ORfGGp67uwJE57Yzxz-x0C3IQV88UgiNK9mFEsdoJM</v>
      </c>
      <c r="BO2" s="157">
        <f>WEEKNUM(BO3, 2)</f>
        <v>23</v>
      </c>
      <c r="BP2" s="136"/>
      <c r="BQ2" s="157">
        <f>WEEKNUM(BQ3, 2)</f>
        <v>23</v>
      </c>
      <c r="BR2" s="136"/>
      <c r="BS2" s="157">
        <f>WEEKNUM(BS3, 2)</f>
        <v>23</v>
      </c>
      <c r="BT2" s="136"/>
      <c r="BU2" s="157">
        <f>WEEKNUM(BU3, 2)</f>
        <v>23</v>
      </c>
      <c r="BV2" s="136"/>
      <c r="BW2" s="157">
        <f>WEEKNUM(BW3, 2)</f>
        <v>23</v>
      </c>
      <c r="BX2" s="136"/>
      <c r="BY2" s="157">
        <f>WEEKNUM(BY3, 2)</f>
        <v>23</v>
      </c>
      <c r="BZ2" s="136"/>
      <c r="CA2" s="157">
        <f>WEEKNUM(CA3, 2)</f>
        <v>23</v>
      </c>
      <c r="CB2" s="136"/>
      <c r="CC2" s="157">
        <f>WEEKNUM(CC3, 2)</f>
        <v>24</v>
      </c>
      <c r="CD2" s="136"/>
      <c r="CE2" s="157">
        <f>WEEKNUM(CE3, 2)</f>
        <v>24</v>
      </c>
      <c r="CF2" s="136"/>
      <c r="CG2" s="157">
        <f>WEEKNUM(CG3, 2)</f>
        <v>24</v>
      </c>
      <c r="CH2" s="136"/>
      <c r="CI2" s="157">
        <f>WEEKNUM(CI3, 2)</f>
        <v>24</v>
      </c>
      <c r="CJ2" s="136"/>
      <c r="CK2" s="157">
        <f>WEEKNUM(CK3, 2)</f>
        <v>24</v>
      </c>
      <c r="CL2" s="136"/>
      <c r="CM2" s="157">
        <f>WEEKNUM(CM3, 2)</f>
        <v>24</v>
      </c>
      <c r="CN2" s="136"/>
      <c r="CO2" s="157">
        <f>WEEKNUM(CO3, 2)</f>
        <v>24</v>
      </c>
      <c r="CP2" s="136"/>
      <c r="CQ2" s="157">
        <f>WEEKNUM(CQ3, 2)</f>
        <v>25</v>
      </c>
      <c r="CR2" s="136"/>
      <c r="CS2" s="157">
        <f>WEEKNUM(CS3, 2)</f>
        <v>25</v>
      </c>
      <c r="CT2" s="136"/>
      <c r="CU2" s="157">
        <f>WEEKNUM(CU3, 2)</f>
        <v>25</v>
      </c>
      <c r="CV2" s="136"/>
      <c r="CW2" s="157">
        <f>WEEKNUM(CW3, 2)</f>
        <v>25</v>
      </c>
      <c r="CX2" s="136"/>
      <c r="CY2" s="157">
        <f>WEEKNUM(CY3, 2)</f>
        <v>25</v>
      </c>
      <c r="CZ2" s="136"/>
      <c r="DA2" s="157">
        <f>WEEKNUM(DA3, 2)</f>
        <v>25</v>
      </c>
      <c r="DB2" s="136"/>
      <c r="DC2" s="157">
        <f>WEEKNUM(DC3, 2)</f>
        <v>25</v>
      </c>
      <c r="DD2" s="136"/>
      <c r="DE2" s="157">
        <f>WEEKNUM(DE3, 2)</f>
        <v>26</v>
      </c>
      <c r="DF2" s="136"/>
      <c r="DG2" s="157">
        <f>WEEKNUM(DG3, 2)</f>
        <v>26</v>
      </c>
      <c r="DH2" s="136"/>
      <c r="DI2" s="157">
        <f>WEEKNUM(DI3, 2)</f>
        <v>26</v>
      </c>
      <c r="DJ2" s="136"/>
      <c r="DK2" s="157">
        <f>WEEKNUM(DK3, 2)</f>
        <v>26</v>
      </c>
      <c r="DL2" s="136"/>
      <c r="DM2" s="157">
        <f>WEEKNUM(DM3, 2)</f>
        <v>26</v>
      </c>
      <c r="DN2" s="136"/>
      <c r="DO2" s="157">
        <f>WEEKNUM(DO3, 2)</f>
        <v>26</v>
      </c>
      <c r="DP2" s="136"/>
      <c r="DQ2" s="157">
        <f>WEEKNUM(DQ3, 2)</f>
        <v>26</v>
      </c>
      <c r="DR2" s="136"/>
      <c r="DS2" s="157">
        <f>WEEKNUM(DS3, 2)</f>
        <v>27</v>
      </c>
      <c r="DT2" s="136"/>
      <c r="DU2" s="157">
        <f>WEEKNUM(DU3, 2)</f>
        <v>27</v>
      </c>
      <c r="DV2" s="136"/>
      <c r="DW2" s="157">
        <f>WEEKNUM(DW3, 2)</f>
        <v>27</v>
      </c>
      <c r="DX2" s="136"/>
      <c r="DY2" s="158"/>
      <c r="DZ2" s="228" t="str">
        <f>Seznam!C19</f>
        <v>https://docs.google.com/spreadsheets/d/1COo4iRiOGQnM4impOmABK-JzRg8aU5zNXXkFQ0ki0eE</v>
      </c>
      <c r="EA2" s="157">
        <f>WEEKNUM(EA3, 2)</f>
        <v>23</v>
      </c>
      <c r="EB2" s="136"/>
      <c r="EC2" s="157">
        <f>WEEKNUM(EC3, 2)</f>
        <v>23</v>
      </c>
      <c r="ED2" s="136"/>
      <c r="EE2" s="157">
        <f>WEEKNUM(EE3, 2)</f>
        <v>23</v>
      </c>
      <c r="EF2" s="136"/>
      <c r="EG2" s="157">
        <f>WEEKNUM(EG3, 2)</f>
        <v>23</v>
      </c>
      <c r="EH2" s="136"/>
      <c r="EI2" s="157">
        <f>WEEKNUM(EI3, 2)</f>
        <v>23</v>
      </c>
      <c r="EJ2" s="136"/>
      <c r="EK2" s="157">
        <f>WEEKNUM(EK3, 2)</f>
        <v>23</v>
      </c>
      <c r="EL2" s="136"/>
      <c r="EM2" s="157">
        <f>WEEKNUM(EM3, 2)</f>
        <v>23</v>
      </c>
      <c r="EN2" s="136"/>
      <c r="EO2" s="157">
        <f>WEEKNUM(EO3, 2)</f>
        <v>24</v>
      </c>
      <c r="EP2" s="136"/>
      <c r="EQ2" s="157">
        <f>WEEKNUM(EQ3, 2)</f>
        <v>24</v>
      </c>
      <c r="ER2" s="136"/>
      <c r="ES2" s="157">
        <f>WEEKNUM(ES3, 2)</f>
        <v>24</v>
      </c>
      <c r="ET2" s="136"/>
      <c r="EU2" s="157">
        <f>WEEKNUM(EU3, 2)</f>
        <v>24</v>
      </c>
      <c r="EV2" s="136"/>
      <c r="EW2" s="157">
        <f>WEEKNUM(EW3, 2)</f>
        <v>24</v>
      </c>
      <c r="EX2" s="136"/>
      <c r="EY2" s="157">
        <f>WEEKNUM(EY3, 2)</f>
        <v>24</v>
      </c>
      <c r="EZ2" s="136"/>
      <c r="FA2" s="157">
        <f>WEEKNUM(FA3, 2)</f>
        <v>24</v>
      </c>
      <c r="FB2" s="136"/>
      <c r="FC2" s="157">
        <f>WEEKNUM(FC3, 2)</f>
        <v>25</v>
      </c>
      <c r="FD2" s="136"/>
      <c r="FE2" s="157">
        <f>WEEKNUM(FE3, 2)</f>
        <v>25</v>
      </c>
      <c r="FF2" s="136"/>
      <c r="FG2" s="157">
        <f>WEEKNUM(FG3, 2)</f>
        <v>25</v>
      </c>
      <c r="FH2" s="136"/>
      <c r="FI2" s="157">
        <f>WEEKNUM(FI3, 2)</f>
        <v>25</v>
      </c>
      <c r="FJ2" s="136"/>
      <c r="FK2" s="157">
        <f>WEEKNUM(FK3, 2)</f>
        <v>25</v>
      </c>
      <c r="FL2" s="136"/>
      <c r="FM2" s="157">
        <f>WEEKNUM(FM3, 2)</f>
        <v>25</v>
      </c>
      <c r="FN2" s="136"/>
      <c r="FO2" s="157">
        <f>WEEKNUM(FO3, 2)</f>
        <v>25</v>
      </c>
      <c r="FP2" s="136"/>
      <c r="FQ2" s="157">
        <f>WEEKNUM(FQ3, 2)</f>
        <v>26</v>
      </c>
      <c r="FR2" s="136"/>
      <c r="FS2" s="157">
        <f>WEEKNUM(FS3, 2)</f>
        <v>26</v>
      </c>
      <c r="FT2" s="136"/>
      <c r="FU2" s="157">
        <f>WEEKNUM(FU3, 2)</f>
        <v>26</v>
      </c>
      <c r="FV2" s="136"/>
      <c r="FW2" s="157">
        <f>WEEKNUM(FW3, 2)</f>
        <v>26</v>
      </c>
      <c r="FX2" s="136"/>
      <c r="FY2" s="157">
        <f>WEEKNUM(FY3, 2)</f>
        <v>26</v>
      </c>
      <c r="FZ2" s="136"/>
      <c r="GA2" s="157">
        <f>WEEKNUM(GA3, 2)</f>
        <v>26</v>
      </c>
      <c r="GB2" s="136"/>
      <c r="GC2" s="157">
        <f>WEEKNUM(GC3, 2)</f>
        <v>26</v>
      </c>
      <c r="GD2" s="136"/>
      <c r="GE2" s="157">
        <f>WEEKNUM(GE3, 2)</f>
        <v>27</v>
      </c>
      <c r="GF2" s="136"/>
      <c r="GG2" s="157">
        <f>WEEKNUM(GG3, 2)</f>
        <v>27</v>
      </c>
      <c r="GH2" s="136"/>
      <c r="GI2" s="157">
        <f>WEEKNUM(GI3, 2)</f>
        <v>27</v>
      </c>
      <c r="GJ2" s="136"/>
      <c r="GK2" s="158"/>
      <c r="GL2" s="228" t="str">
        <f>Seznam!C20</f>
        <v>https://docs.google.com/spreadsheets/d/15PfJtqvj3NYnCX7Kh6eKidJ7A-1z_vpL1MC5oIuf48U</v>
      </c>
      <c r="GM2" s="157">
        <f>WEEKNUM(GM3, 2)</f>
        <v>23</v>
      </c>
      <c r="GN2" s="136"/>
      <c r="GO2" s="157">
        <f>WEEKNUM(GO3, 2)</f>
        <v>23</v>
      </c>
      <c r="GP2" s="136"/>
      <c r="GQ2" s="157">
        <f>WEEKNUM(GQ3, 2)</f>
        <v>23</v>
      </c>
      <c r="GR2" s="136"/>
      <c r="GS2" s="157">
        <f>WEEKNUM(GS3, 2)</f>
        <v>23</v>
      </c>
      <c r="GT2" s="136"/>
      <c r="GU2" s="157">
        <f>WEEKNUM(GU3, 2)</f>
        <v>23</v>
      </c>
      <c r="GV2" s="136"/>
      <c r="GW2" s="157">
        <f>WEEKNUM(GW3, 2)</f>
        <v>23</v>
      </c>
      <c r="GX2" s="136"/>
      <c r="GY2" s="157">
        <f>WEEKNUM(GY3, 2)</f>
        <v>23</v>
      </c>
      <c r="GZ2" s="136"/>
      <c r="HA2" s="157">
        <f>WEEKNUM(HA3, 2)</f>
        <v>24</v>
      </c>
      <c r="HB2" s="136"/>
      <c r="HC2" s="157">
        <f>WEEKNUM(HC3, 2)</f>
        <v>24</v>
      </c>
      <c r="HD2" s="136"/>
      <c r="HE2" s="157">
        <f>WEEKNUM(HE3, 2)</f>
        <v>24</v>
      </c>
      <c r="HF2" s="136"/>
      <c r="HG2" s="157">
        <f>WEEKNUM(HG3, 2)</f>
        <v>24</v>
      </c>
      <c r="HH2" s="136"/>
      <c r="HI2" s="157">
        <f>WEEKNUM(HI3, 2)</f>
        <v>24</v>
      </c>
      <c r="HJ2" s="136"/>
      <c r="HK2" s="157">
        <f>WEEKNUM(HK3, 2)</f>
        <v>24</v>
      </c>
      <c r="HL2" s="136"/>
      <c r="HM2" s="157">
        <f>WEEKNUM(HM3, 2)</f>
        <v>24</v>
      </c>
      <c r="HN2" s="136"/>
      <c r="HO2" s="157">
        <f>WEEKNUM(HO3, 2)</f>
        <v>25</v>
      </c>
      <c r="HP2" s="136"/>
      <c r="HQ2" s="157">
        <f>WEEKNUM(HQ3, 2)</f>
        <v>25</v>
      </c>
      <c r="HR2" s="136"/>
      <c r="HS2" s="157">
        <f>WEEKNUM(HS3, 2)</f>
        <v>25</v>
      </c>
      <c r="HT2" s="136"/>
      <c r="HU2" s="157">
        <f>WEEKNUM(HU3, 2)</f>
        <v>25</v>
      </c>
      <c r="HV2" s="136"/>
      <c r="HW2" s="157">
        <f>WEEKNUM(HW3, 2)</f>
        <v>25</v>
      </c>
      <c r="HX2" s="136"/>
      <c r="HY2" s="157">
        <f>WEEKNUM(HY3, 2)</f>
        <v>25</v>
      </c>
      <c r="HZ2" s="136"/>
      <c r="IA2" s="157">
        <f>WEEKNUM(IA3, 2)</f>
        <v>25</v>
      </c>
      <c r="IB2" s="136"/>
      <c r="IC2" s="157">
        <f>WEEKNUM(IC3, 2)</f>
        <v>26</v>
      </c>
      <c r="ID2" s="136"/>
      <c r="IE2" s="157">
        <f>WEEKNUM(IE3, 2)</f>
        <v>26</v>
      </c>
      <c r="IF2" s="136"/>
      <c r="IG2" s="157">
        <f>WEEKNUM(IG3, 2)</f>
        <v>26</v>
      </c>
      <c r="IH2" s="136"/>
      <c r="II2" s="157">
        <f>WEEKNUM(II3, 2)</f>
        <v>26</v>
      </c>
      <c r="IJ2" s="136"/>
      <c r="IK2" s="157">
        <f>WEEKNUM(IK3, 2)</f>
        <v>26</v>
      </c>
      <c r="IL2" s="136"/>
      <c r="IM2" s="157">
        <f>WEEKNUM(IM3, 2)</f>
        <v>26</v>
      </c>
      <c r="IN2" s="136"/>
      <c r="IO2" s="157">
        <f>WEEKNUM(IO3, 2)</f>
        <v>26</v>
      </c>
      <c r="IP2" s="136"/>
      <c r="IQ2" s="157">
        <f>WEEKNUM(IQ3, 2)</f>
        <v>27</v>
      </c>
      <c r="IR2" s="136"/>
      <c r="IS2" s="157">
        <f>WEEKNUM(IS3, 2)</f>
        <v>27</v>
      </c>
      <c r="IT2" s="136"/>
      <c r="IU2" s="157">
        <f>WEEKNUM(IU3, 2)</f>
        <v>27</v>
      </c>
      <c r="IV2" s="136"/>
    </row>
    <row r="3">
      <c r="A3" s="87"/>
      <c r="B3" s="159"/>
      <c r="C3" s="229">
        <f>BO3</f>
        <v>43983</v>
      </c>
      <c r="D3" s="133"/>
      <c r="E3" s="229">
        <f>BQ3</f>
        <v>43984</v>
      </c>
      <c r="F3" s="133"/>
      <c r="G3" s="229">
        <f>BS3</f>
        <v>43985</v>
      </c>
      <c r="H3" s="133"/>
      <c r="I3" s="229">
        <f>BU3</f>
        <v>43986</v>
      </c>
      <c r="J3" s="133"/>
      <c r="K3" s="229">
        <f>BW3</f>
        <v>43987</v>
      </c>
      <c r="L3" s="133"/>
      <c r="M3" s="229">
        <f>BY3</f>
        <v>43988</v>
      </c>
      <c r="N3" s="133"/>
      <c r="O3" s="229">
        <f>CA3</f>
        <v>43989</v>
      </c>
      <c r="P3" s="133"/>
      <c r="Q3" s="229">
        <f>CC3</f>
        <v>43990</v>
      </c>
      <c r="R3" s="133"/>
      <c r="S3" s="229">
        <f>CE3</f>
        <v>43991</v>
      </c>
      <c r="T3" s="133"/>
      <c r="U3" s="229">
        <f>CG3</f>
        <v>43992</v>
      </c>
      <c r="V3" s="133"/>
      <c r="W3" s="229">
        <f>CI3</f>
        <v>43993</v>
      </c>
      <c r="X3" s="133"/>
      <c r="Y3" s="229">
        <f>CK3</f>
        <v>43994</v>
      </c>
      <c r="Z3" s="133"/>
      <c r="AA3" s="229">
        <f>CM3</f>
        <v>43995</v>
      </c>
      <c r="AB3" s="133"/>
      <c r="AC3" s="229">
        <f>CO3</f>
        <v>43996</v>
      </c>
      <c r="AD3" s="133"/>
      <c r="AE3" s="229">
        <f>CQ3</f>
        <v>43997</v>
      </c>
      <c r="AF3" s="133"/>
      <c r="AG3" s="229">
        <f>CS3</f>
        <v>43998</v>
      </c>
      <c r="AH3" s="133"/>
      <c r="AI3" s="229">
        <f>CU3</f>
        <v>43999</v>
      </c>
      <c r="AJ3" s="133"/>
      <c r="AK3" s="229">
        <f>CW3</f>
        <v>44000</v>
      </c>
      <c r="AL3" s="133"/>
      <c r="AM3" s="229">
        <f>CY3</f>
        <v>44001</v>
      </c>
      <c r="AN3" s="133"/>
      <c r="AO3" s="229">
        <f>DA3</f>
        <v>44002</v>
      </c>
      <c r="AP3" s="133"/>
      <c r="AQ3" s="229">
        <f>DC3</f>
        <v>44003</v>
      </c>
      <c r="AR3" s="133"/>
      <c r="AS3" s="229">
        <f>DE3</f>
        <v>44004</v>
      </c>
      <c r="AT3" s="133"/>
      <c r="AU3" s="229">
        <f>DG3</f>
        <v>44005</v>
      </c>
      <c r="AV3" s="133"/>
      <c r="AW3" s="229">
        <f>DI3</f>
        <v>44006</v>
      </c>
      <c r="AX3" s="133"/>
      <c r="AY3" s="229">
        <f>DK3</f>
        <v>44007</v>
      </c>
      <c r="AZ3" s="133"/>
      <c r="BA3" s="229">
        <f>DM3</f>
        <v>44008</v>
      </c>
      <c r="BB3" s="133"/>
      <c r="BC3" s="229">
        <f>DO3</f>
        <v>44009</v>
      </c>
      <c r="BD3" s="133"/>
      <c r="BE3" s="229">
        <f>DQ3</f>
        <v>44010</v>
      </c>
      <c r="BF3" s="133"/>
      <c r="BG3" s="229">
        <f>DS3</f>
        <v>44011</v>
      </c>
      <c r="BH3" s="133"/>
      <c r="BI3" s="229">
        <f>DU3</f>
        <v>44012</v>
      </c>
      <c r="BJ3" s="133"/>
      <c r="BK3" s="229">
        <f>DW3</f>
        <v>44013</v>
      </c>
      <c r="BL3" s="133"/>
      <c r="BM3" s="163"/>
      <c r="BN3" s="164"/>
      <c r="BO3" s="160">
        <f>IFERROR(__xludf.DUMMYFUNCTION("IMPORTRANGE(BN2, ""Přehled mzdy!D2:BM22"")"),43983.0)</f>
        <v>43983</v>
      </c>
      <c r="BP3" s="133"/>
      <c r="BQ3" s="161">
        <f>IFERROR(__xludf.DUMMYFUNCTION("""COMPUTED_VALUE"""),43984.0)</f>
        <v>43984</v>
      </c>
      <c r="BR3" s="136"/>
      <c r="BS3" s="161">
        <f>IFERROR(__xludf.DUMMYFUNCTION("""COMPUTED_VALUE"""),43985.0)</f>
        <v>43985</v>
      </c>
      <c r="BT3" s="136"/>
      <c r="BU3" s="161">
        <f>IFERROR(__xludf.DUMMYFUNCTION("""COMPUTED_VALUE"""),43986.0)</f>
        <v>43986</v>
      </c>
      <c r="BV3" s="136"/>
      <c r="BW3" s="161">
        <f>IFERROR(__xludf.DUMMYFUNCTION("""COMPUTED_VALUE"""),43987.0)</f>
        <v>43987</v>
      </c>
      <c r="BX3" s="136"/>
      <c r="BY3" s="162">
        <f>IFERROR(__xludf.DUMMYFUNCTION("""COMPUTED_VALUE"""),43988.0)</f>
        <v>43988</v>
      </c>
      <c r="BZ3" s="136"/>
      <c r="CA3" s="162">
        <f>IFERROR(__xludf.DUMMYFUNCTION("""COMPUTED_VALUE"""),43989.0)</f>
        <v>43989</v>
      </c>
      <c r="CB3" s="136"/>
      <c r="CC3" s="162">
        <f>IFERROR(__xludf.DUMMYFUNCTION("""COMPUTED_VALUE"""),43990.0)</f>
        <v>43990</v>
      </c>
      <c r="CD3" s="136"/>
      <c r="CE3" s="162">
        <f>IFERROR(__xludf.DUMMYFUNCTION("""COMPUTED_VALUE"""),43991.0)</f>
        <v>43991</v>
      </c>
      <c r="CF3" s="136"/>
      <c r="CG3" s="161">
        <f>IFERROR(__xludf.DUMMYFUNCTION("""COMPUTED_VALUE"""),43992.0)</f>
        <v>43992</v>
      </c>
      <c r="CH3" s="136"/>
      <c r="CI3" s="161">
        <f>IFERROR(__xludf.DUMMYFUNCTION("""COMPUTED_VALUE"""),43993.0)</f>
        <v>43993</v>
      </c>
      <c r="CJ3" s="136"/>
      <c r="CK3" s="161">
        <f>IFERROR(__xludf.DUMMYFUNCTION("""COMPUTED_VALUE"""),43994.0)</f>
        <v>43994</v>
      </c>
      <c r="CL3" s="136"/>
      <c r="CM3" s="161">
        <f>IFERROR(__xludf.DUMMYFUNCTION("""COMPUTED_VALUE"""),43995.0)</f>
        <v>43995</v>
      </c>
      <c r="CN3" s="136"/>
      <c r="CO3" s="162">
        <f>IFERROR(__xludf.DUMMYFUNCTION("""COMPUTED_VALUE"""),43996.0)</f>
        <v>43996</v>
      </c>
      <c r="CP3" s="136"/>
      <c r="CQ3" s="162">
        <f>IFERROR(__xludf.DUMMYFUNCTION("""COMPUTED_VALUE"""),43997.0)</f>
        <v>43997</v>
      </c>
      <c r="CR3" s="136"/>
      <c r="CS3" s="162">
        <f>IFERROR(__xludf.DUMMYFUNCTION("""COMPUTED_VALUE"""),43998.0)</f>
        <v>43998</v>
      </c>
      <c r="CT3" s="136"/>
      <c r="CU3" s="162">
        <f>IFERROR(__xludf.DUMMYFUNCTION("""COMPUTED_VALUE"""),43999.0)</f>
        <v>43999</v>
      </c>
      <c r="CV3" s="136"/>
      <c r="CW3" s="161">
        <f>IFERROR(__xludf.DUMMYFUNCTION("""COMPUTED_VALUE"""),44000.0)</f>
        <v>44000</v>
      </c>
      <c r="CX3" s="136"/>
      <c r="CY3" s="161">
        <f>IFERROR(__xludf.DUMMYFUNCTION("""COMPUTED_VALUE"""),44001.0)</f>
        <v>44001</v>
      </c>
      <c r="CZ3" s="136"/>
      <c r="DA3" s="161">
        <f>IFERROR(__xludf.DUMMYFUNCTION("""COMPUTED_VALUE"""),44002.0)</f>
        <v>44002</v>
      </c>
      <c r="DB3" s="136"/>
      <c r="DC3" s="161">
        <f>IFERROR(__xludf.DUMMYFUNCTION("""COMPUTED_VALUE"""),44003.0)</f>
        <v>44003</v>
      </c>
      <c r="DD3" s="136"/>
      <c r="DE3" s="162">
        <f>IFERROR(__xludf.DUMMYFUNCTION("""COMPUTED_VALUE"""),44004.0)</f>
        <v>44004</v>
      </c>
      <c r="DF3" s="136"/>
      <c r="DG3" s="162">
        <f>IFERROR(__xludf.DUMMYFUNCTION("""COMPUTED_VALUE"""),44005.0)</f>
        <v>44005</v>
      </c>
      <c r="DH3" s="136"/>
      <c r="DI3" s="162">
        <f>IFERROR(__xludf.DUMMYFUNCTION("""COMPUTED_VALUE"""),44006.0)</f>
        <v>44006</v>
      </c>
      <c r="DJ3" s="136"/>
      <c r="DK3" s="162">
        <f>IFERROR(__xludf.DUMMYFUNCTION("""COMPUTED_VALUE"""),44007.0)</f>
        <v>44007</v>
      </c>
      <c r="DL3" s="136"/>
      <c r="DM3" s="161">
        <f>IFERROR(__xludf.DUMMYFUNCTION("""COMPUTED_VALUE"""),44008.0)</f>
        <v>44008</v>
      </c>
      <c r="DN3" s="136"/>
      <c r="DO3" s="161">
        <f>IFERROR(__xludf.DUMMYFUNCTION("""COMPUTED_VALUE"""),44009.0)</f>
        <v>44009</v>
      </c>
      <c r="DP3" s="136"/>
      <c r="DQ3" s="161">
        <f>IFERROR(__xludf.DUMMYFUNCTION("""COMPUTED_VALUE"""),44010.0)</f>
        <v>44010</v>
      </c>
      <c r="DR3" s="136"/>
      <c r="DS3" s="161">
        <f>IFERROR(__xludf.DUMMYFUNCTION("""COMPUTED_VALUE"""),44011.0)</f>
        <v>44011</v>
      </c>
      <c r="DT3" s="136"/>
      <c r="DU3" s="162">
        <f>IFERROR(__xludf.DUMMYFUNCTION("""COMPUTED_VALUE"""),44012.0)</f>
        <v>44012</v>
      </c>
      <c r="DV3" s="136"/>
      <c r="DW3" s="162">
        <f>IFERROR(__xludf.DUMMYFUNCTION("""COMPUTED_VALUE"""),44013.0)</f>
        <v>44013</v>
      </c>
      <c r="DX3" s="136"/>
      <c r="DY3" s="163"/>
      <c r="DZ3" s="164"/>
      <c r="EA3" s="160">
        <f>IFERROR(__xludf.DUMMYFUNCTION("IMPORTRANGE(DZ2, ""Přehled mzdy!D2:BM22"")"),43983.0)</f>
        <v>43983</v>
      </c>
      <c r="EB3" s="133"/>
      <c r="EC3" s="161">
        <f>IFERROR(__xludf.DUMMYFUNCTION("""COMPUTED_VALUE"""),43984.0)</f>
        <v>43984</v>
      </c>
      <c r="ED3" s="136"/>
      <c r="EE3" s="161">
        <f>IFERROR(__xludf.DUMMYFUNCTION("""COMPUTED_VALUE"""),43985.0)</f>
        <v>43985</v>
      </c>
      <c r="EF3" s="136"/>
      <c r="EG3" s="161">
        <f>IFERROR(__xludf.DUMMYFUNCTION("""COMPUTED_VALUE"""),43986.0)</f>
        <v>43986</v>
      </c>
      <c r="EH3" s="136"/>
      <c r="EI3" s="161">
        <f>IFERROR(__xludf.DUMMYFUNCTION("""COMPUTED_VALUE"""),43987.0)</f>
        <v>43987</v>
      </c>
      <c r="EJ3" s="136"/>
      <c r="EK3" s="162">
        <f>IFERROR(__xludf.DUMMYFUNCTION("""COMPUTED_VALUE"""),43988.0)</f>
        <v>43988</v>
      </c>
      <c r="EL3" s="136"/>
      <c r="EM3" s="162">
        <f>IFERROR(__xludf.DUMMYFUNCTION("""COMPUTED_VALUE"""),43989.0)</f>
        <v>43989</v>
      </c>
      <c r="EN3" s="136"/>
      <c r="EO3" s="162">
        <f>IFERROR(__xludf.DUMMYFUNCTION("""COMPUTED_VALUE"""),43990.0)</f>
        <v>43990</v>
      </c>
      <c r="EP3" s="136"/>
      <c r="EQ3" s="162">
        <f>IFERROR(__xludf.DUMMYFUNCTION("""COMPUTED_VALUE"""),43991.0)</f>
        <v>43991</v>
      </c>
      <c r="ER3" s="136"/>
      <c r="ES3" s="161">
        <f>IFERROR(__xludf.DUMMYFUNCTION("""COMPUTED_VALUE"""),43992.0)</f>
        <v>43992</v>
      </c>
      <c r="ET3" s="136"/>
      <c r="EU3" s="161">
        <f>IFERROR(__xludf.DUMMYFUNCTION("""COMPUTED_VALUE"""),43993.0)</f>
        <v>43993</v>
      </c>
      <c r="EV3" s="136"/>
      <c r="EW3" s="161">
        <f>IFERROR(__xludf.DUMMYFUNCTION("""COMPUTED_VALUE"""),43994.0)</f>
        <v>43994</v>
      </c>
      <c r="EX3" s="136"/>
      <c r="EY3" s="161">
        <f>IFERROR(__xludf.DUMMYFUNCTION("""COMPUTED_VALUE"""),43995.0)</f>
        <v>43995</v>
      </c>
      <c r="EZ3" s="136"/>
      <c r="FA3" s="162">
        <f>IFERROR(__xludf.DUMMYFUNCTION("""COMPUTED_VALUE"""),43996.0)</f>
        <v>43996</v>
      </c>
      <c r="FB3" s="136"/>
      <c r="FC3" s="162">
        <f>IFERROR(__xludf.DUMMYFUNCTION("""COMPUTED_VALUE"""),43997.0)</f>
        <v>43997</v>
      </c>
      <c r="FD3" s="136"/>
      <c r="FE3" s="162">
        <f>IFERROR(__xludf.DUMMYFUNCTION("""COMPUTED_VALUE"""),43998.0)</f>
        <v>43998</v>
      </c>
      <c r="FF3" s="136"/>
      <c r="FG3" s="162">
        <f>IFERROR(__xludf.DUMMYFUNCTION("""COMPUTED_VALUE"""),43999.0)</f>
        <v>43999</v>
      </c>
      <c r="FH3" s="136"/>
      <c r="FI3" s="161">
        <f>IFERROR(__xludf.DUMMYFUNCTION("""COMPUTED_VALUE"""),44000.0)</f>
        <v>44000</v>
      </c>
      <c r="FJ3" s="136"/>
      <c r="FK3" s="161">
        <f>IFERROR(__xludf.DUMMYFUNCTION("""COMPUTED_VALUE"""),44001.0)</f>
        <v>44001</v>
      </c>
      <c r="FL3" s="136"/>
      <c r="FM3" s="161">
        <f>IFERROR(__xludf.DUMMYFUNCTION("""COMPUTED_VALUE"""),44002.0)</f>
        <v>44002</v>
      </c>
      <c r="FN3" s="136"/>
      <c r="FO3" s="161">
        <f>IFERROR(__xludf.DUMMYFUNCTION("""COMPUTED_VALUE"""),44003.0)</f>
        <v>44003</v>
      </c>
      <c r="FP3" s="136"/>
      <c r="FQ3" s="162">
        <f>IFERROR(__xludf.DUMMYFUNCTION("""COMPUTED_VALUE"""),44004.0)</f>
        <v>44004</v>
      </c>
      <c r="FR3" s="136"/>
      <c r="FS3" s="162">
        <f>IFERROR(__xludf.DUMMYFUNCTION("""COMPUTED_VALUE"""),44005.0)</f>
        <v>44005</v>
      </c>
      <c r="FT3" s="136"/>
      <c r="FU3" s="162">
        <f>IFERROR(__xludf.DUMMYFUNCTION("""COMPUTED_VALUE"""),44006.0)</f>
        <v>44006</v>
      </c>
      <c r="FV3" s="136"/>
      <c r="FW3" s="162">
        <f>IFERROR(__xludf.DUMMYFUNCTION("""COMPUTED_VALUE"""),44007.0)</f>
        <v>44007</v>
      </c>
      <c r="FX3" s="136"/>
      <c r="FY3" s="161">
        <f>IFERROR(__xludf.DUMMYFUNCTION("""COMPUTED_VALUE"""),44008.0)</f>
        <v>44008</v>
      </c>
      <c r="FZ3" s="136"/>
      <c r="GA3" s="161">
        <f>IFERROR(__xludf.DUMMYFUNCTION("""COMPUTED_VALUE"""),44009.0)</f>
        <v>44009</v>
      </c>
      <c r="GB3" s="136"/>
      <c r="GC3" s="161">
        <f>IFERROR(__xludf.DUMMYFUNCTION("""COMPUTED_VALUE"""),44010.0)</f>
        <v>44010</v>
      </c>
      <c r="GD3" s="136"/>
      <c r="GE3" s="161">
        <f>IFERROR(__xludf.DUMMYFUNCTION("""COMPUTED_VALUE"""),44011.0)</f>
        <v>44011</v>
      </c>
      <c r="GF3" s="136"/>
      <c r="GG3" s="162">
        <f>IFERROR(__xludf.DUMMYFUNCTION("""COMPUTED_VALUE"""),44012.0)</f>
        <v>44012</v>
      </c>
      <c r="GH3" s="136"/>
      <c r="GI3" s="162">
        <f>IFERROR(__xludf.DUMMYFUNCTION("""COMPUTED_VALUE"""),44013.0)</f>
        <v>44013</v>
      </c>
      <c r="GJ3" s="136"/>
      <c r="GK3" s="163"/>
      <c r="GL3" s="164"/>
      <c r="GM3" s="160">
        <f>IFERROR(__xludf.DUMMYFUNCTION("IMPORTRANGE(GL2, ""Přehled mzdy!D2:BM32"")"),43983.0)</f>
        <v>43983</v>
      </c>
      <c r="GN3" s="133"/>
      <c r="GO3" s="161">
        <f>IFERROR(__xludf.DUMMYFUNCTION("""COMPUTED_VALUE"""),43984.0)</f>
        <v>43984</v>
      </c>
      <c r="GP3" s="136"/>
      <c r="GQ3" s="161">
        <f>IFERROR(__xludf.DUMMYFUNCTION("""COMPUTED_VALUE"""),43985.0)</f>
        <v>43985</v>
      </c>
      <c r="GR3" s="136"/>
      <c r="GS3" s="161">
        <f>IFERROR(__xludf.DUMMYFUNCTION("""COMPUTED_VALUE"""),43986.0)</f>
        <v>43986</v>
      </c>
      <c r="GT3" s="136"/>
      <c r="GU3" s="161">
        <f>IFERROR(__xludf.DUMMYFUNCTION("""COMPUTED_VALUE"""),43987.0)</f>
        <v>43987</v>
      </c>
      <c r="GV3" s="136"/>
      <c r="GW3" s="162">
        <f>IFERROR(__xludf.DUMMYFUNCTION("""COMPUTED_VALUE"""),43988.0)</f>
        <v>43988</v>
      </c>
      <c r="GX3" s="136"/>
      <c r="GY3" s="162">
        <f>IFERROR(__xludf.DUMMYFUNCTION("""COMPUTED_VALUE"""),43989.0)</f>
        <v>43989</v>
      </c>
      <c r="GZ3" s="136"/>
      <c r="HA3" s="162">
        <f>IFERROR(__xludf.DUMMYFUNCTION("""COMPUTED_VALUE"""),43990.0)</f>
        <v>43990</v>
      </c>
      <c r="HB3" s="136"/>
      <c r="HC3" s="162">
        <f>IFERROR(__xludf.DUMMYFUNCTION("""COMPUTED_VALUE"""),43991.0)</f>
        <v>43991</v>
      </c>
      <c r="HD3" s="136"/>
      <c r="HE3" s="161">
        <f>IFERROR(__xludf.DUMMYFUNCTION("""COMPUTED_VALUE"""),43992.0)</f>
        <v>43992</v>
      </c>
      <c r="HF3" s="136"/>
      <c r="HG3" s="161">
        <f>IFERROR(__xludf.DUMMYFUNCTION("""COMPUTED_VALUE"""),43993.0)</f>
        <v>43993</v>
      </c>
      <c r="HH3" s="136"/>
      <c r="HI3" s="161">
        <f>IFERROR(__xludf.DUMMYFUNCTION("""COMPUTED_VALUE"""),43994.0)</f>
        <v>43994</v>
      </c>
      <c r="HJ3" s="136"/>
      <c r="HK3" s="161">
        <f>IFERROR(__xludf.DUMMYFUNCTION("""COMPUTED_VALUE"""),43995.0)</f>
        <v>43995</v>
      </c>
      <c r="HL3" s="136"/>
      <c r="HM3" s="162">
        <f>IFERROR(__xludf.DUMMYFUNCTION("""COMPUTED_VALUE"""),43996.0)</f>
        <v>43996</v>
      </c>
      <c r="HN3" s="136"/>
      <c r="HO3" s="162">
        <f>IFERROR(__xludf.DUMMYFUNCTION("""COMPUTED_VALUE"""),43997.0)</f>
        <v>43997</v>
      </c>
      <c r="HP3" s="136"/>
      <c r="HQ3" s="162">
        <f>IFERROR(__xludf.DUMMYFUNCTION("""COMPUTED_VALUE"""),43998.0)</f>
        <v>43998</v>
      </c>
      <c r="HR3" s="136"/>
      <c r="HS3" s="162">
        <f>IFERROR(__xludf.DUMMYFUNCTION("""COMPUTED_VALUE"""),43999.0)</f>
        <v>43999</v>
      </c>
      <c r="HT3" s="136"/>
      <c r="HU3" s="161">
        <f>IFERROR(__xludf.DUMMYFUNCTION("""COMPUTED_VALUE"""),44000.0)</f>
        <v>44000</v>
      </c>
      <c r="HV3" s="136"/>
      <c r="HW3" s="161">
        <f>IFERROR(__xludf.DUMMYFUNCTION("""COMPUTED_VALUE"""),44001.0)</f>
        <v>44001</v>
      </c>
      <c r="HX3" s="136"/>
      <c r="HY3" s="161">
        <f>IFERROR(__xludf.DUMMYFUNCTION("""COMPUTED_VALUE"""),44002.0)</f>
        <v>44002</v>
      </c>
      <c r="HZ3" s="136"/>
      <c r="IA3" s="161">
        <f>IFERROR(__xludf.DUMMYFUNCTION("""COMPUTED_VALUE"""),44003.0)</f>
        <v>44003</v>
      </c>
      <c r="IB3" s="136"/>
      <c r="IC3" s="162">
        <f>IFERROR(__xludf.DUMMYFUNCTION("""COMPUTED_VALUE"""),44004.0)</f>
        <v>44004</v>
      </c>
      <c r="ID3" s="136"/>
      <c r="IE3" s="162">
        <f>IFERROR(__xludf.DUMMYFUNCTION("""COMPUTED_VALUE"""),44005.0)</f>
        <v>44005</v>
      </c>
      <c r="IF3" s="136"/>
      <c r="IG3" s="162">
        <f>IFERROR(__xludf.DUMMYFUNCTION("""COMPUTED_VALUE"""),44006.0)</f>
        <v>44006</v>
      </c>
      <c r="IH3" s="136"/>
      <c r="II3" s="162">
        <f>IFERROR(__xludf.DUMMYFUNCTION("""COMPUTED_VALUE"""),44007.0)</f>
        <v>44007</v>
      </c>
      <c r="IJ3" s="136"/>
      <c r="IK3" s="161">
        <f>IFERROR(__xludf.DUMMYFUNCTION("""COMPUTED_VALUE"""),44008.0)</f>
        <v>44008</v>
      </c>
      <c r="IL3" s="136"/>
      <c r="IM3" s="161">
        <f>IFERROR(__xludf.DUMMYFUNCTION("""COMPUTED_VALUE"""),44009.0)</f>
        <v>44009</v>
      </c>
      <c r="IN3" s="136"/>
      <c r="IO3" s="161">
        <f>IFERROR(__xludf.DUMMYFUNCTION("""COMPUTED_VALUE"""),44010.0)</f>
        <v>44010</v>
      </c>
      <c r="IP3" s="136"/>
      <c r="IQ3" s="161">
        <f>IFERROR(__xludf.DUMMYFUNCTION("""COMPUTED_VALUE"""),44011.0)</f>
        <v>44011</v>
      </c>
      <c r="IR3" s="136"/>
      <c r="IS3" s="162">
        <f>IFERROR(__xludf.DUMMYFUNCTION("""COMPUTED_VALUE"""),44012.0)</f>
        <v>44012</v>
      </c>
      <c r="IT3" s="136"/>
      <c r="IU3" s="162">
        <f>IFERROR(__xludf.DUMMYFUNCTION("""COMPUTED_VALUE"""),44013.0)</f>
        <v>44013</v>
      </c>
      <c r="IV3" s="136"/>
    </row>
    <row r="4">
      <c r="A4" s="32" t="str">
        <f>IFERROR(__xludf.DUMMYFUNCTION("IMPORTRANGE(BN1, ""Mzdy!AE3:AE33"")"),"Mzda/h")</f>
        <v>Mzda/h</v>
      </c>
      <c r="B4" s="230" t="str">
        <f t="shared" ref="B4:B21" si="1">BN4</f>
        <v>Instore</v>
      </c>
      <c r="C4" s="166" t="s">
        <v>148</v>
      </c>
      <c r="D4" s="167" t="s">
        <v>149</v>
      </c>
      <c r="E4" s="166" t="s">
        <v>148</v>
      </c>
      <c r="F4" s="167" t="s">
        <v>149</v>
      </c>
      <c r="G4" s="166" t="s">
        <v>148</v>
      </c>
      <c r="H4" s="167" t="s">
        <v>149</v>
      </c>
      <c r="I4" s="166" t="s">
        <v>131</v>
      </c>
      <c r="J4" s="167" t="s">
        <v>149</v>
      </c>
      <c r="K4" s="166" t="s">
        <v>148</v>
      </c>
      <c r="L4" s="167" t="s">
        <v>149</v>
      </c>
      <c r="M4" s="166" t="s">
        <v>148</v>
      </c>
      <c r="N4" s="167" t="s">
        <v>149</v>
      </c>
      <c r="O4" s="166" t="s">
        <v>148</v>
      </c>
      <c r="P4" s="167" t="s">
        <v>149</v>
      </c>
      <c r="Q4" s="166" t="s">
        <v>148</v>
      </c>
      <c r="R4" s="167" t="s">
        <v>149</v>
      </c>
      <c r="S4" s="166" t="s">
        <v>148</v>
      </c>
      <c r="T4" s="167" t="s">
        <v>149</v>
      </c>
      <c r="U4" s="166" t="s">
        <v>148</v>
      </c>
      <c r="V4" s="167" t="s">
        <v>149</v>
      </c>
      <c r="W4" s="166" t="s">
        <v>148</v>
      </c>
      <c r="X4" s="167" t="s">
        <v>149</v>
      </c>
      <c r="Y4" s="166" t="s">
        <v>148</v>
      </c>
      <c r="Z4" s="167" t="s">
        <v>149</v>
      </c>
      <c r="AA4" s="166" t="s">
        <v>148</v>
      </c>
      <c r="AB4" s="167" t="s">
        <v>149</v>
      </c>
      <c r="AC4" s="166" t="s">
        <v>148</v>
      </c>
      <c r="AD4" s="167" t="s">
        <v>149</v>
      </c>
      <c r="AE4" s="166" t="s">
        <v>148</v>
      </c>
      <c r="AF4" s="167" t="s">
        <v>149</v>
      </c>
      <c r="AG4" s="166" t="s">
        <v>148</v>
      </c>
      <c r="AH4" s="167" t="s">
        <v>149</v>
      </c>
      <c r="AI4" s="166" t="s">
        <v>148</v>
      </c>
      <c r="AJ4" s="167" t="s">
        <v>149</v>
      </c>
      <c r="AK4" s="166" t="s">
        <v>148</v>
      </c>
      <c r="AL4" s="167" t="s">
        <v>149</v>
      </c>
      <c r="AM4" s="166" t="s">
        <v>148</v>
      </c>
      <c r="AN4" s="167" t="s">
        <v>149</v>
      </c>
      <c r="AO4" s="166" t="s">
        <v>148</v>
      </c>
      <c r="AP4" s="167" t="s">
        <v>149</v>
      </c>
      <c r="AQ4" s="166" t="s">
        <v>148</v>
      </c>
      <c r="AR4" s="167" t="s">
        <v>149</v>
      </c>
      <c r="AS4" s="166" t="s">
        <v>148</v>
      </c>
      <c r="AT4" s="167" t="s">
        <v>149</v>
      </c>
      <c r="AU4" s="166" t="s">
        <v>148</v>
      </c>
      <c r="AV4" s="167" t="s">
        <v>149</v>
      </c>
      <c r="AW4" s="166" t="s">
        <v>148</v>
      </c>
      <c r="AX4" s="167" t="s">
        <v>149</v>
      </c>
      <c r="AY4" s="166" t="s">
        <v>148</v>
      </c>
      <c r="AZ4" s="167" t="s">
        <v>149</v>
      </c>
      <c r="BA4" s="166" t="s">
        <v>148</v>
      </c>
      <c r="BB4" s="167" t="s">
        <v>149</v>
      </c>
      <c r="BC4" s="166" t="s">
        <v>148</v>
      </c>
      <c r="BD4" s="167" t="s">
        <v>149</v>
      </c>
      <c r="BE4" s="166" t="s">
        <v>148</v>
      </c>
      <c r="BF4" s="167" t="s">
        <v>149</v>
      </c>
      <c r="BG4" s="166" t="s">
        <v>148</v>
      </c>
      <c r="BH4" s="167" t="s">
        <v>149</v>
      </c>
      <c r="BI4" s="166" t="s">
        <v>148</v>
      </c>
      <c r="BJ4" s="167" t="s">
        <v>149</v>
      </c>
      <c r="BK4" s="166" t="s">
        <v>148</v>
      </c>
      <c r="BL4" s="167" t="s">
        <v>149</v>
      </c>
      <c r="BM4" s="168"/>
      <c r="BN4" s="165" t="str">
        <f>IFERROR(__xludf.DUMMYFUNCTION("IMPORTRANGE(BN1, ""Mzdy!A3:A33"")"),"Instore")</f>
        <v>Instore</v>
      </c>
      <c r="BO4" s="166" t="str">
        <f>IFERROR(__xludf.DUMMYFUNCTION("""COMPUTED_VALUE"""),"hod.")</f>
        <v>hod.</v>
      </c>
      <c r="BP4" s="167" t="str">
        <f>IFERROR(__xludf.DUMMYFUNCTION("""COMPUTED_VALUE"""),"zál.")</f>
        <v>zál.</v>
      </c>
      <c r="BQ4" s="166" t="str">
        <f>IFERROR(__xludf.DUMMYFUNCTION("""COMPUTED_VALUE"""),"hod.")</f>
        <v>hod.</v>
      </c>
      <c r="BR4" s="167" t="str">
        <f>IFERROR(__xludf.DUMMYFUNCTION("""COMPUTED_VALUE"""),"zál.")</f>
        <v>zál.</v>
      </c>
      <c r="BS4" s="166" t="str">
        <f>IFERROR(__xludf.DUMMYFUNCTION("""COMPUTED_VALUE"""),"hod.")</f>
        <v>hod.</v>
      </c>
      <c r="BT4" s="167" t="str">
        <f>IFERROR(__xludf.DUMMYFUNCTION("""COMPUTED_VALUE"""),"zál.")</f>
        <v>zál.</v>
      </c>
      <c r="BU4" s="166" t="str">
        <f>IFERROR(__xludf.DUMMYFUNCTION("""COMPUTED_VALUE"""),"Hodin")</f>
        <v>Hodin</v>
      </c>
      <c r="BV4" s="167" t="str">
        <f>IFERROR(__xludf.DUMMYFUNCTION("""COMPUTED_VALUE"""),"zál.")</f>
        <v>zál.</v>
      </c>
      <c r="BW4" s="166" t="str">
        <f>IFERROR(__xludf.DUMMYFUNCTION("""COMPUTED_VALUE"""),"hod.")</f>
        <v>hod.</v>
      </c>
      <c r="BX4" s="167" t="str">
        <f>IFERROR(__xludf.DUMMYFUNCTION("""COMPUTED_VALUE"""),"zál.")</f>
        <v>zál.</v>
      </c>
      <c r="BY4" s="166" t="str">
        <f>IFERROR(__xludf.DUMMYFUNCTION("""COMPUTED_VALUE"""),"hod.")</f>
        <v>hod.</v>
      </c>
      <c r="BZ4" s="167" t="str">
        <f>IFERROR(__xludf.DUMMYFUNCTION("""COMPUTED_VALUE"""),"zál.")</f>
        <v>zál.</v>
      </c>
      <c r="CA4" s="166" t="str">
        <f>IFERROR(__xludf.DUMMYFUNCTION("""COMPUTED_VALUE"""),"hod.")</f>
        <v>hod.</v>
      </c>
      <c r="CB4" s="167" t="str">
        <f>IFERROR(__xludf.DUMMYFUNCTION("""COMPUTED_VALUE"""),"zál.")</f>
        <v>zál.</v>
      </c>
      <c r="CC4" s="166" t="str">
        <f>IFERROR(__xludf.DUMMYFUNCTION("""COMPUTED_VALUE"""),"hod.")</f>
        <v>hod.</v>
      </c>
      <c r="CD4" s="167" t="str">
        <f>IFERROR(__xludf.DUMMYFUNCTION("""COMPUTED_VALUE"""),"zál.")</f>
        <v>zál.</v>
      </c>
      <c r="CE4" s="166" t="str">
        <f>IFERROR(__xludf.DUMMYFUNCTION("""COMPUTED_VALUE"""),"hod.")</f>
        <v>hod.</v>
      </c>
      <c r="CF4" s="167" t="str">
        <f>IFERROR(__xludf.DUMMYFUNCTION("""COMPUTED_VALUE"""),"zál.")</f>
        <v>zál.</v>
      </c>
      <c r="CG4" s="166" t="str">
        <f>IFERROR(__xludf.DUMMYFUNCTION("""COMPUTED_VALUE"""),"hod.")</f>
        <v>hod.</v>
      </c>
      <c r="CH4" s="167" t="str">
        <f>IFERROR(__xludf.DUMMYFUNCTION("""COMPUTED_VALUE"""),"zál.")</f>
        <v>zál.</v>
      </c>
      <c r="CI4" s="166" t="str">
        <f>IFERROR(__xludf.DUMMYFUNCTION("""COMPUTED_VALUE"""),"hod.")</f>
        <v>hod.</v>
      </c>
      <c r="CJ4" s="167" t="str">
        <f>IFERROR(__xludf.DUMMYFUNCTION("""COMPUTED_VALUE"""),"zál.")</f>
        <v>zál.</v>
      </c>
      <c r="CK4" s="166" t="str">
        <f>IFERROR(__xludf.DUMMYFUNCTION("""COMPUTED_VALUE"""),"hod.")</f>
        <v>hod.</v>
      </c>
      <c r="CL4" s="167" t="str">
        <f>IFERROR(__xludf.DUMMYFUNCTION("""COMPUTED_VALUE"""),"zál.")</f>
        <v>zál.</v>
      </c>
      <c r="CM4" s="166" t="str">
        <f>IFERROR(__xludf.DUMMYFUNCTION("""COMPUTED_VALUE"""),"hod.")</f>
        <v>hod.</v>
      </c>
      <c r="CN4" s="167" t="str">
        <f>IFERROR(__xludf.DUMMYFUNCTION("""COMPUTED_VALUE"""),"zál.")</f>
        <v>zál.</v>
      </c>
      <c r="CO4" s="166" t="str">
        <f>IFERROR(__xludf.DUMMYFUNCTION("""COMPUTED_VALUE"""),"hod.")</f>
        <v>hod.</v>
      </c>
      <c r="CP4" s="167" t="str">
        <f>IFERROR(__xludf.DUMMYFUNCTION("""COMPUTED_VALUE"""),"zál.")</f>
        <v>zál.</v>
      </c>
      <c r="CQ4" s="166" t="str">
        <f>IFERROR(__xludf.DUMMYFUNCTION("""COMPUTED_VALUE"""),"hod.")</f>
        <v>hod.</v>
      </c>
      <c r="CR4" s="167" t="str">
        <f>IFERROR(__xludf.DUMMYFUNCTION("""COMPUTED_VALUE"""),"zál.")</f>
        <v>zál.</v>
      </c>
      <c r="CS4" s="166" t="str">
        <f>IFERROR(__xludf.DUMMYFUNCTION("""COMPUTED_VALUE"""),"hod.")</f>
        <v>hod.</v>
      </c>
      <c r="CT4" s="167" t="str">
        <f>IFERROR(__xludf.DUMMYFUNCTION("""COMPUTED_VALUE"""),"zál.")</f>
        <v>zál.</v>
      </c>
      <c r="CU4" s="166" t="str">
        <f>IFERROR(__xludf.DUMMYFUNCTION("""COMPUTED_VALUE"""),"hod.")</f>
        <v>hod.</v>
      </c>
      <c r="CV4" s="167" t="str">
        <f>IFERROR(__xludf.DUMMYFUNCTION("""COMPUTED_VALUE"""),"zál.")</f>
        <v>zál.</v>
      </c>
      <c r="CW4" s="166" t="str">
        <f>IFERROR(__xludf.DUMMYFUNCTION("""COMPUTED_VALUE"""),"hod.")</f>
        <v>hod.</v>
      </c>
      <c r="CX4" s="167" t="str">
        <f>IFERROR(__xludf.DUMMYFUNCTION("""COMPUTED_VALUE"""),"zál.")</f>
        <v>zál.</v>
      </c>
      <c r="CY4" s="166" t="str">
        <f>IFERROR(__xludf.DUMMYFUNCTION("""COMPUTED_VALUE"""),"hod.")</f>
        <v>hod.</v>
      </c>
      <c r="CZ4" s="167" t="str">
        <f>IFERROR(__xludf.DUMMYFUNCTION("""COMPUTED_VALUE"""),"zál.")</f>
        <v>zál.</v>
      </c>
      <c r="DA4" s="166" t="str">
        <f>IFERROR(__xludf.DUMMYFUNCTION("""COMPUTED_VALUE"""),"hod.")</f>
        <v>hod.</v>
      </c>
      <c r="DB4" s="167" t="str">
        <f>IFERROR(__xludf.DUMMYFUNCTION("""COMPUTED_VALUE"""),"zál.")</f>
        <v>zál.</v>
      </c>
      <c r="DC4" s="166" t="str">
        <f>IFERROR(__xludf.DUMMYFUNCTION("""COMPUTED_VALUE"""),"hod.")</f>
        <v>hod.</v>
      </c>
      <c r="DD4" s="167" t="str">
        <f>IFERROR(__xludf.DUMMYFUNCTION("""COMPUTED_VALUE"""),"zál.")</f>
        <v>zál.</v>
      </c>
      <c r="DE4" s="166" t="str">
        <f>IFERROR(__xludf.DUMMYFUNCTION("""COMPUTED_VALUE"""),"hod.")</f>
        <v>hod.</v>
      </c>
      <c r="DF4" s="167" t="str">
        <f>IFERROR(__xludf.DUMMYFUNCTION("""COMPUTED_VALUE"""),"zál.")</f>
        <v>zál.</v>
      </c>
      <c r="DG4" s="166" t="str">
        <f>IFERROR(__xludf.DUMMYFUNCTION("""COMPUTED_VALUE"""),"hod.")</f>
        <v>hod.</v>
      </c>
      <c r="DH4" s="167" t="str">
        <f>IFERROR(__xludf.DUMMYFUNCTION("""COMPUTED_VALUE"""),"zál.")</f>
        <v>zál.</v>
      </c>
      <c r="DI4" s="166" t="str">
        <f>IFERROR(__xludf.DUMMYFUNCTION("""COMPUTED_VALUE"""),"hod.")</f>
        <v>hod.</v>
      </c>
      <c r="DJ4" s="167" t="str">
        <f>IFERROR(__xludf.DUMMYFUNCTION("""COMPUTED_VALUE"""),"zál.")</f>
        <v>zál.</v>
      </c>
      <c r="DK4" s="166" t="str">
        <f>IFERROR(__xludf.DUMMYFUNCTION("""COMPUTED_VALUE"""),"hod.")</f>
        <v>hod.</v>
      </c>
      <c r="DL4" s="167" t="str">
        <f>IFERROR(__xludf.DUMMYFUNCTION("""COMPUTED_VALUE"""),"zál.")</f>
        <v>zál.</v>
      </c>
      <c r="DM4" s="166" t="str">
        <f>IFERROR(__xludf.DUMMYFUNCTION("""COMPUTED_VALUE"""),"hod.")</f>
        <v>hod.</v>
      </c>
      <c r="DN4" s="167" t="str">
        <f>IFERROR(__xludf.DUMMYFUNCTION("""COMPUTED_VALUE"""),"zál.")</f>
        <v>zál.</v>
      </c>
      <c r="DO4" s="166" t="str">
        <f>IFERROR(__xludf.DUMMYFUNCTION("""COMPUTED_VALUE"""),"hod.")</f>
        <v>hod.</v>
      </c>
      <c r="DP4" s="167" t="str">
        <f>IFERROR(__xludf.DUMMYFUNCTION("""COMPUTED_VALUE"""),"zál.")</f>
        <v>zál.</v>
      </c>
      <c r="DQ4" s="166" t="str">
        <f>IFERROR(__xludf.DUMMYFUNCTION("""COMPUTED_VALUE"""),"hod.")</f>
        <v>hod.</v>
      </c>
      <c r="DR4" s="167" t="str">
        <f>IFERROR(__xludf.DUMMYFUNCTION("""COMPUTED_VALUE"""),"zál.")</f>
        <v>zál.</v>
      </c>
      <c r="DS4" s="166" t="str">
        <f>IFERROR(__xludf.DUMMYFUNCTION("""COMPUTED_VALUE"""),"hod.")</f>
        <v>hod.</v>
      </c>
      <c r="DT4" s="167" t="str">
        <f>IFERROR(__xludf.DUMMYFUNCTION("""COMPUTED_VALUE"""),"zál.")</f>
        <v>zál.</v>
      </c>
      <c r="DU4" s="166" t="str">
        <f>IFERROR(__xludf.DUMMYFUNCTION("""COMPUTED_VALUE"""),"hod.")</f>
        <v>hod.</v>
      </c>
      <c r="DV4" s="167" t="str">
        <f>IFERROR(__xludf.DUMMYFUNCTION("""COMPUTED_VALUE"""),"zál.")</f>
        <v>zál.</v>
      </c>
      <c r="DW4" s="166" t="str">
        <f>IFERROR(__xludf.DUMMYFUNCTION("""COMPUTED_VALUE"""),"hod.")</f>
        <v>hod.</v>
      </c>
      <c r="DX4" s="167" t="str">
        <f>IFERROR(__xludf.DUMMYFUNCTION("""COMPUTED_VALUE"""),"zál.")</f>
        <v>zál.</v>
      </c>
      <c r="DY4" s="168"/>
      <c r="DZ4" s="164" t="str">
        <f t="shared" ref="DZ4:DZ21" si="3">BN4</f>
        <v>Instore</v>
      </c>
      <c r="EA4" s="166" t="str">
        <f>IFERROR(__xludf.DUMMYFUNCTION("""COMPUTED_VALUE"""),"hod.")</f>
        <v>hod.</v>
      </c>
      <c r="EB4" s="167" t="str">
        <f>IFERROR(__xludf.DUMMYFUNCTION("""COMPUTED_VALUE"""),"zál.")</f>
        <v>zál.</v>
      </c>
      <c r="EC4" s="166" t="str">
        <f>IFERROR(__xludf.DUMMYFUNCTION("""COMPUTED_VALUE"""),"hod.")</f>
        <v>hod.</v>
      </c>
      <c r="ED4" s="167" t="str">
        <f>IFERROR(__xludf.DUMMYFUNCTION("""COMPUTED_VALUE"""),"zál.")</f>
        <v>zál.</v>
      </c>
      <c r="EE4" s="166" t="str">
        <f>IFERROR(__xludf.DUMMYFUNCTION("""COMPUTED_VALUE"""),"hod.")</f>
        <v>hod.</v>
      </c>
      <c r="EF4" s="167" t="str">
        <f>IFERROR(__xludf.DUMMYFUNCTION("""COMPUTED_VALUE"""),"zál.")</f>
        <v>zál.</v>
      </c>
      <c r="EG4" s="166" t="str">
        <f>IFERROR(__xludf.DUMMYFUNCTION("""COMPUTED_VALUE"""),"Hodin")</f>
        <v>Hodin</v>
      </c>
      <c r="EH4" s="167" t="str">
        <f>IFERROR(__xludf.DUMMYFUNCTION("""COMPUTED_VALUE"""),"zál.")</f>
        <v>zál.</v>
      </c>
      <c r="EI4" s="166" t="str">
        <f>IFERROR(__xludf.DUMMYFUNCTION("""COMPUTED_VALUE"""),"hod.")</f>
        <v>hod.</v>
      </c>
      <c r="EJ4" s="167" t="str">
        <f>IFERROR(__xludf.DUMMYFUNCTION("""COMPUTED_VALUE"""),"zál.")</f>
        <v>zál.</v>
      </c>
      <c r="EK4" s="166" t="str">
        <f>IFERROR(__xludf.DUMMYFUNCTION("""COMPUTED_VALUE"""),"hod.")</f>
        <v>hod.</v>
      </c>
      <c r="EL4" s="167" t="str">
        <f>IFERROR(__xludf.DUMMYFUNCTION("""COMPUTED_VALUE"""),"zál.")</f>
        <v>zál.</v>
      </c>
      <c r="EM4" s="166" t="str">
        <f>IFERROR(__xludf.DUMMYFUNCTION("""COMPUTED_VALUE"""),"hod.")</f>
        <v>hod.</v>
      </c>
      <c r="EN4" s="167" t="str">
        <f>IFERROR(__xludf.DUMMYFUNCTION("""COMPUTED_VALUE"""),"zál.")</f>
        <v>zál.</v>
      </c>
      <c r="EO4" s="166" t="str">
        <f>IFERROR(__xludf.DUMMYFUNCTION("""COMPUTED_VALUE"""),"hod.")</f>
        <v>hod.</v>
      </c>
      <c r="EP4" s="167" t="str">
        <f>IFERROR(__xludf.DUMMYFUNCTION("""COMPUTED_VALUE"""),"zál.")</f>
        <v>zál.</v>
      </c>
      <c r="EQ4" s="166" t="str">
        <f>IFERROR(__xludf.DUMMYFUNCTION("""COMPUTED_VALUE"""),"hod.")</f>
        <v>hod.</v>
      </c>
      <c r="ER4" s="167" t="str">
        <f>IFERROR(__xludf.DUMMYFUNCTION("""COMPUTED_VALUE"""),"zál.")</f>
        <v>zál.</v>
      </c>
      <c r="ES4" s="166" t="str">
        <f>IFERROR(__xludf.DUMMYFUNCTION("""COMPUTED_VALUE"""),"hod.")</f>
        <v>hod.</v>
      </c>
      <c r="ET4" s="167" t="str">
        <f>IFERROR(__xludf.DUMMYFUNCTION("""COMPUTED_VALUE"""),"zál.")</f>
        <v>zál.</v>
      </c>
      <c r="EU4" s="166" t="str">
        <f>IFERROR(__xludf.DUMMYFUNCTION("""COMPUTED_VALUE"""),"hod.")</f>
        <v>hod.</v>
      </c>
      <c r="EV4" s="167" t="str">
        <f>IFERROR(__xludf.DUMMYFUNCTION("""COMPUTED_VALUE"""),"zál.")</f>
        <v>zál.</v>
      </c>
      <c r="EW4" s="166" t="str">
        <f>IFERROR(__xludf.DUMMYFUNCTION("""COMPUTED_VALUE"""),"hod.")</f>
        <v>hod.</v>
      </c>
      <c r="EX4" s="167" t="str">
        <f>IFERROR(__xludf.DUMMYFUNCTION("""COMPUTED_VALUE"""),"zál.")</f>
        <v>zál.</v>
      </c>
      <c r="EY4" s="166" t="str">
        <f>IFERROR(__xludf.DUMMYFUNCTION("""COMPUTED_VALUE"""),"hod.")</f>
        <v>hod.</v>
      </c>
      <c r="EZ4" s="167" t="str">
        <f>IFERROR(__xludf.DUMMYFUNCTION("""COMPUTED_VALUE"""),"zál.")</f>
        <v>zál.</v>
      </c>
      <c r="FA4" s="166" t="str">
        <f>IFERROR(__xludf.DUMMYFUNCTION("""COMPUTED_VALUE"""),"hod.")</f>
        <v>hod.</v>
      </c>
      <c r="FB4" s="167" t="str">
        <f>IFERROR(__xludf.DUMMYFUNCTION("""COMPUTED_VALUE"""),"zál.")</f>
        <v>zál.</v>
      </c>
      <c r="FC4" s="166" t="str">
        <f>IFERROR(__xludf.DUMMYFUNCTION("""COMPUTED_VALUE"""),"hod.")</f>
        <v>hod.</v>
      </c>
      <c r="FD4" s="167" t="str">
        <f>IFERROR(__xludf.DUMMYFUNCTION("""COMPUTED_VALUE"""),"zál.")</f>
        <v>zál.</v>
      </c>
      <c r="FE4" s="166" t="str">
        <f>IFERROR(__xludf.DUMMYFUNCTION("""COMPUTED_VALUE"""),"hod.")</f>
        <v>hod.</v>
      </c>
      <c r="FF4" s="167" t="str">
        <f>IFERROR(__xludf.DUMMYFUNCTION("""COMPUTED_VALUE"""),"zál.")</f>
        <v>zál.</v>
      </c>
      <c r="FG4" s="166" t="str">
        <f>IFERROR(__xludf.DUMMYFUNCTION("""COMPUTED_VALUE"""),"hod.")</f>
        <v>hod.</v>
      </c>
      <c r="FH4" s="167" t="str">
        <f>IFERROR(__xludf.DUMMYFUNCTION("""COMPUTED_VALUE"""),"zál.")</f>
        <v>zál.</v>
      </c>
      <c r="FI4" s="166" t="str">
        <f>IFERROR(__xludf.DUMMYFUNCTION("""COMPUTED_VALUE"""),"hod.")</f>
        <v>hod.</v>
      </c>
      <c r="FJ4" s="167" t="str">
        <f>IFERROR(__xludf.DUMMYFUNCTION("""COMPUTED_VALUE"""),"zál.")</f>
        <v>zál.</v>
      </c>
      <c r="FK4" s="166" t="str">
        <f>IFERROR(__xludf.DUMMYFUNCTION("""COMPUTED_VALUE"""),"hod.")</f>
        <v>hod.</v>
      </c>
      <c r="FL4" s="167" t="str">
        <f>IFERROR(__xludf.DUMMYFUNCTION("""COMPUTED_VALUE"""),"zál.")</f>
        <v>zál.</v>
      </c>
      <c r="FM4" s="166" t="str">
        <f>IFERROR(__xludf.DUMMYFUNCTION("""COMPUTED_VALUE"""),"hod.")</f>
        <v>hod.</v>
      </c>
      <c r="FN4" s="167" t="str">
        <f>IFERROR(__xludf.DUMMYFUNCTION("""COMPUTED_VALUE"""),"zál.")</f>
        <v>zál.</v>
      </c>
      <c r="FO4" s="166" t="str">
        <f>IFERROR(__xludf.DUMMYFUNCTION("""COMPUTED_VALUE"""),"hod.")</f>
        <v>hod.</v>
      </c>
      <c r="FP4" s="167" t="str">
        <f>IFERROR(__xludf.DUMMYFUNCTION("""COMPUTED_VALUE"""),"zál.")</f>
        <v>zál.</v>
      </c>
      <c r="FQ4" s="166" t="str">
        <f>IFERROR(__xludf.DUMMYFUNCTION("""COMPUTED_VALUE"""),"hod.")</f>
        <v>hod.</v>
      </c>
      <c r="FR4" s="167" t="str">
        <f>IFERROR(__xludf.DUMMYFUNCTION("""COMPUTED_VALUE"""),"zál.")</f>
        <v>zál.</v>
      </c>
      <c r="FS4" s="166" t="str">
        <f>IFERROR(__xludf.DUMMYFUNCTION("""COMPUTED_VALUE"""),"hod.")</f>
        <v>hod.</v>
      </c>
      <c r="FT4" s="167" t="str">
        <f>IFERROR(__xludf.DUMMYFUNCTION("""COMPUTED_VALUE"""),"zál.")</f>
        <v>zál.</v>
      </c>
      <c r="FU4" s="166" t="str">
        <f>IFERROR(__xludf.DUMMYFUNCTION("""COMPUTED_VALUE"""),"hod.")</f>
        <v>hod.</v>
      </c>
      <c r="FV4" s="167" t="str">
        <f>IFERROR(__xludf.DUMMYFUNCTION("""COMPUTED_VALUE"""),"zál.")</f>
        <v>zál.</v>
      </c>
      <c r="FW4" s="166" t="str">
        <f>IFERROR(__xludf.DUMMYFUNCTION("""COMPUTED_VALUE"""),"hod.")</f>
        <v>hod.</v>
      </c>
      <c r="FX4" s="167" t="str">
        <f>IFERROR(__xludf.DUMMYFUNCTION("""COMPUTED_VALUE"""),"zál.")</f>
        <v>zál.</v>
      </c>
      <c r="FY4" s="166" t="str">
        <f>IFERROR(__xludf.DUMMYFUNCTION("""COMPUTED_VALUE"""),"hod.")</f>
        <v>hod.</v>
      </c>
      <c r="FZ4" s="167" t="str">
        <f>IFERROR(__xludf.DUMMYFUNCTION("""COMPUTED_VALUE"""),"zál.")</f>
        <v>zál.</v>
      </c>
      <c r="GA4" s="166" t="str">
        <f>IFERROR(__xludf.DUMMYFUNCTION("""COMPUTED_VALUE"""),"hod.")</f>
        <v>hod.</v>
      </c>
      <c r="GB4" s="167" t="str">
        <f>IFERROR(__xludf.DUMMYFUNCTION("""COMPUTED_VALUE"""),"zál.")</f>
        <v>zál.</v>
      </c>
      <c r="GC4" s="166" t="str">
        <f>IFERROR(__xludf.DUMMYFUNCTION("""COMPUTED_VALUE"""),"hod.")</f>
        <v>hod.</v>
      </c>
      <c r="GD4" s="167" t="str">
        <f>IFERROR(__xludf.DUMMYFUNCTION("""COMPUTED_VALUE"""),"zál.")</f>
        <v>zál.</v>
      </c>
      <c r="GE4" s="166" t="str">
        <f>IFERROR(__xludf.DUMMYFUNCTION("""COMPUTED_VALUE"""),"hod.")</f>
        <v>hod.</v>
      </c>
      <c r="GF4" s="167" t="str">
        <f>IFERROR(__xludf.DUMMYFUNCTION("""COMPUTED_VALUE"""),"zál.")</f>
        <v>zál.</v>
      </c>
      <c r="GG4" s="166" t="str">
        <f>IFERROR(__xludf.DUMMYFUNCTION("""COMPUTED_VALUE"""),"hod.")</f>
        <v>hod.</v>
      </c>
      <c r="GH4" s="167" t="str">
        <f>IFERROR(__xludf.DUMMYFUNCTION("""COMPUTED_VALUE"""),"zál.")</f>
        <v>zál.</v>
      </c>
      <c r="GI4" s="166" t="str">
        <f>IFERROR(__xludf.DUMMYFUNCTION("""COMPUTED_VALUE"""),"hod.")</f>
        <v>hod.</v>
      </c>
      <c r="GJ4" s="167" t="str">
        <f>IFERROR(__xludf.DUMMYFUNCTION("""COMPUTED_VALUE"""),"zál.")</f>
        <v>zál.</v>
      </c>
      <c r="GK4" s="168"/>
      <c r="GL4" s="164" t="str">
        <f t="shared" ref="GL4:GL21" si="4">DZ4</f>
        <v>Instore</v>
      </c>
      <c r="GM4" s="166" t="str">
        <f>IFERROR(__xludf.DUMMYFUNCTION("""COMPUTED_VALUE"""),"hod.")</f>
        <v>hod.</v>
      </c>
      <c r="GN4" s="167" t="str">
        <f>IFERROR(__xludf.DUMMYFUNCTION("""COMPUTED_VALUE"""),"zál.")</f>
        <v>zál.</v>
      </c>
      <c r="GO4" s="166" t="str">
        <f>IFERROR(__xludf.DUMMYFUNCTION("""COMPUTED_VALUE"""),"hod.")</f>
        <v>hod.</v>
      </c>
      <c r="GP4" s="167" t="str">
        <f>IFERROR(__xludf.DUMMYFUNCTION("""COMPUTED_VALUE"""),"zál.")</f>
        <v>zál.</v>
      </c>
      <c r="GQ4" s="166" t="str">
        <f>IFERROR(__xludf.DUMMYFUNCTION("""COMPUTED_VALUE"""),"hod.")</f>
        <v>hod.</v>
      </c>
      <c r="GR4" s="167" t="str">
        <f>IFERROR(__xludf.DUMMYFUNCTION("""COMPUTED_VALUE"""),"zál.")</f>
        <v>zál.</v>
      </c>
      <c r="GS4" s="166" t="str">
        <f>IFERROR(__xludf.DUMMYFUNCTION("""COMPUTED_VALUE"""),"Hodin")</f>
        <v>Hodin</v>
      </c>
      <c r="GT4" s="167" t="str">
        <f>IFERROR(__xludf.DUMMYFUNCTION("""COMPUTED_VALUE"""),"zál.")</f>
        <v>zál.</v>
      </c>
      <c r="GU4" s="166" t="str">
        <f>IFERROR(__xludf.DUMMYFUNCTION("""COMPUTED_VALUE"""),"hod.")</f>
        <v>hod.</v>
      </c>
      <c r="GV4" s="167" t="str">
        <f>IFERROR(__xludf.DUMMYFUNCTION("""COMPUTED_VALUE"""),"zál.")</f>
        <v>zál.</v>
      </c>
      <c r="GW4" s="166" t="str">
        <f>IFERROR(__xludf.DUMMYFUNCTION("""COMPUTED_VALUE"""),"hod.")</f>
        <v>hod.</v>
      </c>
      <c r="GX4" s="167" t="str">
        <f>IFERROR(__xludf.DUMMYFUNCTION("""COMPUTED_VALUE"""),"zál.")</f>
        <v>zál.</v>
      </c>
      <c r="GY4" s="166" t="str">
        <f>IFERROR(__xludf.DUMMYFUNCTION("""COMPUTED_VALUE"""),"hod.")</f>
        <v>hod.</v>
      </c>
      <c r="GZ4" s="167" t="str">
        <f>IFERROR(__xludf.DUMMYFUNCTION("""COMPUTED_VALUE"""),"zál.")</f>
        <v>zál.</v>
      </c>
      <c r="HA4" s="166" t="str">
        <f>IFERROR(__xludf.DUMMYFUNCTION("""COMPUTED_VALUE"""),"hod.")</f>
        <v>hod.</v>
      </c>
      <c r="HB4" s="167" t="str">
        <f>IFERROR(__xludf.DUMMYFUNCTION("""COMPUTED_VALUE"""),"zál.")</f>
        <v>zál.</v>
      </c>
      <c r="HC4" s="166" t="str">
        <f>IFERROR(__xludf.DUMMYFUNCTION("""COMPUTED_VALUE"""),"hod.")</f>
        <v>hod.</v>
      </c>
      <c r="HD4" s="167" t="str">
        <f>IFERROR(__xludf.DUMMYFUNCTION("""COMPUTED_VALUE"""),"zál.")</f>
        <v>zál.</v>
      </c>
      <c r="HE4" s="166" t="str">
        <f>IFERROR(__xludf.DUMMYFUNCTION("""COMPUTED_VALUE"""),"hod.")</f>
        <v>hod.</v>
      </c>
      <c r="HF4" s="167" t="str">
        <f>IFERROR(__xludf.DUMMYFUNCTION("""COMPUTED_VALUE"""),"zál.")</f>
        <v>zál.</v>
      </c>
      <c r="HG4" s="166" t="str">
        <f>IFERROR(__xludf.DUMMYFUNCTION("""COMPUTED_VALUE"""),"hod.")</f>
        <v>hod.</v>
      </c>
      <c r="HH4" s="167" t="str">
        <f>IFERROR(__xludf.DUMMYFUNCTION("""COMPUTED_VALUE"""),"zál.")</f>
        <v>zál.</v>
      </c>
      <c r="HI4" s="166" t="str">
        <f>IFERROR(__xludf.DUMMYFUNCTION("""COMPUTED_VALUE"""),"hod.")</f>
        <v>hod.</v>
      </c>
      <c r="HJ4" s="167" t="str">
        <f>IFERROR(__xludf.DUMMYFUNCTION("""COMPUTED_VALUE"""),"zál.")</f>
        <v>zál.</v>
      </c>
      <c r="HK4" s="166" t="str">
        <f>IFERROR(__xludf.DUMMYFUNCTION("""COMPUTED_VALUE"""),"hod.")</f>
        <v>hod.</v>
      </c>
      <c r="HL4" s="167" t="str">
        <f>IFERROR(__xludf.DUMMYFUNCTION("""COMPUTED_VALUE"""),"zál.")</f>
        <v>zál.</v>
      </c>
      <c r="HM4" s="166" t="str">
        <f>IFERROR(__xludf.DUMMYFUNCTION("""COMPUTED_VALUE"""),"hod.")</f>
        <v>hod.</v>
      </c>
      <c r="HN4" s="167" t="str">
        <f>IFERROR(__xludf.DUMMYFUNCTION("""COMPUTED_VALUE"""),"zál.")</f>
        <v>zál.</v>
      </c>
      <c r="HO4" s="166" t="str">
        <f>IFERROR(__xludf.DUMMYFUNCTION("""COMPUTED_VALUE"""),"hod.")</f>
        <v>hod.</v>
      </c>
      <c r="HP4" s="167" t="str">
        <f>IFERROR(__xludf.DUMMYFUNCTION("""COMPUTED_VALUE"""),"zál.")</f>
        <v>zál.</v>
      </c>
      <c r="HQ4" s="166" t="str">
        <f>IFERROR(__xludf.DUMMYFUNCTION("""COMPUTED_VALUE"""),"hod.")</f>
        <v>hod.</v>
      </c>
      <c r="HR4" s="167" t="str">
        <f>IFERROR(__xludf.DUMMYFUNCTION("""COMPUTED_VALUE"""),"zál.")</f>
        <v>zál.</v>
      </c>
      <c r="HS4" s="166" t="str">
        <f>IFERROR(__xludf.DUMMYFUNCTION("""COMPUTED_VALUE"""),"hod.")</f>
        <v>hod.</v>
      </c>
      <c r="HT4" s="167" t="str">
        <f>IFERROR(__xludf.DUMMYFUNCTION("""COMPUTED_VALUE"""),"zál.")</f>
        <v>zál.</v>
      </c>
      <c r="HU4" s="166" t="str">
        <f>IFERROR(__xludf.DUMMYFUNCTION("""COMPUTED_VALUE"""),"hod.")</f>
        <v>hod.</v>
      </c>
      <c r="HV4" s="167" t="str">
        <f>IFERROR(__xludf.DUMMYFUNCTION("""COMPUTED_VALUE"""),"zál.")</f>
        <v>zál.</v>
      </c>
      <c r="HW4" s="166" t="str">
        <f>IFERROR(__xludf.DUMMYFUNCTION("""COMPUTED_VALUE"""),"hod.")</f>
        <v>hod.</v>
      </c>
      <c r="HX4" s="167" t="str">
        <f>IFERROR(__xludf.DUMMYFUNCTION("""COMPUTED_VALUE"""),"zál.")</f>
        <v>zál.</v>
      </c>
      <c r="HY4" s="166" t="str">
        <f>IFERROR(__xludf.DUMMYFUNCTION("""COMPUTED_VALUE"""),"hod.")</f>
        <v>hod.</v>
      </c>
      <c r="HZ4" s="167" t="str">
        <f>IFERROR(__xludf.DUMMYFUNCTION("""COMPUTED_VALUE"""),"zál.")</f>
        <v>zál.</v>
      </c>
      <c r="IA4" s="166" t="str">
        <f>IFERROR(__xludf.DUMMYFUNCTION("""COMPUTED_VALUE"""),"hod.")</f>
        <v>hod.</v>
      </c>
      <c r="IB4" s="167" t="str">
        <f>IFERROR(__xludf.DUMMYFUNCTION("""COMPUTED_VALUE"""),"zál.")</f>
        <v>zál.</v>
      </c>
      <c r="IC4" s="166" t="str">
        <f>IFERROR(__xludf.DUMMYFUNCTION("""COMPUTED_VALUE"""),"hod.")</f>
        <v>hod.</v>
      </c>
      <c r="ID4" s="167" t="str">
        <f>IFERROR(__xludf.DUMMYFUNCTION("""COMPUTED_VALUE"""),"zál.")</f>
        <v>zál.</v>
      </c>
      <c r="IE4" s="166" t="str">
        <f>IFERROR(__xludf.DUMMYFUNCTION("""COMPUTED_VALUE"""),"hod.")</f>
        <v>hod.</v>
      </c>
      <c r="IF4" s="167" t="str">
        <f>IFERROR(__xludf.DUMMYFUNCTION("""COMPUTED_VALUE"""),"zál.")</f>
        <v>zál.</v>
      </c>
      <c r="IG4" s="166" t="str">
        <f>IFERROR(__xludf.DUMMYFUNCTION("""COMPUTED_VALUE"""),"hod.")</f>
        <v>hod.</v>
      </c>
      <c r="IH4" s="167" t="str">
        <f>IFERROR(__xludf.DUMMYFUNCTION("""COMPUTED_VALUE"""),"zál.")</f>
        <v>zál.</v>
      </c>
      <c r="II4" s="166" t="str">
        <f>IFERROR(__xludf.DUMMYFUNCTION("""COMPUTED_VALUE"""),"hod.")</f>
        <v>hod.</v>
      </c>
      <c r="IJ4" s="167" t="str">
        <f>IFERROR(__xludf.DUMMYFUNCTION("""COMPUTED_VALUE"""),"zál.")</f>
        <v>zál.</v>
      </c>
      <c r="IK4" s="166" t="str">
        <f>IFERROR(__xludf.DUMMYFUNCTION("""COMPUTED_VALUE"""),"hod.")</f>
        <v>hod.</v>
      </c>
      <c r="IL4" s="167" t="str">
        <f>IFERROR(__xludf.DUMMYFUNCTION("""COMPUTED_VALUE"""),"zál.")</f>
        <v>zál.</v>
      </c>
      <c r="IM4" s="166" t="str">
        <f>IFERROR(__xludf.DUMMYFUNCTION("""COMPUTED_VALUE"""),"hod.")</f>
        <v>hod.</v>
      </c>
      <c r="IN4" s="167" t="str">
        <f>IFERROR(__xludf.DUMMYFUNCTION("""COMPUTED_VALUE"""),"zál.")</f>
        <v>zál.</v>
      </c>
      <c r="IO4" s="166" t="str">
        <f>IFERROR(__xludf.DUMMYFUNCTION("""COMPUTED_VALUE"""),"hod.")</f>
        <v>hod.</v>
      </c>
      <c r="IP4" s="167" t="str">
        <f>IFERROR(__xludf.DUMMYFUNCTION("""COMPUTED_VALUE"""),"zál.")</f>
        <v>zál.</v>
      </c>
      <c r="IQ4" s="166" t="str">
        <f>IFERROR(__xludf.DUMMYFUNCTION("""COMPUTED_VALUE"""),"hod.")</f>
        <v>hod.</v>
      </c>
      <c r="IR4" s="167" t="str">
        <f>IFERROR(__xludf.DUMMYFUNCTION("""COMPUTED_VALUE"""),"zál.")</f>
        <v>zál.</v>
      </c>
      <c r="IS4" s="166" t="str">
        <f>IFERROR(__xludf.DUMMYFUNCTION("""COMPUTED_VALUE"""),"hod.")</f>
        <v>hod.</v>
      </c>
      <c r="IT4" s="167" t="str">
        <f>IFERROR(__xludf.DUMMYFUNCTION("""COMPUTED_VALUE"""),"zál.")</f>
        <v>zál.</v>
      </c>
      <c r="IU4" s="166" t="str">
        <f>IFERROR(__xludf.DUMMYFUNCTION("""COMPUTED_VALUE"""),"hod.")</f>
        <v>hod.</v>
      </c>
      <c r="IV4" s="167" t="str">
        <f>IFERROR(__xludf.DUMMYFUNCTION("""COMPUTED_VALUE"""),"zál.")</f>
        <v>zál.</v>
      </c>
    </row>
    <row r="5">
      <c r="A5" s="208">
        <f>IFERROR(__xludf.DUMMYFUNCTION("""COMPUTED_VALUE"""),1333.3333333333333)</f>
        <v>1333.333333</v>
      </c>
      <c r="B5" s="231" t="str">
        <f t="shared" si="1"/>
        <v>Stanislav Roth</v>
      </c>
      <c r="C5" s="199">
        <f t="shared" ref="C5:BL5" si="2">BO5+EA5+GM5</f>
        <v>5</v>
      </c>
      <c r="D5" s="199">
        <f t="shared" si="2"/>
        <v>0</v>
      </c>
      <c r="E5" s="199">
        <f t="shared" si="2"/>
        <v>5</v>
      </c>
      <c r="F5" s="199">
        <f t="shared" si="2"/>
        <v>0</v>
      </c>
      <c r="G5" s="199">
        <f t="shared" si="2"/>
        <v>5</v>
      </c>
      <c r="H5" s="199">
        <f t="shared" si="2"/>
        <v>0</v>
      </c>
      <c r="I5" s="199">
        <f t="shared" si="2"/>
        <v>0</v>
      </c>
      <c r="J5" s="199">
        <f t="shared" si="2"/>
        <v>0</v>
      </c>
      <c r="K5" s="199">
        <f t="shared" si="2"/>
        <v>5</v>
      </c>
      <c r="L5" s="199">
        <f t="shared" si="2"/>
        <v>0</v>
      </c>
      <c r="M5" s="199">
        <f t="shared" si="2"/>
        <v>6</v>
      </c>
      <c r="N5" s="199">
        <f t="shared" si="2"/>
        <v>0</v>
      </c>
      <c r="O5" s="199">
        <f t="shared" si="2"/>
        <v>0</v>
      </c>
      <c r="P5" s="199">
        <f t="shared" si="2"/>
        <v>200</v>
      </c>
      <c r="Q5" s="199">
        <f t="shared" si="2"/>
        <v>0</v>
      </c>
      <c r="R5" s="199">
        <f t="shared" si="2"/>
        <v>0</v>
      </c>
      <c r="S5" s="199">
        <f t="shared" si="2"/>
        <v>0</v>
      </c>
      <c r="T5" s="199">
        <f t="shared" si="2"/>
        <v>0</v>
      </c>
      <c r="U5" s="199">
        <f t="shared" si="2"/>
        <v>8</v>
      </c>
      <c r="V5" s="199">
        <f t="shared" si="2"/>
        <v>0</v>
      </c>
      <c r="W5" s="199">
        <f t="shared" si="2"/>
        <v>0</v>
      </c>
      <c r="X5" s="199">
        <f t="shared" si="2"/>
        <v>0</v>
      </c>
      <c r="Y5" s="199">
        <f t="shared" si="2"/>
        <v>10.5</v>
      </c>
      <c r="Z5" s="199">
        <f t="shared" si="2"/>
        <v>0</v>
      </c>
      <c r="AA5" s="199">
        <f t="shared" si="2"/>
        <v>11.5</v>
      </c>
      <c r="AB5" s="199">
        <f t="shared" si="2"/>
        <v>0</v>
      </c>
      <c r="AC5" s="199">
        <f t="shared" si="2"/>
        <v>6</v>
      </c>
      <c r="AD5" s="199">
        <f t="shared" si="2"/>
        <v>0</v>
      </c>
      <c r="AE5" s="199">
        <f t="shared" si="2"/>
        <v>0</v>
      </c>
      <c r="AF5" s="199">
        <f t="shared" si="2"/>
        <v>0</v>
      </c>
      <c r="AG5" s="199">
        <f t="shared" si="2"/>
        <v>0</v>
      </c>
      <c r="AH5" s="199">
        <f t="shared" si="2"/>
        <v>0</v>
      </c>
      <c r="AI5" s="199">
        <f t="shared" si="2"/>
        <v>12.5</v>
      </c>
      <c r="AJ5" s="199">
        <f t="shared" si="2"/>
        <v>0</v>
      </c>
      <c r="AK5" s="199">
        <f t="shared" si="2"/>
        <v>12</v>
      </c>
      <c r="AL5" s="199">
        <f t="shared" si="2"/>
        <v>0</v>
      </c>
      <c r="AM5" s="199">
        <f t="shared" si="2"/>
        <v>7</v>
      </c>
      <c r="AN5" s="199">
        <f t="shared" si="2"/>
        <v>0</v>
      </c>
      <c r="AO5" s="199">
        <f t="shared" si="2"/>
        <v>6</v>
      </c>
      <c r="AP5" s="199">
        <f t="shared" si="2"/>
        <v>0</v>
      </c>
      <c r="AQ5" s="199">
        <f t="shared" si="2"/>
        <v>13</v>
      </c>
      <c r="AR5" s="199">
        <f t="shared" si="2"/>
        <v>0</v>
      </c>
      <c r="AS5" s="199">
        <f t="shared" si="2"/>
        <v>0</v>
      </c>
      <c r="AT5" s="199">
        <f t="shared" si="2"/>
        <v>0</v>
      </c>
      <c r="AU5" s="199">
        <f t="shared" si="2"/>
        <v>0</v>
      </c>
      <c r="AV5" s="199">
        <f t="shared" si="2"/>
        <v>0</v>
      </c>
      <c r="AW5" s="199">
        <f t="shared" si="2"/>
        <v>0</v>
      </c>
      <c r="AX5" s="199">
        <f t="shared" si="2"/>
        <v>0</v>
      </c>
      <c r="AY5" s="199">
        <f t="shared" si="2"/>
        <v>5.5</v>
      </c>
      <c r="AZ5" s="199">
        <f t="shared" si="2"/>
        <v>0</v>
      </c>
      <c r="BA5" s="199">
        <f t="shared" si="2"/>
        <v>13</v>
      </c>
      <c r="BB5" s="199">
        <f t="shared" si="2"/>
        <v>0</v>
      </c>
      <c r="BC5" s="199">
        <f t="shared" si="2"/>
        <v>13</v>
      </c>
      <c r="BD5" s="199">
        <f t="shared" si="2"/>
        <v>0</v>
      </c>
      <c r="BE5" s="199">
        <f t="shared" si="2"/>
        <v>5.5</v>
      </c>
      <c r="BF5" s="199">
        <f t="shared" si="2"/>
        <v>780</v>
      </c>
      <c r="BG5" s="199">
        <f t="shared" si="2"/>
        <v>0</v>
      </c>
      <c r="BH5" s="199">
        <f t="shared" si="2"/>
        <v>0</v>
      </c>
      <c r="BI5" s="199">
        <f t="shared" si="2"/>
        <v>13</v>
      </c>
      <c r="BJ5" s="199">
        <f t="shared" si="2"/>
        <v>0</v>
      </c>
      <c r="BK5" s="199">
        <f t="shared" si="2"/>
        <v>0</v>
      </c>
      <c r="BL5" s="199">
        <f t="shared" si="2"/>
        <v>0</v>
      </c>
      <c r="BM5" s="158"/>
      <c r="BN5" s="159" t="str">
        <f>IFERROR(__xludf.DUMMYFUNCTION("""COMPUTED_VALUE"""),"Stanislav Roth")</f>
        <v>Stanislav Roth</v>
      </c>
      <c r="BO5" s="202"/>
      <c r="BP5" s="203"/>
      <c r="BQ5" s="202"/>
      <c r="BR5" s="203"/>
      <c r="BS5" s="202"/>
      <c r="BT5" s="203"/>
      <c r="BU5" s="204"/>
      <c r="BV5" s="203"/>
      <c r="BW5" s="204">
        <f>IFERROR(__xludf.DUMMYFUNCTION("""COMPUTED_VALUE"""),5.0)</f>
        <v>5</v>
      </c>
      <c r="BX5" s="203"/>
      <c r="BY5" s="202">
        <f>IFERROR(__xludf.DUMMYFUNCTION("""COMPUTED_VALUE"""),6.0)</f>
        <v>6</v>
      </c>
      <c r="BZ5" s="203"/>
      <c r="CA5" s="202"/>
      <c r="CB5" s="203"/>
      <c r="CC5" s="202"/>
      <c r="CD5" s="203"/>
      <c r="CE5" s="204"/>
      <c r="CF5" s="203"/>
      <c r="CG5" s="202"/>
      <c r="CH5" s="203"/>
      <c r="CI5" s="204"/>
      <c r="CJ5" s="203"/>
      <c r="CK5" s="202">
        <f>IFERROR(__xludf.DUMMYFUNCTION("""COMPUTED_VALUE"""),5.0)</f>
        <v>5</v>
      </c>
      <c r="CL5" s="203"/>
      <c r="CM5" s="202">
        <f>IFERROR(__xludf.DUMMYFUNCTION("""COMPUTED_VALUE"""),5.0)</f>
        <v>5</v>
      </c>
      <c r="CN5" s="203"/>
      <c r="CO5" s="202"/>
      <c r="CP5" s="203"/>
      <c r="CQ5" s="202"/>
      <c r="CR5" s="203"/>
      <c r="CS5" s="202"/>
      <c r="CT5" s="199"/>
      <c r="CU5" s="202">
        <f>IFERROR(__xludf.DUMMYFUNCTION("""COMPUTED_VALUE"""),12.5)</f>
        <v>12.5</v>
      </c>
      <c r="CV5" s="199"/>
      <c r="CW5" s="202">
        <f>IFERROR(__xludf.DUMMYFUNCTION("""COMPUTED_VALUE"""),12.0)</f>
        <v>12</v>
      </c>
      <c r="CX5" s="199"/>
      <c r="CY5" s="202">
        <f>IFERROR(__xludf.DUMMYFUNCTION("""COMPUTED_VALUE"""),7.0)</f>
        <v>7</v>
      </c>
      <c r="CZ5" s="199"/>
      <c r="DA5" s="202">
        <f>IFERROR(__xludf.DUMMYFUNCTION("""COMPUTED_VALUE"""),6.0)</f>
        <v>6</v>
      </c>
      <c r="DB5" s="199"/>
      <c r="DC5" s="202">
        <f>IFERROR(__xludf.DUMMYFUNCTION("""COMPUTED_VALUE"""),13.0)</f>
        <v>13</v>
      </c>
      <c r="DD5" s="199"/>
      <c r="DE5" s="202"/>
      <c r="DF5" s="199"/>
      <c r="DG5" s="202"/>
      <c r="DH5" s="199"/>
      <c r="DI5" s="202"/>
      <c r="DJ5" s="199"/>
      <c r="DK5" s="202">
        <f>IFERROR(__xludf.DUMMYFUNCTION("""COMPUTED_VALUE"""),5.5)</f>
        <v>5.5</v>
      </c>
      <c r="DL5" s="199"/>
      <c r="DM5" s="202">
        <f>IFERROR(__xludf.DUMMYFUNCTION("""COMPUTED_VALUE"""),13.0)</f>
        <v>13</v>
      </c>
      <c r="DN5" s="199"/>
      <c r="DO5" s="202">
        <f>IFERROR(__xludf.DUMMYFUNCTION("""COMPUTED_VALUE"""),13.0)</f>
        <v>13</v>
      </c>
      <c r="DP5" s="199"/>
      <c r="DQ5" s="202">
        <f>IFERROR(__xludf.DUMMYFUNCTION("""COMPUTED_VALUE"""),5.5)</f>
        <v>5.5</v>
      </c>
      <c r="DR5" s="199">
        <f>IFERROR(__xludf.DUMMYFUNCTION("""COMPUTED_VALUE"""),780.0)</f>
        <v>780</v>
      </c>
      <c r="DS5" s="202"/>
      <c r="DT5" s="199"/>
      <c r="DU5" s="202">
        <f>IFERROR(__xludf.DUMMYFUNCTION("""COMPUTED_VALUE"""),13.0)</f>
        <v>13</v>
      </c>
      <c r="DV5" s="199"/>
      <c r="DW5" s="202"/>
      <c r="DX5" s="199"/>
      <c r="DY5" s="158"/>
      <c r="DZ5" s="159" t="str">
        <f t="shared" si="3"/>
        <v>Stanislav Roth</v>
      </c>
      <c r="EA5" s="202">
        <f>IFERROR(__xludf.DUMMYFUNCTION("""COMPUTED_VALUE"""),5.0)</f>
        <v>5</v>
      </c>
      <c r="EB5" s="203"/>
      <c r="EC5" s="202"/>
      <c r="ED5" s="203"/>
      <c r="EE5" s="202">
        <f>IFERROR(__xludf.DUMMYFUNCTION("""COMPUTED_VALUE"""),5.0)</f>
        <v>5</v>
      </c>
      <c r="EF5" s="203"/>
      <c r="EG5" s="204"/>
      <c r="EH5" s="203"/>
      <c r="EI5" s="204"/>
      <c r="EJ5" s="203"/>
      <c r="EK5" s="202"/>
      <c r="EL5" s="203"/>
      <c r="EM5" s="202"/>
      <c r="EN5" s="203">
        <f>IFERROR(__xludf.DUMMYFUNCTION("""COMPUTED_VALUE"""),200.0)</f>
        <v>200</v>
      </c>
      <c r="EO5" s="202"/>
      <c r="EP5" s="203"/>
      <c r="EQ5" s="204"/>
      <c r="ER5" s="203"/>
      <c r="ES5" s="202">
        <f>IFERROR(__xludf.DUMMYFUNCTION("""COMPUTED_VALUE"""),8.0)</f>
        <v>8</v>
      </c>
      <c r="ET5" s="203"/>
      <c r="EU5" s="204"/>
      <c r="EV5" s="203"/>
      <c r="EW5" s="202"/>
      <c r="EX5" s="203"/>
      <c r="EY5" s="202"/>
      <c r="EZ5" s="203"/>
      <c r="FA5" s="202">
        <f>IFERROR(__xludf.DUMMYFUNCTION("""COMPUTED_VALUE"""),6.0)</f>
        <v>6</v>
      </c>
      <c r="FB5" s="203"/>
      <c r="FC5" s="202"/>
      <c r="FD5" s="203"/>
      <c r="FE5" s="202"/>
      <c r="FF5" s="199"/>
      <c r="FG5" s="202"/>
      <c r="FH5" s="199"/>
      <c r="FI5" s="202"/>
      <c r="FJ5" s="199"/>
      <c r="FK5" s="202"/>
      <c r="FL5" s="199"/>
      <c r="FM5" s="202"/>
      <c r="FN5" s="199"/>
      <c r="FO5" s="202"/>
      <c r="FP5" s="199"/>
      <c r="FQ5" s="202"/>
      <c r="FR5" s="199"/>
      <c r="FS5" s="202"/>
      <c r="FT5" s="199"/>
      <c r="FU5" s="202"/>
      <c r="FV5" s="199"/>
      <c r="FW5" s="202"/>
      <c r="FX5" s="199"/>
      <c r="FY5" s="202"/>
      <c r="FZ5" s="199"/>
      <c r="GA5" s="202"/>
      <c r="GB5" s="199"/>
      <c r="GC5" s="202"/>
      <c r="GD5" s="199"/>
      <c r="GE5" s="202"/>
      <c r="GF5" s="199"/>
      <c r="GG5" s="202"/>
      <c r="GH5" s="199"/>
      <c r="GI5" s="202"/>
      <c r="GJ5" s="199"/>
      <c r="GK5" s="158"/>
      <c r="GL5" s="159" t="str">
        <f t="shared" si="4"/>
        <v>Stanislav Roth</v>
      </c>
      <c r="GM5" s="202"/>
      <c r="GN5" s="203"/>
      <c r="GO5" s="202">
        <f>IFERROR(__xludf.DUMMYFUNCTION("""COMPUTED_VALUE"""),5.0)</f>
        <v>5</v>
      </c>
      <c r="GP5" s="203"/>
      <c r="GQ5" s="202"/>
      <c r="GR5" s="203"/>
      <c r="GS5" s="204"/>
      <c r="GT5" s="203"/>
      <c r="GU5" s="204"/>
      <c r="GV5" s="203"/>
      <c r="GW5" s="202"/>
      <c r="GX5" s="203"/>
      <c r="GY5" s="202"/>
      <c r="GZ5" s="203"/>
      <c r="HA5" s="202"/>
      <c r="HB5" s="203"/>
      <c r="HC5" s="204"/>
      <c r="HD5" s="203"/>
      <c r="HE5" s="202"/>
      <c r="HF5" s="203"/>
      <c r="HG5" s="204"/>
      <c r="HH5" s="203"/>
      <c r="HI5" s="202">
        <f>IFERROR(__xludf.DUMMYFUNCTION("""COMPUTED_VALUE"""),5.5)</f>
        <v>5.5</v>
      </c>
      <c r="HJ5" s="203"/>
      <c r="HK5" s="202">
        <f>IFERROR(__xludf.DUMMYFUNCTION("""COMPUTED_VALUE"""),6.5)</f>
        <v>6.5</v>
      </c>
      <c r="HL5" s="203"/>
      <c r="HM5" s="202"/>
      <c r="HN5" s="203"/>
      <c r="HO5" s="202"/>
      <c r="HP5" s="203"/>
      <c r="HQ5" s="202"/>
      <c r="HR5" s="199"/>
      <c r="HS5" s="202"/>
      <c r="HT5" s="199"/>
      <c r="HU5" s="202"/>
      <c r="HV5" s="199"/>
      <c r="HW5" s="202"/>
      <c r="HX5" s="199"/>
      <c r="HY5" s="202"/>
      <c r="HZ5" s="199"/>
      <c r="IA5" s="202"/>
      <c r="IB5" s="199"/>
      <c r="IC5" s="202"/>
      <c r="ID5" s="199"/>
      <c r="IE5" s="202"/>
      <c r="IF5" s="199"/>
      <c r="IG5" s="202"/>
      <c r="IH5" s="199"/>
      <c r="II5" s="202"/>
      <c r="IJ5" s="199"/>
      <c r="IK5" s="202"/>
      <c r="IL5" s="199"/>
      <c r="IM5" s="202"/>
      <c r="IN5" s="199"/>
      <c r="IO5" s="202"/>
      <c r="IP5" s="199"/>
      <c r="IQ5" s="202"/>
      <c r="IR5" s="199"/>
      <c r="IS5" s="202"/>
      <c r="IT5" s="199"/>
      <c r="IU5" s="202"/>
      <c r="IV5" s="199"/>
    </row>
    <row r="6">
      <c r="A6" s="208">
        <f>IFERROR(__xludf.DUMMYFUNCTION("""COMPUTED_VALUE"""),150.0)</f>
        <v>150</v>
      </c>
      <c r="B6" s="231" t="str">
        <f t="shared" si="1"/>
        <v>Anastasia Rothová</v>
      </c>
      <c r="C6" s="199">
        <f t="shared" ref="C6:BL6" si="5">BO6+EA6+GM6</f>
        <v>11</v>
      </c>
      <c r="D6" s="199">
        <f t="shared" si="5"/>
        <v>0</v>
      </c>
      <c r="E6" s="199">
        <f t="shared" si="5"/>
        <v>7</v>
      </c>
      <c r="F6" s="199">
        <f t="shared" si="5"/>
        <v>0</v>
      </c>
      <c r="G6" s="199">
        <f t="shared" si="5"/>
        <v>0</v>
      </c>
      <c r="H6" s="199">
        <f t="shared" si="5"/>
        <v>0</v>
      </c>
      <c r="I6" s="199">
        <f t="shared" si="5"/>
        <v>8</v>
      </c>
      <c r="J6" s="199">
        <f t="shared" si="5"/>
        <v>0</v>
      </c>
      <c r="K6" s="199">
        <f t="shared" si="5"/>
        <v>7</v>
      </c>
      <c r="L6" s="199">
        <f t="shared" si="5"/>
        <v>0</v>
      </c>
      <c r="M6" s="199">
        <f t="shared" si="5"/>
        <v>7</v>
      </c>
      <c r="N6" s="199">
        <f t="shared" si="5"/>
        <v>0</v>
      </c>
      <c r="O6" s="199">
        <f t="shared" si="5"/>
        <v>7</v>
      </c>
      <c r="P6" s="199">
        <f t="shared" si="5"/>
        <v>0</v>
      </c>
      <c r="Q6" s="199">
        <f t="shared" si="5"/>
        <v>7</v>
      </c>
      <c r="R6" s="199">
        <f t="shared" si="5"/>
        <v>0</v>
      </c>
      <c r="S6" s="199">
        <f t="shared" si="5"/>
        <v>7</v>
      </c>
      <c r="T6" s="199">
        <f t="shared" si="5"/>
        <v>0</v>
      </c>
      <c r="U6" s="199">
        <f t="shared" si="5"/>
        <v>0</v>
      </c>
      <c r="V6" s="199">
        <f t="shared" si="5"/>
        <v>0</v>
      </c>
      <c r="W6" s="199">
        <f t="shared" si="5"/>
        <v>7</v>
      </c>
      <c r="X6" s="199">
        <f t="shared" si="5"/>
        <v>0</v>
      </c>
      <c r="Y6" s="199">
        <f t="shared" si="5"/>
        <v>7</v>
      </c>
      <c r="Z6" s="199">
        <f t="shared" si="5"/>
        <v>0</v>
      </c>
      <c r="AA6" s="199">
        <f t="shared" si="5"/>
        <v>5</v>
      </c>
      <c r="AB6" s="199">
        <f t="shared" si="5"/>
        <v>0</v>
      </c>
      <c r="AC6" s="199">
        <f t="shared" si="5"/>
        <v>0</v>
      </c>
      <c r="AD6" s="199">
        <f t="shared" si="5"/>
        <v>0</v>
      </c>
      <c r="AE6" s="199">
        <f t="shared" si="5"/>
        <v>0</v>
      </c>
      <c r="AF6" s="199">
        <f t="shared" si="5"/>
        <v>0</v>
      </c>
      <c r="AG6" s="199">
        <f t="shared" si="5"/>
        <v>10</v>
      </c>
      <c r="AH6" s="199">
        <f t="shared" si="5"/>
        <v>0</v>
      </c>
      <c r="AI6" s="199">
        <f t="shared" si="5"/>
        <v>2</v>
      </c>
      <c r="AJ6" s="199">
        <f t="shared" si="5"/>
        <v>0</v>
      </c>
      <c r="AK6" s="199">
        <f t="shared" si="5"/>
        <v>0</v>
      </c>
      <c r="AL6" s="199">
        <f t="shared" si="5"/>
        <v>0</v>
      </c>
      <c r="AM6" s="199">
        <f t="shared" si="5"/>
        <v>4</v>
      </c>
      <c r="AN6" s="199">
        <f t="shared" si="5"/>
        <v>0</v>
      </c>
      <c r="AO6" s="199">
        <f t="shared" si="5"/>
        <v>5</v>
      </c>
      <c r="AP6" s="199">
        <f t="shared" si="5"/>
        <v>0</v>
      </c>
      <c r="AQ6" s="199">
        <f t="shared" si="5"/>
        <v>2</v>
      </c>
      <c r="AR6" s="199">
        <f t="shared" si="5"/>
        <v>0</v>
      </c>
      <c r="AS6" s="199">
        <f t="shared" si="5"/>
        <v>3</v>
      </c>
      <c r="AT6" s="199">
        <f t="shared" si="5"/>
        <v>0</v>
      </c>
      <c r="AU6" s="199">
        <f t="shared" si="5"/>
        <v>0</v>
      </c>
      <c r="AV6" s="199">
        <f t="shared" si="5"/>
        <v>0</v>
      </c>
      <c r="AW6" s="199">
        <f t="shared" si="5"/>
        <v>4</v>
      </c>
      <c r="AX6" s="199">
        <f t="shared" si="5"/>
        <v>0</v>
      </c>
      <c r="AY6" s="199">
        <f t="shared" si="5"/>
        <v>0</v>
      </c>
      <c r="AZ6" s="199">
        <f t="shared" si="5"/>
        <v>0</v>
      </c>
      <c r="BA6" s="199">
        <f t="shared" si="5"/>
        <v>0</v>
      </c>
      <c r="BB6" s="199">
        <f t="shared" si="5"/>
        <v>1000</v>
      </c>
      <c r="BC6" s="199">
        <f t="shared" si="5"/>
        <v>0</v>
      </c>
      <c r="BD6" s="199">
        <f t="shared" si="5"/>
        <v>0</v>
      </c>
      <c r="BE6" s="199">
        <f t="shared" si="5"/>
        <v>0</v>
      </c>
      <c r="BF6" s="199">
        <f t="shared" si="5"/>
        <v>0</v>
      </c>
      <c r="BG6" s="199">
        <f t="shared" si="5"/>
        <v>0</v>
      </c>
      <c r="BH6" s="199">
        <f t="shared" si="5"/>
        <v>0</v>
      </c>
      <c r="BI6" s="199">
        <f t="shared" si="5"/>
        <v>0</v>
      </c>
      <c r="BJ6" s="199">
        <f t="shared" si="5"/>
        <v>0</v>
      </c>
      <c r="BK6" s="199">
        <f t="shared" si="5"/>
        <v>0</v>
      </c>
      <c r="BL6" s="199">
        <f t="shared" si="5"/>
        <v>0</v>
      </c>
      <c r="BM6" s="158"/>
      <c r="BN6" s="159" t="str">
        <f>IFERROR(__xludf.DUMMYFUNCTION("""COMPUTED_VALUE"""),"Anastasia Rothová")</f>
        <v>Anastasia Rothová</v>
      </c>
      <c r="BO6" s="202"/>
      <c r="BP6" s="203"/>
      <c r="BQ6" s="202"/>
      <c r="BR6" s="203"/>
      <c r="BS6" s="202"/>
      <c r="BT6" s="203"/>
      <c r="BU6" s="202"/>
      <c r="BV6" s="203"/>
      <c r="BW6" s="202"/>
      <c r="BX6" s="203"/>
      <c r="BY6" s="204"/>
      <c r="BZ6" s="203"/>
      <c r="CA6" s="204"/>
      <c r="CB6" s="203"/>
      <c r="CC6" s="204"/>
      <c r="CD6" s="203"/>
      <c r="CE6" s="202"/>
      <c r="CF6" s="203"/>
      <c r="CG6" s="202"/>
      <c r="CH6" s="203"/>
      <c r="CI6" s="202"/>
      <c r="CJ6" s="203"/>
      <c r="CK6" s="202"/>
      <c r="CL6" s="203"/>
      <c r="CM6" s="204"/>
      <c r="CN6" s="203"/>
      <c r="CO6" s="204"/>
      <c r="CP6" s="203"/>
      <c r="CQ6" s="202"/>
      <c r="CR6" s="203"/>
      <c r="CS6" s="204"/>
      <c r="CT6" s="199"/>
      <c r="CU6" s="204"/>
      <c r="CV6" s="199"/>
      <c r="CW6" s="204"/>
      <c r="CX6" s="199"/>
      <c r="CY6" s="202"/>
      <c r="CZ6" s="199"/>
      <c r="DA6" s="204"/>
      <c r="DB6" s="199"/>
      <c r="DC6" s="202"/>
      <c r="DD6" s="199"/>
      <c r="DE6" s="204"/>
      <c r="DF6" s="199"/>
      <c r="DG6" s="202"/>
      <c r="DH6" s="199"/>
      <c r="DI6" s="202"/>
      <c r="DJ6" s="199"/>
      <c r="DK6" s="202"/>
      <c r="DL6" s="199"/>
      <c r="DM6" s="202"/>
      <c r="DN6" s="199"/>
      <c r="DO6" s="204"/>
      <c r="DP6" s="199"/>
      <c r="DQ6" s="204"/>
      <c r="DR6" s="199"/>
      <c r="DS6" s="202"/>
      <c r="DT6" s="199"/>
      <c r="DU6" s="202"/>
      <c r="DV6" s="199"/>
      <c r="DW6" s="202"/>
      <c r="DX6" s="199"/>
      <c r="DY6" s="158"/>
      <c r="DZ6" s="159" t="str">
        <f t="shared" si="3"/>
        <v>Anastasia Rothová</v>
      </c>
      <c r="EA6" s="202">
        <f>IFERROR(__xludf.DUMMYFUNCTION("""COMPUTED_VALUE"""),11.0)</f>
        <v>11</v>
      </c>
      <c r="EB6" s="203"/>
      <c r="EC6" s="202">
        <f>IFERROR(__xludf.DUMMYFUNCTION("""COMPUTED_VALUE"""),7.0)</f>
        <v>7</v>
      </c>
      <c r="ED6" s="203"/>
      <c r="EE6" s="202"/>
      <c r="EF6" s="203"/>
      <c r="EG6" s="202">
        <f>IFERROR(__xludf.DUMMYFUNCTION("""COMPUTED_VALUE"""),8.0)</f>
        <v>8</v>
      </c>
      <c r="EH6" s="203"/>
      <c r="EI6" s="202">
        <f>IFERROR(__xludf.DUMMYFUNCTION("""COMPUTED_VALUE"""),7.0)</f>
        <v>7</v>
      </c>
      <c r="EJ6" s="203"/>
      <c r="EK6" s="204">
        <f>IFERROR(__xludf.DUMMYFUNCTION("""COMPUTED_VALUE"""),7.0)</f>
        <v>7</v>
      </c>
      <c r="EL6" s="203"/>
      <c r="EM6" s="204">
        <f>IFERROR(__xludf.DUMMYFUNCTION("""COMPUTED_VALUE"""),7.0)</f>
        <v>7</v>
      </c>
      <c r="EN6" s="203"/>
      <c r="EO6" s="204">
        <f>IFERROR(__xludf.DUMMYFUNCTION("""COMPUTED_VALUE"""),7.0)</f>
        <v>7</v>
      </c>
      <c r="EP6" s="203"/>
      <c r="EQ6" s="202">
        <f>IFERROR(__xludf.DUMMYFUNCTION("""COMPUTED_VALUE"""),7.0)</f>
        <v>7</v>
      </c>
      <c r="ER6" s="203"/>
      <c r="ES6" s="202"/>
      <c r="ET6" s="203"/>
      <c r="EU6" s="202">
        <f>IFERROR(__xludf.DUMMYFUNCTION("""COMPUTED_VALUE"""),7.0)</f>
        <v>7</v>
      </c>
      <c r="EV6" s="203"/>
      <c r="EW6" s="202">
        <f>IFERROR(__xludf.DUMMYFUNCTION("""COMPUTED_VALUE"""),7.0)</f>
        <v>7</v>
      </c>
      <c r="EX6" s="203"/>
      <c r="EY6" s="204">
        <f>IFERROR(__xludf.DUMMYFUNCTION("""COMPUTED_VALUE"""),5.0)</f>
        <v>5</v>
      </c>
      <c r="EZ6" s="203"/>
      <c r="FA6" s="204"/>
      <c r="FB6" s="203"/>
      <c r="FC6" s="202"/>
      <c r="FD6" s="203"/>
      <c r="FE6" s="204">
        <f>IFERROR(__xludf.DUMMYFUNCTION("""COMPUTED_VALUE"""),10.0)</f>
        <v>10</v>
      </c>
      <c r="FF6" s="199"/>
      <c r="FG6" s="204">
        <f>IFERROR(__xludf.DUMMYFUNCTION("""COMPUTED_VALUE"""),2.0)</f>
        <v>2</v>
      </c>
      <c r="FH6" s="199"/>
      <c r="FI6" s="204"/>
      <c r="FJ6" s="199"/>
      <c r="FK6" s="202">
        <f>IFERROR(__xludf.DUMMYFUNCTION("""COMPUTED_VALUE"""),4.0)</f>
        <v>4</v>
      </c>
      <c r="FL6" s="199"/>
      <c r="FM6" s="204">
        <f>IFERROR(__xludf.DUMMYFUNCTION("""COMPUTED_VALUE"""),5.0)</f>
        <v>5</v>
      </c>
      <c r="FN6" s="199"/>
      <c r="FO6" s="202">
        <f>IFERROR(__xludf.DUMMYFUNCTION("""COMPUTED_VALUE"""),2.0)</f>
        <v>2</v>
      </c>
      <c r="FP6" s="199"/>
      <c r="FQ6" s="204">
        <f>IFERROR(__xludf.DUMMYFUNCTION("""COMPUTED_VALUE"""),3.0)</f>
        <v>3</v>
      </c>
      <c r="FR6" s="199"/>
      <c r="FS6" s="202"/>
      <c r="FT6" s="199"/>
      <c r="FU6" s="202">
        <f>IFERROR(__xludf.DUMMYFUNCTION("""COMPUTED_VALUE"""),4.0)</f>
        <v>4</v>
      </c>
      <c r="FV6" s="199"/>
      <c r="FW6" s="202"/>
      <c r="FX6" s="199"/>
      <c r="FY6" s="202"/>
      <c r="FZ6" s="199">
        <f>IFERROR(__xludf.DUMMYFUNCTION("""COMPUTED_VALUE"""),1000.0)</f>
        <v>1000</v>
      </c>
      <c r="GA6" s="204"/>
      <c r="GB6" s="199"/>
      <c r="GC6" s="204"/>
      <c r="GD6" s="199"/>
      <c r="GE6" s="202"/>
      <c r="GF6" s="199"/>
      <c r="GG6" s="202"/>
      <c r="GH6" s="199"/>
      <c r="GI6" s="202"/>
      <c r="GJ6" s="199"/>
      <c r="GK6" s="158"/>
      <c r="GL6" s="159" t="str">
        <f t="shared" si="4"/>
        <v>Anastasia Rothová</v>
      </c>
      <c r="GM6" s="202"/>
      <c r="GN6" s="203"/>
      <c r="GO6" s="202"/>
      <c r="GP6" s="203"/>
      <c r="GQ6" s="202"/>
      <c r="GR6" s="203"/>
      <c r="GS6" s="202"/>
      <c r="GT6" s="203"/>
      <c r="GU6" s="202"/>
      <c r="GV6" s="203"/>
      <c r="GW6" s="204"/>
      <c r="GX6" s="203"/>
      <c r="GY6" s="204"/>
      <c r="GZ6" s="203"/>
      <c r="HA6" s="204"/>
      <c r="HB6" s="203"/>
      <c r="HC6" s="202"/>
      <c r="HD6" s="203"/>
      <c r="HE6" s="202"/>
      <c r="HF6" s="203"/>
      <c r="HG6" s="202"/>
      <c r="HH6" s="203"/>
      <c r="HI6" s="202"/>
      <c r="HJ6" s="203"/>
      <c r="HK6" s="204"/>
      <c r="HL6" s="203"/>
      <c r="HM6" s="204"/>
      <c r="HN6" s="203"/>
      <c r="HO6" s="202"/>
      <c r="HP6" s="203"/>
      <c r="HQ6" s="204"/>
      <c r="HR6" s="199"/>
      <c r="HS6" s="204"/>
      <c r="HT6" s="199"/>
      <c r="HU6" s="204"/>
      <c r="HV6" s="199"/>
      <c r="HW6" s="202"/>
      <c r="HX6" s="199"/>
      <c r="HY6" s="204"/>
      <c r="HZ6" s="199"/>
      <c r="IA6" s="202"/>
      <c r="IB6" s="199"/>
      <c r="IC6" s="204"/>
      <c r="ID6" s="199"/>
      <c r="IE6" s="202"/>
      <c r="IF6" s="199"/>
      <c r="IG6" s="202"/>
      <c r="IH6" s="199"/>
      <c r="II6" s="202"/>
      <c r="IJ6" s="199"/>
      <c r="IK6" s="202"/>
      <c r="IL6" s="199"/>
      <c r="IM6" s="204"/>
      <c r="IN6" s="199"/>
      <c r="IO6" s="204"/>
      <c r="IP6" s="199"/>
      <c r="IQ6" s="202"/>
      <c r="IR6" s="199"/>
      <c r="IS6" s="202"/>
      <c r="IT6" s="199"/>
      <c r="IU6" s="202"/>
      <c r="IV6" s="199"/>
    </row>
    <row r="7">
      <c r="A7" s="208">
        <f>IFERROR(__xludf.DUMMYFUNCTION("""COMPUTED_VALUE"""),150.0)</f>
        <v>150</v>
      </c>
      <c r="B7" s="231" t="str">
        <f t="shared" si="1"/>
        <v>Petr Wolf</v>
      </c>
      <c r="C7" s="199">
        <f t="shared" ref="C7:BL7" si="6">BO7+EA7+GM7</f>
        <v>15</v>
      </c>
      <c r="D7" s="199">
        <f t="shared" si="6"/>
        <v>0</v>
      </c>
      <c r="E7" s="199">
        <f t="shared" si="6"/>
        <v>10</v>
      </c>
      <c r="F7" s="199">
        <f t="shared" si="6"/>
        <v>0</v>
      </c>
      <c r="G7" s="199">
        <f t="shared" si="6"/>
        <v>8</v>
      </c>
      <c r="H7" s="199">
        <f t="shared" si="6"/>
        <v>0</v>
      </c>
      <c r="I7" s="199">
        <f t="shared" si="6"/>
        <v>8.5</v>
      </c>
      <c r="J7" s="199">
        <f t="shared" si="6"/>
        <v>0</v>
      </c>
      <c r="K7" s="199">
        <f t="shared" si="6"/>
        <v>0</v>
      </c>
      <c r="L7" s="199">
        <f t="shared" si="6"/>
        <v>0</v>
      </c>
      <c r="M7" s="199">
        <f t="shared" si="6"/>
        <v>8.5</v>
      </c>
      <c r="N7" s="199">
        <f t="shared" si="6"/>
        <v>0</v>
      </c>
      <c r="O7" s="199">
        <f t="shared" si="6"/>
        <v>7</v>
      </c>
      <c r="P7" s="199">
        <f t="shared" si="6"/>
        <v>0</v>
      </c>
      <c r="Q7" s="199">
        <f t="shared" si="6"/>
        <v>0</v>
      </c>
      <c r="R7" s="199">
        <f t="shared" si="6"/>
        <v>0</v>
      </c>
      <c r="S7" s="199">
        <f t="shared" si="6"/>
        <v>0</v>
      </c>
      <c r="T7" s="199">
        <f t="shared" si="6"/>
        <v>0</v>
      </c>
      <c r="U7" s="199">
        <f t="shared" si="6"/>
        <v>15.5</v>
      </c>
      <c r="V7" s="199">
        <f t="shared" si="6"/>
        <v>0</v>
      </c>
      <c r="W7" s="199">
        <f t="shared" si="6"/>
        <v>15.5</v>
      </c>
      <c r="X7" s="199">
        <f t="shared" si="6"/>
        <v>0</v>
      </c>
      <c r="Y7" s="199">
        <f t="shared" si="6"/>
        <v>0</v>
      </c>
      <c r="Z7" s="199">
        <f t="shared" si="6"/>
        <v>0</v>
      </c>
      <c r="AA7" s="199">
        <f t="shared" si="6"/>
        <v>11</v>
      </c>
      <c r="AB7" s="199">
        <f t="shared" si="6"/>
        <v>0</v>
      </c>
      <c r="AC7" s="199">
        <f t="shared" si="6"/>
        <v>7</v>
      </c>
      <c r="AD7" s="199">
        <f t="shared" si="6"/>
        <v>0</v>
      </c>
      <c r="AE7" s="199">
        <f t="shared" si="6"/>
        <v>3.5</v>
      </c>
      <c r="AF7" s="199">
        <f t="shared" si="6"/>
        <v>0</v>
      </c>
      <c r="AG7" s="199">
        <f t="shared" si="6"/>
        <v>15</v>
      </c>
      <c r="AH7" s="199">
        <f t="shared" si="6"/>
        <v>0</v>
      </c>
      <c r="AI7" s="199">
        <f t="shared" si="6"/>
        <v>2</v>
      </c>
      <c r="AJ7" s="199">
        <f t="shared" si="6"/>
        <v>0</v>
      </c>
      <c r="AK7" s="199">
        <f t="shared" si="6"/>
        <v>15</v>
      </c>
      <c r="AL7" s="199">
        <f t="shared" si="6"/>
        <v>0</v>
      </c>
      <c r="AM7" s="199">
        <f t="shared" si="6"/>
        <v>0</v>
      </c>
      <c r="AN7" s="199">
        <f t="shared" si="6"/>
        <v>0</v>
      </c>
      <c r="AO7" s="199">
        <f t="shared" si="6"/>
        <v>17</v>
      </c>
      <c r="AP7" s="199">
        <f t="shared" si="6"/>
        <v>0</v>
      </c>
      <c r="AQ7" s="199">
        <f t="shared" si="6"/>
        <v>7</v>
      </c>
      <c r="AR7" s="199">
        <f t="shared" si="6"/>
        <v>0</v>
      </c>
      <c r="AS7" s="199">
        <f t="shared" si="6"/>
        <v>6</v>
      </c>
      <c r="AT7" s="199">
        <f t="shared" si="6"/>
        <v>0</v>
      </c>
      <c r="AU7" s="199">
        <f t="shared" si="6"/>
        <v>15.5</v>
      </c>
      <c r="AV7" s="199">
        <f t="shared" si="6"/>
        <v>0</v>
      </c>
      <c r="AW7" s="199">
        <f t="shared" si="6"/>
        <v>2.5</v>
      </c>
      <c r="AX7" s="199">
        <f t="shared" si="6"/>
        <v>0</v>
      </c>
      <c r="AY7" s="199">
        <f t="shared" si="6"/>
        <v>15.5</v>
      </c>
      <c r="AZ7" s="199">
        <f t="shared" si="6"/>
        <v>0</v>
      </c>
      <c r="BA7" s="199">
        <f t="shared" si="6"/>
        <v>0</v>
      </c>
      <c r="BB7" s="199">
        <f t="shared" si="6"/>
        <v>0</v>
      </c>
      <c r="BC7" s="199">
        <f t="shared" si="6"/>
        <v>17.5</v>
      </c>
      <c r="BD7" s="199">
        <f t="shared" si="6"/>
        <v>0</v>
      </c>
      <c r="BE7" s="199">
        <f t="shared" si="6"/>
        <v>0</v>
      </c>
      <c r="BF7" s="199">
        <f t="shared" si="6"/>
        <v>600</v>
      </c>
      <c r="BG7" s="199">
        <f t="shared" si="6"/>
        <v>15.5</v>
      </c>
      <c r="BH7" s="199">
        <f t="shared" si="6"/>
        <v>0</v>
      </c>
      <c r="BI7" s="199">
        <f t="shared" si="6"/>
        <v>0</v>
      </c>
      <c r="BJ7" s="199">
        <f t="shared" si="6"/>
        <v>0</v>
      </c>
      <c r="BK7" s="199">
        <f t="shared" si="6"/>
        <v>0</v>
      </c>
      <c r="BL7" s="199">
        <f t="shared" si="6"/>
        <v>0</v>
      </c>
      <c r="BM7" s="158"/>
      <c r="BN7" s="159" t="str">
        <f>IFERROR(__xludf.DUMMYFUNCTION("""COMPUTED_VALUE"""),"Petr Wolf")</f>
        <v>Petr Wolf</v>
      </c>
      <c r="BO7" s="202"/>
      <c r="BP7" s="203"/>
      <c r="BQ7" s="204"/>
      <c r="BR7" s="205"/>
      <c r="BS7" s="204"/>
      <c r="BT7" s="205"/>
      <c r="BU7" s="202"/>
      <c r="BV7" s="203"/>
      <c r="BW7" s="202"/>
      <c r="BX7" s="203"/>
      <c r="BY7" s="204"/>
      <c r="BZ7" s="205"/>
      <c r="CA7" s="202"/>
      <c r="CB7" s="203"/>
      <c r="CC7" s="204"/>
      <c r="CD7" s="205"/>
      <c r="CE7" s="202"/>
      <c r="CF7" s="203"/>
      <c r="CG7" s="202"/>
      <c r="CH7" s="203"/>
      <c r="CI7" s="202"/>
      <c r="CJ7" s="203"/>
      <c r="CK7" s="202"/>
      <c r="CL7" s="203"/>
      <c r="CM7" s="202"/>
      <c r="CN7" s="203"/>
      <c r="CO7" s="202"/>
      <c r="CP7" s="203"/>
      <c r="CQ7" s="202"/>
      <c r="CR7" s="203"/>
      <c r="CS7" s="202"/>
      <c r="CT7" s="199"/>
      <c r="CU7" s="202"/>
      <c r="CV7" s="199"/>
      <c r="CW7" s="202"/>
      <c r="CX7" s="199"/>
      <c r="CY7" s="202"/>
      <c r="CZ7" s="199"/>
      <c r="DA7" s="202"/>
      <c r="DB7" s="199"/>
      <c r="DC7" s="202"/>
      <c r="DD7" s="199"/>
      <c r="DE7" s="202"/>
      <c r="DF7" s="199"/>
      <c r="DG7" s="202"/>
      <c r="DH7" s="199"/>
      <c r="DI7" s="204"/>
      <c r="DJ7" s="199"/>
      <c r="DK7" s="204"/>
      <c r="DL7" s="206"/>
      <c r="DM7" s="204"/>
      <c r="DN7" s="206"/>
      <c r="DO7" s="202"/>
      <c r="DP7" s="199"/>
      <c r="DQ7" s="204"/>
      <c r="DR7" s="199"/>
      <c r="DS7" s="204"/>
      <c r="DT7" s="199"/>
      <c r="DU7" s="202"/>
      <c r="DV7" s="199"/>
      <c r="DW7" s="204"/>
      <c r="DX7" s="199"/>
      <c r="DY7" s="158"/>
      <c r="DZ7" s="159" t="str">
        <f t="shared" si="3"/>
        <v>Petr Wolf</v>
      </c>
      <c r="EA7" s="202"/>
      <c r="EB7" s="203"/>
      <c r="EC7" s="204"/>
      <c r="ED7" s="205"/>
      <c r="EE7" s="204"/>
      <c r="EF7" s="205"/>
      <c r="EG7" s="202"/>
      <c r="EH7" s="203"/>
      <c r="EI7" s="202"/>
      <c r="EJ7" s="203"/>
      <c r="EK7" s="204"/>
      <c r="EL7" s="205"/>
      <c r="EM7" s="202"/>
      <c r="EN7" s="203"/>
      <c r="EO7" s="204"/>
      <c r="EP7" s="205"/>
      <c r="EQ7" s="202"/>
      <c r="ER7" s="203"/>
      <c r="ES7" s="202"/>
      <c r="ET7" s="203"/>
      <c r="EU7" s="202"/>
      <c r="EV7" s="203"/>
      <c r="EW7" s="202"/>
      <c r="EX7" s="203"/>
      <c r="EY7" s="202"/>
      <c r="EZ7" s="203"/>
      <c r="FA7" s="202"/>
      <c r="FB7" s="203"/>
      <c r="FC7" s="202"/>
      <c r="FD7" s="203"/>
      <c r="FE7" s="202"/>
      <c r="FF7" s="199"/>
      <c r="FG7" s="202"/>
      <c r="FH7" s="199"/>
      <c r="FI7" s="202"/>
      <c r="FJ7" s="199"/>
      <c r="FK7" s="202"/>
      <c r="FL7" s="199"/>
      <c r="FM7" s="202"/>
      <c r="FN7" s="199"/>
      <c r="FO7" s="202"/>
      <c r="FP7" s="199"/>
      <c r="FQ7" s="202"/>
      <c r="FR7" s="199"/>
      <c r="FS7" s="202"/>
      <c r="FT7" s="199"/>
      <c r="FU7" s="204"/>
      <c r="FV7" s="199"/>
      <c r="FW7" s="204"/>
      <c r="FX7" s="206"/>
      <c r="FY7" s="204"/>
      <c r="FZ7" s="206"/>
      <c r="GA7" s="202"/>
      <c r="GB7" s="199"/>
      <c r="GC7" s="204"/>
      <c r="GD7" s="199"/>
      <c r="GE7" s="204"/>
      <c r="GF7" s="199"/>
      <c r="GG7" s="202"/>
      <c r="GH7" s="199"/>
      <c r="GI7" s="204"/>
      <c r="GJ7" s="199"/>
      <c r="GK7" s="158"/>
      <c r="GL7" s="159" t="str">
        <f t="shared" si="4"/>
        <v>Petr Wolf</v>
      </c>
      <c r="GM7" s="202">
        <f>IFERROR(__xludf.DUMMYFUNCTION("""COMPUTED_VALUE"""),15.0)</f>
        <v>15</v>
      </c>
      <c r="GN7" s="203"/>
      <c r="GO7" s="204">
        <f>IFERROR(__xludf.DUMMYFUNCTION("""COMPUTED_VALUE"""),10.0)</f>
        <v>10</v>
      </c>
      <c r="GP7" s="205"/>
      <c r="GQ7" s="204">
        <f>IFERROR(__xludf.DUMMYFUNCTION("""COMPUTED_VALUE"""),8.0)</f>
        <v>8</v>
      </c>
      <c r="GR7" s="205"/>
      <c r="GS7" s="202">
        <f>IFERROR(__xludf.DUMMYFUNCTION("""COMPUTED_VALUE"""),8.5)</f>
        <v>8.5</v>
      </c>
      <c r="GT7" s="203"/>
      <c r="GU7" s="202"/>
      <c r="GV7" s="203"/>
      <c r="GW7" s="204">
        <f>IFERROR(__xludf.DUMMYFUNCTION("""COMPUTED_VALUE"""),8.5)</f>
        <v>8.5</v>
      </c>
      <c r="GX7" s="205"/>
      <c r="GY7" s="202">
        <f>IFERROR(__xludf.DUMMYFUNCTION("""COMPUTED_VALUE"""),7.0)</f>
        <v>7</v>
      </c>
      <c r="GZ7" s="203"/>
      <c r="HA7" s="204"/>
      <c r="HB7" s="205"/>
      <c r="HC7" s="202"/>
      <c r="HD7" s="203"/>
      <c r="HE7" s="202">
        <f>IFERROR(__xludf.DUMMYFUNCTION("""COMPUTED_VALUE"""),15.5)</f>
        <v>15.5</v>
      </c>
      <c r="HF7" s="203"/>
      <c r="HG7" s="202">
        <f>IFERROR(__xludf.DUMMYFUNCTION("""COMPUTED_VALUE"""),15.5)</f>
        <v>15.5</v>
      </c>
      <c r="HH7" s="203"/>
      <c r="HI7" s="202"/>
      <c r="HJ7" s="203"/>
      <c r="HK7" s="202">
        <f>IFERROR(__xludf.DUMMYFUNCTION("""COMPUTED_VALUE"""),11.0)</f>
        <v>11</v>
      </c>
      <c r="HL7" s="203"/>
      <c r="HM7" s="202">
        <f>IFERROR(__xludf.DUMMYFUNCTION("""COMPUTED_VALUE"""),7.0)</f>
        <v>7</v>
      </c>
      <c r="HN7" s="203"/>
      <c r="HO7" s="202">
        <f>IFERROR(__xludf.DUMMYFUNCTION("""COMPUTED_VALUE"""),3.5)</f>
        <v>3.5</v>
      </c>
      <c r="HP7" s="203"/>
      <c r="HQ7" s="202">
        <f>IFERROR(__xludf.DUMMYFUNCTION("""COMPUTED_VALUE"""),15.0)</f>
        <v>15</v>
      </c>
      <c r="HR7" s="199"/>
      <c r="HS7" s="202">
        <f>IFERROR(__xludf.DUMMYFUNCTION("""COMPUTED_VALUE"""),2.0)</f>
        <v>2</v>
      </c>
      <c r="HT7" s="199"/>
      <c r="HU7" s="202">
        <f>IFERROR(__xludf.DUMMYFUNCTION("""COMPUTED_VALUE"""),15.0)</f>
        <v>15</v>
      </c>
      <c r="HV7" s="199"/>
      <c r="HW7" s="202"/>
      <c r="HX7" s="199"/>
      <c r="HY7" s="202">
        <f>IFERROR(__xludf.DUMMYFUNCTION("""COMPUTED_VALUE"""),17.0)</f>
        <v>17</v>
      </c>
      <c r="HZ7" s="199"/>
      <c r="IA7" s="202">
        <f>IFERROR(__xludf.DUMMYFUNCTION("""COMPUTED_VALUE"""),7.0)</f>
        <v>7</v>
      </c>
      <c r="IB7" s="199"/>
      <c r="IC7" s="202">
        <f>IFERROR(__xludf.DUMMYFUNCTION("""COMPUTED_VALUE"""),6.0)</f>
        <v>6</v>
      </c>
      <c r="ID7" s="199"/>
      <c r="IE7" s="202">
        <f>IFERROR(__xludf.DUMMYFUNCTION("""COMPUTED_VALUE"""),15.5)</f>
        <v>15.5</v>
      </c>
      <c r="IF7" s="199"/>
      <c r="IG7" s="204">
        <f>IFERROR(__xludf.DUMMYFUNCTION("""COMPUTED_VALUE"""),2.5)</f>
        <v>2.5</v>
      </c>
      <c r="IH7" s="199"/>
      <c r="II7" s="204">
        <f>IFERROR(__xludf.DUMMYFUNCTION("""COMPUTED_VALUE"""),15.5)</f>
        <v>15.5</v>
      </c>
      <c r="IJ7" s="206"/>
      <c r="IK7" s="204"/>
      <c r="IL7" s="206"/>
      <c r="IM7" s="202">
        <f>IFERROR(__xludf.DUMMYFUNCTION("""COMPUTED_VALUE"""),17.5)</f>
        <v>17.5</v>
      </c>
      <c r="IN7" s="199"/>
      <c r="IO7" s="204"/>
      <c r="IP7" s="199">
        <f>IFERROR(__xludf.DUMMYFUNCTION("""COMPUTED_VALUE"""),600.0)</f>
        <v>600</v>
      </c>
      <c r="IQ7" s="204">
        <f>IFERROR(__xludf.DUMMYFUNCTION("""COMPUTED_VALUE"""),15.5)</f>
        <v>15.5</v>
      </c>
      <c r="IR7" s="199"/>
      <c r="IS7" s="202"/>
      <c r="IT7" s="199"/>
      <c r="IU7" s="204"/>
      <c r="IV7" s="199"/>
    </row>
    <row r="8">
      <c r="A8" s="208">
        <f>IFERROR(__xludf.DUMMYFUNCTION("""COMPUTED_VALUE"""),150.0)</f>
        <v>150</v>
      </c>
      <c r="B8" s="231" t="str">
        <f t="shared" si="1"/>
        <v>David Kropáč</v>
      </c>
      <c r="C8" s="199">
        <f t="shared" ref="C8:BL8" si="7">BO8+EA8+GM8</f>
        <v>0</v>
      </c>
      <c r="D8" s="199">
        <f t="shared" si="7"/>
        <v>0</v>
      </c>
      <c r="E8" s="199">
        <f t="shared" si="7"/>
        <v>5</v>
      </c>
      <c r="F8" s="199">
        <f t="shared" si="7"/>
        <v>0</v>
      </c>
      <c r="G8" s="199">
        <f t="shared" si="7"/>
        <v>10</v>
      </c>
      <c r="H8" s="199">
        <f t="shared" si="7"/>
        <v>0</v>
      </c>
      <c r="I8" s="199">
        <f t="shared" si="7"/>
        <v>12</v>
      </c>
      <c r="J8" s="199">
        <f t="shared" si="7"/>
        <v>0</v>
      </c>
      <c r="K8" s="199">
        <f t="shared" si="7"/>
        <v>12</v>
      </c>
      <c r="L8" s="199">
        <f t="shared" si="7"/>
        <v>0</v>
      </c>
      <c r="M8" s="199">
        <f t="shared" si="7"/>
        <v>0</v>
      </c>
      <c r="N8" s="199">
        <f t="shared" si="7"/>
        <v>0</v>
      </c>
      <c r="O8" s="199">
        <f t="shared" si="7"/>
        <v>12</v>
      </c>
      <c r="P8" s="199">
        <f t="shared" si="7"/>
        <v>0</v>
      </c>
      <c r="Q8" s="199">
        <f t="shared" si="7"/>
        <v>12</v>
      </c>
      <c r="R8" s="199">
        <f t="shared" si="7"/>
        <v>0</v>
      </c>
      <c r="S8" s="199">
        <f t="shared" si="7"/>
        <v>5</v>
      </c>
      <c r="T8" s="199">
        <f t="shared" si="7"/>
        <v>0</v>
      </c>
      <c r="U8" s="199">
        <f t="shared" si="7"/>
        <v>0</v>
      </c>
      <c r="V8" s="199">
        <f t="shared" si="7"/>
        <v>0</v>
      </c>
      <c r="W8" s="199">
        <f t="shared" si="7"/>
        <v>6</v>
      </c>
      <c r="X8" s="199">
        <f t="shared" si="7"/>
        <v>600</v>
      </c>
      <c r="Y8" s="199">
        <f t="shared" si="7"/>
        <v>12</v>
      </c>
      <c r="Z8" s="199">
        <f t="shared" si="7"/>
        <v>0</v>
      </c>
      <c r="AA8" s="199">
        <f t="shared" si="7"/>
        <v>8</v>
      </c>
      <c r="AB8" s="199">
        <f t="shared" si="7"/>
        <v>0</v>
      </c>
      <c r="AC8" s="199">
        <f t="shared" si="7"/>
        <v>0</v>
      </c>
      <c r="AD8" s="199">
        <f t="shared" si="7"/>
        <v>0</v>
      </c>
      <c r="AE8" s="199">
        <f t="shared" si="7"/>
        <v>7</v>
      </c>
      <c r="AF8" s="199">
        <f t="shared" si="7"/>
        <v>0</v>
      </c>
      <c r="AG8" s="199">
        <f t="shared" si="7"/>
        <v>15</v>
      </c>
      <c r="AH8" s="199">
        <f t="shared" si="7"/>
        <v>0</v>
      </c>
      <c r="AI8" s="199">
        <f t="shared" si="7"/>
        <v>8</v>
      </c>
      <c r="AJ8" s="199">
        <f t="shared" si="7"/>
        <v>500</v>
      </c>
      <c r="AK8" s="199">
        <f t="shared" si="7"/>
        <v>8</v>
      </c>
      <c r="AL8" s="199">
        <f t="shared" si="7"/>
        <v>0</v>
      </c>
      <c r="AM8" s="199">
        <f t="shared" si="7"/>
        <v>7</v>
      </c>
      <c r="AN8" s="199">
        <f t="shared" si="7"/>
        <v>0</v>
      </c>
      <c r="AO8" s="199">
        <f t="shared" si="7"/>
        <v>0</v>
      </c>
      <c r="AP8" s="199">
        <f t="shared" si="7"/>
        <v>0</v>
      </c>
      <c r="AQ8" s="199">
        <f t="shared" si="7"/>
        <v>7</v>
      </c>
      <c r="AR8" s="199">
        <f t="shared" si="7"/>
        <v>0</v>
      </c>
      <c r="AS8" s="199">
        <f t="shared" si="7"/>
        <v>12</v>
      </c>
      <c r="AT8" s="199">
        <f t="shared" si="7"/>
        <v>0</v>
      </c>
      <c r="AU8" s="199">
        <f t="shared" si="7"/>
        <v>7</v>
      </c>
      <c r="AV8" s="199">
        <f t="shared" si="7"/>
        <v>0</v>
      </c>
      <c r="AW8" s="199">
        <f t="shared" si="7"/>
        <v>0</v>
      </c>
      <c r="AX8" s="199">
        <f t="shared" si="7"/>
        <v>0</v>
      </c>
      <c r="AY8" s="199">
        <f t="shared" si="7"/>
        <v>8</v>
      </c>
      <c r="AZ8" s="199">
        <f t="shared" si="7"/>
        <v>0</v>
      </c>
      <c r="BA8" s="199">
        <f t="shared" si="7"/>
        <v>10</v>
      </c>
      <c r="BB8" s="199">
        <f t="shared" si="7"/>
        <v>0</v>
      </c>
      <c r="BC8" s="199">
        <f t="shared" si="7"/>
        <v>0</v>
      </c>
      <c r="BD8" s="199">
        <f t="shared" si="7"/>
        <v>1000</v>
      </c>
      <c r="BE8" s="199">
        <f t="shared" si="7"/>
        <v>13</v>
      </c>
      <c r="BF8" s="199">
        <f t="shared" si="7"/>
        <v>0</v>
      </c>
      <c r="BG8" s="199">
        <f t="shared" si="7"/>
        <v>0</v>
      </c>
      <c r="BH8" s="199">
        <f t="shared" si="7"/>
        <v>1000</v>
      </c>
      <c r="BI8" s="199">
        <f t="shared" si="7"/>
        <v>0</v>
      </c>
      <c r="BJ8" s="199">
        <f t="shared" si="7"/>
        <v>0</v>
      </c>
      <c r="BK8" s="199">
        <f t="shared" si="7"/>
        <v>0</v>
      </c>
      <c r="BL8" s="199">
        <f t="shared" si="7"/>
        <v>0</v>
      </c>
      <c r="BM8" s="158"/>
      <c r="BN8" s="159" t="str">
        <f>IFERROR(__xludf.DUMMYFUNCTION("""COMPUTED_VALUE"""),"David Kropáč")</f>
        <v>David Kropáč</v>
      </c>
      <c r="BO8" s="202"/>
      <c r="BP8" s="203"/>
      <c r="BQ8" s="202">
        <f>IFERROR(__xludf.DUMMYFUNCTION("""COMPUTED_VALUE"""),5.0)</f>
        <v>5</v>
      </c>
      <c r="BR8" s="203"/>
      <c r="BS8" s="202">
        <f>IFERROR(__xludf.DUMMYFUNCTION("""COMPUTED_VALUE"""),10.0)</f>
        <v>10</v>
      </c>
      <c r="BT8" s="203"/>
      <c r="BU8" s="202">
        <f>IFERROR(__xludf.DUMMYFUNCTION("""COMPUTED_VALUE"""),12.0)</f>
        <v>12</v>
      </c>
      <c r="BV8" s="203"/>
      <c r="BW8" s="202">
        <f>IFERROR(__xludf.DUMMYFUNCTION("""COMPUTED_VALUE"""),12.0)</f>
        <v>12</v>
      </c>
      <c r="BX8" s="203"/>
      <c r="BY8" s="202"/>
      <c r="BZ8" s="203"/>
      <c r="CA8" s="204">
        <f>IFERROR(__xludf.DUMMYFUNCTION("""COMPUTED_VALUE"""),12.0)</f>
        <v>12</v>
      </c>
      <c r="CB8" s="205"/>
      <c r="CC8" s="202">
        <f>IFERROR(__xludf.DUMMYFUNCTION("""COMPUTED_VALUE"""),12.0)</f>
        <v>12</v>
      </c>
      <c r="CD8" s="203"/>
      <c r="CE8" s="202">
        <f>IFERROR(__xludf.DUMMYFUNCTION("""COMPUTED_VALUE"""),5.0)</f>
        <v>5</v>
      </c>
      <c r="CF8" s="203"/>
      <c r="CG8" s="204"/>
      <c r="CH8" s="205"/>
      <c r="CI8" s="202">
        <f>IFERROR(__xludf.DUMMYFUNCTION("""COMPUTED_VALUE"""),6.0)</f>
        <v>6</v>
      </c>
      <c r="CJ8" s="203">
        <f>IFERROR(__xludf.DUMMYFUNCTION("""COMPUTED_VALUE"""),600.0)</f>
        <v>600</v>
      </c>
      <c r="CK8" s="204">
        <f>IFERROR(__xludf.DUMMYFUNCTION("""COMPUTED_VALUE"""),12.0)</f>
        <v>12</v>
      </c>
      <c r="CL8" s="205"/>
      <c r="CM8" s="202">
        <f>IFERROR(__xludf.DUMMYFUNCTION("""COMPUTED_VALUE"""),8.0)</f>
        <v>8</v>
      </c>
      <c r="CN8" s="203"/>
      <c r="CO8" s="202"/>
      <c r="CP8" s="203"/>
      <c r="CQ8" s="202"/>
      <c r="CR8" s="203"/>
      <c r="CS8" s="202"/>
      <c r="CT8" s="199"/>
      <c r="CU8" s="202"/>
      <c r="CV8" s="199"/>
      <c r="CW8" s="202"/>
      <c r="CX8" s="199"/>
      <c r="CY8" s="202"/>
      <c r="CZ8" s="199"/>
      <c r="DA8" s="202"/>
      <c r="DB8" s="199"/>
      <c r="DC8" s="202"/>
      <c r="DD8" s="199"/>
      <c r="DE8" s="202"/>
      <c r="DF8" s="199"/>
      <c r="DG8" s="202"/>
      <c r="DH8" s="199"/>
      <c r="DI8" s="202"/>
      <c r="DJ8" s="199"/>
      <c r="DK8" s="202"/>
      <c r="DL8" s="199"/>
      <c r="DM8" s="202"/>
      <c r="DN8" s="199"/>
      <c r="DO8" s="202"/>
      <c r="DP8" s="199"/>
      <c r="DQ8" s="202"/>
      <c r="DR8" s="199"/>
      <c r="DS8" s="202"/>
      <c r="DT8" s="199"/>
      <c r="DU8" s="202"/>
      <c r="DV8" s="199"/>
      <c r="DW8" s="202"/>
      <c r="DX8" s="199"/>
      <c r="DY8" s="158"/>
      <c r="DZ8" s="159" t="str">
        <f t="shared" si="3"/>
        <v>David Kropáč</v>
      </c>
      <c r="EA8" s="202"/>
      <c r="EB8" s="203"/>
      <c r="EC8" s="202"/>
      <c r="ED8" s="203"/>
      <c r="EE8" s="202"/>
      <c r="EF8" s="203"/>
      <c r="EG8" s="202"/>
      <c r="EH8" s="203"/>
      <c r="EI8" s="202"/>
      <c r="EJ8" s="203"/>
      <c r="EK8" s="202"/>
      <c r="EL8" s="203"/>
      <c r="EM8" s="204"/>
      <c r="EN8" s="205"/>
      <c r="EO8" s="202"/>
      <c r="EP8" s="203"/>
      <c r="EQ8" s="202"/>
      <c r="ER8" s="203"/>
      <c r="ES8" s="204"/>
      <c r="ET8" s="205"/>
      <c r="EU8" s="202"/>
      <c r="EV8" s="203"/>
      <c r="EW8" s="204"/>
      <c r="EX8" s="205"/>
      <c r="EY8" s="202"/>
      <c r="EZ8" s="203"/>
      <c r="FA8" s="202"/>
      <c r="FB8" s="203"/>
      <c r="FC8" s="202">
        <f>IFERROR(__xludf.DUMMYFUNCTION("""COMPUTED_VALUE"""),7.0)</f>
        <v>7</v>
      </c>
      <c r="FD8" s="203"/>
      <c r="FE8" s="202">
        <f>IFERROR(__xludf.DUMMYFUNCTION("""COMPUTED_VALUE"""),15.0)</f>
        <v>15</v>
      </c>
      <c r="FF8" s="199"/>
      <c r="FG8" s="202">
        <f>IFERROR(__xludf.DUMMYFUNCTION("""COMPUTED_VALUE"""),8.0)</f>
        <v>8</v>
      </c>
      <c r="FH8" s="199">
        <f>IFERROR(__xludf.DUMMYFUNCTION("""COMPUTED_VALUE"""),500.0)</f>
        <v>500</v>
      </c>
      <c r="FI8" s="202">
        <f>IFERROR(__xludf.DUMMYFUNCTION("""COMPUTED_VALUE"""),8.0)</f>
        <v>8</v>
      </c>
      <c r="FJ8" s="199"/>
      <c r="FK8" s="202">
        <f>IFERROR(__xludf.DUMMYFUNCTION("""COMPUTED_VALUE"""),7.0)</f>
        <v>7</v>
      </c>
      <c r="FL8" s="199"/>
      <c r="FM8" s="202"/>
      <c r="FN8" s="199"/>
      <c r="FO8" s="202">
        <f>IFERROR(__xludf.DUMMYFUNCTION("""COMPUTED_VALUE"""),7.0)</f>
        <v>7</v>
      </c>
      <c r="FP8" s="199"/>
      <c r="FQ8" s="202">
        <f>IFERROR(__xludf.DUMMYFUNCTION("""COMPUTED_VALUE"""),12.0)</f>
        <v>12</v>
      </c>
      <c r="FR8" s="199"/>
      <c r="FS8" s="202">
        <f>IFERROR(__xludf.DUMMYFUNCTION("""COMPUTED_VALUE"""),7.0)</f>
        <v>7</v>
      </c>
      <c r="FT8" s="199"/>
      <c r="FU8" s="202"/>
      <c r="FV8" s="199"/>
      <c r="FW8" s="202">
        <f>IFERROR(__xludf.DUMMYFUNCTION("""COMPUTED_VALUE"""),8.0)</f>
        <v>8</v>
      </c>
      <c r="FX8" s="199"/>
      <c r="FY8" s="202">
        <f>IFERROR(__xludf.DUMMYFUNCTION("""COMPUTED_VALUE"""),10.0)</f>
        <v>10</v>
      </c>
      <c r="FZ8" s="199"/>
      <c r="GA8" s="202"/>
      <c r="GB8" s="199">
        <f>IFERROR(__xludf.DUMMYFUNCTION("""COMPUTED_VALUE"""),1000.0)</f>
        <v>1000</v>
      </c>
      <c r="GC8" s="202">
        <f>IFERROR(__xludf.DUMMYFUNCTION("""COMPUTED_VALUE"""),13.0)</f>
        <v>13</v>
      </c>
      <c r="GD8" s="199"/>
      <c r="GE8" s="202"/>
      <c r="GF8" s="199">
        <f>IFERROR(__xludf.DUMMYFUNCTION("""COMPUTED_VALUE"""),1000.0)</f>
        <v>1000</v>
      </c>
      <c r="GG8" s="202"/>
      <c r="GH8" s="199"/>
      <c r="GI8" s="202"/>
      <c r="GJ8" s="199"/>
      <c r="GK8" s="158"/>
      <c r="GL8" s="159" t="str">
        <f t="shared" si="4"/>
        <v>David Kropáč</v>
      </c>
      <c r="GM8" s="202"/>
      <c r="GN8" s="203"/>
      <c r="GO8" s="202"/>
      <c r="GP8" s="203"/>
      <c r="GQ8" s="202"/>
      <c r="GR8" s="203"/>
      <c r="GS8" s="202"/>
      <c r="GT8" s="203"/>
      <c r="GU8" s="202"/>
      <c r="GV8" s="203"/>
      <c r="GW8" s="202"/>
      <c r="GX8" s="203"/>
      <c r="GY8" s="204"/>
      <c r="GZ8" s="205"/>
      <c r="HA8" s="202"/>
      <c r="HB8" s="203"/>
      <c r="HC8" s="202"/>
      <c r="HD8" s="203"/>
      <c r="HE8" s="204"/>
      <c r="HF8" s="205"/>
      <c r="HG8" s="202"/>
      <c r="HH8" s="203"/>
      <c r="HI8" s="204"/>
      <c r="HJ8" s="205"/>
      <c r="HK8" s="202"/>
      <c r="HL8" s="203"/>
      <c r="HM8" s="202"/>
      <c r="HN8" s="203"/>
      <c r="HO8" s="202"/>
      <c r="HP8" s="203"/>
      <c r="HQ8" s="202"/>
      <c r="HR8" s="199"/>
      <c r="HS8" s="202"/>
      <c r="HT8" s="199"/>
      <c r="HU8" s="202"/>
      <c r="HV8" s="199"/>
      <c r="HW8" s="202"/>
      <c r="HX8" s="199"/>
      <c r="HY8" s="202"/>
      <c r="HZ8" s="199"/>
      <c r="IA8" s="202"/>
      <c r="IB8" s="199"/>
      <c r="IC8" s="202"/>
      <c r="ID8" s="199"/>
      <c r="IE8" s="202"/>
      <c r="IF8" s="199"/>
      <c r="IG8" s="202"/>
      <c r="IH8" s="199"/>
      <c r="II8" s="202"/>
      <c r="IJ8" s="199"/>
      <c r="IK8" s="202"/>
      <c r="IL8" s="199"/>
      <c r="IM8" s="202"/>
      <c r="IN8" s="199"/>
      <c r="IO8" s="202"/>
      <c r="IP8" s="199"/>
      <c r="IQ8" s="202"/>
      <c r="IR8" s="199"/>
      <c r="IS8" s="202"/>
      <c r="IT8" s="199"/>
      <c r="IU8" s="202"/>
      <c r="IV8" s="199"/>
    </row>
    <row r="9">
      <c r="A9" s="208">
        <f>IFERROR(__xludf.DUMMYFUNCTION("""COMPUTED_VALUE"""),130.0)</f>
        <v>130</v>
      </c>
      <c r="B9" s="231" t="str">
        <f t="shared" si="1"/>
        <v>Oksana Dynysenko</v>
      </c>
      <c r="C9" s="199">
        <f t="shared" ref="C9:BL9" si="8">BO9+EA9+GM9</f>
        <v>8</v>
      </c>
      <c r="D9" s="199">
        <f t="shared" si="8"/>
        <v>0</v>
      </c>
      <c r="E9" s="199">
        <f t="shared" si="8"/>
        <v>8</v>
      </c>
      <c r="F9" s="199">
        <f t="shared" si="8"/>
        <v>0</v>
      </c>
      <c r="G9" s="199">
        <f t="shared" si="8"/>
        <v>10</v>
      </c>
      <c r="H9" s="199">
        <f t="shared" si="8"/>
        <v>0</v>
      </c>
      <c r="I9" s="199">
        <f t="shared" si="8"/>
        <v>8</v>
      </c>
      <c r="J9" s="199">
        <f t="shared" si="8"/>
        <v>0</v>
      </c>
      <c r="K9" s="199">
        <f t="shared" si="8"/>
        <v>12</v>
      </c>
      <c r="L9" s="199">
        <f t="shared" si="8"/>
        <v>0</v>
      </c>
      <c r="M9" s="199">
        <f t="shared" si="8"/>
        <v>11</v>
      </c>
      <c r="N9" s="199">
        <f t="shared" si="8"/>
        <v>0</v>
      </c>
      <c r="O9" s="199">
        <f t="shared" si="8"/>
        <v>7</v>
      </c>
      <c r="P9" s="199">
        <f t="shared" si="8"/>
        <v>0</v>
      </c>
      <c r="Q9" s="199">
        <f t="shared" si="8"/>
        <v>8</v>
      </c>
      <c r="R9" s="199">
        <f t="shared" si="8"/>
        <v>0</v>
      </c>
      <c r="S9" s="199">
        <f t="shared" si="8"/>
        <v>8</v>
      </c>
      <c r="T9" s="199">
        <f t="shared" si="8"/>
        <v>0</v>
      </c>
      <c r="U9" s="199">
        <f t="shared" si="8"/>
        <v>8</v>
      </c>
      <c r="V9" s="199">
        <f t="shared" si="8"/>
        <v>0</v>
      </c>
      <c r="W9" s="199">
        <f t="shared" si="8"/>
        <v>8</v>
      </c>
      <c r="X9" s="199">
        <f t="shared" si="8"/>
        <v>0</v>
      </c>
      <c r="Y9" s="199">
        <f t="shared" si="8"/>
        <v>10</v>
      </c>
      <c r="Z9" s="199">
        <f t="shared" si="8"/>
        <v>0</v>
      </c>
      <c r="AA9" s="199">
        <f t="shared" si="8"/>
        <v>13</v>
      </c>
      <c r="AB9" s="199">
        <f t="shared" si="8"/>
        <v>0</v>
      </c>
      <c r="AC9" s="199">
        <f t="shared" si="8"/>
        <v>7</v>
      </c>
      <c r="AD9" s="199">
        <f t="shared" si="8"/>
        <v>0</v>
      </c>
      <c r="AE9" s="199">
        <f t="shared" si="8"/>
        <v>8</v>
      </c>
      <c r="AF9" s="199">
        <f t="shared" si="8"/>
        <v>0</v>
      </c>
      <c r="AG9" s="199">
        <f t="shared" si="8"/>
        <v>0</v>
      </c>
      <c r="AH9" s="199">
        <f t="shared" si="8"/>
        <v>0</v>
      </c>
      <c r="AI9" s="199">
        <f t="shared" si="8"/>
        <v>7</v>
      </c>
      <c r="AJ9" s="199">
        <f t="shared" si="8"/>
        <v>0</v>
      </c>
      <c r="AK9" s="199">
        <f t="shared" si="8"/>
        <v>15</v>
      </c>
      <c r="AL9" s="199">
        <f t="shared" si="8"/>
        <v>0</v>
      </c>
      <c r="AM9" s="199">
        <f t="shared" si="8"/>
        <v>13</v>
      </c>
      <c r="AN9" s="199">
        <f t="shared" si="8"/>
        <v>0</v>
      </c>
      <c r="AO9" s="199">
        <f t="shared" si="8"/>
        <v>12</v>
      </c>
      <c r="AP9" s="199">
        <f t="shared" si="8"/>
        <v>0</v>
      </c>
      <c r="AQ9" s="199">
        <f t="shared" si="8"/>
        <v>6</v>
      </c>
      <c r="AR9" s="199">
        <f t="shared" si="8"/>
        <v>0</v>
      </c>
      <c r="AS9" s="199">
        <f t="shared" si="8"/>
        <v>8</v>
      </c>
      <c r="AT9" s="199">
        <f t="shared" si="8"/>
        <v>0</v>
      </c>
      <c r="AU9" s="199">
        <f t="shared" si="8"/>
        <v>8</v>
      </c>
      <c r="AV9" s="199">
        <f t="shared" si="8"/>
        <v>0</v>
      </c>
      <c r="AW9" s="199">
        <f t="shared" si="8"/>
        <v>11</v>
      </c>
      <c r="AX9" s="199">
        <f t="shared" si="8"/>
        <v>0</v>
      </c>
      <c r="AY9" s="199">
        <f t="shared" si="8"/>
        <v>11</v>
      </c>
      <c r="AZ9" s="199">
        <f t="shared" si="8"/>
        <v>0</v>
      </c>
      <c r="BA9" s="199">
        <f t="shared" si="8"/>
        <v>12</v>
      </c>
      <c r="BB9" s="199">
        <f t="shared" si="8"/>
        <v>0</v>
      </c>
      <c r="BC9" s="199">
        <f t="shared" si="8"/>
        <v>11</v>
      </c>
      <c r="BD9" s="199">
        <f t="shared" si="8"/>
        <v>0</v>
      </c>
      <c r="BE9" s="199">
        <f t="shared" si="8"/>
        <v>12</v>
      </c>
      <c r="BF9" s="199">
        <f t="shared" si="8"/>
        <v>0</v>
      </c>
      <c r="BG9" s="199">
        <f t="shared" si="8"/>
        <v>15</v>
      </c>
      <c r="BH9" s="199">
        <f t="shared" si="8"/>
        <v>0</v>
      </c>
      <c r="BI9" s="199">
        <f t="shared" si="8"/>
        <v>0</v>
      </c>
      <c r="BJ9" s="199">
        <f t="shared" si="8"/>
        <v>0</v>
      </c>
      <c r="BK9" s="199">
        <f t="shared" si="8"/>
        <v>0</v>
      </c>
      <c r="BL9" s="199">
        <f t="shared" si="8"/>
        <v>0</v>
      </c>
      <c r="BM9" s="158"/>
      <c r="BN9" s="159" t="str">
        <f>IFERROR(__xludf.DUMMYFUNCTION("""COMPUTED_VALUE"""),"Oksana Dynysenko")</f>
        <v>Oksana Dynysenko</v>
      </c>
      <c r="BO9" s="202"/>
      <c r="BP9" s="203"/>
      <c r="BQ9" s="204"/>
      <c r="BR9" s="203"/>
      <c r="BS9" s="204"/>
      <c r="BT9" s="203"/>
      <c r="BU9" s="204"/>
      <c r="BV9" s="203"/>
      <c r="BW9" s="204"/>
      <c r="BX9" s="203"/>
      <c r="BY9" s="204"/>
      <c r="BZ9" s="203"/>
      <c r="CA9" s="204"/>
      <c r="CB9" s="203"/>
      <c r="CC9" s="204"/>
      <c r="CD9" s="203"/>
      <c r="CE9" s="204"/>
      <c r="CF9" s="203"/>
      <c r="CG9" s="202"/>
      <c r="CH9" s="203"/>
      <c r="CI9" s="204"/>
      <c r="CJ9" s="203"/>
      <c r="CK9" s="204"/>
      <c r="CL9" s="203"/>
      <c r="CM9" s="204"/>
      <c r="CN9" s="203"/>
      <c r="CO9" s="204"/>
      <c r="CP9" s="203"/>
      <c r="CQ9" s="202"/>
      <c r="CR9" s="203"/>
      <c r="CS9" s="202"/>
      <c r="CT9" s="199"/>
      <c r="CU9" s="204"/>
      <c r="CV9" s="199"/>
      <c r="CW9" s="204"/>
      <c r="CX9" s="199"/>
      <c r="CY9" s="204"/>
      <c r="CZ9" s="199"/>
      <c r="DA9" s="204"/>
      <c r="DB9" s="199"/>
      <c r="DC9" s="204"/>
      <c r="DD9" s="199"/>
      <c r="DE9" s="204"/>
      <c r="DF9" s="199"/>
      <c r="DG9" s="204"/>
      <c r="DH9" s="199"/>
      <c r="DI9" s="202"/>
      <c r="DJ9" s="199"/>
      <c r="DK9" s="204"/>
      <c r="DL9" s="206"/>
      <c r="DM9" s="204"/>
      <c r="DN9" s="206"/>
      <c r="DO9" s="204"/>
      <c r="DP9" s="199"/>
      <c r="DQ9" s="204"/>
      <c r="DR9" s="199"/>
      <c r="DS9" s="204"/>
      <c r="DT9" s="199"/>
      <c r="DU9" s="204"/>
      <c r="DV9" s="199"/>
      <c r="DW9" s="202"/>
      <c r="DX9" s="199"/>
      <c r="DY9" s="158"/>
      <c r="DZ9" s="159" t="str">
        <f t="shared" si="3"/>
        <v>Oksana Dynysenko</v>
      </c>
      <c r="EA9" s="202">
        <f>IFERROR(__xludf.DUMMYFUNCTION("""COMPUTED_VALUE"""),8.0)</f>
        <v>8</v>
      </c>
      <c r="EB9" s="203"/>
      <c r="EC9" s="204">
        <f>IFERROR(__xludf.DUMMYFUNCTION("""COMPUTED_VALUE"""),8.0)</f>
        <v>8</v>
      </c>
      <c r="ED9" s="203"/>
      <c r="EE9" s="204">
        <f>IFERROR(__xludf.DUMMYFUNCTION("""COMPUTED_VALUE"""),10.0)</f>
        <v>10</v>
      </c>
      <c r="EF9" s="203"/>
      <c r="EG9" s="204">
        <f>IFERROR(__xludf.DUMMYFUNCTION("""COMPUTED_VALUE"""),8.0)</f>
        <v>8</v>
      </c>
      <c r="EH9" s="203"/>
      <c r="EI9" s="204">
        <f>IFERROR(__xludf.DUMMYFUNCTION("""COMPUTED_VALUE"""),12.0)</f>
        <v>12</v>
      </c>
      <c r="EJ9" s="203"/>
      <c r="EK9" s="204">
        <f>IFERROR(__xludf.DUMMYFUNCTION("""COMPUTED_VALUE"""),11.0)</f>
        <v>11</v>
      </c>
      <c r="EL9" s="203"/>
      <c r="EM9" s="204">
        <f>IFERROR(__xludf.DUMMYFUNCTION("""COMPUTED_VALUE"""),7.0)</f>
        <v>7</v>
      </c>
      <c r="EN9" s="203"/>
      <c r="EO9" s="204">
        <f>IFERROR(__xludf.DUMMYFUNCTION("""COMPUTED_VALUE"""),8.0)</f>
        <v>8</v>
      </c>
      <c r="EP9" s="203"/>
      <c r="EQ9" s="204">
        <f>IFERROR(__xludf.DUMMYFUNCTION("""COMPUTED_VALUE"""),8.0)</f>
        <v>8</v>
      </c>
      <c r="ER9" s="203"/>
      <c r="ES9" s="202">
        <f>IFERROR(__xludf.DUMMYFUNCTION("""COMPUTED_VALUE"""),8.0)</f>
        <v>8</v>
      </c>
      <c r="ET9" s="203"/>
      <c r="EU9" s="204">
        <f>IFERROR(__xludf.DUMMYFUNCTION("""COMPUTED_VALUE"""),8.0)</f>
        <v>8</v>
      </c>
      <c r="EV9" s="203"/>
      <c r="EW9" s="204">
        <f>IFERROR(__xludf.DUMMYFUNCTION("""COMPUTED_VALUE"""),10.0)</f>
        <v>10</v>
      </c>
      <c r="EX9" s="203"/>
      <c r="EY9" s="204">
        <f>IFERROR(__xludf.DUMMYFUNCTION("""COMPUTED_VALUE"""),13.0)</f>
        <v>13</v>
      </c>
      <c r="EZ9" s="203"/>
      <c r="FA9" s="204">
        <f>IFERROR(__xludf.DUMMYFUNCTION("""COMPUTED_VALUE"""),7.0)</f>
        <v>7</v>
      </c>
      <c r="FB9" s="203"/>
      <c r="FC9" s="202">
        <f>IFERROR(__xludf.DUMMYFUNCTION("""COMPUTED_VALUE"""),8.0)</f>
        <v>8</v>
      </c>
      <c r="FD9" s="203"/>
      <c r="FE9" s="202"/>
      <c r="FF9" s="199"/>
      <c r="FG9" s="204">
        <f>IFERROR(__xludf.DUMMYFUNCTION("""COMPUTED_VALUE"""),7.0)</f>
        <v>7</v>
      </c>
      <c r="FH9" s="199"/>
      <c r="FI9" s="204">
        <f>IFERROR(__xludf.DUMMYFUNCTION("""COMPUTED_VALUE"""),15.0)</f>
        <v>15</v>
      </c>
      <c r="FJ9" s="199"/>
      <c r="FK9" s="204">
        <f>IFERROR(__xludf.DUMMYFUNCTION("""COMPUTED_VALUE"""),13.0)</f>
        <v>13</v>
      </c>
      <c r="FL9" s="199"/>
      <c r="FM9" s="204">
        <f>IFERROR(__xludf.DUMMYFUNCTION("""COMPUTED_VALUE"""),12.0)</f>
        <v>12</v>
      </c>
      <c r="FN9" s="199"/>
      <c r="FO9" s="204">
        <f>IFERROR(__xludf.DUMMYFUNCTION("""COMPUTED_VALUE"""),6.0)</f>
        <v>6</v>
      </c>
      <c r="FP9" s="199"/>
      <c r="FQ9" s="204">
        <f>IFERROR(__xludf.DUMMYFUNCTION("""COMPUTED_VALUE"""),8.0)</f>
        <v>8</v>
      </c>
      <c r="FR9" s="199"/>
      <c r="FS9" s="204">
        <f>IFERROR(__xludf.DUMMYFUNCTION("""COMPUTED_VALUE"""),8.0)</f>
        <v>8</v>
      </c>
      <c r="FT9" s="199"/>
      <c r="FU9" s="202">
        <f>IFERROR(__xludf.DUMMYFUNCTION("""COMPUTED_VALUE"""),11.0)</f>
        <v>11</v>
      </c>
      <c r="FV9" s="199"/>
      <c r="FW9" s="204">
        <f>IFERROR(__xludf.DUMMYFUNCTION("""COMPUTED_VALUE"""),11.0)</f>
        <v>11</v>
      </c>
      <c r="FX9" s="206"/>
      <c r="FY9" s="204">
        <f>IFERROR(__xludf.DUMMYFUNCTION("""COMPUTED_VALUE"""),12.0)</f>
        <v>12</v>
      </c>
      <c r="FZ9" s="206"/>
      <c r="GA9" s="204">
        <f>IFERROR(__xludf.DUMMYFUNCTION("""COMPUTED_VALUE"""),11.0)</f>
        <v>11</v>
      </c>
      <c r="GB9" s="199"/>
      <c r="GC9" s="204">
        <f>IFERROR(__xludf.DUMMYFUNCTION("""COMPUTED_VALUE"""),12.0)</f>
        <v>12</v>
      </c>
      <c r="GD9" s="199"/>
      <c r="GE9" s="204">
        <f>IFERROR(__xludf.DUMMYFUNCTION("""COMPUTED_VALUE"""),15.0)</f>
        <v>15</v>
      </c>
      <c r="GF9" s="199"/>
      <c r="GG9" s="204"/>
      <c r="GH9" s="199"/>
      <c r="GI9" s="202"/>
      <c r="GJ9" s="199"/>
      <c r="GK9" s="158"/>
      <c r="GL9" s="159" t="str">
        <f t="shared" si="4"/>
        <v>Oksana Dynysenko</v>
      </c>
      <c r="GM9" s="202"/>
      <c r="GN9" s="203"/>
      <c r="GO9" s="204"/>
      <c r="GP9" s="203"/>
      <c r="GQ9" s="204"/>
      <c r="GR9" s="203"/>
      <c r="GS9" s="204"/>
      <c r="GT9" s="203"/>
      <c r="GU9" s="204"/>
      <c r="GV9" s="203"/>
      <c r="GW9" s="204"/>
      <c r="GX9" s="203"/>
      <c r="GY9" s="204"/>
      <c r="GZ9" s="203"/>
      <c r="HA9" s="204"/>
      <c r="HB9" s="203"/>
      <c r="HC9" s="204"/>
      <c r="HD9" s="203"/>
      <c r="HE9" s="202"/>
      <c r="HF9" s="203"/>
      <c r="HG9" s="204"/>
      <c r="HH9" s="203"/>
      <c r="HI9" s="204"/>
      <c r="HJ9" s="203"/>
      <c r="HK9" s="204"/>
      <c r="HL9" s="203"/>
      <c r="HM9" s="204"/>
      <c r="HN9" s="203"/>
      <c r="HO9" s="202"/>
      <c r="HP9" s="203"/>
      <c r="HQ9" s="202"/>
      <c r="HR9" s="199"/>
      <c r="HS9" s="204"/>
      <c r="HT9" s="199"/>
      <c r="HU9" s="204"/>
      <c r="HV9" s="199"/>
      <c r="HW9" s="204"/>
      <c r="HX9" s="199"/>
      <c r="HY9" s="204"/>
      <c r="HZ9" s="199"/>
      <c r="IA9" s="204"/>
      <c r="IB9" s="199"/>
      <c r="IC9" s="204"/>
      <c r="ID9" s="199"/>
      <c r="IE9" s="204"/>
      <c r="IF9" s="199"/>
      <c r="IG9" s="202"/>
      <c r="IH9" s="199"/>
      <c r="II9" s="204"/>
      <c r="IJ9" s="206"/>
      <c r="IK9" s="204"/>
      <c r="IL9" s="206"/>
      <c r="IM9" s="204"/>
      <c r="IN9" s="199"/>
      <c r="IO9" s="204"/>
      <c r="IP9" s="199"/>
      <c r="IQ9" s="204"/>
      <c r="IR9" s="199"/>
      <c r="IS9" s="204"/>
      <c r="IT9" s="199"/>
      <c r="IU9" s="202"/>
      <c r="IV9" s="199"/>
    </row>
    <row r="10">
      <c r="A10" s="208">
        <f>IFERROR(__xludf.DUMMYFUNCTION("""COMPUTED_VALUE"""),150.0)</f>
        <v>150</v>
      </c>
      <c r="B10" s="231" t="str">
        <f t="shared" si="1"/>
        <v>Filip Štěrba</v>
      </c>
      <c r="C10" s="199">
        <f t="shared" ref="C10:BL10" si="9">BO10+EA10+GM10</f>
        <v>0</v>
      </c>
      <c r="D10" s="199">
        <f t="shared" si="9"/>
        <v>0</v>
      </c>
      <c r="E10" s="199">
        <f t="shared" si="9"/>
        <v>0</v>
      </c>
      <c r="F10" s="199">
        <f t="shared" si="9"/>
        <v>0</v>
      </c>
      <c r="G10" s="199">
        <f t="shared" si="9"/>
        <v>7</v>
      </c>
      <c r="H10" s="199">
        <f t="shared" si="9"/>
        <v>0</v>
      </c>
      <c r="I10" s="199">
        <f t="shared" si="9"/>
        <v>7.5</v>
      </c>
      <c r="J10" s="199">
        <f t="shared" si="9"/>
        <v>0</v>
      </c>
      <c r="K10" s="199">
        <f t="shared" si="9"/>
        <v>17.5</v>
      </c>
      <c r="L10" s="199">
        <f t="shared" si="9"/>
        <v>0</v>
      </c>
      <c r="M10" s="199">
        <f t="shared" si="9"/>
        <v>9</v>
      </c>
      <c r="N10" s="199">
        <f t="shared" si="9"/>
        <v>0</v>
      </c>
      <c r="O10" s="199">
        <f t="shared" si="9"/>
        <v>7</v>
      </c>
      <c r="P10" s="199">
        <f t="shared" si="9"/>
        <v>0</v>
      </c>
      <c r="Q10" s="199">
        <f t="shared" si="9"/>
        <v>15</v>
      </c>
      <c r="R10" s="199">
        <f t="shared" si="9"/>
        <v>0</v>
      </c>
      <c r="S10" s="199">
        <f t="shared" si="9"/>
        <v>15.5</v>
      </c>
      <c r="T10" s="199">
        <f t="shared" si="9"/>
        <v>0</v>
      </c>
      <c r="U10" s="199">
        <f t="shared" si="9"/>
        <v>0</v>
      </c>
      <c r="V10" s="199">
        <f t="shared" si="9"/>
        <v>0</v>
      </c>
      <c r="W10" s="199">
        <f t="shared" si="9"/>
        <v>0</v>
      </c>
      <c r="X10" s="199">
        <f t="shared" si="9"/>
        <v>0</v>
      </c>
      <c r="Y10" s="199">
        <f t="shared" si="9"/>
        <v>12</v>
      </c>
      <c r="Z10" s="199">
        <f t="shared" si="9"/>
        <v>0</v>
      </c>
      <c r="AA10" s="199">
        <f t="shared" si="9"/>
        <v>0</v>
      </c>
      <c r="AB10" s="199">
        <f t="shared" si="9"/>
        <v>0</v>
      </c>
      <c r="AC10" s="199">
        <f t="shared" si="9"/>
        <v>7</v>
      </c>
      <c r="AD10" s="199">
        <f t="shared" si="9"/>
        <v>0</v>
      </c>
      <c r="AE10" s="199">
        <f t="shared" si="9"/>
        <v>15.5</v>
      </c>
      <c r="AF10" s="199">
        <f t="shared" si="9"/>
        <v>0</v>
      </c>
      <c r="AG10" s="199">
        <f t="shared" si="9"/>
        <v>0</v>
      </c>
      <c r="AH10" s="199">
        <f t="shared" si="9"/>
        <v>0</v>
      </c>
      <c r="AI10" s="199">
        <f t="shared" si="9"/>
        <v>15.5</v>
      </c>
      <c r="AJ10" s="199">
        <f t="shared" si="9"/>
        <v>0</v>
      </c>
      <c r="AK10" s="199">
        <f t="shared" si="9"/>
        <v>0</v>
      </c>
      <c r="AL10" s="199">
        <f t="shared" si="9"/>
        <v>0</v>
      </c>
      <c r="AM10" s="199">
        <f t="shared" si="9"/>
        <v>11.5</v>
      </c>
      <c r="AN10" s="199">
        <f t="shared" si="9"/>
        <v>0</v>
      </c>
      <c r="AO10" s="199">
        <f t="shared" si="9"/>
        <v>0</v>
      </c>
      <c r="AP10" s="199">
        <f t="shared" si="9"/>
        <v>0</v>
      </c>
      <c r="AQ10" s="199">
        <f t="shared" si="9"/>
        <v>7</v>
      </c>
      <c r="AR10" s="199">
        <f t="shared" si="9"/>
        <v>0</v>
      </c>
      <c r="AS10" s="199">
        <f t="shared" si="9"/>
        <v>15.5</v>
      </c>
      <c r="AT10" s="199">
        <f t="shared" si="9"/>
        <v>0</v>
      </c>
      <c r="AU10" s="199">
        <f t="shared" si="9"/>
        <v>0</v>
      </c>
      <c r="AV10" s="199">
        <f t="shared" si="9"/>
        <v>0</v>
      </c>
      <c r="AW10" s="199">
        <f t="shared" si="9"/>
        <v>15.5</v>
      </c>
      <c r="AX10" s="199">
        <f t="shared" si="9"/>
        <v>0</v>
      </c>
      <c r="AY10" s="199">
        <f t="shared" si="9"/>
        <v>0</v>
      </c>
      <c r="AZ10" s="199">
        <f t="shared" si="9"/>
        <v>0</v>
      </c>
      <c r="BA10" s="199">
        <f t="shared" si="9"/>
        <v>17.5</v>
      </c>
      <c r="BB10" s="199">
        <f t="shared" si="9"/>
        <v>0</v>
      </c>
      <c r="BC10" s="199">
        <f t="shared" si="9"/>
        <v>0</v>
      </c>
      <c r="BD10" s="199">
        <f t="shared" si="9"/>
        <v>0</v>
      </c>
      <c r="BE10" s="199">
        <f t="shared" si="9"/>
        <v>13.5</v>
      </c>
      <c r="BF10" s="199">
        <f t="shared" si="9"/>
        <v>600</v>
      </c>
      <c r="BG10" s="199">
        <f t="shared" si="9"/>
        <v>0</v>
      </c>
      <c r="BH10" s="199">
        <f t="shared" si="9"/>
        <v>0</v>
      </c>
      <c r="BI10" s="199">
        <f t="shared" si="9"/>
        <v>15.5</v>
      </c>
      <c r="BJ10" s="199">
        <f t="shared" si="9"/>
        <v>0</v>
      </c>
      <c r="BK10" s="199">
        <f t="shared" si="9"/>
        <v>0</v>
      </c>
      <c r="BL10" s="199">
        <f t="shared" si="9"/>
        <v>0</v>
      </c>
      <c r="BM10" s="158"/>
      <c r="BN10" s="159" t="str">
        <f>IFERROR(__xludf.DUMMYFUNCTION("""COMPUTED_VALUE"""),"Filip Štěrba")</f>
        <v>Filip Štěrba</v>
      </c>
      <c r="BO10" s="202"/>
      <c r="BP10" s="203"/>
      <c r="BQ10" s="202"/>
      <c r="BR10" s="203"/>
      <c r="BS10" s="202"/>
      <c r="BT10" s="203"/>
      <c r="BU10" s="204"/>
      <c r="BV10" s="205"/>
      <c r="BW10" s="204"/>
      <c r="BX10" s="205"/>
      <c r="BY10" s="202"/>
      <c r="BZ10" s="203"/>
      <c r="CA10" s="202"/>
      <c r="CB10" s="203"/>
      <c r="CC10" s="202"/>
      <c r="CD10" s="203"/>
      <c r="CE10" s="202"/>
      <c r="CF10" s="203"/>
      <c r="CG10" s="204"/>
      <c r="CH10" s="205"/>
      <c r="CI10" s="202"/>
      <c r="CJ10" s="203"/>
      <c r="CK10" s="202"/>
      <c r="CL10" s="203"/>
      <c r="CM10" s="204"/>
      <c r="CN10" s="205"/>
      <c r="CO10" s="204"/>
      <c r="CP10" s="205"/>
      <c r="CQ10" s="204"/>
      <c r="CR10" s="205"/>
      <c r="CS10" s="204"/>
      <c r="CT10" s="206"/>
      <c r="CU10" s="202"/>
      <c r="CV10" s="199"/>
      <c r="CW10" s="204"/>
      <c r="CX10" s="199"/>
      <c r="CY10" s="204"/>
      <c r="CZ10" s="199"/>
      <c r="DA10" s="204"/>
      <c r="DB10" s="199"/>
      <c r="DC10" s="204"/>
      <c r="DD10" s="199"/>
      <c r="DE10" s="202"/>
      <c r="DF10" s="199"/>
      <c r="DG10" s="202"/>
      <c r="DH10" s="199"/>
      <c r="DI10" s="202"/>
      <c r="DJ10" s="199"/>
      <c r="DK10" s="202"/>
      <c r="DL10" s="199"/>
      <c r="DM10" s="202"/>
      <c r="DN10" s="199"/>
      <c r="DO10" s="202"/>
      <c r="DP10" s="199"/>
      <c r="DQ10" s="202"/>
      <c r="DR10" s="199"/>
      <c r="DS10" s="202"/>
      <c r="DT10" s="199"/>
      <c r="DU10" s="202"/>
      <c r="DV10" s="199"/>
      <c r="DW10" s="202"/>
      <c r="DX10" s="199"/>
      <c r="DY10" s="158"/>
      <c r="DZ10" s="159" t="str">
        <f t="shared" si="3"/>
        <v>Filip Štěrba</v>
      </c>
      <c r="EA10" s="202"/>
      <c r="EB10" s="203"/>
      <c r="EC10" s="202"/>
      <c r="ED10" s="203"/>
      <c r="EE10" s="202"/>
      <c r="EF10" s="203"/>
      <c r="EG10" s="204"/>
      <c r="EH10" s="205"/>
      <c r="EI10" s="204"/>
      <c r="EJ10" s="205"/>
      <c r="EK10" s="202"/>
      <c r="EL10" s="203"/>
      <c r="EM10" s="202"/>
      <c r="EN10" s="203"/>
      <c r="EO10" s="202"/>
      <c r="EP10" s="203"/>
      <c r="EQ10" s="202"/>
      <c r="ER10" s="203"/>
      <c r="ES10" s="204"/>
      <c r="ET10" s="205"/>
      <c r="EU10" s="202"/>
      <c r="EV10" s="203"/>
      <c r="EW10" s="202"/>
      <c r="EX10" s="203"/>
      <c r="EY10" s="204"/>
      <c r="EZ10" s="205"/>
      <c r="FA10" s="204"/>
      <c r="FB10" s="205"/>
      <c r="FC10" s="204"/>
      <c r="FD10" s="205"/>
      <c r="FE10" s="204"/>
      <c r="FF10" s="206"/>
      <c r="FG10" s="202"/>
      <c r="FH10" s="199"/>
      <c r="FI10" s="204"/>
      <c r="FJ10" s="199"/>
      <c r="FK10" s="204"/>
      <c r="FL10" s="199"/>
      <c r="FM10" s="204"/>
      <c r="FN10" s="199"/>
      <c r="FO10" s="204"/>
      <c r="FP10" s="199"/>
      <c r="FQ10" s="202"/>
      <c r="FR10" s="199"/>
      <c r="FS10" s="202"/>
      <c r="FT10" s="199"/>
      <c r="FU10" s="202"/>
      <c r="FV10" s="199"/>
      <c r="FW10" s="202"/>
      <c r="FX10" s="199"/>
      <c r="FY10" s="202"/>
      <c r="FZ10" s="199"/>
      <c r="GA10" s="202"/>
      <c r="GB10" s="199"/>
      <c r="GC10" s="202"/>
      <c r="GD10" s="199"/>
      <c r="GE10" s="202"/>
      <c r="GF10" s="199"/>
      <c r="GG10" s="202"/>
      <c r="GH10" s="199"/>
      <c r="GI10" s="202"/>
      <c r="GJ10" s="199"/>
      <c r="GK10" s="158"/>
      <c r="GL10" s="159" t="str">
        <f t="shared" si="4"/>
        <v>Filip Štěrba</v>
      </c>
      <c r="GM10" s="202"/>
      <c r="GN10" s="203"/>
      <c r="GO10" s="202"/>
      <c r="GP10" s="203"/>
      <c r="GQ10" s="202">
        <f>IFERROR(__xludf.DUMMYFUNCTION("""COMPUTED_VALUE"""),7.0)</f>
        <v>7</v>
      </c>
      <c r="GR10" s="203"/>
      <c r="GS10" s="204">
        <f>IFERROR(__xludf.DUMMYFUNCTION("""COMPUTED_VALUE"""),7.5)</f>
        <v>7.5</v>
      </c>
      <c r="GT10" s="205"/>
      <c r="GU10" s="204">
        <f>IFERROR(__xludf.DUMMYFUNCTION("""COMPUTED_VALUE"""),17.5)</f>
        <v>17.5</v>
      </c>
      <c r="GV10" s="205"/>
      <c r="GW10" s="202">
        <f>IFERROR(__xludf.DUMMYFUNCTION("""COMPUTED_VALUE"""),9.0)</f>
        <v>9</v>
      </c>
      <c r="GX10" s="203"/>
      <c r="GY10" s="202">
        <f>IFERROR(__xludf.DUMMYFUNCTION("""COMPUTED_VALUE"""),7.0)</f>
        <v>7</v>
      </c>
      <c r="GZ10" s="203"/>
      <c r="HA10" s="202">
        <f>IFERROR(__xludf.DUMMYFUNCTION("""COMPUTED_VALUE"""),15.0)</f>
        <v>15</v>
      </c>
      <c r="HB10" s="203"/>
      <c r="HC10" s="202">
        <f>IFERROR(__xludf.DUMMYFUNCTION("""COMPUTED_VALUE"""),15.5)</f>
        <v>15.5</v>
      </c>
      <c r="HD10" s="203"/>
      <c r="HE10" s="204"/>
      <c r="HF10" s="205"/>
      <c r="HG10" s="202"/>
      <c r="HH10" s="203"/>
      <c r="HI10" s="202">
        <f>IFERROR(__xludf.DUMMYFUNCTION("""COMPUTED_VALUE"""),12.0)</f>
        <v>12</v>
      </c>
      <c r="HJ10" s="203"/>
      <c r="HK10" s="204"/>
      <c r="HL10" s="205"/>
      <c r="HM10" s="204">
        <f>IFERROR(__xludf.DUMMYFUNCTION("""COMPUTED_VALUE"""),7.0)</f>
        <v>7</v>
      </c>
      <c r="HN10" s="205"/>
      <c r="HO10" s="204">
        <f>IFERROR(__xludf.DUMMYFUNCTION("""COMPUTED_VALUE"""),15.5)</f>
        <v>15.5</v>
      </c>
      <c r="HP10" s="205"/>
      <c r="HQ10" s="204"/>
      <c r="HR10" s="206"/>
      <c r="HS10" s="202">
        <f>IFERROR(__xludf.DUMMYFUNCTION("""COMPUTED_VALUE"""),15.5)</f>
        <v>15.5</v>
      </c>
      <c r="HT10" s="199"/>
      <c r="HU10" s="204"/>
      <c r="HV10" s="199"/>
      <c r="HW10" s="204">
        <f>IFERROR(__xludf.DUMMYFUNCTION("""COMPUTED_VALUE"""),11.5)</f>
        <v>11.5</v>
      </c>
      <c r="HX10" s="199"/>
      <c r="HY10" s="204"/>
      <c r="HZ10" s="199"/>
      <c r="IA10" s="204">
        <f>IFERROR(__xludf.DUMMYFUNCTION("""COMPUTED_VALUE"""),7.0)</f>
        <v>7</v>
      </c>
      <c r="IB10" s="199"/>
      <c r="IC10" s="202">
        <f>IFERROR(__xludf.DUMMYFUNCTION("""COMPUTED_VALUE"""),15.5)</f>
        <v>15.5</v>
      </c>
      <c r="ID10" s="199"/>
      <c r="IE10" s="202"/>
      <c r="IF10" s="199"/>
      <c r="IG10" s="202">
        <f>IFERROR(__xludf.DUMMYFUNCTION("""COMPUTED_VALUE"""),15.5)</f>
        <v>15.5</v>
      </c>
      <c r="IH10" s="199"/>
      <c r="II10" s="202"/>
      <c r="IJ10" s="199"/>
      <c r="IK10" s="202">
        <f>IFERROR(__xludf.DUMMYFUNCTION("""COMPUTED_VALUE"""),17.5)</f>
        <v>17.5</v>
      </c>
      <c r="IL10" s="199"/>
      <c r="IM10" s="202"/>
      <c r="IN10" s="199"/>
      <c r="IO10" s="202">
        <f>IFERROR(__xludf.DUMMYFUNCTION("""COMPUTED_VALUE"""),13.5)</f>
        <v>13.5</v>
      </c>
      <c r="IP10" s="199">
        <f>IFERROR(__xludf.DUMMYFUNCTION("""COMPUTED_VALUE"""),600.0)</f>
        <v>600</v>
      </c>
      <c r="IQ10" s="202"/>
      <c r="IR10" s="199"/>
      <c r="IS10" s="202">
        <f>IFERROR(__xludf.DUMMYFUNCTION("""COMPUTED_VALUE"""),15.5)</f>
        <v>15.5</v>
      </c>
      <c r="IT10" s="199"/>
      <c r="IU10" s="202"/>
      <c r="IV10" s="199"/>
    </row>
    <row r="11">
      <c r="A11" s="208">
        <f>IFERROR(__xludf.DUMMYFUNCTION("""COMPUTED_VALUE"""),150.0)</f>
        <v>150</v>
      </c>
      <c r="B11" s="231" t="str">
        <f t="shared" si="1"/>
        <v>Yana Nynyk</v>
      </c>
      <c r="C11" s="199">
        <f t="shared" ref="C11:BL11" si="10">BO11+EA11+GM11</f>
        <v>0</v>
      </c>
      <c r="D11" s="199">
        <f t="shared" si="10"/>
        <v>0</v>
      </c>
      <c r="E11" s="199">
        <f t="shared" si="10"/>
        <v>0</v>
      </c>
      <c r="F11" s="199">
        <f t="shared" si="10"/>
        <v>0</v>
      </c>
      <c r="G11" s="199">
        <f t="shared" si="10"/>
        <v>0</v>
      </c>
      <c r="H11" s="199">
        <f t="shared" si="10"/>
        <v>0</v>
      </c>
      <c r="I11" s="199">
        <f t="shared" si="10"/>
        <v>0</v>
      </c>
      <c r="J11" s="199">
        <f t="shared" si="10"/>
        <v>0</v>
      </c>
      <c r="K11" s="199">
        <f t="shared" si="10"/>
        <v>0</v>
      </c>
      <c r="L11" s="199">
        <f t="shared" si="10"/>
        <v>0</v>
      </c>
      <c r="M11" s="199">
        <f t="shared" si="10"/>
        <v>0</v>
      </c>
      <c r="N11" s="199">
        <f t="shared" si="10"/>
        <v>0</v>
      </c>
      <c r="O11" s="199">
        <f t="shared" si="10"/>
        <v>0</v>
      </c>
      <c r="P11" s="199">
        <f t="shared" si="10"/>
        <v>0</v>
      </c>
      <c r="Q11" s="199">
        <f t="shared" si="10"/>
        <v>0</v>
      </c>
      <c r="R11" s="199">
        <f t="shared" si="10"/>
        <v>0</v>
      </c>
      <c r="S11" s="199">
        <f t="shared" si="10"/>
        <v>0</v>
      </c>
      <c r="T11" s="199">
        <f t="shared" si="10"/>
        <v>0</v>
      </c>
      <c r="U11" s="199">
        <f t="shared" si="10"/>
        <v>0</v>
      </c>
      <c r="V11" s="199">
        <f t="shared" si="10"/>
        <v>0</v>
      </c>
      <c r="W11" s="199">
        <f t="shared" si="10"/>
        <v>0</v>
      </c>
      <c r="X11" s="199">
        <f t="shared" si="10"/>
        <v>0</v>
      </c>
      <c r="Y11" s="199">
        <f t="shared" si="10"/>
        <v>0</v>
      </c>
      <c r="Z11" s="199">
        <f t="shared" si="10"/>
        <v>0</v>
      </c>
      <c r="AA11" s="199">
        <f t="shared" si="10"/>
        <v>0</v>
      </c>
      <c r="AB11" s="199">
        <f t="shared" si="10"/>
        <v>0</v>
      </c>
      <c r="AC11" s="199">
        <f t="shared" si="10"/>
        <v>0</v>
      </c>
      <c r="AD11" s="199">
        <f t="shared" si="10"/>
        <v>0</v>
      </c>
      <c r="AE11" s="199">
        <f t="shared" si="10"/>
        <v>0</v>
      </c>
      <c r="AF11" s="199">
        <f t="shared" si="10"/>
        <v>0</v>
      </c>
      <c r="AG11" s="199">
        <f t="shared" si="10"/>
        <v>0</v>
      </c>
      <c r="AH11" s="199">
        <f t="shared" si="10"/>
        <v>0</v>
      </c>
      <c r="AI11" s="199">
        <f t="shared" si="10"/>
        <v>0</v>
      </c>
      <c r="AJ11" s="199">
        <f t="shared" si="10"/>
        <v>0</v>
      </c>
      <c r="AK11" s="199">
        <f t="shared" si="10"/>
        <v>0</v>
      </c>
      <c r="AL11" s="199">
        <f t="shared" si="10"/>
        <v>0</v>
      </c>
      <c r="AM11" s="199">
        <f t="shared" si="10"/>
        <v>0</v>
      </c>
      <c r="AN11" s="199">
        <f t="shared" si="10"/>
        <v>0</v>
      </c>
      <c r="AO11" s="199">
        <f t="shared" si="10"/>
        <v>0</v>
      </c>
      <c r="AP11" s="199">
        <f t="shared" si="10"/>
        <v>0</v>
      </c>
      <c r="AQ11" s="199">
        <f t="shared" si="10"/>
        <v>0</v>
      </c>
      <c r="AR11" s="199">
        <f t="shared" si="10"/>
        <v>0</v>
      </c>
      <c r="AS11" s="199">
        <f t="shared" si="10"/>
        <v>0</v>
      </c>
      <c r="AT11" s="199">
        <f t="shared" si="10"/>
        <v>0</v>
      </c>
      <c r="AU11" s="199">
        <f t="shared" si="10"/>
        <v>0</v>
      </c>
      <c r="AV11" s="199">
        <f t="shared" si="10"/>
        <v>0</v>
      </c>
      <c r="AW11" s="199">
        <f t="shared" si="10"/>
        <v>0</v>
      </c>
      <c r="AX11" s="199">
        <f t="shared" si="10"/>
        <v>0</v>
      </c>
      <c r="AY11" s="199">
        <f t="shared" si="10"/>
        <v>0</v>
      </c>
      <c r="AZ11" s="199">
        <f t="shared" si="10"/>
        <v>0</v>
      </c>
      <c r="BA11" s="199">
        <f t="shared" si="10"/>
        <v>0</v>
      </c>
      <c r="BB11" s="199">
        <f t="shared" si="10"/>
        <v>0</v>
      </c>
      <c r="BC11" s="199">
        <f t="shared" si="10"/>
        <v>0</v>
      </c>
      <c r="BD11" s="199">
        <f t="shared" si="10"/>
        <v>0</v>
      </c>
      <c r="BE11" s="199">
        <f t="shared" si="10"/>
        <v>0</v>
      </c>
      <c r="BF11" s="199">
        <f t="shared" si="10"/>
        <v>0</v>
      </c>
      <c r="BG11" s="199">
        <f t="shared" si="10"/>
        <v>0</v>
      </c>
      <c r="BH11" s="199">
        <f t="shared" si="10"/>
        <v>0</v>
      </c>
      <c r="BI11" s="199">
        <f t="shared" si="10"/>
        <v>0</v>
      </c>
      <c r="BJ11" s="199">
        <f t="shared" si="10"/>
        <v>0</v>
      </c>
      <c r="BK11" s="199">
        <f t="shared" si="10"/>
        <v>0</v>
      </c>
      <c r="BL11" s="199">
        <f t="shared" si="10"/>
        <v>0</v>
      </c>
      <c r="BM11" s="158"/>
      <c r="BN11" s="159" t="str">
        <f>IFERROR(__xludf.DUMMYFUNCTION("""COMPUTED_VALUE"""),"Yana Nynyk")</f>
        <v>Yana Nynyk</v>
      </c>
      <c r="BO11" s="202"/>
      <c r="BP11" s="203"/>
      <c r="BQ11" s="202"/>
      <c r="BR11" s="203"/>
      <c r="BS11" s="202"/>
      <c r="BT11" s="203"/>
      <c r="BU11" s="202"/>
      <c r="BV11" s="203"/>
      <c r="BW11" s="202"/>
      <c r="BX11" s="203"/>
      <c r="BY11" s="202"/>
      <c r="BZ11" s="203"/>
      <c r="CA11" s="202"/>
      <c r="CB11" s="203"/>
      <c r="CC11" s="202"/>
      <c r="CD11" s="203"/>
      <c r="CE11" s="202"/>
      <c r="CF11" s="203"/>
      <c r="CG11" s="202"/>
      <c r="CH11" s="203"/>
      <c r="CI11" s="202"/>
      <c r="CJ11" s="203"/>
      <c r="CK11" s="202"/>
      <c r="CL11" s="203"/>
      <c r="CM11" s="202"/>
      <c r="CN11" s="203"/>
      <c r="CO11" s="202"/>
      <c r="CP11" s="203"/>
      <c r="CQ11" s="202"/>
      <c r="CR11" s="203"/>
      <c r="CS11" s="202"/>
      <c r="CT11" s="199"/>
      <c r="CU11" s="202"/>
      <c r="CV11" s="199"/>
      <c r="CW11" s="202"/>
      <c r="CX11" s="199"/>
      <c r="CY11" s="202"/>
      <c r="CZ11" s="199"/>
      <c r="DA11" s="202"/>
      <c r="DB11" s="199"/>
      <c r="DC11" s="202"/>
      <c r="DD11" s="199"/>
      <c r="DE11" s="202"/>
      <c r="DF11" s="199"/>
      <c r="DG11" s="202"/>
      <c r="DH11" s="199"/>
      <c r="DI11" s="202"/>
      <c r="DJ11" s="199"/>
      <c r="DK11" s="202"/>
      <c r="DL11" s="199"/>
      <c r="DM11" s="202"/>
      <c r="DN11" s="199"/>
      <c r="DO11" s="202"/>
      <c r="DP11" s="199"/>
      <c r="DQ11" s="202"/>
      <c r="DR11" s="199"/>
      <c r="DS11" s="202"/>
      <c r="DT11" s="199"/>
      <c r="DU11" s="202"/>
      <c r="DV11" s="199"/>
      <c r="DW11" s="202"/>
      <c r="DX11" s="199"/>
      <c r="DY11" s="158"/>
      <c r="DZ11" s="159" t="str">
        <f t="shared" si="3"/>
        <v>Yana Nynyk</v>
      </c>
      <c r="EA11" s="202"/>
      <c r="EB11" s="203"/>
      <c r="EC11" s="202"/>
      <c r="ED11" s="203"/>
      <c r="EE11" s="202"/>
      <c r="EF11" s="203"/>
      <c r="EG11" s="202"/>
      <c r="EH11" s="203"/>
      <c r="EI11" s="202"/>
      <c r="EJ11" s="203"/>
      <c r="EK11" s="202"/>
      <c r="EL11" s="203"/>
      <c r="EM11" s="202"/>
      <c r="EN11" s="203"/>
      <c r="EO11" s="202"/>
      <c r="EP11" s="203"/>
      <c r="EQ11" s="202"/>
      <c r="ER11" s="203"/>
      <c r="ES11" s="202"/>
      <c r="ET11" s="203"/>
      <c r="EU11" s="202"/>
      <c r="EV11" s="203"/>
      <c r="EW11" s="202"/>
      <c r="EX11" s="203"/>
      <c r="EY11" s="202"/>
      <c r="EZ11" s="203"/>
      <c r="FA11" s="202"/>
      <c r="FB11" s="203"/>
      <c r="FC11" s="202"/>
      <c r="FD11" s="203"/>
      <c r="FE11" s="202"/>
      <c r="FF11" s="199"/>
      <c r="FG11" s="202"/>
      <c r="FH11" s="199"/>
      <c r="FI11" s="202"/>
      <c r="FJ11" s="199"/>
      <c r="FK11" s="202"/>
      <c r="FL11" s="199"/>
      <c r="FM11" s="202"/>
      <c r="FN11" s="199"/>
      <c r="FO11" s="202"/>
      <c r="FP11" s="199"/>
      <c r="FQ11" s="202"/>
      <c r="FR11" s="199"/>
      <c r="FS11" s="202"/>
      <c r="FT11" s="199"/>
      <c r="FU11" s="202"/>
      <c r="FV11" s="199"/>
      <c r="FW11" s="202"/>
      <c r="FX11" s="199"/>
      <c r="FY11" s="202"/>
      <c r="FZ11" s="199"/>
      <c r="GA11" s="202"/>
      <c r="GB11" s="199"/>
      <c r="GC11" s="202"/>
      <c r="GD11" s="199"/>
      <c r="GE11" s="202"/>
      <c r="GF11" s="199"/>
      <c r="GG11" s="202"/>
      <c r="GH11" s="199"/>
      <c r="GI11" s="202"/>
      <c r="GJ11" s="199"/>
      <c r="GK11" s="158"/>
      <c r="GL11" s="159" t="str">
        <f t="shared" si="4"/>
        <v>Yana Nynyk</v>
      </c>
      <c r="GM11" s="202"/>
      <c r="GN11" s="203"/>
      <c r="GO11" s="202"/>
      <c r="GP11" s="203"/>
      <c r="GQ11" s="202"/>
      <c r="GR11" s="203"/>
      <c r="GS11" s="202"/>
      <c r="GT11" s="203"/>
      <c r="GU11" s="202"/>
      <c r="GV11" s="203"/>
      <c r="GW11" s="202"/>
      <c r="GX11" s="203"/>
      <c r="GY11" s="202"/>
      <c r="GZ11" s="203"/>
      <c r="HA11" s="202"/>
      <c r="HB11" s="203"/>
      <c r="HC11" s="202"/>
      <c r="HD11" s="203"/>
      <c r="HE11" s="202"/>
      <c r="HF11" s="203"/>
      <c r="HG11" s="202"/>
      <c r="HH11" s="203"/>
      <c r="HI11" s="202"/>
      <c r="HJ11" s="203"/>
      <c r="HK11" s="202"/>
      <c r="HL11" s="203"/>
      <c r="HM11" s="202"/>
      <c r="HN11" s="203"/>
      <c r="HO11" s="202"/>
      <c r="HP11" s="203"/>
      <c r="HQ11" s="202"/>
      <c r="HR11" s="199"/>
      <c r="HS11" s="202"/>
      <c r="HT11" s="199"/>
      <c r="HU11" s="202"/>
      <c r="HV11" s="199"/>
      <c r="HW11" s="202"/>
      <c r="HX11" s="199"/>
      <c r="HY11" s="202"/>
      <c r="HZ11" s="199"/>
      <c r="IA11" s="202"/>
      <c r="IB11" s="199"/>
      <c r="IC11" s="202"/>
      <c r="ID11" s="199"/>
      <c r="IE11" s="202"/>
      <c r="IF11" s="199"/>
      <c r="IG11" s="202"/>
      <c r="IH11" s="199"/>
      <c r="II11" s="202"/>
      <c r="IJ11" s="199"/>
      <c r="IK11" s="202"/>
      <c r="IL11" s="199"/>
      <c r="IM11" s="202"/>
      <c r="IN11" s="199"/>
      <c r="IO11" s="202"/>
      <c r="IP11" s="199"/>
      <c r="IQ11" s="202"/>
      <c r="IR11" s="199"/>
      <c r="IS11" s="202"/>
      <c r="IT11" s="199"/>
      <c r="IU11" s="202"/>
      <c r="IV11" s="199"/>
    </row>
    <row r="12">
      <c r="A12" s="208">
        <f>IFERROR(__xludf.DUMMYFUNCTION("""COMPUTED_VALUE"""),150.0)</f>
        <v>150</v>
      </c>
      <c r="B12" s="231" t="str">
        <f t="shared" si="1"/>
        <v>Vojtěch Fux</v>
      </c>
      <c r="C12" s="199">
        <f t="shared" ref="C12:BL12" si="11">BO12+EA12+GM12</f>
        <v>12</v>
      </c>
      <c r="D12" s="199">
        <f t="shared" si="11"/>
        <v>3000</v>
      </c>
      <c r="E12" s="199">
        <f t="shared" si="11"/>
        <v>0</v>
      </c>
      <c r="F12" s="199">
        <f t="shared" si="11"/>
        <v>0</v>
      </c>
      <c r="G12" s="199">
        <f t="shared" si="11"/>
        <v>2.5</v>
      </c>
      <c r="H12" s="199">
        <f t="shared" si="11"/>
        <v>0</v>
      </c>
      <c r="I12" s="199">
        <f t="shared" si="11"/>
        <v>0</v>
      </c>
      <c r="J12" s="199">
        <f t="shared" si="11"/>
        <v>0</v>
      </c>
      <c r="K12" s="199">
        <f t="shared" si="11"/>
        <v>0</v>
      </c>
      <c r="L12" s="199">
        <f t="shared" si="11"/>
        <v>0</v>
      </c>
      <c r="M12" s="199">
        <f t="shared" si="11"/>
        <v>0</v>
      </c>
      <c r="N12" s="199">
        <f t="shared" si="11"/>
        <v>0</v>
      </c>
      <c r="O12" s="199">
        <f t="shared" si="11"/>
        <v>0</v>
      </c>
      <c r="P12" s="199">
        <f t="shared" si="11"/>
        <v>0</v>
      </c>
      <c r="Q12" s="199">
        <f t="shared" si="11"/>
        <v>0</v>
      </c>
      <c r="R12" s="199">
        <f t="shared" si="11"/>
        <v>0</v>
      </c>
      <c r="S12" s="199">
        <f t="shared" si="11"/>
        <v>0</v>
      </c>
      <c r="T12" s="199">
        <f t="shared" si="11"/>
        <v>0</v>
      </c>
      <c r="U12" s="199">
        <f t="shared" si="11"/>
        <v>5.5</v>
      </c>
      <c r="V12" s="199">
        <f t="shared" si="11"/>
        <v>0</v>
      </c>
      <c r="W12" s="199">
        <f t="shared" si="11"/>
        <v>7</v>
      </c>
      <c r="X12" s="199">
        <f t="shared" si="11"/>
        <v>0</v>
      </c>
      <c r="Y12" s="199">
        <f t="shared" si="11"/>
        <v>0</v>
      </c>
      <c r="Z12" s="199">
        <f t="shared" si="11"/>
        <v>0</v>
      </c>
      <c r="AA12" s="199">
        <f t="shared" si="11"/>
        <v>14</v>
      </c>
      <c r="AB12" s="199">
        <f t="shared" si="11"/>
        <v>0</v>
      </c>
      <c r="AC12" s="199">
        <f t="shared" si="11"/>
        <v>13</v>
      </c>
      <c r="AD12" s="199">
        <f t="shared" si="11"/>
        <v>0</v>
      </c>
      <c r="AE12" s="199">
        <f t="shared" si="11"/>
        <v>0</v>
      </c>
      <c r="AF12" s="199">
        <f t="shared" si="11"/>
        <v>0</v>
      </c>
      <c r="AG12" s="199">
        <f t="shared" si="11"/>
        <v>0</v>
      </c>
      <c r="AH12" s="199">
        <f t="shared" si="11"/>
        <v>0</v>
      </c>
      <c r="AI12" s="199">
        <f t="shared" si="11"/>
        <v>0</v>
      </c>
      <c r="AJ12" s="199">
        <f t="shared" si="11"/>
        <v>0</v>
      </c>
      <c r="AK12" s="199">
        <f t="shared" si="11"/>
        <v>13.5</v>
      </c>
      <c r="AL12" s="199">
        <f t="shared" si="11"/>
        <v>0</v>
      </c>
      <c r="AM12" s="199">
        <f t="shared" si="11"/>
        <v>6</v>
      </c>
      <c r="AN12" s="199">
        <f t="shared" si="11"/>
        <v>0</v>
      </c>
      <c r="AO12" s="199">
        <f t="shared" si="11"/>
        <v>0</v>
      </c>
      <c r="AP12" s="199">
        <f t="shared" si="11"/>
        <v>0</v>
      </c>
      <c r="AQ12" s="199">
        <f t="shared" si="11"/>
        <v>0</v>
      </c>
      <c r="AR12" s="199">
        <f t="shared" si="11"/>
        <v>0</v>
      </c>
      <c r="AS12" s="199">
        <f t="shared" si="11"/>
        <v>0</v>
      </c>
      <c r="AT12" s="199">
        <f t="shared" si="11"/>
        <v>0</v>
      </c>
      <c r="AU12" s="199">
        <f t="shared" si="11"/>
        <v>13</v>
      </c>
      <c r="AV12" s="199">
        <f t="shared" si="11"/>
        <v>0</v>
      </c>
      <c r="AW12" s="199">
        <f t="shared" si="11"/>
        <v>0</v>
      </c>
      <c r="AX12" s="199">
        <f t="shared" si="11"/>
        <v>0</v>
      </c>
      <c r="AY12" s="199">
        <f t="shared" si="11"/>
        <v>0</v>
      </c>
      <c r="AZ12" s="199">
        <f t="shared" si="11"/>
        <v>0</v>
      </c>
      <c r="BA12" s="199">
        <f t="shared" si="11"/>
        <v>13</v>
      </c>
      <c r="BB12" s="199">
        <f t="shared" si="11"/>
        <v>0</v>
      </c>
      <c r="BC12" s="199">
        <f t="shared" si="11"/>
        <v>15</v>
      </c>
      <c r="BD12" s="199">
        <f t="shared" si="11"/>
        <v>500</v>
      </c>
      <c r="BE12" s="199">
        <f t="shared" si="11"/>
        <v>7.5</v>
      </c>
      <c r="BF12" s="199">
        <f t="shared" si="11"/>
        <v>780</v>
      </c>
      <c r="BG12" s="199">
        <f t="shared" si="11"/>
        <v>0</v>
      </c>
      <c r="BH12" s="199">
        <f t="shared" si="11"/>
        <v>0</v>
      </c>
      <c r="BI12" s="199">
        <f t="shared" si="11"/>
        <v>16</v>
      </c>
      <c r="BJ12" s="199">
        <f t="shared" si="11"/>
        <v>2400</v>
      </c>
      <c r="BK12" s="199">
        <f t="shared" si="11"/>
        <v>0</v>
      </c>
      <c r="BL12" s="199">
        <f t="shared" si="11"/>
        <v>0</v>
      </c>
      <c r="BM12" s="158"/>
      <c r="BN12" s="159" t="str">
        <f>IFERROR(__xludf.DUMMYFUNCTION("""COMPUTED_VALUE"""),"Vojtěch Fux")</f>
        <v>Vojtěch Fux</v>
      </c>
      <c r="BO12" s="202">
        <f>IFERROR(__xludf.DUMMYFUNCTION("""COMPUTED_VALUE"""),12.0)</f>
        <v>12</v>
      </c>
      <c r="BP12" s="203">
        <f>IFERROR(__xludf.DUMMYFUNCTION("""COMPUTED_VALUE"""),3000.0)</f>
        <v>3000</v>
      </c>
      <c r="BQ12" s="202"/>
      <c r="BR12" s="203"/>
      <c r="BS12" s="202">
        <f>IFERROR(__xludf.DUMMYFUNCTION("""COMPUTED_VALUE"""),2.5)</f>
        <v>2.5</v>
      </c>
      <c r="BT12" s="203"/>
      <c r="BU12" s="202"/>
      <c r="BV12" s="203"/>
      <c r="BW12" s="204"/>
      <c r="BX12" s="205"/>
      <c r="BY12" s="204"/>
      <c r="BZ12" s="205"/>
      <c r="CA12" s="202"/>
      <c r="CB12" s="203"/>
      <c r="CC12" s="204"/>
      <c r="CD12" s="205"/>
      <c r="CE12" s="204"/>
      <c r="CF12" s="205"/>
      <c r="CG12" s="202">
        <f>IFERROR(__xludf.DUMMYFUNCTION("""COMPUTED_VALUE"""),5.5)</f>
        <v>5.5</v>
      </c>
      <c r="CH12" s="203"/>
      <c r="CI12" s="202">
        <f>IFERROR(__xludf.DUMMYFUNCTION("""COMPUTED_VALUE"""),7.0)</f>
        <v>7</v>
      </c>
      <c r="CJ12" s="203"/>
      <c r="CK12" s="202"/>
      <c r="CL12" s="203"/>
      <c r="CM12" s="204">
        <f>IFERROR(__xludf.DUMMYFUNCTION("""COMPUTED_VALUE"""),14.0)</f>
        <v>14</v>
      </c>
      <c r="CN12" s="205"/>
      <c r="CO12" s="202">
        <f>IFERROR(__xludf.DUMMYFUNCTION("""COMPUTED_VALUE"""),13.0)</f>
        <v>13</v>
      </c>
      <c r="CP12" s="203"/>
      <c r="CQ12" s="204"/>
      <c r="CR12" s="205"/>
      <c r="CS12" s="204"/>
      <c r="CT12" s="206"/>
      <c r="CU12" s="204"/>
      <c r="CV12" s="199"/>
      <c r="CW12" s="202">
        <f>IFERROR(__xludf.DUMMYFUNCTION("""COMPUTED_VALUE"""),13.5)</f>
        <v>13.5</v>
      </c>
      <c r="CX12" s="199"/>
      <c r="CY12" s="204"/>
      <c r="CZ12" s="199"/>
      <c r="DA12" s="204"/>
      <c r="DB12" s="199"/>
      <c r="DC12" s="204"/>
      <c r="DD12" s="199"/>
      <c r="DE12" s="204"/>
      <c r="DF12" s="199"/>
      <c r="DG12" s="204">
        <f>IFERROR(__xludf.DUMMYFUNCTION("""COMPUTED_VALUE"""),13.0)</f>
        <v>13</v>
      </c>
      <c r="DH12" s="199"/>
      <c r="DI12" s="202"/>
      <c r="DJ12" s="199"/>
      <c r="DK12" s="202"/>
      <c r="DL12" s="199"/>
      <c r="DM12" s="202">
        <f>IFERROR(__xludf.DUMMYFUNCTION("""COMPUTED_VALUE"""),13.0)</f>
        <v>13</v>
      </c>
      <c r="DN12" s="199"/>
      <c r="DO12" s="204">
        <f>IFERROR(__xludf.DUMMYFUNCTION("""COMPUTED_VALUE"""),9.0)</f>
        <v>9</v>
      </c>
      <c r="DP12" s="199">
        <f>IFERROR(__xludf.DUMMYFUNCTION("""COMPUTED_VALUE"""),500.0)</f>
        <v>500</v>
      </c>
      <c r="DQ12" s="202">
        <f>IFERROR(__xludf.DUMMYFUNCTION("""COMPUTED_VALUE"""),7.5)</f>
        <v>7.5</v>
      </c>
      <c r="DR12" s="199">
        <f>IFERROR(__xludf.DUMMYFUNCTION("""COMPUTED_VALUE"""),780.0)</f>
        <v>780</v>
      </c>
      <c r="DS12" s="202"/>
      <c r="DT12" s="199"/>
      <c r="DU12" s="204"/>
      <c r="DV12" s="199"/>
      <c r="DW12" s="204"/>
      <c r="DX12" s="199"/>
      <c r="DY12" s="158"/>
      <c r="DZ12" s="159" t="str">
        <f t="shared" si="3"/>
        <v>Vojtěch Fux</v>
      </c>
      <c r="EA12" s="202"/>
      <c r="EB12" s="203"/>
      <c r="EC12" s="202"/>
      <c r="ED12" s="203"/>
      <c r="EE12" s="202"/>
      <c r="EF12" s="203"/>
      <c r="EG12" s="202"/>
      <c r="EH12" s="203"/>
      <c r="EI12" s="204"/>
      <c r="EJ12" s="205"/>
      <c r="EK12" s="204"/>
      <c r="EL12" s="205"/>
      <c r="EM12" s="202"/>
      <c r="EN12" s="203"/>
      <c r="EO12" s="204"/>
      <c r="EP12" s="205"/>
      <c r="EQ12" s="204"/>
      <c r="ER12" s="205"/>
      <c r="ES12" s="202"/>
      <c r="ET12" s="203"/>
      <c r="EU12" s="202"/>
      <c r="EV12" s="203"/>
      <c r="EW12" s="202"/>
      <c r="EX12" s="203"/>
      <c r="EY12" s="204"/>
      <c r="EZ12" s="205"/>
      <c r="FA12" s="202"/>
      <c r="FB12" s="203"/>
      <c r="FC12" s="204"/>
      <c r="FD12" s="205"/>
      <c r="FE12" s="204"/>
      <c r="FF12" s="206"/>
      <c r="FG12" s="204"/>
      <c r="FH12" s="199"/>
      <c r="FI12" s="202"/>
      <c r="FJ12" s="199"/>
      <c r="FK12" s="204"/>
      <c r="FL12" s="199"/>
      <c r="FM12" s="204"/>
      <c r="FN12" s="199"/>
      <c r="FO12" s="204"/>
      <c r="FP12" s="199"/>
      <c r="FQ12" s="204"/>
      <c r="FR12" s="199"/>
      <c r="FS12" s="204"/>
      <c r="FT12" s="199"/>
      <c r="FU12" s="202"/>
      <c r="FV12" s="199"/>
      <c r="FW12" s="202"/>
      <c r="FX12" s="199"/>
      <c r="FY12" s="202"/>
      <c r="FZ12" s="199"/>
      <c r="GA12" s="204">
        <f>IFERROR(__xludf.DUMMYFUNCTION("""COMPUTED_VALUE"""),6.0)</f>
        <v>6</v>
      </c>
      <c r="GB12" s="199"/>
      <c r="GC12" s="202"/>
      <c r="GD12" s="199"/>
      <c r="GE12" s="202"/>
      <c r="GF12" s="199"/>
      <c r="GG12" s="204">
        <f>IFERROR(__xludf.DUMMYFUNCTION("""COMPUTED_VALUE"""),16.0)</f>
        <v>16</v>
      </c>
      <c r="GH12" s="199">
        <f>IFERROR(__xludf.DUMMYFUNCTION("""COMPUTED_VALUE"""),2400.0)</f>
        <v>2400</v>
      </c>
      <c r="GI12" s="204"/>
      <c r="GJ12" s="199"/>
      <c r="GK12" s="158"/>
      <c r="GL12" s="159" t="str">
        <f t="shared" si="4"/>
        <v>Vojtěch Fux</v>
      </c>
      <c r="GM12" s="202"/>
      <c r="GN12" s="203"/>
      <c r="GO12" s="202"/>
      <c r="GP12" s="203"/>
      <c r="GQ12" s="202"/>
      <c r="GR12" s="203"/>
      <c r="GS12" s="202"/>
      <c r="GT12" s="203"/>
      <c r="GU12" s="204"/>
      <c r="GV12" s="205"/>
      <c r="GW12" s="204"/>
      <c r="GX12" s="205"/>
      <c r="GY12" s="202"/>
      <c r="GZ12" s="203"/>
      <c r="HA12" s="204"/>
      <c r="HB12" s="205"/>
      <c r="HC12" s="204"/>
      <c r="HD12" s="205"/>
      <c r="HE12" s="202"/>
      <c r="HF12" s="203"/>
      <c r="HG12" s="202"/>
      <c r="HH12" s="203"/>
      <c r="HI12" s="202"/>
      <c r="HJ12" s="203"/>
      <c r="HK12" s="204"/>
      <c r="HL12" s="205"/>
      <c r="HM12" s="202"/>
      <c r="HN12" s="203"/>
      <c r="HO12" s="204"/>
      <c r="HP12" s="205"/>
      <c r="HQ12" s="204"/>
      <c r="HR12" s="206"/>
      <c r="HS12" s="204"/>
      <c r="HT12" s="199"/>
      <c r="HU12" s="202"/>
      <c r="HV12" s="199"/>
      <c r="HW12" s="204">
        <f>IFERROR(__xludf.DUMMYFUNCTION("""COMPUTED_VALUE"""),6.0)</f>
        <v>6</v>
      </c>
      <c r="HX12" s="199"/>
      <c r="HY12" s="204"/>
      <c r="HZ12" s="199"/>
      <c r="IA12" s="204"/>
      <c r="IB12" s="199"/>
      <c r="IC12" s="204"/>
      <c r="ID12" s="199"/>
      <c r="IE12" s="204"/>
      <c r="IF12" s="199"/>
      <c r="IG12" s="202"/>
      <c r="IH12" s="199"/>
      <c r="II12" s="202"/>
      <c r="IJ12" s="199"/>
      <c r="IK12" s="202"/>
      <c r="IL12" s="199"/>
      <c r="IM12" s="204"/>
      <c r="IN12" s="199"/>
      <c r="IO12" s="202"/>
      <c r="IP12" s="199"/>
      <c r="IQ12" s="202"/>
      <c r="IR12" s="199"/>
      <c r="IS12" s="204"/>
      <c r="IT12" s="199"/>
      <c r="IU12" s="204"/>
      <c r="IV12" s="199"/>
    </row>
    <row r="13">
      <c r="A13" s="208">
        <f>IFERROR(__xludf.DUMMYFUNCTION("""COMPUTED_VALUE"""),120.0)</f>
        <v>120</v>
      </c>
      <c r="B13" s="231" t="str">
        <f t="shared" si="1"/>
        <v>Daniel Fux</v>
      </c>
      <c r="C13" s="199">
        <f t="shared" ref="C13:BL13" si="12">BO13+EA13+GM13</f>
        <v>8.5</v>
      </c>
      <c r="D13" s="199">
        <f t="shared" si="12"/>
        <v>0</v>
      </c>
      <c r="E13" s="199">
        <f t="shared" si="12"/>
        <v>0</v>
      </c>
      <c r="F13" s="199">
        <f t="shared" si="12"/>
        <v>0</v>
      </c>
      <c r="G13" s="199">
        <f t="shared" si="12"/>
        <v>0</v>
      </c>
      <c r="H13" s="199">
        <f t="shared" si="12"/>
        <v>0</v>
      </c>
      <c r="I13" s="199">
        <f t="shared" si="12"/>
        <v>0</v>
      </c>
      <c r="J13" s="199">
        <f t="shared" si="12"/>
        <v>0</v>
      </c>
      <c r="K13" s="199">
        <f t="shared" si="12"/>
        <v>0</v>
      </c>
      <c r="L13" s="199">
        <f t="shared" si="12"/>
        <v>0</v>
      </c>
      <c r="M13" s="199">
        <f t="shared" si="12"/>
        <v>12.5</v>
      </c>
      <c r="N13" s="199">
        <f t="shared" si="12"/>
        <v>0</v>
      </c>
      <c r="O13" s="199">
        <f t="shared" si="12"/>
        <v>12</v>
      </c>
      <c r="P13" s="199">
        <f t="shared" si="12"/>
        <v>0</v>
      </c>
      <c r="Q13" s="199">
        <f t="shared" si="12"/>
        <v>0</v>
      </c>
      <c r="R13" s="199">
        <f t="shared" si="12"/>
        <v>0</v>
      </c>
      <c r="S13" s="199">
        <f t="shared" si="12"/>
        <v>0</v>
      </c>
      <c r="T13" s="199">
        <f t="shared" si="12"/>
        <v>0</v>
      </c>
      <c r="U13" s="199">
        <f t="shared" si="12"/>
        <v>0</v>
      </c>
      <c r="V13" s="199">
        <f t="shared" si="12"/>
        <v>0</v>
      </c>
      <c r="W13" s="199">
        <f t="shared" si="12"/>
        <v>0</v>
      </c>
      <c r="X13" s="199">
        <f t="shared" si="12"/>
        <v>0</v>
      </c>
      <c r="Y13" s="199">
        <f t="shared" si="12"/>
        <v>0</v>
      </c>
      <c r="Z13" s="199">
        <f t="shared" si="12"/>
        <v>0</v>
      </c>
      <c r="AA13" s="199">
        <f t="shared" si="12"/>
        <v>13</v>
      </c>
      <c r="AB13" s="199">
        <f t="shared" si="12"/>
        <v>0</v>
      </c>
      <c r="AC13" s="199">
        <f t="shared" si="12"/>
        <v>12</v>
      </c>
      <c r="AD13" s="199">
        <f t="shared" si="12"/>
        <v>0</v>
      </c>
      <c r="AE13" s="199">
        <f t="shared" si="12"/>
        <v>6</v>
      </c>
      <c r="AF13" s="199">
        <f t="shared" si="12"/>
        <v>0</v>
      </c>
      <c r="AG13" s="199">
        <f t="shared" si="12"/>
        <v>0</v>
      </c>
      <c r="AH13" s="199">
        <f t="shared" si="12"/>
        <v>0</v>
      </c>
      <c r="AI13" s="199">
        <f t="shared" si="12"/>
        <v>5.5</v>
      </c>
      <c r="AJ13" s="199">
        <f t="shared" si="12"/>
        <v>0</v>
      </c>
      <c r="AK13" s="199">
        <f t="shared" si="12"/>
        <v>6.5</v>
      </c>
      <c r="AL13" s="199">
        <f t="shared" si="12"/>
        <v>0</v>
      </c>
      <c r="AM13" s="199">
        <f t="shared" si="12"/>
        <v>12</v>
      </c>
      <c r="AN13" s="199">
        <f t="shared" si="12"/>
        <v>0</v>
      </c>
      <c r="AO13" s="199">
        <f t="shared" si="12"/>
        <v>0</v>
      </c>
      <c r="AP13" s="199">
        <f t="shared" si="12"/>
        <v>0</v>
      </c>
      <c r="AQ13" s="199">
        <f t="shared" si="12"/>
        <v>0</v>
      </c>
      <c r="AR13" s="199">
        <f t="shared" si="12"/>
        <v>0</v>
      </c>
      <c r="AS13" s="199">
        <f t="shared" si="12"/>
        <v>6</v>
      </c>
      <c r="AT13" s="199">
        <f t="shared" si="12"/>
        <v>0</v>
      </c>
      <c r="AU13" s="199">
        <f t="shared" si="12"/>
        <v>0</v>
      </c>
      <c r="AV13" s="199">
        <f t="shared" si="12"/>
        <v>0</v>
      </c>
      <c r="AW13" s="199">
        <f t="shared" si="12"/>
        <v>6</v>
      </c>
      <c r="AX13" s="199">
        <f t="shared" si="12"/>
        <v>0</v>
      </c>
      <c r="AY13" s="199">
        <f t="shared" si="12"/>
        <v>0</v>
      </c>
      <c r="AZ13" s="199">
        <f t="shared" si="12"/>
        <v>0</v>
      </c>
      <c r="BA13" s="199">
        <f t="shared" si="12"/>
        <v>5</v>
      </c>
      <c r="BB13" s="199">
        <f t="shared" si="12"/>
        <v>0</v>
      </c>
      <c r="BC13" s="199">
        <f t="shared" si="12"/>
        <v>5.5</v>
      </c>
      <c r="BD13" s="199">
        <f t="shared" si="12"/>
        <v>0</v>
      </c>
      <c r="BE13" s="199">
        <f t="shared" si="12"/>
        <v>0</v>
      </c>
      <c r="BF13" s="199">
        <f t="shared" si="12"/>
        <v>0</v>
      </c>
      <c r="BG13" s="199">
        <f t="shared" si="12"/>
        <v>13</v>
      </c>
      <c r="BH13" s="199">
        <f t="shared" si="12"/>
        <v>0</v>
      </c>
      <c r="BI13" s="199">
        <f t="shared" si="12"/>
        <v>0</v>
      </c>
      <c r="BJ13" s="199">
        <f t="shared" si="12"/>
        <v>0</v>
      </c>
      <c r="BK13" s="199">
        <f t="shared" si="12"/>
        <v>0</v>
      </c>
      <c r="BL13" s="199">
        <f t="shared" si="12"/>
        <v>0</v>
      </c>
      <c r="BM13" s="158"/>
      <c r="BN13" s="159" t="str">
        <f>IFERROR(__xludf.DUMMYFUNCTION("""COMPUTED_VALUE"""),"Daniel Fux")</f>
        <v>Daniel Fux</v>
      </c>
      <c r="BO13" s="202">
        <f>IFERROR(__xludf.DUMMYFUNCTION("""COMPUTED_VALUE"""),8.5)</f>
        <v>8.5</v>
      </c>
      <c r="BP13" s="203"/>
      <c r="BQ13" s="202"/>
      <c r="BR13" s="203"/>
      <c r="BS13" s="202"/>
      <c r="BT13" s="203"/>
      <c r="BU13" s="202"/>
      <c r="BV13" s="203"/>
      <c r="BW13" s="202"/>
      <c r="BX13" s="203"/>
      <c r="BY13" s="202">
        <f>IFERROR(__xludf.DUMMYFUNCTION("""COMPUTED_VALUE"""),12.5)</f>
        <v>12.5</v>
      </c>
      <c r="BZ13" s="203"/>
      <c r="CA13" s="202">
        <f>IFERROR(__xludf.DUMMYFUNCTION("""COMPUTED_VALUE"""),12.0)</f>
        <v>12</v>
      </c>
      <c r="CB13" s="203"/>
      <c r="CC13" s="202"/>
      <c r="CD13" s="203"/>
      <c r="CE13" s="202"/>
      <c r="CF13" s="203"/>
      <c r="CG13" s="202"/>
      <c r="CH13" s="203"/>
      <c r="CI13" s="202"/>
      <c r="CJ13" s="203"/>
      <c r="CK13" s="202"/>
      <c r="CL13" s="203"/>
      <c r="CM13" s="202">
        <f>IFERROR(__xludf.DUMMYFUNCTION("""COMPUTED_VALUE"""),13.0)</f>
        <v>13</v>
      </c>
      <c r="CN13" s="203"/>
      <c r="CO13" s="202">
        <f>IFERROR(__xludf.DUMMYFUNCTION("""COMPUTED_VALUE"""),12.0)</f>
        <v>12</v>
      </c>
      <c r="CP13" s="203"/>
      <c r="CQ13" s="202">
        <f>IFERROR(__xludf.DUMMYFUNCTION("""COMPUTED_VALUE"""),6.0)</f>
        <v>6</v>
      </c>
      <c r="CR13" s="203"/>
      <c r="CS13" s="202"/>
      <c r="CT13" s="199"/>
      <c r="CU13" s="202">
        <f>IFERROR(__xludf.DUMMYFUNCTION("""COMPUTED_VALUE"""),5.5)</f>
        <v>5.5</v>
      </c>
      <c r="CV13" s="199"/>
      <c r="CW13" s="202">
        <f>IFERROR(__xludf.DUMMYFUNCTION("""COMPUTED_VALUE"""),6.5)</f>
        <v>6.5</v>
      </c>
      <c r="CX13" s="199"/>
      <c r="CY13" s="202">
        <f>IFERROR(__xludf.DUMMYFUNCTION("""COMPUTED_VALUE"""),12.0)</f>
        <v>12</v>
      </c>
      <c r="CZ13" s="199"/>
      <c r="DA13" s="202"/>
      <c r="DB13" s="199"/>
      <c r="DC13" s="202"/>
      <c r="DD13" s="199"/>
      <c r="DE13" s="202">
        <f>IFERROR(__xludf.DUMMYFUNCTION("""COMPUTED_VALUE"""),6.0)</f>
        <v>6</v>
      </c>
      <c r="DF13" s="199"/>
      <c r="DG13" s="202"/>
      <c r="DH13" s="199"/>
      <c r="DI13" s="202">
        <f>IFERROR(__xludf.DUMMYFUNCTION("""COMPUTED_VALUE"""),6.0)</f>
        <v>6</v>
      </c>
      <c r="DJ13" s="199"/>
      <c r="DK13" s="202"/>
      <c r="DL13" s="199"/>
      <c r="DM13" s="202">
        <f>IFERROR(__xludf.DUMMYFUNCTION("""COMPUTED_VALUE"""),5.0)</f>
        <v>5</v>
      </c>
      <c r="DN13" s="199"/>
      <c r="DO13" s="202">
        <f>IFERROR(__xludf.DUMMYFUNCTION("""COMPUTED_VALUE"""),5.5)</f>
        <v>5.5</v>
      </c>
      <c r="DP13" s="199"/>
      <c r="DQ13" s="202"/>
      <c r="DR13" s="199"/>
      <c r="DS13" s="202">
        <f>IFERROR(__xludf.DUMMYFUNCTION("""COMPUTED_VALUE"""),13.0)</f>
        <v>13</v>
      </c>
      <c r="DT13" s="199"/>
      <c r="DU13" s="202"/>
      <c r="DV13" s="199"/>
      <c r="DW13" s="202"/>
      <c r="DX13" s="199"/>
      <c r="DY13" s="158"/>
      <c r="DZ13" s="159" t="str">
        <f t="shared" si="3"/>
        <v>Daniel Fux</v>
      </c>
      <c r="EA13" s="202"/>
      <c r="EB13" s="203"/>
      <c r="EC13" s="202"/>
      <c r="ED13" s="203"/>
      <c r="EE13" s="202"/>
      <c r="EF13" s="203"/>
      <c r="EG13" s="202"/>
      <c r="EH13" s="203"/>
      <c r="EI13" s="202"/>
      <c r="EJ13" s="203"/>
      <c r="EK13" s="202"/>
      <c r="EL13" s="203"/>
      <c r="EM13" s="202"/>
      <c r="EN13" s="203"/>
      <c r="EO13" s="202"/>
      <c r="EP13" s="203"/>
      <c r="EQ13" s="202"/>
      <c r="ER13" s="203"/>
      <c r="ES13" s="202"/>
      <c r="ET13" s="203"/>
      <c r="EU13" s="202"/>
      <c r="EV13" s="203"/>
      <c r="EW13" s="202"/>
      <c r="EX13" s="203"/>
      <c r="EY13" s="202"/>
      <c r="EZ13" s="203"/>
      <c r="FA13" s="202"/>
      <c r="FB13" s="203"/>
      <c r="FC13" s="202"/>
      <c r="FD13" s="203"/>
      <c r="FE13" s="202"/>
      <c r="FF13" s="199"/>
      <c r="FG13" s="202"/>
      <c r="FH13" s="199"/>
      <c r="FI13" s="202"/>
      <c r="FJ13" s="199"/>
      <c r="FK13" s="202"/>
      <c r="FL13" s="199"/>
      <c r="FM13" s="202"/>
      <c r="FN13" s="199"/>
      <c r="FO13" s="202"/>
      <c r="FP13" s="199"/>
      <c r="FQ13" s="202"/>
      <c r="FR13" s="199"/>
      <c r="FS13" s="202"/>
      <c r="FT13" s="199"/>
      <c r="FU13" s="202"/>
      <c r="FV13" s="199"/>
      <c r="FW13" s="202"/>
      <c r="FX13" s="199"/>
      <c r="FY13" s="202"/>
      <c r="FZ13" s="199"/>
      <c r="GA13" s="202"/>
      <c r="GB13" s="199"/>
      <c r="GC13" s="202"/>
      <c r="GD13" s="199"/>
      <c r="GE13" s="202"/>
      <c r="GF13" s="199"/>
      <c r="GG13" s="202"/>
      <c r="GH13" s="199"/>
      <c r="GI13" s="202"/>
      <c r="GJ13" s="199"/>
      <c r="GK13" s="158"/>
      <c r="GL13" s="159" t="str">
        <f t="shared" si="4"/>
        <v>Daniel Fux</v>
      </c>
      <c r="GM13" s="202"/>
      <c r="GN13" s="203"/>
      <c r="GO13" s="202"/>
      <c r="GP13" s="203"/>
      <c r="GQ13" s="202"/>
      <c r="GR13" s="203"/>
      <c r="GS13" s="202"/>
      <c r="GT13" s="203"/>
      <c r="GU13" s="202"/>
      <c r="GV13" s="203"/>
      <c r="GW13" s="202"/>
      <c r="GX13" s="203"/>
      <c r="GY13" s="202"/>
      <c r="GZ13" s="203"/>
      <c r="HA13" s="202"/>
      <c r="HB13" s="203"/>
      <c r="HC13" s="202"/>
      <c r="HD13" s="203"/>
      <c r="HE13" s="202"/>
      <c r="HF13" s="203"/>
      <c r="HG13" s="202"/>
      <c r="HH13" s="203"/>
      <c r="HI13" s="202"/>
      <c r="HJ13" s="203"/>
      <c r="HK13" s="202"/>
      <c r="HL13" s="203"/>
      <c r="HM13" s="202"/>
      <c r="HN13" s="203"/>
      <c r="HO13" s="202"/>
      <c r="HP13" s="203"/>
      <c r="HQ13" s="202"/>
      <c r="HR13" s="199"/>
      <c r="HS13" s="202"/>
      <c r="HT13" s="199"/>
      <c r="HU13" s="202"/>
      <c r="HV13" s="199"/>
      <c r="HW13" s="202"/>
      <c r="HX13" s="199"/>
      <c r="HY13" s="202"/>
      <c r="HZ13" s="199"/>
      <c r="IA13" s="202"/>
      <c r="IB13" s="199"/>
      <c r="IC13" s="202"/>
      <c r="ID13" s="199"/>
      <c r="IE13" s="202"/>
      <c r="IF13" s="199"/>
      <c r="IG13" s="202"/>
      <c r="IH13" s="199"/>
      <c r="II13" s="202"/>
      <c r="IJ13" s="199"/>
      <c r="IK13" s="202"/>
      <c r="IL13" s="199"/>
      <c r="IM13" s="202"/>
      <c r="IN13" s="199"/>
      <c r="IO13" s="202"/>
      <c r="IP13" s="199"/>
      <c r="IQ13" s="202"/>
      <c r="IR13" s="199"/>
      <c r="IS13" s="202"/>
      <c r="IT13" s="199"/>
      <c r="IU13" s="202"/>
      <c r="IV13" s="199"/>
    </row>
    <row r="14">
      <c r="A14" s="208">
        <f>IFERROR(__xludf.DUMMYFUNCTION("""COMPUTED_VALUE"""),130.0)</f>
        <v>130</v>
      </c>
      <c r="B14" s="231" t="str">
        <f t="shared" si="1"/>
        <v>Radim Dvořák</v>
      </c>
      <c r="C14" s="199">
        <f t="shared" ref="C14:BL14" si="13">BO14+EA14+GM14</f>
        <v>12</v>
      </c>
      <c r="D14" s="199">
        <f t="shared" si="13"/>
        <v>0</v>
      </c>
      <c r="E14" s="199">
        <f t="shared" si="13"/>
        <v>12</v>
      </c>
      <c r="F14" s="199">
        <f t="shared" si="13"/>
        <v>0</v>
      </c>
      <c r="G14" s="199">
        <f t="shared" si="13"/>
        <v>5.5</v>
      </c>
      <c r="H14" s="199">
        <f t="shared" si="13"/>
        <v>0</v>
      </c>
      <c r="I14" s="199">
        <f t="shared" si="13"/>
        <v>5</v>
      </c>
      <c r="J14" s="199">
        <f t="shared" si="13"/>
        <v>0</v>
      </c>
      <c r="K14" s="199">
        <f t="shared" si="13"/>
        <v>5.5</v>
      </c>
      <c r="L14" s="199">
        <f t="shared" si="13"/>
        <v>0</v>
      </c>
      <c r="M14" s="199">
        <f t="shared" si="13"/>
        <v>0</v>
      </c>
      <c r="N14" s="199">
        <f t="shared" si="13"/>
        <v>0</v>
      </c>
      <c r="O14" s="199">
        <f t="shared" si="13"/>
        <v>0</v>
      </c>
      <c r="P14" s="199">
        <f t="shared" si="13"/>
        <v>0</v>
      </c>
      <c r="Q14" s="199">
        <f t="shared" si="13"/>
        <v>5</v>
      </c>
      <c r="R14" s="199">
        <f t="shared" si="13"/>
        <v>0</v>
      </c>
      <c r="S14" s="199">
        <f t="shared" si="13"/>
        <v>12</v>
      </c>
      <c r="T14" s="199">
        <f t="shared" si="13"/>
        <v>0</v>
      </c>
      <c r="U14" s="199">
        <f t="shared" si="13"/>
        <v>12.5</v>
      </c>
      <c r="V14" s="199">
        <f t="shared" si="13"/>
        <v>0</v>
      </c>
      <c r="W14" s="199">
        <f t="shared" si="13"/>
        <v>6</v>
      </c>
      <c r="X14" s="199">
        <f t="shared" si="13"/>
        <v>0</v>
      </c>
      <c r="Y14" s="199">
        <f t="shared" si="13"/>
        <v>12</v>
      </c>
      <c r="Z14" s="199">
        <f t="shared" si="13"/>
        <v>0</v>
      </c>
      <c r="AA14" s="199">
        <f t="shared" si="13"/>
        <v>0</v>
      </c>
      <c r="AB14" s="199">
        <f t="shared" si="13"/>
        <v>0</v>
      </c>
      <c r="AC14" s="199">
        <f t="shared" si="13"/>
        <v>0</v>
      </c>
      <c r="AD14" s="199">
        <f t="shared" si="13"/>
        <v>0</v>
      </c>
      <c r="AE14" s="199">
        <f t="shared" si="13"/>
        <v>13</v>
      </c>
      <c r="AF14" s="199">
        <f t="shared" si="13"/>
        <v>0</v>
      </c>
      <c r="AG14" s="199">
        <f t="shared" si="13"/>
        <v>13</v>
      </c>
      <c r="AH14" s="199">
        <f t="shared" si="13"/>
        <v>0</v>
      </c>
      <c r="AI14" s="199">
        <f t="shared" si="13"/>
        <v>0</v>
      </c>
      <c r="AJ14" s="199">
        <f t="shared" si="13"/>
        <v>0</v>
      </c>
      <c r="AK14" s="199">
        <f t="shared" si="13"/>
        <v>0</v>
      </c>
      <c r="AL14" s="199">
        <f t="shared" si="13"/>
        <v>0</v>
      </c>
      <c r="AM14" s="199">
        <f t="shared" si="13"/>
        <v>7</v>
      </c>
      <c r="AN14" s="199">
        <f t="shared" si="13"/>
        <v>0</v>
      </c>
      <c r="AO14" s="199">
        <f t="shared" si="13"/>
        <v>13</v>
      </c>
      <c r="AP14" s="199">
        <f t="shared" si="13"/>
        <v>0</v>
      </c>
      <c r="AQ14" s="199">
        <f t="shared" si="13"/>
        <v>6</v>
      </c>
      <c r="AR14" s="199">
        <f t="shared" si="13"/>
        <v>0</v>
      </c>
      <c r="AS14" s="199">
        <f t="shared" si="13"/>
        <v>13</v>
      </c>
      <c r="AT14" s="199">
        <f t="shared" si="13"/>
        <v>0</v>
      </c>
      <c r="AU14" s="199">
        <f t="shared" si="13"/>
        <v>7</v>
      </c>
      <c r="AV14" s="199">
        <f t="shared" si="13"/>
        <v>500</v>
      </c>
      <c r="AW14" s="199">
        <f t="shared" si="13"/>
        <v>13</v>
      </c>
      <c r="AX14" s="199">
        <f t="shared" si="13"/>
        <v>0</v>
      </c>
      <c r="AY14" s="199">
        <f t="shared" si="13"/>
        <v>12.5</v>
      </c>
      <c r="AZ14" s="199">
        <f t="shared" si="13"/>
        <v>0</v>
      </c>
      <c r="BA14" s="199">
        <f t="shared" si="13"/>
        <v>0</v>
      </c>
      <c r="BB14" s="199">
        <f t="shared" si="13"/>
        <v>0</v>
      </c>
      <c r="BC14" s="199">
        <f t="shared" si="13"/>
        <v>0</v>
      </c>
      <c r="BD14" s="199">
        <f t="shared" si="13"/>
        <v>0</v>
      </c>
      <c r="BE14" s="199">
        <f t="shared" si="13"/>
        <v>12.5</v>
      </c>
      <c r="BF14" s="199">
        <f t="shared" si="13"/>
        <v>780</v>
      </c>
      <c r="BG14" s="199">
        <f t="shared" si="13"/>
        <v>6</v>
      </c>
      <c r="BH14" s="199">
        <f t="shared" si="13"/>
        <v>0</v>
      </c>
      <c r="BI14" s="199">
        <f t="shared" si="13"/>
        <v>0</v>
      </c>
      <c r="BJ14" s="199">
        <f t="shared" si="13"/>
        <v>0</v>
      </c>
      <c r="BK14" s="199">
        <f t="shared" si="13"/>
        <v>0</v>
      </c>
      <c r="BL14" s="199">
        <f t="shared" si="13"/>
        <v>0</v>
      </c>
      <c r="BM14" s="158"/>
      <c r="BN14" s="159" t="str">
        <f>IFERROR(__xludf.DUMMYFUNCTION("""COMPUTED_VALUE"""),"Radim Dvořák")</f>
        <v>Radim Dvořák</v>
      </c>
      <c r="BO14" s="202">
        <f>IFERROR(__xludf.DUMMYFUNCTION("""COMPUTED_VALUE"""),12.0)</f>
        <v>12</v>
      </c>
      <c r="BP14" s="203"/>
      <c r="BQ14" s="202">
        <f>IFERROR(__xludf.DUMMYFUNCTION("""COMPUTED_VALUE"""),12.0)</f>
        <v>12</v>
      </c>
      <c r="BR14" s="203"/>
      <c r="BS14" s="202">
        <f>IFERROR(__xludf.DUMMYFUNCTION("""COMPUTED_VALUE"""),5.5)</f>
        <v>5.5</v>
      </c>
      <c r="BT14" s="203"/>
      <c r="BU14" s="202">
        <f>IFERROR(__xludf.DUMMYFUNCTION("""COMPUTED_VALUE"""),5.0)</f>
        <v>5</v>
      </c>
      <c r="BV14" s="203"/>
      <c r="BW14" s="202">
        <f>IFERROR(__xludf.DUMMYFUNCTION("""COMPUTED_VALUE"""),5.5)</f>
        <v>5.5</v>
      </c>
      <c r="BX14" s="203"/>
      <c r="BY14" s="202"/>
      <c r="BZ14" s="203"/>
      <c r="CA14" s="202"/>
      <c r="CB14" s="203"/>
      <c r="CC14" s="202">
        <f>IFERROR(__xludf.DUMMYFUNCTION("""COMPUTED_VALUE"""),5.0)</f>
        <v>5</v>
      </c>
      <c r="CD14" s="203"/>
      <c r="CE14" s="202">
        <f>IFERROR(__xludf.DUMMYFUNCTION("""COMPUTED_VALUE"""),12.0)</f>
        <v>12</v>
      </c>
      <c r="CF14" s="203"/>
      <c r="CG14" s="202">
        <f>IFERROR(__xludf.DUMMYFUNCTION("""COMPUTED_VALUE"""),12.5)</f>
        <v>12.5</v>
      </c>
      <c r="CH14" s="203"/>
      <c r="CI14" s="202">
        <f>IFERROR(__xludf.DUMMYFUNCTION("""COMPUTED_VALUE"""),6.0)</f>
        <v>6</v>
      </c>
      <c r="CJ14" s="203"/>
      <c r="CK14" s="202">
        <f>IFERROR(__xludf.DUMMYFUNCTION("""COMPUTED_VALUE"""),12.0)</f>
        <v>12</v>
      </c>
      <c r="CL14" s="203"/>
      <c r="CM14" s="202"/>
      <c r="CN14" s="203"/>
      <c r="CO14" s="202"/>
      <c r="CP14" s="203"/>
      <c r="CQ14" s="202">
        <f>IFERROR(__xludf.DUMMYFUNCTION("""COMPUTED_VALUE"""),13.0)</f>
        <v>13</v>
      </c>
      <c r="CR14" s="203"/>
      <c r="CS14" s="202">
        <f>IFERROR(__xludf.DUMMYFUNCTION("""COMPUTED_VALUE"""),13.0)</f>
        <v>13</v>
      </c>
      <c r="CT14" s="199"/>
      <c r="CU14" s="202"/>
      <c r="CV14" s="199"/>
      <c r="CW14" s="202"/>
      <c r="CX14" s="199"/>
      <c r="CY14" s="202">
        <f>IFERROR(__xludf.DUMMYFUNCTION("""COMPUTED_VALUE"""),7.0)</f>
        <v>7</v>
      </c>
      <c r="CZ14" s="199"/>
      <c r="DA14" s="202">
        <f>IFERROR(__xludf.DUMMYFUNCTION("""COMPUTED_VALUE"""),13.0)</f>
        <v>13</v>
      </c>
      <c r="DB14" s="199"/>
      <c r="DC14" s="202">
        <f>IFERROR(__xludf.DUMMYFUNCTION("""COMPUTED_VALUE"""),6.0)</f>
        <v>6</v>
      </c>
      <c r="DD14" s="199"/>
      <c r="DE14" s="202">
        <f>IFERROR(__xludf.DUMMYFUNCTION("""COMPUTED_VALUE"""),13.0)</f>
        <v>13</v>
      </c>
      <c r="DF14" s="199"/>
      <c r="DG14" s="202">
        <f>IFERROR(__xludf.DUMMYFUNCTION("""COMPUTED_VALUE"""),7.0)</f>
        <v>7</v>
      </c>
      <c r="DH14" s="199">
        <f>IFERROR(__xludf.DUMMYFUNCTION("""COMPUTED_VALUE"""),500.0)</f>
        <v>500</v>
      </c>
      <c r="DI14" s="202">
        <f>IFERROR(__xludf.DUMMYFUNCTION("""COMPUTED_VALUE"""),13.0)</f>
        <v>13</v>
      </c>
      <c r="DJ14" s="199"/>
      <c r="DK14" s="202">
        <f>IFERROR(__xludf.DUMMYFUNCTION("""COMPUTED_VALUE"""),12.5)</f>
        <v>12.5</v>
      </c>
      <c r="DL14" s="199"/>
      <c r="DM14" s="202"/>
      <c r="DN14" s="199"/>
      <c r="DO14" s="202"/>
      <c r="DP14" s="199"/>
      <c r="DQ14" s="202">
        <f>IFERROR(__xludf.DUMMYFUNCTION("""COMPUTED_VALUE"""),12.5)</f>
        <v>12.5</v>
      </c>
      <c r="DR14" s="199">
        <f>IFERROR(__xludf.DUMMYFUNCTION("""COMPUTED_VALUE"""),780.0)</f>
        <v>780</v>
      </c>
      <c r="DS14" s="202">
        <f>IFERROR(__xludf.DUMMYFUNCTION("""COMPUTED_VALUE"""),6.0)</f>
        <v>6</v>
      </c>
      <c r="DT14" s="199"/>
      <c r="DU14" s="202"/>
      <c r="DV14" s="199"/>
      <c r="DW14" s="202"/>
      <c r="DX14" s="199"/>
      <c r="DY14" s="158"/>
      <c r="DZ14" s="159" t="str">
        <f t="shared" si="3"/>
        <v>Radim Dvořák</v>
      </c>
      <c r="EA14" s="202"/>
      <c r="EB14" s="203"/>
      <c r="EC14" s="202"/>
      <c r="ED14" s="203"/>
      <c r="EE14" s="202"/>
      <c r="EF14" s="203"/>
      <c r="EG14" s="202"/>
      <c r="EH14" s="203"/>
      <c r="EI14" s="202"/>
      <c r="EJ14" s="203"/>
      <c r="EK14" s="202"/>
      <c r="EL14" s="203"/>
      <c r="EM14" s="202"/>
      <c r="EN14" s="203"/>
      <c r="EO14" s="202"/>
      <c r="EP14" s="203"/>
      <c r="EQ14" s="202"/>
      <c r="ER14" s="203"/>
      <c r="ES14" s="202"/>
      <c r="ET14" s="203"/>
      <c r="EU14" s="202"/>
      <c r="EV14" s="203"/>
      <c r="EW14" s="202"/>
      <c r="EX14" s="203"/>
      <c r="EY14" s="202"/>
      <c r="EZ14" s="203"/>
      <c r="FA14" s="202"/>
      <c r="FB14" s="203"/>
      <c r="FC14" s="202"/>
      <c r="FD14" s="203"/>
      <c r="FE14" s="202"/>
      <c r="FF14" s="199"/>
      <c r="FG14" s="202"/>
      <c r="FH14" s="199"/>
      <c r="FI14" s="202"/>
      <c r="FJ14" s="199"/>
      <c r="FK14" s="202"/>
      <c r="FL14" s="199"/>
      <c r="FM14" s="202"/>
      <c r="FN14" s="199"/>
      <c r="FO14" s="202"/>
      <c r="FP14" s="199"/>
      <c r="FQ14" s="202"/>
      <c r="FR14" s="199"/>
      <c r="FS14" s="202"/>
      <c r="FT14" s="199"/>
      <c r="FU14" s="202"/>
      <c r="FV14" s="199"/>
      <c r="FW14" s="202"/>
      <c r="FX14" s="199"/>
      <c r="FY14" s="202"/>
      <c r="FZ14" s="199"/>
      <c r="GA14" s="202"/>
      <c r="GB14" s="199"/>
      <c r="GC14" s="202"/>
      <c r="GD14" s="199"/>
      <c r="GE14" s="202"/>
      <c r="GF14" s="199"/>
      <c r="GG14" s="202"/>
      <c r="GH14" s="199"/>
      <c r="GI14" s="202"/>
      <c r="GJ14" s="199"/>
      <c r="GK14" s="158"/>
      <c r="GL14" s="159" t="str">
        <f t="shared" si="4"/>
        <v>Radim Dvořák</v>
      </c>
      <c r="GM14" s="202"/>
      <c r="GN14" s="203"/>
      <c r="GO14" s="202"/>
      <c r="GP14" s="203"/>
      <c r="GQ14" s="202"/>
      <c r="GR14" s="203"/>
      <c r="GS14" s="202"/>
      <c r="GT14" s="203"/>
      <c r="GU14" s="202"/>
      <c r="GV14" s="203"/>
      <c r="GW14" s="202"/>
      <c r="GX14" s="203"/>
      <c r="GY14" s="202"/>
      <c r="GZ14" s="203"/>
      <c r="HA14" s="202"/>
      <c r="HB14" s="203"/>
      <c r="HC14" s="202"/>
      <c r="HD14" s="203"/>
      <c r="HE14" s="202"/>
      <c r="HF14" s="203"/>
      <c r="HG14" s="202"/>
      <c r="HH14" s="203"/>
      <c r="HI14" s="202"/>
      <c r="HJ14" s="203"/>
      <c r="HK14" s="202"/>
      <c r="HL14" s="203"/>
      <c r="HM14" s="202"/>
      <c r="HN14" s="203"/>
      <c r="HO14" s="202"/>
      <c r="HP14" s="203"/>
      <c r="HQ14" s="202"/>
      <c r="HR14" s="199"/>
      <c r="HS14" s="202"/>
      <c r="HT14" s="199"/>
      <c r="HU14" s="202"/>
      <c r="HV14" s="199"/>
      <c r="HW14" s="202"/>
      <c r="HX14" s="199"/>
      <c r="HY14" s="202"/>
      <c r="HZ14" s="199"/>
      <c r="IA14" s="202"/>
      <c r="IB14" s="199"/>
      <c r="IC14" s="202"/>
      <c r="ID14" s="199"/>
      <c r="IE14" s="202"/>
      <c r="IF14" s="199"/>
      <c r="IG14" s="202"/>
      <c r="IH14" s="199"/>
      <c r="II14" s="202"/>
      <c r="IJ14" s="199"/>
      <c r="IK14" s="202"/>
      <c r="IL14" s="199"/>
      <c r="IM14" s="202"/>
      <c r="IN14" s="199"/>
      <c r="IO14" s="202"/>
      <c r="IP14" s="199"/>
      <c r="IQ14" s="202"/>
      <c r="IR14" s="199"/>
      <c r="IS14" s="202"/>
      <c r="IT14" s="199"/>
      <c r="IU14" s="202"/>
      <c r="IV14" s="199"/>
    </row>
    <row r="15">
      <c r="A15" s="208">
        <f>IFERROR(__xludf.DUMMYFUNCTION("""COMPUTED_VALUE"""),100.0)</f>
        <v>100</v>
      </c>
      <c r="B15" s="231" t="str">
        <f t="shared" si="1"/>
        <v>Vladimír Dudkin</v>
      </c>
      <c r="C15" s="199">
        <f t="shared" ref="C15:BL15" si="14">BO15+EA15+GM15</f>
        <v>0</v>
      </c>
      <c r="D15" s="199">
        <f t="shared" si="14"/>
        <v>0</v>
      </c>
      <c r="E15" s="199">
        <f t="shared" si="14"/>
        <v>0</v>
      </c>
      <c r="F15" s="199">
        <f t="shared" si="14"/>
        <v>0</v>
      </c>
      <c r="G15" s="199">
        <f t="shared" si="14"/>
        <v>0</v>
      </c>
      <c r="H15" s="199">
        <f t="shared" si="14"/>
        <v>0</v>
      </c>
      <c r="I15" s="199">
        <f t="shared" si="14"/>
        <v>0</v>
      </c>
      <c r="J15" s="199">
        <f t="shared" si="14"/>
        <v>0</v>
      </c>
      <c r="K15" s="199">
        <f t="shared" si="14"/>
        <v>0</v>
      </c>
      <c r="L15" s="199">
        <f t="shared" si="14"/>
        <v>0</v>
      </c>
      <c r="M15" s="199">
        <f t="shared" si="14"/>
        <v>0</v>
      </c>
      <c r="N15" s="199">
        <f t="shared" si="14"/>
        <v>0</v>
      </c>
      <c r="O15" s="199">
        <f t="shared" si="14"/>
        <v>0</v>
      </c>
      <c r="P15" s="199">
        <f t="shared" si="14"/>
        <v>0</v>
      </c>
      <c r="Q15" s="199">
        <f t="shared" si="14"/>
        <v>0</v>
      </c>
      <c r="R15" s="199">
        <f t="shared" si="14"/>
        <v>0</v>
      </c>
      <c r="S15" s="199">
        <f t="shared" si="14"/>
        <v>0</v>
      </c>
      <c r="T15" s="199">
        <f t="shared" si="14"/>
        <v>0</v>
      </c>
      <c r="U15" s="199">
        <f t="shared" si="14"/>
        <v>0</v>
      </c>
      <c r="V15" s="199">
        <f t="shared" si="14"/>
        <v>0</v>
      </c>
      <c r="W15" s="199">
        <f t="shared" si="14"/>
        <v>0</v>
      </c>
      <c r="X15" s="199">
        <f t="shared" si="14"/>
        <v>0</v>
      </c>
      <c r="Y15" s="199">
        <f t="shared" si="14"/>
        <v>0</v>
      </c>
      <c r="Z15" s="199">
        <f t="shared" si="14"/>
        <v>0</v>
      </c>
      <c r="AA15" s="199">
        <f t="shared" si="14"/>
        <v>0</v>
      </c>
      <c r="AB15" s="199">
        <f t="shared" si="14"/>
        <v>0</v>
      </c>
      <c r="AC15" s="199">
        <f t="shared" si="14"/>
        <v>0</v>
      </c>
      <c r="AD15" s="199">
        <f t="shared" si="14"/>
        <v>0</v>
      </c>
      <c r="AE15" s="199">
        <f t="shared" si="14"/>
        <v>0</v>
      </c>
      <c r="AF15" s="199">
        <f t="shared" si="14"/>
        <v>0</v>
      </c>
      <c r="AG15" s="199">
        <f t="shared" si="14"/>
        <v>0</v>
      </c>
      <c r="AH15" s="199">
        <f t="shared" si="14"/>
        <v>0</v>
      </c>
      <c r="AI15" s="199">
        <f t="shared" si="14"/>
        <v>0</v>
      </c>
      <c r="AJ15" s="199">
        <f t="shared" si="14"/>
        <v>0</v>
      </c>
      <c r="AK15" s="199">
        <f t="shared" si="14"/>
        <v>0</v>
      </c>
      <c r="AL15" s="199">
        <f t="shared" si="14"/>
        <v>0</v>
      </c>
      <c r="AM15" s="199">
        <f t="shared" si="14"/>
        <v>0</v>
      </c>
      <c r="AN15" s="199">
        <f t="shared" si="14"/>
        <v>0</v>
      </c>
      <c r="AO15" s="199">
        <f t="shared" si="14"/>
        <v>0</v>
      </c>
      <c r="AP15" s="199">
        <f t="shared" si="14"/>
        <v>0</v>
      </c>
      <c r="AQ15" s="199">
        <f t="shared" si="14"/>
        <v>0</v>
      </c>
      <c r="AR15" s="199">
        <f t="shared" si="14"/>
        <v>0</v>
      </c>
      <c r="AS15" s="199">
        <f t="shared" si="14"/>
        <v>0</v>
      </c>
      <c r="AT15" s="199">
        <f t="shared" si="14"/>
        <v>0</v>
      </c>
      <c r="AU15" s="199">
        <f t="shared" si="14"/>
        <v>0</v>
      </c>
      <c r="AV15" s="199">
        <f t="shared" si="14"/>
        <v>0</v>
      </c>
      <c r="AW15" s="199">
        <f t="shared" si="14"/>
        <v>0</v>
      </c>
      <c r="AX15" s="199">
        <f t="shared" si="14"/>
        <v>0</v>
      </c>
      <c r="AY15" s="199">
        <f t="shared" si="14"/>
        <v>0</v>
      </c>
      <c r="AZ15" s="199">
        <f t="shared" si="14"/>
        <v>0</v>
      </c>
      <c r="BA15" s="199">
        <f t="shared" si="14"/>
        <v>0</v>
      </c>
      <c r="BB15" s="199">
        <f t="shared" si="14"/>
        <v>0</v>
      </c>
      <c r="BC15" s="199">
        <f t="shared" si="14"/>
        <v>0</v>
      </c>
      <c r="BD15" s="199">
        <f t="shared" si="14"/>
        <v>0</v>
      </c>
      <c r="BE15" s="199">
        <f t="shared" si="14"/>
        <v>0</v>
      </c>
      <c r="BF15" s="199">
        <f t="shared" si="14"/>
        <v>0</v>
      </c>
      <c r="BG15" s="199">
        <f t="shared" si="14"/>
        <v>0</v>
      </c>
      <c r="BH15" s="199">
        <f t="shared" si="14"/>
        <v>0</v>
      </c>
      <c r="BI15" s="199">
        <f t="shared" si="14"/>
        <v>0</v>
      </c>
      <c r="BJ15" s="199">
        <f t="shared" si="14"/>
        <v>0</v>
      </c>
      <c r="BK15" s="199">
        <f t="shared" si="14"/>
        <v>0</v>
      </c>
      <c r="BL15" s="199">
        <f t="shared" si="14"/>
        <v>0</v>
      </c>
      <c r="BM15" s="158"/>
      <c r="BN15" s="159" t="str">
        <f>IFERROR(__xludf.DUMMYFUNCTION("""COMPUTED_VALUE"""),"Vladimír Dudkin")</f>
        <v>Vladimír Dudkin</v>
      </c>
      <c r="BO15" s="202"/>
      <c r="BP15" s="203"/>
      <c r="BQ15" s="202"/>
      <c r="BR15" s="203"/>
      <c r="BS15" s="202"/>
      <c r="BT15" s="203"/>
      <c r="BU15" s="202"/>
      <c r="BV15" s="203"/>
      <c r="BW15" s="202"/>
      <c r="BX15" s="203"/>
      <c r="BY15" s="202"/>
      <c r="BZ15" s="203"/>
      <c r="CA15" s="202"/>
      <c r="CB15" s="203"/>
      <c r="CC15" s="202"/>
      <c r="CD15" s="203"/>
      <c r="CE15" s="202"/>
      <c r="CF15" s="203"/>
      <c r="CG15" s="202"/>
      <c r="CH15" s="203"/>
      <c r="CI15" s="202"/>
      <c r="CJ15" s="203"/>
      <c r="CK15" s="202"/>
      <c r="CL15" s="203"/>
      <c r="CM15" s="202"/>
      <c r="CN15" s="203"/>
      <c r="CO15" s="202"/>
      <c r="CP15" s="203"/>
      <c r="CQ15" s="202"/>
      <c r="CR15" s="203"/>
      <c r="CS15" s="202"/>
      <c r="CT15" s="199"/>
      <c r="CU15" s="204"/>
      <c r="CV15" s="199"/>
      <c r="CW15" s="204"/>
      <c r="CX15" s="199"/>
      <c r="CY15" s="204"/>
      <c r="CZ15" s="199"/>
      <c r="DA15" s="204"/>
      <c r="DB15" s="199"/>
      <c r="DC15" s="204"/>
      <c r="DD15" s="199"/>
      <c r="DE15" s="202"/>
      <c r="DF15" s="199"/>
      <c r="DG15" s="202"/>
      <c r="DH15" s="199"/>
      <c r="DI15" s="204"/>
      <c r="DJ15" s="199"/>
      <c r="DK15" s="204"/>
      <c r="DL15" s="206"/>
      <c r="DM15" s="204"/>
      <c r="DN15" s="206"/>
      <c r="DO15" s="204"/>
      <c r="DP15" s="199"/>
      <c r="DQ15" s="204"/>
      <c r="DR15" s="199"/>
      <c r="DS15" s="202"/>
      <c r="DT15" s="199"/>
      <c r="DU15" s="202"/>
      <c r="DV15" s="199"/>
      <c r="DW15" s="202"/>
      <c r="DX15" s="199"/>
      <c r="DY15" s="158"/>
      <c r="DZ15" s="159" t="str">
        <f t="shared" si="3"/>
        <v>Vladimír Dudkin</v>
      </c>
      <c r="EA15" s="202"/>
      <c r="EB15" s="203"/>
      <c r="EC15" s="202"/>
      <c r="ED15" s="203"/>
      <c r="EE15" s="202"/>
      <c r="EF15" s="203"/>
      <c r="EG15" s="202"/>
      <c r="EH15" s="203"/>
      <c r="EI15" s="202"/>
      <c r="EJ15" s="203"/>
      <c r="EK15" s="202"/>
      <c r="EL15" s="203"/>
      <c r="EM15" s="202"/>
      <c r="EN15" s="203"/>
      <c r="EO15" s="202"/>
      <c r="EP15" s="203"/>
      <c r="EQ15" s="202"/>
      <c r="ER15" s="203"/>
      <c r="ES15" s="202"/>
      <c r="ET15" s="203"/>
      <c r="EU15" s="202"/>
      <c r="EV15" s="203"/>
      <c r="EW15" s="202"/>
      <c r="EX15" s="203"/>
      <c r="EY15" s="202"/>
      <c r="EZ15" s="203"/>
      <c r="FA15" s="202"/>
      <c r="FB15" s="203"/>
      <c r="FC15" s="202"/>
      <c r="FD15" s="203"/>
      <c r="FE15" s="202"/>
      <c r="FF15" s="199"/>
      <c r="FG15" s="204"/>
      <c r="FH15" s="199"/>
      <c r="FI15" s="204"/>
      <c r="FJ15" s="199"/>
      <c r="FK15" s="204"/>
      <c r="FL15" s="199"/>
      <c r="FM15" s="204"/>
      <c r="FN15" s="199"/>
      <c r="FO15" s="204"/>
      <c r="FP15" s="199"/>
      <c r="FQ15" s="202"/>
      <c r="FR15" s="199"/>
      <c r="FS15" s="202"/>
      <c r="FT15" s="199"/>
      <c r="FU15" s="204"/>
      <c r="FV15" s="199"/>
      <c r="FW15" s="204"/>
      <c r="FX15" s="206"/>
      <c r="FY15" s="204"/>
      <c r="FZ15" s="206"/>
      <c r="GA15" s="204"/>
      <c r="GB15" s="199"/>
      <c r="GC15" s="204"/>
      <c r="GD15" s="199"/>
      <c r="GE15" s="202"/>
      <c r="GF15" s="199"/>
      <c r="GG15" s="202"/>
      <c r="GH15" s="199"/>
      <c r="GI15" s="202"/>
      <c r="GJ15" s="199"/>
      <c r="GK15" s="158"/>
      <c r="GL15" s="159" t="str">
        <f t="shared" si="4"/>
        <v>Vladimír Dudkin</v>
      </c>
      <c r="GM15" s="202"/>
      <c r="GN15" s="203"/>
      <c r="GO15" s="202"/>
      <c r="GP15" s="203"/>
      <c r="GQ15" s="202"/>
      <c r="GR15" s="203"/>
      <c r="GS15" s="202"/>
      <c r="GT15" s="203"/>
      <c r="GU15" s="202"/>
      <c r="GV15" s="203"/>
      <c r="GW15" s="202"/>
      <c r="GX15" s="203"/>
      <c r="GY15" s="202"/>
      <c r="GZ15" s="203"/>
      <c r="HA15" s="202"/>
      <c r="HB15" s="203"/>
      <c r="HC15" s="202"/>
      <c r="HD15" s="203"/>
      <c r="HE15" s="202"/>
      <c r="HF15" s="203"/>
      <c r="HG15" s="202"/>
      <c r="HH15" s="203"/>
      <c r="HI15" s="202"/>
      <c r="HJ15" s="203"/>
      <c r="HK15" s="202"/>
      <c r="HL15" s="203"/>
      <c r="HM15" s="202"/>
      <c r="HN15" s="203"/>
      <c r="HO15" s="202"/>
      <c r="HP15" s="203"/>
      <c r="HQ15" s="202"/>
      <c r="HR15" s="199"/>
      <c r="HS15" s="204"/>
      <c r="HT15" s="199"/>
      <c r="HU15" s="204"/>
      <c r="HV15" s="199"/>
      <c r="HW15" s="204"/>
      <c r="HX15" s="199"/>
      <c r="HY15" s="204"/>
      <c r="HZ15" s="199"/>
      <c r="IA15" s="204"/>
      <c r="IB15" s="199"/>
      <c r="IC15" s="202"/>
      <c r="ID15" s="199"/>
      <c r="IE15" s="202"/>
      <c r="IF15" s="199"/>
      <c r="IG15" s="204"/>
      <c r="IH15" s="199"/>
      <c r="II15" s="204"/>
      <c r="IJ15" s="206"/>
      <c r="IK15" s="204"/>
      <c r="IL15" s="206"/>
      <c r="IM15" s="204"/>
      <c r="IN15" s="199"/>
      <c r="IO15" s="204"/>
      <c r="IP15" s="199"/>
      <c r="IQ15" s="202"/>
      <c r="IR15" s="199"/>
      <c r="IS15" s="202"/>
      <c r="IT15" s="199"/>
      <c r="IU15" s="202"/>
      <c r="IV15" s="199"/>
    </row>
    <row r="16">
      <c r="A16" s="208">
        <f>IFERROR(__xludf.DUMMYFUNCTION("""COMPUTED_VALUE"""),100.0)</f>
        <v>100</v>
      </c>
      <c r="B16" s="231" t="str">
        <f t="shared" si="1"/>
        <v>Jakub Kouřimský</v>
      </c>
      <c r="C16" s="199">
        <f t="shared" ref="C16:BL16" si="15">BO16+EA16+GM16</f>
        <v>0</v>
      </c>
      <c r="D16" s="199">
        <f t="shared" si="15"/>
        <v>0</v>
      </c>
      <c r="E16" s="199">
        <f t="shared" si="15"/>
        <v>0</v>
      </c>
      <c r="F16" s="199">
        <f t="shared" si="15"/>
        <v>0</v>
      </c>
      <c r="G16" s="199">
        <f t="shared" si="15"/>
        <v>0</v>
      </c>
      <c r="H16" s="199">
        <f t="shared" si="15"/>
        <v>0</v>
      </c>
      <c r="I16" s="199">
        <f t="shared" si="15"/>
        <v>0</v>
      </c>
      <c r="J16" s="199">
        <f t="shared" si="15"/>
        <v>0</v>
      </c>
      <c r="K16" s="199">
        <f t="shared" si="15"/>
        <v>0</v>
      </c>
      <c r="L16" s="199">
        <f t="shared" si="15"/>
        <v>0</v>
      </c>
      <c r="M16" s="199">
        <f t="shared" si="15"/>
        <v>0</v>
      </c>
      <c r="N16" s="199">
        <f t="shared" si="15"/>
        <v>0</v>
      </c>
      <c r="O16" s="199">
        <f t="shared" si="15"/>
        <v>0</v>
      </c>
      <c r="P16" s="199">
        <f t="shared" si="15"/>
        <v>0</v>
      </c>
      <c r="Q16" s="199">
        <f t="shared" si="15"/>
        <v>0</v>
      </c>
      <c r="R16" s="199">
        <f t="shared" si="15"/>
        <v>0</v>
      </c>
      <c r="S16" s="199">
        <f t="shared" si="15"/>
        <v>0</v>
      </c>
      <c r="T16" s="199">
        <f t="shared" si="15"/>
        <v>0</v>
      </c>
      <c r="U16" s="199">
        <f t="shared" si="15"/>
        <v>0</v>
      </c>
      <c r="V16" s="199">
        <f t="shared" si="15"/>
        <v>0</v>
      </c>
      <c r="W16" s="199">
        <f t="shared" si="15"/>
        <v>0</v>
      </c>
      <c r="X16" s="199">
        <f t="shared" si="15"/>
        <v>0</v>
      </c>
      <c r="Y16" s="199">
        <f t="shared" si="15"/>
        <v>0</v>
      </c>
      <c r="Z16" s="199">
        <f t="shared" si="15"/>
        <v>0</v>
      </c>
      <c r="AA16" s="199">
        <f t="shared" si="15"/>
        <v>0</v>
      </c>
      <c r="AB16" s="199">
        <f t="shared" si="15"/>
        <v>0</v>
      </c>
      <c r="AC16" s="199">
        <f t="shared" si="15"/>
        <v>0</v>
      </c>
      <c r="AD16" s="199">
        <f t="shared" si="15"/>
        <v>0</v>
      </c>
      <c r="AE16" s="199">
        <f t="shared" si="15"/>
        <v>0</v>
      </c>
      <c r="AF16" s="199">
        <f t="shared" si="15"/>
        <v>0</v>
      </c>
      <c r="AG16" s="199">
        <f t="shared" si="15"/>
        <v>0</v>
      </c>
      <c r="AH16" s="199">
        <f t="shared" si="15"/>
        <v>0</v>
      </c>
      <c r="AI16" s="199">
        <f t="shared" si="15"/>
        <v>0</v>
      </c>
      <c r="AJ16" s="199">
        <f t="shared" si="15"/>
        <v>0</v>
      </c>
      <c r="AK16" s="199">
        <f t="shared" si="15"/>
        <v>0</v>
      </c>
      <c r="AL16" s="199">
        <f t="shared" si="15"/>
        <v>0</v>
      </c>
      <c r="AM16" s="199">
        <f t="shared" si="15"/>
        <v>0</v>
      </c>
      <c r="AN16" s="199">
        <f t="shared" si="15"/>
        <v>0</v>
      </c>
      <c r="AO16" s="199">
        <f t="shared" si="15"/>
        <v>0</v>
      </c>
      <c r="AP16" s="199">
        <f t="shared" si="15"/>
        <v>0</v>
      </c>
      <c r="AQ16" s="199">
        <f t="shared" si="15"/>
        <v>0</v>
      </c>
      <c r="AR16" s="199">
        <f t="shared" si="15"/>
        <v>0</v>
      </c>
      <c r="AS16" s="199">
        <f t="shared" si="15"/>
        <v>0</v>
      </c>
      <c r="AT16" s="199">
        <f t="shared" si="15"/>
        <v>0</v>
      </c>
      <c r="AU16" s="199">
        <f t="shared" si="15"/>
        <v>0</v>
      </c>
      <c r="AV16" s="199">
        <f t="shared" si="15"/>
        <v>0</v>
      </c>
      <c r="AW16" s="199">
        <f t="shared" si="15"/>
        <v>0</v>
      </c>
      <c r="AX16" s="199">
        <f t="shared" si="15"/>
        <v>0</v>
      </c>
      <c r="AY16" s="199">
        <f t="shared" si="15"/>
        <v>0</v>
      </c>
      <c r="AZ16" s="199">
        <f t="shared" si="15"/>
        <v>0</v>
      </c>
      <c r="BA16" s="199">
        <f t="shared" si="15"/>
        <v>0</v>
      </c>
      <c r="BB16" s="199">
        <f t="shared" si="15"/>
        <v>0</v>
      </c>
      <c r="BC16" s="199">
        <f t="shared" si="15"/>
        <v>0</v>
      </c>
      <c r="BD16" s="199">
        <f t="shared" si="15"/>
        <v>0</v>
      </c>
      <c r="BE16" s="199">
        <f t="shared" si="15"/>
        <v>0</v>
      </c>
      <c r="BF16" s="199">
        <f t="shared" si="15"/>
        <v>0</v>
      </c>
      <c r="BG16" s="199">
        <f t="shared" si="15"/>
        <v>0</v>
      </c>
      <c r="BH16" s="199">
        <f t="shared" si="15"/>
        <v>0</v>
      </c>
      <c r="BI16" s="199">
        <f t="shared" si="15"/>
        <v>0</v>
      </c>
      <c r="BJ16" s="199">
        <f t="shared" si="15"/>
        <v>0</v>
      </c>
      <c r="BK16" s="199">
        <f t="shared" si="15"/>
        <v>0</v>
      </c>
      <c r="BL16" s="199">
        <f t="shared" si="15"/>
        <v>0</v>
      </c>
      <c r="BM16" s="158"/>
      <c r="BN16" s="159" t="str">
        <f>IFERROR(__xludf.DUMMYFUNCTION("""COMPUTED_VALUE"""),"Jakub Kouřimský")</f>
        <v>Jakub Kouřimský</v>
      </c>
      <c r="BO16" s="202"/>
      <c r="BP16" s="203"/>
      <c r="BQ16" s="202"/>
      <c r="BR16" s="203"/>
      <c r="BS16" s="202"/>
      <c r="BT16" s="203"/>
      <c r="BU16" s="202"/>
      <c r="BV16" s="203"/>
      <c r="BW16" s="202"/>
      <c r="BX16" s="203"/>
      <c r="BY16" s="202"/>
      <c r="BZ16" s="203"/>
      <c r="CA16" s="202"/>
      <c r="CB16" s="203"/>
      <c r="CC16" s="202"/>
      <c r="CD16" s="203"/>
      <c r="CE16" s="202"/>
      <c r="CF16" s="203"/>
      <c r="CG16" s="202"/>
      <c r="CH16" s="203"/>
      <c r="CI16" s="202"/>
      <c r="CJ16" s="203"/>
      <c r="CK16" s="202"/>
      <c r="CL16" s="203"/>
      <c r="CM16" s="202"/>
      <c r="CN16" s="203"/>
      <c r="CO16" s="202"/>
      <c r="CP16" s="203"/>
      <c r="CQ16" s="202"/>
      <c r="CR16" s="203"/>
      <c r="CS16" s="202"/>
      <c r="CT16" s="199"/>
      <c r="CU16" s="204"/>
      <c r="CV16" s="199"/>
      <c r="CW16" s="202"/>
      <c r="CX16" s="199"/>
      <c r="CY16" s="202"/>
      <c r="CZ16" s="199"/>
      <c r="DA16" s="202"/>
      <c r="DB16" s="199"/>
      <c r="DC16" s="202"/>
      <c r="DD16" s="199"/>
      <c r="DE16" s="204"/>
      <c r="DF16" s="199"/>
      <c r="DG16" s="202"/>
      <c r="DH16" s="199"/>
      <c r="DI16" s="202"/>
      <c r="DJ16" s="199"/>
      <c r="DK16" s="202"/>
      <c r="DL16" s="199"/>
      <c r="DM16" s="202"/>
      <c r="DN16" s="199"/>
      <c r="DO16" s="202"/>
      <c r="DP16" s="199"/>
      <c r="DQ16" s="202"/>
      <c r="DR16" s="199"/>
      <c r="DS16" s="202"/>
      <c r="DT16" s="199"/>
      <c r="DU16" s="202"/>
      <c r="DV16" s="199"/>
      <c r="DW16" s="202"/>
      <c r="DX16" s="199"/>
      <c r="DY16" s="158"/>
      <c r="DZ16" s="159" t="str">
        <f t="shared" si="3"/>
        <v>Jakub Kouřimský</v>
      </c>
      <c r="EA16" s="202"/>
      <c r="EB16" s="203"/>
      <c r="EC16" s="202"/>
      <c r="ED16" s="203"/>
      <c r="EE16" s="202"/>
      <c r="EF16" s="203"/>
      <c r="EG16" s="202"/>
      <c r="EH16" s="203"/>
      <c r="EI16" s="202"/>
      <c r="EJ16" s="203"/>
      <c r="EK16" s="202"/>
      <c r="EL16" s="203"/>
      <c r="EM16" s="202"/>
      <c r="EN16" s="203"/>
      <c r="EO16" s="202"/>
      <c r="EP16" s="203"/>
      <c r="EQ16" s="202"/>
      <c r="ER16" s="203"/>
      <c r="ES16" s="202"/>
      <c r="ET16" s="203"/>
      <c r="EU16" s="202"/>
      <c r="EV16" s="203"/>
      <c r="EW16" s="202"/>
      <c r="EX16" s="203"/>
      <c r="EY16" s="202"/>
      <c r="EZ16" s="203"/>
      <c r="FA16" s="202"/>
      <c r="FB16" s="203"/>
      <c r="FC16" s="202"/>
      <c r="FD16" s="203"/>
      <c r="FE16" s="202"/>
      <c r="FF16" s="199"/>
      <c r="FG16" s="204"/>
      <c r="FH16" s="199"/>
      <c r="FI16" s="202"/>
      <c r="FJ16" s="199"/>
      <c r="FK16" s="202"/>
      <c r="FL16" s="199"/>
      <c r="FM16" s="202"/>
      <c r="FN16" s="199"/>
      <c r="FO16" s="202"/>
      <c r="FP16" s="199"/>
      <c r="FQ16" s="204"/>
      <c r="FR16" s="199"/>
      <c r="FS16" s="202"/>
      <c r="FT16" s="199"/>
      <c r="FU16" s="202"/>
      <c r="FV16" s="199"/>
      <c r="FW16" s="202"/>
      <c r="FX16" s="199"/>
      <c r="FY16" s="202"/>
      <c r="FZ16" s="199"/>
      <c r="GA16" s="202"/>
      <c r="GB16" s="199"/>
      <c r="GC16" s="202"/>
      <c r="GD16" s="199"/>
      <c r="GE16" s="202"/>
      <c r="GF16" s="199"/>
      <c r="GG16" s="202"/>
      <c r="GH16" s="199"/>
      <c r="GI16" s="202"/>
      <c r="GJ16" s="199"/>
      <c r="GK16" s="158"/>
      <c r="GL16" s="159" t="str">
        <f t="shared" si="4"/>
        <v>Jakub Kouřimský</v>
      </c>
      <c r="GM16" s="202"/>
      <c r="GN16" s="203"/>
      <c r="GO16" s="202"/>
      <c r="GP16" s="203"/>
      <c r="GQ16" s="202"/>
      <c r="GR16" s="203"/>
      <c r="GS16" s="202"/>
      <c r="GT16" s="203"/>
      <c r="GU16" s="202"/>
      <c r="GV16" s="203"/>
      <c r="GW16" s="202"/>
      <c r="GX16" s="203"/>
      <c r="GY16" s="202"/>
      <c r="GZ16" s="203"/>
      <c r="HA16" s="202"/>
      <c r="HB16" s="203"/>
      <c r="HC16" s="202"/>
      <c r="HD16" s="203"/>
      <c r="HE16" s="202"/>
      <c r="HF16" s="203"/>
      <c r="HG16" s="202"/>
      <c r="HH16" s="203"/>
      <c r="HI16" s="202"/>
      <c r="HJ16" s="203"/>
      <c r="HK16" s="202"/>
      <c r="HL16" s="203"/>
      <c r="HM16" s="202"/>
      <c r="HN16" s="203"/>
      <c r="HO16" s="202"/>
      <c r="HP16" s="203"/>
      <c r="HQ16" s="202"/>
      <c r="HR16" s="199"/>
      <c r="HS16" s="204"/>
      <c r="HT16" s="199"/>
      <c r="HU16" s="202"/>
      <c r="HV16" s="199"/>
      <c r="HW16" s="202"/>
      <c r="HX16" s="199"/>
      <c r="HY16" s="202"/>
      <c r="HZ16" s="199"/>
      <c r="IA16" s="202"/>
      <c r="IB16" s="199"/>
      <c r="IC16" s="204"/>
      <c r="ID16" s="199"/>
      <c r="IE16" s="202"/>
      <c r="IF16" s="199"/>
      <c r="IG16" s="202"/>
      <c r="IH16" s="199"/>
      <c r="II16" s="202"/>
      <c r="IJ16" s="199"/>
      <c r="IK16" s="202"/>
      <c r="IL16" s="199"/>
      <c r="IM16" s="202"/>
      <c r="IN16" s="199"/>
      <c r="IO16" s="202"/>
      <c r="IP16" s="199"/>
      <c r="IQ16" s="202"/>
      <c r="IR16" s="199"/>
      <c r="IS16" s="202"/>
      <c r="IT16" s="199"/>
      <c r="IU16" s="202"/>
      <c r="IV16" s="199"/>
    </row>
    <row r="17">
      <c r="A17" s="208">
        <f>IFERROR(__xludf.DUMMYFUNCTION("""COMPUTED_VALUE"""),100.0)</f>
        <v>100</v>
      </c>
      <c r="B17" s="231" t="str">
        <f t="shared" si="1"/>
        <v>Filip Fux</v>
      </c>
      <c r="C17" s="199">
        <f t="shared" ref="C17:BL17" si="16">BO17+EA17+GM17</f>
        <v>11.5</v>
      </c>
      <c r="D17" s="199">
        <f t="shared" si="16"/>
        <v>0</v>
      </c>
      <c r="E17" s="199">
        <f t="shared" si="16"/>
        <v>10.5</v>
      </c>
      <c r="F17" s="199">
        <f t="shared" si="16"/>
        <v>0</v>
      </c>
      <c r="G17" s="199">
        <f t="shared" si="16"/>
        <v>0</v>
      </c>
      <c r="H17" s="199">
        <f t="shared" si="16"/>
        <v>0</v>
      </c>
      <c r="I17" s="199">
        <f t="shared" si="16"/>
        <v>12</v>
      </c>
      <c r="J17" s="199">
        <f t="shared" si="16"/>
        <v>0</v>
      </c>
      <c r="K17" s="199">
        <f t="shared" si="16"/>
        <v>0</v>
      </c>
      <c r="L17" s="199">
        <f t="shared" si="16"/>
        <v>0</v>
      </c>
      <c r="M17" s="199">
        <f t="shared" si="16"/>
        <v>5.5</v>
      </c>
      <c r="N17" s="199">
        <f t="shared" si="16"/>
        <v>0</v>
      </c>
      <c r="O17" s="199">
        <f t="shared" si="16"/>
        <v>6.5</v>
      </c>
      <c r="P17" s="199">
        <f t="shared" si="16"/>
        <v>0</v>
      </c>
      <c r="Q17" s="199">
        <f t="shared" si="16"/>
        <v>11</v>
      </c>
      <c r="R17" s="199">
        <f t="shared" si="16"/>
        <v>0</v>
      </c>
      <c r="S17" s="199">
        <f t="shared" si="16"/>
        <v>7</v>
      </c>
      <c r="T17" s="199">
        <f t="shared" si="16"/>
        <v>0</v>
      </c>
      <c r="U17" s="199">
        <f t="shared" si="16"/>
        <v>0</v>
      </c>
      <c r="V17" s="199">
        <f t="shared" si="16"/>
        <v>0</v>
      </c>
      <c r="W17" s="199">
        <f t="shared" si="16"/>
        <v>9</v>
      </c>
      <c r="X17" s="199">
        <f t="shared" si="16"/>
        <v>0</v>
      </c>
      <c r="Y17" s="199">
        <f t="shared" si="16"/>
        <v>0</v>
      </c>
      <c r="Z17" s="199">
        <f t="shared" si="16"/>
        <v>0</v>
      </c>
      <c r="AA17" s="199">
        <f t="shared" si="16"/>
        <v>0</v>
      </c>
      <c r="AB17" s="199">
        <f t="shared" si="16"/>
        <v>0</v>
      </c>
      <c r="AC17" s="199">
        <f t="shared" si="16"/>
        <v>4.5</v>
      </c>
      <c r="AD17" s="199">
        <f t="shared" si="16"/>
        <v>0</v>
      </c>
      <c r="AE17" s="199">
        <f t="shared" si="16"/>
        <v>0</v>
      </c>
      <c r="AF17" s="199">
        <f t="shared" si="16"/>
        <v>0</v>
      </c>
      <c r="AG17" s="199">
        <f t="shared" si="16"/>
        <v>0</v>
      </c>
      <c r="AH17" s="199">
        <f t="shared" si="16"/>
        <v>0</v>
      </c>
      <c r="AI17" s="199">
        <f t="shared" si="16"/>
        <v>8</v>
      </c>
      <c r="AJ17" s="199">
        <f t="shared" si="16"/>
        <v>0</v>
      </c>
      <c r="AK17" s="199">
        <f t="shared" si="16"/>
        <v>8.5</v>
      </c>
      <c r="AL17" s="199">
        <f t="shared" si="16"/>
        <v>0</v>
      </c>
      <c r="AM17" s="199">
        <f t="shared" si="16"/>
        <v>0</v>
      </c>
      <c r="AN17" s="199">
        <f t="shared" si="16"/>
        <v>0</v>
      </c>
      <c r="AO17" s="199">
        <f t="shared" si="16"/>
        <v>0</v>
      </c>
      <c r="AP17" s="199">
        <f t="shared" si="16"/>
        <v>0</v>
      </c>
      <c r="AQ17" s="199">
        <f t="shared" si="16"/>
        <v>0</v>
      </c>
      <c r="AR17" s="199">
        <f t="shared" si="16"/>
        <v>0</v>
      </c>
      <c r="AS17" s="199">
        <f t="shared" si="16"/>
        <v>0</v>
      </c>
      <c r="AT17" s="199">
        <f t="shared" si="16"/>
        <v>0</v>
      </c>
      <c r="AU17" s="199">
        <f t="shared" si="16"/>
        <v>8.5</v>
      </c>
      <c r="AV17" s="199">
        <f t="shared" si="16"/>
        <v>0</v>
      </c>
      <c r="AW17" s="199">
        <f t="shared" si="16"/>
        <v>8.5</v>
      </c>
      <c r="AX17" s="199">
        <f t="shared" si="16"/>
        <v>0</v>
      </c>
      <c r="AY17" s="199">
        <f t="shared" si="16"/>
        <v>8.5</v>
      </c>
      <c r="AZ17" s="199">
        <f t="shared" si="16"/>
        <v>0</v>
      </c>
      <c r="BA17" s="199">
        <f t="shared" si="16"/>
        <v>0</v>
      </c>
      <c r="BB17" s="199">
        <f t="shared" si="16"/>
        <v>0</v>
      </c>
      <c r="BC17" s="199">
        <f t="shared" si="16"/>
        <v>12</v>
      </c>
      <c r="BD17" s="199">
        <f t="shared" si="16"/>
        <v>0</v>
      </c>
      <c r="BE17" s="199">
        <f t="shared" si="16"/>
        <v>0</v>
      </c>
      <c r="BF17" s="199">
        <f t="shared" si="16"/>
        <v>0</v>
      </c>
      <c r="BG17" s="199">
        <f t="shared" si="16"/>
        <v>5</v>
      </c>
      <c r="BH17" s="199">
        <f t="shared" si="16"/>
        <v>0</v>
      </c>
      <c r="BI17" s="199">
        <f t="shared" si="16"/>
        <v>12</v>
      </c>
      <c r="BJ17" s="199">
        <f t="shared" si="16"/>
        <v>0</v>
      </c>
      <c r="BK17" s="199">
        <f t="shared" si="16"/>
        <v>0</v>
      </c>
      <c r="BL17" s="199">
        <f t="shared" si="16"/>
        <v>0</v>
      </c>
      <c r="BM17" s="158"/>
      <c r="BN17" s="159" t="str">
        <f>IFERROR(__xludf.DUMMYFUNCTION("""COMPUTED_VALUE"""),"Filip Fux")</f>
        <v>Filip Fux</v>
      </c>
      <c r="BO17" s="202"/>
      <c r="BP17" s="203"/>
      <c r="BQ17" s="202"/>
      <c r="BR17" s="203"/>
      <c r="BS17" s="202"/>
      <c r="BT17" s="203"/>
      <c r="BU17" s="202"/>
      <c r="BV17" s="203"/>
      <c r="BW17" s="202"/>
      <c r="BX17" s="203"/>
      <c r="BY17" s="202"/>
      <c r="BZ17" s="203"/>
      <c r="CA17" s="202"/>
      <c r="CB17" s="203"/>
      <c r="CC17" s="202"/>
      <c r="CD17" s="203"/>
      <c r="CE17" s="202"/>
      <c r="CF17" s="203"/>
      <c r="CG17" s="202"/>
      <c r="CH17" s="203"/>
      <c r="CI17" s="202"/>
      <c r="CJ17" s="203"/>
      <c r="CK17" s="202"/>
      <c r="CL17" s="203"/>
      <c r="CM17" s="202"/>
      <c r="CN17" s="203"/>
      <c r="CO17" s="202"/>
      <c r="CP17" s="203"/>
      <c r="CQ17" s="202"/>
      <c r="CR17" s="203"/>
      <c r="CS17" s="202"/>
      <c r="CT17" s="199"/>
      <c r="CU17" s="202"/>
      <c r="CV17" s="199"/>
      <c r="CW17" s="202">
        <f>IFERROR(__xludf.DUMMYFUNCTION("""COMPUTED_VALUE"""),2.0)</f>
        <v>2</v>
      </c>
      <c r="CX17" s="199"/>
      <c r="CY17" s="202"/>
      <c r="CZ17" s="199"/>
      <c r="DA17" s="202"/>
      <c r="DB17" s="199"/>
      <c r="DC17" s="202"/>
      <c r="DD17" s="199"/>
      <c r="DE17" s="202"/>
      <c r="DF17" s="199"/>
      <c r="DG17" s="202"/>
      <c r="DH17" s="199"/>
      <c r="DI17" s="202"/>
      <c r="DJ17" s="199"/>
      <c r="DK17" s="202"/>
      <c r="DL17" s="199"/>
      <c r="DM17" s="202"/>
      <c r="DN17" s="199"/>
      <c r="DO17" s="202"/>
      <c r="DP17" s="199"/>
      <c r="DQ17" s="202"/>
      <c r="DR17" s="199"/>
      <c r="DS17" s="202"/>
      <c r="DT17" s="199"/>
      <c r="DU17" s="202"/>
      <c r="DV17" s="199"/>
      <c r="DW17" s="202"/>
      <c r="DX17" s="199"/>
      <c r="DY17" s="158"/>
      <c r="DZ17" s="159" t="str">
        <f t="shared" si="3"/>
        <v>Filip Fux</v>
      </c>
      <c r="EA17" s="202">
        <f>IFERROR(__xludf.DUMMYFUNCTION("""COMPUTED_VALUE"""),11.5)</f>
        <v>11.5</v>
      </c>
      <c r="EB17" s="203"/>
      <c r="EC17" s="202">
        <f>IFERROR(__xludf.DUMMYFUNCTION("""COMPUTED_VALUE"""),10.5)</f>
        <v>10.5</v>
      </c>
      <c r="ED17" s="203"/>
      <c r="EE17" s="202"/>
      <c r="EF17" s="203"/>
      <c r="EG17" s="202">
        <f>IFERROR(__xludf.DUMMYFUNCTION("""COMPUTED_VALUE"""),12.0)</f>
        <v>12</v>
      </c>
      <c r="EH17" s="203"/>
      <c r="EI17" s="202"/>
      <c r="EJ17" s="203"/>
      <c r="EK17" s="202">
        <f>IFERROR(__xludf.DUMMYFUNCTION("""COMPUTED_VALUE"""),5.5)</f>
        <v>5.5</v>
      </c>
      <c r="EL17" s="203"/>
      <c r="EM17" s="202">
        <f>IFERROR(__xludf.DUMMYFUNCTION("""COMPUTED_VALUE"""),6.5)</f>
        <v>6.5</v>
      </c>
      <c r="EN17" s="203"/>
      <c r="EO17" s="202">
        <f>IFERROR(__xludf.DUMMYFUNCTION("""COMPUTED_VALUE"""),11.0)</f>
        <v>11</v>
      </c>
      <c r="EP17" s="203"/>
      <c r="EQ17" s="202">
        <f>IFERROR(__xludf.DUMMYFUNCTION("""COMPUTED_VALUE"""),7.0)</f>
        <v>7</v>
      </c>
      <c r="ER17" s="203"/>
      <c r="ES17" s="202"/>
      <c r="ET17" s="203"/>
      <c r="EU17" s="202">
        <f>IFERROR(__xludf.DUMMYFUNCTION("""COMPUTED_VALUE"""),9.0)</f>
        <v>9</v>
      </c>
      <c r="EV17" s="203"/>
      <c r="EW17" s="202"/>
      <c r="EX17" s="203"/>
      <c r="EY17" s="202"/>
      <c r="EZ17" s="203"/>
      <c r="FA17" s="202">
        <f>IFERROR(__xludf.DUMMYFUNCTION("""COMPUTED_VALUE"""),4.5)</f>
        <v>4.5</v>
      </c>
      <c r="FB17" s="203"/>
      <c r="FC17" s="202"/>
      <c r="FD17" s="203"/>
      <c r="FE17" s="202"/>
      <c r="FF17" s="199"/>
      <c r="FG17" s="202">
        <f>IFERROR(__xludf.DUMMYFUNCTION("""COMPUTED_VALUE"""),8.0)</f>
        <v>8</v>
      </c>
      <c r="FH17" s="199"/>
      <c r="FI17" s="202">
        <f>IFERROR(__xludf.DUMMYFUNCTION("""COMPUTED_VALUE"""),6.5)</f>
        <v>6.5</v>
      </c>
      <c r="FJ17" s="199"/>
      <c r="FK17" s="202"/>
      <c r="FL17" s="199"/>
      <c r="FM17" s="202"/>
      <c r="FN17" s="199"/>
      <c r="FO17" s="202"/>
      <c r="FP17" s="199"/>
      <c r="FQ17" s="202"/>
      <c r="FR17" s="199"/>
      <c r="FS17" s="202">
        <f>IFERROR(__xludf.DUMMYFUNCTION("""COMPUTED_VALUE"""),8.5)</f>
        <v>8.5</v>
      </c>
      <c r="FT17" s="199"/>
      <c r="FU17" s="202">
        <f>IFERROR(__xludf.DUMMYFUNCTION("""COMPUTED_VALUE"""),8.5)</f>
        <v>8.5</v>
      </c>
      <c r="FV17" s="199"/>
      <c r="FW17" s="202">
        <f>IFERROR(__xludf.DUMMYFUNCTION("""COMPUTED_VALUE"""),8.5)</f>
        <v>8.5</v>
      </c>
      <c r="FX17" s="199"/>
      <c r="FY17" s="202"/>
      <c r="FZ17" s="199"/>
      <c r="GA17" s="202">
        <f>IFERROR(__xludf.DUMMYFUNCTION("""COMPUTED_VALUE"""),12.0)</f>
        <v>12</v>
      </c>
      <c r="GB17" s="199"/>
      <c r="GC17" s="202"/>
      <c r="GD17" s="199"/>
      <c r="GE17" s="202">
        <f>IFERROR(__xludf.DUMMYFUNCTION("""COMPUTED_VALUE"""),5.0)</f>
        <v>5</v>
      </c>
      <c r="GF17" s="199"/>
      <c r="GG17" s="202">
        <f>IFERROR(__xludf.DUMMYFUNCTION("""COMPUTED_VALUE"""),12.0)</f>
        <v>12</v>
      </c>
      <c r="GH17" s="199"/>
      <c r="GI17" s="202"/>
      <c r="GJ17" s="199"/>
      <c r="GK17" s="158"/>
      <c r="GL17" s="159" t="str">
        <f t="shared" si="4"/>
        <v>Filip Fux</v>
      </c>
      <c r="GM17" s="202"/>
      <c r="GN17" s="203"/>
      <c r="GO17" s="202"/>
      <c r="GP17" s="203"/>
      <c r="GQ17" s="202"/>
      <c r="GR17" s="203"/>
      <c r="GS17" s="202"/>
      <c r="GT17" s="203"/>
      <c r="GU17" s="202"/>
      <c r="GV17" s="203"/>
      <c r="GW17" s="202"/>
      <c r="GX17" s="203"/>
      <c r="GY17" s="202"/>
      <c r="GZ17" s="203"/>
      <c r="HA17" s="202"/>
      <c r="HB17" s="203"/>
      <c r="HC17" s="202"/>
      <c r="HD17" s="203"/>
      <c r="HE17" s="202"/>
      <c r="HF17" s="203"/>
      <c r="HG17" s="202"/>
      <c r="HH17" s="203"/>
      <c r="HI17" s="202"/>
      <c r="HJ17" s="203"/>
      <c r="HK17" s="202"/>
      <c r="HL17" s="203"/>
      <c r="HM17" s="202"/>
      <c r="HN17" s="203"/>
      <c r="HO17" s="202"/>
      <c r="HP17" s="203"/>
      <c r="HQ17" s="202"/>
      <c r="HR17" s="199"/>
      <c r="HS17" s="202"/>
      <c r="HT17" s="199"/>
      <c r="HU17" s="202"/>
      <c r="HV17" s="199"/>
      <c r="HW17" s="202"/>
      <c r="HX17" s="199"/>
      <c r="HY17" s="202"/>
      <c r="HZ17" s="199"/>
      <c r="IA17" s="202"/>
      <c r="IB17" s="199"/>
      <c r="IC17" s="202"/>
      <c r="ID17" s="199"/>
      <c r="IE17" s="202"/>
      <c r="IF17" s="199"/>
      <c r="IG17" s="202"/>
      <c r="IH17" s="199"/>
      <c r="II17" s="202"/>
      <c r="IJ17" s="199"/>
      <c r="IK17" s="202"/>
      <c r="IL17" s="199"/>
      <c r="IM17" s="202"/>
      <c r="IN17" s="199"/>
      <c r="IO17" s="202"/>
      <c r="IP17" s="199"/>
      <c r="IQ17" s="202"/>
      <c r="IR17" s="199"/>
      <c r="IS17" s="202"/>
      <c r="IT17" s="199"/>
      <c r="IU17" s="202"/>
      <c r="IV17" s="199"/>
    </row>
    <row r="18">
      <c r="A18" s="208">
        <f>IFERROR(__xludf.DUMMYFUNCTION("""COMPUTED_VALUE"""),100.0)</f>
        <v>100</v>
      </c>
      <c r="B18" s="231" t="str">
        <f t="shared" si="1"/>
        <v>Martin Štěpánek</v>
      </c>
      <c r="C18" s="199">
        <f t="shared" ref="C18:BL18" si="17">BO18+EA18+GM18</f>
        <v>0</v>
      </c>
      <c r="D18" s="199">
        <f t="shared" si="17"/>
        <v>0</v>
      </c>
      <c r="E18" s="199">
        <f t="shared" si="17"/>
        <v>0</v>
      </c>
      <c r="F18" s="199">
        <f t="shared" si="17"/>
        <v>0</v>
      </c>
      <c r="G18" s="199">
        <f t="shared" si="17"/>
        <v>0</v>
      </c>
      <c r="H18" s="199">
        <f t="shared" si="17"/>
        <v>0</v>
      </c>
      <c r="I18" s="199">
        <f t="shared" si="17"/>
        <v>0</v>
      </c>
      <c r="J18" s="199">
        <f t="shared" si="17"/>
        <v>0</v>
      </c>
      <c r="K18" s="199">
        <f t="shared" si="17"/>
        <v>0</v>
      </c>
      <c r="L18" s="199">
        <f t="shared" si="17"/>
        <v>0</v>
      </c>
      <c r="M18" s="199">
        <f t="shared" si="17"/>
        <v>7.5</v>
      </c>
      <c r="N18" s="199">
        <f t="shared" si="17"/>
        <v>0</v>
      </c>
      <c r="O18" s="199">
        <f t="shared" si="17"/>
        <v>6</v>
      </c>
      <c r="P18" s="199">
        <f t="shared" si="17"/>
        <v>0</v>
      </c>
      <c r="Q18" s="199">
        <f t="shared" si="17"/>
        <v>0</v>
      </c>
      <c r="R18" s="199">
        <f t="shared" si="17"/>
        <v>0</v>
      </c>
      <c r="S18" s="199">
        <f t="shared" si="17"/>
        <v>0</v>
      </c>
      <c r="T18" s="199">
        <f t="shared" si="17"/>
        <v>0</v>
      </c>
      <c r="U18" s="199">
        <f t="shared" si="17"/>
        <v>0</v>
      </c>
      <c r="V18" s="199">
        <f t="shared" si="17"/>
        <v>0</v>
      </c>
      <c r="W18" s="199">
        <f t="shared" si="17"/>
        <v>0</v>
      </c>
      <c r="X18" s="199">
        <f t="shared" si="17"/>
        <v>0</v>
      </c>
      <c r="Y18" s="199">
        <f t="shared" si="17"/>
        <v>0</v>
      </c>
      <c r="Z18" s="199">
        <f t="shared" si="17"/>
        <v>0</v>
      </c>
      <c r="AA18" s="199">
        <f t="shared" si="17"/>
        <v>0</v>
      </c>
      <c r="AB18" s="199">
        <f t="shared" si="17"/>
        <v>0</v>
      </c>
      <c r="AC18" s="199">
        <f t="shared" si="17"/>
        <v>0</v>
      </c>
      <c r="AD18" s="199">
        <f t="shared" si="17"/>
        <v>0</v>
      </c>
      <c r="AE18" s="199">
        <f t="shared" si="17"/>
        <v>0</v>
      </c>
      <c r="AF18" s="199">
        <f t="shared" si="17"/>
        <v>0</v>
      </c>
      <c r="AG18" s="199">
        <f t="shared" si="17"/>
        <v>9</v>
      </c>
      <c r="AH18" s="199">
        <f t="shared" si="17"/>
        <v>0</v>
      </c>
      <c r="AI18" s="199">
        <f t="shared" si="17"/>
        <v>0</v>
      </c>
      <c r="AJ18" s="199">
        <f t="shared" si="17"/>
        <v>0</v>
      </c>
      <c r="AK18" s="199">
        <f t="shared" si="17"/>
        <v>0</v>
      </c>
      <c r="AL18" s="199">
        <f t="shared" si="17"/>
        <v>0</v>
      </c>
      <c r="AM18" s="199">
        <f t="shared" si="17"/>
        <v>0</v>
      </c>
      <c r="AN18" s="199">
        <f t="shared" si="17"/>
        <v>0</v>
      </c>
      <c r="AO18" s="199">
        <f t="shared" si="17"/>
        <v>0</v>
      </c>
      <c r="AP18" s="199">
        <f t="shared" si="17"/>
        <v>0</v>
      </c>
      <c r="AQ18" s="199">
        <f t="shared" si="17"/>
        <v>0</v>
      </c>
      <c r="AR18" s="199">
        <f t="shared" si="17"/>
        <v>0</v>
      </c>
      <c r="AS18" s="199">
        <f t="shared" si="17"/>
        <v>0</v>
      </c>
      <c r="AT18" s="199">
        <f t="shared" si="17"/>
        <v>0</v>
      </c>
      <c r="AU18" s="199">
        <f t="shared" si="17"/>
        <v>0</v>
      </c>
      <c r="AV18" s="199">
        <f t="shared" si="17"/>
        <v>0</v>
      </c>
      <c r="AW18" s="199">
        <f t="shared" si="17"/>
        <v>0</v>
      </c>
      <c r="AX18" s="199">
        <f t="shared" si="17"/>
        <v>0</v>
      </c>
      <c r="AY18" s="199">
        <f t="shared" si="17"/>
        <v>0</v>
      </c>
      <c r="AZ18" s="199">
        <f t="shared" si="17"/>
        <v>0</v>
      </c>
      <c r="BA18" s="199">
        <f t="shared" si="17"/>
        <v>0</v>
      </c>
      <c r="BB18" s="199">
        <f t="shared" si="17"/>
        <v>0</v>
      </c>
      <c r="BC18" s="199">
        <f t="shared" si="17"/>
        <v>0</v>
      </c>
      <c r="BD18" s="199">
        <f t="shared" si="17"/>
        <v>0</v>
      </c>
      <c r="BE18" s="199">
        <f t="shared" si="17"/>
        <v>0</v>
      </c>
      <c r="BF18" s="199">
        <f t="shared" si="17"/>
        <v>0</v>
      </c>
      <c r="BG18" s="199">
        <f t="shared" si="17"/>
        <v>0</v>
      </c>
      <c r="BH18" s="199">
        <f t="shared" si="17"/>
        <v>0</v>
      </c>
      <c r="BI18" s="199">
        <f t="shared" si="17"/>
        <v>0</v>
      </c>
      <c r="BJ18" s="199">
        <f t="shared" si="17"/>
        <v>0</v>
      </c>
      <c r="BK18" s="199">
        <f t="shared" si="17"/>
        <v>0</v>
      </c>
      <c r="BL18" s="199">
        <f t="shared" si="17"/>
        <v>0</v>
      </c>
      <c r="BM18" s="158"/>
      <c r="BN18" s="159" t="str">
        <f>IFERROR(__xludf.DUMMYFUNCTION("""COMPUTED_VALUE"""),"Martin Štěpánek")</f>
        <v>Martin Štěpánek</v>
      </c>
      <c r="BO18" s="202"/>
      <c r="BP18" s="203"/>
      <c r="BQ18" s="202"/>
      <c r="BR18" s="203"/>
      <c r="BS18" s="202"/>
      <c r="BT18" s="203"/>
      <c r="BU18" s="202"/>
      <c r="BV18" s="203"/>
      <c r="BW18" s="202"/>
      <c r="BX18" s="203"/>
      <c r="BY18" s="202"/>
      <c r="BZ18" s="203"/>
      <c r="CA18" s="202"/>
      <c r="CB18" s="203"/>
      <c r="CC18" s="202"/>
      <c r="CD18" s="203"/>
      <c r="CE18" s="202"/>
      <c r="CF18" s="203"/>
      <c r="CG18" s="202"/>
      <c r="CH18" s="203"/>
      <c r="CI18" s="202"/>
      <c r="CJ18" s="203"/>
      <c r="CK18" s="202"/>
      <c r="CL18" s="203"/>
      <c r="CM18" s="202"/>
      <c r="CN18" s="203"/>
      <c r="CO18" s="202"/>
      <c r="CP18" s="203"/>
      <c r="CQ18" s="202"/>
      <c r="CR18" s="203"/>
      <c r="CS18" s="202"/>
      <c r="CT18" s="199"/>
      <c r="CU18" s="202"/>
      <c r="CV18" s="199"/>
      <c r="CW18" s="202"/>
      <c r="CX18" s="199"/>
      <c r="CY18" s="202"/>
      <c r="CZ18" s="199"/>
      <c r="DA18" s="202"/>
      <c r="DB18" s="199"/>
      <c r="DC18" s="202"/>
      <c r="DD18" s="199"/>
      <c r="DE18" s="202"/>
      <c r="DF18" s="199"/>
      <c r="DG18" s="202"/>
      <c r="DH18" s="199"/>
      <c r="DI18" s="202"/>
      <c r="DJ18" s="199"/>
      <c r="DK18" s="202"/>
      <c r="DL18" s="199"/>
      <c r="DM18" s="202"/>
      <c r="DN18" s="199"/>
      <c r="DO18" s="202"/>
      <c r="DP18" s="199"/>
      <c r="DQ18" s="202"/>
      <c r="DR18" s="199"/>
      <c r="DS18" s="202"/>
      <c r="DT18" s="199"/>
      <c r="DU18" s="202"/>
      <c r="DV18" s="199"/>
      <c r="DW18" s="202"/>
      <c r="DX18" s="199"/>
      <c r="DY18" s="158"/>
      <c r="DZ18" s="159" t="str">
        <f t="shared" si="3"/>
        <v>Martin Štěpánek</v>
      </c>
      <c r="EA18" s="202"/>
      <c r="EB18" s="203"/>
      <c r="EC18" s="202"/>
      <c r="ED18" s="203"/>
      <c r="EE18" s="202"/>
      <c r="EF18" s="203"/>
      <c r="EG18" s="202"/>
      <c r="EH18" s="203"/>
      <c r="EI18" s="202"/>
      <c r="EJ18" s="203"/>
      <c r="EK18" s="202">
        <f>IFERROR(__xludf.DUMMYFUNCTION("""COMPUTED_VALUE"""),7.5)</f>
        <v>7.5</v>
      </c>
      <c r="EL18" s="203"/>
      <c r="EM18" s="202">
        <f>IFERROR(__xludf.DUMMYFUNCTION("""COMPUTED_VALUE"""),6.0)</f>
        <v>6</v>
      </c>
      <c r="EN18" s="203"/>
      <c r="EO18" s="202"/>
      <c r="EP18" s="203"/>
      <c r="EQ18" s="202"/>
      <c r="ER18" s="203"/>
      <c r="ES18" s="202"/>
      <c r="ET18" s="203"/>
      <c r="EU18" s="202"/>
      <c r="EV18" s="203"/>
      <c r="EW18" s="202"/>
      <c r="EX18" s="203"/>
      <c r="EY18" s="202"/>
      <c r="EZ18" s="203"/>
      <c r="FA18" s="202"/>
      <c r="FB18" s="203"/>
      <c r="FC18" s="202"/>
      <c r="FD18" s="203"/>
      <c r="FE18" s="202">
        <f>IFERROR(__xludf.DUMMYFUNCTION("""COMPUTED_VALUE"""),9.0)</f>
        <v>9</v>
      </c>
      <c r="FF18" s="199"/>
      <c r="FG18" s="202"/>
      <c r="FH18" s="199"/>
      <c r="FI18" s="202"/>
      <c r="FJ18" s="199"/>
      <c r="FK18" s="202"/>
      <c r="FL18" s="199"/>
      <c r="FM18" s="202"/>
      <c r="FN18" s="199"/>
      <c r="FO18" s="202"/>
      <c r="FP18" s="199"/>
      <c r="FQ18" s="202"/>
      <c r="FR18" s="199"/>
      <c r="FS18" s="202"/>
      <c r="FT18" s="199"/>
      <c r="FU18" s="202"/>
      <c r="FV18" s="199"/>
      <c r="FW18" s="202"/>
      <c r="FX18" s="199"/>
      <c r="FY18" s="202"/>
      <c r="FZ18" s="199"/>
      <c r="GA18" s="202"/>
      <c r="GB18" s="199"/>
      <c r="GC18" s="202"/>
      <c r="GD18" s="199"/>
      <c r="GE18" s="202"/>
      <c r="GF18" s="199"/>
      <c r="GG18" s="202"/>
      <c r="GH18" s="199"/>
      <c r="GI18" s="202"/>
      <c r="GJ18" s="199"/>
      <c r="GK18" s="158"/>
      <c r="GL18" s="159" t="str">
        <f t="shared" si="4"/>
        <v>Martin Štěpánek</v>
      </c>
      <c r="GM18" s="202"/>
      <c r="GN18" s="203"/>
      <c r="GO18" s="202"/>
      <c r="GP18" s="203"/>
      <c r="GQ18" s="202"/>
      <c r="GR18" s="203"/>
      <c r="GS18" s="202"/>
      <c r="GT18" s="203"/>
      <c r="GU18" s="202"/>
      <c r="GV18" s="203"/>
      <c r="GW18" s="202"/>
      <c r="GX18" s="203"/>
      <c r="GY18" s="202"/>
      <c r="GZ18" s="203"/>
      <c r="HA18" s="202"/>
      <c r="HB18" s="203"/>
      <c r="HC18" s="202"/>
      <c r="HD18" s="203"/>
      <c r="HE18" s="202"/>
      <c r="HF18" s="203"/>
      <c r="HG18" s="202"/>
      <c r="HH18" s="203"/>
      <c r="HI18" s="202"/>
      <c r="HJ18" s="203"/>
      <c r="HK18" s="202"/>
      <c r="HL18" s="203"/>
      <c r="HM18" s="202"/>
      <c r="HN18" s="203"/>
      <c r="HO18" s="202"/>
      <c r="HP18" s="203"/>
      <c r="HQ18" s="202"/>
      <c r="HR18" s="199"/>
      <c r="HS18" s="202"/>
      <c r="HT18" s="199"/>
      <c r="HU18" s="202"/>
      <c r="HV18" s="199"/>
      <c r="HW18" s="202"/>
      <c r="HX18" s="199"/>
      <c r="HY18" s="202"/>
      <c r="HZ18" s="199"/>
      <c r="IA18" s="202"/>
      <c r="IB18" s="199"/>
      <c r="IC18" s="202"/>
      <c r="ID18" s="199"/>
      <c r="IE18" s="202"/>
      <c r="IF18" s="199"/>
      <c r="IG18" s="202"/>
      <c r="IH18" s="199"/>
      <c r="II18" s="202"/>
      <c r="IJ18" s="199"/>
      <c r="IK18" s="202"/>
      <c r="IL18" s="199"/>
      <c r="IM18" s="202"/>
      <c r="IN18" s="199"/>
      <c r="IO18" s="202"/>
      <c r="IP18" s="199"/>
      <c r="IQ18" s="202"/>
      <c r="IR18" s="199"/>
      <c r="IS18" s="202"/>
      <c r="IT18" s="199"/>
      <c r="IU18" s="202"/>
      <c r="IV18" s="199"/>
    </row>
    <row r="19">
      <c r="A19" s="208">
        <f>IFERROR(__xludf.DUMMYFUNCTION("""COMPUTED_VALUE"""),100.0)</f>
        <v>100</v>
      </c>
      <c r="B19" s="231" t="str">
        <f t="shared" si="1"/>
        <v>Jakub Ljuta</v>
      </c>
      <c r="C19" s="199">
        <f t="shared" ref="C19:BL19" si="18">BO19+EA19+GM19</f>
        <v>7</v>
      </c>
      <c r="D19" s="199">
        <f t="shared" si="18"/>
        <v>700</v>
      </c>
      <c r="E19" s="199">
        <f t="shared" si="18"/>
        <v>5</v>
      </c>
      <c r="F19" s="199">
        <f t="shared" si="18"/>
        <v>500</v>
      </c>
      <c r="G19" s="199">
        <f t="shared" si="18"/>
        <v>0</v>
      </c>
      <c r="H19" s="199">
        <f t="shared" si="18"/>
        <v>0</v>
      </c>
      <c r="I19" s="199">
        <f t="shared" si="18"/>
        <v>0</v>
      </c>
      <c r="J19" s="199">
        <f t="shared" si="18"/>
        <v>0</v>
      </c>
      <c r="K19" s="199">
        <f t="shared" si="18"/>
        <v>0</v>
      </c>
      <c r="L19" s="199">
        <f t="shared" si="18"/>
        <v>0</v>
      </c>
      <c r="M19" s="199">
        <f t="shared" si="18"/>
        <v>0</v>
      </c>
      <c r="N19" s="199">
        <f t="shared" si="18"/>
        <v>0</v>
      </c>
      <c r="O19" s="199">
        <f t="shared" si="18"/>
        <v>0</v>
      </c>
      <c r="P19" s="199">
        <f t="shared" si="18"/>
        <v>0</v>
      </c>
      <c r="Q19" s="199">
        <f t="shared" si="18"/>
        <v>0</v>
      </c>
      <c r="R19" s="199">
        <f t="shared" si="18"/>
        <v>0</v>
      </c>
      <c r="S19" s="199">
        <f t="shared" si="18"/>
        <v>0</v>
      </c>
      <c r="T19" s="199">
        <f t="shared" si="18"/>
        <v>0</v>
      </c>
      <c r="U19" s="199">
        <f t="shared" si="18"/>
        <v>0</v>
      </c>
      <c r="V19" s="199">
        <f t="shared" si="18"/>
        <v>0</v>
      </c>
      <c r="W19" s="199">
        <f t="shared" si="18"/>
        <v>0</v>
      </c>
      <c r="X19" s="199">
        <f t="shared" si="18"/>
        <v>0</v>
      </c>
      <c r="Y19" s="199">
        <f t="shared" si="18"/>
        <v>0</v>
      </c>
      <c r="Z19" s="199">
        <f t="shared" si="18"/>
        <v>0</v>
      </c>
      <c r="AA19" s="199">
        <f t="shared" si="18"/>
        <v>0</v>
      </c>
      <c r="AB19" s="199">
        <f t="shared" si="18"/>
        <v>0</v>
      </c>
      <c r="AC19" s="199">
        <f t="shared" si="18"/>
        <v>0</v>
      </c>
      <c r="AD19" s="199">
        <f t="shared" si="18"/>
        <v>0</v>
      </c>
      <c r="AE19" s="199">
        <f t="shared" si="18"/>
        <v>0</v>
      </c>
      <c r="AF19" s="199">
        <f t="shared" si="18"/>
        <v>0</v>
      </c>
      <c r="AG19" s="199">
        <f t="shared" si="18"/>
        <v>0</v>
      </c>
      <c r="AH19" s="199">
        <f t="shared" si="18"/>
        <v>0</v>
      </c>
      <c r="AI19" s="199">
        <f t="shared" si="18"/>
        <v>0</v>
      </c>
      <c r="AJ19" s="199">
        <f t="shared" si="18"/>
        <v>0</v>
      </c>
      <c r="AK19" s="199">
        <f t="shared" si="18"/>
        <v>0</v>
      </c>
      <c r="AL19" s="199">
        <f t="shared" si="18"/>
        <v>0</v>
      </c>
      <c r="AM19" s="199">
        <f t="shared" si="18"/>
        <v>0</v>
      </c>
      <c r="AN19" s="199">
        <f t="shared" si="18"/>
        <v>0</v>
      </c>
      <c r="AO19" s="199">
        <f t="shared" si="18"/>
        <v>0</v>
      </c>
      <c r="AP19" s="199">
        <f t="shared" si="18"/>
        <v>0</v>
      </c>
      <c r="AQ19" s="199">
        <f t="shared" si="18"/>
        <v>0</v>
      </c>
      <c r="AR19" s="199">
        <f t="shared" si="18"/>
        <v>0</v>
      </c>
      <c r="AS19" s="199">
        <f t="shared" si="18"/>
        <v>0</v>
      </c>
      <c r="AT19" s="199">
        <f t="shared" si="18"/>
        <v>0</v>
      </c>
      <c r="AU19" s="199">
        <f t="shared" si="18"/>
        <v>0</v>
      </c>
      <c r="AV19" s="199">
        <f t="shared" si="18"/>
        <v>0</v>
      </c>
      <c r="AW19" s="199">
        <f t="shared" si="18"/>
        <v>0</v>
      </c>
      <c r="AX19" s="199">
        <f t="shared" si="18"/>
        <v>0</v>
      </c>
      <c r="AY19" s="199">
        <f t="shared" si="18"/>
        <v>0</v>
      </c>
      <c r="AZ19" s="199">
        <f t="shared" si="18"/>
        <v>0</v>
      </c>
      <c r="BA19" s="199">
        <f t="shared" si="18"/>
        <v>0</v>
      </c>
      <c r="BB19" s="199">
        <f t="shared" si="18"/>
        <v>0</v>
      </c>
      <c r="BC19" s="199">
        <f t="shared" si="18"/>
        <v>0</v>
      </c>
      <c r="BD19" s="199">
        <f t="shared" si="18"/>
        <v>0</v>
      </c>
      <c r="BE19" s="199">
        <f t="shared" si="18"/>
        <v>0</v>
      </c>
      <c r="BF19" s="199">
        <f t="shared" si="18"/>
        <v>0</v>
      </c>
      <c r="BG19" s="199">
        <f t="shared" si="18"/>
        <v>0</v>
      </c>
      <c r="BH19" s="199">
        <f t="shared" si="18"/>
        <v>0</v>
      </c>
      <c r="BI19" s="199">
        <f t="shared" si="18"/>
        <v>0</v>
      </c>
      <c r="BJ19" s="199">
        <f t="shared" si="18"/>
        <v>0</v>
      </c>
      <c r="BK19" s="199">
        <f t="shared" si="18"/>
        <v>0</v>
      </c>
      <c r="BL19" s="199">
        <f t="shared" si="18"/>
        <v>0</v>
      </c>
      <c r="BM19" s="158"/>
      <c r="BN19" s="159" t="str">
        <f>IFERROR(__xludf.DUMMYFUNCTION("""COMPUTED_VALUE"""),"Jakub Ljuta")</f>
        <v>Jakub Ljuta</v>
      </c>
      <c r="BO19" s="202"/>
      <c r="BP19" s="203"/>
      <c r="BQ19" s="202"/>
      <c r="BR19" s="203"/>
      <c r="BS19" s="202"/>
      <c r="BT19" s="203"/>
      <c r="BU19" s="202"/>
      <c r="BV19" s="203"/>
      <c r="BW19" s="202"/>
      <c r="BX19" s="203"/>
      <c r="BY19" s="202"/>
      <c r="BZ19" s="203"/>
      <c r="CA19" s="202"/>
      <c r="CB19" s="203"/>
      <c r="CC19" s="202"/>
      <c r="CD19" s="203"/>
      <c r="CE19" s="202"/>
      <c r="CF19" s="203"/>
      <c r="CG19" s="202"/>
      <c r="CH19" s="203"/>
      <c r="CI19" s="202"/>
      <c r="CJ19" s="203"/>
      <c r="CK19" s="202"/>
      <c r="CL19" s="203"/>
      <c r="CM19" s="202"/>
      <c r="CN19" s="203"/>
      <c r="CO19" s="202"/>
      <c r="CP19" s="203"/>
      <c r="CQ19" s="202"/>
      <c r="CR19" s="203"/>
      <c r="CS19" s="202"/>
      <c r="CT19" s="199"/>
      <c r="CU19" s="202"/>
      <c r="CV19" s="199"/>
      <c r="CW19" s="202"/>
      <c r="CX19" s="199"/>
      <c r="CY19" s="202"/>
      <c r="CZ19" s="199"/>
      <c r="DA19" s="202"/>
      <c r="DB19" s="199"/>
      <c r="DC19" s="202"/>
      <c r="DD19" s="199"/>
      <c r="DE19" s="202"/>
      <c r="DF19" s="199"/>
      <c r="DG19" s="202"/>
      <c r="DH19" s="199"/>
      <c r="DI19" s="202"/>
      <c r="DJ19" s="199"/>
      <c r="DK19" s="202"/>
      <c r="DL19" s="199"/>
      <c r="DM19" s="202"/>
      <c r="DN19" s="199"/>
      <c r="DO19" s="202"/>
      <c r="DP19" s="199"/>
      <c r="DQ19" s="202"/>
      <c r="DR19" s="199"/>
      <c r="DS19" s="202"/>
      <c r="DT19" s="199"/>
      <c r="DU19" s="202"/>
      <c r="DV19" s="199"/>
      <c r="DW19" s="202"/>
      <c r="DX19" s="199"/>
      <c r="DY19" s="158"/>
      <c r="DZ19" s="159" t="str">
        <f t="shared" si="3"/>
        <v>Jakub Ljuta</v>
      </c>
      <c r="EA19" s="202">
        <f>IFERROR(__xludf.DUMMYFUNCTION("""COMPUTED_VALUE"""),7.0)</f>
        <v>7</v>
      </c>
      <c r="EB19" s="203">
        <f>IFERROR(__xludf.DUMMYFUNCTION("""COMPUTED_VALUE"""),700.0)</f>
        <v>700</v>
      </c>
      <c r="EC19" s="202">
        <f>IFERROR(__xludf.DUMMYFUNCTION("""COMPUTED_VALUE"""),5.0)</f>
        <v>5</v>
      </c>
      <c r="ED19" s="203">
        <f>IFERROR(__xludf.DUMMYFUNCTION("""COMPUTED_VALUE"""),500.0)</f>
        <v>500</v>
      </c>
      <c r="EE19" s="202"/>
      <c r="EF19" s="203"/>
      <c r="EG19" s="202"/>
      <c r="EH19" s="203"/>
      <c r="EI19" s="202"/>
      <c r="EJ19" s="203"/>
      <c r="EK19" s="202"/>
      <c r="EL19" s="203"/>
      <c r="EM19" s="202"/>
      <c r="EN19" s="203"/>
      <c r="EO19" s="202"/>
      <c r="EP19" s="203"/>
      <c r="EQ19" s="202"/>
      <c r="ER19" s="203"/>
      <c r="ES19" s="202"/>
      <c r="ET19" s="203"/>
      <c r="EU19" s="202"/>
      <c r="EV19" s="203"/>
      <c r="EW19" s="202"/>
      <c r="EX19" s="203"/>
      <c r="EY19" s="202"/>
      <c r="EZ19" s="203"/>
      <c r="FA19" s="202"/>
      <c r="FB19" s="203"/>
      <c r="FC19" s="202"/>
      <c r="FD19" s="203"/>
      <c r="FE19" s="202"/>
      <c r="FF19" s="199"/>
      <c r="FG19" s="202"/>
      <c r="FH19" s="199"/>
      <c r="FI19" s="202"/>
      <c r="FJ19" s="199"/>
      <c r="FK19" s="202"/>
      <c r="FL19" s="199"/>
      <c r="FM19" s="202"/>
      <c r="FN19" s="199"/>
      <c r="FO19" s="202"/>
      <c r="FP19" s="199"/>
      <c r="FQ19" s="202"/>
      <c r="FR19" s="199"/>
      <c r="FS19" s="202"/>
      <c r="FT19" s="199"/>
      <c r="FU19" s="202"/>
      <c r="FV19" s="199"/>
      <c r="FW19" s="202"/>
      <c r="FX19" s="199"/>
      <c r="FY19" s="202"/>
      <c r="FZ19" s="199"/>
      <c r="GA19" s="202"/>
      <c r="GB19" s="199"/>
      <c r="GC19" s="202"/>
      <c r="GD19" s="199"/>
      <c r="GE19" s="202"/>
      <c r="GF19" s="199"/>
      <c r="GG19" s="202"/>
      <c r="GH19" s="199"/>
      <c r="GI19" s="202"/>
      <c r="GJ19" s="199"/>
      <c r="GK19" s="158"/>
      <c r="GL19" s="159" t="str">
        <f t="shared" si="4"/>
        <v>Jakub Ljuta</v>
      </c>
      <c r="GM19" s="202"/>
      <c r="GN19" s="203"/>
      <c r="GO19" s="202"/>
      <c r="GP19" s="203"/>
      <c r="GQ19" s="202"/>
      <c r="GR19" s="203"/>
      <c r="GS19" s="202"/>
      <c r="GT19" s="203"/>
      <c r="GU19" s="202"/>
      <c r="GV19" s="203"/>
      <c r="GW19" s="202"/>
      <c r="GX19" s="203"/>
      <c r="GY19" s="202"/>
      <c r="GZ19" s="203"/>
      <c r="HA19" s="202"/>
      <c r="HB19" s="203"/>
      <c r="HC19" s="202"/>
      <c r="HD19" s="203"/>
      <c r="HE19" s="202"/>
      <c r="HF19" s="203"/>
      <c r="HG19" s="202"/>
      <c r="HH19" s="203"/>
      <c r="HI19" s="202"/>
      <c r="HJ19" s="203"/>
      <c r="HK19" s="202"/>
      <c r="HL19" s="203"/>
      <c r="HM19" s="202"/>
      <c r="HN19" s="203"/>
      <c r="HO19" s="202"/>
      <c r="HP19" s="203"/>
      <c r="HQ19" s="202"/>
      <c r="HR19" s="199"/>
      <c r="HS19" s="202"/>
      <c r="HT19" s="199"/>
      <c r="HU19" s="202"/>
      <c r="HV19" s="199"/>
      <c r="HW19" s="202"/>
      <c r="HX19" s="199"/>
      <c r="HY19" s="202"/>
      <c r="HZ19" s="199"/>
      <c r="IA19" s="202"/>
      <c r="IB19" s="199"/>
      <c r="IC19" s="202"/>
      <c r="ID19" s="199"/>
      <c r="IE19" s="202"/>
      <c r="IF19" s="199"/>
      <c r="IG19" s="202"/>
      <c r="IH19" s="199"/>
      <c r="II19" s="202"/>
      <c r="IJ19" s="199"/>
      <c r="IK19" s="202"/>
      <c r="IL19" s="199"/>
      <c r="IM19" s="202"/>
      <c r="IN19" s="199"/>
      <c r="IO19" s="202"/>
      <c r="IP19" s="199"/>
      <c r="IQ19" s="202"/>
      <c r="IR19" s="199"/>
      <c r="IS19" s="202"/>
      <c r="IT19" s="199"/>
      <c r="IU19" s="202"/>
      <c r="IV19" s="199"/>
    </row>
    <row r="20">
      <c r="A20" s="208">
        <f>IFERROR(__xludf.DUMMYFUNCTION("""COMPUTED_VALUE"""),100.0)</f>
        <v>100</v>
      </c>
      <c r="B20" s="231" t="str">
        <f t="shared" si="1"/>
        <v>Nadiia Doroshenko</v>
      </c>
      <c r="C20" s="199">
        <f t="shared" ref="C20:BL20" si="19">BO20+EA20+GM20</f>
        <v>0</v>
      </c>
      <c r="D20" s="199">
        <f t="shared" si="19"/>
        <v>0</v>
      </c>
      <c r="E20" s="199">
        <f t="shared" si="19"/>
        <v>0</v>
      </c>
      <c r="F20" s="199">
        <f t="shared" si="19"/>
        <v>0</v>
      </c>
      <c r="G20" s="199">
        <f t="shared" si="19"/>
        <v>12</v>
      </c>
      <c r="H20" s="199">
        <f t="shared" si="19"/>
        <v>0</v>
      </c>
      <c r="I20" s="199">
        <f t="shared" si="19"/>
        <v>2</v>
      </c>
      <c r="J20" s="199">
        <f t="shared" si="19"/>
        <v>0</v>
      </c>
      <c r="K20" s="199">
        <f t="shared" si="19"/>
        <v>0</v>
      </c>
      <c r="L20" s="199">
        <f t="shared" si="19"/>
        <v>0</v>
      </c>
      <c r="M20" s="199">
        <f t="shared" si="19"/>
        <v>0</v>
      </c>
      <c r="N20" s="199">
        <f t="shared" si="19"/>
        <v>0</v>
      </c>
      <c r="O20" s="199">
        <f t="shared" si="19"/>
        <v>0</v>
      </c>
      <c r="P20" s="199">
        <f t="shared" si="19"/>
        <v>0</v>
      </c>
      <c r="Q20" s="199">
        <f t="shared" si="19"/>
        <v>0</v>
      </c>
      <c r="R20" s="199">
        <f t="shared" si="19"/>
        <v>0</v>
      </c>
      <c r="S20" s="199">
        <f t="shared" si="19"/>
        <v>5</v>
      </c>
      <c r="T20" s="199">
        <f t="shared" si="19"/>
        <v>0</v>
      </c>
      <c r="U20" s="199">
        <f t="shared" si="19"/>
        <v>8.5</v>
      </c>
      <c r="V20" s="199">
        <f t="shared" si="19"/>
        <v>0</v>
      </c>
      <c r="W20" s="199">
        <f t="shared" si="19"/>
        <v>7</v>
      </c>
      <c r="X20" s="199">
        <f t="shared" si="19"/>
        <v>0</v>
      </c>
      <c r="Y20" s="199">
        <f t="shared" si="19"/>
        <v>7.5</v>
      </c>
      <c r="Z20" s="199">
        <f t="shared" si="19"/>
        <v>0</v>
      </c>
      <c r="AA20" s="199">
        <f t="shared" si="19"/>
        <v>9.5</v>
      </c>
      <c r="AB20" s="199">
        <f t="shared" si="19"/>
        <v>0</v>
      </c>
      <c r="AC20" s="199">
        <f t="shared" si="19"/>
        <v>6.5</v>
      </c>
      <c r="AD20" s="199">
        <f t="shared" si="19"/>
        <v>0</v>
      </c>
      <c r="AE20" s="199">
        <f t="shared" si="19"/>
        <v>11</v>
      </c>
      <c r="AF20" s="199">
        <f t="shared" si="19"/>
        <v>0</v>
      </c>
      <c r="AG20" s="199">
        <f t="shared" si="19"/>
        <v>3</v>
      </c>
      <c r="AH20" s="199">
        <f t="shared" si="19"/>
        <v>0</v>
      </c>
      <c r="AI20" s="199">
        <f t="shared" si="19"/>
        <v>0</v>
      </c>
      <c r="AJ20" s="199">
        <f t="shared" si="19"/>
        <v>0</v>
      </c>
      <c r="AK20" s="199">
        <f t="shared" si="19"/>
        <v>0</v>
      </c>
      <c r="AL20" s="199">
        <f t="shared" si="19"/>
        <v>0</v>
      </c>
      <c r="AM20" s="199">
        <f t="shared" si="19"/>
        <v>0</v>
      </c>
      <c r="AN20" s="199">
        <f t="shared" si="19"/>
        <v>0</v>
      </c>
      <c r="AO20" s="199">
        <f t="shared" si="19"/>
        <v>10</v>
      </c>
      <c r="AP20" s="199">
        <f t="shared" si="19"/>
        <v>0</v>
      </c>
      <c r="AQ20" s="199">
        <f t="shared" si="19"/>
        <v>10</v>
      </c>
      <c r="AR20" s="199">
        <f t="shared" si="19"/>
        <v>0</v>
      </c>
      <c r="AS20" s="199">
        <f t="shared" si="19"/>
        <v>0</v>
      </c>
      <c r="AT20" s="199">
        <f t="shared" si="19"/>
        <v>0</v>
      </c>
      <c r="AU20" s="199">
        <f t="shared" si="19"/>
        <v>0</v>
      </c>
      <c r="AV20" s="199">
        <f t="shared" si="19"/>
        <v>0</v>
      </c>
      <c r="AW20" s="199">
        <f t="shared" si="19"/>
        <v>0</v>
      </c>
      <c r="AX20" s="199">
        <f t="shared" si="19"/>
        <v>0</v>
      </c>
      <c r="AY20" s="199">
        <f t="shared" si="19"/>
        <v>0</v>
      </c>
      <c r="AZ20" s="199">
        <f t="shared" si="19"/>
        <v>0</v>
      </c>
      <c r="BA20" s="199">
        <f t="shared" si="19"/>
        <v>0</v>
      </c>
      <c r="BB20" s="199">
        <f t="shared" si="19"/>
        <v>0</v>
      </c>
      <c r="BC20" s="199">
        <f t="shared" si="19"/>
        <v>0</v>
      </c>
      <c r="BD20" s="199">
        <f t="shared" si="19"/>
        <v>0</v>
      </c>
      <c r="BE20" s="199">
        <f t="shared" si="19"/>
        <v>0</v>
      </c>
      <c r="BF20" s="199">
        <f t="shared" si="19"/>
        <v>0</v>
      </c>
      <c r="BG20" s="199">
        <f t="shared" si="19"/>
        <v>0</v>
      </c>
      <c r="BH20" s="199">
        <f t="shared" si="19"/>
        <v>0</v>
      </c>
      <c r="BI20" s="199">
        <f t="shared" si="19"/>
        <v>0</v>
      </c>
      <c r="BJ20" s="199">
        <f t="shared" si="19"/>
        <v>0</v>
      </c>
      <c r="BK20" s="199">
        <f t="shared" si="19"/>
        <v>0</v>
      </c>
      <c r="BL20" s="199">
        <f t="shared" si="19"/>
        <v>0</v>
      </c>
      <c r="BM20" s="158"/>
      <c r="BN20" s="159" t="str">
        <f>IFERROR(__xludf.DUMMYFUNCTION("""COMPUTED_VALUE"""),"Nadiia Doroshenko")</f>
        <v>Nadiia Doroshenko</v>
      </c>
      <c r="BO20" s="202"/>
      <c r="BP20" s="203"/>
      <c r="BQ20" s="202"/>
      <c r="BR20" s="203"/>
      <c r="BS20" s="202"/>
      <c r="BT20" s="203"/>
      <c r="BU20" s="202"/>
      <c r="BV20" s="203"/>
      <c r="BW20" s="202"/>
      <c r="BX20" s="203"/>
      <c r="BY20" s="202"/>
      <c r="BZ20" s="203"/>
      <c r="CA20" s="202"/>
      <c r="CB20" s="203"/>
      <c r="CC20" s="202"/>
      <c r="CD20" s="203"/>
      <c r="CE20" s="202"/>
      <c r="CF20" s="203"/>
      <c r="CG20" s="202"/>
      <c r="CH20" s="203"/>
      <c r="CI20" s="202"/>
      <c r="CJ20" s="203"/>
      <c r="CK20" s="202"/>
      <c r="CL20" s="203"/>
      <c r="CM20" s="202"/>
      <c r="CN20" s="203"/>
      <c r="CO20" s="202"/>
      <c r="CP20" s="203"/>
      <c r="CQ20" s="202"/>
      <c r="CR20" s="203"/>
      <c r="CS20" s="202"/>
      <c r="CT20" s="199"/>
      <c r="CU20" s="202"/>
      <c r="CV20" s="199"/>
      <c r="CW20" s="202"/>
      <c r="CX20" s="199"/>
      <c r="CY20" s="202"/>
      <c r="CZ20" s="199"/>
      <c r="DA20" s="202"/>
      <c r="DB20" s="199"/>
      <c r="DC20" s="202"/>
      <c r="DD20" s="199"/>
      <c r="DE20" s="202"/>
      <c r="DF20" s="199"/>
      <c r="DG20" s="202"/>
      <c r="DH20" s="199"/>
      <c r="DI20" s="202"/>
      <c r="DJ20" s="199"/>
      <c r="DK20" s="202"/>
      <c r="DL20" s="199"/>
      <c r="DM20" s="202"/>
      <c r="DN20" s="199"/>
      <c r="DO20" s="202"/>
      <c r="DP20" s="199"/>
      <c r="DQ20" s="202"/>
      <c r="DR20" s="199"/>
      <c r="DS20" s="202"/>
      <c r="DT20" s="199"/>
      <c r="DU20" s="202"/>
      <c r="DV20" s="199"/>
      <c r="DW20" s="202"/>
      <c r="DX20" s="199"/>
      <c r="DY20" s="158"/>
      <c r="DZ20" s="159" t="str">
        <f t="shared" si="3"/>
        <v>Nadiia Doroshenko</v>
      </c>
      <c r="EA20" s="202"/>
      <c r="EB20" s="203"/>
      <c r="EC20" s="202"/>
      <c r="ED20" s="203"/>
      <c r="EE20" s="202">
        <f>IFERROR(__xludf.DUMMYFUNCTION("""COMPUTED_VALUE"""),12.0)</f>
        <v>12</v>
      </c>
      <c r="EF20" s="203"/>
      <c r="EG20" s="202">
        <f>IFERROR(__xludf.DUMMYFUNCTION("""COMPUTED_VALUE"""),2.0)</f>
        <v>2</v>
      </c>
      <c r="EH20" s="203"/>
      <c r="EI20" s="202"/>
      <c r="EJ20" s="203"/>
      <c r="EK20" s="202"/>
      <c r="EL20" s="203"/>
      <c r="EM20" s="202"/>
      <c r="EN20" s="203"/>
      <c r="EO20" s="202"/>
      <c r="EP20" s="203"/>
      <c r="EQ20" s="202">
        <f>IFERROR(__xludf.DUMMYFUNCTION("""COMPUTED_VALUE"""),5.0)</f>
        <v>5</v>
      </c>
      <c r="ER20" s="203"/>
      <c r="ES20" s="202">
        <f>IFERROR(__xludf.DUMMYFUNCTION("""COMPUTED_VALUE"""),8.5)</f>
        <v>8.5</v>
      </c>
      <c r="ET20" s="203"/>
      <c r="EU20" s="202">
        <f>IFERROR(__xludf.DUMMYFUNCTION("""COMPUTED_VALUE"""),7.0)</f>
        <v>7</v>
      </c>
      <c r="EV20" s="203"/>
      <c r="EW20" s="202">
        <f>IFERROR(__xludf.DUMMYFUNCTION("""COMPUTED_VALUE"""),7.5)</f>
        <v>7.5</v>
      </c>
      <c r="EX20" s="203"/>
      <c r="EY20" s="202">
        <f>IFERROR(__xludf.DUMMYFUNCTION("""COMPUTED_VALUE"""),9.5)</f>
        <v>9.5</v>
      </c>
      <c r="EZ20" s="203"/>
      <c r="FA20" s="202">
        <f>IFERROR(__xludf.DUMMYFUNCTION("""COMPUTED_VALUE"""),6.5)</f>
        <v>6.5</v>
      </c>
      <c r="FB20" s="203"/>
      <c r="FC20" s="202">
        <f>IFERROR(__xludf.DUMMYFUNCTION("""COMPUTED_VALUE"""),11.0)</f>
        <v>11</v>
      </c>
      <c r="FD20" s="203"/>
      <c r="FE20" s="202">
        <f>IFERROR(__xludf.DUMMYFUNCTION("""COMPUTED_VALUE"""),3.0)</f>
        <v>3</v>
      </c>
      <c r="FF20" s="199"/>
      <c r="FG20" s="202"/>
      <c r="FH20" s="199"/>
      <c r="FI20" s="202"/>
      <c r="FJ20" s="199"/>
      <c r="FK20" s="202"/>
      <c r="FL20" s="199"/>
      <c r="FM20" s="202">
        <f>IFERROR(__xludf.DUMMYFUNCTION("""COMPUTED_VALUE"""),10.0)</f>
        <v>10</v>
      </c>
      <c r="FN20" s="199"/>
      <c r="FO20" s="202">
        <f>IFERROR(__xludf.DUMMYFUNCTION("""COMPUTED_VALUE"""),10.0)</f>
        <v>10</v>
      </c>
      <c r="FP20" s="199"/>
      <c r="FQ20" s="202"/>
      <c r="FR20" s="199"/>
      <c r="FS20" s="202"/>
      <c r="FT20" s="199"/>
      <c r="FU20" s="202"/>
      <c r="FV20" s="199"/>
      <c r="FW20" s="202"/>
      <c r="FX20" s="199"/>
      <c r="FY20" s="202"/>
      <c r="FZ20" s="199"/>
      <c r="GA20" s="202"/>
      <c r="GB20" s="199"/>
      <c r="GC20" s="202"/>
      <c r="GD20" s="199"/>
      <c r="GE20" s="202"/>
      <c r="GF20" s="199"/>
      <c r="GG20" s="202"/>
      <c r="GH20" s="199"/>
      <c r="GI20" s="202"/>
      <c r="GJ20" s="199"/>
      <c r="GK20" s="158"/>
      <c r="GL20" s="159" t="str">
        <f t="shared" si="4"/>
        <v>Nadiia Doroshenko</v>
      </c>
      <c r="GM20" s="202"/>
      <c r="GN20" s="203"/>
      <c r="GO20" s="202"/>
      <c r="GP20" s="203"/>
      <c r="GQ20" s="202"/>
      <c r="GR20" s="203"/>
      <c r="GS20" s="202"/>
      <c r="GT20" s="203"/>
      <c r="GU20" s="202"/>
      <c r="GV20" s="203"/>
      <c r="GW20" s="202"/>
      <c r="GX20" s="203"/>
      <c r="GY20" s="202"/>
      <c r="GZ20" s="203"/>
      <c r="HA20" s="202"/>
      <c r="HB20" s="203"/>
      <c r="HC20" s="202"/>
      <c r="HD20" s="203"/>
      <c r="HE20" s="202"/>
      <c r="HF20" s="203"/>
      <c r="HG20" s="202"/>
      <c r="HH20" s="203"/>
      <c r="HI20" s="202"/>
      <c r="HJ20" s="203"/>
      <c r="HK20" s="202"/>
      <c r="HL20" s="203"/>
      <c r="HM20" s="202"/>
      <c r="HN20" s="203"/>
      <c r="HO20" s="202"/>
      <c r="HP20" s="203"/>
      <c r="HQ20" s="202"/>
      <c r="HR20" s="199"/>
      <c r="HS20" s="202"/>
      <c r="HT20" s="199"/>
      <c r="HU20" s="202"/>
      <c r="HV20" s="199"/>
      <c r="HW20" s="202"/>
      <c r="HX20" s="199"/>
      <c r="HY20" s="202"/>
      <c r="HZ20" s="199"/>
      <c r="IA20" s="202"/>
      <c r="IB20" s="199"/>
      <c r="IC20" s="202"/>
      <c r="ID20" s="199"/>
      <c r="IE20" s="202"/>
      <c r="IF20" s="199"/>
      <c r="IG20" s="202"/>
      <c r="IH20" s="199"/>
      <c r="II20" s="202"/>
      <c r="IJ20" s="199"/>
      <c r="IK20" s="202"/>
      <c r="IL20" s="199"/>
      <c r="IM20" s="202"/>
      <c r="IN20" s="199"/>
      <c r="IO20" s="202"/>
      <c r="IP20" s="199"/>
      <c r="IQ20" s="202"/>
      <c r="IR20" s="199"/>
      <c r="IS20" s="202"/>
      <c r="IT20" s="199"/>
      <c r="IU20" s="202"/>
      <c r="IV20" s="199"/>
    </row>
    <row r="21">
      <c r="A21" s="208">
        <f>IFERROR(__xludf.DUMMYFUNCTION("""COMPUTED_VALUE"""),100.0)</f>
        <v>100</v>
      </c>
      <c r="B21" s="231" t="str">
        <f t="shared" si="1"/>
        <v>Lucie Nováková</v>
      </c>
      <c r="C21" s="199">
        <f t="shared" ref="C21:BL21" si="20">BO21+EA21+GM21</f>
        <v>0</v>
      </c>
      <c r="D21" s="199">
        <f t="shared" si="20"/>
        <v>0</v>
      </c>
      <c r="E21" s="199">
        <f t="shared" si="20"/>
        <v>0</v>
      </c>
      <c r="F21" s="199">
        <f t="shared" si="20"/>
        <v>0</v>
      </c>
      <c r="G21" s="199">
        <f t="shared" si="20"/>
        <v>0</v>
      </c>
      <c r="H21" s="199">
        <f t="shared" si="20"/>
        <v>0</v>
      </c>
      <c r="I21" s="199">
        <f t="shared" si="20"/>
        <v>0</v>
      </c>
      <c r="J21" s="199">
        <f t="shared" si="20"/>
        <v>0</v>
      </c>
      <c r="K21" s="199">
        <f t="shared" si="20"/>
        <v>0</v>
      </c>
      <c r="L21" s="199">
        <f t="shared" si="20"/>
        <v>0</v>
      </c>
      <c r="M21" s="199">
        <f t="shared" si="20"/>
        <v>0</v>
      </c>
      <c r="N21" s="199">
        <f t="shared" si="20"/>
        <v>0</v>
      </c>
      <c r="O21" s="199">
        <f t="shared" si="20"/>
        <v>0</v>
      </c>
      <c r="P21" s="199">
        <f t="shared" si="20"/>
        <v>0</v>
      </c>
      <c r="Q21" s="199">
        <f t="shared" si="20"/>
        <v>0</v>
      </c>
      <c r="R21" s="199">
        <f t="shared" si="20"/>
        <v>0</v>
      </c>
      <c r="S21" s="199">
        <f t="shared" si="20"/>
        <v>0</v>
      </c>
      <c r="T21" s="199">
        <f t="shared" si="20"/>
        <v>0</v>
      </c>
      <c r="U21" s="199">
        <f t="shared" si="20"/>
        <v>0</v>
      </c>
      <c r="V21" s="199">
        <f t="shared" si="20"/>
        <v>0</v>
      </c>
      <c r="W21" s="199">
        <f t="shared" si="20"/>
        <v>0</v>
      </c>
      <c r="X21" s="199">
        <f t="shared" si="20"/>
        <v>0</v>
      </c>
      <c r="Y21" s="199">
        <f t="shared" si="20"/>
        <v>0</v>
      </c>
      <c r="Z21" s="199">
        <f t="shared" si="20"/>
        <v>0</v>
      </c>
      <c r="AA21" s="199">
        <f t="shared" si="20"/>
        <v>0</v>
      </c>
      <c r="AB21" s="199">
        <f t="shared" si="20"/>
        <v>0</v>
      </c>
      <c r="AC21" s="199">
        <f t="shared" si="20"/>
        <v>0</v>
      </c>
      <c r="AD21" s="199">
        <f t="shared" si="20"/>
        <v>0</v>
      </c>
      <c r="AE21" s="199">
        <f t="shared" si="20"/>
        <v>0</v>
      </c>
      <c r="AF21" s="199">
        <f t="shared" si="20"/>
        <v>0</v>
      </c>
      <c r="AG21" s="199">
        <f t="shared" si="20"/>
        <v>0</v>
      </c>
      <c r="AH21" s="199">
        <f t="shared" si="20"/>
        <v>0</v>
      </c>
      <c r="AI21" s="199">
        <f t="shared" si="20"/>
        <v>0</v>
      </c>
      <c r="AJ21" s="199">
        <f t="shared" si="20"/>
        <v>0</v>
      </c>
      <c r="AK21" s="199">
        <f t="shared" si="20"/>
        <v>0</v>
      </c>
      <c r="AL21" s="199">
        <f t="shared" si="20"/>
        <v>0</v>
      </c>
      <c r="AM21" s="199">
        <f t="shared" si="20"/>
        <v>8</v>
      </c>
      <c r="AN21" s="199">
        <f t="shared" si="20"/>
        <v>0</v>
      </c>
      <c r="AO21" s="199">
        <f t="shared" si="20"/>
        <v>7</v>
      </c>
      <c r="AP21" s="199">
        <f t="shared" si="20"/>
        <v>0</v>
      </c>
      <c r="AQ21" s="199">
        <f t="shared" si="20"/>
        <v>0</v>
      </c>
      <c r="AR21" s="199">
        <f t="shared" si="20"/>
        <v>0</v>
      </c>
      <c r="AS21" s="199">
        <f t="shared" si="20"/>
        <v>0</v>
      </c>
      <c r="AT21" s="199">
        <f t="shared" si="20"/>
        <v>0</v>
      </c>
      <c r="AU21" s="199">
        <f t="shared" si="20"/>
        <v>0</v>
      </c>
      <c r="AV21" s="199">
        <f t="shared" si="20"/>
        <v>0</v>
      </c>
      <c r="AW21" s="199">
        <f t="shared" si="20"/>
        <v>0</v>
      </c>
      <c r="AX21" s="199">
        <f t="shared" si="20"/>
        <v>0</v>
      </c>
      <c r="AY21" s="199">
        <f t="shared" si="20"/>
        <v>0</v>
      </c>
      <c r="AZ21" s="199">
        <f t="shared" si="20"/>
        <v>0</v>
      </c>
      <c r="BA21" s="199">
        <f t="shared" si="20"/>
        <v>7</v>
      </c>
      <c r="BB21" s="199">
        <f t="shared" si="20"/>
        <v>0</v>
      </c>
      <c r="BC21" s="199">
        <f t="shared" si="20"/>
        <v>7</v>
      </c>
      <c r="BD21" s="199">
        <f t="shared" si="20"/>
        <v>0</v>
      </c>
      <c r="BE21" s="199">
        <f t="shared" si="20"/>
        <v>7</v>
      </c>
      <c r="BF21" s="199">
        <f t="shared" si="20"/>
        <v>1000</v>
      </c>
      <c r="BG21" s="199">
        <f t="shared" si="20"/>
        <v>9.5</v>
      </c>
      <c r="BH21" s="199">
        <f t="shared" si="20"/>
        <v>0</v>
      </c>
      <c r="BI21" s="199">
        <f t="shared" si="20"/>
        <v>0</v>
      </c>
      <c r="BJ21" s="199">
        <f t="shared" si="20"/>
        <v>0</v>
      </c>
      <c r="BK21" s="199">
        <f t="shared" si="20"/>
        <v>0</v>
      </c>
      <c r="BL21" s="199">
        <f t="shared" si="20"/>
        <v>0</v>
      </c>
      <c r="BM21" s="158"/>
      <c r="BN21" s="159" t="str">
        <f>IFERROR(__xludf.DUMMYFUNCTION("""COMPUTED_VALUE"""),"Lucie Nováková")</f>
        <v>Lucie Nováková</v>
      </c>
      <c r="BO21" s="211"/>
      <c r="BP21" s="199"/>
      <c r="BQ21" s="211"/>
      <c r="BR21" s="199"/>
      <c r="BS21" s="211"/>
      <c r="BT21" s="199"/>
      <c r="BU21" s="211"/>
      <c r="BV21" s="199"/>
      <c r="BW21" s="211"/>
      <c r="BX21" s="199"/>
      <c r="BY21" s="211"/>
      <c r="BZ21" s="199"/>
      <c r="CA21" s="211"/>
      <c r="CB21" s="199"/>
      <c r="CC21" s="211"/>
      <c r="CD21" s="199"/>
      <c r="CE21" s="211"/>
      <c r="CF21" s="199"/>
      <c r="CG21" s="211"/>
      <c r="CH21" s="199"/>
      <c r="CI21" s="211"/>
      <c r="CJ21" s="199"/>
      <c r="CK21" s="211"/>
      <c r="CL21" s="199"/>
      <c r="CM21" s="211"/>
      <c r="CN21" s="199"/>
      <c r="CO21" s="211"/>
      <c r="CP21" s="199"/>
      <c r="CQ21" s="211"/>
      <c r="CR21" s="199"/>
      <c r="CS21" s="211"/>
      <c r="CT21" s="199"/>
      <c r="CU21" s="211"/>
      <c r="CV21" s="199"/>
      <c r="CW21" s="211"/>
      <c r="CX21" s="199"/>
      <c r="CY21" s="211"/>
      <c r="CZ21" s="199"/>
      <c r="DA21" s="211"/>
      <c r="DB21" s="199"/>
      <c r="DC21" s="211"/>
      <c r="DD21" s="199"/>
      <c r="DE21" s="211"/>
      <c r="DF21" s="199"/>
      <c r="DG21" s="211"/>
      <c r="DH21" s="199"/>
      <c r="DI21" s="211"/>
      <c r="DJ21" s="199"/>
      <c r="DK21" s="211"/>
      <c r="DL21" s="199"/>
      <c r="DM21" s="211"/>
      <c r="DN21" s="199"/>
      <c r="DO21" s="211"/>
      <c r="DP21" s="199"/>
      <c r="DQ21" s="211"/>
      <c r="DR21" s="199"/>
      <c r="DS21" s="211"/>
      <c r="DT21" s="199"/>
      <c r="DU21" s="211"/>
      <c r="DV21" s="199"/>
      <c r="DW21" s="211"/>
      <c r="DX21" s="199"/>
      <c r="DY21" s="158"/>
      <c r="DZ21" s="159" t="str">
        <f t="shared" si="3"/>
        <v>Lucie Nováková</v>
      </c>
      <c r="EA21" s="211"/>
      <c r="EB21" s="199"/>
      <c r="EC21" s="211"/>
      <c r="ED21" s="199"/>
      <c r="EE21" s="211"/>
      <c r="EF21" s="199"/>
      <c r="EG21" s="211"/>
      <c r="EH21" s="199"/>
      <c r="EI21" s="211"/>
      <c r="EJ21" s="199"/>
      <c r="EK21" s="211"/>
      <c r="EL21" s="199"/>
      <c r="EM21" s="211"/>
      <c r="EN21" s="199"/>
      <c r="EO21" s="211"/>
      <c r="EP21" s="199"/>
      <c r="EQ21" s="211"/>
      <c r="ER21" s="199"/>
      <c r="ES21" s="211"/>
      <c r="ET21" s="199"/>
      <c r="EU21" s="211"/>
      <c r="EV21" s="199"/>
      <c r="EW21" s="211"/>
      <c r="EX21" s="199"/>
      <c r="EY21" s="211"/>
      <c r="EZ21" s="199"/>
      <c r="FA21" s="211"/>
      <c r="FB21" s="199"/>
      <c r="FC21" s="211"/>
      <c r="FD21" s="199"/>
      <c r="FE21" s="211"/>
      <c r="FF21" s="199"/>
      <c r="FG21" s="211"/>
      <c r="FH21" s="199"/>
      <c r="FI21" s="211"/>
      <c r="FJ21" s="199"/>
      <c r="FK21" s="211">
        <f>IFERROR(__xludf.DUMMYFUNCTION("""COMPUTED_VALUE"""),8.0)</f>
        <v>8</v>
      </c>
      <c r="FL21" s="199"/>
      <c r="FM21" s="211">
        <f>IFERROR(__xludf.DUMMYFUNCTION("""COMPUTED_VALUE"""),7.0)</f>
        <v>7</v>
      </c>
      <c r="FN21" s="199"/>
      <c r="FO21" s="211"/>
      <c r="FP21" s="199"/>
      <c r="FQ21" s="211"/>
      <c r="FR21" s="199"/>
      <c r="FS21" s="211"/>
      <c r="FT21" s="199"/>
      <c r="FU21" s="211"/>
      <c r="FV21" s="199"/>
      <c r="FW21" s="211"/>
      <c r="FX21" s="199"/>
      <c r="FY21" s="211">
        <f>IFERROR(__xludf.DUMMYFUNCTION("""COMPUTED_VALUE"""),7.0)</f>
        <v>7</v>
      </c>
      <c r="FZ21" s="199"/>
      <c r="GA21" s="211">
        <f>IFERROR(__xludf.DUMMYFUNCTION("""COMPUTED_VALUE"""),7.0)</f>
        <v>7</v>
      </c>
      <c r="GB21" s="199"/>
      <c r="GC21" s="211">
        <f>IFERROR(__xludf.DUMMYFUNCTION("""COMPUTED_VALUE"""),7.0)</f>
        <v>7</v>
      </c>
      <c r="GD21" s="199">
        <f>IFERROR(__xludf.DUMMYFUNCTION("""COMPUTED_VALUE"""),1000.0)</f>
        <v>1000</v>
      </c>
      <c r="GE21" s="211">
        <f>IFERROR(__xludf.DUMMYFUNCTION("""COMPUTED_VALUE"""),9.5)</f>
        <v>9.5</v>
      </c>
      <c r="GF21" s="199"/>
      <c r="GG21" s="211"/>
      <c r="GH21" s="199"/>
      <c r="GI21" s="211"/>
      <c r="GJ21" s="199"/>
      <c r="GK21" s="158"/>
      <c r="GL21" s="159" t="str">
        <f t="shared" si="4"/>
        <v>Lucie Nováková</v>
      </c>
      <c r="GM21" s="211"/>
      <c r="GN21" s="199"/>
      <c r="GO21" s="211"/>
      <c r="GP21" s="199"/>
      <c r="GQ21" s="211"/>
      <c r="GR21" s="199"/>
      <c r="GS21" s="211"/>
      <c r="GT21" s="199"/>
      <c r="GU21" s="211"/>
      <c r="GV21" s="199"/>
      <c r="GW21" s="211"/>
      <c r="GX21" s="199"/>
      <c r="GY21" s="211"/>
      <c r="GZ21" s="199"/>
      <c r="HA21" s="211"/>
      <c r="HB21" s="199"/>
      <c r="HC21" s="211"/>
      <c r="HD21" s="199"/>
      <c r="HE21" s="211"/>
      <c r="HF21" s="199"/>
      <c r="HG21" s="211"/>
      <c r="HH21" s="199"/>
      <c r="HI21" s="211"/>
      <c r="HJ21" s="199"/>
      <c r="HK21" s="211"/>
      <c r="HL21" s="199"/>
      <c r="HM21" s="211"/>
      <c r="HN21" s="199"/>
      <c r="HO21" s="211"/>
      <c r="HP21" s="199"/>
      <c r="HQ21" s="211"/>
      <c r="HR21" s="199"/>
      <c r="HS21" s="211"/>
      <c r="HT21" s="199"/>
      <c r="HU21" s="211"/>
      <c r="HV21" s="199"/>
      <c r="HW21" s="211"/>
      <c r="HX21" s="199"/>
      <c r="HY21" s="211"/>
      <c r="HZ21" s="199"/>
      <c r="IA21" s="211"/>
      <c r="IB21" s="199"/>
      <c r="IC21" s="211"/>
      <c r="ID21" s="199"/>
      <c r="IE21" s="211"/>
      <c r="IF21" s="199"/>
      <c r="IG21" s="211"/>
      <c r="IH21" s="199"/>
      <c r="II21" s="211"/>
      <c r="IJ21" s="199"/>
      <c r="IK21" s="211"/>
      <c r="IL21" s="199"/>
      <c r="IM21" s="211"/>
      <c r="IN21" s="199"/>
      <c r="IO21" s="211"/>
      <c r="IP21" s="199"/>
      <c r="IQ21" s="211"/>
      <c r="IR21" s="199"/>
      <c r="IS21" s="211"/>
      <c r="IT21" s="199"/>
      <c r="IU21" s="211"/>
      <c r="IV21" s="199"/>
    </row>
    <row r="22">
      <c r="A22" s="212"/>
      <c r="B22" s="231"/>
      <c r="C22" s="199">
        <f t="shared" ref="C22:C33" si="21">BO22+EA22+GM22</f>
        <v>0</v>
      </c>
      <c r="D22" s="191"/>
      <c r="E22" s="191"/>
      <c r="F22" s="191"/>
      <c r="G22" s="191"/>
      <c r="H22" s="191"/>
      <c r="I22" s="191"/>
      <c r="J22" s="191"/>
      <c r="K22" s="191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191"/>
      <c r="AF22" s="191"/>
      <c r="AG22" s="191"/>
      <c r="AH22" s="191"/>
      <c r="AI22" s="191"/>
      <c r="AJ22" s="191"/>
      <c r="AK22" s="191"/>
      <c r="AL22" s="191"/>
      <c r="AM22" s="191"/>
      <c r="AN22" s="191"/>
      <c r="AO22" s="191"/>
      <c r="AP22" s="191"/>
      <c r="AQ22" s="191"/>
      <c r="AR22" s="191"/>
      <c r="AS22" s="191"/>
      <c r="AT22" s="191"/>
      <c r="AU22" s="191"/>
      <c r="AV22" s="191"/>
      <c r="AW22" s="191"/>
      <c r="AX22" s="191"/>
      <c r="AY22" s="191"/>
      <c r="AZ22" s="191"/>
      <c r="BA22" s="191"/>
      <c r="BB22" s="191"/>
      <c r="BC22" s="191"/>
      <c r="BD22" s="191"/>
      <c r="BE22" s="191"/>
      <c r="BF22" s="191"/>
      <c r="BG22" s="191"/>
      <c r="BH22" s="191"/>
      <c r="BI22" s="191"/>
      <c r="BJ22" s="191"/>
      <c r="BK22" s="191"/>
      <c r="BL22" s="191"/>
      <c r="BM22" s="158"/>
      <c r="BN22" s="210"/>
      <c r="BO22" s="202"/>
      <c r="BP22" s="203"/>
      <c r="BQ22" s="202"/>
      <c r="BR22" s="203"/>
      <c r="BS22" s="202"/>
      <c r="BT22" s="203"/>
      <c r="BU22" s="202"/>
      <c r="BV22" s="203"/>
      <c r="BW22" s="202"/>
      <c r="BX22" s="203"/>
      <c r="BY22" s="202"/>
      <c r="BZ22" s="203"/>
      <c r="CA22" s="202"/>
      <c r="CB22" s="203"/>
      <c r="CC22" s="202"/>
      <c r="CD22" s="203"/>
      <c r="CE22" s="202"/>
      <c r="CF22" s="203"/>
      <c r="CG22" s="202"/>
      <c r="CH22" s="203"/>
      <c r="CI22" s="202"/>
      <c r="CJ22" s="203"/>
      <c r="CK22" s="202"/>
      <c r="CL22" s="203"/>
      <c r="CM22" s="202"/>
      <c r="CN22" s="203"/>
      <c r="CO22" s="202"/>
      <c r="CP22" s="203"/>
      <c r="CQ22" s="202"/>
      <c r="CR22" s="203"/>
      <c r="CS22" s="202"/>
      <c r="CT22" s="199"/>
      <c r="CU22" s="202"/>
      <c r="CV22" s="199"/>
      <c r="CW22" s="202"/>
      <c r="CX22" s="199"/>
      <c r="CY22" s="202"/>
      <c r="CZ22" s="199"/>
      <c r="DA22" s="202"/>
      <c r="DB22" s="199"/>
      <c r="DC22" s="202"/>
      <c r="DD22" s="199"/>
      <c r="DE22" s="202"/>
      <c r="DF22" s="199"/>
      <c r="DG22" s="202"/>
      <c r="DH22" s="199"/>
      <c r="DI22" s="202"/>
      <c r="DJ22" s="199"/>
      <c r="DK22" s="202"/>
      <c r="DL22" s="199"/>
      <c r="DM22" s="202"/>
      <c r="DN22" s="199"/>
      <c r="DO22" s="202"/>
      <c r="DP22" s="199"/>
      <c r="DQ22" s="202"/>
      <c r="DR22" s="199"/>
      <c r="DS22" s="202"/>
      <c r="DT22" s="199"/>
      <c r="DU22" s="202"/>
      <c r="DV22" s="199"/>
      <c r="DW22" s="202"/>
      <c r="DX22" s="199"/>
      <c r="DY22" s="158"/>
      <c r="DZ22" s="159"/>
      <c r="EA22" s="202"/>
      <c r="EB22" s="203"/>
      <c r="EC22" s="202"/>
      <c r="ED22" s="203"/>
      <c r="EE22" s="202"/>
      <c r="EF22" s="203"/>
      <c r="EG22" s="202"/>
      <c r="EH22" s="203"/>
      <c r="EI22" s="202"/>
      <c r="EJ22" s="203"/>
      <c r="EK22" s="202"/>
      <c r="EL22" s="203"/>
      <c r="EM22" s="202"/>
      <c r="EN22" s="203"/>
      <c r="EO22" s="202"/>
      <c r="EP22" s="203"/>
      <c r="EQ22" s="202"/>
      <c r="ER22" s="203"/>
      <c r="ES22" s="202"/>
      <c r="ET22" s="203"/>
      <c r="EU22" s="202"/>
      <c r="EV22" s="203"/>
      <c r="EW22" s="202"/>
      <c r="EX22" s="203"/>
      <c r="EY22" s="202"/>
      <c r="EZ22" s="203"/>
      <c r="FA22" s="202"/>
      <c r="FB22" s="203"/>
      <c r="FC22" s="202"/>
      <c r="FD22" s="203"/>
      <c r="FE22" s="202"/>
      <c r="FF22" s="199"/>
      <c r="FG22" s="202"/>
      <c r="FH22" s="199"/>
      <c r="FI22" s="202"/>
      <c r="FJ22" s="199"/>
      <c r="FK22" s="202"/>
      <c r="FL22" s="199"/>
      <c r="FM22" s="202"/>
      <c r="FN22" s="199"/>
      <c r="FO22" s="202"/>
      <c r="FP22" s="199"/>
      <c r="FQ22" s="202"/>
      <c r="FR22" s="199"/>
      <c r="FS22" s="202"/>
      <c r="FT22" s="199"/>
      <c r="FU22" s="202"/>
      <c r="FV22" s="199"/>
      <c r="FW22" s="202"/>
      <c r="FX22" s="199"/>
      <c r="FY22" s="202"/>
      <c r="FZ22" s="199"/>
      <c r="GA22" s="202"/>
      <c r="GB22" s="199"/>
      <c r="GC22" s="202"/>
      <c r="GD22" s="199"/>
      <c r="GE22" s="202"/>
      <c r="GF22" s="199"/>
      <c r="GG22" s="202"/>
      <c r="GH22" s="199"/>
      <c r="GI22" s="202"/>
      <c r="GJ22" s="199"/>
      <c r="GK22" s="158"/>
      <c r="GL22" s="159"/>
      <c r="GM22" s="202"/>
      <c r="GN22" s="203"/>
      <c r="GO22" s="202"/>
      <c r="GP22" s="203"/>
      <c r="GQ22" s="202"/>
      <c r="GR22" s="203"/>
      <c r="GS22" s="202"/>
      <c r="GT22" s="203"/>
      <c r="GU22" s="202"/>
      <c r="GV22" s="203"/>
      <c r="GW22" s="202"/>
      <c r="GX22" s="203"/>
      <c r="GY22" s="202"/>
      <c r="GZ22" s="203"/>
      <c r="HA22" s="202"/>
      <c r="HB22" s="203"/>
      <c r="HC22" s="202"/>
      <c r="HD22" s="203"/>
      <c r="HE22" s="202"/>
      <c r="HF22" s="203"/>
      <c r="HG22" s="202"/>
      <c r="HH22" s="203"/>
      <c r="HI22" s="202"/>
      <c r="HJ22" s="203"/>
      <c r="HK22" s="202"/>
      <c r="HL22" s="203"/>
      <c r="HM22" s="202"/>
      <c r="HN22" s="203"/>
      <c r="HO22" s="202"/>
      <c r="HP22" s="203"/>
      <c r="HQ22" s="202"/>
      <c r="HR22" s="199"/>
      <c r="HS22" s="202"/>
      <c r="HT22" s="199"/>
      <c r="HU22" s="202"/>
      <c r="HV22" s="199"/>
      <c r="HW22" s="202"/>
      <c r="HX22" s="199"/>
      <c r="HY22" s="202"/>
      <c r="HZ22" s="199"/>
      <c r="IA22" s="202"/>
      <c r="IB22" s="199"/>
      <c r="IC22" s="202"/>
      <c r="ID22" s="199"/>
      <c r="IE22" s="202"/>
      <c r="IF22" s="199"/>
      <c r="IG22" s="202"/>
      <c r="IH22" s="199"/>
      <c r="II22" s="202"/>
      <c r="IJ22" s="199"/>
      <c r="IK22" s="202"/>
      <c r="IL22" s="199"/>
      <c r="IM22" s="202"/>
      <c r="IN22" s="199"/>
      <c r="IO22" s="202"/>
      <c r="IP22" s="199"/>
      <c r="IQ22" s="202"/>
      <c r="IR22" s="199"/>
      <c r="IS22" s="202"/>
      <c r="IT22" s="199"/>
      <c r="IU22" s="202"/>
      <c r="IV22" s="199"/>
    </row>
    <row r="23">
      <c r="A23" s="212"/>
      <c r="B23" s="231"/>
      <c r="C23" s="199">
        <f t="shared" si="21"/>
        <v>0</v>
      </c>
      <c r="D23" s="191"/>
      <c r="E23" s="191"/>
      <c r="F23" s="191"/>
      <c r="G23" s="191"/>
      <c r="H23" s="191"/>
      <c r="I23" s="191"/>
      <c r="J23" s="191"/>
      <c r="K23" s="191"/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  <c r="AA23" s="191"/>
      <c r="AB23" s="191"/>
      <c r="AC23" s="191"/>
      <c r="AD23" s="191"/>
      <c r="AE23" s="191"/>
      <c r="AF23" s="191"/>
      <c r="AG23" s="191"/>
      <c r="AH23" s="191"/>
      <c r="AI23" s="191"/>
      <c r="AJ23" s="191"/>
      <c r="AK23" s="191"/>
      <c r="AL23" s="191"/>
      <c r="AM23" s="191"/>
      <c r="AN23" s="191"/>
      <c r="AO23" s="191"/>
      <c r="AP23" s="191"/>
      <c r="AQ23" s="191"/>
      <c r="AR23" s="191"/>
      <c r="AS23" s="191"/>
      <c r="AT23" s="191"/>
      <c r="AU23" s="191"/>
      <c r="AV23" s="191"/>
      <c r="AW23" s="191"/>
      <c r="AX23" s="191"/>
      <c r="AY23" s="191"/>
      <c r="AZ23" s="191"/>
      <c r="BA23" s="191"/>
      <c r="BB23" s="191"/>
      <c r="BC23" s="191"/>
      <c r="BD23" s="191"/>
      <c r="BE23" s="191"/>
      <c r="BF23" s="191"/>
      <c r="BG23" s="191"/>
      <c r="BH23" s="191"/>
      <c r="BI23" s="191"/>
      <c r="BJ23" s="191"/>
      <c r="BK23" s="191"/>
      <c r="BL23" s="191"/>
      <c r="BM23" s="158"/>
      <c r="BN23" s="210"/>
      <c r="BO23" s="202"/>
      <c r="BP23" s="203"/>
      <c r="BQ23" s="202"/>
      <c r="BR23" s="203"/>
      <c r="BS23" s="202"/>
      <c r="BT23" s="203"/>
      <c r="BU23" s="202"/>
      <c r="BV23" s="203"/>
      <c r="BW23" s="202"/>
      <c r="BX23" s="203"/>
      <c r="BY23" s="202"/>
      <c r="BZ23" s="203"/>
      <c r="CA23" s="202"/>
      <c r="CB23" s="203"/>
      <c r="CC23" s="202"/>
      <c r="CD23" s="203"/>
      <c r="CE23" s="202"/>
      <c r="CF23" s="203"/>
      <c r="CG23" s="202"/>
      <c r="CH23" s="203"/>
      <c r="CI23" s="202"/>
      <c r="CJ23" s="203"/>
      <c r="CK23" s="202"/>
      <c r="CL23" s="203"/>
      <c r="CM23" s="202"/>
      <c r="CN23" s="203"/>
      <c r="CO23" s="202"/>
      <c r="CP23" s="203"/>
      <c r="CQ23" s="202"/>
      <c r="CR23" s="203"/>
      <c r="CS23" s="202"/>
      <c r="CT23" s="199"/>
      <c r="CU23" s="202"/>
      <c r="CV23" s="199"/>
      <c r="CW23" s="202"/>
      <c r="CX23" s="199"/>
      <c r="CY23" s="202"/>
      <c r="CZ23" s="199"/>
      <c r="DA23" s="202"/>
      <c r="DB23" s="199"/>
      <c r="DC23" s="202"/>
      <c r="DD23" s="199"/>
      <c r="DE23" s="202"/>
      <c r="DF23" s="199"/>
      <c r="DG23" s="202"/>
      <c r="DH23" s="199"/>
      <c r="DI23" s="202"/>
      <c r="DJ23" s="199"/>
      <c r="DK23" s="202"/>
      <c r="DL23" s="199"/>
      <c r="DM23" s="202"/>
      <c r="DN23" s="199"/>
      <c r="DO23" s="202"/>
      <c r="DP23" s="199"/>
      <c r="DQ23" s="202"/>
      <c r="DR23" s="199"/>
      <c r="DS23" s="202"/>
      <c r="DT23" s="199"/>
      <c r="DU23" s="202"/>
      <c r="DV23" s="199"/>
      <c r="DW23" s="202"/>
      <c r="DX23" s="199"/>
      <c r="DY23" s="158"/>
      <c r="DZ23" s="159"/>
      <c r="EA23" s="202"/>
      <c r="EB23" s="203"/>
      <c r="EC23" s="202"/>
      <c r="ED23" s="203"/>
      <c r="EE23" s="202"/>
      <c r="EF23" s="203"/>
      <c r="EG23" s="202"/>
      <c r="EH23" s="203"/>
      <c r="EI23" s="202"/>
      <c r="EJ23" s="203"/>
      <c r="EK23" s="202"/>
      <c r="EL23" s="203"/>
      <c r="EM23" s="202"/>
      <c r="EN23" s="203"/>
      <c r="EO23" s="202"/>
      <c r="EP23" s="203"/>
      <c r="EQ23" s="202"/>
      <c r="ER23" s="203"/>
      <c r="ES23" s="202"/>
      <c r="ET23" s="203"/>
      <c r="EU23" s="202"/>
      <c r="EV23" s="203"/>
      <c r="EW23" s="202"/>
      <c r="EX23" s="203"/>
      <c r="EY23" s="202"/>
      <c r="EZ23" s="203"/>
      <c r="FA23" s="202"/>
      <c r="FB23" s="203"/>
      <c r="FC23" s="202"/>
      <c r="FD23" s="203"/>
      <c r="FE23" s="202"/>
      <c r="FF23" s="199"/>
      <c r="FG23" s="202"/>
      <c r="FH23" s="199"/>
      <c r="FI23" s="202"/>
      <c r="FJ23" s="199"/>
      <c r="FK23" s="202"/>
      <c r="FL23" s="199"/>
      <c r="FM23" s="202"/>
      <c r="FN23" s="199"/>
      <c r="FO23" s="202"/>
      <c r="FP23" s="199"/>
      <c r="FQ23" s="202"/>
      <c r="FR23" s="199"/>
      <c r="FS23" s="202"/>
      <c r="FT23" s="199"/>
      <c r="FU23" s="202"/>
      <c r="FV23" s="199"/>
      <c r="FW23" s="202"/>
      <c r="FX23" s="199"/>
      <c r="FY23" s="202"/>
      <c r="FZ23" s="199"/>
      <c r="GA23" s="202"/>
      <c r="GB23" s="199"/>
      <c r="GC23" s="202"/>
      <c r="GD23" s="199"/>
      <c r="GE23" s="202"/>
      <c r="GF23" s="199"/>
      <c r="GG23" s="202"/>
      <c r="GH23" s="199"/>
      <c r="GI23" s="202"/>
      <c r="GJ23" s="199"/>
      <c r="GK23" s="158"/>
      <c r="GL23" s="159"/>
      <c r="GM23" s="202"/>
      <c r="GN23" s="203"/>
      <c r="GO23" s="202"/>
      <c r="GP23" s="203"/>
      <c r="GQ23" s="202"/>
      <c r="GR23" s="203"/>
      <c r="GS23" s="202"/>
      <c r="GT23" s="203"/>
      <c r="GU23" s="202"/>
      <c r="GV23" s="203"/>
      <c r="GW23" s="202"/>
      <c r="GX23" s="203"/>
      <c r="GY23" s="202"/>
      <c r="GZ23" s="203"/>
      <c r="HA23" s="202"/>
      <c r="HB23" s="203"/>
      <c r="HC23" s="202"/>
      <c r="HD23" s="203"/>
      <c r="HE23" s="202"/>
      <c r="HF23" s="203"/>
      <c r="HG23" s="202"/>
      <c r="HH23" s="203"/>
      <c r="HI23" s="202"/>
      <c r="HJ23" s="203"/>
      <c r="HK23" s="202"/>
      <c r="HL23" s="203"/>
      <c r="HM23" s="202"/>
      <c r="HN23" s="203"/>
      <c r="HO23" s="202"/>
      <c r="HP23" s="203"/>
      <c r="HQ23" s="202"/>
      <c r="HR23" s="199"/>
      <c r="HS23" s="202"/>
      <c r="HT23" s="199"/>
      <c r="HU23" s="202"/>
      <c r="HV23" s="199"/>
      <c r="HW23" s="202"/>
      <c r="HX23" s="199"/>
      <c r="HY23" s="202"/>
      <c r="HZ23" s="199"/>
      <c r="IA23" s="202"/>
      <c r="IB23" s="199"/>
      <c r="IC23" s="202"/>
      <c r="ID23" s="199"/>
      <c r="IE23" s="202"/>
      <c r="IF23" s="199"/>
      <c r="IG23" s="202"/>
      <c r="IH23" s="199"/>
      <c r="II23" s="202"/>
      <c r="IJ23" s="199"/>
      <c r="IK23" s="202"/>
      <c r="IL23" s="199"/>
      <c r="IM23" s="202"/>
      <c r="IN23" s="199"/>
      <c r="IO23" s="202"/>
      <c r="IP23" s="199"/>
      <c r="IQ23" s="202"/>
      <c r="IR23" s="199"/>
      <c r="IS23" s="202"/>
      <c r="IT23" s="199"/>
      <c r="IU23" s="202"/>
      <c r="IV23" s="199"/>
    </row>
    <row r="24">
      <c r="A24" s="212"/>
      <c r="B24" s="231"/>
      <c r="C24" s="199">
        <f t="shared" si="21"/>
        <v>0</v>
      </c>
      <c r="D24" s="191"/>
      <c r="E24" s="191"/>
      <c r="F24" s="191"/>
      <c r="G24" s="191"/>
      <c r="H24" s="191"/>
      <c r="I24" s="191"/>
      <c r="J24" s="191"/>
      <c r="K24" s="191"/>
      <c r="L24" s="191"/>
      <c r="M24" s="191"/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  <c r="AA24" s="191"/>
      <c r="AB24" s="191"/>
      <c r="AC24" s="191"/>
      <c r="AD24" s="191"/>
      <c r="AE24" s="191"/>
      <c r="AF24" s="191"/>
      <c r="AG24" s="191"/>
      <c r="AH24" s="191"/>
      <c r="AI24" s="191"/>
      <c r="AJ24" s="191"/>
      <c r="AK24" s="191"/>
      <c r="AL24" s="191"/>
      <c r="AM24" s="191"/>
      <c r="AN24" s="191"/>
      <c r="AO24" s="191"/>
      <c r="AP24" s="191"/>
      <c r="AQ24" s="191"/>
      <c r="AR24" s="191"/>
      <c r="AS24" s="191"/>
      <c r="AT24" s="191"/>
      <c r="AU24" s="191"/>
      <c r="AV24" s="191"/>
      <c r="AW24" s="191"/>
      <c r="AX24" s="191"/>
      <c r="AY24" s="191"/>
      <c r="AZ24" s="191"/>
      <c r="BA24" s="191"/>
      <c r="BB24" s="191"/>
      <c r="BC24" s="191"/>
      <c r="BD24" s="191"/>
      <c r="BE24" s="191"/>
      <c r="BF24" s="191"/>
      <c r="BG24" s="191"/>
      <c r="BH24" s="191"/>
      <c r="BI24" s="191"/>
      <c r="BJ24" s="191"/>
      <c r="BK24" s="191"/>
      <c r="BL24" s="191"/>
      <c r="BM24" s="158"/>
      <c r="BN24" s="210"/>
      <c r="BO24" s="202"/>
      <c r="BP24" s="203"/>
      <c r="BQ24" s="202"/>
      <c r="BR24" s="203"/>
      <c r="BS24" s="202"/>
      <c r="BT24" s="203"/>
      <c r="BU24" s="202"/>
      <c r="BV24" s="203"/>
      <c r="BW24" s="202"/>
      <c r="BX24" s="203"/>
      <c r="BY24" s="202"/>
      <c r="BZ24" s="203"/>
      <c r="CA24" s="202"/>
      <c r="CB24" s="203"/>
      <c r="CC24" s="202"/>
      <c r="CD24" s="203"/>
      <c r="CE24" s="202"/>
      <c r="CF24" s="203"/>
      <c r="CG24" s="202"/>
      <c r="CH24" s="203"/>
      <c r="CI24" s="202"/>
      <c r="CJ24" s="203"/>
      <c r="CK24" s="202"/>
      <c r="CL24" s="203"/>
      <c r="CM24" s="202"/>
      <c r="CN24" s="203"/>
      <c r="CO24" s="202"/>
      <c r="CP24" s="203"/>
      <c r="CQ24" s="202"/>
      <c r="CR24" s="203"/>
      <c r="CS24" s="202"/>
      <c r="CT24" s="199"/>
      <c r="CU24" s="202"/>
      <c r="CV24" s="199"/>
      <c r="CW24" s="202"/>
      <c r="CX24" s="199"/>
      <c r="CY24" s="202"/>
      <c r="CZ24" s="199"/>
      <c r="DA24" s="202"/>
      <c r="DB24" s="199"/>
      <c r="DC24" s="202"/>
      <c r="DD24" s="199"/>
      <c r="DE24" s="202"/>
      <c r="DF24" s="199"/>
      <c r="DG24" s="202"/>
      <c r="DH24" s="199"/>
      <c r="DI24" s="202"/>
      <c r="DJ24" s="199"/>
      <c r="DK24" s="202"/>
      <c r="DL24" s="199"/>
      <c r="DM24" s="202"/>
      <c r="DN24" s="199"/>
      <c r="DO24" s="202"/>
      <c r="DP24" s="199"/>
      <c r="DQ24" s="202"/>
      <c r="DR24" s="199"/>
      <c r="DS24" s="202"/>
      <c r="DT24" s="199"/>
      <c r="DU24" s="202"/>
      <c r="DV24" s="199"/>
      <c r="DW24" s="202"/>
      <c r="DX24" s="199"/>
      <c r="DY24" s="158"/>
      <c r="DZ24" s="159"/>
      <c r="EA24" s="202"/>
      <c r="EB24" s="203"/>
      <c r="EC24" s="202"/>
      <c r="ED24" s="203"/>
      <c r="EE24" s="202"/>
      <c r="EF24" s="203"/>
      <c r="EG24" s="202"/>
      <c r="EH24" s="203"/>
      <c r="EI24" s="202"/>
      <c r="EJ24" s="203"/>
      <c r="EK24" s="202"/>
      <c r="EL24" s="203"/>
      <c r="EM24" s="202"/>
      <c r="EN24" s="203"/>
      <c r="EO24" s="202"/>
      <c r="EP24" s="203"/>
      <c r="EQ24" s="202"/>
      <c r="ER24" s="203"/>
      <c r="ES24" s="202"/>
      <c r="ET24" s="203"/>
      <c r="EU24" s="202"/>
      <c r="EV24" s="203"/>
      <c r="EW24" s="202"/>
      <c r="EX24" s="203"/>
      <c r="EY24" s="202"/>
      <c r="EZ24" s="203"/>
      <c r="FA24" s="202"/>
      <c r="FB24" s="203"/>
      <c r="FC24" s="202"/>
      <c r="FD24" s="203"/>
      <c r="FE24" s="202"/>
      <c r="FF24" s="199"/>
      <c r="FG24" s="202"/>
      <c r="FH24" s="199"/>
      <c r="FI24" s="202"/>
      <c r="FJ24" s="199"/>
      <c r="FK24" s="202"/>
      <c r="FL24" s="199"/>
      <c r="FM24" s="202"/>
      <c r="FN24" s="199"/>
      <c r="FO24" s="202"/>
      <c r="FP24" s="199"/>
      <c r="FQ24" s="202"/>
      <c r="FR24" s="199"/>
      <c r="FS24" s="202"/>
      <c r="FT24" s="199"/>
      <c r="FU24" s="202"/>
      <c r="FV24" s="199"/>
      <c r="FW24" s="202"/>
      <c r="FX24" s="199"/>
      <c r="FY24" s="202"/>
      <c r="FZ24" s="199"/>
      <c r="GA24" s="202"/>
      <c r="GB24" s="199"/>
      <c r="GC24" s="202"/>
      <c r="GD24" s="199"/>
      <c r="GE24" s="202"/>
      <c r="GF24" s="199"/>
      <c r="GG24" s="202"/>
      <c r="GH24" s="199"/>
      <c r="GI24" s="202"/>
      <c r="GJ24" s="199"/>
      <c r="GK24" s="158"/>
      <c r="GL24" s="159"/>
      <c r="GM24" s="202"/>
      <c r="GN24" s="203"/>
      <c r="GO24" s="202"/>
      <c r="GP24" s="203"/>
      <c r="GQ24" s="202"/>
      <c r="GR24" s="203"/>
      <c r="GS24" s="202"/>
      <c r="GT24" s="203"/>
      <c r="GU24" s="202"/>
      <c r="GV24" s="203"/>
      <c r="GW24" s="202"/>
      <c r="GX24" s="203"/>
      <c r="GY24" s="202"/>
      <c r="GZ24" s="203"/>
      <c r="HA24" s="202"/>
      <c r="HB24" s="203"/>
      <c r="HC24" s="202"/>
      <c r="HD24" s="203"/>
      <c r="HE24" s="202"/>
      <c r="HF24" s="203"/>
      <c r="HG24" s="202"/>
      <c r="HH24" s="203"/>
      <c r="HI24" s="202"/>
      <c r="HJ24" s="203"/>
      <c r="HK24" s="202"/>
      <c r="HL24" s="203"/>
      <c r="HM24" s="202"/>
      <c r="HN24" s="203"/>
      <c r="HO24" s="202"/>
      <c r="HP24" s="203"/>
      <c r="HQ24" s="202"/>
      <c r="HR24" s="199"/>
      <c r="HS24" s="202"/>
      <c r="HT24" s="199"/>
      <c r="HU24" s="202"/>
      <c r="HV24" s="199"/>
      <c r="HW24" s="202"/>
      <c r="HX24" s="199"/>
      <c r="HY24" s="202"/>
      <c r="HZ24" s="199"/>
      <c r="IA24" s="202"/>
      <c r="IB24" s="199"/>
      <c r="IC24" s="202"/>
      <c r="ID24" s="199"/>
      <c r="IE24" s="202"/>
      <c r="IF24" s="199"/>
      <c r="IG24" s="202"/>
      <c r="IH24" s="199"/>
      <c r="II24" s="202"/>
      <c r="IJ24" s="199"/>
      <c r="IK24" s="202"/>
      <c r="IL24" s="199"/>
      <c r="IM24" s="202"/>
      <c r="IN24" s="199"/>
      <c r="IO24" s="202"/>
      <c r="IP24" s="199"/>
      <c r="IQ24" s="202"/>
      <c r="IR24" s="199"/>
      <c r="IS24" s="202"/>
      <c r="IT24" s="199"/>
      <c r="IU24" s="202"/>
      <c r="IV24" s="199"/>
    </row>
    <row r="25">
      <c r="A25" s="212"/>
      <c r="B25" s="231"/>
      <c r="C25" s="199">
        <f t="shared" si="21"/>
        <v>0</v>
      </c>
      <c r="D25" s="191"/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  <c r="AE25" s="191"/>
      <c r="AF25" s="191"/>
      <c r="AG25" s="191"/>
      <c r="AH25" s="191"/>
      <c r="AI25" s="191"/>
      <c r="AJ25" s="191"/>
      <c r="AK25" s="191"/>
      <c r="AL25" s="191"/>
      <c r="AM25" s="191"/>
      <c r="AN25" s="191"/>
      <c r="AO25" s="191"/>
      <c r="AP25" s="191"/>
      <c r="AQ25" s="191"/>
      <c r="AR25" s="191"/>
      <c r="AS25" s="191"/>
      <c r="AT25" s="191"/>
      <c r="AU25" s="191"/>
      <c r="AV25" s="191"/>
      <c r="AW25" s="191"/>
      <c r="AX25" s="191"/>
      <c r="AY25" s="191"/>
      <c r="AZ25" s="191"/>
      <c r="BA25" s="191"/>
      <c r="BB25" s="191"/>
      <c r="BC25" s="191"/>
      <c r="BD25" s="191"/>
      <c r="BE25" s="191"/>
      <c r="BF25" s="191"/>
      <c r="BG25" s="191"/>
      <c r="BH25" s="191"/>
      <c r="BI25" s="191"/>
      <c r="BJ25" s="191"/>
      <c r="BK25" s="191"/>
      <c r="BL25" s="191"/>
      <c r="BM25" s="158"/>
      <c r="BN25" s="210"/>
      <c r="BO25" s="202"/>
      <c r="BP25" s="203"/>
      <c r="BQ25" s="202"/>
      <c r="BR25" s="203"/>
      <c r="BS25" s="202"/>
      <c r="BT25" s="203"/>
      <c r="BU25" s="202"/>
      <c r="BV25" s="203"/>
      <c r="BW25" s="202"/>
      <c r="BX25" s="203"/>
      <c r="BY25" s="202"/>
      <c r="BZ25" s="203"/>
      <c r="CA25" s="202"/>
      <c r="CB25" s="203"/>
      <c r="CC25" s="202"/>
      <c r="CD25" s="203"/>
      <c r="CE25" s="202"/>
      <c r="CF25" s="203"/>
      <c r="CG25" s="202"/>
      <c r="CH25" s="203"/>
      <c r="CI25" s="202"/>
      <c r="CJ25" s="203"/>
      <c r="CK25" s="202"/>
      <c r="CL25" s="203"/>
      <c r="CM25" s="202"/>
      <c r="CN25" s="203"/>
      <c r="CO25" s="202"/>
      <c r="CP25" s="203"/>
      <c r="CQ25" s="202"/>
      <c r="CR25" s="203"/>
      <c r="CS25" s="202"/>
      <c r="CT25" s="199"/>
      <c r="CU25" s="202"/>
      <c r="CV25" s="199"/>
      <c r="CW25" s="202"/>
      <c r="CX25" s="199"/>
      <c r="CY25" s="202"/>
      <c r="CZ25" s="199"/>
      <c r="DA25" s="202"/>
      <c r="DB25" s="199"/>
      <c r="DC25" s="202"/>
      <c r="DD25" s="199"/>
      <c r="DE25" s="202"/>
      <c r="DF25" s="199"/>
      <c r="DG25" s="202"/>
      <c r="DH25" s="199"/>
      <c r="DI25" s="202"/>
      <c r="DJ25" s="199"/>
      <c r="DK25" s="202"/>
      <c r="DL25" s="199"/>
      <c r="DM25" s="202"/>
      <c r="DN25" s="199"/>
      <c r="DO25" s="202"/>
      <c r="DP25" s="199"/>
      <c r="DQ25" s="202"/>
      <c r="DR25" s="199"/>
      <c r="DS25" s="202"/>
      <c r="DT25" s="199"/>
      <c r="DU25" s="202"/>
      <c r="DV25" s="199"/>
      <c r="DW25" s="202"/>
      <c r="DX25" s="199"/>
      <c r="DY25" s="158"/>
      <c r="DZ25" s="159"/>
      <c r="EA25" s="202"/>
      <c r="EB25" s="203"/>
      <c r="EC25" s="202"/>
      <c r="ED25" s="203"/>
      <c r="EE25" s="202"/>
      <c r="EF25" s="203"/>
      <c r="EG25" s="202"/>
      <c r="EH25" s="203"/>
      <c r="EI25" s="202"/>
      <c r="EJ25" s="203"/>
      <c r="EK25" s="202"/>
      <c r="EL25" s="203"/>
      <c r="EM25" s="202"/>
      <c r="EN25" s="203"/>
      <c r="EO25" s="202"/>
      <c r="EP25" s="203"/>
      <c r="EQ25" s="202"/>
      <c r="ER25" s="203"/>
      <c r="ES25" s="202"/>
      <c r="ET25" s="203"/>
      <c r="EU25" s="202"/>
      <c r="EV25" s="203"/>
      <c r="EW25" s="202"/>
      <c r="EX25" s="203"/>
      <c r="EY25" s="202"/>
      <c r="EZ25" s="203"/>
      <c r="FA25" s="202"/>
      <c r="FB25" s="203"/>
      <c r="FC25" s="202"/>
      <c r="FD25" s="203"/>
      <c r="FE25" s="202"/>
      <c r="FF25" s="199"/>
      <c r="FG25" s="202"/>
      <c r="FH25" s="199"/>
      <c r="FI25" s="202"/>
      <c r="FJ25" s="199"/>
      <c r="FK25" s="202"/>
      <c r="FL25" s="199"/>
      <c r="FM25" s="202"/>
      <c r="FN25" s="199"/>
      <c r="FO25" s="202"/>
      <c r="FP25" s="199"/>
      <c r="FQ25" s="202"/>
      <c r="FR25" s="199"/>
      <c r="FS25" s="202"/>
      <c r="FT25" s="199"/>
      <c r="FU25" s="202"/>
      <c r="FV25" s="199"/>
      <c r="FW25" s="202"/>
      <c r="FX25" s="199"/>
      <c r="FY25" s="202"/>
      <c r="FZ25" s="199"/>
      <c r="GA25" s="202"/>
      <c r="GB25" s="199"/>
      <c r="GC25" s="202"/>
      <c r="GD25" s="199"/>
      <c r="GE25" s="202"/>
      <c r="GF25" s="199"/>
      <c r="GG25" s="202"/>
      <c r="GH25" s="199"/>
      <c r="GI25" s="202"/>
      <c r="GJ25" s="199"/>
      <c r="GK25" s="158"/>
      <c r="GL25" s="159"/>
      <c r="GM25" s="202"/>
      <c r="GN25" s="203"/>
      <c r="GO25" s="202"/>
      <c r="GP25" s="203"/>
      <c r="GQ25" s="202"/>
      <c r="GR25" s="203"/>
      <c r="GS25" s="202"/>
      <c r="GT25" s="203"/>
      <c r="GU25" s="202"/>
      <c r="GV25" s="203"/>
      <c r="GW25" s="202"/>
      <c r="GX25" s="203"/>
      <c r="GY25" s="202"/>
      <c r="GZ25" s="203"/>
      <c r="HA25" s="202"/>
      <c r="HB25" s="203"/>
      <c r="HC25" s="202"/>
      <c r="HD25" s="203"/>
      <c r="HE25" s="202"/>
      <c r="HF25" s="203"/>
      <c r="HG25" s="202"/>
      <c r="HH25" s="203"/>
      <c r="HI25" s="202"/>
      <c r="HJ25" s="203"/>
      <c r="HK25" s="202"/>
      <c r="HL25" s="203"/>
      <c r="HM25" s="202"/>
      <c r="HN25" s="203"/>
      <c r="HO25" s="202"/>
      <c r="HP25" s="203"/>
      <c r="HQ25" s="202"/>
      <c r="HR25" s="199"/>
      <c r="HS25" s="202"/>
      <c r="HT25" s="199"/>
      <c r="HU25" s="202"/>
      <c r="HV25" s="199"/>
      <c r="HW25" s="202"/>
      <c r="HX25" s="199"/>
      <c r="HY25" s="202"/>
      <c r="HZ25" s="199"/>
      <c r="IA25" s="202"/>
      <c r="IB25" s="199"/>
      <c r="IC25" s="202"/>
      <c r="ID25" s="199"/>
      <c r="IE25" s="202"/>
      <c r="IF25" s="199"/>
      <c r="IG25" s="202"/>
      <c r="IH25" s="199"/>
      <c r="II25" s="202"/>
      <c r="IJ25" s="199"/>
      <c r="IK25" s="202"/>
      <c r="IL25" s="199"/>
      <c r="IM25" s="202"/>
      <c r="IN25" s="199"/>
      <c r="IO25" s="202"/>
      <c r="IP25" s="199"/>
      <c r="IQ25" s="202"/>
      <c r="IR25" s="199"/>
      <c r="IS25" s="202"/>
      <c r="IT25" s="199"/>
      <c r="IU25" s="202"/>
      <c r="IV25" s="199"/>
    </row>
    <row r="26">
      <c r="A26" s="212"/>
      <c r="B26" s="231"/>
      <c r="C26" s="199">
        <f t="shared" si="21"/>
        <v>0</v>
      </c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  <c r="AA26" s="191"/>
      <c r="AB26" s="191"/>
      <c r="AC26" s="191"/>
      <c r="AD26" s="191"/>
      <c r="AE26" s="191"/>
      <c r="AF26" s="191"/>
      <c r="AG26" s="191"/>
      <c r="AH26" s="191"/>
      <c r="AI26" s="191"/>
      <c r="AJ26" s="191"/>
      <c r="AK26" s="191"/>
      <c r="AL26" s="191"/>
      <c r="AM26" s="191"/>
      <c r="AN26" s="191"/>
      <c r="AO26" s="191"/>
      <c r="AP26" s="191"/>
      <c r="AQ26" s="191"/>
      <c r="AR26" s="191"/>
      <c r="AS26" s="191"/>
      <c r="AT26" s="191"/>
      <c r="AU26" s="191"/>
      <c r="AV26" s="191"/>
      <c r="AW26" s="191"/>
      <c r="AX26" s="191"/>
      <c r="AY26" s="191"/>
      <c r="AZ26" s="191"/>
      <c r="BA26" s="191"/>
      <c r="BB26" s="191"/>
      <c r="BC26" s="191"/>
      <c r="BD26" s="191"/>
      <c r="BE26" s="191"/>
      <c r="BF26" s="191"/>
      <c r="BG26" s="191"/>
      <c r="BH26" s="191"/>
      <c r="BI26" s="191"/>
      <c r="BJ26" s="191"/>
      <c r="BK26" s="191"/>
      <c r="BL26" s="191"/>
      <c r="BM26" s="158"/>
      <c r="BN26" s="210"/>
      <c r="BO26" s="202"/>
      <c r="BP26" s="203"/>
      <c r="BQ26" s="202"/>
      <c r="BR26" s="203"/>
      <c r="BS26" s="202"/>
      <c r="BT26" s="203"/>
      <c r="BU26" s="202"/>
      <c r="BV26" s="203"/>
      <c r="BW26" s="202"/>
      <c r="BX26" s="203"/>
      <c r="BY26" s="202"/>
      <c r="BZ26" s="203"/>
      <c r="CA26" s="202"/>
      <c r="CB26" s="203"/>
      <c r="CC26" s="202"/>
      <c r="CD26" s="203"/>
      <c r="CE26" s="202"/>
      <c r="CF26" s="203"/>
      <c r="CG26" s="202"/>
      <c r="CH26" s="203"/>
      <c r="CI26" s="202"/>
      <c r="CJ26" s="203"/>
      <c r="CK26" s="202"/>
      <c r="CL26" s="203"/>
      <c r="CM26" s="202"/>
      <c r="CN26" s="203"/>
      <c r="CO26" s="202"/>
      <c r="CP26" s="203"/>
      <c r="CQ26" s="202"/>
      <c r="CR26" s="203"/>
      <c r="CS26" s="202"/>
      <c r="CT26" s="199"/>
      <c r="CU26" s="202"/>
      <c r="CV26" s="199"/>
      <c r="CW26" s="202"/>
      <c r="CX26" s="199"/>
      <c r="CY26" s="202"/>
      <c r="CZ26" s="199"/>
      <c r="DA26" s="202"/>
      <c r="DB26" s="199"/>
      <c r="DC26" s="202"/>
      <c r="DD26" s="199"/>
      <c r="DE26" s="202"/>
      <c r="DF26" s="199"/>
      <c r="DG26" s="202"/>
      <c r="DH26" s="199"/>
      <c r="DI26" s="202"/>
      <c r="DJ26" s="199"/>
      <c r="DK26" s="202"/>
      <c r="DL26" s="199"/>
      <c r="DM26" s="202"/>
      <c r="DN26" s="199"/>
      <c r="DO26" s="202"/>
      <c r="DP26" s="199"/>
      <c r="DQ26" s="202"/>
      <c r="DR26" s="199"/>
      <c r="DS26" s="202"/>
      <c r="DT26" s="199"/>
      <c r="DU26" s="202"/>
      <c r="DV26" s="199"/>
      <c r="DW26" s="202"/>
      <c r="DX26" s="199"/>
      <c r="DY26" s="158"/>
      <c r="DZ26" s="159"/>
      <c r="EA26" s="202"/>
      <c r="EB26" s="203"/>
      <c r="EC26" s="202"/>
      <c r="ED26" s="203"/>
      <c r="EE26" s="202"/>
      <c r="EF26" s="203"/>
      <c r="EG26" s="202"/>
      <c r="EH26" s="203"/>
      <c r="EI26" s="202"/>
      <c r="EJ26" s="203"/>
      <c r="EK26" s="202"/>
      <c r="EL26" s="203"/>
      <c r="EM26" s="202"/>
      <c r="EN26" s="203"/>
      <c r="EO26" s="202"/>
      <c r="EP26" s="203"/>
      <c r="EQ26" s="202"/>
      <c r="ER26" s="203"/>
      <c r="ES26" s="202"/>
      <c r="ET26" s="203"/>
      <c r="EU26" s="202"/>
      <c r="EV26" s="203"/>
      <c r="EW26" s="202"/>
      <c r="EX26" s="203"/>
      <c r="EY26" s="202"/>
      <c r="EZ26" s="203"/>
      <c r="FA26" s="202"/>
      <c r="FB26" s="203"/>
      <c r="FC26" s="202"/>
      <c r="FD26" s="203"/>
      <c r="FE26" s="202"/>
      <c r="FF26" s="199"/>
      <c r="FG26" s="202"/>
      <c r="FH26" s="199"/>
      <c r="FI26" s="202"/>
      <c r="FJ26" s="199"/>
      <c r="FK26" s="202"/>
      <c r="FL26" s="199"/>
      <c r="FM26" s="202"/>
      <c r="FN26" s="199"/>
      <c r="FO26" s="202"/>
      <c r="FP26" s="199"/>
      <c r="FQ26" s="202"/>
      <c r="FR26" s="199"/>
      <c r="FS26" s="202"/>
      <c r="FT26" s="199"/>
      <c r="FU26" s="202"/>
      <c r="FV26" s="199"/>
      <c r="FW26" s="202"/>
      <c r="FX26" s="199"/>
      <c r="FY26" s="202"/>
      <c r="FZ26" s="199"/>
      <c r="GA26" s="202"/>
      <c r="GB26" s="199"/>
      <c r="GC26" s="202"/>
      <c r="GD26" s="199"/>
      <c r="GE26" s="202"/>
      <c r="GF26" s="199"/>
      <c r="GG26" s="202"/>
      <c r="GH26" s="199"/>
      <c r="GI26" s="202"/>
      <c r="GJ26" s="199"/>
      <c r="GK26" s="158"/>
      <c r="GL26" s="159"/>
      <c r="GM26" s="202"/>
      <c r="GN26" s="203"/>
      <c r="GO26" s="202"/>
      <c r="GP26" s="203"/>
      <c r="GQ26" s="202"/>
      <c r="GR26" s="203"/>
      <c r="GS26" s="202"/>
      <c r="GT26" s="203"/>
      <c r="GU26" s="202"/>
      <c r="GV26" s="203"/>
      <c r="GW26" s="202"/>
      <c r="GX26" s="203"/>
      <c r="GY26" s="202"/>
      <c r="GZ26" s="203"/>
      <c r="HA26" s="202"/>
      <c r="HB26" s="203"/>
      <c r="HC26" s="202"/>
      <c r="HD26" s="203"/>
      <c r="HE26" s="202"/>
      <c r="HF26" s="203"/>
      <c r="HG26" s="202"/>
      <c r="HH26" s="203"/>
      <c r="HI26" s="202"/>
      <c r="HJ26" s="203"/>
      <c r="HK26" s="202"/>
      <c r="HL26" s="203"/>
      <c r="HM26" s="202"/>
      <c r="HN26" s="203"/>
      <c r="HO26" s="202"/>
      <c r="HP26" s="203"/>
      <c r="HQ26" s="202"/>
      <c r="HR26" s="199"/>
      <c r="HS26" s="202"/>
      <c r="HT26" s="199"/>
      <c r="HU26" s="202"/>
      <c r="HV26" s="199"/>
      <c r="HW26" s="202"/>
      <c r="HX26" s="199"/>
      <c r="HY26" s="202"/>
      <c r="HZ26" s="199"/>
      <c r="IA26" s="202"/>
      <c r="IB26" s="199"/>
      <c r="IC26" s="202"/>
      <c r="ID26" s="199"/>
      <c r="IE26" s="202"/>
      <c r="IF26" s="199"/>
      <c r="IG26" s="202"/>
      <c r="IH26" s="199"/>
      <c r="II26" s="202"/>
      <c r="IJ26" s="199"/>
      <c r="IK26" s="202"/>
      <c r="IL26" s="199"/>
      <c r="IM26" s="202"/>
      <c r="IN26" s="199"/>
      <c r="IO26" s="202"/>
      <c r="IP26" s="199"/>
      <c r="IQ26" s="202"/>
      <c r="IR26" s="199"/>
      <c r="IS26" s="202"/>
      <c r="IT26" s="199"/>
      <c r="IU26" s="202"/>
      <c r="IV26" s="199"/>
    </row>
    <row r="27">
      <c r="A27" s="212"/>
      <c r="B27" s="231"/>
      <c r="C27" s="199">
        <f t="shared" si="21"/>
        <v>0</v>
      </c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1"/>
      <c r="AG27" s="191"/>
      <c r="AH27" s="191"/>
      <c r="AI27" s="191"/>
      <c r="AJ27" s="191"/>
      <c r="AK27" s="191"/>
      <c r="AL27" s="191"/>
      <c r="AM27" s="191"/>
      <c r="AN27" s="191"/>
      <c r="AO27" s="191"/>
      <c r="AP27" s="191"/>
      <c r="AQ27" s="191"/>
      <c r="AR27" s="191"/>
      <c r="AS27" s="191"/>
      <c r="AT27" s="191"/>
      <c r="AU27" s="191"/>
      <c r="AV27" s="191"/>
      <c r="AW27" s="191"/>
      <c r="AX27" s="191"/>
      <c r="AY27" s="191"/>
      <c r="AZ27" s="191"/>
      <c r="BA27" s="191"/>
      <c r="BB27" s="191"/>
      <c r="BC27" s="191"/>
      <c r="BD27" s="191"/>
      <c r="BE27" s="191"/>
      <c r="BF27" s="191"/>
      <c r="BG27" s="191"/>
      <c r="BH27" s="191"/>
      <c r="BI27" s="191"/>
      <c r="BJ27" s="191"/>
      <c r="BK27" s="191"/>
      <c r="BL27" s="191"/>
      <c r="BM27" s="158"/>
      <c r="BN27" s="210"/>
      <c r="BO27" s="202"/>
      <c r="BP27" s="203"/>
      <c r="BQ27" s="202"/>
      <c r="BR27" s="203"/>
      <c r="BS27" s="202"/>
      <c r="BT27" s="203"/>
      <c r="BU27" s="202"/>
      <c r="BV27" s="203"/>
      <c r="BW27" s="202"/>
      <c r="BX27" s="203"/>
      <c r="BY27" s="202"/>
      <c r="BZ27" s="203"/>
      <c r="CA27" s="202"/>
      <c r="CB27" s="203"/>
      <c r="CC27" s="202"/>
      <c r="CD27" s="203"/>
      <c r="CE27" s="202"/>
      <c r="CF27" s="203"/>
      <c r="CG27" s="202"/>
      <c r="CH27" s="203"/>
      <c r="CI27" s="202"/>
      <c r="CJ27" s="203"/>
      <c r="CK27" s="202"/>
      <c r="CL27" s="203"/>
      <c r="CM27" s="202"/>
      <c r="CN27" s="203"/>
      <c r="CO27" s="202"/>
      <c r="CP27" s="203"/>
      <c r="CQ27" s="202"/>
      <c r="CR27" s="203"/>
      <c r="CS27" s="202"/>
      <c r="CT27" s="199"/>
      <c r="CU27" s="202"/>
      <c r="CV27" s="199"/>
      <c r="CW27" s="202"/>
      <c r="CX27" s="199"/>
      <c r="CY27" s="202"/>
      <c r="CZ27" s="199"/>
      <c r="DA27" s="202"/>
      <c r="DB27" s="199"/>
      <c r="DC27" s="202"/>
      <c r="DD27" s="199"/>
      <c r="DE27" s="202"/>
      <c r="DF27" s="199"/>
      <c r="DG27" s="202"/>
      <c r="DH27" s="199"/>
      <c r="DI27" s="202"/>
      <c r="DJ27" s="199"/>
      <c r="DK27" s="202"/>
      <c r="DL27" s="199"/>
      <c r="DM27" s="202"/>
      <c r="DN27" s="199"/>
      <c r="DO27" s="202"/>
      <c r="DP27" s="199"/>
      <c r="DQ27" s="202"/>
      <c r="DR27" s="199"/>
      <c r="DS27" s="202"/>
      <c r="DT27" s="199"/>
      <c r="DU27" s="202"/>
      <c r="DV27" s="199"/>
      <c r="DW27" s="202"/>
      <c r="DX27" s="199"/>
      <c r="DY27" s="158"/>
      <c r="DZ27" s="159"/>
      <c r="EA27" s="202"/>
      <c r="EB27" s="203"/>
      <c r="EC27" s="202"/>
      <c r="ED27" s="203"/>
      <c r="EE27" s="202"/>
      <c r="EF27" s="203"/>
      <c r="EG27" s="202"/>
      <c r="EH27" s="203"/>
      <c r="EI27" s="202"/>
      <c r="EJ27" s="203"/>
      <c r="EK27" s="202"/>
      <c r="EL27" s="203"/>
      <c r="EM27" s="202"/>
      <c r="EN27" s="203"/>
      <c r="EO27" s="202"/>
      <c r="EP27" s="203"/>
      <c r="EQ27" s="202"/>
      <c r="ER27" s="203"/>
      <c r="ES27" s="202"/>
      <c r="ET27" s="203"/>
      <c r="EU27" s="202"/>
      <c r="EV27" s="203"/>
      <c r="EW27" s="202"/>
      <c r="EX27" s="203"/>
      <c r="EY27" s="202"/>
      <c r="EZ27" s="203"/>
      <c r="FA27" s="202"/>
      <c r="FB27" s="203"/>
      <c r="FC27" s="202"/>
      <c r="FD27" s="203"/>
      <c r="FE27" s="202"/>
      <c r="FF27" s="199"/>
      <c r="FG27" s="202"/>
      <c r="FH27" s="199"/>
      <c r="FI27" s="202"/>
      <c r="FJ27" s="199"/>
      <c r="FK27" s="202"/>
      <c r="FL27" s="199"/>
      <c r="FM27" s="202"/>
      <c r="FN27" s="199"/>
      <c r="FO27" s="202"/>
      <c r="FP27" s="199"/>
      <c r="FQ27" s="202"/>
      <c r="FR27" s="199"/>
      <c r="FS27" s="202"/>
      <c r="FT27" s="199"/>
      <c r="FU27" s="202"/>
      <c r="FV27" s="199"/>
      <c r="FW27" s="202"/>
      <c r="FX27" s="199"/>
      <c r="FY27" s="202"/>
      <c r="FZ27" s="199"/>
      <c r="GA27" s="202"/>
      <c r="GB27" s="199"/>
      <c r="GC27" s="202"/>
      <c r="GD27" s="199"/>
      <c r="GE27" s="202"/>
      <c r="GF27" s="199"/>
      <c r="GG27" s="202"/>
      <c r="GH27" s="199"/>
      <c r="GI27" s="202"/>
      <c r="GJ27" s="199"/>
      <c r="GK27" s="158"/>
      <c r="GL27" s="159"/>
      <c r="GM27" s="202"/>
      <c r="GN27" s="203"/>
      <c r="GO27" s="202"/>
      <c r="GP27" s="203"/>
      <c r="GQ27" s="202"/>
      <c r="GR27" s="203"/>
      <c r="GS27" s="202"/>
      <c r="GT27" s="203"/>
      <c r="GU27" s="202"/>
      <c r="GV27" s="203"/>
      <c r="GW27" s="202"/>
      <c r="GX27" s="203"/>
      <c r="GY27" s="202"/>
      <c r="GZ27" s="203"/>
      <c r="HA27" s="202"/>
      <c r="HB27" s="203"/>
      <c r="HC27" s="202"/>
      <c r="HD27" s="203"/>
      <c r="HE27" s="202"/>
      <c r="HF27" s="203"/>
      <c r="HG27" s="202"/>
      <c r="HH27" s="203"/>
      <c r="HI27" s="202"/>
      <c r="HJ27" s="203"/>
      <c r="HK27" s="202"/>
      <c r="HL27" s="203"/>
      <c r="HM27" s="202"/>
      <c r="HN27" s="203"/>
      <c r="HO27" s="202"/>
      <c r="HP27" s="203"/>
      <c r="HQ27" s="202"/>
      <c r="HR27" s="199"/>
      <c r="HS27" s="202"/>
      <c r="HT27" s="199"/>
      <c r="HU27" s="202"/>
      <c r="HV27" s="199"/>
      <c r="HW27" s="202"/>
      <c r="HX27" s="199"/>
      <c r="HY27" s="202"/>
      <c r="HZ27" s="199"/>
      <c r="IA27" s="202"/>
      <c r="IB27" s="199"/>
      <c r="IC27" s="202"/>
      <c r="ID27" s="199"/>
      <c r="IE27" s="202"/>
      <c r="IF27" s="199"/>
      <c r="IG27" s="202"/>
      <c r="IH27" s="199"/>
      <c r="II27" s="202"/>
      <c r="IJ27" s="199"/>
      <c r="IK27" s="202"/>
      <c r="IL27" s="199"/>
      <c r="IM27" s="202"/>
      <c r="IN27" s="199"/>
      <c r="IO27" s="202"/>
      <c r="IP27" s="199"/>
      <c r="IQ27" s="202"/>
      <c r="IR27" s="199"/>
      <c r="IS27" s="202"/>
      <c r="IT27" s="199"/>
      <c r="IU27" s="202"/>
      <c r="IV27" s="199"/>
    </row>
    <row r="28">
      <c r="A28" s="212"/>
      <c r="B28" s="231"/>
      <c r="C28" s="199">
        <f t="shared" si="21"/>
        <v>0</v>
      </c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  <c r="AA28" s="191"/>
      <c r="AB28" s="191"/>
      <c r="AC28" s="191"/>
      <c r="AD28" s="191"/>
      <c r="AE28" s="191"/>
      <c r="AF28" s="191"/>
      <c r="AG28" s="191"/>
      <c r="AH28" s="191"/>
      <c r="AI28" s="191"/>
      <c r="AJ28" s="191"/>
      <c r="AK28" s="191"/>
      <c r="AL28" s="191"/>
      <c r="AM28" s="191"/>
      <c r="AN28" s="191"/>
      <c r="AO28" s="191"/>
      <c r="AP28" s="191"/>
      <c r="AQ28" s="191"/>
      <c r="AR28" s="191"/>
      <c r="AS28" s="191"/>
      <c r="AT28" s="191"/>
      <c r="AU28" s="191"/>
      <c r="AV28" s="191"/>
      <c r="AW28" s="191"/>
      <c r="AX28" s="191"/>
      <c r="AY28" s="191"/>
      <c r="AZ28" s="191"/>
      <c r="BA28" s="191"/>
      <c r="BB28" s="191"/>
      <c r="BC28" s="191"/>
      <c r="BD28" s="191"/>
      <c r="BE28" s="191"/>
      <c r="BF28" s="191"/>
      <c r="BG28" s="191"/>
      <c r="BH28" s="191"/>
      <c r="BI28" s="191"/>
      <c r="BJ28" s="191"/>
      <c r="BK28" s="191"/>
      <c r="BL28" s="191"/>
      <c r="BM28" s="158"/>
      <c r="BN28" s="210"/>
      <c r="BO28" s="202"/>
      <c r="BP28" s="203"/>
      <c r="BQ28" s="202"/>
      <c r="BR28" s="203"/>
      <c r="BS28" s="202"/>
      <c r="BT28" s="203"/>
      <c r="BU28" s="202"/>
      <c r="BV28" s="203"/>
      <c r="BW28" s="202"/>
      <c r="BX28" s="203"/>
      <c r="BY28" s="202"/>
      <c r="BZ28" s="203"/>
      <c r="CA28" s="202"/>
      <c r="CB28" s="203"/>
      <c r="CC28" s="202"/>
      <c r="CD28" s="203"/>
      <c r="CE28" s="202"/>
      <c r="CF28" s="203"/>
      <c r="CG28" s="202"/>
      <c r="CH28" s="203"/>
      <c r="CI28" s="202"/>
      <c r="CJ28" s="203"/>
      <c r="CK28" s="202"/>
      <c r="CL28" s="203"/>
      <c r="CM28" s="202"/>
      <c r="CN28" s="203"/>
      <c r="CO28" s="202"/>
      <c r="CP28" s="203"/>
      <c r="CQ28" s="202"/>
      <c r="CR28" s="203"/>
      <c r="CS28" s="202"/>
      <c r="CT28" s="199"/>
      <c r="CU28" s="202"/>
      <c r="CV28" s="199"/>
      <c r="CW28" s="202"/>
      <c r="CX28" s="199"/>
      <c r="CY28" s="202"/>
      <c r="CZ28" s="199"/>
      <c r="DA28" s="202"/>
      <c r="DB28" s="199"/>
      <c r="DC28" s="202"/>
      <c r="DD28" s="199"/>
      <c r="DE28" s="202"/>
      <c r="DF28" s="199"/>
      <c r="DG28" s="202"/>
      <c r="DH28" s="199"/>
      <c r="DI28" s="202"/>
      <c r="DJ28" s="199"/>
      <c r="DK28" s="202"/>
      <c r="DL28" s="199"/>
      <c r="DM28" s="202"/>
      <c r="DN28" s="199"/>
      <c r="DO28" s="202"/>
      <c r="DP28" s="199"/>
      <c r="DQ28" s="202"/>
      <c r="DR28" s="199"/>
      <c r="DS28" s="202"/>
      <c r="DT28" s="199"/>
      <c r="DU28" s="202"/>
      <c r="DV28" s="199"/>
      <c r="DW28" s="202"/>
      <c r="DX28" s="199"/>
      <c r="DY28" s="158"/>
      <c r="DZ28" s="159"/>
      <c r="EA28" s="202"/>
      <c r="EB28" s="203"/>
      <c r="EC28" s="202"/>
      <c r="ED28" s="203"/>
      <c r="EE28" s="202"/>
      <c r="EF28" s="203"/>
      <c r="EG28" s="202"/>
      <c r="EH28" s="203"/>
      <c r="EI28" s="202"/>
      <c r="EJ28" s="203"/>
      <c r="EK28" s="202"/>
      <c r="EL28" s="203"/>
      <c r="EM28" s="202"/>
      <c r="EN28" s="203"/>
      <c r="EO28" s="202"/>
      <c r="EP28" s="203"/>
      <c r="EQ28" s="202"/>
      <c r="ER28" s="203"/>
      <c r="ES28" s="202"/>
      <c r="ET28" s="203"/>
      <c r="EU28" s="202"/>
      <c r="EV28" s="203"/>
      <c r="EW28" s="202"/>
      <c r="EX28" s="203"/>
      <c r="EY28" s="202"/>
      <c r="EZ28" s="203"/>
      <c r="FA28" s="202"/>
      <c r="FB28" s="203"/>
      <c r="FC28" s="202"/>
      <c r="FD28" s="203"/>
      <c r="FE28" s="202"/>
      <c r="FF28" s="199"/>
      <c r="FG28" s="202"/>
      <c r="FH28" s="199"/>
      <c r="FI28" s="202"/>
      <c r="FJ28" s="199"/>
      <c r="FK28" s="202"/>
      <c r="FL28" s="199"/>
      <c r="FM28" s="202"/>
      <c r="FN28" s="199"/>
      <c r="FO28" s="202"/>
      <c r="FP28" s="199"/>
      <c r="FQ28" s="202"/>
      <c r="FR28" s="199"/>
      <c r="FS28" s="202"/>
      <c r="FT28" s="199"/>
      <c r="FU28" s="202"/>
      <c r="FV28" s="199"/>
      <c r="FW28" s="202"/>
      <c r="FX28" s="199"/>
      <c r="FY28" s="202"/>
      <c r="FZ28" s="199"/>
      <c r="GA28" s="202"/>
      <c r="GB28" s="199"/>
      <c r="GC28" s="202"/>
      <c r="GD28" s="199"/>
      <c r="GE28" s="202"/>
      <c r="GF28" s="199"/>
      <c r="GG28" s="202"/>
      <c r="GH28" s="199"/>
      <c r="GI28" s="202"/>
      <c r="GJ28" s="199"/>
      <c r="GK28" s="158"/>
      <c r="GL28" s="159"/>
      <c r="GM28" s="202"/>
      <c r="GN28" s="203"/>
      <c r="GO28" s="202"/>
      <c r="GP28" s="203"/>
      <c r="GQ28" s="202"/>
      <c r="GR28" s="203"/>
      <c r="GS28" s="202"/>
      <c r="GT28" s="203"/>
      <c r="GU28" s="202"/>
      <c r="GV28" s="203"/>
      <c r="GW28" s="202"/>
      <c r="GX28" s="203"/>
      <c r="GY28" s="202"/>
      <c r="GZ28" s="203"/>
      <c r="HA28" s="202"/>
      <c r="HB28" s="203"/>
      <c r="HC28" s="202"/>
      <c r="HD28" s="203"/>
      <c r="HE28" s="202"/>
      <c r="HF28" s="203"/>
      <c r="HG28" s="202"/>
      <c r="HH28" s="203"/>
      <c r="HI28" s="202"/>
      <c r="HJ28" s="203"/>
      <c r="HK28" s="202"/>
      <c r="HL28" s="203"/>
      <c r="HM28" s="202"/>
      <c r="HN28" s="203"/>
      <c r="HO28" s="202"/>
      <c r="HP28" s="203"/>
      <c r="HQ28" s="202"/>
      <c r="HR28" s="199"/>
      <c r="HS28" s="202"/>
      <c r="HT28" s="199"/>
      <c r="HU28" s="202"/>
      <c r="HV28" s="199"/>
      <c r="HW28" s="202"/>
      <c r="HX28" s="199"/>
      <c r="HY28" s="202"/>
      <c r="HZ28" s="199"/>
      <c r="IA28" s="202"/>
      <c r="IB28" s="199"/>
      <c r="IC28" s="202"/>
      <c r="ID28" s="199"/>
      <c r="IE28" s="202"/>
      <c r="IF28" s="199"/>
      <c r="IG28" s="202"/>
      <c r="IH28" s="199"/>
      <c r="II28" s="202"/>
      <c r="IJ28" s="199"/>
      <c r="IK28" s="202"/>
      <c r="IL28" s="199"/>
      <c r="IM28" s="202"/>
      <c r="IN28" s="199"/>
      <c r="IO28" s="202"/>
      <c r="IP28" s="199"/>
      <c r="IQ28" s="202"/>
      <c r="IR28" s="199"/>
      <c r="IS28" s="202"/>
      <c r="IT28" s="199"/>
      <c r="IU28" s="202"/>
      <c r="IV28" s="199"/>
    </row>
    <row r="29">
      <c r="A29" s="212"/>
      <c r="B29" s="231"/>
      <c r="C29" s="199">
        <f t="shared" si="21"/>
        <v>0</v>
      </c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58"/>
      <c r="BN29" s="210"/>
      <c r="BO29" s="202"/>
      <c r="BP29" s="203"/>
      <c r="BQ29" s="202"/>
      <c r="BR29" s="203"/>
      <c r="BS29" s="202"/>
      <c r="BT29" s="203"/>
      <c r="BU29" s="202"/>
      <c r="BV29" s="203"/>
      <c r="BW29" s="202"/>
      <c r="BX29" s="203"/>
      <c r="BY29" s="202"/>
      <c r="BZ29" s="203"/>
      <c r="CA29" s="202"/>
      <c r="CB29" s="203"/>
      <c r="CC29" s="202"/>
      <c r="CD29" s="203"/>
      <c r="CE29" s="202"/>
      <c r="CF29" s="203"/>
      <c r="CG29" s="202"/>
      <c r="CH29" s="203"/>
      <c r="CI29" s="202"/>
      <c r="CJ29" s="203"/>
      <c r="CK29" s="202"/>
      <c r="CL29" s="203"/>
      <c r="CM29" s="202"/>
      <c r="CN29" s="203"/>
      <c r="CO29" s="202"/>
      <c r="CP29" s="203"/>
      <c r="CQ29" s="202"/>
      <c r="CR29" s="203"/>
      <c r="CS29" s="202"/>
      <c r="CT29" s="199"/>
      <c r="CU29" s="202"/>
      <c r="CV29" s="199"/>
      <c r="CW29" s="202"/>
      <c r="CX29" s="199"/>
      <c r="CY29" s="202"/>
      <c r="CZ29" s="199"/>
      <c r="DA29" s="202"/>
      <c r="DB29" s="199"/>
      <c r="DC29" s="202"/>
      <c r="DD29" s="199"/>
      <c r="DE29" s="202"/>
      <c r="DF29" s="199"/>
      <c r="DG29" s="202"/>
      <c r="DH29" s="199"/>
      <c r="DI29" s="202"/>
      <c r="DJ29" s="199"/>
      <c r="DK29" s="202"/>
      <c r="DL29" s="199"/>
      <c r="DM29" s="202"/>
      <c r="DN29" s="199"/>
      <c r="DO29" s="202"/>
      <c r="DP29" s="199"/>
      <c r="DQ29" s="202"/>
      <c r="DR29" s="199"/>
      <c r="DS29" s="202"/>
      <c r="DT29" s="199"/>
      <c r="DU29" s="202"/>
      <c r="DV29" s="199"/>
      <c r="DW29" s="202"/>
      <c r="DX29" s="199"/>
      <c r="DY29" s="158"/>
      <c r="DZ29" s="159"/>
      <c r="EA29" s="202"/>
      <c r="EB29" s="203"/>
      <c r="EC29" s="202"/>
      <c r="ED29" s="203"/>
      <c r="EE29" s="202"/>
      <c r="EF29" s="203"/>
      <c r="EG29" s="202"/>
      <c r="EH29" s="203"/>
      <c r="EI29" s="202"/>
      <c r="EJ29" s="203"/>
      <c r="EK29" s="202"/>
      <c r="EL29" s="203"/>
      <c r="EM29" s="202"/>
      <c r="EN29" s="203"/>
      <c r="EO29" s="202"/>
      <c r="EP29" s="203"/>
      <c r="EQ29" s="202"/>
      <c r="ER29" s="203"/>
      <c r="ES29" s="202"/>
      <c r="ET29" s="203"/>
      <c r="EU29" s="202"/>
      <c r="EV29" s="203"/>
      <c r="EW29" s="202"/>
      <c r="EX29" s="203"/>
      <c r="EY29" s="202"/>
      <c r="EZ29" s="203"/>
      <c r="FA29" s="202"/>
      <c r="FB29" s="203"/>
      <c r="FC29" s="202"/>
      <c r="FD29" s="203"/>
      <c r="FE29" s="202"/>
      <c r="FF29" s="199"/>
      <c r="FG29" s="202"/>
      <c r="FH29" s="199"/>
      <c r="FI29" s="202"/>
      <c r="FJ29" s="199"/>
      <c r="FK29" s="202"/>
      <c r="FL29" s="199"/>
      <c r="FM29" s="202"/>
      <c r="FN29" s="199"/>
      <c r="FO29" s="202"/>
      <c r="FP29" s="199"/>
      <c r="FQ29" s="202"/>
      <c r="FR29" s="199"/>
      <c r="FS29" s="202"/>
      <c r="FT29" s="199"/>
      <c r="FU29" s="202"/>
      <c r="FV29" s="199"/>
      <c r="FW29" s="202"/>
      <c r="FX29" s="199"/>
      <c r="FY29" s="202"/>
      <c r="FZ29" s="199"/>
      <c r="GA29" s="202"/>
      <c r="GB29" s="199"/>
      <c r="GC29" s="202"/>
      <c r="GD29" s="199"/>
      <c r="GE29" s="202"/>
      <c r="GF29" s="199"/>
      <c r="GG29" s="202"/>
      <c r="GH29" s="199"/>
      <c r="GI29" s="202"/>
      <c r="GJ29" s="199"/>
      <c r="GK29" s="158"/>
      <c r="GL29" s="159"/>
      <c r="GM29" s="202"/>
      <c r="GN29" s="203"/>
      <c r="GO29" s="202"/>
      <c r="GP29" s="203"/>
      <c r="GQ29" s="202"/>
      <c r="GR29" s="203"/>
      <c r="GS29" s="202"/>
      <c r="GT29" s="203"/>
      <c r="GU29" s="202"/>
      <c r="GV29" s="203"/>
      <c r="GW29" s="202"/>
      <c r="GX29" s="203"/>
      <c r="GY29" s="202"/>
      <c r="GZ29" s="203"/>
      <c r="HA29" s="202"/>
      <c r="HB29" s="203"/>
      <c r="HC29" s="202"/>
      <c r="HD29" s="203"/>
      <c r="HE29" s="202"/>
      <c r="HF29" s="203"/>
      <c r="HG29" s="202"/>
      <c r="HH29" s="203"/>
      <c r="HI29" s="202"/>
      <c r="HJ29" s="203"/>
      <c r="HK29" s="202"/>
      <c r="HL29" s="203"/>
      <c r="HM29" s="202"/>
      <c r="HN29" s="203"/>
      <c r="HO29" s="202"/>
      <c r="HP29" s="203"/>
      <c r="HQ29" s="202"/>
      <c r="HR29" s="199"/>
      <c r="HS29" s="202"/>
      <c r="HT29" s="199"/>
      <c r="HU29" s="202"/>
      <c r="HV29" s="199"/>
      <c r="HW29" s="202"/>
      <c r="HX29" s="199"/>
      <c r="HY29" s="202"/>
      <c r="HZ29" s="199"/>
      <c r="IA29" s="202"/>
      <c r="IB29" s="199"/>
      <c r="IC29" s="202"/>
      <c r="ID29" s="199"/>
      <c r="IE29" s="202"/>
      <c r="IF29" s="199"/>
      <c r="IG29" s="202"/>
      <c r="IH29" s="199"/>
      <c r="II29" s="202"/>
      <c r="IJ29" s="199"/>
      <c r="IK29" s="202"/>
      <c r="IL29" s="199"/>
      <c r="IM29" s="202"/>
      <c r="IN29" s="199"/>
      <c r="IO29" s="202"/>
      <c r="IP29" s="199"/>
      <c r="IQ29" s="202"/>
      <c r="IR29" s="199"/>
      <c r="IS29" s="202"/>
      <c r="IT29" s="199"/>
      <c r="IU29" s="202"/>
      <c r="IV29" s="199"/>
    </row>
    <row r="30">
      <c r="A30" s="212"/>
      <c r="B30" s="231"/>
      <c r="C30" s="199">
        <f t="shared" si="21"/>
        <v>0</v>
      </c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58"/>
      <c r="BN30" s="210"/>
      <c r="BO30" s="202"/>
      <c r="BP30" s="203"/>
      <c r="BQ30" s="202"/>
      <c r="BR30" s="203"/>
      <c r="BS30" s="202"/>
      <c r="BT30" s="203"/>
      <c r="BU30" s="202"/>
      <c r="BV30" s="203"/>
      <c r="BW30" s="202"/>
      <c r="BX30" s="203"/>
      <c r="BY30" s="202"/>
      <c r="BZ30" s="203"/>
      <c r="CA30" s="202"/>
      <c r="CB30" s="203"/>
      <c r="CC30" s="202"/>
      <c r="CD30" s="203"/>
      <c r="CE30" s="202"/>
      <c r="CF30" s="203"/>
      <c r="CG30" s="202"/>
      <c r="CH30" s="203"/>
      <c r="CI30" s="202"/>
      <c r="CJ30" s="203"/>
      <c r="CK30" s="202"/>
      <c r="CL30" s="203"/>
      <c r="CM30" s="202"/>
      <c r="CN30" s="203"/>
      <c r="CO30" s="202"/>
      <c r="CP30" s="203"/>
      <c r="CQ30" s="202"/>
      <c r="CR30" s="203"/>
      <c r="CS30" s="202"/>
      <c r="CT30" s="199"/>
      <c r="CU30" s="202"/>
      <c r="CV30" s="199"/>
      <c r="CW30" s="202"/>
      <c r="CX30" s="199"/>
      <c r="CY30" s="202"/>
      <c r="CZ30" s="199"/>
      <c r="DA30" s="202"/>
      <c r="DB30" s="199"/>
      <c r="DC30" s="202"/>
      <c r="DD30" s="199"/>
      <c r="DE30" s="202"/>
      <c r="DF30" s="199"/>
      <c r="DG30" s="202"/>
      <c r="DH30" s="199"/>
      <c r="DI30" s="202"/>
      <c r="DJ30" s="199"/>
      <c r="DK30" s="202"/>
      <c r="DL30" s="199"/>
      <c r="DM30" s="202"/>
      <c r="DN30" s="199"/>
      <c r="DO30" s="202"/>
      <c r="DP30" s="199"/>
      <c r="DQ30" s="202"/>
      <c r="DR30" s="199"/>
      <c r="DS30" s="202"/>
      <c r="DT30" s="199"/>
      <c r="DU30" s="202"/>
      <c r="DV30" s="199"/>
      <c r="DW30" s="202"/>
      <c r="DX30" s="199"/>
      <c r="DY30" s="158"/>
      <c r="DZ30" s="159"/>
      <c r="EA30" s="202"/>
      <c r="EB30" s="203"/>
      <c r="EC30" s="202"/>
      <c r="ED30" s="203"/>
      <c r="EE30" s="202"/>
      <c r="EF30" s="203"/>
      <c r="EG30" s="202"/>
      <c r="EH30" s="203"/>
      <c r="EI30" s="202"/>
      <c r="EJ30" s="203"/>
      <c r="EK30" s="202"/>
      <c r="EL30" s="203"/>
      <c r="EM30" s="202"/>
      <c r="EN30" s="203"/>
      <c r="EO30" s="202"/>
      <c r="EP30" s="203"/>
      <c r="EQ30" s="202"/>
      <c r="ER30" s="203"/>
      <c r="ES30" s="202"/>
      <c r="ET30" s="203"/>
      <c r="EU30" s="202"/>
      <c r="EV30" s="203"/>
      <c r="EW30" s="202"/>
      <c r="EX30" s="203"/>
      <c r="EY30" s="202"/>
      <c r="EZ30" s="203"/>
      <c r="FA30" s="202"/>
      <c r="FB30" s="203"/>
      <c r="FC30" s="202"/>
      <c r="FD30" s="203"/>
      <c r="FE30" s="202"/>
      <c r="FF30" s="199"/>
      <c r="FG30" s="202"/>
      <c r="FH30" s="199"/>
      <c r="FI30" s="202"/>
      <c r="FJ30" s="199"/>
      <c r="FK30" s="202"/>
      <c r="FL30" s="199"/>
      <c r="FM30" s="202"/>
      <c r="FN30" s="199"/>
      <c r="FO30" s="202"/>
      <c r="FP30" s="199"/>
      <c r="FQ30" s="202"/>
      <c r="FR30" s="199"/>
      <c r="FS30" s="202"/>
      <c r="FT30" s="199"/>
      <c r="FU30" s="202"/>
      <c r="FV30" s="199"/>
      <c r="FW30" s="202"/>
      <c r="FX30" s="199"/>
      <c r="FY30" s="202"/>
      <c r="FZ30" s="199"/>
      <c r="GA30" s="202"/>
      <c r="GB30" s="199"/>
      <c r="GC30" s="202"/>
      <c r="GD30" s="199"/>
      <c r="GE30" s="202"/>
      <c r="GF30" s="199"/>
      <c r="GG30" s="202"/>
      <c r="GH30" s="199"/>
      <c r="GI30" s="202"/>
      <c r="GJ30" s="199"/>
      <c r="GK30" s="158"/>
      <c r="GL30" s="159"/>
      <c r="GM30" s="202"/>
      <c r="GN30" s="203"/>
      <c r="GO30" s="202"/>
      <c r="GP30" s="203"/>
      <c r="GQ30" s="202"/>
      <c r="GR30" s="203"/>
      <c r="GS30" s="202"/>
      <c r="GT30" s="203"/>
      <c r="GU30" s="202"/>
      <c r="GV30" s="203"/>
      <c r="GW30" s="202"/>
      <c r="GX30" s="203"/>
      <c r="GY30" s="202"/>
      <c r="GZ30" s="203"/>
      <c r="HA30" s="202"/>
      <c r="HB30" s="203"/>
      <c r="HC30" s="202"/>
      <c r="HD30" s="203"/>
      <c r="HE30" s="202"/>
      <c r="HF30" s="203"/>
      <c r="HG30" s="202"/>
      <c r="HH30" s="203"/>
      <c r="HI30" s="202"/>
      <c r="HJ30" s="203"/>
      <c r="HK30" s="202"/>
      <c r="HL30" s="203"/>
      <c r="HM30" s="202"/>
      <c r="HN30" s="203"/>
      <c r="HO30" s="202"/>
      <c r="HP30" s="203"/>
      <c r="HQ30" s="202"/>
      <c r="HR30" s="199"/>
      <c r="HS30" s="202"/>
      <c r="HT30" s="199"/>
      <c r="HU30" s="202"/>
      <c r="HV30" s="199"/>
      <c r="HW30" s="202"/>
      <c r="HX30" s="199"/>
      <c r="HY30" s="202"/>
      <c r="HZ30" s="199"/>
      <c r="IA30" s="202"/>
      <c r="IB30" s="199"/>
      <c r="IC30" s="202"/>
      <c r="ID30" s="199"/>
      <c r="IE30" s="202"/>
      <c r="IF30" s="199"/>
      <c r="IG30" s="202"/>
      <c r="IH30" s="199"/>
      <c r="II30" s="202"/>
      <c r="IJ30" s="199"/>
      <c r="IK30" s="202"/>
      <c r="IL30" s="199"/>
      <c r="IM30" s="202"/>
      <c r="IN30" s="199"/>
      <c r="IO30" s="202"/>
      <c r="IP30" s="199"/>
      <c r="IQ30" s="202"/>
      <c r="IR30" s="199"/>
      <c r="IS30" s="202"/>
      <c r="IT30" s="199"/>
      <c r="IU30" s="202"/>
      <c r="IV30" s="199"/>
    </row>
    <row r="31">
      <c r="A31" s="212"/>
      <c r="B31" s="231"/>
      <c r="C31" s="199">
        <f t="shared" si="21"/>
        <v>0</v>
      </c>
      <c r="D31" s="191"/>
      <c r="E31" s="191"/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58"/>
      <c r="BN31" s="210"/>
      <c r="BO31" s="202"/>
      <c r="BP31" s="203"/>
      <c r="BQ31" s="202"/>
      <c r="BR31" s="203"/>
      <c r="BS31" s="202"/>
      <c r="BT31" s="203"/>
      <c r="BU31" s="202"/>
      <c r="BV31" s="203"/>
      <c r="BW31" s="202"/>
      <c r="BX31" s="203"/>
      <c r="BY31" s="202"/>
      <c r="BZ31" s="203"/>
      <c r="CA31" s="202"/>
      <c r="CB31" s="203"/>
      <c r="CC31" s="202"/>
      <c r="CD31" s="203"/>
      <c r="CE31" s="202"/>
      <c r="CF31" s="203"/>
      <c r="CG31" s="202"/>
      <c r="CH31" s="203"/>
      <c r="CI31" s="202"/>
      <c r="CJ31" s="203"/>
      <c r="CK31" s="202"/>
      <c r="CL31" s="203"/>
      <c r="CM31" s="202"/>
      <c r="CN31" s="203"/>
      <c r="CO31" s="202"/>
      <c r="CP31" s="203"/>
      <c r="CQ31" s="202"/>
      <c r="CR31" s="203"/>
      <c r="CS31" s="202"/>
      <c r="CT31" s="199"/>
      <c r="CU31" s="202"/>
      <c r="CV31" s="199"/>
      <c r="CW31" s="202"/>
      <c r="CX31" s="199"/>
      <c r="CY31" s="202"/>
      <c r="CZ31" s="199"/>
      <c r="DA31" s="202"/>
      <c r="DB31" s="199"/>
      <c r="DC31" s="202"/>
      <c r="DD31" s="199"/>
      <c r="DE31" s="202"/>
      <c r="DF31" s="199"/>
      <c r="DG31" s="202"/>
      <c r="DH31" s="199"/>
      <c r="DI31" s="202"/>
      <c r="DJ31" s="199"/>
      <c r="DK31" s="202"/>
      <c r="DL31" s="199"/>
      <c r="DM31" s="202"/>
      <c r="DN31" s="199"/>
      <c r="DO31" s="202"/>
      <c r="DP31" s="199"/>
      <c r="DQ31" s="202"/>
      <c r="DR31" s="199"/>
      <c r="DS31" s="202"/>
      <c r="DT31" s="199"/>
      <c r="DU31" s="202"/>
      <c r="DV31" s="199"/>
      <c r="DW31" s="202"/>
      <c r="DX31" s="199"/>
      <c r="DY31" s="158"/>
      <c r="DZ31" s="159"/>
      <c r="EA31" s="202"/>
      <c r="EB31" s="203"/>
      <c r="EC31" s="202"/>
      <c r="ED31" s="203"/>
      <c r="EE31" s="202"/>
      <c r="EF31" s="203"/>
      <c r="EG31" s="202"/>
      <c r="EH31" s="203"/>
      <c r="EI31" s="202"/>
      <c r="EJ31" s="203"/>
      <c r="EK31" s="202"/>
      <c r="EL31" s="203"/>
      <c r="EM31" s="202"/>
      <c r="EN31" s="203"/>
      <c r="EO31" s="202"/>
      <c r="EP31" s="203"/>
      <c r="EQ31" s="202"/>
      <c r="ER31" s="203"/>
      <c r="ES31" s="202"/>
      <c r="ET31" s="203"/>
      <c r="EU31" s="202"/>
      <c r="EV31" s="203"/>
      <c r="EW31" s="202"/>
      <c r="EX31" s="203"/>
      <c r="EY31" s="202"/>
      <c r="EZ31" s="203"/>
      <c r="FA31" s="202"/>
      <c r="FB31" s="203"/>
      <c r="FC31" s="202"/>
      <c r="FD31" s="203"/>
      <c r="FE31" s="202"/>
      <c r="FF31" s="199"/>
      <c r="FG31" s="202"/>
      <c r="FH31" s="199"/>
      <c r="FI31" s="202"/>
      <c r="FJ31" s="199"/>
      <c r="FK31" s="202"/>
      <c r="FL31" s="199"/>
      <c r="FM31" s="202"/>
      <c r="FN31" s="199"/>
      <c r="FO31" s="202"/>
      <c r="FP31" s="199"/>
      <c r="FQ31" s="202"/>
      <c r="FR31" s="199"/>
      <c r="FS31" s="202"/>
      <c r="FT31" s="199"/>
      <c r="FU31" s="202"/>
      <c r="FV31" s="199"/>
      <c r="FW31" s="202"/>
      <c r="FX31" s="199"/>
      <c r="FY31" s="202"/>
      <c r="FZ31" s="199"/>
      <c r="GA31" s="202"/>
      <c r="GB31" s="199"/>
      <c r="GC31" s="202"/>
      <c r="GD31" s="199"/>
      <c r="GE31" s="202"/>
      <c r="GF31" s="199"/>
      <c r="GG31" s="202"/>
      <c r="GH31" s="199"/>
      <c r="GI31" s="202"/>
      <c r="GJ31" s="199"/>
      <c r="GK31" s="158"/>
      <c r="GL31" s="159"/>
      <c r="GM31" s="202"/>
      <c r="GN31" s="203"/>
      <c r="GO31" s="202"/>
      <c r="GP31" s="203"/>
      <c r="GQ31" s="202"/>
      <c r="GR31" s="203"/>
      <c r="GS31" s="202"/>
      <c r="GT31" s="203"/>
      <c r="GU31" s="202"/>
      <c r="GV31" s="203"/>
      <c r="GW31" s="202"/>
      <c r="GX31" s="203"/>
      <c r="GY31" s="202"/>
      <c r="GZ31" s="203"/>
      <c r="HA31" s="202"/>
      <c r="HB31" s="203"/>
      <c r="HC31" s="202"/>
      <c r="HD31" s="203"/>
      <c r="HE31" s="202"/>
      <c r="HF31" s="203"/>
      <c r="HG31" s="202"/>
      <c r="HH31" s="203"/>
      <c r="HI31" s="202"/>
      <c r="HJ31" s="203"/>
      <c r="HK31" s="202"/>
      <c r="HL31" s="203"/>
      <c r="HM31" s="202"/>
      <c r="HN31" s="203"/>
      <c r="HO31" s="202"/>
      <c r="HP31" s="203"/>
      <c r="HQ31" s="202"/>
      <c r="HR31" s="199"/>
      <c r="HS31" s="202"/>
      <c r="HT31" s="199"/>
      <c r="HU31" s="202"/>
      <c r="HV31" s="199"/>
      <c r="HW31" s="202"/>
      <c r="HX31" s="199"/>
      <c r="HY31" s="202"/>
      <c r="HZ31" s="199"/>
      <c r="IA31" s="202"/>
      <c r="IB31" s="199"/>
      <c r="IC31" s="202"/>
      <c r="ID31" s="199"/>
      <c r="IE31" s="202"/>
      <c r="IF31" s="199"/>
      <c r="IG31" s="202"/>
      <c r="IH31" s="199"/>
      <c r="II31" s="202"/>
      <c r="IJ31" s="199"/>
      <c r="IK31" s="202"/>
      <c r="IL31" s="199"/>
      <c r="IM31" s="202"/>
      <c r="IN31" s="199"/>
      <c r="IO31" s="202"/>
      <c r="IP31" s="199"/>
      <c r="IQ31" s="202"/>
      <c r="IR31" s="199"/>
      <c r="IS31" s="202"/>
      <c r="IT31" s="199"/>
      <c r="IU31" s="202"/>
      <c r="IV31" s="199"/>
    </row>
    <row r="32">
      <c r="A32" s="212"/>
      <c r="B32" s="231"/>
      <c r="C32" s="199">
        <f t="shared" si="21"/>
        <v>0</v>
      </c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91"/>
      <c r="AV32" s="191"/>
      <c r="AW32" s="191"/>
      <c r="AX32" s="191"/>
      <c r="AY32" s="191"/>
      <c r="AZ32" s="191"/>
      <c r="BA32" s="191"/>
      <c r="BB32" s="191"/>
      <c r="BC32" s="191"/>
      <c r="BD32" s="191"/>
      <c r="BE32" s="191"/>
      <c r="BF32" s="191"/>
      <c r="BG32" s="191"/>
      <c r="BH32" s="191"/>
      <c r="BI32" s="191"/>
      <c r="BJ32" s="191"/>
      <c r="BK32" s="191"/>
      <c r="BL32" s="191"/>
      <c r="BM32" s="158"/>
      <c r="BN32" s="210"/>
      <c r="BO32" s="202"/>
      <c r="BP32" s="203"/>
      <c r="BQ32" s="202"/>
      <c r="BR32" s="203"/>
      <c r="BS32" s="202"/>
      <c r="BT32" s="203"/>
      <c r="BU32" s="202"/>
      <c r="BV32" s="203"/>
      <c r="BW32" s="202"/>
      <c r="BX32" s="203"/>
      <c r="BY32" s="202"/>
      <c r="BZ32" s="203"/>
      <c r="CA32" s="202"/>
      <c r="CB32" s="203"/>
      <c r="CC32" s="202"/>
      <c r="CD32" s="203"/>
      <c r="CE32" s="202"/>
      <c r="CF32" s="203"/>
      <c r="CG32" s="202"/>
      <c r="CH32" s="203"/>
      <c r="CI32" s="202"/>
      <c r="CJ32" s="203"/>
      <c r="CK32" s="202"/>
      <c r="CL32" s="203"/>
      <c r="CM32" s="202"/>
      <c r="CN32" s="203"/>
      <c r="CO32" s="202"/>
      <c r="CP32" s="203"/>
      <c r="CQ32" s="202"/>
      <c r="CR32" s="203"/>
      <c r="CS32" s="202"/>
      <c r="CT32" s="199"/>
      <c r="CU32" s="202"/>
      <c r="CV32" s="199"/>
      <c r="CW32" s="202"/>
      <c r="CX32" s="199"/>
      <c r="CY32" s="202"/>
      <c r="CZ32" s="199"/>
      <c r="DA32" s="202"/>
      <c r="DB32" s="199"/>
      <c r="DC32" s="202"/>
      <c r="DD32" s="199"/>
      <c r="DE32" s="202"/>
      <c r="DF32" s="199"/>
      <c r="DG32" s="202"/>
      <c r="DH32" s="199"/>
      <c r="DI32" s="202"/>
      <c r="DJ32" s="199"/>
      <c r="DK32" s="202"/>
      <c r="DL32" s="199"/>
      <c r="DM32" s="202"/>
      <c r="DN32" s="199"/>
      <c r="DO32" s="202"/>
      <c r="DP32" s="199"/>
      <c r="DQ32" s="202"/>
      <c r="DR32" s="199"/>
      <c r="DS32" s="202"/>
      <c r="DT32" s="199"/>
      <c r="DU32" s="202"/>
      <c r="DV32" s="199"/>
      <c r="DW32" s="202"/>
      <c r="DX32" s="199"/>
      <c r="DY32" s="158"/>
      <c r="DZ32" s="159"/>
      <c r="EA32" s="202"/>
      <c r="EB32" s="203"/>
      <c r="EC32" s="202"/>
      <c r="ED32" s="203"/>
      <c r="EE32" s="202"/>
      <c r="EF32" s="203"/>
      <c r="EG32" s="202"/>
      <c r="EH32" s="203"/>
      <c r="EI32" s="202"/>
      <c r="EJ32" s="203"/>
      <c r="EK32" s="202"/>
      <c r="EL32" s="203"/>
      <c r="EM32" s="202"/>
      <c r="EN32" s="203"/>
      <c r="EO32" s="202"/>
      <c r="EP32" s="203"/>
      <c r="EQ32" s="202"/>
      <c r="ER32" s="203"/>
      <c r="ES32" s="202"/>
      <c r="ET32" s="203"/>
      <c r="EU32" s="202"/>
      <c r="EV32" s="203"/>
      <c r="EW32" s="202"/>
      <c r="EX32" s="203"/>
      <c r="EY32" s="202"/>
      <c r="EZ32" s="203"/>
      <c r="FA32" s="202"/>
      <c r="FB32" s="203"/>
      <c r="FC32" s="202"/>
      <c r="FD32" s="203"/>
      <c r="FE32" s="202"/>
      <c r="FF32" s="199"/>
      <c r="FG32" s="202"/>
      <c r="FH32" s="199"/>
      <c r="FI32" s="202"/>
      <c r="FJ32" s="199"/>
      <c r="FK32" s="202"/>
      <c r="FL32" s="199"/>
      <c r="FM32" s="202"/>
      <c r="FN32" s="199"/>
      <c r="FO32" s="202"/>
      <c r="FP32" s="199"/>
      <c r="FQ32" s="202"/>
      <c r="FR32" s="199"/>
      <c r="FS32" s="202"/>
      <c r="FT32" s="199"/>
      <c r="FU32" s="202"/>
      <c r="FV32" s="199"/>
      <c r="FW32" s="202"/>
      <c r="FX32" s="199"/>
      <c r="FY32" s="202"/>
      <c r="FZ32" s="199"/>
      <c r="GA32" s="202"/>
      <c r="GB32" s="199"/>
      <c r="GC32" s="202"/>
      <c r="GD32" s="199"/>
      <c r="GE32" s="202"/>
      <c r="GF32" s="199"/>
      <c r="GG32" s="202"/>
      <c r="GH32" s="199"/>
      <c r="GI32" s="202"/>
      <c r="GJ32" s="199"/>
      <c r="GK32" s="158"/>
      <c r="GL32" s="159"/>
      <c r="GM32" s="202"/>
      <c r="GN32" s="203"/>
      <c r="GO32" s="202"/>
      <c r="GP32" s="203"/>
      <c r="GQ32" s="202"/>
      <c r="GR32" s="203"/>
      <c r="GS32" s="202"/>
      <c r="GT32" s="203"/>
      <c r="GU32" s="202"/>
      <c r="GV32" s="203"/>
      <c r="GW32" s="202"/>
      <c r="GX32" s="203"/>
      <c r="GY32" s="202"/>
      <c r="GZ32" s="203"/>
      <c r="HA32" s="202"/>
      <c r="HB32" s="203"/>
      <c r="HC32" s="202"/>
      <c r="HD32" s="203"/>
      <c r="HE32" s="202"/>
      <c r="HF32" s="203"/>
      <c r="HG32" s="202"/>
      <c r="HH32" s="203"/>
      <c r="HI32" s="202"/>
      <c r="HJ32" s="203"/>
      <c r="HK32" s="202"/>
      <c r="HL32" s="203"/>
      <c r="HM32" s="202"/>
      <c r="HN32" s="203"/>
      <c r="HO32" s="202"/>
      <c r="HP32" s="203"/>
      <c r="HQ32" s="202"/>
      <c r="HR32" s="199"/>
      <c r="HS32" s="202"/>
      <c r="HT32" s="199"/>
      <c r="HU32" s="202"/>
      <c r="HV32" s="199"/>
      <c r="HW32" s="202"/>
      <c r="HX32" s="199"/>
      <c r="HY32" s="202"/>
      <c r="HZ32" s="199"/>
      <c r="IA32" s="202"/>
      <c r="IB32" s="199"/>
      <c r="IC32" s="202"/>
      <c r="ID32" s="199"/>
      <c r="IE32" s="202"/>
      <c r="IF32" s="199"/>
      <c r="IG32" s="202"/>
      <c r="IH32" s="199"/>
      <c r="II32" s="202"/>
      <c r="IJ32" s="199"/>
      <c r="IK32" s="202"/>
      <c r="IL32" s="199"/>
      <c r="IM32" s="202"/>
      <c r="IN32" s="199"/>
      <c r="IO32" s="202"/>
      <c r="IP32" s="199"/>
      <c r="IQ32" s="202"/>
      <c r="IR32" s="199"/>
      <c r="IS32" s="202"/>
      <c r="IT32" s="199"/>
      <c r="IU32" s="202"/>
      <c r="IV32" s="199"/>
    </row>
    <row r="33">
      <c r="A33" s="212"/>
      <c r="B33" s="231"/>
      <c r="C33" s="199">
        <f t="shared" si="21"/>
        <v>0</v>
      </c>
      <c r="D33" s="191"/>
      <c r="E33" s="191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  <c r="AC33" s="191"/>
      <c r="AD33" s="191"/>
      <c r="AE33" s="191"/>
      <c r="AF33" s="191"/>
      <c r="AG33" s="191"/>
      <c r="AH33" s="191"/>
      <c r="AI33" s="191"/>
      <c r="AJ33" s="191"/>
      <c r="AK33" s="191"/>
      <c r="AL33" s="191"/>
      <c r="AM33" s="191"/>
      <c r="AN33" s="191"/>
      <c r="AO33" s="191"/>
      <c r="AP33" s="191"/>
      <c r="AQ33" s="191"/>
      <c r="AR33" s="191"/>
      <c r="AS33" s="191"/>
      <c r="AT33" s="191"/>
      <c r="AU33" s="191"/>
      <c r="AV33" s="191"/>
      <c r="AW33" s="191"/>
      <c r="AX33" s="191"/>
      <c r="AY33" s="191"/>
      <c r="AZ33" s="191"/>
      <c r="BA33" s="191"/>
      <c r="BB33" s="191"/>
      <c r="BC33" s="191"/>
      <c r="BD33" s="191"/>
      <c r="BE33" s="191"/>
      <c r="BF33" s="191"/>
      <c r="BG33" s="191"/>
      <c r="BH33" s="191"/>
      <c r="BI33" s="191"/>
      <c r="BJ33" s="191"/>
      <c r="BK33" s="191"/>
      <c r="BL33" s="191"/>
      <c r="BM33" s="158"/>
      <c r="BN33" s="210"/>
      <c r="BO33" s="202"/>
      <c r="BP33" s="203"/>
      <c r="BQ33" s="202"/>
      <c r="BR33" s="203"/>
      <c r="BS33" s="202"/>
      <c r="BT33" s="203"/>
      <c r="BU33" s="202"/>
      <c r="BV33" s="203"/>
      <c r="BW33" s="202"/>
      <c r="BX33" s="203"/>
      <c r="BY33" s="202"/>
      <c r="BZ33" s="203"/>
      <c r="CA33" s="202"/>
      <c r="CB33" s="203"/>
      <c r="CC33" s="202"/>
      <c r="CD33" s="203"/>
      <c r="CE33" s="202"/>
      <c r="CF33" s="203"/>
      <c r="CG33" s="202"/>
      <c r="CH33" s="203"/>
      <c r="CI33" s="202"/>
      <c r="CJ33" s="203"/>
      <c r="CK33" s="202"/>
      <c r="CL33" s="203"/>
      <c r="CM33" s="202"/>
      <c r="CN33" s="203"/>
      <c r="CO33" s="202"/>
      <c r="CP33" s="203"/>
      <c r="CQ33" s="202"/>
      <c r="CR33" s="203"/>
      <c r="CS33" s="202"/>
      <c r="CT33" s="199"/>
      <c r="CU33" s="202"/>
      <c r="CV33" s="199"/>
      <c r="CW33" s="202"/>
      <c r="CX33" s="199"/>
      <c r="CY33" s="202"/>
      <c r="CZ33" s="199"/>
      <c r="DA33" s="202"/>
      <c r="DB33" s="199"/>
      <c r="DC33" s="202"/>
      <c r="DD33" s="199"/>
      <c r="DE33" s="202"/>
      <c r="DF33" s="199"/>
      <c r="DG33" s="202"/>
      <c r="DH33" s="199"/>
      <c r="DI33" s="202"/>
      <c r="DJ33" s="199"/>
      <c r="DK33" s="202"/>
      <c r="DL33" s="199"/>
      <c r="DM33" s="202"/>
      <c r="DN33" s="199"/>
      <c r="DO33" s="202"/>
      <c r="DP33" s="199"/>
      <c r="DQ33" s="202"/>
      <c r="DR33" s="199"/>
      <c r="DS33" s="202"/>
      <c r="DT33" s="199"/>
      <c r="DU33" s="202"/>
      <c r="DV33" s="199"/>
      <c r="DW33" s="202"/>
      <c r="DX33" s="199"/>
      <c r="DY33" s="158"/>
      <c r="DZ33" s="159"/>
      <c r="EA33" s="202"/>
      <c r="EB33" s="203"/>
      <c r="EC33" s="202"/>
      <c r="ED33" s="203"/>
      <c r="EE33" s="202"/>
      <c r="EF33" s="203"/>
      <c r="EG33" s="202"/>
      <c r="EH33" s="203"/>
      <c r="EI33" s="202"/>
      <c r="EJ33" s="203"/>
      <c r="EK33" s="202"/>
      <c r="EL33" s="203"/>
      <c r="EM33" s="202"/>
      <c r="EN33" s="203"/>
      <c r="EO33" s="202"/>
      <c r="EP33" s="203"/>
      <c r="EQ33" s="202"/>
      <c r="ER33" s="203"/>
      <c r="ES33" s="202"/>
      <c r="ET33" s="203"/>
      <c r="EU33" s="202"/>
      <c r="EV33" s="203"/>
      <c r="EW33" s="202"/>
      <c r="EX33" s="203"/>
      <c r="EY33" s="202"/>
      <c r="EZ33" s="203"/>
      <c r="FA33" s="202"/>
      <c r="FB33" s="203"/>
      <c r="FC33" s="202"/>
      <c r="FD33" s="203"/>
      <c r="FE33" s="202"/>
      <c r="FF33" s="199"/>
      <c r="FG33" s="202"/>
      <c r="FH33" s="199"/>
      <c r="FI33" s="202"/>
      <c r="FJ33" s="199"/>
      <c r="FK33" s="202"/>
      <c r="FL33" s="199"/>
      <c r="FM33" s="202"/>
      <c r="FN33" s="199"/>
      <c r="FO33" s="202"/>
      <c r="FP33" s="199"/>
      <c r="FQ33" s="202"/>
      <c r="FR33" s="199"/>
      <c r="FS33" s="202"/>
      <c r="FT33" s="199"/>
      <c r="FU33" s="202"/>
      <c r="FV33" s="199"/>
      <c r="FW33" s="202"/>
      <c r="FX33" s="199"/>
      <c r="FY33" s="202"/>
      <c r="FZ33" s="199"/>
      <c r="GA33" s="202"/>
      <c r="GB33" s="199"/>
      <c r="GC33" s="202"/>
      <c r="GD33" s="199"/>
      <c r="GE33" s="202"/>
      <c r="GF33" s="199"/>
      <c r="GG33" s="202"/>
      <c r="GH33" s="199"/>
      <c r="GI33" s="202"/>
      <c r="GJ33" s="199"/>
      <c r="GK33" s="158"/>
      <c r="GL33" s="159"/>
      <c r="GM33" s="202"/>
      <c r="GN33" s="203"/>
      <c r="GO33" s="202"/>
      <c r="GP33" s="203"/>
      <c r="GQ33" s="202"/>
      <c r="GR33" s="203"/>
      <c r="GS33" s="202"/>
      <c r="GT33" s="203"/>
      <c r="GU33" s="202"/>
      <c r="GV33" s="203"/>
      <c r="GW33" s="202"/>
      <c r="GX33" s="203"/>
      <c r="GY33" s="202"/>
      <c r="GZ33" s="203"/>
      <c r="HA33" s="202"/>
      <c r="HB33" s="203"/>
      <c r="HC33" s="202"/>
      <c r="HD33" s="203"/>
      <c r="HE33" s="202"/>
      <c r="HF33" s="203"/>
      <c r="HG33" s="202"/>
      <c r="HH33" s="203"/>
      <c r="HI33" s="202"/>
      <c r="HJ33" s="203"/>
      <c r="HK33" s="202"/>
      <c r="HL33" s="203"/>
      <c r="HM33" s="202"/>
      <c r="HN33" s="203"/>
      <c r="HO33" s="202"/>
      <c r="HP33" s="203"/>
      <c r="HQ33" s="202"/>
      <c r="HR33" s="199"/>
      <c r="HS33" s="202"/>
      <c r="HT33" s="199"/>
      <c r="HU33" s="202"/>
      <c r="HV33" s="199"/>
      <c r="HW33" s="202"/>
      <c r="HX33" s="199"/>
      <c r="HY33" s="202"/>
      <c r="HZ33" s="199"/>
      <c r="IA33" s="202"/>
      <c r="IB33" s="199"/>
      <c r="IC33" s="202"/>
      <c r="ID33" s="199"/>
      <c r="IE33" s="202"/>
      <c r="IF33" s="199"/>
      <c r="IG33" s="202"/>
      <c r="IH33" s="199"/>
      <c r="II33" s="202"/>
      <c r="IJ33" s="199"/>
      <c r="IK33" s="202"/>
      <c r="IL33" s="199"/>
      <c r="IM33" s="202"/>
      <c r="IN33" s="199"/>
      <c r="IO33" s="202"/>
      <c r="IP33" s="199"/>
      <c r="IQ33" s="202"/>
      <c r="IR33" s="199"/>
      <c r="IS33" s="202"/>
      <c r="IT33" s="199"/>
      <c r="IU33" s="202"/>
      <c r="IV33" s="199"/>
    </row>
    <row r="34">
      <c r="A34" s="212"/>
      <c r="B34" s="231" t="str">
        <f t="shared" ref="B34:B36" si="22">BN34</f>
        <v/>
      </c>
      <c r="C34" s="191"/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9">
        <f t="shared" ref="BL34:BL35" si="23">DX34+GJ34+IV34</f>
        <v>0</v>
      </c>
      <c r="BM34" s="158"/>
      <c r="BN34" s="210"/>
      <c r="BO34" s="202">
        <f>SUM(BO5:BO33)</f>
        <v>32.5</v>
      </c>
      <c r="BP34" s="159"/>
      <c r="BQ34" s="202">
        <f>SUM(BQ5:BQ33)</f>
        <v>17</v>
      </c>
      <c r="BR34" s="159"/>
      <c r="BS34" s="202">
        <f>SUM(BS5:BS33)</f>
        <v>18</v>
      </c>
      <c r="BT34" s="159"/>
      <c r="BU34" s="202">
        <f>SUM(BU5:BU33)</f>
        <v>17</v>
      </c>
      <c r="BV34" s="159"/>
      <c r="BW34" s="202">
        <f>SUM(BW5:BW33)</f>
        <v>22.5</v>
      </c>
      <c r="BX34" s="159"/>
      <c r="BY34" s="202">
        <f>SUM(BY5:BY33)</f>
        <v>18.5</v>
      </c>
      <c r="BZ34" s="159"/>
      <c r="CA34" s="202">
        <f>SUM(CA5:CA33)</f>
        <v>24</v>
      </c>
      <c r="CB34" s="159"/>
      <c r="CC34" s="202">
        <f>SUM(CC5:CC33)</f>
        <v>17</v>
      </c>
      <c r="CD34" s="159"/>
      <c r="CE34" s="202">
        <f>SUM(CE5:CE33)</f>
        <v>17</v>
      </c>
      <c r="CF34" s="159"/>
      <c r="CG34" s="202">
        <f>SUM(CG5:CG33)</f>
        <v>18</v>
      </c>
      <c r="CH34" s="159"/>
      <c r="CI34" s="202">
        <f>SUM(CI5:CI33)</f>
        <v>19</v>
      </c>
      <c r="CJ34" s="159"/>
      <c r="CK34" s="202">
        <f>SUM(CK5:CK33)</f>
        <v>29</v>
      </c>
      <c r="CL34" s="159"/>
      <c r="CM34" s="202">
        <f>SUM(CM5:CM33)</f>
        <v>40</v>
      </c>
      <c r="CN34" s="159"/>
      <c r="CO34" s="202">
        <f>SUM(CO5:CO33)</f>
        <v>25</v>
      </c>
      <c r="CP34" s="159"/>
      <c r="CQ34" s="202">
        <f>SUM(CQ5:CQ33)</f>
        <v>19</v>
      </c>
      <c r="CR34" s="159"/>
      <c r="CS34" s="202">
        <f>SUM(CS5:CS33)</f>
        <v>13</v>
      </c>
      <c r="CT34" s="159"/>
      <c r="CU34" s="202">
        <f>SUM(CU5:CU33)</f>
        <v>18</v>
      </c>
      <c r="CV34" s="159"/>
      <c r="CW34" s="202">
        <f>SUM(CW5:CW33)</f>
        <v>34</v>
      </c>
      <c r="CX34" s="191"/>
      <c r="CY34" s="202">
        <f>SUM(CY5:CY33)</f>
        <v>26</v>
      </c>
      <c r="CZ34" s="159"/>
      <c r="DA34" s="202">
        <f>SUM(DA5:DA33)</f>
        <v>19</v>
      </c>
      <c r="DB34" s="159"/>
      <c r="DC34" s="202">
        <f>SUM(DC5:DC33)</f>
        <v>19</v>
      </c>
      <c r="DD34" s="159"/>
      <c r="DE34" s="202">
        <f>SUM(DE5:DE33)</f>
        <v>19</v>
      </c>
      <c r="DF34" s="159"/>
      <c r="DG34" s="202">
        <f>SUM(DG5:DG33)</f>
        <v>20</v>
      </c>
      <c r="DH34" s="159"/>
      <c r="DI34" s="202">
        <f>SUM(DI5:DI33)</f>
        <v>19</v>
      </c>
      <c r="DJ34" s="191"/>
      <c r="DK34" s="202">
        <f>SUM(DK5:DK33)</f>
        <v>18</v>
      </c>
      <c r="DL34" s="159"/>
      <c r="DM34" s="202">
        <f>SUM(DM5:DM33)</f>
        <v>31</v>
      </c>
      <c r="DN34" s="159"/>
      <c r="DO34" s="202">
        <f>SUM(DO5:DO33)</f>
        <v>27.5</v>
      </c>
      <c r="DP34" s="159"/>
      <c r="DQ34" s="202">
        <f>SUM(DQ5:DQ33)</f>
        <v>25.5</v>
      </c>
      <c r="DR34" s="159"/>
      <c r="DS34" s="202">
        <f>SUM(DS5:DS33)</f>
        <v>19</v>
      </c>
      <c r="DT34" s="159"/>
      <c r="DU34" s="202">
        <f>SUM(DU5:DU33)</f>
        <v>13</v>
      </c>
      <c r="DV34" s="191"/>
      <c r="DW34" s="192"/>
      <c r="DX34" s="199"/>
      <c r="DY34" s="158"/>
      <c r="DZ34" s="159" t="str">
        <f>BN34</f>
        <v/>
      </c>
      <c r="EA34" s="202"/>
      <c r="EB34" s="203"/>
      <c r="EC34" s="202"/>
      <c r="ED34" s="203"/>
      <c r="EE34" s="202"/>
      <c r="EF34" s="203"/>
      <c r="EG34" s="202"/>
      <c r="EH34" s="203"/>
      <c r="EI34" s="202"/>
      <c r="EJ34" s="203"/>
      <c r="EK34" s="202"/>
      <c r="EL34" s="203"/>
      <c r="EM34" s="202"/>
      <c r="EN34" s="203"/>
      <c r="EO34" s="202"/>
      <c r="EP34" s="203"/>
      <c r="EQ34" s="202"/>
      <c r="ER34" s="203"/>
      <c r="ES34" s="202"/>
      <c r="ET34" s="203"/>
      <c r="EU34" s="202"/>
      <c r="EV34" s="203"/>
      <c r="EW34" s="202"/>
      <c r="EX34" s="203"/>
      <c r="EY34" s="202"/>
      <c r="EZ34" s="203"/>
      <c r="FA34" s="202"/>
      <c r="FB34" s="203"/>
      <c r="FC34" s="202"/>
      <c r="FD34" s="203"/>
      <c r="FE34" s="202"/>
      <c r="FF34" s="199"/>
      <c r="FG34" s="202"/>
      <c r="FH34" s="199"/>
      <c r="FI34" s="202"/>
      <c r="FJ34" s="199"/>
      <c r="FK34" s="202"/>
      <c r="FL34" s="199"/>
      <c r="FM34" s="202"/>
      <c r="FN34" s="199"/>
      <c r="FO34" s="202"/>
      <c r="FP34" s="199"/>
      <c r="FQ34" s="202"/>
      <c r="FR34" s="199"/>
      <c r="FS34" s="202"/>
      <c r="FT34" s="199"/>
      <c r="FU34" s="202"/>
      <c r="FV34" s="199"/>
      <c r="FW34" s="202"/>
      <c r="FX34" s="199"/>
      <c r="FY34" s="202"/>
      <c r="FZ34" s="199"/>
      <c r="GA34" s="202"/>
      <c r="GB34" s="199"/>
      <c r="GC34" s="202"/>
      <c r="GD34" s="199"/>
      <c r="GE34" s="202"/>
      <c r="GF34" s="199"/>
      <c r="GG34" s="202"/>
      <c r="GH34" s="199"/>
      <c r="GI34" s="202"/>
      <c r="GJ34" s="199"/>
      <c r="GK34" s="158"/>
      <c r="GL34" s="159" t="str">
        <f>DZ34</f>
        <v/>
      </c>
      <c r="GM34" s="202"/>
      <c r="GN34" s="203"/>
      <c r="GO34" s="202"/>
      <c r="GP34" s="203"/>
      <c r="GQ34" s="202"/>
      <c r="GR34" s="203"/>
      <c r="GS34" s="202"/>
      <c r="GT34" s="203"/>
      <c r="GU34" s="202"/>
      <c r="GV34" s="203"/>
      <c r="GW34" s="202"/>
      <c r="GX34" s="203"/>
      <c r="GY34" s="202"/>
      <c r="GZ34" s="203"/>
      <c r="HA34" s="202"/>
      <c r="HB34" s="203"/>
      <c r="HC34" s="202"/>
      <c r="HD34" s="203"/>
      <c r="HE34" s="202"/>
      <c r="HF34" s="203"/>
      <c r="HG34" s="202"/>
      <c r="HH34" s="203"/>
      <c r="HI34" s="202"/>
      <c r="HJ34" s="203"/>
      <c r="HK34" s="202"/>
      <c r="HL34" s="203"/>
      <c r="HM34" s="202"/>
      <c r="HN34" s="203"/>
      <c r="HO34" s="202"/>
      <c r="HP34" s="203"/>
      <c r="HQ34" s="202"/>
      <c r="HR34" s="199"/>
      <c r="HS34" s="202"/>
      <c r="HT34" s="199"/>
      <c r="HU34" s="202"/>
      <c r="HV34" s="199"/>
      <c r="HW34" s="202"/>
      <c r="HX34" s="199"/>
      <c r="HY34" s="202"/>
      <c r="HZ34" s="199"/>
      <c r="IA34" s="202"/>
      <c r="IB34" s="199"/>
      <c r="IC34" s="202"/>
      <c r="ID34" s="199"/>
      <c r="IE34" s="202"/>
      <c r="IF34" s="199"/>
      <c r="IG34" s="202"/>
      <c r="IH34" s="199"/>
      <c r="II34" s="202"/>
      <c r="IJ34" s="199"/>
      <c r="IK34" s="202"/>
      <c r="IL34" s="199"/>
      <c r="IM34" s="202"/>
      <c r="IN34" s="199"/>
      <c r="IO34" s="202"/>
      <c r="IP34" s="199"/>
      <c r="IQ34" s="202"/>
      <c r="IR34" s="199"/>
      <c r="IS34" s="202"/>
      <c r="IT34" s="199"/>
      <c r="IU34" s="202"/>
      <c r="IV34" s="199"/>
    </row>
    <row r="35">
      <c r="A35" s="209"/>
      <c r="B35" s="231" t="str">
        <f t="shared" si="22"/>
        <v/>
      </c>
      <c r="C35" s="191">
        <f>BO35+EA35+GM35</f>
        <v>0</v>
      </c>
      <c r="D35" s="191"/>
      <c r="E35" s="191"/>
      <c r="F35" s="191"/>
      <c r="G35" s="191"/>
      <c r="H35" s="191"/>
      <c r="I35" s="191"/>
      <c r="J35" s="191"/>
      <c r="K35" s="191"/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  <c r="AA35" s="191"/>
      <c r="AB35" s="191"/>
      <c r="AC35" s="191"/>
      <c r="AD35" s="191"/>
      <c r="AE35" s="191"/>
      <c r="AF35" s="191"/>
      <c r="AG35" s="191"/>
      <c r="AH35" s="191"/>
      <c r="AI35" s="191"/>
      <c r="AJ35" s="191"/>
      <c r="AK35" s="191"/>
      <c r="AL35" s="191"/>
      <c r="AM35" s="191"/>
      <c r="AN35" s="191"/>
      <c r="AO35" s="191"/>
      <c r="AP35" s="191"/>
      <c r="AQ35" s="191"/>
      <c r="AR35" s="191"/>
      <c r="AS35" s="191"/>
      <c r="AT35" s="191"/>
      <c r="AU35" s="191"/>
      <c r="AV35" s="191"/>
      <c r="AW35" s="191"/>
      <c r="AX35" s="191"/>
      <c r="AY35" s="191"/>
      <c r="AZ35" s="191"/>
      <c r="BA35" s="191"/>
      <c r="BB35" s="191"/>
      <c r="BC35" s="191"/>
      <c r="BD35" s="191"/>
      <c r="BE35" s="191"/>
      <c r="BF35" s="191"/>
      <c r="BG35" s="191"/>
      <c r="BH35" s="191"/>
      <c r="BI35" s="191"/>
      <c r="BJ35" s="191"/>
      <c r="BK35" s="191"/>
      <c r="BL35" s="191">
        <f t="shared" si="23"/>
        <v>0</v>
      </c>
      <c r="BM35" s="158"/>
      <c r="BN35" s="159"/>
      <c r="CO35" s="232">
        <f>CO34+CM34+CK34+CI34+CG34+CE34+CC34</f>
        <v>165</v>
      </c>
      <c r="DX35" s="191"/>
      <c r="DY35" s="158"/>
      <c r="DZ35" s="159"/>
      <c r="EA35" s="192"/>
      <c r="EB35" s="159"/>
      <c r="EC35" s="192"/>
      <c r="ED35" s="159"/>
      <c r="EE35" s="192"/>
      <c r="EF35" s="159"/>
      <c r="EG35" s="192"/>
      <c r="EH35" s="159"/>
      <c r="EI35" s="192"/>
      <c r="EJ35" s="159"/>
      <c r="EK35" s="192"/>
      <c r="EL35" s="159"/>
      <c r="EM35" s="192"/>
      <c r="EN35" s="159"/>
      <c r="EO35" s="192"/>
      <c r="EP35" s="159"/>
      <c r="EQ35" s="192"/>
      <c r="ER35" s="159"/>
      <c r="ES35" s="192"/>
      <c r="ET35" s="159"/>
      <c r="EU35" s="192"/>
      <c r="EV35" s="159"/>
      <c r="EW35" s="192"/>
      <c r="EX35" s="159"/>
      <c r="EY35" s="192"/>
      <c r="EZ35" s="159"/>
      <c r="FA35" s="192"/>
      <c r="FB35" s="159"/>
      <c r="FC35" s="192"/>
      <c r="FD35" s="159"/>
      <c r="FE35" s="192"/>
      <c r="FF35" s="191"/>
      <c r="FG35" s="192"/>
      <c r="FH35" s="191"/>
      <c r="FI35" s="192"/>
      <c r="FJ35" s="191"/>
      <c r="FK35" s="192"/>
      <c r="FL35" s="191"/>
      <c r="FM35" s="192"/>
      <c r="FN35" s="191"/>
      <c r="FO35" s="192"/>
      <c r="FP35" s="191"/>
      <c r="FQ35" s="192"/>
      <c r="FR35" s="191"/>
      <c r="FS35" s="192"/>
      <c r="FT35" s="191"/>
      <c r="FU35" s="192"/>
      <c r="FV35" s="191"/>
      <c r="FW35" s="192"/>
      <c r="FX35" s="191"/>
      <c r="FY35" s="192"/>
      <c r="FZ35" s="191"/>
      <c r="GA35" s="193"/>
      <c r="GB35" s="194"/>
      <c r="GC35" s="192"/>
      <c r="GD35" s="191"/>
      <c r="GE35" s="192"/>
      <c r="GF35" s="191"/>
      <c r="GG35" s="192"/>
      <c r="GH35" s="191"/>
      <c r="GI35" s="192"/>
      <c r="GJ35" s="191"/>
      <c r="GK35" s="158"/>
      <c r="GL35" s="159"/>
      <c r="GM35" s="192"/>
      <c r="GN35" s="159"/>
      <c r="GO35" s="192"/>
      <c r="GP35" s="159"/>
      <c r="GQ35" s="192"/>
      <c r="GR35" s="159"/>
      <c r="GS35" s="192"/>
      <c r="GT35" s="159"/>
      <c r="GU35" s="192"/>
      <c r="GV35" s="159"/>
      <c r="GW35" s="192"/>
      <c r="GX35" s="159"/>
      <c r="GY35" s="192"/>
      <c r="GZ35" s="159"/>
      <c r="HA35" s="192"/>
      <c r="HB35" s="159"/>
      <c r="HC35" s="192"/>
      <c r="HD35" s="159"/>
      <c r="HE35" s="192"/>
      <c r="HF35" s="159"/>
      <c r="HG35" s="192"/>
      <c r="HH35" s="159"/>
      <c r="HI35" s="192"/>
      <c r="HJ35" s="159"/>
      <c r="HK35" s="192"/>
      <c r="HL35" s="159"/>
      <c r="HM35" s="192"/>
      <c r="HN35" s="159"/>
      <c r="HO35" s="192"/>
      <c r="HP35" s="159"/>
      <c r="HQ35" s="192"/>
      <c r="HR35" s="191"/>
      <c r="HS35" s="192"/>
      <c r="HT35" s="191"/>
      <c r="HU35" s="192"/>
      <c r="HV35" s="191"/>
      <c r="HW35" s="192"/>
      <c r="HX35" s="191"/>
      <c r="HY35" s="192"/>
      <c r="HZ35" s="191"/>
      <c r="IA35" s="192"/>
      <c r="IB35" s="191"/>
      <c r="IC35" s="192"/>
      <c r="ID35" s="191"/>
      <c r="IE35" s="192"/>
      <c r="IF35" s="191"/>
      <c r="IG35" s="192"/>
      <c r="IH35" s="191"/>
      <c r="II35" s="192"/>
      <c r="IJ35" s="191"/>
      <c r="IK35" s="192"/>
      <c r="IL35" s="191"/>
      <c r="IM35" s="193"/>
      <c r="IN35" s="194"/>
      <c r="IO35" s="192"/>
      <c r="IP35" s="191"/>
      <c r="IQ35" s="192"/>
      <c r="IR35" s="191"/>
      <c r="IS35" s="192"/>
      <c r="IT35" s="191"/>
      <c r="IU35" s="192"/>
      <c r="IV35" s="191"/>
    </row>
    <row r="36">
      <c r="A36" s="209"/>
      <c r="B36" s="231" t="str">
        <f t="shared" si="22"/>
        <v/>
      </c>
      <c r="C36" s="191"/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  <c r="AD36" s="191"/>
      <c r="AE36" s="191"/>
      <c r="AF36" s="191"/>
      <c r="AG36" s="191"/>
      <c r="AH36" s="191"/>
      <c r="AI36" s="191"/>
      <c r="AJ36" s="191"/>
      <c r="AK36" s="191"/>
      <c r="AL36" s="191"/>
      <c r="AM36" s="191"/>
      <c r="AN36" s="191"/>
      <c r="AO36" s="191"/>
      <c r="AP36" s="191"/>
      <c r="AQ36" s="191"/>
      <c r="AR36" s="191"/>
      <c r="AS36" s="191"/>
      <c r="AT36" s="191"/>
      <c r="AU36" s="191"/>
      <c r="AV36" s="191"/>
      <c r="AW36" s="191"/>
      <c r="AX36" s="191"/>
      <c r="AY36" s="191"/>
      <c r="AZ36" s="191"/>
      <c r="BA36" s="191"/>
      <c r="BB36" s="191"/>
      <c r="BC36" s="191"/>
      <c r="BD36" s="191"/>
      <c r="BE36" s="191"/>
      <c r="BF36" s="191"/>
      <c r="BG36" s="191"/>
      <c r="BH36" s="191"/>
      <c r="BI36" s="191"/>
      <c r="BJ36" s="191"/>
      <c r="BK36" s="191"/>
      <c r="BL36" s="191">
        <f>DX35+GJ35</f>
        <v>0</v>
      </c>
      <c r="BM36" s="158"/>
      <c r="BN36" s="159"/>
      <c r="BO36" s="152" t="s">
        <v>143</v>
      </c>
      <c r="CC36" s="152" t="s">
        <v>143</v>
      </c>
      <c r="CQ36" s="152" t="s">
        <v>143</v>
      </c>
      <c r="DE36" s="152" t="s">
        <v>143</v>
      </c>
      <c r="DS36" s="153"/>
      <c r="DT36" s="153"/>
      <c r="DU36" s="153"/>
      <c r="DV36" s="153"/>
      <c r="DW36" s="153"/>
      <c r="DX36" s="153"/>
      <c r="DY36" s="158"/>
      <c r="DZ36" s="159"/>
      <c r="EA36" s="154" t="s">
        <v>144</v>
      </c>
      <c r="EO36" s="154" t="s">
        <v>144</v>
      </c>
      <c r="FC36" s="154" t="s">
        <v>144</v>
      </c>
      <c r="FQ36" s="154" t="s">
        <v>144</v>
      </c>
      <c r="GE36" s="155"/>
      <c r="GK36" s="158"/>
      <c r="GL36" s="159"/>
      <c r="GM36" s="217" t="str">
        <f>GM1</f>
        <v>Braník</v>
      </c>
      <c r="HA36" s="217" t="str">
        <f>GM1</f>
        <v>Braník</v>
      </c>
      <c r="HO36" s="217" t="str">
        <f>GM1</f>
        <v>Braník</v>
      </c>
      <c r="IC36" s="217" t="str">
        <f>GM1</f>
        <v>Braník</v>
      </c>
      <c r="IQ36" s="218"/>
    </row>
    <row r="37">
      <c r="A37" s="209"/>
      <c r="B37" s="172"/>
      <c r="C37" s="157">
        <f>WEEKNUM(C38, 2)</f>
        <v>23</v>
      </c>
      <c r="D37" s="136"/>
      <c r="E37" s="157">
        <f>WEEKNUM(E38, 2)</f>
        <v>23</v>
      </c>
      <c r="F37" s="136"/>
      <c r="G37" s="157">
        <f>WEEKNUM(G38, 2)</f>
        <v>23</v>
      </c>
      <c r="H37" s="136"/>
      <c r="I37" s="157">
        <f>WEEKNUM(I38, 2)</f>
        <v>23</v>
      </c>
      <c r="J37" s="136"/>
      <c r="K37" s="157">
        <f>WEEKNUM(K38, 2)</f>
        <v>23</v>
      </c>
      <c r="L37" s="136"/>
      <c r="M37" s="157">
        <f>WEEKNUM(M38, 2)</f>
        <v>23</v>
      </c>
      <c r="N37" s="136"/>
      <c r="O37" s="157">
        <f>WEEKNUM(O38, 2)</f>
        <v>23</v>
      </c>
      <c r="P37" s="136"/>
      <c r="Q37" s="157">
        <f>WEEKNUM(Q38, 2)</f>
        <v>24</v>
      </c>
      <c r="R37" s="136"/>
      <c r="S37" s="157">
        <f>WEEKNUM(S38, 2)</f>
        <v>24</v>
      </c>
      <c r="T37" s="136"/>
      <c r="U37" s="157">
        <f>WEEKNUM(U38, 2)</f>
        <v>24</v>
      </c>
      <c r="V37" s="136"/>
      <c r="W37" s="157">
        <f>WEEKNUM(W38, 2)</f>
        <v>24</v>
      </c>
      <c r="X37" s="136"/>
      <c r="Y37" s="157">
        <f>WEEKNUM(Y38, 2)</f>
        <v>24</v>
      </c>
      <c r="Z37" s="136"/>
      <c r="AA37" s="157">
        <f>WEEKNUM(AA38, 2)</f>
        <v>24</v>
      </c>
      <c r="AB37" s="136"/>
      <c r="AC37" s="157">
        <f>WEEKNUM(AC38, 2)</f>
        <v>24</v>
      </c>
      <c r="AD37" s="136"/>
      <c r="AE37" s="157">
        <f>WEEKNUM(AE38, 2)</f>
        <v>25</v>
      </c>
      <c r="AF37" s="136"/>
      <c r="AG37" s="157">
        <f>WEEKNUM(AG38, 2)</f>
        <v>25</v>
      </c>
      <c r="AH37" s="136"/>
      <c r="AI37" s="157">
        <f>WEEKNUM(AI38, 2)</f>
        <v>25</v>
      </c>
      <c r="AJ37" s="136"/>
      <c r="AK37" s="157">
        <f>WEEKNUM(AK38, 2)</f>
        <v>25</v>
      </c>
      <c r="AL37" s="136"/>
      <c r="AM37" s="157">
        <f>WEEKNUM(AM38, 2)</f>
        <v>25</v>
      </c>
      <c r="AN37" s="136"/>
      <c r="AO37" s="157">
        <f>WEEKNUM(AO38, 2)</f>
        <v>25</v>
      </c>
      <c r="AP37" s="136"/>
      <c r="AQ37" s="157">
        <f>WEEKNUM(AQ38, 2)</f>
        <v>25</v>
      </c>
      <c r="AR37" s="136"/>
      <c r="AS37" s="157">
        <f>WEEKNUM(AS38, 2)</f>
        <v>26</v>
      </c>
      <c r="AT37" s="136"/>
      <c r="AU37" s="157">
        <f>WEEKNUM(AU38, 2)</f>
        <v>26</v>
      </c>
      <c r="AV37" s="136"/>
      <c r="AW37" s="157">
        <f>WEEKNUM(AW38, 2)</f>
        <v>26</v>
      </c>
      <c r="AX37" s="136"/>
      <c r="AY37" s="157">
        <f>WEEKNUM(AY38, 2)</f>
        <v>26</v>
      </c>
      <c r="AZ37" s="136"/>
      <c r="BA37" s="157">
        <f>WEEKNUM(BA38, 2)</f>
        <v>26</v>
      </c>
      <c r="BB37" s="136"/>
      <c r="BC37" s="157">
        <f>WEEKNUM(BC38, 2)</f>
        <v>26</v>
      </c>
      <c r="BD37" s="136"/>
      <c r="BE37" s="157">
        <f>WEEKNUM(BE38, 2)</f>
        <v>26</v>
      </c>
      <c r="BF37" s="136"/>
      <c r="BG37" s="157">
        <f>WEEKNUM(BG38, 2)</f>
        <v>27</v>
      </c>
      <c r="BH37" s="136"/>
      <c r="BI37" s="157">
        <f>WEEKNUM(BI38, 2)</f>
        <v>27</v>
      </c>
      <c r="BJ37" s="136"/>
      <c r="BK37" s="157">
        <f>WEEKNUM(BK38, 2)</f>
        <v>27</v>
      </c>
      <c r="BL37" s="136"/>
      <c r="BM37" s="158"/>
      <c r="BN37" s="159"/>
      <c r="BO37" s="157">
        <f>WEEKNUM(BO38, 2)</f>
        <v>23</v>
      </c>
      <c r="BP37" s="136"/>
      <c r="BQ37" s="157">
        <f>WEEKNUM(BQ38, 2)</f>
        <v>23</v>
      </c>
      <c r="BR37" s="136"/>
      <c r="BS37" s="157">
        <f>WEEKNUM(BS38, 2)</f>
        <v>23</v>
      </c>
      <c r="BT37" s="136"/>
      <c r="BU37" s="157">
        <f>WEEKNUM(BU38, 2)</f>
        <v>23</v>
      </c>
      <c r="BV37" s="136"/>
      <c r="BW37" s="157">
        <f>WEEKNUM(BW38, 2)</f>
        <v>23</v>
      </c>
      <c r="BX37" s="136"/>
      <c r="BY37" s="157">
        <f>WEEKNUM(BY38, 2)</f>
        <v>23</v>
      </c>
      <c r="BZ37" s="136"/>
      <c r="CA37" s="157">
        <f>WEEKNUM(CA38, 2)</f>
        <v>23</v>
      </c>
      <c r="CB37" s="136"/>
      <c r="CC37" s="157">
        <f>WEEKNUM(CC38, 2)</f>
        <v>24</v>
      </c>
      <c r="CD37" s="136"/>
      <c r="CE37" s="157">
        <f>WEEKNUM(CE38, 2)</f>
        <v>24</v>
      </c>
      <c r="CF37" s="136"/>
      <c r="CG37" s="157">
        <f>WEEKNUM(CG38, 2)</f>
        <v>24</v>
      </c>
      <c r="CH37" s="136"/>
      <c r="CI37" s="157">
        <f>WEEKNUM(CI38, 2)</f>
        <v>24</v>
      </c>
      <c r="CJ37" s="136"/>
      <c r="CK37" s="157">
        <f>WEEKNUM(CK38, 2)</f>
        <v>24</v>
      </c>
      <c r="CL37" s="136"/>
      <c r="CM37" s="157">
        <f>WEEKNUM(CM38, 2)</f>
        <v>24</v>
      </c>
      <c r="CN37" s="136"/>
      <c r="CO37" s="157">
        <f>WEEKNUM(CO38, 2)</f>
        <v>24</v>
      </c>
      <c r="CP37" s="136"/>
      <c r="CQ37" s="157">
        <f>WEEKNUM(CQ38, 2)</f>
        <v>25</v>
      </c>
      <c r="CR37" s="136"/>
      <c r="CS37" s="157">
        <f>WEEKNUM(CS38, 2)</f>
        <v>25</v>
      </c>
      <c r="CT37" s="136"/>
      <c r="CU37" s="157">
        <f>WEEKNUM(CU38, 2)</f>
        <v>25</v>
      </c>
      <c r="CV37" s="136"/>
      <c r="CW37" s="157">
        <f>WEEKNUM(CW38, 2)</f>
        <v>25</v>
      </c>
      <c r="CX37" s="136"/>
      <c r="CY37" s="157">
        <f>WEEKNUM(CY38, 2)</f>
        <v>25</v>
      </c>
      <c r="CZ37" s="136"/>
      <c r="DA37" s="157">
        <f>WEEKNUM(DA38, 2)</f>
        <v>25</v>
      </c>
      <c r="DB37" s="136"/>
      <c r="DC37" s="157">
        <f>WEEKNUM(DC38, 2)</f>
        <v>25</v>
      </c>
      <c r="DD37" s="136"/>
      <c r="DE37" s="157">
        <f>WEEKNUM(DE38, 2)</f>
        <v>26</v>
      </c>
      <c r="DF37" s="136"/>
      <c r="DG37" s="157">
        <f>WEEKNUM(DG38, 2)</f>
        <v>26</v>
      </c>
      <c r="DH37" s="136"/>
      <c r="DI37" s="157">
        <f>WEEKNUM(DI38, 2)</f>
        <v>26</v>
      </c>
      <c r="DJ37" s="136"/>
      <c r="DK37" s="157">
        <f>WEEKNUM(DK38, 2)</f>
        <v>26</v>
      </c>
      <c r="DL37" s="136"/>
      <c r="DM37" s="157">
        <f>WEEKNUM(DM38, 2)</f>
        <v>26</v>
      </c>
      <c r="DN37" s="136"/>
      <c r="DO37" s="157">
        <f>WEEKNUM(DO38, 2)</f>
        <v>26</v>
      </c>
      <c r="DP37" s="136"/>
      <c r="DQ37" s="157">
        <f>WEEKNUM(DQ38, 2)</f>
        <v>26</v>
      </c>
      <c r="DR37" s="136"/>
      <c r="DS37" s="157">
        <f>WEEKNUM(DS38, 2)</f>
        <v>27</v>
      </c>
      <c r="DT37" s="136"/>
      <c r="DU37" s="157">
        <f>WEEKNUM(DU38, 2)</f>
        <v>27</v>
      </c>
      <c r="DV37" s="136"/>
      <c r="DW37" s="157">
        <f>WEEKNUM(DW38, 2)</f>
        <v>27</v>
      </c>
      <c r="DX37" s="136"/>
      <c r="DY37" s="158"/>
      <c r="DZ37" s="159"/>
      <c r="EA37" s="157">
        <f>WEEKNUM(EA38, 2)</f>
        <v>23</v>
      </c>
      <c r="EB37" s="136"/>
      <c r="EC37" s="157">
        <f>WEEKNUM(EC38, 2)</f>
        <v>23</v>
      </c>
      <c r="ED37" s="136"/>
      <c r="EE37" s="157">
        <f>WEEKNUM(EE38, 2)</f>
        <v>23</v>
      </c>
      <c r="EF37" s="136"/>
      <c r="EG37" s="157">
        <f>WEEKNUM(EG38, 2)</f>
        <v>23</v>
      </c>
      <c r="EH37" s="136"/>
      <c r="EI37" s="157">
        <f>WEEKNUM(EI38, 2)</f>
        <v>23</v>
      </c>
      <c r="EJ37" s="136"/>
      <c r="EK37" s="157">
        <f>WEEKNUM(EK38, 2)</f>
        <v>23</v>
      </c>
      <c r="EL37" s="136"/>
      <c r="EM37" s="157">
        <f>WEEKNUM(EM38, 2)</f>
        <v>23</v>
      </c>
      <c r="EN37" s="136"/>
      <c r="EO37" s="157">
        <f>WEEKNUM(EO38, 2)</f>
        <v>24</v>
      </c>
      <c r="EP37" s="136"/>
      <c r="EQ37" s="157">
        <f>WEEKNUM(EQ38, 2)</f>
        <v>24</v>
      </c>
      <c r="ER37" s="136"/>
      <c r="ES37" s="157">
        <f>WEEKNUM(ES38, 2)</f>
        <v>24</v>
      </c>
      <c r="ET37" s="136"/>
      <c r="EU37" s="157">
        <f>WEEKNUM(EU38, 2)</f>
        <v>24</v>
      </c>
      <c r="EV37" s="136"/>
      <c r="EW37" s="157">
        <f>WEEKNUM(EW38, 2)</f>
        <v>24</v>
      </c>
      <c r="EX37" s="136"/>
      <c r="EY37" s="157">
        <f>WEEKNUM(EY38, 2)</f>
        <v>24</v>
      </c>
      <c r="EZ37" s="136"/>
      <c r="FA37" s="157">
        <f>WEEKNUM(FA38, 2)</f>
        <v>24</v>
      </c>
      <c r="FB37" s="136"/>
      <c r="FC37" s="157">
        <f>WEEKNUM(FC38, 2)</f>
        <v>25</v>
      </c>
      <c r="FD37" s="136"/>
      <c r="FE37" s="157">
        <f>WEEKNUM(FE38, 2)</f>
        <v>25</v>
      </c>
      <c r="FF37" s="136"/>
      <c r="FG37" s="157">
        <f>WEEKNUM(FG38, 2)</f>
        <v>25</v>
      </c>
      <c r="FH37" s="136"/>
      <c r="FI37" s="157">
        <f>WEEKNUM(FI38, 2)</f>
        <v>25</v>
      </c>
      <c r="FJ37" s="136"/>
      <c r="FK37" s="157">
        <f>WEEKNUM(FK38, 2)</f>
        <v>25</v>
      </c>
      <c r="FL37" s="136"/>
      <c r="FM37" s="157">
        <f>WEEKNUM(FM38, 2)</f>
        <v>25</v>
      </c>
      <c r="FN37" s="136"/>
      <c r="FO37" s="157">
        <f>WEEKNUM(FO38, 2)</f>
        <v>25</v>
      </c>
      <c r="FP37" s="136"/>
      <c r="FQ37" s="157">
        <f>WEEKNUM(FQ38, 2)</f>
        <v>26</v>
      </c>
      <c r="FR37" s="136"/>
      <c r="FS37" s="157">
        <f>WEEKNUM(FS38, 2)</f>
        <v>26</v>
      </c>
      <c r="FT37" s="136"/>
      <c r="FU37" s="157">
        <f>WEEKNUM(FU38, 2)</f>
        <v>26</v>
      </c>
      <c r="FV37" s="136"/>
      <c r="FW37" s="157">
        <f>WEEKNUM(FW38, 2)</f>
        <v>26</v>
      </c>
      <c r="FX37" s="136"/>
      <c r="FY37" s="157">
        <f>WEEKNUM(FY38, 2)</f>
        <v>26</v>
      </c>
      <c r="FZ37" s="136"/>
      <c r="GA37" s="157">
        <f>WEEKNUM(GA38, 2)</f>
        <v>26</v>
      </c>
      <c r="GB37" s="136"/>
      <c r="GC37" s="157">
        <f>WEEKNUM(GC38, 2)</f>
        <v>26</v>
      </c>
      <c r="GD37" s="136"/>
      <c r="GE37" s="157">
        <f>WEEKNUM(GE38, 2)</f>
        <v>27</v>
      </c>
      <c r="GF37" s="136"/>
      <c r="GG37" s="157">
        <f>WEEKNUM(GG38, 2)</f>
        <v>27</v>
      </c>
      <c r="GH37" s="136"/>
      <c r="GI37" s="157">
        <f>WEEKNUM(GI38, 2)</f>
        <v>27</v>
      </c>
      <c r="GJ37" s="136"/>
      <c r="GK37" s="158"/>
      <c r="GL37" s="159"/>
      <c r="GM37" s="157">
        <f>WEEKNUM(GM38, 2)</f>
        <v>23</v>
      </c>
      <c r="GN37" s="136"/>
      <c r="GO37" s="157">
        <f>WEEKNUM(GO38, 2)</f>
        <v>23</v>
      </c>
      <c r="GP37" s="136"/>
      <c r="GQ37" s="157">
        <f>WEEKNUM(GQ38, 2)</f>
        <v>23</v>
      </c>
      <c r="GR37" s="136"/>
      <c r="GS37" s="157">
        <f>WEEKNUM(GS38, 2)</f>
        <v>23</v>
      </c>
      <c r="GT37" s="136"/>
      <c r="GU37" s="157">
        <f>WEEKNUM(GU38, 2)</f>
        <v>23</v>
      </c>
      <c r="GV37" s="136"/>
      <c r="GW37" s="157">
        <f>WEEKNUM(GW38, 2)</f>
        <v>23</v>
      </c>
      <c r="GX37" s="136"/>
      <c r="GY37" s="157">
        <f>WEEKNUM(GY38, 2)</f>
        <v>23</v>
      </c>
      <c r="GZ37" s="136"/>
      <c r="HA37" s="157">
        <f>WEEKNUM(HA38, 2)</f>
        <v>24</v>
      </c>
      <c r="HB37" s="136"/>
      <c r="HC37" s="157">
        <f>WEEKNUM(HC38, 2)</f>
        <v>24</v>
      </c>
      <c r="HD37" s="136"/>
      <c r="HE37" s="157">
        <f>WEEKNUM(HE38, 2)</f>
        <v>24</v>
      </c>
      <c r="HF37" s="136"/>
      <c r="HG37" s="157">
        <f>WEEKNUM(HG38, 2)</f>
        <v>24</v>
      </c>
      <c r="HH37" s="136"/>
      <c r="HI37" s="157">
        <f>WEEKNUM(HI38, 2)</f>
        <v>24</v>
      </c>
      <c r="HJ37" s="136"/>
      <c r="HK37" s="157">
        <f>WEEKNUM(HK38, 2)</f>
        <v>24</v>
      </c>
      <c r="HL37" s="136"/>
      <c r="HM37" s="157">
        <f>WEEKNUM(HM38, 2)</f>
        <v>24</v>
      </c>
      <c r="HN37" s="136"/>
      <c r="HO37" s="157">
        <f>WEEKNUM(HO38, 2)</f>
        <v>25</v>
      </c>
      <c r="HP37" s="136"/>
      <c r="HQ37" s="157">
        <f>WEEKNUM(HQ38, 2)</f>
        <v>25</v>
      </c>
      <c r="HR37" s="136"/>
      <c r="HS37" s="157">
        <f>WEEKNUM(HS38, 2)</f>
        <v>25</v>
      </c>
      <c r="HT37" s="136"/>
      <c r="HU37" s="157">
        <f>WEEKNUM(HU38, 2)</f>
        <v>25</v>
      </c>
      <c r="HV37" s="136"/>
      <c r="HW37" s="157">
        <f>WEEKNUM(HW38, 2)</f>
        <v>25</v>
      </c>
      <c r="HX37" s="136"/>
      <c r="HY37" s="157">
        <f>WEEKNUM(HY38, 2)</f>
        <v>25</v>
      </c>
      <c r="HZ37" s="136"/>
      <c r="IA37" s="157">
        <f>WEEKNUM(IA38, 2)</f>
        <v>25</v>
      </c>
      <c r="IB37" s="136"/>
      <c r="IC37" s="157">
        <f>WEEKNUM(IC38, 2)</f>
        <v>26</v>
      </c>
      <c r="ID37" s="136"/>
      <c r="IE37" s="157">
        <f>WEEKNUM(IE38, 2)</f>
        <v>26</v>
      </c>
      <c r="IF37" s="136"/>
      <c r="IG37" s="157">
        <f>WEEKNUM(IG38, 2)</f>
        <v>26</v>
      </c>
      <c r="IH37" s="136"/>
      <c r="II37" s="157">
        <f>WEEKNUM(II38, 2)</f>
        <v>26</v>
      </c>
      <c r="IJ37" s="136"/>
      <c r="IK37" s="157">
        <f>WEEKNUM(IK38, 2)</f>
        <v>26</v>
      </c>
      <c r="IL37" s="136"/>
      <c r="IM37" s="157">
        <f>WEEKNUM(IM38, 2)</f>
        <v>26</v>
      </c>
      <c r="IN37" s="136"/>
      <c r="IO37" s="157">
        <f>WEEKNUM(IO38, 2)</f>
        <v>26</v>
      </c>
      <c r="IP37" s="136"/>
      <c r="IQ37" s="157">
        <f>WEEKNUM(IQ38, 2)</f>
        <v>27</v>
      </c>
      <c r="IR37" s="136"/>
      <c r="IS37" s="157">
        <f>WEEKNUM(IS38, 2)</f>
        <v>27</v>
      </c>
      <c r="IT37" s="136"/>
      <c r="IU37" s="157">
        <f>WEEKNUM(IU38, 2)</f>
        <v>27</v>
      </c>
      <c r="IV37" s="136"/>
    </row>
    <row r="38">
      <c r="A38" s="87"/>
      <c r="B38" s="159"/>
      <c r="C38" s="229">
        <f>BO3</f>
        <v>43983</v>
      </c>
      <c r="D38" s="133"/>
      <c r="E38" s="229">
        <f>BQ3</f>
        <v>43984</v>
      </c>
      <c r="F38" s="133"/>
      <c r="G38" s="229">
        <f>BS3</f>
        <v>43985</v>
      </c>
      <c r="H38" s="133"/>
      <c r="I38" s="229">
        <f>BU3</f>
        <v>43986</v>
      </c>
      <c r="J38" s="133"/>
      <c r="K38" s="229">
        <f>BW3</f>
        <v>43987</v>
      </c>
      <c r="L38" s="133"/>
      <c r="M38" s="229">
        <f>BY3</f>
        <v>43988</v>
      </c>
      <c r="N38" s="133"/>
      <c r="O38" s="229">
        <f>CA3</f>
        <v>43989</v>
      </c>
      <c r="P38" s="133"/>
      <c r="Q38" s="229">
        <f>CC3</f>
        <v>43990</v>
      </c>
      <c r="R38" s="133"/>
      <c r="S38" s="229">
        <f>CE3</f>
        <v>43991</v>
      </c>
      <c r="T38" s="133"/>
      <c r="U38" s="229">
        <f>CG3</f>
        <v>43992</v>
      </c>
      <c r="V38" s="133"/>
      <c r="W38" s="229">
        <f>CI3</f>
        <v>43993</v>
      </c>
      <c r="X38" s="133"/>
      <c r="Y38" s="229">
        <f>CK3</f>
        <v>43994</v>
      </c>
      <c r="Z38" s="133"/>
      <c r="AA38" s="229">
        <f>CM3</f>
        <v>43995</v>
      </c>
      <c r="AB38" s="133"/>
      <c r="AC38" s="229">
        <f>CO3</f>
        <v>43996</v>
      </c>
      <c r="AD38" s="133"/>
      <c r="AE38" s="229">
        <f>CQ3</f>
        <v>43997</v>
      </c>
      <c r="AF38" s="133"/>
      <c r="AG38" s="229">
        <f>CS3</f>
        <v>43998</v>
      </c>
      <c r="AH38" s="133"/>
      <c r="AI38" s="229">
        <f>CU3</f>
        <v>43999</v>
      </c>
      <c r="AJ38" s="133"/>
      <c r="AK38" s="229">
        <f>CW3</f>
        <v>44000</v>
      </c>
      <c r="AL38" s="133"/>
      <c r="AM38" s="229">
        <f>CY3</f>
        <v>44001</v>
      </c>
      <c r="AN38" s="133"/>
      <c r="AO38" s="229">
        <f>DA3</f>
        <v>44002</v>
      </c>
      <c r="AP38" s="133"/>
      <c r="AQ38" s="229">
        <f>DC3</f>
        <v>44003</v>
      </c>
      <c r="AR38" s="133"/>
      <c r="AS38" s="229">
        <f>DE3</f>
        <v>44004</v>
      </c>
      <c r="AT38" s="133"/>
      <c r="AU38" s="229">
        <f>DG3</f>
        <v>44005</v>
      </c>
      <c r="AV38" s="133"/>
      <c r="AW38" s="229">
        <f>DI3</f>
        <v>44006</v>
      </c>
      <c r="AX38" s="133"/>
      <c r="AY38" s="229">
        <f>DK3</f>
        <v>44007</v>
      </c>
      <c r="AZ38" s="133"/>
      <c r="BA38" s="229">
        <f>DM3</f>
        <v>44008</v>
      </c>
      <c r="BB38" s="133"/>
      <c r="BC38" s="229">
        <f>DO3</f>
        <v>44009</v>
      </c>
      <c r="BD38" s="133"/>
      <c r="BE38" s="229">
        <f>DQ3</f>
        <v>44010</v>
      </c>
      <c r="BF38" s="133"/>
      <c r="BG38" s="229">
        <f>DS3</f>
        <v>44011</v>
      </c>
      <c r="BH38" s="133"/>
      <c r="BI38" s="229">
        <f>DU3</f>
        <v>44012</v>
      </c>
      <c r="BJ38" s="133"/>
      <c r="BK38" s="229">
        <f>DW3</f>
        <v>44013</v>
      </c>
      <c r="BL38" s="133"/>
      <c r="BM38" s="158"/>
      <c r="BN38" s="159"/>
      <c r="BO38" s="160">
        <f>IFERROR(__xludf.DUMMYFUNCTION("IMPORTRANGE(BN2, ""Přehled mzdy!D2:BM2"")"),43983.0)</f>
        <v>43983</v>
      </c>
      <c r="BP38" s="133"/>
      <c r="BQ38" s="161">
        <f>IFERROR(__xludf.DUMMYFUNCTION("""COMPUTED_VALUE"""),43984.0)</f>
        <v>43984</v>
      </c>
      <c r="BR38" s="136"/>
      <c r="BS38" s="161">
        <f>IFERROR(__xludf.DUMMYFUNCTION("""COMPUTED_VALUE"""),43985.0)</f>
        <v>43985</v>
      </c>
      <c r="BT38" s="136"/>
      <c r="BU38" s="161">
        <f>IFERROR(__xludf.DUMMYFUNCTION("""COMPUTED_VALUE"""),43986.0)</f>
        <v>43986</v>
      </c>
      <c r="BV38" s="136"/>
      <c r="BW38" s="161">
        <f>IFERROR(__xludf.DUMMYFUNCTION("""COMPUTED_VALUE"""),43987.0)</f>
        <v>43987</v>
      </c>
      <c r="BX38" s="136"/>
      <c r="BY38" s="162">
        <f>IFERROR(__xludf.DUMMYFUNCTION("""COMPUTED_VALUE"""),43988.0)</f>
        <v>43988</v>
      </c>
      <c r="BZ38" s="136"/>
      <c r="CA38" s="162">
        <f>IFERROR(__xludf.DUMMYFUNCTION("""COMPUTED_VALUE"""),43989.0)</f>
        <v>43989</v>
      </c>
      <c r="CB38" s="136"/>
      <c r="CC38" s="162">
        <f>IFERROR(__xludf.DUMMYFUNCTION("""COMPUTED_VALUE"""),43990.0)</f>
        <v>43990</v>
      </c>
      <c r="CD38" s="136"/>
      <c r="CE38" s="162">
        <f>IFERROR(__xludf.DUMMYFUNCTION("""COMPUTED_VALUE"""),43991.0)</f>
        <v>43991</v>
      </c>
      <c r="CF38" s="136"/>
      <c r="CG38" s="161">
        <f>IFERROR(__xludf.DUMMYFUNCTION("""COMPUTED_VALUE"""),43992.0)</f>
        <v>43992</v>
      </c>
      <c r="CH38" s="136"/>
      <c r="CI38" s="161">
        <f>IFERROR(__xludf.DUMMYFUNCTION("""COMPUTED_VALUE"""),43993.0)</f>
        <v>43993</v>
      </c>
      <c r="CJ38" s="136"/>
      <c r="CK38" s="161">
        <f>IFERROR(__xludf.DUMMYFUNCTION("""COMPUTED_VALUE"""),43994.0)</f>
        <v>43994</v>
      </c>
      <c r="CL38" s="136"/>
      <c r="CM38" s="161">
        <f>IFERROR(__xludf.DUMMYFUNCTION("""COMPUTED_VALUE"""),43995.0)</f>
        <v>43995</v>
      </c>
      <c r="CN38" s="136"/>
      <c r="CO38" s="162">
        <f>IFERROR(__xludf.DUMMYFUNCTION("""COMPUTED_VALUE"""),43996.0)</f>
        <v>43996</v>
      </c>
      <c r="CP38" s="136"/>
      <c r="CQ38" s="162">
        <f>IFERROR(__xludf.DUMMYFUNCTION("""COMPUTED_VALUE"""),43997.0)</f>
        <v>43997</v>
      </c>
      <c r="CR38" s="136"/>
      <c r="CS38" s="162">
        <f>IFERROR(__xludf.DUMMYFUNCTION("""COMPUTED_VALUE"""),43998.0)</f>
        <v>43998</v>
      </c>
      <c r="CT38" s="136"/>
      <c r="CU38" s="162">
        <f>IFERROR(__xludf.DUMMYFUNCTION("""COMPUTED_VALUE"""),43999.0)</f>
        <v>43999</v>
      </c>
      <c r="CV38" s="136"/>
      <c r="CW38" s="161">
        <f>IFERROR(__xludf.DUMMYFUNCTION("""COMPUTED_VALUE"""),44000.0)</f>
        <v>44000</v>
      </c>
      <c r="CX38" s="136"/>
      <c r="CY38" s="161">
        <f>IFERROR(__xludf.DUMMYFUNCTION("""COMPUTED_VALUE"""),44001.0)</f>
        <v>44001</v>
      </c>
      <c r="CZ38" s="136"/>
      <c r="DA38" s="161">
        <f>IFERROR(__xludf.DUMMYFUNCTION("""COMPUTED_VALUE"""),44002.0)</f>
        <v>44002</v>
      </c>
      <c r="DB38" s="136"/>
      <c r="DC38" s="161">
        <f>IFERROR(__xludf.DUMMYFUNCTION("""COMPUTED_VALUE"""),44003.0)</f>
        <v>44003</v>
      </c>
      <c r="DD38" s="136"/>
      <c r="DE38" s="162">
        <f>IFERROR(__xludf.DUMMYFUNCTION("""COMPUTED_VALUE"""),44004.0)</f>
        <v>44004</v>
      </c>
      <c r="DF38" s="136"/>
      <c r="DG38" s="162">
        <f>IFERROR(__xludf.DUMMYFUNCTION("""COMPUTED_VALUE"""),44005.0)</f>
        <v>44005</v>
      </c>
      <c r="DH38" s="136"/>
      <c r="DI38" s="162">
        <f>IFERROR(__xludf.DUMMYFUNCTION("""COMPUTED_VALUE"""),44006.0)</f>
        <v>44006</v>
      </c>
      <c r="DJ38" s="136"/>
      <c r="DK38" s="162">
        <f>IFERROR(__xludf.DUMMYFUNCTION("""COMPUTED_VALUE"""),44007.0)</f>
        <v>44007</v>
      </c>
      <c r="DL38" s="136"/>
      <c r="DM38" s="161">
        <f>IFERROR(__xludf.DUMMYFUNCTION("""COMPUTED_VALUE"""),44008.0)</f>
        <v>44008</v>
      </c>
      <c r="DN38" s="136"/>
      <c r="DO38" s="161">
        <f>IFERROR(__xludf.DUMMYFUNCTION("""COMPUTED_VALUE"""),44009.0)</f>
        <v>44009</v>
      </c>
      <c r="DP38" s="136"/>
      <c r="DQ38" s="161">
        <f>IFERROR(__xludf.DUMMYFUNCTION("""COMPUTED_VALUE"""),44010.0)</f>
        <v>44010</v>
      </c>
      <c r="DR38" s="136"/>
      <c r="DS38" s="161">
        <f>IFERROR(__xludf.DUMMYFUNCTION("""COMPUTED_VALUE"""),44011.0)</f>
        <v>44011</v>
      </c>
      <c r="DT38" s="136"/>
      <c r="DU38" s="162">
        <f>IFERROR(__xludf.DUMMYFUNCTION("""COMPUTED_VALUE"""),44012.0)</f>
        <v>44012</v>
      </c>
      <c r="DV38" s="136"/>
      <c r="DW38" s="162">
        <f>IFERROR(__xludf.DUMMYFUNCTION("""COMPUTED_VALUE"""),44013.0)</f>
        <v>44013</v>
      </c>
      <c r="DX38" s="136"/>
      <c r="DY38" s="158"/>
      <c r="DZ38" s="159"/>
      <c r="EA38" s="233">
        <f>BO38</f>
        <v>43983</v>
      </c>
      <c r="EB38" s="133"/>
      <c r="EC38" s="233">
        <f>BQ38</f>
        <v>43984</v>
      </c>
      <c r="ED38" s="133"/>
      <c r="EE38" s="233">
        <f>BS38</f>
        <v>43985</v>
      </c>
      <c r="EF38" s="133"/>
      <c r="EG38" s="233">
        <f>BU38</f>
        <v>43986</v>
      </c>
      <c r="EH38" s="133"/>
      <c r="EI38" s="233">
        <f>BW38</f>
        <v>43987</v>
      </c>
      <c r="EJ38" s="133"/>
      <c r="EK38" s="233">
        <f>BY38</f>
        <v>43988</v>
      </c>
      <c r="EL38" s="133"/>
      <c r="EM38" s="233">
        <f>CA38</f>
        <v>43989</v>
      </c>
      <c r="EN38" s="133"/>
      <c r="EO38" s="233">
        <f>CC38</f>
        <v>43990</v>
      </c>
      <c r="EP38" s="133"/>
      <c r="EQ38" s="233">
        <f>CE38</f>
        <v>43991</v>
      </c>
      <c r="ER38" s="133"/>
      <c r="ES38" s="233">
        <f>CG38</f>
        <v>43992</v>
      </c>
      <c r="ET38" s="133"/>
      <c r="EU38" s="233">
        <f>CI38</f>
        <v>43993</v>
      </c>
      <c r="EV38" s="133"/>
      <c r="EW38" s="233">
        <f>CK38</f>
        <v>43994</v>
      </c>
      <c r="EX38" s="133"/>
      <c r="EY38" s="233">
        <f>CM38</f>
        <v>43995</v>
      </c>
      <c r="EZ38" s="133"/>
      <c r="FA38" s="233">
        <f>CO38</f>
        <v>43996</v>
      </c>
      <c r="FB38" s="133"/>
      <c r="FC38" s="233">
        <f>CQ38</f>
        <v>43997</v>
      </c>
      <c r="FD38" s="133"/>
      <c r="FE38" s="233">
        <f>CS38</f>
        <v>43998</v>
      </c>
      <c r="FF38" s="133"/>
      <c r="FG38" s="233">
        <f>CU38</f>
        <v>43999</v>
      </c>
      <c r="FH38" s="133"/>
      <c r="FI38" s="233">
        <f>CW38</f>
        <v>44000</v>
      </c>
      <c r="FJ38" s="133"/>
      <c r="FK38" s="233">
        <f>CY38</f>
        <v>44001</v>
      </c>
      <c r="FL38" s="133"/>
      <c r="FM38" s="233">
        <f>DA38</f>
        <v>44002</v>
      </c>
      <c r="FN38" s="133"/>
      <c r="FO38" s="233">
        <f>DC38</f>
        <v>44003</v>
      </c>
      <c r="FP38" s="133"/>
      <c r="FQ38" s="233">
        <f>DE38</f>
        <v>44004</v>
      </c>
      <c r="FR38" s="133"/>
      <c r="FS38" s="233">
        <f>DG38</f>
        <v>44005</v>
      </c>
      <c r="FT38" s="133"/>
      <c r="FU38" s="233">
        <f>DI38</f>
        <v>44006</v>
      </c>
      <c r="FV38" s="133"/>
      <c r="FW38" s="233">
        <f>DK38</f>
        <v>44007</v>
      </c>
      <c r="FX38" s="133"/>
      <c r="FY38" s="233">
        <f>DM38</f>
        <v>44008</v>
      </c>
      <c r="FZ38" s="133"/>
      <c r="GA38" s="233">
        <f>DO38</f>
        <v>44009</v>
      </c>
      <c r="GB38" s="133"/>
      <c r="GC38" s="233">
        <f>DQ38</f>
        <v>44010</v>
      </c>
      <c r="GD38" s="133"/>
      <c r="GE38" s="233">
        <f>DS38</f>
        <v>44011</v>
      </c>
      <c r="GF38" s="133"/>
      <c r="GG38" s="233">
        <f>DU38</f>
        <v>44012</v>
      </c>
      <c r="GH38" s="133"/>
      <c r="GI38" s="233">
        <f>DW38</f>
        <v>44013</v>
      </c>
      <c r="GJ38" s="133"/>
      <c r="GK38" s="158"/>
      <c r="GL38" s="159"/>
      <c r="GM38" s="233">
        <f>BO38</f>
        <v>43983</v>
      </c>
      <c r="GN38" s="133"/>
      <c r="GO38" s="233">
        <f>BQ38</f>
        <v>43984</v>
      </c>
      <c r="GP38" s="133"/>
      <c r="GQ38" s="233">
        <f>BS38</f>
        <v>43985</v>
      </c>
      <c r="GR38" s="133"/>
      <c r="GS38" s="233">
        <f>BU38</f>
        <v>43986</v>
      </c>
      <c r="GT38" s="133"/>
      <c r="GU38" s="233">
        <f>BW38</f>
        <v>43987</v>
      </c>
      <c r="GV38" s="133"/>
      <c r="GW38" s="233">
        <f>BY38</f>
        <v>43988</v>
      </c>
      <c r="GX38" s="133"/>
      <c r="GY38" s="233">
        <f>CA38</f>
        <v>43989</v>
      </c>
      <c r="GZ38" s="133"/>
      <c r="HA38" s="233">
        <f>CC38</f>
        <v>43990</v>
      </c>
      <c r="HB38" s="133"/>
      <c r="HC38" s="233">
        <f>CE38</f>
        <v>43991</v>
      </c>
      <c r="HD38" s="133"/>
      <c r="HE38" s="233">
        <f>CG38</f>
        <v>43992</v>
      </c>
      <c r="HF38" s="133"/>
      <c r="HG38" s="233">
        <f>CI38</f>
        <v>43993</v>
      </c>
      <c r="HH38" s="133"/>
      <c r="HI38" s="233">
        <f>CK38</f>
        <v>43994</v>
      </c>
      <c r="HJ38" s="133"/>
      <c r="HK38" s="233">
        <f>CM38</f>
        <v>43995</v>
      </c>
      <c r="HL38" s="133"/>
      <c r="HM38" s="233">
        <f>CO38</f>
        <v>43996</v>
      </c>
      <c r="HN38" s="133"/>
      <c r="HO38" s="233">
        <f>CQ38</f>
        <v>43997</v>
      </c>
      <c r="HP38" s="133"/>
      <c r="HQ38" s="233">
        <f>CS38</f>
        <v>43998</v>
      </c>
      <c r="HR38" s="133"/>
      <c r="HS38" s="233">
        <f>CU38</f>
        <v>43999</v>
      </c>
      <c r="HT38" s="133"/>
      <c r="HU38" s="233">
        <f>CW38</f>
        <v>44000</v>
      </c>
      <c r="HV38" s="133"/>
      <c r="HW38" s="233">
        <f>CY38</f>
        <v>44001</v>
      </c>
      <c r="HX38" s="133"/>
      <c r="HY38" s="233">
        <f>DA38</f>
        <v>44002</v>
      </c>
      <c r="HZ38" s="133"/>
      <c r="IA38" s="233">
        <f>DC38</f>
        <v>44003</v>
      </c>
      <c r="IB38" s="133"/>
      <c r="IC38" s="233">
        <f>DE38</f>
        <v>44004</v>
      </c>
      <c r="ID38" s="133"/>
      <c r="IE38" s="233">
        <f>DG38</f>
        <v>44005</v>
      </c>
      <c r="IF38" s="133"/>
      <c r="IG38" s="233">
        <f>DI38</f>
        <v>44006</v>
      </c>
      <c r="IH38" s="133"/>
      <c r="II38" s="233">
        <f>DK38</f>
        <v>44007</v>
      </c>
      <c r="IJ38" s="133"/>
      <c r="IK38" s="233">
        <f>DM38</f>
        <v>44008</v>
      </c>
      <c r="IL38" s="133"/>
      <c r="IM38" s="233">
        <f>DO38</f>
        <v>44009</v>
      </c>
      <c r="IN38" s="133"/>
      <c r="IO38" s="233">
        <f>DQ38</f>
        <v>44010</v>
      </c>
      <c r="IP38" s="133"/>
      <c r="IQ38" s="233">
        <f>DS38</f>
        <v>44011</v>
      </c>
      <c r="IR38" s="133"/>
      <c r="IS38" s="233">
        <f>DU38</f>
        <v>44012</v>
      </c>
      <c r="IT38" s="133"/>
      <c r="IU38" s="233">
        <f>DW38</f>
        <v>44013</v>
      </c>
      <c r="IV38" s="133"/>
    </row>
    <row r="39">
      <c r="A39" s="32" t="str">
        <f>IFERROR(__xludf.DUMMYFUNCTION("IMPORTRANGE(BN1, ""Mzdy!AE62:AE123"")"),"Mzda/h")</f>
        <v>Mzda/h</v>
      </c>
      <c r="B39" s="234" t="str">
        <f t="shared" ref="B39:B100" si="24">BN39</f>
        <v>Kurýr</v>
      </c>
      <c r="C39" s="166" t="s">
        <v>148</v>
      </c>
      <c r="D39" s="167" t="s">
        <v>149</v>
      </c>
      <c r="E39" s="166" t="s">
        <v>148</v>
      </c>
      <c r="F39" s="167" t="s">
        <v>149</v>
      </c>
      <c r="G39" s="166" t="s">
        <v>148</v>
      </c>
      <c r="H39" s="167" t="s">
        <v>149</v>
      </c>
      <c r="I39" s="166" t="s">
        <v>131</v>
      </c>
      <c r="J39" s="167" t="s">
        <v>149</v>
      </c>
      <c r="K39" s="166" t="s">
        <v>148</v>
      </c>
      <c r="L39" s="167" t="s">
        <v>149</v>
      </c>
      <c r="M39" s="166" t="s">
        <v>148</v>
      </c>
      <c r="N39" s="167" t="s">
        <v>149</v>
      </c>
      <c r="O39" s="166" t="s">
        <v>148</v>
      </c>
      <c r="P39" s="167" t="s">
        <v>149</v>
      </c>
      <c r="Q39" s="166" t="s">
        <v>148</v>
      </c>
      <c r="R39" s="167" t="s">
        <v>149</v>
      </c>
      <c r="S39" s="166" t="s">
        <v>148</v>
      </c>
      <c r="T39" s="167" t="s">
        <v>149</v>
      </c>
      <c r="U39" s="166" t="s">
        <v>148</v>
      </c>
      <c r="V39" s="167" t="s">
        <v>149</v>
      </c>
      <c r="W39" s="166" t="s">
        <v>148</v>
      </c>
      <c r="X39" s="167" t="s">
        <v>149</v>
      </c>
      <c r="Y39" s="166" t="s">
        <v>148</v>
      </c>
      <c r="Z39" s="167" t="s">
        <v>149</v>
      </c>
      <c r="AA39" s="166" t="s">
        <v>148</v>
      </c>
      <c r="AB39" s="167" t="s">
        <v>149</v>
      </c>
      <c r="AC39" s="166" t="s">
        <v>148</v>
      </c>
      <c r="AD39" s="167" t="s">
        <v>149</v>
      </c>
      <c r="AE39" s="166" t="s">
        <v>148</v>
      </c>
      <c r="AF39" s="167" t="s">
        <v>149</v>
      </c>
      <c r="AG39" s="166" t="s">
        <v>148</v>
      </c>
      <c r="AH39" s="167" t="s">
        <v>149</v>
      </c>
      <c r="AI39" s="166" t="s">
        <v>148</v>
      </c>
      <c r="AJ39" s="167" t="s">
        <v>149</v>
      </c>
      <c r="AK39" s="166" t="s">
        <v>148</v>
      </c>
      <c r="AL39" s="167" t="s">
        <v>149</v>
      </c>
      <c r="AM39" s="166" t="s">
        <v>148</v>
      </c>
      <c r="AN39" s="167" t="s">
        <v>149</v>
      </c>
      <c r="AO39" s="166" t="s">
        <v>148</v>
      </c>
      <c r="AP39" s="167" t="s">
        <v>149</v>
      </c>
      <c r="AQ39" s="166" t="s">
        <v>148</v>
      </c>
      <c r="AR39" s="167" t="s">
        <v>149</v>
      </c>
      <c r="AS39" s="166" t="s">
        <v>148</v>
      </c>
      <c r="AT39" s="167" t="s">
        <v>149</v>
      </c>
      <c r="AU39" s="166" t="s">
        <v>148</v>
      </c>
      <c r="AV39" s="167" t="s">
        <v>149</v>
      </c>
      <c r="AW39" s="166" t="s">
        <v>148</v>
      </c>
      <c r="AX39" s="167" t="s">
        <v>149</v>
      </c>
      <c r="AY39" s="166" t="s">
        <v>148</v>
      </c>
      <c r="AZ39" s="167" t="s">
        <v>149</v>
      </c>
      <c r="BA39" s="166" t="s">
        <v>148</v>
      </c>
      <c r="BB39" s="167" t="s">
        <v>149</v>
      </c>
      <c r="BC39" s="166" t="s">
        <v>148</v>
      </c>
      <c r="BD39" s="167" t="s">
        <v>149</v>
      </c>
      <c r="BE39" s="166" t="s">
        <v>148</v>
      </c>
      <c r="BF39" s="167" t="s">
        <v>149</v>
      </c>
      <c r="BG39" s="166" t="s">
        <v>148</v>
      </c>
      <c r="BH39" s="167" t="s">
        <v>149</v>
      </c>
      <c r="BI39" s="166" t="s">
        <v>148</v>
      </c>
      <c r="BJ39" s="167" t="s">
        <v>149</v>
      </c>
      <c r="BK39" s="166" t="s">
        <v>148</v>
      </c>
      <c r="BL39" s="167" t="s">
        <v>149</v>
      </c>
      <c r="BM39" s="158"/>
      <c r="BN39" s="89" t="str">
        <f>IFERROR(__xludf.DUMMYFUNCTION("IMPORTRANGE(BN1, ""Mzdy!A62:A126"")"),"Kurýr")</f>
        <v>Kurýr</v>
      </c>
      <c r="BO39" s="166" t="s">
        <v>148</v>
      </c>
      <c r="BP39" s="167" t="s">
        <v>149</v>
      </c>
      <c r="BQ39" s="166" t="s">
        <v>148</v>
      </c>
      <c r="BR39" s="167" t="s">
        <v>149</v>
      </c>
      <c r="BS39" s="166" t="s">
        <v>148</v>
      </c>
      <c r="BT39" s="167" t="s">
        <v>149</v>
      </c>
      <c r="BU39" s="166" t="s">
        <v>131</v>
      </c>
      <c r="BV39" s="167" t="s">
        <v>149</v>
      </c>
      <c r="BW39" s="166" t="s">
        <v>148</v>
      </c>
      <c r="BX39" s="167" t="s">
        <v>149</v>
      </c>
      <c r="BY39" s="166" t="s">
        <v>148</v>
      </c>
      <c r="BZ39" s="167" t="s">
        <v>149</v>
      </c>
      <c r="CA39" s="166" t="s">
        <v>148</v>
      </c>
      <c r="CB39" s="167" t="s">
        <v>149</v>
      </c>
      <c r="CC39" s="166" t="s">
        <v>148</v>
      </c>
      <c r="CD39" s="167" t="s">
        <v>149</v>
      </c>
      <c r="CE39" s="166" t="s">
        <v>148</v>
      </c>
      <c r="CF39" s="167" t="s">
        <v>149</v>
      </c>
      <c r="CG39" s="166" t="s">
        <v>148</v>
      </c>
      <c r="CH39" s="167" t="s">
        <v>149</v>
      </c>
      <c r="CI39" s="166" t="s">
        <v>148</v>
      </c>
      <c r="CJ39" s="167" t="s">
        <v>149</v>
      </c>
      <c r="CK39" s="166" t="s">
        <v>148</v>
      </c>
      <c r="CL39" s="167" t="s">
        <v>149</v>
      </c>
      <c r="CM39" s="166" t="s">
        <v>148</v>
      </c>
      <c r="CN39" s="167" t="s">
        <v>149</v>
      </c>
      <c r="CO39" s="166" t="s">
        <v>148</v>
      </c>
      <c r="CP39" s="167" t="s">
        <v>149</v>
      </c>
      <c r="CQ39" s="166" t="s">
        <v>148</v>
      </c>
      <c r="CR39" s="167" t="s">
        <v>149</v>
      </c>
      <c r="CS39" s="166" t="s">
        <v>148</v>
      </c>
      <c r="CT39" s="167" t="s">
        <v>149</v>
      </c>
      <c r="CU39" s="166" t="s">
        <v>148</v>
      </c>
      <c r="CV39" s="167" t="s">
        <v>149</v>
      </c>
      <c r="CW39" s="166" t="s">
        <v>148</v>
      </c>
      <c r="CX39" s="167" t="s">
        <v>149</v>
      </c>
      <c r="CY39" s="166" t="s">
        <v>148</v>
      </c>
      <c r="CZ39" s="167" t="s">
        <v>149</v>
      </c>
      <c r="DA39" s="166" t="s">
        <v>148</v>
      </c>
      <c r="DB39" s="167" t="s">
        <v>149</v>
      </c>
      <c r="DC39" s="166" t="s">
        <v>148</v>
      </c>
      <c r="DD39" s="167" t="s">
        <v>149</v>
      </c>
      <c r="DE39" s="166" t="s">
        <v>148</v>
      </c>
      <c r="DF39" s="167" t="s">
        <v>149</v>
      </c>
      <c r="DG39" s="166" t="s">
        <v>148</v>
      </c>
      <c r="DH39" s="167" t="s">
        <v>149</v>
      </c>
      <c r="DI39" s="166" t="s">
        <v>148</v>
      </c>
      <c r="DJ39" s="167" t="s">
        <v>149</v>
      </c>
      <c r="DK39" s="166" t="s">
        <v>148</v>
      </c>
      <c r="DL39" s="167" t="s">
        <v>149</v>
      </c>
      <c r="DM39" s="166" t="s">
        <v>148</v>
      </c>
      <c r="DN39" s="167" t="s">
        <v>149</v>
      </c>
      <c r="DO39" s="166" t="s">
        <v>148</v>
      </c>
      <c r="DP39" s="167" t="s">
        <v>149</v>
      </c>
      <c r="DQ39" s="166" t="s">
        <v>148</v>
      </c>
      <c r="DR39" s="167" t="s">
        <v>149</v>
      </c>
      <c r="DS39" s="166" t="s">
        <v>148</v>
      </c>
      <c r="DT39" s="167" t="s">
        <v>149</v>
      </c>
      <c r="DU39" s="166" t="s">
        <v>148</v>
      </c>
      <c r="DV39" s="167" t="s">
        <v>149</v>
      </c>
      <c r="DW39" s="166" t="s">
        <v>148</v>
      </c>
      <c r="DX39" s="167" t="s">
        <v>149</v>
      </c>
      <c r="DY39" s="158"/>
      <c r="DZ39" s="235" t="str">
        <f t="shared" ref="DZ39:DZ100" si="26">BN39</f>
        <v>Kurýr</v>
      </c>
      <c r="EA39" s="192"/>
      <c r="EB39" s="159"/>
      <c r="EC39" s="193"/>
      <c r="ED39" s="196"/>
      <c r="EE39" s="193"/>
      <c r="EF39" s="196"/>
      <c r="EG39" s="193"/>
      <c r="EH39" s="196"/>
      <c r="EI39" s="193"/>
      <c r="EJ39" s="196"/>
      <c r="EK39" s="193"/>
      <c r="EL39" s="196"/>
      <c r="EM39" s="193"/>
      <c r="EN39" s="196"/>
      <c r="EO39" s="193"/>
      <c r="EP39" s="196"/>
      <c r="EQ39" s="193"/>
      <c r="ER39" s="196"/>
      <c r="ES39" s="193"/>
      <c r="ET39" s="196"/>
      <c r="EU39" s="193"/>
      <c r="EV39" s="196"/>
      <c r="EW39" s="193"/>
      <c r="EX39" s="196"/>
      <c r="EY39" s="193"/>
      <c r="EZ39" s="196"/>
      <c r="FA39" s="193"/>
      <c r="FB39" s="196"/>
      <c r="FC39" s="193"/>
      <c r="FD39" s="196"/>
      <c r="FE39" s="193"/>
      <c r="FF39" s="194"/>
      <c r="FG39" s="193"/>
      <c r="FH39" s="191"/>
      <c r="FI39" s="193"/>
      <c r="FJ39" s="191"/>
      <c r="FK39" s="193"/>
      <c r="FL39" s="191"/>
      <c r="FM39" s="193"/>
      <c r="FN39" s="191"/>
      <c r="FO39" s="193"/>
      <c r="FP39" s="191"/>
      <c r="FQ39" s="193"/>
      <c r="FR39" s="191"/>
      <c r="FS39" s="192"/>
      <c r="FT39" s="191"/>
      <c r="FU39" s="193"/>
      <c r="FV39" s="191"/>
      <c r="FW39" s="193"/>
      <c r="FX39" s="194"/>
      <c r="FY39" s="193"/>
      <c r="FZ39" s="194"/>
      <c r="GA39" s="193"/>
      <c r="GB39" s="191"/>
      <c r="GC39" s="193"/>
      <c r="GD39" s="191"/>
      <c r="GE39" s="192"/>
      <c r="GF39" s="191"/>
      <c r="GG39" s="193"/>
      <c r="GH39" s="191"/>
      <c r="GI39" s="193"/>
      <c r="GJ39" s="191"/>
      <c r="GK39" s="158"/>
      <c r="GL39" s="235" t="str">
        <f t="shared" ref="GL39:GL100" si="27">DZ39</f>
        <v>Kurýr</v>
      </c>
      <c r="GM39" s="192"/>
      <c r="GN39" s="159"/>
      <c r="GO39" s="193"/>
      <c r="GP39" s="196"/>
      <c r="GQ39" s="193"/>
      <c r="GR39" s="196"/>
      <c r="GS39" s="193"/>
      <c r="GT39" s="196"/>
      <c r="GU39" s="193"/>
      <c r="GV39" s="196"/>
      <c r="GW39" s="193"/>
      <c r="GX39" s="196"/>
      <c r="GY39" s="193"/>
      <c r="GZ39" s="196"/>
      <c r="HA39" s="193"/>
      <c r="HB39" s="196"/>
      <c r="HC39" s="193"/>
      <c r="HD39" s="196"/>
      <c r="HE39" s="193"/>
      <c r="HF39" s="196"/>
      <c r="HG39" s="193"/>
      <c r="HH39" s="196"/>
      <c r="HI39" s="193"/>
      <c r="HJ39" s="196"/>
      <c r="HK39" s="193"/>
      <c r="HL39" s="196"/>
      <c r="HM39" s="193"/>
      <c r="HN39" s="196"/>
      <c r="HO39" s="193"/>
      <c r="HP39" s="196"/>
      <c r="HQ39" s="193"/>
      <c r="HR39" s="194"/>
      <c r="HS39" s="193"/>
      <c r="HT39" s="191"/>
      <c r="HU39" s="193"/>
      <c r="HV39" s="191"/>
      <c r="HW39" s="193"/>
      <c r="HX39" s="191"/>
      <c r="HY39" s="193"/>
      <c r="HZ39" s="191"/>
      <c r="IA39" s="193"/>
      <c r="IB39" s="191"/>
      <c r="IC39" s="193"/>
      <c r="ID39" s="191"/>
      <c r="IE39" s="192"/>
      <c r="IF39" s="191"/>
      <c r="IG39" s="193"/>
      <c r="IH39" s="191"/>
      <c r="II39" s="193"/>
      <c r="IJ39" s="194"/>
      <c r="IK39" s="193"/>
      <c r="IL39" s="194"/>
      <c r="IM39" s="193"/>
      <c r="IN39" s="191"/>
      <c r="IO39" s="193"/>
      <c r="IP39" s="191"/>
      <c r="IQ39" s="192"/>
      <c r="IR39" s="191"/>
      <c r="IS39" s="193"/>
      <c r="IT39" s="191"/>
      <c r="IU39" s="193"/>
      <c r="IV39" s="191"/>
    </row>
    <row r="40">
      <c r="A40" s="214">
        <f>IFERROR(__xludf.DUMMYFUNCTION("""COMPUTED_VALUE"""),100.0)</f>
        <v>100</v>
      </c>
      <c r="B40" s="159" t="str">
        <f t="shared" si="24"/>
        <v>Daniel Fux</v>
      </c>
      <c r="C40" s="173">
        <f t="shared" ref="C40:BL40" si="25">BO40+EA40+GM40</f>
        <v>0</v>
      </c>
      <c r="D40" s="173">
        <f t="shared" si="25"/>
        <v>0</v>
      </c>
      <c r="E40" s="173">
        <f t="shared" si="25"/>
        <v>4</v>
      </c>
      <c r="F40" s="173">
        <f t="shared" si="25"/>
        <v>0</v>
      </c>
      <c r="G40" s="173">
        <f t="shared" si="25"/>
        <v>0</v>
      </c>
      <c r="H40" s="173">
        <f t="shared" si="25"/>
        <v>0</v>
      </c>
      <c r="I40" s="173">
        <f t="shared" si="25"/>
        <v>0</v>
      </c>
      <c r="J40" s="173">
        <f t="shared" si="25"/>
        <v>0</v>
      </c>
      <c r="K40" s="173">
        <f t="shared" si="25"/>
        <v>2</v>
      </c>
      <c r="L40" s="173">
        <f t="shared" si="25"/>
        <v>0</v>
      </c>
      <c r="M40" s="173">
        <f t="shared" si="25"/>
        <v>0</v>
      </c>
      <c r="N40" s="173">
        <f t="shared" si="25"/>
        <v>0</v>
      </c>
      <c r="O40" s="173">
        <f t="shared" si="25"/>
        <v>0</v>
      </c>
      <c r="P40" s="173">
        <f t="shared" si="25"/>
        <v>0</v>
      </c>
      <c r="Q40" s="173">
        <f t="shared" si="25"/>
        <v>8.5</v>
      </c>
      <c r="R40" s="173">
        <f t="shared" si="25"/>
        <v>0</v>
      </c>
      <c r="S40" s="173">
        <f t="shared" si="25"/>
        <v>12</v>
      </c>
      <c r="T40" s="173">
        <f t="shared" si="25"/>
        <v>0</v>
      </c>
      <c r="U40" s="173">
        <f t="shared" si="25"/>
        <v>5.5</v>
      </c>
      <c r="V40" s="173">
        <f t="shared" si="25"/>
        <v>0</v>
      </c>
      <c r="W40" s="173">
        <f t="shared" si="25"/>
        <v>0</v>
      </c>
      <c r="X40" s="173">
        <f t="shared" si="25"/>
        <v>0</v>
      </c>
      <c r="Y40" s="173">
        <f t="shared" si="25"/>
        <v>0</v>
      </c>
      <c r="Z40" s="173">
        <f t="shared" si="25"/>
        <v>0</v>
      </c>
      <c r="AA40" s="173">
        <f t="shared" si="25"/>
        <v>0</v>
      </c>
      <c r="AB40" s="173">
        <f t="shared" si="25"/>
        <v>0</v>
      </c>
      <c r="AC40" s="173">
        <f t="shared" si="25"/>
        <v>0</v>
      </c>
      <c r="AD40" s="173">
        <f t="shared" si="25"/>
        <v>0</v>
      </c>
      <c r="AE40" s="173">
        <f t="shared" si="25"/>
        <v>0</v>
      </c>
      <c r="AF40" s="173">
        <f t="shared" si="25"/>
        <v>0</v>
      </c>
      <c r="AG40" s="173">
        <f t="shared" si="25"/>
        <v>0</v>
      </c>
      <c r="AH40" s="173">
        <f t="shared" si="25"/>
        <v>0</v>
      </c>
      <c r="AI40" s="173">
        <f t="shared" si="25"/>
        <v>0</v>
      </c>
      <c r="AJ40" s="173">
        <f t="shared" si="25"/>
        <v>0</v>
      </c>
      <c r="AK40" s="173">
        <f t="shared" si="25"/>
        <v>6</v>
      </c>
      <c r="AL40" s="173">
        <f t="shared" si="25"/>
        <v>0</v>
      </c>
      <c r="AM40" s="173">
        <f t="shared" si="25"/>
        <v>0</v>
      </c>
      <c r="AN40" s="173">
        <f t="shared" si="25"/>
        <v>0</v>
      </c>
      <c r="AO40" s="173">
        <f t="shared" si="25"/>
        <v>6</v>
      </c>
      <c r="AP40" s="173">
        <f t="shared" si="25"/>
        <v>0</v>
      </c>
      <c r="AQ40" s="173">
        <f t="shared" si="25"/>
        <v>0</v>
      </c>
      <c r="AR40" s="173">
        <f t="shared" si="25"/>
        <v>0</v>
      </c>
      <c r="AS40" s="173">
        <f t="shared" si="25"/>
        <v>0</v>
      </c>
      <c r="AT40" s="173">
        <f t="shared" si="25"/>
        <v>0</v>
      </c>
      <c r="AU40" s="173">
        <f t="shared" si="25"/>
        <v>0</v>
      </c>
      <c r="AV40" s="173">
        <f t="shared" si="25"/>
        <v>0</v>
      </c>
      <c r="AW40" s="173">
        <f t="shared" si="25"/>
        <v>0</v>
      </c>
      <c r="AX40" s="173">
        <f t="shared" si="25"/>
        <v>0</v>
      </c>
      <c r="AY40" s="173">
        <f t="shared" si="25"/>
        <v>5</v>
      </c>
      <c r="AZ40" s="173">
        <f t="shared" si="25"/>
        <v>0</v>
      </c>
      <c r="BA40" s="173">
        <f t="shared" si="25"/>
        <v>5</v>
      </c>
      <c r="BB40" s="173">
        <f t="shared" si="25"/>
        <v>0</v>
      </c>
      <c r="BC40" s="173">
        <f t="shared" si="25"/>
        <v>10.5</v>
      </c>
      <c r="BD40" s="173">
        <f t="shared" si="25"/>
        <v>0</v>
      </c>
      <c r="BE40" s="173">
        <f t="shared" si="25"/>
        <v>11.5</v>
      </c>
      <c r="BF40" s="173">
        <f t="shared" si="25"/>
        <v>0</v>
      </c>
      <c r="BG40" s="173">
        <f t="shared" si="25"/>
        <v>0</v>
      </c>
      <c r="BH40" s="173">
        <f t="shared" si="25"/>
        <v>0</v>
      </c>
      <c r="BI40" s="173">
        <f t="shared" si="25"/>
        <v>0</v>
      </c>
      <c r="BJ40" s="173">
        <f t="shared" si="25"/>
        <v>0</v>
      </c>
      <c r="BK40" s="173">
        <f t="shared" si="25"/>
        <v>0</v>
      </c>
      <c r="BL40" s="173">
        <f t="shared" si="25"/>
        <v>0</v>
      </c>
      <c r="BM40" s="158"/>
      <c r="BN40" s="159" t="str">
        <f>IFERROR(__xludf.DUMMYFUNCTION("""COMPUTED_VALUE"""),"Daniel Fux")</f>
        <v>Daniel Fux</v>
      </c>
      <c r="BO40" s="236" t="str">
        <f>IFERROR(__xludf.DUMMYFUNCTION("IMPORTRANGE(BN2, ""Přehled mzdy!BR4:EA62"")"),"")</f>
        <v/>
      </c>
      <c r="BP40" s="237"/>
      <c r="BQ40" s="174">
        <f>IFERROR(__xludf.DUMMYFUNCTION("""COMPUTED_VALUE"""),4.0)</f>
        <v>4</v>
      </c>
      <c r="BR40" s="175"/>
      <c r="BS40" s="176"/>
      <c r="BT40" s="181"/>
      <c r="BU40" s="174"/>
      <c r="BV40" s="175"/>
      <c r="BW40" s="174">
        <f>IFERROR(__xludf.DUMMYFUNCTION("""COMPUTED_VALUE"""),2.0)</f>
        <v>2</v>
      </c>
      <c r="BX40" s="175"/>
      <c r="BY40" s="174"/>
      <c r="BZ40" s="175"/>
      <c r="CA40" s="174"/>
      <c r="CB40" s="175"/>
      <c r="CC40" s="174"/>
      <c r="CD40" s="175"/>
      <c r="CE40" s="174">
        <f>IFERROR(__xludf.DUMMYFUNCTION("""COMPUTED_VALUE"""),12.0)</f>
        <v>12</v>
      </c>
      <c r="CF40" s="175"/>
      <c r="CG40" s="176">
        <f>IFERROR(__xludf.DUMMYFUNCTION("""COMPUTED_VALUE"""),5.5)</f>
        <v>5.5</v>
      </c>
      <c r="CH40" s="181"/>
      <c r="CI40" s="176"/>
      <c r="CJ40" s="181"/>
      <c r="CK40" s="174"/>
      <c r="CL40" s="175"/>
      <c r="CM40" s="174"/>
      <c r="CN40" s="175"/>
      <c r="CO40" s="174"/>
      <c r="CP40" s="175"/>
      <c r="CQ40" s="176"/>
      <c r="CR40" s="181"/>
      <c r="CS40" s="174"/>
      <c r="CT40" s="173"/>
      <c r="CU40" s="176"/>
      <c r="CV40" s="173"/>
      <c r="CW40" s="174">
        <f>IFERROR(__xludf.DUMMYFUNCTION("""COMPUTED_VALUE"""),6.0)</f>
        <v>6</v>
      </c>
      <c r="CX40" s="173"/>
      <c r="CY40" s="176"/>
      <c r="CZ40" s="173"/>
      <c r="DA40" s="174">
        <f>IFERROR(__xludf.DUMMYFUNCTION("""COMPUTED_VALUE"""),6.0)</f>
        <v>6</v>
      </c>
      <c r="DB40" s="173"/>
      <c r="DC40" s="174"/>
      <c r="DD40" s="173"/>
      <c r="DE40" s="174"/>
      <c r="DF40" s="173"/>
      <c r="DG40" s="174"/>
      <c r="DH40" s="173"/>
      <c r="DI40" s="174"/>
      <c r="DJ40" s="173"/>
      <c r="DK40" s="174">
        <f>IFERROR(__xludf.DUMMYFUNCTION("""COMPUTED_VALUE"""),5.0)</f>
        <v>5</v>
      </c>
      <c r="DL40" s="173"/>
      <c r="DM40" s="174">
        <f>IFERROR(__xludf.DUMMYFUNCTION("""COMPUTED_VALUE"""),5.0)</f>
        <v>5</v>
      </c>
      <c r="DN40" s="173"/>
      <c r="DO40" s="174">
        <f>IFERROR(__xludf.DUMMYFUNCTION("""COMPUTED_VALUE"""),6.0)</f>
        <v>6</v>
      </c>
      <c r="DP40" s="173"/>
      <c r="DQ40" s="174">
        <f>IFERROR(__xludf.DUMMYFUNCTION("""COMPUTED_VALUE"""),11.5)</f>
        <v>11.5</v>
      </c>
      <c r="DR40" s="173"/>
      <c r="DS40" s="174"/>
      <c r="DT40" s="173"/>
      <c r="DU40" s="176"/>
      <c r="DV40" s="173"/>
      <c r="DW40" s="174"/>
      <c r="DX40" s="173"/>
      <c r="DY40" s="158"/>
      <c r="DZ40" s="159" t="str">
        <f t="shared" si="26"/>
        <v>Daniel Fux</v>
      </c>
      <c r="EA40" s="219" t="str">
        <f>IFERROR(__xludf.DUMMYFUNCTION("IMPORTRANGE(DZ2, ""Přehled mzdy!BR4:EA63"")"),"")</f>
        <v/>
      </c>
      <c r="EB40" s="220"/>
      <c r="EC40" s="202"/>
      <c r="ED40" s="203"/>
      <c r="EE40" s="204"/>
      <c r="EF40" s="205"/>
      <c r="EG40" s="202"/>
      <c r="EH40" s="203"/>
      <c r="EI40" s="202"/>
      <c r="EJ40" s="203"/>
      <c r="EK40" s="202"/>
      <c r="EL40" s="203"/>
      <c r="EM40" s="202"/>
      <c r="EN40" s="203"/>
      <c r="EO40" s="202">
        <f>IFERROR(__xludf.DUMMYFUNCTION("""COMPUTED_VALUE"""),8.5)</f>
        <v>8.5</v>
      </c>
      <c r="EP40" s="203"/>
      <c r="EQ40" s="202"/>
      <c r="ER40" s="203"/>
      <c r="ES40" s="204"/>
      <c r="ET40" s="205"/>
      <c r="EU40" s="204"/>
      <c r="EV40" s="205"/>
      <c r="EW40" s="202"/>
      <c r="EX40" s="203"/>
      <c r="EY40" s="202"/>
      <c r="EZ40" s="203"/>
      <c r="FA40" s="202"/>
      <c r="FB40" s="203"/>
      <c r="FC40" s="204"/>
      <c r="FD40" s="205"/>
      <c r="FE40" s="202"/>
      <c r="FF40" s="199"/>
      <c r="FG40" s="204"/>
      <c r="FH40" s="199"/>
      <c r="FI40" s="202"/>
      <c r="FJ40" s="199"/>
      <c r="FK40" s="204"/>
      <c r="FL40" s="199"/>
      <c r="FM40" s="202"/>
      <c r="FN40" s="199"/>
      <c r="FO40" s="202"/>
      <c r="FP40" s="199"/>
      <c r="FQ40" s="202"/>
      <c r="FR40" s="199"/>
      <c r="FS40" s="202"/>
      <c r="FT40" s="199"/>
      <c r="FU40" s="202"/>
      <c r="FV40" s="199"/>
      <c r="FW40" s="202"/>
      <c r="FX40" s="199"/>
      <c r="FY40" s="202"/>
      <c r="FZ40" s="199"/>
      <c r="GA40" s="202">
        <f>IFERROR(__xludf.DUMMYFUNCTION("""COMPUTED_VALUE"""),4.5)</f>
        <v>4.5</v>
      </c>
      <c r="GB40" s="199"/>
      <c r="GC40" s="202"/>
      <c r="GD40" s="199"/>
      <c r="GE40" s="202"/>
      <c r="GF40" s="199"/>
      <c r="GG40" s="204"/>
      <c r="GH40" s="199"/>
      <c r="GI40" s="202"/>
      <c r="GJ40" s="199"/>
      <c r="GK40" s="158"/>
      <c r="GL40" s="159" t="str">
        <f t="shared" si="27"/>
        <v>Daniel Fux</v>
      </c>
      <c r="GM40" s="219" t="str">
        <f>IFERROR(__xludf.DUMMYFUNCTION("IMPORTRANGE(GL2, ""Přehled mzdy!BR4:EA63"")"),"")</f>
        <v/>
      </c>
      <c r="GN40" s="220"/>
      <c r="GO40" s="202"/>
      <c r="GP40" s="203"/>
      <c r="GQ40" s="204"/>
      <c r="GR40" s="205"/>
      <c r="GS40" s="202"/>
      <c r="GT40" s="203"/>
      <c r="GU40" s="202"/>
      <c r="GV40" s="203"/>
      <c r="GW40" s="202"/>
      <c r="GX40" s="203"/>
      <c r="GY40" s="202"/>
      <c r="GZ40" s="203"/>
      <c r="HA40" s="202"/>
      <c r="HB40" s="203"/>
      <c r="HC40" s="202"/>
      <c r="HD40" s="203"/>
      <c r="HE40" s="204"/>
      <c r="HF40" s="205"/>
      <c r="HG40" s="204"/>
      <c r="HH40" s="205"/>
      <c r="HI40" s="202"/>
      <c r="HJ40" s="203"/>
      <c r="HK40" s="202"/>
      <c r="HL40" s="203"/>
      <c r="HM40" s="202"/>
      <c r="HN40" s="203"/>
      <c r="HO40" s="204"/>
      <c r="HP40" s="205"/>
      <c r="HQ40" s="202"/>
      <c r="HR40" s="199"/>
      <c r="HS40" s="204"/>
      <c r="HT40" s="199"/>
      <c r="HU40" s="202"/>
      <c r="HV40" s="199"/>
      <c r="HW40" s="204"/>
      <c r="HX40" s="199"/>
      <c r="HY40" s="202"/>
      <c r="HZ40" s="199"/>
      <c r="IA40" s="202"/>
      <c r="IB40" s="199"/>
      <c r="IC40" s="202"/>
      <c r="ID40" s="199"/>
      <c r="IE40" s="202"/>
      <c r="IF40" s="199"/>
      <c r="IG40" s="202"/>
      <c r="IH40" s="199"/>
      <c r="II40" s="202"/>
      <c r="IJ40" s="199"/>
      <c r="IK40" s="202"/>
      <c r="IL40" s="199"/>
      <c r="IM40" s="202"/>
      <c r="IN40" s="199"/>
      <c r="IO40" s="202"/>
      <c r="IP40" s="199"/>
      <c r="IQ40" s="202"/>
      <c r="IR40" s="199"/>
      <c r="IS40" s="204"/>
      <c r="IT40" s="199"/>
      <c r="IU40" s="202"/>
      <c r="IV40" s="199"/>
    </row>
    <row r="41">
      <c r="A41" s="214">
        <f>IFERROR(__xludf.DUMMYFUNCTION("""COMPUTED_VALUE"""),100.0)</f>
        <v>100</v>
      </c>
      <c r="B41" s="159" t="str">
        <f t="shared" si="24"/>
        <v>Radim Dvořák</v>
      </c>
      <c r="C41" s="173">
        <f t="shared" ref="C41:BL41" si="28">BO41+EA41+GM41</f>
        <v>0</v>
      </c>
      <c r="D41" s="173">
        <f t="shared" si="28"/>
        <v>0</v>
      </c>
      <c r="E41" s="173">
        <f t="shared" si="28"/>
        <v>0</v>
      </c>
      <c r="F41" s="173">
        <f t="shared" si="28"/>
        <v>0</v>
      </c>
      <c r="G41" s="173">
        <f t="shared" si="28"/>
        <v>0</v>
      </c>
      <c r="H41" s="173">
        <f t="shared" si="28"/>
        <v>0</v>
      </c>
      <c r="I41" s="173">
        <f t="shared" si="28"/>
        <v>0</v>
      </c>
      <c r="J41" s="173">
        <f t="shared" si="28"/>
        <v>0</v>
      </c>
      <c r="K41" s="173">
        <f t="shared" si="28"/>
        <v>0</v>
      </c>
      <c r="L41" s="173">
        <f t="shared" si="28"/>
        <v>0</v>
      </c>
      <c r="M41" s="173">
        <f t="shared" si="28"/>
        <v>0</v>
      </c>
      <c r="N41" s="173">
        <f t="shared" si="28"/>
        <v>0</v>
      </c>
      <c r="O41" s="173">
        <f t="shared" si="28"/>
        <v>5</v>
      </c>
      <c r="P41" s="173">
        <f t="shared" si="28"/>
        <v>0</v>
      </c>
      <c r="Q41" s="173">
        <f t="shared" si="28"/>
        <v>0</v>
      </c>
      <c r="R41" s="173">
        <f t="shared" si="28"/>
        <v>0</v>
      </c>
      <c r="S41" s="173">
        <f t="shared" si="28"/>
        <v>0</v>
      </c>
      <c r="T41" s="173">
        <f t="shared" si="28"/>
        <v>0</v>
      </c>
      <c r="U41" s="173">
        <f t="shared" si="28"/>
        <v>0</v>
      </c>
      <c r="V41" s="173">
        <f t="shared" si="28"/>
        <v>0</v>
      </c>
      <c r="W41" s="173">
        <f t="shared" si="28"/>
        <v>0</v>
      </c>
      <c r="X41" s="173">
        <f t="shared" si="28"/>
        <v>0</v>
      </c>
      <c r="Y41" s="173">
        <f t="shared" si="28"/>
        <v>0</v>
      </c>
      <c r="Z41" s="173">
        <f t="shared" si="28"/>
        <v>0</v>
      </c>
      <c r="AA41" s="173">
        <f t="shared" si="28"/>
        <v>0</v>
      </c>
      <c r="AB41" s="173">
        <f t="shared" si="28"/>
        <v>0</v>
      </c>
      <c r="AC41" s="173">
        <f t="shared" si="28"/>
        <v>0</v>
      </c>
      <c r="AD41" s="173">
        <f t="shared" si="28"/>
        <v>0</v>
      </c>
      <c r="AE41" s="173">
        <f t="shared" si="28"/>
        <v>0</v>
      </c>
      <c r="AF41" s="173">
        <f t="shared" si="28"/>
        <v>0</v>
      </c>
      <c r="AG41" s="173">
        <f t="shared" si="28"/>
        <v>0</v>
      </c>
      <c r="AH41" s="173">
        <f t="shared" si="28"/>
        <v>0</v>
      </c>
      <c r="AI41" s="173">
        <f t="shared" si="28"/>
        <v>0</v>
      </c>
      <c r="AJ41" s="173">
        <f t="shared" si="28"/>
        <v>0</v>
      </c>
      <c r="AK41" s="173">
        <f t="shared" si="28"/>
        <v>0</v>
      </c>
      <c r="AL41" s="173">
        <f t="shared" si="28"/>
        <v>0</v>
      </c>
      <c r="AM41" s="173">
        <f t="shared" si="28"/>
        <v>0</v>
      </c>
      <c r="AN41" s="173">
        <f t="shared" si="28"/>
        <v>0</v>
      </c>
      <c r="AO41" s="173">
        <f t="shared" si="28"/>
        <v>0</v>
      </c>
      <c r="AP41" s="173">
        <f t="shared" si="28"/>
        <v>0</v>
      </c>
      <c r="AQ41" s="173">
        <f t="shared" si="28"/>
        <v>0</v>
      </c>
      <c r="AR41" s="173">
        <f t="shared" si="28"/>
        <v>0</v>
      </c>
      <c r="AS41" s="173">
        <f t="shared" si="28"/>
        <v>0</v>
      </c>
      <c r="AT41" s="173">
        <f t="shared" si="28"/>
        <v>0</v>
      </c>
      <c r="AU41" s="173">
        <f t="shared" si="28"/>
        <v>0</v>
      </c>
      <c r="AV41" s="173">
        <f t="shared" si="28"/>
        <v>0</v>
      </c>
      <c r="AW41" s="173">
        <f t="shared" si="28"/>
        <v>0</v>
      </c>
      <c r="AX41" s="173">
        <f t="shared" si="28"/>
        <v>0</v>
      </c>
      <c r="AY41" s="173">
        <f t="shared" si="28"/>
        <v>0</v>
      </c>
      <c r="AZ41" s="173">
        <f t="shared" si="28"/>
        <v>0</v>
      </c>
      <c r="BA41" s="173">
        <f t="shared" si="28"/>
        <v>0</v>
      </c>
      <c r="BB41" s="173">
        <f t="shared" si="28"/>
        <v>0</v>
      </c>
      <c r="BC41" s="173">
        <f t="shared" si="28"/>
        <v>0</v>
      </c>
      <c r="BD41" s="173">
        <f t="shared" si="28"/>
        <v>0</v>
      </c>
      <c r="BE41" s="173">
        <f t="shared" si="28"/>
        <v>0</v>
      </c>
      <c r="BF41" s="173">
        <f t="shared" si="28"/>
        <v>0</v>
      </c>
      <c r="BG41" s="173">
        <f t="shared" si="28"/>
        <v>0</v>
      </c>
      <c r="BH41" s="173">
        <f t="shared" si="28"/>
        <v>0</v>
      </c>
      <c r="BI41" s="173">
        <f t="shared" si="28"/>
        <v>0</v>
      </c>
      <c r="BJ41" s="173">
        <f t="shared" si="28"/>
        <v>0</v>
      </c>
      <c r="BK41" s="173">
        <f t="shared" si="28"/>
        <v>0</v>
      </c>
      <c r="BL41" s="173">
        <f t="shared" si="28"/>
        <v>0</v>
      </c>
      <c r="BM41" s="158"/>
      <c r="BN41" s="159" t="str">
        <f>IFERROR(__xludf.DUMMYFUNCTION("""COMPUTED_VALUE"""),"Radim Dvořák")</f>
        <v>Radim Dvořák</v>
      </c>
      <c r="BO41" s="174"/>
      <c r="BP41" s="175"/>
      <c r="BQ41" s="174"/>
      <c r="BR41" s="175"/>
      <c r="BS41" s="174"/>
      <c r="BT41" s="175"/>
      <c r="BU41" s="174"/>
      <c r="BV41" s="175"/>
      <c r="BW41" s="176"/>
      <c r="BX41" s="181"/>
      <c r="BY41" s="174"/>
      <c r="BZ41" s="175"/>
      <c r="CA41" s="174">
        <f>IFERROR(__xludf.DUMMYFUNCTION("""COMPUTED_VALUE"""),5.0)</f>
        <v>5</v>
      </c>
      <c r="CB41" s="175"/>
      <c r="CC41" s="174"/>
      <c r="CD41" s="175"/>
      <c r="CE41" s="174"/>
      <c r="CF41" s="175"/>
      <c r="CG41" s="174"/>
      <c r="CH41" s="175"/>
      <c r="CI41" s="176"/>
      <c r="CJ41" s="181"/>
      <c r="CK41" s="174"/>
      <c r="CL41" s="175"/>
      <c r="CM41" s="174"/>
      <c r="CN41" s="175"/>
      <c r="CO41" s="174"/>
      <c r="CP41" s="175"/>
      <c r="CQ41" s="174"/>
      <c r="CR41" s="175"/>
      <c r="CS41" s="176"/>
      <c r="CT41" s="182"/>
      <c r="CU41" s="176"/>
      <c r="CV41" s="173"/>
      <c r="CW41" s="174"/>
      <c r="CX41" s="173"/>
      <c r="CY41" s="176"/>
      <c r="CZ41" s="173"/>
      <c r="DA41" s="174"/>
      <c r="DB41" s="173"/>
      <c r="DC41" s="174"/>
      <c r="DD41" s="173"/>
      <c r="DE41" s="176"/>
      <c r="DF41" s="182"/>
      <c r="DG41" s="176"/>
      <c r="DH41" s="182"/>
      <c r="DI41" s="176"/>
      <c r="DJ41" s="173"/>
      <c r="DK41" s="176"/>
      <c r="DL41" s="182"/>
      <c r="DM41" s="174"/>
      <c r="DN41" s="173"/>
      <c r="DO41" s="174"/>
      <c r="DP41" s="173"/>
      <c r="DQ41" s="174"/>
      <c r="DR41" s="173"/>
      <c r="DS41" s="174"/>
      <c r="DT41" s="173"/>
      <c r="DU41" s="174"/>
      <c r="DV41" s="173"/>
      <c r="DW41" s="174"/>
      <c r="DX41" s="173"/>
      <c r="DY41" s="158"/>
      <c r="DZ41" s="159" t="str">
        <f t="shared" si="26"/>
        <v>Radim Dvořák</v>
      </c>
      <c r="EA41" s="202"/>
      <c r="EB41" s="203"/>
      <c r="EC41" s="202"/>
      <c r="ED41" s="203"/>
      <c r="EE41" s="202"/>
      <c r="EF41" s="203"/>
      <c r="EG41" s="202"/>
      <c r="EH41" s="203"/>
      <c r="EI41" s="204"/>
      <c r="EJ41" s="205"/>
      <c r="EK41" s="202"/>
      <c r="EL41" s="203"/>
      <c r="EM41" s="202"/>
      <c r="EN41" s="203"/>
      <c r="EO41" s="202"/>
      <c r="EP41" s="203"/>
      <c r="EQ41" s="202"/>
      <c r="ER41" s="203"/>
      <c r="ES41" s="202"/>
      <c r="ET41" s="203"/>
      <c r="EU41" s="204"/>
      <c r="EV41" s="205"/>
      <c r="EW41" s="202"/>
      <c r="EX41" s="203"/>
      <c r="EY41" s="202"/>
      <c r="EZ41" s="203"/>
      <c r="FA41" s="202"/>
      <c r="FB41" s="203"/>
      <c r="FC41" s="202"/>
      <c r="FD41" s="203"/>
      <c r="FE41" s="204"/>
      <c r="FF41" s="206"/>
      <c r="FG41" s="204"/>
      <c r="FH41" s="199"/>
      <c r="FI41" s="202"/>
      <c r="FJ41" s="199"/>
      <c r="FK41" s="204"/>
      <c r="FL41" s="199"/>
      <c r="FM41" s="202"/>
      <c r="FN41" s="199"/>
      <c r="FO41" s="202"/>
      <c r="FP41" s="199"/>
      <c r="FQ41" s="204"/>
      <c r="FR41" s="206"/>
      <c r="FS41" s="204"/>
      <c r="FT41" s="206"/>
      <c r="FU41" s="204"/>
      <c r="FV41" s="199"/>
      <c r="FW41" s="204"/>
      <c r="FX41" s="206"/>
      <c r="FY41" s="202"/>
      <c r="FZ41" s="199"/>
      <c r="GA41" s="202"/>
      <c r="GB41" s="199"/>
      <c r="GC41" s="202"/>
      <c r="GD41" s="199"/>
      <c r="GE41" s="202"/>
      <c r="GF41" s="199"/>
      <c r="GG41" s="202"/>
      <c r="GH41" s="199"/>
      <c r="GI41" s="202"/>
      <c r="GJ41" s="199"/>
      <c r="GK41" s="158"/>
      <c r="GL41" s="159" t="str">
        <f t="shared" si="27"/>
        <v>Radim Dvořák</v>
      </c>
      <c r="GM41" s="202"/>
      <c r="GN41" s="203"/>
      <c r="GO41" s="202"/>
      <c r="GP41" s="203"/>
      <c r="GQ41" s="202"/>
      <c r="GR41" s="203"/>
      <c r="GS41" s="202"/>
      <c r="GT41" s="203"/>
      <c r="GU41" s="204"/>
      <c r="GV41" s="205"/>
      <c r="GW41" s="202"/>
      <c r="GX41" s="203"/>
      <c r="GY41" s="202"/>
      <c r="GZ41" s="203"/>
      <c r="HA41" s="202"/>
      <c r="HB41" s="203"/>
      <c r="HC41" s="202"/>
      <c r="HD41" s="203"/>
      <c r="HE41" s="202"/>
      <c r="HF41" s="203"/>
      <c r="HG41" s="204"/>
      <c r="HH41" s="205"/>
      <c r="HI41" s="202"/>
      <c r="HJ41" s="203"/>
      <c r="HK41" s="202"/>
      <c r="HL41" s="203"/>
      <c r="HM41" s="202"/>
      <c r="HN41" s="203"/>
      <c r="HO41" s="202"/>
      <c r="HP41" s="203"/>
      <c r="HQ41" s="204"/>
      <c r="HR41" s="206"/>
      <c r="HS41" s="204"/>
      <c r="HT41" s="199"/>
      <c r="HU41" s="202"/>
      <c r="HV41" s="199"/>
      <c r="HW41" s="204"/>
      <c r="HX41" s="199"/>
      <c r="HY41" s="202"/>
      <c r="HZ41" s="199"/>
      <c r="IA41" s="202"/>
      <c r="IB41" s="199"/>
      <c r="IC41" s="204"/>
      <c r="ID41" s="206"/>
      <c r="IE41" s="204"/>
      <c r="IF41" s="206"/>
      <c r="IG41" s="204"/>
      <c r="IH41" s="199"/>
      <c r="II41" s="204"/>
      <c r="IJ41" s="206"/>
      <c r="IK41" s="202"/>
      <c r="IL41" s="199"/>
      <c r="IM41" s="202"/>
      <c r="IN41" s="199"/>
      <c r="IO41" s="202"/>
      <c r="IP41" s="199"/>
      <c r="IQ41" s="202"/>
      <c r="IR41" s="199"/>
      <c r="IS41" s="202"/>
      <c r="IT41" s="199"/>
      <c r="IU41" s="202"/>
      <c r="IV41" s="199"/>
    </row>
    <row r="42">
      <c r="A42" s="214">
        <f>IFERROR(__xludf.DUMMYFUNCTION("""COMPUTED_VALUE"""),100.0)</f>
        <v>100</v>
      </c>
      <c r="B42" s="159" t="str">
        <f t="shared" si="24"/>
        <v>Daniel Dubecký</v>
      </c>
      <c r="C42" s="173">
        <f t="shared" ref="C42:BL42" si="29">BO42+EA42+GM42</f>
        <v>0</v>
      </c>
      <c r="D42" s="173">
        <f t="shared" si="29"/>
        <v>0</v>
      </c>
      <c r="E42" s="173">
        <f t="shared" si="29"/>
        <v>0</v>
      </c>
      <c r="F42" s="173">
        <f t="shared" si="29"/>
        <v>0</v>
      </c>
      <c r="G42" s="173">
        <f t="shared" si="29"/>
        <v>0</v>
      </c>
      <c r="H42" s="173">
        <f t="shared" si="29"/>
        <v>0</v>
      </c>
      <c r="I42" s="173">
        <f t="shared" si="29"/>
        <v>0</v>
      </c>
      <c r="J42" s="173">
        <f t="shared" si="29"/>
        <v>0</v>
      </c>
      <c r="K42" s="173">
        <f t="shared" si="29"/>
        <v>0</v>
      </c>
      <c r="L42" s="173">
        <f t="shared" si="29"/>
        <v>0</v>
      </c>
      <c r="M42" s="173">
        <f t="shared" si="29"/>
        <v>0</v>
      </c>
      <c r="N42" s="173">
        <f t="shared" si="29"/>
        <v>0</v>
      </c>
      <c r="O42" s="173">
        <f t="shared" si="29"/>
        <v>0</v>
      </c>
      <c r="P42" s="173">
        <f t="shared" si="29"/>
        <v>0</v>
      </c>
      <c r="Q42" s="173">
        <f t="shared" si="29"/>
        <v>0</v>
      </c>
      <c r="R42" s="173">
        <f t="shared" si="29"/>
        <v>0</v>
      </c>
      <c r="S42" s="173">
        <f t="shared" si="29"/>
        <v>0</v>
      </c>
      <c r="T42" s="173">
        <f t="shared" si="29"/>
        <v>0</v>
      </c>
      <c r="U42" s="173">
        <f t="shared" si="29"/>
        <v>0</v>
      </c>
      <c r="V42" s="173">
        <f t="shared" si="29"/>
        <v>0</v>
      </c>
      <c r="W42" s="173">
        <f t="shared" si="29"/>
        <v>0</v>
      </c>
      <c r="X42" s="173">
        <f t="shared" si="29"/>
        <v>0</v>
      </c>
      <c r="Y42" s="173">
        <f t="shared" si="29"/>
        <v>15</v>
      </c>
      <c r="Z42" s="173">
        <f t="shared" si="29"/>
        <v>0</v>
      </c>
      <c r="AA42" s="173">
        <f t="shared" si="29"/>
        <v>16.5</v>
      </c>
      <c r="AB42" s="173">
        <f t="shared" si="29"/>
        <v>0</v>
      </c>
      <c r="AC42" s="173">
        <f t="shared" si="29"/>
        <v>11</v>
      </c>
      <c r="AD42" s="173">
        <f t="shared" si="29"/>
        <v>0</v>
      </c>
      <c r="AE42" s="173">
        <f t="shared" si="29"/>
        <v>12</v>
      </c>
      <c r="AF42" s="173">
        <f t="shared" si="29"/>
        <v>0</v>
      </c>
      <c r="AG42" s="173">
        <f t="shared" si="29"/>
        <v>13</v>
      </c>
      <c r="AH42" s="173">
        <f t="shared" si="29"/>
        <v>0</v>
      </c>
      <c r="AI42" s="173">
        <f t="shared" si="29"/>
        <v>0</v>
      </c>
      <c r="AJ42" s="173">
        <f t="shared" si="29"/>
        <v>0</v>
      </c>
      <c r="AK42" s="173">
        <f t="shared" si="29"/>
        <v>0</v>
      </c>
      <c r="AL42" s="173">
        <f t="shared" si="29"/>
        <v>0</v>
      </c>
      <c r="AM42" s="173">
        <f t="shared" si="29"/>
        <v>16</v>
      </c>
      <c r="AN42" s="173">
        <f t="shared" si="29"/>
        <v>0</v>
      </c>
      <c r="AO42" s="173">
        <f t="shared" si="29"/>
        <v>15</v>
      </c>
      <c r="AP42" s="173">
        <f t="shared" si="29"/>
        <v>0</v>
      </c>
      <c r="AQ42" s="173">
        <f t="shared" si="29"/>
        <v>12.5</v>
      </c>
      <c r="AR42" s="173">
        <f t="shared" si="29"/>
        <v>0</v>
      </c>
      <c r="AS42" s="173">
        <f t="shared" si="29"/>
        <v>12</v>
      </c>
      <c r="AT42" s="173">
        <f t="shared" si="29"/>
        <v>0</v>
      </c>
      <c r="AU42" s="173">
        <f t="shared" si="29"/>
        <v>13</v>
      </c>
      <c r="AV42" s="173">
        <f t="shared" si="29"/>
        <v>0</v>
      </c>
      <c r="AW42" s="173">
        <f t="shared" si="29"/>
        <v>6</v>
      </c>
      <c r="AX42" s="173">
        <f t="shared" si="29"/>
        <v>331</v>
      </c>
      <c r="AY42" s="173">
        <f t="shared" si="29"/>
        <v>5.5</v>
      </c>
      <c r="AZ42" s="173">
        <f t="shared" si="29"/>
        <v>0</v>
      </c>
      <c r="BA42" s="173">
        <f t="shared" si="29"/>
        <v>10</v>
      </c>
      <c r="BB42" s="173">
        <f t="shared" si="29"/>
        <v>0</v>
      </c>
      <c r="BC42" s="173">
        <f t="shared" si="29"/>
        <v>10.5</v>
      </c>
      <c r="BD42" s="173">
        <f t="shared" si="29"/>
        <v>0</v>
      </c>
      <c r="BE42" s="173">
        <f t="shared" si="29"/>
        <v>13</v>
      </c>
      <c r="BF42" s="173">
        <f t="shared" si="29"/>
        <v>0</v>
      </c>
      <c r="BG42" s="173">
        <f t="shared" si="29"/>
        <v>0</v>
      </c>
      <c r="BH42" s="173">
        <f t="shared" si="29"/>
        <v>0</v>
      </c>
      <c r="BI42" s="173">
        <f t="shared" si="29"/>
        <v>0</v>
      </c>
      <c r="BJ42" s="173">
        <f t="shared" si="29"/>
        <v>0</v>
      </c>
      <c r="BK42" s="173">
        <f t="shared" si="29"/>
        <v>0</v>
      </c>
      <c r="BL42" s="173">
        <f t="shared" si="29"/>
        <v>0</v>
      </c>
      <c r="BM42" s="158"/>
      <c r="BN42" s="159" t="str">
        <f>IFERROR(__xludf.DUMMYFUNCTION("""COMPUTED_VALUE"""),"Daniel Dubecký")</f>
        <v>Daniel Dubecký</v>
      </c>
      <c r="BO42" s="174"/>
      <c r="BP42" s="175"/>
      <c r="BQ42" s="174"/>
      <c r="BR42" s="175"/>
      <c r="BS42" s="176"/>
      <c r="BT42" s="181"/>
      <c r="BU42" s="176"/>
      <c r="BV42" s="181"/>
      <c r="BW42" s="174"/>
      <c r="BX42" s="175"/>
      <c r="BY42" s="176"/>
      <c r="BZ42" s="181"/>
      <c r="CA42" s="174"/>
      <c r="CB42" s="175"/>
      <c r="CC42" s="174"/>
      <c r="CD42" s="175"/>
      <c r="CE42" s="176"/>
      <c r="CF42" s="181"/>
      <c r="CG42" s="174"/>
      <c r="CH42" s="175"/>
      <c r="CI42" s="176"/>
      <c r="CJ42" s="181"/>
      <c r="CK42" s="176">
        <f>IFERROR(__xludf.DUMMYFUNCTION("""COMPUTED_VALUE"""),6.0)</f>
        <v>6</v>
      </c>
      <c r="CL42" s="181"/>
      <c r="CM42" s="174"/>
      <c r="CN42" s="175"/>
      <c r="CO42" s="174">
        <f>IFERROR(__xludf.DUMMYFUNCTION("""COMPUTED_VALUE"""),5.0)</f>
        <v>5</v>
      </c>
      <c r="CP42" s="175"/>
      <c r="CQ42" s="174">
        <f>IFERROR(__xludf.DUMMYFUNCTION("""COMPUTED_VALUE"""),12.0)</f>
        <v>12</v>
      </c>
      <c r="CR42" s="175"/>
      <c r="CS42" s="176">
        <f>IFERROR(__xludf.DUMMYFUNCTION("""COMPUTED_VALUE"""),13.0)</f>
        <v>13</v>
      </c>
      <c r="CT42" s="182"/>
      <c r="CU42" s="176"/>
      <c r="CV42" s="173"/>
      <c r="CW42" s="176"/>
      <c r="CX42" s="173"/>
      <c r="CY42" s="176"/>
      <c r="CZ42" s="173"/>
      <c r="DA42" s="176"/>
      <c r="DB42" s="173"/>
      <c r="DC42" s="174"/>
      <c r="DD42" s="173"/>
      <c r="DE42" s="174">
        <f>IFERROR(__xludf.DUMMYFUNCTION("""COMPUTED_VALUE"""),12.0)</f>
        <v>12</v>
      </c>
      <c r="DF42" s="173"/>
      <c r="DG42" s="176">
        <f>IFERROR(__xludf.DUMMYFUNCTION("""COMPUTED_VALUE"""),13.0)</f>
        <v>13</v>
      </c>
      <c r="DH42" s="173"/>
      <c r="DI42" s="176">
        <f>IFERROR(__xludf.DUMMYFUNCTION("""COMPUTED_VALUE"""),6.0)</f>
        <v>6</v>
      </c>
      <c r="DJ42" s="173">
        <f>IFERROR(__xludf.DUMMYFUNCTION("""COMPUTED_VALUE"""),331.0)</f>
        <v>331</v>
      </c>
      <c r="DK42" s="176">
        <f>IFERROR(__xludf.DUMMYFUNCTION("""COMPUTED_VALUE"""),5.5)</f>
        <v>5.5</v>
      </c>
      <c r="DL42" s="182"/>
      <c r="DM42" s="176"/>
      <c r="DN42" s="182"/>
      <c r="DO42" s="176"/>
      <c r="DP42" s="173"/>
      <c r="DQ42" s="174">
        <f>IFERROR(__xludf.DUMMYFUNCTION("""COMPUTED_VALUE"""),13.0)</f>
        <v>13</v>
      </c>
      <c r="DR42" s="173"/>
      <c r="DS42" s="174"/>
      <c r="DT42" s="173"/>
      <c r="DU42" s="176"/>
      <c r="DV42" s="173"/>
      <c r="DW42" s="174"/>
      <c r="DX42" s="173"/>
      <c r="DY42" s="158"/>
      <c r="DZ42" s="159" t="str">
        <f t="shared" si="26"/>
        <v>Daniel Dubecký</v>
      </c>
      <c r="EA42" s="202"/>
      <c r="EB42" s="203"/>
      <c r="EC42" s="202"/>
      <c r="ED42" s="203"/>
      <c r="EE42" s="204"/>
      <c r="EF42" s="205"/>
      <c r="EG42" s="204"/>
      <c r="EH42" s="205"/>
      <c r="EI42" s="202"/>
      <c r="EJ42" s="203"/>
      <c r="EK42" s="204"/>
      <c r="EL42" s="205"/>
      <c r="EM42" s="202"/>
      <c r="EN42" s="203"/>
      <c r="EO42" s="202"/>
      <c r="EP42" s="203"/>
      <c r="EQ42" s="204"/>
      <c r="ER42" s="205"/>
      <c r="ES42" s="202"/>
      <c r="ET42" s="203"/>
      <c r="EU42" s="204"/>
      <c r="EV42" s="205"/>
      <c r="EW42" s="204">
        <f>IFERROR(__xludf.DUMMYFUNCTION("""COMPUTED_VALUE"""),9.0)</f>
        <v>9</v>
      </c>
      <c r="EX42" s="205"/>
      <c r="EY42" s="202">
        <f>IFERROR(__xludf.DUMMYFUNCTION("""COMPUTED_VALUE"""),16.5)</f>
        <v>16.5</v>
      </c>
      <c r="EZ42" s="203"/>
      <c r="FA42" s="202">
        <f>IFERROR(__xludf.DUMMYFUNCTION("""COMPUTED_VALUE"""),6.0)</f>
        <v>6</v>
      </c>
      <c r="FB42" s="203"/>
      <c r="FC42" s="202"/>
      <c r="FD42" s="203"/>
      <c r="FE42" s="204"/>
      <c r="FF42" s="206"/>
      <c r="FG42" s="204"/>
      <c r="FH42" s="199"/>
      <c r="FI42" s="204"/>
      <c r="FJ42" s="199"/>
      <c r="FK42" s="204">
        <f>IFERROR(__xludf.DUMMYFUNCTION("""COMPUTED_VALUE"""),16.0)</f>
        <v>16</v>
      </c>
      <c r="FL42" s="199"/>
      <c r="FM42" s="204">
        <f>IFERROR(__xludf.DUMMYFUNCTION("""COMPUTED_VALUE"""),15.0)</f>
        <v>15</v>
      </c>
      <c r="FN42" s="199"/>
      <c r="FO42" s="202">
        <f>IFERROR(__xludf.DUMMYFUNCTION("""COMPUTED_VALUE"""),12.5)</f>
        <v>12.5</v>
      </c>
      <c r="FP42" s="199"/>
      <c r="FQ42" s="202"/>
      <c r="FR42" s="199"/>
      <c r="FS42" s="204"/>
      <c r="FT42" s="199"/>
      <c r="FU42" s="204"/>
      <c r="FV42" s="199"/>
      <c r="FW42" s="204"/>
      <c r="FX42" s="206"/>
      <c r="FY42" s="204">
        <f>IFERROR(__xludf.DUMMYFUNCTION("""COMPUTED_VALUE"""),10.0)</f>
        <v>10</v>
      </c>
      <c r="FZ42" s="206"/>
      <c r="GA42" s="204">
        <f>IFERROR(__xludf.DUMMYFUNCTION("""COMPUTED_VALUE"""),10.5)</f>
        <v>10.5</v>
      </c>
      <c r="GB42" s="199"/>
      <c r="GC42" s="202"/>
      <c r="GD42" s="199"/>
      <c r="GE42" s="202"/>
      <c r="GF42" s="199"/>
      <c r="GG42" s="204"/>
      <c r="GH42" s="199"/>
      <c r="GI42" s="202"/>
      <c r="GJ42" s="199"/>
      <c r="GK42" s="158"/>
      <c r="GL42" s="159" t="str">
        <f t="shared" si="27"/>
        <v>Daniel Dubecký</v>
      </c>
      <c r="GM42" s="202"/>
      <c r="GN42" s="203"/>
      <c r="GO42" s="202"/>
      <c r="GP42" s="203"/>
      <c r="GQ42" s="204"/>
      <c r="GR42" s="205"/>
      <c r="GS42" s="204"/>
      <c r="GT42" s="205"/>
      <c r="GU42" s="202"/>
      <c r="GV42" s="203"/>
      <c r="GW42" s="204"/>
      <c r="GX42" s="205"/>
      <c r="GY42" s="202"/>
      <c r="GZ42" s="203"/>
      <c r="HA42" s="202"/>
      <c r="HB42" s="203"/>
      <c r="HC42" s="204"/>
      <c r="HD42" s="205"/>
      <c r="HE42" s="202"/>
      <c r="HF42" s="203"/>
      <c r="HG42" s="204"/>
      <c r="HH42" s="205"/>
      <c r="HI42" s="204"/>
      <c r="HJ42" s="205"/>
      <c r="HK42" s="202"/>
      <c r="HL42" s="203"/>
      <c r="HM42" s="202"/>
      <c r="HN42" s="203"/>
      <c r="HO42" s="202"/>
      <c r="HP42" s="203"/>
      <c r="HQ42" s="204"/>
      <c r="HR42" s="206"/>
      <c r="HS42" s="204"/>
      <c r="HT42" s="199"/>
      <c r="HU42" s="204"/>
      <c r="HV42" s="199"/>
      <c r="HW42" s="204"/>
      <c r="HX42" s="199"/>
      <c r="HY42" s="204"/>
      <c r="HZ42" s="199"/>
      <c r="IA42" s="202"/>
      <c r="IB42" s="199"/>
      <c r="IC42" s="202"/>
      <c r="ID42" s="199"/>
      <c r="IE42" s="204"/>
      <c r="IF42" s="199"/>
      <c r="IG42" s="204"/>
      <c r="IH42" s="199"/>
      <c r="II42" s="204"/>
      <c r="IJ42" s="206"/>
      <c r="IK42" s="204"/>
      <c r="IL42" s="206"/>
      <c r="IM42" s="204"/>
      <c r="IN42" s="199"/>
      <c r="IO42" s="202"/>
      <c r="IP42" s="199"/>
      <c r="IQ42" s="202"/>
      <c r="IR42" s="199"/>
      <c r="IS42" s="204"/>
      <c r="IT42" s="199"/>
      <c r="IU42" s="202"/>
      <c r="IV42" s="199"/>
    </row>
    <row r="43">
      <c r="A43" s="214">
        <f>IFERROR(__xludf.DUMMYFUNCTION("""COMPUTED_VALUE"""),100.0)</f>
        <v>100</v>
      </c>
      <c r="B43" s="159" t="str">
        <f t="shared" si="24"/>
        <v>Nikola Adamová</v>
      </c>
      <c r="C43" s="173">
        <f t="shared" ref="C43:BL43" si="30">BO43+EA43+GM43</f>
        <v>0</v>
      </c>
      <c r="D43" s="173">
        <f t="shared" si="30"/>
        <v>0</v>
      </c>
      <c r="E43" s="173">
        <f t="shared" si="30"/>
        <v>0</v>
      </c>
      <c r="F43" s="173">
        <f t="shared" si="30"/>
        <v>0</v>
      </c>
      <c r="G43" s="173">
        <f t="shared" si="30"/>
        <v>0</v>
      </c>
      <c r="H43" s="173">
        <f t="shared" si="30"/>
        <v>0</v>
      </c>
      <c r="I43" s="173">
        <f t="shared" si="30"/>
        <v>0</v>
      </c>
      <c r="J43" s="173">
        <f t="shared" si="30"/>
        <v>0</v>
      </c>
      <c r="K43" s="173">
        <f t="shared" si="30"/>
        <v>0</v>
      </c>
      <c r="L43" s="173">
        <f t="shared" si="30"/>
        <v>0</v>
      </c>
      <c r="M43" s="173">
        <f t="shared" si="30"/>
        <v>0</v>
      </c>
      <c r="N43" s="173">
        <f t="shared" si="30"/>
        <v>0</v>
      </c>
      <c r="O43" s="173">
        <f t="shared" si="30"/>
        <v>0</v>
      </c>
      <c r="P43" s="173">
        <f t="shared" si="30"/>
        <v>0</v>
      </c>
      <c r="Q43" s="173">
        <f t="shared" si="30"/>
        <v>0</v>
      </c>
      <c r="R43" s="173">
        <f t="shared" si="30"/>
        <v>0</v>
      </c>
      <c r="S43" s="173">
        <f t="shared" si="30"/>
        <v>0</v>
      </c>
      <c r="T43" s="173">
        <f t="shared" si="30"/>
        <v>0</v>
      </c>
      <c r="U43" s="173">
        <f t="shared" si="30"/>
        <v>0</v>
      </c>
      <c r="V43" s="173">
        <f t="shared" si="30"/>
        <v>0</v>
      </c>
      <c r="W43" s="173">
        <f t="shared" si="30"/>
        <v>0</v>
      </c>
      <c r="X43" s="173">
        <f t="shared" si="30"/>
        <v>0</v>
      </c>
      <c r="Y43" s="173">
        <f t="shared" si="30"/>
        <v>0</v>
      </c>
      <c r="Z43" s="173">
        <f t="shared" si="30"/>
        <v>0</v>
      </c>
      <c r="AA43" s="173">
        <f t="shared" si="30"/>
        <v>0</v>
      </c>
      <c r="AB43" s="173">
        <f t="shared" si="30"/>
        <v>0</v>
      </c>
      <c r="AC43" s="173">
        <f t="shared" si="30"/>
        <v>0</v>
      </c>
      <c r="AD43" s="173">
        <f t="shared" si="30"/>
        <v>0</v>
      </c>
      <c r="AE43" s="173">
        <f t="shared" si="30"/>
        <v>0</v>
      </c>
      <c r="AF43" s="173">
        <f t="shared" si="30"/>
        <v>0</v>
      </c>
      <c r="AG43" s="173">
        <f t="shared" si="30"/>
        <v>0</v>
      </c>
      <c r="AH43" s="173">
        <f t="shared" si="30"/>
        <v>0</v>
      </c>
      <c r="AI43" s="173">
        <f t="shared" si="30"/>
        <v>0</v>
      </c>
      <c r="AJ43" s="173">
        <f t="shared" si="30"/>
        <v>0</v>
      </c>
      <c r="AK43" s="173">
        <f t="shared" si="30"/>
        <v>0</v>
      </c>
      <c r="AL43" s="173">
        <f t="shared" si="30"/>
        <v>0</v>
      </c>
      <c r="AM43" s="173">
        <f t="shared" si="30"/>
        <v>0</v>
      </c>
      <c r="AN43" s="173">
        <f t="shared" si="30"/>
        <v>0</v>
      </c>
      <c r="AO43" s="173">
        <f t="shared" si="30"/>
        <v>0</v>
      </c>
      <c r="AP43" s="173">
        <f t="shared" si="30"/>
        <v>0</v>
      </c>
      <c r="AQ43" s="173">
        <f t="shared" si="30"/>
        <v>0</v>
      </c>
      <c r="AR43" s="173">
        <f t="shared" si="30"/>
        <v>0</v>
      </c>
      <c r="AS43" s="173">
        <f t="shared" si="30"/>
        <v>0</v>
      </c>
      <c r="AT43" s="173">
        <f t="shared" si="30"/>
        <v>0</v>
      </c>
      <c r="AU43" s="173">
        <f t="shared" si="30"/>
        <v>0</v>
      </c>
      <c r="AV43" s="173">
        <f t="shared" si="30"/>
        <v>0</v>
      </c>
      <c r="AW43" s="173">
        <f t="shared" si="30"/>
        <v>0</v>
      </c>
      <c r="AX43" s="173">
        <f t="shared" si="30"/>
        <v>0</v>
      </c>
      <c r="AY43" s="173">
        <f t="shared" si="30"/>
        <v>0</v>
      </c>
      <c r="AZ43" s="173">
        <f t="shared" si="30"/>
        <v>0</v>
      </c>
      <c r="BA43" s="173">
        <f t="shared" si="30"/>
        <v>0</v>
      </c>
      <c r="BB43" s="173">
        <f t="shared" si="30"/>
        <v>0</v>
      </c>
      <c r="BC43" s="173">
        <f t="shared" si="30"/>
        <v>0</v>
      </c>
      <c r="BD43" s="173">
        <f t="shared" si="30"/>
        <v>0</v>
      </c>
      <c r="BE43" s="173">
        <f t="shared" si="30"/>
        <v>0</v>
      </c>
      <c r="BF43" s="173">
        <f t="shared" si="30"/>
        <v>0</v>
      </c>
      <c r="BG43" s="173">
        <f t="shared" si="30"/>
        <v>0</v>
      </c>
      <c r="BH43" s="173">
        <f t="shared" si="30"/>
        <v>0</v>
      </c>
      <c r="BI43" s="173">
        <f t="shared" si="30"/>
        <v>0</v>
      </c>
      <c r="BJ43" s="173">
        <f t="shared" si="30"/>
        <v>0</v>
      </c>
      <c r="BK43" s="173">
        <f t="shared" si="30"/>
        <v>0</v>
      </c>
      <c r="BL43" s="173">
        <f t="shared" si="30"/>
        <v>0</v>
      </c>
      <c r="BM43" s="158"/>
      <c r="BN43" s="159" t="str">
        <f>IFERROR(__xludf.DUMMYFUNCTION("""COMPUTED_VALUE"""),"Nikola Adamová")</f>
        <v>Nikola Adamová</v>
      </c>
      <c r="BO43" s="174"/>
      <c r="BP43" s="175"/>
      <c r="BQ43" s="174"/>
      <c r="BR43" s="175"/>
      <c r="BS43" s="174"/>
      <c r="BT43" s="175"/>
      <c r="BU43" s="174"/>
      <c r="BV43" s="175"/>
      <c r="BW43" s="174"/>
      <c r="BX43" s="175"/>
      <c r="BY43" s="174"/>
      <c r="BZ43" s="175"/>
      <c r="CA43" s="174"/>
      <c r="CB43" s="175"/>
      <c r="CC43" s="174"/>
      <c r="CD43" s="175"/>
      <c r="CE43" s="174"/>
      <c r="CF43" s="175"/>
      <c r="CG43" s="174"/>
      <c r="CH43" s="175"/>
      <c r="CI43" s="174"/>
      <c r="CJ43" s="175"/>
      <c r="CK43" s="174"/>
      <c r="CL43" s="175"/>
      <c r="CM43" s="174"/>
      <c r="CN43" s="175"/>
      <c r="CO43" s="174"/>
      <c r="CP43" s="175"/>
      <c r="CQ43" s="174"/>
      <c r="CR43" s="175"/>
      <c r="CS43" s="174"/>
      <c r="CT43" s="173"/>
      <c r="CU43" s="174"/>
      <c r="CV43" s="173"/>
      <c r="CW43" s="174"/>
      <c r="CX43" s="173"/>
      <c r="CY43" s="174"/>
      <c r="CZ43" s="173"/>
      <c r="DA43" s="174"/>
      <c r="DB43" s="173"/>
      <c r="DC43" s="174"/>
      <c r="DD43" s="173"/>
      <c r="DE43" s="174"/>
      <c r="DF43" s="173"/>
      <c r="DG43" s="174"/>
      <c r="DH43" s="173"/>
      <c r="DI43" s="174"/>
      <c r="DJ43" s="173"/>
      <c r="DK43" s="174"/>
      <c r="DL43" s="173"/>
      <c r="DM43" s="174"/>
      <c r="DN43" s="173"/>
      <c r="DO43" s="174"/>
      <c r="DP43" s="173"/>
      <c r="DQ43" s="174"/>
      <c r="DR43" s="173"/>
      <c r="DS43" s="174"/>
      <c r="DT43" s="173"/>
      <c r="DU43" s="174"/>
      <c r="DV43" s="173"/>
      <c r="DW43" s="174"/>
      <c r="DX43" s="173"/>
      <c r="DY43" s="158"/>
      <c r="DZ43" s="159" t="str">
        <f t="shared" si="26"/>
        <v>Nikola Adamová</v>
      </c>
      <c r="EA43" s="202"/>
      <c r="EB43" s="203"/>
      <c r="EC43" s="202"/>
      <c r="ED43" s="203"/>
      <c r="EE43" s="202"/>
      <c r="EF43" s="203"/>
      <c r="EG43" s="202"/>
      <c r="EH43" s="203"/>
      <c r="EI43" s="202"/>
      <c r="EJ43" s="203"/>
      <c r="EK43" s="202"/>
      <c r="EL43" s="203"/>
      <c r="EM43" s="202"/>
      <c r="EN43" s="203"/>
      <c r="EO43" s="202"/>
      <c r="EP43" s="203"/>
      <c r="EQ43" s="202"/>
      <c r="ER43" s="203"/>
      <c r="ES43" s="202"/>
      <c r="ET43" s="203"/>
      <c r="EU43" s="202"/>
      <c r="EV43" s="203"/>
      <c r="EW43" s="202"/>
      <c r="EX43" s="203"/>
      <c r="EY43" s="202"/>
      <c r="EZ43" s="203"/>
      <c r="FA43" s="202"/>
      <c r="FB43" s="203"/>
      <c r="FC43" s="202"/>
      <c r="FD43" s="203"/>
      <c r="FE43" s="202"/>
      <c r="FF43" s="199"/>
      <c r="FG43" s="202"/>
      <c r="FH43" s="199"/>
      <c r="FI43" s="202"/>
      <c r="FJ43" s="199"/>
      <c r="FK43" s="202"/>
      <c r="FL43" s="199"/>
      <c r="FM43" s="202"/>
      <c r="FN43" s="199"/>
      <c r="FO43" s="202"/>
      <c r="FP43" s="199"/>
      <c r="FQ43" s="202"/>
      <c r="FR43" s="199"/>
      <c r="FS43" s="202"/>
      <c r="FT43" s="199"/>
      <c r="FU43" s="202"/>
      <c r="FV43" s="199"/>
      <c r="FW43" s="202"/>
      <c r="FX43" s="199"/>
      <c r="FY43" s="202"/>
      <c r="FZ43" s="199"/>
      <c r="GA43" s="202"/>
      <c r="GB43" s="199"/>
      <c r="GC43" s="202"/>
      <c r="GD43" s="199"/>
      <c r="GE43" s="202"/>
      <c r="GF43" s="199"/>
      <c r="GG43" s="202"/>
      <c r="GH43" s="199"/>
      <c r="GI43" s="202"/>
      <c r="GJ43" s="199"/>
      <c r="GK43" s="158"/>
      <c r="GL43" s="159" t="str">
        <f t="shared" si="27"/>
        <v>Nikola Adamová</v>
      </c>
      <c r="GM43" s="202"/>
      <c r="GN43" s="203"/>
      <c r="GO43" s="202"/>
      <c r="GP43" s="203"/>
      <c r="GQ43" s="202"/>
      <c r="GR43" s="203"/>
      <c r="GS43" s="202"/>
      <c r="GT43" s="203"/>
      <c r="GU43" s="202"/>
      <c r="GV43" s="203"/>
      <c r="GW43" s="202"/>
      <c r="GX43" s="203"/>
      <c r="GY43" s="202"/>
      <c r="GZ43" s="203"/>
      <c r="HA43" s="202"/>
      <c r="HB43" s="203"/>
      <c r="HC43" s="202"/>
      <c r="HD43" s="203"/>
      <c r="HE43" s="202"/>
      <c r="HF43" s="203"/>
      <c r="HG43" s="202"/>
      <c r="HH43" s="203"/>
      <c r="HI43" s="202"/>
      <c r="HJ43" s="203"/>
      <c r="HK43" s="202"/>
      <c r="HL43" s="203"/>
      <c r="HM43" s="202"/>
      <c r="HN43" s="203"/>
      <c r="HO43" s="202"/>
      <c r="HP43" s="203"/>
      <c r="HQ43" s="202"/>
      <c r="HR43" s="199"/>
      <c r="HS43" s="202"/>
      <c r="HT43" s="199"/>
      <c r="HU43" s="202"/>
      <c r="HV43" s="199"/>
      <c r="HW43" s="202"/>
      <c r="HX43" s="199"/>
      <c r="HY43" s="202"/>
      <c r="HZ43" s="199"/>
      <c r="IA43" s="202"/>
      <c r="IB43" s="199"/>
      <c r="IC43" s="202"/>
      <c r="ID43" s="199"/>
      <c r="IE43" s="202"/>
      <c r="IF43" s="199"/>
      <c r="IG43" s="202"/>
      <c r="IH43" s="199"/>
      <c r="II43" s="202"/>
      <c r="IJ43" s="199"/>
      <c r="IK43" s="202"/>
      <c r="IL43" s="199"/>
      <c r="IM43" s="202"/>
      <c r="IN43" s="199"/>
      <c r="IO43" s="202"/>
      <c r="IP43" s="199"/>
      <c r="IQ43" s="202"/>
      <c r="IR43" s="199"/>
      <c r="IS43" s="202"/>
      <c r="IT43" s="199"/>
      <c r="IU43" s="202"/>
      <c r="IV43" s="199"/>
    </row>
    <row r="44">
      <c r="A44" s="214">
        <f>IFERROR(__xludf.DUMMYFUNCTION("""COMPUTED_VALUE"""),100.0)</f>
        <v>100</v>
      </c>
      <c r="B44" s="159" t="str">
        <f t="shared" si="24"/>
        <v>Václav Černý</v>
      </c>
      <c r="C44" s="173">
        <f t="shared" ref="C44:BL44" si="31">BO44+EA44+GM44</f>
        <v>6</v>
      </c>
      <c r="D44" s="173">
        <f t="shared" si="31"/>
        <v>0</v>
      </c>
      <c r="E44" s="173">
        <f t="shared" si="31"/>
        <v>14</v>
      </c>
      <c r="F44" s="173">
        <f t="shared" si="31"/>
        <v>0</v>
      </c>
      <c r="G44" s="173">
        <f t="shared" si="31"/>
        <v>14.5</v>
      </c>
      <c r="H44" s="173">
        <f t="shared" si="31"/>
        <v>0</v>
      </c>
      <c r="I44" s="173">
        <f t="shared" si="31"/>
        <v>12.5</v>
      </c>
      <c r="J44" s="173">
        <f t="shared" si="31"/>
        <v>0</v>
      </c>
      <c r="K44" s="173">
        <f t="shared" si="31"/>
        <v>17.5</v>
      </c>
      <c r="L44" s="173">
        <f t="shared" si="31"/>
        <v>0</v>
      </c>
      <c r="M44" s="173">
        <f t="shared" si="31"/>
        <v>15</v>
      </c>
      <c r="N44" s="173">
        <f t="shared" si="31"/>
        <v>0</v>
      </c>
      <c r="O44" s="173">
        <f t="shared" si="31"/>
        <v>12.5</v>
      </c>
      <c r="P44" s="173">
        <f t="shared" si="31"/>
        <v>0</v>
      </c>
      <c r="Q44" s="173">
        <f t="shared" si="31"/>
        <v>0</v>
      </c>
      <c r="R44" s="173">
        <f t="shared" si="31"/>
        <v>0</v>
      </c>
      <c r="S44" s="173">
        <f t="shared" si="31"/>
        <v>0</v>
      </c>
      <c r="T44" s="173">
        <f t="shared" si="31"/>
        <v>0</v>
      </c>
      <c r="U44" s="173">
        <f t="shared" si="31"/>
        <v>13</v>
      </c>
      <c r="V44" s="173">
        <f t="shared" si="31"/>
        <v>0</v>
      </c>
      <c r="W44" s="173">
        <f t="shared" si="31"/>
        <v>15.5</v>
      </c>
      <c r="X44" s="173">
        <f t="shared" si="31"/>
        <v>0</v>
      </c>
      <c r="Y44" s="173">
        <f t="shared" si="31"/>
        <v>17.5</v>
      </c>
      <c r="Z44" s="173">
        <f t="shared" si="31"/>
        <v>0</v>
      </c>
      <c r="AA44" s="173">
        <f t="shared" si="31"/>
        <v>17.5</v>
      </c>
      <c r="AB44" s="173">
        <f t="shared" si="31"/>
        <v>0</v>
      </c>
      <c r="AC44" s="173">
        <f t="shared" si="31"/>
        <v>7</v>
      </c>
      <c r="AD44" s="173">
        <f t="shared" si="31"/>
        <v>0</v>
      </c>
      <c r="AE44" s="173">
        <f t="shared" si="31"/>
        <v>10</v>
      </c>
      <c r="AF44" s="173">
        <f t="shared" si="31"/>
        <v>0</v>
      </c>
      <c r="AG44" s="173">
        <f t="shared" si="31"/>
        <v>13</v>
      </c>
      <c r="AH44" s="173">
        <f t="shared" si="31"/>
        <v>0</v>
      </c>
      <c r="AI44" s="173">
        <f t="shared" si="31"/>
        <v>11</v>
      </c>
      <c r="AJ44" s="173">
        <f t="shared" si="31"/>
        <v>0</v>
      </c>
      <c r="AK44" s="173">
        <f t="shared" si="31"/>
        <v>11</v>
      </c>
      <c r="AL44" s="173">
        <f t="shared" si="31"/>
        <v>0</v>
      </c>
      <c r="AM44" s="173">
        <f t="shared" si="31"/>
        <v>15.5</v>
      </c>
      <c r="AN44" s="173">
        <f t="shared" si="31"/>
        <v>0</v>
      </c>
      <c r="AO44" s="173">
        <f t="shared" si="31"/>
        <v>13.5</v>
      </c>
      <c r="AP44" s="173">
        <f t="shared" si="31"/>
        <v>0</v>
      </c>
      <c r="AQ44" s="173">
        <f t="shared" si="31"/>
        <v>13.5</v>
      </c>
      <c r="AR44" s="173">
        <f t="shared" si="31"/>
        <v>0</v>
      </c>
      <c r="AS44" s="173">
        <f t="shared" si="31"/>
        <v>11</v>
      </c>
      <c r="AT44" s="173">
        <f t="shared" si="31"/>
        <v>0</v>
      </c>
      <c r="AU44" s="173">
        <f t="shared" si="31"/>
        <v>0</v>
      </c>
      <c r="AV44" s="173">
        <f t="shared" si="31"/>
        <v>0</v>
      </c>
      <c r="AW44" s="173">
        <f t="shared" si="31"/>
        <v>15.5</v>
      </c>
      <c r="AX44" s="173">
        <f t="shared" si="31"/>
        <v>0</v>
      </c>
      <c r="AY44" s="173">
        <f t="shared" si="31"/>
        <v>8</v>
      </c>
      <c r="AZ44" s="173">
        <f t="shared" si="31"/>
        <v>0</v>
      </c>
      <c r="BA44" s="173">
        <f t="shared" si="31"/>
        <v>7</v>
      </c>
      <c r="BB44" s="173">
        <f t="shared" si="31"/>
        <v>0</v>
      </c>
      <c r="BC44" s="173">
        <f t="shared" si="31"/>
        <v>17.5</v>
      </c>
      <c r="BD44" s="173">
        <f t="shared" si="31"/>
        <v>0</v>
      </c>
      <c r="BE44" s="173">
        <f t="shared" si="31"/>
        <v>0</v>
      </c>
      <c r="BF44" s="173">
        <f t="shared" si="31"/>
        <v>0</v>
      </c>
      <c r="BG44" s="173">
        <f t="shared" si="31"/>
        <v>15.5</v>
      </c>
      <c r="BH44" s="173">
        <f t="shared" si="31"/>
        <v>0</v>
      </c>
      <c r="BI44" s="173">
        <f t="shared" si="31"/>
        <v>6</v>
      </c>
      <c r="BJ44" s="173">
        <f t="shared" si="31"/>
        <v>0</v>
      </c>
      <c r="BK44" s="173">
        <f t="shared" si="31"/>
        <v>0</v>
      </c>
      <c r="BL44" s="173">
        <f t="shared" si="31"/>
        <v>0</v>
      </c>
      <c r="BM44" s="158"/>
      <c r="BN44" s="159" t="str">
        <f>IFERROR(__xludf.DUMMYFUNCTION("""COMPUTED_VALUE"""),"Václav Černý")</f>
        <v>Václav Černý</v>
      </c>
      <c r="BO44" s="174">
        <f>IFERROR(__xludf.DUMMYFUNCTION("""COMPUTED_VALUE"""),6.0)</f>
        <v>6</v>
      </c>
      <c r="BP44" s="175"/>
      <c r="BQ44" s="174"/>
      <c r="BR44" s="175"/>
      <c r="BS44" s="174"/>
      <c r="BT44" s="175"/>
      <c r="BU44" s="174"/>
      <c r="BV44" s="175"/>
      <c r="BW44" s="174"/>
      <c r="BX44" s="175"/>
      <c r="BY44" s="174"/>
      <c r="BZ44" s="175"/>
      <c r="CA44" s="174"/>
      <c r="CB44" s="175"/>
      <c r="CC44" s="174"/>
      <c r="CD44" s="175"/>
      <c r="CE44" s="174"/>
      <c r="CF44" s="175"/>
      <c r="CG44" s="174"/>
      <c r="CH44" s="175"/>
      <c r="CI44" s="174"/>
      <c r="CJ44" s="175"/>
      <c r="CK44" s="174"/>
      <c r="CL44" s="175"/>
      <c r="CM44" s="174"/>
      <c r="CN44" s="175"/>
      <c r="CO44" s="174"/>
      <c r="CP44" s="175"/>
      <c r="CQ44" s="174"/>
      <c r="CR44" s="175"/>
      <c r="CS44" s="174"/>
      <c r="CT44" s="173"/>
      <c r="CU44" s="174">
        <f>IFERROR(__xludf.DUMMYFUNCTION("""COMPUTED_VALUE"""),5.5)</f>
        <v>5.5</v>
      </c>
      <c r="CV44" s="173"/>
      <c r="CW44" s="174">
        <f>IFERROR(__xludf.DUMMYFUNCTION("""COMPUTED_VALUE"""),11.0)</f>
        <v>11</v>
      </c>
      <c r="CX44" s="173"/>
      <c r="CY44" s="174"/>
      <c r="CZ44" s="173"/>
      <c r="DA44" s="174"/>
      <c r="DB44" s="173"/>
      <c r="DC44" s="174"/>
      <c r="DD44" s="173"/>
      <c r="DE44" s="174"/>
      <c r="DF44" s="173"/>
      <c r="DG44" s="174"/>
      <c r="DH44" s="173"/>
      <c r="DI44" s="174"/>
      <c r="DJ44" s="173"/>
      <c r="DK44" s="174"/>
      <c r="DL44" s="173"/>
      <c r="DM44" s="174"/>
      <c r="DN44" s="173"/>
      <c r="DO44" s="174"/>
      <c r="DP44" s="173"/>
      <c r="DQ44" s="174"/>
      <c r="DR44" s="173"/>
      <c r="DS44" s="174"/>
      <c r="DT44" s="173"/>
      <c r="DU44" s="174"/>
      <c r="DV44" s="173"/>
      <c r="DW44" s="174"/>
      <c r="DX44" s="173"/>
      <c r="DY44" s="158"/>
      <c r="DZ44" s="159" t="str">
        <f t="shared" si="26"/>
        <v>Václav Černý</v>
      </c>
      <c r="EA44" s="202"/>
      <c r="EB44" s="203"/>
      <c r="EC44" s="202"/>
      <c r="ED44" s="203"/>
      <c r="EE44" s="202">
        <f>IFERROR(__xludf.DUMMYFUNCTION("""COMPUTED_VALUE"""),14.5)</f>
        <v>14.5</v>
      </c>
      <c r="EF44" s="203"/>
      <c r="EG44" s="202"/>
      <c r="EH44" s="203"/>
      <c r="EI44" s="202"/>
      <c r="EJ44" s="203"/>
      <c r="EK44" s="202">
        <f>IFERROR(__xludf.DUMMYFUNCTION("""COMPUTED_VALUE"""),8.0)</f>
        <v>8</v>
      </c>
      <c r="EL44" s="203"/>
      <c r="EM44" s="202">
        <f>IFERROR(__xludf.DUMMYFUNCTION("""COMPUTED_VALUE"""),12.5)</f>
        <v>12.5</v>
      </c>
      <c r="EN44" s="203"/>
      <c r="EO44" s="202"/>
      <c r="EP44" s="203"/>
      <c r="EQ44" s="202"/>
      <c r="ER44" s="203"/>
      <c r="ES44" s="202"/>
      <c r="ET44" s="203"/>
      <c r="EU44" s="202">
        <f>IFERROR(__xludf.DUMMYFUNCTION("""COMPUTED_VALUE"""),15.5)</f>
        <v>15.5</v>
      </c>
      <c r="EV44" s="203"/>
      <c r="EW44" s="202"/>
      <c r="EX44" s="203"/>
      <c r="EY44" s="202"/>
      <c r="EZ44" s="203"/>
      <c r="FA44" s="202"/>
      <c r="FB44" s="203"/>
      <c r="FC44" s="202"/>
      <c r="FD44" s="203"/>
      <c r="FE44" s="202"/>
      <c r="FF44" s="199"/>
      <c r="FG44" s="202"/>
      <c r="FH44" s="199"/>
      <c r="FI44" s="202"/>
      <c r="FJ44" s="199"/>
      <c r="FK44" s="202"/>
      <c r="FL44" s="199"/>
      <c r="FM44" s="202"/>
      <c r="FN44" s="199"/>
      <c r="FO44" s="202">
        <f>IFERROR(__xludf.DUMMYFUNCTION("""COMPUTED_VALUE"""),13.5)</f>
        <v>13.5</v>
      </c>
      <c r="FP44" s="199"/>
      <c r="FQ44" s="202"/>
      <c r="FR44" s="199"/>
      <c r="FS44" s="202"/>
      <c r="FT44" s="199"/>
      <c r="FU44" s="202"/>
      <c r="FV44" s="199"/>
      <c r="FW44" s="202"/>
      <c r="FX44" s="199"/>
      <c r="FY44" s="202"/>
      <c r="FZ44" s="199"/>
      <c r="GA44" s="202"/>
      <c r="GB44" s="199"/>
      <c r="GC44" s="202"/>
      <c r="GD44" s="199"/>
      <c r="GE44" s="202"/>
      <c r="GF44" s="199"/>
      <c r="GG44" s="202">
        <f>IFERROR(__xludf.DUMMYFUNCTION("""COMPUTED_VALUE"""),6.0)</f>
        <v>6</v>
      </c>
      <c r="GH44" s="199"/>
      <c r="GI44" s="202"/>
      <c r="GJ44" s="199"/>
      <c r="GK44" s="158"/>
      <c r="GL44" s="159" t="str">
        <f t="shared" si="27"/>
        <v>Václav Černý</v>
      </c>
      <c r="GM44" s="202"/>
      <c r="GN44" s="203"/>
      <c r="GO44" s="202">
        <f>IFERROR(__xludf.DUMMYFUNCTION("""COMPUTED_VALUE"""),14.0)</f>
        <v>14</v>
      </c>
      <c r="GP44" s="203"/>
      <c r="GQ44" s="202"/>
      <c r="GR44" s="203"/>
      <c r="GS44" s="202">
        <f>IFERROR(__xludf.DUMMYFUNCTION("""COMPUTED_VALUE"""),12.5)</f>
        <v>12.5</v>
      </c>
      <c r="GT44" s="203"/>
      <c r="GU44" s="202">
        <f>IFERROR(__xludf.DUMMYFUNCTION("""COMPUTED_VALUE"""),17.5)</f>
        <v>17.5</v>
      </c>
      <c r="GV44" s="203"/>
      <c r="GW44" s="202">
        <f>IFERROR(__xludf.DUMMYFUNCTION("""COMPUTED_VALUE"""),7.0)</f>
        <v>7</v>
      </c>
      <c r="GX44" s="203"/>
      <c r="GY44" s="202"/>
      <c r="GZ44" s="203"/>
      <c r="HA44" s="202"/>
      <c r="HB44" s="203"/>
      <c r="HC44" s="202"/>
      <c r="HD44" s="203"/>
      <c r="HE44" s="202">
        <f>IFERROR(__xludf.DUMMYFUNCTION("""COMPUTED_VALUE"""),13.0)</f>
        <v>13</v>
      </c>
      <c r="HF44" s="203"/>
      <c r="HG44" s="202"/>
      <c r="HH44" s="203"/>
      <c r="HI44" s="202">
        <f>IFERROR(__xludf.DUMMYFUNCTION("""COMPUTED_VALUE"""),17.5)</f>
        <v>17.5</v>
      </c>
      <c r="HJ44" s="203"/>
      <c r="HK44" s="202">
        <f>IFERROR(__xludf.DUMMYFUNCTION("""COMPUTED_VALUE"""),17.5)</f>
        <v>17.5</v>
      </c>
      <c r="HL44" s="203"/>
      <c r="HM44" s="202">
        <f>IFERROR(__xludf.DUMMYFUNCTION("""COMPUTED_VALUE"""),7.0)</f>
        <v>7</v>
      </c>
      <c r="HN44" s="203"/>
      <c r="HO44" s="202">
        <f>IFERROR(__xludf.DUMMYFUNCTION("""COMPUTED_VALUE"""),10.0)</f>
        <v>10</v>
      </c>
      <c r="HP44" s="203"/>
      <c r="HQ44" s="202">
        <f>IFERROR(__xludf.DUMMYFUNCTION("""COMPUTED_VALUE"""),13.0)</f>
        <v>13</v>
      </c>
      <c r="HR44" s="199"/>
      <c r="HS44" s="202">
        <f>IFERROR(__xludf.DUMMYFUNCTION("""COMPUTED_VALUE"""),5.5)</f>
        <v>5.5</v>
      </c>
      <c r="HT44" s="199"/>
      <c r="HU44" s="202"/>
      <c r="HV44" s="199"/>
      <c r="HW44" s="202">
        <f>IFERROR(__xludf.DUMMYFUNCTION("""COMPUTED_VALUE"""),15.5)</f>
        <v>15.5</v>
      </c>
      <c r="HX44" s="199"/>
      <c r="HY44" s="202">
        <f>IFERROR(__xludf.DUMMYFUNCTION("""COMPUTED_VALUE"""),13.5)</f>
        <v>13.5</v>
      </c>
      <c r="HZ44" s="199"/>
      <c r="IA44" s="202"/>
      <c r="IB44" s="199"/>
      <c r="IC44" s="202">
        <f>IFERROR(__xludf.DUMMYFUNCTION("""COMPUTED_VALUE"""),11.0)</f>
        <v>11</v>
      </c>
      <c r="ID44" s="199"/>
      <c r="IE44" s="202"/>
      <c r="IF44" s="199"/>
      <c r="IG44" s="202">
        <f>IFERROR(__xludf.DUMMYFUNCTION("""COMPUTED_VALUE"""),15.5)</f>
        <v>15.5</v>
      </c>
      <c r="IH44" s="199"/>
      <c r="II44" s="202">
        <f>IFERROR(__xludf.DUMMYFUNCTION("""COMPUTED_VALUE"""),8.0)</f>
        <v>8</v>
      </c>
      <c r="IJ44" s="199"/>
      <c r="IK44" s="202">
        <f>IFERROR(__xludf.DUMMYFUNCTION("""COMPUTED_VALUE"""),7.0)</f>
        <v>7</v>
      </c>
      <c r="IL44" s="199"/>
      <c r="IM44" s="202">
        <f>IFERROR(__xludf.DUMMYFUNCTION("""COMPUTED_VALUE"""),17.5)</f>
        <v>17.5</v>
      </c>
      <c r="IN44" s="199"/>
      <c r="IO44" s="202"/>
      <c r="IP44" s="199"/>
      <c r="IQ44" s="202">
        <f>IFERROR(__xludf.DUMMYFUNCTION("""COMPUTED_VALUE"""),15.5)</f>
        <v>15.5</v>
      </c>
      <c r="IR44" s="199"/>
      <c r="IS44" s="202"/>
      <c r="IT44" s="199"/>
      <c r="IU44" s="202"/>
      <c r="IV44" s="199"/>
    </row>
    <row r="45">
      <c r="A45" s="214">
        <f>IFERROR(__xludf.DUMMYFUNCTION("""COMPUTED_VALUE"""),100.0)</f>
        <v>100</v>
      </c>
      <c r="B45" s="159" t="str">
        <f t="shared" si="24"/>
        <v>Vojtěch Vrzoň</v>
      </c>
      <c r="C45" s="173">
        <f t="shared" ref="C45:BL45" si="32">BO45+EA45+GM45</f>
        <v>0</v>
      </c>
      <c r="D45" s="173">
        <f t="shared" si="32"/>
        <v>0</v>
      </c>
      <c r="E45" s="173">
        <f t="shared" si="32"/>
        <v>0</v>
      </c>
      <c r="F45" s="173">
        <f t="shared" si="32"/>
        <v>0</v>
      </c>
      <c r="G45" s="173">
        <f t="shared" si="32"/>
        <v>2</v>
      </c>
      <c r="H45" s="173">
        <f t="shared" si="32"/>
        <v>0</v>
      </c>
      <c r="I45" s="173">
        <f t="shared" si="32"/>
        <v>5</v>
      </c>
      <c r="J45" s="173">
        <f t="shared" si="32"/>
        <v>0</v>
      </c>
      <c r="K45" s="173">
        <f t="shared" si="32"/>
        <v>6</v>
      </c>
      <c r="L45" s="173">
        <f t="shared" si="32"/>
        <v>0</v>
      </c>
      <c r="M45" s="173">
        <f t="shared" si="32"/>
        <v>0</v>
      </c>
      <c r="N45" s="173">
        <f t="shared" si="32"/>
        <v>0</v>
      </c>
      <c r="O45" s="173">
        <f t="shared" si="32"/>
        <v>0</v>
      </c>
      <c r="P45" s="173">
        <f t="shared" si="32"/>
        <v>0</v>
      </c>
      <c r="Q45" s="173">
        <f t="shared" si="32"/>
        <v>0</v>
      </c>
      <c r="R45" s="173">
        <f t="shared" si="32"/>
        <v>0</v>
      </c>
      <c r="S45" s="173">
        <f t="shared" si="32"/>
        <v>0</v>
      </c>
      <c r="T45" s="173">
        <f t="shared" si="32"/>
        <v>0</v>
      </c>
      <c r="U45" s="173">
        <f t="shared" si="32"/>
        <v>0</v>
      </c>
      <c r="V45" s="173">
        <f t="shared" si="32"/>
        <v>0</v>
      </c>
      <c r="W45" s="173">
        <f t="shared" si="32"/>
        <v>0</v>
      </c>
      <c r="X45" s="173">
        <f t="shared" si="32"/>
        <v>0</v>
      </c>
      <c r="Y45" s="173">
        <f t="shared" si="32"/>
        <v>6</v>
      </c>
      <c r="Z45" s="173">
        <f t="shared" si="32"/>
        <v>0</v>
      </c>
      <c r="AA45" s="173">
        <f t="shared" si="32"/>
        <v>2.5</v>
      </c>
      <c r="AB45" s="173">
        <f t="shared" si="32"/>
        <v>0</v>
      </c>
      <c r="AC45" s="173">
        <f t="shared" si="32"/>
        <v>0</v>
      </c>
      <c r="AD45" s="173">
        <f t="shared" si="32"/>
        <v>0</v>
      </c>
      <c r="AE45" s="173">
        <f t="shared" si="32"/>
        <v>0</v>
      </c>
      <c r="AF45" s="173">
        <f t="shared" si="32"/>
        <v>0</v>
      </c>
      <c r="AG45" s="173">
        <f t="shared" si="32"/>
        <v>0</v>
      </c>
      <c r="AH45" s="173">
        <f t="shared" si="32"/>
        <v>0</v>
      </c>
      <c r="AI45" s="173">
        <f t="shared" si="32"/>
        <v>4.5</v>
      </c>
      <c r="AJ45" s="173">
        <f t="shared" si="32"/>
        <v>0</v>
      </c>
      <c r="AK45" s="173">
        <f t="shared" si="32"/>
        <v>0</v>
      </c>
      <c r="AL45" s="173">
        <f t="shared" si="32"/>
        <v>0</v>
      </c>
      <c r="AM45" s="173">
        <f t="shared" si="32"/>
        <v>0</v>
      </c>
      <c r="AN45" s="173">
        <f t="shared" si="32"/>
        <v>0</v>
      </c>
      <c r="AO45" s="173">
        <f t="shared" si="32"/>
        <v>6</v>
      </c>
      <c r="AP45" s="173">
        <f t="shared" si="32"/>
        <v>0</v>
      </c>
      <c r="AQ45" s="173">
        <f t="shared" si="32"/>
        <v>0</v>
      </c>
      <c r="AR45" s="173">
        <f t="shared" si="32"/>
        <v>0</v>
      </c>
      <c r="AS45" s="173">
        <f t="shared" si="32"/>
        <v>0</v>
      </c>
      <c r="AT45" s="173">
        <f t="shared" si="32"/>
        <v>0</v>
      </c>
      <c r="AU45" s="173">
        <f t="shared" si="32"/>
        <v>8.5</v>
      </c>
      <c r="AV45" s="173">
        <f t="shared" si="32"/>
        <v>0</v>
      </c>
      <c r="AW45" s="173">
        <f t="shared" si="32"/>
        <v>8.5</v>
      </c>
      <c r="AX45" s="173">
        <f t="shared" si="32"/>
        <v>0</v>
      </c>
      <c r="AY45" s="173">
        <f t="shared" si="32"/>
        <v>0</v>
      </c>
      <c r="AZ45" s="173">
        <f t="shared" si="32"/>
        <v>0</v>
      </c>
      <c r="BA45" s="173">
        <f t="shared" si="32"/>
        <v>0</v>
      </c>
      <c r="BB45" s="173">
        <f t="shared" si="32"/>
        <v>0</v>
      </c>
      <c r="BC45" s="173">
        <f t="shared" si="32"/>
        <v>5</v>
      </c>
      <c r="BD45" s="173">
        <f t="shared" si="32"/>
        <v>0</v>
      </c>
      <c r="BE45" s="173">
        <f t="shared" si="32"/>
        <v>6.5</v>
      </c>
      <c r="BF45" s="173">
        <f t="shared" si="32"/>
        <v>0</v>
      </c>
      <c r="BG45" s="173">
        <f t="shared" si="32"/>
        <v>0</v>
      </c>
      <c r="BH45" s="173">
        <f t="shared" si="32"/>
        <v>0</v>
      </c>
      <c r="BI45" s="173">
        <f t="shared" si="32"/>
        <v>6</v>
      </c>
      <c r="BJ45" s="173">
        <f t="shared" si="32"/>
        <v>0</v>
      </c>
      <c r="BK45" s="173">
        <f t="shared" si="32"/>
        <v>0</v>
      </c>
      <c r="BL45" s="173">
        <f t="shared" si="32"/>
        <v>0</v>
      </c>
      <c r="BM45" s="158"/>
      <c r="BN45" s="159" t="str">
        <f>IFERROR(__xludf.DUMMYFUNCTION("""COMPUTED_VALUE"""),"Vojtěch Vrzoň")</f>
        <v>Vojtěch Vrzoň</v>
      </c>
      <c r="BO45" s="174"/>
      <c r="BP45" s="175"/>
      <c r="BQ45" s="174"/>
      <c r="BR45" s="175"/>
      <c r="BS45" s="174"/>
      <c r="BT45" s="175"/>
      <c r="BU45" s="174">
        <f>IFERROR(__xludf.DUMMYFUNCTION("""COMPUTED_VALUE"""),5.0)</f>
        <v>5</v>
      </c>
      <c r="BV45" s="175"/>
      <c r="BW45" s="174"/>
      <c r="BX45" s="175"/>
      <c r="BY45" s="174"/>
      <c r="BZ45" s="175"/>
      <c r="CA45" s="174"/>
      <c r="CB45" s="175"/>
      <c r="CC45" s="174"/>
      <c r="CD45" s="175"/>
      <c r="CE45" s="174"/>
      <c r="CF45" s="175"/>
      <c r="CG45" s="174"/>
      <c r="CH45" s="175"/>
      <c r="CI45" s="174"/>
      <c r="CJ45" s="175"/>
      <c r="CK45" s="174">
        <f>IFERROR(__xludf.DUMMYFUNCTION("""COMPUTED_VALUE"""),6.0)</f>
        <v>6</v>
      </c>
      <c r="CL45" s="175"/>
      <c r="CM45" s="174"/>
      <c r="CN45" s="175"/>
      <c r="CO45" s="174"/>
      <c r="CP45" s="175"/>
      <c r="CQ45" s="174"/>
      <c r="CR45" s="175"/>
      <c r="CS45" s="174"/>
      <c r="CT45" s="173"/>
      <c r="CU45" s="174"/>
      <c r="CV45" s="173"/>
      <c r="CW45" s="174"/>
      <c r="CX45" s="173"/>
      <c r="CY45" s="174"/>
      <c r="CZ45" s="173"/>
      <c r="DA45" s="174"/>
      <c r="DB45" s="173"/>
      <c r="DC45" s="174"/>
      <c r="DD45" s="173"/>
      <c r="DE45" s="174"/>
      <c r="DF45" s="173"/>
      <c r="DG45" s="174"/>
      <c r="DH45" s="173"/>
      <c r="DI45" s="174"/>
      <c r="DJ45" s="173"/>
      <c r="DK45" s="174"/>
      <c r="DL45" s="173"/>
      <c r="DM45" s="174"/>
      <c r="DN45" s="173"/>
      <c r="DO45" s="174"/>
      <c r="DP45" s="173"/>
      <c r="DQ45" s="174"/>
      <c r="DR45" s="173"/>
      <c r="DS45" s="174"/>
      <c r="DT45" s="173"/>
      <c r="DU45" s="174">
        <f>IFERROR(__xludf.DUMMYFUNCTION("""COMPUTED_VALUE"""),6.0)</f>
        <v>6</v>
      </c>
      <c r="DV45" s="173"/>
      <c r="DW45" s="174"/>
      <c r="DX45" s="173"/>
      <c r="DY45" s="158"/>
      <c r="DZ45" s="159" t="str">
        <f t="shared" si="26"/>
        <v>Vojtěch Vrzoň</v>
      </c>
      <c r="EA45" s="202"/>
      <c r="EB45" s="203"/>
      <c r="EC45" s="202"/>
      <c r="ED45" s="203"/>
      <c r="EE45" s="202">
        <f>IFERROR(__xludf.DUMMYFUNCTION("""COMPUTED_VALUE"""),2.0)</f>
        <v>2</v>
      </c>
      <c r="EF45" s="203"/>
      <c r="EG45" s="202"/>
      <c r="EH45" s="203"/>
      <c r="EI45" s="202">
        <f>IFERROR(__xludf.DUMMYFUNCTION("""COMPUTED_VALUE"""),6.0)</f>
        <v>6</v>
      </c>
      <c r="EJ45" s="203"/>
      <c r="EK45" s="202"/>
      <c r="EL45" s="203"/>
      <c r="EM45" s="202"/>
      <c r="EN45" s="203"/>
      <c r="EO45" s="202"/>
      <c r="EP45" s="203"/>
      <c r="EQ45" s="202"/>
      <c r="ER45" s="203"/>
      <c r="ES45" s="202"/>
      <c r="ET45" s="203"/>
      <c r="EU45" s="202"/>
      <c r="EV45" s="203"/>
      <c r="EW45" s="202"/>
      <c r="EX45" s="203"/>
      <c r="EY45" s="202">
        <f>IFERROR(__xludf.DUMMYFUNCTION("""COMPUTED_VALUE"""),2.5)</f>
        <v>2.5</v>
      </c>
      <c r="EZ45" s="203"/>
      <c r="FA45" s="202"/>
      <c r="FB45" s="203"/>
      <c r="FC45" s="202"/>
      <c r="FD45" s="203"/>
      <c r="FE45" s="202"/>
      <c r="FF45" s="199"/>
      <c r="FG45" s="202">
        <f>IFERROR(__xludf.DUMMYFUNCTION("""COMPUTED_VALUE"""),4.5)</f>
        <v>4.5</v>
      </c>
      <c r="FH45" s="199"/>
      <c r="FI45" s="202"/>
      <c r="FJ45" s="199"/>
      <c r="FK45" s="202"/>
      <c r="FL45" s="199"/>
      <c r="FM45" s="202">
        <f>IFERROR(__xludf.DUMMYFUNCTION("""COMPUTED_VALUE"""),6.0)</f>
        <v>6</v>
      </c>
      <c r="FN45" s="199"/>
      <c r="FO45" s="202"/>
      <c r="FP45" s="199"/>
      <c r="FQ45" s="202"/>
      <c r="FR45" s="199"/>
      <c r="FS45" s="202">
        <f>IFERROR(__xludf.DUMMYFUNCTION("""COMPUTED_VALUE"""),8.5)</f>
        <v>8.5</v>
      </c>
      <c r="FT45" s="199"/>
      <c r="FU45" s="202">
        <f>IFERROR(__xludf.DUMMYFUNCTION("""COMPUTED_VALUE"""),8.5)</f>
        <v>8.5</v>
      </c>
      <c r="FV45" s="199"/>
      <c r="FW45" s="202"/>
      <c r="FX45" s="199"/>
      <c r="FY45" s="202"/>
      <c r="FZ45" s="199"/>
      <c r="GA45" s="202">
        <f>IFERROR(__xludf.DUMMYFUNCTION("""COMPUTED_VALUE"""),5.0)</f>
        <v>5</v>
      </c>
      <c r="GB45" s="199"/>
      <c r="GC45" s="202">
        <f>IFERROR(__xludf.DUMMYFUNCTION("""COMPUTED_VALUE"""),6.5)</f>
        <v>6.5</v>
      </c>
      <c r="GD45" s="199"/>
      <c r="GE45" s="202"/>
      <c r="GF45" s="199"/>
      <c r="GG45" s="202"/>
      <c r="GH45" s="199"/>
      <c r="GI45" s="202"/>
      <c r="GJ45" s="199"/>
      <c r="GK45" s="158"/>
      <c r="GL45" s="159" t="str">
        <f t="shared" si="27"/>
        <v>Vojtěch Vrzoň</v>
      </c>
      <c r="GM45" s="202"/>
      <c r="GN45" s="203"/>
      <c r="GO45" s="202"/>
      <c r="GP45" s="203"/>
      <c r="GQ45" s="202"/>
      <c r="GR45" s="203"/>
      <c r="GS45" s="202"/>
      <c r="GT45" s="203"/>
      <c r="GU45" s="202"/>
      <c r="GV45" s="203"/>
      <c r="GW45" s="202"/>
      <c r="GX45" s="203"/>
      <c r="GY45" s="202"/>
      <c r="GZ45" s="203"/>
      <c r="HA45" s="202"/>
      <c r="HB45" s="203"/>
      <c r="HC45" s="202"/>
      <c r="HD45" s="203"/>
      <c r="HE45" s="202"/>
      <c r="HF45" s="203"/>
      <c r="HG45" s="202"/>
      <c r="HH45" s="203"/>
      <c r="HI45" s="202"/>
      <c r="HJ45" s="203"/>
      <c r="HK45" s="202"/>
      <c r="HL45" s="203"/>
      <c r="HM45" s="202"/>
      <c r="HN45" s="203"/>
      <c r="HO45" s="202"/>
      <c r="HP45" s="203"/>
      <c r="HQ45" s="202"/>
      <c r="HR45" s="199"/>
      <c r="HS45" s="202"/>
      <c r="HT45" s="199"/>
      <c r="HU45" s="202"/>
      <c r="HV45" s="199"/>
      <c r="HW45" s="202"/>
      <c r="HX45" s="199"/>
      <c r="HY45" s="202"/>
      <c r="HZ45" s="199"/>
      <c r="IA45" s="202"/>
      <c r="IB45" s="199"/>
      <c r="IC45" s="202"/>
      <c r="ID45" s="199"/>
      <c r="IE45" s="202"/>
      <c r="IF45" s="199"/>
      <c r="IG45" s="202"/>
      <c r="IH45" s="199"/>
      <c r="II45" s="202"/>
      <c r="IJ45" s="199"/>
      <c r="IK45" s="202"/>
      <c r="IL45" s="199"/>
      <c r="IM45" s="202"/>
      <c r="IN45" s="199"/>
      <c r="IO45" s="202"/>
      <c r="IP45" s="199"/>
      <c r="IQ45" s="202"/>
      <c r="IR45" s="199"/>
      <c r="IS45" s="202"/>
      <c r="IT45" s="199"/>
      <c r="IU45" s="202"/>
      <c r="IV45" s="199"/>
    </row>
    <row r="46">
      <c r="A46" s="214">
        <f>IFERROR(__xludf.DUMMYFUNCTION("""COMPUTED_VALUE"""),100.0)</f>
        <v>100</v>
      </c>
      <c r="B46" s="159" t="str">
        <f t="shared" si="24"/>
        <v>Patrik Vild</v>
      </c>
      <c r="C46" s="173">
        <f t="shared" ref="C46:BL46" si="33">BO46+EA46+GM46</f>
        <v>0</v>
      </c>
      <c r="D46" s="173">
        <f t="shared" si="33"/>
        <v>0</v>
      </c>
      <c r="E46" s="173">
        <f t="shared" si="33"/>
        <v>7</v>
      </c>
      <c r="F46" s="173">
        <f t="shared" si="33"/>
        <v>0</v>
      </c>
      <c r="G46" s="173">
        <f t="shared" si="33"/>
        <v>0</v>
      </c>
      <c r="H46" s="173">
        <f t="shared" si="33"/>
        <v>0</v>
      </c>
      <c r="I46" s="173">
        <f t="shared" si="33"/>
        <v>0</v>
      </c>
      <c r="J46" s="173">
        <f t="shared" si="33"/>
        <v>0</v>
      </c>
      <c r="K46" s="173">
        <f t="shared" si="33"/>
        <v>0</v>
      </c>
      <c r="L46" s="173">
        <f t="shared" si="33"/>
        <v>0</v>
      </c>
      <c r="M46" s="173">
        <f t="shared" si="33"/>
        <v>0</v>
      </c>
      <c r="N46" s="173">
        <f t="shared" si="33"/>
        <v>0</v>
      </c>
      <c r="O46" s="173">
        <f t="shared" si="33"/>
        <v>0</v>
      </c>
      <c r="P46" s="173">
        <f t="shared" si="33"/>
        <v>0</v>
      </c>
      <c r="Q46" s="173">
        <f t="shared" si="33"/>
        <v>0</v>
      </c>
      <c r="R46" s="173">
        <f t="shared" si="33"/>
        <v>0</v>
      </c>
      <c r="S46" s="173">
        <f t="shared" si="33"/>
        <v>14</v>
      </c>
      <c r="T46" s="173">
        <f t="shared" si="33"/>
        <v>0</v>
      </c>
      <c r="U46" s="173">
        <f t="shared" si="33"/>
        <v>0</v>
      </c>
      <c r="V46" s="173">
        <f t="shared" si="33"/>
        <v>0</v>
      </c>
      <c r="W46" s="173">
        <f t="shared" si="33"/>
        <v>0</v>
      </c>
      <c r="X46" s="173">
        <f t="shared" si="33"/>
        <v>0</v>
      </c>
      <c r="Y46" s="173">
        <f t="shared" si="33"/>
        <v>0</v>
      </c>
      <c r="Z46" s="173">
        <f t="shared" si="33"/>
        <v>0</v>
      </c>
      <c r="AA46" s="173">
        <f t="shared" si="33"/>
        <v>0</v>
      </c>
      <c r="AB46" s="173">
        <f t="shared" si="33"/>
        <v>0</v>
      </c>
      <c r="AC46" s="173">
        <f t="shared" si="33"/>
        <v>11</v>
      </c>
      <c r="AD46" s="173">
        <f t="shared" si="33"/>
        <v>0</v>
      </c>
      <c r="AE46" s="173">
        <f t="shared" si="33"/>
        <v>0</v>
      </c>
      <c r="AF46" s="173">
        <f t="shared" si="33"/>
        <v>0</v>
      </c>
      <c r="AG46" s="173">
        <f t="shared" si="33"/>
        <v>0</v>
      </c>
      <c r="AH46" s="173">
        <f t="shared" si="33"/>
        <v>0</v>
      </c>
      <c r="AI46" s="173">
        <f t="shared" si="33"/>
        <v>8.5</v>
      </c>
      <c r="AJ46" s="173">
        <f t="shared" si="33"/>
        <v>0</v>
      </c>
      <c r="AK46" s="173">
        <f t="shared" si="33"/>
        <v>12.5</v>
      </c>
      <c r="AL46" s="173">
        <f t="shared" si="33"/>
        <v>0</v>
      </c>
      <c r="AM46" s="173">
        <f t="shared" si="33"/>
        <v>6.5</v>
      </c>
      <c r="AN46" s="173">
        <f t="shared" si="33"/>
        <v>0</v>
      </c>
      <c r="AO46" s="173">
        <f t="shared" si="33"/>
        <v>0</v>
      </c>
      <c r="AP46" s="173">
        <f t="shared" si="33"/>
        <v>0</v>
      </c>
      <c r="AQ46" s="173">
        <f t="shared" si="33"/>
        <v>0</v>
      </c>
      <c r="AR46" s="173">
        <f t="shared" si="33"/>
        <v>0</v>
      </c>
      <c r="AS46" s="173">
        <f t="shared" si="33"/>
        <v>0</v>
      </c>
      <c r="AT46" s="173">
        <f t="shared" si="33"/>
        <v>0</v>
      </c>
      <c r="AU46" s="173">
        <f t="shared" si="33"/>
        <v>8.5</v>
      </c>
      <c r="AV46" s="173">
        <f t="shared" si="33"/>
        <v>0</v>
      </c>
      <c r="AW46" s="173">
        <f t="shared" si="33"/>
        <v>6</v>
      </c>
      <c r="AX46" s="173">
        <f t="shared" si="33"/>
        <v>0</v>
      </c>
      <c r="AY46" s="173">
        <f t="shared" si="33"/>
        <v>9</v>
      </c>
      <c r="AZ46" s="173">
        <f t="shared" si="33"/>
        <v>0</v>
      </c>
      <c r="BA46" s="173">
        <f t="shared" si="33"/>
        <v>0</v>
      </c>
      <c r="BB46" s="173">
        <f t="shared" si="33"/>
        <v>0</v>
      </c>
      <c r="BC46" s="173">
        <f t="shared" si="33"/>
        <v>0</v>
      </c>
      <c r="BD46" s="173">
        <f t="shared" si="33"/>
        <v>0</v>
      </c>
      <c r="BE46" s="173">
        <f t="shared" si="33"/>
        <v>0</v>
      </c>
      <c r="BF46" s="173">
        <f t="shared" si="33"/>
        <v>0</v>
      </c>
      <c r="BG46" s="173">
        <f t="shared" si="33"/>
        <v>0</v>
      </c>
      <c r="BH46" s="173">
        <f t="shared" si="33"/>
        <v>0</v>
      </c>
      <c r="BI46" s="173">
        <f t="shared" si="33"/>
        <v>0</v>
      </c>
      <c r="BJ46" s="173">
        <f t="shared" si="33"/>
        <v>0</v>
      </c>
      <c r="BK46" s="173">
        <f t="shared" si="33"/>
        <v>0</v>
      </c>
      <c r="BL46" s="173">
        <f t="shared" si="33"/>
        <v>0</v>
      </c>
      <c r="BM46" s="158"/>
      <c r="BN46" s="159" t="str">
        <f>IFERROR(__xludf.DUMMYFUNCTION("""COMPUTED_VALUE"""),"Patrik Vild")</f>
        <v>Patrik Vild</v>
      </c>
      <c r="BO46" s="174"/>
      <c r="BP46" s="175"/>
      <c r="BQ46" s="174">
        <f>IFERROR(__xludf.DUMMYFUNCTION("""COMPUTED_VALUE"""),7.0)</f>
        <v>7</v>
      </c>
      <c r="BR46" s="175"/>
      <c r="BS46" s="174"/>
      <c r="BT46" s="175"/>
      <c r="BU46" s="174"/>
      <c r="BV46" s="175"/>
      <c r="BW46" s="174"/>
      <c r="BX46" s="175"/>
      <c r="BY46" s="174"/>
      <c r="BZ46" s="175"/>
      <c r="CA46" s="174"/>
      <c r="CB46" s="175"/>
      <c r="CC46" s="174"/>
      <c r="CD46" s="175"/>
      <c r="CE46" s="174"/>
      <c r="CF46" s="175"/>
      <c r="CG46" s="174"/>
      <c r="CH46" s="175"/>
      <c r="CI46" s="174"/>
      <c r="CJ46" s="175"/>
      <c r="CK46" s="174"/>
      <c r="CL46" s="175"/>
      <c r="CM46" s="174"/>
      <c r="CN46" s="175"/>
      <c r="CO46" s="174"/>
      <c r="CP46" s="175"/>
      <c r="CQ46" s="174"/>
      <c r="CR46" s="175"/>
      <c r="CS46" s="174"/>
      <c r="CT46" s="173"/>
      <c r="CU46" s="174"/>
      <c r="CV46" s="173"/>
      <c r="CW46" s="174"/>
      <c r="CX46" s="173"/>
      <c r="CY46" s="174"/>
      <c r="CZ46" s="173"/>
      <c r="DA46" s="174"/>
      <c r="DB46" s="173"/>
      <c r="DC46" s="174"/>
      <c r="DD46" s="173"/>
      <c r="DE46" s="174"/>
      <c r="DF46" s="173"/>
      <c r="DG46" s="174"/>
      <c r="DH46" s="173"/>
      <c r="DI46" s="174">
        <f>IFERROR(__xludf.DUMMYFUNCTION("""COMPUTED_VALUE"""),6.0)</f>
        <v>6</v>
      </c>
      <c r="DJ46" s="173"/>
      <c r="DK46" s="174"/>
      <c r="DL46" s="173"/>
      <c r="DM46" s="174"/>
      <c r="DN46" s="173"/>
      <c r="DO46" s="174"/>
      <c r="DP46" s="173"/>
      <c r="DQ46" s="174"/>
      <c r="DR46" s="173"/>
      <c r="DS46" s="174"/>
      <c r="DT46" s="173"/>
      <c r="DU46" s="174"/>
      <c r="DV46" s="173"/>
      <c r="DW46" s="174"/>
      <c r="DX46" s="173"/>
      <c r="DY46" s="158"/>
      <c r="DZ46" s="159" t="str">
        <f t="shared" si="26"/>
        <v>Patrik Vild</v>
      </c>
      <c r="EA46" s="202"/>
      <c r="EB46" s="203"/>
      <c r="EC46" s="202"/>
      <c r="ED46" s="203"/>
      <c r="EE46" s="202"/>
      <c r="EF46" s="203"/>
      <c r="EG46" s="202"/>
      <c r="EH46" s="203"/>
      <c r="EI46" s="202"/>
      <c r="EJ46" s="203"/>
      <c r="EK46" s="202"/>
      <c r="EL46" s="203"/>
      <c r="EM46" s="202"/>
      <c r="EN46" s="203"/>
      <c r="EO46" s="202"/>
      <c r="EP46" s="203"/>
      <c r="EQ46" s="202">
        <f>IFERROR(__xludf.DUMMYFUNCTION("""COMPUTED_VALUE"""),14.0)</f>
        <v>14</v>
      </c>
      <c r="ER46" s="203"/>
      <c r="ES46" s="202"/>
      <c r="ET46" s="203"/>
      <c r="EU46" s="202"/>
      <c r="EV46" s="203"/>
      <c r="EW46" s="202"/>
      <c r="EX46" s="203"/>
      <c r="EY46" s="202"/>
      <c r="EZ46" s="203"/>
      <c r="FA46" s="202">
        <f>IFERROR(__xludf.DUMMYFUNCTION("""COMPUTED_VALUE"""),11.0)</f>
        <v>11</v>
      </c>
      <c r="FB46" s="203"/>
      <c r="FC46" s="202"/>
      <c r="FD46" s="203"/>
      <c r="FE46" s="202"/>
      <c r="FF46" s="199"/>
      <c r="FG46" s="202">
        <f>IFERROR(__xludf.DUMMYFUNCTION("""COMPUTED_VALUE"""),8.5)</f>
        <v>8.5</v>
      </c>
      <c r="FH46" s="199"/>
      <c r="FI46" s="202">
        <f>IFERROR(__xludf.DUMMYFUNCTION("""COMPUTED_VALUE"""),12.5)</f>
        <v>12.5</v>
      </c>
      <c r="FJ46" s="199"/>
      <c r="FK46" s="202">
        <f>IFERROR(__xludf.DUMMYFUNCTION("""COMPUTED_VALUE"""),6.5)</f>
        <v>6.5</v>
      </c>
      <c r="FL46" s="199"/>
      <c r="FM46" s="202"/>
      <c r="FN46" s="199"/>
      <c r="FO46" s="202"/>
      <c r="FP46" s="199"/>
      <c r="FQ46" s="202"/>
      <c r="FR46" s="199"/>
      <c r="FS46" s="202">
        <f>IFERROR(__xludf.DUMMYFUNCTION("""COMPUTED_VALUE"""),8.5)</f>
        <v>8.5</v>
      </c>
      <c r="FT46" s="199"/>
      <c r="FU46" s="202"/>
      <c r="FV46" s="199"/>
      <c r="FW46" s="202">
        <f>IFERROR(__xludf.DUMMYFUNCTION("""COMPUTED_VALUE"""),9.0)</f>
        <v>9</v>
      </c>
      <c r="FX46" s="199"/>
      <c r="FY46" s="202"/>
      <c r="FZ46" s="199"/>
      <c r="GA46" s="202"/>
      <c r="GB46" s="199"/>
      <c r="GC46" s="202"/>
      <c r="GD46" s="199"/>
      <c r="GE46" s="202"/>
      <c r="GF46" s="199"/>
      <c r="GG46" s="202"/>
      <c r="GH46" s="199"/>
      <c r="GI46" s="202"/>
      <c r="GJ46" s="199"/>
      <c r="GK46" s="158"/>
      <c r="GL46" s="159" t="str">
        <f t="shared" si="27"/>
        <v>Patrik Vild</v>
      </c>
      <c r="GM46" s="202"/>
      <c r="GN46" s="203"/>
      <c r="GO46" s="202"/>
      <c r="GP46" s="203"/>
      <c r="GQ46" s="202"/>
      <c r="GR46" s="203"/>
      <c r="GS46" s="202"/>
      <c r="GT46" s="203"/>
      <c r="GU46" s="202"/>
      <c r="GV46" s="203"/>
      <c r="GW46" s="202"/>
      <c r="GX46" s="203"/>
      <c r="GY46" s="202"/>
      <c r="GZ46" s="203"/>
      <c r="HA46" s="202"/>
      <c r="HB46" s="203"/>
      <c r="HC46" s="202"/>
      <c r="HD46" s="203"/>
      <c r="HE46" s="202"/>
      <c r="HF46" s="203"/>
      <c r="HG46" s="202"/>
      <c r="HH46" s="203"/>
      <c r="HI46" s="202"/>
      <c r="HJ46" s="203"/>
      <c r="HK46" s="202"/>
      <c r="HL46" s="203"/>
      <c r="HM46" s="202"/>
      <c r="HN46" s="203"/>
      <c r="HO46" s="202"/>
      <c r="HP46" s="203"/>
      <c r="HQ46" s="202"/>
      <c r="HR46" s="199"/>
      <c r="HS46" s="202"/>
      <c r="HT46" s="199"/>
      <c r="HU46" s="202"/>
      <c r="HV46" s="199"/>
      <c r="HW46" s="202"/>
      <c r="HX46" s="199"/>
      <c r="HY46" s="202"/>
      <c r="HZ46" s="199"/>
      <c r="IA46" s="202"/>
      <c r="IB46" s="199"/>
      <c r="IC46" s="202"/>
      <c r="ID46" s="199"/>
      <c r="IE46" s="202"/>
      <c r="IF46" s="199"/>
      <c r="IG46" s="202"/>
      <c r="IH46" s="199"/>
      <c r="II46" s="202"/>
      <c r="IJ46" s="199"/>
      <c r="IK46" s="202"/>
      <c r="IL46" s="199"/>
      <c r="IM46" s="202"/>
      <c r="IN46" s="199"/>
      <c r="IO46" s="202"/>
      <c r="IP46" s="199"/>
      <c r="IQ46" s="202"/>
      <c r="IR46" s="199"/>
      <c r="IS46" s="202"/>
      <c r="IT46" s="199"/>
      <c r="IU46" s="202"/>
      <c r="IV46" s="199"/>
    </row>
    <row r="47">
      <c r="A47" s="214">
        <f>IFERROR(__xludf.DUMMYFUNCTION("""COMPUTED_VALUE"""),100.0)</f>
        <v>100</v>
      </c>
      <c r="B47" s="159" t="str">
        <f t="shared" si="24"/>
        <v>Jakub Staňo</v>
      </c>
      <c r="C47" s="173">
        <f t="shared" ref="C47:BL47" si="34">BO47+EA47+GM47</f>
        <v>7</v>
      </c>
      <c r="D47" s="173">
        <f t="shared" si="34"/>
        <v>0</v>
      </c>
      <c r="E47" s="173">
        <f t="shared" si="34"/>
        <v>4</v>
      </c>
      <c r="F47" s="173">
        <f t="shared" si="34"/>
        <v>0</v>
      </c>
      <c r="G47" s="173">
        <f t="shared" si="34"/>
        <v>0</v>
      </c>
      <c r="H47" s="173">
        <f t="shared" si="34"/>
        <v>0</v>
      </c>
      <c r="I47" s="173">
        <f t="shared" si="34"/>
        <v>0</v>
      </c>
      <c r="J47" s="173">
        <f t="shared" si="34"/>
        <v>0</v>
      </c>
      <c r="K47" s="173">
        <f t="shared" si="34"/>
        <v>8.5</v>
      </c>
      <c r="L47" s="173">
        <f t="shared" si="34"/>
        <v>0</v>
      </c>
      <c r="M47" s="173">
        <f t="shared" si="34"/>
        <v>0</v>
      </c>
      <c r="N47" s="173">
        <f t="shared" si="34"/>
        <v>0</v>
      </c>
      <c r="O47" s="173">
        <f t="shared" si="34"/>
        <v>0</v>
      </c>
      <c r="P47" s="173">
        <f t="shared" si="34"/>
        <v>0</v>
      </c>
      <c r="Q47" s="173">
        <f t="shared" si="34"/>
        <v>6.5</v>
      </c>
      <c r="R47" s="173">
        <f t="shared" si="34"/>
        <v>0</v>
      </c>
      <c r="S47" s="173">
        <f t="shared" si="34"/>
        <v>0</v>
      </c>
      <c r="T47" s="173">
        <f t="shared" si="34"/>
        <v>0</v>
      </c>
      <c r="U47" s="173">
        <f t="shared" si="34"/>
        <v>0</v>
      </c>
      <c r="V47" s="173">
        <f t="shared" si="34"/>
        <v>0</v>
      </c>
      <c r="W47" s="173">
        <f t="shared" si="34"/>
        <v>5</v>
      </c>
      <c r="X47" s="173">
        <f t="shared" si="34"/>
        <v>0</v>
      </c>
      <c r="Y47" s="173">
        <f t="shared" si="34"/>
        <v>5</v>
      </c>
      <c r="Z47" s="173">
        <f t="shared" si="34"/>
        <v>0</v>
      </c>
      <c r="AA47" s="173">
        <f t="shared" si="34"/>
        <v>0</v>
      </c>
      <c r="AB47" s="173">
        <f t="shared" si="34"/>
        <v>0</v>
      </c>
      <c r="AC47" s="173">
        <f t="shared" si="34"/>
        <v>0</v>
      </c>
      <c r="AD47" s="173">
        <f t="shared" si="34"/>
        <v>0</v>
      </c>
      <c r="AE47" s="173">
        <f t="shared" si="34"/>
        <v>7</v>
      </c>
      <c r="AF47" s="173">
        <f t="shared" si="34"/>
        <v>0</v>
      </c>
      <c r="AG47" s="173">
        <f t="shared" si="34"/>
        <v>5</v>
      </c>
      <c r="AH47" s="173">
        <f t="shared" si="34"/>
        <v>0</v>
      </c>
      <c r="AI47" s="173">
        <f t="shared" si="34"/>
        <v>0</v>
      </c>
      <c r="AJ47" s="173">
        <f t="shared" si="34"/>
        <v>0</v>
      </c>
      <c r="AK47" s="173">
        <f t="shared" si="34"/>
        <v>0</v>
      </c>
      <c r="AL47" s="173">
        <f t="shared" si="34"/>
        <v>0</v>
      </c>
      <c r="AM47" s="173">
        <f t="shared" si="34"/>
        <v>7</v>
      </c>
      <c r="AN47" s="173">
        <f t="shared" si="34"/>
        <v>0</v>
      </c>
      <c r="AO47" s="173">
        <f t="shared" si="34"/>
        <v>0</v>
      </c>
      <c r="AP47" s="173">
        <f t="shared" si="34"/>
        <v>0</v>
      </c>
      <c r="AQ47" s="173">
        <f t="shared" si="34"/>
        <v>0</v>
      </c>
      <c r="AR47" s="173">
        <f t="shared" si="34"/>
        <v>0</v>
      </c>
      <c r="AS47" s="173">
        <f t="shared" si="34"/>
        <v>5</v>
      </c>
      <c r="AT47" s="173">
        <f t="shared" si="34"/>
        <v>0</v>
      </c>
      <c r="AU47" s="173">
        <f t="shared" si="34"/>
        <v>5</v>
      </c>
      <c r="AV47" s="173">
        <f t="shared" si="34"/>
        <v>0</v>
      </c>
      <c r="AW47" s="173">
        <f t="shared" si="34"/>
        <v>4</v>
      </c>
      <c r="AX47" s="173">
        <f t="shared" si="34"/>
        <v>0</v>
      </c>
      <c r="AY47" s="173">
        <f t="shared" si="34"/>
        <v>3.5</v>
      </c>
      <c r="AZ47" s="173">
        <f t="shared" si="34"/>
        <v>0</v>
      </c>
      <c r="BA47" s="173">
        <f t="shared" si="34"/>
        <v>3.5</v>
      </c>
      <c r="BB47" s="173">
        <f t="shared" si="34"/>
        <v>0</v>
      </c>
      <c r="BC47" s="173">
        <f t="shared" si="34"/>
        <v>0</v>
      </c>
      <c r="BD47" s="173">
        <f t="shared" si="34"/>
        <v>0</v>
      </c>
      <c r="BE47" s="173">
        <f t="shared" si="34"/>
        <v>0</v>
      </c>
      <c r="BF47" s="173">
        <f t="shared" si="34"/>
        <v>0</v>
      </c>
      <c r="BG47" s="173">
        <f t="shared" si="34"/>
        <v>5</v>
      </c>
      <c r="BH47" s="173">
        <f t="shared" si="34"/>
        <v>0</v>
      </c>
      <c r="BI47" s="173">
        <f t="shared" si="34"/>
        <v>4.5</v>
      </c>
      <c r="BJ47" s="173">
        <f t="shared" si="34"/>
        <v>0</v>
      </c>
      <c r="BK47" s="173">
        <f t="shared" si="34"/>
        <v>0</v>
      </c>
      <c r="BL47" s="173">
        <f t="shared" si="34"/>
        <v>0</v>
      </c>
      <c r="BM47" s="158"/>
      <c r="BN47" s="159" t="str">
        <f>IFERROR(__xludf.DUMMYFUNCTION("""COMPUTED_VALUE"""),"Jakub Staňo")</f>
        <v>Jakub Staňo</v>
      </c>
      <c r="BO47" s="174"/>
      <c r="BP47" s="175"/>
      <c r="BQ47" s="174"/>
      <c r="BR47" s="175"/>
      <c r="BS47" s="174"/>
      <c r="BT47" s="175"/>
      <c r="BU47" s="174"/>
      <c r="BV47" s="175"/>
      <c r="BW47" s="174"/>
      <c r="BX47" s="175"/>
      <c r="BY47" s="174"/>
      <c r="BZ47" s="175"/>
      <c r="CA47" s="174"/>
      <c r="CB47" s="175"/>
      <c r="CC47" s="174"/>
      <c r="CD47" s="175"/>
      <c r="CE47" s="174"/>
      <c r="CF47" s="175"/>
      <c r="CG47" s="174"/>
      <c r="CH47" s="175"/>
      <c r="CI47" s="174"/>
      <c r="CJ47" s="175"/>
      <c r="CK47" s="174"/>
      <c r="CL47" s="175"/>
      <c r="CM47" s="174"/>
      <c r="CN47" s="175"/>
      <c r="CO47" s="174"/>
      <c r="CP47" s="175"/>
      <c r="CQ47" s="174"/>
      <c r="CR47" s="175"/>
      <c r="CS47" s="174"/>
      <c r="CT47" s="173"/>
      <c r="CU47" s="174"/>
      <c r="CV47" s="173"/>
      <c r="CW47" s="174"/>
      <c r="CX47" s="173"/>
      <c r="CY47" s="174"/>
      <c r="CZ47" s="173"/>
      <c r="DA47" s="174"/>
      <c r="DB47" s="173"/>
      <c r="DC47" s="174"/>
      <c r="DD47" s="173"/>
      <c r="DE47" s="174"/>
      <c r="DF47" s="173"/>
      <c r="DG47" s="174"/>
      <c r="DH47" s="173"/>
      <c r="DI47" s="174"/>
      <c r="DJ47" s="173"/>
      <c r="DK47" s="174"/>
      <c r="DL47" s="173"/>
      <c r="DM47" s="174"/>
      <c r="DN47" s="173"/>
      <c r="DO47" s="174"/>
      <c r="DP47" s="173"/>
      <c r="DQ47" s="174"/>
      <c r="DR47" s="173"/>
      <c r="DS47" s="174"/>
      <c r="DT47" s="173"/>
      <c r="DU47" s="174"/>
      <c r="DV47" s="173"/>
      <c r="DW47" s="174"/>
      <c r="DX47" s="173"/>
      <c r="DY47" s="158"/>
      <c r="DZ47" s="159" t="str">
        <f t="shared" si="26"/>
        <v>Jakub Staňo</v>
      </c>
      <c r="EA47" s="202">
        <f>IFERROR(__xludf.DUMMYFUNCTION("""COMPUTED_VALUE"""),7.0)</f>
        <v>7</v>
      </c>
      <c r="EB47" s="203"/>
      <c r="EC47" s="202">
        <f>IFERROR(__xludf.DUMMYFUNCTION("""COMPUTED_VALUE"""),4.0)</f>
        <v>4</v>
      </c>
      <c r="ED47" s="203"/>
      <c r="EE47" s="202"/>
      <c r="EF47" s="203"/>
      <c r="EG47" s="202"/>
      <c r="EH47" s="203"/>
      <c r="EI47" s="202">
        <f>IFERROR(__xludf.DUMMYFUNCTION("""COMPUTED_VALUE"""),8.5)</f>
        <v>8.5</v>
      </c>
      <c r="EJ47" s="203"/>
      <c r="EK47" s="202"/>
      <c r="EL47" s="203"/>
      <c r="EM47" s="202"/>
      <c r="EN47" s="203"/>
      <c r="EO47" s="202">
        <f>IFERROR(__xludf.DUMMYFUNCTION("""COMPUTED_VALUE"""),6.5)</f>
        <v>6.5</v>
      </c>
      <c r="EP47" s="203"/>
      <c r="EQ47" s="202"/>
      <c r="ER47" s="203"/>
      <c r="ES47" s="202"/>
      <c r="ET47" s="203"/>
      <c r="EU47" s="202">
        <f>IFERROR(__xludf.DUMMYFUNCTION("""COMPUTED_VALUE"""),5.0)</f>
        <v>5</v>
      </c>
      <c r="EV47" s="203"/>
      <c r="EW47" s="202">
        <f>IFERROR(__xludf.DUMMYFUNCTION("""COMPUTED_VALUE"""),5.0)</f>
        <v>5</v>
      </c>
      <c r="EX47" s="203"/>
      <c r="EY47" s="202"/>
      <c r="EZ47" s="203"/>
      <c r="FA47" s="202"/>
      <c r="FB47" s="203"/>
      <c r="FC47" s="202">
        <f>IFERROR(__xludf.DUMMYFUNCTION("""COMPUTED_VALUE"""),7.0)</f>
        <v>7</v>
      </c>
      <c r="FD47" s="203"/>
      <c r="FE47" s="202">
        <f>IFERROR(__xludf.DUMMYFUNCTION("""COMPUTED_VALUE"""),5.0)</f>
        <v>5</v>
      </c>
      <c r="FF47" s="199"/>
      <c r="FG47" s="202"/>
      <c r="FH47" s="199"/>
      <c r="FI47" s="202"/>
      <c r="FJ47" s="199"/>
      <c r="FK47" s="202">
        <f>IFERROR(__xludf.DUMMYFUNCTION("""COMPUTED_VALUE"""),7.0)</f>
        <v>7</v>
      </c>
      <c r="FL47" s="199"/>
      <c r="FM47" s="202"/>
      <c r="FN47" s="199"/>
      <c r="FO47" s="202"/>
      <c r="FP47" s="199"/>
      <c r="FQ47" s="202">
        <f>IFERROR(__xludf.DUMMYFUNCTION("""COMPUTED_VALUE"""),5.0)</f>
        <v>5</v>
      </c>
      <c r="FR47" s="199"/>
      <c r="FS47" s="202">
        <f>IFERROR(__xludf.DUMMYFUNCTION("""COMPUTED_VALUE"""),5.0)</f>
        <v>5</v>
      </c>
      <c r="FT47" s="199"/>
      <c r="FU47" s="202">
        <f>IFERROR(__xludf.DUMMYFUNCTION("""COMPUTED_VALUE"""),4.0)</f>
        <v>4</v>
      </c>
      <c r="FV47" s="199"/>
      <c r="FW47" s="202">
        <f>IFERROR(__xludf.DUMMYFUNCTION("""COMPUTED_VALUE"""),3.5)</f>
        <v>3.5</v>
      </c>
      <c r="FX47" s="199"/>
      <c r="FY47" s="202">
        <f>IFERROR(__xludf.DUMMYFUNCTION("""COMPUTED_VALUE"""),3.5)</f>
        <v>3.5</v>
      </c>
      <c r="FZ47" s="199"/>
      <c r="GA47" s="202"/>
      <c r="GB47" s="199"/>
      <c r="GC47" s="202"/>
      <c r="GD47" s="199"/>
      <c r="GE47" s="202">
        <f>IFERROR(__xludf.DUMMYFUNCTION("""COMPUTED_VALUE"""),5.0)</f>
        <v>5</v>
      </c>
      <c r="GF47" s="199"/>
      <c r="GG47" s="202">
        <f>IFERROR(__xludf.DUMMYFUNCTION("""COMPUTED_VALUE"""),4.5)</f>
        <v>4.5</v>
      </c>
      <c r="GH47" s="199"/>
      <c r="GI47" s="202"/>
      <c r="GJ47" s="199"/>
      <c r="GK47" s="158"/>
      <c r="GL47" s="159" t="str">
        <f t="shared" si="27"/>
        <v>Jakub Staňo</v>
      </c>
      <c r="GM47" s="202"/>
      <c r="GN47" s="203"/>
      <c r="GO47" s="202"/>
      <c r="GP47" s="203"/>
      <c r="GQ47" s="202"/>
      <c r="GR47" s="203"/>
      <c r="GS47" s="202"/>
      <c r="GT47" s="203"/>
      <c r="GU47" s="202"/>
      <c r="GV47" s="203"/>
      <c r="GW47" s="202"/>
      <c r="GX47" s="203"/>
      <c r="GY47" s="202"/>
      <c r="GZ47" s="203"/>
      <c r="HA47" s="202"/>
      <c r="HB47" s="203"/>
      <c r="HC47" s="202"/>
      <c r="HD47" s="203"/>
      <c r="HE47" s="202"/>
      <c r="HF47" s="203"/>
      <c r="HG47" s="202"/>
      <c r="HH47" s="203"/>
      <c r="HI47" s="202"/>
      <c r="HJ47" s="203"/>
      <c r="HK47" s="202"/>
      <c r="HL47" s="203"/>
      <c r="HM47" s="202"/>
      <c r="HN47" s="203"/>
      <c r="HO47" s="202"/>
      <c r="HP47" s="203"/>
      <c r="HQ47" s="202"/>
      <c r="HR47" s="199"/>
      <c r="HS47" s="202"/>
      <c r="HT47" s="199"/>
      <c r="HU47" s="202"/>
      <c r="HV47" s="199"/>
      <c r="HW47" s="202"/>
      <c r="HX47" s="199"/>
      <c r="HY47" s="202"/>
      <c r="HZ47" s="199"/>
      <c r="IA47" s="202"/>
      <c r="IB47" s="199"/>
      <c r="IC47" s="202"/>
      <c r="ID47" s="199"/>
      <c r="IE47" s="202"/>
      <c r="IF47" s="199"/>
      <c r="IG47" s="202"/>
      <c r="IH47" s="199"/>
      <c r="II47" s="202"/>
      <c r="IJ47" s="199"/>
      <c r="IK47" s="202"/>
      <c r="IL47" s="199"/>
      <c r="IM47" s="202"/>
      <c r="IN47" s="199"/>
      <c r="IO47" s="202"/>
      <c r="IP47" s="199"/>
      <c r="IQ47" s="202"/>
      <c r="IR47" s="199"/>
      <c r="IS47" s="202"/>
      <c r="IT47" s="199"/>
      <c r="IU47" s="202"/>
      <c r="IV47" s="199"/>
    </row>
    <row r="48">
      <c r="A48" s="214">
        <f>IFERROR(__xludf.DUMMYFUNCTION("""COMPUTED_VALUE"""),100.0)</f>
        <v>100</v>
      </c>
      <c r="B48" s="159" t="str">
        <f t="shared" si="24"/>
        <v>Daniel Fux</v>
      </c>
      <c r="C48" s="173">
        <f t="shared" ref="C48:BL48" si="35">BO48+EA48+GM48</f>
        <v>0</v>
      </c>
      <c r="D48" s="173">
        <f t="shared" si="35"/>
        <v>0</v>
      </c>
      <c r="E48" s="173">
        <f t="shared" si="35"/>
        <v>0</v>
      </c>
      <c r="F48" s="173">
        <f t="shared" si="35"/>
        <v>0</v>
      </c>
      <c r="G48" s="173">
        <f t="shared" si="35"/>
        <v>0</v>
      </c>
      <c r="H48" s="173">
        <f t="shared" si="35"/>
        <v>0</v>
      </c>
      <c r="I48" s="173">
        <f t="shared" si="35"/>
        <v>0</v>
      </c>
      <c r="J48" s="173">
        <f t="shared" si="35"/>
        <v>0</v>
      </c>
      <c r="K48" s="173">
        <f t="shared" si="35"/>
        <v>0</v>
      </c>
      <c r="L48" s="173">
        <f t="shared" si="35"/>
        <v>0</v>
      </c>
      <c r="M48" s="173">
        <f t="shared" si="35"/>
        <v>0</v>
      </c>
      <c r="N48" s="173">
        <f t="shared" si="35"/>
        <v>0</v>
      </c>
      <c r="O48" s="173">
        <f t="shared" si="35"/>
        <v>0</v>
      </c>
      <c r="P48" s="173">
        <f t="shared" si="35"/>
        <v>0</v>
      </c>
      <c r="Q48" s="173">
        <f t="shared" si="35"/>
        <v>0</v>
      </c>
      <c r="R48" s="173">
        <f t="shared" si="35"/>
        <v>0</v>
      </c>
      <c r="S48" s="173">
        <f t="shared" si="35"/>
        <v>0</v>
      </c>
      <c r="T48" s="173">
        <f t="shared" si="35"/>
        <v>0</v>
      </c>
      <c r="U48" s="173">
        <f t="shared" si="35"/>
        <v>0</v>
      </c>
      <c r="V48" s="173">
        <f t="shared" si="35"/>
        <v>0</v>
      </c>
      <c r="W48" s="173">
        <f t="shared" si="35"/>
        <v>0</v>
      </c>
      <c r="X48" s="173">
        <f t="shared" si="35"/>
        <v>0</v>
      </c>
      <c r="Y48" s="173">
        <f t="shared" si="35"/>
        <v>0</v>
      </c>
      <c r="Z48" s="173">
        <f t="shared" si="35"/>
        <v>0</v>
      </c>
      <c r="AA48" s="173">
        <f t="shared" si="35"/>
        <v>0</v>
      </c>
      <c r="AB48" s="173">
        <f t="shared" si="35"/>
        <v>0</v>
      </c>
      <c r="AC48" s="173">
        <f t="shared" si="35"/>
        <v>0</v>
      </c>
      <c r="AD48" s="173">
        <f t="shared" si="35"/>
        <v>0</v>
      </c>
      <c r="AE48" s="173">
        <f t="shared" si="35"/>
        <v>0</v>
      </c>
      <c r="AF48" s="173">
        <f t="shared" si="35"/>
        <v>0</v>
      </c>
      <c r="AG48" s="173">
        <f t="shared" si="35"/>
        <v>0</v>
      </c>
      <c r="AH48" s="173">
        <f t="shared" si="35"/>
        <v>0</v>
      </c>
      <c r="AI48" s="173">
        <f t="shared" si="35"/>
        <v>0</v>
      </c>
      <c r="AJ48" s="173">
        <f t="shared" si="35"/>
        <v>0</v>
      </c>
      <c r="AK48" s="173">
        <f t="shared" si="35"/>
        <v>0</v>
      </c>
      <c r="AL48" s="173">
        <f t="shared" si="35"/>
        <v>0</v>
      </c>
      <c r="AM48" s="173">
        <f t="shared" si="35"/>
        <v>0</v>
      </c>
      <c r="AN48" s="173">
        <f t="shared" si="35"/>
        <v>0</v>
      </c>
      <c r="AO48" s="173">
        <f t="shared" si="35"/>
        <v>0</v>
      </c>
      <c r="AP48" s="173">
        <f t="shared" si="35"/>
        <v>0</v>
      </c>
      <c r="AQ48" s="173">
        <f t="shared" si="35"/>
        <v>0</v>
      </c>
      <c r="AR48" s="173">
        <f t="shared" si="35"/>
        <v>0</v>
      </c>
      <c r="AS48" s="173">
        <f t="shared" si="35"/>
        <v>0</v>
      </c>
      <c r="AT48" s="173">
        <f t="shared" si="35"/>
        <v>0</v>
      </c>
      <c r="AU48" s="173">
        <f t="shared" si="35"/>
        <v>0</v>
      </c>
      <c r="AV48" s="173">
        <f t="shared" si="35"/>
        <v>0</v>
      </c>
      <c r="AW48" s="173">
        <f t="shared" si="35"/>
        <v>0</v>
      </c>
      <c r="AX48" s="173">
        <f t="shared" si="35"/>
        <v>0</v>
      </c>
      <c r="AY48" s="173">
        <f t="shared" si="35"/>
        <v>0</v>
      </c>
      <c r="AZ48" s="173">
        <f t="shared" si="35"/>
        <v>0</v>
      </c>
      <c r="BA48" s="173">
        <f t="shared" si="35"/>
        <v>0</v>
      </c>
      <c r="BB48" s="173">
        <f t="shared" si="35"/>
        <v>0</v>
      </c>
      <c r="BC48" s="173">
        <f t="shared" si="35"/>
        <v>0</v>
      </c>
      <c r="BD48" s="173">
        <f t="shared" si="35"/>
        <v>0</v>
      </c>
      <c r="BE48" s="173">
        <f t="shared" si="35"/>
        <v>0</v>
      </c>
      <c r="BF48" s="173">
        <f t="shared" si="35"/>
        <v>0</v>
      </c>
      <c r="BG48" s="173">
        <f t="shared" si="35"/>
        <v>0</v>
      </c>
      <c r="BH48" s="173">
        <f t="shared" si="35"/>
        <v>0</v>
      </c>
      <c r="BI48" s="173">
        <f t="shared" si="35"/>
        <v>0</v>
      </c>
      <c r="BJ48" s="173">
        <f t="shared" si="35"/>
        <v>0</v>
      </c>
      <c r="BK48" s="173">
        <f t="shared" si="35"/>
        <v>0</v>
      </c>
      <c r="BL48" s="173">
        <f t="shared" si="35"/>
        <v>0</v>
      </c>
      <c r="BM48" s="158"/>
      <c r="BN48" s="159" t="str">
        <f>IFERROR(__xludf.DUMMYFUNCTION("""COMPUTED_VALUE"""),"Daniel Fux")</f>
        <v>Daniel Fux</v>
      </c>
      <c r="BO48" s="174"/>
      <c r="BP48" s="175"/>
      <c r="BQ48" s="174"/>
      <c r="BR48" s="175"/>
      <c r="BS48" s="176"/>
      <c r="BT48" s="181"/>
      <c r="BU48" s="176"/>
      <c r="BV48" s="181"/>
      <c r="BW48" s="176"/>
      <c r="BX48" s="181"/>
      <c r="BY48" s="174"/>
      <c r="BZ48" s="175"/>
      <c r="CA48" s="176"/>
      <c r="CB48" s="181"/>
      <c r="CC48" s="176"/>
      <c r="CD48" s="181"/>
      <c r="CE48" s="174"/>
      <c r="CF48" s="175"/>
      <c r="CG48" s="176"/>
      <c r="CH48" s="181"/>
      <c r="CI48" s="176"/>
      <c r="CJ48" s="181"/>
      <c r="CK48" s="176"/>
      <c r="CL48" s="181"/>
      <c r="CM48" s="176"/>
      <c r="CN48" s="181"/>
      <c r="CO48" s="174"/>
      <c r="CP48" s="175"/>
      <c r="CQ48" s="174"/>
      <c r="CR48" s="175"/>
      <c r="CS48" s="174"/>
      <c r="CT48" s="173"/>
      <c r="CU48" s="176"/>
      <c r="CV48" s="173"/>
      <c r="CW48" s="176"/>
      <c r="CX48" s="173"/>
      <c r="CY48" s="176"/>
      <c r="CZ48" s="173"/>
      <c r="DA48" s="176"/>
      <c r="DB48" s="173"/>
      <c r="DC48" s="176"/>
      <c r="DD48" s="173"/>
      <c r="DE48" s="174"/>
      <c r="DF48" s="173"/>
      <c r="DG48" s="174"/>
      <c r="DH48" s="173"/>
      <c r="DI48" s="176"/>
      <c r="DJ48" s="173"/>
      <c r="DK48" s="176"/>
      <c r="DL48" s="182"/>
      <c r="DM48" s="174"/>
      <c r="DN48" s="173"/>
      <c r="DO48" s="176"/>
      <c r="DP48" s="173"/>
      <c r="DQ48" s="176"/>
      <c r="DR48" s="173"/>
      <c r="DS48" s="174"/>
      <c r="DT48" s="173"/>
      <c r="DU48" s="174"/>
      <c r="DV48" s="173"/>
      <c r="DW48" s="176"/>
      <c r="DX48" s="173"/>
      <c r="DY48" s="158"/>
      <c r="DZ48" s="159" t="str">
        <f t="shared" si="26"/>
        <v>Daniel Fux</v>
      </c>
      <c r="EA48" s="202"/>
      <c r="EB48" s="203"/>
      <c r="EC48" s="202"/>
      <c r="ED48" s="203"/>
      <c r="EE48" s="204"/>
      <c r="EF48" s="205"/>
      <c r="EG48" s="204"/>
      <c r="EH48" s="205"/>
      <c r="EI48" s="204"/>
      <c r="EJ48" s="205"/>
      <c r="EK48" s="202"/>
      <c r="EL48" s="203"/>
      <c r="EM48" s="204"/>
      <c r="EN48" s="205"/>
      <c r="EO48" s="204"/>
      <c r="EP48" s="205"/>
      <c r="EQ48" s="202"/>
      <c r="ER48" s="203"/>
      <c r="ES48" s="204"/>
      <c r="ET48" s="205"/>
      <c r="EU48" s="204"/>
      <c r="EV48" s="205"/>
      <c r="EW48" s="204"/>
      <c r="EX48" s="205"/>
      <c r="EY48" s="204"/>
      <c r="EZ48" s="205"/>
      <c r="FA48" s="202"/>
      <c r="FB48" s="203"/>
      <c r="FC48" s="202"/>
      <c r="FD48" s="203"/>
      <c r="FE48" s="202"/>
      <c r="FF48" s="199"/>
      <c r="FG48" s="204"/>
      <c r="FH48" s="199"/>
      <c r="FI48" s="204"/>
      <c r="FJ48" s="199"/>
      <c r="FK48" s="204"/>
      <c r="FL48" s="199"/>
      <c r="FM48" s="204"/>
      <c r="FN48" s="199"/>
      <c r="FO48" s="204"/>
      <c r="FP48" s="199"/>
      <c r="FQ48" s="202"/>
      <c r="FR48" s="199"/>
      <c r="FS48" s="202"/>
      <c r="FT48" s="199"/>
      <c r="FU48" s="204"/>
      <c r="FV48" s="199"/>
      <c r="FW48" s="204"/>
      <c r="FX48" s="206"/>
      <c r="FY48" s="202"/>
      <c r="FZ48" s="199"/>
      <c r="GA48" s="204"/>
      <c r="GB48" s="199"/>
      <c r="GC48" s="204"/>
      <c r="GD48" s="199"/>
      <c r="GE48" s="202"/>
      <c r="GF48" s="199"/>
      <c r="GG48" s="202"/>
      <c r="GH48" s="199"/>
      <c r="GI48" s="204"/>
      <c r="GJ48" s="199"/>
      <c r="GK48" s="158"/>
      <c r="GL48" s="159" t="str">
        <f t="shared" si="27"/>
        <v>Daniel Fux</v>
      </c>
      <c r="GM48" s="202"/>
      <c r="GN48" s="203"/>
      <c r="GO48" s="202"/>
      <c r="GP48" s="203"/>
      <c r="GQ48" s="204"/>
      <c r="GR48" s="205"/>
      <c r="GS48" s="204"/>
      <c r="GT48" s="205"/>
      <c r="GU48" s="204"/>
      <c r="GV48" s="205"/>
      <c r="GW48" s="202"/>
      <c r="GX48" s="203"/>
      <c r="GY48" s="204"/>
      <c r="GZ48" s="205"/>
      <c r="HA48" s="204"/>
      <c r="HB48" s="205"/>
      <c r="HC48" s="202"/>
      <c r="HD48" s="203"/>
      <c r="HE48" s="204"/>
      <c r="HF48" s="205"/>
      <c r="HG48" s="204"/>
      <c r="HH48" s="205"/>
      <c r="HI48" s="204"/>
      <c r="HJ48" s="205"/>
      <c r="HK48" s="204"/>
      <c r="HL48" s="205"/>
      <c r="HM48" s="202"/>
      <c r="HN48" s="203"/>
      <c r="HO48" s="202"/>
      <c r="HP48" s="203"/>
      <c r="HQ48" s="202"/>
      <c r="HR48" s="199"/>
      <c r="HS48" s="204"/>
      <c r="HT48" s="199"/>
      <c r="HU48" s="204"/>
      <c r="HV48" s="199"/>
      <c r="HW48" s="204"/>
      <c r="HX48" s="199"/>
      <c r="HY48" s="204"/>
      <c r="HZ48" s="199"/>
      <c r="IA48" s="204"/>
      <c r="IB48" s="199"/>
      <c r="IC48" s="202"/>
      <c r="ID48" s="199"/>
      <c r="IE48" s="202"/>
      <c r="IF48" s="199"/>
      <c r="IG48" s="204"/>
      <c r="IH48" s="199"/>
      <c r="II48" s="204"/>
      <c r="IJ48" s="206"/>
      <c r="IK48" s="202"/>
      <c r="IL48" s="199"/>
      <c r="IM48" s="204"/>
      <c r="IN48" s="199"/>
      <c r="IO48" s="204"/>
      <c r="IP48" s="199"/>
      <c r="IQ48" s="202"/>
      <c r="IR48" s="199"/>
      <c r="IS48" s="202"/>
      <c r="IT48" s="199"/>
      <c r="IU48" s="204"/>
      <c r="IV48" s="199"/>
    </row>
    <row r="49">
      <c r="A49" s="214">
        <f>IFERROR(__xludf.DUMMYFUNCTION("""COMPUTED_VALUE"""),100.0)</f>
        <v>100</v>
      </c>
      <c r="B49" s="159" t="str">
        <f t="shared" si="24"/>
        <v>Peter Tomko</v>
      </c>
      <c r="C49" s="173">
        <f t="shared" ref="C49:BL49" si="36">BO49+EA49+GM49</f>
        <v>0</v>
      </c>
      <c r="D49" s="173">
        <f t="shared" si="36"/>
        <v>0</v>
      </c>
      <c r="E49" s="173">
        <f t="shared" si="36"/>
        <v>0</v>
      </c>
      <c r="F49" s="173">
        <f t="shared" si="36"/>
        <v>0</v>
      </c>
      <c r="G49" s="173">
        <f t="shared" si="36"/>
        <v>0</v>
      </c>
      <c r="H49" s="173">
        <f t="shared" si="36"/>
        <v>0</v>
      </c>
      <c r="I49" s="173">
        <f t="shared" si="36"/>
        <v>0</v>
      </c>
      <c r="J49" s="173">
        <f t="shared" si="36"/>
        <v>0</v>
      </c>
      <c r="K49" s="173">
        <f t="shared" si="36"/>
        <v>0</v>
      </c>
      <c r="L49" s="173">
        <f t="shared" si="36"/>
        <v>0</v>
      </c>
      <c r="M49" s="173">
        <f t="shared" si="36"/>
        <v>0</v>
      </c>
      <c r="N49" s="173">
        <f t="shared" si="36"/>
        <v>0</v>
      </c>
      <c r="O49" s="173">
        <f t="shared" si="36"/>
        <v>0</v>
      </c>
      <c r="P49" s="173">
        <f t="shared" si="36"/>
        <v>0</v>
      </c>
      <c r="Q49" s="173">
        <f t="shared" si="36"/>
        <v>0</v>
      </c>
      <c r="R49" s="173">
        <f t="shared" si="36"/>
        <v>0</v>
      </c>
      <c r="S49" s="173">
        <f t="shared" si="36"/>
        <v>0</v>
      </c>
      <c r="T49" s="173">
        <f t="shared" si="36"/>
        <v>0</v>
      </c>
      <c r="U49" s="173">
        <f t="shared" si="36"/>
        <v>0</v>
      </c>
      <c r="V49" s="173">
        <f t="shared" si="36"/>
        <v>0</v>
      </c>
      <c r="W49" s="173">
        <f t="shared" si="36"/>
        <v>0</v>
      </c>
      <c r="X49" s="173">
        <f t="shared" si="36"/>
        <v>0</v>
      </c>
      <c r="Y49" s="173">
        <f t="shared" si="36"/>
        <v>0</v>
      </c>
      <c r="Z49" s="173">
        <f t="shared" si="36"/>
        <v>0</v>
      </c>
      <c r="AA49" s="173">
        <f t="shared" si="36"/>
        <v>0</v>
      </c>
      <c r="AB49" s="173">
        <f t="shared" si="36"/>
        <v>0</v>
      </c>
      <c r="AC49" s="173">
        <f t="shared" si="36"/>
        <v>0</v>
      </c>
      <c r="AD49" s="173">
        <f t="shared" si="36"/>
        <v>0</v>
      </c>
      <c r="AE49" s="173">
        <f t="shared" si="36"/>
        <v>0</v>
      </c>
      <c r="AF49" s="173">
        <f t="shared" si="36"/>
        <v>0</v>
      </c>
      <c r="AG49" s="173">
        <f t="shared" si="36"/>
        <v>0</v>
      </c>
      <c r="AH49" s="173">
        <f t="shared" si="36"/>
        <v>0</v>
      </c>
      <c r="AI49" s="173">
        <f t="shared" si="36"/>
        <v>0</v>
      </c>
      <c r="AJ49" s="173">
        <f t="shared" si="36"/>
        <v>0</v>
      </c>
      <c r="AK49" s="173">
        <f t="shared" si="36"/>
        <v>0</v>
      </c>
      <c r="AL49" s="173">
        <f t="shared" si="36"/>
        <v>0</v>
      </c>
      <c r="AM49" s="173">
        <f t="shared" si="36"/>
        <v>0</v>
      </c>
      <c r="AN49" s="173">
        <f t="shared" si="36"/>
        <v>0</v>
      </c>
      <c r="AO49" s="173">
        <f t="shared" si="36"/>
        <v>0</v>
      </c>
      <c r="AP49" s="173">
        <f t="shared" si="36"/>
        <v>0</v>
      </c>
      <c r="AQ49" s="173">
        <f t="shared" si="36"/>
        <v>0</v>
      </c>
      <c r="AR49" s="173">
        <f t="shared" si="36"/>
        <v>0</v>
      </c>
      <c r="AS49" s="173">
        <f t="shared" si="36"/>
        <v>0</v>
      </c>
      <c r="AT49" s="173">
        <f t="shared" si="36"/>
        <v>0</v>
      </c>
      <c r="AU49" s="173">
        <f t="shared" si="36"/>
        <v>0</v>
      </c>
      <c r="AV49" s="173">
        <f t="shared" si="36"/>
        <v>0</v>
      </c>
      <c r="AW49" s="173">
        <f t="shared" si="36"/>
        <v>0</v>
      </c>
      <c r="AX49" s="173">
        <f t="shared" si="36"/>
        <v>0</v>
      </c>
      <c r="AY49" s="173">
        <f t="shared" si="36"/>
        <v>0</v>
      </c>
      <c r="AZ49" s="173">
        <f t="shared" si="36"/>
        <v>0</v>
      </c>
      <c r="BA49" s="173">
        <f t="shared" si="36"/>
        <v>0</v>
      </c>
      <c r="BB49" s="173">
        <f t="shared" si="36"/>
        <v>0</v>
      </c>
      <c r="BC49" s="173">
        <f t="shared" si="36"/>
        <v>0</v>
      </c>
      <c r="BD49" s="173">
        <f t="shared" si="36"/>
        <v>0</v>
      </c>
      <c r="BE49" s="173">
        <f t="shared" si="36"/>
        <v>0</v>
      </c>
      <c r="BF49" s="173">
        <f t="shared" si="36"/>
        <v>0</v>
      </c>
      <c r="BG49" s="173">
        <f t="shared" si="36"/>
        <v>0</v>
      </c>
      <c r="BH49" s="173">
        <f t="shared" si="36"/>
        <v>0</v>
      </c>
      <c r="BI49" s="173">
        <f t="shared" si="36"/>
        <v>0</v>
      </c>
      <c r="BJ49" s="173">
        <f t="shared" si="36"/>
        <v>0</v>
      </c>
      <c r="BK49" s="173">
        <f t="shared" si="36"/>
        <v>0</v>
      </c>
      <c r="BL49" s="173">
        <f t="shared" si="36"/>
        <v>0</v>
      </c>
      <c r="BM49" s="158"/>
      <c r="BN49" s="159" t="str">
        <f>IFERROR(__xludf.DUMMYFUNCTION("""COMPUTED_VALUE"""),"Peter Tomko")</f>
        <v>Peter Tomko</v>
      </c>
      <c r="BO49" s="174"/>
      <c r="BP49" s="175"/>
      <c r="BQ49" s="174"/>
      <c r="BR49" s="175"/>
      <c r="BS49" s="174"/>
      <c r="BT49" s="175"/>
      <c r="BU49" s="174"/>
      <c r="BV49" s="175"/>
      <c r="BW49" s="174"/>
      <c r="BX49" s="175"/>
      <c r="BY49" s="174"/>
      <c r="BZ49" s="175"/>
      <c r="CA49" s="174"/>
      <c r="CB49" s="175"/>
      <c r="CC49" s="174"/>
      <c r="CD49" s="175"/>
      <c r="CE49" s="174"/>
      <c r="CF49" s="175"/>
      <c r="CG49" s="174"/>
      <c r="CH49" s="175"/>
      <c r="CI49" s="174"/>
      <c r="CJ49" s="175"/>
      <c r="CK49" s="174"/>
      <c r="CL49" s="175"/>
      <c r="CM49" s="174"/>
      <c r="CN49" s="175"/>
      <c r="CO49" s="174"/>
      <c r="CP49" s="175"/>
      <c r="CQ49" s="174"/>
      <c r="CR49" s="175"/>
      <c r="CS49" s="174"/>
      <c r="CT49" s="173"/>
      <c r="CU49" s="174"/>
      <c r="CV49" s="173"/>
      <c r="CW49" s="174"/>
      <c r="CX49" s="173"/>
      <c r="CY49" s="174"/>
      <c r="CZ49" s="173"/>
      <c r="DA49" s="174"/>
      <c r="DB49" s="173"/>
      <c r="DC49" s="174"/>
      <c r="DD49" s="173"/>
      <c r="DE49" s="174"/>
      <c r="DF49" s="173"/>
      <c r="DG49" s="174"/>
      <c r="DH49" s="173"/>
      <c r="DI49" s="174"/>
      <c r="DJ49" s="173"/>
      <c r="DK49" s="174"/>
      <c r="DL49" s="173"/>
      <c r="DM49" s="174"/>
      <c r="DN49" s="173"/>
      <c r="DO49" s="174"/>
      <c r="DP49" s="173"/>
      <c r="DQ49" s="174"/>
      <c r="DR49" s="173"/>
      <c r="DS49" s="174"/>
      <c r="DT49" s="173"/>
      <c r="DU49" s="174"/>
      <c r="DV49" s="173"/>
      <c r="DW49" s="174"/>
      <c r="DX49" s="173"/>
      <c r="DY49" s="158"/>
      <c r="DZ49" s="159" t="str">
        <f t="shared" si="26"/>
        <v>Peter Tomko</v>
      </c>
      <c r="EA49" s="202"/>
      <c r="EB49" s="203"/>
      <c r="EC49" s="202"/>
      <c r="ED49" s="203"/>
      <c r="EE49" s="202"/>
      <c r="EF49" s="203"/>
      <c r="EG49" s="202"/>
      <c r="EH49" s="203"/>
      <c r="EI49" s="202"/>
      <c r="EJ49" s="203"/>
      <c r="EK49" s="202"/>
      <c r="EL49" s="203"/>
      <c r="EM49" s="202"/>
      <c r="EN49" s="203"/>
      <c r="EO49" s="202"/>
      <c r="EP49" s="203"/>
      <c r="EQ49" s="202"/>
      <c r="ER49" s="203"/>
      <c r="ES49" s="202"/>
      <c r="ET49" s="203"/>
      <c r="EU49" s="202"/>
      <c r="EV49" s="203"/>
      <c r="EW49" s="202"/>
      <c r="EX49" s="203"/>
      <c r="EY49" s="202"/>
      <c r="EZ49" s="203"/>
      <c r="FA49" s="202"/>
      <c r="FB49" s="203"/>
      <c r="FC49" s="202"/>
      <c r="FD49" s="203"/>
      <c r="FE49" s="202"/>
      <c r="FF49" s="199"/>
      <c r="FG49" s="202"/>
      <c r="FH49" s="199"/>
      <c r="FI49" s="202"/>
      <c r="FJ49" s="199"/>
      <c r="FK49" s="202"/>
      <c r="FL49" s="199"/>
      <c r="FM49" s="202"/>
      <c r="FN49" s="199"/>
      <c r="FO49" s="202"/>
      <c r="FP49" s="199"/>
      <c r="FQ49" s="202"/>
      <c r="FR49" s="199"/>
      <c r="FS49" s="202"/>
      <c r="FT49" s="199"/>
      <c r="FU49" s="202"/>
      <c r="FV49" s="199"/>
      <c r="FW49" s="202"/>
      <c r="FX49" s="199"/>
      <c r="FY49" s="202"/>
      <c r="FZ49" s="199"/>
      <c r="GA49" s="202"/>
      <c r="GB49" s="199"/>
      <c r="GC49" s="202"/>
      <c r="GD49" s="199"/>
      <c r="GE49" s="202"/>
      <c r="GF49" s="199"/>
      <c r="GG49" s="202"/>
      <c r="GH49" s="199"/>
      <c r="GI49" s="202"/>
      <c r="GJ49" s="199"/>
      <c r="GK49" s="158"/>
      <c r="GL49" s="159" t="str">
        <f t="shared" si="27"/>
        <v>Peter Tomko</v>
      </c>
      <c r="GM49" s="202"/>
      <c r="GN49" s="203"/>
      <c r="GO49" s="202"/>
      <c r="GP49" s="203"/>
      <c r="GQ49" s="202"/>
      <c r="GR49" s="203"/>
      <c r="GS49" s="202"/>
      <c r="GT49" s="203"/>
      <c r="GU49" s="202"/>
      <c r="GV49" s="203"/>
      <c r="GW49" s="202"/>
      <c r="GX49" s="203"/>
      <c r="GY49" s="202"/>
      <c r="GZ49" s="203"/>
      <c r="HA49" s="202"/>
      <c r="HB49" s="203"/>
      <c r="HC49" s="202"/>
      <c r="HD49" s="203"/>
      <c r="HE49" s="202"/>
      <c r="HF49" s="203"/>
      <c r="HG49" s="202"/>
      <c r="HH49" s="203"/>
      <c r="HI49" s="202"/>
      <c r="HJ49" s="203"/>
      <c r="HK49" s="202"/>
      <c r="HL49" s="203"/>
      <c r="HM49" s="202"/>
      <c r="HN49" s="203"/>
      <c r="HO49" s="202"/>
      <c r="HP49" s="203"/>
      <c r="HQ49" s="202"/>
      <c r="HR49" s="199"/>
      <c r="HS49" s="202"/>
      <c r="HT49" s="199"/>
      <c r="HU49" s="202"/>
      <c r="HV49" s="199"/>
      <c r="HW49" s="202"/>
      <c r="HX49" s="199"/>
      <c r="HY49" s="202"/>
      <c r="HZ49" s="199"/>
      <c r="IA49" s="202"/>
      <c r="IB49" s="199"/>
      <c r="IC49" s="202"/>
      <c r="ID49" s="199"/>
      <c r="IE49" s="202"/>
      <c r="IF49" s="199"/>
      <c r="IG49" s="202"/>
      <c r="IH49" s="199"/>
      <c r="II49" s="202"/>
      <c r="IJ49" s="199"/>
      <c r="IK49" s="202"/>
      <c r="IL49" s="199"/>
      <c r="IM49" s="202"/>
      <c r="IN49" s="199"/>
      <c r="IO49" s="202"/>
      <c r="IP49" s="199"/>
      <c r="IQ49" s="202"/>
      <c r="IR49" s="199"/>
      <c r="IS49" s="202"/>
      <c r="IT49" s="199"/>
      <c r="IU49" s="202"/>
      <c r="IV49" s="199"/>
    </row>
    <row r="50">
      <c r="A50" s="214">
        <f>IFERROR(__xludf.DUMMYFUNCTION("""COMPUTED_VALUE"""),100.0)</f>
        <v>100</v>
      </c>
      <c r="B50" s="159" t="str">
        <f t="shared" si="24"/>
        <v>Karolína Schejbalová</v>
      </c>
      <c r="C50" s="173">
        <f t="shared" ref="C50:BL50" si="37">BO50+EA50+GM50</f>
        <v>0</v>
      </c>
      <c r="D50" s="173">
        <f t="shared" si="37"/>
        <v>0</v>
      </c>
      <c r="E50" s="173">
        <f t="shared" si="37"/>
        <v>0</v>
      </c>
      <c r="F50" s="173">
        <f t="shared" si="37"/>
        <v>0</v>
      </c>
      <c r="G50" s="173">
        <f t="shared" si="37"/>
        <v>0</v>
      </c>
      <c r="H50" s="173">
        <f t="shared" si="37"/>
        <v>0</v>
      </c>
      <c r="I50" s="173">
        <f t="shared" si="37"/>
        <v>0</v>
      </c>
      <c r="J50" s="173">
        <f t="shared" si="37"/>
        <v>0</v>
      </c>
      <c r="K50" s="173">
        <f t="shared" si="37"/>
        <v>0</v>
      </c>
      <c r="L50" s="173">
        <f t="shared" si="37"/>
        <v>0</v>
      </c>
      <c r="M50" s="173">
        <f t="shared" si="37"/>
        <v>0</v>
      </c>
      <c r="N50" s="173">
        <f t="shared" si="37"/>
        <v>0</v>
      </c>
      <c r="O50" s="173">
        <f t="shared" si="37"/>
        <v>0</v>
      </c>
      <c r="P50" s="173">
        <f t="shared" si="37"/>
        <v>0</v>
      </c>
      <c r="Q50" s="173">
        <f t="shared" si="37"/>
        <v>0</v>
      </c>
      <c r="R50" s="173">
        <f t="shared" si="37"/>
        <v>0</v>
      </c>
      <c r="S50" s="173">
        <f t="shared" si="37"/>
        <v>0</v>
      </c>
      <c r="T50" s="173">
        <f t="shared" si="37"/>
        <v>0</v>
      </c>
      <c r="U50" s="173">
        <f t="shared" si="37"/>
        <v>0</v>
      </c>
      <c r="V50" s="173">
        <f t="shared" si="37"/>
        <v>0</v>
      </c>
      <c r="W50" s="173">
        <f t="shared" si="37"/>
        <v>0</v>
      </c>
      <c r="X50" s="173">
        <f t="shared" si="37"/>
        <v>0</v>
      </c>
      <c r="Y50" s="173">
        <f t="shared" si="37"/>
        <v>0</v>
      </c>
      <c r="Z50" s="173">
        <f t="shared" si="37"/>
        <v>0</v>
      </c>
      <c r="AA50" s="173">
        <f t="shared" si="37"/>
        <v>0</v>
      </c>
      <c r="AB50" s="173">
        <f t="shared" si="37"/>
        <v>0</v>
      </c>
      <c r="AC50" s="173">
        <f t="shared" si="37"/>
        <v>0</v>
      </c>
      <c r="AD50" s="173">
        <f t="shared" si="37"/>
        <v>0</v>
      </c>
      <c r="AE50" s="173">
        <f t="shared" si="37"/>
        <v>0</v>
      </c>
      <c r="AF50" s="173">
        <f t="shared" si="37"/>
        <v>0</v>
      </c>
      <c r="AG50" s="173">
        <f t="shared" si="37"/>
        <v>0</v>
      </c>
      <c r="AH50" s="173">
        <f t="shared" si="37"/>
        <v>0</v>
      </c>
      <c r="AI50" s="173">
        <f t="shared" si="37"/>
        <v>0</v>
      </c>
      <c r="AJ50" s="173">
        <f t="shared" si="37"/>
        <v>0</v>
      </c>
      <c r="AK50" s="173">
        <f t="shared" si="37"/>
        <v>0</v>
      </c>
      <c r="AL50" s="173">
        <f t="shared" si="37"/>
        <v>0</v>
      </c>
      <c r="AM50" s="173">
        <f t="shared" si="37"/>
        <v>0</v>
      </c>
      <c r="AN50" s="173">
        <f t="shared" si="37"/>
        <v>0</v>
      </c>
      <c r="AO50" s="173">
        <f t="shared" si="37"/>
        <v>0</v>
      </c>
      <c r="AP50" s="173">
        <f t="shared" si="37"/>
        <v>0</v>
      </c>
      <c r="AQ50" s="173">
        <f t="shared" si="37"/>
        <v>0</v>
      </c>
      <c r="AR50" s="173">
        <f t="shared" si="37"/>
        <v>0</v>
      </c>
      <c r="AS50" s="173">
        <f t="shared" si="37"/>
        <v>0</v>
      </c>
      <c r="AT50" s="173">
        <f t="shared" si="37"/>
        <v>0</v>
      </c>
      <c r="AU50" s="173">
        <f t="shared" si="37"/>
        <v>0</v>
      </c>
      <c r="AV50" s="173">
        <f t="shared" si="37"/>
        <v>0</v>
      </c>
      <c r="AW50" s="173">
        <f t="shared" si="37"/>
        <v>0</v>
      </c>
      <c r="AX50" s="173">
        <f t="shared" si="37"/>
        <v>0</v>
      </c>
      <c r="AY50" s="173">
        <f t="shared" si="37"/>
        <v>0</v>
      </c>
      <c r="AZ50" s="173">
        <f t="shared" si="37"/>
        <v>0</v>
      </c>
      <c r="BA50" s="173">
        <f t="shared" si="37"/>
        <v>10.5</v>
      </c>
      <c r="BB50" s="173">
        <f t="shared" si="37"/>
        <v>0</v>
      </c>
      <c r="BC50" s="173">
        <f t="shared" si="37"/>
        <v>0</v>
      </c>
      <c r="BD50" s="173">
        <f t="shared" si="37"/>
        <v>0</v>
      </c>
      <c r="BE50" s="173">
        <f t="shared" si="37"/>
        <v>0</v>
      </c>
      <c r="BF50" s="173">
        <f t="shared" si="37"/>
        <v>0</v>
      </c>
      <c r="BG50" s="173">
        <f t="shared" si="37"/>
        <v>0</v>
      </c>
      <c r="BH50" s="173">
        <f t="shared" si="37"/>
        <v>0</v>
      </c>
      <c r="BI50" s="173">
        <f t="shared" si="37"/>
        <v>0</v>
      </c>
      <c r="BJ50" s="173">
        <f t="shared" si="37"/>
        <v>0</v>
      </c>
      <c r="BK50" s="173">
        <f t="shared" si="37"/>
        <v>0</v>
      </c>
      <c r="BL50" s="173">
        <f t="shared" si="37"/>
        <v>0</v>
      </c>
      <c r="BM50" s="158"/>
      <c r="BN50" s="159" t="str">
        <f>IFERROR(__xludf.DUMMYFUNCTION("""COMPUTED_VALUE"""),"Karolína Schejbalová")</f>
        <v>Karolína Schejbalová</v>
      </c>
      <c r="BO50" s="174"/>
      <c r="BP50" s="175"/>
      <c r="BQ50" s="174"/>
      <c r="BR50" s="175"/>
      <c r="BS50" s="174"/>
      <c r="BT50" s="175"/>
      <c r="BU50" s="174"/>
      <c r="BV50" s="175"/>
      <c r="BW50" s="174"/>
      <c r="BX50" s="175"/>
      <c r="BY50" s="174"/>
      <c r="BZ50" s="175"/>
      <c r="CA50" s="174"/>
      <c r="CB50" s="175"/>
      <c r="CC50" s="174"/>
      <c r="CD50" s="175"/>
      <c r="CE50" s="174"/>
      <c r="CF50" s="175"/>
      <c r="CG50" s="174"/>
      <c r="CH50" s="175"/>
      <c r="CI50" s="174"/>
      <c r="CJ50" s="175"/>
      <c r="CK50" s="174"/>
      <c r="CL50" s="175"/>
      <c r="CM50" s="174"/>
      <c r="CN50" s="175"/>
      <c r="CO50" s="176"/>
      <c r="CP50" s="181"/>
      <c r="CQ50" s="174"/>
      <c r="CR50" s="175"/>
      <c r="CS50" s="174"/>
      <c r="CT50" s="173"/>
      <c r="CU50" s="174"/>
      <c r="CV50" s="173"/>
      <c r="CW50" s="174"/>
      <c r="CX50" s="173"/>
      <c r="CY50" s="174"/>
      <c r="CZ50" s="173"/>
      <c r="DA50" s="174"/>
      <c r="DB50" s="173"/>
      <c r="DC50" s="174"/>
      <c r="DD50" s="173"/>
      <c r="DE50" s="174"/>
      <c r="DF50" s="173"/>
      <c r="DG50" s="174"/>
      <c r="DH50" s="173"/>
      <c r="DI50" s="174"/>
      <c r="DJ50" s="173"/>
      <c r="DK50" s="174"/>
      <c r="DL50" s="173"/>
      <c r="DM50" s="174">
        <f>IFERROR(__xludf.DUMMYFUNCTION("""COMPUTED_VALUE"""),10.5)</f>
        <v>10.5</v>
      </c>
      <c r="DN50" s="173"/>
      <c r="DO50" s="174"/>
      <c r="DP50" s="173"/>
      <c r="DQ50" s="174"/>
      <c r="DR50" s="173"/>
      <c r="DS50" s="174"/>
      <c r="DT50" s="173"/>
      <c r="DU50" s="174"/>
      <c r="DV50" s="173"/>
      <c r="DW50" s="174"/>
      <c r="DX50" s="173"/>
      <c r="DY50" s="158"/>
      <c r="DZ50" s="159" t="str">
        <f t="shared" si="26"/>
        <v>Karolína Schejbalová</v>
      </c>
      <c r="EA50" s="202"/>
      <c r="EB50" s="203"/>
      <c r="EC50" s="202"/>
      <c r="ED50" s="203"/>
      <c r="EE50" s="202"/>
      <c r="EF50" s="203"/>
      <c r="EG50" s="202"/>
      <c r="EH50" s="203"/>
      <c r="EI50" s="202"/>
      <c r="EJ50" s="203"/>
      <c r="EK50" s="202"/>
      <c r="EL50" s="203"/>
      <c r="EM50" s="202"/>
      <c r="EN50" s="203"/>
      <c r="EO50" s="202"/>
      <c r="EP50" s="203"/>
      <c r="EQ50" s="202"/>
      <c r="ER50" s="203"/>
      <c r="ES50" s="202"/>
      <c r="ET50" s="203"/>
      <c r="EU50" s="202"/>
      <c r="EV50" s="203"/>
      <c r="EW50" s="202"/>
      <c r="EX50" s="203"/>
      <c r="EY50" s="202"/>
      <c r="EZ50" s="203"/>
      <c r="FA50" s="204"/>
      <c r="FB50" s="205"/>
      <c r="FC50" s="202"/>
      <c r="FD50" s="203"/>
      <c r="FE50" s="202"/>
      <c r="FF50" s="199"/>
      <c r="FG50" s="202"/>
      <c r="FH50" s="199"/>
      <c r="FI50" s="202"/>
      <c r="FJ50" s="199"/>
      <c r="FK50" s="202"/>
      <c r="FL50" s="199"/>
      <c r="FM50" s="202"/>
      <c r="FN50" s="199"/>
      <c r="FO50" s="202"/>
      <c r="FP50" s="199"/>
      <c r="FQ50" s="202"/>
      <c r="FR50" s="199"/>
      <c r="FS50" s="202"/>
      <c r="FT50" s="199"/>
      <c r="FU50" s="202"/>
      <c r="FV50" s="199"/>
      <c r="FW50" s="202"/>
      <c r="FX50" s="199"/>
      <c r="FY50" s="202"/>
      <c r="FZ50" s="199"/>
      <c r="GA50" s="202"/>
      <c r="GB50" s="199"/>
      <c r="GC50" s="202"/>
      <c r="GD50" s="199"/>
      <c r="GE50" s="202"/>
      <c r="GF50" s="199"/>
      <c r="GG50" s="202"/>
      <c r="GH50" s="199"/>
      <c r="GI50" s="202"/>
      <c r="GJ50" s="199"/>
      <c r="GK50" s="158"/>
      <c r="GL50" s="159" t="str">
        <f t="shared" si="27"/>
        <v>Karolína Schejbalová</v>
      </c>
      <c r="GM50" s="202"/>
      <c r="GN50" s="203"/>
      <c r="GO50" s="202"/>
      <c r="GP50" s="203"/>
      <c r="GQ50" s="202"/>
      <c r="GR50" s="203"/>
      <c r="GS50" s="202"/>
      <c r="GT50" s="203"/>
      <c r="GU50" s="202"/>
      <c r="GV50" s="203"/>
      <c r="GW50" s="202"/>
      <c r="GX50" s="203"/>
      <c r="GY50" s="202"/>
      <c r="GZ50" s="203"/>
      <c r="HA50" s="202"/>
      <c r="HB50" s="203"/>
      <c r="HC50" s="202"/>
      <c r="HD50" s="203"/>
      <c r="HE50" s="202"/>
      <c r="HF50" s="203"/>
      <c r="HG50" s="202"/>
      <c r="HH50" s="203"/>
      <c r="HI50" s="202"/>
      <c r="HJ50" s="203"/>
      <c r="HK50" s="202"/>
      <c r="HL50" s="203"/>
      <c r="HM50" s="204"/>
      <c r="HN50" s="205"/>
      <c r="HO50" s="202"/>
      <c r="HP50" s="203"/>
      <c r="HQ50" s="202"/>
      <c r="HR50" s="199"/>
      <c r="HS50" s="202"/>
      <c r="HT50" s="199"/>
      <c r="HU50" s="202"/>
      <c r="HV50" s="199"/>
      <c r="HW50" s="202"/>
      <c r="HX50" s="199"/>
      <c r="HY50" s="202"/>
      <c r="HZ50" s="199"/>
      <c r="IA50" s="202"/>
      <c r="IB50" s="199"/>
      <c r="IC50" s="202"/>
      <c r="ID50" s="199"/>
      <c r="IE50" s="202"/>
      <c r="IF50" s="199"/>
      <c r="IG50" s="202"/>
      <c r="IH50" s="199"/>
      <c r="II50" s="202"/>
      <c r="IJ50" s="199"/>
      <c r="IK50" s="202"/>
      <c r="IL50" s="199"/>
      <c r="IM50" s="202"/>
      <c r="IN50" s="199"/>
      <c r="IO50" s="202"/>
      <c r="IP50" s="199"/>
      <c r="IQ50" s="202"/>
      <c r="IR50" s="199"/>
      <c r="IS50" s="202"/>
      <c r="IT50" s="199"/>
      <c r="IU50" s="202"/>
      <c r="IV50" s="199"/>
    </row>
    <row r="51">
      <c r="A51" s="214">
        <f>IFERROR(__xludf.DUMMYFUNCTION("""COMPUTED_VALUE"""),100.0)</f>
        <v>100</v>
      </c>
      <c r="B51" s="159" t="str">
        <f t="shared" si="24"/>
        <v>Martin Sova</v>
      </c>
      <c r="C51" s="173">
        <f t="shared" ref="C51:BL51" si="38">BO51+EA51+GM51</f>
        <v>0</v>
      </c>
      <c r="D51" s="173">
        <f t="shared" si="38"/>
        <v>0</v>
      </c>
      <c r="E51" s="173">
        <f t="shared" si="38"/>
        <v>0</v>
      </c>
      <c r="F51" s="173">
        <f t="shared" si="38"/>
        <v>0</v>
      </c>
      <c r="G51" s="173">
        <f t="shared" si="38"/>
        <v>4</v>
      </c>
      <c r="H51" s="173">
        <f t="shared" si="38"/>
        <v>0</v>
      </c>
      <c r="I51" s="173">
        <f t="shared" si="38"/>
        <v>5.5</v>
      </c>
      <c r="J51" s="173">
        <f t="shared" si="38"/>
        <v>0</v>
      </c>
      <c r="K51" s="173">
        <f t="shared" si="38"/>
        <v>6</v>
      </c>
      <c r="L51" s="173">
        <f t="shared" si="38"/>
        <v>0</v>
      </c>
      <c r="M51" s="173">
        <f t="shared" si="38"/>
        <v>0</v>
      </c>
      <c r="N51" s="173">
        <f t="shared" si="38"/>
        <v>0</v>
      </c>
      <c r="O51" s="173">
        <f t="shared" si="38"/>
        <v>0</v>
      </c>
      <c r="P51" s="173">
        <f t="shared" si="38"/>
        <v>0</v>
      </c>
      <c r="Q51" s="173">
        <f t="shared" si="38"/>
        <v>6</v>
      </c>
      <c r="R51" s="173">
        <f t="shared" si="38"/>
        <v>0</v>
      </c>
      <c r="S51" s="173">
        <f t="shared" si="38"/>
        <v>6</v>
      </c>
      <c r="T51" s="173">
        <f t="shared" si="38"/>
        <v>0</v>
      </c>
      <c r="U51" s="173">
        <f t="shared" si="38"/>
        <v>6</v>
      </c>
      <c r="V51" s="173">
        <f t="shared" si="38"/>
        <v>0</v>
      </c>
      <c r="W51" s="173">
        <f t="shared" si="38"/>
        <v>0</v>
      </c>
      <c r="X51" s="173">
        <f t="shared" si="38"/>
        <v>0</v>
      </c>
      <c r="Y51" s="173">
        <f t="shared" si="38"/>
        <v>3</v>
      </c>
      <c r="Z51" s="173">
        <f t="shared" si="38"/>
        <v>0</v>
      </c>
      <c r="AA51" s="173">
        <f t="shared" si="38"/>
        <v>0</v>
      </c>
      <c r="AB51" s="173">
        <f t="shared" si="38"/>
        <v>0</v>
      </c>
      <c r="AC51" s="173">
        <f t="shared" si="38"/>
        <v>0</v>
      </c>
      <c r="AD51" s="173">
        <f t="shared" si="38"/>
        <v>0</v>
      </c>
      <c r="AE51" s="173">
        <f t="shared" si="38"/>
        <v>12</v>
      </c>
      <c r="AF51" s="173">
        <f t="shared" si="38"/>
        <v>0</v>
      </c>
      <c r="AG51" s="173">
        <f t="shared" si="38"/>
        <v>12</v>
      </c>
      <c r="AH51" s="173">
        <f t="shared" si="38"/>
        <v>0</v>
      </c>
      <c r="AI51" s="173">
        <f t="shared" si="38"/>
        <v>11.5</v>
      </c>
      <c r="AJ51" s="173">
        <f t="shared" si="38"/>
        <v>0</v>
      </c>
      <c r="AK51" s="173">
        <f t="shared" si="38"/>
        <v>0</v>
      </c>
      <c r="AL51" s="173">
        <f t="shared" si="38"/>
        <v>0</v>
      </c>
      <c r="AM51" s="173">
        <f t="shared" si="38"/>
        <v>9</v>
      </c>
      <c r="AN51" s="173">
        <f t="shared" si="38"/>
        <v>0</v>
      </c>
      <c r="AO51" s="173">
        <f t="shared" si="38"/>
        <v>0</v>
      </c>
      <c r="AP51" s="173">
        <f t="shared" si="38"/>
        <v>0</v>
      </c>
      <c r="AQ51" s="173">
        <f t="shared" si="38"/>
        <v>0</v>
      </c>
      <c r="AR51" s="173">
        <f t="shared" si="38"/>
        <v>0</v>
      </c>
      <c r="AS51" s="173">
        <f t="shared" si="38"/>
        <v>0</v>
      </c>
      <c r="AT51" s="173">
        <f t="shared" si="38"/>
        <v>0</v>
      </c>
      <c r="AU51" s="173">
        <f t="shared" si="38"/>
        <v>0</v>
      </c>
      <c r="AV51" s="173">
        <f t="shared" si="38"/>
        <v>0</v>
      </c>
      <c r="AW51" s="173">
        <f t="shared" si="38"/>
        <v>0</v>
      </c>
      <c r="AX51" s="173">
        <f t="shared" si="38"/>
        <v>0</v>
      </c>
      <c r="AY51" s="173">
        <f t="shared" si="38"/>
        <v>9</v>
      </c>
      <c r="AZ51" s="173">
        <f t="shared" si="38"/>
        <v>0</v>
      </c>
      <c r="BA51" s="173">
        <f t="shared" si="38"/>
        <v>0</v>
      </c>
      <c r="BB51" s="173">
        <f t="shared" si="38"/>
        <v>0</v>
      </c>
      <c r="BC51" s="173">
        <f t="shared" si="38"/>
        <v>0</v>
      </c>
      <c r="BD51" s="173">
        <f t="shared" si="38"/>
        <v>0</v>
      </c>
      <c r="BE51" s="173">
        <f t="shared" si="38"/>
        <v>0</v>
      </c>
      <c r="BF51" s="173">
        <f t="shared" si="38"/>
        <v>0</v>
      </c>
      <c r="BG51" s="173">
        <f t="shared" si="38"/>
        <v>0</v>
      </c>
      <c r="BH51" s="173">
        <f t="shared" si="38"/>
        <v>0</v>
      </c>
      <c r="BI51" s="173">
        <f t="shared" si="38"/>
        <v>12.5</v>
      </c>
      <c r="BJ51" s="173">
        <f t="shared" si="38"/>
        <v>0</v>
      </c>
      <c r="BK51" s="173">
        <f t="shared" si="38"/>
        <v>0</v>
      </c>
      <c r="BL51" s="173">
        <f t="shared" si="38"/>
        <v>0</v>
      </c>
      <c r="BM51" s="158"/>
      <c r="BN51" s="159" t="str">
        <f>IFERROR(__xludf.DUMMYFUNCTION("""COMPUTED_VALUE"""),"Martin Sova")</f>
        <v>Martin Sova</v>
      </c>
      <c r="BO51" s="174"/>
      <c r="BP51" s="175"/>
      <c r="BQ51" s="174"/>
      <c r="BR51" s="175"/>
      <c r="BS51" s="174">
        <f>IFERROR(__xludf.DUMMYFUNCTION("""COMPUTED_VALUE"""),4.0)</f>
        <v>4</v>
      </c>
      <c r="BT51" s="175"/>
      <c r="BU51" s="174">
        <f>IFERROR(__xludf.DUMMYFUNCTION("""COMPUTED_VALUE"""),5.5)</f>
        <v>5.5</v>
      </c>
      <c r="BV51" s="175"/>
      <c r="BW51" s="174">
        <f>IFERROR(__xludf.DUMMYFUNCTION("""COMPUTED_VALUE"""),6.0)</f>
        <v>6</v>
      </c>
      <c r="BX51" s="175"/>
      <c r="BY51" s="174"/>
      <c r="BZ51" s="175"/>
      <c r="CA51" s="174"/>
      <c r="CB51" s="175"/>
      <c r="CC51" s="174">
        <f>IFERROR(__xludf.DUMMYFUNCTION("""COMPUTED_VALUE"""),6.0)</f>
        <v>6</v>
      </c>
      <c r="CD51" s="175"/>
      <c r="CE51" s="174">
        <f>IFERROR(__xludf.DUMMYFUNCTION("""COMPUTED_VALUE"""),6.0)</f>
        <v>6</v>
      </c>
      <c r="CF51" s="175"/>
      <c r="CG51" s="174">
        <f>IFERROR(__xludf.DUMMYFUNCTION("""COMPUTED_VALUE"""),6.0)</f>
        <v>6</v>
      </c>
      <c r="CH51" s="175"/>
      <c r="CI51" s="174"/>
      <c r="CJ51" s="175"/>
      <c r="CK51" s="174">
        <f>IFERROR(__xludf.DUMMYFUNCTION("""COMPUTED_VALUE"""),3.0)</f>
        <v>3</v>
      </c>
      <c r="CL51" s="175"/>
      <c r="CM51" s="174"/>
      <c r="CN51" s="175"/>
      <c r="CO51" s="174"/>
      <c r="CP51" s="175"/>
      <c r="CQ51" s="174">
        <f>IFERROR(__xludf.DUMMYFUNCTION("""COMPUTED_VALUE"""),12.0)</f>
        <v>12</v>
      </c>
      <c r="CR51" s="175"/>
      <c r="CS51" s="174">
        <f>IFERROR(__xludf.DUMMYFUNCTION("""COMPUTED_VALUE"""),12.0)</f>
        <v>12</v>
      </c>
      <c r="CT51" s="173"/>
      <c r="CU51" s="174">
        <f>IFERROR(__xludf.DUMMYFUNCTION("""COMPUTED_VALUE"""),11.5)</f>
        <v>11.5</v>
      </c>
      <c r="CV51" s="173"/>
      <c r="CW51" s="174"/>
      <c r="CX51" s="173"/>
      <c r="CY51" s="174">
        <f>IFERROR(__xludf.DUMMYFUNCTION("""COMPUTED_VALUE"""),9.0)</f>
        <v>9</v>
      </c>
      <c r="CZ51" s="173"/>
      <c r="DA51" s="174"/>
      <c r="DB51" s="173"/>
      <c r="DC51" s="174"/>
      <c r="DD51" s="173"/>
      <c r="DE51" s="174"/>
      <c r="DF51" s="173"/>
      <c r="DG51" s="174"/>
      <c r="DH51" s="173"/>
      <c r="DI51" s="174"/>
      <c r="DJ51" s="173"/>
      <c r="DK51" s="174">
        <f>IFERROR(__xludf.DUMMYFUNCTION("""COMPUTED_VALUE"""),9.0)</f>
        <v>9</v>
      </c>
      <c r="DL51" s="173"/>
      <c r="DM51" s="174"/>
      <c r="DN51" s="173"/>
      <c r="DO51" s="174"/>
      <c r="DP51" s="173"/>
      <c r="DQ51" s="174"/>
      <c r="DR51" s="173"/>
      <c r="DS51" s="174"/>
      <c r="DT51" s="173"/>
      <c r="DU51" s="174">
        <f>IFERROR(__xludf.DUMMYFUNCTION("""COMPUTED_VALUE"""),12.5)</f>
        <v>12.5</v>
      </c>
      <c r="DV51" s="173"/>
      <c r="DW51" s="174"/>
      <c r="DX51" s="173"/>
      <c r="DY51" s="158"/>
      <c r="DZ51" s="159" t="str">
        <f t="shared" si="26"/>
        <v>Martin Sova</v>
      </c>
      <c r="EA51" s="202"/>
      <c r="EB51" s="203"/>
      <c r="EC51" s="202"/>
      <c r="ED51" s="203"/>
      <c r="EE51" s="202"/>
      <c r="EF51" s="203"/>
      <c r="EG51" s="202"/>
      <c r="EH51" s="203"/>
      <c r="EI51" s="202"/>
      <c r="EJ51" s="203"/>
      <c r="EK51" s="202"/>
      <c r="EL51" s="203"/>
      <c r="EM51" s="202"/>
      <c r="EN51" s="203"/>
      <c r="EO51" s="202"/>
      <c r="EP51" s="203"/>
      <c r="EQ51" s="202"/>
      <c r="ER51" s="203"/>
      <c r="ES51" s="202"/>
      <c r="ET51" s="203"/>
      <c r="EU51" s="202"/>
      <c r="EV51" s="203"/>
      <c r="EW51" s="202"/>
      <c r="EX51" s="203"/>
      <c r="EY51" s="202"/>
      <c r="EZ51" s="203"/>
      <c r="FA51" s="202"/>
      <c r="FB51" s="203"/>
      <c r="FC51" s="202"/>
      <c r="FD51" s="203"/>
      <c r="FE51" s="202"/>
      <c r="FF51" s="199"/>
      <c r="FG51" s="202"/>
      <c r="FH51" s="199"/>
      <c r="FI51" s="202"/>
      <c r="FJ51" s="199"/>
      <c r="FK51" s="202"/>
      <c r="FL51" s="199"/>
      <c r="FM51" s="202"/>
      <c r="FN51" s="199"/>
      <c r="FO51" s="202"/>
      <c r="FP51" s="199"/>
      <c r="FQ51" s="202"/>
      <c r="FR51" s="199"/>
      <c r="FS51" s="202"/>
      <c r="FT51" s="199"/>
      <c r="FU51" s="202"/>
      <c r="FV51" s="199"/>
      <c r="FW51" s="202"/>
      <c r="FX51" s="199"/>
      <c r="FY51" s="202"/>
      <c r="FZ51" s="199"/>
      <c r="GA51" s="202"/>
      <c r="GB51" s="199"/>
      <c r="GC51" s="202"/>
      <c r="GD51" s="199"/>
      <c r="GE51" s="202"/>
      <c r="GF51" s="199"/>
      <c r="GG51" s="202"/>
      <c r="GH51" s="199"/>
      <c r="GI51" s="202"/>
      <c r="GJ51" s="199"/>
      <c r="GK51" s="158"/>
      <c r="GL51" s="159" t="str">
        <f t="shared" si="27"/>
        <v>Martin Sova</v>
      </c>
      <c r="GM51" s="202"/>
      <c r="GN51" s="203"/>
      <c r="GO51" s="202"/>
      <c r="GP51" s="203"/>
      <c r="GQ51" s="202"/>
      <c r="GR51" s="203"/>
      <c r="GS51" s="202"/>
      <c r="GT51" s="203"/>
      <c r="GU51" s="202"/>
      <c r="GV51" s="203"/>
      <c r="GW51" s="202"/>
      <c r="GX51" s="203"/>
      <c r="GY51" s="202"/>
      <c r="GZ51" s="203"/>
      <c r="HA51" s="202"/>
      <c r="HB51" s="203"/>
      <c r="HC51" s="202"/>
      <c r="HD51" s="203"/>
      <c r="HE51" s="202"/>
      <c r="HF51" s="203"/>
      <c r="HG51" s="202"/>
      <c r="HH51" s="203"/>
      <c r="HI51" s="202"/>
      <c r="HJ51" s="203"/>
      <c r="HK51" s="202"/>
      <c r="HL51" s="203"/>
      <c r="HM51" s="202"/>
      <c r="HN51" s="203"/>
      <c r="HO51" s="202"/>
      <c r="HP51" s="203"/>
      <c r="HQ51" s="202"/>
      <c r="HR51" s="199"/>
      <c r="HS51" s="202"/>
      <c r="HT51" s="199"/>
      <c r="HU51" s="202"/>
      <c r="HV51" s="199"/>
      <c r="HW51" s="202"/>
      <c r="HX51" s="199"/>
      <c r="HY51" s="202"/>
      <c r="HZ51" s="199"/>
      <c r="IA51" s="202"/>
      <c r="IB51" s="199"/>
      <c r="IC51" s="202"/>
      <c r="ID51" s="199"/>
      <c r="IE51" s="202"/>
      <c r="IF51" s="199"/>
      <c r="IG51" s="202"/>
      <c r="IH51" s="199"/>
      <c r="II51" s="202"/>
      <c r="IJ51" s="199"/>
      <c r="IK51" s="202"/>
      <c r="IL51" s="199"/>
      <c r="IM51" s="202"/>
      <c r="IN51" s="199"/>
      <c r="IO51" s="202"/>
      <c r="IP51" s="199"/>
      <c r="IQ51" s="202"/>
      <c r="IR51" s="199"/>
      <c r="IS51" s="202"/>
      <c r="IT51" s="199"/>
      <c r="IU51" s="202"/>
      <c r="IV51" s="199"/>
    </row>
    <row r="52">
      <c r="A52" s="214">
        <f>IFERROR(__xludf.DUMMYFUNCTION("""COMPUTED_VALUE"""),100.0)</f>
        <v>100</v>
      </c>
      <c r="B52" s="159" t="str">
        <f t="shared" si="24"/>
        <v>Bogdan - Mihai Strajescu</v>
      </c>
      <c r="C52" s="173">
        <f t="shared" ref="C52:BL52" si="39">BO52+EA52+GM52</f>
        <v>0</v>
      </c>
      <c r="D52" s="173">
        <f t="shared" si="39"/>
        <v>0</v>
      </c>
      <c r="E52" s="173">
        <f t="shared" si="39"/>
        <v>0</v>
      </c>
      <c r="F52" s="173">
        <f t="shared" si="39"/>
        <v>0</v>
      </c>
      <c r="G52" s="173">
        <f t="shared" si="39"/>
        <v>0</v>
      </c>
      <c r="H52" s="173">
        <f t="shared" si="39"/>
        <v>0</v>
      </c>
      <c r="I52" s="173">
        <f t="shared" si="39"/>
        <v>0</v>
      </c>
      <c r="J52" s="173">
        <f t="shared" si="39"/>
        <v>0</v>
      </c>
      <c r="K52" s="173">
        <f t="shared" si="39"/>
        <v>0</v>
      </c>
      <c r="L52" s="173">
        <f t="shared" si="39"/>
        <v>0</v>
      </c>
      <c r="M52" s="173">
        <f t="shared" si="39"/>
        <v>0</v>
      </c>
      <c r="N52" s="173">
        <f t="shared" si="39"/>
        <v>0</v>
      </c>
      <c r="O52" s="173">
        <f t="shared" si="39"/>
        <v>0</v>
      </c>
      <c r="P52" s="173">
        <f t="shared" si="39"/>
        <v>0</v>
      </c>
      <c r="Q52" s="173">
        <f t="shared" si="39"/>
        <v>0</v>
      </c>
      <c r="R52" s="173">
        <f t="shared" si="39"/>
        <v>0</v>
      </c>
      <c r="S52" s="173">
        <f t="shared" si="39"/>
        <v>0</v>
      </c>
      <c r="T52" s="173">
        <f t="shared" si="39"/>
        <v>0</v>
      </c>
      <c r="U52" s="173">
        <f t="shared" si="39"/>
        <v>0</v>
      </c>
      <c r="V52" s="173">
        <f t="shared" si="39"/>
        <v>0</v>
      </c>
      <c r="W52" s="173">
        <f t="shared" si="39"/>
        <v>0</v>
      </c>
      <c r="X52" s="173">
        <f t="shared" si="39"/>
        <v>0</v>
      </c>
      <c r="Y52" s="173">
        <f t="shared" si="39"/>
        <v>0</v>
      </c>
      <c r="Z52" s="173">
        <f t="shared" si="39"/>
        <v>0</v>
      </c>
      <c r="AA52" s="173">
        <f t="shared" si="39"/>
        <v>0</v>
      </c>
      <c r="AB52" s="173">
        <f t="shared" si="39"/>
        <v>0</v>
      </c>
      <c r="AC52" s="173">
        <f t="shared" si="39"/>
        <v>0</v>
      </c>
      <c r="AD52" s="173">
        <f t="shared" si="39"/>
        <v>0</v>
      </c>
      <c r="AE52" s="173">
        <f t="shared" si="39"/>
        <v>0</v>
      </c>
      <c r="AF52" s="173">
        <f t="shared" si="39"/>
        <v>0</v>
      </c>
      <c r="AG52" s="173">
        <f t="shared" si="39"/>
        <v>0</v>
      </c>
      <c r="AH52" s="173">
        <f t="shared" si="39"/>
        <v>0</v>
      </c>
      <c r="AI52" s="173">
        <f t="shared" si="39"/>
        <v>0</v>
      </c>
      <c r="AJ52" s="173">
        <f t="shared" si="39"/>
        <v>0</v>
      </c>
      <c r="AK52" s="173">
        <f t="shared" si="39"/>
        <v>0</v>
      </c>
      <c r="AL52" s="173">
        <f t="shared" si="39"/>
        <v>0</v>
      </c>
      <c r="AM52" s="173">
        <f t="shared" si="39"/>
        <v>0</v>
      </c>
      <c r="AN52" s="173">
        <f t="shared" si="39"/>
        <v>0</v>
      </c>
      <c r="AO52" s="173">
        <f t="shared" si="39"/>
        <v>0</v>
      </c>
      <c r="AP52" s="173">
        <f t="shared" si="39"/>
        <v>0</v>
      </c>
      <c r="AQ52" s="173">
        <f t="shared" si="39"/>
        <v>0</v>
      </c>
      <c r="AR52" s="173">
        <f t="shared" si="39"/>
        <v>0</v>
      </c>
      <c r="AS52" s="173">
        <f t="shared" si="39"/>
        <v>0</v>
      </c>
      <c r="AT52" s="173">
        <f t="shared" si="39"/>
        <v>0</v>
      </c>
      <c r="AU52" s="173">
        <f t="shared" si="39"/>
        <v>0</v>
      </c>
      <c r="AV52" s="173">
        <f t="shared" si="39"/>
        <v>0</v>
      </c>
      <c r="AW52" s="173">
        <f t="shared" si="39"/>
        <v>0</v>
      </c>
      <c r="AX52" s="173">
        <f t="shared" si="39"/>
        <v>0</v>
      </c>
      <c r="AY52" s="173">
        <f t="shared" si="39"/>
        <v>0</v>
      </c>
      <c r="AZ52" s="173">
        <f t="shared" si="39"/>
        <v>0</v>
      </c>
      <c r="BA52" s="173">
        <f t="shared" si="39"/>
        <v>0</v>
      </c>
      <c r="BB52" s="173">
        <f t="shared" si="39"/>
        <v>0</v>
      </c>
      <c r="BC52" s="173">
        <f t="shared" si="39"/>
        <v>0</v>
      </c>
      <c r="BD52" s="173">
        <f t="shared" si="39"/>
        <v>0</v>
      </c>
      <c r="BE52" s="173">
        <f t="shared" si="39"/>
        <v>0</v>
      </c>
      <c r="BF52" s="173">
        <f t="shared" si="39"/>
        <v>0</v>
      </c>
      <c r="BG52" s="173">
        <f t="shared" si="39"/>
        <v>0</v>
      </c>
      <c r="BH52" s="173">
        <f t="shared" si="39"/>
        <v>0</v>
      </c>
      <c r="BI52" s="173">
        <f t="shared" si="39"/>
        <v>0</v>
      </c>
      <c r="BJ52" s="173">
        <f t="shared" si="39"/>
        <v>0</v>
      </c>
      <c r="BK52" s="173">
        <f t="shared" si="39"/>
        <v>0</v>
      </c>
      <c r="BL52" s="173">
        <f t="shared" si="39"/>
        <v>0</v>
      </c>
      <c r="BM52" s="158"/>
      <c r="BN52" s="159" t="str">
        <f>IFERROR(__xludf.DUMMYFUNCTION("""COMPUTED_VALUE"""),"Bogdan - Mihai Strajescu")</f>
        <v>Bogdan - Mihai Strajescu</v>
      </c>
      <c r="BO52" s="174"/>
      <c r="BP52" s="175"/>
      <c r="BQ52" s="174"/>
      <c r="BR52" s="175"/>
      <c r="BS52" s="174"/>
      <c r="BT52" s="175"/>
      <c r="BU52" s="174"/>
      <c r="BV52" s="175"/>
      <c r="BW52" s="174"/>
      <c r="BX52" s="175"/>
      <c r="BY52" s="176"/>
      <c r="BZ52" s="181"/>
      <c r="CA52" s="174"/>
      <c r="CB52" s="175"/>
      <c r="CC52" s="174"/>
      <c r="CD52" s="175"/>
      <c r="CE52" s="176"/>
      <c r="CF52" s="181"/>
      <c r="CG52" s="174"/>
      <c r="CH52" s="175"/>
      <c r="CI52" s="174"/>
      <c r="CJ52" s="175"/>
      <c r="CK52" s="174"/>
      <c r="CL52" s="175"/>
      <c r="CM52" s="176"/>
      <c r="CN52" s="181"/>
      <c r="CO52" s="176"/>
      <c r="CP52" s="181"/>
      <c r="CQ52" s="174"/>
      <c r="CR52" s="175"/>
      <c r="CS52" s="174"/>
      <c r="CT52" s="173"/>
      <c r="CU52" s="174"/>
      <c r="CV52" s="173"/>
      <c r="CW52" s="174"/>
      <c r="CX52" s="173"/>
      <c r="CY52" s="174"/>
      <c r="CZ52" s="173"/>
      <c r="DA52" s="174"/>
      <c r="DB52" s="173"/>
      <c r="DC52" s="176"/>
      <c r="DD52" s="173"/>
      <c r="DE52" s="174"/>
      <c r="DF52" s="173"/>
      <c r="DG52" s="174"/>
      <c r="DH52" s="173"/>
      <c r="DI52" s="174"/>
      <c r="DJ52" s="173"/>
      <c r="DK52" s="174"/>
      <c r="DL52" s="173"/>
      <c r="DM52" s="174"/>
      <c r="DN52" s="173"/>
      <c r="DO52" s="174"/>
      <c r="DP52" s="173"/>
      <c r="DQ52" s="174"/>
      <c r="DR52" s="173"/>
      <c r="DS52" s="176"/>
      <c r="DT52" s="173"/>
      <c r="DU52" s="174"/>
      <c r="DV52" s="173"/>
      <c r="DW52" s="174"/>
      <c r="DX52" s="173"/>
      <c r="DY52" s="158"/>
      <c r="DZ52" s="159" t="str">
        <f t="shared" si="26"/>
        <v>Bogdan - Mihai Strajescu</v>
      </c>
      <c r="EA52" s="202"/>
      <c r="EB52" s="203"/>
      <c r="EC52" s="202"/>
      <c r="ED52" s="203"/>
      <c r="EE52" s="202"/>
      <c r="EF52" s="203"/>
      <c r="EG52" s="202"/>
      <c r="EH52" s="203"/>
      <c r="EI52" s="202"/>
      <c r="EJ52" s="203"/>
      <c r="EK52" s="204"/>
      <c r="EL52" s="205"/>
      <c r="EM52" s="202"/>
      <c r="EN52" s="203"/>
      <c r="EO52" s="202"/>
      <c r="EP52" s="203"/>
      <c r="EQ52" s="204"/>
      <c r="ER52" s="205"/>
      <c r="ES52" s="202"/>
      <c r="ET52" s="203"/>
      <c r="EU52" s="202"/>
      <c r="EV52" s="203"/>
      <c r="EW52" s="202"/>
      <c r="EX52" s="203"/>
      <c r="EY52" s="204"/>
      <c r="EZ52" s="205"/>
      <c r="FA52" s="204"/>
      <c r="FB52" s="205"/>
      <c r="FC52" s="202"/>
      <c r="FD52" s="203"/>
      <c r="FE52" s="202"/>
      <c r="FF52" s="199"/>
      <c r="FG52" s="202"/>
      <c r="FH52" s="199"/>
      <c r="FI52" s="202"/>
      <c r="FJ52" s="199"/>
      <c r="FK52" s="202"/>
      <c r="FL52" s="199"/>
      <c r="FM52" s="202"/>
      <c r="FN52" s="199"/>
      <c r="FO52" s="204"/>
      <c r="FP52" s="199"/>
      <c r="FQ52" s="202"/>
      <c r="FR52" s="199"/>
      <c r="FS52" s="202"/>
      <c r="FT52" s="199"/>
      <c r="FU52" s="202"/>
      <c r="FV52" s="199"/>
      <c r="FW52" s="202"/>
      <c r="FX52" s="199"/>
      <c r="FY52" s="202"/>
      <c r="FZ52" s="199"/>
      <c r="GA52" s="202"/>
      <c r="GB52" s="199"/>
      <c r="GC52" s="202"/>
      <c r="GD52" s="199"/>
      <c r="GE52" s="204"/>
      <c r="GF52" s="199"/>
      <c r="GG52" s="202"/>
      <c r="GH52" s="199"/>
      <c r="GI52" s="202"/>
      <c r="GJ52" s="199"/>
      <c r="GK52" s="158"/>
      <c r="GL52" s="159" t="str">
        <f t="shared" si="27"/>
        <v>Bogdan - Mihai Strajescu</v>
      </c>
      <c r="GM52" s="202"/>
      <c r="GN52" s="203"/>
      <c r="GO52" s="202"/>
      <c r="GP52" s="203"/>
      <c r="GQ52" s="202"/>
      <c r="GR52" s="203"/>
      <c r="GS52" s="202"/>
      <c r="GT52" s="203"/>
      <c r="GU52" s="202"/>
      <c r="GV52" s="203"/>
      <c r="GW52" s="204"/>
      <c r="GX52" s="205"/>
      <c r="GY52" s="202"/>
      <c r="GZ52" s="203"/>
      <c r="HA52" s="202"/>
      <c r="HB52" s="203"/>
      <c r="HC52" s="204"/>
      <c r="HD52" s="205"/>
      <c r="HE52" s="202"/>
      <c r="HF52" s="203"/>
      <c r="HG52" s="202"/>
      <c r="HH52" s="203"/>
      <c r="HI52" s="202"/>
      <c r="HJ52" s="203"/>
      <c r="HK52" s="204"/>
      <c r="HL52" s="205"/>
      <c r="HM52" s="204"/>
      <c r="HN52" s="205"/>
      <c r="HO52" s="202"/>
      <c r="HP52" s="203"/>
      <c r="HQ52" s="202"/>
      <c r="HR52" s="199"/>
      <c r="HS52" s="202"/>
      <c r="HT52" s="199"/>
      <c r="HU52" s="202"/>
      <c r="HV52" s="199"/>
      <c r="HW52" s="202"/>
      <c r="HX52" s="199"/>
      <c r="HY52" s="202"/>
      <c r="HZ52" s="199"/>
      <c r="IA52" s="204"/>
      <c r="IB52" s="199"/>
      <c r="IC52" s="202"/>
      <c r="ID52" s="199"/>
      <c r="IE52" s="202"/>
      <c r="IF52" s="199"/>
      <c r="IG52" s="202"/>
      <c r="IH52" s="199"/>
      <c r="II52" s="202"/>
      <c r="IJ52" s="199"/>
      <c r="IK52" s="202"/>
      <c r="IL52" s="199"/>
      <c r="IM52" s="202"/>
      <c r="IN52" s="199"/>
      <c r="IO52" s="202"/>
      <c r="IP52" s="199"/>
      <c r="IQ52" s="204"/>
      <c r="IR52" s="199"/>
      <c r="IS52" s="202"/>
      <c r="IT52" s="199"/>
      <c r="IU52" s="202"/>
      <c r="IV52" s="199"/>
    </row>
    <row r="53">
      <c r="A53" s="214">
        <f>IFERROR(__xludf.DUMMYFUNCTION("""COMPUTED_VALUE"""),100.0)</f>
        <v>100</v>
      </c>
      <c r="B53" s="159" t="str">
        <f t="shared" si="24"/>
        <v>William Simba</v>
      </c>
      <c r="C53" s="173">
        <f t="shared" ref="C53:BL53" si="40">BO53+EA53+GM53</f>
        <v>8.5</v>
      </c>
      <c r="D53" s="173">
        <f t="shared" si="40"/>
        <v>0</v>
      </c>
      <c r="E53" s="173">
        <f t="shared" si="40"/>
        <v>14</v>
      </c>
      <c r="F53" s="173">
        <f t="shared" si="40"/>
        <v>0</v>
      </c>
      <c r="G53" s="173">
        <f t="shared" si="40"/>
        <v>5</v>
      </c>
      <c r="H53" s="173">
        <f t="shared" si="40"/>
        <v>0</v>
      </c>
      <c r="I53" s="173">
        <f t="shared" si="40"/>
        <v>13.5</v>
      </c>
      <c r="J53" s="173">
        <f t="shared" si="40"/>
        <v>0</v>
      </c>
      <c r="K53" s="173">
        <f t="shared" si="40"/>
        <v>10</v>
      </c>
      <c r="L53" s="173">
        <f t="shared" si="40"/>
        <v>0</v>
      </c>
      <c r="M53" s="173">
        <f t="shared" si="40"/>
        <v>10.5</v>
      </c>
      <c r="N53" s="173">
        <f t="shared" si="40"/>
        <v>0</v>
      </c>
      <c r="O53" s="173">
        <f t="shared" si="40"/>
        <v>0</v>
      </c>
      <c r="P53" s="173">
        <f t="shared" si="40"/>
        <v>0</v>
      </c>
      <c r="Q53" s="173">
        <f t="shared" si="40"/>
        <v>0</v>
      </c>
      <c r="R53" s="173">
        <f t="shared" si="40"/>
        <v>0</v>
      </c>
      <c r="S53" s="173">
        <f t="shared" si="40"/>
        <v>8.5</v>
      </c>
      <c r="T53" s="173">
        <f t="shared" si="40"/>
        <v>0</v>
      </c>
      <c r="U53" s="173">
        <f t="shared" si="40"/>
        <v>0</v>
      </c>
      <c r="V53" s="173">
        <f t="shared" si="40"/>
        <v>0</v>
      </c>
      <c r="W53" s="173">
        <f t="shared" si="40"/>
        <v>14</v>
      </c>
      <c r="X53" s="173">
        <f t="shared" si="40"/>
        <v>0</v>
      </c>
      <c r="Y53" s="173">
        <f t="shared" si="40"/>
        <v>10.5</v>
      </c>
      <c r="Z53" s="173">
        <f t="shared" si="40"/>
        <v>0</v>
      </c>
      <c r="AA53" s="173">
        <f t="shared" si="40"/>
        <v>14.5</v>
      </c>
      <c r="AB53" s="173">
        <f t="shared" si="40"/>
        <v>0</v>
      </c>
      <c r="AC53" s="173">
        <f t="shared" si="40"/>
        <v>0</v>
      </c>
      <c r="AD53" s="173">
        <f t="shared" si="40"/>
        <v>0</v>
      </c>
      <c r="AE53" s="173">
        <f t="shared" si="40"/>
        <v>8.5</v>
      </c>
      <c r="AF53" s="173">
        <f t="shared" si="40"/>
        <v>0</v>
      </c>
      <c r="AG53" s="173">
        <f t="shared" si="40"/>
        <v>8</v>
      </c>
      <c r="AH53" s="173">
        <f t="shared" si="40"/>
        <v>0</v>
      </c>
      <c r="AI53" s="173">
        <f t="shared" si="40"/>
        <v>0</v>
      </c>
      <c r="AJ53" s="173">
        <f t="shared" si="40"/>
        <v>0</v>
      </c>
      <c r="AK53" s="173">
        <f t="shared" si="40"/>
        <v>14</v>
      </c>
      <c r="AL53" s="173">
        <f t="shared" si="40"/>
        <v>0</v>
      </c>
      <c r="AM53" s="173">
        <f t="shared" si="40"/>
        <v>10.5</v>
      </c>
      <c r="AN53" s="173">
        <f t="shared" si="40"/>
        <v>0</v>
      </c>
      <c r="AO53" s="173">
        <f t="shared" si="40"/>
        <v>10</v>
      </c>
      <c r="AP53" s="173">
        <f t="shared" si="40"/>
        <v>0</v>
      </c>
      <c r="AQ53" s="173">
        <f t="shared" si="40"/>
        <v>0</v>
      </c>
      <c r="AR53" s="173">
        <f t="shared" si="40"/>
        <v>0</v>
      </c>
      <c r="AS53" s="173">
        <f t="shared" si="40"/>
        <v>8.5</v>
      </c>
      <c r="AT53" s="173">
        <f t="shared" si="40"/>
        <v>0</v>
      </c>
      <c r="AU53" s="173">
        <f t="shared" si="40"/>
        <v>6</v>
      </c>
      <c r="AV53" s="173">
        <f t="shared" si="40"/>
        <v>0</v>
      </c>
      <c r="AW53" s="173">
        <f t="shared" si="40"/>
        <v>0</v>
      </c>
      <c r="AX53" s="173">
        <f t="shared" si="40"/>
        <v>0</v>
      </c>
      <c r="AY53" s="173">
        <f t="shared" si="40"/>
        <v>14</v>
      </c>
      <c r="AZ53" s="173">
        <f t="shared" si="40"/>
        <v>0</v>
      </c>
      <c r="BA53" s="173">
        <f t="shared" si="40"/>
        <v>10</v>
      </c>
      <c r="BB53" s="173">
        <f t="shared" si="40"/>
        <v>0</v>
      </c>
      <c r="BC53" s="173">
        <f t="shared" si="40"/>
        <v>10.5</v>
      </c>
      <c r="BD53" s="173">
        <f t="shared" si="40"/>
        <v>0</v>
      </c>
      <c r="BE53" s="173">
        <f t="shared" si="40"/>
        <v>0</v>
      </c>
      <c r="BF53" s="173">
        <f t="shared" si="40"/>
        <v>0</v>
      </c>
      <c r="BG53" s="173">
        <f t="shared" si="40"/>
        <v>11</v>
      </c>
      <c r="BH53" s="173">
        <f t="shared" si="40"/>
        <v>0</v>
      </c>
      <c r="BI53" s="173">
        <f t="shared" si="40"/>
        <v>8</v>
      </c>
      <c r="BJ53" s="173">
        <f t="shared" si="40"/>
        <v>0</v>
      </c>
      <c r="BK53" s="173">
        <f t="shared" si="40"/>
        <v>0</v>
      </c>
      <c r="BL53" s="173">
        <f t="shared" si="40"/>
        <v>0</v>
      </c>
      <c r="BM53" s="158"/>
      <c r="BN53" s="159" t="str">
        <f>IFERROR(__xludf.DUMMYFUNCTION("""COMPUTED_VALUE"""),"William Simba")</f>
        <v>William Simba</v>
      </c>
      <c r="BO53" s="174"/>
      <c r="BP53" s="175"/>
      <c r="BQ53" s="174"/>
      <c r="BR53" s="175"/>
      <c r="BS53" s="174">
        <f>IFERROR(__xludf.DUMMYFUNCTION("""COMPUTED_VALUE"""),5.0)</f>
        <v>5</v>
      </c>
      <c r="BT53" s="175"/>
      <c r="BU53" s="174"/>
      <c r="BV53" s="175"/>
      <c r="BW53" s="174"/>
      <c r="BX53" s="175"/>
      <c r="BY53" s="174"/>
      <c r="BZ53" s="175"/>
      <c r="CA53" s="174"/>
      <c r="CB53" s="175"/>
      <c r="CC53" s="174"/>
      <c r="CD53" s="175"/>
      <c r="CE53" s="174"/>
      <c r="CF53" s="175"/>
      <c r="CG53" s="174"/>
      <c r="CH53" s="175"/>
      <c r="CI53" s="174"/>
      <c r="CJ53" s="175"/>
      <c r="CK53" s="174"/>
      <c r="CL53" s="175"/>
      <c r="CM53" s="174"/>
      <c r="CN53" s="175"/>
      <c r="CO53" s="174"/>
      <c r="CP53" s="175"/>
      <c r="CQ53" s="174"/>
      <c r="CR53" s="175"/>
      <c r="CS53" s="174"/>
      <c r="CT53" s="173"/>
      <c r="CU53" s="174"/>
      <c r="CV53" s="173"/>
      <c r="CW53" s="174"/>
      <c r="CX53" s="173"/>
      <c r="CY53" s="174"/>
      <c r="CZ53" s="173"/>
      <c r="DA53" s="174"/>
      <c r="DB53" s="173"/>
      <c r="DC53" s="174"/>
      <c r="DD53" s="173"/>
      <c r="DE53" s="174"/>
      <c r="DF53" s="173"/>
      <c r="DG53" s="174">
        <f>IFERROR(__xludf.DUMMYFUNCTION("""COMPUTED_VALUE"""),6.0)</f>
        <v>6</v>
      </c>
      <c r="DH53" s="173"/>
      <c r="DI53" s="174"/>
      <c r="DJ53" s="173"/>
      <c r="DK53" s="174"/>
      <c r="DL53" s="173"/>
      <c r="DM53" s="174"/>
      <c r="DN53" s="173"/>
      <c r="DO53" s="174"/>
      <c r="DP53" s="173"/>
      <c r="DQ53" s="174"/>
      <c r="DR53" s="173"/>
      <c r="DS53" s="174"/>
      <c r="DT53" s="173"/>
      <c r="DU53" s="174"/>
      <c r="DV53" s="173"/>
      <c r="DW53" s="174"/>
      <c r="DX53" s="173"/>
      <c r="DY53" s="158"/>
      <c r="DZ53" s="159" t="str">
        <f t="shared" si="26"/>
        <v>William Simba</v>
      </c>
      <c r="EA53" s="202">
        <f>IFERROR(__xludf.DUMMYFUNCTION("""COMPUTED_VALUE"""),8.5)</f>
        <v>8.5</v>
      </c>
      <c r="EB53" s="203"/>
      <c r="EC53" s="202"/>
      <c r="ED53" s="203"/>
      <c r="EE53" s="202"/>
      <c r="EF53" s="203"/>
      <c r="EG53" s="202">
        <f>IFERROR(__xludf.DUMMYFUNCTION("""COMPUTED_VALUE"""),13.5)</f>
        <v>13.5</v>
      </c>
      <c r="EH53" s="203"/>
      <c r="EI53" s="202">
        <f>IFERROR(__xludf.DUMMYFUNCTION("""COMPUTED_VALUE"""),10.0)</f>
        <v>10</v>
      </c>
      <c r="EJ53" s="203"/>
      <c r="EK53" s="202">
        <f>IFERROR(__xludf.DUMMYFUNCTION("""COMPUTED_VALUE"""),10.5)</f>
        <v>10.5</v>
      </c>
      <c r="EL53" s="203"/>
      <c r="EM53" s="202"/>
      <c r="EN53" s="203"/>
      <c r="EO53" s="202"/>
      <c r="EP53" s="203"/>
      <c r="EQ53" s="202">
        <f>IFERROR(__xludf.DUMMYFUNCTION("""COMPUTED_VALUE"""),8.5)</f>
        <v>8.5</v>
      </c>
      <c r="ER53" s="203"/>
      <c r="ES53" s="202"/>
      <c r="ET53" s="203"/>
      <c r="EU53" s="202"/>
      <c r="EV53" s="203"/>
      <c r="EW53" s="202">
        <f>IFERROR(__xludf.DUMMYFUNCTION("""COMPUTED_VALUE"""),10.5)</f>
        <v>10.5</v>
      </c>
      <c r="EX53" s="203"/>
      <c r="EY53" s="202">
        <f>IFERROR(__xludf.DUMMYFUNCTION("""COMPUTED_VALUE"""),14.5)</f>
        <v>14.5</v>
      </c>
      <c r="EZ53" s="203"/>
      <c r="FA53" s="202"/>
      <c r="FB53" s="203"/>
      <c r="FC53" s="202">
        <f>IFERROR(__xludf.DUMMYFUNCTION("""COMPUTED_VALUE"""),8.5)</f>
        <v>8.5</v>
      </c>
      <c r="FD53" s="203"/>
      <c r="FE53" s="202">
        <f>IFERROR(__xludf.DUMMYFUNCTION("""COMPUTED_VALUE"""),8.0)</f>
        <v>8</v>
      </c>
      <c r="FF53" s="199"/>
      <c r="FG53" s="202"/>
      <c r="FH53" s="199"/>
      <c r="FI53" s="202"/>
      <c r="FJ53" s="199"/>
      <c r="FK53" s="202">
        <f>IFERROR(__xludf.DUMMYFUNCTION("""COMPUTED_VALUE"""),10.5)</f>
        <v>10.5</v>
      </c>
      <c r="FL53" s="199"/>
      <c r="FM53" s="202">
        <f>IFERROR(__xludf.DUMMYFUNCTION("""COMPUTED_VALUE"""),10.0)</f>
        <v>10</v>
      </c>
      <c r="FN53" s="199"/>
      <c r="FO53" s="202"/>
      <c r="FP53" s="199"/>
      <c r="FQ53" s="202">
        <f>IFERROR(__xludf.DUMMYFUNCTION("""COMPUTED_VALUE"""),8.5)</f>
        <v>8.5</v>
      </c>
      <c r="FR53" s="199"/>
      <c r="FS53" s="202"/>
      <c r="FT53" s="199"/>
      <c r="FU53" s="202"/>
      <c r="FV53" s="199"/>
      <c r="FW53" s="202"/>
      <c r="FX53" s="199"/>
      <c r="FY53" s="202">
        <f>IFERROR(__xludf.DUMMYFUNCTION("""COMPUTED_VALUE"""),10.0)</f>
        <v>10</v>
      </c>
      <c r="FZ53" s="199"/>
      <c r="GA53" s="202">
        <f>IFERROR(__xludf.DUMMYFUNCTION("""COMPUTED_VALUE"""),10.5)</f>
        <v>10.5</v>
      </c>
      <c r="GB53" s="199"/>
      <c r="GC53" s="202"/>
      <c r="GD53" s="199"/>
      <c r="GE53" s="202">
        <f>IFERROR(__xludf.DUMMYFUNCTION("""COMPUTED_VALUE"""),11.0)</f>
        <v>11</v>
      </c>
      <c r="GF53" s="199"/>
      <c r="GG53" s="202">
        <f>IFERROR(__xludf.DUMMYFUNCTION("""COMPUTED_VALUE"""),8.0)</f>
        <v>8</v>
      </c>
      <c r="GH53" s="199"/>
      <c r="GI53" s="202"/>
      <c r="GJ53" s="199"/>
      <c r="GK53" s="158"/>
      <c r="GL53" s="159" t="str">
        <f t="shared" si="27"/>
        <v>William Simba</v>
      </c>
      <c r="GM53" s="202"/>
      <c r="GN53" s="203"/>
      <c r="GO53" s="202">
        <f>IFERROR(__xludf.DUMMYFUNCTION("""COMPUTED_VALUE"""),14.0)</f>
        <v>14</v>
      </c>
      <c r="GP53" s="203"/>
      <c r="GQ53" s="202"/>
      <c r="GR53" s="203"/>
      <c r="GS53" s="202"/>
      <c r="GT53" s="203"/>
      <c r="GU53" s="202"/>
      <c r="GV53" s="203"/>
      <c r="GW53" s="202"/>
      <c r="GX53" s="203"/>
      <c r="GY53" s="202"/>
      <c r="GZ53" s="203"/>
      <c r="HA53" s="202"/>
      <c r="HB53" s="203"/>
      <c r="HC53" s="202"/>
      <c r="HD53" s="203"/>
      <c r="HE53" s="202"/>
      <c r="HF53" s="203"/>
      <c r="HG53" s="202">
        <f>IFERROR(__xludf.DUMMYFUNCTION("""COMPUTED_VALUE"""),14.0)</f>
        <v>14</v>
      </c>
      <c r="HH53" s="203"/>
      <c r="HI53" s="202"/>
      <c r="HJ53" s="203"/>
      <c r="HK53" s="202"/>
      <c r="HL53" s="203"/>
      <c r="HM53" s="202"/>
      <c r="HN53" s="203"/>
      <c r="HO53" s="202"/>
      <c r="HP53" s="203"/>
      <c r="HQ53" s="202"/>
      <c r="HR53" s="199"/>
      <c r="HS53" s="202"/>
      <c r="HT53" s="199"/>
      <c r="HU53" s="202">
        <f>IFERROR(__xludf.DUMMYFUNCTION("""COMPUTED_VALUE"""),14.0)</f>
        <v>14</v>
      </c>
      <c r="HV53" s="199"/>
      <c r="HW53" s="202"/>
      <c r="HX53" s="199"/>
      <c r="HY53" s="202"/>
      <c r="HZ53" s="199"/>
      <c r="IA53" s="202"/>
      <c r="IB53" s="199"/>
      <c r="IC53" s="202"/>
      <c r="ID53" s="199"/>
      <c r="IE53" s="202"/>
      <c r="IF53" s="199"/>
      <c r="IG53" s="202"/>
      <c r="IH53" s="199"/>
      <c r="II53" s="202">
        <f>IFERROR(__xludf.DUMMYFUNCTION("""COMPUTED_VALUE"""),14.0)</f>
        <v>14</v>
      </c>
      <c r="IJ53" s="199"/>
      <c r="IK53" s="202"/>
      <c r="IL53" s="199"/>
      <c r="IM53" s="202"/>
      <c r="IN53" s="199"/>
      <c r="IO53" s="202"/>
      <c r="IP53" s="199"/>
      <c r="IQ53" s="202"/>
      <c r="IR53" s="199"/>
      <c r="IS53" s="202"/>
      <c r="IT53" s="199"/>
      <c r="IU53" s="202"/>
      <c r="IV53" s="199"/>
    </row>
    <row r="54">
      <c r="A54" s="214">
        <f>IFERROR(__xludf.DUMMYFUNCTION("""COMPUTED_VALUE"""),100.0)</f>
        <v>100</v>
      </c>
      <c r="B54" s="159" t="str">
        <f t="shared" si="24"/>
        <v>Jan Pelikán</v>
      </c>
      <c r="C54" s="173">
        <f t="shared" ref="C54:BL54" si="41">BO54+EA54+GM54</f>
        <v>0</v>
      </c>
      <c r="D54" s="173">
        <f t="shared" si="41"/>
        <v>0</v>
      </c>
      <c r="E54" s="173">
        <f t="shared" si="41"/>
        <v>0</v>
      </c>
      <c r="F54" s="173">
        <f t="shared" si="41"/>
        <v>0</v>
      </c>
      <c r="G54" s="173">
        <f t="shared" si="41"/>
        <v>0</v>
      </c>
      <c r="H54" s="173">
        <f t="shared" si="41"/>
        <v>0</v>
      </c>
      <c r="I54" s="173">
        <f t="shared" si="41"/>
        <v>0</v>
      </c>
      <c r="J54" s="173">
        <f t="shared" si="41"/>
        <v>0</v>
      </c>
      <c r="K54" s="173">
        <f t="shared" si="41"/>
        <v>0</v>
      </c>
      <c r="L54" s="173">
        <f t="shared" si="41"/>
        <v>0</v>
      </c>
      <c r="M54" s="173">
        <f t="shared" si="41"/>
        <v>0</v>
      </c>
      <c r="N54" s="173">
        <f t="shared" si="41"/>
        <v>0</v>
      </c>
      <c r="O54" s="173">
        <f t="shared" si="41"/>
        <v>11</v>
      </c>
      <c r="P54" s="173">
        <f t="shared" si="41"/>
        <v>0</v>
      </c>
      <c r="Q54" s="173">
        <f t="shared" si="41"/>
        <v>0</v>
      </c>
      <c r="R54" s="173">
        <f t="shared" si="41"/>
        <v>0</v>
      </c>
      <c r="S54" s="173">
        <f t="shared" si="41"/>
        <v>4.5</v>
      </c>
      <c r="T54" s="173">
        <f t="shared" si="41"/>
        <v>0</v>
      </c>
      <c r="U54" s="173">
        <f t="shared" si="41"/>
        <v>0</v>
      </c>
      <c r="V54" s="173">
        <f t="shared" si="41"/>
        <v>0</v>
      </c>
      <c r="W54" s="173">
        <f t="shared" si="41"/>
        <v>6</v>
      </c>
      <c r="X54" s="173">
        <f t="shared" si="41"/>
        <v>0</v>
      </c>
      <c r="Y54" s="173">
        <f t="shared" si="41"/>
        <v>0</v>
      </c>
      <c r="Z54" s="173">
        <f t="shared" si="41"/>
        <v>0</v>
      </c>
      <c r="AA54" s="173">
        <f t="shared" si="41"/>
        <v>0</v>
      </c>
      <c r="AB54" s="173">
        <f t="shared" si="41"/>
        <v>0</v>
      </c>
      <c r="AC54" s="173">
        <f t="shared" si="41"/>
        <v>7</v>
      </c>
      <c r="AD54" s="173">
        <f t="shared" si="41"/>
        <v>0</v>
      </c>
      <c r="AE54" s="173">
        <f t="shared" si="41"/>
        <v>6</v>
      </c>
      <c r="AF54" s="173">
        <f t="shared" si="41"/>
        <v>0</v>
      </c>
      <c r="AG54" s="173">
        <f t="shared" si="41"/>
        <v>0</v>
      </c>
      <c r="AH54" s="173">
        <f t="shared" si="41"/>
        <v>0</v>
      </c>
      <c r="AI54" s="173">
        <f t="shared" si="41"/>
        <v>0</v>
      </c>
      <c r="AJ54" s="173">
        <f t="shared" si="41"/>
        <v>0</v>
      </c>
      <c r="AK54" s="173">
        <f t="shared" si="41"/>
        <v>0</v>
      </c>
      <c r="AL54" s="173">
        <f t="shared" si="41"/>
        <v>0</v>
      </c>
      <c r="AM54" s="173">
        <f t="shared" si="41"/>
        <v>6</v>
      </c>
      <c r="AN54" s="173">
        <f t="shared" si="41"/>
        <v>0</v>
      </c>
      <c r="AO54" s="173">
        <f t="shared" si="41"/>
        <v>0</v>
      </c>
      <c r="AP54" s="173">
        <f t="shared" si="41"/>
        <v>0</v>
      </c>
      <c r="AQ54" s="173">
        <f t="shared" si="41"/>
        <v>11.5</v>
      </c>
      <c r="AR54" s="173">
        <f t="shared" si="41"/>
        <v>0</v>
      </c>
      <c r="AS54" s="173">
        <f t="shared" si="41"/>
        <v>6</v>
      </c>
      <c r="AT54" s="173">
        <f t="shared" si="41"/>
        <v>0</v>
      </c>
      <c r="AU54" s="173">
        <f t="shared" si="41"/>
        <v>0</v>
      </c>
      <c r="AV54" s="173">
        <f t="shared" si="41"/>
        <v>0</v>
      </c>
      <c r="AW54" s="173">
        <f t="shared" si="41"/>
        <v>0</v>
      </c>
      <c r="AX54" s="173">
        <f t="shared" si="41"/>
        <v>0</v>
      </c>
      <c r="AY54" s="173">
        <f t="shared" si="41"/>
        <v>0</v>
      </c>
      <c r="AZ54" s="173">
        <f t="shared" si="41"/>
        <v>0</v>
      </c>
      <c r="BA54" s="173">
        <f t="shared" si="41"/>
        <v>0</v>
      </c>
      <c r="BB54" s="173">
        <f t="shared" si="41"/>
        <v>0</v>
      </c>
      <c r="BC54" s="173">
        <f t="shared" si="41"/>
        <v>0</v>
      </c>
      <c r="BD54" s="173">
        <f t="shared" si="41"/>
        <v>0</v>
      </c>
      <c r="BE54" s="173">
        <f t="shared" si="41"/>
        <v>6</v>
      </c>
      <c r="BF54" s="173">
        <f t="shared" si="41"/>
        <v>0</v>
      </c>
      <c r="BG54" s="173">
        <f t="shared" si="41"/>
        <v>0</v>
      </c>
      <c r="BH54" s="173">
        <f t="shared" si="41"/>
        <v>0</v>
      </c>
      <c r="BI54" s="173">
        <f t="shared" si="41"/>
        <v>5.5</v>
      </c>
      <c r="BJ54" s="173">
        <f t="shared" si="41"/>
        <v>0</v>
      </c>
      <c r="BK54" s="173">
        <f t="shared" si="41"/>
        <v>0</v>
      </c>
      <c r="BL54" s="173">
        <f t="shared" si="41"/>
        <v>0</v>
      </c>
      <c r="BM54" s="158"/>
      <c r="BN54" s="159" t="str">
        <f>IFERROR(__xludf.DUMMYFUNCTION("""COMPUTED_VALUE"""),"Jan Pelikán")</f>
        <v>Jan Pelikán</v>
      </c>
      <c r="BO54" s="174"/>
      <c r="BP54" s="175"/>
      <c r="BQ54" s="174"/>
      <c r="BR54" s="175"/>
      <c r="BS54" s="174"/>
      <c r="BT54" s="175"/>
      <c r="BU54" s="174"/>
      <c r="BV54" s="175"/>
      <c r="BW54" s="174"/>
      <c r="BX54" s="175"/>
      <c r="BY54" s="174"/>
      <c r="BZ54" s="175"/>
      <c r="CA54" s="174">
        <f>IFERROR(__xludf.DUMMYFUNCTION("""COMPUTED_VALUE"""),11.0)</f>
        <v>11</v>
      </c>
      <c r="CB54" s="175"/>
      <c r="CC54" s="174"/>
      <c r="CD54" s="175"/>
      <c r="CE54" s="174">
        <f>IFERROR(__xludf.DUMMYFUNCTION("""COMPUTED_VALUE"""),4.5)</f>
        <v>4.5</v>
      </c>
      <c r="CF54" s="175"/>
      <c r="CG54" s="174"/>
      <c r="CH54" s="175"/>
      <c r="CI54" s="174">
        <f>IFERROR(__xludf.DUMMYFUNCTION("""COMPUTED_VALUE"""),6.0)</f>
        <v>6</v>
      </c>
      <c r="CJ54" s="175"/>
      <c r="CK54" s="174"/>
      <c r="CL54" s="175"/>
      <c r="CM54" s="174"/>
      <c r="CN54" s="175"/>
      <c r="CO54" s="174">
        <f>IFERROR(__xludf.DUMMYFUNCTION("""COMPUTED_VALUE"""),7.0)</f>
        <v>7</v>
      </c>
      <c r="CP54" s="175"/>
      <c r="CQ54" s="174">
        <f>IFERROR(__xludf.DUMMYFUNCTION("""COMPUTED_VALUE"""),6.0)</f>
        <v>6</v>
      </c>
      <c r="CR54" s="175"/>
      <c r="CS54" s="174"/>
      <c r="CT54" s="173"/>
      <c r="CU54" s="174"/>
      <c r="CV54" s="173"/>
      <c r="CW54" s="174"/>
      <c r="CX54" s="173"/>
      <c r="CY54" s="174">
        <f>IFERROR(__xludf.DUMMYFUNCTION("""COMPUTED_VALUE"""),6.0)</f>
        <v>6</v>
      </c>
      <c r="CZ54" s="173"/>
      <c r="DA54" s="174"/>
      <c r="DB54" s="173"/>
      <c r="DC54" s="174">
        <f>IFERROR(__xludf.DUMMYFUNCTION("""COMPUTED_VALUE"""),11.5)</f>
        <v>11.5</v>
      </c>
      <c r="DD54" s="173"/>
      <c r="DE54" s="174">
        <f>IFERROR(__xludf.DUMMYFUNCTION("""COMPUTED_VALUE"""),6.0)</f>
        <v>6</v>
      </c>
      <c r="DF54" s="173"/>
      <c r="DG54" s="174"/>
      <c r="DH54" s="173"/>
      <c r="DI54" s="174"/>
      <c r="DJ54" s="173"/>
      <c r="DK54" s="174"/>
      <c r="DL54" s="173"/>
      <c r="DM54" s="174"/>
      <c r="DN54" s="173"/>
      <c r="DO54" s="174"/>
      <c r="DP54" s="173"/>
      <c r="DQ54" s="174">
        <f>IFERROR(__xludf.DUMMYFUNCTION("""COMPUTED_VALUE"""),6.0)</f>
        <v>6</v>
      </c>
      <c r="DR54" s="173"/>
      <c r="DS54" s="174"/>
      <c r="DT54" s="173"/>
      <c r="DU54" s="174">
        <f>IFERROR(__xludf.DUMMYFUNCTION("""COMPUTED_VALUE"""),5.5)</f>
        <v>5.5</v>
      </c>
      <c r="DV54" s="173"/>
      <c r="DW54" s="174"/>
      <c r="DX54" s="173"/>
      <c r="DY54" s="158"/>
      <c r="DZ54" s="159" t="str">
        <f t="shared" si="26"/>
        <v>Jan Pelikán</v>
      </c>
      <c r="EA54" s="202"/>
      <c r="EB54" s="203"/>
      <c r="EC54" s="202"/>
      <c r="ED54" s="203"/>
      <c r="EE54" s="202"/>
      <c r="EF54" s="203"/>
      <c r="EG54" s="202"/>
      <c r="EH54" s="203"/>
      <c r="EI54" s="202"/>
      <c r="EJ54" s="203"/>
      <c r="EK54" s="202"/>
      <c r="EL54" s="203"/>
      <c r="EM54" s="202"/>
      <c r="EN54" s="203"/>
      <c r="EO54" s="202"/>
      <c r="EP54" s="203"/>
      <c r="EQ54" s="202"/>
      <c r="ER54" s="203"/>
      <c r="ES54" s="202"/>
      <c r="ET54" s="203"/>
      <c r="EU54" s="202"/>
      <c r="EV54" s="203"/>
      <c r="EW54" s="202"/>
      <c r="EX54" s="203"/>
      <c r="EY54" s="202"/>
      <c r="EZ54" s="203"/>
      <c r="FA54" s="202"/>
      <c r="FB54" s="203"/>
      <c r="FC54" s="202"/>
      <c r="FD54" s="203"/>
      <c r="FE54" s="202"/>
      <c r="FF54" s="199"/>
      <c r="FG54" s="202"/>
      <c r="FH54" s="199"/>
      <c r="FI54" s="202"/>
      <c r="FJ54" s="199"/>
      <c r="FK54" s="202"/>
      <c r="FL54" s="199"/>
      <c r="FM54" s="202"/>
      <c r="FN54" s="199"/>
      <c r="FO54" s="202"/>
      <c r="FP54" s="199"/>
      <c r="FQ54" s="202"/>
      <c r="FR54" s="199"/>
      <c r="FS54" s="202"/>
      <c r="FT54" s="199"/>
      <c r="FU54" s="202"/>
      <c r="FV54" s="199"/>
      <c r="FW54" s="202"/>
      <c r="FX54" s="199"/>
      <c r="FY54" s="202"/>
      <c r="FZ54" s="199"/>
      <c r="GA54" s="202"/>
      <c r="GB54" s="199"/>
      <c r="GC54" s="202"/>
      <c r="GD54" s="199"/>
      <c r="GE54" s="202"/>
      <c r="GF54" s="199"/>
      <c r="GG54" s="202"/>
      <c r="GH54" s="199"/>
      <c r="GI54" s="202"/>
      <c r="GJ54" s="199"/>
      <c r="GK54" s="158"/>
      <c r="GL54" s="159" t="str">
        <f t="shared" si="27"/>
        <v>Jan Pelikán</v>
      </c>
      <c r="GM54" s="202"/>
      <c r="GN54" s="203"/>
      <c r="GO54" s="202"/>
      <c r="GP54" s="203"/>
      <c r="GQ54" s="202"/>
      <c r="GR54" s="203"/>
      <c r="GS54" s="202"/>
      <c r="GT54" s="203"/>
      <c r="GU54" s="202"/>
      <c r="GV54" s="203"/>
      <c r="GW54" s="202"/>
      <c r="GX54" s="203"/>
      <c r="GY54" s="202"/>
      <c r="GZ54" s="203"/>
      <c r="HA54" s="202"/>
      <c r="HB54" s="203"/>
      <c r="HC54" s="202"/>
      <c r="HD54" s="203"/>
      <c r="HE54" s="202"/>
      <c r="HF54" s="203"/>
      <c r="HG54" s="202"/>
      <c r="HH54" s="203"/>
      <c r="HI54" s="202"/>
      <c r="HJ54" s="203"/>
      <c r="HK54" s="202"/>
      <c r="HL54" s="203"/>
      <c r="HM54" s="202"/>
      <c r="HN54" s="203"/>
      <c r="HO54" s="202"/>
      <c r="HP54" s="203"/>
      <c r="HQ54" s="202"/>
      <c r="HR54" s="199"/>
      <c r="HS54" s="202"/>
      <c r="HT54" s="199"/>
      <c r="HU54" s="202"/>
      <c r="HV54" s="199"/>
      <c r="HW54" s="202"/>
      <c r="HX54" s="199"/>
      <c r="HY54" s="202"/>
      <c r="HZ54" s="199"/>
      <c r="IA54" s="202"/>
      <c r="IB54" s="199"/>
      <c r="IC54" s="202"/>
      <c r="ID54" s="199"/>
      <c r="IE54" s="202"/>
      <c r="IF54" s="199"/>
      <c r="IG54" s="202"/>
      <c r="IH54" s="199"/>
      <c r="II54" s="202"/>
      <c r="IJ54" s="199"/>
      <c r="IK54" s="202"/>
      <c r="IL54" s="199"/>
      <c r="IM54" s="202"/>
      <c r="IN54" s="199"/>
      <c r="IO54" s="202"/>
      <c r="IP54" s="199"/>
      <c r="IQ54" s="202"/>
      <c r="IR54" s="199"/>
      <c r="IS54" s="202"/>
      <c r="IT54" s="199"/>
      <c r="IU54" s="202"/>
      <c r="IV54" s="199"/>
    </row>
    <row r="55">
      <c r="A55" s="214">
        <f>IFERROR(__xludf.DUMMYFUNCTION("""COMPUTED_VALUE"""),100.0)</f>
        <v>100</v>
      </c>
      <c r="B55" s="159" t="str">
        <f t="shared" si="24"/>
        <v>Martin Danč</v>
      </c>
      <c r="C55" s="173">
        <f t="shared" ref="C55:BL55" si="42">BO55+EA55+GM55</f>
        <v>0</v>
      </c>
      <c r="D55" s="173">
        <f t="shared" si="42"/>
        <v>0</v>
      </c>
      <c r="E55" s="173">
        <f t="shared" si="42"/>
        <v>0</v>
      </c>
      <c r="F55" s="173">
        <f t="shared" si="42"/>
        <v>0</v>
      </c>
      <c r="G55" s="173">
        <f t="shared" si="42"/>
        <v>0</v>
      </c>
      <c r="H55" s="173">
        <f t="shared" si="42"/>
        <v>0</v>
      </c>
      <c r="I55" s="173">
        <f t="shared" si="42"/>
        <v>0</v>
      </c>
      <c r="J55" s="173">
        <f t="shared" si="42"/>
        <v>0</v>
      </c>
      <c r="K55" s="173">
        <f t="shared" si="42"/>
        <v>0</v>
      </c>
      <c r="L55" s="173">
        <f t="shared" si="42"/>
        <v>0</v>
      </c>
      <c r="M55" s="173">
        <f t="shared" si="42"/>
        <v>0</v>
      </c>
      <c r="N55" s="173">
        <f t="shared" si="42"/>
        <v>0</v>
      </c>
      <c r="O55" s="173">
        <f t="shared" si="42"/>
        <v>0</v>
      </c>
      <c r="P55" s="173">
        <f t="shared" si="42"/>
        <v>0</v>
      </c>
      <c r="Q55" s="173">
        <f t="shared" si="42"/>
        <v>0</v>
      </c>
      <c r="R55" s="173">
        <f t="shared" si="42"/>
        <v>0</v>
      </c>
      <c r="S55" s="173">
        <f t="shared" si="42"/>
        <v>0</v>
      </c>
      <c r="T55" s="173">
        <f t="shared" si="42"/>
        <v>0</v>
      </c>
      <c r="U55" s="173">
        <f t="shared" si="42"/>
        <v>0</v>
      </c>
      <c r="V55" s="173">
        <f t="shared" si="42"/>
        <v>0</v>
      </c>
      <c r="W55" s="173">
        <f t="shared" si="42"/>
        <v>0</v>
      </c>
      <c r="X55" s="173">
        <f t="shared" si="42"/>
        <v>0</v>
      </c>
      <c r="Y55" s="173">
        <f t="shared" si="42"/>
        <v>0</v>
      </c>
      <c r="Z55" s="173">
        <f t="shared" si="42"/>
        <v>0</v>
      </c>
      <c r="AA55" s="173">
        <f t="shared" si="42"/>
        <v>0</v>
      </c>
      <c r="AB55" s="173">
        <f t="shared" si="42"/>
        <v>0</v>
      </c>
      <c r="AC55" s="173">
        <f t="shared" si="42"/>
        <v>0</v>
      </c>
      <c r="AD55" s="173">
        <f t="shared" si="42"/>
        <v>0</v>
      </c>
      <c r="AE55" s="173">
        <f t="shared" si="42"/>
        <v>0</v>
      </c>
      <c r="AF55" s="173">
        <f t="shared" si="42"/>
        <v>0</v>
      </c>
      <c r="AG55" s="173">
        <f t="shared" si="42"/>
        <v>0</v>
      </c>
      <c r="AH55" s="173">
        <f t="shared" si="42"/>
        <v>0</v>
      </c>
      <c r="AI55" s="173">
        <f t="shared" si="42"/>
        <v>0</v>
      </c>
      <c r="AJ55" s="173">
        <f t="shared" si="42"/>
        <v>0</v>
      </c>
      <c r="AK55" s="173">
        <f t="shared" si="42"/>
        <v>0</v>
      </c>
      <c r="AL55" s="173">
        <f t="shared" si="42"/>
        <v>0</v>
      </c>
      <c r="AM55" s="173">
        <f t="shared" si="42"/>
        <v>0</v>
      </c>
      <c r="AN55" s="173">
        <f t="shared" si="42"/>
        <v>0</v>
      </c>
      <c r="AO55" s="173">
        <f t="shared" si="42"/>
        <v>0</v>
      </c>
      <c r="AP55" s="173">
        <f t="shared" si="42"/>
        <v>0</v>
      </c>
      <c r="AQ55" s="173">
        <f t="shared" si="42"/>
        <v>0</v>
      </c>
      <c r="AR55" s="173">
        <f t="shared" si="42"/>
        <v>0</v>
      </c>
      <c r="AS55" s="173">
        <f t="shared" si="42"/>
        <v>0</v>
      </c>
      <c r="AT55" s="173">
        <f t="shared" si="42"/>
        <v>0</v>
      </c>
      <c r="AU55" s="173">
        <f t="shared" si="42"/>
        <v>0</v>
      </c>
      <c r="AV55" s="173">
        <f t="shared" si="42"/>
        <v>0</v>
      </c>
      <c r="AW55" s="173">
        <f t="shared" si="42"/>
        <v>0</v>
      </c>
      <c r="AX55" s="173">
        <f t="shared" si="42"/>
        <v>0</v>
      </c>
      <c r="AY55" s="173">
        <f t="shared" si="42"/>
        <v>0</v>
      </c>
      <c r="AZ55" s="173">
        <f t="shared" si="42"/>
        <v>0</v>
      </c>
      <c r="BA55" s="173">
        <f t="shared" si="42"/>
        <v>0</v>
      </c>
      <c r="BB55" s="173">
        <f t="shared" si="42"/>
        <v>0</v>
      </c>
      <c r="BC55" s="173">
        <f t="shared" si="42"/>
        <v>0</v>
      </c>
      <c r="BD55" s="173">
        <f t="shared" si="42"/>
        <v>0</v>
      </c>
      <c r="BE55" s="173">
        <f t="shared" si="42"/>
        <v>0</v>
      </c>
      <c r="BF55" s="173">
        <f t="shared" si="42"/>
        <v>0</v>
      </c>
      <c r="BG55" s="173">
        <f t="shared" si="42"/>
        <v>0</v>
      </c>
      <c r="BH55" s="173">
        <f t="shared" si="42"/>
        <v>0</v>
      </c>
      <c r="BI55" s="173">
        <f t="shared" si="42"/>
        <v>0</v>
      </c>
      <c r="BJ55" s="173">
        <f t="shared" si="42"/>
        <v>0</v>
      </c>
      <c r="BK55" s="173">
        <f t="shared" si="42"/>
        <v>0</v>
      </c>
      <c r="BL55" s="173">
        <f t="shared" si="42"/>
        <v>0</v>
      </c>
      <c r="BM55" s="158"/>
      <c r="BN55" s="159" t="str">
        <f>IFERROR(__xludf.DUMMYFUNCTION("""COMPUTED_VALUE"""),"Martin Danč")</f>
        <v>Martin Danč</v>
      </c>
      <c r="BO55" s="174"/>
      <c r="BP55" s="175"/>
      <c r="BQ55" s="176"/>
      <c r="BR55" s="181"/>
      <c r="BS55" s="176"/>
      <c r="BT55" s="181"/>
      <c r="BU55" s="176"/>
      <c r="BV55" s="181"/>
      <c r="BW55" s="174"/>
      <c r="BX55" s="175"/>
      <c r="BY55" s="176"/>
      <c r="BZ55" s="181"/>
      <c r="CA55" s="176"/>
      <c r="CB55" s="181"/>
      <c r="CC55" s="176"/>
      <c r="CD55" s="181"/>
      <c r="CE55" s="176"/>
      <c r="CF55" s="181"/>
      <c r="CG55" s="174"/>
      <c r="CH55" s="175"/>
      <c r="CI55" s="174"/>
      <c r="CJ55" s="175"/>
      <c r="CK55" s="176"/>
      <c r="CL55" s="181"/>
      <c r="CM55" s="176"/>
      <c r="CN55" s="181"/>
      <c r="CO55" s="176"/>
      <c r="CP55" s="181"/>
      <c r="CQ55" s="176"/>
      <c r="CR55" s="181"/>
      <c r="CS55" s="176"/>
      <c r="CT55" s="182"/>
      <c r="CU55" s="174"/>
      <c r="CV55" s="173"/>
      <c r="CW55" s="176"/>
      <c r="CX55" s="173"/>
      <c r="CY55" s="174"/>
      <c r="CZ55" s="173"/>
      <c r="DA55" s="176"/>
      <c r="DB55" s="173"/>
      <c r="DC55" s="176"/>
      <c r="DD55" s="173"/>
      <c r="DE55" s="176"/>
      <c r="DF55" s="173"/>
      <c r="DG55" s="174"/>
      <c r="DH55" s="173"/>
      <c r="DI55" s="176"/>
      <c r="DJ55" s="173"/>
      <c r="DK55" s="174"/>
      <c r="DL55" s="173"/>
      <c r="DM55" s="176"/>
      <c r="DN55" s="182"/>
      <c r="DO55" s="176"/>
      <c r="DP55" s="173"/>
      <c r="DQ55" s="176"/>
      <c r="DR55" s="173"/>
      <c r="DS55" s="174"/>
      <c r="DT55" s="173"/>
      <c r="DU55" s="174"/>
      <c r="DV55" s="173"/>
      <c r="DW55" s="176"/>
      <c r="DX55" s="173"/>
      <c r="DY55" s="158"/>
      <c r="DZ55" s="159" t="str">
        <f t="shared" si="26"/>
        <v>Martin Danč</v>
      </c>
      <c r="EA55" s="202"/>
      <c r="EB55" s="203"/>
      <c r="EC55" s="204"/>
      <c r="ED55" s="205"/>
      <c r="EE55" s="204"/>
      <c r="EF55" s="205"/>
      <c r="EG55" s="204"/>
      <c r="EH55" s="205"/>
      <c r="EI55" s="202"/>
      <c r="EJ55" s="203"/>
      <c r="EK55" s="204"/>
      <c r="EL55" s="205"/>
      <c r="EM55" s="204"/>
      <c r="EN55" s="205"/>
      <c r="EO55" s="204"/>
      <c r="EP55" s="205"/>
      <c r="EQ55" s="204"/>
      <c r="ER55" s="205"/>
      <c r="ES55" s="202"/>
      <c r="ET55" s="203"/>
      <c r="EU55" s="202"/>
      <c r="EV55" s="203"/>
      <c r="EW55" s="204"/>
      <c r="EX55" s="205"/>
      <c r="EY55" s="204"/>
      <c r="EZ55" s="205"/>
      <c r="FA55" s="204"/>
      <c r="FB55" s="205"/>
      <c r="FC55" s="204"/>
      <c r="FD55" s="205"/>
      <c r="FE55" s="204"/>
      <c r="FF55" s="206"/>
      <c r="FG55" s="202"/>
      <c r="FH55" s="199"/>
      <c r="FI55" s="204"/>
      <c r="FJ55" s="199"/>
      <c r="FK55" s="202"/>
      <c r="FL55" s="199"/>
      <c r="FM55" s="204"/>
      <c r="FN55" s="199"/>
      <c r="FO55" s="204"/>
      <c r="FP55" s="199"/>
      <c r="FQ55" s="204"/>
      <c r="FR55" s="199"/>
      <c r="FS55" s="202"/>
      <c r="FT55" s="199"/>
      <c r="FU55" s="204"/>
      <c r="FV55" s="199"/>
      <c r="FW55" s="202"/>
      <c r="FX55" s="199"/>
      <c r="FY55" s="204"/>
      <c r="FZ55" s="206"/>
      <c r="GA55" s="204"/>
      <c r="GB55" s="199"/>
      <c r="GC55" s="204"/>
      <c r="GD55" s="199"/>
      <c r="GE55" s="202"/>
      <c r="GF55" s="199"/>
      <c r="GG55" s="202"/>
      <c r="GH55" s="199"/>
      <c r="GI55" s="204"/>
      <c r="GJ55" s="199"/>
      <c r="GK55" s="158"/>
      <c r="GL55" s="159" t="str">
        <f t="shared" si="27"/>
        <v>Martin Danč</v>
      </c>
      <c r="GM55" s="202"/>
      <c r="GN55" s="203"/>
      <c r="GO55" s="204"/>
      <c r="GP55" s="205"/>
      <c r="GQ55" s="204"/>
      <c r="GR55" s="205"/>
      <c r="GS55" s="204"/>
      <c r="GT55" s="205"/>
      <c r="GU55" s="202"/>
      <c r="GV55" s="203"/>
      <c r="GW55" s="204"/>
      <c r="GX55" s="205"/>
      <c r="GY55" s="204"/>
      <c r="GZ55" s="205"/>
      <c r="HA55" s="204"/>
      <c r="HB55" s="205"/>
      <c r="HC55" s="204"/>
      <c r="HD55" s="205"/>
      <c r="HE55" s="202"/>
      <c r="HF55" s="203"/>
      <c r="HG55" s="202"/>
      <c r="HH55" s="203"/>
      <c r="HI55" s="204"/>
      <c r="HJ55" s="205"/>
      <c r="HK55" s="204"/>
      <c r="HL55" s="205"/>
      <c r="HM55" s="204"/>
      <c r="HN55" s="205"/>
      <c r="HO55" s="204"/>
      <c r="HP55" s="205"/>
      <c r="HQ55" s="204"/>
      <c r="HR55" s="206"/>
      <c r="HS55" s="202"/>
      <c r="HT55" s="199"/>
      <c r="HU55" s="204"/>
      <c r="HV55" s="199"/>
      <c r="HW55" s="202"/>
      <c r="HX55" s="199"/>
      <c r="HY55" s="204"/>
      <c r="HZ55" s="199"/>
      <c r="IA55" s="204"/>
      <c r="IB55" s="199"/>
      <c r="IC55" s="204"/>
      <c r="ID55" s="199"/>
      <c r="IE55" s="202"/>
      <c r="IF55" s="199"/>
      <c r="IG55" s="204"/>
      <c r="IH55" s="199"/>
      <c r="II55" s="202"/>
      <c r="IJ55" s="199"/>
      <c r="IK55" s="204"/>
      <c r="IL55" s="206"/>
      <c r="IM55" s="204"/>
      <c r="IN55" s="199"/>
      <c r="IO55" s="204"/>
      <c r="IP55" s="199"/>
      <c r="IQ55" s="202"/>
      <c r="IR55" s="199"/>
      <c r="IS55" s="202"/>
      <c r="IT55" s="199"/>
      <c r="IU55" s="204"/>
      <c r="IV55" s="199"/>
    </row>
    <row r="56">
      <c r="A56" s="214">
        <f>IFERROR(__xludf.DUMMYFUNCTION("""COMPUTED_VALUE"""),100.0)</f>
        <v>100</v>
      </c>
      <c r="B56" s="159" t="str">
        <f t="shared" si="24"/>
        <v>Pavel Hochman</v>
      </c>
      <c r="C56" s="173">
        <f t="shared" ref="C56:BL56" si="43">BO56+EA56+GM56</f>
        <v>0</v>
      </c>
      <c r="D56" s="173">
        <f t="shared" si="43"/>
        <v>0</v>
      </c>
      <c r="E56" s="173">
        <f t="shared" si="43"/>
        <v>0</v>
      </c>
      <c r="F56" s="173">
        <f t="shared" si="43"/>
        <v>0</v>
      </c>
      <c r="G56" s="173">
        <f t="shared" si="43"/>
        <v>0</v>
      </c>
      <c r="H56" s="173">
        <f t="shared" si="43"/>
        <v>0</v>
      </c>
      <c r="I56" s="173">
        <f t="shared" si="43"/>
        <v>0</v>
      </c>
      <c r="J56" s="173">
        <f t="shared" si="43"/>
        <v>0</v>
      </c>
      <c r="K56" s="173">
        <f t="shared" si="43"/>
        <v>0</v>
      </c>
      <c r="L56" s="173">
        <f t="shared" si="43"/>
        <v>0</v>
      </c>
      <c r="M56" s="173">
        <f t="shared" si="43"/>
        <v>0</v>
      </c>
      <c r="N56" s="173">
        <f t="shared" si="43"/>
        <v>0</v>
      </c>
      <c r="O56" s="173">
        <f t="shared" si="43"/>
        <v>0</v>
      </c>
      <c r="P56" s="173">
        <f t="shared" si="43"/>
        <v>0</v>
      </c>
      <c r="Q56" s="173">
        <f t="shared" si="43"/>
        <v>0</v>
      </c>
      <c r="R56" s="173">
        <f t="shared" si="43"/>
        <v>0</v>
      </c>
      <c r="S56" s="173">
        <f t="shared" si="43"/>
        <v>0</v>
      </c>
      <c r="T56" s="173">
        <f t="shared" si="43"/>
        <v>0</v>
      </c>
      <c r="U56" s="173">
        <f t="shared" si="43"/>
        <v>0</v>
      </c>
      <c r="V56" s="173">
        <f t="shared" si="43"/>
        <v>0</v>
      </c>
      <c r="W56" s="173">
        <f t="shared" si="43"/>
        <v>0</v>
      </c>
      <c r="X56" s="173">
        <f t="shared" si="43"/>
        <v>0</v>
      </c>
      <c r="Y56" s="173">
        <f t="shared" si="43"/>
        <v>0</v>
      </c>
      <c r="Z56" s="173">
        <f t="shared" si="43"/>
        <v>0</v>
      </c>
      <c r="AA56" s="173">
        <f t="shared" si="43"/>
        <v>0</v>
      </c>
      <c r="AB56" s="173">
        <f t="shared" si="43"/>
        <v>0</v>
      </c>
      <c r="AC56" s="173">
        <f t="shared" si="43"/>
        <v>0</v>
      </c>
      <c r="AD56" s="173">
        <f t="shared" si="43"/>
        <v>0</v>
      </c>
      <c r="AE56" s="173">
        <f t="shared" si="43"/>
        <v>0</v>
      </c>
      <c r="AF56" s="173">
        <f t="shared" si="43"/>
        <v>0</v>
      </c>
      <c r="AG56" s="173">
        <f t="shared" si="43"/>
        <v>0</v>
      </c>
      <c r="AH56" s="173">
        <f t="shared" si="43"/>
        <v>0</v>
      </c>
      <c r="AI56" s="173">
        <f t="shared" si="43"/>
        <v>0</v>
      </c>
      <c r="AJ56" s="173">
        <f t="shared" si="43"/>
        <v>0</v>
      </c>
      <c r="AK56" s="173">
        <f t="shared" si="43"/>
        <v>0</v>
      </c>
      <c r="AL56" s="173">
        <f t="shared" si="43"/>
        <v>0</v>
      </c>
      <c r="AM56" s="173">
        <f t="shared" si="43"/>
        <v>0</v>
      </c>
      <c r="AN56" s="173">
        <f t="shared" si="43"/>
        <v>0</v>
      </c>
      <c r="AO56" s="173">
        <f t="shared" si="43"/>
        <v>0</v>
      </c>
      <c r="AP56" s="173">
        <f t="shared" si="43"/>
        <v>0</v>
      </c>
      <c r="AQ56" s="173">
        <f t="shared" si="43"/>
        <v>0</v>
      </c>
      <c r="AR56" s="173">
        <f t="shared" si="43"/>
        <v>0</v>
      </c>
      <c r="AS56" s="173">
        <f t="shared" si="43"/>
        <v>0</v>
      </c>
      <c r="AT56" s="173">
        <f t="shared" si="43"/>
        <v>0</v>
      </c>
      <c r="AU56" s="173">
        <f t="shared" si="43"/>
        <v>0</v>
      </c>
      <c r="AV56" s="173">
        <f t="shared" si="43"/>
        <v>0</v>
      </c>
      <c r="AW56" s="173">
        <f t="shared" si="43"/>
        <v>0</v>
      </c>
      <c r="AX56" s="173">
        <f t="shared" si="43"/>
        <v>0</v>
      </c>
      <c r="AY56" s="173">
        <f t="shared" si="43"/>
        <v>0</v>
      </c>
      <c r="AZ56" s="173">
        <f t="shared" si="43"/>
        <v>0</v>
      </c>
      <c r="BA56" s="173">
        <f t="shared" si="43"/>
        <v>0</v>
      </c>
      <c r="BB56" s="173">
        <f t="shared" si="43"/>
        <v>0</v>
      </c>
      <c r="BC56" s="173">
        <f t="shared" si="43"/>
        <v>0</v>
      </c>
      <c r="BD56" s="173">
        <f t="shared" si="43"/>
        <v>0</v>
      </c>
      <c r="BE56" s="173">
        <f t="shared" si="43"/>
        <v>0</v>
      </c>
      <c r="BF56" s="173">
        <f t="shared" si="43"/>
        <v>0</v>
      </c>
      <c r="BG56" s="173">
        <f t="shared" si="43"/>
        <v>0</v>
      </c>
      <c r="BH56" s="173">
        <f t="shared" si="43"/>
        <v>0</v>
      </c>
      <c r="BI56" s="173">
        <f t="shared" si="43"/>
        <v>0</v>
      </c>
      <c r="BJ56" s="173">
        <f t="shared" si="43"/>
        <v>0</v>
      </c>
      <c r="BK56" s="173">
        <f t="shared" si="43"/>
        <v>0</v>
      </c>
      <c r="BL56" s="173">
        <f t="shared" si="43"/>
        <v>0</v>
      </c>
      <c r="BM56" s="158"/>
      <c r="BN56" s="159" t="str">
        <f>IFERROR(__xludf.DUMMYFUNCTION("""COMPUTED_VALUE"""),"Pavel Hochman")</f>
        <v>Pavel Hochman</v>
      </c>
      <c r="BO56" s="174"/>
      <c r="BP56" s="175"/>
      <c r="BQ56" s="174"/>
      <c r="BR56" s="175"/>
      <c r="BS56" s="174"/>
      <c r="BT56" s="175"/>
      <c r="BU56" s="174"/>
      <c r="BV56" s="175"/>
      <c r="BW56" s="174"/>
      <c r="BX56" s="175"/>
      <c r="BY56" s="174"/>
      <c r="BZ56" s="175"/>
      <c r="CA56" s="174"/>
      <c r="CB56" s="175"/>
      <c r="CC56" s="174"/>
      <c r="CD56" s="175"/>
      <c r="CE56" s="174"/>
      <c r="CF56" s="175"/>
      <c r="CG56" s="174"/>
      <c r="CH56" s="175"/>
      <c r="CI56" s="174"/>
      <c r="CJ56" s="175"/>
      <c r="CK56" s="174"/>
      <c r="CL56" s="175"/>
      <c r="CM56" s="174"/>
      <c r="CN56" s="175"/>
      <c r="CO56" s="174"/>
      <c r="CP56" s="175"/>
      <c r="CQ56" s="174"/>
      <c r="CR56" s="175"/>
      <c r="CS56" s="174"/>
      <c r="CT56" s="173"/>
      <c r="CU56" s="176"/>
      <c r="CV56" s="173"/>
      <c r="CW56" s="174"/>
      <c r="CX56" s="173"/>
      <c r="CY56" s="174"/>
      <c r="CZ56" s="173"/>
      <c r="DA56" s="174"/>
      <c r="DB56" s="173"/>
      <c r="DC56" s="174"/>
      <c r="DD56" s="173"/>
      <c r="DE56" s="174"/>
      <c r="DF56" s="173"/>
      <c r="DG56" s="174"/>
      <c r="DH56" s="173"/>
      <c r="DI56" s="174"/>
      <c r="DJ56" s="173"/>
      <c r="DK56" s="174"/>
      <c r="DL56" s="173"/>
      <c r="DM56" s="174"/>
      <c r="DN56" s="173"/>
      <c r="DO56" s="174"/>
      <c r="DP56" s="173"/>
      <c r="DQ56" s="174"/>
      <c r="DR56" s="173"/>
      <c r="DS56" s="174"/>
      <c r="DT56" s="173"/>
      <c r="DU56" s="174"/>
      <c r="DV56" s="173"/>
      <c r="DW56" s="174"/>
      <c r="DX56" s="173"/>
      <c r="DY56" s="158"/>
      <c r="DZ56" s="159" t="str">
        <f t="shared" si="26"/>
        <v>Pavel Hochman</v>
      </c>
      <c r="EA56" s="202"/>
      <c r="EB56" s="203"/>
      <c r="EC56" s="202"/>
      <c r="ED56" s="203"/>
      <c r="EE56" s="202"/>
      <c r="EF56" s="203"/>
      <c r="EG56" s="202"/>
      <c r="EH56" s="203"/>
      <c r="EI56" s="202"/>
      <c r="EJ56" s="203"/>
      <c r="EK56" s="202"/>
      <c r="EL56" s="203"/>
      <c r="EM56" s="202"/>
      <c r="EN56" s="203"/>
      <c r="EO56" s="202"/>
      <c r="EP56" s="203"/>
      <c r="EQ56" s="202"/>
      <c r="ER56" s="203"/>
      <c r="ES56" s="202"/>
      <c r="ET56" s="203"/>
      <c r="EU56" s="202"/>
      <c r="EV56" s="203"/>
      <c r="EW56" s="202"/>
      <c r="EX56" s="203"/>
      <c r="EY56" s="202"/>
      <c r="EZ56" s="203"/>
      <c r="FA56" s="202"/>
      <c r="FB56" s="203"/>
      <c r="FC56" s="202"/>
      <c r="FD56" s="203"/>
      <c r="FE56" s="202"/>
      <c r="FF56" s="199"/>
      <c r="FG56" s="204"/>
      <c r="FH56" s="199"/>
      <c r="FI56" s="202"/>
      <c r="FJ56" s="199"/>
      <c r="FK56" s="202"/>
      <c r="FL56" s="199"/>
      <c r="FM56" s="202"/>
      <c r="FN56" s="199"/>
      <c r="FO56" s="202"/>
      <c r="FP56" s="199"/>
      <c r="FQ56" s="202"/>
      <c r="FR56" s="199"/>
      <c r="FS56" s="202"/>
      <c r="FT56" s="199"/>
      <c r="FU56" s="202"/>
      <c r="FV56" s="199"/>
      <c r="FW56" s="202"/>
      <c r="FX56" s="199"/>
      <c r="FY56" s="202"/>
      <c r="FZ56" s="199"/>
      <c r="GA56" s="202"/>
      <c r="GB56" s="199"/>
      <c r="GC56" s="202"/>
      <c r="GD56" s="199"/>
      <c r="GE56" s="202"/>
      <c r="GF56" s="199"/>
      <c r="GG56" s="202"/>
      <c r="GH56" s="199"/>
      <c r="GI56" s="202"/>
      <c r="GJ56" s="199"/>
      <c r="GK56" s="158"/>
      <c r="GL56" s="159" t="str">
        <f t="shared" si="27"/>
        <v>Pavel Hochman</v>
      </c>
      <c r="GM56" s="202"/>
      <c r="GN56" s="203"/>
      <c r="GO56" s="202"/>
      <c r="GP56" s="203"/>
      <c r="GQ56" s="202"/>
      <c r="GR56" s="203"/>
      <c r="GS56" s="202"/>
      <c r="GT56" s="203"/>
      <c r="GU56" s="202"/>
      <c r="GV56" s="203"/>
      <c r="GW56" s="202"/>
      <c r="GX56" s="203"/>
      <c r="GY56" s="202"/>
      <c r="GZ56" s="203"/>
      <c r="HA56" s="202"/>
      <c r="HB56" s="203"/>
      <c r="HC56" s="202"/>
      <c r="HD56" s="203"/>
      <c r="HE56" s="202"/>
      <c r="HF56" s="203"/>
      <c r="HG56" s="202"/>
      <c r="HH56" s="203"/>
      <c r="HI56" s="202"/>
      <c r="HJ56" s="203"/>
      <c r="HK56" s="202"/>
      <c r="HL56" s="203"/>
      <c r="HM56" s="202"/>
      <c r="HN56" s="203"/>
      <c r="HO56" s="202"/>
      <c r="HP56" s="203"/>
      <c r="HQ56" s="202"/>
      <c r="HR56" s="199"/>
      <c r="HS56" s="204"/>
      <c r="HT56" s="199"/>
      <c r="HU56" s="202"/>
      <c r="HV56" s="199"/>
      <c r="HW56" s="202"/>
      <c r="HX56" s="199"/>
      <c r="HY56" s="202"/>
      <c r="HZ56" s="199"/>
      <c r="IA56" s="202"/>
      <c r="IB56" s="199"/>
      <c r="IC56" s="202"/>
      <c r="ID56" s="199"/>
      <c r="IE56" s="202"/>
      <c r="IF56" s="199"/>
      <c r="IG56" s="202"/>
      <c r="IH56" s="199"/>
      <c r="II56" s="202"/>
      <c r="IJ56" s="199"/>
      <c r="IK56" s="202"/>
      <c r="IL56" s="199"/>
      <c r="IM56" s="202"/>
      <c r="IN56" s="199"/>
      <c r="IO56" s="202"/>
      <c r="IP56" s="199"/>
      <c r="IQ56" s="202"/>
      <c r="IR56" s="199"/>
      <c r="IS56" s="202"/>
      <c r="IT56" s="199"/>
      <c r="IU56" s="202"/>
      <c r="IV56" s="199"/>
    </row>
    <row r="57">
      <c r="A57" s="214">
        <f>IFERROR(__xludf.DUMMYFUNCTION("""COMPUTED_VALUE"""),100.0)</f>
        <v>100</v>
      </c>
      <c r="B57" s="159" t="str">
        <f t="shared" si="24"/>
        <v>Marek Šos</v>
      </c>
      <c r="C57" s="173">
        <f t="shared" ref="C57:BL57" si="44">BO57+EA57+GM57</f>
        <v>0</v>
      </c>
      <c r="D57" s="173">
        <f t="shared" si="44"/>
        <v>0</v>
      </c>
      <c r="E57" s="173">
        <f t="shared" si="44"/>
        <v>8.5</v>
      </c>
      <c r="F57" s="173">
        <f t="shared" si="44"/>
        <v>0</v>
      </c>
      <c r="G57" s="173">
        <f t="shared" si="44"/>
        <v>15.5</v>
      </c>
      <c r="H57" s="173">
        <f t="shared" si="44"/>
        <v>0</v>
      </c>
      <c r="I57" s="173">
        <f t="shared" si="44"/>
        <v>7.5</v>
      </c>
      <c r="J57" s="173">
        <f t="shared" si="44"/>
        <v>0</v>
      </c>
      <c r="K57" s="173">
        <f t="shared" si="44"/>
        <v>17</v>
      </c>
      <c r="L57" s="173">
        <f t="shared" si="44"/>
        <v>0</v>
      </c>
      <c r="M57" s="173">
        <f t="shared" si="44"/>
        <v>16.5</v>
      </c>
      <c r="N57" s="173">
        <f t="shared" si="44"/>
        <v>0</v>
      </c>
      <c r="O57" s="173">
        <f t="shared" si="44"/>
        <v>0</v>
      </c>
      <c r="P57" s="173">
        <f t="shared" si="44"/>
        <v>0</v>
      </c>
      <c r="Q57" s="173">
        <f t="shared" si="44"/>
        <v>8.5</v>
      </c>
      <c r="R57" s="173">
        <f t="shared" si="44"/>
        <v>0</v>
      </c>
      <c r="S57" s="173">
        <f t="shared" si="44"/>
        <v>0</v>
      </c>
      <c r="T57" s="173">
        <f t="shared" si="44"/>
        <v>0</v>
      </c>
      <c r="U57" s="173">
        <f t="shared" si="44"/>
        <v>15.5</v>
      </c>
      <c r="V57" s="173">
        <f t="shared" si="44"/>
        <v>0</v>
      </c>
      <c r="W57" s="173">
        <f t="shared" si="44"/>
        <v>8.5</v>
      </c>
      <c r="X57" s="173">
        <f t="shared" si="44"/>
        <v>0</v>
      </c>
      <c r="Y57" s="173">
        <f t="shared" si="44"/>
        <v>16.5</v>
      </c>
      <c r="Z57" s="173">
        <f t="shared" si="44"/>
        <v>0</v>
      </c>
      <c r="AA57" s="173">
        <f t="shared" si="44"/>
        <v>0</v>
      </c>
      <c r="AB57" s="173">
        <f t="shared" si="44"/>
        <v>0</v>
      </c>
      <c r="AC57" s="173">
        <f t="shared" si="44"/>
        <v>6.5</v>
      </c>
      <c r="AD57" s="173">
        <f t="shared" si="44"/>
        <v>0</v>
      </c>
      <c r="AE57" s="173">
        <f t="shared" si="44"/>
        <v>8.5</v>
      </c>
      <c r="AF57" s="173">
        <f t="shared" si="44"/>
        <v>0</v>
      </c>
      <c r="AG57" s="173">
        <f t="shared" si="44"/>
        <v>15</v>
      </c>
      <c r="AH57" s="173">
        <f t="shared" si="44"/>
        <v>0</v>
      </c>
      <c r="AI57" s="173">
        <f t="shared" si="44"/>
        <v>8.5</v>
      </c>
      <c r="AJ57" s="173">
        <f t="shared" si="44"/>
        <v>0</v>
      </c>
      <c r="AK57" s="173">
        <f t="shared" si="44"/>
        <v>12.5</v>
      </c>
      <c r="AL57" s="173">
        <f t="shared" si="44"/>
        <v>0</v>
      </c>
      <c r="AM57" s="173">
        <f t="shared" si="44"/>
        <v>5.5</v>
      </c>
      <c r="AN57" s="173">
        <f t="shared" si="44"/>
        <v>0</v>
      </c>
      <c r="AO57" s="173">
        <f t="shared" si="44"/>
        <v>0</v>
      </c>
      <c r="AP57" s="173">
        <f t="shared" si="44"/>
        <v>0</v>
      </c>
      <c r="AQ57" s="173">
        <f t="shared" si="44"/>
        <v>0</v>
      </c>
      <c r="AR57" s="173">
        <f t="shared" si="44"/>
        <v>0</v>
      </c>
      <c r="AS57" s="173">
        <f t="shared" si="44"/>
        <v>8.5</v>
      </c>
      <c r="AT57" s="173">
        <f t="shared" si="44"/>
        <v>0</v>
      </c>
      <c r="AU57" s="173">
        <f t="shared" si="44"/>
        <v>8.5</v>
      </c>
      <c r="AV57" s="173">
        <f t="shared" si="44"/>
        <v>0</v>
      </c>
      <c r="AW57" s="173">
        <f t="shared" si="44"/>
        <v>15.5</v>
      </c>
      <c r="AX57" s="173">
        <f t="shared" si="44"/>
        <v>0</v>
      </c>
      <c r="AY57" s="173">
        <f t="shared" si="44"/>
        <v>15</v>
      </c>
      <c r="AZ57" s="173">
        <f t="shared" si="44"/>
        <v>0</v>
      </c>
      <c r="BA57" s="173">
        <f t="shared" si="44"/>
        <v>0</v>
      </c>
      <c r="BB57" s="173">
        <f t="shared" si="44"/>
        <v>0</v>
      </c>
      <c r="BC57" s="173">
        <f t="shared" si="44"/>
        <v>0</v>
      </c>
      <c r="BD57" s="173">
        <f t="shared" si="44"/>
        <v>0</v>
      </c>
      <c r="BE57" s="173">
        <f t="shared" si="44"/>
        <v>6</v>
      </c>
      <c r="BF57" s="173">
        <f t="shared" si="44"/>
        <v>0</v>
      </c>
      <c r="BG57" s="173">
        <f t="shared" si="44"/>
        <v>8.5</v>
      </c>
      <c r="BH57" s="173">
        <f t="shared" si="44"/>
        <v>0</v>
      </c>
      <c r="BI57" s="173">
        <f t="shared" si="44"/>
        <v>15</v>
      </c>
      <c r="BJ57" s="173">
        <f t="shared" si="44"/>
        <v>0</v>
      </c>
      <c r="BK57" s="173">
        <f t="shared" si="44"/>
        <v>0</v>
      </c>
      <c r="BL57" s="173">
        <f t="shared" si="44"/>
        <v>0</v>
      </c>
      <c r="BM57" s="158"/>
      <c r="BN57" s="159" t="str">
        <f>IFERROR(__xludf.DUMMYFUNCTION("""COMPUTED_VALUE"""),"Marek Šos")</f>
        <v>Marek Šos</v>
      </c>
      <c r="BO57" s="174"/>
      <c r="BP57" s="175"/>
      <c r="BQ57" s="174"/>
      <c r="BR57" s="175"/>
      <c r="BS57" s="174"/>
      <c r="BT57" s="175"/>
      <c r="BU57" s="174"/>
      <c r="BV57" s="175"/>
      <c r="BW57" s="174"/>
      <c r="BX57" s="175"/>
      <c r="BY57" s="174"/>
      <c r="BZ57" s="175"/>
      <c r="CA57" s="174"/>
      <c r="CB57" s="175"/>
      <c r="CC57" s="174"/>
      <c r="CD57" s="175"/>
      <c r="CE57" s="174"/>
      <c r="CF57" s="175"/>
      <c r="CG57" s="174"/>
      <c r="CH57" s="175"/>
      <c r="CI57" s="174"/>
      <c r="CJ57" s="175"/>
      <c r="CK57" s="174"/>
      <c r="CL57" s="175"/>
      <c r="CM57" s="174"/>
      <c r="CN57" s="175"/>
      <c r="CO57" s="174"/>
      <c r="CP57" s="175"/>
      <c r="CQ57" s="174"/>
      <c r="CR57" s="175"/>
      <c r="CS57" s="174"/>
      <c r="CT57" s="173"/>
      <c r="CU57" s="174"/>
      <c r="CV57" s="173"/>
      <c r="CW57" s="174"/>
      <c r="CX57" s="173"/>
      <c r="CY57" s="174"/>
      <c r="CZ57" s="173"/>
      <c r="DA57" s="174"/>
      <c r="DB57" s="173"/>
      <c r="DC57" s="174"/>
      <c r="DD57" s="173"/>
      <c r="DE57" s="174"/>
      <c r="DF57" s="173"/>
      <c r="DG57" s="174"/>
      <c r="DH57" s="173"/>
      <c r="DI57" s="174"/>
      <c r="DJ57" s="173"/>
      <c r="DK57" s="174"/>
      <c r="DL57" s="173"/>
      <c r="DM57" s="174"/>
      <c r="DN57" s="173"/>
      <c r="DO57" s="174"/>
      <c r="DP57" s="173"/>
      <c r="DQ57" s="174"/>
      <c r="DR57" s="173"/>
      <c r="DS57" s="174"/>
      <c r="DT57" s="173"/>
      <c r="DU57" s="174"/>
      <c r="DV57" s="173"/>
      <c r="DW57" s="174"/>
      <c r="DX57" s="173"/>
      <c r="DY57" s="158"/>
      <c r="DZ57" s="159" t="str">
        <f t="shared" si="26"/>
        <v>Marek Šos</v>
      </c>
      <c r="EA57" s="202"/>
      <c r="EB57" s="203"/>
      <c r="EC57" s="202">
        <f>IFERROR(__xludf.DUMMYFUNCTION("""COMPUTED_VALUE"""),8.5)</f>
        <v>8.5</v>
      </c>
      <c r="ED57" s="203"/>
      <c r="EE57" s="202">
        <f>IFERROR(__xludf.DUMMYFUNCTION("""COMPUTED_VALUE"""),15.5)</f>
        <v>15.5</v>
      </c>
      <c r="EF57" s="203"/>
      <c r="EG57" s="202">
        <f>IFERROR(__xludf.DUMMYFUNCTION("""COMPUTED_VALUE"""),7.5)</f>
        <v>7.5</v>
      </c>
      <c r="EH57" s="203"/>
      <c r="EI57" s="202">
        <f>IFERROR(__xludf.DUMMYFUNCTION("""COMPUTED_VALUE"""),17.0)</f>
        <v>17</v>
      </c>
      <c r="EJ57" s="203"/>
      <c r="EK57" s="202">
        <f>IFERROR(__xludf.DUMMYFUNCTION("""COMPUTED_VALUE"""),16.5)</f>
        <v>16.5</v>
      </c>
      <c r="EL57" s="203"/>
      <c r="EM57" s="202"/>
      <c r="EN57" s="203"/>
      <c r="EO57" s="202">
        <f>IFERROR(__xludf.DUMMYFUNCTION("""COMPUTED_VALUE"""),8.5)</f>
        <v>8.5</v>
      </c>
      <c r="EP57" s="203"/>
      <c r="EQ57" s="202"/>
      <c r="ER57" s="203"/>
      <c r="ES57" s="202">
        <f>IFERROR(__xludf.DUMMYFUNCTION("""COMPUTED_VALUE"""),15.5)</f>
        <v>15.5</v>
      </c>
      <c r="ET57" s="203"/>
      <c r="EU57" s="202">
        <f>IFERROR(__xludf.DUMMYFUNCTION("""COMPUTED_VALUE"""),8.5)</f>
        <v>8.5</v>
      </c>
      <c r="EV57" s="203"/>
      <c r="EW57" s="202">
        <f>IFERROR(__xludf.DUMMYFUNCTION("""COMPUTED_VALUE"""),16.5)</f>
        <v>16.5</v>
      </c>
      <c r="EX57" s="203"/>
      <c r="EY57" s="202"/>
      <c r="EZ57" s="203"/>
      <c r="FA57" s="202">
        <f>IFERROR(__xludf.DUMMYFUNCTION("""COMPUTED_VALUE"""),6.5)</f>
        <v>6.5</v>
      </c>
      <c r="FB57" s="203"/>
      <c r="FC57" s="202">
        <f>IFERROR(__xludf.DUMMYFUNCTION("""COMPUTED_VALUE"""),8.5)</f>
        <v>8.5</v>
      </c>
      <c r="FD57" s="203"/>
      <c r="FE57" s="202">
        <f>IFERROR(__xludf.DUMMYFUNCTION("""COMPUTED_VALUE"""),15.0)</f>
        <v>15</v>
      </c>
      <c r="FF57" s="199"/>
      <c r="FG57" s="202">
        <f>IFERROR(__xludf.DUMMYFUNCTION("""COMPUTED_VALUE"""),8.5)</f>
        <v>8.5</v>
      </c>
      <c r="FH57" s="199"/>
      <c r="FI57" s="202">
        <f>IFERROR(__xludf.DUMMYFUNCTION("""COMPUTED_VALUE"""),12.5)</f>
        <v>12.5</v>
      </c>
      <c r="FJ57" s="199"/>
      <c r="FK57" s="202">
        <f>IFERROR(__xludf.DUMMYFUNCTION("""COMPUTED_VALUE"""),5.5)</f>
        <v>5.5</v>
      </c>
      <c r="FL57" s="199"/>
      <c r="FM57" s="202"/>
      <c r="FN57" s="199"/>
      <c r="FO57" s="202"/>
      <c r="FP57" s="199"/>
      <c r="FQ57" s="202">
        <f>IFERROR(__xludf.DUMMYFUNCTION("""COMPUTED_VALUE"""),8.5)</f>
        <v>8.5</v>
      </c>
      <c r="FR57" s="199"/>
      <c r="FS57" s="202">
        <f>IFERROR(__xludf.DUMMYFUNCTION("""COMPUTED_VALUE"""),8.5)</f>
        <v>8.5</v>
      </c>
      <c r="FT57" s="199"/>
      <c r="FU57" s="202">
        <f>IFERROR(__xludf.DUMMYFUNCTION("""COMPUTED_VALUE"""),15.5)</f>
        <v>15.5</v>
      </c>
      <c r="FV57" s="199"/>
      <c r="FW57" s="202">
        <f>IFERROR(__xludf.DUMMYFUNCTION("""COMPUTED_VALUE"""),15.0)</f>
        <v>15</v>
      </c>
      <c r="FX57" s="199"/>
      <c r="FY57" s="202"/>
      <c r="FZ57" s="199"/>
      <c r="GA57" s="202"/>
      <c r="GB57" s="199"/>
      <c r="GC57" s="202">
        <f>IFERROR(__xludf.DUMMYFUNCTION("""COMPUTED_VALUE"""),6.0)</f>
        <v>6</v>
      </c>
      <c r="GD57" s="199"/>
      <c r="GE57" s="202">
        <f>IFERROR(__xludf.DUMMYFUNCTION("""COMPUTED_VALUE"""),8.5)</f>
        <v>8.5</v>
      </c>
      <c r="GF57" s="199"/>
      <c r="GG57" s="202">
        <f>IFERROR(__xludf.DUMMYFUNCTION("""COMPUTED_VALUE"""),15.0)</f>
        <v>15</v>
      </c>
      <c r="GH57" s="199"/>
      <c r="GI57" s="202"/>
      <c r="GJ57" s="199"/>
      <c r="GK57" s="158"/>
      <c r="GL57" s="159" t="str">
        <f t="shared" si="27"/>
        <v>Marek Šos</v>
      </c>
      <c r="GM57" s="202"/>
      <c r="GN57" s="203"/>
      <c r="GO57" s="202"/>
      <c r="GP57" s="203"/>
      <c r="GQ57" s="202"/>
      <c r="GR57" s="203"/>
      <c r="GS57" s="202"/>
      <c r="GT57" s="203"/>
      <c r="GU57" s="202"/>
      <c r="GV57" s="203"/>
      <c r="GW57" s="202"/>
      <c r="GX57" s="203"/>
      <c r="GY57" s="202"/>
      <c r="GZ57" s="203"/>
      <c r="HA57" s="202"/>
      <c r="HB57" s="203"/>
      <c r="HC57" s="202"/>
      <c r="HD57" s="203"/>
      <c r="HE57" s="202"/>
      <c r="HF57" s="203"/>
      <c r="HG57" s="202"/>
      <c r="HH57" s="203"/>
      <c r="HI57" s="202"/>
      <c r="HJ57" s="203"/>
      <c r="HK57" s="202"/>
      <c r="HL57" s="203"/>
      <c r="HM57" s="202"/>
      <c r="HN57" s="203"/>
      <c r="HO57" s="202"/>
      <c r="HP57" s="203"/>
      <c r="HQ57" s="202"/>
      <c r="HR57" s="199"/>
      <c r="HS57" s="202"/>
      <c r="HT57" s="199"/>
      <c r="HU57" s="202"/>
      <c r="HV57" s="199"/>
      <c r="HW57" s="202"/>
      <c r="HX57" s="199"/>
      <c r="HY57" s="202"/>
      <c r="HZ57" s="199"/>
      <c r="IA57" s="202"/>
      <c r="IB57" s="199"/>
      <c r="IC57" s="202"/>
      <c r="ID57" s="199"/>
      <c r="IE57" s="202"/>
      <c r="IF57" s="199"/>
      <c r="IG57" s="202"/>
      <c r="IH57" s="199"/>
      <c r="II57" s="202"/>
      <c r="IJ57" s="199"/>
      <c r="IK57" s="202"/>
      <c r="IL57" s="199"/>
      <c r="IM57" s="202"/>
      <c r="IN57" s="199"/>
      <c r="IO57" s="202"/>
      <c r="IP57" s="199"/>
      <c r="IQ57" s="202"/>
      <c r="IR57" s="199"/>
      <c r="IS57" s="202"/>
      <c r="IT57" s="199"/>
      <c r="IU57" s="202"/>
      <c r="IV57" s="199"/>
    </row>
    <row r="58">
      <c r="A58" s="214">
        <f>IFERROR(__xludf.DUMMYFUNCTION("""COMPUTED_VALUE"""),100.0)</f>
        <v>100</v>
      </c>
      <c r="B58" s="159" t="str">
        <f t="shared" si="24"/>
        <v>Martin Jurkovič</v>
      </c>
      <c r="C58" s="173">
        <f t="shared" ref="C58:BL58" si="45">BO58+EA58+GM58</f>
        <v>0</v>
      </c>
      <c r="D58" s="173">
        <f t="shared" si="45"/>
        <v>0</v>
      </c>
      <c r="E58" s="173">
        <f t="shared" si="45"/>
        <v>6</v>
      </c>
      <c r="F58" s="173">
        <f t="shared" si="45"/>
        <v>0</v>
      </c>
      <c r="G58" s="173">
        <f t="shared" si="45"/>
        <v>0</v>
      </c>
      <c r="H58" s="173">
        <f t="shared" si="45"/>
        <v>0</v>
      </c>
      <c r="I58" s="173">
        <f t="shared" si="45"/>
        <v>0</v>
      </c>
      <c r="J58" s="173">
        <f t="shared" si="45"/>
        <v>0</v>
      </c>
      <c r="K58" s="173">
        <f t="shared" si="45"/>
        <v>5.5</v>
      </c>
      <c r="L58" s="173">
        <f t="shared" si="45"/>
        <v>0</v>
      </c>
      <c r="M58" s="173">
        <f t="shared" si="45"/>
        <v>0</v>
      </c>
      <c r="N58" s="173">
        <f t="shared" si="45"/>
        <v>0</v>
      </c>
      <c r="O58" s="173">
        <f t="shared" si="45"/>
        <v>5</v>
      </c>
      <c r="P58" s="173">
        <f t="shared" si="45"/>
        <v>0</v>
      </c>
      <c r="Q58" s="173">
        <f t="shared" si="45"/>
        <v>4</v>
      </c>
      <c r="R58" s="173">
        <f t="shared" si="45"/>
        <v>0</v>
      </c>
      <c r="S58" s="173">
        <f t="shared" si="45"/>
        <v>0</v>
      </c>
      <c r="T58" s="173">
        <f t="shared" si="45"/>
        <v>0</v>
      </c>
      <c r="U58" s="173">
        <f t="shared" si="45"/>
        <v>6</v>
      </c>
      <c r="V58" s="173">
        <f t="shared" si="45"/>
        <v>0</v>
      </c>
      <c r="W58" s="173">
        <f t="shared" si="45"/>
        <v>4</v>
      </c>
      <c r="X58" s="173">
        <f t="shared" si="45"/>
        <v>0</v>
      </c>
      <c r="Y58" s="173">
        <f t="shared" si="45"/>
        <v>0</v>
      </c>
      <c r="Z58" s="173">
        <f t="shared" si="45"/>
        <v>0</v>
      </c>
      <c r="AA58" s="173">
        <f t="shared" si="45"/>
        <v>5.5</v>
      </c>
      <c r="AB58" s="173">
        <f t="shared" si="45"/>
        <v>0</v>
      </c>
      <c r="AC58" s="173">
        <f t="shared" si="45"/>
        <v>6</v>
      </c>
      <c r="AD58" s="173">
        <f t="shared" si="45"/>
        <v>0</v>
      </c>
      <c r="AE58" s="173">
        <f t="shared" si="45"/>
        <v>0</v>
      </c>
      <c r="AF58" s="173">
        <f t="shared" si="45"/>
        <v>0</v>
      </c>
      <c r="AG58" s="173">
        <f t="shared" si="45"/>
        <v>4</v>
      </c>
      <c r="AH58" s="173">
        <f t="shared" si="45"/>
        <v>0</v>
      </c>
      <c r="AI58" s="173">
        <f t="shared" si="45"/>
        <v>0</v>
      </c>
      <c r="AJ58" s="173">
        <f t="shared" si="45"/>
        <v>0</v>
      </c>
      <c r="AK58" s="173">
        <f t="shared" si="45"/>
        <v>0</v>
      </c>
      <c r="AL58" s="173">
        <f t="shared" si="45"/>
        <v>0</v>
      </c>
      <c r="AM58" s="173">
        <f t="shared" si="45"/>
        <v>0</v>
      </c>
      <c r="AN58" s="173">
        <f t="shared" si="45"/>
        <v>0</v>
      </c>
      <c r="AO58" s="173">
        <f t="shared" si="45"/>
        <v>0</v>
      </c>
      <c r="AP58" s="173">
        <f t="shared" si="45"/>
        <v>0</v>
      </c>
      <c r="AQ58" s="173">
        <f t="shared" si="45"/>
        <v>5.5</v>
      </c>
      <c r="AR58" s="173">
        <f t="shared" si="45"/>
        <v>0</v>
      </c>
      <c r="AS58" s="173">
        <f t="shared" si="45"/>
        <v>0</v>
      </c>
      <c r="AT58" s="173">
        <f t="shared" si="45"/>
        <v>0</v>
      </c>
      <c r="AU58" s="173">
        <f t="shared" si="45"/>
        <v>6</v>
      </c>
      <c r="AV58" s="173">
        <f t="shared" si="45"/>
        <v>0</v>
      </c>
      <c r="AW58" s="173">
        <f t="shared" si="45"/>
        <v>0</v>
      </c>
      <c r="AX58" s="173">
        <f t="shared" si="45"/>
        <v>0</v>
      </c>
      <c r="AY58" s="173">
        <f t="shared" si="45"/>
        <v>3</v>
      </c>
      <c r="AZ58" s="173">
        <f t="shared" si="45"/>
        <v>0</v>
      </c>
      <c r="BA58" s="173">
        <f t="shared" si="45"/>
        <v>2.5</v>
      </c>
      <c r="BB58" s="173">
        <f t="shared" si="45"/>
        <v>0</v>
      </c>
      <c r="BC58" s="173">
        <f t="shared" si="45"/>
        <v>0</v>
      </c>
      <c r="BD58" s="173">
        <f t="shared" si="45"/>
        <v>0</v>
      </c>
      <c r="BE58" s="173">
        <f t="shared" si="45"/>
        <v>2</v>
      </c>
      <c r="BF58" s="173">
        <f t="shared" si="45"/>
        <v>0</v>
      </c>
      <c r="BG58" s="173">
        <f t="shared" si="45"/>
        <v>0</v>
      </c>
      <c r="BH58" s="173">
        <f t="shared" si="45"/>
        <v>0</v>
      </c>
      <c r="BI58" s="173">
        <f t="shared" si="45"/>
        <v>0</v>
      </c>
      <c r="BJ58" s="173">
        <f t="shared" si="45"/>
        <v>0</v>
      </c>
      <c r="BK58" s="173">
        <f t="shared" si="45"/>
        <v>0</v>
      </c>
      <c r="BL58" s="173">
        <f t="shared" si="45"/>
        <v>0</v>
      </c>
      <c r="BM58" s="158"/>
      <c r="BN58" s="159" t="str">
        <f>IFERROR(__xludf.DUMMYFUNCTION("""COMPUTED_VALUE"""),"Martin Jurkovič")</f>
        <v>Martin Jurkovič</v>
      </c>
      <c r="BO58" s="174"/>
      <c r="BP58" s="175"/>
      <c r="BQ58" s="176">
        <f>IFERROR(__xludf.DUMMYFUNCTION("""COMPUTED_VALUE"""),6.0)</f>
        <v>6</v>
      </c>
      <c r="BR58" s="181"/>
      <c r="BS58" s="174"/>
      <c r="BT58" s="175"/>
      <c r="BU58" s="174"/>
      <c r="BV58" s="175"/>
      <c r="BW58" s="176">
        <f>IFERROR(__xludf.DUMMYFUNCTION("""COMPUTED_VALUE"""),5.5)</f>
        <v>5.5</v>
      </c>
      <c r="BX58" s="181"/>
      <c r="BY58" s="176"/>
      <c r="BZ58" s="181"/>
      <c r="CA58" s="176">
        <f>IFERROR(__xludf.DUMMYFUNCTION("""COMPUTED_VALUE"""),5.0)</f>
        <v>5</v>
      </c>
      <c r="CB58" s="181"/>
      <c r="CC58" s="176">
        <f>IFERROR(__xludf.DUMMYFUNCTION("""COMPUTED_VALUE"""),4.0)</f>
        <v>4</v>
      </c>
      <c r="CD58" s="181"/>
      <c r="CE58" s="174"/>
      <c r="CF58" s="175"/>
      <c r="CG58" s="176">
        <f>IFERROR(__xludf.DUMMYFUNCTION("""COMPUTED_VALUE"""),6.0)</f>
        <v>6</v>
      </c>
      <c r="CH58" s="181"/>
      <c r="CI58" s="176">
        <f>IFERROR(__xludf.DUMMYFUNCTION("""COMPUTED_VALUE"""),4.0)</f>
        <v>4</v>
      </c>
      <c r="CJ58" s="181"/>
      <c r="CK58" s="176"/>
      <c r="CL58" s="181"/>
      <c r="CM58" s="176">
        <f>IFERROR(__xludf.DUMMYFUNCTION("""COMPUTED_VALUE"""),5.5)</f>
        <v>5.5</v>
      </c>
      <c r="CN58" s="181"/>
      <c r="CO58" s="176">
        <f>IFERROR(__xludf.DUMMYFUNCTION("""COMPUTED_VALUE"""),6.0)</f>
        <v>6</v>
      </c>
      <c r="CP58" s="181"/>
      <c r="CQ58" s="174"/>
      <c r="CR58" s="175"/>
      <c r="CS58" s="176">
        <f>IFERROR(__xludf.DUMMYFUNCTION("""COMPUTED_VALUE"""),4.0)</f>
        <v>4</v>
      </c>
      <c r="CT58" s="182"/>
      <c r="CU58" s="174"/>
      <c r="CV58" s="173"/>
      <c r="CW58" s="176"/>
      <c r="CX58" s="173"/>
      <c r="CY58" s="176"/>
      <c r="CZ58" s="173"/>
      <c r="DA58" s="176"/>
      <c r="DB58" s="173"/>
      <c r="DC58" s="176">
        <f>IFERROR(__xludf.DUMMYFUNCTION("""COMPUTED_VALUE"""),5.5)</f>
        <v>5.5</v>
      </c>
      <c r="DD58" s="173"/>
      <c r="DE58" s="174"/>
      <c r="DF58" s="173"/>
      <c r="DG58" s="176">
        <f>IFERROR(__xludf.DUMMYFUNCTION("""COMPUTED_VALUE"""),6.0)</f>
        <v>6</v>
      </c>
      <c r="DH58" s="173"/>
      <c r="DI58" s="176"/>
      <c r="DJ58" s="173"/>
      <c r="DK58" s="174">
        <f>IFERROR(__xludf.DUMMYFUNCTION("""COMPUTED_VALUE"""),3.0)</f>
        <v>3</v>
      </c>
      <c r="DL58" s="173"/>
      <c r="DM58" s="176">
        <f>IFERROR(__xludf.DUMMYFUNCTION("""COMPUTED_VALUE"""),2.5)</f>
        <v>2.5</v>
      </c>
      <c r="DN58" s="182"/>
      <c r="DO58" s="176"/>
      <c r="DP58" s="173"/>
      <c r="DQ58" s="176">
        <f>IFERROR(__xludf.DUMMYFUNCTION("""COMPUTED_VALUE"""),2.0)</f>
        <v>2</v>
      </c>
      <c r="DR58" s="173"/>
      <c r="DS58" s="176"/>
      <c r="DT58" s="173"/>
      <c r="DU58" s="176"/>
      <c r="DV58" s="173"/>
      <c r="DW58" s="176"/>
      <c r="DX58" s="173"/>
      <c r="DY58" s="158"/>
      <c r="DZ58" s="159" t="str">
        <f t="shared" si="26"/>
        <v>Martin Jurkovič</v>
      </c>
      <c r="EA58" s="202"/>
      <c r="EB58" s="203"/>
      <c r="EC58" s="204"/>
      <c r="ED58" s="205"/>
      <c r="EE58" s="202"/>
      <c r="EF58" s="203"/>
      <c r="EG58" s="202"/>
      <c r="EH58" s="203"/>
      <c r="EI58" s="204"/>
      <c r="EJ58" s="205"/>
      <c r="EK58" s="204"/>
      <c r="EL58" s="205"/>
      <c r="EM58" s="204"/>
      <c r="EN58" s="205"/>
      <c r="EO58" s="204"/>
      <c r="EP58" s="205"/>
      <c r="EQ58" s="202"/>
      <c r="ER58" s="203"/>
      <c r="ES58" s="204"/>
      <c r="ET58" s="205"/>
      <c r="EU58" s="204"/>
      <c r="EV58" s="205"/>
      <c r="EW58" s="204"/>
      <c r="EX58" s="205"/>
      <c r="EY58" s="204"/>
      <c r="EZ58" s="205"/>
      <c r="FA58" s="204"/>
      <c r="FB58" s="205"/>
      <c r="FC58" s="202"/>
      <c r="FD58" s="203"/>
      <c r="FE58" s="204"/>
      <c r="FF58" s="206"/>
      <c r="FG58" s="202"/>
      <c r="FH58" s="199"/>
      <c r="FI58" s="204"/>
      <c r="FJ58" s="199"/>
      <c r="FK58" s="204"/>
      <c r="FL58" s="199"/>
      <c r="FM58" s="204"/>
      <c r="FN58" s="199"/>
      <c r="FO58" s="204"/>
      <c r="FP58" s="199"/>
      <c r="FQ58" s="202"/>
      <c r="FR58" s="199"/>
      <c r="FS58" s="204"/>
      <c r="FT58" s="199"/>
      <c r="FU58" s="204"/>
      <c r="FV58" s="199"/>
      <c r="FW58" s="202"/>
      <c r="FX58" s="199"/>
      <c r="FY58" s="204"/>
      <c r="FZ58" s="206"/>
      <c r="GA58" s="204"/>
      <c r="GB58" s="199"/>
      <c r="GC58" s="204"/>
      <c r="GD58" s="199"/>
      <c r="GE58" s="204"/>
      <c r="GF58" s="199"/>
      <c r="GG58" s="204"/>
      <c r="GH58" s="199"/>
      <c r="GI58" s="204"/>
      <c r="GJ58" s="199"/>
      <c r="GK58" s="158"/>
      <c r="GL58" s="159" t="str">
        <f t="shared" si="27"/>
        <v>Martin Jurkovič</v>
      </c>
      <c r="GM58" s="202"/>
      <c r="GN58" s="203"/>
      <c r="GO58" s="204"/>
      <c r="GP58" s="205"/>
      <c r="GQ58" s="202"/>
      <c r="GR58" s="203"/>
      <c r="GS58" s="202"/>
      <c r="GT58" s="203"/>
      <c r="GU58" s="204"/>
      <c r="GV58" s="205"/>
      <c r="GW58" s="204"/>
      <c r="GX58" s="205"/>
      <c r="GY58" s="204"/>
      <c r="GZ58" s="205"/>
      <c r="HA58" s="204"/>
      <c r="HB58" s="205"/>
      <c r="HC58" s="202"/>
      <c r="HD58" s="203"/>
      <c r="HE58" s="204"/>
      <c r="HF58" s="205"/>
      <c r="HG58" s="204"/>
      <c r="HH58" s="205"/>
      <c r="HI58" s="204"/>
      <c r="HJ58" s="205"/>
      <c r="HK58" s="204"/>
      <c r="HL58" s="205"/>
      <c r="HM58" s="204"/>
      <c r="HN58" s="205"/>
      <c r="HO58" s="202"/>
      <c r="HP58" s="203"/>
      <c r="HQ58" s="204"/>
      <c r="HR58" s="206"/>
      <c r="HS58" s="202"/>
      <c r="HT58" s="199"/>
      <c r="HU58" s="204"/>
      <c r="HV58" s="199"/>
      <c r="HW58" s="204"/>
      <c r="HX58" s="199"/>
      <c r="HY58" s="204"/>
      <c r="HZ58" s="199"/>
      <c r="IA58" s="204"/>
      <c r="IB58" s="199"/>
      <c r="IC58" s="202"/>
      <c r="ID58" s="199"/>
      <c r="IE58" s="204"/>
      <c r="IF58" s="199"/>
      <c r="IG58" s="204"/>
      <c r="IH58" s="199"/>
      <c r="II58" s="202"/>
      <c r="IJ58" s="199"/>
      <c r="IK58" s="204"/>
      <c r="IL58" s="206"/>
      <c r="IM58" s="204"/>
      <c r="IN58" s="199"/>
      <c r="IO58" s="204"/>
      <c r="IP58" s="199"/>
      <c r="IQ58" s="204"/>
      <c r="IR58" s="199"/>
      <c r="IS58" s="204"/>
      <c r="IT58" s="199"/>
      <c r="IU58" s="204"/>
      <c r="IV58" s="199"/>
    </row>
    <row r="59">
      <c r="A59" s="214">
        <f>IFERROR(__xludf.DUMMYFUNCTION("""COMPUTED_VALUE"""),100.0)</f>
        <v>100</v>
      </c>
      <c r="B59" s="159" t="str">
        <f t="shared" si="24"/>
        <v>Václav Schejbal</v>
      </c>
      <c r="C59" s="173">
        <f t="shared" ref="C59:BL59" si="46">BO59+EA59+GM59</f>
        <v>0</v>
      </c>
      <c r="D59" s="173">
        <f t="shared" si="46"/>
        <v>0</v>
      </c>
      <c r="E59" s="173">
        <f t="shared" si="46"/>
        <v>0</v>
      </c>
      <c r="F59" s="173">
        <f t="shared" si="46"/>
        <v>0</v>
      </c>
      <c r="G59" s="173">
        <f t="shared" si="46"/>
        <v>0</v>
      </c>
      <c r="H59" s="173">
        <f t="shared" si="46"/>
        <v>0</v>
      </c>
      <c r="I59" s="173">
        <f t="shared" si="46"/>
        <v>0</v>
      </c>
      <c r="J59" s="173">
        <f t="shared" si="46"/>
        <v>0</v>
      </c>
      <c r="K59" s="173">
        <f t="shared" si="46"/>
        <v>0</v>
      </c>
      <c r="L59" s="173">
        <f t="shared" si="46"/>
        <v>0</v>
      </c>
      <c r="M59" s="173">
        <f t="shared" si="46"/>
        <v>0</v>
      </c>
      <c r="N59" s="173">
        <f t="shared" si="46"/>
        <v>0</v>
      </c>
      <c r="O59" s="173">
        <f t="shared" si="46"/>
        <v>0</v>
      </c>
      <c r="P59" s="173">
        <f t="shared" si="46"/>
        <v>0</v>
      </c>
      <c r="Q59" s="173">
        <f t="shared" si="46"/>
        <v>0</v>
      </c>
      <c r="R59" s="173">
        <f t="shared" si="46"/>
        <v>0</v>
      </c>
      <c r="S59" s="173">
        <f t="shared" si="46"/>
        <v>0</v>
      </c>
      <c r="T59" s="173">
        <f t="shared" si="46"/>
        <v>0</v>
      </c>
      <c r="U59" s="173">
        <f t="shared" si="46"/>
        <v>0</v>
      </c>
      <c r="V59" s="173">
        <f t="shared" si="46"/>
        <v>0</v>
      </c>
      <c r="W59" s="173">
        <f t="shared" si="46"/>
        <v>0</v>
      </c>
      <c r="X59" s="173">
        <f t="shared" si="46"/>
        <v>0</v>
      </c>
      <c r="Y59" s="173">
        <f t="shared" si="46"/>
        <v>0</v>
      </c>
      <c r="Z59" s="173">
        <f t="shared" si="46"/>
        <v>0</v>
      </c>
      <c r="AA59" s="173">
        <f t="shared" si="46"/>
        <v>0</v>
      </c>
      <c r="AB59" s="173">
        <f t="shared" si="46"/>
        <v>0</v>
      </c>
      <c r="AC59" s="173">
        <f t="shared" si="46"/>
        <v>0</v>
      </c>
      <c r="AD59" s="173">
        <f t="shared" si="46"/>
        <v>0</v>
      </c>
      <c r="AE59" s="173">
        <f t="shared" si="46"/>
        <v>0</v>
      </c>
      <c r="AF59" s="173">
        <f t="shared" si="46"/>
        <v>0</v>
      </c>
      <c r="AG59" s="173">
        <f t="shared" si="46"/>
        <v>0</v>
      </c>
      <c r="AH59" s="173">
        <f t="shared" si="46"/>
        <v>0</v>
      </c>
      <c r="AI59" s="173">
        <f t="shared" si="46"/>
        <v>0</v>
      </c>
      <c r="AJ59" s="173">
        <f t="shared" si="46"/>
        <v>0</v>
      </c>
      <c r="AK59" s="173">
        <f t="shared" si="46"/>
        <v>0</v>
      </c>
      <c r="AL59" s="173">
        <f t="shared" si="46"/>
        <v>0</v>
      </c>
      <c r="AM59" s="173">
        <f t="shared" si="46"/>
        <v>0</v>
      </c>
      <c r="AN59" s="173">
        <f t="shared" si="46"/>
        <v>0</v>
      </c>
      <c r="AO59" s="173">
        <f t="shared" si="46"/>
        <v>0</v>
      </c>
      <c r="AP59" s="173">
        <f t="shared" si="46"/>
        <v>0</v>
      </c>
      <c r="AQ59" s="173">
        <f t="shared" si="46"/>
        <v>0</v>
      </c>
      <c r="AR59" s="173">
        <f t="shared" si="46"/>
        <v>0</v>
      </c>
      <c r="AS59" s="173">
        <f t="shared" si="46"/>
        <v>0</v>
      </c>
      <c r="AT59" s="173">
        <f t="shared" si="46"/>
        <v>0</v>
      </c>
      <c r="AU59" s="173">
        <f t="shared" si="46"/>
        <v>0</v>
      </c>
      <c r="AV59" s="173">
        <f t="shared" si="46"/>
        <v>0</v>
      </c>
      <c r="AW59" s="173">
        <f t="shared" si="46"/>
        <v>0</v>
      </c>
      <c r="AX59" s="173">
        <f t="shared" si="46"/>
        <v>0</v>
      </c>
      <c r="AY59" s="173">
        <f t="shared" si="46"/>
        <v>0</v>
      </c>
      <c r="AZ59" s="173">
        <f t="shared" si="46"/>
        <v>0</v>
      </c>
      <c r="BA59" s="173">
        <f t="shared" si="46"/>
        <v>0</v>
      </c>
      <c r="BB59" s="173">
        <f t="shared" si="46"/>
        <v>0</v>
      </c>
      <c r="BC59" s="173">
        <f t="shared" si="46"/>
        <v>13</v>
      </c>
      <c r="BD59" s="173">
        <f t="shared" si="46"/>
        <v>0</v>
      </c>
      <c r="BE59" s="173">
        <f t="shared" si="46"/>
        <v>6</v>
      </c>
      <c r="BF59" s="173">
        <f t="shared" si="46"/>
        <v>0</v>
      </c>
      <c r="BG59" s="173">
        <f t="shared" si="46"/>
        <v>0</v>
      </c>
      <c r="BH59" s="173">
        <f t="shared" si="46"/>
        <v>0</v>
      </c>
      <c r="BI59" s="173">
        <f t="shared" si="46"/>
        <v>0</v>
      </c>
      <c r="BJ59" s="173">
        <f t="shared" si="46"/>
        <v>0</v>
      </c>
      <c r="BK59" s="173">
        <f t="shared" si="46"/>
        <v>0</v>
      </c>
      <c r="BL59" s="173">
        <f t="shared" si="46"/>
        <v>0</v>
      </c>
      <c r="BM59" s="158"/>
      <c r="BN59" s="159" t="str">
        <f>IFERROR(__xludf.DUMMYFUNCTION("""COMPUTED_VALUE"""),"Václav Schejbal")</f>
        <v>Václav Schejbal</v>
      </c>
      <c r="BO59" s="174"/>
      <c r="BP59" s="175"/>
      <c r="BQ59" s="174"/>
      <c r="BR59" s="175"/>
      <c r="BS59" s="174"/>
      <c r="BT59" s="175"/>
      <c r="BU59" s="174"/>
      <c r="BV59" s="175"/>
      <c r="BW59" s="174"/>
      <c r="BX59" s="175"/>
      <c r="BY59" s="174"/>
      <c r="BZ59" s="175"/>
      <c r="CA59" s="174"/>
      <c r="CB59" s="175"/>
      <c r="CC59" s="174"/>
      <c r="CD59" s="175"/>
      <c r="CE59" s="174"/>
      <c r="CF59" s="175"/>
      <c r="CG59" s="174"/>
      <c r="CH59" s="175"/>
      <c r="CI59" s="174"/>
      <c r="CJ59" s="175"/>
      <c r="CK59" s="174"/>
      <c r="CL59" s="175"/>
      <c r="CM59" s="174"/>
      <c r="CN59" s="175"/>
      <c r="CO59" s="174"/>
      <c r="CP59" s="175"/>
      <c r="CQ59" s="174"/>
      <c r="CR59" s="175"/>
      <c r="CS59" s="174"/>
      <c r="CT59" s="173"/>
      <c r="CU59" s="174"/>
      <c r="CV59" s="173"/>
      <c r="CW59" s="174"/>
      <c r="CX59" s="173"/>
      <c r="CY59" s="174"/>
      <c r="CZ59" s="173"/>
      <c r="DA59" s="174"/>
      <c r="DB59" s="173"/>
      <c r="DC59" s="174"/>
      <c r="DD59" s="173"/>
      <c r="DE59" s="174"/>
      <c r="DF59" s="173"/>
      <c r="DG59" s="174"/>
      <c r="DH59" s="173"/>
      <c r="DI59" s="174"/>
      <c r="DJ59" s="173"/>
      <c r="DK59" s="174"/>
      <c r="DL59" s="173"/>
      <c r="DM59" s="174"/>
      <c r="DN59" s="173"/>
      <c r="DO59" s="174">
        <f>IFERROR(__xludf.DUMMYFUNCTION("""COMPUTED_VALUE"""),13.0)</f>
        <v>13</v>
      </c>
      <c r="DP59" s="173"/>
      <c r="DQ59" s="174">
        <f>IFERROR(__xludf.DUMMYFUNCTION("""COMPUTED_VALUE"""),6.0)</f>
        <v>6</v>
      </c>
      <c r="DR59" s="173"/>
      <c r="DS59" s="174"/>
      <c r="DT59" s="173"/>
      <c r="DU59" s="174"/>
      <c r="DV59" s="173"/>
      <c r="DW59" s="174"/>
      <c r="DX59" s="173"/>
      <c r="DY59" s="158"/>
      <c r="DZ59" s="159" t="str">
        <f t="shared" si="26"/>
        <v>Václav Schejbal</v>
      </c>
      <c r="EA59" s="202"/>
      <c r="EB59" s="203"/>
      <c r="EC59" s="202"/>
      <c r="ED59" s="203"/>
      <c r="EE59" s="202"/>
      <c r="EF59" s="203"/>
      <c r="EG59" s="202"/>
      <c r="EH59" s="203"/>
      <c r="EI59" s="202"/>
      <c r="EJ59" s="203"/>
      <c r="EK59" s="202"/>
      <c r="EL59" s="203"/>
      <c r="EM59" s="202"/>
      <c r="EN59" s="203"/>
      <c r="EO59" s="202"/>
      <c r="EP59" s="203"/>
      <c r="EQ59" s="202"/>
      <c r="ER59" s="203"/>
      <c r="ES59" s="202"/>
      <c r="ET59" s="203"/>
      <c r="EU59" s="202"/>
      <c r="EV59" s="203"/>
      <c r="EW59" s="202"/>
      <c r="EX59" s="203"/>
      <c r="EY59" s="202"/>
      <c r="EZ59" s="203"/>
      <c r="FA59" s="202"/>
      <c r="FB59" s="203"/>
      <c r="FC59" s="202"/>
      <c r="FD59" s="203"/>
      <c r="FE59" s="202"/>
      <c r="FF59" s="199"/>
      <c r="FG59" s="202"/>
      <c r="FH59" s="199"/>
      <c r="FI59" s="202"/>
      <c r="FJ59" s="199"/>
      <c r="FK59" s="202"/>
      <c r="FL59" s="199"/>
      <c r="FM59" s="202"/>
      <c r="FN59" s="199"/>
      <c r="FO59" s="202"/>
      <c r="FP59" s="199"/>
      <c r="FQ59" s="202"/>
      <c r="FR59" s="199"/>
      <c r="FS59" s="202"/>
      <c r="FT59" s="199"/>
      <c r="FU59" s="202"/>
      <c r="FV59" s="199"/>
      <c r="FW59" s="202"/>
      <c r="FX59" s="199"/>
      <c r="FY59" s="202"/>
      <c r="FZ59" s="199"/>
      <c r="GA59" s="202"/>
      <c r="GB59" s="199"/>
      <c r="GC59" s="202"/>
      <c r="GD59" s="199"/>
      <c r="GE59" s="202"/>
      <c r="GF59" s="199"/>
      <c r="GG59" s="202"/>
      <c r="GH59" s="199"/>
      <c r="GI59" s="202"/>
      <c r="GJ59" s="199"/>
      <c r="GK59" s="158"/>
      <c r="GL59" s="159" t="str">
        <f t="shared" si="27"/>
        <v>Václav Schejbal</v>
      </c>
      <c r="GM59" s="202"/>
      <c r="GN59" s="203"/>
      <c r="GO59" s="202"/>
      <c r="GP59" s="203"/>
      <c r="GQ59" s="202"/>
      <c r="GR59" s="203"/>
      <c r="GS59" s="202"/>
      <c r="GT59" s="203"/>
      <c r="GU59" s="202"/>
      <c r="GV59" s="203"/>
      <c r="GW59" s="202"/>
      <c r="GX59" s="203"/>
      <c r="GY59" s="202"/>
      <c r="GZ59" s="203"/>
      <c r="HA59" s="202"/>
      <c r="HB59" s="203"/>
      <c r="HC59" s="202"/>
      <c r="HD59" s="203"/>
      <c r="HE59" s="202"/>
      <c r="HF59" s="203"/>
      <c r="HG59" s="202"/>
      <c r="HH59" s="203"/>
      <c r="HI59" s="202"/>
      <c r="HJ59" s="203"/>
      <c r="HK59" s="202"/>
      <c r="HL59" s="203"/>
      <c r="HM59" s="202"/>
      <c r="HN59" s="203"/>
      <c r="HO59" s="202"/>
      <c r="HP59" s="203"/>
      <c r="HQ59" s="202"/>
      <c r="HR59" s="199"/>
      <c r="HS59" s="202"/>
      <c r="HT59" s="199"/>
      <c r="HU59" s="202"/>
      <c r="HV59" s="199"/>
      <c r="HW59" s="202"/>
      <c r="HX59" s="199"/>
      <c r="HY59" s="202"/>
      <c r="HZ59" s="199"/>
      <c r="IA59" s="202"/>
      <c r="IB59" s="199"/>
      <c r="IC59" s="202"/>
      <c r="ID59" s="199"/>
      <c r="IE59" s="202"/>
      <c r="IF59" s="199"/>
      <c r="IG59" s="202"/>
      <c r="IH59" s="199"/>
      <c r="II59" s="202"/>
      <c r="IJ59" s="199"/>
      <c r="IK59" s="202"/>
      <c r="IL59" s="199"/>
      <c r="IM59" s="202"/>
      <c r="IN59" s="199"/>
      <c r="IO59" s="202"/>
      <c r="IP59" s="199"/>
      <c r="IQ59" s="202"/>
      <c r="IR59" s="199"/>
      <c r="IS59" s="202"/>
      <c r="IT59" s="199"/>
      <c r="IU59" s="202"/>
      <c r="IV59" s="199"/>
    </row>
    <row r="60">
      <c r="A60" s="214">
        <f>IFERROR(__xludf.DUMMYFUNCTION("""COMPUTED_VALUE"""),100.0)</f>
        <v>100</v>
      </c>
      <c r="B60" s="159" t="str">
        <f t="shared" si="24"/>
        <v>Zbyněk Hyský</v>
      </c>
      <c r="C60" s="173">
        <f t="shared" ref="C60:BL60" si="47">BO60+EA60+GM60</f>
        <v>8.5</v>
      </c>
      <c r="D60" s="173">
        <f t="shared" si="47"/>
        <v>0</v>
      </c>
      <c r="E60" s="173">
        <f t="shared" si="47"/>
        <v>8</v>
      </c>
      <c r="F60" s="173">
        <f t="shared" si="47"/>
        <v>0</v>
      </c>
      <c r="G60" s="173">
        <f t="shared" si="47"/>
        <v>0</v>
      </c>
      <c r="H60" s="173">
        <f t="shared" si="47"/>
        <v>0</v>
      </c>
      <c r="I60" s="173">
        <f t="shared" si="47"/>
        <v>8</v>
      </c>
      <c r="J60" s="173">
        <f t="shared" si="47"/>
        <v>0</v>
      </c>
      <c r="K60" s="173">
        <f t="shared" si="47"/>
        <v>5</v>
      </c>
      <c r="L60" s="173">
        <f t="shared" si="47"/>
        <v>0</v>
      </c>
      <c r="M60" s="173">
        <f t="shared" si="47"/>
        <v>13.5</v>
      </c>
      <c r="N60" s="173">
        <f t="shared" si="47"/>
        <v>0</v>
      </c>
      <c r="O60" s="173">
        <f t="shared" si="47"/>
        <v>12.5</v>
      </c>
      <c r="P60" s="173">
        <f t="shared" si="47"/>
        <v>0</v>
      </c>
      <c r="Q60" s="173">
        <f t="shared" si="47"/>
        <v>0</v>
      </c>
      <c r="R60" s="173">
        <f t="shared" si="47"/>
        <v>0</v>
      </c>
      <c r="S60" s="173">
        <f t="shared" si="47"/>
        <v>0</v>
      </c>
      <c r="T60" s="173">
        <f t="shared" si="47"/>
        <v>0</v>
      </c>
      <c r="U60" s="173">
        <f t="shared" si="47"/>
        <v>7.5</v>
      </c>
      <c r="V60" s="173">
        <f t="shared" si="47"/>
        <v>0</v>
      </c>
      <c r="W60" s="173">
        <f t="shared" si="47"/>
        <v>0</v>
      </c>
      <c r="X60" s="173">
        <f t="shared" si="47"/>
        <v>0</v>
      </c>
      <c r="Y60" s="173">
        <f t="shared" si="47"/>
        <v>0</v>
      </c>
      <c r="Z60" s="173">
        <f t="shared" si="47"/>
        <v>0</v>
      </c>
      <c r="AA60" s="173">
        <f t="shared" si="47"/>
        <v>0</v>
      </c>
      <c r="AB60" s="173">
        <f t="shared" si="47"/>
        <v>0</v>
      </c>
      <c r="AC60" s="173">
        <f t="shared" si="47"/>
        <v>6.5</v>
      </c>
      <c r="AD60" s="173">
        <f t="shared" si="47"/>
        <v>0</v>
      </c>
      <c r="AE60" s="173">
        <f t="shared" si="47"/>
        <v>0</v>
      </c>
      <c r="AF60" s="173">
        <f t="shared" si="47"/>
        <v>0</v>
      </c>
      <c r="AG60" s="173">
        <f t="shared" si="47"/>
        <v>0</v>
      </c>
      <c r="AH60" s="173">
        <f t="shared" si="47"/>
        <v>0</v>
      </c>
      <c r="AI60" s="173">
        <f t="shared" si="47"/>
        <v>0</v>
      </c>
      <c r="AJ60" s="173">
        <f t="shared" si="47"/>
        <v>0</v>
      </c>
      <c r="AK60" s="173">
        <f t="shared" si="47"/>
        <v>8</v>
      </c>
      <c r="AL60" s="173">
        <f t="shared" si="47"/>
        <v>0</v>
      </c>
      <c r="AM60" s="173">
        <f t="shared" si="47"/>
        <v>8</v>
      </c>
      <c r="AN60" s="173">
        <f t="shared" si="47"/>
        <v>0</v>
      </c>
      <c r="AO60" s="173">
        <f t="shared" si="47"/>
        <v>10</v>
      </c>
      <c r="AP60" s="173">
        <f t="shared" si="47"/>
        <v>0</v>
      </c>
      <c r="AQ60" s="173">
        <f t="shared" si="47"/>
        <v>0</v>
      </c>
      <c r="AR60" s="173">
        <f t="shared" si="47"/>
        <v>0</v>
      </c>
      <c r="AS60" s="173">
        <f t="shared" si="47"/>
        <v>0</v>
      </c>
      <c r="AT60" s="173">
        <f t="shared" si="47"/>
        <v>0</v>
      </c>
      <c r="AU60" s="173">
        <f t="shared" si="47"/>
        <v>0</v>
      </c>
      <c r="AV60" s="173">
        <f t="shared" si="47"/>
        <v>0</v>
      </c>
      <c r="AW60" s="173">
        <f t="shared" si="47"/>
        <v>0</v>
      </c>
      <c r="AX60" s="173">
        <f t="shared" si="47"/>
        <v>0</v>
      </c>
      <c r="AY60" s="173">
        <f t="shared" si="47"/>
        <v>0</v>
      </c>
      <c r="AZ60" s="173">
        <f t="shared" si="47"/>
        <v>0</v>
      </c>
      <c r="BA60" s="173">
        <f t="shared" si="47"/>
        <v>8</v>
      </c>
      <c r="BB60" s="173">
        <f t="shared" si="47"/>
        <v>0</v>
      </c>
      <c r="BC60" s="173">
        <f t="shared" si="47"/>
        <v>13.5</v>
      </c>
      <c r="BD60" s="173">
        <f t="shared" si="47"/>
        <v>0</v>
      </c>
      <c r="BE60" s="173">
        <f t="shared" si="47"/>
        <v>6</v>
      </c>
      <c r="BF60" s="173">
        <f t="shared" si="47"/>
        <v>0</v>
      </c>
      <c r="BG60" s="173">
        <f t="shared" si="47"/>
        <v>8.5</v>
      </c>
      <c r="BH60" s="173">
        <f t="shared" si="47"/>
        <v>0</v>
      </c>
      <c r="BI60" s="173">
        <f t="shared" si="47"/>
        <v>5</v>
      </c>
      <c r="BJ60" s="173">
        <f t="shared" si="47"/>
        <v>0</v>
      </c>
      <c r="BK60" s="173">
        <f t="shared" si="47"/>
        <v>0</v>
      </c>
      <c r="BL60" s="173">
        <f t="shared" si="47"/>
        <v>0</v>
      </c>
      <c r="BM60" s="158"/>
      <c r="BN60" s="159" t="str">
        <f>IFERROR(__xludf.DUMMYFUNCTION("""COMPUTED_VALUE"""),"Zbyněk Hyský")</f>
        <v>Zbyněk Hyský</v>
      </c>
      <c r="BO60" s="174"/>
      <c r="BP60" s="175"/>
      <c r="BQ60" s="174"/>
      <c r="BR60" s="175"/>
      <c r="BS60" s="174"/>
      <c r="BT60" s="175"/>
      <c r="BU60" s="174"/>
      <c r="BV60" s="175"/>
      <c r="BW60" s="174"/>
      <c r="BX60" s="175"/>
      <c r="BY60" s="174"/>
      <c r="BZ60" s="175"/>
      <c r="CA60" s="174"/>
      <c r="CB60" s="175"/>
      <c r="CC60" s="174"/>
      <c r="CD60" s="175"/>
      <c r="CE60" s="174"/>
      <c r="CF60" s="175"/>
      <c r="CG60" s="174"/>
      <c r="CH60" s="175"/>
      <c r="CI60" s="174"/>
      <c r="CJ60" s="175"/>
      <c r="CK60" s="174"/>
      <c r="CL60" s="175"/>
      <c r="CM60" s="174"/>
      <c r="CN60" s="175"/>
      <c r="CO60" s="174"/>
      <c r="CP60" s="175"/>
      <c r="CQ60" s="174"/>
      <c r="CR60" s="175"/>
      <c r="CS60" s="174"/>
      <c r="CT60" s="173"/>
      <c r="CU60" s="174"/>
      <c r="CV60" s="173"/>
      <c r="CW60" s="174"/>
      <c r="CX60" s="173"/>
      <c r="CY60" s="174"/>
      <c r="CZ60" s="173"/>
      <c r="DA60" s="174"/>
      <c r="DB60" s="173"/>
      <c r="DC60" s="174"/>
      <c r="DD60" s="173"/>
      <c r="DE60" s="174"/>
      <c r="DF60" s="173"/>
      <c r="DG60" s="174"/>
      <c r="DH60" s="173"/>
      <c r="DI60" s="174"/>
      <c r="DJ60" s="173"/>
      <c r="DK60" s="174"/>
      <c r="DL60" s="173"/>
      <c r="DM60" s="174"/>
      <c r="DN60" s="173"/>
      <c r="DO60" s="174"/>
      <c r="DP60" s="173"/>
      <c r="DQ60" s="174"/>
      <c r="DR60" s="173"/>
      <c r="DS60" s="174"/>
      <c r="DT60" s="173"/>
      <c r="DU60" s="174">
        <f>IFERROR(__xludf.DUMMYFUNCTION("""COMPUTED_VALUE"""),5.0)</f>
        <v>5</v>
      </c>
      <c r="DV60" s="173"/>
      <c r="DW60" s="174"/>
      <c r="DX60" s="173"/>
      <c r="DY60" s="158"/>
      <c r="DZ60" s="159" t="str">
        <f t="shared" si="26"/>
        <v>Zbyněk Hyský</v>
      </c>
      <c r="EA60" s="202">
        <f>IFERROR(__xludf.DUMMYFUNCTION("""COMPUTED_VALUE"""),8.5)</f>
        <v>8.5</v>
      </c>
      <c r="EB60" s="203"/>
      <c r="EC60" s="202">
        <f>IFERROR(__xludf.DUMMYFUNCTION("""COMPUTED_VALUE"""),8.0)</f>
        <v>8</v>
      </c>
      <c r="ED60" s="203"/>
      <c r="EE60" s="202"/>
      <c r="EF60" s="203"/>
      <c r="EG60" s="202">
        <f>IFERROR(__xludf.DUMMYFUNCTION("""COMPUTED_VALUE"""),8.0)</f>
        <v>8</v>
      </c>
      <c r="EH60" s="203"/>
      <c r="EI60" s="202">
        <f>IFERROR(__xludf.DUMMYFUNCTION("""COMPUTED_VALUE"""),5.0)</f>
        <v>5</v>
      </c>
      <c r="EJ60" s="203"/>
      <c r="EK60" s="202">
        <f>IFERROR(__xludf.DUMMYFUNCTION("""COMPUTED_VALUE"""),13.5)</f>
        <v>13.5</v>
      </c>
      <c r="EL60" s="203"/>
      <c r="EM60" s="202">
        <f>IFERROR(__xludf.DUMMYFUNCTION("""COMPUTED_VALUE"""),12.5)</f>
        <v>12.5</v>
      </c>
      <c r="EN60" s="203"/>
      <c r="EO60" s="202"/>
      <c r="EP60" s="203"/>
      <c r="EQ60" s="202"/>
      <c r="ER60" s="203"/>
      <c r="ES60" s="202">
        <f>IFERROR(__xludf.DUMMYFUNCTION("""COMPUTED_VALUE"""),7.5)</f>
        <v>7.5</v>
      </c>
      <c r="ET60" s="203"/>
      <c r="EU60" s="202"/>
      <c r="EV60" s="203"/>
      <c r="EW60" s="202"/>
      <c r="EX60" s="203"/>
      <c r="EY60" s="202"/>
      <c r="EZ60" s="203"/>
      <c r="FA60" s="202">
        <f>IFERROR(__xludf.DUMMYFUNCTION("""COMPUTED_VALUE"""),6.5)</f>
        <v>6.5</v>
      </c>
      <c r="FB60" s="203"/>
      <c r="FC60" s="202"/>
      <c r="FD60" s="203"/>
      <c r="FE60" s="202"/>
      <c r="FF60" s="199"/>
      <c r="FG60" s="202"/>
      <c r="FH60" s="199"/>
      <c r="FI60" s="202">
        <f>IFERROR(__xludf.DUMMYFUNCTION("""COMPUTED_VALUE"""),8.0)</f>
        <v>8</v>
      </c>
      <c r="FJ60" s="199"/>
      <c r="FK60" s="202">
        <f>IFERROR(__xludf.DUMMYFUNCTION("""COMPUTED_VALUE"""),8.0)</f>
        <v>8</v>
      </c>
      <c r="FL60" s="199"/>
      <c r="FM60" s="202">
        <f>IFERROR(__xludf.DUMMYFUNCTION("""COMPUTED_VALUE"""),10.0)</f>
        <v>10</v>
      </c>
      <c r="FN60" s="199"/>
      <c r="FO60" s="202"/>
      <c r="FP60" s="199"/>
      <c r="FQ60" s="202"/>
      <c r="FR60" s="199"/>
      <c r="FS60" s="202"/>
      <c r="FT60" s="199"/>
      <c r="FU60" s="202"/>
      <c r="FV60" s="199"/>
      <c r="FW60" s="202"/>
      <c r="FX60" s="199"/>
      <c r="FY60" s="202">
        <f>IFERROR(__xludf.DUMMYFUNCTION("""COMPUTED_VALUE"""),8.0)</f>
        <v>8</v>
      </c>
      <c r="FZ60" s="199"/>
      <c r="GA60" s="202">
        <f>IFERROR(__xludf.DUMMYFUNCTION("""COMPUTED_VALUE"""),13.5)</f>
        <v>13.5</v>
      </c>
      <c r="GB60" s="199"/>
      <c r="GC60" s="202">
        <f>IFERROR(__xludf.DUMMYFUNCTION("""COMPUTED_VALUE"""),6.0)</f>
        <v>6</v>
      </c>
      <c r="GD60" s="199"/>
      <c r="GE60" s="202">
        <f>IFERROR(__xludf.DUMMYFUNCTION("""COMPUTED_VALUE"""),8.5)</f>
        <v>8.5</v>
      </c>
      <c r="GF60" s="199"/>
      <c r="GG60" s="202"/>
      <c r="GH60" s="199"/>
      <c r="GI60" s="202"/>
      <c r="GJ60" s="199"/>
      <c r="GK60" s="158"/>
      <c r="GL60" s="159" t="str">
        <f t="shared" si="27"/>
        <v>Zbyněk Hyský</v>
      </c>
      <c r="GM60" s="202"/>
      <c r="GN60" s="203"/>
      <c r="GO60" s="202"/>
      <c r="GP60" s="203"/>
      <c r="GQ60" s="202"/>
      <c r="GR60" s="203"/>
      <c r="GS60" s="202"/>
      <c r="GT60" s="203"/>
      <c r="GU60" s="202"/>
      <c r="GV60" s="203"/>
      <c r="GW60" s="202"/>
      <c r="GX60" s="203"/>
      <c r="GY60" s="202"/>
      <c r="GZ60" s="203"/>
      <c r="HA60" s="202"/>
      <c r="HB60" s="203"/>
      <c r="HC60" s="202"/>
      <c r="HD60" s="203"/>
      <c r="HE60" s="202"/>
      <c r="HF60" s="203"/>
      <c r="HG60" s="202"/>
      <c r="HH60" s="203"/>
      <c r="HI60" s="202"/>
      <c r="HJ60" s="203"/>
      <c r="HK60" s="202"/>
      <c r="HL60" s="203"/>
      <c r="HM60" s="202"/>
      <c r="HN60" s="203"/>
      <c r="HO60" s="202"/>
      <c r="HP60" s="203"/>
      <c r="HQ60" s="202"/>
      <c r="HR60" s="199"/>
      <c r="HS60" s="202"/>
      <c r="HT60" s="199"/>
      <c r="HU60" s="202"/>
      <c r="HV60" s="199"/>
      <c r="HW60" s="202"/>
      <c r="HX60" s="199"/>
      <c r="HY60" s="202"/>
      <c r="HZ60" s="199"/>
      <c r="IA60" s="202"/>
      <c r="IB60" s="199"/>
      <c r="IC60" s="202"/>
      <c r="ID60" s="199"/>
      <c r="IE60" s="202"/>
      <c r="IF60" s="199"/>
      <c r="IG60" s="202"/>
      <c r="IH60" s="199"/>
      <c r="II60" s="202"/>
      <c r="IJ60" s="199"/>
      <c r="IK60" s="202"/>
      <c r="IL60" s="199"/>
      <c r="IM60" s="202"/>
      <c r="IN60" s="199"/>
      <c r="IO60" s="202"/>
      <c r="IP60" s="199"/>
      <c r="IQ60" s="202"/>
      <c r="IR60" s="199"/>
      <c r="IS60" s="202"/>
      <c r="IT60" s="199"/>
      <c r="IU60" s="202"/>
      <c r="IV60" s="199"/>
    </row>
    <row r="61">
      <c r="A61" s="214">
        <f>IFERROR(__xludf.DUMMYFUNCTION("""COMPUTED_VALUE"""),100.0)</f>
        <v>100</v>
      </c>
      <c r="B61" s="159" t="str">
        <f t="shared" si="24"/>
        <v>Stanislav Roth st.</v>
      </c>
      <c r="C61" s="173">
        <f t="shared" ref="C61:BL61" si="48">BO61+EA61+GM61</f>
        <v>3</v>
      </c>
      <c r="D61" s="173">
        <f t="shared" si="48"/>
        <v>0</v>
      </c>
      <c r="E61" s="173">
        <f t="shared" si="48"/>
        <v>4</v>
      </c>
      <c r="F61" s="173">
        <f t="shared" si="48"/>
        <v>0</v>
      </c>
      <c r="G61" s="173">
        <f t="shared" si="48"/>
        <v>6</v>
      </c>
      <c r="H61" s="173">
        <f t="shared" si="48"/>
        <v>0</v>
      </c>
      <c r="I61" s="173">
        <f t="shared" si="48"/>
        <v>7</v>
      </c>
      <c r="J61" s="173">
        <f t="shared" si="48"/>
        <v>0</v>
      </c>
      <c r="K61" s="173">
        <f t="shared" si="48"/>
        <v>8</v>
      </c>
      <c r="L61" s="173">
        <f t="shared" si="48"/>
        <v>0</v>
      </c>
      <c r="M61" s="173">
        <f t="shared" si="48"/>
        <v>3</v>
      </c>
      <c r="N61" s="173">
        <f t="shared" si="48"/>
        <v>0</v>
      </c>
      <c r="O61" s="173">
        <f t="shared" si="48"/>
        <v>0</v>
      </c>
      <c r="P61" s="173">
        <f t="shared" si="48"/>
        <v>0</v>
      </c>
      <c r="Q61" s="173">
        <f t="shared" si="48"/>
        <v>0</v>
      </c>
      <c r="R61" s="173">
        <f t="shared" si="48"/>
        <v>0</v>
      </c>
      <c r="S61" s="173">
        <f t="shared" si="48"/>
        <v>4.5</v>
      </c>
      <c r="T61" s="173">
        <f t="shared" si="48"/>
        <v>0</v>
      </c>
      <c r="U61" s="173">
        <f t="shared" si="48"/>
        <v>6</v>
      </c>
      <c r="V61" s="173">
        <f t="shared" si="48"/>
        <v>0</v>
      </c>
      <c r="W61" s="173">
        <f t="shared" si="48"/>
        <v>6</v>
      </c>
      <c r="X61" s="173">
        <f t="shared" si="48"/>
        <v>0</v>
      </c>
      <c r="Y61" s="173">
        <f t="shared" si="48"/>
        <v>0</v>
      </c>
      <c r="Z61" s="173">
        <f t="shared" si="48"/>
        <v>0</v>
      </c>
      <c r="AA61" s="173">
        <f t="shared" si="48"/>
        <v>8.5</v>
      </c>
      <c r="AB61" s="173">
        <f t="shared" si="48"/>
        <v>0</v>
      </c>
      <c r="AC61" s="173">
        <f t="shared" si="48"/>
        <v>0</v>
      </c>
      <c r="AD61" s="173">
        <f t="shared" si="48"/>
        <v>0</v>
      </c>
      <c r="AE61" s="173">
        <f t="shared" si="48"/>
        <v>3</v>
      </c>
      <c r="AF61" s="173">
        <f t="shared" si="48"/>
        <v>0</v>
      </c>
      <c r="AG61" s="173">
        <f t="shared" si="48"/>
        <v>0</v>
      </c>
      <c r="AH61" s="173">
        <f t="shared" si="48"/>
        <v>0</v>
      </c>
      <c r="AI61" s="173">
        <f t="shared" si="48"/>
        <v>3</v>
      </c>
      <c r="AJ61" s="173">
        <f t="shared" si="48"/>
        <v>0</v>
      </c>
      <c r="AK61" s="173">
        <f t="shared" si="48"/>
        <v>0</v>
      </c>
      <c r="AL61" s="173">
        <f t="shared" si="48"/>
        <v>0</v>
      </c>
      <c r="AM61" s="173">
        <f t="shared" si="48"/>
        <v>4</v>
      </c>
      <c r="AN61" s="173">
        <f t="shared" si="48"/>
        <v>0</v>
      </c>
      <c r="AO61" s="173">
        <f t="shared" si="48"/>
        <v>7</v>
      </c>
      <c r="AP61" s="173">
        <f t="shared" si="48"/>
        <v>0</v>
      </c>
      <c r="AQ61" s="173">
        <f t="shared" si="48"/>
        <v>0</v>
      </c>
      <c r="AR61" s="173">
        <f t="shared" si="48"/>
        <v>0</v>
      </c>
      <c r="AS61" s="173">
        <f t="shared" si="48"/>
        <v>5.5</v>
      </c>
      <c r="AT61" s="173">
        <f t="shared" si="48"/>
        <v>0</v>
      </c>
      <c r="AU61" s="173">
        <f t="shared" si="48"/>
        <v>4</v>
      </c>
      <c r="AV61" s="173">
        <f t="shared" si="48"/>
        <v>0</v>
      </c>
      <c r="AW61" s="173">
        <f t="shared" si="48"/>
        <v>6</v>
      </c>
      <c r="AX61" s="173">
        <f t="shared" si="48"/>
        <v>0</v>
      </c>
      <c r="AY61" s="173">
        <f t="shared" si="48"/>
        <v>0</v>
      </c>
      <c r="AZ61" s="173">
        <f t="shared" si="48"/>
        <v>0</v>
      </c>
      <c r="BA61" s="173">
        <f t="shared" si="48"/>
        <v>0</v>
      </c>
      <c r="BB61" s="173">
        <f t="shared" si="48"/>
        <v>0</v>
      </c>
      <c r="BC61" s="173">
        <f t="shared" si="48"/>
        <v>0</v>
      </c>
      <c r="BD61" s="173">
        <f t="shared" si="48"/>
        <v>0</v>
      </c>
      <c r="BE61" s="173">
        <f t="shared" si="48"/>
        <v>0</v>
      </c>
      <c r="BF61" s="173">
        <f t="shared" si="48"/>
        <v>0</v>
      </c>
      <c r="BG61" s="173">
        <f t="shared" si="48"/>
        <v>4</v>
      </c>
      <c r="BH61" s="173">
        <f t="shared" si="48"/>
        <v>0</v>
      </c>
      <c r="BI61" s="173">
        <f t="shared" si="48"/>
        <v>4</v>
      </c>
      <c r="BJ61" s="173">
        <f t="shared" si="48"/>
        <v>0</v>
      </c>
      <c r="BK61" s="173">
        <f t="shared" si="48"/>
        <v>0</v>
      </c>
      <c r="BL61" s="173">
        <f t="shared" si="48"/>
        <v>0</v>
      </c>
      <c r="BM61" s="158"/>
      <c r="BN61" s="159" t="str">
        <f>IFERROR(__xludf.DUMMYFUNCTION("""COMPUTED_VALUE"""),"Stanislav Roth st.")</f>
        <v>Stanislav Roth st.</v>
      </c>
      <c r="BO61" s="174">
        <f>IFERROR(__xludf.DUMMYFUNCTION("""COMPUTED_VALUE"""),3.0)</f>
        <v>3</v>
      </c>
      <c r="BP61" s="175"/>
      <c r="BQ61" s="174">
        <f>IFERROR(__xludf.DUMMYFUNCTION("""COMPUTED_VALUE"""),4.0)</f>
        <v>4</v>
      </c>
      <c r="BR61" s="175"/>
      <c r="BS61" s="174"/>
      <c r="BT61" s="175"/>
      <c r="BU61" s="174">
        <f>IFERROR(__xludf.DUMMYFUNCTION("""COMPUTED_VALUE"""),7.0)</f>
        <v>7</v>
      </c>
      <c r="BV61" s="175"/>
      <c r="BW61" s="174">
        <f>IFERROR(__xludf.DUMMYFUNCTION("""COMPUTED_VALUE"""),8.0)</f>
        <v>8</v>
      </c>
      <c r="BX61" s="175"/>
      <c r="BY61" s="174">
        <f>IFERROR(__xludf.DUMMYFUNCTION("""COMPUTED_VALUE"""),3.0)</f>
        <v>3</v>
      </c>
      <c r="BZ61" s="175"/>
      <c r="CA61" s="174"/>
      <c r="CB61" s="175"/>
      <c r="CC61" s="174"/>
      <c r="CD61" s="175"/>
      <c r="CE61" s="174">
        <f>IFERROR(__xludf.DUMMYFUNCTION("""COMPUTED_VALUE"""),4.5)</f>
        <v>4.5</v>
      </c>
      <c r="CF61" s="175"/>
      <c r="CG61" s="174">
        <f>IFERROR(__xludf.DUMMYFUNCTION("""COMPUTED_VALUE"""),6.0)</f>
        <v>6</v>
      </c>
      <c r="CH61" s="175"/>
      <c r="CI61" s="174">
        <f>IFERROR(__xludf.DUMMYFUNCTION("""COMPUTED_VALUE"""),6.0)</f>
        <v>6</v>
      </c>
      <c r="CJ61" s="175"/>
      <c r="CK61" s="174"/>
      <c r="CL61" s="175"/>
      <c r="CM61" s="174">
        <f>IFERROR(__xludf.DUMMYFUNCTION("""COMPUTED_VALUE"""),8.5)</f>
        <v>8.5</v>
      </c>
      <c r="CN61" s="175"/>
      <c r="CO61" s="174"/>
      <c r="CP61" s="175"/>
      <c r="CQ61" s="174">
        <f>IFERROR(__xludf.DUMMYFUNCTION("""COMPUTED_VALUE"""),3.0)</f>
        <v>3</v>
      </c>
      <c r="CR61" s="175"/>
      <c r="CS61" s="174"/>
      <c r="CT61" s="173"/>
      <c r="CU61" s="174">
        <f>IFERROR(__xludf.DUMMYFUNCTION("""COMPUTED_VALUE"""),3.0)</f>
        <v>3</v>
      </c>
      <c r="CV61" s="173"/>
      <c r="CW61" s="174"/>
      <c r="CX61" s="173"/>
      <c r="CY61" s="174">
        <f>IFERROR(__xludf.DUMMYFUNCTION("""COMPUTED_VALUE"""),4.0)</f>
        <v>4</v>
      </c>
      <c r="CZ61" s="173"/>
      <c r="DA61" s="174">
        <f>IFERROR(__xludf.DUMMYFUNCTION("""COMPUTED_VALUE"""),7.0)</f>
        <v>7</v>
      </c>
      <c r="DB61" s="173"/>
      <c r="DC61" s="174"/>
      <c r="DD61" s="173"/>
      <c r="DE61" s="174">
        <f>IFERROR(__xludf.DUMMYFUNCTION("""COMPUTED_VALUE"""),5.5)</f>
        <v>5.5</v>
      </c>
      <c r="DF61" s="173"/>
      <c r="DG61" s="174">
        <f>IFERROR(__xludf.DUMMYFUNCTION("""COMPUTED_VALUE"""),4.0)</f>
        <v>4</v>
      </c>
      <c r="DH61" s="173"/>
      <c r="DI61" s="174">
        <f>IFERROR(__xludf.DUMMYFUNCTION("""COMPUTED_VALUE"""),6.0)</f>
        <v>6</v>
      </c>
      <c r="DJ61" s="173"/>
      <c r="DK61" s="174"/>
      <c r="DL61" s="173"/>
      <c r="DM61" s="174"/>
      <c r="DN61" s="173"/>
      <c r="DO61" s="174"/>
      <c r="DP61" s="173"/>
      <c r="DQ61" s="174"/>
      <c r="DR61" s="173"/>
      <c r="DS61" s="174">
        <f>IFERROR(__xludf.DUMMYFUNCTION("""COMPUTED_VALUE"""),4.0)</f>
        <v>4</v>
      </c>
      <c r="DT61" s="173"/>
      <c r="DU61" s="174">
        <f>IFERROR(__xludf.DUMMYFUNCTION("""COMPUTED_VALUE"""),4.0)</f>
        <v>4</v>
      </c>
      <c r="DV61" s="173"/>
      <c r="DW61" s="174"/>
      <c r="DX61" s="173"/>
      <c r="DY61" s="158"/>
      <c r="DZ61" s="159" t="str">
        <f t="shared" si="26"/>
        <v>Stanislav Roth st.</v>
      </c>
      <c r="EA61" s="202"/>
      <c r="EB61" s="203"/>
      <c r="EC61" s="202"/>
      <c r="ED61" s="203"/>
      <c r="EE61" s="202"/>
      <c r="EF61" s="203"/>
      <c r="EG61" s="202"/>
      <c r="EH61" s="203"/>
      <c r="EI61" s="202"/>
      <c r="EJ61" s="203"/>
      <c r="EK61" s="202"/>
      <c r="EL61" s="203"/>
      <c r="EM61" s="202"/>
      <c r="EN61" s="203"/>
      <c r="EO61" s="202"/>
      <c r="EP61" s="203"/>
      <c r="EQ61" s="202"/>
      <c r="ER61" s="203"/>
      <c r="ES61" s="202"/>
      <c r="ET61" s="203"/>
      <c r="EU61" s="202"/>
      <c r="EV61" s="203"/>
      <c r="EW61" s="202"/>
      <c r="EX61" s="203"/>
      <c r="EY61" s="202"/>
      <c r="EZ61" s="203"/>
      <c r="FA61" s="202"/>
      <c r="FB61" s="203"/>
      <c r="FC61" s="202"/>
      <c r="FD61" s="203"/>
      <c r="FE61" s="202"/>
      <c r="FF61" s="199"/>
      <c r="FG61" s="202"/>
      <c r="FH61" s="199"/>
      <c r="FI61" s="202"/>
      <c r="FJ61" s="199"/>
      <c r="FK61" s="202"/>
      <c r="FL61" s="199"/>
      <c r="FM61" s="202"/>
      <c r="FN61" s="199"/>
      <c r="FO61" s="202"/>
      <c r="FP61" s="199"/>
      <c r="FQ61" s="202"/>
      <c r="FR61" s="199"/>
      <c r="FS61" s="202"/>
      <c r="FT61" s="199"/>
      <c r="FU61" s="202"/>
      <c r="FV61" s="199"/>
      <c r="FW61" s="202"/>
      <c r="FX61" s="199"/>
      <c r="FY61" s="202"/>
      <c r="FZ61" s="199"/>
      <c r="GA61" s="202"/>
      <c r="GB61" s="199"/>
      <c r="GC61" s="202"/>
      <c r="GD61" s="199"/>
      <c r="GE61" s="202"/>
      <c r="GF61" s="199"/>
      <c r="GG61" s="202"/>
      <c r="GH61" s="199"/>
      <c r="GI61" s="202"/>
      <c r="GJ61" s="199"/>
      <c r="GK61" s="158"/>
      <c r="GL61" s="159" t="str">
        <f t="shared" si="27"/>
        <v>Stanislav Roth st.</v>
      </c>
      <c r="GM61" s="202"/>
      <c r="GN61" s="203"/>
      <c r="GO61" s="202"/>
      <c r="GP61" s="203"/>
      <c r="GQ61" s="202">
        <f>IFERROR(__xludf.DUMMYFUNCTION("""COMPUTED_VALUE"""),6.0)</f>
        <v>6</v>
      </c>
      <c r="GR61" s="203"/>
      <c r="GS61" s="202"/>
      <c r="GT61" s="203"/>
      <c r="GU61" s="202"/>
      <c r="GV61" s="203"/>
      <c r="GW61" s="202"/>
      <c r="GX61" s="203"/>
      <c r="GY61" s="202"/>
      <c r="GZ61" s="203"/>
      <c r="HA61" s="202"/>
      <c r="HB61" s="203"/>
      <c r="HC61" s="202"/>
      <c r="HD61" s="203"/>
      <c r="HE61" s="202"/>
      <c r="HF61" s="203"/>
      <c r="HG61" s="202"/>
      <c r="HH61" s="203"/>
      <c r="HI61" s="202"/>
      <c r="HJ61" s="203"/>
      <c r="HK61" s="202"/>
      <c r="HL61" s="203"/>
      <c r="HM61" s="202"/>
      <c r="HN61" s="203"/>
      <c r="HO61" s="202"/>
      <c r="HP61" s="203"/>
      <c r="HQ61" s="202"/>
      <c r="HR61" s="199"/>
      <c r="HS61" s="202"/>
      <c r="HT61" s="199"/>
      <c r="HU61" s="202"/>
      <c r="HV61" s="199"/>
      <c r="HW61" s="202"/>
      <c r="HX61" s="199"/>
      <c r="HY61" s="202"/>
      <c r="HZ61" s="199"/>
      <c r="IA61" s="202"/>
      <c r="IB61" s="199"/>
      <c r="IC61" s="202"/>
      <c r="ID61" s="199"/>
      <c r="IE61" s="202"/>
      <c r="IF61" s="199"/>
      <c r="IG61" s="202"/>
      <c r="IH61" s="199"/>
      <c r="II61" s="202"/>
      <c r="IJ61" s="199"/>
      <c r="IK61" s="202"/>
      <c r="IL61" s="199"/>
      <c r="IM61" s="202"/>
      <c r="IN61" s="199"/>
      <c r="IO61" s="202"/>
      <c r="IP61" s="199"/>
      <c r="IQ61" s="202"/>
      <c r="IR61" s="199"/>
      <c r="IS61" s="202"/>
      <c r="IT61" s="199"/>
      <c r="IU61" s="202"/>
      <c r="IV61" s="199"/>
    </row>
    <row r="62">
      <c r="A62" s="214">
        <f>IFERROR(__xludf.DUMMYFUNCTION("""COMPUTED_VALUE"""),100.0)</f>
        <v>100</v>
      </c>
      <c r="B62" s="159" t="str">
        <f t="shared" si="24"/>
        <v>Vojtěch Olejník</v>
      </c>
      <c r="C62" s="173">
        <f t="shared" ref="C62:BL62" si="49">BO62+EA62+GM62</f>
        <v>0</v>
      </c>
      <c r="D62" s="173">
        <f t="shared" si="49"/>
        <v>0</v>
      </c>
      <c r="E62" s="173">
        <f t="shared" si="49"/>
        <v>0</v>
      </c>
      <c r="F62" s="173">
        <f t="shared" si="49"/>
        <v>0</v>
      </c>
      <c r="G62" s="173">
        <f t="shared" si="49"/>
        <v>0</v>
      </c>
      <c r="H62" s="173">
        <f t="shared" si="49"/>
        <v>0</v>
      </c>
      <c r="I62" s="173">
        <f t="shared" si="49"/>
        <v>0</v>
      </c>
      <c r="J62" s="173">
        <f t="shared" si="49"/>
        <v>0</v>
      </c>
      <c r="K62" s="173">
        <f t="shared" si="49"/>
        <v>5</v>
      </c>
      <c r="L62" s="173">
        <f t="shared" si="49"/>
        <v>0</v>
      </c>
      <c r="M62" s="173">
        <f t="shared" si="49"/>
        <v>0</v>
      </c>
      <c r="N62" s="173">
        <f t="shared" si="49"/>
        <v>0</v>
      </c>
      <c r="O62" s="173">
        <f t="shared" si="49"/>
        <v>3</v>
      </c>
      <c r="P62" s="173">
        <f t="shared" si="49"/>
        <v>0</v>
      </c>
      <c r="Q62" s="173">
        <f t="shared" si="49"/>
        <v>0</v>
      </c>
      <c r="R62" s="173">
        <f t="shared" si="49"/>
        <v>0</v>
      </c>
      <c r="S62" s="173">
        <f t="shared" si="49"/>
        <v>0</v>
      </c>
      <c r="T62" s="173">
        <f t="shared" si="49"/>
        <v>0</v>
      </c>
      <c r="U62" s="173">
        <f t="shared" si="49"/>
        <v>5.5</v>
      </c>
      <c r="V62" s="173">
        <f t="shared" si="49"/>
        <v>0</v>
      </c>
      <c r="W62" s="173">
        <f t="shared" si="49"/>
        <v>0</v>
      </c>
      <c r="X62" s="173">
        <f t="shared" si="49"/>
        <v>0</v>
      </c>
      <c r="Y62" s="173">
        <f t="shared" si="49"/>
        <v>0</v>
      </c>
      <c r="Z62" s="173">
        <f t="shared" si="49"/>
        <v>0</v>
      </c>
      <c r="AA62" s="173">
        <f t="shared" si="49"/>
        <v>0</v>
      </c>
      <c r="AB62" s="173">
        <f t="shared" si="49"/>
        <v>0</v>
      </c>
      <c r="AC62" s="173">
        <f t="shared" si="49"/>
        <v>0</v>
      </c>
      <c r="AD62" s="173">
        <f t="shared" si="49"/>
        <v>0</v>
      </c>
      <c r="AE62" s="173">
        <f t="shared" si="49"/>
        <v>0</v>
      </c>
      <c r="AF62" s="173">
        <f t="shared" si="49"/>
        <v>0</v>
      </c>
      <c r="AG62" s="173">
        <f t="shared" si="49"/>
        <v>0</v>
      </c>
      <c r="AH62" s="173">
        <f t="shared" si="49"/>
        <v>0</v>
      </c>
      <c r="AI62" s="173">
        <f t="shared" si="49"/>
        <v>0</v>
      </c>
      <c r="AJ62" s="173">
        <f t="shared" si="49"/>
        <v>0</v>
      </c>
      <c r="AK62" s="173">
        <f t="shared" si="49"/>
        <v>0</v>
      </c>
      <c r="AL62" s="173">
        <f t="shared" si="49"/>
        <v>0</v>
      </c>
      <c r="AM62" s="173">
        <f t="shared" si="49"/>
        <v>0</v>
      </c>
      <c r="AN62" s="173">
        <f t="shared" si="49"/>
        <v>0</v>
      </c>
      <c r="AO62" s="173">
        <f t="shared" si="49"/>
        <v>3</v>
      </c>
      <c r="AP62" s="173">
        <f t="shared" si="49"/>
        <v>0</v>
      </c>
      <c r="AQ62" s="173">
        <f t="shared" si="49"/>
        <v>11.5</v>
      </c>
      <c r="AR62" s="173">
        <f t="shared" si="49"/>
        <v>0</v>
      </c>
      <c r="AS62" s="173">
        <f t="shared" si="49"/>
        <v>0</v>
      </c>
      <c r="AT62" s="173">
        <f t="shared" si="49"/>
        <v>0</v>
      </c>
      <c r="AU62" s="173">
        <f t="shared" si="49"/>
        <v>3.5</v>
      </c>
      <c r="AV62" s="173">
        <f t="shared" si="49"/>
        <v>0</v>
      </c>
      <c r="AW62" s="173">
        <f t="shared" si="49"/>
        <v>0</v>
      </c>
      <c r="AX62" s="173">
        <f t="shared" si="49"/>
        <v>0</v>
      </c>
      <c r="AY62" s="173">
        <f t="shared" si="49"/>
        <v>11.5</v>
      </c>
      <c r="AZ62" s="173">
        <f t="shared" si="49"/>
        <v>0</v>
      </c>
      <c r="BA62" s="173">
        <f t="shared" si="49"/>
        <v>6</v>
      </c>
      <c r="BB62" s="173">
        <f t="shared" si="49"/>
        <v>0</v>
      </c>
      <c r="BC62" s="173">
        <f t="shared" si="49"/>
        <v>0</v>
      </c>
      <c r="BD62" s="173">
        <f t="shared" si="49"/>
        <v>0</v>
      </c>
      <c r="BE62" s="173">
        <f t="shared" si="49"/>
        <v>0</v>
      </c>
      <c r="BF62" s="173">
        <f t="shared" si="49"/>
        <v>0</v>
      </c>
      <c r="BG62" s="173">
        <f t="shared" si="49"/>
        <v>13</v>
      </c>
      <c r="BH62" s="173">
        <f t="shared" si="49"/>
        <v>0</v>
      </c>
      <c r="BI62" s="173">
        <f t="shared" si="49"/>
        <v>0</v>
      </c>
      <c r="BJ62" s="173">
        <f t="shared" si="49"/>
        <v>0</v>
      </c>
      <c r="BK62" s="173">
        <f t="shared" si="49"/>
        <v>0</v>
      </c>
      <c r="BL62" s="173">
        <f t="shared" si="49"/>
        <v>0</v>
      </c>
      <c r="BM62" s="158"/>
      <c r="BN62" s="159" t="str">
        <f>IFERROR(__xludf.DUMMYFUNCTION("""COMPUTED_VALUE"""),"Vojtěch Olejník")</f>
        <v>Vojtěch Olejník</v>
      </c>
      <c r="BO62" s="174"/>
      <c r="BP62" s="175"/>
      <c r="BQ62" s="174"/>
      <c r="BR62" s="175"/>
      <c r="BS62" s="174"/>
      <c r="BT62" s="175"/>
      <c r="BU62" s="174"/>
      <c r="BV62" s="175"/>
      <c r="BW62" s="174">
        <f>IFERROR(__xludf.DUMMYFUNCTION("""COMPUTED_VALUE"""),5.0)</f>
        <v>5</v>
      </c>
      <c r="BX62" s="175"/>
      <c r="BY62" s="174"/>
      <c r="BZ62" s="175"/>
      <c r="CA62" s="174">
        <f>IFERROR(__xludf.DUMMYFUNCTION("""COMPUTED_VALUE"""),3.0)</f>
        <v>3</v>
      </c>
      <c r="CB62" s="175"/>
      <c r="CC62" s="174"/>
      <c r="CD62" s="175"/>
      <c r="CE62" s="174"/>
      <c r="CF62" s="175"/>
      <c r="CG62" s="174">
        <f>IFERROR(__xludf.DUMMYFUNCTION("""COMPUTED_VALUE"""),5.5)</f>
        <v>5.5</v>
      </c>
      <c r="CH62" s="175"/>
      <c r="CI62" s="174"/>
      <c r="CJ62" s="175"/>
      <c r="CK62" s="174"/>
      <c r="CL62" s="175"/>
      <c r="CM62" s="174"/>
      <c r="CN62" s="175"/>
      <c r="CO62" s="174"/>
      <c r="CP62" s="175"/>
      <c r="CQ62" s="174"/>
      <c r="CR62" s="175"/>
      <c r="CS62" s="174"/>
      <c r="CT62" s="173"/>
      <c r="CU62" s="176"/>
      <c r="CV62" s="173"/>
      <c r="CW62" s="174"/>
      <c r="CX62" s="173"/>
      <c r="CY62" s="174"/>
      <c r="CZ62" s="173"/>
      <c r="DA62" s="174">
        <f>IFERROR(__xludf.DUMMYFUNCTION("""COMPUTED_VALUE"""),3.0)</f>
        <v>3</v>
      </c>
      <c r="DB62" s="173"/>
      <c r="DC62" s="174">
        <f>IFERROR(__xludf.DUMMYFUNCTION("""COMPUTED_VALUE"""),11.5)</f>
        <v>11.5</v>
      </c>
      <c r="DD62" s="173"/>
      <c r="DE62" s="174"/>
      <c r="DF62" s="173"/>
      <c r="DG62" s="174">
        <f>IFERROR(__xludf.DUMMYFUNCTION("""COMPUTED_VALUE"""),3.5)</f>
        <v>3.5</v>
      </c>
      <c r="DH62" s="173"/>
      <c r="DI62" s="174"/>
      <c r="DJ62" s="173"/>
      <c r="DK62" s="174">
        <f>IFERROR(__xludf.DUMMYFUNCTION("""COMPUTED_VALUE"""),11.5)</f>
        <v>11.5</v>
      </c>
      <c r="DL62" s="173"/>
      <c r="DM62" s="174">
        <f>IFERROR(__xludf.DUMMYFUNCTION("""COMPUTED_VALUE"""),6.0)</f>
        <v>6</v>
      </c>
      <c r="DN62" s="173"/>
      <c r="DO62" s="174"/>
      <c r="DP62" s="173"/>
      <c r="DQ62" s="174"/>
      <c r="DR62" s="173"/>
      <c r="DS62" s="174">
        <f>IFERROR(__xludf.DUMMYFUNCTION("""COMPUTED_VALUE"""),13.0)</f>
        <v>13</v>
      </c>
      <c r="DT62" s="173"/>
      <c r="DU62" s="174"/>
      <c r="DV62" s="173"/>
      <c r="DW62" s="174"/>
      <c r="DX62" s="173"/>
      <c r="DY62" s="158"/>
      <c r="DZ62" s="159" t="str">
        <f t="shared" si="26"/>
        <v>Vojtěch Olejník</v>
      </c>
      <c r="EA62" s="202"/>
      <c r="EB62" s="203"/>
      <c r="EC62" s="202"/>
      <c r="ED62" s="203"/>
      <c r="EE62" s="202"/>
      <c r="EF62" s="203"/>
      <c r="EG62" s="202"/>
      <c r="EH62" s="203"/>
      <c r="EI62" s="202"/>
      <c r="EJ62" s="203"/>
      <c r="EK62" s="202"/>
      <c r="EL62" s="203"/>
      <c r="EM62" s="202"/>
      <c r="EN62" s="203"/>
      <c r="EO62" s="202"/>
      <c r="EP62" s="203"/>
      <c r="EQ62" s="202"/>
      <c r="ER62" s="203"/>
      <c r="ES62" s="202"/>
      <c r="ET62" s="203"/>
      <c r="EU62" s="202"/>
      <c r="EV62" s="203"/>
      <c r="EW62" s="202"/>
      <c r="EX62" s="203"/>
      <c r="EY62" s="202"/>
      <c r="EZ62" s="203"/>
      <c r="FA62" s="202"/>
      <c r="FB62" s="203"/>
      <c r="FC62" s="202"/>
      <c r="FD62" s="203"/>
      <c r="FE62" s="202"/>
      <c r="FF62" s="199"/>
      <c r="FG62" s="204"/>
      <c r="FH62" s="199"/>
      <c r="FI62" s="202"/>
      <c r="FJ62" s="199"/>
      <c r="FK62" s="202"/>
      <c r="FL62" s="199"/>
      <c r="FM62" s="202"/>
      <c r="FN62" s="199"/>
      <c r="FO62" s="202"/>
      <c r="FP62" s="199"/>
      <c r="FQ62" s="202"/>
      <c r="FR62" s="199"/>
      <c r="FS62" s="202"/>
      <c r="FT62" s="199"/>
      <c r="FU62" s="202"/>
      <c r="FV62" s="199"/>
      <c r="FW62" s="202"/>
      <c r="FX62" s="199"/>
      <c r="FY62" s="202"/>
      <c r="FZ62" s="199"/>
      <c r="GA62" s="202"/>
      <c r="GB62" s="199"/>
      <c r="GC62" s="202"/>
      <c r="GD62" s="199"/>
      <c r="GE62" s="202"/>
      <c r="GF62" s="199"/>
      <c r="GG62" s="202"/>
      <c r="GH62" s="199"/>
      <c r="GI62" s="202"/>
      <c r="GJ62" s="199"/>
      <c r="GK62" s="158"/>
      <c r="GL62" s="159" t="str">
        <f t="shared" si="27"/>
        <v>Vojtěch Olejník</v>
      </c>
      <c r="GM62" s="202"/>
      <c r="GN62" s="203"/>
      <c r="GO62" s="202"/>
      <c r="GP62" s="203"/>
      <c r="GQ62" s="202"/>
      <c r="GR62" s="203"/>
      <c r="GS62" s="202"/>
      <c r="GT62" s="203"/>
      <c r="GU62" s="202"/>
      <c r="GV62" s="203"/>
      <c r="GW62" s="202"/>
      <c r="GX62" s="203"/>
      <c r="GY62" s="202"/>
      <c r="GZ62" s="203"/>
      <c r="HA62" s="202"/>
      <c r="HB62" s="203"/>
      <c r="HC62" s="202"/>
      <c r="HD62" s="203"/>
      <c r="HE62" s="202"/>
      <c r="HF62" s="203"/>
      <c r="HG62" s="202"/>
      <c r="HH62" s="203"/>
      <c r="HI62" s="202"/>
      <c r="HJ62" s="203"/>
      <c r="HK62" s="202"/>
      <c r="HL62" s="203"/>
      <c r="HM62" s="202"/>
      <c r="HN62" s="203"/>
      <c r="HO62" s="202"/>
      <c r="HP62" s="203"/>
      <c r="HQ62" s="202"/>
      <c r="HR62" s="199"/>
      <c r="HS62" s="204"/>
      <c r="HT62" s="199"/>
      <c r="HU62" s="202"/>
      <c r="HV62" s="199"/>
      <c r="HW62" s="202"/>
      <c r="HX62" s="199"/>
      <c r="HY62" s="202"/>
      <c r="HZ62" s="199"/>
      <c r="IA62" s="202"/>
      <c r="IB62" s="199"/>
      <c r="IC62" s="202"/>
      <c r="ID62" s="199"/>
      <c r="IE62" s="202"/>
      <c r="IF62" s="199"/>
      <c r="IG62" s="202"/>
      <c r="IH62" s="199"/>
      <c r="II62" s="202"/>
      <c r="IJ62" s="199"/>
      <c r="IK62" s="202"/>
      <c r="IL62" s="199"/>
      <c r="IM62" s="202"/>
      <c r="IN62" s="199"/>
      <c r="IO62" s="202"/>
      <c r="IP62" s="199"/>
      <c r="IQ62" s="202"/>
      <c r="IR62" s="199"/>
      <c r="IS62" s="202"/>
      <c r="IT62" s="199"/>
      <c r="IU62" s="202"/>
      <c r="IV62" s="199"/>
    </row>
    <row r="63">
      <c r="A63" s="214">
        <f>IFERROR(__xludf.DUMMYFUNCTION("""COMPUTED_VALUE"""),120.0)</f>
        <v>120</v>
      </c>
      <c r="B63" s="159" t="str">
        <f t="shared" si="24"/>
        <v>Jakub Malík</v>
      </c>
      <c r="C63" s="173">
        <f t="shared" ref="C63:BL63" si="50">BO63+EA63+GM63</f>
        <v>0</v>
      </c>
      <c r="D63" s="173">
        <f t="shared" si="50"/>
        <v>0</v>
      </c>
      <c r="E63" s="173">
        <f t="shared" si="50"/>
        <v>7</v>
      </c>
      <c r="F63" s="173">
        <f t="shared" si="50"/>
        <v>0</v>
      </c>
      <c r="G63" s="173">
        <f t="shared" si="50"/>
        <v>12</v>
      </c>
      <c r="H63" s="173">
        <f t="shared" si="50"/>
        <v>0</v>
      </c>
      <c r="I63" s="173">
        <f t="shared" si="50"/>
        <v>7</v>
      </c>
      <c r="J63" s="173">
        <f t="shared" si="50"/>
        <v>0</v>
      </c>
      <c r="K63" s="173">
        <f t="shared" si="50"/>
        <v>12</v>
      </c>
      <c r="L63" s="173">
        <f t="shared" si="50"/>
        <v>0</v>
      </c>
      <c r="M63" s="173">
        <f t="shared" si="50"/>
        <v>11</v>
      </c>
      <c r="N63" s="173">
        <f t="shared" si="50"/>
        <v>0</v>
      </c>
      <c r="O63" s="173">
        <f t="shared" si="50"/>
        <v>13.5</v>
      </c>
      <c r="P63" s="173">
        <f t="shared" si="50"/>
        <v>0</v>
      </c>
      <c r="Q63" s="173">
        <f t="shared" si="50"/>
        <v>12</v>
      </c>
      <c r="R63" s="173">
        <f t="shared" si="50"/>
        <v>0</v>
      </c>
      <c r="S63" s="173">
        <f t="shared" si="50"/>
        <v>5</v>
      </c>
      <c r="T63" s="173">
        <f t="shared" si="50"/>
        <v>0</v>
      </c>
      <c r="U63" s="173">
        <f t="shared" si="50"/>
        <v>9</v>
      </c>
      <c r="V63" s="173">
        <f t="shared" si="50"/>
        <v>0</v>
      </c>
      <c r="W63" s="173">
        <f t="shared" si="50"/>
        <v>6</v>
      </c>
      <c r="X63" s="173">
        <f t="shared" si="50"/>
        <v>0</v>
      </c>
      <c r="Y63" s="173">
        <f t="shared" si="50"/>
        <v>13</v>
      </c>
      <c r="Z63" s="173">
        <f t="shared" si="50"/>
        <v>0</v>
      </c>
      <c r="AA63" s="173">
        <f t="shared" si="50"/>
        <v>15</v>
      </c>
      <c r="AB63" s="173">
        <f t="shared" si="50"/>
        <v>0</v>
      </c>
      <c r="AC63" s="173">
        <f t="shared" si="50"/>
        <v>12</v>
      </c>
      <c r="AD63" s="173">
        <f t="shared" si="50"/>
        <v>0</v>
      </c>
      <c r="AE63" s="173">
        <f t="shared" si="50"/>
        <v>7</v>
      </c>
      <c r="AF63" s="173">
        <f t="shared" si="50"/>
        <v>0</v>
      </c>
      <c r="AG63" s="173">
        <f t="shared" si="50"/>
        <v>0</v>
      </c>
      <c r="AH63" s="173">
        <f t="shared" si="50"/>
        <v>0</v>
      </c>
      <c r="AI63" s="173">
        <f t="shared" si="50"/>
        <v>11</v>
      </c>
      <c r="AJ63" s="173">
        <f t="shared" si="50"/>
        <v>0</v>
      </c>
      <c r="AK63" s="173">
        <f t="shared" si="50"/>
        <v>2</v>
      </c>
      <c r="AL63" s="173">
        <f t="shared" si="50"/>
        <v>0</v>
      </c>
      <c r="AM63" s="173">
        <f t="shared" si="50"/>
        <v>0</v>
      </c>
      <c r="AN63" s="173">
        <f t="shared" si="50"/>
        <v>0</v>
      </c>
      <c r="AO63" s="173">
        <f t="shared" si="50"/>
        <v>13</v>
      </c>
      <c r="AP63" s="173">
        <f t="shared" si="50"/>
        <v>0</v>
      </c>
      <c r="AQ63" s="173">
        <f t="shared" si="50"/>
        <v>13.5</v>
      </c>
      <c r="AR63" s="173">
        <f t="shared" si="50"/>
        <v>0</v>
      </c>
      <c r="AS63" s="173">
        <f t="shared" si="50"/>
        <v>8</v>
      </c>
      <c r="AT63" s="173">
        <f t="shared" si="50"/>
        <v>0</v>
      </c>
      <c r="AU63" s="173">
        <f t="shared" si="50"/>
        <v>0</v>
      </c>
      <c r="AV63" s="173">
        <f t="shared" si="50"/>
        <v>0</v>
      </c>
      <c r="AW63" s="173">
        <f t="shared" si="50"/>
        <v>0</v>
      </c>
      <c r="AX63" s="173">
        <f t="shared" si="50"/>
        <v>0</v>
      </c>
      <c r="AY63" s="173">
        <f t="shared" si="50"/>
        <v>11</v>
      </c>
      <c r="AZ63" s="173">
        <f t="shared" si="50"/>
        <v>0</v>
      </c>
      <c r="BA63" s="173">
        <f t="shared" si="50"/>
        <v>11</v>
      </c>
      <c r="BB63" s="173">
        <f t="shared" si="50"/>
        <v>0</v>
      </c>
      <c r="BC63" s="173">
        <f t="shared" si="50"/>
        <v>1.5</v>
      </c>
      <c r="BD63" s="173">
        <f t="shared" si="50"/>
        <v>0</v>
      </c>
      <c r="BE63" s="173">
        <f t="shared" si="50"/>
        <v>13.5</v>
      </c>
      <c r="BF63" s="173">
        <f t="shared" si="50"/>
        <v>0</v>
      </c>
      <c r="BG63" s="173">
        <f t="shared" si="50"/>
        <v>0</v>
      </c>
      <c r="BH63" s="173">
        <f t="shared" si="50"/>
        <v>0</v>
      </c>
      <c r="BI63" s="173">
        <f t="shared" si="50"/>
        <v>0</v>
      </c>
      <c r="BJ63" s="173">
        <f t="shared" si="50"/>
        <v>0</v>
      </c>
      <c r="BK63" s="173">
        <f t="shared" si="50"/>
        <v>0</v>
      </c>
      <c r="BL63" s="173">
        <f t="shared" si="50"/>
        <v>0</v>
      </c>
      <c r="BM63" s="158"/>
      <c r="BN63" s="159" t="str">
        <f>IFERROR(__xludf.DUMMYFUNCTION("""COMPUTED_VALUE"""),"Jakub Malík")</f>
        <v>Jakub Malík</v>
      </c>
      <c r="BO63" s="174"/>
      <c r="BP63" s="175"/>
      <c r="BQ63" s="174"/>
      <c r="BR63" s="175"/>
      <c r="BS63" s="174">
        <f>IFERROR(__xludf.DUMMYFUNCTION("""COMPUTED_VALUE"""),12.0)</f>
        <v>12</v>
      </c>
      <c r="BT63" s="175"/>
      <c r="BU63" s="174"/>
      <c r="BV63" s="175"/>
      <c r="BW63" s="174"/>
      <c r="BX63" s="175"/>
      <c r="BY63" s="174"/>
      <c r="BZ63" s="175"/>
      <c r="CA63" s="174"/>
      <c r="CB63" s="175"/>
      <c r="CC63" s="174">
        <f>IFERROR(__xludf.DUMMYFUNCTION("""COMPUTED_VALUE"""),5.5)</f>
        <v>5.5</v>
      </c>
      <c r="CD63" s="175"/>
      <c r="CE63" s="174"/>
      <c r="CF63" s="175"/>
      <c r="CG63" s="174"/>
      <c r="CH63" s="175"/>
      <c r="CI63" s="174">
        <f>IFERROR(__xludf.DUMMYFUNCTION("""COMPUTED_VALUE"""),6.0)</f>
        <v>6</v>
      </c>
      <c r="CJ63" s="175"/>
      <c r="CK63" s="174"/>
      <c r="CL63" s="175"/>
      <c r="CM63" s="174"/>
      <c r="CN63" s="175"/>
      <c r="CO63" s="174"/>
      <c r="CP63" s="175"/>
      <c r="CQ63" s="174"/>
      <c r="CR63" s="175"/>
      <c r="CS63" s="174"/>
      <c r="CT63" s="173"/>
      <c r="CU63" s="174"/>
      <c r="CV63" s="173"/>
      <c r="CW63" s="174"/>
      <c r="CX63" s="173"/>
      <c r="CY63" s="174"/>
      <c r="CZ63" s="173"/>
      <c r="DA63" s="174"/>
      <c r="DB63" s="173"/>
      <c r="DC63" s="174"/>
      <c r="DD63" s="173"/>
      <c r="DE63" s="174"/>
      <c r="DF63" s="173"/>
      <c r="DG63" s="174"/>
      <c r="DH63" s="173"/>
      <c r="DI63" s="174"/>
      <c r="DJ63" s="173"/>
      <c r="DK63" s="174"/>
      <c r="DL63" s="173"/>
      <c r="DM63" s="174"/>
      <c r="DN63" s="173"/>
      <c r="DO63" s="174">
        <f>IFERROR(__xludf.DUMMYFUNCTION("""COMPUTED_VALUE"""),1.5)</f>
        <v>1.5</v>
      </c>
      <c r="DP63" s="173"/>
      <c r="DQ63" s="174"/>
      <c r="DR63" s="173"/>
      <c r="DS63" s="174"/>
      <c r="DT63" s="173"/>
      <c r="DU63" s="174"/>
      <c r="DV63" s="173"/>
      <c r="DW63" s="174"/>
      <c r="DX63" s="173"/>
      <c r="DY63" s="158"/>
      <c r="DZ63" s="159" t="str">
        <f t="shared" si="26"/>
        <v>Jakub Malík</v>
      </c>
      <c r="EA63" s="202"/>
      <c r="EB63" s="203"/>
      <c r="EC63" s="202">
        <f>IFERROR(__xludf.DUMMYFUNCTION("""COMPUTED_VALUE"""),7.0)</f>
        <v>7</v>
      </c>
      <c r="ED63" s="203"/>
      <c r="EE63" s="202"/>
      <c r="EF63" s="203"/>
      <c r="EG63" s="202">
        <f>IFERROR(__xludf.DUMMYFUNCTION("""COMPUTED_VALUE"""),7.0)</f>
        <v>7</v>
      </c>
      <c r="EH63" s="203"/>
      <c r="EI63" s="202">
        <f>IFERROR(__xludf.DUMMYFUNCTION("""COMPUTED_VALUE"""),12.0)</f>
        <v>12</v>
      </c>
      <c r="EJ63" s="203"/>
      <c r="EK63" s="202">
        <f>IFERROR(__xludf.DUMMYFUNCTION("""COMPUTED_VALUE"""),11.0)</f>
        <v>11</v>
      </c>
      <c r="EL63" s="203"/>
      <c r="EM63" s="202">
        <f>IFERROR(__xludf.DUMMYFUNCTION("""COMPUTED_VALUE"""),13.5)</f>
        <v>13.5</v>
      </c>
      <c r="EN63" s="203"/>
      <c r="EO63" s="202">
        <f>IFERROR(__xludf.DUMMYFUNCTION("""COMPUTED_VALUE"""),6.5)</f>
        <v>6.5</v>
      </c>
      <c r="EP63" s="203"/>
      <c r="EQ63" s="202">
        <f>IFERROR(__xludf.DUMMYFUNCTION("""COMPUTED_VALUE"""),5.0)</f>
        <v>5</v>
      </c>
      <c r="ER63" s="203"/>
      <c r="ES63" s="202">
        <f>IFERROR(__xludf.DUMMYFUNCTION("""COMPUTED_VALUE"""),9.0)</f>
        <v>9</v>
      </c>
      <c r="ET63" s="203"/>
      <c r="EU63" s="202"/>
      <c r="EV63" s="203"/>
      <c r="EW63" s="202">
        <f>IFERROR(__xludf.DUMMYFUNCTION("""COMPUTED_VALUE"""),13.0)</f>
        <v>13</v>
      </c>
      <c r="EX63" s="203"/>
      <c r="EY63" s="202">
        <f>IFERROR(__xludf.DUMMYFUNCTION("""COMPUTED_VALUE"""),15.0)</f>
        <v>15</v>
      </c>
      <c r="EZ63" s="203"/>
      <c r="FA63" s="202">
        <f>IFERROR(__xludf.DUMMYFUNCTION("""COMPUTED_VALUE"""),12.0)</f>
        <v>12</v>
      </c>
      <c r="FB63" s="203"/>
      <c r="FC63" s="202">
        <f>IFERROR(__xludf.DUMMYFUNCTION("""COMPUTED_VALUE"""),7.0)</f>
        <v>7</v>
      </c>
      <c r="FD63" s="203"/>
      <c r="FE63" s="202"/>
      <c r="FF63" s="199"/>
      <c r="FG63" s="202">
        <f>IFERROR(__xludf.DUMMYFUNCTION("""COMPUTED_VALUE"""),11.0)</f>
        <v>11</v>
      </c>
      <c r="FH63" s="199"/>
      <c r="FI63" s="202">
        <f>IFERROR(__xludf.DUMMYFUNCTION("""COMPUTED_VALUE"""),2.0)</f>
        <v>2</v>
      </c>
      <c r="FJ63" s="199"/>
      <c r="FK63" s="202"/>
      <c r="FL63" s="199"/>
      <c r="FM63" s="202">
        <f>IFERROR(__xludf.DUMMYFUNCTION("""COMPUTED_VALUE"""),13.0)</f>
        <v>13</v>
      </c>
      <c r="FN63" s="199"/>
      <c r="FO63" s="202">
        <f>IFERROR(__xludf.DUMMYFUNCTION("""COMPUTED_VALUE"""),13.5)</f>
        <v>13.5</v>
      </c>
      <c r="FP63" s="199"/>
      <c r="FQ63" s="202">
        <f>IFERROR(__xludf.DUMMYFUNCTION("""COMPUTED_VALUE"""),8.0)</f>
        <v>8</v>
      </c>
      <c r="FR63" s="199"/>
      <c r="FS63" s="202"/>
      <c r="FT63" s="199"/>
      <c r="FU63" s="202"/>
      <c r="FV63" s="199"/>
      <c r="FW63" s="202">
        <f>IFERROR(__xludf.DUMMYFUNCTION("""COMPUTED_VALUE"""),11.0)</f>
        <v>11</v>
      </c>
      <c r="FX63" s="199"/>
      <c r="FY63" s="202">
        <f>IFERROR(__xludf.DUMMYFUNCTION("""COMPUTED_VALUE"""),11.0)</f>
        <v>11</v>
      </c>
      <c r="FZ63" s="199"/>
      <c r="GA63" s="202"/>
      <c r="GB63" s="199"/>
      <c r="GC63" s="202">
        <f>IFERROR(__xludf.DUMMYFUNCTION("""COMPUTED_VALUE"""),13.5)</f>
        <v>13.5</v>
      </c>
      <c r="GD63" s="199"/>
      <c r="GE63" s="202"/>
      <c r="GF63" s="199"/>
      <c r="GG63" s="202"/>
      <c r="GH63" s="199"/>
      <c r="GI63" s="202"/>
      <c r="GJ63" s="199"/>
      <c r="GK63" s="158"/>
      <c r="GL63" s="159" t="str">
        <f t="shared" si="27"/>
        <v>Jakub Malík</v>
      </c>
      <c r="GM63" s="202"/>
      <c r="GN63" s="203"/>
      <c r="GO63" s="202"/>
      <c r="GP63" s="203"/>
      <c r="GQ63" s="202"/>
      <c r="GR63" s="203"/>
      <c r="GS63" s="202"/>
      <c r="GT63" s="203"/>
      <c r="GU63" s="202"/>
      <c r="GV63" s="203"/>
      <c r="GW63" s="202"/>
      <c r="GX63" s="203"/>
      <c r="GY63" s="202"/>
      <c r="GZ63" s="203"/>
      <c r="HA63" s="202"/>
      <c r="HB63" s="203"/>
      <c r="HC63" s="202"/>
      <c r="HD63" s="203"/>
      <c r="HE63" s="202"/>
      <c r="HF63" s="203"/>
      <c r="HG63" s="202"/>
      <c r="HH63" s="203"/>
      <c r="HI63" s="202"/>
      <c r="HJ63" s="203"/>
      <c r="HK63" s="202"/>
      <c r="HL63" s="203"/>
      <c r="HM63" s="202"/>
      <c r="HN63" s="203"/>
      <c r="HO63" s="202"/>
      <c r="HP63" s="203"/>
      <c r="HQ63" s="202"/>
      <c r="HR63" s="199"/>
      <c r="HS63" s="202"/>
      <c r="HT63" s="199"/>
      <c r="HU63" s="202"/>
      <c r="HV63" s="199"/>
      <c r="HW63" s="202"/>
      <c r="HX63" s="199"/>
      <c r="HY63" s="202"/>
      <c r="HZ63" s="199"/>
      <c r="IA63" s="202"/>
      <c r="IB63" s="199"/>
      <c r="IC63" s="202"/>
      <c r="ID63" s="199"/>
      <c r="IE63" s="202"/>
      <c r="IF63" s="199"/>
      <c r="IG63" s="202"/>
      <c r="IH63" s="199"/>
      <c r="II63" s="202"/>
      <c r="IJ63" s="199"/>
      <c r="IK63" s="202"/>
      <c r="IL63" s="199"/>
      <c r="IM63" s="202"/>
      <c r="IN63" s="199"/>
      <c r="IO63" s="202"/>
      <c r="IP63" s="199"/>
      <c r="IQ63" s="202"/>
      <c r="IR63" s="199"/>
      <c r="IS63" s="202"/>
      <c r="IT63" s="199"/>
      <c r="IU63" s="202"/>
      <c r="IV63" s="199"/>
    </row>
    <row r="64">
      <c r="A64" s="214">
        <f>IFERROR(__xludf.DUMMYFUNCTION("""COMPUTED_VALUE"""),120.0)</f>
        <v>120</v>
      </c>
      <c r="B64" s="159" t="str">
        <f t="shared" si="24"/>
        <v>David Chysky</v>
      </c>
      <c r="C64" s="173">
        <f t="shared" ref="C64:BL64" si="51">BO64+EA64+GM64</f>
        <v>0</v>
      </c>
      <c r="D64" s="173">
        <f t="shared" si="51"/>
        <v>0</v>
      </c>
      <c r="E64" s="173">
        <f t="shared" si="51"/>
        <v>0</v>
      </c>
      <c r="F64" s="173">
        <f t="shared" si="51"/>
        <v>0</v>
      </c>
      <c r="G64" s="173">
        <f t="shared" si="51"/>
        <v>0</v>
      </c>
      <c r="H64" s="173">
        <f t="shared" si="51"/>
        <v>0</v>
      </c>
      <c r="I64" s="173">
        <f t="shared" si="51"/>
        <v>0</v>
      </c>
      <c r="J64" s="173">
        <f t="shared" si="51"/>
        <v>0</v>
      </c>
      <c r="K64" s="173">
        <f t="shared" si="51"/>
        <v>0</v>
      </c>
      <c r="L64" s="173">
        <f t="shared" si="51"/>
        <v>0</v>
      </c>
      <c r="M64" s="173">
        <f t="shared" si="51"/>
        <v>0</v>
      </c>
      <c r="N64" s="173">
        <f t="shared" si="51"/>
        <v>0</v>
      </c>
      <c r="O64" s="173">
        <f t="shared" si="51"/>
        <v>0</v>
      </c>
      <c r="P64" s="173">
        <f t="shared" si="51"/>
        <v>0</v>
      </c>
      <c r="Q64" s="173">
        <f t="shared" si="51"/>
        <v>0</v>
      </c>
      <c r="R64" s="173">
        <f t="shared" si="51"/>
        <v>0</v>
      </c>
      <c r="S64" s="173">
        <f t="shared" si="51"/>
        <v>0</v>
      </c>
      <c r="T64" s="173">
        <f t="shared" si="51"/>
        <v>0</v>
      </c>
      <c r="U64" s="173">
        <f t="shared" si="51"/>
        <v>0</v>
      </c>
      <c r="V64" s="173">
        <f t="shared" si="51"/>
        <v>0</v>
      </c>
      <c r="W64" s="173">
        <f t="shared" si="51"/>
        <v>0</v>
      </c>
      <c r="X64" s="173">
        <f t="shared" si="51"/>
        <v>0</v>
      </c>
      <c r="Y64" s="173">
        <f t="shared" si="51"/>
        <v>0</v>
      </c>
      <c r="Z64" s="173">
        <f t="shared" si="51"/>
        <v>0</v>
      </c>
      <c r="AA64" s="173">
        <f t="shared" si="51"/>
        <v>0</v>
      </c>
      <c r="AB64" s="173">
        <f t="shared" si="51"/>
        <v>0</v>
      </c>
      <c r="AC64" s="173">
        <f t="shared" si="51"/>
        <v>0</v>
      </c>
      <c r="AD64" s="173">
        <f t="shared" si="51"/>
        <v>0</v>
      </c>
      <c r="AE64" s="173">
        <f t="shared" si="51"/>
        <v>0</v>
      </c>
      <c r="AF64" s="173">
        <f t="shared" si="51"/>
        <v>0</v>
      </c>
      <c r="AG64" s="173">
        <f t="shared" si="51"/>
        <v>0</v>
      </c>
      <c r="AH64" s="173">
        <f t="shared" si="51"/>
        <v>0</v>
      </c>
      <c r="AI64" s="173">
        <f t="shared" si="51"/>
        <v>0</v>
      </c>
      <c r="AJ64" s="173">
        <f t="shared" si="51"/>
        <v>0</v>
      </c>
      <c r="AK64" s="173">
        <f t="shared" si="51"/>
        <v>0</v>
      </c>
      <c r="AL64" s="173">
        <f t="shared" si="51"/>
        <v>0</v>
      </c>
      <c r="AM64" s="173">
        <f t="shared" si="51"/>
        <v>0</v>
      </c>
      <c r="AN64" s="173">
        <f t="shared" si="51"/>
        <v>0</v>
      </c>
      <c r="AO64" s="173">
        <f t="shared" si="51"/>
        <v>0</v>
      </c>
      <c r="AP64" s="173">
        <f t="shared" si="51"/>
        <v>0</v>
      </c>
      <c r="AQ64" s="173">
        <f t="shared" si="51"/>
        <v>0</v>
      </c>
      <c r="AR64" s="173">
        <f t="shared" si="51"/>
        <v>0</v>
      </c>
      <c r="AS64" s="173">
        <f t="shared" si="51"/>
        <v>0</v>
      </c>
      <c r="AT64" s="173">
        <f t="shared" si="51"/>
        <v>0</v>
      </c>
      <c r="AU64" s="173">
        <f t="shared" si="51"/>
        <v>0</v>
      </c>
      <c r="AV64" s="173">
        <f t="shared" si="51"/>
        <v>0</v>
      </c>
      <c r="AW64" s="173">
        <f t="shared" si="51"/>
        <v>0</v>
      </c>
      <c r="AX64" s="173">
        <f t="shared" si="51"/>
        <v>0</v>
      </c>
      <c r="AY64" s="173">
        <f t="shared" si="51"/>
        <v>0</v>
      </c>
      <c r="AZ64" s="173">
        <f t="shared" si="51"/>
        <v>0</v>
      </c>
      <c r="BA64" s="173">
        <f t="shared" si="51"/>
        <v>0</v>
      </c>
      <c r="BB64" s="173">
        <f t="shared" si="51"/>
        <v>0</v>
      </c>
      <c r="BC64" s="173">
        <f t="shared" si="51"/>
        <v>0</v>
      </c>
      <c r="BD64" s="173">
        <f t="shared" si="51"/>
        <v>0</v>
      </c>
      <c r="BE64" s="173">
        <f t="shared" si="51"/>
        <v>0</v>
      </c>
      <c r="BF64" s="173">
        <f t="shared" si="51"/>
        <v>0</v>
      </c>
      <c r="BG64" s="173">
        <f t="shared" si="51"/>
        <v>0</v>
      </c>
      <c r="BH64" s="173">
        <f t="shared" si="51"/>
        <v>0</v>
      </c>
      <c r="BI64" s="173">
        <f t="shared" si="51"/>
        <v>0</v>
      </c>
      <c r="BJ64" s="173">
        <f t="shared" si="51"/>
        <v>0</v>
      </c>
      <c r="BK64" s="173">
        <f t="shared" si="51"/>
        <v>0</v>
      </c>
      <c r="BL64" s="173">
        <f t="shared" si="51"/>
        <v>0</v>
      </c>
      <c r="BM64" s="158"/>
      <c r="BN64" s="159" t="str">
        <f>IFERROR(__xludf.DUMMYFUNCTION("""COMPUTED_VALUE"""),"David Chysky")</f>
        <v>David Chysky</v>
      </c>
      <c r="BO64" s="174"/>
      <c r="BP64" s="175"/>
      <c r="BQ64" s="174"/>
      <c r="BR64" s="175"/>
      <c r="BS64" s="174"/>
      <c r="BT64" s="175"/>
      <c r="BU64" s="174"/>
      <c r="BV64" s="175"/>
      <c r="BW64" s="174"/>
      <c r="BX64" s="175"/>
      <c r="BY64" s="174"/>
      <c r="BZ64" s="175"/>
      <c r="CA64" s="174"/>
      <c r="CB64" s="175"/>
      <c r="CC64" s="174"/>
      <c r="CD64" s="175"/>
      <c r="CE64" s="174"/>
      <c r="CF64" s="175"/>
      <c r="CG64" s="174"/>
      <c r="CH64" s="175"/>
      <c r="CI64" s="174"/>
      <c r="CJ64" s="175"/>
      <c r="CK64" s="174"/>
      <c r="CL64" s="175"/>
      <c r="CM64" s="174"/>
      <c r="CN64" s="175"/>
      <c r="CO64" s="176"/>
      <c r="CP64" s="181"/>
      <c r="CQ64" s="176"/>
      <c r="CR64" s="181"/>
      <c r="CS64" s="174"/>
      <c r="CT64" s="173"/>
      <c r="CU64" s="174"/>
      <c r="CV64" s="173"/>
      <c r="CW64" s="174"/>
      <c r="CX64" s="173"/>
      <c r="CY64" s="174"/>
      <c r="CZ64" s="173"/>
      <c r="DA64" s="174"/>
      <c r="DB64" s="173"/>
      <c r="DC64" s="174"/>
      <c r="DD64" s="173"/>
      <c r="DE64" s="176"/>
      <c r="DF64" s="173"/>
      <c r="DG64" s="176"/>
      <c r="DH64" s="173"/>
      <c r="DI64" s="174"/>
      <c r="DJ64" s="173"/>
      <c r="DK64" s="174"/>
      <c r="DL64" s="173"/>
      <c r="DM64" s="176"/>
      <c r="DN64" s="182"/>
      <c r="DO64" s="174"/>
      <c r="DP64" s="173"/>
      <c r="DQ64" s="174"/>
      <c r="DR64" s="173"/>
      <c r="DS64" s="176"/>
      <c r="DT64" s="173"/>
      <c r="DU64" s="176"/>
      <c r="DV64" s="173"/>
      <c r="DW64" s="174"/>
      <c r="DX64" s="173"/>
      <c r="DY64" s="158"/>
      <c r="DZ64" s="159" t="str">
        <f t="shared" si="26"/>
        <v>David Chysky</v>
      </c>
      <c r="EA64" s="202"/>
      <c r="EB64" s="203"/>
      <c r="EC64" s="202"/>
      <c r="ED64" s="203"/>
      <c r="EE64" s="202"/>
      <c r="EF64" s="203"/>
      <c r="EG64" s="202"/>
      <c r="EH64" s="203"/>
      <c r="EI64" s="202"/>
      <c r="EJ64" s="203"/>
      <c r="EK64" s="202"/>
      <c r="EL64" s="203"/>
      <c r="EM64" s="202"/>
      <c r="EN64" s="203"/>
      <c r="EO64" s="202"/>
      <c r="EP64" s="203"/>
      <c r="EQ64" s="202"/>
      <c r="ER64" s="203"/>
      <c r="ES64" s="202"/>
      <c r="ET64" s="203"/>
      <c r="EU64" s="202"/>
      <c r="EV64" s="203"/>
      <c r="EW64" s="202"/>
      <c r="EX64" s="203"/>
      <c r="EY64" s="202"/>
      <c r="EZ64" s="203"/>
      <c r="FA64" s="204"/>
      <c r="FB64" s="205"/>
      <c r="FC64" s="204"/>
      <c r="FD64" s="205"/>
      <c r="FE64" s="202"/>
      <c r="FF64" s="199"/>
      <c r="FG64" s="202"/>
      <c r="FH64" s="199"/>
      <c r="FI64" s="202"/>
      <c r="FJ64" s="199"/>
      <c r="FK64" s="202"/>
      <c r="FL64" s="199"/>
      <c r="FM64" s="202"/>
      <c r="FN64" s="199"/>
      <c r="FO64" s="202"/>
      <c r="FP64" s="199"/>
      <c r="FQ64" s="204"/>
      <c r="FR64" s="199"/>
      <c r="FS64" s="204"/>
      <c r="FT64" s="199"/>
      <c r="FU64" s="202"/>
      <c r="FV64" s="199"/>
      <c r="FW64" s="202"/>
      <c r="FX64" s="199"/>
      <c r="FY64" s="204"/>
      <c r="FZ64" s="206"/>
      <c r="GA64" s="202"/>
      <c r="GB64" s="199"/>
      <c r="GC64" s="202"/>
      <c r="GD64" s="199"/>
      <c r="GE64" s="204"/>
      <c r="GF64" s="199"/>
      <c r="GG64" s="204"/>
      <c r="GH64" s="199"/>
      <c r="GI64" s="202"/>
      <c r="GJ64" s="199"/>
      <c r="GK64" s="158"/>
      <c r="GL64" s="159" t="str">
        <f t="shared" si="27"/>
        <v>David Chysky</v>
      </c>
      <c r="GM64" s="202"/>
      <c r="GN64" s="203"/>
      <c r="GO64" s="202"/>
      <c r="GP64" s="203"/>
      <c r="GQ64" s="202"/>
      <c r="GR64" s="203"/>
      <c r="GS64" s="202"/>
      <c r="GT64" s="203"/>
      <c r="GU64" s="202"/>
      <c r="GV64" s="203"/>
      <c r="GW64" s="202"/>
      <c r="GX64" s="203"/>
      <c r="GY64" s="202"/>
      <c r="GZ64" s="203"/>
      <c r="HA64" s="202"/>
      <c r="HB64" s="203"/>
      <c r="HC64" s="202"/>
      <c r="HD64" s="203"/>
      <c r="HE64" s="202"/>
      <c r="HF64" s="203"/>
      <c r="HG64" s="202"/>
      <c r="HH64" s="203"/>
      <c r="HI64" s="202"/>
      <c r="HJ64" s="203"/>
      <c r="HK64" s="202"/>
      <c r="HL64" s="203"/>
      <c r="HM64" s="204"/>
      <c r="HN64" s="205"/>
      <c r="HO64" s="204"/>
      <c r="HP64" s="205"/>
      <c r="HQ64" s="202"/>
      <c r="HR64" s="199"/>
      <c r="HS64" s="202"/>
      <c r="HT64" s="199"/>
      <c r="HU64" s="202"/>
      <c r="HV64" s="199"/>
      <c r="HW64" s="202"/>
      <c r="HX64" s="199"/>
      <c r="HY64" s="202"/>
      <c r="HZ64" s="199"/>
      <c r="IA64" s="202"/>
      <c r="IB64" s="199"/>
      <c r="IC64" s="204"/>
      <c r="ID64" s="199"/>
      <c r="IE64" s="204"/>
      <c r="IF64" s="199"/>
      <c r="IG64" s="202"/>
      <c r="IH64" s="199"/>
      <c r="II64" s="202"/>
      <c r="IJ64" s="199"/>
      <c r="IK64" s="204"/>
      <c r="IL64" s="206"/>
      <c r="IM64" s="202"/>
      <c r="IN64" s="199"/>
      <c r="IO64" s="202"/>
      <c r="IP64" s="199"/>
      <c r="IQ64" s="204"/>
      <c r="IR64" s="199"/>
      <c r="IS64" s="204"/>
      <c r="IT64" s="199"/>
      <c r="IU64" s="202"/>
      <c r="IV64" s="199"/>
    </row>
    <row r="65">
      <c r="A65" s="214">
        <f>IFERROR(__xludf.DUMMYFUNCTION("""COMPUTED_VALUE"""),100.0)</f>
        <v>100</v>
      </c>
      <c r="B65" s="159" t="str">
        <f t="shared" si="24"/>
        <v>Dominik Plodek</v>
      </c>
      <c r="C65" s="173">
        <f t="shared" ref="C65:BL65" si="52">BO65+EA65+GM65</f>
        <v>0</v>
      </c>
      <c r="D65" s="173">
        <f t="shared" si="52"/>
        <v>0</v>
      </c>
      <c r="E65" s="173">
        <f t="shared" si="52"/>
        <v>0</v>
      </c>
      <c r="F65" s="173">
        <f t="shared" si="52"/>
        <v>0</v>
      </c>
      <c r="G65" s="173">
        <f t="shared" si="52"/>
        <v>0</v>
      </c>
      <c r="H65" s="173">
        <f t="shared" si="52"/>
        <v>0</v>
      </c>
      <c r="I65" s="173">
        <f t="shared" si="52"/>
        <v>0</v>
      </c>
      <c r="J65" s="173">
        <f t="shared" si="52"/>
        <v>0</v>
      </c>
      <c r="K65" s="173">
        <f t="shared" si="52"/>
        <v>0</v>
      </c>
      <c r="L65" s="173">
        <f t="shared" si="52"/>
        <v>0</v>
      </c>
      <c r="M65" s="173">
        <f t="shared" si="52"/>
        <v>0</v>
      </c>
      <c r="N65" s="173">
        <f t="shared" si="52"/>
        <v>0</v>
      </c>
      <c r="O65" s="173">
        <f t="shared" si="52"/>
        <v>0</v>
      </c>
      <c r="P65" s="173">
        <f t="shared" si="52"/>
        <v>0</v>
      </c>
      <c r="Q65" s="173">
        <f t="shared" si="52"/>
        <v>0</v>
      </c>
      <c r="R65" s="173">
        <f t="shared" si="52"/>
        <v>0</v>
      </c>
      <c r="S65" s="173">
        <f t="shared" si="52"/>
        <v>0</v>
      </c>
      <c r="T65" s="173">
        <f t="shared" si="52"/>
        <v>0</v>
      </c>
      <c r="U65" s="173">
        <f t="shared" si="52"/>
        <v>0</v>
      </c>
      <c r="V65" s="173">
        <f t="shared" si="52"/>
        <v>0</v>
      </c>
      <c r="W65" s="173">
        <f t="shared" si="52"/>
        <v>0</v>
      </c>
      <c r="X65" s="173">
        <f t="shared" si="52"/>
        <v>0</v>
      </c>
      <c r="Y65" s="173">
        <f t="shared" si="52"/>
        <v>0</v>
      </c>
      <c r="Z65" s="173">
        <f t="shared" si="52"/>
        <v>0</v>
      </c>
      <c r="AA65" s="173">
        <f t="shared" si="52"/>
        <v>0</v>
      </c>
      <c r="AB65" s="173">
        <f t="shared" si="52"/>
        <v>0</v>
      </c>
      <c r="AC65" s="173">
        <f t="shared" si="52"/>
        <v>0</v>
      </c>
      <c r="AD65" s="173">
        <f t="shared" si="52"/>
        <v>0</v>
      </c>
      <c r="AE65" s="173">
        <f t="shared" si="52"/>
        <v>0</v>
      </c>
      <c r="AF65" s="173">
        <f t="shared" si="52"/>
        <v>0</v>
      </c>
      <c r="AG65" s="173">
        <f t="shared" si="52"/>
        <v>0</v>
      </c>
      <c r="AH65" s="173">
        <f t="shared" si="52"/>
        <v>0</v>
      </c>
      <c r="AI65" s="173">
        <f t="shared" si="52"/>
        <v>0</v>
      </c>
      <c r="AJ65" s="173">
        <f t="shared" si="52"/>
        <v>0</v>
      </c>
      <c r="AK65" s="173">
        <f t="shared" si="52"/>
        <v>0</v>
      </c>
      <c r="AL65" s="173">
        <f t="shared" si="52"/>
        <v>0</v>
      </c>
      <c r="AM65" s="173">
        <f t="shared" si="52"/>
        <v>0</v>
      </c>
      <c r="AN65" s="173">
        <f t="shared" si="52"/>
        <v>0</v>
      </c>
      <c r="AO65" s="173">
        <f t="shared" si="52"/>
        <v>0</v>
      </c>
      <c r="AP65" s="173">
        <f t="shared" si="52"/>
        <v>0</v>
      </c>
      <c r="AQ65" s="173">
        <f t="shared" si="52"/>
        <v>0</v>
      </c>
      <c r="AR65" s="173">
        <f t="shared" si="52"/>
        <v>0</v>
      </c>
      <c r="AS65" s="173">
        <f t="shared" si="52"/>
        <v>0</v>
      </c>
      <c r="AT65" s="173">
        <f t="shared" si="52"/>
        <v>0</v>
      </c>
      <c r="AU65" s="173">
        <f t="shared" si="52"/>
        <v>0</v>
      </c>
      <c r="AV65" s="173">
        <f t="shared" si="52"/>
        <v>0</v>
      </c>
      <c r="AW65" s="173">
        <f t="shared" si="52"/>
        <v>0</v>
      </c>
      <c r="AX65" s="173">
        <f t="shared" si="52"/>
        <v>0</v>
      </c>
      <c r="AY65" s="173">
        <f t="shared" si="52"/>
        <v>0</v>
      </c>
      <c r="AZ65" s="173">
        <f t="shared" si="52"/>
        <v>0</v>
      </c>
      <c r="BA65" s="173">
        <f t="shared" si="52"/>
        <v>0</v>
      </c>
      <c r="BB65" s="173">
        <f t="shared" si="52"/>
        <v>0</v>
      </c>
      <c r="BC65" s="173">
        <f t="shared" si="52"/>
        <v>0</v>
      </c>
      <c r="BD65" s="173">
        <f t="shared" si="52"/>
        <v>0</v>
      </c>
      <c r="BE65" s="173">
        <f t="shared" si="52"/>
        <v>0</v>
      </c>
      <c r="BF65" s="173">
        <f t="shared" si="52"/>
        <v>0</v>
      </c>
      <c r="BG65" s="173">
        <f t="shared" si="52"/>
        <v>0</v>
      </c>
      <c r="BH65" s="173">
        <f t="shared" si="52"/>
        <v>0</v>
      </c>
      <c r="BI65" s="173">
        <f t="shared" si="52"/>
        <v>0</v>
      </c>
      <c r="BJ65" s="173">
        <f t="shared" si="52"/>
        <v>0</v>
      </c>
      <c r="BK65" s="173">
        <f t="shared" si="52"/>
        <v>0</v>
      </c>
      <c r="BL65" s="173">
        <f t="shared" si="52"/>
        <v>0</v>
      </c>
      <c r="BM65" s="158"/>
      <c r="BN65" s="159" t="str">
        <f>IFERROR(__xludf.DUMMYFUNCTION("""COMPUTED_VALUE"""),"Dominik Plodek")</f>
        <v>Dominik Plodek</v>
      </c>
      <c r="BO65" s="174"/>
      <c r="BP65" s="175"/>
      <c r="BQ65" s="174"/>
      <c r="BR65" s="175"/>
      <c r="BS65" s="174"/>
      <c r="BT65" s="175"/>
      <c r="BU65" s="174"/>
      <c r="BV65" s="175"/>
      <c r="BW65" s="174"/>
      <c r="BX65" s="175"/>
      <c r="BY65" s="174"/>
      <c r="BZ65" s="175"/>
      <c r="CA65" s="174"/>
      <c r="CB65" s="175"/>
      <c r="CC65" s="174"/>
      <c r="CD65" s="175"/>
      <c r="CE65" s="174"/>
      <c r="CF65" s="175"/>
      <c r="CG65" s="174"/>
      <c r="CH65" s="175"/>
      <c r="CI65" s="174"/>
      <c r="CJ65" s="175"/>
      <c r="CK65" s="174"/>
      <c r="CL65" s="175"/>
      <c r="CM65" s="174"/>
      <c r="CN65" s="175"/>
      <c r="CO65" s="176"/>
      <c r="CP65" s="175"/>
      <c r="CQ65" s="174"/>
      <c r="CR65" s="175"/>
      <c r="CS65" s="174"/>
      <c r="CT65" s="173"/>
      <c r="CU65" s="174"/>
      <c r="CV65" s="173"/>
      <c r="CW65" s="174"/>
      <c r="CX65" s="173"/>
      <c r="CY65" s="174"/>
      <c r="CZ65" s="173"/>
      <c r="DA65" s="174"/>
      <c r="DB65" s="173"/>
      <c r="DC65" s="174"/>
      <c r="DD65" s="173"/>
      <c r="DE65" s="174"/>
      <c r="DF65" s="173"/>
      <c r="DG65" s="174"/>
      <c r="DH65" s="173"/>
      <c r="DI65" s="174"/>
      <c r="DJ65" s="173"/>
      <c r="DK65" s="174"/>
      <c r="DL65" s="173"/>
      <c r="DM65" s="174"/>
      <c r="DN65" s="173"/>
      <c r="DO65" s="174"/>
      <c r="DP65" s="173"/>
      <c r="DQ65" s="174"/>
      <c r="DR65" s="173"/>
      <c r="DS65" s="174"/>
      <c r="DT65" s="173"/>
      <c r="DU65" s="174"/>
      <c r="DV65" s="173"/>
      <c r="DW65" s="174"/>
      <c r="DX65" s="173"/>
      <c r="DY65" s="158"/>
      <c r="DZ65" s="159" t="str">
        <f t="shared" si="26"/>
        <v>Dominik Plodek</v>
      </c>
      <c r="EA65" s="202"/>
      <c r="EB65" s="203"/>
      <c r="EC65" s="202"/>
      <c r="ED65" s="203"/>
      <c r="EE65" s="202"/>
      <c r="EF65" s="203"/>
      <c r="EG65" s="202"/>
      <c r="EH65" s="203"/>
      <c r="EI65" s="202"/>
      <c r="EJ65" s="203"/>
      <c r="EK65" s="202"/>
      <c r="EL65" s="203"/>
      <c r="EM65" s="202"/>
      <c r="EN65" s="203"/>
      <c r="EO65" s="202"/>
      <c r="EP65" s="203"/>
      <c r="EQ65" s="202"/>
      <c r="ER65" s="203"/>
      <c r="ES65" s="202"/>
      <c r="ET65" s="203"/>
      <c r="EU65" s="202"/>
      <c r="EV65" s="203"/>
      <c r="EW65" s="202"/>
      <c r="EX65" s="203"/>
      <c r="EY65" s="202"/>
      <c r="EZ65" s="203"/>
      <c r="FA65" s="204"/>
      <c r="FB65" s="203"/>
      <c r="FC65" s="202"/>
      <c r="FD65" s="203"/>
      <c r="FE65" s="202"/>
      <c r="FF65" s="199"/>
      <c r="FG65" s="202"/>
      <c r="FH65" s="199"/>
      <c r="FI65" s="202"/>
      <c r="FJ65" s="199"/>
      <c r="FK65" s="202"/>
      <c r="FL65" s="199"/>
      <c r="FM65" s="202"/>
      <c r="FN65" s="199"/>
      <c r="FO65" s="202"/>
      <c r="FP65" s="199"/>
      <c r="FQ65" s="202"/>
      <c r="FR65" s="199"/>
      <c r="FS65" s="202"/>
      <c r="FT65" s="199"/>
      <c r="FU65" s="202"/>
      <c r="FV65" s="199"/>
      <c r="FW65" s="202"/>
      <c r="FX65" s="199"/>
      <c r="FY65" s="202"/>
      <c r="FZ65" s="199"/>
      <c r="GA65" s="202"/>
      <c r="GB65" s="199"/>
      <c r="GC65" s="202"/>
      <c r="GD65" s="199"/>
      <c r="GE65" s="202"/>
      <c r="GF65" s="199"/>
      <c r="GG65" s="202"/>
      <c r="GH65" s="199"/>
      <c r="GI65" s="202"/>
      <c r="GJ65" s="199"/>
      <c r="GK65" s="158"/>
      <c r="GL65" s="159" t="str">
        <f t="shared" si="27"/>
        <v>Dominik Plodek</v>
      </c>
      <c r="GM65" s="202"/>
      <c r="GN65" s="203"/>
      <c r="GO65" s="202"/>
      <c r="GP65" s="203"/>
      <c r="GQ65" s="202"/>
      <c r="GR65" s="203"/>
      <c r="GS65" s="202"/>
      <c r="GT65" s="203"/>
      <c r="GU65" s="202"/>
      <c r="GV65" s="203"/>
      <c r="GW65" s="202"/>
      <c r="GX65" s="203"/>
      <c r="GY65" s="202"/>
      <c r="GZ65" s="203"/>
      <c r="HA65" s="202"/>
      <c r="HB65" s="203"/>
      <c r="HC65" s="202"/>
      <c r="HD65" s="203"/>
      <c r="HE65" s="202"/>
      <c r="HF65" s="203"/>
      <c r="HG65" s="202"/>
      <c r="HH65" s="203"/>
      <c r="HI65" s="202"/>
      <c r="HJ65" s="203"/>
      <c r="HK65" s="202"/>
      <c r="HL65" s="203"/>
      <c r="HM65" s="204"/>
      <c r="HN65" s="203"/>
      <c r="HO65" s="202"/>
      <c r="HP65" s="203"/>
      <c r="HQ65" s="202"/>
      <c r="HR65" s="199"/>
      <c r="HS65" s="202"/>
      <c r="HT65" s="199"/>
      <c r="HU65" s="202"/>
      <c r="HV65" s="199"/>
      <c r="HW65" s="202"/>
      <c r="HX65" s="199"/>
      <c r="HY65" s="202"/>
      <c r="HZ65" s="199"/>
      <c r="IA65" s="202"/>
      <c r="IB65" s="199"/>
      <c r="IC65" s="202"/>
      <c r="ID65" s="199"/>
      <c r="IE65" s="202"/>
      <c r="IF65" s="199"/>
      <c r="IG65" s="202"/>
      <c r="IH65" s="199"/>
      <c r="II65" s="202"/>
      <c r="IJ65" s="199"/>
      <c r="IK65" s="202"/>
      <c r="IL65" s="199"/>
      <c r="IM65" s="202"/>
      <c r="IN65" s="199"/>
      <c r="IO65" s="202"/>
      <c r="IP65" s="199"/>
      <c r="IQ65" s="202"/>
      <c r="IR65" s="199"/>
      <c r="IS65" s="202"/>
      <c r="IT65" s="199"/>
      <c r="IU65" s="202"/>
      <c r="IV65" s="199"/>
    </row>
    <row r="66">
      <c r="A66" s="214">
        <f>IFERROR(__xludf.DUMMYFUNCTION("""COMPUTED_VALUE"""),100.0)</f>
        <v>100</v>
      </c>
      <c r="B66" s="159" t="str">
        <f t="shared" si="24"/>
        <v>Lukáš Viktora</v>
      </c>
      <c r="C66" s="173">
        <f t="shared" ref="C66:BL66" si="53">BO66+EA66+GM66</f>
        <v>0</v>
      </c>
      <c r="D66" s="173">
        <f t="shared" si="53"/>
        <v>0</v>
      </c>
      <c r="E66" s="173">
        <f t="shared" si="53"/>
        <v>0</v>
      </c>
      <c r="F66" s="173">
        <f t="shared" si="53"/>
        <v>0</v>
      </c>
      <c r="G66" s="173">
        <f t="shared" si="53"/>
        <v>0</v>
      </c>
      <c r="H66" s="173">
        <f t="shared" si="53"/>
        <v>0</v>
      </c>
      <c r="I66" s="173">
        <f t="shared" si="53"/>
        <v>0</v>
      </c>
      <c r="J66" s="173">
        <f t="shared" si="53"/>
        <v>0</v>
      </c>
      <c r="K66" s="173">
        <f t="shared" si="53"/>
        <v>0</v>
      </c>
      <c r="L66" s="173">
        <f t="shared" si="53"/>
        <v>0</v>
      </c>
      <c r="M66" s="173">
        <f t="shared" si="53"/>
        <v>0</v>
      </c>
      <c r="N66" s="173">
        <f t="shared" si="53"/>
        <v>0</v>
      </c>
      <c r="O66" s="173">
        <f t="shared" si="53"/>
        <v>0</v>
      </c>
      <c r="P66" s="173">
        <f t="shared" si="53"/>
        <v>0</v>
      </c>
      <c r="Q66" s="173">
        <f t="shared" si="53"/>
        <v>0</v>
      </c>
      <c r="R66" s="173">
        <f t="shared" si="53"/>
        <v>0</v>
      </c>
      <c r="S66" s="173">
        <f t="shared" si="53"/>
        <v>0</v>
      </c>
      <c r="T66" s="173">
        <f t="shared" si="53"/>
        <v>0</v>
      </c>
      <c r="U66" s="173">
        <f t="shared" si="53"/>
        <v>0</v>
      </c>
      <c r="V66" s="173">
        <f t="shared" si="53"/>
        <v>0</v>
      </c>
      <c r="W66" s="173">
        <f t="shared" si="53"/>
        <v>0</v>
      </c>
      <c r="X66" s="173">
        <f t="shared" si="53"/>
        <v>0</v>
      </c>
      <c r="Y66" s="173">
        <f t="shared" si="53"/>
        <v>0</v>
      </c>
      <c r="Z66" s="173">
        <f t="shared" si="53"/>
        <v>0</v>
      </c>
      <c r="AA66" s="173">
        <f t="shared" si="53"/>
        <v>0</v>
      </c>
      <c r="AB66" s="173">
        <f t="shared" si="53"/>
        <v>0</v>
      </c>
      <c r="AC66" s="173">
        <f t="shared" si="53"/>
        <v>0</v>
      </c>
      <c r="AD66" s="173">
        <f t="shared" si="53"/>
        <v>0</v>
      </c>
      <c r="AE66" s="173">
        <f t="shared" si="53"/>
        <v>0</v>
      </c>
      <c r="AF66" s="173">
        <f t="shared" si="53"/>
        <v>0</v>
      </c>
      <c r="AG66" s="173">
        <f t="shared" si="53"/>
        <v>0</v>
      </c>
      <c r="AH66" s="173">
        <f t="shared" si="53"/>
        <v>0</v>
      </c>
      <c r="AI66" s="173">
        <f t="shared" si="53"/>
        <v>0</v>
      </c>
      <c r="AJ66" s="173">
        <f t="shared" si="53"/>
        <v>0</v>
      </c>
      <c r="AK66" s="173">
        <f t="shared" si="53"/>
        <v>0</v>
      </c>
      <c r="AL66" s="173">
        <f t="shared" si="53"/>
        <v>0</v>
      </c>
      <c r="AM66" s="173">
        <f t="shared" si="53"/>
        <v>0</v>
      </c>
      <c r="AN66" s="173">
        <f t="shared" si="53"/>
        <v>0</v>
      </c>
      <c r="AO66" s="173">
        <f t="shared" si="53"/>
        <v>0</v>
      </c>
      <c r="AP66" s="173">
        <f t="shared" si="53"/>
        <v>0</v>
      </c>
      <c r="AQ66" s="173">
        <f t="shared" si="53"/>
        <v>0</v>
      </c>
      <c r="AR66" s="173">
        <f t="shared" si="53"/>
        <v>0</v>
      </c>
      <c r="AS66" s="173">
        <f t="shared" si="53"/>
        <v>0</v>
      </c>
      <c r="AT66" s="173">
        <f t="shared" si="53"/>
        <v>0</v>
      </c>
      <c r="AU66" s="173">
        <f t="shared" si="53"/>
        <v>0</v>
      </c>
      <c r="AV66" s="173">
        <f t="shared" si="53"/>
        <v>0</v>
      </c>
      <c r="AW66" s="173">
        <f t="shared" si="53"/>
        <v>0</v>
      </c>
      <c r="AX66" s="173">
        <f t="shared" si="53"/>
        <v>0</v>
      </c>
      <c r="AY66" s="173">
        <f t="shared" si="53"/>
        <v>0</v>
      </c>
      <c r="AZ66" s="173">
        <f t="shared" si="53"/>
        <v>0</v>
      </c>
      <c r="BA66" s="173">
        <f t="shared" si="53"/>
        <v>0</v>
      </c>
      <c r="BB66" s="173">
        <f t="shared" si="53"/>
        <v>0</v>
      </c>
      <c r="BC66" s="173">
        <f t="shared" si="53"/>
        <v>0</v>
      </c>
      <c r="BD66" s="173">
        <f t="shared" si="53"/>
        <v>0</v>
      </c>
      <c r="BE66" s="173">
        <f t="shared" si="53"/>
        <v>0</v>
      </c>
      <c r="BF66" s="173">
        <f t="shared" si="53"/>
        <v>0</v>
      </c>
      <c r="BG66" s="173">
        <f t="shared" si="53"/>
        <v>0</v>
      </c>
      <c r="BH66" s="173">
        <f t="shared" si="53"/>
        <v>0</v>
      </c>
      <c r="BI66" s="173">
        <f t="shared" si="53"/>
        <v>0</v>
      </c>
      <c r="BJ66" s="173">
        <f t="shared" si="53"/>
        <v>0</v>
      </c>
      <c r="BK66" s="173">
        <f t="shared" si="53"/>
        <v>0</v>
      </c>
      <c r="BL66" s="173">
        <f t="shared" si="53"/>
        <v>0</v>
      </c>
      <c r="BM66" s="158"/>
      <c r="BN66" s="159" t="str">
        <f>IFERROR(__xludf.DUMMYFUNCTION("""COMPUTED_VALUE"""),"Lukáš Viktora")</f>
        <v>Lukáš Viktora</v>
      </c>
      <c r="BO66" s="174"/>
      <c r="BP66" s="175"/>
      <c r="BQ66" s="174"/>
      <c r="BR66" s="175"/>
      <c r="BS66" s="174"/>
      <c r="BT66" s="175"/>
      <c r="BU66" s="174"/>
      <c r="BV66" s="175"/>
      <c r="BW66" s="174"/>
      <c r="BX66" s="175"/>
      <c r="BY66" s="174"/>
      <c r="BZ66" s="175"/>
      <c r="CA66" s="174"/>
      <c r="CB66" s="175"/>
      <c r="CC66" s="174"/>
      <c r="CD66" s="175"/>
      <c r="CE66" s="174"/>
      <c r="CF66" s="175"/>
      <c r="CG66" s="174"/>
      <c r="CH66" s="175"/>
      <c r="CI66" s="174"/>
      <c r="CJ66" s="175"/>
      <c r="CK66" s="174"/>
      <c r="CL66" s="175"/>
      <c r="CM66" s="174"/>
      <c r="CN66" s="175"/>
      <c r="CO66" s="174"/>
      <c r="CP66" s="175"/>
      <c r="CQ66" s="174"/>
      <c r="CR66" s="175"/>
      <c r="CS66" s="174"/>
      <c r="CT66" s="173"/>
      <c r="CU66" s="174"/>
      <c r="CV66" s="173"/>
      <c r="CW66" s="174"/>
      <c r="CX66" s="173"/>
      <c r="CY66" s="174"/>
      <c r="CZ66" s="173"/>
      <c r="DA66" s="174"/>
      <c r="DB66" s="173"/>
      <c r="DC66" s="174"/>
      <c r="DD66" s="173"/>
      <c r="DE66" s="174"/>
      <c r="DF66" s="173"/>
      <c r="DG66" s="174"/>
      <c r="DH66" s="173"/>
      <c r="DI66" s="174"/>
      <c r="DJ66" s="173"/>
      <c r="DK66" s="174"/>
      <c r="DL66" s="173"/>
      <c r="DM66" s="174"/>
      <c r="DN66" s="173"/>
      <c r="DO66" s="174"/>
      <c r="DP66" s="173"/>
      <c r="DQ66" s="174"/>
      <c r="DR66" s="173"/>
      <c r="DS66" s="174"/>
      <c r="DT66" s="173"/>
      <c r="DU66" s="174"/>
      <c r="DV66" s="173"/>
      <c r="DW66" s="174"/>
      <c r="DX66" s="173"/>
      <c r="DY66" s="158"/>
      <c r="DZ66" s="159" t="str">
        <f t="shared" si="26"/>
        <v>Lukáš Viktora</v>
      </c>
      <c r="EA66" s="202"/>
      <c r="EB66" s="203"/>
      <c r="EC66" s="202"/>
      <c r="ED66" s="203"/>
      <c r="EE66" s="202"/>
      <c r="EF66" s="203"/>
      <c r="EG66" s="202"/>
      <c r="EH66" s="203"/>
      <c r="EI66" s="202"/>
      <c r="EJ66" s="203"/>
      <c r="EK66" s="202"/>
      <c r="EL66" s="203"/>
      <c r="EM66" s="202"/>
      <c r="EN66" s="203"/>
      <c r="EO66" s="202"/>
      <c r="EP66" s="203"/>
      <c r="EQ66" s="202"/>
      <c r="ER66" s="203"/>
      <c r="ES66" s="202"/>
      <c r="ET66" s="203"/>
      <c r="EU66" s="202"/>
      <c r="EV66" s="203"/>
      <c r="EW66" s="202"/>
      <c r="EX66" s="203"/>
      <c r="EY66" s="202"/>
      <c r="EZ66" s="203"/>
      <c r="FA66" s="202"/>
      <c r="FB66" s="203"/>
      <c r="FC66" s="202"/>
      <c r="FD66" s="203"/>
      <c r="FE66" s="202"/>
      <c r="FF66" s="199"/>
      <c r="FG66" s="202"/>
      <c r="FH66" s="199"/>
      <c r="FI66" s="202"/>
      <c r="FJ66" s="199"/>
      <c r="FK66" s="202"/>
      <c r="FL66" s="199"/>
      <c r="FM66" s="202"/>
      <c r="FN66" s="199"/>
      <c r="FO66" s="202"/>
      <c r="FP66" s="199"/>
      <c r="FQ66" s="202"/>
      <c r="FR66" s="199"/>
      <c r="FS66" s="202"/>
      <c r="FT66" s="199"/>
      <c r="FU66" s="202"/>
      <c r="FV66" s="199"/>
      <c r="FW66" s="202"/>
      <c r="FX66" s="199"/>
      <c r="FY66" s="202"/>
      <c r="FZ66" s="199"/>
      <c r="GA66" s="202"/>
      <c r="GB66" s="199"/>
      <c r="GC66" s="202"/>
      <c r="GD66" s="199"/>
      <c r="GE66" s="202"/>
      <c r="GF66" s="199"/>
      <c r="GG66" s="202"/>
      <c r="GH66" s="199"/>
      <c r="GI66" s="202"/>
      <c r="GJ66" s="199"/>
      <c r="GK66" s="158"/>
      <c r="GL66" s="159" t="str">
        <f t="shared" si="27"/>
        <v>Lukáš Viktora</v>
      </c>
      <c r="GM66" s="202"/>
      <c r="GN66" s="203"/>
      <c r="GO66" s="202"/>
      <c r="GP66" s="203"/>
      <c r="GQ66" s="202"/>
      <c r="GR66" s="203"/>
      <c r="GS66" s="202"/>
      <c r="GT66" s="203"/>
      <c r="GU66" s="202"/>
      <c r="GV66" s="203"/>
      <c r="GW66" s="202"/>
      <c r="GX66" s="203"/>
      <c r="GY66" s="202"/>
      <c r="GZ66" s="203"/>
      <c r="HA66" s="202"/>
      <c r="HB66" s="203"/>
      <c r="HC66" s="202"/>
      <c r="HD66" s="203"/>
      <c r="HE66" s="202"/>
      <c r="HF66" s="203"/>
      <c r="HG66" s="202"/>
      <c r="HH66" s="203"/>
      <c r="HI66" s="202"/>
      <c r="HJ66" s="203"/>
      <c r="HK66" s="202"/>
      <c r="HL66" s="203"/>
      <c r="HM66" s="202"/>
      <c r="HN66" s="203"/>
      <c r="HO66" s="202"/>
      <c r="HP66" s="203"/>
      <c r="HQ66" s="202"/>
      <c r="HR66" s="199"/>
      <c r="HS66" s="202"/>
      <c r="HT66" s="199"/>
      <c r="HU66" s="202"/>
      <c r="HV66" s="199"/>
      <c r="HW66" s="202"/>
      <c r="HX66" s="199"/>
      <c r="HY66" s="202"/>
      <c r="HZ66" s="199"/>
      <c r="IA66" s="202"/>
      <c r="IB66" s="199"/>
      <c r="IC66" s="202"/>
      <c r="ID66" s="199"/>
      <c r="IE66" s="202"/>
      <c r="IF66" s="199"/>
      <c r="IG66" s="202"/>
      <c r="IH66" s="199"/>
      <c r="II66" s="202"/>
      <c r="IJ66" s="199"/>
      <c r="IK66" s="202"/>
      <c r="IL66" s="199"/>
      <c r="IM66" s="202"/>
      <c r="IN66" s="199"/>
      <c r="IO66" s="202"/>
      <c r="IP66" s="199"/>
      <c r="IQ66" s="202"/>
      <c r="IR66" s="199"/>
      <c r="IS66" s="202"/>
      <c r="IT66" s="199"/>
      <c r="IU66" s="202"/>
      <c r="IV66" s="199"/>
    </row>
    <row r="67">
      <c r="A67" s="214">
        <f>IFERROR(__xludf.DUMMYFUNCTION("""COMPUTED_VALUE"""),100.0)</f>
        <v>100</v>
      </c>
      <c r="B67" s="159" t="str">
        <f t="shared" si="24"/>
        <v>Jan Jakub Šmejkal</v>
      </c>
      <c r="C67" s="173">
        <f t="shared" ref="C67:BL67" si="54">BO67+EA67+GM67</f>
        <v>0</v>
      </c>
      <c r="D67" s="173">
        <f t="shared" si="54"/>
        <v>0</v>
      </c>
      <c r="E67" s="173">
        <f t="shared" si="54"/>
        <v>0</v>
      </c>
      <c r="F67" s="173">
        <f t="shared" si="54"/>
        <v>0</v>
      </c>
      <c r="G67" s="173">
        <f t="shared" si="54"/>
        <v>5</v>
      </c>
      <c r="H67" s="173">
        <f t="shared" si="54"/>
        <v>0</v>
      </c>
      <c r="I67" s="173">
        <f t="shared" si="54"/>
        <v>5</v>
      </c>
      <c r="J67" s="173">
        <f t="shared" si="54"/>
        <v>0</v>
      </c>
      <c r="K67" s="173">
        <f t="shared" si="54"/>
        <v>0</v>
      </c>
      <c r="L67" s="173">
        <f t="shared" si="54"/>
        <v>0</v>
      </c>
      <c r="M67" s="173">
        <f t="shared" si="54"/>
        <v>0</v>
      </c>
      <c r="N67" s="173">
        <f t="shared" si="54"/>
        <v>0</v>
      </c>
      <c r="O67" s="173">
        <f t="shared" si="54"/>
        <v>0</v>
      </c>
      <c r="P67" s="173">
        <f t="shared" si="54"/>
        <v>0</v>
      </c>
      <c r="Q67" s="173">
        <f t="shared" si="54"/>
        <v>0</v>
      </c>
      <c r="R67" s="173">
        <f t="shared" si="54"/>
        <v>0</v>
      </c>
      <c r="S67" s="173">
        <f t="shared" si="54"/>
        <v>0</v>
      </c>
      <c r="T67" s="173">
        <f t="shared" si="54"/>
        <v>0</v>
      </c>
      <c r="U67" s="173">
        <f t="shared" si="54"/>
        <v>5.5</v>
      </c>
      <c r="V67" s="173">
        <f t="shared" si="54"/>
        <v>0</v>
      </c>
      <c r="W67" s="173">
        <f t="shared" si="54"/>
        <v>6</v>
      </c>
      <c r="X67" s="173">
        <f t="shared" si="54"/>
        <v>0</v>
      </c>
      <c r="Y67" s="173">
        <f t="shared" si="54"/>
        <v>0</v>
      </c>
      <c r="Z67" s="173">
        <f t="shared" si="54"/>
        <v>0</v>
      </c>
      <c r="AA67" s="173">
        <f t="shared" si="54"/>
        <v>0</v>
      </c>
      <c r="AB67" s="173">
        <f t="shared" si="54"/>
        <v>0</v>
      </c>
      <c r="AC67" s="173">
        <f t="shared" si="54"/>
        <v>0</v>
      </c>
      <c r="AD67" s="173">
        <f t="shared" si="54"/>
        <v>0</v>
      </c>
      <c r="AE67" s="173">
        <f t="shared" si="54"/>
        <v>0</v>
      </c>
      <c r="AF67" s="173">
        <f t="shared" si="54"/>
        <v>0</v>
      </c>
      <c r="AG67" s="173">
        <f t="shared" si="54"/>
        <v>0</v>
      </c>
      <c r="AH67" s="173">
        <f t="shared" si="54"/>
        <v>0</v>
      </c>
      <c r="AI67" s="173">
        <f t="shared" si="54"/>
        <v>0</v>
      </c>
      <c r="AJ67" s="173">
        <f t="shared" si="54"/>
        <v>0</v>
      </c>
      <c r="AK67" s="173">
        <f t="shared" si="54"/>
        <v>0</v>
      </c>
      <c r="AL67" s="173">
        <f t="shared" si="54"/>
        <v>0</v>
      </c>
      <c r="AM67" s="173">
        <f t="shared" si="54"/>
        <v>0</v>
      </c>
      <c r="AN67" s="173">
        <f t="shared" si="54"/>
        <v>0</v>
      </c>
      <c r="AO67" s="173">
        <f t="shared" si="54"/>
        <v>0</v>
      </c>
      <c r="AP67" s="173">
        <f t="shared" si="54"/>
        <v>0</v>
      </c>
      <c r="AQ67" s="173">
        <f t="shared" si="54"/>
        <v>0</v>
      </c>
      <c r="AR67" s="173">
        <f t="shared" si="54"/>
        <v>0</v>
      </c>
      <c r="AS67" s="173">
        <f t="shared" si="54"/>
        <v>0</v>
      </c>
      <c r="AT67" s="173">
        <f t="shared" si="54"/>
        <v>0</v>
      </c>
      <c r="AU67" s="173">
        <f t="shared" si="54"/>
        <v>0</v>
      </c>
      <c r="AV67" s="173">
        <f t="shared" si="54"/>
        <v>0</v>
      </c>
      <c r="AW67" s="173">
        <f t="shared" si="54"/>
        <v>0</v>
      </c>
      <c r="AX67" s="173">
        <f t="shared" si="54"/>
        <v>0</v>
      </c>
      <c r="AY67" s="173">
        <f t="shared" si="54"/>
        <v>0</v>
      </c>
      <c r="AZ67" s="173">
        <f t="shared" si="54"/>
        <v>0</v>
      </c>
      <c r="BA67" s="173">
        <f t="shared" si="54"/>
        <v>0</v>
      </c>
      <c r="BB67" s="173">
        <f t="shared" si="54"/>
        <v>0</v>
      </c>
      <c r="BC67" s="173">
        <f t="shared" si="54"/>
        <v>0</v>
      </c>
      <c r="BD67" s="173">
        <f t="shared" si="54"/>
        <v>0</v>
      </c>
      <c r="BE67" s="173">
        <f t="shared" si="54"/>
        <v>0</v>
      </c>
      <c r="BF67" s="173">
        <f t="shared" si="54"/>
        <v>0</v>
      </c>
      <c r="BG67" s="173">
        <f t="shared" si="54"/>
        <v>0</v>
      </c>
      <c r="BH67" s="173">
        <f t="shared" si="54"/>
        <v>0</v>
      </c>
      <c r="BI67" s="173">
        <f t="shared" si="54"/>
        <v>0</v>
      </c>
      <c r="BJ67" s="173">
        <f t="shared" si="54"/>
        <v>0</v>
      </c>
      <c r="BK67" s="173">
        <f t="shared" si="54"/>
        <v>0</v>
      </c>
      <c r="BL67" s="173">
        <f t="shared" si="54"/>
        <v>0</v>
      </c>
      <c r="BM67" s="158"/>
      <c r="BN67" s="159" t="str">
        <f>IFERROR(__xludf.DUMMYFUNCTION("""COMPUTED_VALUE"""),"Jan Jakub Šmejkal")</f>
        <v>Jan Jakub Šmejkal</v>
      </c>
      <c r="BO67" s="174"/>
      <c r="BP67" s="175"/>
      <c r="BQ67" s="174"/>
      <c r="BR67" s="175"/>
      <c r="BS67" s="174">
        <f>IFERROR(__xludf.DUMMYFUNCTION("""COMPUTED_VALUE"""),5.0)</f>
        <v>5</v>
      </c>
      <c r="BT67" s="175"/>
      <c r="BU67" s="174">
        <f>IFERROR(__xludf.DUMMYFUNCTION("""COMPUTED_VALUE"""),5.0)</f>
        <v>5</v>
      </c>
      <c r="BV67" s="175"/>
      <c r="BW67" s="174"/>
      <c r="BX67" s="175"/>
      <c r="BY67" s="174"/>
      <c r="BZ67" s="175"/>
      <c r="CA67" s="174"/>
      <c r="CB67" s="175"/>
      <c r="CC67" s="174"/>
      <c r="CD67" s="175"/>
      <c r="CE67" s="174"/>
      <c r="CF67" s="175"/>
      <c r="CG67" s="174">
        <f>IFERROR(__xludf.DUMMYFUNCTION("""COMPUTED_VALUE"""),5.5)</f>
        <v>5.5</v>
      </c>
      <c r="CH67" s="175"/>
      <c r="CI67" s="174">
        <f>IFERROR(__xludf.DUMMYFUNCTION("""COMPUTED_VALUE"""),6.0)</f>
        <v>6</v>
      </c>
      <c r="CJ67" s="175"/>
      <c r="CK67" s="174"/>
      <c r="CL67" s="175"/>
      <c r="CM67" s="174"/>
      <c r="CN67" s="175"/>
      <c r="CO67" s="174"/>
      <c r="CP67" s="175"/>
      <c r="CQ67" s="174"/>
      <c r="CR67" s="175"/>
      <c r="CS67" s="174"/>
      <c r="CT67" s="173"/>
      <c r="CU67" s="174"/>
      <c r="CV67" s="173"/>
      <c r="CW67" s="174"/>
      <c r="CX67" s="173"/>
      <c r="CY67" s="174"/>
      <c r="CZ67" s="173"/>
      <c r="DA67" s="174"/>
      <c r="DB67" s="173"/>
      <c r="DC67" s="174"/>
      <c r="DD67" s="173"/>
      <c r="DE67" s="174"/>
      <c r="DF67" s="173"/>
      <c r="DG67" s="174"/>
      <c r="DH67" s="173"/>
      <c r="DI67" s="174"/>
      <c r="DJ67" s="173"/>
      <c r="DK67" s="174"/>
      <c r="DL67" s="173"/>
      <c r="DM67" s="174"/>
      <c r="DN67" s="173"/>
      <c r="DO67" s="174"/>
      <c r="DP67" s="173"/>
      <c r="DQ67" s="174"/>
      <c r="DR67" s="173"/>
      <c r="DS67" s="174"/>
      <c r="DT67" s="173"/>
      <c r="DU67" s="174"/>
      <c r="DV67" s="173"/>
      <c r="DW67" s="174"/>
      <c r="DX67" s="173"/>
      <c r="DY67" s="158"/>
      <c r="DZ67" s="159" t="str">
        <f t="shared" si="26"/>
        <v>Jan Jakub Šmejkal</v>
      </c>
      <c r="EA67" s="202"/>
      <c r="EB67" s="203"/>
      <c r="EC67" s="202"/>
      <c r="ED67" s="203"/>
      <c r="EE67" s="202"/>
      <c r="EF67" s="203"/>
      <c r="EG67" s="202"/>
      <c r="EH67" s="203"/>
      <c r="EI67" s="202"/>
      <c r="EJ67" s="203"/>
      <c r="EK67" s="202"/>
      <c r="EL67" s="203"/>
      <c r="EM67" s="202"/>
      <c r="EN67" s="203"/>
      <c r="EO67" s="202"/>
      <c r="EP67" s="203"/>
      <c r="EQ67" s="202"/>
      <c r="ER67" s="203"/>
      <c r="ES67" s="202"/>
      <c r="ET67" s="203"/>
      <c r="EU67" s="202"/>
      <c r="EV67" s="203"/>
      <c r="EW67" s="202"/>
      <c r="EX67" s="203"/>
      <c r="EY67" s="202"/>
      <c r="EZ67" s="203"/>
      <c r="FA67" s="202"/>
      <c r="FB67" s="203"/>
      <c r="FC67" s="202"/>
      <c r="FD67" s="203"/>
      <c r="FE67" s="202"/>
      <c r="FF67" s="199"/>
      <c r="FG67" s="202"/>
      <c r="FH67" s="199"/>
      <c r="FI67" s="202"/>
      <c r="FJ67" s="199"/>
      <c r="FK67" s="202"/>
      <c r="FL67" s="199"/>
      <c r="FM67" s="202"/>
      <c r="FN67" s="199"/>
      <c r="FO67" s="202"/>
      <c r="FP67" s="199"/>
      <c r="FQ67" s="202"/>
      <c r="FR67" s="199"/>
      <c r="FS67" s="202"/>
      <c r="FT67" s="199"/>
      <c r="FU67" s="202"/>
      <c r="FV67" s="199"/>
      <c r="FW67" s="202"/>
      <c r="FX67" s="199"/>
      <c r="FY67" s="202"/>
      <c r="FZ67" s="199"/>
      <c r="GA67" s="202"/>
      <c r="GB67" s="199"/>
      <c r="GC67" s="202"/>
      <c r="GD67" s="199"/>
      <c r="GE67" s="202"/>
      <c r="GF67" s="199"/>
      <c r="GG67" s="202"/>
      <c r="GH67" s="199"/>
      <c r="GI67" s="202"/>
      <c r="GJ67" s="199"/>
      <c r="GK67" s="158"/>
      <c r="GL67" s="159" t="str">
        <f t="shared" si="27"/>
        <v>Jan Jakub Šmejkal</v>
      </c>
      <c r="GM67" s="202"/>
      <c r="GN67" s="203"/>
      <c r="GO67" s="202"/>
      <c r="GP67" s="203"/>
      <c r="GQ67" s="202"/>
      <c r="GR67" s="203"/>
      <c r="GS67" s="202"/>
      <c r="GT67" s="203"/>
      <c r="GU67" s="202"/>
      <c r="GV67" s="203"/>
      <c r="GW67" s="202"/>
      <c r="GX67" s="203"/>
      <c r="GY67" s="202"/>
      <c r="GZ67" s="203"/>
      <c r="HA67" s="202"/>
      <c r="HB67" s="203"/>
      <c r="HC67" s="202"/>
      <c r="HD67" s="203"/>
      <c r="HE67" s="202"/>
      <c r="HF67" s="203"/>
      <c r="HG67" s="202"/>
      <c r="HH67" s="203"/>
      <c r="HI67" s="202"/>
      <c r="HJ67" s="203"/>
      <c r="HK67" s="202"/>
      <c r="HL67" s="203"/>
      <c r="HM67" s="202"/>
      <c r="HN67" s="203"/>
      <c r="HO67" s="202"/>
      <c r="HP67" s="203"/>
      <c r="HQ67" s="202"/>
      <c r="HR67" s="199"/>
      <c r="HS67" s="202"/>
      <c r="HT67" s="199"/>
      <c r="HU67" s="202"/>
      <c r="HV67" s="199"/>
      <c r="HW67" s="202"/>
      <c r="HX67" s="199"/>
      <c r="HY67" s="202"/>
      <c r="HZ67" s="199"/>
      <c r="IA67" s="202"/>
      <c r="IB67" s="199"/>
      <c r="IC67" s="202"/>
      <c r="ID67" s="199"/>
      <c r="IE67" s="202"/>
      <c r="IF67" s="199"/>
      <c r="IG67" s="202"/>
      <c r="IH67" s="199"/>
      <c r="II67" s="202"/>
      <c r="IJ67" s="199"/>
      <c r="IK67" s="202"/>
      <c r="IL67" s="199"/>
      <c r="IM67" s="202"/>
      <c r="IN67" s="199"/>
      <c r="IO67" s="202"/>
      <c r="IP67" s="199"/>
      <c r="IQ67" s="202"/>
      <c r="IR67" s="199"/>
      <c r="IS67" s="202"/>
      <c r="IT67" s="199"/>
      <c r="IU67" s="202"/>
      <c r="IV67" s="199"/>
    </row>
    <row r="68">
      <c r="A68" s="214">
        <f>IFERROR(__xludf.DUMMYFUNCTION("""COMPUTED_VALUE"""),100.0)</f>
        <v>100</v>
      </c>
      <c r="B68" s="159" t="str">
        <f t="shared" si="24"/>
        <v>Miroslav Majtán</v>
      </c>
      <c r="C68" s="173">
        <f t="shared" ref="C68:BL68" si="55">BO68+EA68+GM68</f>
        <v>0</v>
      </c>
      <c r="D68" s="173">
        <f t="shared" si="55"/>
        <v>0</v>
      </c>
      <c r="E68" s="173">
        <f t="shared" si="55"/>
        <v>0</v>
      </c>
      <c r="F68" s="173">
        <f t="shared" si="55"/>
        <v>0</v>
      </c>
      <c r="G68" s="173">
        <f t="shared" si="55"/>
        <v>0</v>
      </c>
      <c r="H68" s="173">
        <f t="shared" si="55"/>
        <v>0</v>
      </c>
      <c r="I68" s="173">
        <f t="shared" si="55"/>
        <v>0</v>
      </c>
      <c r="J68" s="173">
        <f t="shared" si="55"/>
        <v>0</v>
      </c>
      <c r="K68" s="173">
        <f t="shared" si="55"/>
        <v>0</v>
      </c>
      <c r="L68" s="173">
        <f t="shared" si="55"/>
        <v>0</v>
      </c>
      <c r="M68" s="173">
        <f t="shared" si="55"/>
        <v>0</v>
      </c>
      <c r="N68" s="173">
        <f t="shared" si="55"/>
        <v>0</v>
      </c>
      <c r="O68" s="173">
        <f t="shared" si="55"/>
        <v>0</v>
      </c>
      <c r="P68" s="173">
        <f t="shared" si="55"/>
        <v>0</v>
      </c>
      <c r="Q68" s="173">
        <f t="shared" si="55"/>
        <v>0</v>
      </c>
      <c r="R68" s="173">
        <f t="shared" si="55"/>
        <v>0</v>
      </c>
      <c r="S68" s="173">
        <f t="shared" si="55"/>
        <v>0</v>
      </c>
      <c r="T68" s="173">
        <f t="shared" si="55"/>
        <v>0</v>
      </c>
      <c r="U68" s="173">
        <f t="shared" si="55"/>
        <v>0</v>
      </c>
      <c r="V68" s="173">
        <f t="shared" si="55"/>
        <v>0</v>
      </c>
      <c r="W68" s="173">
        <f t="shared" si="55"/>
        <v>0</v>
      </c>
      <c r="X68" s="173">
        <f t="shared" si="55"/>
        <v>0</v>
      </c>
      <c r="Y68" s="173">
        <f t="shared" si="55"/>
        <v>0</v>
      </c>
      <c r="Z68" s="173">
        <f t="shared" si="55"/>
        <v>0</v>
      </c>
      <c r="AA68" s="173">
        <f t="shared" si="55"/>
        <v>0</v>
      </c>
      <c r="AB68" s="173">
        <f t="shared" si="55"/>
        <v>0</v>
      </c>
      <c r="AC68" s="173">
        <f t="shared" si="55"/>
        <v>0</v>
      </c>
      <c r="AD68" s="173">
        <f t="shared" si="55"/>
        <v>0</v>
      </c>
      <c r="AE68" s="173">
        <f t="shared" si="55"/>
        <v>0</v>
      </c>
      <c r="AF68" s="173">
        <f t="shared" si="55"/>
        <v>0</v>
      </c>
      <c r="AG68" s="173">
        <f t="shared" si="55"/>
        <v>0</v>
      </c>
      <c r="AH68" s="173">
        <f t="shared" si="55"/>
        <v>0</v>
      </c>
      <c r="AI68" s="173">
        <f t="shared" si="55"/>
        <v>0</v>
      </c>
      <c r="AJ68" s="173">
        <f t="shared" si="55"/>
        <v>0</v>
      </c>
      <c r="AK68" s="173">
        <f t="shared" si="55"/>
        <v>0</v>
      </c>
      <c r="AL68" s="173">
        <f t="shared" si="55"/>
        <v>0</v>
      </c>
      <c r="AM68" s="173">
        <f t="shared" si="55"/>
        <v>0</v>
      </c>
      <c r="AN68" s="173">
        <f t="shared" si="55"/>
        <v>0</v>
      </c>
      <c r="AO68" s="173">
        <f t="shared" si="55"/>
        <v>0</v>
      </c>
      <c r="AP68" s="173">
        <f t="shared" si="55"/>
        <v>0</v>
      </c>
      <c r="AQ68" s="173">
        <f t="shared" si="55"/>
        <v>0</v>
      </c>
      <c r="AR68" s="173">
        <f t="shared" si="55"/>
        <v>0</v>
      </c>
      <c r="AS68" s="173">
        <f t="shared" si="55"/>
        <v>0</v>
      </c>
      <c r="AT68" s="173">
        <f t="shared" si="55"/>
        <v>0</v>
      </c>
      <c r="AU68" s="173">
        <f t="shared" si="55"/>
        <v>0</v>
      </c>
      <c r="AV68" s="173">
        <f t="shared" si="55"/>
        <v>0</v>
      </c>
      <c r="AW68" s="173">
        <f t="shared" si="55"/>
        <v>0</v>
      </c>
      <c r="AX68" s="173">
        <f t="shared" si="55"/>
        <v>0</v>
      </c>
      <c r="AY68" s="173">
        <f t="shared" si="55"/>
        <v>0</v>
      </c>
      <c r="AZ68" s="173">
        <f t="shared" si="55"/>
        <v>0</v>
      </c>
      <c r="BA68" s="173">
        <f t="shared" si="55"/>
        <v>0</v>
      </c>
      <c r="BB68" s="173">
        <f t="shared" si="55"/>
        <v>0</v>
      </c>
      <c r="BC68" s="173">
        <f t="shared" si="55"/>
        <v>0</v>
      </c>
      <c r="BD68" s="173">
        <f t="shared" si="55"/>
        <v>0</v>
      </c>
      <c r="BE68" s="173">
        <f t="shared" si="55"/>
        <v>0</v>
      </c>
      <c r="BF68" s="173">
        <f t="shared" si="55"/>
        <v>0</v>
      </c>
      <c r="BG68" s="173">
        <f t="shared" si="55"/>
        <v>0</v>
      </c>
      <c r="BH68" s="173">
        <f t="shared" si="55"/>
        <v>0</v>
      </c>
      <c r="BI68" s="173">
        <f t="shared" si="55"/>
        <v>0</v>
      </c>
      <c r="BJ68" s="173">
        <f t="shared" si="55"/>
        <v>0</v>
      </c>
      <c r="BK68" s="173">
        <f t="shared" si="55"/>
        <v>0</v>
      </c>
      <c r="BL68" s="173">
        <f t="shared" si="55"/>
        <v>0</v>
      </c>
      <c r="BM68" s="158"/>
      <c r="BN68" s="159" t="str">
        <f>IFERROR(__xludf.DUMMYFUNCTION("""COMPUTED_VALUE"""),"Miroslav Majtán")</f>
        <v>Miroslav Majtán</v>
      </c>
      <c r="BO68" s="174"/>
      <c r="BP68" s="175"/>
      <c r="BQ68" s="174"/>
      <c r="BR68" s="175"/>
      <c r="BS68" s="174"/>
      <c r="BT68" s="175"/>
      <c r="BU68" s="174"/>
      <c r="BV68" s="175"/>
      <c r="BW68" s="174"/>
      <c r="BX68" s="175"/>
      <c r="BY68" s="174"/>
      <c r="BZ68" s="175"/>
      <c r="CA68" s="174"/>
      <c r="CB68" s="175"/>
      <c r="CC68" s="174"/>
      <c r="CD68" s="175"/>
      <c r="CE68" s="174"/>
      <c r="CF68" s="175"/>
      <c r="CG68" s="174"/>
      <c r="CH68" s="175"/>
      <c r="CI68" s="174"/>
      <c r="CJ68" s="175"/>
      <c r="CK68" s="174"/>
      <c r="CL68" s="175"/>
      <c r="CM68" s="174"/>
      <c r="CN68" s="175"/>
      <c r="CO68" s="174"/>
      <c r="CP68" s="175"/>
      <c r="CQ68" s="174"/>
      <c r="CR68" s="175"/>
      <c r="CS68" s="174"/>
      <c r="CT68" s="173"/>
      <c r="CU68" s="174"/>
      <c r="CV68" s="173"/>
      <c r="CW68" s="174"/>
      <c r="CX68" s="173"/>
      <c r="CY68" s="174"/>
      <c r="CZ68" s="173"/>
      <c r="DA68" s="174"/>
      <c r="DB68" s="173"/>
      <c r="DC68" s="174"/>
      <c r="DD68" s="173"/>
      <c r="DE68" s="174"/>
      <c r="DF68" s="173"/>
      <c r="DG68" s="174"/>
      <c r="DH68" s="173"/>
      <c r="DI68" s="174"/>
      <c r="DJ68" s="173"/>
      <c r="DK68" s="174"/>
      <c r="DL68" s="173"/>
      <c r="DM68" s="174"/>
      <c r="DN68" s="173"/>
      <c r="DO68" s="174"/>
      <c r="DP68" s="173"/>
      <c r="DQ68" s="174"/>
      <c r="DR68" s="173"/>
      <c r="DS68" s="174"/>
      <c r="DT68" s="173"/>
      <c r="DU68" s="174"/>
      <c r="DV68" s="173"/>
      <c r="DW68" s="174"/>
      <c r="DX68" s="173"/>
      <c r="DY68" s="158"/>
      <c r="DZ68" s="159" t="str">
        <f t="shared" si="26"/>
        <v>Miroslav Majtán</v>
      </c>
      <c r="EA68" s="202"/>
      <c r="EB68" s="203"/>
      <c r="EC68" s="202"/>
      <c r="ED68" s="203"/>
      <c r="EE68" s="202"/>
      <c r="EF68" s="203"/>
      <c r="EG68" s="202"/>
      <c r="EH68" s="203"/>
      <c r="EI68" s="202"/>
      <c r="EJ68" s="203"/>
      <c r="EK68" s="202"/>
      <c r="EL68" s="203"/>
      <c r="EM68" s="202"/>
      <c r="EN68" s="203"/>
      <c r="EO68" s="202"/>
      <c r="EP68" s="203"/>
      <c r="EQ68" s="202"/>
      <c r="ER68" s="203"/>
      <c r="ES68" s="202"/>
      <c r="ET68" s="203"/>
      <c r="EU68" s="202"/>
      <c r="EV68" s="203"/>
      <c r="EW68" s="202"/>
      <c r="EX68" s="203"/>
      <c r="EY68" s="202"/>
      <c r="EZ68" s="203"/>
      <c r="FA68" s="202"/>
      <c r="FB68" s="203"/>
      <c r="FC68" s="202"/>
      <c r="FD68" s="203"/>
      <c r="FE68" s="202"/>
      <c r="FF68" s="199"/>
      <c r="FG68" s="202"/>
      <c r="FH68" s="199"/>
      <c r="FI68" s="202"/>
      <c r="FJ68" s="199"/>
      <c r="FK68" s="202"/>
      <c r="FL68" s="199"/>
      <c r="FM68" s="202"/>
      <c r="FN68" s="199"/>
      <c r="FO68" s="202"/>
      <c r="FP68" s="199"/>
      <c r="FQ68" s="202"/>
      <c r="FR68" s="199"/>
      <c r="FS68" s="202"/>
      <c r="FT68" s="199"/>
      <c r="FU68" s="202"/>
      <c r="FV68" s="199"/>
      <c r="FW68" s="202"/>
      <c r="FX68" s="199"/>
      <c r="FY68" s="202"/>
      <c r="FZ68" s="199"/>
      <c r="GA68" s="202"/>
      <c r="GB68" s="199"/>
      <c r="GC68" s="202"/>
      <c r="GD68" s="199"/>
      <c r="GE68" s="202"/>
      <c r="GF68" s="199"/>
      <c r="GG68" s="202"/>
      <c r="GH68" s="199"/>
      <c r="GI68" s="202"/>
      <c r="GJ68" s="199"/>
      <c r="GK68" s="158"/>
      <c r="GL68" s="159" t="str">
        <f t="shared" si="27"/>
        <v>Miroslav Majtán</v>
      </c>
      <c r="GM68" s="202"/>
      <c r="GN68" s="203"/>
      <c r="GO68" s="202"/>
      <c r="GP68" s="203"/>
      <c r="GQ68" s="202"/>
      <c r="GR68" s="203"/>
      <c r="GS68" s="202"/>
      <c r="GT68" s="203"/>
      <c r="GU68" s="202"/>
      <c r="GV68" s="203"/>
      <c r="GW68" s="202"/>
      <c r="GX68" s="203"/>
      <c r="GY68" s="202"/>
      <c r="GZ68" s="203"/>
      <c r="HA68" s="202"/>
      <c r="HB68" s="203"/>
      <c r="HC68" s="202"/>
      <c r="HD68" s="203"/>
      <c r="HE68" s="202"/>
      <c r="HF68" s="203"/>
      <c r="HG68" s="202"/>
      <c r="HH68" s="203"/>
      <c r="HI68" s="202"/>
      <c r="HJ68" s="203"/>
      <c r="HK68" s="202"/>
      <c r="HL68" s="203"/>
      <c r="HM68" s="202"/>
      <c r="HN68" s="203"/>
      <c r="HO68" s="202"/>
      <c r="HP68" s="203"/>
      <c r="HQ68" s="202"/>
      <c r="HR68" s="199"/>
      <c r="HS68" s="202"/>
      <c r="HT68" s="199"/>
      <c r="HU68" s="202"/>
      <c r="HV68" s="199"/>
      <c r="HW68" s="202"/>
      <c r="HX68" s="199"/>
      <c r="HY68" s="202"/>
      <c r="HZ68" s="199"/>
      <c r="IA68" s="202"/>
      <c r="IB68" s="199"/>
      <c r="IC68" s="202"/>
      <c r="ID68" s="199"/>
      <c r="IE68" s="202"/>
      <c r="IF68" s="199"/>
      <c r="IG68" s="202"/>
      <c r="IH68" s="199"/>
      <c r="II68" s="202"/>
      <c r="IJ68" s="199"/>
      <c r="IK68" s="202"/>
      <c r="IL68" s="199"/>
      <c r="IM68" s="202"/>
      <c r="IN68" s="199"/>
      <c r="IO68" s="202"/>
      <c r="IP68" s="199"/>
      <c r="IQ68" s="202"/>
      <c r="IR68" s="199"/>
      <c r="IS68" s="202"/>
      <c r="IT68" s="199"/>
      <c r="IU68" s="202"/>
      <c r="IV68" s="199"/>
    </row>
    <row r="69">
      <c r="A69" s="214">
        <f>IFERROR(__xludf.DUMMYFUNCTION("""COMPUTED_VALUE"""),100.0)</f>
        <v>100</v>
      </c>
      <c r="B69" s="159" t="str">
        <f t="shared" si="24"/>
        <v>Blanka Kouřimská</v>
      </c>
      <c r="C69" s="173">
        <f t="shared" ref="C69:BL69" si="56">BO69+EA69+GM69</f>
        <v>0</v>
      </c>
      <c r="D69" s="173">
        <f t="shared" si="56"/>
        <v>0</v>
      </c>
      <c r="E69" s="173">
        <f t="shared" si="56"/>
        <v>0</v>
      </c>
      <c r="F69" s="173">
        <f t="shared" si="56"/>
        <v>0</v>
      </c>
      <c r="G69" s="173">
        <f t="shared" si="56"/>
        <v>0</v>
      </c>
      <c r="H69" s="173">
        <f t="shared" si="56"/>
        <v>0</v>
      </c>
      <c r="I69" s="173">
        <f t="shared" si="56"/>
        <v>0</v>
      </c>
      <c r="J69" s="173">
        <f t="shared" si="56"/>
        <v>0</v>
      </c>
      <c r="K69" s="173">
        <f t="shared" si="56"/>
        <v>0</v>
      </c>
      <c r="L69" s="173">
        <f t="shared" si="56"/>
        <v>0</v>
      </c>
      <c r="M69" s="173">
        <f t="shared" si="56"/>
        <v>11.5</v>
      </c>
      <c r="N69" s="173">
        <f t="shared" si="56"/>
        <v>0</v>
      </c>
      <c r="O69" s="173">
        <f t="shared" si="56"/>
        <v>6</v>
      </c>
      <c r="P69" s="173">
        <f t="shared" si="56"/>
        <v>0</v>
      </c>
      <c r="Q69" s="173">
        <f t="shared" si="56"/>
        <v>0</v>
      </c>
      <c r="R69" s="173">
        <f t="shared" si="56"/>
        <v>0</v>
      </c>
      <c r="S69" s="173">
        <f t="shared" si="56"/>
        <v>0</v>
      </c>
      <c r="T69" s="173">
        <f t="shared" si="56"/>
        <v>0</v>
      </c>
      <c r="U69" s="173">
        <f t="shared" si="56"/>
        <v>0</v>
      </c>
      <c r="V69" s="173">
        <f t="shared" si="56"/>
        <v>0</v>
      </c>
      <c r="W69" s="173">
        <f t="shared" si="56"/>
        <v>0</v>
      </c>
      <c r="X69" s="173">
        <f t="shared" si="56"/>
        <v>0</v>
      </c>
      <c r="Y69" s="173">
        <f t="shared" si="56"/>
        <v>0</v>
      </c>
      <c r="Z69" s="173">
        <f t="shared" si="56"/>
        <v>0</v>
      </c>
      <c r="AA69" s="173">
        <f t="shared" si="56"/>
        <v>0</v>
      </c>
      <c r="AB69" s="173">
        <f t="shared" si="56"/>
        <v>0</v>
      </c>
      <c r="AC69" s="173">
        <f t="shared" si="56"/>
        <v>0</v>
      </c>
      <c r="AD69" s="173">
        <f t="shared" si="56"/>
        <v>0</v>
      </c>
      <c r="AE69" s="173">
        <f t="shared" si="56"/>
        <v>0</v>
      </c>
      <c r="AF69" s="173">
        <f t="shared" si="56"/>
        <v>0</v>
      </c>
      <c r="AG69" s="173">
        <f t="shared" si="56"/>
        <v>0</v>
      </c>
      <c r="AH69" s="173">
        <f t="shared" si="56"/>
        <v>0</v>
      </c>
      <c r="AI69" s="173">
        <f t="shared" si="56"/>
        <v>0</v>
      </c>
      <c r="AJ69" s="173">
        <f t="shared" si="56"/>
        <v>0</v>
      </c>
      <c r="AK69" s="173">
        <f t="shared" si="56"/>
        <v>0</v>
      </c>
      <c r="AL69" s="173">
        <f t="shared" si="56"/>
        <v>0</v>
      </c>
      <c r="AM69" s="173">
        <f t="shared" si="56"/>
        <v>0</v>
      </c>
      <c r="AN69" s="173">
        <f t="shared" si="56"/>
        <v>0</v>
      </c>
      <c r="AO69" s="173">
        <f t="shared" si="56"/>
        <v>0</v>
      </c>
      <c r="AP69" s="173">
        <f t="shared" si="56"/>
        <v>0</v>
      </c>
      <c r="AQ69" s="173">
        <f t="shared" si="56"/>
        <v>0</v>
      </c>
      <c r="AR69" s="173">
        <f t="shared" si="56"/>
        <v>0</v>
      </c>
      <c r="AS69" s="173">
        <f t="shared" si="56"/>
        <v>0</v>
      </c>
      <c r="AT69" s="173">
        <f t="shared" si="56"/>
        <v>0</v>
      </c>
      <c r="AU69" s="173">
        <f t="shared" si="56"/>
        <v>0</v>
      </c>
      <c r="AV69" s="173">
        <f t="shared" si="56"/>
        <v>0</v>
      </c>
      <c r="AW69" s="173">
        <f t="shared" si="56"/>
        <v>0</v>
      </c>
      <c r="AX69" s="173">
        <f t="shared" si="56"/>
        <v>0</v>
      </c>
      <c r="AY69" s="173">
        <f t="shared" si="56"/>
        <v>0</v>
      </c>
      <c r="AZ69" s="173">
        <f t="shared" si="56"/>
        <v>0</v>
      </c>
      <c r="BA69" s="173">
        <f t="shared" si="56"/>
        <v>0</v>
      </c>
      <c r="BB69" s="173">
        <f t="shared" si="56"/>
        <v>0</v>
      </c>
      <c r="BC69" s="173">
        <f t="shared" si="56"/>
        <v>0</v>
      </c>
      <c r="BD69" s="173">
        <f t="shared" si="56"/>
        <v>0</v>
      </c>
      <c r="BE69" s="173">
        <f t="shared" si="56"/>
        <v>0</v>
      </c>
      <c r="BF69" s="173">
        <f t="shared" si="56"/>
        <v>0</v>
      </c>
      <c r="BG69" s="173">
        <f t="shared" si="56"/>
        <v>0</v>
      </c>
      <c r="BH69" s="173">
        <f t="shared" si="56"/>
        <v>0</v>
      </c>
      <c r="BI69" s="173">
        <f t="shared" si="56"/>
        <v>0</v>
      </c>
      <c r="BJ69" s="173">
        <f t="shared" si="56"/>
        <v>0</v>
      </c>
      <c r="BK69" s="173">
        <f t="shared" si="56"/>
        <v>0</v>
      </c>
      <c r="BL69" s="173">
        <f t="shared" si="56"/>
        <v>0</v>
      </c>
      <c r="BM69" s="158"/>
      <c r="BN69" s="159" t="str">
        <f>IFERROR(__xludf.DUMMYFUNCTION("""COMPUTED_VALUE"""),"Blanka Kouřimská")</f>
        <v>Blanka Kouřimská</v>
      </c>
      <c r="BO69" s="174"/>
      <c r="BP69" s="175"/>
      <c r="BQ69" s="174"/>
      <c r="BR69" s="175"/>
      <c r="BS69" s="174"/>
      <c r="BT69" s="175"/>
      <c r="BU69" s="174"/>
      <c r="BV69" s="175"/>
      <c r="BW69" s="174"/>
      <c r="BX69" s="175"/>
      <c r="BY69" s="174">
        <f>IFERROR(__xludf.DUMMYFUNCTION("""COMPUTED_VALUE"""),11.5)</f>
        <v>11.5</v>
      </c>
      <c r="BZ69" s="175"/>
      <c r="CA69" s="174">
        <f>IFERROR(__xludf.DUMMYFUNCTION("""COMPUTED_VALUE"""),6.0)</f>
        <v>6</v>
      </c>
      <c r="CB69" s="175"/>
      <c r="CC69" s="174"/>
      <c r="CD69" s="175"/>
      <c r="CE69" s="174"/>
      <c r="CF69" s="175"/>
      <c r="CG69" s="174"/>
      <c r="CH69" s="175"/>
      <c r="CI69" s="174"/>
      <c r="CJ69" s="175"/>
      <c r="CK69" s="174"/>
      <c r="CL69" s="175"/>
      <c r="CM69" s="174"/>
      <c r="CN69" s="175"/>
      <c r="CO69" s="174"/>
      <c r="CP69" s="175"/>
      <c r="CQ69" s="174"/>
      <c r="CR69" s="175"/>
      <c r="CS69" s="174"/>
      <c r="CT69" s="173"/>
      <c r="CU69" s="174"/>
      <c r="CV69" s="173"/>
      <c r="CW69" s="174"/>
      <c r="CX69" s="173"/>
      <c r="CY69" s="174"/>
      <c r="CZ69" s="173"/>
      <c r="DA69" s="174"/>
      <c r="DB69" s="173"/>
      <c r="DC69" s="174"/>
      <c r="DD69" s="173"/>
      <c r="DE69" s="174"/>
      <c r="DF69" s="173"/>
      <c r="DG69" s="174"/>
      <c r="DH69" s="173"/>
      <c r="DI69" s="174"/>
      <c r="DJ69" s="173"/>
      <c r="DK69" s="174"/>
      <c r="DL69" s="173"/>
      <c r="DM69" s="174"/>
      <c r="DN69" s="173"/>
      <c r="DO69" s="174"/>
      <c r="DP69" s="173"/>
      <c r="DQ69" s="174"/>
      <c r="DR69" s="173"/>
      <c r="DS69" s="174"/>
      <c r="DT69" s="173"/>
      <c r="DU69" s="174"/>
      <c r="DV69" s="173"/>
      <c r="DW69" s="174"/>
      <c r="DX69" s="173"/>
      <c r="DY69" s="158"/>
      <c r="DZ69" s="159" t="str">
        <f t="shared" si="26"/>
        <v>Blanka Kouřimská</v>
      </c>
      <c r="EA69" s="202"/>
      <c r="EB69" s="203"/>
      <c r="EC69" s="202"/>
      <c r="ED69" s="203"/>
      <c r="EE69" s="202"/>
      <c r="EF69" s="203"/>
      <c r="EG69" s="202"/>
      <c r="EH69" s="203"/>
      <c r="EI69" s="202"/>
      <c r="EJ69" s="203"/>
      <c r="EK69" s="202"/>
      <c r="EL69" s="203"/>
      <c r="EM69" s="202"/>
      <c r="EN69" s="203"/>
      <c r="EO69" s="202"/>
      <c r="EP69" s="203"/>
      <c r="EQ69" s="202"/>
      <c r="ER69" s="203"/>
      <c r="ES69" s="202"/>
      <c r="ET69" s="203"/>
      <c r="EU69" s="202"/>
      <c r="EV69" s="203"/>
      <c r="EW69" s="202"/>
      <c r="EX69" s="203"/>
      <c r="EY69" s="202"/>
      <c r="EZ69" s="203"/>
      <c r="FA69" s="202"/>
      <c r="FB69" s="203"/>
      <c r="FC69" s="202"/>
      <c r="FD69" s="203"/>
      <c r="FE69" s="202"/>
      <c r="FF69" s="199"/>
      <c r="FG69" s="202"/>
      <c r="FH69" s="199"/>
      <c r="FI69" s="202"/>
      <c r="FJ69" s="199"/>
      <c r="FK69" s="202"/>
      <c r="FL69" s="199"/>
      <c r="FM69" s="202"/>
      <c r="FN69" s="199"/>
      <c r="FO69" s="202"/>
      <c r="FP69" s="199"/>
      <c r="FQ69" s="202"/>
      <c r="FR69" s="199"/>
      <c r="FS69" s="202"/>
      <c r="FT69" s="199"/>
      <c r="FU69" s="202"/>
      <c r="FV69" s="199"/>
      <c r="FW69" s="202"/>
      <c r="FX69" s="199"/>
      <c r="FY69" s="202"/>
      <c r="FZ69" s="199"/>
      <c r="GA69" s="202"/>
      <c r="GB69" s="199"/>
      <c r="GC69" s="202"/>
      <c r="GD69" s="199"/>
      <c r="GE69" s="202"/>
      <c r="GF69" s="199"/>
      <c r="GG69" s="202"/>
      <c r="GH69" s="199"/>
      <c r="GI69" s="202"/>
      <c r="GJ69" s="199"/>
      <c r="GK69" s="158"/>
      <c r="GL69" s="159" t="str">
        <f t="shared" si="27"/>
        <v>Blanka Kouřimská</v>
      </c>
      <c r="GM69" s="202"/>
      <c r="GN69" s="203"/>
      <c r="GO69" s="202"/>
      <c r="GP69" s="203"/>
      <c r="GQ69" s="202"/>
      <c r="GR69" s="203"/>
      <c r="GS69" s="202"/>
      <c r="GT69" s="203"/>
      <c r="GU69" s="202"/>
      <c r="GV69" s="203"/>
      <c r="GW69" s="202"/>
      <c r="GX69" s="203"/>
      <c r="GY69" s="202"/>
      <c r="GZ69" s="203"/>
      <c r="HA69" s="202"/>
      <c r="HB69" s="203"/>
      <c r="HC69" s="202"/>
      <c r="HD69" s="203"/>
      <c r="HE69" s="202"/>
      <c r="HF69" s="203"/>
      <c r="HG69" s="202"/>
      <c r="HH69" s="203"/>
      <c r="HI69" s="202"/>
      <c r="HJ69" s="203"/>
      <c r="HK69" s="202"/>
      <c r="HL69" s="203"/>
      <c r="HM69" s="202"/>
      <c r="HN69" s="203"/>
      <c r="HO69" s="202"/>
      <c r="HP69" s="203"/>
      <c r="HQ69" s="202"/>
      <c r="HR69" s="199"/>
      <c r="HS69" s="202"/>
      <c r="HT69" s="199"/>
      <c r="HU69" s="202"/>
      <c r="HV69" s="199"/>
      <c r="HW69" s="202"/>
      <c r="HX69" s="199"/>
      <c r="HY69" s="202"/>
      <c r="HZ69" s="199"/>
      <c r="IA69" s="202"/>
      <c r="IB69" s="199"/>
      <c r="IC69" s="202"/>
      <c r="ID69" s="199"/>
      <c r="IE69" s="202"/>
      <c r="IF69" s="199"/>
      <c r="IG69" s="202"/>
      <c r="IH69" s="199"/>
      <c r="II69" s="202"/>
      <c r="IJ69" s="199"/>
      <c r="IK69" s="202"/>
      <c r="IL69" s="199"/>
      <c r="IM69" s="202"/>
      <c r="IN69" s="199"/>
      <c r="IO69" s="202"/>
      <c r="IP69" s="199"/>
      <c r="IQ69" s="202"/>
      <c r="IR69" s="199"/>
      <c r="IS69" s="202"/>
      <c r="IT69" s="199"/>
      <c r="IU69" s="202"/>
      <c r="IV69" s="199"/>
    </row>
    <row r="70">
      <c r="A70" s="214">
        <f>IFERROR(__xludf.DUMMYFUNCTION("""COMPUTED_VALUE"""),100.0)</f>
        <v>100</v>
      </c>
      <c r="B70" s="159" t="str">
        <f t="shared" si="24"/>
        <v>Vladimír Dudkin</v>
      </c>
      <c r="C70" s="173">
        <f t="shared" ref="C70:BL70" si="57">BO70+EA70+GM70</f>
        <v>0</v>
      </c>
      <c r="D70" s="173">
        <f t="shared" si="57"/>
        <v>0</v>
      </c>
      <c r="E70" s="173">
        <f t="shared" si="57"/>
        <v>0</v>
      </c>
      <c r="F70" s="173">
        <f t="shared" si="57"/>
        <v>0</v>
      </c>
      <c r="G70" s="173">
        <f t="shared" si="57"/>
        <v>0</v>
      </c>
      <c r="H70" s="173">
        <f t="shared" si="57"/>
        <v>0</v>
      </c>
      <c r="I70" s="173">
        <f t="shared" si="57"/>
        <v>0</v>
      </c>
      <c r="J70" s="173">
        <f t="shared" si="57"/>
        <v>0</v>
      </c>
      <c r="K70" s="173">
        <f t="shared" si="57"/>
        <v>0</v>
      </c>
      <c r="L70" s="173">
        <f t="shared" si="57"/>
        <v>0</v>
      </c>
      <c r="M70" s="173">
        <f t="shared" si="57"/>
        <v>0</v>
      </c>
      <c r="N70" s="173">
        <f t="shared" si="57"/>
        <v>0</v>
      </c>
      <c r="O70" s="173">
        <f t="shared" si="57"/>
        <v>0</v>
      </c>
      <c r="P70" s="173">
        <f t="shared" si="57"/>
        <v>0</v>
      </c>
      <c r="Q70" s="173">
        <f t="shared" si="57"/>
        <v>0</v>
      </c>
      <c r="R70" s="173">
        <f t="shared" si="57"/>
        <v>0</v>
      </c>
      <c r="S70" s="173">
        <f t="shared" si="57"/>
        <v>0</v>
      </c>
      <c r="T70" s="173">
        <f t="shared" si="57"/>
        <v>0</v>
      </c>
      <c r="U70" s="173">
        <f t="shared" si="57"/>
        <v>0</v>
      </c>
      <c r="V70" s="173">
        <f t="shared" si="57"/>
        <v>0</v>
      </c>
      <c r="W70" s="173">
        <f t="shared" si="57"/>
        <v>0</v>
      </c>
      <c r="X70" s="173">
        <f t="shared" si="57"/>
        <v>0</v>
      </c>
      <c r="Y70" s="173">
        <f t="shared" si="57"/>
        <v>0</v>
      </c>
      <c r="Z70" s="173">
        <f t="shared" si="57"/>
        <v>0</v>
      </c>
      <c r="AA70" s="173">
        <f t="shared" si="57"/>
        <v>0</v>
      </c>
      <c r="AB70" s="173">
        <f t="shared" si="57"/>
        <v>0</v>
      </c>
      <c r="AC70" s="173">
        <f t="shared" si="57"/>
        <v>0</v>
      </c>
      <c r="AD70" s="173">
        <f t="shared" si="57"/>
        <v>0</v>
      </c>
      <c r="AE70" s="173">
        <f t="shared" si="57"/>
        <v>0</v>
      </c>
      <c r="AF70" s="173">
        <f t="shared" si="57"/>
        <v>0</v>
      </c>
      <c r="AG70" s="173">
        <f t="shared" si="57"/>
        <v>0</v>
      </c>
      <c r="AH70" s="173">
        <f t="shared" si="57"/>
        <v>0</v>
      </c>
      <c r="AI70" s="173">
        <f t="shared" si="57"/>
        <v>0</v>
      </c>
      <c r="AJ70" s="173">
        <f t="shared" si="57"/>
        <v>0</v>
      </c>
      <c r="AK70" s="173">
        <f t="shared" si="57"/>
        <v>0</v>
      </c>
      <c r="AL70" s="173">
        <f t="shared" si="57"/>
        <v>0</v>
      </c>
      <c r="AM70" s="173">
        <f t="shared" si="57"/>
        <v>0</v>
      </c>
      <c r="AN70" s="173">
        <f t="shared" si="57"/>
        <v>0</v>
      </c>
      <c r="AO70" s="173">
        <f t="shared" si="57"/>
        <v>0</v>
      </c>
      <c r="AP70" s="173">
        <f t="shared" si="57"/>
        <v>0</v>
      </c>
      <c r="AQ70" s="173">
        <f t="shared" si="57"/>
        <v>0</v>
      </c>
      <c r="AR70" s="173">
        <f t="shared" si="57"/>
        <v>0</v>
      </c>
      <c r="AS70" s="173">
        <f t="shared" si="57"/>
        <v>0</v>
      </c>
      <c r="AT70" s="173">
        <f t="shared" si="57"/>
        <v>0</v>
      </c>
      <c r="AU70" s="173">
        <f t="shared" si="57"/>
        <v>0</v>
      </c>
      <c r="AV70" s="173">
        <f t="shared" si="57"/>
        <v>0</v>
      </c>
      <c r="AW70" s="173">
        <f t="shared" si="57"/>
        <v>0</v>
      </c>
      <c r="AX70" s="173">
        <f t="shared" si="57"/>
        <v>0</v>
      </c>
      <c r="AY70" s="173">
        <f t="shared" si="57"/>
        <v>0</v>
      </c>
      <c r="AZ70" s="173">
        <f t="shared" si="57"/>
        <v>0</v>
      </c>
      <c r="BA70" s="173">
        <f t="shared" si="57"/>
        <v>0</v>
      </c>
      <c r="BB70" s="173">
        <f t="shared" si="57"/>
        <v>0</v>
      </c>
      <c r="BC70" s="173">
        <f t="shared" si="57"/>
        <v>0</v>
      </c>
      <c r="BD70" s="173">
        <f t="shared" si="57"/>
        <v>0</v>
      </c>
      <c r="BE70" s="173">
        <f t="shared" si="57"/>
        <v>0</v>
      </c>
      <c r="BF70" s="173">
        <f t="shared" si="57"/>
        <v>0</v>
      </c>
      <c r="BG70" s="173">
        <f t="shared" si="57"/>
        <v>0</v>
      </c>
      <c r="BH70" s="173">
        <f t="shared" si="57"/>
        <v>0</v>
      </c>
      <c r="BI70" s="173">
        <f t="shared" si="57"/>
        <v>0</v>
      </c>
      <c r="BJ70" s="173">
        <f t="shared" si="57"/>
        <v>0</v>
      </c>
      <c r="BK70" s="173">
        <f t="shared" si="57"/>
        <v>0</v>
      </c>
      <c r="BL70" s="173">
        <f t="shared" si="57"/>
        <v>0</v>
      </c>
      <c r="BM70" s="158"/>
      <c r="BN70" s="159" t="str">
        <f>IFERROR(__xludf.DUMMYFUNCTION("""COMPUTED_VALUE"""),"Vladimír Dudkin")</f>
        <v>Vladimír Dudkin</v>
      </c>
      <c r="BO70" s="174"/>
      <c r="BP70" s="175"/>
      <c r="BQ70" s="174"/>
      <c r="BR70" s="175"/>
      <c r="BS70" s="174"/>
      <c r="BT70" s="175"/>
      <c r="BU70" s="174"/>
      <c r="BV70" s="175"/>
      <c r="BW70" s="174"/>
      <c r="BX70" s="175"/>
      <c r="BY70" s="174"/>
      <c r="BZ70" s="175"/>
      <c r="CA70" s="174"/>
      <c r="CB70" s="175"/>
      <c r="CC70" s="174"/>
      <c r="CD70" s="175"/>
      <c r="CE70" s="174"/>
      <c r="CF70" s="175"/>
      <c r="CG70" s="174"/>
      <c r="CH70" s="175"/>
      <c r="CI70" s="174"/>
      <c r="CJ70" s="175"/>
      <c r="CK70" s="174"/>
      <c r="CL70" s="175"/>
      <c r="CM70" s="174"/>
      <c r="CN70" s="175"/>
      <c r="CO70" s="174"/>
      <c r="CP70" s="175"/>
      <c r="CQ70" s="174"/>
      <c r="CR70" s="175"/>
      <c r="CS70" s="174"/>
      <c r="CT70" s="173"/>
      <c r="CU70" s="174"/>
      <c r="CV70" s="173"/>
      <c r="CW70" s="174"/>
      <c r="CX70" s="173"/>
      <c r="CY70" s="174"/>
      <c r="CZ70" s="173"/>
      <c r="DA70" s="174"/>
      <c r="DB70" s="173"/>
      <c r="DC70" s="174"/>
      <c r="DD70" s="173"/>
      <c r="DE70" s="174"/>
      <c r="DF70" s="173"/>
      <c r="DG70" s="174"/>
      <c r="DH70" s="173"/>
      <c r="DI70" s="174"/>
      <c r="DJ70" s="173"/>
      <c r="DK70" s="174"/>
      <c r="DL70" s="173"/>
      <c r="DM70" s="174"/>
      <c r="DN70" s="173"/>
      <c r="DO70" s="174"/>
      <c r="DP70" s="173"/>
      <c r="DQ70" s="174"/>
      <c r="DR70" s="173"/>
      <c r="DS70" s="174"/>
      <c r="DT70" s="173"/>
      <c r="DU70" s="174"/>
      <c r="DV70" s="173"/>
      <c r="DW70" s="174"/>
      <c r="DX70" s="173"/>
      <c r="DY70" s="158"/>
      <c r="DZ70" s="159" t="str">
        <f t="shared" si="26"/>
        <v>Vladimír Dudkin</v>
      </c>
      <c r="EA70" s="202"/>
      <c r="EB70" s="203"/>
      <c r="EC70" s="202"/>
      <c r="ED70" s="203"/>
      <c r="EE70" s="202"/>
      <c r="EF70" s="203"/>
      <c r="EG70" s="202"/>
      <c r="EH70" s="203"/>
      <c r="EI70" s="202"/>
      <c r="EJ70" s="203"/>
      <c r="EK70" s="202"/>
      <c r="EL70" s="203"/>
      <c r="EM70" s="202"/>
      <c r="EN70" s="203"/>
      <c r="EO70" s="202"/>
      <c r="EP70" s="203"/>
      <c r="EQ70" s="202"/>
      <c r="ER70" s="203"/>
      <c r="ES70" s="202"/>
      <c r="ET70" s="203"/>
      <c r="EU70" s="202"/>
      <c r="EV70" s="203"/>
      <c r="EW70" s="202"/>
      <c r="EX70" s="203"/>
      <c r="EY70" s="202"/>
      <c r="EZ70" s="203"/>
      <c r="FA70" s="202"/>
      <c r="FB70" s="203"/>
      <c r="FC70" s="202"/>
      <c r="FD70" s="203"/>
      <c r="FE70" s="202"/>
      <c r="FF70" s="199"/>
      <c r="FG70" s="202"/>
      <c r="FH70" s="199"/>
      <c r="FI70" s="202"/>
      <c r="FJ70" s="199"/>
      <c r="FK70" s="202"/>
      <c r="FL70" s="199"/>
      <c r="FM70" s="202"/>
      <c r="FN70" s="199"/>
      <c r="FO70" s="202"/>
      <c r="FP70" s="199"/>
      <c r="FQ70" s="202"/>
      <c r="FR70" s="199"/>
      <c r="FS70" s="202"/>
      <c r="FT70" s="199"/>
      <c r="FU70" s="202"/>
      <c r="FV70" s="199"/>
      <c r="FW70" s="202"/>
      <c r="FX70" s="199"/>
      <c r="FY70" s="202"/>
      <c r="FZ70" s="199"/>
      <c r="GA70" s="202"/>
      <c r="GB70" s="199"/>
      <c r="GC70" s="202"/>
      <c r="GD70" s="199"/>
      <c r="GE70" s="202"/>
      <c r="GF70" s="199"/>
      <c r="GG70" s="202"/>
      <c r="GH70" s="199"/>
      <c r="GI70" s="202"/>
      <c r="GJ70" s="199"/>
      <c r="GK70" s="158"/>
      <c r="GL70" s="159" t="str">
        <f t="shared" si="27"/>
        <v>Vladimír Dudkin</v>
      </c>
      <c r="GM70" s="202"/>
      <c r="GN70" s="203"/>
      <c r="GO70" s="202"/>
      <c r="GP70" s="203"/>
      <c r="GQ70" s="202"/>
      <c r="GR70" s="203"/>
      <c r="GS70" s="202"/>
      <c r="GT70" s="203"/>
      <c r="GU70" s="202"/>
      <c r="GV70" s="203"/>
      <c r="GW70" s="202"/>
      <c r="GX70" s="203"/>
      <c r="GY70" s="202"/>
      <c r="GZ70" s="203"/>
      <c r="HA70" s="202"/>
      <c r="HB70" s="203"/>
      <c r="HC70" s="202"/>
      <c r="HD70" s="203"/>
      <c r="HE70" s="202"/>
      <c r="HF70" s="203"/>
      <c r="HG70" s="202"/>
      <c r="HH70" s="203"/>
      <c r="HI70" s="202"/>
      <c r="HJ70" s="203"/>
      <c r="HK70" s="202"/>
      <c r="HL70" s="203"/>
      <c r="HM70" s="202"/>
      <c r="HN70" s="203"/>
      <c r="HO70" s="202"/>
      <c r="HP70" s="203"/>
      <c r="HQ70" s="202"/>
      <c r="HR70" s="199"/>
      <c r="HS70" s="202"/>
      <c r="HT70" s="199"/>
      <c r="HU70" s="202"/>
      <c r="HV70" s="199"/>
      <c r="HW70" s="202"/>
      <c r="HX70" s="199"/>
      <c r="HY70" s="202"/>
      <c r="HZ70" s="199"/>
      <c r="IA70" s="202"/>
      <c r="IB70" s="199"/>
      <c r="IC70" s="202"/>
      <c r="ID70" s="199"/>
      <c r="IE70" s="202"/>
      <c r="IF70" s="199"/>
      <c r="IG70" s="202"/>
      <c r="IH70" s="199"/>
      <c r="II70" s="202"/>
      <c r="IJ70" s="199"/>
      <c r="IK70" s="202"/>
      <c r="IL70" s="199"/>
      <c r="IM70" s="202"/>
      <c r="IN70" s="199"/>
      <c r="IO70" s="202"/>
      <c r="IP70" s="199"/>
      <c r="IQ70" s="202"/>
      <c r="IR70" s="199"/>
      <c r="IS70" s="202"/>
      <c r="IT70" s="199"/>
      <c r="IU70" s="202"/>
      <c r="IV70" s="199"/>
    </row>
    <row r="71">
      <c r="A71" s="214">
        <f>IFERROR(__xludf.DUMMYFUNCTION("""COMPUTED_VALUE"""),100.0)</f>
        <v>100</v>
      </c>
      <c r="B71" s="159" t="str">
        <f t="shared" si="24"/>
        <v>Jana Hofmanová</v>
      </c>
      <c r="C71" s="173">
        <f t="shared" ref="C71:BL71" si="58">BO71+EA71+GM71</f>
        <v>0</v>
      </c>
      <c r="D71" s="173">
        <f t="shared" si="58"/>
        <v>0</v>
      </c>
      <c r="E71" s="173">
        <f t="shared" si="58"/>
        <v>0</v>
      </c>
      <c r="F71" s="173">
        <f t="shared" si="58"/>
        <v>0</v>
      </c>
      <c r="G71" s="173">
        <f t="shared" si="58"/>
        <v>0</v>
      </c>
      <c r="H71" s="173">
        <f t="shared" si="58"/>
        <v>0</v>
      </c>
      <c r="I71" s="173">
        <f t="shared" si="58"/>
        <v>0</v>
      </c>
      <c r="J71" s="173">
        <f t="shared" si="58"/>
        <v>0</v>
      </c>
      <c r="K71" s="173">
        <f t="shared" si="58"/>
        <v>0</v>
      </c>
      <c r="L71" s="173">
        <f t="shared" si="58"/>
        <v>0</v>
      </c>
      <c r="M71" s="173">
        <f t="shared" si="58"/>
        <v>0</v>
      </c>
      <c r="N71" s="173">
        <f t="shared" si="58"/>
        <v>0</v>
      </c>
      <c r="O71" s="173">
        <f t="shared" si="58"/>
        <v>0</v>
      </c>
      <c r="P71" s="173">
        <f t="shared" si="58"/>
        <v>0</v>
      </c>
      <c r="Q71" s="173">
        <f t="shared" si="58"/>
        <v>0</v>
      </c>
      <c r="R71" s="173">
        <f t="shared" si="58"/>
        <v>0</v>
      </c>
      <c r="S71" s="173">
        <f t="shared" si="58"/>
        <v>0</v>
      </c>
      <c r="T71" s="173">
        <f t="shared" si="58"/>
        <v>0</v>
      </c>
      <c r="U71" s="173">
        <f t="shared" si="58"/>
        <v>0</v>
      </c>
      <c r="V71" s="173">
        <f t="shared" si="58"/>
        <v>0</v>
      </c>
      <c r="W71" s="173">
        <f t="shared" si="58"/>
        <v>0</v>
      </c>
      <c r="X71" s="173">
        <f t="shared" si="58"/>
        <v>0</v>
      </c>
      <c r="Y71" s="173">
        <f t="shared" si="58"/>
        <v>0</v>
      </c>
      <c r="Z71" s="173">
        <f t="shared" si="58"/>
        <v>0</v>
      </c>
      <c r="AA71" s="173">
        <f t="shared" si="58"/>
        <v>0</v>
      </c>
      <c r="AB71" s="173">
        <f t="shared" si="58"/>
        <v>0</v>
      </c>
      <c r="AC71" s="173">
        <f t="shared" si="58"/>
        <v>0</v>
      </c>
      <c r="AD71" s="173">
        <f t="shared" si="58"/>
        <v>0</v>
      </c>
      <c r="AE71" s="173">
        <f t="shared" si="58"/>
        <v>0</v>
      </c>
      <c r="AF71" s="173">
        <f t="shared" si="58"/>
        <v>0</v>
      </c>
      <c r="AG71" s="173">
        <f t="shared" si="58"/>
        <v>0</v>
      </c>
      <c r="AH71" s="173">
        <f t="shared" si="58"/>
        <v>0</v>
      </c>
      <c r="AI71" s="173">
        <f t="shared" si="58"/>
        <v>0</v>
      </c>
      <c r="AJ71" s="173">
        <f t="shared" si="58"/>
        <v>0</v>
      </c>
      <c r="AK71" s="173">
        <f t="shared" si="58"/>
        <v>0</v>
      </c>
      <c r="AL71" s="173">
        <f t="shared" si="58"/>
        <v>0</v>
      </c>
      <c r="AM71" s="173">
        <f t="shared" si="58"/>
        <v>0</v>
      </c>
      <c r="AN71" s="173">
        <f t="shared" si="58"/>
        <v>0</v>
      </c>
      <c r="AO71" s="173">
        <f t="shared" si="58"/>
        <v>0</v>
      </c>
      <c r="AP71" s="173">
        <f t="shared" si="58"/>
        <v>0</v>
      </c>
      <c r="AQ71" s="173">
        <f t="shared" si="58"/>
        <v>0</v>
      </c>
      <c r="AR71" s="173">
        <f t="shared" si="58"/>
        <v>0</v>
      </c>
      <c r="AS71" s="173">
        <f t="shared" si="58"/>
        <v>0</v>
      </c>
      <c r="AT71" s="173">
        <f t="shared" si="58"/>
        <v>0</v>
      </c>
      <c r="AU71" s="173">
        <f t="shared" si="58"/>
        <v>0</v>
      </c>
      <c r="AV71" s="173">
        <f t="shared" si="58"/>
        <v>0</v>
      </c>
      <c r="AW71" s="173">
        <f t="shared" si="58"/>
        <v>0</v>
      </c>
      <c r="AX71" s="173">
        <f t="shared" si="58"/>
        <v>0</v>
      </c>
      <c r="AY71" s="173">
        <f t="shared" si="58"/>
        <v>0</v>
      </c>
      <c r="AZ71" s="173">
        <f t="shared" si="58"/>
        <v>0</v>
      </c>
      <c r="BA71" s="173">
        <f t="shared" si="58"/>
        <v>0</v>
      </c>
      <c r="BB71" s="173">
        <f t="shared" si="58"/>
        <v>0</v>
      </c>
      <c r="BC71" s="173">
        <f t="shared" si="58"/>
        <v>0</v>
      </c>
      <c r="BD71" s="173">
        <f t="shared" si="58"/>
        <v>0</v>
      </c>
      <c r="BE71" s="173">
        <f t="shared" si="58"/>
        <v>0</v>
      </c>
      <c r="BF71" s="173">
        <f t="shared" si="58"/>
        <v>0</v>
      </c>
      <c r="BG71" s="173">
        <f t="shared" si="58"/>
        <v>0</v>
      </c>
      <c r="BH71" s="173">
        <f t="shared" si="58"/>
        <v>0</v>
      </c>
      <c r="BI71" s="173">
        <f t="shared" si="58"/>
        <v>0</v>
      </c>
      <c r="BJ71" s="173">
        <f t="shared" si="58"/>
        <v>0</v>
      </c>
      <c r="BK71" s="173">
        <f t="shared" si="58"/>
        <v>0</v>
      </c>
      <c r="BL71" s="173">
        <f t="shared" si="58"/>
        <v>0</v>
      </c>
      <c r="BM71" s="158"/>
      <c r="BN71" s="159" t="str">
        <f>IFERROR(__xludf.DUMMYFUNCTION("""COMPUTED_VALUE"""),"Jana Hofmanová")</f>
        <v>Jana Hofmanová</v>
      </c>
      <c r="BO71" s="174"/>
      <c r="BP71" s="175"/>
      <c r="BQ71" s="174"/>
      <c r="BR71" s="175"/>
      <c r="BS71" s="174"/>
      <c r="BT71" s="175"/>
      <c r="BU71" s="174"/>
      <c r="BV71" s="175"/>
      <c r="BW71" s="174"/>
      <c r="BX71" s="175"/>
      <c r="BY71" s="174"/>
      <c r="BZ71" s="175"/>
      <c r="CA71" s="174"/>
      <c r="CB71" s="175"/>
      <c r="CC71" s="174"/>
      <c r="CD71" s="175"/>
      <c r="CE71" s="174"/>
      <c r="CF71" s="175"/>
      <c r="CG71" s="174"/>
      <c r="CH71" s="175"/>
      <c r="CI71" s="174"/>
      <c r="CJ71" s="175"/>
      <c r="CK71" s="174"/>
      <c r="CL71" s="175"/>
      <c r="CM71" s="174"/>
      <c r="CN71" s="175"/>
      <c r="CO71" s="174"/>
      <c r="CP71" s="175"/>
      <c r="CQ71" s="174"/>
      <c r="CR71" s="175"/>
      <c r="CS71" s="174"/>
      <c r="CT71" s="173"/>
      <c r="CU71" s="174"/>
      <c r="CV71" s="173"/>
      <c r="CW71" s="174"/>
      <c r="CX71" s="173"/>
      <c r="CY71" s="174"/>
      <c r="CZ71" s="173"/>
      <c r="DA71" s="174"/>
      <c r="DB71" s="173"/>
      <c r="DC71" s="174"/>
      <c r="DD71" s="173"/>
      <c r="DE71" s="174"/>
      <c r="DF71" s="173"/>
      <c r="DG71" s="174"/>
      <c r="DH71" s="173"/>
      <c r="DI71" s="174"/>
      <c r="DJ71" s="173"/>
      <c r="DK71" s="174"/>
      <c r="DL71" s="173"/>
      <c r="DM71" s="174"/>
      <c r="DN71" s="173"/>
      <c r="DO71" s="174"/>
      <c r="DP71" s="173"/>
      <c r="DQ71" s="174"/>
      <c r="DR71" s="173"/>
      <c r="DS71" s="174"/>
      <c r="DT71" s="173"/>
      <c r="DU71" s="174"/>
      <c r="DV71" s="173"/>
      <c r="DW71" s="174"/>
      <c r="DX71" s="173"/>
      <c r="DY71" s="158"/>
      <c r="DZ71" s="159" t="str">
        <f t="shared" si="26"/>
        <v>Jana Hofmanová</v>
      </c>
      <c r="EA71" s="202"/>
      <c r="EB71" s="203"/>
      <c r="EC71" s="202"/>
      <c r="ED71" s="203"/>
      <c r="EE71" s="202"/>
      <c r="EF71" s="203"/>
      <c r="EG71" s="202"/>
      <c r="EH71" s="203"/>
      <c r="EI71" s="202"/>
      <c r="EJ71" s="203"/>
      <c r="EK71" s="202"/>
      <c r="EL71" s="203"/>
      <c r="EM71" s="202"/>
      <c r="EN71" s="203"/>
      <c r="EO71" s="202"/>
      <c r="EP71" s="203"/>
      <c r="EQ71" s="202"/>
      <c r="ER71" s="203"/>
      <c r="ES71" s="202"/>
      <c r="ET71" s="203"/>
      <c r="EU71" s="202"/>
      <c r="EV71" s="203"/>
      <c r="EW71" s="202"/>
      <c r="EX71" s="203"/>
      <c r="EY71" s="202"/>
      <c r="EZ71" s="203"/>
      <c r="FA71" s="202"/>
      <c r="FB71" s="203"/>
      <c r="FC71" s="202"/>
      <c r="FD71" s="203"/>
      <c r="FE71" s="202"/>
      <c r="FF71" s="199"/>
      <c r="FG71" s="202"/>
      <c r="FH71" s="199"/>
      <c r="FI71" s="202"/>
      <c r="FJ71" s="199"/>
      <c r="FK71" s="202"/>
      <c r="FL71" s="199"/>
      <c r="FM71" s="202"/>
      <c r="FN71" s="199"/>
      <c r="FO71" s="202"/>
      <c r="FP71" s="199"/>
      <c r="FQ71" s="202"/>
      <c r="FR71" s="199"/>
      <c r="FS71" s="202"/>
      <c r="FT71" s="199"/>
      <c r="FU71" s="202"/>
      <c r="FV71" s="199"/>
      <c r="FW71" s="202"/>
      <c r="FX71" s="199"/>
      <c r="FY71" s="202"/>
      <c r="FZ71" s="199"/>
      <c r="GA71" s="202"/>
      <c r="GB71" s="199"/>
      <c r="GC71" s="202"/>
      <c r="GD71" s="199"/>
      <c r="GE71" s="202"/>
      <c r="GF71" s="199"/>
      <c r="GG71" s="202"/>
      <c r="GH71" s="199"/>
      <c r="GI71" s="202"/>
      <c r="GJ71" s="199"/>
      <c r="GK71" s="158"/>
      <c r="GL71" s="159" t="str">
        <f t="shared" si="27"/>
        <v>Jana Hofmanová</v>
      </c>
      <c r="GM71" s="202"/>
      <c r="GN71" s="203"/>
      <c r="GO71" s="202"/>
      <c r="GP71" s="203"/>
      <c r="GQ71" s="202"/>
      <c r="GR71" s="203"/>
      <c r="GS71" s="202"/>
      <c r="GT71" s="203"/>
      <c r="GU71" s="202"/>
      <c r="GV71" s="203"/>
      <c r="GW71" s="202"/>
      <c r="GX71" s="203"/>
      <c r="GY71" s="202"/>
      <c r="GZ71" s="203"/>
      <c r="HA71" s="202"/>
      <c r="HB71" s="203"/>
      <c r="HC71" s="202"/>
      <c r="HD71" s="203"/>
      <c r="HE71" s="202"/>
      <c r="HF71" s="203"/>
      <c r="HG71" s="202"/>
      <c r="HH71" s="203"/>
      <c r="HI71" s="202"/>
      <c r="HJ71" s="203"/>
      <c r="HK71" s="202"/>
      <c r="HL71" s="203"/>
      <c r="HM71" s="202"/>
      <c r="HN71" s="203"/>
      <c r="HO71" s="202"/>
      <c r="HP71" s="203"/>
      <c r="HQ71" s="202"/>
      <c r="HR71" s="199"/>
      <c r="HS71" s="202"/>
      <c r="HT71" s="199"/>
      <c r="HU71" s="202"/>
      <c r="HV71" s="199"/>
      <c r="HW71" s="202"/>
      <c r="HX71" s="199"/>
      <c r="HY71" s="202"/>
      <c r="HZ71" s="199"/>
      <c r="IA71" s="202"/>
      <c r="IB71" s="199"/>
      <c r="IC71" s="202"/>
      <c r="ID71" s="199"/>
      <c r="IE71" s="202"/>
      <c r="IF71" s="199"/>
      <c r="IG71" s="202"/>
      <c r="IH71" s="199"/>
      <c r="II71" s="202"/>
      <c r="IJ71" s="199"/>
      <c r="IK71" s="202"/>
      <c r="IL71" s="199"/>
      <c r="IM71" s="202"/>
      <c r="IN71" s="199"/>
      <c r="IO71" s="202"/>
      <c r="IP71" s="199"/>
      <c r="IQ71" s="202"/>
      <c r="IR71" s="199"/>
      <c r="IS71" s="202"/>
      <c r="IT71" s="199"/>
      <c r="IU71" s="202"/>
      <c r="IV71" s="199"/>
    </row>
    <row r="72">
      <c r="A72" s="214">
        <f>IFERROR(__xludf.DUMMYFUNCTION("""COMPUTED_VALUE"""),100.0)</f>
        <v>100</v>
      </c>
      <c r="B72" s="159" t="str">
        <f t="shared" si="24"/>
        <v>Daniel Jaroš</v>
      </c>
      <c r="C72" s="173">
        <f t="shared" ref="C72:BL72" si="59">BO72+EA72+GM72</f>
        <v>0</v>
      </c>
      <c r="D72" s="173">
        <f t="shared" si="59"/>
        <v>0</v>
      </c>
      <c r="E72" s="173">
        <f t="shared" si="59"/>
        <v>0</v>
      </c>
      <c r="F72" s="173">
        <f t="shared" si="59"/>
        <v>0</v>
      </c>
      <c r="G72" s="173">
        <f t="shared" si="59"/>
        <v>0</v>
      </c>
      <c r="H72" s="173">
        <f t="shared" si="59"/>
        <v>0</v>
      </c>
      <c r="I72" s="173">
        <f t="shared" si="59"/>
        <v>0</v>
      </c>
      <c r="J72" s="173">
        <f t="shared" si="59"/>
        <v>0</v>
      </c>
      <c r="K72" s="173">
        <f t="shared" si="59"/>
        <v>0</v>
      </c>
      <c r="L72" s="173">
        <f t="shared" si="59"/>
        <v>0</v>
      </c>
      <c r="M72" s="173">
        <f t="shared" si="59"/>
        <v>0</v>
      </c>
      <c r="N72" s="173">
        <f t="shared" si="59"/>
        <v>0</v>
      </c>
      <c r="O72" s="173">
        <f t="shared" si="59"/>
        <v>0</v>
      </c>
      <c r="P72" s="173">
        <f t="shared" si="59"/>
        <v>0</v>
      </c>
      <c r="Q72" s="173">
        <f t="shared" si="59"/>
        <v>0</v>
      </c>
      <c r="R72" s="173">
        <f t="shared" si="59"/>
        <v>0</v>
      </c>
      <c r="S72" s="173">
        <f t="shared" si="59"/>
        <v>0</v>
      </c>
      <c r="T72" s="173">
        <f t="shared" si="59"/>
        <v>0</v>
      </c>
      <c r="U72" s="173">
        <f t="shared" si="59"/>
        <v>0</v>
      </c>
      <c r="V72" s="173">
        <f t="shared" si="59"/>
        <v>0</v>
      </c>
      <c r="W72" s="173">
        <f t="shared" si="59"/>
        <v>0</v>
      </c>
      <c r="X72" s="173">
        <f t="shared" si="59"/>
        <v>0</v>
      </c>
      <c r="Y72" s="173">
        <f t="shared" si="59"/>
        <v>0</v>
      </c>
      <c r="Z72" s="173">
        <f t="shared" si="59"/>
        <v>0</v>
      </c>
      <c r="AA72" s="173">
        <f t="shared" si="59"/>
        <v>0</v>
      </c>
      <c r="AB72" s="173">
        <f t="shared" si="59"/>
        <v>0</v>
      </c>
      <c r="AC72" s="173">
        <f t="shared" si="59"/>
        <v>0</v>
      </c>
      <c r="AD72" s="173">
        <f t="shared" si="59"/>
        <v>0</v>
      </c>
      <c r="AE72" s="173">
        <f t="shared" si="59"/>
        <v>0</v>
      </c>
      <c r="AF72" s="173">
        <f t="shared" si="59"/>
        <v>0</v>
      </c>
      <c r="AG72" s="173">
        <f t="shared" si="59"/>
        <v>0</v>
      </c>
      <c r="AH72" s="173">
        <f t="shared" si="59"/>
        <v>0</v>
      </c>
      <c r="AI72" s="173">
        <f t="shared" si="59"/>
        <v>0</v>
      </c>
      <c r="AJ72" s="173">
        <f t="shared" si="59"/>
        <v>0</v>
      </c>
      <c r="AK72" s="173">
        <f t="shared" si="59"/>
        <v>0</v>
      </c>
      <c r="AL72" s="173">
        <f t="shared" si="59"/>
        <v>0</v>
      </c>
      <c r="AM72" s="173">
        <f t="shared" si="59"/>
        <v>0</v>
      </c>
      <c r="AN72" s="173">
        <f t="shared" si="59"/>
        <v>0</v>
      </c>
      <c r="AO72" s="173">
        <f t="shared" si="59"/>
        <v>0</v>
      </c>
      <c r="AP72" s="173">
        <f t="shared" si="59"/>
        <v>0</v>
      </c>
      <c r="AQ72" s="173">
        <f t="shared" si="59"/>
        <v>0</v>
      </c>
      <c r="AR72" s="173">
        <f t="shared" si="59"/>
        <v>0</v>
      </c>
      <c r="AS72" s="173">
        <f t="shared" si="59"/>
        <v>0</v>
      </c>
      <c r="AT72" s="173">
        <f t="shared" si="59"/>
        <v>0</v>
      </c>
      <c r="AU72" s="173">
        <f t="shared" si="59"/>
        <v>0</v>
      </c>
      <c r="AV72" s="173">
        <f t="shared" si="59"/>
        <v>0</v>
      </c>
      <c r="AW72" s="173">
        <f t="shared" si="59"/>
        <v>0</v>
      </c>
      <c r="AX72" s="173">
        <f t="shared" si="59"/>
        <v>0</v>
      </c>
      <c r="AY72" s="173">
        <f t="shared" si="59"/>
        <v>0</v>
      </c>
      <c r="AZ72" s="173">
        <f t="shared" si="59"/>
        <v>0</v>
      </c>
      <c r="BA72" s="173">
        <f t="shared" si="59"/>
        <v>0</v>
      </c>
      <c r="BB72" s="173">
        <f t="shared" si="59"/>
        <v>0</v>
      </c>
      <c r="BC72" s="173">
        <f t="shared" si="59"/>
        <v>0</v>
      </c>
      <c r="BD72" s="173">
        <f t="shared" si="59"/>
        <v>0</v>
      </c>
      <c r="BE72" s="173">
        <f t="shared" si="59"/>
        <v>0</v>
      </c>
      <c r="BF72" s="173">
        <f t="shared" si="59"/>
        <v>0</v>
      </c>
      <c r="BG72" s="173">
        <f t="shared" si="59"/>
        <v>0</v>
      </c>
      <c r="BH72" s="173">
        <f t="shared" si="59"/>
        <v>0</v>
      </c>
      <c r="BI72" s="173">
        <f t="shared" si="59"/>
        <v>0</v>
      </c>
      <c r="BJ72" s="173">
        <f t="shared" si="59"/>
        <v>0</v>
      </c>
      <c r="BK72" s="173">
        <f t="shared" si="59"/>
        <v>0</v>
      </c>
      <c r="BL72" s="173">
        <f t="shared" si="59"/>
        <v>0</v>
      </c>
      <c r="BM72" s="158"/>
      <c r="BN72" s="159" t="str">
        <f>IFERROR(__xludf.DUMMYFUNCTION("""COMPUTED_VALUE"""),"Daniel Jaroš")</f>
        <v>Daniel Jaroš</v>
      </c>
      <c r="BO72" s="174"/>
      <c r="BP72" s="175"/>
      <c r="BQ72" s="174"/>
      <c r="BR72" s="175"/>
      <c r="BS72" s="174"/>
      <c r="BT72" s="175"/>
      <c r="BU72" s="174"/>
      <c r="BV72" s="175"/>
      <c r="BW72" s="174"/>
      <c r="BX72" s="175"/>
      <c r="BY72" s="174"/>
      <c r="BZ72" s="175"/>
      <c r="CA72" s="174"/>
      <c r="CB72" s="175"/>
      <c r="CC72" s="174"/>
      <c r="CD72" s="175"/>
      <c r="CE72" s="174"/>
      <c r="CF72" s="175"/>
      <c r="CG72" s="174"/>
      <c r="CH72" s="175"/>
      <c r="CI72" s="174"/>
      <c r="CJ72" s="175"/>
      <c r="CK72" s="174"/>
      <c r="CL72" s="175"/>
      <c r="CM72" s="174"/>
      <c r="CN72" s="175"/>
      <c r="CO72" s="174"/>
      <c r="CP72" s="175"/>
      <c r="CQ72" s="174"/>
      <c r="CR72" s="175"/>
      <c r="CS72" s="174"/>
      <c r="CT72" s="173"/>
      <c r="CU72" s="174"/>
      <c r="CV72" s="173"/>
      <c r="CW72" s="174"/>
      <c r="CX72" s="173"/>
      <c r="CY72" s="174"/>
      <c r="CZ72" s="173"/>
      <c r="DA72" s="174"/>
      <c r="DB72" s="173"/>
      <c r="DC72" s="174"/>
      <c r="DD72" s="173"/>
      <c r="DE72" s="174"/>
      <c r="DF72" s="173"/>
      <c r="DG72" s="174"/>
      <c r="DH72" s="173"/>
      <c r="DI72" s="174"/>
      <c r="DJ72" s="173"/>
      <c r="DK72" s="174"/>
      <c r="DL72" s="173"/>
      <c r="DM72" s="174"/>
      <c r="DN72" s="173"/>
      <c r="DO72" s="174"/>
      <c r="DP72" s="173"/>
      <c r="DQ72" s="174"/>
      <c r="DR72" s="173"/>
      <c r="DS72" s="174"/>
      <c r="DT72" s="173"/>
      <c r="DU72" s="174"/>
      <c r="DV72" s="173"/>
      <c r="DW72" s="174"/>
      <c r="DX72" s="173"/>
      <c r="DY72" s="158"/>
      <c r="DZ72" s="159" t="str">
        <f t="shared" si="26"/>
        <v>Daniel Jaroš</v>
      </c>
      <c r="EA72" s="202"/>
      <c r="EB72" s="203"/>
      <c r="EC72" s="202"/>
      <c r="ED72" s="203"/>
      <c r="EE72" s="202"/>
      <c r="EF72" s="203"/>
      <c r="EG72" s="202"/>
      <c r="EH72" s="203"/>
      <c r="EI72" s="202"/>
      <c r="EJ72" s="203"/>
      <c r="EK72" s="202"/>
      <c r="EL72" s="203"/>
      <c r="EM72" s="202"/>
      <c r="EN72" s="203"/>
      <c r="EO72" s="202"/>
      <c r="EP72" s="203"/>
      <c r="EQ72" s="202"/>
      <c r="ER72" s="203"/>
      <c r="ES72" s="202"/>
      <c r="ET72" s="203"/>
      <c r="EU72" s="202"/>
      <c r="EV72" s="203"/>
      <c r="EW72" s="202"/>
      <c r="EX72" s="203"/>
      <c r="EY72" s="202"/>
      <c r="EZ72" s="203"/>
      <c r="FA72" s="202"/>
      <c r="FB72" s="203"/>
      <c r="FC72" s="202"/>
      <c r="FD72" s="203"/>
      <c r="FE72" s="202"/>
      <c r="FF72" s="199"/>
      <c r="FG72" s="202"/>
      <c r="FH72" s="199"/>
      <c r="FI72" s="202"/>
      <c r="FJ72" s="199"/>
      <c r="FK72" s="202"/>
      <c r="FL72" s="199"/>
      <c r="FM72" s="202"/>
      <c r="FN72" s="199"/>
      <c r="FO72" s="202"/>
      <c r="FP72" s="199"/>
      <c r="FQ72" s="202"/>
      <c r="FR72" s="199"/>
      <c r="FS72" s="202"/>
      <c r="FT72" s="199"/>
      <c r="FU72" s="202"/>
      <c r="FV72" s="199"/>
      <c r="FW72" s="202"/>
      <c r="FX72" s="199"/>
      <c r="FY72" s="202"/>
      <c r="FZ72" s="199"/>
      <c r="GA72" s="202"/>
      <c r="GB72" s="199"/>
      <c r="GC72" s="202"/>
      <c r="GD72" s="199"/>
      <c r="GE72" s="202"/>
      <c r="GF72" s="199"/>
      <c r="GG72" s="202"/>
      <c r="GH72" s="199"/>
      <c r="GI72" s="202"/>
      <c r="GJ72" s="199"/>
      <c r="GK72" s="158"/>
      <c r="GL72" s="159" t="str">
        <f t="shared" si="27"/>
        <v>Daniel Jaroš</v>
      </c>
      <c r="GM72" s="202"/>
      <c r="GN72" s="203"/>
      <c r="GO72" s="202"/>
      <c r="GP72" s="203"/>
      <c r="GQ72" s="202"/>
      <c r="GR72" s="203"/>
      <c r="GS72" s="202"/>
      <c r="GT72" s="203"/>
      <c r="GU72" s="202"/>
      <c r="GV72" s="203"/>
      <c r="GW72" s="202"/>
      <c r="GX72" s="203"/>
      <c r="GY72" s="202"/>
      <c r="GZ72" s="203"/>
      <c r="HA72" s="202"/>
      <c r="HB72" s="203"/>
      <c r="HC72" s="202"/>
      <c r="HD72" s="203"/>
      <c r="HE72" s="202"/>
      <c r="HF72" s="203"/>
      <c r="HG72" s="202"/>
      <c r="HH72" s="203"/>
      <c r="HI72" s="202"/>
      <c r="HJ72" s="203"/>
      <c r="HK72" s="202"/>
      <c r="HL72" s="203"/>
      <c r="HM72" s="202"/>
      <c r="HN72" s="203"/>
      <c r="HO72" s="202"/>
      <c r="HP72" s="203"/>
      <c r="HQ72" s="202"/>
      <c r="HR72" s="199"/>
      <c r="HS72" s="202"/>
      <c r="HT72" s="199"/>
      <c r="HU72" s="202"/>
      <c r="HV72" s="199"/>
      <c r="HW72" s="202"/>
      <c r="HX72" s="199"/>
      <c r="HY72" s="202"/>
      <c r="HZ72" s="199"/>
      <c r="IA72" s="202"/>
      <c r="IB72" s="199"/>
      <c r="IC72" s="202"/>
      <c r="ID72" s="199"/>
      <c r="IE72" s="202"/>
      <c r="IF72" s="199"/>
      <c r="IG72" s="202"/>
      <c r="IH72" s="199"/>
      <c r="II72" s="202"/>
      <c r="IJ72" s="199"/>
      <c r="IK72" s="202"/>
      <c r="IL72" s="199"/>
      <c r="IM72" s="202"/>
      <c r="IN72" s="199"/>
      <c r="IO72" s="202"/>
      <c r="IP72" s="199"/>
      <c r="IQ72" s="202"/>
      <c r="IR72" s="199"/>
      <c r="IS72" s="202"/>
      <c r="IT72" s="199"/>
      <c r="IU72" s="202"/>
      <c r="IV72" s="199"/>
    </row>
    <row r="73">
      <c r="A73" s="214">
        <f>IFERROR(__xludf.DUMMYFUNCTION("""COMPUTED_VALUE"""),100.0)</f>
        <v>100</v>
      </c>
      <c r="B73" s="159" t="str">
        <f t="shared" si="24"/>
        <v>Vojtěch Sukdolák</v>
      </c>
      <c r="C73" s="173">
        <f t="shared" ref="C73:BL73" si="60">BO73+EA73+GM73</f>
        <v>0</v>
      </c>
      <c r="D73" s="173">
        <f t="shared" si="60"/>
        <v>0</v>
      </c>
      <c r="E73" s="173">
        <f t="shared" si="60"/>
        <v>0</v>
      </c>
      <c r="F73" s="173">
        <f t="shared" si="60"/>
        <v>0</v>
      </c>
      <c r="G73" s="173">
        <f t="shared" si="60"/>
        <v>0</v>
      </c>
      <c r="H73" s="173">
        <f t="shared" si="60"/>
        <v>0</v>
      </c>
      <c r="I73" s="173">
        <f t="shared" si="60"/>
        <v>0</v>
      </c>
      <c r="J73" s="173">
        <f t="shared" si="60"/>
        <v>0</v>
      </c>
      <c r="K73" s="173">
        <f t="shared" si="60"/>
        <v>0</v>
      </c>
      <c r="L73" s="173">
        <f t="shared" si="60"/>
        <v>0</v>
      </c>
      <c r="M73" s="173">
        <f t="shared" si="60"/>
        <v>0</v>
      </c>
      <c r="N73" s="173">
        <f t="shared" si="60"/>
        <v>0</v>
      </c>
      <c r="O73" s="173">
        <f t="shared" si="60"/>
        <v>0</v>
      </c>
      <c r="P73" s="173">
        <f t="shared" si="60"/>
        <v>0</v>
      </c>
      <c r="Q73" s="173">
        <f t="shared" si="60"/>
        <v>4</v>
      </c>
      <c r="R73" s="173">
        <f t="shared" si="60"/>
        <v>0</v>
      </c>
      <c r="S73" s="173">
        <f t="shared" si="60"/>
        <v>0</v>
      </c>
      <c r="T73" s="173">
        <f t="shared" si="60"/>
        <v>0</v>
      </c>
      <c r="U73" s="173">
        <f t="shared" si="60"/>
        <v>0</v>
      </c>
      <c r="V73" s="173">
        <f t="shared" si="60"/>
        <v>0</v>
      </c>
      <c r="W73" s="173">
        <f t="shared" si="60"/>
        <v>0</v>
      </c>
      <c r="X73" s="173">
        <f t="shared" si="60"/>
        <v>0</v>
      </c>
      <c r="Y73" s="173">
        <f t="shared" si="60"/>
        <v>5.5</v>
      </c>
      <c r="Z73" s="173">
        <f t="shared" si="60"/>
        <v>0</v>
      </c>
      <c r="AA73" s="173">
        <f t="shared" si="60"/>
        <v>0</v>
      </c>
      <c r="AB73" s="173">
        <f t="shared" si="60"/>
        <v>0</v>
      </c>
      <c r="AC73" s="173">
        <f t="shared" si="60"/>
        <v>0</v>
      </c>
      <c r="AD73" s="173">
        <f t="shared" si="60"/>
        <v>0</v>
      </c>
      <c r="AE73" s="173">
        <f t="shared" si="60"/>
        <v>0</v>
      </c>
      <c r="AF73" s="173">
        <f t="shared" si="60"/>
        <v>0</v>
      </c>
      <c r="AG73" s="173">
        <f t="shared" si="60"/>
        <v>0</v>
      </c>
      <c r="AH73" s="173">
        <f t="shared" si="60"/>
        <v>0</v>
      </c>
      <c r="AI73" s="173">
        <f t="shared" si="60"/>
        <v>0</v>
      </c>
      <c r="AJ73" s="173">
        <f t="shared" si="60"/>
        <v>0</v>
      </c>
      <c r="AK73" s="173">
        <f t="shared" si="60"/>
        <v>0</v>
      </c>
      <c r="AL73" s="173">
        <f t="shared" si="60"/>
        <v>0</v>
      </c>
      <c r="AM73" s="173">
        <f t="shared" si="60"/>
        <v>0</v>
      </c>
      <c r="AN73" s="173">
        <f t="shared" si="60"/>
        <v>0</v>
      </c>
      <c r="AO73" s="173">
        <f t="shared" si="60"/>
        <v>0</v>
      </c>
      <c r="AP73" s="173">
        <f t="shared" si="60"/>
        <v>0</v>
      </c>
      <c r="AQ73" s="173">
        <f t="shared" si="60"/>
        <v>0</v>
      </c>
      <c r="AR73" s="173">
        <f t="shared" si="60"/>
        <v>0</v>
      </c>
      <c r="AS73" s="173">
        <f t="shared" si="60"/>
        <v>5.5</v>
      </c>
      <c r="AT73" s="173">
        <f t="shared" si="60"/>
        <v>0</v>
      </c>
      <c r="AU73" s="173">
        <f t="shared" si="60"/>
        <v>0</v>
      </c>
      <c r="AV73" s="173">
        <f t="shared" si="60"/>
        <v>0</v>
      </c>
      <c r="AW73" s="173">
        <f t="shared" si="60"/>
        <v>0</v>
      </c>
      <c r="AX73" s="173">
        <f t="shared" si="60"/>
        <v>0</v>
      </c>
      <c r="AY73" s="173">
        <f t="shared" si="60"/>
        <v>0</v>
      </c>
      <c r="AZ73" s="173">
        <f t="shared" si="60"/>
        <v>0</v>
      </c>
      <c r="BA73" s="173">
        <f t="shared" si="60"/>
        <v>0</v>
      </c>
      <c r="BB73" s="173">
        <f t="shared" si="60"/>
        <v>0</v>
      </c>
      <c r="BC73" s="173">
        <f t="shared" si="60"/>
        <v>0</v>
      </c>
      <c r="BD73" s="173">
        <f t="shared" si="60"/>
        <v>0</v>
      </c>
      <c r="BE73" s="173">
        <f t="shared" si="60"/>
        <v>0</v>
      </c>
      <c r="BF73" s="173">
        <f t="shared" si="60"/>
        <v>0</v>
      </c>
      <c r="BG73" s="173">
        <f t="shared" si="60"/>
        <v>0</v>
      </c>
      <c r="BH73" s="173">
        <f t="shared" si="60"/>
        <v>0</v>
      </c>
      <c r="BI73" s="173">
        <f t="shared" si="60"/>
        <v>0</v>
      </c>
      <c r="BJ73" s="173">
        <f t="shared" si="60"/>
        <v>0</v>
      </c>
      <c r="BK73" s="173">
        <f t="shared" si="60"/>
        <v>0</v>
      </c>
      <c r="BL73" s="173">
        <f t="shared" si="60"/>
        <v>0</v>
      </c>
      <c r="BM73" s="158"/>
      <c r="BN73" s="159" t="str">
        <f>IFERROR(__xludf.DUMMYFUNCTION("""COMPUTED_VALUE"""),"Vojtěch Sukdolák")</f>
        <v>Vojtěch Sukdolák</v>
      </c>
      <c r="BO73" s="174"/>
      <c r="BP73" s="175"/>
      <c r="BQ73" s="174"/>
      <c r="BR73" s="175"/>
      <c r="BS73" s="174"/>
      <c r="BT73" s="175"/>
      <c r="BU73" s="174"/>
      <c r="BV73" s="175"/>
      <c r="BW73" s="174"/>
      <c r="BX73" s="175"/>
      <c r="BY73" s="174"/>
      <c r="BZ73" s="175"/>
      <c r="CA73" s="174"/>
      <c r="CB73" s="175"/>
      <c r="CC73" s="174">
        <f>IFERROR(__xludf.DUMMYFUNCTION("""COMPUTED_VALUE"""),4.0)</f>
        <v>4</v>
      </c>
      <c r="CD73" s="175"/>
      <c r="CE73" s="174"/>
      <c r="CF73" s="175"/>
      <c r="CG73" s="174"/>
      <c r="CH73" s="175"/>
      <c r="CI73" s="174"/>
      <c r="CJ73" s="175"/>
      <c r="CK73" s="174">
        <f>IFERROR(__xludf.DUMMYFUNCTION("""COMPUTED_VALUE"""),5.5)</f>
        <v>5.5</v>
      </c>
      <c r="CL73" s="175"/>
      <c r="CM73" s="174"/>
      <c r="CN73" s="175"/>
      <c r="CO73" s="174"/>
      <c r="CP73" s="175"/>
      <c r="CQ73" s="174"/>
      <c r="CR73" s="175"/>
      <c r="CS73" s="174"/>
      <c r="CT73" s="173"/>
      <c r="CU73" s="174"/>
      <c r="CV73" s="173"/>
      <c r="CW73" s="174"/>
      <c r="CX73" s="173"/>
      <c r="CY73" s="174"/>
      <c r="CZ73" s="173"/>
      <c r="DA73" s="174"/>
      <c r="DB73" s="173"/>
      <c r="DC73" s="174"/>
      <c r="DD73" s="173"/>
      <c r="DE73" s="174">
        <f>IFERROR(__xludf.DUMMYFUNCTION("""COMPUTED_VALUE"""),5.5)</f>
        <v>5.5</v>
      </c>
      <c r="DF73" s="173"/>
      <c r="DG73" s="174"/>
      <c r="DH73" s="173"/>
      <c r="DI73" s="174"/>
      <c r="DJ73" s="173"/>
      <c r="DK73" s="174"/>
      <c r="DL73" s="173"/>
      <c r="DM73" s="174"/>
      <c r="DN73" s="173"/>
      <c r="DO73" s="174"/>
      <c r="DP73" s="173"/>
      <c r="DQ73" s="174"/>
      <c r="DR73" s="173"/>
      <c r="DS73" s="174"/>
      <c r="DT73" s="173"/>
      <c r="DU73" s="174"/>
      <c r="DV73" s="173"/>
      <c r="DW73" s="174"/>
      <c r="DX73" s="173"/>
      <c r="DY73" s="158"/>
      <c r="DZ73" s="159" t="str">
        <f t="shared" si="26"/>
        <v>Vojtěch Sukdolák</v>
      </c>
      <c r="EA73" s="202"/>
      <c r="EB73" s="203"/>
      <c r="EC73" s="202"/>
      <c r="ED73" s="203"/>
      <c r="EE73" s="202"/>
      <c r="EF73" s="203"/>
      <c r="EG73" s="202"/>
      <c r="EH73" s="203"/>
      <c r="EI73" s="202"/>
      <c r="EJ73" s="203"/>
      <c r="EK73" s="202"/>
      <c r="EL73" s="203"/>
      <c r="EM73" s="202"/>
      <c r="EN73" s="203"/>
      <c r="EO73" s="202"/>
      <c r="EP73" s="203"/>
      <c r="EQ73" s="202"/>
      <c r="ER73" s="203"/>
      <c r="ES73" s="202"/>
      <c r="ET73" s="203"/>
      <c r="EU73" s="202"/>
      <c r="EV73" s="203"/>
      <c r="EW73" s="202"/>
      <c r="EX73" s="203"/>
      <c r="EY73" s="202"/>
      <c r="EZ73" s="203"/>
      <c r="FA73" s="202"/>
      <c r="FB73" s="203"/>
      <c r="FC73" s="202"/>
      <c r="FD73" s="203"/>
      <c r="FE73" s="202"/>
      <c r="FF73" s="199"/>
      <c r="FG73" s="202"/>
      <c r="FH73" s="199"/>
      <c r="FI73" s="202"/>
      <c r="FJ73" s="199"/>
      <c r="FK73" s="202"/>
      <c r="FL73" s="199"/>
      <c r="FM73" s="202"/>
      <c r="FN73" s="199"/>
      <c r="FO73" s="202"/>
      <c r="FP73" s="199"/>
      <c r="FQ73" s="202"/>
      <c r="FR73" s="199"/>
      <c r="FS73" s="202"/>
      <c r="FT73" s="199"/>
      <c r="FU73" s="202"/>
      <c r="FV73" s="199"/>
      <c r="FW73" s="202"/>
      <c r="FX73" s="199"/>
      <c r="FY73" s="202"/>
      <c r="FZ73" s="199"/>
      <c r="GA73" s="202"/>
      <c r="GB73" s="199"/>
      <c r="GC73" s="202"/>
      <c r="GD73" s="199"/>
      <c r="GE73" s="202"/>
      <c r="GF73" s="199"/>
      <c r="GG73" s="202"/>
      <c r="GH73" s="199"/>
      <c r="GI73" s="202"/>
      <c r="GJ73" s="199"/>
      <c r="GK73" s="158"/>
      <c r="GL73" s="159" t="str">
        <f t="shared" si="27"/>
        <v>Vojtěch Sukdolák</v>
      </c>
      <c r="GM73" s="202"/>
      <c r="GN73" s="203"/>
      <c r="GO73" s="202"/>
      <c r="GP73" s="203"/>
      <c r="GQ73" s="202"/>
      <c r="GR73" s="203"/>
      <c r="GS73" s="202"/>
      <c r="GT73" s="203"/>
      <c r="GU73" s="202"/>
      <c r="GV73" s="203"/>
      <c r="GW73" s="202"/>
      <c r="GX73" s="203"/>
      <c r="GY73" s="202"/>
      <c r="GZ73" s="203"/>
      <c r="HA73" s="202"/>
      <c r="HB73" s="203"/>
      <c r="HC73" s="202"/>
      <c r="HD73" s="203"/>
      <c r="HE73" s="202"/>
      <c r="HF73" s="203"/>
      <c r="HG73" s="202"/>
      <c r="HH73" s="203"/>
      <c r="HI73" s="202"/>
      <c r="HJ73" s="203"/>
      <c r="HK73" s="202"/>
      <c r="HL73" s="203"/>
      <c r="HM73" s="202"/>
      <c r="HN73" s="203"/>
      <c r="HO73" s="202"/>
      <c r="HP73" s="203"/>
      <c r="HQ73" s="202"/>
      <c r="HR73" s="199"/>
      <c r="HS73" s="202"/>
      <c r="HT73" s="199"/>
      <c r="HU73" s="202"/>
      <c r="HV73" s="199"/>
      <c r="HW73" s="202"/>
      <c r="HX73" s="199"/>
      <c r="HY73" s="202"/>
      <c r="HZ73" s="199"/>
      <c r="IA73" s="202"/>
      <c r="IB73" s="199"/>
      <c r="IC73" s="202"/>
      <c r="ID73" s="199"/>
      <c r="IE73" s="202"/>
      <c r="IF73" s="199"/>
      <c r="IG73" s="202"/>
      <c r="IH73" s="199"/>
      <c r="II73" s="202"/>
      <c r="IJ73" s="199"/>
      <c r="IK73" s="202"/>
      <c r="IL73" s="199"/>
      <c r="IM73" s="202"/>
      <c r="IN73" s="199"/>
      <c r="IO73" s="202"/>
      <c r="IP73" s="199"/>
      <c r="IQ73" s="202"/>
      <c r="IR73" s="199"/>
      <c r="IS73" s="202"/>
      <c r="IT73" s="199"/>
      <c r="IU73" s="202"/>
      <c r="IV73" s="199"/>
    </row>
    <row r="74">
      <c r="A74" s="214">
        <f>IFERROR(__xludf.DUMMYFUNCTION("""COMPUTED_VALUE"""),100.0)</f>
        <v>100</v>
      </c>
      <c r="B74" s="159" t="str">
        <f t="shared" si="24"/>
        <v>Vít Káš</v>
      </c>
      <c r="C74" s="173">
        <f t="shared" ref="C74:BL74" si="61">BO74+EA74+GM74</f>
        <v>0</v>
      </c>
      <c r="D74" s="173">
        <f t="shared" si="61"/>
        <v>0</v>
      </c>
      <c r="E74" s="173">
        <f t="shared" si="61"/>
        <v>0</v>
      </c>
      <c r="F74" s="173">
        <f t="shared" si="61"/>
        <v>0</v>
      </c>
      <c r="G74" s="173">
        <f t="shared" si="61"/>
        <v>0</v>
      </c>
      <c r="H74" s="173">
        <f t="shared" si="61"/>
        <v>0</v>
      </c>
      <c r="I74" s="173">
        <f t="shared" si="61"/>
        <v>0</v>
      </c>
      <c r="J74" s="173">
        <f t="shared" si="61"/>
        <v>0</v>
      </c>
      <c r="K74" s="173">
        <f t="shared" si="61"/>
        <v>0</v>
      </c>
      <c r="L74" s="173">
        <f t="shared" si="61"/>
        <v>0</v>
      </c>
      <c r="M74" s="173">
        <f t="shared" si="61"/>
        <v>0</v>
      </c>
      <c r="N74" s="173">
        <f t="shared" si="61"/>
        <v>0</v>
      </c>
      <c r="O74" s="173">
        <f t="shared" si="61"/>
        <v>0</v>
      </c>
      <c r="P74" s="173">
        <f t="shared" si="61"/>
        <v>0</v>
      </c>
      <c r="Q74" s="173">
        <f t="shared" si="61"/>
        <v>0</v>
      </c>
      <c r="R74" s="173">
        <f t="shared" si="61"/>
        <v>0</v>
      </c>
      <c r="S74" s="173">
        <f t="shared" si="61"/>
        <v>0</v>
      </c>
      <c r="T74" s="173">
        <f t="shared" si="61"/>
        <v>0</v>
      </c>
      <c r="U74" s="173">
        <f t="shared" si="61"/>
        <v>0</v>
      </c>
      <c r="V74" s="173">
        <f t="shared" si="61"/>
        <v>0</v>
      </c>
      <c r="W74" s="173">
        <f t="shared" si="61"/>
        <v>0</v>
      </c>
      <c r="X74" s="173">
        <f t="shared" si="61"/>
        <v>0</v>
      </c>
      <c r="Y74" s="173">
        <f t="shared" si="61"/>
        <v>0</v>
      </c>
      <c r="Z74" s="173">
        <f t="shared" si="61"/>
        <v>0</v>
      </c>
      <c r="AA74" s="173">
        <f t="shared" si="61"/>
        <v>0</v>
      </c>
      <c r="AB74" s="173">
        <f t="shared" si="61"/>
        <v>0</v>
      </c>
      <c r="AC74" s="173">
        <f t="shared" si="61"/>
        <v>0</v>
      </c>
      <c r="AD74" s="173">
        <f t="shared" si="61"/>
        <v>0</v>
      </c>
      <c r="AE74" s="173">
        <f t="shared" si="61"/>
        <v>0</v>
      </c>
      <c r="AF74" s="173">
        <f t="shared" si="61"/>
        <v>0</v>
      </c>
      <c r="AG74" s="173">
        <f t="shared" si="61"/>
        <v>0</v>
      </c>
      <c r="AH74" s="173">
        <f t="shared" si="61"/>
        <v>0</v>
      </c>
      <c r="AI74" s="173">
        <f t="shared" si="61"/>
        <v>0</v>
      </c>
      <c r="AJ74" s="173">
        <f t="shared" si="61"/>
        <v>0</v>
      </c>
      <c r="AK74" s="173">
        <f t="shared" si="61"/>
        <v>0</v>
      </c>
      <c r="AL74" s="173">
        <f t="shared" si="61"/>
        <v>0</v>
      </c>
      <c r="AM74" s="173">
        <f t="shared" si="61"/>
        <v>0</v>
      </c>
      <c r="AN74" s="173">
        <f t="shared" si="61"/>
        <v>0</v>
      </c>
      <c r="AO74" s="173">
        <f t="shared" si="61"/>
        <v>0</v>
      </c>
      <c r="AP74" s="173">
        <f t="shared" si="61"/>
        <v>0</v>
      </c>
      <c r="AQ74" s="173">
        <f t="shared" si="61"/>
        <v>0</v>
      </c>
      <c r="AR74" s="173">
        <f t="shared" si="61"/>
        <v>0</v>
      </c>
      <c r="AS74" s="173">
        <f t="shared" si="61"/>
        <v>0</v>
      </c>
      <c r="AT74" s="173">
        <f t="shared" si="61"/>
        <v>0</v>
      </c>
      <c r="AU74" s="173">
        <f t="shared" si="61"/>
        <v>0</v>
      </c>
      <c r="AV74" s="173">
        <f t="shared" si="61"/>
        <v>0</v>
      </c>
      <c r="AW74" s="173">
        <f t="shared" si="61"/>
        <v>0</v>
      </c>
      <c r="AX74" s="173">
        <f t="shared" si="61"/>
        <v>0</v>
      </c>
      <c r="AY74" s="173">
        <f t="shared" si="61"/>
        <v>0</v>
      </c>
      <c r="AZ74" s="173">
        <f t="shared" si="61"/>
        <v>0</v>
      </c>
      <c r="BA74" s="173">
        <f t="shared" si="61"/>
        <v>0</v>
      </c>
      <c r="BB74" s="173">
        <f t="shared" si="61"/>
        <v>0</v>
      </c>
      <c r="BC74" s="173">
        <f t="shared" si="61"/>
        <v>0</v>
      </c>
      <c r="BD74" s="173">
        <f t="shared" si="61"/>
        <v>0</v>
      </c>
      <c r="BE74" s="173">
        <f t="shared" si="61"/>
        <v>0</v>
      </c>
      <c r="BF74" s="173">
        <f t="shared" si="61"/>
        <v>0</v>
      </c>
      <c r="BG74" s="173">
        <f t="shared" si="61"/>
        <v>0</v>
      </c>
      <c r="BH74" s="173">
        <f t="shared" si="61"/>
        <v>0</v>
      </c>
      <c r="BI74" s="173">
        <f t="shared" si="61"/>
        <v>0</v>
      </c>
      <c r="BJ74" s="173">
        <f t="shared" si="61"/>
        <v>0</v>
      </c>
      <c r="BK74" s="173">
        <f t="shared" si="61"/>
        <v>0</v>
      </c>
      <c r="BL74" s="173">
        <f t="shared" si="61"/>
        <v>0</v>
      </c>
      <c r="BM74" s="158"/>
      <c r="BN74" s="159" t="str">
        <f>IFERROR(__xludf.DUMMYFUNCTION("""COMPUTED_VALUE"""),"Vít Káš")</f>
        <v>Vít Káš</v>
      </c>
      <c r="BO74" s="174"/>
      <c r="BP74" s="175"/>
      <c r="BQ74" s="174"/>
      <c r="BR74" s="175"/>
      <c r="BS74" s="174"/>
      <c r="BT74" s="175"/>
      <c r="BU74" s="174"/>
      <c r="BV74" s="175"/>
      <c r="BW74" s="174"/>
      <c r="BX74" s="175"/>
      <c r="BY74" s="174"/>
      <c r="BZ74" s="175"/>
      <c r="CA74" s="174"/>
      <c r="CB74" s="175"/>
      <c r="CC74" s="174"/>
      <c r="CD74" s="175"/>
      <c r="CE74" s="174"/>
      <c r="CF74" s="175"/>
      <c r="CG74" s="174"/>
      <c r="CH74" s="175"/>
      <c r="CI74" s="174"/>
      <c r="CJ74" s="175"/>
      <c r="CK74" s="174"/>
      <c r="CL74" s="175"/>
      <c r="CM74" s="174"/>
      <c r="CN74" s="175"/>
      <c r="CO74" s="174"/>
      <c r="CP74" s="175"/>
      <c r="CQ74" s="174"/>
      <c r="CR74" s="175"/>
      <c r="CS74" s="174"/>
      <c r="CT74" s="173"/>
      <c r="CU74" s="174"/>
      <c r="CV74" s="173"/>
      <c r="CW74" s="174"/>
      <c r="CX74" s="173"/>
      <c r="CY74" s="174"/>
      <c r="CZ74" s="173"/>
      <c r="DA74" s="174"/>
      <c r="DB74" s="173"/>
      <c r="DC74" s="174"/>
      <c r="DD74" s="173"/>
      <c r="DE74" s="174"/>
      <c r="DF74" s="173"/>
      <c r="DG74" s="174"/>
      <c r="DH74" s="173"/>
      <c r="DI74" s="174"/>
      <c r="DJ74" s="173"/>
      <c r="DK74" s="174"/>
      <c r="DL74" s="173"/>
      <c r="DM74" s="174"/>
      <c r="DN74" s="173"/>
      <c r="DO74" s="174"/>
      <c r="DP74" s="173"/>
      <c r="DQ74" s="174"/>
      <c r="DR74" s="173"/>
      <c r="DS74" s="174"/>
      <c r="DT74" s="173"/>
      <c r="DU74" s="174"/>
      <c r="DV74" s="173"/>
      <c r="DW74" s="174"/>
      <c r="DX74" s="173"/>
      <c r="DY74" s="158"/>
      <c r="DZ74" s="159" t="str">
        <f t="shared" si="26"/>
        <v>Vít Káš</v>
      </c>
      <c r="EA74" s="202"/>
      <c r="EB74" s="203"/>
      <c r="EC74" s="202"/>
      <c r="ED74" s="203"/>
      <c r="EE74" s="202"/>
      <c r="EF74" s="203"/>
      <c r="EG74" s="202"/>
      <c r="EH74" s="203"/>
      <c r="EI74" s="202"/>
      <c r="EJ74" s="203"/>
      <c r="EK74" s="202"/>
      <c r="EL74" s="203"/>
      <c r="EM74" s="202"/>
      <c r="EN74" s="203"/>
      <c r="EO74" s="202"/>
      <c r="EP74" s="203"/>
      <c r="EQ74" s="202"/>
      <c r="ER74" s="203"/>
      <c r="ES74" s="202"/>
      <c r="ET74" s="203"/>
      <c r="EU74" s="202"/>
      <c r="EV74" s="203"/>
      <c r="EW74" s="202"/>
      <c r="EX74" s="203"/>
      <c r="EY74" s="202"/>
      <c r="EZ74" s="203"/>
      <c r="FA74" s="202"/>
      <c r="FB74" s="203"/>
      <c r="FC74" s="202"/>
      <c r="FD74" s="203"/>
      <c r="FE74" s="202"/>
      <c r="FF74" s="199"/>
      <c r="FG74" s="202"/>
      <c r="FH74" s="199"/>
      <c r="FI74" s="202"/>
      <c r="FJ74" s="199"/>
      <c r="FK74" s="202"/>
      <c r="FL74" s="199"/>
      <c r="FM74" s="202"/>
      <c r="FN74" s="199"/>
      <c r="FO74" s="202"/>
      <c r="FP74" s="199"/>
      <c r="FQ74" s="202"/>
      <c r="FR74" s="199"/>
      <c r="FS74" s="202"/>
      <c r="FT74" s="199"/>
      <c r="FU74" s="202"/>
      <c r="FV74" s="199"/>
      <c r="FW74" s="202"/>
      <c r="FX74" s="199"/>
      <c r="FY74" s="202"/>
      <c r="FZ74" s="199"/>
      <c r="GA74" s="202"/>
      <c r="GB74" s="199"/>
      <c r="GC74" s="202"/>
      <c r="GD74" s="199"/>
      <c r="GE74" s="202"/>
      <c r="GF74" s="199"/>
      <c r="GG74" s="202"/>
      <c r="GH74" s="199"/>
      <c r="GI74" s="202"/>
      <c r="GJ74" s="199"/>
      <c r="GK74" s="158"/>
      <c r="GL74" s="159" t="str">
        <f t="shared" si="27"/>
        <v>Vít Káš</v>
      </c>
      <c r="GM74" s="202"/>
      <c r="GN74" s="203"/>
      <c r="GO74" s="202"/>
      <c r="GP74" s="203"/>
      <c r="GQ74" s="202"/>
      <c r="GR74" s="203"/>
      <c r="GS74" s="202"/>
      <c r="GT74" s="203"/>
      <c r="GU74" s="202"/>
      <c r="GV74" s="203"/>
      <c r="GW74" s="202"/>
      <c r="GX74" s="203"/>
      <c r="GY74" s="202"/>
      <c r="GZ74" s="203"/>
      <c r="HA74" s="202"/>
      <c r="HB74" s="203"/>
      <c r="HC74" s="202"/>
      <c r="HD74" s="203"/>
      <c r="HE74" s="202"/>
      <c r="HF74" s="203"/>
      <c r="HG74" s="202"/>
      <c r="HH74" s="203"/>
      <c r="HI74" s="202"/>
      <c r="HJ74" s="203"/>
      <c r="HK74" s="202"/>
      <c r="HL74" s="203"/>
      <c r="HM74" s="202"/>
      <c r="HN74" s="203"/>
      <c r="HO74" s="202"/>
      <c r="HP74" s="203"/>
      <c r="HQ74" s="202"/>
      <c r="HR74" s="199"/>
      <c r="HS74" s="202"/>
      <c r="HT74" s="199"/>
      <c r="HU74" s="202"/>
      <c r="HV74" s="199"/>
      <c r="HW74" s="202"/>
      <c r="HX74" s="199"/>
      <c r="HY74" s="202"/>
      <c r="HZ74" s="199"/>
      <c r="IA74" s="202"/>
      <c r="IB74" s="199"/>
      <c r="IC74" s="202"/>
      <c r="ID74" s="199"/>
      <c r="IE74" s="202"/>
      <c r="IF74" s="199"/>
      <c r="IG74" s="202"/>
      <c r="IH74" s="199"/>
      <c r="II74" s="202"/>
      <c r="IJ74" s="199"/>
      <c r="IK74" s="202"/>
      <c r="IL74" s="199"/>
      <c r="IM74" s="202"/>
      <c r="IN74" s="199"/>
      <c r="IO74" s="202"/>
      <c r="IP74" s="199"/>
      <c r="IQ74" s="202"/>
      <c r="IR74" s="199"/>
      <c r="IS74" s="202"/>
      <c r="IT74" s="199"/>
      <c r="IU74" s="202"/>
      <c r="IV74" s="199"/>
    </row>
    <row r="75">
      <c r="A75" s="214">
        <f>IFERROR(__xludf.DUMMYFUNCTION("""COMPUTED_VALUE"""),100.0)</f>
        <v>100</v>
      </c>
      <c r="B75" s="159" t="str">
        <f t="shared" si="24"/>
        <v>Tomáš Pavlišín</v>
      </c>
      <c r="C75" s="173">
        <f t="shared" ref="C75:BL75" si="62">BO75+EA75+GM75</f>
        <v>0</v>
      </c>
      <c r="D75" s="173">
        <f t="shared" si="62"/>
        <v>0</v>
      </c>
      <c r="E75" s="173">
        <f t="shared" si="62"/>
        <v>0</v>
      </c>
      <c r="F75" s="173">
        <f t="shared" si="62"/>
        <v>0</v>
      </c>
      <c r="G75" s="173">
        <f t="shared" si="62"/>
        <v>0</v>
      </c>
      <c r="H75" s="173">
        <f t="shared" si="62"/>
        <v>0</v>
      </c>
      <c r="I75" s="173">
        <f t="shared" si="62"/>
        <v>0</v>
      </c>
      <c r="J75" s="173">
        <f t="shared" si="62"/>
        <v>0</v>
      </c>
      <c r="K75" s="173">
        <f t="shared" si="62"/>
        <v>0</v>
      </c>
      <c r="L75" s="173">
        <f t="shared" si="62"/>
        <v>0</v>
      </c>
      <c r="M75" s="173">
        <f t="shared" si="62"/>
        <v>0</v>
      </c>
      <c r="N75" s="173">
        <f t="shared" si="62"/>
        <v>0</v>
      </c>
      <c r="O75" s="173">
        <f t="shared" si="62"/>
        <v>0</v>
      </c>
      <c r="P75" s="173">
        <f t="shared" si="62"/>
        <v>0</v>
      </c>
      <c r="Q75" s="173">
        <f t="shared" si="62"/>
        <v>0</v>
      </c>
      <c r="R75" s="173">
        <f t="shared" si="62"/>
        <v>0</v>
      </c>
      <c r="S75" s="173">
        <f t="shared" si="62"/>
        <v>0</v>
      </c>
      <c r="T75" s="173">
        <f t="shared" si="62"/>
        <v>0</v>
      </c>
      <c r="U75" s="173">
        <f t="shared" si="62"/>
        <v>0</v>
      </c>
      <c r="V75" s="173">
        <f t="shared" si="62"/>
        <v>0</v>
      </c>
      <c r="W75" s="173">
        <f t="shared" si="62"/>
        <v>0</v>
      </c>
      <c r="X75" s="173">
        <f t="shared" si="62"/>
        <v>0</v>
      </c>
      <c r="Y75" s="173">
        <f t="shared" si="62"/>
        <v>0</v>
      </c>
      <c r="Z75" s="173">
        <f t="shared" si="62"/>
        <v>0</v>
      </c>
      <c r="AA75" s="173">
        <f t="shared" si="62"/>
        <v>0</v>
      </c>
      <c r="AB75" s="173">
        <f t="shared" si="62"/>
        <v>0</v>
      </c>
      <c r="AC75" s="173">
        <f t="shared" si="62"/>
        <v>0</v>
      </c>
      <c r="AD75" s="173">
        <f t="shared" si="62"/>
        <v>0</v>
      </c>
      <c r="AE75" s="173">
        <f t="shared" si="62"/>
        <v>0</v>
      </c>
      <c r="AF75" s="173">
        <f t="shared" si="62"/>
        <v>0</v>
      </c>
      <c r="AG75" s="173">
        <f t="shared" si="62"/>
        <v>0</v>
      </c>
      <c r="AH75" s="173">
        <f t="shared" si="62"/>
        <v>0</v>
      </c>
      <c r="AI75" s="173">
        <f t="shared" si="62"/>
        <v>0</v>
      </c>
      <c r="AJ75" s="173">
        <f t="shared" si="62"/>
        <v>0</v>
      </c>
      <c r="AK75" s="173">
        <f t="shared" si="62"/>
        <v>0</v>
      </c>
      <c r="AL75" s="173">
        <f t="shared" si="62"/>
        <v>0</v>
      </c>
      <c r="AM75" s="173">
        <f t="shared" si="62"/>
        <v>0</v>
      </c>
      <c r="AN75" s="173">
        <f t="shared" si="62"/>
        <v>0</v>
      </c>
      <c r="AO75" s="173">
        <f t="shared" si="62"/>
        <v>0</v>
      </c>
      <c r="AP75" s="173">
        <f t="shared" si="62"/>
        <v>0</v>
      </c>
      <c r="AQ75" s="173">
        <f t="shared" si="62"/>
        <v>0</v>
      </c>
      <c r="AR75" s="173">
        <f t="shared" si="62"/>
        <v>0</v>
      </c>
      <c r="AS75" s="173">
        <f t="shared" si="62"/>
        <v>0</v>
      </c>
      <c r="AT75" s="173">
        <f t="shared" si="62"/>
        <v>0</v>
      </c>
      <c r="AU75" s="173">
        <f t="shared" si="62"/>
        <v>0</v>
      </c>
      <c r="AV75" s="173">
        <f t="shared" si="62"/>
        <v>0</v>
      </c>
      <c r="AW75" s="173">
        <f t="shared" si="62"/>
        <v>0</v>
      </c>
      <c r="AX75" s="173">
        <f t="shared" si="62"/>
        <v>0</v>
      </c>
      <c r="AY75" s="173">
        <f t="shared" si="62"/>
        <v>0</v>
      </c>
      <c r="AZ75" s="173">
        <f t="shared" si="62"/>
        <v>0</v>
      </c>
      <c r="BA75" s="173">
        <f t="shared" si="62"/>
        <v>0</v>
      </c>
      <c r="BB75" s="173">
        <f t="shared" si="62"/>
        <v>0</v>
      </c>
      <c r="BC75" s="173">
        <f t="shared" si="62"/>
        <v>0</v>
      </c>
      <c r="BD75" s="173">
        <f t="shared" si="62"/>
        <v>0</v>
      </c>
      <c r="BE75" s="173">
        <f t="shared" si="62"/>
        <v>0</v>
      </c>
      <c r="BF75" s="173">
        <f t="shared" si="62"/>
        <v>0</v>
      </c>
      <c r="BG75" s="173">
        <f t="shared" si="62"/>
        <v>0</v>
      </c>
      <c r="BH75" s="173">
        <f t="shared" si="62"/>
        <v>0</v>
      </c>
      <c r="BI75" s="173">
        <f t="shared" si="62"/>
        <v>0</v>
      </c>
      <c r="BJ75" s="173">
        <f t="shared" si="62"/>
        <v>0</v>
      </c>
      <c r="BK75" s="173">
        <f t="shared" si="62"/>
        <v>0</v>
      </c>
      <c r="BL75" s="173">
        <f t="shared" si="62"/>
        <v>0</v>
      </c>
      <c r="BM75" s="158"/>
      <c r="BN75" s="159" t="str">
        <f>IFERROR(__xludf.DUMMYFUNCTION("""COMPUTED_VALUE"""),"Tomáš Pavlišín")</f>
        <v>Tomáš Pavlišín</v>
      </c>
      <c r="BO75" s="174"/>
      <c r="BP75" s="175"/>
      <c r="BQ75" s="174"/>
      <c r="BR75" s="175"/>
      <c r="BS75" s="174"/>
      <c r="BT75" s="175"/>
      <c r="BU75" s="174"/>
      <c r="BV75" s="175"/>
      <c r="BW75" s="174"/>
      <c r="BX75" s="175"/>
      <c r="BY75" s="174"/>
      <c r="BZ75" s="175"/>
      <c r="CA75" s="174"/>
      <c r="CB75" s="175"/>
      <c r="CC75" s="174"/>
      <c r="CD75" s="175"/>
      <c r="CE75" s="174"/>
      <c r="CF75" s="175"/>
      <c r="CG75" s="174"/>
      <c r="CH75" s="175"/>
      <c r="CI75" s="174"/>
      <c r="CJ75" s="175"/>
      <c r="CK75" s="174"/>
      <c r="CL75" s="175"/>
      <c r="CM75" s="174"/>
      <c r="CN75" s="175"/>
      <c r="CO75" s="174"/>
      <c r="CP75" s="175"/>
      <c r="CQ75" s="174"/>
      <c r="CR75" s="175"/>
      <c r="CS75" s="174"/>
      <c r="CT75" s="173"/>
      <c r="CU75" s="174"/>
      <c r="CV75" s="173"/>
      <c r="CW75" s="174"/>
      <c r="CX75" s="173"/>
      <c r="CY75" s="174"/>
      <c r="CZ75" s="173"/>
      <c r="DA75" s="174"/>
      <c r="DB75" s="173"/>
      <c r="DC75" s="174"/>
      <c r="DD75" s="173"/>
      <c r="DE75" s="174"/>
      <c r="DF75" s="173"/>
      <c r="DG75" s="174"/>
      <c r="DH75" s="173"/>
      <c r="DI75" s="174"/>
      <c r="DJ75" s="173"/>
      <c r="DK75" s="174"/>
      <c r="DL75" s="173"/>
      <c r="DM75" s="174"/>
      <c r="DN75" s="173"/>
      <c r="DO75" s="174"/>
      <c r="DP75" s="173"/>
      <c r="DQ75" s="174"/>
      <c r="DR75" s="173"/>
      <c r="DS75" s="174"/>
      <c r="DT75" s="173"/>
      <c r="DU75" s="174"/>
      <c r="DV75" s="173"/>
      <c r="DW75" s="174"/>
      <c r="DX75" s="173"/>
      <c r="DY75" s="158"/>
      <c r="DZ75" s="159" t="str">
        <f t="shared" si="26"/>
        <v>Tomáš Pavlišín</v>
      </c>
      <c r="EA75" s="202"/>
      <c r="EB75" s="203"/>
      <c r="EC75" s="202"/>
      <c r="ED75" s="203"/>
      <c r="EE75" s="202"/>
      <c r="EF75" s="203"/>
      <c r="EG75" s="202"/>
      <c r="EH75" s="203"/>
      <c r="EI75" s="202"/>
      <c r="EJ75" s="203"/>
      <c r="EK75" s="202"/>
      <c r="EL75" s="203"/>
      <c r="EM75" s="202"/>
      <c r="EN75" s="203"/>
      <c r="EO75" s="202"/>
      <c r="EP75" s="203"/>
      <c r="EQ75" s="202"/>
      <c r="ER75" s="203"/>
      <c r="ES75" s="202"/>
      <c r="ET75" s="203"/>
      <c r="EU75" s="202"/>
      <c r="EV75" s="203"/>
      <c r="EW75" s="202"/>
      <c r="EX75" s="203"/>
      <c r="EY75" s="202"/>
      <c r="EZ75" s="203"/>
      <c r="FA75" s="202"/>
      <c r="FB75" s="203"/>
      <c r="FC75" s="202"/>
      <c r="FD75" s="203"/>
      <c r="FE75" s="202"/>
      <c r="FF75" s="199"/>
      <c r="FG75" s="202"/>
      <c r="FH75" s="199"/>
      <c r="FI75" s="202"/>
      <c r="FJ75" s="199"/>
      <c r="FK75" s="202"/>
      <c r="FL75" s="199"/>
      <c r="FM75" s="202"/>
      <c r="FN75" s="199"/>
      <c r="FO75" s="202"/>
      <c r="FP75" s="199"/>
      <c r="FQ75" s="202"/>
      <c r="FR75" s="199"/>
      <c r="FS75" s="202"/>
      <c r="FT75" s="199"/>
      <c r="FU75" s="202"/>
      <c r="FV75" s="199"/>
      <c r="FW75" s="202"/>
      <c r="FX75" s="199"/>
      <c r="FY75" s="202"/>
      <c r="FZ75" s="199"/>
      <c r="GA75" s="202"/>
      <c r="GB75" s="199"/>
      <c r="GC75" s="202"/>
      <c r="GD75" s="199"/>
      <c r="GE75" s="202"/>
      <c r="GF75" s="199"/>
      <c r="GG75" s="202"/>
      <c r="GH75" s="199"/>
      <c r="GI75" s="202"/>
      <c r="GJ75" s="199"/>
      <c r="GK75" s="158"/>
      <c r="GL75" s="159" t="str">
        <f t="shared" si="27"/>
        <v>Tomáš Pavlišín</v>
      </c>
      <c r="GM75" s="202"/>
      <c r="GN75" s="203"/>
      <c r="GO75" s="202"/>
      <c r="GP75" s="203"/>
      <c r="GQ75" s="202"/>
      <c r="GR75" s="203"/>
      <c r="GS75" s="202"/>
      <c r="GT75" s="203"/>
      <c r="GU75" s="202"/>
      <c r="GV75" s="203"/>
      <c r="GW75" s="202"/>
      <c r="GX75" s="203"/>
      <c r="GY75" s="202"/>
      <c r="GZ75" s="203"/>
      <c r="HA75" s="202"/>
      <c r="HB75" s="203"/>
      <c r="HC75" s="202"/>
      <c r="HD75" s="203"/>
      <c r="HE75" s="202"/>
      <c r="HF75" s="203"/>
      <c r="HG75" s="202"/>
      <c r="HH75" s="203"/>
      <c r="HI75" s="202"/>
      <c r="HJ75" s="203"/>
      <c r="HK75" s="202"/>
      <c r="HL75" s="203"/>
      <c r="HM75" s="202"/>
      <c r="HN75" s="203"/>
      <c r="HO75" s="202"/>
      <c r="HP75" s="203"/>
      <c r="HQ75" s="202"/>
      <c r="HR75" s="199"/>
      <c r="HS75" s="202"/>
      <c r="HT75" s="199"/>
      <c r="HU75" s="202"/>
      <c r="HV75" s="199"/>
      <c r="HW75" s="202"/>
      <c r="HX75" s="199"/>
      <c r="HY75" s="202"/>
      <c r="HZ75" s="199"/>
      <c r="IA75" s="202"/>
      <c r="IB75" s="199"/>
      <c r="IC75" s="202"/>
      <c r="ID75" s="199"/>
      <c r="IE75" s="202"/>
      <c r="IF75" s="199"/>
      <c r="IG75" s="202"/>
      <c r="IH75" s="199"/>
      <c r="II75" s="202"/>
      <c r="IJ75" s="199"/>
      <c r="IK75" s="202"/>
      <c r="IL75" s="199"/>
      <c r="IM75" s="202"/>
      <c r="IN75" s="199"/>
      <c r="IO75" s="202"/>
      <c r="IP75" s="199"/>
      <c r="IQ75" s="202"/>
      <c r="IR75" s="199"/>
      <c r="IS75" s="202"/>
      <c r="IT75" s="199"/>
      <c r="IU75" s="202"/>
      <c r="IV75" s="199"/>
    </row>
    <row r="76">
      <c r="A76" s="214">
        <f>IFERROR(__xludf.DUMMYFUNCTION("""COMPUTED_VALUE"""),100.0)</f>
        <v>100</v>
      </c>
      <c r="B76" s="159" t="str">
        <f t="shared" si="24"/>
        <v>Anthony Lightburn</v>
      </c>
      <c r="C76" s="173">
        <f t="shared" ref="C76:BL76" si="63">BO76+EA76+GM76</f>
        <v>0</v>
      </c>
      <c r="D76" s="173">
        <f t="shared" si="63"/>
        <v>0</v>
      </c>
      <c r="E76" s="173">
        <f t="shared" si="63"/>
        <v>0</v>
      </c>
      <c r="F76" s="173">
        <f t="shared" si="63"/>
        <v>0</v>
      </c>
      <c r="G76" s="173">
        <f t="shared" si="63"/>
        <v>0</v>
      </c>
      <c r="H76" s="173">
        <f t="shared" si="63"/>
        <v>0</v>
      </c>
      <c r="I76" s="173">
        <f t="shared" si="63"/>
        <v>0</v>
      </c>
      <c r="J76" s="173">
        <f t="shared" si="63"/>
        <v>0</v>
      </c>
      <c r="K76" s="173">
        <f t="shared" si="63"/>
        <v>0</v>
      </c>
      <c r="L76" s="173">
        <f t="shared" si="63"/>
        <v>0</v>
      </c>
      <c r="M76" s="173">
        <f t="shared" si="63"/>
        <v>0</v>
      </c>
      <c r="N76" s="173">
        <f t="shared" si="63"/>
        <v>0</v>
      </c>
      <c r="O76" s="173">
        <f t="shared" si="63"/>
        <v>0</v>
      </c>
      <c r="P76" s="173">
        <f t="shared" si="63"/>
        <v>0</v>
      </c>
      <c r="Q76" s="173">
        <f t="shared" si="63"/>
        <v>0</v>
      </c>
      <c r="R76" s="173">
        <f t="shared" si="63"/>
        <v>0</v>
      </c>
      <c r="S76" s="173">
        <f t="shared" si="63"/>
        <v>0</v>
      </c>
      <c r="T76" s="173">
        <f t="shared" si="63"/>
        <v>0</v>
      </c>
      <c r="U76" s="173">
        <f t="shared" si="63"/>
        <v>0</v>
      </c>
      <c r="V76" s="173">
        <f t="shared" si="63"/>
        <v>0</v>
      </c>
      <c r="W76" s="173">
        <f t="shared" si="63"/>
        <v>0</v>
      </c>
      <c r="X76" s="173">
        <f t="shared" si="63"/>
        <v>0</v>
      </c>
      <c r="Y76" s="173">
        <f t="shared" si="63"/>
        <v>0</v>
      </c>
      <c r="Z76" s="173">
        <f t="shared" si="63"/>
        <v>0</v>
      </c>
      <c r="AA76" s="173">
        <f t="shared" si="63"/>
        <v>0</v>
      </c>
      <c r="AB76" s="173">
        <f t="shared" si="63"/>
        <v>0</v>
      </c>
      <c r="AC76" s="173">
        <f t="shared" si="63"/>
        <v>0</v>
      </c>
      <c r="AD76" s="173">
        <f t="shared" si="63"/>
        <v>0</v>
      </c>
      <c r="AE76" s="173">
        <f t="shared" si="63"/>
        <v>0</v>
      </c>
      <c r="AF76" s="173">
        <f t="shared" si="63"/>
        <v>0</v>
      </c>
      <c r="AG76" s="173">
        <f t="shared" si="63"/>
        <v>0</v>
      </c>
      <c r="AH76" s="173">
        <f t="shared" si="63"/>
        <v>0</v>
      </c>
      <c r="AI76" s="173">
        <f t="shared" si="63"/>
        <v>0</v>
      </c>
      <c r="AJ76" s="173">
        <f t="shared" si="63"/>
        <v>0</v>
      </c>
      <c r="AK76" s="173">
        <f t="shared" si="63"/>
        <v>0</v>
      </c>
      <c r="AL76" s="173">
        <f t="shared" si="63"/>
        <v>0</v>
      </c>
      <c r="AM76" s="173">
        <f t="shared" si="63"/>
        <v>0</v>
      </c>
      <c r="AN76" s="173">
        <f t="shared" si="63"/>
        <v>0</v>
      </c>
      <c r="AO76" s="173">
        <f t="shared" si="63"/>
        <v>0</v>
      </c>
      <c r="AP76" s="173">
        <f t="shared" si="63"/>
        <v>0</v>
      </c>
      <c r="AQ76" s="173">
        <f t="shared" si="63"/>
        <v>0</v>
      </c>
      <c r="AR76" s="173">
        <f t="shared" si="63"/>
        <v>0</v>
      </c>
      <c r="AS76" s="173">
        <f t="shared" si="63"/>
        <v>0</v>
      </c>
      <c r="AT76" s="173">
        <f t="shared" si="63"/>
        <v>0</v>
      </c>
      <c r="AU76" s="173">
        <f t="shared" si="63"/>
        <v>0</v>
      </c>
      <c r="AV76" s="173">
        <f t="shared" si="63"/>
        <v>0</v>
      </c>
      <c r="AW76" s="173">
        <f t="shared" si="63"/>
        <v>0</v>
      </c>
      <c r="AX76" s="173">
        <f t="shared" si="63"/>
        <v>0</v>
      </c>
      <c r="AY76" s="173">
        <f t="shared" si="63"/>
        <v>0</v>
      </c>
      <c r="AZ76" s="173">
        <f t="shared" si="63"/>
        <v>0</v>
      </c>
      <c r="BA76" s="173">
        <f t="shared" si="63"/>
        <v>0</v>
      </c>
      <c r="BB76" s="173">
        <f t="shared" si="63"/>
        <v>0</v>
      </c>
      <c r="BC76" s="173">
        <f t="shared" si="63"/>
        <v>0</v>
      </c>
      <c r="BD76" s="173">
        <f t="shared" si="63"/>
        <v>0</v>
      </c>
      <c r="BE76" s="173">
        <f t="shared" si="63"/>
        <v>0</v>
      </c>
      <c r="BF76" s="173">
        <f t="shared" si="63"/>
        <v>0</v>
      </c>
      <c r="BG76" s="173">
        <f t="shared" si="63"/>
        <v>0</v>
      </c>
      <c r="BH76" s="173">
        <f t="shared" si="63"/>
        <v>0</v>
      </c>
      <c r="BI76" s="173">
        <f t="shared" si="63"/>
        <v>0</v>
      </c>
      <c r="BJ76" s="173">
        <f t="shared" si="63"/>
        <v>0</v>
      </c>
      <c r="BK76" s="173">
        <f t="shared" si="63"/>
        <v>0</v>
      </c>
      <c r="BL76" s="173">
        <f t="shared" si="63"/>
        <v>0</v>
      </c>
      <c r="BM76" s="158"/>
      <c r="BN76" s="159" t="str">
        <f>IFERROR(__xludf.DUMMYFUNCTION("""COMPUTED_VALUE"""),"Anthony Lightburn")</f>
        <v>Anthony Lightburn</v>
      </c>
      <c r="BO76" s="174"/>
      <c r="BP76" s="175"/>
      <c r="BQ76" s="174"/>
      <c r="BR76" s="175"/>
      <c r="BS76" s="174"/>
      <c r="BT76" s="175"/>
      <c r="BU76" s="174"/>
      <c r="BV76" s="175"/>
      <c r="BW76" s="174"/>
      <c r="BX76" s="175"/>
      <c r="BY76" s="174"/>
      <c r="BZ76" s="175"/>
      <c r="CA76" s="174"/>
      <c r="CB76" s="175"/>
      <c r="CC76" s="174"/>
      <c r="CD76" s="175"/>
      <c r="CE76" s="174"/>
      <c r="CF76" s="175"/>
      <c r="CG76" s="174"/>
      <c r="CH76" s="175"/>
      <c r="CI76" s="174"/>
      <c r="CJ76" s="175"/>
      <c r="CK76" s="174"/>
      <c r="CL76" s="175"/>
      <c r="CM76" s="174"/>
      <c r="CN76" s="175"/>
      <c r="CO76" s="174"/>
      <c r="CP76" s="175"/>
      <c r="CQ76" s="174"/>
      <c r="CR76" s="175"/>
      <c r="CS76" s="174"/>
      <c r="CT76" s="173"/>
      <c r="CU76" s="174"/>
      <c r="CV76" s="173"/>
      <c r="CW76" s="174"/>
      <c r="CX76" s="173"/>
      <c r="CY76" s="174"/>
      <c r="CZ76" s="173"/>
      <c r="DA76" s="174"/>
      <c r="DB76" s="173"/>
      <c r="DC76" s="174"/>
      <c r="DD76" s="173"/>
      <c r="DE76" s="174"/>
      <c r="DF76" s="173"/>
      <c r="DG76" s="174"/>
      <c r="DH76" s="173"/>
      <c r="DI76" s="174"/>
      <c r="DJ76" s="173"/>
      <c r="DK76" s="174"/>
      <c r="DL76" s="173"/>
      <c r="DM76" s="174"/>
      <c r="DN76" s="173"/>
      <c r="DO76" s="174"/>
      <c r="DP76" s="173"/>
      <c r="DQ76" s="174"/>
      <c r="DR76" s="173"/>
      <c r="DS76" s="174"/>
      <c r="DT76" s="173"/>
      <c r="DU76" s="174"/>
      <c r="DV76" s="173"/>
      <c r="DW76" s="174"/>
      <c r="DX76" s="173"/>
      <c r="DY76" s="158"/>
      <c r="DZ76" s="159" t="str">
        <f t="shared" si="26"/>
        <v>Anthony Lightburn</v>
      </c>
      <c r="EA76" s="202"/>
      <c r="EB76" s="203"/>
      <c r="EC76" s="202"/>
      <c r="ED76" s="203"/>
      <c r="EE76" s="202"/>
      <c r="EF76" s="203"/>
      <c r="EG76" s="202"/>
      <c r="EH76" s="203"/>
      <c r="EI76" s="202"/>
      <c r="EJ76" s="203"/>
      <c r="EK76" s="202"/>
      <c r="EL76" s="203"/>
      <c r="EM76" s="202"/>
      <c r="EN76" s="203"/>
      <c r="EO76" s="202"/>
      <c r="EP76" s="203"/>
      <c r="EQ76" s="202"/>
      <c r="ER76" s="203"/>
      <c r="ES76" s="202"/>
      <c r="ET76" s="203"/>
      <c r="EU76" s="202"/>
      <c r="EV76" s="203"/>
      <c r="EW76" s="202"/>
      <c r="EX76" s="203"/>
      <c r="EY76" s="202"/>
      <c r="EZ76" s="203"/>
      <c r="FA76" s="202"/>
      <c r="FB76" s="203"/>
      <c r="FC76" s="202"/>
      <c r="FD76" s="203"/>
      <c r="FE76" s="202"/>
      <c r="FF76" s="199"/>
      <c r="FG76" s="202"/>
      <c r="FH76" s="199"/>
      <c r="FI76" s="202"/>
      <c r="FJ76" s="199"/>
      <c r="FK76" s="202"/>
      <c r="FL76" s="199"/>
      <c r="FM76" s="202"/>
      <c r="FN76" s="199"/>
      <c r="FO76" s="202"/>
      <c r="FP76" s="199"/>
      <c r="FQ76" s="202"/>
      <c r="FR76" s="199"/>
      <c r="FS76" s="202"/>
      <c r="FT76" s="199"/>
      <c r="FU76" s="202"/>
      <c r="FV76" s="199"/>
      <c r="FW76" s="202"/>
      <c r="FX76" s="199"/>
      <c r="FY76" s="202"/>
      <c r="FZ76" s="199"/>
      <c r="GA76" s="202"/>
      <c r="GB76" s="199"/>
      <c r="GC76" s="202"/>
      <c r="GD76" s="199"/>
      <c r="GE76" s="202"/>
      <c r="GF76" s="199"/>
      <c r="GG76" s="202"/>
      <c r="GH76" s="199"/>
      <c r="GI76" s="202"/>
      <c r="GJ76" s="199"/>
      <c r="GK76" s="158"/>
      <c r="GL76" s="159" t="str">
        <f t="shared" si="27"/>
        <v>Anthony Lightburn</v>
      </c>
      <c r="GM76" s="202"/>
      <c r="GN76" s="203"/>
      <c r="GO76" s="202"/>
      <c r="GP76" s="203"/>
      <c r="GQ76" s="202"/>
      <c r="GR76" s="203"/>
      <c r="GS76" s="202"/>
      <c r="GT76" s="203"/>
      <c r="GU76" s="202"/>
      <c r="GV76" s="203"/>
      <c r="GW76" s="202"/>
      <c r="GX76" s="203"/>
      <c r="GY76" s="202"/>
      <c r="GZ76" s="203"/>
      <c r="HA76" s="202"/>
      <c r="HB76" s="203"/>
      <c r="HC76" s="202"/>
      <c r="HD76" s="203"/>
      <c r="HE76" s="202"/>
      <c r="HF76" s="203"/>
      <c r="HG76" s="202"/>
      <c r="HH76" s="203"/>
      <c r="HI76" s="202"/>
      <c r="HJ76" s="203"/>
      <c r="HK76" s="202"/>
      <c r="HL76" s="203"/>
      <c r="HM76" s="202"/>
      <c r="HN76" s="203"/>
      <c r="HO76" s="202"/>
      <c r="HP76" s="203"/>
      <c r="HQ76" s="202"/>
      <c r="HR76" s="199"/>
      <c r="HS76" s="202"/>
      <c r="HT76" s="199"/>
      <c r="HU76" s="202"/>
      <c r="HV76" s="199"/>
      <c r="HW76" s="202"/>
      <c r="HX76" s="199"/>
      <c r="HY76" s="202"/>
      <c r="HZ76" s="199"/>
      <c r="IA76" s="202"/>
      <c r="IB76" s="199"/>
      <c r="IC76" s="202"/>
      <c r="ID76" s="199"/>
      <c r="IE76" s="202"/>
      <c r="IF76" s="199"/>
      <c r="IG76" s="202"/>
      <c r="IH76" s="199"/>
      <c r="II76" s="202"/>
      <c r="IJ76" s="199"/>
      <c r="IK76" s="202"/>
      <c r="IL76" s="199"/>
      <c r="IM76" s="202"/>
      <c r="IN76" s="199"/>
      <c r="IO76" s="202"/>
      <c r="IP76" s="199"/>
      <c r="IQ76" s="202"/>
      <c r="IR76" s="199"/>
      <c r="IS76" s="202"/>
      <c r="IT76" s="199"/>
      <c r="IU76" s="202"/>
      <c r="IV76" s="199"/>
    </row>
    <row r="77">
      <c r="A77" s="214">
        <f>IFERROR(__xludf.DUMMYFUNCTION("""COMPUTED_VALUE"""),120.0)</f>
        <v>120</v>
      </c>
      <c r="B77" s="159" t="str">
        <f t="shared" si="24"/>
        <v>Adrián Zajac</v>
      </c>
      <c r="C77" s="173">
        <f t="shared" ref="C77:BL77" si="64">BO77+EA77+GM77</f>
        <v>12</v>
      </c>
      <c r="D77" s="173">
        <f t="shared" si="64"/>
        <v>0</v>
      </c>
      <c r="E77" s="173">
        <f t="shared" si="64"/>
        <v>13</v>
      </c>
      <c r="F77" s="173">
        <f t="shared" si="64"/>
        <v>0</v>
      </c>
      <c r="G77" s="173">
        <f t="shared" si="64"/>
        <v>12</v>
      </c>
      <c r="H77" s="173">
        <f t="shared" si="64"/>
        <v>0</v>
      </c>
      <c r="I77" s="173">
        <f t="shared" si="64"/>
        <v>11</v>
      </c>
      <c r="J77" s="173">
        <f t="shared" si="64"/>
        <v>0</v>
      </c>
      <c r="K77" s="173">
        <f t="shared" si="64"/>
        <v>0</v>
      </c>
      <c r="L77" s="173">
        <f t="shared" si="64"/>
        <v>0</v>
      </c>
      <c r="M77" s="173">
        <f t="shared" si="64"/>
        <v>0</v>
      </c>
      <c r="N77" s="173">
        <f t="shared" si="64"/>
        <v>0</v>
      </c>
      <c r="O77" s="173">
        <f t="shared" si="64"/>
        <v>0</v>
      </c>
      <c r="P77" s="173">
        <f t="shared" si="64"/>
        <v>0</v>
      </c>
      <c r="Q77" s="173">
        <f t="shared" si="64"/>
        <v>12</v>
      </c>
      <c r="R77" s="173">
        <f t="shared" si="64"/>
        <v>0</v>
      </c>
      <c r="S77" s="173">
        <f t="shared" si="64"/>
        <v>13.5</v>
      </c>
      <c r="T77" s="173">
        <f t="shared" si="64"/>
        <v>0</v>
      </c>
      <c r="U77" s="173">
        <f t="shared" si="64"/>
        <v>13</v>
      </c>
      <c r="V77" s="173">
        <f t="shared" si="64"/>
        <v>0</v>
      </c>
      <c r="W77" s="173">
        <f t="shared" si="64"/>
        <v>13</v>
      </c>
      <c r="X77" s="173">
        <f t="shared" si="64"/>
        <v>0</v>
      </c>
      <c r="Y77" s="173">
        <f t="shared" si="64"/>
        <v>0</v>
      </c>
      <c r="Z77" s="173">
        <f t="shared" si="64"/>
        <v>0</v>
      </c>
      <c r="AA77" s="173">
        <f t="shared" si="64"/>
        <v>0</v>
      </c>
      <c r="AB77" s="173">
        <f t="shared" si="64"/>
        <v>0</v>
      </c>
      <c r="AC77" s="173">
        <f t="shared" si="64"/>
        <v>0</v>
      </c>
      <c r="AD77" s="173">
        <f t="shared" si="64"/>
        <v>0</v>
      </c>
      <c r="AE77" s="173">
        <f t="shared" si="64"/>
        <v>12</v>
      </c>
      <c r="AF77" s="173">
        <f t="shared" si="64"/>
        <v>0</v>
      </c>
      <c r="AG77" s="173">
        <f t="shared" si="64"/>
        <v>14</v>
      </c>
      <c r="AH77" s="173">
        <f t="shared" si="64"/>
        <v>0</v>
      </c>
      <c r="AI77" s="173">
        <f t="shared" si="64"/>
        <v>12</v>
      </c>
      <c r="AJ77" s="173">
        <f t="shared" si="64"/>
        <v>0</v>
      </c>
      <c r="AK77" s="173">
        <f t="shared" si="64"/>
        <v>12</v>
      </c>
      <c r="AL77" s="173">
        <f t="shared" si="64"/>
        <v>0</v>
      </c>
      <c r="AM77" s="173">
        <f t="shared" si="64"/>
        <v>0</v>
      </c>
      <c r="AN77" s="173">
        <f t="shared" si="64"/>
        <v>0</v>
      </c>
      <c r="AO77" s="173">
        <f t="shared" si="64"/>
        <v>0</v>
      </c>
      <c r="AP77" s="173">
        <f t="shared" si="64"/>
        <v>0</v>
      </c>
      <c r="AQ77" s="173">
        <f t="shared" si="64"/>
        <v>0</v>
      </c>
      <c r="AR77" s="173">
        <f t="shared" si="64"/>
        <v>0</v>
      </c>
      <c r="AS77" s="173">
        <f t="shared" si="64"/>
        <v>13</v>
      </c>
      <c r="AT77" s="173">
        <f t="shared" si="64"/>
        <v>0</v>
      </c>
      <c r="AU77" s="173">
        <f t="shared" si="64"/>
        <v>13</v>
      </c>
      <c r="AV77" s="173">
        <f t="shared" si="64"/>
        <v>0</v>
      </c>
      <c r="AW77" s="173">
        <f t="shared" si="64"/>
        <v>13</v>
      </c>
      <c r="AX77" s="173">
        <f t="shared" si="64"/>
        <v>0</v>
      </c>
      <c r="AY77" s="173">
        <f t="shared" si="64"/>
        <v>12</v>
      </c>
      <c r="AZ77" s="173">
        <f t="shared" si="64"/>
        <v>0</v>
      </c>
      <c r="BA77" s="173">
        <f t="shared" si="64"/>
        <v>0</v>
      </c>
      <c r="BB77" s="173">
        <f t="shared" si="64"/>
        <v>0</v>
      </c>
      <c r="BC77" s="173">
        <f t="shared" si="64"/>
        <v>0</v>
      </c>
      <c r="BD77" s="173">
        <f t="shared" si="64"/>
        <v>0</v>
      </c>
      <c r="BE77" s="173">
        <f t="shared" si="64"/>
        <v>0</v>
      </c>
      <c r="BF77" s="173">
        <f t="shared" si="64"/>
        <v>0</v>
      </c>
      <c r="BG77" s="173">
        <f t="shared" si="64"/>
        <v>12.5</v>
      </c>
      <c r="BH77" s="173">
        <f t="shared" si="64"/>
        <v>0</v>
      </c>
      <c r="BI77" s="173">
        <f t="shared" si="64"/>
        <v>11</v>
      </c>
      <c r="BJ77" s="173">
        <f t="shared" si="64"/>
        <v>0</v>
      </c>
      <c r="BK77" s="173">
        <f t="shared" si="64"/>
        <v>0</v>
      </c>
      <c r="BL77" s="173">
        <f t="shared" si="64"/>
        <v>0</v>
      </c>
      <c r="BM77" s="158"/>
      <c r="BN77" s="159" t="str">
        <f>IFERROR(__xludf.DUMMYFUNCTION("""COMPUTED_VALUE"""),"Adrián Zajac")</f>
        <v>Adrián Zajac</v>
      </c>
      <c r="BO77" s="174"/>
      <c r="BP77" s="175"/>
      <c r="BQ77" s="174"/>
      <c r="BR77" s="175"/>
      <c r="BS77" s="174"/>
      <c r="BT77" s="175"/>
      <c r="BU77" s="174"/>
      <c r="BV77" s="175"/>
      <c r="BW77" s="174"/>
      <c r="BX77" s="175"/>
      <c r="BY77" s="174"/>
      <c r="BZ77" s="175"/>
      <c r="CA77" s="174"/>
      <c r="CB77" s="175"/>
      <c r="CC77" s="174"/>
      <c r="CD77" s="175"/>
      <c r="CE77" s="174"/>
      <c r="CF77" s="175"/>
      <c r="CG77" s="174"/>
      <c r="CH77" s="175"/>
      <c r="CI77" s="174"/>
      <c r="CJ77" s="175"/>
      <c r="CK77" s="174"/>
      <c r="CL77" s="175"/>
      <c r="CM77" s="174"/>
      <c r="CN77" s="175"/>
      <c r="CO77" s="174"/>
      <c r="CP77" s="175"/>
      <c r="CQ77" s="174"/>
      <c r="CR77" s="175"/>
      <c r="CS77" s="174"/>
      <c r="CT77" s="173"/>
      <c r="CU77" s="174"/>
      <c r="CV77" s="173"/>
      <c r="CW77" s="174"/>
      <c r="CX77" s="173"/>
      <c r="CY77" s="174"/>
      <c r="CZ77" s="173"/>
      <c r="DA77" s="174"/>
      <c r="DB77" s="173"/>
      <c r="DC77" s="174"/>
      <c r="DD77" s="173"/>
      <c r="DE77" s="174"/>
      <c r="DF77" s="173"/>
      <c r="DG77" s="174"/>
      <c r="DH77" s="173"/>
      <c r="DI77" s="174"/>
      <c r="DJ77" s="173"/>
      <c r="DK77" s="174"/>
      <c r="DL77" s="173"/>
      <c r="DM77" s="174"/>
      <c r="DN77" s="173"/>
      <c r="DO77" s="174"/>
      <c r="DP77" s="173"/>
      <c r="DQ77" s="174"/>
      <c r="DR77" s="173"/>
      <c r="DS77" s="174"/>
      <c r="DT77" s="173"/>
      <c r="DU77" s="174"/>
      <c r="DV77" s="173"/>
      <c r="DW77" s="174"/>
      <c r="DX77" s="173"/>
      <c r="DY77" s="158"/>
      <c r="DZ77" s="159" t="str">
        <f t="shared" si="26"/>
        <v>Adrián Zajac</v>
      </c>
      <c r="EA77" s="202">
        <f>IFERROR(__xludf.DUMMYFUNCTION("""COMPUTED_VALUE"""),12.0)</f>
        <v>12</v>
      </c>
      <c r="EB77" s="203"/>
      <c r="EC77" s="202">
        <f>IFERROR(__xludf.DUMMYFUNCTION("""COMPUTED_VALUE"""),13.0)</f>
        <v>13</v>
      </c>
      <c r="ED77" s="203"/>
      <c r="EE77" s="202">
        <f>IFERROR(__xludf.DUMMYFUNCTION("""COMPUTED_VALUE"""),12.0)</f>
        <v>12</v>
      </c>
      <c r="EF77" s="203"/>
      <c r="EG77" s="202">
        <f>IFERROR(__xludf.DUMMYFUNCTION("""COMPUTED_VALUE"""),11.0)</f>
        <v>11</v>
      </c>
      <c r="EH77" s="203"/>
      <c r="EI77" s="202"/>
      <c r="EJ77" s="203"/>
      <c r="EK77" s="202"/>
      <c r="EL77" s="203"/>
      <c r="EM77" s="202"/>
      <c r="EN77" s="203"/>
      <c r="EO77" s="202">
        <f>IFERROR(__xludf.DUMMYFUNCTION("""COMPUTED_VALUE"""),12.0)</f>
        <v>12</v>
      </c>
      <c r="EP77" s="203"/>
      <c r="EQ77" s="202">
        <f>IFERROR(__xludf.DUMMYFUNCTION("""COMPUTED_VALUE"""),13.5)</f>
        <v>13.5</v>
      </c>
      <c r="ER77" s="203"/>
      <c r="ES77" s="202">
        <f>IFERROR(__xludf.DUMMYFUNCTION("""COMPUTED_VALUE"""),13.0)</f>
        <v>13</v>
      </c>
      <c r="ET77" s="203"/>
      <c r="EU77" s="202">
        <f>IFERROR(__xludf.DUMMYFUNCTION("""COMPUTED_VALUE"""),13.0)</f>
        <v>13</v>
      </c>
      <c r="EV77" s="203"/>
      <c r="EW77" s="202"/>
      <c r="EX77" s="203"/>
      <c r="EY77" s="202"/>
      <c r="EZ77" s="203"/>
      <c r="FA77" s="202"/>
      <c r="FB77" s="203"/>
      <c r="FC77" s="202">
        <f>IFERROR(__xludf.DUMMYFUNCTION("""COMPUTED_VALUE"""),12.0)</f>
        <v>12</v>
      </c>
      <c r="FD77" s="203"/>
      <c r="FE77" s="202">
        <f>IFERROR(__xludf.DUMMYFUNCTION("""COMPUTED_VALUE"""),14.0)</f>
        <v>14</v>
      </c>
      <c r="FF77" s="199"/>
      <c r="FG77" s="202">
        <f>IFERROR(__xludf.DUMMYFUNCTION("""COMPUTED_VALUE"""),12.0)</f>
        <v>12</v>
      </c>
      <c r="FH77" s="199"/>
      <c r="FI77" s="202">
        <f>IFERROR(__xludf.DUMMYFUNCTION("""COMPUTED_VALUE"""),12.0)</f>
        <v>12</v>
      </c>
      <c r="FJ77" s="199"/>
      <c r="FK77" s="202"/>
      <c r="FL77" s="199"/>
      <c r="FM77" s="202"/>
      <c r="FN77" s="199"/>
      <c r="FO77" s="202"/>
      <c r="FP77" s="199"/>
      <c r="FQ77" s="202">
        <f>IFERROR(__xludf.DUMMYFUNCTION("""COMPUTED_VALUE"""),13.0)</f>
        <v>13</v>
      </c>
      <c r="FR77" s="199"/>
      <c r="FS77" s="202">
        <f>IFERROR(__xludf.DUMMYFUNCTION("""COMPUTED_VALUE"""),13.0)</f>
        <v>13</v>
      </c>
      <c r="FT77" s="199"/>
      <c r="FU77" s="202">
        <f>IFERROR(__xludf.DUMMYFUNCTION("""COMPUTED_VALUE"""),13.0)</f>
        <v>13</v>
      </c>
      <c r="FV77" s="199"/>
      <c r="FW77" s="202">
        <f>IFERROR(__xludf.DUMMYFUNCTION("""COMPUTED_VALUE"""),12.0)</f>
        <v>12</v>
      </c>
      <c r="FX77" s="199"/>
      <c r="FY77" s="202"/>
      <c r="FZ77" s="199"/>
      <c r="GA77" s="202"/>
      <c r="GB77" s="199"/>
      <c r="GC77" s="202"/>
      <c r="GD77" s="199"/>
      <c r="GE77" s="202">
        <f>IFERROR(__xludf.DUMMYFUNCTION("""COMPUTED_VALUE"""),12.5)</f>
        <v>12.5</v>
      </c>
      <c r="GF77" s="199"/>
      <c r="GG77" s="202">
        <f>IFERROR(__xludf.DUMMYFUNCTION("""COMPUTED_VALUE"""),11.0)</f>
        <v>11</v>
      </c>
      <c r="GH77" s="199"/>
      <c r="GI77" s="202"/>
      <c r="GJ77" s="199"/>
      <c r="GK77" s="158"/>
      <c r="GL77" s="159" t="str">
        <f t="shared" si="27"/>
        <v>Adrián Zajac</v>
      </c>
      <c r="GM77" s="202"/>
      <c r="GN77" s="203"/>
      <c r="GO77" s="202"/>
      <c r="GP77" s="203"/>
      <c r="GQ77" s="202"/>
      <c r="GR77" s="203"/>
      <c r="GS77" s="202"/>
      <c r="GT77" s="203"/>
      <c r="GU77" s="202"/>
      <c r="GV77" s="203"/>
      <c r="GW77" s="202"/>
      <c r="GX77" s="203"/>
      <c r="GY77" s="202"/>
      <c r="GZ77" s="203"/>
      <c r="HA77" s="202"/>
      <c r="HB77" s="203"/>
      <c r="HC77" s="202"/>
      <c r="HD77" s="203"/>
      <c r="HE77" s="202"/>
      <c r="HF77" s="203"/>
      <c r="HG77" s="202"/>
      <c r="HH77" s="203"/>
      <c r="HI77" s="202"/>
      <c r="HJ77" s="203"/>
      <c r="HK77" s="202"/>
      <c r="HL77" s="203"/>
      <c r="HM77" s="202"/>
      <c r="HN77" s="203"/>
      <c r="HO77" s="202"/>
      <c r="HP77" s="203"/>
      <c r="HQ77" s="202"/>
      <c r="HR77" s="199"/>
      <c r="HS77" s="202"/>
      <c r="HT77" s="199"/>
      <c r="HU77" s="202"/>
      <c r="HV77" s="199"/>
      <c r="HW77" s="202"/>
      <c r="HX77" s="199"/>
      <c r="HY77" s="202"/>
      <c r="HZ77" s="199"/>
      <c r="IA77" s="202"/>
      <c r="IB77" s="199"/>
      <c r="IC77" s="202"/>
      <c r="ID77" s="199"/>
      <c r="IE77" s="202"/>
      <c r="IF77" s="199"/>
      <c r="IG77" s="202"/>
      <c r="IH77" s="199"/>
      <c r="II77" s="202"/>
      <c r="IJ77" s="199"/>
      <c r="IK77" s="202"/>
      <c r="IL77" s="199"/>
      <c r="IM77" s="202"/>
      <c r="IN77" s="199"/>
      <c r="IO77" s="202"/>
      <c r="IP77" s="199"/>
      <c r="IQ77" s="202"/>
      <c r="IR77" s="199"/>
      <c r="IS77" s="202"/>
      <c r="IT77" s="199"/>
      <c r="IU77" s="202"/>
      <c r="IV77" s="199"/>
    </row>
    <row r="78">
      <c r="A78" s="214">
        <f>IFERROR(__xludf.DUMMYFUNCTION("""COMPUTED_VALUE"""),100.0)</f>
        <v>100</v>
      </c>
      <c r="B78" s="159" t="str">
        <f t="shared" si="24"/>
        <v>Jan Beneš</v>
      </c>
      <c r="C78" s="173">
        <f t="shared" ref="C78:BL78" si="65">BO78+EA78+GM78</f>
        <v>0</v>
      </c>
      <c r="D78" s="173">
        <f t="shared" si="65"/>
        <v>0</v>
      </c>
      <c r="E78" s="173">
        <f t="shared" si="65"/>
        <v>0</v>
      </c>
      <c r="F78" s="173">
        <f t="shared" si="65"/>
        <v>0</v>
      </c>
      <c r="G78" s="173">
        <f t="shared" si="65"/>
        <v>0</v>
      </c>
      <c r="H78" s="173">
        <f t="shared" si="65"/>
        <v>0</v>
      </c>
      <c r="I78" s="173">
        <f t="shared" si="65"/>
        <v>0</v>
      </c>
      <c r="J78" s="173">
        <f t="shared" si="65"/>
        <v>0</v>
      </c>
      <c r="K78" s="173">
        <f t="shared" si="65"/>
        <v>0</v>
      </c>
      <c r="L78" s="173">
        <f t="shared" si="65"/>
        <v>0</v>
      </c>
      <c r="M78" s="173">
        <f t="shared" si="65"/>
        <v>0</v>
      </c>
      <c r="N78" s="173">
        <f t="shared" si="65"/>
        <v>0</v>
      </c>
      <c r="O78" s="173">
        <f t="shared" si="65"/>
        <v>0</v>
      </c>
      <c r="P78" s="173">
        <f t="shared" si="65"/>
        <v>0</v>
      </c>
      <c r="Q78" s="173">
        <f t="shared" si="65"/>
        <v>0</v>
      </c>
      <c r="R78" s="173">
        <f t="shared" si="65"/>
        <v>0</v>
      </c>
      <c r="S78" s="173">
        <f t="shared" si="65"/>
        <v>0</v>
      </c>
      <c r="T78" s="173">
        <f t="shared" si="65"/>
        <v>0</v>
      </c>
      <c r="U78" s="173">
        <f t="shared" si="65"/>
        <v>0</v>
      </c>
      <c r="V78" s="173">
        <f t="shared" si="65"/>
        <v>0</v>
      </c>
      <c r="W78" s="173">
        <f t="shared" si="65"/>
        <v>0</v>
      </c>
      <c r="X78" s="173">
        <f t="shared" si="65"/>
        <v>0</v>
      </c>
      <c r="Y78" s="173">
        <f t="shared" si="65"/>
        <v>0</v>
      </c>
      <c r="Z78" s="173">
        <f t="shared" si="65"/>
        <v>0</v>
      </c>
      <c r="AA78" s="173">
        <f t="shared" si="65"/>
        <v>0</v>
      </c>
      <c r="AB78" s="173">
        <f t="shared" si="65"/>
        <v>0</v>
      </c>
      <c r="AC78" s="173">
        <f t="shared" si="65"/>
        <v>0</v>
      </c>
      <c r="AD78" s="173">
        <f t="shared" si="65"/>
        <v>0</v>
      </c>
      <c r="AE78" s="173">
        <f t="shared" si="65"/>
        <v>0</v>
      </c>
      <c r="AF78" s="173">
        <f t="shared" si="65"/>
        <v>0</v>
      </c>
      <c r="AG78" s="173">
        <f t="shared" si="65"/>
        <v>0</v>
      </c>
      <c r="AH78" s="173">
        <f t="shared" si="65"/>
        <v>0</v>
      </c>
      <c r="AI78" s="173">
        <f t="shared" si="65"/>
        <v>0</v>
      </c>
      <c r="AJ78" s="173">
        <f t="shared" si="65"/>
        <v>0</v>
      </c>
      <c r="AK78" s="173">
        <f t="shared" si="65"/>
        <v>0</v>
      </c>
      <c r="AL78" s="173">
        <f t="shared" si="65"/>
        <v>0</v>
      </c>
      <c r="AM78" s="173">
        <f t="shared" si="65"/>
        <v>0</v>
      </c>
      <c r="AN78" s="173">
        <f t="shared" si="65"/>
        <v>0</v>
      </c>
      <c r="AO78" s="173">
        <f t="shared" si="65"/>
        <v>0</v>
      </c>
      <c r="AP78" s="173">
        <f t="shared" si="65"/>
        <v>0</v>
      </c>
      <c r="AQ78" s="173">
        <f t="shared" si="65"/>
        <v>0</v>
      </c>
      <c r="AR78" s="173">
        <f t="shared" si="65"/>
        <v>0</v>
      </c>
      <c r="AS78" s="173">
        <f t="shared" si="65"/>
        <v>0</v>
      </c>
      <c r="AT78" s="173">
        <f t="shared" si="65"/>
        <v>0</v>
      </c>
      <c r="AU78" s="173">
        <f t="shared" si="65"/>
        <v>0</v>
      </c>
      <c r="AV78" s="173">
        <f t="shared" si="65"/>
        <v>0</v>
      </c>
      <c r="AW78" s="173">
        <f t="shared" si="65"/>
        <v>0</v>
      </c>
      <c r="AX78" s="173">
        <f t="shared" si="65"/>
        <v>0</v>
      </c>
      <c r="AY78" s="173">
        <f t="shared" si="65"/>
        <v>0</v>
      </c>
      <c r="AZ78" s="173">
        <f t="shared" si="65"/>
        <v>0</v>
      </c>
      <c r="BA78" s="173">
        <f t="shared" si="65"/>
        <v>0</v>
      </c>
      <c r="BB78" s="173">
        <f t="shared" si="65"/>
        <v>0</v>
      </c>
      <c r="BC78" s="173">
        <f t="shared" si="65"/>
        <v>0</v>
      </c>
      <c r="BD78" s="173">
        <f t="shared" si="65"/>
        <v>0</v>
      </c>
      <c r="BE78" s="173">
        <f t="shared" si="65"/>
        <v>0</v>
      </c>
      <c r="BF78" s="173">
        <f t="shared" si="65"/>
        <v>0</v>
      </c>
      <c r="BG78" s="173">
        <f t="shared" si="65"/>
        <v>0</v>
      </c>
      <c r="BH78" s="173">
        <f t="shared" si="65"/>
        <v>0</v>
      </c>
      <c r="BI78" s="173">
        <f t="shared" si="65"/>
        <v>0</v>
      </c>
      <c r="BJ78" s="173">
        <f t="shared" si="65"/>
        <v>0</v>
      </c>
      <c r="BK78" s="173">
        <f t="shared" si="65"/>
        <v>0</v>
      </c>
      <c r="BL78" s="173">
        <f t="shared" si="65"/>
        <v>0</v>
      </c>
      <c r="BM78" s="158"/>
      <c r="BN78" s="159" t="str">
        <f>IFERROR(__xludf.DUMMYFUNCTION("""COMPUTED_VALUE"""),"Jan Beneš")</f>
        <v>Jan Beneš</v>
      </c>
      <c r="BO78" s="174"/>
      <c r="BP78" s="175"/>
      <c r="BQ78" s="174"/>
      <c r="BR78" s="175"/>
      <c r="BS78" s="174"/>
      <c r="BT78" s="175"/>
      <c r="BU78" s="174"/>
      <c r="BV78" s="175"/>
      <c r="BW78" s="174"/>
      <c r="BX78" s="175"/>
      <c r="BY78" s="174"/>
      <c r="BZ78" s="175"/>
      <c r="CA78" s="174"/>
      <c r="CB78" s="175"/>
      <c r="CC78" s="174"/>
      <c r="CD78" s="175"/>
      <c r="CE78" s="174"/>
      <c r="CF78" s="175"/>
      <c r="CG78" s="174"/>
      <c r="CH78" s="175"/>
      <c r="CI78" s="174"/>
      <c r="CJ78" s="175"/>
      <c r="CK78" s="174"/>
      <c r="CL78" s="175"/>
      <c r="CM78" s="174"/>
      <c r="CN78" s="175"/>
      <c r="CO78" s="174"/>
      <c r="CP78" s="175"/>
      <c r="CQ78" s="174"/>
      <c r="CR78" s="175"/>
      <c r="CS78" s="174"/>
      <c r="CT78" s="175"/>
      <c r="CU78" s="174"/>
      <c r="CV78" s="175"/>
      <c r="CW78" s="174"/>
      <c r="CX78" s="175"/>
      <c r="CY78" s="174"/>
      <c r="CZ78" s="175"/>
      <c r="DA78" s="174"/>
      <c r="DB78" s="175"/>
      <c r="DC78" s="174"/>
      <c r="DD78" s="175"/>
      <c r="DE78" s="174"/>
      <c r="DF78" s="175"/>
      <c r="DG78" s="174"/>
      <c r="DH78" s="175"/>
      <c r="DI78" s="174"/>
      <c r="DJ78" s="175"/>
      <c r="DK78" s="174"/>
      <c r="DL78" s="175"/>
      <c r="DM78" s="174"/>
      <c r="DN78" s="175"/>
      <c r="DO78" s="174"/>
      <c r="DP78" s="175"/>
      <c r="DQ78" s="174"/>
      <c r="DR78" s="175"/>
      <c r="DS78" s="174"/>
      <c r="DT78" s="175"/>
      <c r="DU78" s="174"/>
      <c r="DV78" s="175"/>
      <c r="DW78" s="174"/>
      <c r="DX78" s="175"/>
      <c r="DY78" s="238"/>
      <c r="DZ78" s="159" t="str">
        <f t="shared" si="26"/>
        <v>Jan Beneš</v>
      </c>
      <c r="EA78" s="202"/>
      <c r="EB78" s="203"/>
      <c r="EC78" s="202"/>
      <c r="ED78" s="203"/>
      <c r="EE78" s="202"/>
      <c r="EF78" s="203"/>
      <c r="EG78" s="202"/>
      <c r="EH78" s="203"/>
      <c r="EI78" s="202"/>
      <c r="EJ78" s="203"/>
      <c r="EK78" s="202"/>
      <c r="EL78" s="203"/>
      <c r="EM78" s="202"/>
      <c r="EN78" s="203"/>
      <c r="EO78" s="202"/>
      <c r="EP78" s="203"/>
      <c r="EQ78" s="202"/>
      <c r="ER78" s="203"/>
      <c r="ES78" s="202"/>
      <c r="ET78" s="203"/>
      <c r="EU78" s="202"/>
      <c r="EV78" s="203"/>
      <c r="EW78" s="202"/>
      <c r="EX78" s="203"/>
      <c r="EY78" s="202"/>
      <c r="EZ78" s="203"/>
      <c r="FA78" s="202"/>
      <c r="FB78" s="203"/>
      <c r="FC78" s="202"/>
      <c r="FD78" s="203"/>
      <c r="FE78" s="202"/>
      <c r="FF78" s="203"/>
      <c r="FG78" s="202"/>
      <c r="FH78" s="203"/>
      <c r="FI78" s="202"/>
      <c r="FJ78" s="203"/>
      <c r="FK78" s="202"/>
      <c r="FL78" s="203"/>
      <c r="FM78" s="202"/>
      <c r="FN78" s="203"/>
      <c r="FO78" s="202"/>
      <c r="FP78" s="203"/>
      <c r="FQ78" s="202"/>
      <c r="FR78" s="203"/>
      <c r="FS78" s="202"/>
      <c r="FT78" s="203"/>
      <c r="FU78" s="202"/>
      <c r="FV78" s="203"/>
      <c r="FW78" s="202"/>
      <c r="FX78" s="203"/>
      <c r="FY78" s="202"/>
      <c r="FZ78" s="203"/>
      <c r="GA78" s="202"/>
      <c r="GB78" s="203"/>
      <c r="GC78" s="202"/>
      <c r="GD78" s="203"/>
      <c r="GE78" s="202"/>
      <c r="GF78" s="203"/>
      <c r="GG78" s="202"/>
      <c r="GH78" s="203"/>
      <c r="GI78" s="202"/>
      <c r="GJ78" s="203"/>
      <c r="GK78" s="238"/>
      <c r="GL78" s="159" t="str">
        <f t="shared" si="27"/>
        <v>Jan Beneš</v>
      </c>
      <c r="GM78" s="202"/>
      <c r="GN78" s="203"/>
      <c r="GO78" s="202"/>
      <c r="GP78" s="203"/>
      <c r="GQ78" s="202"/>
      <c r="GR78" s="203"/>
      <c r="GS78" s="202"/>
      <c r="GT78" s="203"/>
      <c r="GU78" s="202"/>
      <c r="GV78" s="203"/>
      <c r="GW78" s="202"/>
      <c r="GX78" s="203"/>
      <c r="GY78" s="202"/>
      <c r="GZ78" s="203"/>
      <c r="HA78" s="202"/>
      <c r="HB78" s="203"/>
      <c r="HC78" s="202"/>
      <c r="HD78" s="203"/>
      <c r="HE78" s="202"/>
      <c r="HF78" s="203"/>
      <c r="HG78" s="202"/>
      <c r="HH78" s="203"/>
      <c r="HI78" s="202"/>
      <c r="HJ78" s="203"/>
      <c r="HK78" s="202"/>
      <c r="HL78" s="203"/>
      <c r="HM78" s="202"/>
      <c r="HN78" s="203"/>
      <c r="HO78" s="202"/>
      <c r="HP78" s="203"/>
      <c r="HQ78" s="202"/>
      <c r="HR78" s="203"/>
      <c r="HS78" s="202"/>
      <c r="HT78" s="203"/>
      <c r="HU78" s="202"/>
      <c r="HV78" s="203"/>
      <c r="HW78" s="202"/>
      <c r="HX78" s="203"/>
      <c r="HY78" s="202"/>
      <c r="HZ78" s="203"/>
      <c r="IA78" s="202"/>
      <c r="IB78" s="203"/>
      <c r="IC78" s="202"/>
      <c r="ID78" s="203"/>
      <c r="IE78" s="202"/>
      <c r="IF78" s="203"/>
      <c r="IG78" s="202"/>
      <c r="IH78" s="203"/>
      <c r="II78" s="202"/>
      <c r="IJ78" s="203"/>
      <c r="IK78" s="202"/>
      <c r="IL78" s="203"/>
      <c r="IM78" s="202"/>
      <c r="IN78" s="203"/>
      <c r="IO78" s="202"/>
      <c r="IP78" s="203"/>
      <c r="IQ78" s="202"/>
      <c r="IR78" s="203"/>
      <c r="IS78" s="202"/>
      <c r="IT78" s="203"/>
      <c r="IU78" s="202"/>
      <c r="IV78" s="203"/>
    </row>
    <row r="79">
      <c r="A79" s="225">
        <f>IFERROR(__xludf.DUMMYFUNCTION("""COMPUTED_VALUE"""),100.0)</f>
        <v>100</v>
      </c>
      <c r="B79" s="159" t="str">
        <f t="shared" si="24"/>
        <v>Jan Ťoupal</v>
      </c>
      <c r="C79" s="173">
        <f t="shared" ref="C79:BL79" si="66">BO79+EA79+GM79</f>
        <v>0</v>
      </c>
      <c r="D79" s="173">
        <f t="shared" si="66"/>
        <v>0</v>
      </c>
      <c r="E79" s="173">
        <f t="shared" si="66"/>
        <v>0</v>
      </c>
      <c r="F79" s="173">
        <f t="shared" si="66"/>
        <v>0</v>
      </c>
      <c r="G79" s="173">
        <f t="shared" si="66"/>
        <v>6</v>
      </c>
      <c r="H79" s="173">
        <f t="shared" si="66"/>
        <v>0</v>
      </c>
      <c r="I79" s="173">
        <f t="shared" si="66"/>
        <v>0</v>
      </c>
      <c r="J79" s="173">
        <f t="shared" si="66"/>
        <v>0</v>
      </c>
      <c r="K79" s="173">
        <f t="shared" si="66"/>
        <v>5</v>
      </c>
      <c r="L79" s="173">
        <f t="shared" si="66"/>
        <v>0</v>
      </c>
      <c r="M79" s="173">
        <f t="shared" si="66"/>
        <v>11.5</v>
      </c>
      <c r="N79" s="173">
        <f t="shared" si="66"/>
        <v>0</v>
      </c>
      <c r="O79" s="173">
        <f t="shared" si="66"/>
        <v>0</v>
      </c>
      <c r="P79" s="173">
        <f t="shared" si="66"/>
        <v>0</v>
      </c>
      <c r="Q79" s="173">
        <f t="shared" si="66"/>
        <v>0</v>
      </c>
      <c r="R79" s="173">
        <f t="shared" si="66"/>
        <v>0</v>
      </c>
      <c r="S79" s="173">
        <f t="shared" si="66"/>
        <v>0</v>
      </c>
      <c r="T79" s="173">
        <f t="shared" si="66"/>
        <v>0</v>
      </c>
      <c r="U79" s="173">
        <f t="shared" si="66"/>
        <v>0</v>
      </c>
      <c r="V79" s="173">
        <f t="shared" si="66"/>
        <v>0</v>
      </c>
      <c r="W79" s="173">
        <f t="shared" si="66"/>
        <v>0</v>
      </c>
      <c r="X79" s="173">
        <f t="shared" si="66"/>
        <v>0</v>
      </c>
      <c r="Y79" s="173">
        <f t="shared" si="66"/>
        <v>0</v>
      </c>
      <c r="Z79" s="173">
        <f t="shared" si="66"/>
        <v>0</v>
      </c>
      <c r="AA79" s="173">
        <f t="shared" si="66"/>
        <v>0</v>
      </c>
      <c r="AB79" s="173">
        <f t="shared" si="66"/>
        <v>0</v>
      </c>
      <c r="AC79" s="173">
        <f t="shared" si="66"/>
        <v>0</v>
      </c>
      <c r="AD79" s="173">
        <f t="shared" si="66"/>
        <v>0</v>
      </c>
      <c r="AE79" s="173">
        <f t="shared" si="66"/>
        <v>0</v>
      </c>
      <c r="AF79" s="173">
        <f t="shared" si="66"/>
        <v>0</v>
      </c>
      <c r="AG79" s="173">
        <f t="shared" si="66"/>
        <v>0</v>
      </c>
      <c r="AH79" s="173">
        <f t="shared" si="66"/>
        <v>0</v>
      </c>
      <c r="AI79" s="173">
        <f t="shared" si="66"/>
        <v>0</v>
      </c>
      <c r="AJ79" s="173">
        <f t="shared" si="66"/>
        <v>0</v>
      </c>
      <c r="AK79" s="173">
        <f t="shared" si="66"/>
        <v>0</v>
      </c>
      <c r="AL79" s="173">
        <f t="shared" si="66"/>
        <v>0</v>
      </c>
      <c r="AM79" s="173">
        <f t="shared" si="66"/>
        <v>0</v>
      </c>
      <c r="AN79" s="173">
        <f t="shared" si="66"/>
        <v>0</v>
      </c>
      <c r="AO79" s="173">
        <f t="shared" si="66"/>
        <v>6</v>
      </c>
      <c r="AP79" s="173">
        <f t="shared" si="66"/>
        <v>0</v>
      </c>
      <c r="AQ79" s="173">
        <f t="shared" si="66"/>
        <v>11.5</v>
      </c>
      <c r="AR79" s="173">
        <f t="shared" si="66"/>
        <v>0</v>
      </c>
      <c r="AS79" s="173">
        <f t="shared" si="66"/>
        <v>0</v>
      </c>
      <c r="AT79" s="173">
        <f t="shared" si="66"/>
        <v>0</v>
      </c>
      <c r="AU79" s="173">
        <f t="shared" si="66"/>
        <v>0</v>
      </c>
      <c r="AV79" s="173">
        <f t="shared" si="66"/>
        <v>0</v>
      </c>
      <c r="AW79" s="173">
        <f t="shared" si="66"/>
        <v>0</v>
      </c>
      <c r="AX79" s="173">
        <f t="shared" si="66"/>
        <v>0</v>
      </c>
      <c r="AY79" s="173">
        <f t="shared" si="66"/>
        <v>0</v>
      </c>
      <c r="AZ79" s="173">
        <f t="shared" si="66"/>
        <v>0</v>
      </c>
      <c r="BA79" s="173">
        <f t="shared" si="66"/>
        <v>12</v>
      </c>
      <c r="BB79" s="173">
        <f t="shared" si="66"/>
        <v>0</v>
      </c>
      <c r="BC79" s="173">
        <f t="shared" si="66"/>
        <v>3</v>
      </c>
      <c r="BD79" s="173">
        <f t="shared" si="66"/>
        <v>0</v>
      </c>
      <c r="BE79" s="173">
        <f t="shared" si="66"/>
        <v>0</v>
      </c>
      <c r="BF79" s="173">
        <f t="shared" si="66"/>
        <v>0</v>
      </c>
      <c r="BG79" s="173">
        <f t="shared" si="66"/>
        <v>5</v>
      </c>
      <c r="BH79" s="173">
        <f t="shared" si="66"/>
        <v>0</v>
      </c>
      <c r="BI79" s="173">
        <f t="shared" si="66"/>
        <v>0</v>
      </c>
      <c r="BJ79" s="173">
        <f t="shared" si="66"/>
        <v>0</v>
      </c>
      <c r="BK79" s="173">
        <f t="shared" si="66"/>
        <v>0</v>
      </c>
      <c r="BL79" s="173">
        <f t="shared" si="66"/>
        <v>0</v>
      </c>
      <c r="BM79" s="151"/>
      <c r="BN79" s="239" t="str">
        <f>IFERROR(__xludf.DUMMYFUNCTION("""COMPUTED_VALUE"""),"Jan Ťoupal")</f>
        <v>Jan Ťoupal</v>
      </c>
      <c r="BO79" s="174"/>
      <c r="BP79" s="175"/>
      <c r="BQ79" s="174"/>
      <c r="BR79" s="175"/>
      <c r="BS79" s="174">
        <f>IFERROR(__xludf.DUMMYFUNCTION("""COMPUTED_VALUE"""),6.0)</f>
        <v>6</v>
      </c>
      <c r="BT79" s="175"/>
      <c r="BU79" s="174"/>
      <c r="BV79" s="175"/>
      <c r="BW79" s="174">
        <f>IFERROR(__xludf.DUMMYFUNCTION("""COMPUTED_VALUE"""),5.0)</f>
        <v>5</v>
      </c>
      <c r="BX79" s="175"/>
      <c r="BY79" s="174">
        <f>IFERROR(__xludf.DUMMYFUNCTION("""COMPUTED_VALUE"""),11.5)</f>
        <v>11.5</v>
      </c>
      <c r="BZ79" s="175"/>
      <c r="CA79" s="174"/>
      <c r="CB79" s="175"/>
      <c r="CC79" s="174"/>
      <c r="CD79" s="175"/>
      <c r="CE79" s="174"/>
      <c r="CF79" s="175"/>
      <c r="CG79" s="174"/>
      <c r="CH79" s="175"/>
      <c r="CI79" s="174"/>
      <c r="CJ79" s="175"/>
      <c r="CK79" s="174"/>
      <c r="CL79" s="175"/>
      <c r="CM79" s="174"/>
      <c r="CN79" s="175"/>
      <c r="CO79" s="174"/>
      <c r="CP79" s="175"/>
      <c r="CQ79" s="174"/>
      <c r="CR79" s="175"/>
      <c r="CS79" s="174"/>
      <c r="CT79" s="175"/>
      <c r="CU79" s="174"/>
      <c r="CV79" s="175"/>
      <c r="CW79" s="174"/>
      <c r="CX79" s="175"/>
      <c r="CY79" s="174"/>
      <c r="CZ79" s="175"/>
      <c r="DA79" s="174">
        <f>IFERROR(__xludf.DUMMYFUNCTION("""COMPUTED_VALUE"""),6.0)</f>
        <v>6</v>
      </c>
      <c r="DB79" s="175"/>
      <c r="DC79" s="174">
        <f>IFERROR(__xludf.DUMMYFUNCTION("""COMPUTED_VALUE"""),11.5)</f>
        <v>11.5</v>
      </c>
      <c r="DD79" s="175"/>
      <c r="DE79" s="174"/>
      <c r="DF79" s="175"/>
      <c r="DG79" s="174"/>
      <c r="DH79" s="175"/>
      <c r="DI79" s="174"/>
      <c r="DJ79" s="175"/>
      <c r="DK79" s="174"/>
      <c r="DL79" s="175"/>
      <c r="DM79" s="174">
        <f>IFERROR(__xludf.DUMMYFUNCTION("""COMPUTED_VALUE"""),12.0)</f>
        <v>12</v>
      </c>
      <c r="DN79" s="175"/>
      <c r="DO79" s="174">
        <f>IFERROR(__xludf.DUMMYFUNCTION("""COMPUTED_VALUE"""),3.0)</f>
        <v>3</v>
      </c>
      <c r="DP79" s="175"/>
      <c r="DQ79" s="174"/>
      <c r="DR79" s="175"/>
      <c r="DS79" s="174">
        <f>IFERROR(__xludf.DUMMYFUNCTION("""COMPUTED_VALUE"""),5.0)</f>
        <v>5</v>
      </c>
      <c r="DT79" s="175"/>
      <c r="DU79" s="174"/>
      <c r="DV79" s="175"/>
      <c r="DW79" s="174"/>
      <c r="DX79" s="175"/>
      <c r="DY79" s="240"/>
      <c r="DZ79" s="159" t="str">
        <f t="shared" si="26"/>
        <v>Jan Ťoupal</v>
      </c>
      <c r="EA79" s="202"/>
      <c r="EB79" s="203"/>
      <c r="EC79" s="202"/>
      <c r="ED79" s="203"/>
      <c r="EE79" s="202"/>
      <c r="EF79" s="203"/>
      <c r="EG79" s="202"/>
      <c r="EH79" s="203"/>
      <c r="EI79" s="202"/>
      <c r="EJ79" s="203"/>
      <c r="EK79" s="202"/>
      <c r="EL79" s="203"/>
      <c r="EM79" s="202"/>
      <c r="EN79" s="203"/>
      <c r="EO79" s="202"/>
      <c r="EP79" s="203"/>
      <c r="EQ79" s="202"/>
      <c r="ER79" s="203"/>
      <c r="ES79" s="202"/>
      <c r="ET79" s="203"/>
      <c r="EU79" s="202"/>
      <c r="EV79" s="203"/>
      <c r="EW79" s="202"/>
      <c r="EX79" s="203"/>
      <c r="EY79" s="202"/>
      <c r="EZ79" s="203"/>
      <c r="FA79" s="202"/>
      <c r="FB79" s="203"/>
      <c r="FC79" s="202"/>
      <c r="FD79" s="203"/>
      <c r="FE79" s="202"/>
      <c r="FF79" s="203"/>
      <c r="FG79" s="202"/>
      <c r="FH79" s="203"/>
      <c r="FI79" s="202"/>
      <c r="FJ79" s="203"/>
      <c r="FK79" s="202"/>
      <c r="FL79" s="203"/>
      <c r="FM79" s="202"/>
      <c r="FN79" s="203"/>
      <c r="FO79" s="202"/>
      <c r="FP79" s="203"/>
      <c r="FQ79" s="202"/>
      <c r="FR79" s="203"/>
      <c r="FS79" s="202"/>
      <c r="FT79" s="203"/>
      <c r="FU79" s="202"/>
      <c r="FV79" s="203"/>
      <c r="FW79" s="202"/>
      <c r="FX79" s="203"/>
      <c r="FY79" s="202"/>
      <c r="FZ79" s="203"/>
      <c r="GA79" s="202"/>
      <c r="GB79" s="203"/>
      <c r="GC79" s="202"/>
      <c r="GD79" s="203"/>
      <c r="GE79" s="202"/>
      <c r="GF79" s="203"/>
      <c r="GG79" s="202"/>
      <c r="GH79" s="203"/>
      <c r="GI79" s="202"/>
      <c r="GJ79" s="203"/>
      <c r="GK79" s="240"/>
      <c r="GL79" s="159" t="str">
        <f t="shared" si="27"/>
        <v>Jan Ťoupal</v>
      </c>
      <c r="GM79" s="202"/>
      <c r="GN79" s="203"/>
      <c r="GO79" s="202"/>
      <c r="GP79" s="203"/>
      <c r="GQ79" s="202"/>
      <c r="GR79" s="203"/>
      <c r="GS79" s="202"/>
      <c r="GT79" s="203"/>
      <c r="GU79" s="202"/>
      <c r="GV79" s="203"/>
      <c r="GW79" s="202"/>
      <c r="GX79" s="203"/>
      <c r="GY79" s="202"/>
      <c r="GZ79" s="203"/>
      <c r="HA79" s="202"/>
      <c r="HB79" s="203"/>
      <c r="HC79" s="202"/>
      <c r="HD79" s="203"/>
      <c r="HE79" s="202"/>
      <c r="HF79" s="203"/>
      <c r="HG79" s="202"/>
      <c r="HH79" s="203"/>
      <c r="HI79" s="202"/>
      <c r="HJ79" s="203"/>
      <c r="HK79" s="202"/>
      <c r="HL79" s="203"/>
      <c r="HM79" s="202"/>
      <c r="HN79" s="203"/>
      <c r="HO79" s="202"/>
      <c r="HP79" s="203"/>
      <c r="HQ79" s="202"/>
      <c r="HR79" s="203"/>
      <c r="HS79" s="202"/>
      <c r="HT79" s="203"/>
      <c r="HU79" s="202"/>
      <c r="HV79" s="203"/>
      <c r="HW79" s="202"/>
      <c r="HX79" s="203"/>
      <c r="HY79" s="202"/>
      <c r="HZ79" s="203"/>
      <c r="IA79" s="202"/>
      <c r="IB79" s="203"/>
      <c r="IC79" s="202"/>
      <c r="ID79" s="203"/>
      <c r="IE79" s="202"/>
      <c r="IF79" s="203"/>
      <c r="IG79" s="202"/>
      <c r="IH79" s="203"/>
      <c r="II79" s="202"/>
      <c r="IJ79" s="203"/>
      <c r="IK79" s="202"/>
      <c r="IL79" s="203"/>
      <c r="IM79" s="202"/>
      <c r="IN79" s="203"/>
      <c r="IO79" s="202"/>
      <c r="IP79" s="203"/>
      <c r="IQ79" s="202"/>
      <c r="IR79" s="203"/>
      <c r="IS79" s="202"/>
      <c r="IT79" s="203"/>
      <c r="IU79" s="202"/>
      <c r="IV79" s="203"/>
    </row>
    <row r="80">
      <c r="A80" s="225">
        <f>IFERROR(__xludf.DUMMYFUNCTION("""COMPUTED_VALUE"""),100.0)</f>
        <v>100</v>
      </c>
      <c r="B80" s="159" t="str">
        <f t="shared" si="24"/>
        <v>Simon Kurčík</v>
      </c>
      <c r="C80" s="173">
        <f t="shared" ref="C80:BL80" si="67">BO80+EA80+GM80</f>
        <v>11</v>
      </c>
      <c r="D80" s="173">
        <f t="shared" si="67"/>
        <v>0</v>
      </c>
      <c r="E80" s="173">
        <f t="shared" si="67"/>
        <v>0</v>
      </c>
      <c r="F80" s="173">
        <f t="shared" si="67"/>
        <v>0</v>
      </c>
      <c r="G80" s="173">
        <f t="shared" si="67"/>
        <v>0</v>
      </c>
      <c r="H80" s="173">
        <f t="shared" si="67"/>
        <v>0</v>
      </c>
      <c r="I80" s="173">
        <f t="shared" si="67"/>
        <v>4.5</v>
      </c>
      <c r="J80" s="173">
        <f t="shared" si="67"/>
        <v>0</v>
      </c>
      <c r="K80" s="173">
        <f t="shared" si="67"/>
        <v>0</v>
      </c>
      <c r="L80" s="173">
        <f t="shared" si="67"/>
        <v>0</v>
      </c>
      <c r="M80" s="173">
        <f t="shared" si="67"/>
        <v>0</v>
      </c>
      <c r="N80" s="173">
        <f t="shared" si="67"/>
        <v>0</v>
      </c>
      <c r="O80" s="173">
        <f t="shared" si="67"/>
        <v>0</v>
      </c>
      <c r="P80" s="173">
        <f t="shared" si="67"/>
        <v>0</v>
      </c>
      <c r="Q80" s="173">
        <f t="shared" si="67"/>
        <v>0</v>
      </c>
      <c r="R80" s="173">
        <f t="shared" si="67"/>
        <v>0</v>
      </c>
      <c r="S80" s="173">
        <f t="shared" si="67"/>
        <v>0</v>
      </c>
      <c r="T80" s="173">
        <f t="shared" si="67"/>
        <v>0</v>
      </c>
      <c r="U80" s="173">
        <f t="shared" si="67"/>
        <v>0</v>
      </c>
      <c r="V80" s="173">
        <f t="shared" si="67"/>
        <v>0</v>
      </c>
      <c r="W80" s="173">
        <f t="shared" si="67"/>
        <v>0</v>
      </c>
      <c r="X80" s="173">
        <f t="shared" si="67"/>
        <v>0</v>
      </c>
      <c r="Y80" s="173">
        <f t="shared" si="67"/>
        <v>0</v>
      </c>
      <c r="Z80" s="173">
        <f t="shared" si="67"/>
        <v>0</v>
      </c>
      <c r="AA80" s="173">
        <f t="shared" si="67"/>
        <v>0</v>
      </c>
      <c r="AB80" s="173">
        <f t="shared" si="67"/>
        <v>0</v>
      </c>
      <c r="AC80" s="173">
        <f t="shared" si="67"/>
        <v>0</v>
      </c>
      <c r="AD80" s="173">
        <f t="shared" si="67"/>
        <v>0</v>
      </c>
      <c r="AE80" s="173">
        <f t="shared" si="67"/>
        <v>0</v>
      </c>
      <c r="AF80" s="173">
        <f t="shared" si="67"/>
        <v>0</v>
      </c>
      <c r="AG80" s="173">
        <f t="shared" si="67"/>
        <v>0</v>
      </c>
      <c r="AH80" s="173">
        <f t="shared" si="67"/>
        <v>0</v>
      </c>
      <c r="AI80" s="173">
        <f t="shared" si="67"/>
        <v>0</v>
      </c>
      <c r="AJ80" s="173">
        <f t="shared" si="67"/>
        <v>0</v>
      </c>
      <c r="AK80" s="173">
        <f t="shared" si="67"/>
        <v>0</v>
      </c>
      <c r="AL80" s="173">
        <f t="shared" si="67"/>
        <v>0</v>
      </c>
      <c r="AM80" s="173">
        <f t="shared" si="67"/>
        <v>0</v>
      </c>
      <c r="AN80" s="173">
        <f t="shared" si="67"/>
        <v>0</v>
      </c>
      <c r="AO80" s="173">
        <f t="shared" si="67"/>
        <v>0</v>
      </c>
      <c r="AP80" s="173">
        <f t="shared" si="67"/>
        <v>0</v>
      </c>
      <c r="AQ80" s="173">
        <f t="shared" si="67"/>
        <v>0</v>
      </c>
      <c r="AR80" s="173">
        <f t="shared" si="67"/>
        <v>0</v>
      </c>
      <c r="AS80" s="173">
        <f t="shared" si="67"/>
        <v>0</v>
      </c>
      <c r="AT80" s="173">
        <f t="shared" si="67"/>
        <v>0</v>
      </c>
      <c r="AU80" s="173">
        <f t="shared" si="67"/>
        <v>0</v>
      </c>
      <c r="AV80" s="173">
        <f t="shared" si="67"/>
        <v>0</v>
      </c>
      <c r="AW80" s="173">
        <f t="shared" si="67"/>
        <v>0</v>
      </c>
      <c r="AX80" s="173">
        <f t="shared" si="67"/>
        <v>0</v>
      </c>
      <c r="AY80" s="173">
        <f t="shared" si="67"/>
        <v>0</v>
      </c>
      <c r="AZ80" s="173">
        <f t="shared" si="67"/>
        <v>0</v>
      </c>
      <c r="BA80" s="173">
        <f t="shared" si="67"/>
        <v>0</v>
      </c>
      <c r="BB80" s="173">
        <f t="shared" si="67"/>
        <v>0</v>
      </c>
      <c r="BC80" s="173">
        <f t="shared" si="67"/>
        <v>0</v>
      </c>
      <c r="BD80" s="173">
        <f t="shared" si="67"/>
        <v>0</v>
      </c>
      <c r="BE80" s="173">
        <f t="shared" si="67"/>
        <v>0</v>
      </c>
      <c r="BF80" s="173">
        <f t="shared" si="67"/>
        <v>0</v>
      </c>
      <c r="BG80" s="173">
        <f t="shared" si="67"/>
        <v>0</v>
      </c>
      <c r="BH80" s="173">
        <f t="shared" si="67"/>
        <v>0</v>
      </c>
      <c r="BI80" s="173">
        <f t="shared" si="67"/>
        <v>0</v>
      </c>
      <c r="BJ80" s="173">
        <f t="shared" si="67"/>
        <v>0</v>
      </c>
      <c r="BK80" s="173">
        <f t="shared" si="67"/>
        <v>0</v>
      </c>
      <c r="BL80" s="173">
        <f t="shared" si="67"/>
        <v>0</v>
      </c>
      <c r="BM80" s="151"/>
      <c r="BN80" s="239" t="str">
        <f>IFERROR(__xludf.DUMMYFUNCTION("""COMPUTED_VALUE"""),"Simon Kurčík")</f>
        <v>Simon Kurčík</v>
      </c>
      <c r="BO80" s="174">
        <f>IFERROR(__xludf.DUMMYFUNCTION("""COMPUTED_VALUE"""),11.0)</f>
        <v>11</v>
      </c>
      <c r="BP80" s="175"/>
      <c r="BQ80" s="174"/>
      <c r="BR80" s="175"/>
      <c r="BS80" s="174"/>
      <c r="BT80" s="175"/>
      <c r="BU80" s="174">
        <f>IFERROR(__xludf.DUMMYFUNCTION("""COMPUTED_VALUE"""),4.5)</f>
        <v>4.5</v>
      </c>
      <c r="BV80" s="175"/>
      <c r="BW80" s="174"/>
      <c r="BX80" s="175"/>
      <c r="BY80" s="174"/>
      <c r="BZ80" s="175"/>
      <c r="CA80" s="174"/>
      <c r="CB80" s="175"/>
      <c r="CC80" s="174"/>
      <c r="CD80" s="175"/>
      <c r="CE80" s="174"/>
      <c r="CF80" s="175"/>
      <c r="CG80" s="174"/>
      <c r="CH80" s="175"/>
      <c r="CI80" s="174"/>
      <c r="CJ80" s="175"/>
      <c r="CK80" s="174"/>
      <c r="CL80" s="175"/>
      <c r="CM80" s="174"/>
      <c r="CN80" s="175"/>
      <c r="CO80" s="174"/>
      <c r="CP80" s="175"/>
      <c r="CQ80" s="174"/>
      <c r="CR80" s="175"/>
      <c r="CS80" s="174"/>
      <c r="CT80" s="175"/>
      <c r="CU80" s="174"/>
      <c r="CV80" s="175"/>
      <c r="CW80" s="174"/>
      <c r="CX80" s="175"/>
      <c r="CY80" s="174"/>
      <c r="CZ80" s="175"/>
      <c r="DA80" s="174"/>
      <c r="DB80" s="175"/>
      <c r="DC80" s="174"/>
      <c r="DD80" s="175"/>
      <c r="DE80" s="174"/>
      <c r="DF80" s="175"/>
      <c r="DG80" s="174"/>
      <c r="DH80" s="175"/>
      <c r="DI80" s="174"/>
      <c r="DJ80" s="175"/>
      <c r="DK80" s="174"/>
      <c r="DL80" s="175"/>
      <c r="DM80" s="174"/>
      <c r="DN80" s="175"/>
      <c r="DO80" s="174"/>
      <c r="DP80" s="175"/>
      <c r="DQ80" s="174"/>
      <c r="DR80" s="175"/>
      <c r="DS80" s="174"/>
      <c r="DT80" s="175"/>
      <c r="DU80" s="174"/>
      <c r="DV80" s="175"/>
      <c r="DW80" s="174"/>
      <c r="DX80" s="175"/>
      <c r="DY80" s="240"/>
      <c r="DZ80" s="159" t="str">
        <f t="shared" si="26"/>
        <v>Simon Kurčík</v>
      </c>
      <c r="EA80" s="202"/>
      <c r="EB80" s="203"/>
      <c r="EC80" s="202"/>
      <c r="ED80" s="203"/>
      <c r="EE80" s="202"/>
      <c r="EF80" s="203"/>
      <c r="EG80" s="202"/>
      <c r="EH80" s="203"/>
      <c r="EI80" s="202"/>
      <c r="EJ80" s="203"/>
      <c r="EK80" s="202"/>
      <c r="EL80" s="203"/>
      <c r="EM80" s="202"/>
      <c r="EN80" s="203"/>
      <c r="EO80" s="202"/>
      <c r="EP80" s="203"/>
      <c r="EQ80" s="202"/>
      <c r="ER80" s="203"/>
      <c r="ES80" s="202"/>
      <c r="ET80" s="203"/>
      <c r="EU80" s="202"/>
      <c r="EV80" s="203"/>
      <c r="EW80" s="202"/>
      <c r="EX80" s="203"/>
      <c r="EY80" s="202"/>
      <c r="EZ80" s="203"/>
      <c r="FA80" s="202"/>
      <c r="FB80" s="203"/>
      <c r="FC80" s="202"/>
      <c r="FD80" s="203"/>
      <c r="FE80" s="202"/>
      <c r="FF80" s="203"/>
      <c r="FG80" s="202"/>
      <c r="FH80" s="203"/>
      <c r="FI80" s="202"/>
      <c r="FJ80" s="203"/>
      <c r="FK80" s="202"/>
      <c r="FL80" s="203"/>
      <c r="FM80" s="202"/>
      <c r="FN80" s="203"/>
      <c r="FO80" s="202"/>
      <c r="FP80" s="203"/>
      <c r="FQ80" s="202"/>
      <c r="FR80" s="203"/>
      <c r="FS80" s="202"/>
      <c r="FT80" s="203"/>
      <c r="FU80" s="202"/>
      <c r="FV80" s="203"/>
      <c r="FW80" s="202"/>
      <c r="FX80" s="203"/>
      <c r="FY80" s="202"/>
      <c r="FZ80" s="203"/>
      <c r="GA80" s="202"/>
      <c r="GB80" s="203"/>
      <c r="GC80" s="202"/>
      <c r="GD80" s="203"/>
      <c r="GE80" s="202"/>
      <c r="GF80" s="203"/>
      <c r="GG80" s="202"/>
      <c r="GH80" s="203"/>
      <c r="GI80" s="202"/>
      <c r="GJ80" s="203"/>
      <c r="GK80" s="240"/>
      <c r="GL80" s="159" t="str">
        <f t="shared" si="27"/>
        <v>Simon Kurčík</v>
      </c>
      <c r="GM80" s="202"/>
      <c r="GN80" s="203"/>
      <c r="GO80" s="202"/>
      <c r="GP80" s="203"/>
      <c r="GQ80" s="202"/>
      <c r="GR80" s="203"/>
      <c r="GS80" s="202"/>
      <c r="GT80" s="203"/>
      <c r="GU80" s="202"/>
      <c r="GV80" s="203"/>
      <c r="GW80" s="202"/>
      <c r="GX80" s="203"/>
      <c r="GY80" s="202"/>
      <c r="GZ80" s="203"/>
      <c r="HA80" s="202"/>
      <c r="HB80" s="203"/>
      <c r="HC80" s="202"/>
      <c r="HD80" s="203"/>
      <c r="HE80" s="202"/>
      <c r="HF80" s="203"/>
      <c r="HG80" s="202"/>
      <c r="HH80" s="203"/>
      <c r="HI80" s="202"/>
      <c r="HJ80" s="203"/>
      <c r="HK80" s="202"/>
      <c r="HL80" s="203"/>
      <c r="HM80" s="202"/>
      <c r="HN80" s="203"/>
      <c r="HO80" s="202"/>
      <c r="HP80" s="203"/>
      <c r="HQ80" s="202"/>
      <c r="HR80" s="203"/>
      <c r="HS80" s="202"/>
      <c r="HT80" s="203"/>
      <c r="HU80" s="202"/>
      <c r="HV80" s="203"/>
      <c r="HW80" s="202"/>
      <c r="HX80" s="203"/>
      <c r="HY80" s="202"/>
      <c r="HZ80" s="203"/>
      <c r="IA80" s="202"/>
      <c r="IB80" s="203"/>
      <c r="IC80" s="202"/>
      <c r="ID80" s="203"/>
      <c r="IE80" s="202"/>
      <c r="IF80" s="203"/>
      <c r="IG80" s="202"/>
      <c r="IH80" s="203"/>
      <c r="II80" s="202"/>
      <c r="IJ80" s="203"/>
      <c r="IK80" s="202"/>
      <c r="IL80" s="203"/>
      <c r="IM80" s="202"/>
      <c r="IN80" s="203"/>
      <c r="IO80" s="202"/>
      <c r="IP80" s="203"/>
      <c r="IQ80" s="202"/>
      <c r="IR80" s="203"/>
      <c r="IS80" s="202"/>
      <c r="IT80" s="203"/>
      <c r="IU80" s="202"/>
      <c r="IV80" s="203"/>
    </row>
    <row r="81">
      <c r="A81" s="225">
        <f>IFERROR(__xludf.DUMMYFUNCTION("""COMPUTED_VALUE"""),100.0)</f>
        <v>100</v>
      </c>
      <c r="B81" s="159" t="str">
        <f t="shared" si="24"/>
        <v>Jiří Frankl</v>
      </c>
      <c r="C81" s="173">
        <f t="shared" ref="C81:BL81" si="68">BO81+EA81+GM81</f>
        <v>14</v>
      </c>
      <c r="D81" s="173">
        <f t="shared" si="68"/>
        <v>0</v>
      </c>
      <c r="E81" s="173">
        <f t="shared" si="68"/>
        <v>0</v>
      </c>
      <c r="F81" s="173">
        <f t="shared" si="68"/>
        <v>0</v>
      </c>
      <c r="G81" s="173">
        <f t="shared" si="68"/>
        <v>14</v>
      </c>
      <c r="H81" s="173">
        <f t="shared" si="68"/>
        <v>0</v>
      </c>
      <c r="I81" s="173">
        <f t="shared" si="68"/>
        <v>7</v>
      </c>
      <c r="J81" s="173">
        <f t="shared" si="68"/>
        <v>0</v>
      </c>
      <c r="K81" s="173">
        <f t="shared" si="68"/>
        <v>15</v>
      </c>
      <c r="L81" s="173">
        <f t="shared" si="68"/>
        <v>0</v>
      </c>
      <c r="M81" s="173">
        <f t="shared" si="68"/>
        <v>16</v>
      </c>
      <c r="N81" s="173">
        <f t="shared" si="68"/>
        <v>300</v>
      </c>
      <c r="O81" s="173">
        <f t="shared" si="68"/>
        <v>11</v>
      </c>
      <c r="P81" s="173">
        <f t="shared" si="68"/>
        <v>0</v>
      </c>
      <c r="Q81" s="173">
        <f t="shared" si="68"/>
        <v>14</v>
      </c>
      <c r="R81" s="173">
        <f t="shared" si="68"/>
        <v>0</v>
      </c>
      <c r="S81" s="173">
        <f t="shared" si="68"/>
        <v>7</v>
      </c>
      <c r="T81" s="173">
        <f t="shared" si="68"/>
        <v>0</v>
      </c>
      <c r="U81" s="173">
        <f t="shared" si="68"/>
        <v>14</v>
      </c>
      <c r="V81" s="173">
        <f t="shared" si="68"/>
        <v>0</v>
      </c>
      <c r="W81" s="173">
        <f t="shared" si="68"/>
        <v>7</v>
      </c>
      <c r="X81" s="173">
        <f t="shared" si="68"/>
        <v>0</v>
      </c>
      <c r="Y81" s="173">
        <f t="shared" si="68"/>
        <v>0</v>
      </c>
      <c r="Z81" s="173">
        <f t="shared" si="68"/>
        <v>0</v>
      </c>
      <c r="AA81" s="173">
        <f t="shared" si="68"/>
        <v>0</v>
      </c>
      <c r="AB81" s="173">
        <f t="shared" si="68"/>
        <v>0</v>
      </c>
      <c r="AC81" s="173">
        <f t="shared" si="68"/>
        <v>0</v>
      </c>
      <c r="AD81" s="173">
        <f t="shared" si="68"/>
        <v>0</v>
      </c>
      <c r="AE81" s="173">
        <f t="shared" si="68"/>
        <v>14</v>
      </c>
      <c r="AF81" s="173">
        <f t="shared" si="68"/>
        <v>0</v>
      </c>
      <c r="AG81" s="173">
        <f t="shared" si="68"/>
        <v>5</v>
      </c>
      <c r="AH81" s="173">
        <f t="shared" si="68"/>
        <v>0</v>
      </c>
      <c r="AI81" s="173">
        <f t="shared" si="68"/>
        <v>0</v>
      </c>
      <c r="AJ81" s="173">
        <f t="shared" si="68"/>
        <v>0</v>
      </c>
      <c r="AK81" s="173">
        <f t="shared" si="68"/>
        <v>6</v>
      </c>
      <c r="AL81" s="173">
        <f t="shared" si="68"/>
        <v>0</v>
      </c>
      <c r="AM81" s="173">
        <f t="shared" si="68"/>
        <v>8</v>
      </c>
      <c r="AN81" s="173">
        <f t="shared" si="68"/>
        <v>0</v>
      </c>
      <c r="AO81" s="173">
        <f t="shared" si="68"/>
        <v>11</v>
      </c>
      <c r="AP81" s="173">
        <f t="shared" si="68"/>
        <v>0</v>
      </c>
      <c r="AQ81" s="173">
        <f t="shared" si="68"/>
        <v>12.5</v>
      </c>
      <c r="AR81" s="173">
        <f t="shared" si="68"/>
        <v>0</v>
      </c>
      <c r="AS81" s="173">
        <f t="shared" si="68"/>
        <v>8.5</v>
      </c>
      <c r="AT81" s="173">
        <f t="shared" si="68"/>
        <v>0</v>
      </c>
      <c r="AU81" s="173">
        <f t="shared" si="68"/>
        <v>13.5</v>
      </c>
      <c r="AV81" s="173">
        <f t="shared" si="68"/>
        <v>0</v>
      </c>
      <c r="AW81" s="173">
        <f t="shared" si="68"/>
        <v>8</v>
      </c>
      <c r="AX81" s="173">
        <f t="shared" si="68"/>
        <v>0</v>
      </c>
      <c r="AY81" s="173">
        <f t="shared" si="68"/>
        <v>5</v>
      </c>
      <c r="AZ81" s="173">
        <f t="shared" si="68"/>
        <v>0</v>
      </c>
      <c r="BA81" s="173">
        <f t="shared" si="68"/>
        <v>0</v>
      </c>
      <c r="BB81" s="173">
        <f t="shared" si="68"/>
        <v>0</v>
      </c>
      <c r="BC81" s="173">
        <f t="shared" si="68"/>
        <v>15</v>
      </c>
      <c r="BD81" s="173">
        <f t="shared" si="68"/>
        <v>0</v>
      </c>
      <c r="BE81" s="173">
        <f t="shared" si="68"/>
        <v>13</v>
      </c>
      <c r="BF81" s="173">
        <f t="shared" si="68"/>
        <v>2990</v>
      </c>
      <c r="BG81" s="173">
        <f t="shared" si="68"/>
        <v>0</v>
      </c>
      <c r="BH81" s="173">
        <f t="shared" si="68"/>
        <v>0</v>
      </c>
      <c r="BI81" s="173">
        <f t="shared" si="68"/>
        <v>4</v>
      </c>
      <c r="BJ81" s="173">
        <f t="shared" si="68"/>
        <v>0</v>
      </c>
      <c r="BK81" s="173">
        <f t="shared" si="68"/>
        <v>0</v>
      </c>
      <c r="BL81" s="173">
        <f t="shared" si="68"/>
        <v>0</v>
      </c>
      <c r="BM81" s="151"/>
      <c r="BN81" s="239" t="str">
        <f>IFERROR(__xludf.DUMMYFUNCTION("""COMPUTED_VALUE"""),"Jiří Frankl")</f>
        <v>Jiří Frankl</v>
      </c>
      <c r="BO81" s="174"/>
      <c r="BP81" s="175"/>
      <c r="BQ81" s="174"/>
      <c r="BR81" s="175"/>
      <c r="BS81" s="174"/>
      <c r="BT81" s="175"/>
      <c r="BU81" s="174"/>
      <c r="BV81" s="175"/>
      <c r="BW81" s="174"/>
      <c r="BX81" s="175"/>
      <c r="BY81" s="174"/>
      <c r="BZ81" s="175"/>
      <c r="CA81" s="174"/>
      <c r="CB81" s="175"/>
      <c r="CC81" s="174"/>
      <c r="CD81" s="175"/>
      <c r="CE81" s="174"/>
      <c r="CF81" s="175"/>
      <c r="CG81" s="174"/>
      <c r="CH81" s="175"/>
      <c r="CI81" s="174"/>
      <c r="CJ81" s="175"/>
      <c r="CK81" s="174"/>
      <c r="CL81" s="175"/>
      <c r="CM81" s="174"/>
      <c r="CN81" s="175"/>
      <c r="CO81" s="174"/>
      <c r="CP81" s="175"/>
      <c r="CQ81" s="174"/>
      <c r="CR81" s="175"/>
      <c r="CS81" s="174"/>
      <c r="CT81" s="175"/>
      <c r="CU81" s="174"/>
      <c r="CV81" s="175"/>
      <c r="CW81" s="174"/>
      <c r="CX81" s="175"/>
      <c r="CY81" s="174"/>
      <c r="CZ81" s="175"/>
      <c r="DA81" s="174"/>
      <c r="DB81" s="175"/>
      <c r="DC81" s="174"/>
      <c r="DD81" s="175"/>
      <c r="DE81" s="174"/>
      <c r="DF81" s="175"/>
      <c r="DG81" s="174"/>
      <c r="DH81" s="175"/>
      <c r="DI81" s="174"/>
      <c r="DJ81" s="175"/>
      <c r="DK81" s="174"/>
      <c r="DL81" s="175"/>
      <c r="DM81" s="174"/>
      <c r="DN81" s="175"/>
      <c r="DO81" s="174"/>
      <c r="DP81" s="175"/>
      <c r="DQ81" s="174"/>
      <c r="DR81" s="175"/>
      <c r="DS81" s="174"/>
      <c r="DT81" s="175"/>
      <c r="DU81" s="174"/>
      <c r="DV81" s="175"/>
      <c r="DW81" s="174"/>
      <c r="DX81" s="175"/>
      <c r="DY81" s="240"/>
      <c r="DZ81" s="159" t="str">
        <f t="shared" si="26"/>
        <v>Jiří Frankl</v>
      </c>
      <c r="EA81" s="202"/>
      <c r="EB81" s="203"/>
      <c r="EC81" s="202"/>
      <c r="ED81" s="203"/>
      <c r="EE81" s="202"/>
      <c r="EF81" s="203"/>
      <c r="EG81" s="202"/>
      <c r="EH81" s="203"/>
      <c r="EI81" s="202"/>
      <c r="EJ81" s="203"/>
      <c r="EK81" s="202"/>
      <c r="EL81" s="203"/>
      <c r="EM81" s="202"/>
      <c r="EN81" s="203"/>
      <c r="EO81" s="202"/>
      <c r="EP81" s="203"/>
      <c r="EQ81" s="202"/>
      <c r="ER81" s="203"/>
      <c r="ES81" s="202"/>
      <c r="ET81" s="203"/>
      <c r="EU81" s="202"/>
      <c r="EV81" s="203"/>
      <c r="EW81" s="202"/>
      <c r="EX81" s="203"/>
      <c r="EY81" s="202"/>
      <c r="EZ81" s="203"/>
      <c r="FA81" s="202"/>
      <c r="FB81" s="203"/>
      <c r="FC81" s="202"/>
      <c r="FD81" s="203"/>
      <c r="FE81" s="202"/>
      <c r="FF81" s="203"/>
      <c r="FG81" s="202"/>
      <c r="FH81" s="203"/>
      <c r="FI81" s="202"/>
      <c r="FJ81" s="203"/>
      <c r="FK81" s="202"/>
      <c r="FL81" s="203"/>
      <c r="FM81" s="202"/>
      <c r="FN81" s="203"/>
      <c r="FO81" s="202"/>
      <c r="FP81" s="203"/>
      <c r="FQ81" s="202"/>
      <c r="FR81" s="203"/>
      <c r="FS81" s="202"/>
      <c r="FT81" s="203"/>
      <c r="FU81" s="202"/>
      <c r="FV81" s="203"/>
      <c r="FW81" s="202"/>
      <c r="FX81" s="203"/>
      <c r="FY81" s="202"/>
      <c r="FZ81" s="203"/>
      <c r="GA81" s="202"/>
      <c r="GB81" s="203"/>
      <c r="GC81" s="202"/>
      <c r="GD81" s="203"/>
      <c r="GE81" s="202"/>
      <c r="GF81" s="203"/>
      <c r="GG81" s="202"/>
      <c r="GH81" s="203"/>
      <c r="GI81" s="202"/>
      <c r="GJ81" s="203"/>
      <c r="GK81" s="240"/>
      <c r="GL81" s="159" t="str">
        <f t="shared" si="27"/>
        <v>Jiří Frankl</v>
      </c>
      <c r="GM81" s="202">
        <f>IFERROR(__xludf.DUMMYFUNCTION("""COMPUTED_VALUE"""),14.0)</f>
        <v>14</v>
      </c>
      <c r="GN81" s="203"/>
      <c r="GO81" s="202"/>
      <c r="GP81" s="203"/>
      <c r="GQ81" s="202">
        <f>IFERROR(__xludf.DUMMYFUNCTION("""COMPUTED_VALUE"""),14.0)</f>
        <v>14</v>
      </c>
      <c r="GR81" s="203"/>
      <c r="GS81" s="202">
        <f>IFERROR(__xludf.DUMMYFUNCTION("""COMPUTED_VALUE"""),7.0)</f>
        <v>7</v>
      </c>
      <c r="GT81" s="203"/>
      <c r="GU81" s="202">
        <f>IFERROR(__xludf.DUMMYFUNCTION("""COMPUTED_VALUE"""),15.0)</f>
        <v>15</v>
      </c>
      <c r="GV81" s="203"/>
      <c r="GW81" s="202">
        <f>IFERROR(__xludf.DUMMYFUNCTION("""COMPUTED_VALUE"""),16.0)</f>
        <v>16</v>
      </c>
      <c r="GX81" s="203">
        <f>IFERROR(__xludf.DUMMYFUNCTION("""COMPUTED_VALUE"""),300.0)</f>
        <v>300</v>
      </c>
      <c r="GY81" s="202">
        <f>IFERROR(__xludf.DUMMYFUNCTION("""COMPUTED_VALUE"""),11.0)</f>
        <v>11</v>
      </c>
      <c r="GZ81" s="203"/>
      <c r="HA81" s="202">
        <f>IFERROR(__xludf.DUMMYFUNCTION("""COMPUTED_VALUE"""),14.0)</f>
        <v>14</v>
      </c>
      <c r="HB81" s="203"/>
      <c r="HC81" s="202">
        <f>IFERROR(__xludf.DUMMYFUNCTION("""COMPUTED_VALUE"""),7.0)</f>
        <v>7</v>
      </c>
      <c r="HD81" s="203"/>
      <c r="HE81" s="202">
        <f>IFERROR(__xludf.DUMMYFUNCTION("""COMPUTED_VALUE"""),14.0)</f>
        <v>14</v>
      </c>
      <c r="HF81" s="203"/>
      <c r="HG81" s="202">
        <f>IFERROR(__xludf.DUMMYFUNCTION("""COMPUTED_VALUE"""),7.0)</f>
        <v>7</v>
      </c>
      <c r="HH81" s="203"/>
      <c r="HI81" s="202"/>
      <c r="HJ81" s="203"/>
      <c r="HK81" s="202"/>
      <c r="HL81" s="203"/>
      <c r="HM81" s="202"/>
      <c r="HN81" s="203"/>
      <c r="HO81" s="202">
        <f>IFERROR(__xludf.DUMMYFUNCTION("""COMPUTED_VALUE"""),14.0)</f>
        <v>14</v>
      </c>
      <c r="HP81" s="203"/>
      <c r="HQ81" s="202">
        <f>IFERROR(__xludf.DUMMYFUNCTION("""COMPUTED_VALUE"""),5.0)</f>
        <v>5</v>
      </c>
      <c r="HR81" s="203"/>
      <c r="HS81" s="202"/>
      <c r="HT81" s="203"/>
      <c r="HU81" s="202">
        <f>IFERROR(__xludf.DUMMYFUNCTION("""COMPUTED_VALUE"""),6.0)</f>
        <v>6</v>
      </c>
      <c r="HV81" s="203"/>
      <c r="HW81" s="202">
        <f>IFERROR(__xludf.DUMMYFUNCTION("""COMPUTED_VALUE"""),8.0)</f>
        <v>8</v>
      </c>
      <c r="HX81" s="203"/>
      <c r="HY81" s="202">
        <f>IFERROR(__xludf.DUMMYFUNCTION("""COMPUTED_VALUE"""),11.0)</f>
        <v>11</v>
      </c>
      <c r="HZ81" s="203"/>
      <c r="IA81" s="202">
        <f>IFERROR(__xludf.DUMMYFUNCTION("""COMPUTED_VALUE"""),12.5)</f>
        <v>12.5</v>
      </c>
      <c r="IB81" s="203"/>
      <c r="IC81" s="202">
        <f>IFERROR(__xludf.DUMMYFUNCTION("""COMPUTED_VALUE"""),8.5)</f>
        <v>8.5</v>
      </c>
      <c r="ID81" s="203"/>
      <c r="IE81" s="202">
        <f>IFERROR(__xludf.DUMMYFUNCTION("""COMPUTED_VALUE"""),13.5)</f>
        <v>13.5</v>
      </c>
      <c r="IF81" s="203"/>
      <c r="IG81" s="202">
        <f>IFERROR(__xludf.DUMMYFUNCTION("""COMPUTED_VALUE"""),8.0)</f>
        <v>8</v>
      </c>
      <c r="IH81" s="203"/>
      <c r="II81" s="202">
        <f>IFERROR(__xludf.DUMMYFUNCTION("""COMPUTED_VALUE"""),5.0)</f>
        <v>5</v>
      </c>
      <c r="IJ81" s="203"/>
      <c r="IK81" s="202"/>
      <c r="IL81" s="203"/>
      <c r="IM81" s="202">
        <f>IFERROR(__xludf.DUMMYFUNCTION("""COMPUTED_VALUE"""),15.0)</f>
        <v>15</v>
      </c>
      <c r="IN81" s="203"/>
      <c r="IO81" s="202">
        <f>IFERROR(__xludf.DUMMYFUNCTION("""COMPUTED_VALUE"""),13.0)</f>
        <v>13</v>
      </c>
      <c r="IP81" s="203">
        <f>IFERROR(__xludf.DUMMYFUNCTION("""COMPUTED_VALUE"""),2990.0)</f>
        <v>2990</v>
      </c>
      <c r="IQ81" s="202"/>
      <c r="IR81" s="203"/>
      <c r="IS81" s="202">
        <f>IFERROR(__xludf.DUMMYFUNCTION("""COMPUTED_VALUE"""),4.0)</f>
        <v>4</v>
      </c>
      <c r="IT81" s="203"/>
      <c r="IU81" s="202"/>
      <c r="IV81" s="203"/>
    </row>
    <row r="82">
      <c r="A82" s="225">
        <f>IFERROR(__xludf.DUMMYFUNCTION("""COMPUTED_VALUE"""),100.0)</f>
        <v>100</v>
      </c>
      <c r="B82" s="159" t="str">
        <f t="shared" si="24"/>
        <v>Matěj Štolba</v>
      </c>
      <c r="C82" s="173">
        <f t="shared" ref="C82:BL82" si="69">BO82+EA82+GM82</f>
        <v>8.5</v>
      </c>
      <c r="D82" s="173">
        <f t="shared" si="69"/>
        <v>0</v>
      </c>
      <c r="E82" s="173">
        <f t="shared" si="69"/>
        <v>0</v>
      </c>
      <c r="F82" s="173">
        <f t="shared" si="69"/>
        <v>0</v>
      </c>
      <c r="G82" s="173">
        <f t="shared" si="69"/>
        <v>7</v>
      </c>
      <c r="H82" s="173">
        <f t="shared" si="69"/>
        <v>0</v>
      </c>
      <c r="I82" s="173">
        <f t="shared" si="69"/>
        <v>6.5</v>
      </c>
      <c r="J82" s="173">
        <f t="shared" si="69"/>
        <v>0</v>
      </c>
      <c r="K82" s="173">
        <f t="shared" si="69"/>
        <v>0</v>
      </c>
      <c r="L82" s="173">
        <f t="shared" si="69"/>
        <v>0</v>
      </c>
      <c r="M82" s="173">
        <f t="shared" si="69"/>
        <v>10.5</v>
      </c>
      <c r="N82" s="173">
        <f t="shared" si="69"/>
        <v>0</v>
      </c>
      <c r="O82" s="173">
        <f t="shared" si="69"/>
        <v>2.5</v>
      </c>
      <c r="P82" s="173">
        <f t="shared" si="69"/>
        <v>0</v>
      </c>
      <c r="Q82" s="173">
        <f t="shared" si="69"/>
        <v>5.5</v>
      </c>
      <c r="R82" s="173">
        <f t="shared" si="69"/>
        <v>0</v>
      </c>
      <c r="S82" s="173">
        <f t="shared" si="69"/>
        <v>8</v>
      </c>
      <c r="T82" s="173">
        <f t="shared" si="69"/>
        <v>200</v>
      </c>
      <c r="U82" s="173">
        <f t="shared" si="69"/>
        <v>0</v>
      </c>
      <c r="V82" s="173">
        <f t="shared" si="69"/>
        <v>0</v>
      </c>
      <c r="W82" s="173">
        <f t="shared" si="69"/>
        <v>0</v>
      </c>
      <c r="X82" s="173">
        <f t="shared" si="69"/>
        <v>0</v>
      </c>
      <c r="Y82" s="173">
        <f t="shared" si="69"/>
        <v>0</v>
      </c>
      <c r="Z82" s="173">
        <f t="shared" si="69"/>
        <v>0</v>
      </c>
      <c r="AA82" s="173">
        <f t="shared" si="69"/>
        <v>8</v>
      </c>
      <c r="AB82" s="173">
        <f t="shared" si="69"/>
        <v>0</v>
      </c>
      <c r="AC82" s="173">
        <f t="shared" si="69"/>
        <v>0</v>
      </c>
      <c r="AD82" s="173">
        <f t="shared" si="69"/>
        <v>0</v>
      </c>
      <c r="AE82" s="173">
        <f t="shared" si="69"/>
        <v>0</v>
      </c>
      <c r="AF82" s="173">
        <f t="shared" si="69"/>
        <v>0</v>
      </c>
      <c r="AG82" s="173">
        <f t="shared" si="69"/>
        <v>0</v>
      </c>
      <c r="AH82" s="173">
        <f t="shared" si="69"/>
        <v>0</v>
      </c>
      <c r="AI82" s="173">
        <f t="shared" si="69"/>
        <v>14</v>
      </c>
      <c r="AJ82" s="173">
        <f t="shared" si="69"/>
        <v>0</v>
      </c>
      <c r="AK82" s="173">
        <f t="shared" si="69"/>
        <v>8</v>
      </c>
      <c r="AL82" s="173">
        <f t="shared" si="69"/>
        <v>0</v>
      </c>
      <c r="AM82" s="173">
        <f t="shared" si="69"/>
        <v>11</v>
      </c>
      <c r="AN82" s="173">
        <f t="shared" si="69"/>
        <v>0</v>
      </c>
      <c r="AO82" s="173">
        <f t="shared" si="69"/>
        <v>6</v>
      </c>
      <c r="AP82" s="173">
        <f t="shared" si="69"/>
        <v>0</v>
      </c>
      <c r="AQ82" s="173">
        <f t="shared" si="69"/>
        <v>0</v>
      </c>
      <c r="AR82" s="173">
        <f t="shared" si="69"/>
        <v>0</v>
      </c>
      <c r="AS82" s="173">
        <f t="shared" si="69"/>
        <v>0</v>
      </c>
      <c r="AT82" s="173">
        <f t="shared" si="69"/>
        <v>0</v>
      </c>
      <c r="AU82" s="173">
        <f t="shared" si="69"/>
        <v>0</v>
      </c>
      <c r="AV82" s="173">
        <f t="shared" si="69"/>
        <v>0</v>
      </c>
      <c r="AW82" s="173">
        <f t="shared" si="69"/>
        <v>0</v>
      </c>
      <c r="AX82" s="173">
        <f t="shared" si="69"/>
        <v>0</v>
      </c>
      <c r="AY82" s="173">
        <f t="shared" si="69"/>
        <v>0</v>
      </c>
      <c r="AZ82" s="173">
        <f t="shared" si="69"/>
        <v>0</v>
      </c>
      <c r="BA82" s="173">
        <f t="shared" si="69"/>
        <v>0</v>
      </c>
      <c r="BB82" s="173">
        <f t="shared" si="69"/>
        <v>0</v>
      </c>
      <c r="BC82" s="173">
        <f t="shared" si="69"/>
        <v>0</v>
      </c>
      <c r="BD82" s="173">
        <f t="shared" si="69"/>
        <v>0</v>
      </c>
      <c r="BE82" s="173">
        <f t="shared" si="69"/>
        <v>0</v>
      </c>
      <c r="BF82" s="173">
        <f t="shared" si="69"/>
        <v>0</v>
      </c>
      <c r="BG82" s="173">
        <f t="shared" si="69"/>
        <v>0</v>
      </c>
      <c r="BH82" s="173">
        <f t="shared" si="69"/>
        <v>0</v>
      </c>
      <c r="BI82" s="173">
        <f t="shared" si="69"/>
        <v>0</v>
      </c>
      <c r="BJ82" s="173">
        <f t="shared" si="69"/>
        <v>0</v>
      </c>
      <c r="BK82" s="173">
        <f t="shared" si="69"/>
        <v>0</v>
      </c>
      <c r="BL82" s="173">
        <f t="shared" si="69"/>
        <v>0</v>
      </c>
      <c r="BM82" s="151"/>
      <c r="BN82" s="239" t="str">
        <f>IFERROR(__xludf.DUMMYFUNCTION("""COMPUTED_VALUE"""),"Matěj Štolba")</f>
        <v>Matěj Štolba</v>
      </c>
      <c r="BO82" s="174"/>
      <c r="BP82" s="175"/>
      <c r="BQ82" s="174"/>
      <c r="BR82" s="175"/>
      <c r="BS82" s="174"/>
      <c r="BT82" s="175"/>
      <c r="BU82" s="174"/>
      <c r="BV82" s="175"/>
      <c r="BW82" s="174"/>
      <c r="BX82" s="175"/>
      <c r="BY82" s="174"/>
      <c r="BZ82" s="175"/>
      <c r="CA82" s="174"/>
      <c r="CB82" s="175"/>
      <c r="CC82" s="174"/>
      <c r="CD82" s="175"/>
      <c r="CE82" s="174"/>
      <c r="CF82" s="175"/>
      <c r="CG82" s="174"/>
      <c r="CH82" s="175"/>
      <c r="CI82" s="174"/>
      <c r="CJ82" s="175"/>
      <c r="CK82" s="174"/>
      <c r="CL82" s="175"/>
      <c r="CM82" s="174"/>
      <c r="CN82" s="175"/>
      <c r="CO82" s="174"/>
      <c r="CP82" s="175"/>
      <c r="CQ82" s="174"/>
      <c r="CR82" s="175"/>
      <c r="CS82" s="174"/>
      <c r="CT82" s="175"/>
      <c r="CU82" s="174"/>
      <c r="CV82" s="175"/>
      <c r="CW82" s="174"/>
      <c r="CX82" s="175"/>
      <c r="CY82" s="174">
        <f>IFERROR(__xludf.DUMMYFUNCTION("""COMPUTED_VALUE"""),6.0)</f>
        <v>6</v>
      </c>
      <c r="CZ82" s="175"/>
      <c r="DA82" s="174">
        <f>IFERROR(__xludf.DUMMYFUNCTION("""COMPUTED_VALUE"""),6.0)</f>
        <v>6</v>
      </c>
      <c r="DB82" s="175"/>
      <c r="DC82" s="174"/>
      <c r="DD82" s="175"/>
      <c r="DE82" s="174"/>
      <c r="DF82" s="175"/>
      <c r="DG82" s="174"/>
      <c r="DH82" s="175"/>
      <c r="DI82" s="174"/>
      <c r="DJ82" s="175"/>
      <c r="DK82" s="174"/>
      <c r="DL82" s="175"/>
      <c r="DM82" s="174"/>
      <c r="DN82" s="175"/>
      <c r="DO82" s="174"/>
      <c r="DP82" s="175"/>
      <c r="DQ82" s="174"/>
      <c r="DR82" s="175"/>
      <c r="DS82" s="174"/>
      <c r="DT82" s="175"/>
      <c r="DU82" s="174"/>
      <c r="DV82" s="175"/>
      <c r="DW82" s="174"/>
      <c r="DX82" s="175"/>
      <c r="DY82" s="239"/>
      <c r="DZ82" s="159" t="str">
        <f t="shared" si="26"/>
        <v>Matěj Štolba</v>
      </c>
      <c r="EA82" s="202"/>
      <c r="EB82" s="203"/>
      <c r="EC82" s="202"/>
      <c r="ED82" s="203"/>
      <c r="EE82" s="202"/>
      <c r="EF82" s="203"/>
      <c r="EG82" s="202"/>
      <c r="EH82" s="203"/>
      <c r="EI82" s="202"/>
      <c r="EJ82" s="203"/>
      <c r="EK82" s="202"/>
      <c r="EL82" s="203"/>
      <c r="EM82" s="202"/>
      <c r="EN82" s="203"/>
      <c r="EO82" s="202"/>
      <c r="EP82" s="203"/>
      <c r="EQ82" s="202"/>
      <c r="ER82" s="203"/>
      <c r="ES82" s="202"/>
      <c r="ET82" s="203"/>
      <c r="EU82" s="202"/>
      <c r="EV82" s="203"/>
      <c r="EW82" s="202"/>
      <c r="EX82" s="203"/>
      <c r="EY82" s="202"/>
      <c r="EZ82" s="203"/>
      <c r="FA82" s="202"/>
      <c r="FB82" s="203"/>
      <c r="FC82" s="202"/>
      <c r="FD82" s="203"/>
      <c r="FE82" s="202"/>
      <c r="FF82" s="203"/>
      <c r="FG82" s="202"/>
      <c r="FH82" s="203"/>
      <c r="FI82" s="202"/>
      <c r="FJ82" s="203"/>
      <c r="FK82" s="202"/>
      <c r="FL82" s="203"/>
      <c r="FM82" s="202"/>
      <c r="FN82" s="203"/>
      <c r="FO82" s="202"/>
      <c r="FP82" s="203"/>
      <c r="FQ82" s="202"/>
      <c r="FR82" s="203"/>
      <c r="FS82" s="202"/>
      <c r="FT82" s="203"/>
      <c r="FU82" s="202"/>
      <c r="FV82" s="203"/>
      <c r="FW82" s="202"/>
      <c r="FX82" s="203"/>
      <c r="FY82" s="202"/>
      <c r="FZ82" s="203"/>
      <c r="GA82" s="202"/>
      <c r="GB82" s="203"/>
      <c r="GC82" s="202"/>
      <c r="GD82" s="203"/>
      <c r="GE82" s="202"/>
      <c r="GF82" s="203"/>
      <c r="GG82" s="202"/>
      <c r="GH82" s="203"/>
      <c r="GI82" s="202"/>
      <c r="GJ82" s="203"/>
      <c r="GK82" s="239"/>
      <c r="GL82" s="159" t="str">
        <f t="shared" si="27"/>
        <v>Matěj Štolba</v>
      </c>
      <c r="GM82" s="202">
        <f>IFERROR(__xludf.DUMMYFUNCTION("""COMPUTED_VALUE"""),8.5)</f>
        <v>8.5</v>
      </c>
      <c r="GN82" s="203"/>
      <c r="GO82" s="202"/>
      <c r="GP82" s="203"/>
      <c r="GQ82" s="202">
        <f>IFERROR(__xludf.DUMMYFUNCTION("""COMPUTED_VALUE"""),7.0)</f>
        <v>7</v>
      </c>
      <c r="GR82" s="203"/>
      <c r="GS82" s="202">
        <f>IFERROR(__xludf.DUMMYFUNCTION("""COMPUTED_VALUE"""),6.5)</f>
        <v>6.5</v>
      </c>
      <c r="GT82" s="203"/>
      <c r="GU82" s="202"/>
      <c r="GV82" s="203"/>
      <c r="GW82" s="202">
        <f>IFERROR(__xludf.DUMMYFUNCTION("""COMPUTED_VALUE"""),10.5)</f>
        <v>10.5</v>
      </c>
      <c r="GX82" s="203"/>
      <c r="GY82" s="202">
        <f>IFERROR(__xludf.DUMMYFUNCTION("""COMPUTED_VALUE"""),2.5)</f>
        <v>2.5</v>
      </c>
      <c r="GZ82" s="203"/>
      <c r="HA82" s="202">
        <f>IFERROR(__xludf.DUMMYFUNCTION("""COMPUTED_VALUE"""),5.5)</f>
        <v>5.5</v>
      </c>
      <c r="HB82" s="203"/>
      <c r="HC82" s="202">
        <f>IFERROR(__xludf.DUMMYFUNCTION("""COMPUTED_VALUE"""),8.0)</f>
        <v>8</v>
      </c>
      <c r="HD82" s="203">
        <f>IFERROR(__xludf.DUMMYFUNCTION("""COMPUTED_VALUE"""),200.0)</f>
        <v>200</v>
      </c>
      <c r="HE82" s="202"/>
      <c r="HF82" s="203"/>
      <c r="HG82" s="202"/>
      <c r="HH82" s="203"/>
      <c r="HI82" s="202"/>
      <c r="HJ82" s="203"/>
      <c r="HK82" s="202">
        <f>IFERROR(__xludf.DUMMYFUNCTION("""COMPUTED_VALUE"""),8.0)</f>
        <v>8</v>
      </c>
      <c r="HL82" s="203"/>
      <c r="HM82" s="202"/>
      <c r="HN82" s="203"/>
      <c r="HO82" s="202"/>
      <c r="HP82" s="203"/>
      <c r="HQ82" s="202"/>
      <c r="HR82" s="203"/>
      <c r="HS82" s="202">
        <f>IFERROR(__xludf.DUMMYFUNCTION("""COMPUTED_VALUE"""),14.0)</f>
        <v>14</v>
      </c>
      <c r="HT82" s="203"/>
      <c r="HU82" s="202">
        <f>IFERROR(__xludf.DUMMYFUNCTION("""COMPUTED_VALUE"""),8.0)</f>
        <v>8</v>
      </c>
      <c r="HV82" s="203"/>
      <c r="HW82" s="202">
        <f>IFERROR(__xludf.DUMMYFUNCTION("""COMPUTED_VALUE"""),5.0)</f>
        <v>5</v>
      </c>
      <c r="HX82" s="203"/>
      <c r="HY82" s="202"/>
      <c r="HZ82" s="203"/>
      <c r="IA82" s="202"/>
      <c r="IB82" s="203"/>
      <c r="IC82" s="202"/>
      <c r="ID82" s="203"/>
      <c r="IE82" s="202"/>
      <c r="IF82" s="203"/>
      <c r="IG82" s="202"/>
      <c r="IH82" s="203"/>
      <c r="II82" s="202"/>
      <c r="IJ82" s="203"/>
      <c r="IK82" s="202"/>
      <c r="IL82" s="203"/>
      <c r="IM82" s="202"/>
      <c r="IN82" s="203"/>
      <c r="IO82" s="202"/>
      <c r="IP82" s="203"/>
      <c r="IQ82" s="202"/>
      <c r="IR82" s="203"/>
      <c r="IS82" s="202"/>
      <c r="IT82" s="203"/>
      <c r="IU82" s="202"/>
      <c r="IV82" s="203"/>
    </row>
    <row r="83">
      <c r="A83" s="225">
        <f>IFERROR(__xludf.DUMMYFUNCTION("""COMPUTED_VALUE"""),100.0)</f>
        <v>100</v>
      </c>
      <c r="B83" s="159" t="str">
        <f t="shared" si="24"/>
        <v>Michal Moročilo</v>
      </c>
      <c r="C83" s="173">
        <f t="shared" ref="C83:BL83" si="70">BO83+EA83+GM83</f>
        <v>0</v>
      </c>
      <c r="D83" s="173">
        <f t="shared" si="70"/>
        <v>0</v>
      </c>
      <c r="E83" s="173">
        <f t="shared" si="70"/>
        <v>0</v>
      </c>
      <c r="F83" s="173">
        <f t="shared" si="70"/>
        <v>0</v>
      </c>
      <c r="G83" s="173">
        <f t="shared" si="70"/>
        <v>0</v>
      </c>
      <c r="H83" s="173">
        <f t="shared" si="70"/>
        <v>0</v>
      </c>
      <c r="I83" s="173">
        <f t="shared" si="70"/>
        <v>0</v>
      </c>
      <c r="J83" s="173">
        <f t="shared" si="70"/>
        <v>0</v>
      </c>
      <c r="K83" s="173">
        <f t="shared" si="70"/>
        <v>0</v>
      </c>
      <c r="L83" s="173">
        <f t="shared" si="70"/>
        <v>0</v>
      </c>
      <c r="M83" s="173">
        <f t="shared" si="70"/>
        <v>0</v>
      </c>
      <c r="N83" s="173">
        <f t="shared" si="70"/>
        <v>0</v>
      </c>
      <c r="O83" s="173">
        <f t="shared" si="70"/>
        <v>0</v>
      </c>
      <c r="P83" s="173">
        <f t="shared" si="70"/>
        <v>0</v>
      </c>
      <c r="Q83" s="173">
        <f t="shared" si="70"/>
        <v>0</v>
      </c>
      <c r="R83" s="173">
        <f t="shared" si="70"/>
        <v>0</v>
      </c>
      <c r="S83" s="173">
        <f t="shared" si="70"/>
        <v>0</v>
      </c>
      <c r="T83" s="173">
        <f t="shared" si="70"/>
        <v>0</v>
      </c>
      <c r="U83" s="173">
        <f t="shared" si="70"/>
        <v>0</v>
      </c>
      <c r="V83" s="173">
        <f t="shared" si="70"/>
        <v>0</v>
      </c>
      <c r="W83" s="173">
        <f t="shared" si="70"/>
        <v>0</v>
      </c>
      <c r="X83" s="173">
        <f t="shared" si="70"/>
        <v>0</v>
      </c>
      <c r="Y83" s="173">
        <f t="shared" si="70"/>
        <v>0</v>
      </c>
      <c r="Z83" s="173">
        <f t="shared" si="70"/>
        <v>0</v>
      </c>
      <c r="AA83" s="173">
        <f t="shared" si="70"/>
        <v>0</v>
      </c>
      <c r="AB83" s="173">
        <f t="shared" si="70"/>
        <v>0</v>
      </c>
      <c r="AC83" s="173">
        <f t="shared" si="70"/>
        <v>0</v>
      </c>
      <c r="AD83" s="173">
        <f t="shared" si="70"/>
        <v>0</v>
      </c>
      <c r="AE83" s="173">
        <f t="shared" si="70"/>
        <v>0</v>
      </c>
      <c r="AF83" s="173">
        <f t="shared" si="70"/>
        <v>0</v>
      </c>
      <c r="AG83" s="173">
        <f t="shared" si="70"/>
        <v>0</v>
      </c>
      <c r="AH83" s="173">
        <f t="shared" si="70"/>
        <v>0</v>
      </c>
      <c r="AI83" s="173">
        <f t="shared" si="70"/>
        <v>0</v>
      </c>
      <c r="AJ83" s="173">
        <f t="shared" si="70"/>
        <v>0</v>
      </c>
      <c r="AK83" s="173">
        <f t="shared" si="70"/>
        <v>0</v>
      </c>
      <c r="AL83" s="173">
        <f t="shared" si="70"/>
        <v>0</v>
      </c>
      <c r="AM83" s="173">
        <f t="shared" si="70"/>
        <v>0</v>
      </c>
      <c r="AN83" s="173">
        <f t="shared" si="70"/>
        <v>0</v>
      </c>
      <c r="AO83" s="173">
        <f t="shared" si="70"/>
        <v>0</v>
      </c>
      <c r="AP83" s="173">
        <f t="shared" si="70"/>
        <v>0</v>
      </c>
      <c r="AQ83" s="173">
        <f t="shared" si="70"/>
        <v>0</v>
      </c>
      <c r="AR83" s="173">
        <f t="shared" si="70"/>
        <v>0</v>
      </c>
      <c r="AS83" s="173">
        <f t="shared" si="70"/>
        <v>0</v>
      </c>
      <c r="AT83" s="173">
        <f t="shared" si="70"/>
        <v>0</v>
      </c>
      <c r="AU83" s="173">
        <f t="shared" si="70"/>
        <v>0</v>
      </c>
      <c r="AV83" s="173">
        <f t="shared" si="70"/>
        <v>0</v>
      </c>
      <c r="AW83" s="173">
        <f t="shared" si="70"/>
        <v>0</v>
      </c>
      <c r="AX83" s="173">
        <f t="shared" si="70"/>
        <v>0</v>
      </c>
      <c r="AY83" s="173">
        <f t="shared" si="70"/>
        <v>0</v>
      </c>
      <c r="AZ83" s="173">
        <f t="shared" si="70"/>
        <v>0</v>
      </c>
      <c r="BA83" s="173">
        <f t="shared" si="70"/>
        <v>0</v>
      </c>
      <c r="BB83" s="173">
        <f t="shared" si="70"/>
        <v>0</v>
      </c>
      <c r="BC83" s="173">
        <f t="shared" si="70"/>
        <v>0</v>
      </c>
      <c r="BD83" s="173">
        <f t="shared" si="70"/>
        <v>0</v>
      </c>
      <c r="BE83" s="173">
        <f t="shared" si="70"/>
        <v>0</v>
      </c>
      <c r="BF83" s="173">
        <f t="shared" si="70"/>
        <v>0</v>
      </c>
      <c r="BG83" s="173">
        <f t="shared" si="70"/>
        <v>0</v>
      </c>
      <c r="BH83" s="173">
        <f t="shared" si="70"/>
        <v>0</v>
      </c>
      <c r="BI83" s="173">
        <f t="shared" si="70"/>
        <v>0</v>
      </c>
      <c r="BJ83" s="173">
        <f t="shared" si="70"/>
        <v>0</v>
      </c>
      <c r="BK83" s="173">
        <f t="shared" si="70"/>
        <v>0</v>
      </c>
      <c r="BL83" s="173">
        <f t="shared" si="70"/>
        <v>0</v>
      </c>
      <c r="BM83" s="151"/>
      <c r="BN83" s="239" t="str">
        <f>IFERROR(__xludf.DUMMYFUNCTION("""COMPUTED_VALUE"""),"Michal Moročilo")</f>
        <v>Michal Moročilo</v>
      </c>
      <c r="BO83" s="174"/>
      <c r="BP83" s="175"/>
      <c r="BQ83" s="174"/>
      <c r="BR83" s="175"/>
      <c r="BS83" s="174"/>
      <c r="BT83" s="175"/>
      <c r="BU83" s="174"/>
      <c r="BV83" s="175"/>
      <c r="BW83" s="174"/>
      <c r="BX83" s="175"/>
      <c r="BY83" s="174"/>
      <c r="BZ83" s="175"/>
      <c r="CA83" s="174"/>
      <c r="CB83" s="175"/>
      <c r="CC83" s="174"/>
      <c r="CD83" s="175"/>
      <c r="CE83" s="174"/>
      <c r="CF83" s="175"/>
      <c r="CG83" s="174"/>
      <c r="CH83" s="175"/>
      <c r="CI83" s="174"/>
      <c r="CJ83" s="175"/>
      <c r="CK83" s="174"/>
      <c r="CL83" s="175"/>
      <c r="CM83" s="174"/>
      <c r="CN83" s="175"/>
      <c r="CO83" s="174"/>
      <c r="CP83" s="175"/>
      <c r="CQ83" s="174"/>
      <c r="CR83" s="175"/>
      <c r="CS83" s="174"/>
      <c r="CT83" s="175"/>
      <c r="CU83" s="174"/>
      <c r="CV83" s="175"/>
      <c r="CW83" s="174"/>
      <c r="CX83" s="175"/>
      <c r="CY83" s="174"/>
      <c r="CZ83" s="175"/>
      <c r="DA83" s="174"/>
      <c r="DB83" s="175"/>
      <c r="DC83" s="174"/>
      <c r="DD83" s="175"/>
      <c r="DE83" s="174"/>
      <c r="DF83" s="175"/>
      <c r="DG83" s="174"/>
      <c r="DH83" s="175"/>
      <c r="DI83" s="174"/>
      <c r="DJ83" s="175"/>
      <c r="DK83" s="174"/>
      <c r="DL83" s="175"/>
      <c r="DM83" s="174"/>
      <c r="DN83" s="175"/>
      <c r="DO83" s="174"/>
      <c r="DP83" s="175"/>
      <c r="DQ83" s="174"/>
      <c r="DR83" s="175"/>
      <c r="DS83" s="174"/>
      <c r="DT83" s="175"/>
      <c r="DU83" s="174"/>
      <c r="DV83" s="175"/>
      <c r="DW83" s="174"/>
      <c r="DX83" s="175"/>
      <c r="DY83" s="239"/>
      <c r="DZ83" s="159" t="str">
        <f t="shared" si="26"/>
        <v>Michal Moročilo</v>
      </c>
      <c r="EA83" s="202"/>
      <c r="EB83" s="203"/>
      <c r="EC83" s="202"/>
      <c r="ED83" s="203"/>
      <c r="EE83" s="202"/>
      <c r="EF83" s="203"/>
      <c r="EG83" s="202"/>
      <c r="EH83" s="203"/>
      <c r="EI83" s="202"/>
      <c r="EJ83" s="203"/>
      <c r="EK83" s="202"/>
      <c r="EL83" s="203"/>
      <c r="EM83" s="202"/>
      <c r="EN83" s="203"/>
      <c r="EO83" s="202"/>
      <c r="EP83" s="203"/>
      <c r="EQ83" s="202"/>
      <c r="ER83" s="203"/>
      <c r="ES83" s="202"/>
      <c r="ET83" s="203"/>
      <c r="EU83" s="202"/>
      <c r="EV83" s="203"/>
      <c r="EW83" s="202"/>
      <c r="EX83" s="203"/>
      <c r="EY83" s="202"/>
      <c r="EZ83" s="203"/>
      <c r="FA83" s="202"/>
      <c r="FB83" s="203"/>
      <c r="FC83" s="202"/>
      <c r="FD83" s="203"/>
      <c r="FE83" s="202"/>
      <c r="FF83" s="203"/>
      <c r="FG83" s="202"/>
      <c r="FH83" s="203"/>
      <c r="FI83" s="202"/>
      <c r="FJ83" s="203"/>
      <c r="FK83" s="202"/>
      <c r="FL83" s="203"/>
      <c r="FM83" s="202"/>
      <c r="FN83" s="203"/>
      <c r="FO83" s="202"/>
      <c r="FP83" s="203"/>
      <c r="FQ83" s="202"/>
      <c r="FR83" s="203"/>
      <c r="FS83" s="202"/>
      <c r="FT83" s="203"/>
      <c r="FU83" s="202"/>
      <c r="FV83" s="203"/>
      <c r="FW83" s="202"/>
      <c r="FX83" s="203"/>
      <c r="FY83" s="202"/>
      <c r="FZ83" s="203"/>
      <c r="GA83" s="202"/>
      <c r="GB83" s="203"/>
      <c r="GC83" s="202"/>
      <c r="GD83" s="203"/>
      <c r="GE83" s="202"/>
      <c r="GF83" s="203"/>
      <c r="GG83" s="202"/>
      <c r="GH83" s="203"/>
      <c r="GI83" s="202"/>
      <c r="GJ83" s="203"/>
      <c r="GK83" s="239"/>
      <c r="GL83" s="159" t="str">
        <f t="shared" si="27"/>
        <v>Michal Moročilo</v>
      </c>
      <c r="GM83" s="202"/>
      <c r="GN83" s="203"/>
      <c r="GO83" s="202"/>
      <c r="GP83" s="203"/>
      <c r="GQ83" s="202"/>
      <c r="GR83" s="203"/>
      <c r="GS83" s="202"/>
      <c r="GT83" s="203"/>
      <c r="GU83" s="202"/>
      <c r="GV83" s="203"/>
      <c r="GW83" s="202"/>
      <c r="GX83" s="203"/>
      <c r="GY83" s="202"/>
      <c r="GZ83" s="203"/>
      <c r="HA83" s="202"/>
      <c r="HB83" s="203"/>
      <c r="HC83" s="202"/>
      <c r="HD83" s="203"/>
      <c r="HE83" s="202"/>
      <c r="HF83" s="203"/>
      <c r="HG83" s="202"/>
      <c r="HH83" s="203"/>
      <c r="HI83" s="202"/>
      <c r="HJ83" s="203"/>
      <c r="HK83" s="202"/>
      <c r="HL83" s="203"/>
      <c r="HM83" s="202"/>
      <c r="HN83" s="203"/>
      <c r="HO83" s="202"/>
      <c r="HP83" s="203"/>
      <c r="HQ83" s="202"/>
      <c r="HR83" s="203"/>
      <c r="HS83" s="202"/>
      <c r="HT83" s="203"/>
      <c r="HU83" s="202"/>
      <c r="HV83" s="203"/>
      <c r="HW83" s="202"/>
      <c r="HX83" s="203"/>
      <c r="HY83" s="202"/>
      <c r="HZ83" s="203"/>
      <c r="IA83" s="202"/>
      <c r="IB83" s="203"/>
      <c r="IC83" s="202"/>
      <c r="ID83" s="203"/>
      <c r="IE83" s="202"/>
      <c r="IF83" s="203"/>
      <c r="IG83" s="202"/>
      <c r="IH83" s="203"/>
      <c r="II83" s="202"/>
      <c r="IJ83" s="203"/>
      <c r="IK83" s="202"/>
      <c r="IL83" s="203"/>
      <c r="IM83" s="202"/>
      <c r="IN83" s="203"/>
      <c r="IO83" s="202"/>
      <c r="IP83" s="203"/>
      <c r="IQ83" s="202"/>
      <c r="IR83" s="203"/>
      <c r="IS83" s="202"/>
      <c r="IT83" s="203"/>
      <c r="IU83" s="202"/>
      <c r="IV83" s="203"/>
    </row>
    <row r="84">
      <c r="A84" s="225">
        <f>IFERROR(__xludf.DUMMYFUNCTION("""COMPUTED_VALUE"""),100.0)</f>
        <v>100</v>
      </c>
      <c r="B84" s="159" t="str">
        <f t="shared" si="24"/>
        <v>František Matoušek</v>
      </c>
      <c r="C84" s="173">
        <f t="shared" ref="C84:BL84" si="71">BO84+EA84+GM84</f>
        <v>5</v>
      </c>
      <c r="D84" s="173">
        <f t="shared" si="71"/>
        <v>0</v>
      </c>
      <c r="E84" s="173">
        <f t="shared" si="71"/>
        <v>0</v>
      </c>
      <c r="F84" s="173">
        <f t="shared" si="71"/>
        <v>0</v>
      </c>
      <c r="G84" s="173">
        <f t="shared" si="71"/>
        <v>0</v>
      </c>
      <c r="H84" s="173">
        <f t="shared" si="71"/>
        <v>0</v>
      </c>
      <c r="I84" s="173">
        <f t="shared" si="71"/>
        <v>4.5</v>
      </c>
      <c r="J84" s="173">
        <f t="shared" si="71"/>
        <v>0</v>
      </c>
      <c r="K84" s="173">
        <f t="shared" si="71"/>
        <v>0</v>
      </c>
      <c r="L84" s="173">
        <f t="shared" si="71"/>
        <v>0</v>
      </c>
      <c r="M84" s="173">
        <f t="shared" si="71"/>
        <v>5.5</v>
      </c>
      <c r="N84" s="173">
        <f t="shared" si="71"/>
        <v>0</v>
      </c>
      <c r="O84" s="173">
        <f t="shared" si="71"/>
        <v>13</v>
      </c>
      <c r="P84" s="173">
        <f t="shared" si="71"/>
        <v>0</v>
      </c>
      <c r="Q84" s="173">
        <f t="shared" si="71"/>
        <v>8</v>
      </c>
      <c r="R84" s="173">
        <f t="shared" si="71"/>
        <v>0</v>
      </c>
      <c r="S84" s="173">
        <f t="shared" si="71"/>
        <v>14.5</v>
      </c>
      <c r="T84" s="173">
        <f t="shared" si="71"/>
        <v>0</v>
      </c>
      <c r="U84" s="173">
        <f t="shared" si="71"/>
        <v>0</v>
      </c>
      <c r="V84" s="173">
        <f t="shared" si="71"/>
        <v>0</v>
      </c>
      <c r="W84" s="173">
        <f t="shared" si="71"/>
        <v>0</v>
      </c>
      <c r="X84" s="173">
        <f t="shared" si="71"/>
        <v>0</v>
      </c>
      <c r="Y84" s="173">
        <f t="shared" si="71"/>
        <v>0</v>
      </c>
      <c r="Z84" s="173">
        <f t="shared" si="71"/>
        <v>0</v>
      </c>
      <c r="AA84" s="173">
        <f t="shared" si="71"/>
        <v>0</v>
      </c>
      <c r="AB84" s="173">
        <f t="shared" si="71"/>
        <v>0</v>
      </c>
      <c r="AC84" s="173">
        <f t="shared" si="71"/>
        <v>7</v>
      </c>
      <c r="AD84" s="173">
        <f t="shared" si="71"/>
        <v>0</v>
      </c>
      <c r="AE84" s="173">
        <f t="shared" si="71"/>
        <v>0</v>
      </c>
      <c r="AF84" s="173">
        <f t="shared" si="71"/>
        <v>0</v>
      </c>
      <c r="AG84" s="173">
        <f t="shared" si="71"/>
        <v>0</v>
      </c>
      <c r="AH84" s="173">
        <f t="shared" si="71"/>
        <v>0</v>
      </c>
      <c r="AI84" s="173">
        <f t="shared" si="71"/>
        <v>0</v>
      </c>
      <c r="AJ84" s="173">
        <f t="shared" si="71"/>
        <v>0</v>
      </c>
      <c r="AK84" s="173">
        <f t="shared" si="71"/>
        <v>0</v>
      </c>
      <c r="AL84" s="173">
        <f t="shared" si="71"/>
        <v>0</v>
      </c>
      <c r="AM84" s="173">
        <f t="shared" si="71"/>
        <v>0</v>
      </c>
      <c r="AN84" s="173">
        <f t="shared" si="71"/>
        <v>0</v>
      </c>
      <c r="AO84" s="173">
        <f t="shared" si="71"/>
        <v>0</v>
      </c>
      <c r="AP84" s="173">
        <f t="shared" si="71"/>
        <v>0</v>
      </c>
      <c r="AQ84" s="173">
        <f t="shared" si="71"/>
        <v>0</v>
      </c>
      <c r="AR84" s="173">
        <f t="shared" si="71"/>
        <v>0</v>
      </c>
      <c r="AS84" s="173">
        <f t="shared" si="71"/>
        <v>0</v>
      </c>
      <c r="AT84" s="173">
        <f t="shared" si="71"/>
        <v>0</v>
      </c>
      <c r="AU84" s="173">
        <f t="shared" si="71"/>
        <v>0</v>
      </c>
      <c r="AV84" s="173">
        <f t="shared" si="71"/>
        <v>0</v>
      </c>
      <c r="AW84" s="173">
        <f t="shared" si="71"/>
        <v>0</v>
      </c>
      <c r="AX84" s="173">
        <f t="shared" si="71"/>
        <v>0</v>
      </c>
      <c r="AY84" s="173">
        <f t="shared" si="71"/>
        <v>0</v>
      </c>
      <c r="AZ84" s="173">
        <f t="shared" si="71"/>
        <v>0</v>
      </c>
      <c r="BA84" s="173">
        <f t="shared" si="71"/>
        <v>0</v>
      </c>
      <c r="BB84" s="173">
        <f t="shared" si="71"/>
        <v>0</v>
      </c>
      <c r="BC84" s="173">
        <f t="shared" si="71"/>
        <v>0</v>
      </c>
      <c r="BD84" s="173">
        <f t="shared" si="71"/>
        <v>0</v>
      </c>
      <c r="BE84" s="173">
        <f t="shared" si="71"/>
        <v>0</v>
      </c>
      <c r="BF84" s="173">
        <f t="shared" si="71"/>
        <v>0</v>
      </c>
      <c r="BG84" s="173">
        <f t="shared" si="71"/>
        <v>0</v>
      </c>
      <c r="BH84" s="173">
        <f t="shared" si="71"/>
        <v>0</v>
      </c>
      <c r="BI84" s="173">
        <f t="shared" si="71"/>
        <v>0</v>
      </c>
      <c r="BJ84" s="173">
        <f t="shared" si="71"/>
        <v>0</v>
      </c>
      <c r="BK84" s="173">
        <f t="shared" si="71"/>
        <v>0</v>
      </c>
      <c r="BL84" s="173">
        <f t="shared" si="71"/>
        <v>0</v>
      </c>
      <c r="BM84" s="151"/>
      <c r="BN84" s="239" t="str">
        <f>IFERROR(__xludf.DUMMYFUNCTION("""COMPUTED_VALUE"""),"František Matoušek")</f>
        <v>František Matoušek</v>
      </c>
      <c r="BO84" s="174"/>
      <c r="BP84" s="175"/>
      <c r="BQ84" s="174"/>
      <c r="BR84" s="175"/>
      <c r="BS84" s="174"/>
      <c r="BT84" s="175"/>
      <c r="BU84" s="174">
        <f>IFERROR(__xludf.DUMMYFUNCTION("""COMPUTED_VALUE"""),4.5)</f>
        <v>4.5</v>
      </c>
      <c r="BV84" s="175"/>
      <c r="BW84" s="174"/>
      <c r="BX84" s="175"/>
      <c r="BY84" s="174">
        <f>IFERROR(__xludf.DUMMYFUNCTION("""COMPUTED_VALUE"""),5.5)</f>
        <v>5.5</v>
      </c>
      <c r="BZ84" s="175"/>
      <c r="CA84" s="174"/>
      <c r="CB84" s="175"/>
      <c r="CC84" s="174"/>
      <c r="CD84" s="175"/>
      <c r="CE84" s="174"/>
      <c r="CF84" s="175"/>
      <c r="CG84" s="174"/>
      <c r="CH84" s="175"/>
      <c r="CI84" s="174"/>
      <c r="CJ84" s="175"/>
      <c r="CK84" s="174"/>
      <c r="CL84" s="175"/>
      <c r="CM84" s="174"/>
      <c r="CN84" s="175"/>
      <c r="CO84" s="174"/>
      <c r="CP84" s="175"/>
      <c r="CQ84" s="174"/>
      <c r="CR84" s="175"/>
      <c r="CS84" s="174"/>
      <c r="CT84" s="175"/>
      <c r="CU84" s="174"/>
      <c r="CV84" s="175"/>
      <c r="CW84" s="174"/>
      <c r="CX84" s="175"/>
      <c r="CY84" s="174"/>
      <c r="CZ84" s="175"/>
      <c r="DA84" s="174"/>
      <c r="DB84" s="175"/>
      <c r="DC84" s="174"/>
      <c r="DD84" s="175"/>
      <c r="DE84" s="174"/>
      <c r="DF84" s="175"/>
      <c r="DG84" s="174"/>
      <c r="DH84" s="175"/>
      <c r="DI84" s="174"/>
      <c r="DJ84" s="175"/>
      <c r="DK84" s="174"/>
      <c r="DL84" s="175"/>
      <c r="DM84" s="174"/>
      <c r="DN84" s="175"/>
      <c r="DO84" s="174"/>
      <c r="DP84" s="175"/>
      <c r="DQ84" s="174"/>
      <c r="DR84" s="175"/>
      <c r="DS84" s="174"/>
      <c r="DT84" s="175"/>
      <c r="DU84" s="174"/>
      <c r="DV84" s="175"/>
      <c r="DW84" s="174"/>
      <c r="DX84" s="175"/>
      <c r="DY84" s="239"/>
      <c r="DZ84" s="159" t="str">
        <f t="shared" si="26"/>
        <v>František Matoušek</v>
      </c>
      <c r="EA84" s="202"/>
      <c r="EB84" s="203"/>
      <c r="EC84" s="202"/>
      <c r="ED84" s="203"/>
      <c r="EE84" s="202"/>
      <c r="EF84" s="203"/>
      <c r="EG84" s="202"/>
      <c r="EH84" s="203"/>
      <c r="EI84" s="202"/>
      <c r="EJ84" s="203"/>
      <c r="EK84" s="202"/>
      <c r="EL84" s="203"/>
      <c r="EM84" s="202"/>
      <c r="EN84" s="203"/>
      <c r="EO84" s="202"/>
      <c r="EP84" s="203"/>
      <c r="EQ84" s="202"/>
      <c r="ER84" s="203"/>
      <c r="ES84" s="202"/>
      <c r="ET84" s="203"/>
      <c r="EU84" s="202"/>
      <c r="EV84" s="203"/>
      <c r="EW84" s="202"/>
      <c r="EX84" s="203"/>
      <c r="EY84" s="202"/>
      <c r="EZ84" s="203"/>
      <c r="FA84" s="202"/>
      <c r="FB84" s="203"/>
      <c r="FC84" s="202"/>
      <c r="FD84" s="203"/>
      <c r="FE84" s="202"/>
      <c r="FF84" s="203"/>
      <c r="FG84" s="202"/>
      <c r="FH84" s="203"/>
      <c r="FI84" s="202"/>
      <c r="FJ84" s="203"/>
      <c r="FK84" s="202"/>
      <c r="FL84" s="203"/>
      <c r="FM84" s="202"/>
      <c r="FN84" s="203"/>
      <c r="FO84" s="202"/>
      <c r="FP84" s="203"/>
      <c r="FQ84" s="202"/>
      <c r="FR84" s="203"/>
      <c r="FS84" s="202"/>
      <c r="FT84" s="203"/>
      <c r="FU84" s="202"/>
      <c r="FV84" s="203"/>
      <c r="FW84" s="202"/>
      <c r="FX84" s="203"/>
      <c r="FY84" s="202"/>
      <c r="FZ84" s="203"/>
      <c r="GA84" s="202"/>
      <c r="GB84" s="203"/>
      <c r="GC84" s="202"/>
      <c r="GD84" s="203"/>
      <c r="GE84" s="202"/>
      <c r="GF84" s="203"/>
      <c r="GG84" s="202"/>
      <c r="GH84" s="203"/>
      <c r="GI84" s="202"/>
      <c r="GJ84" s="203"/>
      <c r="GK84" s="239"/>
      <c r="GL84" s="159" t="str">
        <f t="shared" si="27"/>
        <v>František Matoušek</v>
      </c>
      <c r="GM84" s="202">
        <f>IFERROR(__xludf.DUMMYFUNCTION("""COMPUTED_VALUE"""),5.0)</f>
        <v>5</v>
      </c>
      <c r="GN84" s="203"/>
      <c r="GO84" s="202"/>
      <c r="GP84" s="203"/>
      <c r="GQ84" s="202"/>
      <c r="GR84" s="203"/>
      <c r="GS84" s="202"/>
      <c r="GT84" s="203"/>
      <c r="GU84" s="202"/>
      <c r="GV84" s="203"/>
      <c r="GW84" s="202"/>
      <c r="GX84" s="203"/>
      <c r="GY84" s="202">
        <f>IFERROR(__xludf.DUMMYFUNCTION("""COMPUTED_VALUE"""),13.0)</f>
        <v>13</v>
      </c>
      <c r="GZ84" s="203"/>
      <c r="HA84" s="202">
        <f>IFERROR(__xludf.DUMMYFUNCTION("""COMPUTED_VALUE"""),8.0)</f>
        <v>8</v>
      </c>
      <c r="HB84" s="203"/>
      <c r="HC84" s="202">
        <f>IFERROR(__xludf.DUMMYFUNCTION("""COMPUTED_VALUE"""),14.5)</f>
        <v>14.5</v>
      </c>
      <c r="HD84" s="203"/>
      <c r="HE84" s="202"/>
      <c r="HF84" s="203"/>
      <c r="HG84" s="202"/>
      <c r="HH84" s="203"/>
      <c r="HI84" s="202"/>
      <c r="HJ84" s="203"/>
      <c r="HK84" s="202"/>
      <c r="HL84" s="203"/>
      <c r="HM84" s="202">
        <f>IFERROR(__xludf.DUMMYFUNCTION("""COMPUTED_VALUE"""),7.0)</f>
        <v>7</v>
      </c>
      <c r="HN84" s="203"/>
      <c r="HO84" s="202"/>
      <c r="HP84" s="203"/>
      <c r="HQ84" s="202"/>
      <c r="HR84" s="203"/>
      <c r="HS84" s="202"/>
      <c r="HT84" s="203"/>
      <c r="HU84" s="202"/>
      <c r="HV84" s="203"/>
      <c r="HW84" s="202"/>
      <c r="HX84" s="203"/>
      <c r="HY84" s="202"/>
      <c r="HZ84" s="203"/>
      <c r="IA84" s="202"/>
      <c r="IB84" s="203"/>
      <c r="IC84" s="202"/>
      <c r="ID84" s="203"/>
      <c r="IE84" s="202"/>
      <c r="IF84" s="203"/>
      <c r="IG84" s="202"/>
      <c r="IH84" s="203"/>
      <c r="II84" s="202"/>
      <c r="IJ84" s="203"/>
      <c r="IK84" s="202"/>
      <c r="IL84" s="203"/>
      <c r="IM84" s="202"/>
      <c r="IN84" s="203"/>
      <c r="IO84" s="202"/>
      <c r="IP84" s="203"/>
      <c r="IQ84" s="202"/>
      <c r="IR84" s="203"/>
      <c r="IS84" s="202"/>
      <c r="IT84" s="203"/>
      <c r="IU84" s="202"/>
      <c r="IV84" s="203"/>
    </row>
    <row r="85">
      <c r="A85" s="225">
        <f>IFERROR(__xludf.DUMMYFUNCTION("""COMPUTED_VALUE"""),100.0)</f>
        <v>100</v>
      </c>
      <c r="B85" s="159" t="str">
        <f t="shared" si="24"/>
        <v>Adam Petr</v>
      </c>
      <c r="C85" s="173">
        <f t="shared" ref="C85:BL85" si="72">BO85+EA85+GM85</f>
        <v>0</v>
      </c>
      <c r="D85" s="173">
        <f t="shared" si="72"/>
        <v>0</v>
      </c>
      <c r="E85" s="173">
        <f t="shared" si="72"/>
        <v>0</v>
      </c>
      <c r="F85" s="173">
        <f t="shared" si="72"/>
        <v>0</v>
      </c>
      <c r="G85" s="173">
        <f t="shared" si="72"/>
        <v>0</v>
      </c>
      <c r="H85" s="173">
        <f t="shared" si="72"/>
        <v>0</v>
      </c>
      <c r="I85" s="173">
        <f t="shared" si="72"/>
        <v>0</v>
      </c>
      <c r="J85" s="173">
        <f t="shared" si="72"/>
        <v>0</v>
      </c>
      <c r="K85" s="173">
        <f t="shared" si="72"/>
        <v>0</v>
      </c>
      <c r="L85" s="173">
        <f t="shared" si="72"/>
        <v>0</v>
      </c>
      <c r="M85" s="173">
        <f t="shared" si="72"/>
        <v>0</v>
      </c>
      <c r="N85" s="173">
        <f t="shared" si="72"/>
        <v>0</v>
      </c>
      <c r="O85" s="173">
        <f t="shared" si="72"/>
        <v>0</v>
      </c>
      <c r="P85" s="173">
        <f t="shared" si="72"/>
        <v>0</v>
      </c>
      <c r="Q85" s="173">
        <f t="shared" si="72"/>
        <v>6</v>
      </c>
      <c r="R85" s="173">
        <f t="shared" si="72"/>
        <v>0</v>
      </c>
      <c r="S85" s="173">
        <f t="shared" si="72"/>
        <v>5</v>
      </c>
      <c r="T85" s="173">
        <f t="shared" si="72"/>
        <v>0</v>
      </c>
      <c r="U85" s="173">
        <f t="shared" si="72"/>
        <v>0</v>
      </c>
      <c r="V85" s="173">
        <f t="shared" si="72"/>
        <v>0</v>
      </c>
      <c r="W85" s="173">
        <f t="shared" si="72"/>
        <v>5</v>
      </c>
      <c r="X85" s="173">
        <f t="shared" si="72"/>
        <v>0</v>
      </c>
      <c r="Y85" s="173">
        <f t="shared" si="72"/>
        <v>6</v>
      </c>
      <c r="Z85" s="173">
        <f t="shared" si="72"/>
        <v>0</v>
      </c>
      <c r="AA85" s="173">
        <f t="shared" si="72"/>
        <v>0</v>
      </c>
      <c r="AB85" s="173">
        <f t="shared" si="72"/>
        <v>0</v>
      </c>
      <c r="AC85" s="173">
        <f t="shared" si="72"/>
        <v>0</v>
      </c>
      <c r="AD85" s="173">
        <f t="shared" si="72"/>
        <v>0</v>
      </c>
      <c r="AE85" s="173">
        <f t="shared" si="72"/>
        <v>0</v>
      </c>
      <c r="AF85" s="173">
        <f t="shared" si="72"/>
        <v>0</v>
      </c>
      <c r="AG85" s="173">
        <f t="shared" si="72"/>
        <v>4</v>
      </c>
      <c r="AH85" s="173">
        <f t="shared" si="72"/>
        <v>0</v>
      </c>
      <c r="AI85" s="173">
        <f t="shared" si="72"/>
        <v>5.5</v>
      </c>
      <c r="AJ85" s="173">
        <f t="shared" si="72"/>
        <v>0</v>
      </c>
      <c r="AK85" s="173">
        <f t="shared" si="72"/>
        <v>11.5</v>
      </c>
      <c r="AL85" s="173">
        <f t="shared" si="72"/>
        <v>0</v>
      </c>
      <c r="AM85" s="173">
        <f t="shared" si="72"/>
        <v>0</v>
      </c>
      <c r="AN85" s="173">
        <f t="shared" si="72"/>
        <v>0</v>
      </c>
      <c r="AO85" s="173">
        <f t="shared" si="72"/>
        <v>0</v>
      </c>
      <c r="AP85" s="173">
        <f t="shared" si="72"/>
        <v>0</v>
      </c>
      <c r="AQ85" s="173">
        <f t="shared" si="72"/>
        <v>0</v>
      </c>
      <c r="AR85" s="173">
        <f t="shared" si="72"/>
        <v>0</v>
      </c>
      <c r="AS85" s="173">
        <f t="shared" si="72"/>
        <v>6</v>
      </c>
      <c r="AT85" s="173">
        <f t="shared" si="72"/>
        <v>0</v>
      </c>
      <c r="AU85" s="173">
        <f t="shared" si="72"/>
        <v>0</v>
      </c>
      <c r="AV85" s="173">
        <f t="shared" si="72"/>
        <v>0</v>
      </c>
      <c r="AW85" s="173">
        <f t="shared" si="72"/>
        <v>6</v>
      </c>
      <c r="AX85" s="173">
        <f t="shared" si="72"/>
        <v>0</v>
      </c>
      <c r="AY85" s="173">
        <f t="shared" si="72"/>
        <v>0</v>
      </c>
      <c r="AZ85" s="173">
        <f t="shared" si="72"/>
        <v>0</v>
      </c>
      <c r="BA85" s="173">
        <f t="shared" si="72"/>
        <v>0</v>
      </c>
      <c r="BB85" s="173">
        <f t="shared" si="72"/>
        <v>0</v>
      </c>
      <c r="BC85" s="173">
        <f t="shared" si="72"/>
        <v>0</v>
      </c>
      <c r="BD85" s="173">
        <f t="shared" si="72"/>
        <v>0</v>
      </c>
      <c r="BE85" s="173">
        <f t="shared" si="72"/>
        <v>0</v>
      </c>
      <c r="BF85" s="173">
        <f t="shared" si="72"/>
        <v>0</v>
      </c>
      <c r="BG85" s="173">
        <f t="shared" si="72"/>
        <v>0</v>
      </c>
      <c r="BH85" s="173">
        <f t="shared" si="72"/>
        <v>0</v>
      </c>
      <c r="BI85" s="173">
        <f t="shared" si="72"/>
        <v>0</v>
      </c>
      <c r="BJ85" s="173">
        <f t="shared" si="72"/>
        <v>0</v>
      </c>
      <c r="BK85" s="173">
        <f t="shared" si="72"/>
        <v>0</v>
      </c>
      <c r="BL85" s="173">
        <f t="shared" si="72"/>
        <v>0</v>
      </c>
      <c r="BM85" s="151"/>
      <c r="BN85" s="239" t="str">
        <f>IFERROR(__xludf.DUMMYFUNCTION("""COMPUTED_VALUE"""),"Adam Petr")</f>
        <v>Adam Petr</v>
      </c>
      <c r="BO85" s="174"/>
      <c r="BP85" s="175"/>
      <c r="BQ85" s="174"/>
      <c r="BR85" s="175"/>
      <c r="BS85" s="174"/>
      <c r="BT85" s="175"/>
      <c r="BU85" s="174"/>
      <c r="BV85" s="175"/>
      <c r="BW85" s="174"/>
      <c r="BX85" s="175"/>
      <c r="BY85" s="174"/>
      <c r="BZ85" s="175"/>
      <c r="CA85" s="174"/>
      <c r="CB85" s="175"/>
      <c r="CC85" s="174">
        <f>IFERROR(__xludf.DUMMYFUNCTION("""COMPUTED_VALUE"""),6.0)</f>
        <v>6</v>
      </c>
      <c r="CD85" s="175"/>
      <c r="CE85" s="174">
        <f>IFERROR(__xludf.DUMMYFUNCTION("""COMPUTED_VALUE"""),5.0)</f>
        <v>5</v>
      </c>
      <c r="CF85" s="175"/>
      <c r="CG85" s="174"/>
      <c r="CH85" s="175"/>
      <c r="CI85" s="174">
        <f>IFERROR(__xludf.DUMMYFUNCTION("""COMPUTED_VALUE"""),5.0)</f>
        <v>5</v>
      </c>
      <c r="CJ85" s="175"/>
      <c r="CK85" s="174">
        <f>IFERROR(__xludf.DUMMYFUNCTION("""COMPUTED_VALUE"""),6.0)</f>
        <v>6</v>
      </c>
      <c r="CL85" s="175"/>
      <c r="CM85" s="174"/>
      <c r="CN85" s="175"/>
      <c r="CO85" s="174"/>
      <c r="CP85" s="175"/>
      <c r="CQ85" s="174"/>
      <c r="CR85" s="175"/>
      <c r="CS85" s="174">
        <f>IFERROR(__xludf.DUMMYFUNCTION("""COMPUTED_VALUE"""),4.0)</f>
        <v>4</v>
      </c>
      <c r="CT85" s="175"/>
      <c r="CU85" s="174">
        <f>IFERROR(__xludf.DUMMYFUNCTION("""COMPUTED_VALUE"""),5.5)</f>
        <v>5.5</v>
      </c>
      <c r="CV85" s="175"/>
      <c r="CW85" s="174">
        <f>IFERROR(__xludf.DUMMYFUNCTION("""COMPUTED_VALUE"""),11.5)</f>
        <v>11.5</v>
      </c>
      <c r="CX85" s="175"/>
      <c r="CY85" s="174"/>
      <c r="CZ85" s="175"/>
      <c r="DA85" s="174"/>
      <c r="DB85" s="175"/>
      <c r="DC85" s="174"/>
      <c r="DD85" s="175"/>
      <c r="DE85" s="174">
        <f>IFERROR(__xludf.DUMMYFUNCTION("""COMPUTED_VALUE"""),6.0)</f>
        <v>6</v>
      </c>
      <c r="DF85" s="175"/>
      <c r="DG85" s="174"/>
      <c r="DH85" s="175"/>
      <c r="DI85" s="174">
        <f>IFERROR(__xludf.DUMMYFUNCTION("""COMPUTED_VALUE"""),6.0)</f>
        <v>6</v>
      </c>
      <c r="DJ85" s="175"/>
      <c r="DK85" s="174"/>
      <c r="DL85" s="175"/>
      <c r="DM85" s="174"/>
      <c r="DN85" s="175"/>
      <c r="DO85" s="174"/>
      <c r="DP85" s="175"/>
      <c r="DQ85" s="174"/>
      <c r="DR85" s="175"/>
      <c r="DS85" s="174"/>
      <c r="DT85" s="175"/>
      <c r="DU85" s="174"/>
      <c r="DV85" s="175"/>
      <c r="DW85" s="174"/>
      <c r="DX85" s="175"/>
      <c r="DY85" s="239"/>
      <c r="DZ85" s="159" t="str">
        <f t="shared" si="26"/>
        <v>Adam Petr</v>
      </c>
      <c r="EA85" s="202"/>
      <c r="EB85" s="203"/>
      <c r="EC85" s="202"/>
      <c r="ED85" s="203"/>
      <c r="EE85" s="202"/>
      <c r="EF85" s="203"/>
      <c r="EG85" s="202"/>
      <c r="EH85" s="203"/>
      <c r="EI85" s="202"/>
      <c r="EJ85" s="203"/>
      <c r="EK85" s="202"/>
      <c r="EL85" s="203"/>
      <c r="EM85" s="202"/>
      <c r="EN85" s="203"/>
      <c r="EO85" s="202"/>
      <c r="EP85" s="203"/>
      <c r="EQ85" s="202"/>
      <c r="ER85" s="203"/>
      <c r="ES85" s="202"/>
      <c r="ET85" s="203"/>
      <c r="EU85" s="202"/>
      <c r="EV85" s="203"/>
      <c r="EW85" s="202"/>
      <c r="EX85" s="203"/>
      <c r="EY85" s="202"/>
      <c r="EZ85" s="203"/>
      <c r="FA85" s="202"/>
      <c r="FB85" s="203"/>
      <c r="FC85" s="202"/>
      <c r="FD85" s="203"/>
      <c r="FE85" s="202"/>
      <c r="FF85" s="203"/>
      <c r="FG85" s="202"/>
      <c r="FH85" s="203"/>
      <c r="FI85" s="202"/>
      <c r="FJ85" s="203"/>
      <c r="FK85" s="202"/>
      <c r="FL85" s="203"/>
      <c r="FM85" s="202"/>
      <c r="FN85" s="203"/>
      <c r="FO85" s="202"/>
      <c r="FP85" s="203"/>
      <c r="FQ85" s="202"/>
      <c r="FR85" s="203"/>
      <c r="FS85" s="202"/>
      <c r="FT85" s="203"/>
      <c r="FU85" s="202"/>
      <c r="FV85" s="203"/>
      <c r="FW85" s="202"/>
      <c r="FX85" s="203"/>
      <c r="FY85" s="202"/>
      <c r="FZ85" s="203"/>
      <c r="GA85" s="202"/>
      <c r="GB85" s="203"/>
      <c r="GC85" s="202"/>
      <c r="GD85" s="203"/>
      <c r="GE85" s="202"/>
      <c r="GF85" s="203"/>
      <c r="GG85" s="202"/>
      <c r="GH85" s="203"/>
      <c r="GI85" s="202"/>
      <c r="GJ85" s="203"/>
      <c r="GK85" s="239"/>
      <c r="GL85" s="159" t="str">
        <f t="shared" si="27"/>
        <v>Adam Petr</v>
      </c>
      <c r="GM85" s="202"/>
      <c r="GN85" s="203"/>
      <c r="GO85" s="202"/>
      <c r="GP85" s="203"/>
      <c r="GQ85" s="202"/>
      <c r="GR85" s="203"/>
      <c r="GS85" s="202"/>
      <c r="GT85" s="203"/>
      <c r="GU85" s="202"/>
      <c r="GV85" s="203"/>
      <c r="GW85" s="202"/>
      <c r="GX85" s="203"/>
      <c r="GY85" s="202"/>
      <c r="GZ85" s="203"/>
      <c r="HA85" s="202"/>
      <c r="HB85" s="203"/>
      <c r="HC85" s="202"/>
      <c r="HD85" s="203"/>
      <c r="HE85" s="202"/>
      <c r="HF85" s="203"/>
      <c r="HG85" s="202"/>
      <c r="HH85" s="203"/>
      <c r="HI85" s="202"/>
      <c r="HJ85" s="203"/>
      <c r="HK85" s="202"/>
      <c r="HL85" s="203"/>
      <c r="HM85" s="202"/>
      <c r="HN85" s="203"/>
      <c r="HO85" s="202"/>
      <c r="HP85" s="203"/>
      <c r="HQ85" s="202"/>
      <c r="HR85" s="203"/>
      <c r="HS85" s="202"/>
      <c r="HT85" s="203"/>
      <c r="HU85" s="202"/>
      <c r="HV85" s="203"/>
      <c r="HW85" s="202"/>
      <c r="HX85" s="203"/>
      <c r="HY85" s="202"/>
      <c r="HZ85" s="203"/>
      <c r="IA85" s="202"/>
      <c r="IB85" s="203"/>
      <c r="IC85" s="202"/>
      <c r="ID85" s="203"/>
      <c r="IE85" s="202"/>
      <c r="IF85" s="203"/>
      <c r="IG85" s="202"/>
      <c r="IH85" s="203"/>
      <c r="II85" s="202"/>
      <c r="IJ85" s="203"/>
      <c r="IK85" s="202"/>
      <c r="IL85" s="203"/>
      <c r="IM85" s="202"/>
      <c r="IN85" s="203"/>
      <c r="IO85" s="202"/>
      <c r="IP85" s="203"/>
      <c r="IQ85" s="202"/>
      <c r="IR85" s="203"/>
      <c r="IS85" s="202"/>
      <c r="IT85" s="203"/>
      <c r="IU85" s="202"/>
      <c r="IV85" s="203"/>
    </row>
    <row r="86">
      <c r="A86" s="225">
        <f>IFERROR(__xludf.DUMMYFUNCTION("""COMPUTED_VALUE"""),100.0)</f>
        <v>100</v>
      </c>
      <c r="B86" s="159" t="str">
        <f t="shared" si="24"/>
        <v>Ondřej Nestrojil</v>
      </c>
      <c r="C86" s="173">
        <f t="shared" ref="C86:BL86" si="73">BO86+EA86+GM86</f>
        <v>8.5</v>
      </c>
      <c r="D86" s="173">
        <f t="shared" si="73"/>
        <v>0</v>
      </c>
      <c r="E86" s="173">
        <f t="shared" si="73"/>
        <v>5</v>
      </c>
      <c r="F86" s="173">
        <f t="shared" si="73"/>
        <v>0</v>
      </c>
      <c r="G86" s="173">
        <f t="shared" si="73"/>
        <v>0</v>
      </c>
      <c r="H86" s="173">
        <f t="shared" si="73"/>
        <v>0</v>
      </c>
      <c r="I86" s="173">
        <f t="shared" si="73"/>
        <v>0</v>
      </c>
      <c r="J86" s="173">
        <f t="shared" si="73"/>
        <v>0</v>
      </c>
      <c r="K86" s="173">
        <f t="shared" si="73"/>
        <v>0</v>
      </c>
      <c r="L86" s="173">
        <f t="shared" si="73"/>
        <v>0</v>
      </c>
      <c r="M86" s="173">
        <f t="shared" si="73"/>
        <v>5.5</v>
      </c>
      <c r="N86" s="173">
        <f t="shared" si="73"/>
        <v>0</v>
      </c>
      <c r="O86" s="173">
        <f t="shared" si="73"/>
        <v>0</v>
      </c>
      <c r="P86" s="173">
        <f t="shared" si="73"/>
        <v>0</v>
      </c>
      <c r="Q86" s="173">
        <f t="shared" si="73"/>
        <v>0</v>
      </c>
      <c r="R86" s="173">
        <f t="shared" si="73"/>
        <v>0</v>
      </c>
      <c r="S86" s="173">
        <f t="shared" si="73"/>
        <v>0</v>
      </c>
      <c r="T86" s="173">
        <f t="shared" si="73"/>
        <v>0</v>
      </c>
      <c r="U86" s="173">
        <f t="shared" si="73"/>
        <v>0</v>
      </c>
      <c r="V86" s="173">
        <f t="shared" si="73"/>
        <v>0</v>
      </c>
      <c r="W86" s="173">
        <f t="shared" si="73"/>
        <v>0</v>
      </c>
      <c r="X86" s="173">
        <f t="shared" si="73"/>
        <v>0</v>
      </c>
      <c r="Y86" s="173">
        <f t="shared" si="73"/>
        <v>0</v>
      </c>
      <c r="Z86" s="173">
        <f t="shared" si="73"/>
        <v>0</v>
      </c>
      <c r="AA86" s="173">
        <f t="shared" si="73"/>
        <v>0</v>
      </c>
      <c r="AB86" s="173">
        <f t="shared" si="73"/>
        <v>0</v>
      </c>
      <c r="AC86" s="173">
        <f t="shared" si="73"/>
        <v>0</v>
      </c>
      <c r="AD86" s="173">
        <f t="shared" si="73"/>
        <v>0</v>
      </c>
      <c r="AE86" s="173">
        <f t="shared" si="73"/>
        <v>0</v>
      </c>
      <c r="AF86" s="173">
        <f t="shared" si="73"/>
        <v>0</v>
      </c>
      <c r="AG86" s="173">
        <f t="shared" si="73"/>
        <v>6</v>
      </c>
      <c r="AH86" s="173">
        <f t="shared" si="73"/>
        <v>0</v>
      </c>
      <c r="AI86" s="173">
        <f t="shared" si="73"/>
        <v>0</v>
      </c>
      <c r="AJ86" s="173">
        <f t="shared" si="73"/>
        <v>0</v>
      </c>
      <c r="AK86" s="173">
        <f t="shared" si="73"/>
        <v>5</v>
      </c>
      <c r="AL86" s="173">
        <f t="shared" si="73"/>
        <v>0</v>
      </c>
      <c r="AM86" s="173">
        <f t="shared" si="73"/>
        <v>0</v>
      </c>
      <c r="AN86" s="173">
        <f t="shared" si="73"/>
        <v>0</v>
      </c>
      <c r="AO86" s="173">
        <f t="shared" si="73"/>
        <v>0</v>
      </c>
      <c r="AP86" s="173">
        <f t="shared" si="73"/>
        <v>0</v>
      </c>
      <c r="AQ86" s="173">
        <f t="shared" si="73"/>
        <v>0</v>
      </c>
      <c r="AR86" s="173">
        <f t="shared" si="73"/>
        <v>0</v>
      </c>
      <c r="AS86" s="173">
        <f t="shared" si="73"/>
        <v>0</v>
      </c>
      <c r="AT86" s="173">
        <f t="shared" si="73"/>
        <v>0</v>
      </c>
      <c r="AU86" s="173">
        <f t="shared" si="73"/>
        <v>0</v>
      </c>
      <c r="AV86" s="173">
        <f t="shared" si="73"/>
        <v>0</v>
      </c>
      <c r="AW86" s="173">
        <f t="shared" si="73"/>
        <v>0</v>
      </c>
      <c r="AX86" s="173">
        <f t="shared" si="73"/>
        <v>0</v>
      </c>
      <c r="AY86" s="173">
        <f t="shared" si="73"/>
        <v>0</v>
      </c>
      <c r="AZ86" s="173">
        <f t="shared" si="73"/>
        <v>0</v>
      </c>
      <c r="BA86" s="173">
        <f t="shared" si="73"/>
        <v>0</v>
      </c>
      <c r="BB86" s="173">
        <f t="shared" si="73"/>
        <v>0</v>
      </c>
      <c r="BC86" s="173">
        <f t="shared" si="73"/>
        <v>0</v>
      </c>
      <c r="BD86" s="173">
        <f t="shared" si="73"/>
        <v>0</v>
      </c>
      <c r="BE86" s="173">
        <f t="shared" si="73"/>
        <v>0</v>
      </c>
      <c r="BF86" s="173">
        <f t="shared" si="73"/>
        <v>0</v>
      </c>
      <c r="BG86" s="173">
        <f t="shared" si="73"/>
        <v>0</v>
      </c>
      <c r="BH86" s="173">
        <f t="shared" si="73"/>
        <v>0</v>
      </c>
      <c r="BI86" s="173">
        <f t="shared" si="73"/>
        <v>0</v>
      </c>
      <c r="BJ86" s="173">
        <f t="shared" si="73"/>
        <v>0</v>
      </c>
      <c r="BK86" s="173">
        <f t="shared" si="73"/>
        <v>0</v>
      </c>
      <c r="BL86" s="173">
        <f t="shared" si="73"/>
        <v>0</v>
      </c>
      <c r="BM86" s="151"/>
      <c r="BN86" s="239" t="str">
        <f>IFERROR(__xludf.DUMMYFUNCTION("""COMPUTED_VALUE"""),"Ondřej Nestrojil")</f>
        <v>Ondřej Nestrojil</v>
      </c>
      <c r="BO86" s="174">
        <f>IFERROR(__xludf.DUMMYFUNCTION("""COMPUTED_VALUE"""),8.5)</f>
        <v>8.5</v>
      </c>
      <c r="BP86" s="175"/>
      <c r="BQ86" s="174">
        <f>IFERROR(__xludf.DUMMYFUNCTION("""COMPUTED_VALUE"""),5.0)</f>
        <v>5</v>
      </c>
      <c r="BR86" s="175"/>
      <c r="BS86" s="174"/>
      <c r="BT86" s="175"/>
      <c r="BU86" s="174"/>
      <c r="BV86" s="175"/>
      <c r="BW86" s="174"/>
      <c r="BX86" s="175"/>
      <c r="BY86" s="174">
        <f>IFERROR(__xludf.DUMMYFUNCTION("""COMPUTED_VALUE"""),5.5)</f>
        <v>5.5</v>
      </c>
      <c r="BZ86" s="175"/>
      <c r="CA86" s="174"/>
      <c r="CB86" s="175"/>
      <c r="CC86" s="174"/>
      <c r="CD86" s="175"/>
      <c r="CE86" s="174"/>
      <c r="CF86" s="175"/>
      <c r="CG86" s="174"/>
      <c r="CH86" s="175"/>
      <c r="CI86" s="174"/>
      <c r="CJ86" s="175"/>
      <c r="CK86" s="174"/>
      <c r="CL86" s="175"/>
      <c r="CM86" s="174"/>
      <c r="CN86" s="175"/>
      <c r="CO86" s="174"/>
      <c r="CP86" s="175"/>
      <c r="CQ86" s="174"/>
      <c r="CR86" s="175"/>
      <c r="CS86" s="174">
        <f>IFERROR(__xludf.DUMMYFUNCTION("""COMPUTED_VALUE"""),6.0)</f>
        <v>6</v>
      </c>
      <c r="CT86" s="175"/>
      <c r="CU86" s="174"/>
      <c r="CV86" s="175"/>
      <c r="CW86" s="174">
        <f>IFERROR(__xludf.DUMMYFUNCTION("""COMPUTED_VALUE"""),5.0)</f>
        <v>5</v>
      </c>
      <c r="CX86" s="175"/>
      <c r="CY86" s="174"/>
      <c r="CZ86" s="175"/>
      <c r="DA86" s="174"/>
      <c r="DB86" s="175"/>
      <c r="DC86" s="174"/>
      <c r="DD86" s="175"/>
      <c r="DE86" s="174"/>
      <c r="DF86" s="175"/>
      <c r="DG86" s="174"/>
      <c r="DH86" s="175"/>
      <c r="DI86" s="174"/>
      <c r="DJ86" s="175"/>
      <c r="DK86" s="174"/>
      <c r="DL86" s="175"/>
      <c r="DM86" s="174"/>
      <c r="DN86" s="175"/>
      <c r="DO86" s="174"/>
      <c r="DP86" s="175"/>
      <c r="DQ86" s="174"/>
      <c r="DR86" s="175"/>
      <c r="DS86" s="174"/>
      <c r="DT86" s="175"/>
      <c r="DU86" s="174"/>
      <c r="DV86" s="175"/>
      <c r="DW86" s="174"/>
      <c r="DX86" s="175"/>
      <c r="DY86" s="239"/>
      <c r="DZ86" s="159" t="str">
        <f t="shared" si="26"/>
        <v>Ondřej Nestrojil</v>
      </c>
      <c r="EA86" s="202"/>
      <c r="EB86" s="203"/>
      <c r="EC86" s="202"/>
      <c r="ED86" s="203"/>
      <c r="EE86" s="202"/>
      <c r="EF86" s="203"/>
      <c r="EG86" s="202"/>
      <c r="EH86" s="203"/>
      <c r="EI86" s="202"/>
      <c r="EJ86" s="203"/>
      <c r="EK86" s="202"/>
      <c r="EL86" s="203"/>
      <c r="EM86" s="202"/>
      <c r="EN86" s="203"/>
      <c r="EO86" s="202"/>
      <c r="EP86" s="203"/>
      <c r="EQ86" s="202"/>
      <c r="ER86" s="203"/>
      <c r="ES86" s="202"/>
      <c r="ET86" s="203"/>
      <c r="EU86" s="202"/>
      <c r="EV86" s="203"/>
      <c r="EW86" s="202"/>
      <c r="EX86" s="203"/>
      <c r="EY86" s="202"/>
      <c r="EZ86" s="203"/>
      <c r="FA86" s="202"/>
      <c r="FB86" s="203"/>
      <c r="FC86" s="202"/>
      <c r="FD86" s="203"/>
      <c r="FE86" s="202"/>
      <c r="FF86" s="203"/>
      <c r="FG86" s="202"/>
      <c r="FH86" s="203"/>
      <c r="FI86" s="202"/>
      <c r="FJ86" s="203"/>
      <c r="FK86" s="202"/>
      <c r="FL86" s="203"/>
      <c r="FM86" s="202"/>
      <c r="FN86" s="203"/>
      <c r="FO86" s="202"/>
      <c r="FP86" s="203"/>
      <c r="FQ86" s="202"/>
      <c r="FR86" s="203"/>
      <c r="FS86" s="202"/>
      <c r="FT86" s="203"/>
      <c r="FU86" s="202"/>
      <c r="FV86" s="203"/>
      <c r="FW86" s="202"/>
      <c r="FX86" s="203"/>
      <c r="FY86" s="202"/>
      <c r="FZ86" s="203"/>
      <c r="GA86" s="202"/>
      <c r="GB86" s="203"/>
      <c r="GC86" s="202"/>
      <c r="GD86" s="203"/>
      <c r="GE86" s="202"/>
      <c r="GF86" s="203"/>
      <c r="GG86" s="202"/>
      <c r="GH86" s="203"/>
      <c r="GI86" s="202"/>
      <c r="GJ86" s="203"/>
      <c r="GK86" s="239"/>
      <c r="GL86" s="159" t="str">
        <f t="shared" si="27"/>
        <v>Ondřej Nestrojil</v>
      </c>
      <c r="GM86" s="202"/>
      <c r="GN86" s="203"/>
      <c r="GO86" s="202"/>
      <c r="GP86" s="203"/>
      <c r="GQ86" s="202"/>
      <c r="GR86" s="203"/>
      <c r="GS86" s="202"/>
      <c r="GT86" s="203"/>
      <c r="GU86" s="202"/>
      <c r="GV86" s="203"/>
      <c r="GW86" s="202"/>
      <c r="GX86" s="203"/>
      <c r="GY86" s="202"/>
      <c r="GZ86" s="203"/>
      <c r="HA86" s="202"/>
      <c r="HB86" s="203"/>
      <c r="HC86" s="202"/>
      <c r="HD86" s="203"/>
      <c r="HE86" s="202"/>
      <c r="HF86" s="203"/>
      <c r="HG86" s="202"/>
      <c r="HH86" s="203"/>
      <c r="HI86" s="202"/>
      <c r="HJ86" s="203"/>
      <c r="HK86" s="202"/>
      <c r="HL86" s="203"/>
      <c r="HM86" s="202"/>
      <c r="HN86" s="203"/>
      <c r="HO86" s="202"/>
      <c r="HP86" s="203"/>
      <c r="HQ86" s="202"/>
      <c r="HR86" s="203"/>
      <c r="HS86" s="202"/>
      <c r="HT86" s="203"/>
      <c r="HU86" s="202"/>
      <c r="HV86" s="203"/>
      <c r="HW86" s="202"/>
      <c r="HX86" s="203"/>
      <c r="HY86" s="202"/>
      <c r="HZ86" s="203"/>
      <c r="IA86" s="202"/>
      <c r="IB86" s="203"/>
      <c r="IC86" s="202"/>
      <c r="ID86" s="203"/>
      <c r="IE86" s="202"/>
      <c r="IF86" s="203"/>
      <c r="IG86" s="202"/>
      <c r="IH86" s="203"/>
      <c r="II86" s="202"/>
      <c r="IJ86" s="203"/>
      <c r="IK86" s="202"/>
      <c r="IL86" s="203"/>
      <c r="IM86" s="202"/>
      <c r="IN86" s="203"/>
      <c r="IO86" s="202"/>
      <c r="IP86" s="203"/>
      <c r="IQ86" s="202"/>
      <c r="IR86" s="203"/>
      <c r="IS86" s="202"/>
      <c r="IT86" s="203"/>
      <c r="IU86" s="202"/>
      <c r="IV86" s="203"/>
    </row>
    <row r="87">
      <c r="A87" s="225">
        <f>IFERROR(__xludf.DUMMYFUNCTION("""COMPUTED_VALUE"""),100.0)</f>
        <v>100</v>
      </c>
      <c r="B87" s="159" t="str">
        <f t="shared" si="24"/>
        <v>Savelij Vasylčenko</v>
      </c>
      <c r="C87" s="173">
        <f t="shared" ref="C87:BL87" si="74">BO87+EA87+GM87</f>
        <v>0</v>
      </c>
      <c r="D87" s="173">
        <f t="shared" si="74"/>
        <v>0</v>
      </c>
      <c r="E87" s="173">
        <f t="shared" si="74"/>
        <v>0</v>
      </c>
      <c r="F87" s="173">
        <f t="shared" si="74"/>
        <v>0</v>
      </c>
      <c r="G87" s="173">
        <f t="shared" si="74"/>
        <v>0</v>
      </c>
      <c r="H87" s="173">
        <f t="shared" si="74"/>
        <v>0</v>
      </c>
      <c r="I87" s="173">
        <f t="shared" si="74"/>
        <v>0</v>
      </c>
      <c r="J87" s="173">
        <f t="shared" si="74"/>
        <v>0</v>
      </c>
      <c r="K87" s="173">
        <f t="shared" si="74"/>
        <v>0</v>
      </c>
      <c r="L87" s="173">
        <f t="shared" si="74"/>
        <v>0</v>
      </c>
      <c r="M87" s="173">
        <f t="shared" si="74"/>
        <v>0</v>
      </c>
      <c r="N87" s="173">
        <f t="shared" si="74"/>
        <v>0</v>
      </c>
      <c r="O87" s="173">
        <f t="shared" si="74"/>
        <v>0</v>
      </c>
      <c r="P87" s="173">
        <f t="shared" si="74"/>
        <v>0</v>
      </c>
      <c r="Q87" s="173">
        <f t="shared" si="74"/>
        <v>0</v>
      </c>
      <c r="R87" s="173">
        <f t="shared" si="74"/>
        <v>0</v>
      </c>
      <c r="S87" s="173">
        <f t="shared" si="74"/>
        <v>0</v>
      </c>
      <c r="T87" s="173">
        <f t="shared" si="74"/>
        <v>0</v>
      </c>
      <c r="U87" s="173">
        <f t="shared" si="74"/>
        <v>0</v>
      </c>
      <c r="V87" s="173">
        <f t="shared" si="74"/>
        <v>0</v>
      </c>
      <c r="W87" s="173">
        <f t="shared" si="74"/>
        <v>0</v>
      </c>
      <c r="X87" s="173">
        <f t="shared" si="74"/>
        <v>0</v>
      </c>
      <c r="Y87" s="173">
        <f t="shared" si="74"/>
        <v>0</v>
      </c>
      <c r="Z87" s="173">
        <f t="shared" si="74"/>
        <v>0</v>
      </c>
      <c r="AA87" s="173">
        <f t="shared" si="74"/>
        <v>8</v>
      </c>
      <c r="AB87" s="173">
        <f t="shared" si="74"/>
        <v>0</v>
      </c>
      <c r="AC87" s="173">
        <f t="shared" si="74"/>
        <v>6</v>
      </c>
      <c r="AD87" s="173">
        <f t="shared" si="74"/>
        <v>0</v>
      </c>
      <c r="AE87" s="173">
        <f t="shared" si="74"/>
        <v>0</v>
      </c>
      <c r="AF87" s="173">
        <f t="shared" si="74"/>
        <v>0</v>
      </c>
      <c r="AG87" s="173">
        <f t="shared" si="74"/>
        <v>0</v>
      </c>
      <c r="AH87" s="173">
        <f t="shared" si="74"/>
        <v>0</v>
      </c>
      <c r="AI87" s="173">
        <f t="shared" si="74"/>
        <v>0</v>
      </c>
      <c r="AJ87" s="173">
        <f t="shared" si="74"/>
        <v>0</v>
      </c>
      <c r="AK87" s="173">
        <f t="shared" si="74"/>
        <v>0</v>
      </c>
      <c r="AL87" s="173">
        <f t="shared" si="74"/>
        <v>0</v>
      </c>
      <c r="AM87" s="173">
        <f t="shared" si="74"/>
        <v>0</v>
      </c>
      <c r="AN87" s="173">
        <f t="shared" si="74"/>
        <v>0</v>
      </c>
      <c r="AO87" s="173">
        <f t="shared" si="74"/>
        <v>0</v>
      </c>
      <c r="AP87" s="173">
        <f t="shared" si="74"/>
        <v>0</v>
      </c>
      <c r="AQ87" s="173">
        <f t="shared" si="74"/>
        <v>0</v>
      </c>
      <c r="AR87" s="173">
        <f t="shared" si="74"/>
        <v>0</v>
      </c>
      <c r="AS87" s="173">
        <f t="shared" si="74"/>
        <v>0</v>
      </c>
      <c r="AT87" s="173">
        <f t="shared" si="74"/>
        <v>0</v>
      </c>
      <c r="AU87" s="173">
        <f t="shared" si="74"/>
        <v>0</v>
      </c>
      <c r="AV87" s="173">
        <f t="shared" si="74"/>
        <v>0</v>
      </c>
      <c r="AW87" s="173">
        <f t="shared" si="74"/>
        <v>0</v>
      </c>
      <c r="AX87" s="173">
        <f t="shared" si="74"/>
        <v>0</v>
      </c>
      <c r="AY87" s="173">
        <f t="shared" si="74"/>
        <v>0</v>
      </c>
      <c r="AZ87" s="173">
        <f t="shared" si="74"/>
        <v>0</v>
      </c>
      <c r="BA87" s="173">
        <f t="shared" si="74"/>
        <v>0</v>
      </c>
      <c r="BB87" s="173">
        <f t="shared" si="74"/>
        <v>0</v>
      </c>
      <c r="BC87" s="173">
        <f t="shared" si="74"/>
        <v>0</v>
      </c>
      <c r="BD87" s="173">
        <f t="shared" si="74"/>
        <v>0</v>
      </c>
      <c r="BE87" s="173">
        <f t="shared" si="74"/>
        <v>0</v>
      </c>
      <c r="BF87" s="173">
        <f t="shared" si="74"/>
        <v>0</v>
      </c>
      <c r="BG87" s="173">
        <f t="shared" si="74"/>
        <v>0</v>
      </c>
      <c r="BH87" s="173">
        <f t="shared" si="74"/>
        <v>0</v>
      </c>
      <c r="BI87" s="173">
        <f t="shared" si="74"/>
        <v>0</v>
      </c>
      <c r="BJ87" s="173">
        <f t="shared" si="74"/>
        <v>0</v>
      </c>
      <c r="BK87" s="173">
        <f t="shared" si="74"/>
        <v>0</v>
      </c>
      <c r="BL87" s="173">
        <f t="shared" si="74"/>
        <v>0</v>
      </c>
      <c r="BM87" s="151"/>
      <c r="BN87" s="239" t="str">
        <f>IFERROR(__xludf.DUMMYFUNCTION("""COMPUTED_VALUE"""),"Savelij Vasylčenko")</f>
        <v>Savelij Vasylčenko</v>
      </c>
      <c r="BO87" s="174"/>
      <c r="BP87" s="175"/>
      <c r="BQ87" s="174"/>
      <c r="BR87" s="175"/>
      <c r="BS87" s="174"/>
      <c r="BT87" s="175"/>
      <c r="BU87" s="174"/>
      <c r="BV87" s="175"/>
      <c r="BW87" s="174"/>
      <c r="BX87" s="175"/>
      <c r="BY87" s="174"/>
      <c r="BZ87" s="175"/>
      <c r="CA87" s="174"/>
      <c r="CB87" s="175"/>
      <c r="CC87" s="174"/>
      <c r="CD87" s="175"/>
      <c r="CE87" s="174"/>
      <c r="CF87" s="175"/>
      <c r="CG87" s="174"/>
      <c r="CH87" s="175"/>
      <c r="CI87" s="174"/>
      <c r="CJ87" s="175"/>
      <c r="CK87" s="174"/>
      <c r="CL87" s="175"/>
      <c r="CM87" s="174"/>
      <c r="CN87" s="175"/>
      <c r="CO87" s="174"/>
      <c r="CP87" s="175"/>
      <c r="CQ87" s="174"/>
      <c r="CR87" s="175"/>
      <c r="CS87" s="174"/>
      <c r="CT87" s="175"/>
      <c r="CU87" s="174"/>
      <c r="CV87" s="175"/>
      <c r="CW87" s="174"/>
      <c r="CX87" s="175"/>
      <c r="CY87" s="174"/>
      <c r="CZ87" s="175"/>
      <c r="DA87" s="174"/>
      <c r="DB87" s="175"/>
      <c r="DC87" s="174"/>
      <c r="DD87" s="175"/>
      <c r="DE87" s="174"/>
      <c r="DF87" s="175"/>
      <c r="DG87" s="174"/>
      <c r="DH87" s="175"/>
      <c r="DI87" s="174"/>
      <c r="DJ87" s="175"/>
      <c r="DK87" s="174"/>
      <c r="DL87" s="175"/>
      <c r="DM87" s="174"/>
      <c r="DN87" s="175"/>
      <c r="DO87" s="174"/>
      <c r="DP87" s="175"/>
      <c r="DQ87" s="174"/>
      <c r="DR87" s="175"/>
      <c r="DS87" s="174"/>
      <c r="DT87" s="175"/>
      <c r="DU87" s="174"/>
      <c r="DV87" s="175"/>
      <c r="DW87" s="174"/>
      <c r="DX87" s="175"/>
      <c r="DY87" s="239"/>
      <c r="DZ87" s="159" t="str">
        <f t="shared" si="26"/>
        <v>Savelij Vasylčenko</v>
      </c>
      <c r="EA87" s="202"/>
      <c r="EB87" s="203"/>
      <c r="EC87" s="202"/>
      <c r="ED87" s="203"/>
      <c r="EE87" s="202"/>
      <c r="EF87" s="203"/>
      <c r="EG87" s="202"/>
      <c r="EH87" s="203"/>
      <c r="EI87" s="202"/>
      <c r="EJ87" s="203"/>
      <c r="EK87" s="202"/>
      <c r="EL87" s="203"/>
      <c r="EM87" s="202"/>
      <c r="EN87" s="203"/>
      <c r="EO87" s="202"/>
      <c r="EP87" s="203"/>
      <c r="EQ87" s="202"/>
      <c r="ER87" s="203"/>
      <c r="ES87" s="202"/>
      <c r="ET87" s="203"/>
      <c r="EU87" s="202"/>
      <c r="EV87" s="203"/>
      <c r="EW87" s="202"/>
      <c r="EX87" s="203"/>
      <c r="EY87" s="202"/>
      <c r="EZ87" s="203"/>
      <c r="FA87" s="202"/>
      <c r="FB87" s="203"/>
      <c r="FC87" s="202"/>
      <c r="FD87" s="203"/>
      <c r="FE87" s="202"/>
      <c r="FF87" s="203"/>
      <c r="FG87" s="202"/>
      <c r="FH87" s="203"/>
      <c r="FI87" s="202"/>
      <c r="FJ87" s="203"/>
      <c r="FK87" s="202"/>
      <c r="FL87" s="203"/>
      <c r="FM87" s="202"/>
      <c r="FN87" s="203"/>
      <c r="FO87" s="202"/>
      <c r="FP87" s="203"/>
      <c r="FQ87" s="202"/>
      <c r="FR87" s="203"/>
      <c r="FS87" s="202"/>
      <c r="FT87" s="203"/>
      <c r="FU87" s="202"/>
      <c r="FV87" s="203"/>
      <c r="FW87" s="202"/>
      <c r="FX87" s="203"/>
      <c r="FY87" s="202"/>
      <c r="FZ87" s="203"/>
      <c r="GA87" s="202"/>
      <c r="GB87" s="203"/>
      <c r="GC87" s="202"/>
      <c r="GD87" s="203"/>
      <c r="GE87" s="202"/>
      <c r="GF87" s="203"/>
      <c r="GG87" s="202"/>
      <c r="GH87" s="203"/>
      <c r="GI87" s="202"/>
      <c r="GJ87" s="203"/>
      <c r="GK87" s="239"/>
      <c r="GL87" s="159" t="str">
        <f t="shared" si="27"/>
        <v>Savelij Vasylčenko</v>
      </c>
      <c r="GM87" s="202"/>
      <c r="GN87" s="203"/>
      <c r="GO87" s="202"/>
      <c r="GP87" s="203"/>
      <c r="GQ87" s="202"/>
      <c r="GR87" s="203"/>
      <c r="GS87" s="202"/>
      <c r="GT87" s="203"/>
      <c r="GU87" s="202"/>
      <c r="GV87" s="203"/>
      <c r="GW87" s="202"/>
      <c r="GX87" s="203"/>
      <c r="GY87" s="202"/>
      <c r="GZ87" s="203"/>
      <c r="HA87" s="202"/>
      <c r="HB87" s="203"/>
      <c r="HC87" s="202"/>
      <c r="HD87" s="203"/>
      <c r="HE87" s="202"/>
      <c r="HF87" s="203"/>
      <c r="HG87" s="202"/>
      <c r="HH87" s="203"/>
      <c r="HI87" s="202"/>
      <c r="HJ87" s="203"/>
      <c r="HK87" s="202">
        <f>IFERROR(__xludf.DUMMYFUNCTION("""COMPUTED_VALUE"""),8.0)</f>
        <v>8</v>
      </c>
      <c r="HL87" s="203"/>
      <c r="HM87" s="202">
        <f>IFERROR(__xludf.DUMMYFUNCTION("""COMPUTED_VALUE"""),6.0)</f>
        <v>6</v>
      </c>
      <c r="HN87" s="203"/>
      <c r="HO87" s="202"/>
      <c r="HP87" s="203"/>
      <c r="HQ87" s="202"/>
      <c r="HR87" s="203"/>
      <c r="HS87" s="202"/>
      <c r="HT87" s="203"/>
      <c r="HU87" s="202"/>
      <c r="HV87" s="203"/>
      <c r="HW87" s="202"/>
      <c r="HX87" s="203"/>
      <c r="HY87" s="202"/>
      <c r="HZ87" s="203"/>
      <c r="IA87" s="202"/>
      <c r="IB87" s="203"/>
      <c r="IC87" s="202"/>
      <c r="ID87" s="203"/>
      <c r="IE87" s="202"/>
      <c r="IF87" s="203"/>
      <c r="IG87" s="202"/>
      <c r="IH87" s="203"/>
      <c r="II87" s="202"/>
      <c r="IJ87" s="203"/>
      <c r="IK87" s="202"/>
      <c r="IL87" s="203"/>
      <c r="IM87" s="202"/>
      <c r="IN87" s="203"/>
      <c r="IO87" s="202"/>
      <c r="IP87" s="203"/>
      <c r="IQ87" s="202"/>
      <c r="IR87" s="203"/>
      <c r="IS87" s="202"/>
      <c r="IT87" s="203"/>
      <c r="IU87" s="202"/>
      <c r="IV87" s="203"/>
    </row>
    <row r="88">
      <c r="A88" s="225">
        <f>IFERROR(__xludf.DUMMYFUNCTION("""COMPUTED_VALUE"""),100.0)</f>
        <v>100</v>
      </c>
      <c r="B88" s="159" t="str">
        <f t="shared" si="24"/>
        <v>Vojtěch Fux</v>
      </c>
      <c r="C88" s="173">
        <f t="shared" ref="C88:BL88" si="75">BO88+EA88+GM88</f>
        <v>0</v>
      </c>
      <c r="D88" s="173">
        <f t="shared" si="75"/>
        <v>0</v>
      </c>
      <c r="E88" s="173">
        <f t="shared" si="75"/>
        <v>4</v>
      </c>
      <c r="F88" s="173">
        <f t="shared" si="75"/>
        <v>100</v>
      </c>
      <c r="G88" s="173">
        <f t="shared" si="75"/>
        <v>0</v>
      </c>
      <c r="H88" s="173">
        <f t="shared" si="75"/>
        <v>0</v>
      </c>
      <c r="I88" s="173">
        <f t="shared" si="75"/>
        <v>0</v>
      </c>
      <c r="J88" s="173">
        <f t="shared" si="75"/>
        <v>0</v>
      </c>
      <c r="K88" s="173">
        <f t="shared" si="75"/>
        <v>0</v>
      </c>
      <c r="L88" s="173">
        <f t="shared" si="75"/>
        <v>0</v>
      </c>
      <c r="M88" s="173">
        <f t="shared" si="75"/>
        <v>0</v>
      </c>
      <c r="N88" s="173">
        <f t="shared" si="75"/>
        <v>0</v>
      </c>
      <c r="O88" s="173">
        <f t="shared" si="75"/>
        <v>0</v>
      </c>
      <c r="P88" s="173">
        <f t="shared" si="75"/>
        <v>0</v>
      </c>
      <c r="Q88" s="173">
        <f t="shared" si="75"/>
        <v>5</v>
      </c>
      <c r="R88" s="173">
        <f t="shared" si="75"/>
        <v>0</v>
      </c>
      <c r="S88" s="173">
        <f t="shared" si="75"/>
        <v>0</v>
      </c>
      <c r="T88" s="173">
        <f t="shared" si="75"/>
        <v>0</v>
      </c>
      <c r="U88" s="173">
        <f t="shared" si="75"/>
        <v>0</v>
      </c>
      <c r="V88" s="173">
        <f t="shared" si="75"/>
        <v>0</v>
      </c>
      <c r="W88" s="173">
        <f t="shared" si="75"/>
        <v>0</v>
      </c>
      <c r="X88" s="173">
        <f t="shared" si="75"/>
        <v>0</v>
      </c>
      <c r="Y88" s="173">
        <f t="shared" si="75"/>
        <v>0</v>
      </c>
      <c r="Z88" s="173">
        <f t="shared" si="75"/>
        <v>0</v>
      </c>
      <c r="AA88" s="173">
        <f t="shared" si="75"/>
        <v>0</v>
      </c>
      <c r="AB88" s="173">
        <f t="shared" si="75"/>
        <v>0</v>
      </c>
      <c r="AC88" s="173">
        <f t="shared" si="75"/>
        <v>0</v>
      </c>
      <c r="AD88" s="173">
        <f t="shared" si="75"/>
        <v>0</v>
      </c>
      <c r="AE88" s="173">
        <f t="shared" si="75"/>
        <v>0</v>
      </c>
      <c r="AF88" s="173">
        <f t="shared" si="75"/>
        <v>0</v>
      </c>
      <c r="AG88" s="173">
        <f t="shared" si="75"/>
        <v>0</v>
      </c>
      <c r="AH88" s="173">
        <f t="shared" si="75"/>
        <v>0</v>
      </c>
      <c r="AI88" s="173">
        <f t="shared" si="75"/>
        <v>0</v>
      </c>
      <c r="AJ88" s="173">
        <f t="shared" si="75"/>
        <v>0</v>
      </c>
      <c r="AK88" s="173">
        <f t="shared" si="75"/>
        <v>0</v>
      </c>
      <c r="AL88" s="173">
        <f t="shared" si="75"/>
        <v>0</v>
      </c>
      <c r="AM88" s="173">
        <f t="shared" si="75"/>
        <v>0</v>
      </c>
      <c r="AN88" s="173">
        <f t="shared" si="75"/>
        <v>0</v>
      </c>
      <c r="AO88" s="173">
        <f t="shared" si="75"/>
        <v>0</v>
      </c>
      <c r="AP88" s="173">
        <f t="shared" si="75"/>
        <v>0</v>
      </c>
      <c r="AQ88" s="173">
        <f t="shared" si="75"/>
        <v>0</v>
      </c>
      <c r="AR88" s="173">
        <f t="shared" si="75"/>
        <v>0</v>
      </c>
      <c r="AS88" s="173">
        <f t="shared" si="75"/>
        <v>0</v>
      </c>
      <c r="AT88" s="173">
        <f t="shared" si="75"/>
        <v>0</v>
      </c>
      <c r="AU88" s="173">
        <f t="shared" si="75"/>
        <v>0</v>
      </c>
      <c r="AV88" s="173">
        <f t="shared" si="75"/>
        <v>0</v>
      </c>
      <c r="AW88" s="173">
        <f t="shared" si="75"/>
        <v>0</v>
      </c>
      <c r="AX88" s="173">
        <f t="shared" si="75"/>
        <v>0</v>
      </c>
      <c r="AY88" s="173">
        <f t="shared" si="75"/>
        <v>0</v>
      </c>
      <c r="AZ88" s="173">
        <f t="shared" si="75"/>
        <v>0</v>
      </c>
      <c r="BA88" s="173">
        <f t="shared" si="75"/>
        <v>0</v>
      </c>
      <c r="BB88" s="173">
        <f t="shared" si="75"/>
        <v>0</v>
      </c>
      <c r="BC88" s="173">
        <f t="shared" si="75"/>
        <v>0</v>
      </c>
      <c r="BD88" s="173">
        <f t="shared" si="75"/>
        <v>0</v>
      </c>
      <c r="BE88" s="173">
        <f t="shared" si="75"/>
        <v>0</v>
      </c>
      <c r="BF88" s="173">
        <f t="shared" si="75"/>
        <v>0</v>
      </c>
      <c r="BG88" s="173">
        <f t="shared" si="75"/>
        <v>0</v>
      </c>
      <c r="BH88" s="173">
        <f t="shared" si="75"/>
        <v>0</v>
      </c>
      <c r="BI88" s="173">
        <f t="shared" si="75"/>
        <v>0</v>
      </c>
      <c r="BJ88" s="173">
        <f t="shared" si="75"/>
        <v>0</v>
      </c>
      <c r="BK88" s="173">
        <f t="shared" si="75"/>
        <v>0</v>
      </c>
      <c r="BL88" s="173">
        <f t="shared" si="75"/>
        <v>0</v>
      </c>
      <c r="BM88" s="151"/>
      <c r="BN88" s="239" t="str">
        <f>IFERROR(__xludf.DUMMYFUNCTION("""COMPUTED_VALUE"""),"Vojtěch Fux")</f>
        <v>Vojtěch Fux</v>
      </c>
      <c r="BO88" s="174"/>
      <c r="BP88" s="175"/>
      <c r="BQ88" s="174">
        <f>IFERROR(__xludf.DUMMYFUNCTION("""COMPUTED_VALUE"""),4.0)</f>
        <v>4</v>
      </c>
      <c r="BR88" s="175">
        <f>IFERROR(__xludf.DUMMYFUNCTION("""COMPUTED_VALUE"""),100.0)</f>
        <v>100</v>
      </c>
      <c r="BS88" s="174"/>
      <c r="BT88" s="175"/>
      <c r="BU88" s="174"/>
      <c r="BV88" s="175"/>
      <c r="BW88" s="174"/>
      <c r="BX88" s="175"/>
      <c r="BY88" s="174"/>
      <c r="BZ88" s="175"/>
      <c r="CA88" s="174"/>
      <c r="CB88" s="175"/>
      <c r="CC88" s="174">
        <f>IFERROR(__xludf.DUMMYFUNCTION("""COMPUTED_VALUE"""),5.0)</f>
        <v>5</v>
      </c>
      <c r="CD88" s="175"/>
      <c r="CE88" s="174"/>
      <c r="CF88" s="175"/>
      <c r="CG88" s="174"/>
      <c r="CH88" s="175"/>
      <c r="CI88" s="174"/>
      <c r="CJ88" s="175"/>
      <c r="CK88" s="174"/>
      <c r="CL88" s="175"/>
      <c r="CM88" s="174"/>
      <c r="CN88" s="175"/>
      <c r="CO88" s="174"/>
      <c r="CP88" s="175"/>
      <c r="CQ88" s="174"/>
      <c r="CR88" s="175"/>
      <c r="CS88" s="174"/>
      <c r="CT88" s="175"/>
      <c r="CU88" s="174"/>
      <c r="CV88" s="175"/>
      <c r="CW88" s="174"/>
      <c r="CX88" s="175"/>
      <c r="CY88" s="174"/>
      <c r="CZ88" s="175"/>
      <c r="DA88" s="174"/>
      <c r="DB88" s="175"/>
      <c r="DC88" s="174"/>
      <c r="DD88" s="175"/>
      <c r="DE88" s="174"/>
      <c r="DF88" s="175"/>
      <c r="DG88" s="174"/>
      <c r="DH88" s="175"/>
      <c r="DI88" s="174"/>
      <c r="DJ88" s="175"/>
      <c r="DK88" s="174"/>
      <c r="DL88" s="175"/>
      <c r="DM88" s="174"/>
      <c r="DN88" s="175"/>
      <c r="DO88" s="174"/>
      <c r="DP88" s="175"/>
      <c r="DQ88" s="174"/>
      <c r="DR88" s="175"/>
      <c r="DS88" s="174"/>
      <c r="DT88" s="175"/>
      <c r="DU88" s="174"/>
      <c r="DV88" s="175"/>
      <c r="DW88" s="174"/>
      <c r="DX88" s="175"/>
      <c r="DY88" s="239"/>
      <c r="DZ88" s="159" t="str">
        <f t="shared" si="26"/>
        <v>Vojtěch Fux</v>
      </c>
      <c r="EA88" s="202"/>
      <c r="EB88" s="203"/>
      <c r="EC88" s="202"/>
      <c r="ED88" s="203"/>
      <c r="EE88" s="202"/>
      <c r="EF88" s="203"/>
      <c r="EG88" s="202"/>
      <c r="EH88" s="203"/>
      <c r="EI88" s="202"/>
      <c r="EJ88" s="203"/>
      <c r="EK88" s="202"/>
      <c r="EL88" s="203"/>
      <c r="EM88" s="202"/>
      <c r="EN88" s="203"/>
      <c r="EO88" s="202"/>
      <c r="EP88" s="203"/>
      <c r="EQ88" s="202"/>
      <c r="ER88" s="203"/>
      <c r="ES88" s="202"/>
      <c r="ET88" s="203"/>
      <c r="EU88" s="202"/>
      <c r="EV88" s="203"/>
      <c r="EW88" s="202"/>
      <c r="EX88" s="203"/>
      <c r="EY88" s="202"/>
      <c r="EZ88" s="203"/>
      <c r="FA88" s="202"/>
      <c r="FB88" s="203"/>
      <c r="FC88" s="202"/>
      <c r="FD88" s="203"/>
      <c r="FE88" s="202"/>
      <c r="FF88" s="203"/>
      <c r="FG88" s="202"/>
      <c r="FH88" s="203"/>
      <c r="FI88" s="202"/>
      <c r="FJ88" s="203"/>
      <c r="FK88" s="202"/>
      <c r="FL88" s="203"/>
      <c r="FM88" s="202"/>
      <c r="FN88" s="203"/>
      <c r="FO88" s="202"/>
      <c r="FP88" s="203"/>
      <c r="FQ88" s="202"/>
      <c r="FR88" s="203"/>
      <c r="FS88" s="202"/>
      <c r="FT88" s="203"/>
      <c r="FU88" s="202"/>
      <c r="FV88" s="203"/>
      <c r="FW88" s="202"/>
      <c r="FX88" s="203"/>
      <c r="FY88" s="202"/>
      <c r="FZ88" s="203"/>
      <c r="GA88" s="202"/>
      <c r="GB88" s="203"/>
      <c r="GC88" s="202"/>
      <c r="GD88" s="203"/>
      <c r="GE88" s="202"/>
      <c r="GF88" s="203"/>
      <c r="GG88" s="202"/>
      <c r="GH88" s="203"/>
      <c r="GI88" s="202"/>
      <c r="GJ88" s="203"/>
      <c r="GK88" s="239"/>
      <c r="GL88" s="159" t="str">
        <f t="shared" si="27"/>
        <v>Vojtěch Fux</v>
      </c>
      <c r="GM88" s="202"/>
      <c r="GN88" s="203"/>
      <c r="GO88" s="202"/>
      <c r="GP88" s="203"/>
      <c r="GQ88" s="202"/>
      <c r="GR88" s="203"/>
      <c r="GS88" s="202"/>
      <c r="GT88" s="203"/>
      <c r="GU88" s="202"/>
      <c r="GV88" s="203"/>
      <c r="GW88" s="202"/>
      <c r="GX88" s="203"/>
      <c r="GY88" s="202"/>
      <c r="GZ88" s="203"/>
      <c r="HA88" s="202"/>
      <c r="HB88" s="203"/>
      <c r="HC88" s="202"/>
      <c r="HD88" s="203"/>
      <c r="HE88" s="202"/>
      <c r="HF88" s="203"/>
      <c r="HG88" s="202"/>
      <c r="HH88" s="203"/>
      <c r="HI88" s="202"/>
      <c r="HJ88" s="203"/>
      <c r="HK88" s="202"/>
      <c r="HL88" s="203"/>
      <c r="HM88" s="202"/>
      <c r="HN88" s="203"/>
      <c r="HO88" s="202"/>
      <c r="HP88" s="203"/>
      <c r="HQ88" s="202"/>
      <c r="HR88" s="203"/>
      <c r="HS88" s="202"/>
      <c r="HT88" s="203"/>
      <c r="HU88" s="202"/>
      <c r="HV88" s="203"/>
      <c r="HW88" s="202"/>
      <c r="HX88" s="203"/>
      <c r="HY88" s="202"/>
      <c r="HZ88" s="203"/>
      <c r="IA88" s="202"/>
      <c r="IB88" s="203"/>
      <c r="IC88" s="202"/>
      <c r="ID88" s="203"/>
      <c r="IE88" s="202"/>
      <c r="IF88" s="203"/>
      <c r="IG88" s="202"/>
      <c r="IH88" s="203"/>
      <c r="II88" s="202"/>
      <c r="IJ88" s="203"/>
      <c r="IK88" s="202"/>
      <c r="IL88" s="203"/>
      <c r="IM88" s="202"/>
      <c r="IN88" s="203"/>
      <c r="IO88" s="202"/>
      <c r="IP88" s="203"/>
      <c r="IQ88" s="202"/>
      <c r="IR88" s="203"/>
      <c r="IS88" s="202"/>
      <c r="IT88" s="203"/>
      <c r="IU88" s="202"/>
      <c r="IV88" s="203"/>
    </row>
    <row r="89">
      <c r="A89" s="225">
        <f>IFERROR(__xludf.DUMMYFUNCTION("""COMPUTED_VALUE"""),120.0)</f>
        <v>120</v>
      </c>
      <c r="B89" s="159" t="str">
        <f t="shared" si="24"/>
        <v>Michal Jiřík</v>
      </c>
      <c r="C89" s="173">
        <f t="shared" ref="C89:BL89" si="76">BO89+EA89+GM89</f>
        <v>0</v>
      </c>
      <c r="D89" s="173">
        <f t="shared" si="76"/>
        <v>0</v>
      </c>
      <c r="E89" s="173">
        <f t="shared" si="76"/>
        <v>0</v>
      </c>
      <c r="F89" s="173">
        <f t="shared" si="76"/>
        <v>0</v>
      </c>
      <c r="G89" s="173">
        <f t="shared" si="76"/>
        <v>0</v>
      </c>
      <c r="H89" s="173">
        <f t="shared" si="76"/>
        <v>0</v>
      </c>
      <c r="I89" s="173">
        <f t="shared" si="76"/>
        <v>0</v>
      </c>
      <c r="J89" s="173">
        <f t="shared" si="76"/>
        <v>0</v>
      </c>
      <c r="K89" s="173">
        <f t="shared" si="76"/>
        <v>0</v>
      </c>
      <c r="L89" s="173">
        <f t="shared" si="76"/>
        <v>0</v>
      </c>
      <c r="M89" s="173">
        <f t="shared" si="76"/>
        <v>0</v>
      </c>
      <c r="N89" s="173">
        <f t="shared" si="76"/>
        <v>0</v>
      </c>
      <c r="O89" s="173">
        <f t="shared" si="76"/>
        <v>0</v>
      </c>
      <c r="P89" s="173">
        <f t="shared" si="76"/>
        <v>0</v>
      </c>
      <c r="Q89" s="173">
        <f t="shared" si="76"/>
        <v>0</v>
      </c>
      <c r="R89" s="173">
        <f t="shared" si="76"/>
        <v>0</v>
      </c>
      <c r="S89" s="173">
        <f t="shared" si="76"/>
        <v>0</v>
      </c>
      <c r="T89" s="173">
        <f t="shared" si="76"/>
        <v>0</v>
      </c>
      <c r="U89" s="173">
        <f t="shared" si="76"/>
        <v>0</v>
      </c>
      <c r="V89" s="173">
        <f t="shared" si="76"/>
        <v>0</v>
      </c>
      <c r="W89" s="173">
        <f t="shared" si="76"/>
        <v>0</v>
      </c>
      <c r="X89" s="173">
        <f t="shared" si="76"/>
        <v>0</v>
      </c>
      <c r="Y89" s="173">
        <f t="shared" si="76"/>
        <v>0</v>
      </c>
      <c r="Z89" s="173">
        <f t="shared" si="76"/>
        <v>0</v>
      </c>
      <c r="AA89" s="173">
        <f t="shared" si="76"/>
        <v>0</v>
      </c>
      <c r="AB89" s="173">
        <f t="shared" si="76"/>
        <v>0</v>
      </c>
      <c r="AC89" s="173">
        <f t="shared" si="76"/>
        <v>0</v>
      </c>
      <c r="AD89" s="173">
        <f t="shared" si="76"/>
        <v>0</v>
      </c>
      <c r="AE89" s="173">
        <f t="shared" si="76"/>
        <v>0</v>
      </c>
      <c r="AF89" s="173">
        <f t="shared" si="76"/>
        <v>0</v>
      </c>
      <c r="AG89" s="173">
        <f t="shared" si="76"/>
        <v>0</v>
      </c>
      <c r="AH89" s="173">
        <f t="shared" si="76"/>
        <v>0</v>
      </c>
      <c r="AI89" s="173">
        <f t="shared" si="76"/>
        <v>4.5</v>
      </c>
      <c r="AJ89" s="173">
        <f t="shared" si="76"/>
        <v>0</v>
      </c>
      <c r="AK89" s="173">
        <f t="shared" si="76"/>
        <v>0</v>
      </c>
      <c r="AL89" s="173">
        <f t="shared" si="76"/>
        <v>0</v>
      </c>
      <c r="AM89" s="173">
        <f t="shared" si="76"/>
        <v>0</v>
      </c>
      <c r="AN89" s="173">
        <f t="shared" si="76"/>
        <v>0</v>
      </c>
      <c r="AO89" s="173">
        <f t="shared" si="76"/>
        <v>0</v>
      </c>
      <c r="AP89" s="173">
        <f t="shared" si="76"/>
        <v>0</v>
      </c>
      <c r="AQ89" s="173">
        <f t="shared" si="76"/>
        <v>0</v>
      </c>
      <c r="AR89" s="173">
        <f t="shared" si="76"/>
        <v>0</v>
      </c>
      <c r="AS89" s="173">
        <f t="shared" si="76"/>
        <v>0</v>
      </c>
      <c r="AT89" s="173">
        <f t="shared" si="76"/>
        <v>0</v>
      </c>
      <c r="AU89" s="173">
        <f t="shared" si="76"/>
        <v>0</v>
      </c>
      <c r="AV89" s="173">
        <f t="shared" si="76"/>
        <v>0</v>
      </c>
      <c r="AW89" s="173">
        <f t="shared" si="76"/>
        <v>0</v>
      </c>
      <c r="AX89" s="173">
        <f t="shared" si="76"/>
        <v>0</v>
      </c>
      <c r="AY89" s="173">
        <f t="shared" si="76"/>
        <v>0</v>
      </c>
      <c r="AZ89" s="173">
        <f t="shared" si="76"/>
        <v>0</v>
      </c>
      <c r="BA89" s="173">
        <f t="shared" si="76"/>
        <v>0</v>
      </c>
      <c r="BB89" s="173">
        <f t="shared" si="76"/>
        <v>0</v>
      </c>
      <c r="BC89" s="173">
        <f t="shared" si="76"/>
        <v>0</v>
      </c>
      <c r="BD89" s="173">
        <f t="shared" si="76"/>
        <v>0</v>
      </c>
      <c r="BE89" s="173">
        <f t="shared" si="76"/>
        <v>0</v>
      </c>
      <c r="BF89" s="173">
        <f t="shared" si="76"/>
        <v>0</v>
      </c>
      <c r="BG89" s="173">
        <f t="shared" si="76"/>
        <v>0</v>
      </c>
      <c r="BH89" s="173">
        <f t="shared" si="76"/>
        <v>0</v>
      </c>
      <c r="BI89" s="173">
        <f t="shared" si="76"/>
        <v>0</v>
      </c>
      <c r="BJ89" s="173">
        <f t="shared" si="76"/>
        <v>0</v>
      </c>
      <c r="BK89" s="173">
        <f t="shared" si="76"/>
        <v>0</v>
      </c>
      <c r="BL89" s="173">
        <f t="shared" si="76"/>
        <v>0</v>
      </c>
      <c r="BM89" s="151"/>
      <c r="BN89" s="239" t="str">
        <f>IFERROR(__xludf.DUMMYFUNCTION("""COMPUTED_VALUE"""),"Michal Jiřík")</f>
        <v>Michal Jiřík</v>
      </c>
      <c r="BO89" s="174"/>
      <c r="BP89" s="175"/>
      <c r="BQ89" s="174"/>
      <c r="BR89" s="175"/>
      <c r="BS89" s="174"/>
      <c r="BT89" s="175"/>
      <c r="BU89" s="174"/>
      <c r="BV89" s="175"/>
      <c r="BW89" s="174"/>
      <c r="BX89" s="175"/>
      <c r="BY89" s="174"/>
      <c r="BZ89" s="175"/>
      <c r="CA89" s="174"/>
      <c r="CB89" s="175"/>
      <c r="CC89" s="174"/>
      <c r="CD89" s="175"/>
      <c r="CE89" s="174"/>
      <c r="CF89" s="175"/>
      <c r="CG89" s="174"/>
      <c r="CH89" s="175"/>
      <c r="CI89" s="174"/>
      <c r="CJ89" s="175"/>
      <c r="CK89" s="174"/>
      <c r="CL89" s="175"/>
      <c r="CM89" s="174"/>
      <c r="CN89" s="175"/>
      <c r="CO89" s="174"/>
      <c r="CP89" s="175"/>
      <c r="CQ89" s="174"/>
      <c r="CR89" s="175"/>
      <c r="CS89" s="174"/>
      <c r="CT89" s="175"/>
      <c r="CU89" s="174">
        <f>IFERROR(__xludf.DUMMYFUNCTION("""COMPUTED_VALUE"""),4.5)</f>
        <v>4.5</v>
      </c>
      <c r="CV89" s="175"/>
      <c r="CW89" s="174"/>
      <c r="CX89" s="175"/>
      <c r="CY89" s="174"/>
      <c r="CZ89" s="175"/>
      <c r="DA89" s="174"/>
      <c r="DB89" s="175"/>
      <c r="DC89" s="174"/>
      <c r="DD89" s="175"/>
      <c r="DE89" s="174"/>
      <c r="DF89" s="175"/>
      <c r="DG89" s="174"/>
      <c r="DH89" s="175"/>
      <c r="DI89" s="174"/>
      <c r="DJ89" s="175"/>
      <c r="DK89" s="174"/>
      <c r="DL89" s="175"/>
      <c r="DM89" s="174"/>
      <c r="DN89" s="175"/>
      <c r="DO89" s="174"/>
      <c r="DP89" s="175"/>
      <c r="DQ89" s="174"/>
      <c r="DR89" s="175"/>
      <c r="DS89" s="174"/>
      <c r="DT89" s="175"/>
      <c r="DU89" s="174"/>
      <c r="DV89" s="175"/>
      <c r="DW89" s="174"/>
      <c r="DX89" s="175"/>
      <c r="DY89" s="239"/>
      <c r="DZ89" s="159" t="str">
        <f t="shared" si="26"/>
        <v>Michal Jiřík</v>
      </c>
      <c r="EA89" s="202"/>
      <c r="EB89" s="203"/>
      <c r="EC89" s="202"/>
      <c r="ED89" s="203"/>
      <c r="EE89" s="202"/>
      <c r="EF89" s="203"/>
      <c r="EG89" s="202"/>
      <c r="EH89" s="203"/>
      <c r="EI89" s="202"/>
      <c r="EJ89" s="203"/>
      <c r="EK89" s="202"/>
      <c r="EL89" s="203"/>
      <c r="EM89" s="202"/>
      <c r="EN89" s="203"/>
      <c r="EO89" s="202"/>
      <c r="EP89" s="203"/>
      <c r="EQ89" s="202"/>
      <c r="ER89" s="203"/>
      <c r="ES89" s="202"/>
      <c r="ET89" s="203"/>
      <c r="EU89" s="202"/>
      <c r="EV89" s="203"/>
      <c r="EW89" s="202"/>
      <c r="EX89" s="203"/>
      <c r="EY89" s="202"/>
      <c r="EZ89" s="203"/>
      <c r="FA89" s="202"/>
      <c r="FB89" s="203"/>
      <c r="FC89" s="202"/>
      <c r="FD89" s="203"/>
      <c r="FE89" s="202"/>
      <c r="FF89" s="203"/>
      <c r="FG89" s="202"/>
      <c r="FH89" s="203"/>
      <c r="FI89" s="202"/>
      <c r="FJ89" s="203"/>
      <c r="FK89" s="202"/>
      <c r="FL89" s="203"/>
      <c r="FM89" s="202"/>
      <c r="FN89" s="203"/>
      <c r="FO89" s="202"/>
      <c r="FP89" s="203"/>
      <c r="FQ89" s="202"/>
      <c r="FR89" s="203"/>
      <c r="FS89" s="202"/>
      <c r="FT89" s="203"/>
      <c r="FU89" s="202"/>
      <c r="FV89" s="203"/>
      <c r="FW89" s="202"/>
      <c r="FX89" s="203"/>
      <c r="FY89" s="202"/>
      <c r="FZ89" s="203"/>
      <c r="GA89" s="202"/>
      <c r="GB89" s="203"/>
      <c r="GC89" s="202"/>
      <c r="GD89" s="203"/>
      <c r="GE89" s="202"/>
      <c r="GF89" s="203"/>
      <c r="GG89" s="202"/>
      <c r="GH89" s="203"/>
      <c r="GI89" s="202"/>
      <c r="GJ89" s="203"/>
      <c r="GK89" s="239"/>
      <c r="GL89" s="159" t="str">
        <f t="shared" si="27"/>
        <v>Michal Jiřík</v>
      </c>
      <c r="GM89" s="202"/>
      <c r="GN89" s="203"/>
      <c r="GO89" s="202"/>
      <c r="GP89" s="203"/>
      <c r="GQ89" s="202"/>
      <c r="GR89" s="203"/>
      <c r="GS89" s="202"/>
      <c r="GT89" s="203"/>
      <c r="GU89" s="202"/>
      <c r="GV89" s="203"/>
      <c r="GW89" s="202"/>
      <c r="GX89" s="203"/>
      <c r="GY89" s="202"/>
      <c r="GZ89" s="203"/>
      <c r="HA89" s="202"/>
      <c r="HB89" s="203"/>
      <c r="HC89" s="202"/>
      <c r="HD89" s="203"/>
      <c r="HE89" s="202"/>
      <c r="HF89" s="203"/>
      <c r="HG89" s="202"/>
      <c r="HH89" s="203"/>
      <c r="HI89" s="202"/>
      <c r="HJ89" s="203"/>
      <c r="HK89" s="202"/>
      <c r="HL89" s="203"/>
      <c r="HM89" s="202"/>
      <c r="HN89" s="203"/>
      <c r="HO89" s="202"/>
      <c r="HP89" s="203"/>
      <c r="HQ89" s="202"/>
      <c r="HR89" s="203"/>
      <c r="HS89" s="202"/>
      <c r="HT89" s="203"/>
      <c r="HU89" s="202"/>
      <c r="HV89" s="203"/>
      <c r="HW89" s="202"/>
      <c r="HX89" s="203"/>
      <c r="HY89" s="202"/>
      <c r="HZ89" s="203"/>
      <c r="IA89" s="202"/>
      <c r="IB89" s="203"/>
      <c r="IC89" s="202"/>
      <c r="ID89" s="203"/>
      <c r="IE89" s="202"/>
      <c r="IF89" s="203"/>
      <c r="IG89" s="202"/>
      <c r="IH89" s="203"/>
      <c r="II89" s="202"/>
      <c r="IJ89" s="203"/>
      <c r="IK89" s="202"/>
      <c r="IL89" s="203"/>
      <c r="IM89" s="202"/>
      <c r="IN89" s="203"/>
      <c r="IO89" s="202"/>
      <c r="IP89" s="203"/>
      <c r="IQ89" s="202"/>
      <c r="IR89" s="203"/>
      <c r="IS89" s="202"/>
      <c r="IT89" s="203"/>
      <c r="IU89" s="202"/>
      <c r="IV89" s="203"/>
    </row>
    <row r="90">
      <c r="A90" s="225">
        <f>IFERROR(__xludf.DUMMYFUNCTION("""COMPUTED_VALUE"""),100.0)</f>
        <v>100</v>
      </c>
      <c r="B90" s="159" t="str">
        <f t="shared" si="24"/>
        <v>Kateřina Machková</v>
      </c>
      <c r="C90" s="173">
        <f t="shared" ref="C90:BL90" si="77">BO90+EA90+GM90</f>
        <v>0</v>
      </c>
      <c r="D90" s="173">
        <f t="shared" si="77"/>
        <v>0</v>
      </c>
      <c r="E90" s="173">
        <f t="shared" si="77"/>
        <v>0</v>
      </c>
      <c r="F90" s="173">
        <f t="shared" si="77"/>
        <v>0</v>
      </c>
      <c r="G90" s="173">
        <f t="shared" si="77"/>
        <v>0</v>
      </c>
      <c r="H90" s="173">
        <f t="shared" si="77"/>
        <v>0</v>
      </c>
      <c r="I90" s="173">
        <f t="shared" si="77"/>
        <v>0</v>
      </c>
      <c r="J90" s="173">
        <f t="shared" si="77"/>
        <v>0</v>
      </c>
      <c r="K90" s="173">
        <f t="shared" si="77"/>
        <v>0</v>
      </c>
      <c r="L90" s="173">
        <f t="shared" si="77"/>
        <v>0</v>
      </c>
      <c r="M90" s="173">
        <f t="shared" si="77"/>
        <v>0</v>
      </c>
      <c r="N90" s="173">
        <f t="shared" si="77"/>
        <v>0</v>
      </c>
      <c r="O90" s="173">
        <f t="shared" si="77"/>
        <v>0</v>
      </c>
      <c r="P90" s="173">
        <f t="shared" si="77"/>
        <v>0</v>
      </c>
      <c r="Q90" s="173">
        <f t="shared" si="77"/>
        <v>0</v>
      </c>
      <c r="R90" s="173">
        <f t="shared" si="77"/>
        <v>0</v>
      </c>
      <c r="S90" s="173">
        <f t="shared" si="77"/>
        <v>0</v>
      </c>
      <c r="T90" s="173">
        <f t="shared" si="77"/>
        <v>0</v>
      </c>
      <c r="U90" s="173">
        <f t="shared" si="77"/>
        <v>0</v>
      </c>
      <c r="V90" s="173">
        <f t="shared" si="77"/>
        <v>0</v>
      </c>
      <c r="W90" s="173">
        <f t="shared" si="77"/>
        <v>0</v>
      </c>
      <c r="X90" s="173">
        <f t="shared" si="77"/>
        <v>0</v>
      </c>
      <c r="Y90" s="173">
        <f t="shared" si="77"/>
        <v>16.5</v>
      </c>
      <c r="Z90" s="173">
        <f t="shared" si="77"/>
        <v>0</v>
      </c>
      <c r="AA90" s="173">
        <f t="shared" si="77"/>
        <v>0</v>
      </c>
      <c r="AB90" s="173">
        <f t="shared" si="77"/>
        <v>0</v>
      </c>
      <c r="AC90" s="173">
        <f t="shared" si="77"/>
        <v>6.5</v>
      </c>
      <c r="AD90" s="173">
        <f t="shared" si="77"/>
        <v>0</v>
      </c>
      <c r="AE90" s="173">
        <f t="shared" si="77"/>
        <v>0</v>
      </c>
      <c r="AF90" s="173">
        <f t="shared" si="77"/>
        <v>0</v>
      </c>
      <c r="AG90" s="173">
        <f t="shared" si="77"/>
        <v>8</v>
      </c>
      <c r="AH90" s="173">
        <f t="shared" si="77"/>
        <v>0</v>
      </c>
      <c r="AI90" s="173">
        <f t="shared" si="77"/>
        <v>8</v>
      </c>
      <c r="AJ90" s="173">
        <f t="shared" si="77"/>
        <v>0</v>
      </c>
      <c r="AK90" s="173">
        <f t="shared" si="77"/>
        <v>0</v>
      </c>
      <c r="AL90" s="173">
        <f t="shared" si="77"/>
        <v>0</v>
      </c>
      <c r="AM90" s="173">
        <f t="shared" si="77"/>
        <v>0</v>
      </c>
      <c r="AN90" s="173">
        <f t="shared" si="77"/>
        <v>0</v>
      </c>
      <c r="AO90" s="173">
        <f t="shared" si="77"/>
        <v>5</v>
      </c>
      <c r="AP90" s="173">
        <f t="shared" si="77"/>
        <v>0</v>
      </c>
      <c r="AQ90" s="173">
        <f t="shared" si="77"/>
        <v>12.5</v>
      </c>
      <c r="AR90" s="173">
        <f t="shared" si="77"/>
        <v>0</v>
      </c>
      <c r="AS90" s="173">
        <f t="shared" si="77"/>
        <v>6</v>
      </c>
      <c r="AT90" s="173">
        <f t="shared" si="77"/>
        <v>0</v>
      </c>
      <c r="AU90" s="173">
        <f t="shared" si="77"/>
        <v>7.5</v>
      </c>
      <c r="AV90" s="173">
        <f t="shared" si="77"/>
        <v>0</v>
      </c>
      <c r="AW90" s="173">
        <f t="shared" si="77"/>
        <v>6</v>
      </c>
      <c r="AX90" s="173">
        <f t="shared" si="77"/>
        <v>0</v>
      </c>
      <c r="AY90" s="173">
        <f t="shared" si="77"/>
        <v>0</v>
      </c>
      <c r="AZ90" s="173">
        <f t="shared" si="77"/>
        <v>0</v>
      </c>
      <c r="BA90" s="173">
        <f t="shared" si="77"/>
        <v>4.5</v>
      </c>
      <c r="BB90" s="173">
        <f t="shared" si="77"/>
        <v>0</v>
      </c>
      <c r="BC90" s="173">
        <f t="shared" si="77"/>
        <v>0</v>
      </c>
      <c r="BD90" s="173">
        <f t="shared" si="77"/>
        <v>0</v>
      </c>
      <c r="BE90" s="173">
        <f t="shared" si="77"/>
        <v>0</v>
      </c>
      <c r="BF90" s="173">
        <f t="shared" si="77"/>
        <v>0</v>
      </c>
      <c r="BG90" s="173">
        <f t="shared" si="77"/>
        <v>7</v>
      </c>
      <c r="BH90" s="173">
        <f t="shared" si="77"/>
        <v>0</v>
      </c>
      <c r="BI90" s="173">
        <f t="shared" si="77"/>
        <v>7</v>
      </c>
      <c r="BJ90" s="173">
        <f t="shared" si="77"/>
        <v>0</v>
      </c>
      <c r="BK90" s="173">
        <f t="shared" si="77"/>
        <v>0</v>
      </c>
      <c r="BL90" s="173">
        <f t="shared" si="77"/>
        <v>0</v>
      </c>
      <c r="BM90" s="151"/>
      <c r="BN90" s="239" t="str">
        <f>IFERROR(__xludf.DUMMYFUNCTION("""COMPUTED_VALUE"""),"Kateřina Machková")</f>
        <v>Kateřina Machková</v>
      </c>
      <c r="BO90" s="174"/>
      <c r="BP90" s="175"/>
      <c r="BQ90" s="174"/>
      <c r="BR90" s="175"/>
      <c r="BS90" s="174"/>
      <c r="BT90" s="175"/>
      <c r="BU90" s="174"/>
      <c r="BV90" s="175"/>
      <c r="BW90" s="174"/>
      <c r="BX90" s="175"/>
      <c r="BY90" s="174"/>
      <c r="BZ90" s="175"/>
      <c r="CA90" s="174"/>
      <c r="CB90" s="175"/>
      <c r="CC90" s="174"/>
      <c r="CD90" s="175"/>
      <c r="CE90" s="174"/>
      <c r="CF90" s="175"/>
      <c r="CG90" s="174"/>
      <c r="CH90" s="175"/>
      <c r="CI90" s="174"/>
      <c r="CJ90" s="175"/>
      <c r="CK90" s="174"/>
      <c r="CL90" s="175"/>
      <c r="CM90" s="174"/>
      <c r="CN90" s="175"/>
      <c r="CO90" s="174"/>
      <c r="CP90" s="175"/>
      <c r="CQ90" s="174"/>
      <c r="CR90" s="175"/>
      <c r="CS90" s="174"/>
      <c r="CT90" s="175"/>
      <c r="CU90" s="174"/>
      <c r="CV90" s="175"/>
      <c r="CW90" s="174"/>
      <c r="CX90" s="175"/>
      <c r="CY90" s="174"/>
      <c r="CZ90" s="175"/>
      <c r="DA90" s="174"/>
      <c r="DB90" s="175"/>
      <c r="DC90" s="174"/>
      <c r="DD90" s="175"/>
      <c r="DE90" s="174"/>
      <c r="DF90" s="175"/>
      <c r="DG90" s="174"/>
      <c r="DH90" s="175"/>
      <c r="DI90" s="174"/>
      <c r="DJ90" s="175"/>
      <c r="DK90" s="174"/>
      <c r="DL90" s="175"/>
      <c r="DM90" s="174"/>
      <c r="DN90" s="175"/>
      <c r="DO90" s="174"/>
      <c r="DP90" s="175"/>
      <c r="DQ90" s="174"/>
      <c r="DR90" s="175"/>
      <c r="DS90" s="174"/>
      <c r="DT90" s="175"/>
      <c r="DU90" s="174"/>
      <c r="DV90" s="175"/>
      <c r="DW90" s="174"/>
      <c r="DX90" s="175"/>
      <c r="DY90" s="239"/>
      <c r="DZ90" s="159" t="str">
        <f t="shared" si="26"/>
        <v>Kateřina Machková</v>
      </c>
      <c r="EA90" s="202"/>
      <c r="EB90" s="203"/>
      <c r="EC90" s="202"/>
      <c r="ED90" s="203"/>
      <c r="EE90" s="202"/>
      <c r="EF90" s="203"/>
      <c r="EG90" s="202"/>
      <c r="EH90" s="203"/>
      <c r="EI90" s="202"/>
      <c r="EJ90" s="203"/>
      <c r="EK90" s="202"/>
      <c r="EL90" s="203"/>
      <c r="EM90" s="202"/>
      <c r="EN90" s="203"/>
      <c r="EO90" s="202"/>
      <c r="EP90" s="203"/>
      <c r="EQ90" s="202"/>
      <c r="ER90" s="203"/>
      <c r="ES90" s="202"/>
      <c r="ET90" s="203"/>
      <c r="EU90" s="202"/>
      <c r="EV90" s="203"/>
      <c r="EW90" s="202"/>
      <c r="EX90" s="203"/>
      <c r="EY90" s="202"/>
      <c r="EZ90" s="203"/>
      <c r="FA90" s="202"/>
      <c r="FB90" s="203"/>
      <c r="FC90" s="202"/>
      <c r="FD90" s="203"/>
      <c r="FE90" s="202"/>
      <c r="FF90" s="203"/>
      <c r="FG90" s="202"/>
      <c r="FH90" s="203"/>
      <c r="FI90" s="202"/>
      <c r="FJ90" s="203"/>
      <c r="FK90" s="202"/>
      <c r="FL90" s="203"/>
      <c r="FM90" s="202"/>
      <c r="FN90" s="203"/>
      <c r="FO90" s="202"/>
      <c r="FP90" s="203"/>
      <c r="FQ90" s="202"/>
      <c r="FR90" s="203"/>
      <c r="FS90" s="202"/>
      <c r="FT90" s="203"/>
      <c r="FU90" s="202"/>
      <c r="FV90" s="203"/>
      <c r="FW90" s="202"/>
      <c r="FX90" s="203"/>
      <c r="FY90" s="202"/>
      <c r="FZ90" s="203"/>
      <c r="GA90" s="202"/>
      <c r="GB90" s="203"/>
      <c r="GC90" s="202"/>
      <c r="GD90" s="203"/>
      <c r="GE90" s="202"/>
      <c r="GF90" s="203"/>
      <c r="GG90" s="202"/>
      <c r="GH90" s="203"/>
      <c r="GI90" s="202"/>
      <c r="GJ90" s="203"/>
      <c r="GK90" s="239"/>
      <c r="GL90" s="159" t="str">
        <f t="shared" si="27"/>
        <v>Kateřina Machková</v>
      </c>
      <c r="GM90" s="202"/>
      <c r="GN90" s="203"/>
      <c r="GO90" s="202"/>
      <c r="GP90" s="203"/>
      <c r="GQ90" s="202"/>
      <c r="GR90" s="203"/>
      <c r="GS90" s="202"/>
      <c r="GT90" s="203"/>
      <c r="GU90" s="202"/>
      <c r="GV90" s="203"/>
      <c r="GW90" s="202"/>
      <c r="GX90" s="203"/>
      <c r="GY90" s="202"/>
      <c r="GZ90" s="203"/>
      <c r="HA90" s="202"/>
      <c r="HB90" s="203"/>
      <c r="HC90" s="202"/>
      <c r="HD90" s="203"/>
      <c r="HE90" s="202"/>
      <c r="HF90" s="203"/>
      <c r="HG90" s="202"/>
      <c r="HH90" s="203"/>
      <c r="HI90" s="202">
        <f>IFERROR(__xludf.DUMMYFUNCTION("""COMPUTED_VALUE"""),16.5)</f>
        <v>16.5</v>
      </c>
      <c r="HJ90" s="203"/>
      <c r="HK90" s="202"/>
      <c r="HL90" s="203"/>
      <c r="HM90" s="202">
        <f>IFERROR(__xludf.DUMMYFUNCTION("""COMPUTED_VALUE"""),6.5)</f>
        <v>6.5</v>
      </c>
      <c r="HN90" s="203"/>
      <c r="HO90" s="202"/>
      <c r="HP90" s="203"/>
      <c r="HQ90" s="202">
        <f>IFERROR(__xludf.DUMMYFUNCTION("""COMPUTED_VALUE"""),8.0)</f>
        <v>8</v>
      </c>
      <c r="HR90" s="203"/>
      <c r="HS90" s="202">
        <f>IFERROR(__xludf.DUMMYFUNCTION("""COMPUTED_VALUE"""),8.0)</f>
        <v>8</v>
      </c>
      <c r="HT90" s="203"/>
      <c r="HU90" s="202"/>
      <c r="HV90" s="203"/>
      <c r="HW90" s="202"/>
      <c r="HX90" s="203"/>
      <c r="HY90" s="202">
        <f>IFERROR(__xludf.DUMMYFUNCTION("""COMPUTED_VALUE"""),5.0)</f>
        <v>5</v>
      </c>
      <c r="HZ90" s="203"/>
      <c r="IA90" s="202">
        <f>IFERROR(__xludf.DUMMYFUNCTION("""COMPUTED_VALUE"""),12.5)</f>
        <v>12.5</v>
      </c>
      <c r="IB90" s="203"/>
      <c r="IC90" s="202">
        <f>IFERROR(__xludf.DUMMYFUNCTION("""COMPUTED_VALUE"""),6.0)</f>
        <v>6</v>
      </c>
      <c r="ID90" s="203"/>
      <c r="IE90" s="202">
        <f>IFERROR(__xludf.DUMMYFUNCTION("""COMPUTED_VALUE"""),7.5)</f>
        <v>7.5</v>
      </c>
      <c r="IF90" s="203"/>
      <c r="IG90" s="202">
        <f>IFERROR(__xludf.DUMMYFUNCTION("""COMPUTED_VALUE"""),6.0)</f>
        <v>6</v>
      </c>
      <c r="IH90" s="203"/>
      <c r="II90" s="202"/>
      <c r="IJ90" s="203"/>
      <c r="IK90" s="202">
        <f>IFERROR(__xludf.DUMMYFUNCTION("""COMPUTED_VALUE"""),4.5)</f>
        <v>4.5</v>
      </c>
      <c r="IL90" s="203"/>
      <c r="IM90" s="202"/>
      <c r="IN90" s="203"/>
      <c r="IO90" s="202"/>
      <c r="IP90" s="203"/>
      <c r="IQ90" s="202">
        <f>IFERROR(__xludf.DUMMYFUNCTION("""COMPUTED_VALUE"""),7.0)</f>
        <v>7</v>
      </c>
      <c r="IR90" s="203"/>
      <c r="IS90" s="202">
        <f>IFERROR(__xludf.DUMMYFUNCTION("""COMPUTED_VALUE"""),7.0)</f>
        <v>7</v>
      </c>
      <c r="IT90" s="203"/>
      <c r="IU90" s="202"/>
      <c r="IV90" s="203"/>
    </row>
    <row r="91">
      <c r="A91" s="225">
        <f>IFERROR(__xludf.DUMMYFUNCTION("""COMPUTED_VALUE"""),100.0)</f>
        <v>100</v>
      </c>
      <c r="B91" s="159" t="str">
        <f t="shared" si="24"/>
        <v>Marek Šimek</v>
      </c>
      <c r="C91" s="173">
        <f t="shared" ref="C91:BL91" si="78">BO91+EA91+GM91</f>
        <v>0</v>
      </c>
      <c r="D91" s="173">
        <f t="shared" si="78"/>
        <v>0</v>
      </c>
      <c r="E91" s="173">
        <f t="shared" si="78"/>
        <v>0</v>
      </c>
      <c r="F91" s="173">
        <f t="shared" si="78"/>
        <v>0</v>
      </c>
      <c r="G91" s="173">
        <f t="shared" si="78"/>
        <v>0</v>
      </c>
      <c r="H91" s="173">
        <f t="shared" si="78"/>
        <v>0</v>
      </c>
      <c r="I91" s="173">
        <f t="shared" si="78"/>
        <v>0</v>
      </c>
      <c r="J91" s="173">
        <f t="shared" si="78"/>
        <v>0</v>
      </c>
      <c r="K91" s="173">
        <f t="shared" si="78"/>
        <v>0</v>
      </c>
      <c r="L91" s="173">
        <f t="shared" si="78"/>
        <v>0</v>
      </c>
      <c r="M91" s="173">
        <f t="shared" si="78"/>
        <v>0</v>
      </c>
      <c r="N91" s="173">
        <f t="shared" si="78"/>
        <v>0</v>
      </c>
      <c r="O91" s="173">
        <f t="shared" si="78"/>
        <v>0</v>
      </c>
      <c r="P91" s="173">
        <f t="shared" si="78"/>
        <v>0</v>
      </c>
      <c r="Q91" s="173">
        <f t="shared" si="78"/>
        <v>0</v>
      </c>
      <c r="R91" s="173">
        <f t="shared" si="78"/>
        <v>0</v>
      </c>
      <c r="S91" s="173">
        <f t="shared" si="78"/>
        <v>0</v>
      </c>
      <c r="T91" s="173">
        <f t="shared" si="78"/>
        <v>0</v>
      </c>
      <c r="U91" s="173">
        <f t="shared" si="78"/>
        <v>0</v>
      </c>
      <c r="V91" s="173">
        <f t="shared" si="78"/>
        <v>0</v>
      </c>
      <c r="W91" s="173">
        <f t="shared" si="78"/>
        <v>8</v>
      </c>
      <c r="X91" s="173">
        <f t="shared" si="78"/>
        <v>0</v>
      </c>
      <c r="Y91" s="173">
        <f t="shared" si="78"/>
        <v>6</v>
      </c>
      <c r="Z91" s="173">
        <f t="shared" si="78"/>
        <v>0</v>
      </c>
      <c r="AA91" s="173">
        <f t="shared" si="78"/>
        <v>0</v>
      </c>
      <c r="AB91" s="173">
        <f t="shared" si="78"/>
        <v>0</v>
      </c>
      <c r="AC91" s="173">
        <f t="shared" si="78"/>
        <v>0</v>
      </c>
      <c r="AD91" s="173">
        <f t="shared" si="78"/>
        <v>0</v>
      </c>
      <c r="AE91" s="173">
        <f t="shared" si="78"/>
        <v>0</v>
      </c>
      <c r="AF91" s="173">
        <f t="shared" si="78"/>
        <v>0</v>
      </c>
      <c r="AG91" s="173">
        <f t="shared" si="78"/>
        <v>0</v>
      </c>
      <c r="AH91" s="173">
        <f t="shared" si="78"/>
        <v>0</v>
      </c>
      <c r="AI91" s="173">
        <f t="shared" si="78"/>
        <v>0</v>
      </c>
      <c r="AJ91" s="173">
        <f t="shared" si="78"/>
        <v>0</v>
      </c>
      <c r="AK91" s="173">
        <f t="shared" si="78"/>
        <v>0</v>
      </c>
      <c r="AL91" s="173">
        <f t="shared" si="78"/>
        <v>0</v>
      </c>
      <c r="AM91" s="173">
        <f t="shared" si="78"/>
        <v>6</v>
      </c>
      <c r="AN91" s="173">
        <f t="shared" si="78"/>
        <v>0</v>
      </c>
      <c r="AO91" s="173">
        <f t="shared" si="78"/>
        <v>11.5</v>
      </c>
      <c r="AP91" s="173">
        <f t="shared" si="78"/>
        <v>0</v>
      </c>
      <c r="AQ91" s="173">
        <f t="shared" si="78"/>
        <v>0</v>
      </c>
      <c r="AR91" s="173">
        <f t="shared" si="78"/>
        <v>0</v>
      </c>
      <c r="AS91" s="173">
        <f t="shared" si="78"/>
        <v>0</v>
      </c>
      <c r="AT91" s="173">
        <f t="shared" si="78"/>
        <v>0</v>
      </c>
      <c r="AU91" s="173">
        <f t="shared" si="78"/>
        <v>0</v>
      </c>
      <c r="AV91" s="173">
        <f t="shared" si="78"/>
        <v>0</v>
      </c>
      <c r="AW91" s="173">
        <f t="shared" si="78"/>
        <v>0</v>
      </c>
      <c r="AX91" s="173">
        <f t="shared" si="78"/>
        <v>0</v>
      </c>
      <c r="AY91" s="173">
        <f t="shared" si="78"/>
        <v>5</v>
      </c>
      <c r="AZ91" s="173">
        <f t="shared" si="78"/>
        <v>0</v>
      </c>
      <c r="BA91" s="173">
        <f t="shared" si="78"/>
        <v>0</v>
      </c>
      <c r="BB91" s="173">
        <f t="shared" si="78"/>
        <v>0</v>
      </c>
      <c r="BC91" s="173">
        <f t="shared" si="78"/>
        <v>6</v>
      </c>
      <c r="BD91" s="173">
        <f t="shared" si="78"/>
        <v>0</v>
      </c>
      <c r="BE91" s="173">
        <f t="shared" si="78"/>
        <v>0</v>
      </c>
      <c r="BF91" s="173">
        <f t="shared" si="78"/>
        <v>0</v>
      </c>
      <c r="BG91" s="173">
        <f t="shared" si="78"/>
        <v>0</v>
      </c>
      <c r="BH91" s="173">
        <f t="shared" si="78"/>
        <v>0</v>
      </c>
      <c r="BI91" s="173">
        <f t="shared" si="78"/>
        <v>0</v>
      </c>
      <c r="BJ91" s="173">
        <f t="shared" si="78"/>
        <v>0</v>
      </c>
      <c r="BK91" s="173">
        <f t="shared" si="78"/>
        <v>0</v>
      </c>
      <c r="BL91" s="173">
        <f t="shared" si="78"/>
        <v>0</v>
      </c>
      <c r="BM91" s="151"/>
      <c r="BN91" s="239" t="str">
        <f>IFERROR(__xludf.DUMMYFUNCTION("""COMPUTED_VALUE"""),"Marek Šimek")</f>
        <v>Marek Šimek</v>
      </c>
      <c r="BO91" s="174"/>
      <c r="BP91" s="175"/>
      <c r="BQ91" s="174"/>
      <c r="BR91" s="175"/>
      <c r="BS91" s="174"/>
      <c r="BT91" s="175"/>
      <c r="BU91" s="174"/>
      <c r="BV91" s="175"/>
      <c r="BW91" s="174"/>
      <c r="BX91" s="175"/>
      <c r="BY91" s="174"/>
      <c r="BZ91" s="175"/>
      <c r="CA91" s="174"/>
      <c r="CB91" s="175"/>
      <c r="CC91" s="174"/>
      <c r="CD91" s="175"/>
      <c r="CE91" s="174"/>
      <c r="CF91" s="175"/>
      <c r="CG91" s="174"/>
      <c r="CH91" s="175"/>
      <c r="CI91" s="174"/>
      <c r="CJ91" s="175"/>
      <c r="CK91" s="174">
        <f>IFERROR(__xludf.DUMMYFUNCTION("""COMPUTED_VALUE"""),6.0)</f>
        <v>6</v>
      </c>
      <c r="CL91" s="175"/>
      <c r="CM91" s="174"/>
      <c r="CN91" s="175"/>
      <c r="CO91" s="174"/>
      <c r="CP91" s="175"/>
      <c r="CQ91" s="174"/>
      <c r="CR91" s="175"/>
      <c r="CS91" s="174"/>
      <c r="CT91" s="175"/>
      <c r="CU91" s="174"/>
      <c r="CV91" s="175"/>
      <c r="CW91" s="174"/>
      <c r="CX91" s="175"/>
      <c r="CY91" s="174">
        <f>IFERROR(__xludf.DUMMYFUNCTION("""COMPUTED_VALUE"""),6.0)</f>
        <v>6</v>
      </c>
      <c r="CZ91" s="175"/>
      <c r="DA91" s="174">
        <f>IFERROR(__xludf.DUMMYFUNCTION("""COMPUTED_VALUE"""),11.5)</f>
        <v>11.5</v>
      </c>
      <c r="DB91" s="175"/>
      <c r="DC91" s="174"/>
      <c r="DD91" s="175"/>
      <c r="DE91" s="174"/>
      <c r="DF91" s="175"/>
      <c r="DG91" s="174"/>
      <c r="DH91" s="175"/>
      <c r="DI91" s="174"/>
      <c r="DJ91" s="175"/>
      <c r="DK91" s="174">
        <f>IFERROR(__xludf.DUMMYFUNCTION("""COMPUTED_VALUE"""),5.0)</f>
        <v>5</v>
      </c>
      <c r="DL91" s="175"/>
      <c r="DM91" s="174"/>
      <c r="DN91" s="175"/>
      <c r="DO91" s="174">
        <f>IFERROR(__xludf.DUMMYFUNCTION("""COMPUTED_VALUE"""),6.0)</f>
        <v>6</v>
      </c>
      <c r="DP91" s="175"/>
      <c r="DQ91" s="174"/>
      <c r="DR91" s="175"/>
      <c r="DS91" s="174"/>
      <c r="DT91" s="175"/>
      <c r="DU91" s="174"/>
      <c r="DV91" s="175"/>
      <c r="DW91" s="174"/>
      <c r="DX91" s="175"/>
      <c r="DY91" s="239"/>
      <c r="DZ91" s="159" t="str">
        <f t="shared" si="26"/>
        <v>Marek Šimek</v>
      </c>
      <c r="EA91" s="202"/>
      <c r="EB91" s="203"/>
      <c r="EC91" s="202"/>
      <c r="ED91" s="203"/>
      <c r="EE91" s="202"/>
      <c r="EF91" s="203"/>
      <c r="EG91" s="202"/>
      <c r="EH91" s="203"/>
      <c r="EI91" s="202"/>
      <c r="EJ91" s="203"/>
      <c r="EK91" s="202"/>
      <c r="EL91" s="203"/>
      <c r="EM91" s="202"/>
      <c r="EN91" s="203"/>
      <c r="EO91" s="202"/>
      <c r="EP91" s="203"/>
      <c r="EQ91" s="202"/>
      <c r="ER91" s="203"/>
      <c r="ES91" s="202"/>
      <c r="ET91" s="203"/>
      <c r="EU91" s="202"/>
      <c r="EV91" s="203"/>
      <c r="EW91" s="202"/>
      <c r="EX91" s="203"/>
      <c r="EY91" s="202"/>
      <c r="EZ91" s="203"/>
      <c r="FA91" s="202"/>
      <c r="FB91" s="203"/>
      <c r="FC91" s="202"/>
      <c r="FD91" s="203"/>
      <c r="FE91" s="202"/>
      <c r="FF91" s="203"/>
      <c r="FG91" s="202"/>
      <c r="FH91" s="203"/>
      <c r="FI91" s="202"/>
      <c r="FJ91" s="203"/>
      <c r="FK91" s="202"/>
      <c r="FL91" s="203"/>
      <c r="FM91" s="202"/>
      <c r="FN91" s="203"/>
      <c r="FO91" s="202"/>
      <c r="FP91" s="203"/>
      <c r="FQ91" s="202"/>
      <c r="FR91" s="203"/>
      <c r="FS91" s="202"/>
      <c r="FT91" s="203"/>
      <c r="FU91" s="202"/>
      <c r="FV91" s="203"/>
      <c r="FW91" s="202"/>
      <c r="FX91" s="203"/>
      <c r="FY91" s="202"/>
      <c r="FZ91" s="203"/>
      <c r="GA91" s="202"/>
      <c r="GB91" s="203"/>
      <c r="GC91" s="202"/>
      <c r="GD91" s="203"/>
      <c r="GE91" s="202"/>
      <c r="GF91" s="203"/>
      <c r="GG91" s="202"/>
      <c r="GH91" s="203"/>
      <c r="GI91" s="202"/>
      <c r="GJ91" s="203"/>
      <c r="GK91" s="239"/>
      <c r="GL91" s="159" t="str">
        <f t="shared" si="27"/>
        <v>Marek Šimek</v>
      </c>
      <c r="GM91" s="202"/>
      <c r="GN91" s="203"/>
      <c r="GO91" s="202"/>
      <c r="GP91" s="203"/>
      <c r="GQ91" s="202"/>
      <c r="GR91" s="203"/>
      <c r="GS91" s="202"/>
      <c r="GT91" s="203"/>
      <c r="GU91" s="202"/>
      <c r="GV91" s="203"/>
      <c r="GW91" s="202"/>
      <c r="GX91" s="203"/>
      <c r="GY91" s="202"/>
      <c r="GZ91" s="203"/>
      <c r="HA91" s="202"/>
      <c r="HB91" s="203"/>
      <c r="HC91" s="202"/>
      <c r="HD91" s="203"/>
      <c r="HE91" s="202"/>
      <c r="HF91" s="203"/>
      <c r="HG91" s="202">
        <f>IFERROR(__xludf.DUMMYFUNCTION("""COMPUTED_VALUE"""),8.0)</f>
        <v>8</v>
      </c>
      <c r="HH91" s="203"/>
      <c r="HI91" s="202"/>
      <c r="HJ91" s="203"/>
      <c r="HK91" s="202"/>
      <c r="HL91" s="203"/>
      <c r="HM91" s="202"/>
      <c r="HN91" s="203"/>
      <c r="HO91" s="202"/>
      <c r="HP91" s="203"/>
      <c r="HQ91" s="202"/>
      <c r="HR91" s="203"/>
      <c r="HS91" s="202"/>
      <c r="HT91" s="203"/>
      <c r="HU91" s="202"/>
      <c r="HV91" s="203"/>
      <c r="HW91" s="202"/>
      <c r="HX91" s="203"/>
      <c r="HY91" s="202"/>
      <c r="HZ91" s="203"/>
      <c r="IA91" s="202"/>
      <c r="IB91" s="203"/>
      <c r="IC91" s="202"/>
      <c r="ID91" s="203"/>
      <c r="IE91" s="202"/>
      <c r="IF91" s="203"/>
      <c r="IG91" s="202"/>
      <c r="IH91" s="203"/>
      <c r="II91" s="202"/>
      <c r="IJ91" s="203"/>
      <c r="IK91" s="202"/>
      <c r="IL91" s="203"/>
      <c r="IM91" s="202"/>
      <c r="IN91" s="203"/>
      <c r="IO91" s="202"/>
      <c r="IP91" s="203"/>
      <c r="IQ91" s="202"/>
      <c r="IR91" s="203"/>
      <c r="IS91" s="202"/>
      <c r="IT91" s="203"/>
      <c r="IU91" s="202"/>
      <c r="IV91" s="203"/>
    </row>
    <row r="92">
      <c r="A92" s="225">
        <f>IFERROR(__xludf.DUMMYFUNCTION("""COMPUTED_VALUE"""),100.0)</f>
        <v>100</v>
      </c>
      <c r="B92" s="159" t="str">
        <f t="shared" si="24"/>
        <v>Lukáš Volf</v>
      </c>
      <c r="C92" s="173">
        <f t="shared" ref="C92:BL92" si="79">BO92+EA92+GM92</f>
        <v>0</v>
      </c>
      <c r="D92" s="173">
        <f t="shared" si="79"/>
        <v>0</v>
      </c>
      <c r="E92" s="173">
        <f t="shared" si="79"/>
        <v>0</v>
      </c>
      <c r="F92" s="173">
        <f t="shared" si="79"/>
        <v>0</v>
      </c>
      <c r="G92" s="173">
        <f t="shared" si="79"/>
        <v>0</v>
      </c>
      <c r="H92" s="173">
        <f t="shared" si="79"/>
        <v>0</v>
      </c>
      <c r="I92" s="173">
        <f t="shared" si="79"/>
        <v>0</v>
      </c>
      <c r="J92" s="173">
        <f t="shared" si="79"/>
        <v>0</v>
      </c>
      <c r="K92" s="173">
        <f t="shared" si="79"/>
        <v>0</v>
      </c>
      <c r="L92" s="173">
        <f t="shared" si="79"/>
        <v>0</v>
      </c>
      <c r="M92" s="173">
        <f t="shared" si="79"/>
        <v>0</v>
      </c>
      <c r="N92" s="173">
        <f t="shared" si="79"/>
        <v>0</v>
      </c>
      <c r="O92" s="173">
        <f t="shared" si="79"/>
        <v>0</v>
      </c>
      <c r="P92" s="173">
        <f t="shared" si="79"/>
        <v>0</v>
      </c>
      <c r="Q92" s="173">
        <f t="shared" si="79"/>
        <v>0</v>
      </c>
      <c r="R92" s="173">
        <f t="shared" si="79"/>
        <v>0</v>
      </c>
      <c r="S92" s="173">
        <f t="shared" si="79"/>
        <v>0</v>
      </c>
      <c r="T92" s="173">
        <f t="shared" si="79"/>
        <v>0</v>
      </c>
      <c r="U92" s="173">
        <f t="shared" si="79"/>
        <v>0</v>
      </c>
      <c r="V92" s="173">
        <f t="shared" si="79"/>
        <v>0</v>
      </c>
      <c r="W92" s="173">
        <f t="shared" si="79"/>
        <v>0</v>
      </c>
      <c r="X92" s="173">
        <f t="shared" si="79"/>
        <v>0</v>
      </c>
      <c r="Y92" s="173">
        <f t="shared" si="79"/>
        <v>0</v>
      </c>
      <c r="Z92" s="173">
        <f t="shared" si="79"/>
        <v>0</v>
      </c>
      <c r="AA92" s="173">
        <f t="shared" si="79"/>
        <v>0</v>
      </c>
      <c r="AB92" s="173">
        <f t="shared" si="79"/>
        <v>0</v>
      </c>
      <c r="AC92" s="173">
        <f t="shared" si="79"/>
        <v>0</v>
      </c>
      <c r="AD92" s="173">
        <f t="shared" si="79"/>
        <v>0</v>
      </c>
      <c r="AE92" s="173">
        <f t="shared" si="79"/>
        <v>0</v>
      </c>
      <c r="AF92" s="173">
        <f t="shared" si="79"/>
        <v>0</v>
      </c>
      <c r="AG92" s="173">
        <f t="shared" si="79"/>
        <v>0</v>
      </c>
      <c r="AH92" s="173">
        <f t="shared" si="79"/>
        <v>0</v>
      </c>
      <c r="AI92" s="173">
        <f t="shared" si="79"/>
        <v>0</v>
      </c>
      <c r="AJ92" s="173">
        <f t="shared" si="79"/>
        <v>0</v>
      </c>
      <c r="AK92" s="173">
        <f t="shared" si="79"/>
        <v>0</v>
      </c>
      <c r="AL92" s="173">
        <f t="shared" si="79"/>
        <v>0</v>
      </c>
      <c r="AM92" s="173">
        <f t="shared" si="79"/>
        <v>0</v>
      </c>
      <c r="AN92" s="173">
        <f t="shared" si="79"/>
        <v>0</v>
      </c>
      <c r="AO92" s="173">
        <f t="shared" si="79"/>
        <v>0</v>
      </c>
      <c r="AP92" s="173">
        <f t="shared" si="79"/>
        <v>0</v>
      </c>
      <c r="AQ92" s="173">
        <f t="shared" si="79"/>
        <v>0</v>
      </c>
      <c r="AR92" s="173">
        <f t="shared" si="79"/>
        <v>0</v>
      </c>
      <c r="AS92" s="173">
        <f t="shared" si="79"/>
        <v>0</v>
      </c>
      <c r="AT92" s="173">
        <f t="shared" si="79"/>
        <v>0</v>
      </c>
      <c r="AU92" s="173">
        <f t="shared" si="79"/>
        <v>0</v>
      </c>
      <c r="AV92" s="173">
        <f t="shared" si="79"/>
        <v>0</v>
      </c>
      <c r="AW92" s="173">
        <f t="shared" si="79"/>
        <v>0</v>
      </c>
      <c r="AX92" s="173">
        <f t="shared" si="79"/>
        <v>0</v>
      </c>
      <c r="AY92" s="173">
        <f t="shared" si="79"/>
        <v>0</v>
      </c>
      <c r="AZ92" s="173">
        <f t="shared" si="79"/>
        <v>0</v>
      </c>
      <c r="BA92" s="173">
        <f t="shared" si="79"/>
        <v>0</v>
      </c>
      <c r="BB92" s="173">
        <f t="shared" si="79"/>
        <v>0</v>
      </c>
      <c r="BC92" s="173">
        <f t="shared" si="79"/>
        <v>0</v>
      </c>
      <c r="BD92" s="173">
        <f t="shared" si="79"/>
        <v>0</v>
      </c>
      <c r="BE92" s="173">
        <f t="shared" si="79"/>
        <v>0</v>
      </c>
      <c r="BF92" s="173">
        <f t="shared" si="79"/>
        <v>0</v>
      </c>
      <c r="BG92" s="173">
        <f t="shared" si="79"/>
        <v>0</v>
      </c>
      <c r="BH92" s="173">
        <f t="shared" si="79"/>
        <v>0</v>
      </c>
      <c r="BI92" s="173">
        <f t="shared" si="79"/>
        <v>0</v>
      </c>
      <c r="BJ92" s="173">
        <f t="shared" si="79"/>
        <v>0</v>
      </c>
      <c r="BK92" s="173">
        <f t="shared" si="79"/>
        <v>0</v>
      </c>
      <c r="BL92" s="173">
        <f t="shared" si="79"/>
        <v>0</v>
      </c>
      <c r="BM92" s="151"/>
      <c r="BN92" s="239" t="str">
        <f>IFERROR(__xludf.DUMMYFUNCTION("""COMPUTED_VALUE"""),"Lukáš Volf")</f>
        <v>Lukáš Volf</v>
      </c>
      <c r="BO92" s="174"/>
      <c r="BP92" s="175"/>
      <c r="BQ92" s="174"/>
      <c r="BR92" s="175"/>
      <c r="BS92" s="174"/>
      <c r="BT92" s="175"/>
      <c r="BU92" s="174"/>
      <c r="BV92" s="175"/>
      <c r="BW92" s="174"/>
      <c r="BX92" s="175"/>
      <c r="BY92" s="174"/>
      <c r="BZ92" s="175"/>
      <c r="CA92" s="174"/>
      <c r="CB92" s="175"/>
      <c r="CC92" s="174"/>
      <c r="CD92" s="175"/>
      <c r="CE92" s="174"/>
      <c r="CF92" s="175"/>
      <c r="CG92" s="174"/>
      <c r="CH92" s="175"/>
      <c r="CI92" s="174"/>
      <c r="CJ92" s="175"/>
      <c r="CK92" s="174"/>
      <c r="CL92" s="175"/>
      <c r="CM92" s="174"/>
      <c r="CN92" s="175"/>
      <c r="CO92" s="174"/>
      <c r="CP92" s="175"/>
      <c r="CQ92" s="174"/>
      <c r="CR92" s="175"/>
      <c r="CS92" s="174"/>
      <c r="CT92" s="175"/>
      <c r="CU92" s="174"/>
      <c r="CV92" s="175"/>
      <c r="CW92" s="174"/>
      <c r="CX92" s="175"/>
      <c r="CY92" s="174"/>
      <c r="CZ92" s="175"/>
      <c r="DA92" s="174"/>
      <c r="DB92" s="175"/>
      <c r="DC92" s="174"/>
      <c r="DD92" s="175"/>
      <c r="DE92" s="174"/>
      <c r="DF92" s="175"/>
      <c r="DG92" s="174"/>
      <c r="DH92" s="175"/>
      <c r="DI92" s="174"/>
      <c r="DJ92" s="175"/>
      <c r="DK92" s="174"/>
      <c r="DL92" s="175"/>
      <c r="DM92" s="174"/>
      <c r="DN92" s="175"/>
      <c r="DO92" s="174"/>
      <c r="DP92" s="175"/>
      <c r="DQ92" s="174"/>
      <c r="DR92" s="175"/>
      <c r="DS92" s="174"/>
      <c r="DT92" s="175"/>
      <c r="DU92" s="174"/>
      <c r="DV92" s="175"/>
      <c r="DW92" s="174"/>
      <c r="DX92" s="175"/>
      <c r="DY92" s="239"/>
      <c r="DZ92" s="159" t="str">
        <f t="shared" si="26"/>
        <v>Lukáš Volf</v>
      </c>
      <c r="EA92" s="202"/>
      <c r="EB92" s="203"/>
      <c r="EC92" s="202"/>
      <c r="ED92" s="203"/>
      <c r="EE92" s="202"/>
      <c r="EF92" s="203"/>
      <c r="EG92" s="202"/>
      <c r="EH92" s="203"/>
      <c r="EI92" s="202"/>
      <c r="EJ92" s="203"/>
      <c r="EK92" s="202"/>
      <c r="EL92" s="203"/>
      <c r="EM92" s="202"/>
      <c r="EN92" s="203"/>
      <c r="EO92" s="202"/>
      <c r="EP92" s="203"/>
      <c r="EQ92" s="202"/>
      <c r="ER92" s="203"/>
      <c r="ES92" s="202"/>
      <c r="ET92" s="203"/>
      <c r="EU92" s="202"/>
      <c r="EV92" s="203"/>
      <c r="EW92" s="202"/>
      <c r="EX92" s="203"/>
      <c r="EY92" s="202"/>
      <c r="EZ92" s="203"/>
      <c r="FA92" s="202"/>
      <c r="FB92" s="203"/>
      <c r="FC92" s="202"/>
      <c r="FD92" s="203"/>
      <c r="FE92" s="202"/>
      <c r="FF92" s="203"/>
      <c r="FG92" s="202"/>
      <c r="FH92" s="203"/>
      <c r="FI92" s="202"/>
      <c r="FJ92" s="203"/>
      <c r="FK92" s="202"/>
      <c r="FL92" s="203"/>
      <c r="FM92" s="202"/>
      <c r="FN92" s="203"/>
      <c r="FO92" s="202"/>
      <c r="FP92" s="203"/>
      <c r="FQ92" s="202"/>
      <c r="FR92" s="203"/>
      <c r="FS92" s="202"/>
      <c r="FT92" s="203"/>
      <c r="FU92" s="202"/>
      <c r="FV92" s="203"/>
      <c r="FW92" s="202"/>
      <c r="FX92" s="203"/>
      <c r="FY92" s="202"/>
      <c r="FZ92" s="203"/>
      <c r="GA92" s="202"/>
      <c r="GB92" s="203"/>
      <c r="GC92" s="202"/>
      <c r="GD92" s="203"/>
      <c r="GE92" s="202"/>
      <c r="GF92" s="203"/>
      <c r="GG92" s="202"/>
      <c r="GH92" s="203"/>
      <c r="GI92" s="202"/>
      <c r="GJ92" s="203"/>
      <c r="GK92" s="239"/>
      <c r="GL92" s="159" t="str">
        <f t="shared" si="27"/>
        <v>Lukáš Volf</v>
      </c>
      <c r="GM92" s="202"/>
      <c r="GN92" s="203"/>
      <c r="GO92" s="202"/>
      <c r="GP92" s="203"/>
      <c r="GQ92" s="202"/>
      <c r="GR92" s="203"/>
      <c r="GS92" s="202"/>
      <c r="GT92" s="203"/>
      <c r="GU92" s="202"/>
      <c r="GV92" s="203"/>
      <c r="GW92" s="202"/>
      <c r="GX92" s="203"/>
      <c r="GY92" s="202"/>
      <c r="GZ92" s="203"/>
      <c r="HA92" s="202"/>
      <c r="HB92" s="203"/>
      <c r="HC92" s="202"/>
      <c r="HD92" s="203"/>
      <c r="HE92" s="202"/>
      <c r="HF92" s="203"/>
      <c r="HG92" s="202"/>
      <c r="HH92" s="203"/>
      <c r="HI92" s="202"/>
      <c r="HJ92" s="203"/>
      <c r="HK92" s="202"/>
      <c r="HL92" s="203"/>
      <c r="HM92" s="202"/>
      <c r="HN92" s="203"/>
      <c r="HO92" s="202"/>
      <c r="HP92" s="203"/>
      <c r="HQ92" s="202"/>
      <c r="HR92" s="203"/>
      <c r="HS92" s="202"/>
      <c r="HT92" s="203"/>
      <c r="HU92" s="202"/>
      <c r="HV92" s="203"/>
      <c r="HW92" s="202"/>
      <c r="HX92" s="203"/>
      <c r="HY92" s="202"/>
      <c r="HZ92" s="203"/>
      <c r="IA92" s="202"/>
      <c r="IB92" s="203"/>
      <c r="IC92" s="202"/>
      <c r="ID92" s="203"/>
      <c r="IE92" s="202"/>
      <c r="IF92" s="203"/>
      <c r="IG92" s="202"/>
      <c r="IH92" s="203"/>
      <c r="II92" s="202"/>
      <c r="IJ92" s="203"/>
      <c r="IK92" s="202"/>
      <c r="IL92" s="203"/>
      <c r="IM92" s="202"/>
      <c r="IN92" s="203"/>
      <c r="IO92" s="202"/>
      <c r="IP92" s="203"/>
      <c r="IQ92" s="202"/>
      <c r="IR92" s="203"/>
      <c r="IS92" s="202"/>
      <c r="IT92" s="203"/>
      <c r="IU92" s="202"/>
      <c r="IV92" s="203"/>
    </row>
    <row r="93">
      <c r="A93" s="225">
        <f>IFERROR(__xludf.DUMMYFUNCTION("""COMPUTED_VALUE"""),100.0)</f>
        <v>100</v>
      </c>
      <c r="B93" s="159" t="str">
        <f t="shared" si="24"/>
        <v>Lucie Vorlíčková</v>
      </c>
      <c r="C93" s="173">
        <f t="shared" ref="C93:BL93" si="80">BO93+EA93+GM93</f>
        <v>0</v>
      </c>
      <c r="D93" s="173">
        <f t="shared" si="80"/>
        <v>0</v>
      </c>
      <c r="E93" s="173">
        <f t="shared" si="80"/>
        <v>0</v>
      </c>
      <c r="F93" s="173">
        <f t="shared" si="80"/>
        <v>0</v>
      </c>
      <c r="G93" s="173">
        <f t="shared" si="80"/>
        <v>0</v>
      </c>
      <c r="H93" s="173">
        <f t="shared" si="80"/>
        <v>0</v>
      </c>
      <c r="I93" s="173">
        <f t="shared" si="80"/>
        <v>0</v>
      </c>
      <c r="J93" s="173">
        <f t="shared" si="80"/>
        <v>0</v>
      </c>
      <c r="K93" s="173">
        <f t="shared" si="80"/>
        <v>0</v>
      </c>
      <c r="L93" s="173">
        <f t="shared" si="80"/>
        <v>0</v>
      </c>
      <c r="M93" s="173">
        <f t="shared" si="80"/>
        <v>0</v>
      </c>
      <c r="N93" s="173">
        <f t="shared" si="80"/>
        <v>0</v>
      </c>
      <c r="O93" s="173">
        <f t="shared" si="80"/>
        <v>0</v>
      </c>
      <c r="P93" s="173">
        <f t="shared" si="80"/>
        <v>0</v>
      </c>
      <c r="Q93" s="173">
        <f t="shared" si="80"/>
        <v>0</v>
      </c>
      <c r="R93" s="173">
        <f t="shared" si="80"/>
        <v>0</v>
      </c>
      <c r="S93" s="173">
        <f t="shared" si="80"/>
        <v>0</v>
      </c>
      <c r="T93" s="173">
        <f t="shared" si="80"/>
        <v>0</v>
      </c>
      <c r="U93" s="173">
        <f t="shared" si="80"/>
        <v>0</v>
      </c>
      <c r="V93" s="173">
        <f t="shared" si="80"/>
        <v>0</v>
      </c>
      <c r="W93" s="173">
        <f t="shared" si="80"/>
        <v>0</v>
      </c>
      <c r="X93" s="173">
        <f t="shared" si="80"/>
        <v>0</v>
      </c>
      <c r="Y93" s="173">
        <f t="shared" si="80"/>
        <v>0</v>
      </c>
      <c r="Z93" s="173">
        <f t="shared" si="80"/>
        <v>0</v>
      </c>
      <c r="AA93" s="173">
        <f t="shared" si="80"/>
        <v>0</v>
      </c>
      <c r="AB93" s="173">
        <f t="shared" si="80"/>
        <v>0</v>
      </c>
      <c r="AC93" s="173">
        <f t="shared" si="80"/>
        <v>11</v>
      </c>
      <c r="AD93" s="173">
        <f t="shared" si="80"/>
        <v>0</v>
      </c>
      <c r="AE93" s="173">
        <f t="shared" si="80"/>
        <v>0</v>
      </c>
      <c r="AF93" s="173">
        <f t="shared" si="80"/>
        <v>0</v>
      </c>
      <c r="AG93" s="173">
        <f t="shared" si="80"/>
        <v>0</v>
      </c>
      <c r="AH93" s="173">
        <f t="shared" si="80"/>
        <v>0</v>
      </c>
      <c r="AI93" s="173">
        <f t="shared" si="80"/>
        <v>0</v>
      </c>
      <c r="AJ93" s="173">
        <f t="shared" si="80"/>
        <v>0</v>
      </c>
      <c r="AK93" s="173">
        <f t="shared" si="80"/>
        <v>0</v>
      </c>
      <c r="AL93" s="173">
        <f t="shared" si="80"/>
        <v>0</v>
      </c>
      <c r="AM93" s="173">
        <f t="shared" si="80"/>
        <v>0</v>
      </c>
      <c r="AN93" s="173">
        <f t="shared" si="80"/>
        <v>0</v>
      </c>
      <c r="AO93" s="173">
        <f t="shared" si="80"/>
        <v>0</v>
      </c>
      <c r="AP93" s="173">
        <f t="shared" si="80"/>
        <v>0</v>
      </c>
      <c r="AQ93" s="173">
        <f t="shared" si="80"/>
        <v>0</v>
      </c>
      <c r="AR93" s="173">
        <f t="shared" si="80"/>
        <v>0</v>
      </c>
      <c r="AS93" s="173">
        <f t="shared" si="80"/>
        <v>0</v>
      </c>
      <c r="AT93" s="173">
        <f t="shared" si="80"/>
        <v>0</v>
      </c>
      <c r="AU93" s="173">
        <f t="shared" si="80"/>
        <v>0</v>
      </c>
      <c r="AV93" s="173">
        <f t="shared" si="80"/>
        <v>0</v>
      </c>
      <c r="AW93" s="173">
        <f t="shared" si="80"/>
        <v>6</v>
      </c>
      <c r="AX93" s="173">
        <f t="shared" si="80"/>
        <v>0</v>
      </c>
      <c r="AY93" s="173">
        <f t="shared" si="80"/>
        <v>0</v>
      </c>
      <c r="AZ93" s="173">
        <f t="shared" si="80"/>
        <v>0</v>
      </c>
      <c r="BA93" s="173">
        <f t="shared" si="80"/>
        <v>6</v>
      </c>
      <c r="BB93" s="173">
        <f t="shared" si="80"/>
        <v>600</v>
      </c>
      <c r="BC93" s="173">
        <f t="shared" si="80"/>
        <v>6</v>
      </c>
      <c r="BD93" s="173">
        <f t="shared" si="80"/>
        <v>1200</v>
      </c>
      <c r="BE93" s="173">
        <f t="shared" si="80"/>
        <v>0</v>
      </c>
      <c r="BF93" s="173">
        <f t="shared" si="80"/>
        <v>0</v>
      </c>
      <c r="BG93" s="173">
        <f t="shared" si="80"/>
        <v>9.5</v>
      </c>
      <c r="BH93" s="173">
        <f t="shared" si="80"/>
        <v>950</v>
      </c>
      <c r="BI93" s="173">
        <f t="shared" si="80"/>
        <v>0</v>
      </c>
      <c r="BJ93" s="173">
        <f t="shared" si="80"/>
        <v>0</v>
      </c>
      <c r="BK93" s="173">
        <f t="shared" si="80"/>
        <v>0</v>
      </c>
      <c r="BL93" s="173">
        <f t="shared" si="80"/>
        <v>0</v>
      </c>
      <c r="BM93" s="151"/>
      <c r="BN93" s="239" t="str">
        <f>IFERROR(__xludf.DUMMYFUNCTION("""COMPUTED_VALUE"""),"Lucie Vorlíčková")</f>
        <v>Lucie Vorlíčková</v>
      </c>
      <c r="BO93" s="174"/>
      <c r="BP93" s="175"/>
      <c r="BQ93" s="174"/>
      <c r="BR93" s="175"/>
      <c r="BS93" s="174"/>
      <c r="BT93" s="175"/>
      <c r="BU93" s="174"/>
      <c r="BV93" s="175"/>
      <c r="BW93" s="174"/>
      <c r="BX93" s="175"/>
      <c r="BY93" s="174"/>
      <c r="BZ93" s="175"/>
      <c r="CA93" s="174"/>
      <c r="CB93" s="175"/>
      <c r="CC93" s="174"/>
      <c r="CD93" s="175"/>
      <c r="CE93" s="174"/>
      <c r="CF93" s="175"/>
      <c r="CG93" s="174"/>
      <c r="CH93" s="175"/>
      <c r="CI93" s="174"/>
      <c r="CJ93" s="175"/>
      <c r="CK93" s="174"/>
      <c r="CL93" s="175"/>
      <c r="CM93" s="174"/>
      <c r="CN93" s="175"/>
      <c r="CO93" s="174">
        <f>IFERROR(__xludf.DUMMYFUNCTION("""COMPUTED_VALUE"""),11.0)</f>
        <v>11</v>
      </c>
      <c r="CP93" s="175"/>
      <c r="CQ93" s="174"/>
      <c r="CR93" s="175"/>
      <c r="CS93" s="174"/>
      <c r="CT93" s="175"/>
      <c r="CU93" s="174"/>
      <c r="CV93" s="175"/>
      <c r="CW93" s="174"/>
      <c r="CX93" s="175"/>
      <c r="CY93" s="174"/>
      <c r="CZ93" s="175"/>
      <c r="DA93" s="174"/>
      <c r="DB93" s="175"/>
      <c r="DC93" s="174"/>
      <c r="DD93" s="175"/>
      <c r="DE93" s="174"/>
      <c r="DF93" s="175"/>
      <c r="DG93" s="174"/>
      <c r="DH93" s="175"/>
      <c r="DI93" s="174">
        <f>IFERROR(__xludf.DUMMYFUNCTION("""COMPUTED_VALUE"""),6.0)</f>
        <v>6</v>
      </c>
      <c r="DJ93" s="175"/>
      <c r="DK93" s="174"/>
      <c r="DL93" s="175"/>
      <c r="DM93" s="174">
        <f>IFERROR(__xludf.DUMMYFUNCTION("""COMPUTED_VALUE"""),6.0)</f>
        <v>6</v>
      </c>
      <c r="DN93" s="175">
        <f>IFERROR(__xludf.DUMMYFUNCTION("""COMPUTED_VALUE"""),600.0)</f>
        <v>600</v>
      </c>
      <c r="DO93" s="174">
        <f>IFERROR(__xludf.DUMMYFUNCTION("""COMPUTED_VALUE"""),6.0)</f>
        <v>6</v>
      </c>
      <c r="DP93" s="175">
        <f>IFERROR(__xludf.DUMMYFUNCTION("""COMPUTED_VALUE"""),1200.0)</f>
        <v>1200</v>
      </c>
      <c r="DQ93" s="174"/>
      <c r="DR93" s="175"/>
      <c r="DS93" s="174">
        <f>IFERROR(__xludf.DUMMYFUNCTION("""COMPUTED_VALUE"""),9.5)</f>
        <v>9.5</v>
      </c>
      <c r="DT93" s="175">
        <f>IFERROR(__xludf.DUMMYFUNCTION("""COMPUTED_VALUE"""),950.0)</f>
        <v>950</v>
      </c>
      <c r="DU93" s="174"/>
      <c r="DV93" s="175"/>
      <c r="DW93" s="174"/>
      <c r="DX93" s="175"/>
      <c r="DY93" s="239"/>
      <c r="DZ93" s="159" t="str">
        <f t="shared" si="26"/>
        <v>Lucie Vorlíčková</v>
      </c>
      <c r="EA93" s="202"/>
      <c r="EB93" s="203"/>
      <c r="EC93" s="202"/>
      <c r="ED93" s="203"/>
      <c r="EE93" s="202"/>
      <c r="EF93" s="203"/>
      <c r="EG93" s="202"/>
      <c r="EH93" s="203"/>
      <c r="EI93" s="202"/>
      <c r="EJ93" s="203"/>
      <c r="EK93" s="202"/>
      <c r="EL93" s="203"/>
      <c r="EM93" s="202"/>
      <c r="EN93" s="203"/>
      <c r="EO93" s="202"/>
      <c r="EP93" s="203"/>
      <c r="EQ93" s="202"/>
      <c r="ER93" s="203"/>
      <c r="ES93" s="202"/>
      <c r="ET93" s="203"/>
      <c r="EU93" s="202"/>
      <c r="EV93" s="203"/>
      <c r="EW93" s="202"/>
      <c r="EX93" s="203"/>
      <c r="EY93" s="202"/>
      <c r="EZ93" s="203"/>
      <c r="FA93" s="202"/>
      <c r="FB93" s="203"/>
      <c r="FC93" s="202"/>
      <c r="FD93" s="203"/>
      <c r="FE93" s="202"/>
      <c r="FF93" s="203"/>
      <c r="FG93" s="202"/>
      <c r="FH93" s="203"/>
      <c r="FI93" s="202"/>
      <c r="FJ93" s="203"/>
      <c r="FK93" s="202"/>
      <c r="FL93" s="203"/>
      <c r="FM93" s="202"/>
      <c r="FN93" s="203"/>
      <c r="FO93" s="202"/>
      <c r="FP93" s="203"/>
      <c r="FQ93" s="202"/>
      <c r="FR93" s="203"/>
      <c r="FS93" s="202"/>
      <c r="FT93" s="203"/>
      <c r="FU93" s="202"/>
      <c r="FV93" s="203"/>
      <c r="FW93" s="202"/>
      <c r="FX93" s="203"/>
      <c r="FY93" s="202"/>
      <c r="FZ93" s="203"/>
      <c r="GA93" s="202"/>
      <c r="GB93" s="203"/>
      <c r="GC93" s="202"/>
      <c r="GD93" s="203"/>
      <c r="GE93" s="202"/>
      <c r="GF93" s="203"/>
      <c r="GG93" s="202"/>
      <c r="GH93" s="203"/>
      <c r="GI93" s="202"/>
      <c r="GJ93" s="203"/>
      <c r="GK93" s="239"/>
      <c r="GL93" s="159" t="str">
        <f t="shared" si="27"/>
        <v>Lucie Vorlíčková</v>
      </c>
      <c r="GM93" s="202"/>
      <c r="GN93" s="203"/>
      <c r="GO93" s="202"/>
      <c r="GP93" s="203"/>
      <c r="GQ93" s="202"/>
      <c r="GR93" s="203"/>
      <c r="GS93" s="202"/>
      <c r="GT93" s="203"/>
      <c r="GU93" s="202"/>
      <c r="GV93" s="203"/>
      <c r="GW93" s="202"/>
      <c r="GX93" s="203"/>
      <c r="GY93" s="202"/>
      <c r="GZ93" s="203"/>
      <c r="HA93" s="202"/>
      <c r="HB93" s="203"/>
      <c r="HC93" s="202"/>
      <c r="HD93" s="203"/>
      <c r="HE93" s="202"/>
      <c r="HF93" s="203"/>
      <c r="HG93" s="202"/>
      <c r="HH93" s="203"/>
      <c r="HI93" s="202"/>
      <c r="HJ93" s="203"/>
      <c r="HK93" s="202"/>
      <c r="HL93" s="203"/>
      <c r="HM93" s="202"/>
      <c r="HN93" s="203"/>
      <c r="HO93" s="202"/>
      <c r="HP93" s="203"/>
      <c r="HQ93" s="202"/>
      <c r="HR93" s="203"/>
      <c r="HS93" s="202"/>
      <c r="HT93" s="203"/>
      <c r="HU93" s="202"/>
      <c r="HV93" s="203"/>
      <c r="HW93" s="202"/>
      <c r="HX93" s="203"/>
      <c r="HY93" s="202"/>
      <c r="HZ93" s="203"/>
      <c r="IA93" s="202"/>
      <c r="IB93" s="203"/>
      <c r="IC93" s="202"/>
      <c r="ID93" s="203"/>
      <c r="IE93" s="202"/>
      <c r="IF93" s="203"/>
      <c r="IG93" s="202"/>
      <c r="IH93" s="203"/>
      <c r="II93" s="202"/>
      <c r="IJ93" s="203"/>
      <c r="IK93" s="202"/>
      <c r="IL93" s="203"/>
      <c r="IM93" s="202"/>
      <c r="IN93" s="203"/>
      <c r="IO93" s="202"/>
      <c r="IP93" s="203"/>
      <c r="IQ93" s="202"/>
      <c r="IR93" s="203"/>
      <c r="IS93" s="202"/>
      <c r="IT93" s="203"/>
      <c r="IU93" s="202"/>
      <c r="IV93" s="203"/>
    </row>
    <row r="94">
      <c r="A94" s="225">
        <f>IFERROR(__xludf.DUMMYFUNCTION("""COMPUTED_VALUE"""),100.0)</f>
        <v>100</v>
      </c>
      <c r="B94" s="159" t="str">
        <f t="shared" si="24"/>
        <v>Damián Bradáč</v>
      </c>
      <c r="C94" s="173">
        <f t="shared" ref="C94:BL94" si="81">BO94+EA94+GM94</f>
        <v>0</v>
      </c>
      <c r="D94" s="173">
        <f t="shared" si="81"/>
        <v>0</v>
      </c>
      <c r="E94" s="173">
        <f t="shared" si="81"/>
        <v>0</v>
      </c>
      <c r="F94" s="173">
        <f t="shared" si="81"/>
        <v>0</v>
      </c>
      <c r="G94" s="173">
        <f t="shared" si="81"/>
        <v>0</v>
      </c>
      <c r="H94" s="173">
        <f t="shared" si="81"/>
        <v>0</v>
      </c>
      <c r="I94" s="173">
        <f t="shared" si="81"/>
        <v>0</v>
      </c>
      <c r="J94" s="173">
        <f t="shared" si="81"/>
        <v>0</v>
      </c>
      <c r="K94" s="173">
        <f t="shared" si="81"/>
        <v>0</v>
      </c>
      <c r="L94" s="173">
        <f t="shared" si="81"/>
        <v>0</v>
      </c>
      <c r="M94" s="173">
        <f t="shared" si="81"/>
        <v>0</v>
      </c>
      <c r="N94" s="173">
        <f t="shared" si="81"/>
        <v>0</v>
      </c>
      <c r="O94" s="173">
        <f t="shared" si="81"/>
        <v>0</v>
      </c>
      <c r="P94" s="173">
        <f t="shared" si="81"/>
        <v>0</v>
      </c>
      <c r="Q94" s="173">
        <f t="shared" si="81"/>
        <v>0</v>
      </c>
      <c r="R94" s="173">
        <f t="shared" si="81"/>
        <v>0</v>
      </c>
      <c r="S94" s="173">
        <f t="shared" si="81"/>
        <v>0</v>
      </c>
      <c r="T94" s="173">
        <f t="shared" si="81"/>
        <v>0</v>
      </c>
      <c r="U94" s="173">
        <f t="shared" si="81"/>
        <v>0</v>
      </c>
      <c r="V94" s="173">
        <f t="shared" si="81"/>
        <v>0</v>
      </c>
      <c r="W94" s="173">
        <f t="shared" si="81"/>
        <v>0</v>
      </c>
      <c r="X94" s="173">
        <f t="shared" si="81"/>
        <v>0</v>
      </c>
      <c r="Y94" s="173">
        <f t="shared" si="81"/>
        <v>0</v>
      </c>
      <c r="Z94" s="173">
        <f t="shared" si="81"/>
        <v>0</v>
      </c>
      <c r="AA94" s="173">
        <f t="shared" si="81"/>
        <v>0</v>
      </c>
      <c r="AB94" s="173">
        <f t="shared" si="81"/>
        <v>0</v>
      </c>
      <c r="AC94" s="173">
        <f t="shared" si="81"/>
        <v>0</v>
      </c>
      <c r="AD94" s="173">
        <f t="shared" si="81"/>
        <v>0</v>
      </c>
      <c r="AE94" s="173">
        <f t="shared" si="81"/>
        <v>0</v>
      </c>
      <c r="AF94" s="173">
        <f t="shared" si="81"/>
        <v>0</v>
      </c>
      <c r="AG94" s="173">
        <f t="shared" si="81"/>
        <v>0</v>
      </c>
      <c r="AH94" s="173">
        <f t="shared" si="81"/>
        <v>0</v>
      </c>
      <c r="AI94" s="173">
        <f t="shared" si="81"/>
        <v>0</v>
      </c>
      <c r="AJ94" s="173">
        <f t="shared" si="81"/>
        <v>0</v>
      </c>
      <c r="AK94" s="173">
        <f t="shared" si="81"/>
        <v>0</v>
      </c>
      <c r="AL94" s="173">
        <f t="shared" si="81"/>
        <v>0</v>
      </c>
      <c r="AM94" s="173">
        <f t="shared" si="81"/>
        <v>0</v>
      </c>
      <c r="AN94" s="173">
        <f t="shared" si="81"/>
        <v>0</v>
      </c>
      <c r="AO94" s="173">
        <f t="shared" si="81"/>
        <v>0</v>
      </c>
      <c r="AP94" s="173">
        <f t="shared" si="81"/>
        <v>0</v>
      </c>
      <c r="AQ94" s="173">
        <f t="shared" si="81"/>
        <v>0</v>
      </c>
      <c r="AR94" s="173">
        <f t="shared" si="81"/>
        <v>0</v>
      </c>
      <c r="AS94" s="173">
        <f t="shared" si="81"/>
        <v>0</v>
      </c>
      <c r="AT94" s="173">
        <f t="shared" si="81"/>
        <v>0</v>
      </c>
      <c r="AU94" s="173">
        <f t="shared" si="81"/>
        <v>6</v>
      </c>
      <c r="AV94" s="173">
        <f t="shared" si="81"/>
        <v>0</v>
      </c>
      <c r="AW94" s="173">
        <f t="shared" si="81"/>
        <v>0</v>
      </c>
      <c r="AX94" s="173">
        <f t="shared" si="81"/>
        <v>0</v>
      </c>
      <c r="AY94" s="173">
        <f t="shared" si="81"/>
        <v>0</v>
      </c>
      <c r="AZ94" s="173">
        <f t="shared" si="81"/>
        <v>0</v>
      </c>
      <c r="BA94" s="173">
        <f t="shared" si="81"/>
        <v>10.5</v>
      </c>
      <c r="BB94" s="173">
        <f t="shared" si="81"/>
        <v>0</v>
      </c>
      <c r="BC94" s="173">
        <f t="shared" si="81"/>
        <v>0</v>
      </c>
      <c r="BD94" s="173">
        <f t="shared" si="81"/>
        <v>0</v>
      </c>
      <c r="BE94" s="173">
        <f t="shared" si="81"/>
        <v>12</v>
      </c>
      <c r="BF94" s="173">
        <f t="shared" si="81"/>
        <v>0</v>
      </c>
      <c r="BG94" s="173">
        <f t="shared" si="81"/>
        <v>5</v>
      </c>
      <c r="BH94" s="173">
        <f t="shared" si="81"/>
        <v>0</v>
      </c>
      <c r="BI94" s="173">
        <f t="shared" si="81"/>
        <v>8</v>
      </c>
      <c r="BJ94" s="173">
        <f t="shared" si="81"/>
        <v>0</v>
      </c>
      <c r="BK94" s="173">
        <f t="shared" si="81"/>
        <v>0</v>
      </c>
      <c r="BL94" s="173">
        <f t="shared" si="81"/>
        <v>0</v>
      </c>
      <c r="BM94" s="151"/>
      <c r="BN94" s="239" t="str">
        <f>IFERROR(__xludf.DUMMYFUNCTION("""COMPUTED_VALUE"""),"Damián Bradáč")</f>
        <v>Damián Bradáč</v>
      </c>
      <c r="BO94" s="174"/>
      <c r="BP94" s="175"/>
      <c r="BQ94" s="174"/>
      <c r="BR94" s="175"/>
      <c r="BS94" s="174"/>
      <c r="BT94" s="175"/>
      <c r="BU94" s="174"/>
      <c r="BV94" s="175"/>
      <c r="BW94" s="174"/>
      <c r="BX94" s="175"/>
      <c r="BY94" s="174"/>
      <c r="BZ94" s="175"/>
      <c r="CA94" s="174"/>
      <c r="CB94" s="175"/>
      <c r="CC94" s="174"/>
      <c r="CD94" s="175"/>
      <c r="CE94" s="174"/>
      <c r="CF94" s="175"/>
      <c r="CG94" s="174"/>
      <c r="CH94" s="175"/>
      <c r="CI94" s="174"/>
      <c r="CJ94" s="175"/>
      <c r="CK94" s="174"/>
      <c r="CL94" s="175"/>
      <c r="CM94" s="174"/>
      <c r="CN94" s="175"/>
      <c r="CO94" s="174"/>
      <c r="CP94" s="175"/>
      <c r="CQ94" s="174"/>
      <c r="CR94" s="175"/>
      <c r="CS94" s="174"/>
      <c r="CT94" s="175"/>
      <c r="CU94" s="174"/>
      <c r="CV94" s="175"/>
      <c r="CW94" s="174"/>
      <c r="CX94" s="175"/>
      <c r="CY94" s="174"/>
      <c r="CZ94" s="175"/>
      <c r="DA94" s="174"/>
      <c r="DB94" s="175"/>
      <c r="DC94" s="174"/>
      <c r="DD94" s="175"/>
      <c r="DE94" s="174"/>
      <c r="DF94" s="175"/>
      <c r="DG94" s="174"/>
      <c r="DH94" s="175"/>
      <c r="DI94" s="174"/>
      <c r="DJ94" s="175"/>
      <c r="DK94" s="174"/>
      <c r="DL94" s="175"/>
      <c r="DM94" s="174"/>
      <c r="DN94" s="175"/>
      <c r="DO94" s="174"/>
      <c r="DP94" s="175"/>
      <c r="DQ94" s="174"/>
      <c r="DR94" s="175"/>
      <c r="DS94" s="174"/>
      <c r="DT94" s="175"/>
      <c r="DU94" s="174"/>
      <c r="DV94" s="175"/>
      <c r="DW94" s="174"/>
      <c r="DX94" s="175"/>
      <c r="DY94" s="239"/>
      <c r="DZ94" s="159" t="str">
        <f t="shared" si="26"/>
        <v>Damián Bradáč</v>
      </c>
      <c r="EA94" s="202"/>
      <c r="EB94" s="203"/>
      <c r="EC94" s="202"/>
      <c r="ED94" s="203"/>
      <c r="EE94" s="202"/>
      <c r="EF94" s="203"/>
      <c r="EG94" s="202"/>
      <c r="EH94" s="203"/>
      <c r="EI94" s="202"/>
      <c r="EJ94" s="203"/>
      <c r="EK94" s="202"/>
      <c r="EL94" s="203"/>
      <c r="EM94" s="202"/>
      <c r="EN94" s="203"/>
      <c r="EO94" s="202"/>
      <c r="EP94" s="203"/>
      <c r="EQ94" s="202"/>
      <c r="ER94" s="203"/>
      <c r="ES94" s="202"/>
      <c r="ET94" s="203"/>
      <c r="EU94" s="202"/>
      <c r="EV94" s="203"/>
      <c r="EW94" s="202"/>
      <c r="EX94" s="203"/>
      <c r="EY94" s="202"/>
      <c r="EZ94" s="203"/>
      <c r="FA94" s="202"/>
      <c r="FB94" s="203"/>
      <c r="FC94" s="202"/>
      <c r="FD94" s="203"/>
      <c r="FE94" s="202"/>
      <c r="FF94" s="203"/>
      <c r="FG94" s="202"/>
      <c r="FH94" s="203"/>
      <c r="FI94" s="202"/>
      <c r="FJ94" s="203"/>
      <c r="FK94" s="202"/>
      <c r="FL94" s="203"/>
      <c r="FM94" s="202"/>
      <c r="FN94" s="203"/>
      <c r="FO94" s="202"/>
      <c r="FP94" s="203"/>
      <c r="FQ94" s="202"/>
      <c r="FR94" s="203"/>
      <c r="FS94" s="202"/>
      <c r="FT94" s="203"/>
      <c r="FU94" s="202"/>
      <c r="FV94" s="203"/>
      <c r="FW94" s="202"/>
      <c r="FX94" s="203"/>
      <c r="FY94" s="202"/>
      <c r="FZ94" s="203"/>
      <c r="GA94" s="202"/>
      <c r="GB94" s="203"/>
      <c r="GC94" s="202"/>
      <c r="GD94" s="203"/>
      <c r="GE94" s="202"/>
      <c r="GF94" s="203"/>
      <c r="GG94" s="202"/>
      <c r="GH94" s="203"/>
      <c r="GI94" s="202"/>
      <c r="GJ94" s="203"/>
      <c r="GK94" s="239"/>
      <c r="GL94" s="159" t="str">
        <f t="shared" si="27"/>
        <v>Damián Bradáč</v>
      </c>
      <c r="GM94" s="202"/>
      <c r="GN94" s="203"/>
      <c r="GO94" s="202"/>
      <c r="GP94" s="203"/>
      <c r="GQ94" s="202"/>
      <c r="GR94" s="203"/>
      <c r="GS94" s="202"/>
      <c r="GT94" s="203"/>
      <c r="GU94" s="202"/>
      <c r="GV94" s="203"/>
      <c r="GW94" s="202"/>
      <c r="GX94" s="203"/>
      <c r="GY94" s="202"/>
      <c r="GZ94" s="203"/>
      <c r="HA94" s="202"/>
      <c r="HB94" s="203"/>
      <c r="HC94" s="202"/>
      <c r="HD94" s="203"/>
      <c r="HE94" s="202"/>
      <c r="HF94" s="203"/>
      <c r="HG94" s="202"/>
      <c r="HH94" s="203"/>
      <c r="HI94" s="202"/>
      <c r="HJ94" s="203"/>
      <c r="HK94" s="202"/>
      <c r="HL94" s="203"/>
      <c r="HM94" s="202"/>
      <c r="HN94" s="203"/>
      <c r="HO94" s="202"/>
      <c r="HP94" s="203"/>
      <c r="HQ94" s="202"/>
      <c r="HR94" s="203"/>
      <c r="HS94" s="202"/>
      <c r="HT94" s="203"/>
      <c r="HU94" s="202"/>
      <c r="HV94" s="203"/>
      <c r="HW94" s="202"/>
      <c r="HX94" s="203"/>
      <c r="HY94" s="202"/>
      <c r="HZ94" s="203"/>
      <c r="IA94" s="202"/>
      <c r="IB94" s="203"/>
      <c r="IC94" s="202"/>
      <c r="ID94" s="203"/>
      <c r="IE94" s="202">
        <f>IFERROR(__xludf.DUMMYFUNCTION("""COMPUTED_VALUE"""),6.0)</f>
        <v>6</v>
      </c>
      <c r="IF94" s="203"/>
      <c r="IG94" s="202"/>
      <c r="IH94" s="203"/>
      <c r="II94" s="202"/>
      <c r="IJ94" s="203"/>
      <c r="IK94" s="202">
        <f>IFERROR(__xludf.DUMMYFUNCTION("""COMPUTED_VALUE"""),10.5)</f>
        <v>10.5</v>
      </c>
      <c r="IL94" s="203"/>
      <c r="IM94" s="202"/>
      <c r="IN94" s="203"/>
      <c r="IO94" s="202">
        <f>IFERROR(__xludf.DUMMYFUNCTION("""COMPUTED_VALUE"""),12.0)</f>
        <v>12</v>
      </c>
      <c r="IP94" s="203"/>
      <c r="IQ94" s="202">
        <f>IFERROR(__xludf.DUMMYFUNCTION("""COMPUTED_VALUE"""),5.0)</f>
        <v>5</v>
      </c>
      <c r="IR94" s="203"/>
      <c r="IS94" s="202">
        <f>IFERROR(__xludf.DUMMYFUNCTION("""COMPUTED_VALUE"""),8.0)</f>
        <v>8</v>
      </c>
      <c r="IT94" s="203"/>
      <c r="IU94" s="202"/>
      <c r="IV94" s="203"/>
    </row>
    <row r="95">
      <c r="A95" s="225">
        <f>IFERROR(__xludf.DUMMYFUNCTION("""COMPUTED_VALUE"""),100.0)</f>
        <v>100</v>
      </c>
      <c r="B95" s="159" t="str">
        <f t="shared" si="24"/>
        <v>Tomáš Veselý</v>
      </c>
      <c r="C95" s="173">
        <f t="shared" ref="C95:BL95" si="82">BO95+EA95+GM95</f>
        <v>0</v>
      </c>
      <c r="D95" s="173">
        <f t="shared" si="82"/>
        <v>0</v>
      </c>
      <c r="E95" s="173">
        <f t="shared" si="82"/>
        <v>0</v>
      </c>
      <c r="F95" s="173">
        <f t="shared" si="82"/>
        <v>0</v>
      </c>
      <c r="G95" s="173">
        <f t="shared" si="82"/>
        <v>0</v>
      </c>
      <c r="H95" s="173">
        <f t="shared" si="82"/>
        <v>0</v>
      </c>
      <c r="I95" s="173">
        <f t="shared" si="82"/>
        <v>0</v>
      </c>
      <c r="J95" s="173">
        <f t="shared" si="82"/>
        <v>0</v>
      </c>
      <c r="K95" s="173">
        <f t="shared" si="82"/>
        <v>0</v>
      </c>
      <c r="L95" s="173">
        <f t="shared" si="82"/>
        <v>0</v>
      </c>
      <c r="M95" s="173">
        <f t="shared" si="82"/>
        <v>0</v>
      </c>
      <c r="N95" s="173">
        <f t="shared" si="82"/>
        <v>0</v>
      </c>
      <c r="O95" s="173">
        <f t="shared" si="82"/>
        <v>0</v>
      </c>
      <c r="P95" s="173">
        <f t="shared" si="82"/>
        <v>0</v>
      </c>
      <c r="Q95" s="173">
        <f t="shared" si="82"/>
        <v>0</v>
      </c>
      <c r="R95" s="173">
        <f t="shared" si="82"/>
        <v>0</v>
      </c>
      <c r="S95" s="173">
        <f t="shared" si="82"/>
        <v>0</v>
      </c>
      <c r="T95" s="173">
        <f t="shared" si="82"/>
        <v>0</v>
      </c>
      <c r="U95" s="173">
        <f t="shared" si="82"/>
        <v>0</v>
      </c>
      <c r="V95" s="173">
        <f t="shared" si="82"/>
        <v>0</v>
      </c>
      <c r="W95" s="173">
        <f t="shared" si="82"/>
        <v>0</v>
      </c>
      <c r="X95" s="173">
        <f t="shared" si="82"/>
        <v>0</v>
      </c>
      <c r="Y95" s="173">
        <f t="shared" si="82"/>
        <v>0</v>
      </c>
      <c r="Z95" s="173">
        <f t="shared" si="82"/>
        <v>0</v>
      </c>
      <c r="AA95" s="173">
        <f t="shared" si="82"/>
        <v>0</v>
      </c>
      <c r="AB95" s="173">
        <f t="shared" si="82"/>
        <v>0</v>
      </c>
      <c r="AC95" s="173">
        <f t="shared" si="82"/>
        <v>0</v>
      </c>
      <c r="AD95" s="173">
        <f t="shared" si="82"/>
        <v>0</v>
      </c>
      <c r="AE95" s="173">
        <f t="shared" si="82"/>
        <v>0</v>
      </c>
      <c r="AF95" s="173">
        <f t="shared" si="82"/>
        <v>0</v>
      </c>
      <c r="AG95" s="173">
        <f t="shared" si="82"/>
        <v>0</v>
      </c>
      <c r="AH95" s="173">
        <f t="shared" si="82"/>
        <v>0</v>
      </c>
      <c r="AI95" s="173">
        <f t="shared" si="82"/>
        <v>0</v>
      </c>
      <c r="AJ95" s="173">
        <f t="shared" si="82"/>
        <v>0</v>
      </c>
      <c r="AK95" s="173">
        <f t="shared" si="82"/>
        <v>0</v>
      </c>
      <c r="AL95" s="173">
        <f t="shared" si="82"/>
        <v>0</v>
      </c>
      <c r="AM95" s="173">
        <f t="shared" si="82"/>
        <v>0</v>
      </c>
      <c r="AN95" s="173">
        <f t="shared" si="82"/>
        <v>0</v>
      </c>
      <c r="AO95" s="173">
        <f t="shared" si="82"/>
        <v>0</v>
      </c>
      <c r="AP95" s="173">
        <f t="shared" si="82"/>
        <v>0</v>
      </c>
      <c r="AQ95" s="173">
        <f t="shared" si="82"/>
        <v>0</v>
      </c>
      <c r="AR95" s="173">
        <f t="shared" si="82"/>
        <v>0</v>
      </c>
      <c r="AS95" s="173">
        <f t="shared" si="82"/>
        <v>0</v>
      </c>
      <c r="AT95" s="173">
        <f t="shared" si="82"/>
        <v>0</v>
      </c>
      <c r="AU95" s="173">
        <f t="shared" si="82"/>
        <v>0</v>
      </c>
      <c r="AV95" s="173">
        <f t="shared" si="82"/>
        <v>0</v>
      </c>
      <c r="AW95" s="173">
        <f t="shared" si="82"/>
        <v>0</v>
      </c>
      <c r="AX95" s="173">
        <f t="shared" si="82"/>
        <v>0</v>
      </c>
      <c r="AY95" s="173">
        <f t="shared" si="82"/>
        <v>0</v>
      </c>
      <c r="AZ95" s="173">
        <f t="shared" si="82"/>
        <v>0</v>
      </c>
      <c r="BA95" s="173">
        <f t="shared" si="82"/>
        <v>0</v>
      </c>
      <c r="BB95" s="173">
        <f t="shared" si="82"/>
        <v>0</v>
      </c>
      <c r="BC95" s="173">
        <f t="shared" si="82"/>
        <v>0</v>
      </c>
      <c r="BD95" s="173">
        <f t="shared" si="82"/>
        <v>0</v>
      </c>
      <c r="BE95" s="173">
        <f t="shared" si="82"/>
        <v>0</v>
      </c>
      <c r="BF95" s="173">
        <f t="shared" si="82"/>
        <v>0</v>
      </c>
      <c r="BG95" s="173">
        <f t="shared" si="82"/>
        <v>0</v>
      </c>
      <c r="BH95" s="173">
        <f t="shared" si="82"/>
        <v>0</v>
      </c>
      <c r="BI95" s="173">
        <f t="shared" si="82"/>
        <v>0</v>
      </c>
      <c r="BJ95" s="173">
        <f t="shared" si="82"/>
        <v>0</v>
      </c>
      <c r="BK95" s="173">
        <f t="shared" si="82"/>
        <v>0</v>
      </c>
      <c r="BL95" s="173">
        <f t="shared" si="82"/>
        <v>0</v>
      </c>
      <c r="BM95" s="151"/>
      <c r="BN95" s="239" t="str">
        <f>IFERROR(__xludf.DUMMYFUNCTION("""COMPUTED_VALUE"""),"Tomáš Veselý")</f>
        <v>Tomáš Veselý</v>
      </c>
      <c r="BO95" s="174"/>
      <c r="BP95" s="175"/>
      <c r="BQ95" s="174"/>
      <c r="BR95" s="175"/>
      <c r="BS95" s="174"/>
      <c r="BT95" s="175"/>
      <c r="BU95" s="174"/>
      <c r="BV95" s="175"/>
      <c r="BW95" s="174"/>
      <c r="BX95" s="175"/>
      <c r="BY95" s="174"/>
      <c r="BZ95" s="175"/>
      <c r="CA95" s="174"/>
      <c r="CB95" s="175"/>
      <c r="CC95" s="174"/>
      <c r="CD95" s="175"/>
      <c r="CE95" s="174"/>
      <c r="CF95" s="175"/>
      <c r="CG95" s="174"/>
      <c r="CH95" s="175"/>
      <c r="CI95" s="174"/>
      <c r="CJ95" s="175"/>
      <c r="CK95" s="174"/>
      <c r="CL95" s="175"/>
      <c r="CM95" s="174"/>
      <c r="CN95" s="175"/>
      <c r="CO95" s="174"/>
      <c r="CP95" s="175"/>
      <c r="CQ95" s="174"/>
      <c r="CR95" s="175"/>
      <c r="CS95" s="174"/>
      <c r="CT95" s="175"/>
      <c r="CU95" s="174"/>
      <c r="CV95" s="175"/>
      <c r="CW95" s="174"/>
      <c r="CX95" s="175"/>
      <c r="CY95" s="174"/>
      <c r="CZ95" s="175"/>
      <c r="DA95" s="174"/>
      <c r="DB95" s="175"/>
      <c r="DC95" s="174"/>
      <c r="DD95" s="175"/>
      <c r="DE95" s="174"/>
      <c r="DF95" s="175"/>
      <c r="DG95" s="174"/>
      <c r="DH95" s="175"/>
      <c r="DI95" s="174"/>
      <c r="DJ95" s="175"/>
      <c r="DK95" s="174"/>
      <c r="DL95" s="175"/>
      <c r="DM95" s="174"/>
      <c r="DN95" s="175"/>
      <c r="DO95" s="174"/>
      <c r="DP95" s="175"/>
      <c r="DQ95" s="174"/>
      <c r="DR95" s="175"/>
      <c r="DS95" s="174"/>
      <c r="DT95" s="175"/>
      <c r="DU95" s="174"/>
      <c r="DV95" s="175"/>
      <c r="DW95" s="174"/>
      <c r="DX95" s="175"/>
      <c r="DY95" s="239"/>
      <c r="DZ95" s="159" t="str">
        <f t="shared" si="26"/>
        <v>Tomáš Veselý</v>
      </c>
      <c r="EA95" s="202"/>
      <c r="EB95" s="203"/>
      <c r="EC95" s="202"/>
      <c r="ED95" s="203"/>
      <c r="EE95" s="202"/>
      <c r="EF95" s="203"/>
      <c r="EG95" s="202"/>
      <c r="EH95" s="203"/>
      <c r="EI95" s="202"/>
      <c r="EJ95" s="203"/>
      <c r="EK95" s="202"/>
      <c r="EL95" s="203"/>
      <c r="EM95" s="202"/>
      <c r="EN95" s="203"/>
      <c r="EO95" s="202"/>
      <c r="EP95" s="203"/>
      <c r="EQ95" s="202"/>
      <c r="ER95" s="203"/>
      <c r="ES95" s="202"/>
      <c r="ET95" s="203"/>
      <c r="EU95" s="202"/>
      <c r="EV95" s="203"/>
      <c r="EW95" s="202"/>
      <c r="EX95" s="203"/>
      <c r="EY95" s="202"/>
      <c r="EZ95" s="203"/>
      <c r="FA95" s="202"/>
      <c r="FB95" s="203"/>
      <c r="FC95" s="202"/>
      <c r="FD95" s="203"/>
      <c r="FE95" s="202"/>
      <c r="FF95" s="203"/>
      <c r="FG95" s="202"/>
      <c r="FH95" s="203"/>
      <c r="FI95" s="202"/>
      <c r="FJ95" s="203"/>
      <c r="FK95" s="202"/>
      <c r="FL95" s="203"/>
      <c r="FM95" s="202"/>
      <c r="FN95" s="203"/>
      <c r="FO95" s="202"/>
      <c r="FP95" s="203"/>
      <c r="FQ95" s="202"/>
      <c r="FR95" s="203"/>
      <c r="FS95" s="202"/>
      <c r="FT95" s="203"/>
      <c r="FU95" s="202"/>
      <c r="FV95" s="203"/>
      <c r="FW95" s="202"/>
      <c r="FX95" s="203"/>
      <c r="FY95" s="202"/>
      <c r="FZ95" s="203"/>
      <c r="GA95" s="202"/>
      <c r="GB95" s="203"/>
      <c r="GC95" s="202"/>
      <c r="GD95" s="203"/>
      <c r="GE95" s="202"/>
      <c r="GF95" s="203"/>
      <c r="GG95" s="202"/>
      <c r="GH95" s="203"/>
      <c r="GI95" s="202"/>
      <c r="GJ95" s="203"/>
      <c r="GK95" s="239"/>
      <c r="GL95" s="159" t="str">
        <f t="shared" si="27"/>
        <v>Tomáš Veselý</v>
      </c>
      <c r="GM95" s="202"/>
      <c r="GN95" s="203"/>
      <c r="GO95" s="202"/>
      <c r="GP95" s="203"/>
      <c r="GQ95" s="202"/>
      <c r="GR95" s="203"/>
      <c r="GS95" s="202"/>
      <c r="GT95" s="203"/>
      <c r="GU95" s="202"/>
      <c r="GV95" s="203"/>
      <c r="GW95" s="202"/>
      <c r="GX95" s="203"/>
      <c r="GY95" s="202"/>
      <c r="GZ95" s="203"/>
      <c r="HA95" s="202"/>
      <c r="HB95" s="203"/>
      <c r="HC95" s="202"/>
      <c r="HD95" s="203"/>
      <c r="HE95" s="202"/>
      <c r="HF95" s="203"/>
      <c r="HG95" s="202"/>
      <c r="HH95" s="203"/>
      <c r="HI95" s="202"/>
      <c r="HJ95" s="203"/>
      <c r="HK95" s="202"/>
      <c r="HL95" s="203"/>
      <c r="HM95" s="202"/>
      <c r="HN95" s="203"/>
      <c r="HO95" s="202"/>
      <c r="HP95" s="203"/>
      <c r="HQ95" s="202"/>
      <c r="HR95" s="203"/>
      <c r="HS95" s="202"/>
      <c r="HT95" s="203"/>
      <c r="HU95" s="202"/>
      <c r="HV95" s="203"/>
      <c r="HW95" s="202"/>
      <c r="HX95" s="203"/>
      <c r="HY95" s="202"/>
      <c r="HZ95" s="203"/>
      <c r="IA95" s="202"/>
      <c r="IB95" s="203"/>
      <c r="IC95" s="202"/>
      <c r="ID95" s="203"/>
      <c r="IE95" s="202"/>
      <c r="IF95" s="203"/>
      <c r="IG95" s="202"/>
      <c r="IH95" s="203"/>
      <c r="II95" s="202"/>
      <c r="IJ95" s="203"/>
      <c r="IK95" s="202"/>
      <c r="IL95" s="203"/>
      <c r="IM95" s="202"/>
      <c r="IN95" s="203"/>
      <c r="IO95" s="202"/>
      <c r="IP95" s="203"/>
      <c r="IQ95" s="202"/>
      <c r="IR95" s="203"/>
      <c r="IS95" s="202"/>
      <c r="IT95" s="203"/>
      <c r="IU95" s="202"/>
      <c r="IV95" s="203"/>
    </row>
    <row r="96">
      <c r="A96" s="225">
        <f>IFERROR(__xludf.DUMMYFUNCTION("""COMPUTED_VALUE"""),100.0)</f>
        <v>100</v>
      </c>
      <c r="B96" s="159" t="str">
        <f t="shared" si="24"/>
        <v>Jakub Janout</v>
      </c>
      <c r="C96" s="173">
        <f t="shared" ref="C96:BL96" si="83">BO96+EA96+GM96</f>
        <v>0</v>
      </c>
      <c r="D96" s="173">
        <f t="shared" si="83"/>
        <v>0</v>
      </c>
      <c r="E96" s="173">
        <f t="shared" si="83"/>
        <v>0</v>
      </c>
      <c r="F96" s="173">
        <f t="shared" si="83"/>
        <v>0</v>
      </c>
      <c r="G96" s="173">
        <f t="shared" si="83"/>
        <v>0</v>
      </c>
      <c r="H96" s="173">
        <f t="shared" si="83"/>
        <v>0</v>
      </c>
      <c r="I96" s="173">
        <f t="shared" si="83"/>
        <v>0</v>
      </c>
      <c r="J96" s="173">
        <f t="shared" si="83"/>
        <v>0</v>
      </c>
      <c r="K96" s="173">
        <f t="shared" si="83"/>
        <v>0</v>
      </c>
      <c r="L96" s="173">
        <f t="shared" si="83"/>
        <v>0</v>
      </c>
      <c r="M96" s="173">
        <f t="shared" si="83"/>
        <v>0</v>
      </c>
      <c r="N96" s="173">
        <f t="shared" si="83"/>
        <v>0</v>
      </c>
      <c r="O96" s="173">
        <f t="shared" si="83"/>
        <v>0</v>
      </c>
      <c r="P96" s="173">
        <f t="shared" si="83"/>
        <v>0</v>
      </c>
      <c r="Q96" s="173">
        <f t="shared" si="83"/>
        <v>0</v>
      </c>
      <c r="R96" s="173">
        <f t="shared" si="83"/>
        <v>0</v>
      </c>
      <c r="S96" s="173">
        <f t="shared" si="83"/>
        <v>0</v>
      </c>
      <c r="T96" s="173">
        <f t="shared" si="83"/>
        <v>0</v>
      </c>
      <c r="U96" s="173">
        <f t="shared" si="83"/>
        <v>0</v>
      </c>
      <c r="V96" s="173">
        <f t="shared" si="83"/>
        <v>0</v>
      </c>
      <c r="W96" s="173">
        <f t="shared" si="83"/>
        <v>0</v>
      </c>
      <c r="X96" s="173">
        <f t="shared" si="83"/>
        <v>0</v>
      </c>
      <c r="Y96" s="173">
        <f t="shared" si="83"/>
        <v>0</v>
      </c>
      <c r="Z96" s="173">
        <f t="shared" si="83"/>
        <v>0</v>
      </c>
      <c r="AA96" s="173">
        <f t="shared" si="83"/>
        <v>0</v>
      </c>
      <c r="AB96" s="173">
        <f t="shared" si="83"/>
        <v>0</v>
      </c>
      <c r="AC96" s="173">
        <f t="shared" si="83"/>
        <v>0</v>
      </c>
      <c r="AD96" s="173">
        <f t="shared" si="83"/>
        <v>0</v>
      </c>
      <c r="AE96" s="173">
        <f t="shared" si="83"/>
        <v>0</v>
      </c>
      <c r="AF96" s="173">
        <f t="shared" si="83"/>
        <v>0</v>
      </c>
      <c r="AG96" s="173">
        <f t="shared" si="83"/>
        <v>0</v>
      </c>
      <c r="AH96" s="173">
        <f t="shared" si="83"/>
        <v>0</v>
      </c>
      <c r="AI96" s="173">
        <f t="shared" si="83"/>
        <v>0</v>
      </c>
      <c r="AJ96" s="173">
        <f t="shared" si="83"/>
        <v>0</v>
      </c>
      <c r="AK96" s="173">
        <f t="shared" si="83"/>
        <v>0</v>
      </c>
      <c r="AL96" s="173">
        <f t="shared" si="83"/>
        <v>0</v>
      </c>
      <c r="AM96" s="173">
        <f t="shared" si="83"/>
        <v>7</v>
      </c>
      <c r="AN96" s="173">
        <f t="shared" si="83"/>
        <v>0</v>
      </c>
      <c r="AO96" s="173">
        <f t="shared" si="83"/>
        <v>0</v>
      </c>
      <c r="AP96" s="173">
        <f t="shared" si="83"/>
        <v>0</v>
      </c>
      <c r="AQ96" s="173">
        <f t="shared" si="83"/>
        <v>0</v>
      </c>
      <c r="AR96" s="173">
        <f t="shared" si="83"/>
        <v>0</v>
      </c>
      <c r="AS96" s="173">
        <f t="shared" si="83"/>
        <v>0</v>
      </c>
      <c r="AT96" s="173">
        <f t="shared" si="83"/>
        <v>0</v>
      </c>
      <c r="AU96" s="173">
        <f t="shared" si="83"/>
        <v>0</v>
      </c>
      <c r="AV96" s="173">
        <f t="shared" si="83"/>
        <v>0</v>
      </c>
      <c r="AW96" s="173">
        <f t="shared" si="83"/>
        <v>0</v>
      </c>
      <c r="AX96" s="173">
        <f t="shared" si="83"/>
        <v>0</v>
      </c>
      <c r="AY96" s="173">
        <f t="shared" si="83"/>
        <v>0</v>
      </c>
      <c r="AZ96" s="173">
        <f t="shared" si="83"/>
        <v>0</v>
      </c>
      <c r="BA96" s="173">
        <f t="shared" si="83"/>
        <v>0</v>
      </c>
      <c r="BB96" s="173">
        <f t="shared" si="83"/>
        <v>0</v>
      </c>
      <c r="BC96" s="173">
        <f t="shared" si="83"/>
        <v>0</v>
      </c>
      <c r="BD96" s="173">
        <f t="shared" si="83"/>
        <v>0</v>
      </c>
      <c r="BE96" s="173">
        <f t="shared" si="83"/>
        <v>0</v>
      </c>
      <c r="BF96" s="173">
        <f t="shared" si="83"/>
        <v>0</v>
      </c>
      <c r="BG96" s="173">
        <f t="shared" si="83"/>
        <v>0</v>
      </c>
      <c r="BH96" s="173">
        <f t="shared" si="83"/>
        <v>0</v>
      </c>
      <c r="BI96" s="173">
        <f t="shared" si="83"/>
        <v>5.5</v>
      </c>
      <c r="BJ96" s="173">
        <f t="shared" si="83"/>
        <v>0</v>
      </c>
      <c r="BK96" s="173">
        <f t="shared" si="83"/>
        <v>0</v>
      </c>
      <c r="BL96" s="173">
        <f t="shared" si="83"/>
        <v>0</v>
      </c>
      <c r="BM96" s="151"/>
      <c r="BN96" s="239" t="str">
        <f>IFERROR(__xludf.DUMMYFUNCTION("""COMPUTED_VALUE"""),"Jakub Janout")</f>
        <v>Jakub Janout</v>
      </c>
      <c r="BO96" s="174"/>
      <c r="BP96" s="175"/>
      <c r="BQ96" s="174"/>
      <c r="BR96" s="175"/>
      <c r="BS96" s="174"/>
      <c r="BT96" s="175"/>
      <c r="BU96" s="174"/>
      <c r="BV96" s="175"/>
      <c r="BW96" s="174"/>
      <c r="BX96" s="175"/>
      <c r="BY96" s="174"/>
      <c r="BZ96" s="175"/>
      <c r="CA96" s="174"/>
      <c r="CB96" s="175"/>
      <c r="CC96" s="174"/>
      <c r="CD96" s="175"/>
      <c r="CE96" s="174"/>
      <c r="CF96" s="175"/>
      <c r="CG96" s="174"/>
      <c r="CH96" s="175"/>
      <c r="CI96" s="174"/>
      <c r="CJ96" s="175"/>
      <c r="CK96" s="174"/>
      <c r="CL96" s="175"/>
      <c r="CM96" s="174"/>
      <c r="CN96" s="175"/>
      <c r="CO96" s="174"/>
      <c r="CP96" s="175"/>
      <c r="CQ96" s="174"/>
      <c r="CR96" s="175"/>
      <c r="CS96" s="174"/>
      <c r="CT96" s="175"/>
      <c r="CU96" s="174"/>
      <c r="CV96" s="175"/>
      <c r="CW96" s="174"/>
      <c r="CX96" s="175"/>
      <c r="CY96" s="174">
        <f>IFERROR(__xludf.DUMMYFUNCTION("""COMPUTED_VALUE"""),7.0)</f>
        <v>7</v>
      </c>
      <c r="CZ96" s="175"/>
      <c r="DA96" s="174"/>
      <c r="DB96" s="175"/>
      <c r="DC96" s="174"/>
      <c r="DD96" s="175"/>
      <c r="DE96" s="174"/>
      <c r="DF96" s="175"/>
      <c r="DG96" s="174"/>
      <c r="DH96" s="175"/>
      <c r="DI96" s="174"/>
      <c r="DJ96" s="175"/>
      <c r="DK96" s="174"/>
      <c r="DL96" s="175"/>
      <c r="DM96" s="174"/>
      <c r="DN96" s="175"/>
      <c r="DO96" s="174"/>
      <c r="DP96" s="175"/>
      <c r="DQ96" s="174"/>
      <c r="DR96" s="175"/>
      <c r="DS96" s="174"/>
      <c r="DT96" s="175"/>
      <c r="DU96" s="174">
        <f>IFERROR(__xludf.DUMMYFUNCTION("""COMPUTED_VALUE"""),5.5)</f>
        <v>5.5</v>
      </c>
      <c r="DV96" s="175"/>
      <c r="DW96" s="174"/>
      <c r="DX96" s="175"/>
      <c r="DY96" s="239"/>
      <c r="DZ96" s="159" t="str">
        <f t="shared" si="26"/>
        <v>Jakub Janout</v>
      </c>
      <c r="EA96" s="202"/>
      <c r="EB96" s="203"/>
      <c r="EC96" s="202"/>
      <c r="ED96" s="203"/>
      <c r="EE96" s="202"/>
      <c r="EF96" s="203"/>
      <c r="EG96" s="202"/>
      <c r="EH96" s="203"/>
      <c r="EI96" s="202"/>
      <c r="EJ96" s="203"/>
      <c r="EK96" s="202"/>
      <c r="EL96" s="203"/>
      <c r="EM96" s="202"/>
      <c r="EN96" s="203"/>
      <c r="EO96" s="202"/>
      <c r="EP96" s="203"/>
      <c r="EQ96" s="202"/>
      <c r="ER96" s="203"/>
      <c r="ES96" s="202"/>
      <c r="ET96" s="203"/>
      <c r="EU96" s="202"/>
      <c r="EV96" s="203"/>
      <c r="EW96" s="202"/>
      <c r="EX96" s="203"/>
      <c r="EY96" s="202"/>
      <c r="EZ96" s="203"/>
      <c r="FA96" s="202"/>
      <c r="FB96" s="203"/>
      <c r="FC96" s="202"/>
      <c r="FD96" s="203"/>
      <c r="FE96" s="202"/>
      <c r="FF96" s="203"/>
      <c r="FG96" s="202"/>
      <c r="FH96" s="203"/>
      <c r="FI96" s="202"/>
      <c r="FJ96" s="203"/>
      <c r="FK96" s="202"/>
      <c r="FL96" s="203"/>
      <c r="FM96" s="202"/>
      <c r="FN96" s="203"/>
      <c r="FO96" s="202"/>
      <c r="FP96" s="203"/>
      <c r="FQ96" s="202"/>
      <c r="FR96" s="203"/>
      <c r="FS96" s="202"/>
      <c r="FT96" s="203"/>
      <c r="FU96" s="202"/>
      <c r="FV96" s="203"/>
      <c r="FW96" s="202"/>
      <c r="FX96" s="203"/>
      <c r="FY96" s="202"/>
      <c r="FZ96" s="203"/>
      <c r="GA96" s="202"/>
      <c r="GB96" s="203"/>
      <c r="GC96" s="202"/>
      <c r="GD96" s="203"/>
      <c r="GE96" s="202"/>
      <c r="GF96" s="203"/>
      <c r="GG96" s="202"/>
      <c r="GH96" s="203"/>
      <c r="GI96" s="202"/>
      <c r="GJ96" s="203"/>
      <c r="GK96" s="239"/>
      <c r="GL96" s="159" t="str">
        <f t="shared" si="27"/>
        <v>Jakub Janout</v>
      </c>
      <c r="GM96" s="202"/>
      <c r="GN96" s="203"/>
      <c r="GO96" s="202"/>
      <c r="GP96" s="203"/>
      <c r="GQ96" s="202"/>
      <c r="GR96" s="203"/>
      <c r="GS96" s="202"/>
      <c r="GT96" s="203"/>
      <c r="GU96" s="202"/>
      <c r="GV96" s="203"/>
      <c r="GW96" s="202"/>
      <c r="GX96" s="203"/>
      <c r="GY96" s="202"/>
      <c r="GZ96" s="203"/>
      <c r="HA96" s="202"/>
      <c r="HB96" s="203"/>
      <c r="HC96" s="202"/>
      <c r="HD96" s="203"/>
      <c r="HE96" s="202"/>
      <c r="HF96" s="203"/>
      <c r="HG96" s="202"/>
      <c r="HH96" s="203"/>
      <c r="HI96" s="202"/>
      <c r="HJ96" s="203"/>
      <c r="HK96" s="202"/>
      <c r="HL96" s="203"/>
      <c r="HM96" s="202"/>
      <c r="HN96" s="203"/>
      <c r="HO96" s="202"/>
      <c r="HP96" s="203"/>
      <c r="HQ96" s="202"/>
      <c r="HR96" s="203"/>
      <c r="HS96" s="202"/>
      <c r="HT96" s="203"/>
      <c r="HU96" s="202"/>
      <c r="HV96" s="203"/>
      <c r="HW96" s="202"/>
      <c r="HX96" s="203"/>
      <c r="HY96" s="202"/>
      <c r="HZ96" s="203"/>
      <c r="IA96" s="202"/>
      <c r="IB96" s="203"/>
      <c r="IC96" s="202"/>
      <c r="ID96" s="203"/>
      <c r="IE96" s="202"/>
      <c r="IF96" s="203"/>
      <c r="IG96" s="202"/>
      <c r="IH96" s="203"/>
      <c r="II96" s="202"/>
      <c r="IJ96" s="203"/>
      <c r="IK96" s="202"/>
      <c r="IL96" s="203"/>
      <c r="IM96" s="202"/>
      <c r="IN96" s="203"/>
      <c r="IO96" s="202"/>
      <c r="IP96" s="203"/>
      <c r="IQ96" s="202"/>
      <c r="IR96" s="203"/>
      <c r="IS96" s="202"/>
      <c r="IT96" s="203"/>
      <c r="IU96" s="202"/>
      <c r="IV96" s="203"/>
    </row>
    <row r="97">
      <c r="A97" s="225">
        <f>IFERROR(__xludf.DUMMYFUNCTION("""COMPUTED_VALUE"""),100.0)</f>
        <v>100</v>
      </c>
      <c r="B97" s="159" t="str">
        <f t="shared" si="24"/>
        <v>Ladislav Koška</v>
      </c>
      <c r="C97" s="173">
        <f t="shared" ref="C97:BL97" si="84">BO97+EA97+GM97</f>
        <v>0</v>
      </c>
      <c r="D97" s="173">
        <f t="shared" si="84"/>
        <v>0</v>
      </c>
      <c r="E97" s="173">
        <f t="shared" si="84"/>
        <v>0</v>
      </c>
      <c r="F97" s="173">
        <f t="shared" si="84"/>
        <v>0</v>
      </c>
      <c r="G97" s="173">
        <f t="shared" si="84"/>
        <v>0</v>
      </c>
      <c r="H97" s="173">
        <f t="shared" si="84"/>
        <v>0</v>
      </c>
      <c r="I97" s="173">
        <f t="shared" si="84"/>
        <v>0</v>
      </c>
      <c r="J97" s="173">
        <f t="shared" si="84"/>
        <v>0</v>
      </c>
      <c r="K97" s="173">
        <f t="shared" si="84"/>
        <v>0</v>
      </c>
      <c r="L97" s="173">
        <f t="shared" si="84"/>
        <v>0</v>
      </c>
      <c r="M97" s="173">
        <f t="shared" si="84"/>
        <v>0</v>
      </c>
      <c r="N97" s="173">
        <f t="shared" si="84"/>
        <v>0</v>
      </c>
      <c r="O97" s="173">
        <f t="shared" si="84"/>
        <v>0</v>
      </c>
      <c r="P97" s="173">
        <f t="shared" si="84"/>
        <v>0</v>
      </c>
      <c r="Q97" s="173">
        <f t="shared" si="84"/>
        <v>0</v>
      </c>
      <c r="R97" s="173">
        <f t="shared" si="84"/>
        <v>0</v>
      </c>
      <c r="S97" s="173">
        <f t="shared" si="84"/>
        <v>0</v>
      </c>
      <c r="T97" s="173">
        <f t="shared" si="84"/>
        <v>0</v>
      </c>
      <c r="U97" s="173">
        <f t="shared" si="84"/>
        <v>0</v>
      </c>
      <c r="V97" s="173">
        <f t="shared" si="84"/>
        <v>0</v>
      </c>
      <c r="W97" s="173">
        <f t="shared" si="84"/>
        <v>0</v>
      </c>
      <c r="X97" s="173">
        <f t="shared" si="84"/>
        <v>0</v>
      </c>
      <c r="Y97" s="173">
        <f t="shared" si="84"/>
        <v>0</v>
      </c>
      <c r="Z97" s="173">
        <f t="shared" si="84"/>
        <v>0</v>
      </c>
      <c r="AA97" s="173">
        <f t="shared" si="84"/>
        <v>0</v>
      </c>
      <c r="AB97" s="173">
        <f t="shared" si="84"/>
        <v>0</v>
      </c>
      <c r="AC97" s="173">
        <f t="shared" si="84"/>
        <v>0</v>
      </c>
      <c r="AD97" s="173">
        <f t="shared" si="84"/>
        <v>0</v>
      </c>
      <c r="AE97" s="173">
        <f t="shared" si="84"/>
        <v>0</v>
      </c>
      <c r="AF97" s="173">
        <f t="shared" si="84"/>
        <v>0</v>
      </c>
      <c r="AG97" s="173">
        <f t="shared" si="84"/>
        <v>0</v>
      </c>
      <c r="AH97" s="173">
        <f t="shared" si="84"/>
        <v>0</v>
      </c>
      <c r="AI97" s="173">
        <f t="shared" si="84"/>
        <v>0</v>
      </c>
      <c r="AJ97" s="173">
        <f t="shared" si="84"/>
        <v>0</v>
      </c>
      <c r="AK97" s="173">
        <f t="shared" si="84"/>
        <v>0</v>
      </c>
      <c r="AL97" s="173">
        <f t="shared" si="84"/>
        <v>0</v>
      </c>
      <c r="AM97" s="173">
        <f t="shared" si="84"/>
        <v>6</v>
      </c>
      <c r="AN97" s="173">
        <f t="shared" si="84"/>
        <v>0</v>
      </c>
      <c r="AO97" s="173">
        <f t="shared" si="84"/>
        <v>11.5</v>
      </c>
      <c r="AP97" s="173">
        <f t="shared" si="84"/>
        <v>0</v>
      </c>
      <c r="AQ97" s="173">
        <f t="shared" si="84"/>
        <v>0</v>
      </c>
      <c r="AR97" s="173">
        <f t="shared" si="84"/>
        <v>0</v>
      </c>
      <c r="AS97" s="173">
        <f t="shared" si="84"/>
        <v>0</v>
      </c>
      <c r="AT97" s="173">
        <f t="shared" si="84"/>
        <v>0</v>
      </c>
      <c r="AU97" s="173">
        <f t="shared" si="84"/>
        <v>0</v>
      </c>
      <c r="AV97" s="173">
        <f t="shared" si="84"/>
        <v>0</v>
      </c>
      <c r="AW97" s="173">
        <f t="shared" si="84"/>
        <v>3</v>
      </c>
      <c r="AX97" s="173">
        <f t="shared" si="84"/>
        <v>0</v>
      </c>
      <c r="AY97" s="173">
        <f t="shared" si="84"/>
        <v>0</v>
      </c>
      <c r="AZ97" s="173">
        <f t="shared" si="84"/>
        <v>0</v>
      </c>
      <c r="BA97" s="173">
        <f t="shared" si="84"/>
        <v>0</v>
      </c>
      <c r="BB97" s="173">
        <f t="shared" si="84"/>
        <v>0</v>
      </c>
      <c r="BC97" s="173">
        <f t="shared" si="84"/>
        <v>0</v>
      </c>
      <c r="BD97" s="173">
        <f t="shared" si="84"/>
        <v>0</v>
      </c>
      <c r="BE97" s="173">
        <f t="shared" si="84"/>
        <v>0</v>
      </c>
      <c r="BF97" s="173">
        <f t="shared" si="84"/>
        <v>0</v>
      </c>
      <c r="BG97" s="173">
        <f t="shared" si="84"/>
        <v>0</v>
      </c>
      <c r="BH97" s="173">
        <f t="shared" si="84"/>
        <v>0</v>
      </c>
      <c r="BI97" s="173">
        <f t="shared" si="84"/>
        <v>0</v>
      </c>
      <c r="BJ97" s="173">
        <f t="shared" si="84"/>
        <v>0</v>
      </c>
      <c r="BK97" s="173">
        <f t="shared" si="84"/>
        <v>0</v>
      </c>
      <c r="BL97" s="173">
        <f t="shared" si="84"/>
        <v>0</v>
      </c>
      <c r="BM97" s="151"/>
      <c r="BN97" s="239" t="str">
        <f>IFERROR(__xludf.DUMMYFUNCTION("""COMPUTED_VALUE"""),"Ladislav Koška")</f>
        <v>Ladislav Koška</v>
      </c>
      <c r="BO97" s="174"/>
      <c r="BP97" s="175"/>
      <c r="BQ97" s="174"/>
      <c r="BR97" s="175"/>
      <c r="BS97" s="174"/>
      <c r="BT97" s="175"/>
      <c r="BU97" s="174"/>
      <c r="BV97" s="175"/>
      <c r="BW97" s="174"/>
      <c r="BX97" s="175"/>
      <c r="BY97" s="174"/>
      <c r="BZ97" s="175"/>
      <c r="CA97" s="174"/>
      <c r="CB97" s="175"/>
      <c r="CC97" s="174"/>
      <c r="CD97" s="175"/>
      <c r="CE97" s="174"/>
      <c r="CF97" s="175"/>
      <c r="CG97" s="174"/>
      <c r="CH97" s="175"/>
      <c r="CI97" s="174"/>
      <c r="CJ97" s="175"/>
      <c r="CK97" s="174"/>
      <c r="CL97" s="175"/>
      <c r="CM97" s="174"/>
      <c r="CN97" s="175"/>
      <c r="CO97" s="174"/>
      <c r="CP97" s="175"/>
      <c r="CQ97" s="174"/>
      <c r="CR97" s="175"/>
      <c r="CS97" s="174"/>
      <c r="CT97" s="175"/>
      <c r="CU97" s="174"/>
      <c r="CV97" s="175"/>
      <c r="CW97" s="174"/>
      <c r="CX97" s="175"/>
      <c r="CY97" s="174">
        <f>IFERROR(__xludf.DUMMYFUNCTION("""COMPUTED_VALUE"""),6.0)</f>
        <v>6</v>
      </c>
      <c r="CZ97" s="175"/>
      <c r="DA97" s="174">
        <f>IFERROR(__xludf.DUMMYFUNCTION("""COMPUTED_VALUE"""),11.5)</f>
        <v>11.5</v>
      </c>
      <c r="DB97" s="175"/>
      <c r="DC97" s="174"/>
      <c r="DD97" s="175"/>
      <c r="DE97" s="174"/>
      <c r="DF97" s="175"/>
      <c r="DG97" s="174"/>
      <c r="DH97" s="175"/>
      <c r="DI97" s="174">
        <f>IFERROR(__xludf.DUMMYFUNCTION("""COMPUTED_VALUE"""),3.0)</f>
        <v>3</v>
      </c>
      <c r="DJ97" s="175"/>
      <c r="DK97" s="174"/>
      <c r="DL97" s="175"/>
      <c r="DM97" s="174"/>
      <c r="DN97" s="175"/>
      <c r="DO97" s="174"/>
      <c r="DP97" s="175"/>
      <c r="DQ97" s="174"/>
      <c r="DR97" s="175"/>
      <c r="DS97" s="174"/>
      <c r="DT97" s="175"/>
      <c r="DU97" s="174"/>
      <c r="DV97" s="175"/>
      <c r="DW97" s="174"/>
      <c r="DX97" s="175"/>
      <c r="DY97" s="239"/>
      <c r="DZ97" s="159" t="str">
        <f t="shared" si="26"/>
        <v>Ladislav Koška</v>
      </c>
      <c r="EA97" s="202"/>
      <c r="EB97" s="203"/>
      <c r="EC97" s="202"/>
      <c r="ED97" s="203"/>
      <c r="EE97" s="202"/>
      <c r="EF97" s="203"/>
      <c r="EG97" s="202"/>
      <c r="EH97" s="203"/>
      <c r="EI97" s="202"/>
      <c r="EJ97" s="203"/>
      <c r="EK97" s="202"/>
      <c r="EL97" s="203"/>
      <c r="EM97" s="202"/>
      <c r="EN97" s="203"/>
      <c r="EO97" s="202"/>
      <c r="EP97" s="203"/>
      <c r="EQ97" s="202"/>
      <c r="ER97" s="203"/>
      <c r="ES97" s="202"/>
      <c r="ET97" s="203"/>
      <c r="EU97" s="202"/>
      <c r="EV97" s="203"/>
      <c r="EW97" s="202"/>
      <c r="EX97" s="203"/>
      <c r="EY97" s="202"/>
      <c r="EZ97" s="203"/>
      <c r="FA97" s="202"/>
      <c r="FB97" s="203"/>
      <c r="FC97" s="202"/>
      <c r="FD97" s="203"/>
      <c r="FE97" s="202"/>
      <c r="FF97" s="203"/>
      <c r="FG97" s="202"/>
      <c r="FH97" s="203"/>
      <c r="FI97" s="202"/>
      <c r="FJ97" s="203"/>
      <c r="FK97" s="202"/>
      <c r="FL97" s="203"/>
      <c r="FM97" s="202"/>
      <c r="FN97" s="203"/>
      <c r="FO97" s="202"/>
      <c r="FP97" s="203"/>
      <c r="FQ97" s="202"/>
      <c r="FR97" s="203"/>
      <c r="FS97" s="202"/>
      <c r="FT97" s="203"/>
      <c r="FU97" s="202"/>
      <c r="FV97" s="203"/>
      <c r="FW97" s="202"/>
      <c r="FX97" s="203"/>
      <c r="FY97" s="202"/>
      <c r="FZ97" s="203"/>
      <c r="GA97" s="202"/>
      <c r="GB97" s="203"/>
      <c r="GC97" s="202"/>
      <c r="GD97" s="203"/>
      <c r="GE97" s="202"/>
      <c r="GF97" s="203"/>
      <c r="GG97" s="202"/>
      <c r="GH97" s="203"/>
      <c r="GI97" s="202"/>
      <c r="GJ97" s="203"/>
      <c r="GK97" s="239"/>
      <c r="GL97" s="159" t="str">
        <f t="shared" si="27"/>
        <v>Ladislav Koška</v>
      </c>
      <c r="GM97" s="202"/>
      <c r="GN97" s="203"/>
      <c r="GO97" s="202"/>
      <c r="GP97" s="203"/>
      <c r="GQ97" s="202"/>
      <c r="GR97" s="203"/>
      <c r="GS97" s="202"/>
      <c r="GT97" s="203"/>
      <c r="GU97" s="202"/>
      <c r="GV97" s="203"/>
      <c r="GW97" s="202"/>
      <c r="GX97" s="203"/>
      <c r="GY97" s="202"/>
      <c r="GZ97" s="203"/>
      <c r="HA97" s="202"/>
      <c r="HB97" s="203"/>
      <c r="HC97" s="202"/>
      <c r="HD97" s="203"/>
      <c r="HE97" s="202"/>
      <c r="HF97" s="203"/>
      <c r="HG97" s="202"/>
      <c r="HH97" s="203"/>
      <c r="HI97" s="202"/>
      <c r="HJ97" s="203"/>
      <c r="HK97" s="202"/>
      <c r="HL97" s="203"/>
      <c r="HM97" s="202"/>
      <c r="HN97" s="203"/>
      <c r="HO97" s="202"/>
      <c r="HP97" s="203"/>
      <c r="HQ97" s="202"/>
      <c r="HR97" s="203"/>
      <c r="HS97" s="202"/>
      <c r="HT97" s="203"/>
      <c r="HU97" s="202"/>
      <c r="HV97" s="203"/>
      <c r="HW97" s="202"/>
      <c r="HX97" s="203"/>
      <c r="HY97" s="202"/>
      <c r="HZ97" s="203"/>
      <c r="IA97" s="202"/>
      <c r="IB97" s="203"/>
      <c r="IC97" s="202"/>
      <c r="ID97" s="203"/>
      <c r="IE97" s="202"/>
      <c r="IF97" s="203"/>
      <c r="IG97" s="202"/>
      <c r="IH97" s="203"/>
      <c r="II97" s="202"/>
      <c r="IJ97" s="203"/>
      <c r="IK97" s="202"/>
      <c r="IL97" s="203"/>
      <c r="IM97" s="202"/>
      <c r="IN97" s="203"/>
      <c r="IO97" s="202"/>
      <c r="IP97" s="203"/>
      <c r="IQ97" s="202"/>
      <c r="IR97" s="203"/>
      <c r="IS97" s="202"/>
      <c r="IT97" s="203"/>
      <c r="IU97" s="202"/>
      <c r="IV97" s="203"/>
    </row>
    <row r="98">
      <c r="A98" s="225">
        <f>IFERROR(__xludf.DUMMYFUNCTION("""COMPUTED_VALUE"""),100.0)</f>
        <v>100</v>
      </c>
      <c r="B98" s="159" t="str">
        <f t="shared" si="24"/>
        <v>Jiří Pilnáček</v>
      </c>
      <c r="C98" s="173">
        <f t="shared" ref="C98:BL98" si="85">BO98+EA98+GM98</f>
        <v>0</v>
      </c>
      <c r="D98" s="173">
        <f t="shared" si="85"/>
        <v>0</v>
      </c>
      <c r="E98" s="173">
        <f t="shared" si="85"/>
        <v>0</v>
      </c>
      <c r="F98" s="173">
        <f t="shared" si="85"/>
        <v>0</v>
      </c>
      <c r="G98" s="173">
        <f t="shared" si="85"/>
        <v>0</v>
      </c>
      <c r="H98" s="173">
        <f t="shared" si="85"/>
        <v>0</v>
      </c>
      <c r="I98" s="173">
        <f t="shared" si="85"/>
        <v>0</v>
      </c>
      <c r="J98" s="173">
        <f t="shared" si="85"/>
        <v>0</v>
      </c>
      <c r="K98" s="173">
        <f t="shared" si="85"/>
        <v>0</v>
      </c>
      <c r="L98" s="173">
        <f t="shared" si="85"/>
        <v>0</v>
      </c>
      <c r="M98" s="173">
        <f t="shared" si="85"/>
        <v>0</v>
      </c>
      <c r="N98" s="173">
        <f t="shared" si="85"/>
        <v>0</v>
      </c>
      <c r="O98" s="173">
        <f t="shared" si="85"/>
        <v>0</v>
      </c>
      <c r="P98" s="173">
        <f t="shared" si="85"/>
        <v>0</v>
      </c>
      <c r="Q98" s="173">
        <f t="shared" si="85"/>
        <v>0</v>
      </c>
      <c r="R98" s="173">
        <f t="shared" si="85"/>
        <v>0</v>
      </c>
      <c r="S98" s="173">
        <f t="shared" si="85"/>
        <v>0</v>
      </c>
      <c r="T98" s="173">
        <f t="shared" si="85"/>
        <v>0</v>
      </c>
      <c r="U98" s="173">
        <f t="shared" si="85"/>
        <v>0</v>
      </c>
      <c r="V98" s="173">
        <f t="shared" si="85"/>
        <v>0</v>
      </c>
      <c r="W98" s="173">
        <f t="shared" si="85"/>
        <v>0</v>
      </c>
      <c r="X98" s="173">
        <f t="shared" si="85"/>
        <v>0</v>
      </c>
      <c r="Y98" s="173">
        <f t="shared" si="85"/>
        <v>0</v>
      </c>
      <c r="Z98" s="173">
        <f t="shared" si="85"/>
        <v>0</v>
      </c>
      <c r="AA98" s="173">
        <f t="shared" si="85"/>
        <v>0</v>
      </c>
      <c r="AB98" s="173">
        <f t="shared" si="85"/>
        <v>0</v>
      </c>
      <c r="AC98" s="173">
        <f t="shared" si="85"/>
        <v>0</v>
      </c>
      <c r="AD98" s="173">
        <f t="shared" si="85"/>
        <v>0</v>
      </c>
      <c r="AE98" s="173">
        <f t="shared" si="85"/>
        <v>0</v>
      </c>
      <c r="AF98" s="173">
        <f t="shared" si="85"/>
        <v>0</v>
      </c>
      <c r="AG98" s="173">
        <f t="shared" si="85"/>
        <v>0</v>
      </c>
      <c r="AH98" s="173">
        <f t="shared" si="85"/>
        <v>0</v>
      </c>
      <c r="AI98" s="173">
        <f t="shared" si="85"/>
        <v>0</v>
      </c>
      <c r="AJ98" s="173">
        <f t="shared" si="85"/>
        <v>0</v>
      </c>
      <c r="AK98" s="173">
        <f t="shared" si="85"/>
        <v>0</v>
      </c>
      <c r="AL98" s="173">
        <f t="shared" si="85"/>
        <v>0</v>
      </c>
      <c r="AM98" s="173">
        <f t="shared" si="85"/>
        <v>0</v>
      </c>
      <c r="AN98" s="173">
        <f t="shared" si="85"/>
        <v>0</v>
      </c>
      <c r="AO98" s="173">
        <f t="shared" si="85"/>
        <v>0</v>
      </c>
      <c r="AP98" s="173">
        <f t="shared" si="85"/>
        <v>0</v>
      </c>
      <c r="AQ98" s="173">
        <f t="shared" si="85"/>
        <v>0</v>
      </c>
      <c r="AR98" s="173">
        <f t="shared" si="85"/>
        <v>0</v>
      </c>
      <c r="AS98" s="173">
        <f t="shared" si="85"/>
        <v>0</v>
      </c>
      <c r="AT98" s="173">
        <f t="shared" si="85"/>
        <v>0</v>
      </c>
      <c r="AU98" s="173">
        <f t="shared" si="85"/>
        <v>0</v>
      </c>
      <c r="AV98" s="173">
        <f t="shared" si="85"/>
        <v>0</v>
      </c>
      <c r="AW98" s="173">
        <f t="shared" si="85"/>
        <v>0</v>
      </c>
      <c r="AX98" s="173">
        <f t="shared" si="85"/>
        <v>0</v>
      </c>
      <c r="AY98" s="173">
        <f t="shared" si="85"/>
        <v>0</v>
      </c>
      <c r="AZ98" s="173">
        <f t="shared" si="85"/>
        <v>0</v>
      </c>
      <c r="BA98" s="173">
        <f t="shared" si="85"/>
        <v>4</v>
      </c>
      <c r="BB98" s="173">
        <f t="shared" si="85"/>
        <v>0</v>
      </c>
      <c r="BC98" s="173">
        <f t="shared" si="85"/>
        <v>6</v>
      </c>
      <c r="BD98" s="173">
        <f t="shared" si="85"/>
        <v>0</v>
      </c>
      <c r="BE98" s="173">
        <f t="shared" si="85"/>
        <v>0</v>
      </c>
      <c r="BF98" s="173">
        <f t="shared" si="85"/>
        <v>0</v>
      </c>
      <c r="BG98" s="173">
        <f t="shared" si="85"/>
        <v>0</v>
      </c>
      <c r="BH98" s="173">
        <f t="shared" si="85"/>
        <v>0</v>
      </c>
      <c r="BI98" s="173">
        <f t="shared" si="85"/>
        <v>0</v>
      </c>
      <c r="BJ98" s="173">
        <f t="shared" si="85"/>
        <v>0</v>
      </c>
      <c r="BK98" s="173">
        <f t="shared" si="85"/>
        <v>0</v>
      </c>
      <c r="BL98" s="173">
        <f t="shared" si="85"/>
        <v>0</v>
      </c>
      <c r="BM98" s="151"/>
      <c r="BN98" s="239" t="str">
        <f>IFERROR(__xludf.DUMMYFUNCTION("""COMPUTED_VALUE"""),"Jiří Pilnáček")</f>
        <v>Jiří Pilnáček</v>
      </c>
      <c r="BO98" s="174"/>
      <c r="BP98" s="175"/>
      <c r="BQ98" s="174"/>
      <c r="BR98" s="175"/>
      <c r="BS98" s="174"/>
      <c r="BT98" s="175"/>
      <c r="BU98" s="174"/>
      <c r="BV98" s="175"/>
      <c r="BW98" s="174"/>
      <c r="BX98" s="175"/>
      <c r="BY98" s="174"/>
      <c r="BZ98" s="175"/>
      <c r="CA98" s="174"/>
      <c r="CB98" s="175"/>
      <c r="CC98" s="174"/>
      <c r="CD98" s="175"/>
      <c r="CE98" s="174"/>
      <c r="CF98" s="175"/>
      <c r="CG98" s="174"/>
      <c r="CH98" s="175"/>
      <c r="CI98" s="174"/>
      <c r="CJ98" s="175"/>
      <c r="CK98" s="174"/>
      <c r="CL98" s="175"/>
      <c r="CM98" s="174"/>
      <c r="CN98" s="175"/>
      <c r="CO98" s="174"/>
      <c r="CP98" s="175"/>
      <c r="CQ98" s="174"/>
      <c r="CR98" s="175"/>
      <c r="CS98" s="174"/>
      <c r="CT98" s="175"/>
      <c r="CU98" s="174"/>
      <c r="CV98" s="175"/>
      <c r="CW98" s="174"/>
      <c r="CX98" s="175"/>
      <c r="CY98" s="174"/>
      <c r="CZ98" s="175"/>
      <c r="DA98" s="174"/>
      <c r="DB98" s="175"/>
      <c r="DC98" s="174"/>
      <c r="DD98" s="175"/>
      <c r="DE98" s="174"/>
      <c r="DF98" s="175"/>
      <c r="DG98" s="174"/>
      <c r="DH98" s="175"/>
      <c r="DI98" s="174"/>
      <c r="DJ98" s="175"/>
      <c r="DK98" s="174"/>
      <c r="DL98" s="175"/>
      <c r="DM98" s="174"/>
      <c r="DN98" s="175"/>
      <c r="DO98" s="174"/>
      <c r="DP98" s="175"/>
      <c r="DQ98" s="174"/>
      <c r="DR98" s="175"/>
      <c r="DS98" s="174"/>
      <c r="DT98" s="175"/>
      <c r="DU98" s="174"/>
      <c r="DV98" s="175"/>
      <c r="DW98" s="174"/>
      <c r="DX98" s="175"/>
      <c r="DY98" s="239"/>
      <c r="DZ98" s="159" t="str">
        <f t="shared" si="26"/>
        <v>Jiří Pilnáček</v>
      </c>
      <c r="EA98" s="202"/>
      <c r="EB98" s="203"/>
      <c r="EC98" s="202"/>
      <c r="ED98" s="203"/>
      <c r="EE98" s="202"/>
      <c r="EF98" s="203"/>
      <c r="EG98" s="202"/>
      <c r="EH98" s="203"/>
      <c r="EI98" s="202"/>
      <c r="EJ98" s="203"/>
      <c r="EK98" s="202"/>
      <c r="EL98" s="203"/>
      <c r="EM98" s="202"/>
      <c r="EN98" s="203"/>
      <c r="EO98" s="202"/>
      <c r="EP98" s="203"/>
      <c r="EQ98" s="202"/>
      <c r="ER98" s="203"/>
      <c r="ES98" s="202"/>
      <c r="ET98" s="203"/>
      <c r="EU98" s="202"/>
      <c r="EV98" s="203"/>
      <c r="EW98" s="202"/>
      <c r="EX98" s="203"/>
      <c r="EY98" s="202"/>
      <c r="EZ98" s="203"/>
      <c r="FA98" s="202"/>
      <c r="FB98" s="203"/>
      <c r="FC98" s="202"/>
      <c r="FD98" s="203"/>
      <c r="FE98" s="202"/>
      <c r="FF98" s="203"/>
      <c r="FG98" s="202"/>
      <c r="FH98" s="203"/>
      <c r="FI98" s="202"/>
      <c r="FJ98" s="203"/>
      <c r="FK98" s="202"/>
      <c r="FL98" s="203"/>
      <c r="FM98" s="202"/>
      <c r="FN98" s="203"/>
      <c r="FO98" s="202"/>
      <c r="FP98" s="203"/>
      <c r="FQ98" s="202"/>
      <c r="FR98" s="203"/>
      <c r="FS98" s="202"/>
      <c r="FT98" s="203"/>
      <c r="FU98" s="202"/>
      <c r="FV98" s="203"/>
      <c r="FW98" s="202"/>
      <c r="FX98" s="203"/>
      <c r="FY98" s="202">
        <f>IFERROR(__xludf.DUMMYFUNCTION("""COMPUTED_VALUE"""),4.0)</f>
        <v>4</v>
      </c>
      <c r="FZ98" s="203"/>
      <c r="GA98" s="202">
        <f>IFERROR(__xludf.DUMMYFUNCTION("""COMPUTED_VALUE"""),6.0)</f>
        <v>6</v>
      </c>
      <c r="GB98" s="203"/>
      <c r="GC98" s="202"/>
      <c r="GD98" s="203"/>
      <c r="GE98" s="202"/>
      <c r="GF98" s="203"/>
      <c r="GG98" s="202"/>
      <c r="GH98" s="203"/>
      <c r="GI98" s="202"/>
      <c r="GJ98" s="203"/>
      <c r="GK98" s="239"/>
      <c r="GL98" s="159" t="str">
        <f t="shared" si="27"/>
        <v>Jiří Pilnáček</v>
      </c>
      <c r="GM98" s="202"/>
      <c r="GN98" s="203"/>
      <c r="GO98" s="202"/>
      <c r="GP98" s="203"/>
      <c r="GQ98" s="202"/>
      <c r="GR98" s="203"/>
      <c r="GS98" s="202"/>
      <c r="GT98" s="203"/>
      <c r="GU98" s="202"/>
      <c r="GV98" s="203"/>
      <c r="GW98" s="202"/>
      <c r="GX98" s="203"/>
      <c r="GY98" s="202"/>
      <c r="GZ98" s="203"/>
      <c r="HA98" s="202"/>
      <c r="HB98" s="203"/>
      <c r="HC98" s="202"/>
      <c r="HD98" s="203"/>
      <c r="HE98" s="202"/>
      <c r="HF98" s="203"/>
      <c r="HG98" s="202"/>
      <c r="HH98" s="203"/>
      <c r="HI98" s="202"/>
      <c r="HJ98" s="203"/>
      <c r="HK98" s="202"/>
      <c r="HL98" s="203"/>
      <c r="HM98" s="202"/>
      <c r="HN98" s="203"/>
      <c r="HO98" s="202"/>
      <c r="HP98" s="203"/>
      <c r="HQ98" s="202"/>
      <c r="HR98" s="203"/>
      <c r="HS98" s="202"/>
      <c r="HT98" s="203"/>
      <c r="HU98" s="202"/>
      <c r="HV98" s="203"/>
      <c r="HW98" s="202"/>
      <c r="HX98" s="203"/>
      <c r="HY98" s="202"/>
      <c r="HZ98" s="203"/>
      <c r="IA98" s="202"/>
      <c r="IB98" s="203"/>
      <c r="IC98" s="202"/>
      <c r="ID98" s="203"/>
      <c r="IE98" s="202"/>
      <c r="IF98" s="203"/>
      <c r="IG98" s="202"/>
      <c r="IH98" s="203"/>
      <c r="II98" s="202"/>
      <c r="IJ98" s="203"/>
      <c r="IK98" s="202"/>
      <c r="IL98" s="203"/>
      <c r="IM98" s="202"/>
      <c r="IN98" s="203"/>
      <c r="IO98" s="202"/>
      <c r="IP98" s="203"/>
      <c r="IQ98" s="202"/>
      <c r="IR98" s="203"/>
      <c r="IS98" s="202"/>
      <c r="IT98" s="203"/>
      <c r="IU98" s="202"/>
      <c r="IV98" s="203"/>
    </row>
    <row r="99">
      <c r="A99" s="225">
        <f>IFERROR(__xludf.DUMMYFUNCTION("""COMPUTED_VALUE"""),100.0)</f>
        <v>100</v>
      </c>
      <c r="B99" s="159" t="str">
        <f t="shared" si="24"/>
        <v>Michal Bandy</v>
      </c>
      <c r="C99" s="191">
        <f t="shared" ref="C99:BL99" si="86">BO99+EA99+GM99</f>
        <v>0</v>
      </c>
      <c r="D99" s="191">
        <f t="shared" si="86"/>
        <v>0</v>
      </c>
      <c r="E99" s="191">
        <f t="shared" si="86"/>
        <v>0</v>
      </c>
      <c r="F99" s="191">
        <f t="shared" si="86"/>
        <v>0</v>
      </c>
      <c r="G99" s="191">
        <f t="shared" si="86"/>
        <v>0</v>
      </c>
      <c r="H99" s="191">
        <f t="shared" si="86"/>
        <v>0</v>
      </c>
      <c r="I99" s="191">
        <f t="shared" si="86"/>
        <v>0</v>
      </c>
      <c r="J99" s="191">
        <f t="shared" si="86"/>
        <v>0</v>
      </c>
      <c r="K99" s="191">
        <f t="shared" si="86"/>
        <v>0</v>
      </c>
      <c r="L99" s="191">
        <f t="shared" si="86"/>
        <v>0</v>
      </c>
      <c r="M99" s="191">
        <f t="shared" si="86"/>
        <v>0</v>
      </c>
      <c r="N99" s="191">
        <f t="shared" si="86"/>
        <v>0</v>
      </c>
      <c r="O99" s="191">
        <f t="shared" si="86"/>
        <v>0</v>
      </c>
      <c r="P99" s="191">
        <f t="shared" si="86"/>
        <v>0</v>
      </c>
      <c r="Q99" s="191">
        <f t="shared" si="86"/>
        <v>0</v>
      </c>
      <c r="R99" s="191">
        <f t="shared" si="86"/>
        <v>0</v>
      </c>
      <c r="S99" s="191">
        <f t="shared" si="86"/>
        <v>0</v>
      </c>
      <c r="T99" s="191">
        <f t="shared" si="86"/>
        <v>0</v>
      </c>
      <c r="U99" s="191">
        <f t="shared" si="86"/>
        <v>0</v>
      </c>
      <c r="V99" s="191">
        <f t="shared" si="86"/>
        <v>0</v>
      </c>
      <c r="W99" s="191">
        <f t="shared" si="86"/>
        <v>0</v>
      </c>
      <c r="X99" s="191">
        <f t="shared" si="86"/>
        <v>0</v>
      </c>
      <c r="Y99" s="191">
        <f t="shared" si="86"/>
        <v>0</v>
      </c>
      <c r="Z99" s="191">
        <f t="shared" si="86"/>
        <v>0</v>
      </c>
      <c r="AA99" s="191">
        <f t="shared" si="86"/>
        <v>0</v>
      </c>
      <c r="AB99" s="191">
        <f t="shared" si="86"/>
        <v>0</v>
      </c>
      <c r="AC99" s="191">
        <f t="shared" si="86"/>
        <v>0</v>
      </c>
      <c r="AD99" s="191">
        <f t="shared" si="86"/>
        <v>0</v>
      </c>
      <c r="AE99" s="191">
        <f t="shared" si="86"/>
        <v>0</v>
      </c>
      <c r="AF99" s="191">
        <f t="shared" si="86"/>
        <v>0</v>
      </c>
      <c r="AG99" s="191">
        <f t="shared" si="86"/>
        <v>0</v>
      </c>
      <c r="AH99" s="191">
        <f t="shared" si="86"/>
        <v>0</v>
      </c>
      <c r="AI99" s="191">
        <f t="shared" si="86"/>
        <v>0</v>
      </c>
      <c r="AJ99" s="191">
        <f t="shared" si="86"/>
        <v>0</v>
      </c>
      <c r="AK99" s="191">
        <f t="shared" si="86"/>
        <v>0</v>
      </c>
      <c r="AL99" s="191">
        <f t="shared" si="86"/>
        <v>0</v>
      </c>
      <c r="AM99" s="191">
        <f t="shared" si="86"/>
        <v>0</v>
      </c>
      <c r="AN99" s="191">
        <f t="shared" si="86"/>
        <v>0</v>
      </c>
      <c r="AO99" s="191">
        <f t="shared" si="86"/>
        <v>0</v>
      </c>
      <c r="AP99" s="191">
        <f t="shared" si="86"/>
        <v>0</v>
      </c>
      <c r="AQ99" s="191">
        <f t="shared" si="86"/>
        <v>0</v>
      </c>
      <c r="AR99" s="191">
        <f t="shared" si="86"/>
        <v>0</v>
      </c>
      <c r="AS99" s="191">
        <f t="shared" si="86"/>
        <v>0</v>
      </c>
      <c r="AT99" s="191">
        <f t="shared" si="86"/>
        <v>0</v>
      </c>
      <c r="AU99" s="191">
        <f t="shared" si="86"/>
        <v>0</v>
      </c>
      <c r="AV99" s="191">
        <f t="shared" si="86"/>
        <v>0</v>
      </c>
      <c r="AW99" s="191">
        <f t="shared" si="86"/>
        <v>0</v>
      </c>
      <c r="AX99" s="191">
        <f t="shared" si="86"/>
        <v>0</v>
      </c>
      <c r="AY99" s="191">
        <f t="shared" si="86"/>
        <v>0</v>
      </c>
      <c r="AZ99" s="191">
        <f t="shared" si="86"/>
        <v>0</v>
      </c>
      <c r="BA99" s="221">
        <f t="shared" si="86"/>
        <v>8</v>
      </c>
      <c r="BB99" s="191">
        <f t="shared" si="86"/>
        <v>0</v>
      </c>
      <c r="BC99" s="191">
        <f t="shared" si="86"/>
        <v>0</v>
      </c>
      <c r="BD99" s="191">
        <f t="shared" si="86"/>
        <v>0</v>
      </c>
      <c r="BE99" s="191">
        <f t="shared" si="86"/>
        <v>0</v>
      </c>
      <c r="BF99" s="191">
        <f t="shared" si="86"/>
        <v>0</v>
      </c>
      <c r="BG99" s="191">
        <f t="shared" si="86"/>
        <v>0</v>
      </c>
      <c r="BH99" s="191">
        <f t="shared" si="86"/>
        <v>0</v>
      </c>
      <c r="BI99" s="221">
        <f t="shared" si="86"/>
        <v>7</v>
      </c>
      <c r="BJ99" s="191">
        <f t="shared" si="86"/>
        <v>0</v>
      </c>
      <c r="BK99" s="191">
        <f t="shared" si="86"/>
        <v>0</v>
      </c>
      <c r="BL99" s="191">
        <f t="shared" si="86"/>
        <v>0</v>
      </c>
      <c r="BM99" s="151"/>
      <c r="BN99" s="215" t="str">
        <f>IFERROR(__xludf.DUMMYFUNCTION("""COMPUTED_VALUE"""),"Michal Bandy")</f>
        <v>Michal Bandy</v>
      </c>
      <c r="DZ99" s="159" t="str">
        <f t="shared" si="26"/>
        <v>Michal Bandy</v>
      </c>
      <c r="EA99" s="215"/>
      <c r="EB99" s="215"/>
      <c r="EC99" s="215"/>
      <c r="ED99" s="215"/>
      <c r="EE99" s="215"/>
      <c r="EF99" s="215"/>
      <c r="EG99" s="215"/>
      <c r="EH99" s="215"/>
      <c r="EI99" s="215"/>
      <c r="EJ99" s="215"/>
      <c r="EK99" s="215"/>
      <c r="EL99" s="215"/>
      <c r="EM99" s="215"/>
      <c r="EN99" s="215"/>
      <c r="EO99" s="215"/>
      <c r="EP99" s="215"/>
      <c r="EQ99" s="215"/>
      <c r="ER99" s="215"/>
      <c r="ES99" s="215"/>
      <c r="ET99" s="215"/>
      <c r="EU99" s="215"/>
      <c r="EV99" s="215"/>
      <c r="EW99" s="215"/>
      <c r="EX99" s="215"/>
      <c r="EY99" s="215"/>
      <c r="EZ99" s="215"/>
      <c r="FA99" s="215"/>
      <c r="FB99" s="215"/>
      <c r="FC99" s="215"/>
      <c r="FD99" s="215"/>
      <c r="FE99" s="215"/>
      <c r="FF99" s="215"/>
      <c r="FG99" s="215"/>
      <c r="FH99" s="215"/>
      <c r="FI99" s="215"/>
      <c r="FJ99" s="215"/>
      <c r="FK99" s="215"/>
      <c r="FL99" s="215"/>
      <c r="FM99" s="215"/>
      <c r="FN99" s="215"/>
      <c r="FO99" s="215"/>
      <c r="FP99" s="215"/>
      <c r="FQ99" s="215"/>
      <c r="FR99" s="215"/>
      <c r="FS99" s="215"/>
      <c r="FT99" s="215"/>
      <c r="FU99" s="215"/>
      <c r="FV99" s="215"/>
      <c r="FW99" s="215"/>
      <c r="FX99" s="215"/>
      <c r="FY99" s="215"/>
      <c r="FZ99" s="215"/>
      <c r="GA99" s="215"/>
      <c r="GB99" s="215"/>
      <c r="GC99" s="215"/>
      <c r="GD99" s="215"/>
      <c r="GE99" s="215"/>
      <c r="GF99" s="215"/>
      <c r="GG99" s="215"/>
      <c r="GH99" s="215"/>
      <c r="GI99" s="215"/>
      <c r="GJ99" s="215"/>
      <c r="GL99" s="159" t="str">
        <f t="shared" si="27"/>
        <v>Michal Bandy</v>
      </c>
      <c r="GM99" s="215"/>
      <c r="GN99" s="215"/>
      <c r="GO99" s="215"/>
      <c r="GP99" s="215"/>
      <c r="GQ99" s="215"/>
      <c r="GR99" s="215"/>
      <c r="GS99" s="215"/>
      <c r="GT99" s="215"/>
      <c r="GU99" s="215"/>
      <c r="GV99" s="215"/>
      <c r="GW99" s="215"/>
      <c r="GX99" s="215"/>
      <c r="GY99" s="215"/>
      <c r="GZ99" s="215"/>
      <c r="HA99" s="215"/>
      <c r="HB99" s="215"/>
      <c r="HC99" s="215"/>
      <c r="HD99" s="215"/>
      <c r="HE99" s="215"/>
      <c r="HF99" s="215"/>
      <c r="HG99" s="215"/>
      <c r="HH99" s="215"/>
      <c r="HI99" s="215"/>
      <c r="HJ99" s="215"/>
      <c r="HK99" s="215"/>
      <c r="HL99" s="215"/>
      <c r="HM99" s="215"/>
      <c r="HN99" s="215"/>
      <c r="HO99" s="215"/>
      <c r="HP99" s="215"/>
      <c r="HQ99" s="215"/>
      <c r="HR99" s="215"/>
      <c r="HS99" s="215"/>
      <c r="HT99" s="215"/>
      <c r="HU99" s="215"/>
      <c r="HV99" s="215"/>
      <c r="HW99" s="215"/>
      <c r="HX99" s="215"/>
      <c r="HY99" s="215"/>
      <c r="HZ99" s="215"/>
      <c r="IA99" s="215"/>
      <c r="IB99" s="215"/>
      <c r="IC99" s="215"/>
      <c r="ID99" s="215"/>
      <c r="IE99" s="215"/>
      <c r="IF99" s="215"/>
      <c r="IG99" s="215"/>
      <c r="IH99" s="215"/>
      <c r="II99" s="215"/>
      <c r="IJ99" s="215"/>
      <c r="IK99" s="241">
        <f>IFERROR(__xludf.DUMMYFUNCTION("""COMPUTED_VALUE"""),8.0)</f>
        <v>8</v>
      </c>
      <c r="IL99" s="215"/>
      <c r="IM99" s="215"/>
      <c r="IN99" s="215"/>
      <c r="IO99" s="215"/>
      <c r="IP99" s="215"/>
      <c r="IQ99" s="215"/>
      <c r="IR99" s="215"/>
      <c r="IS99" s="241">
        <f>IFERROR(__xludf.DUMMYFUNCTION("""COMPUTED_VALUE"""),7.0)</f>
        <v>7</v>
      </c>
      <c r="IT99" s="215"/>
      <c r="IU99" s="215"/>
      <c r="IV99" s="215"/>
    </row>
    <row r="100">
      <c r="A100" s="215"/>
      <c r="B100" s="159" t="str">
        <f t="shared" si="24"/>
        <v/>
      </c>
      <c r="C100" s="191">
        <f t="shared" ref="C100:BL100" si="87">BO100+EA100+GM100</f>
        <v>0</v>
      </c>
      <c r="D100" s="191">
        <f t="shared" si="87"/>
        <v>0</v>
      </c>
      <c r="E100" s="191">
        <f t="shared" si="87"/>
        <v>0</v>
      </c>
      <c r="F100" s="191">
        <f t="shared" si="87"/>
        <v>0</v>
      </c>
      <c r="G100" s="191">
        <f t="shared" si="87"/>
        <v>0</v>
      </c>
      <c r="H100" s="191">
        <f t="shared" si="87"/>
        <v>0</v>
      </c>
      <c r="I100" s="191">
        <f t="shared" si="87"/>
        <v>0</v>
      </c>
      <c r="J100" s="191">
        <f t="shared" si="87"/>
        <v>0</v>
      </c>
      <c r="K100" s="191">
        <f t="shared" si="87"/>
        <v>0</v>
      </c>
      <c r="L100" s="191">
        <f t="shared" si="87"/>
        <v>0</v>
      </c>
      <c r="M100" s="191">
        <f t="shared" si="87"/>
        <v>0</v>
      </c>
      <c r="N100" s="191">
        <f t="shared" si="87"/>
        <v>0</v>
      </c>
      <c r="O100" s="191">
        <f t="shared" si="87"/>
        <v>0</v>
      </c>
      <c r="P100" s="191">
        <f t="shared" si="87"/>
        <v>0</v>
      </c>
      <c r="Q100" s="191">
        <f t="shared" si="87"/>
        <v>0</v>
      </c>
      <c r="R100" s="191">
        <f t="shared" si="87"/>
        <v>0</v>
      </c>
      <c r="S100" s="191">
        <f t="shared" si="87"/>
        <v>0</v>
      </c>
      <c r="T100" s="191">
        <f t="shared" si="87"/>
        <v>0</v>
      </c>
      <c r="U100" s="191">
        <f t="shared" si="87"/>
        <v>0</v>
      </c>
      <c r="V100" s="191">
        <f t="shared" si="87"/>
        <v>0</v>
      </c>
      <c r="W100" s="191">
        <f t="shared" si="87"/>
        <v>0</v>
      </c>
      <c r="X100" s="191">
        <f t="shared" si="87"/>
        <v>0</v>
      </c>
      <c r="Y100" s="191">
        <f t="shared" si="87"/>
        <v>0</v>
      </c>
      <c r="Z100" s="191">
        <f t="shared" si="87"/>
        <v>0</v>
      </c>
      <c r="AA100" s="191">
        <f t="shared" si="87"/>
        <v>0</v>
      </c>
      <c r="AB100" s="191">
        <f t="shared" si="87"/>
        <v>0</v>
      </c>
      <c r="AC100" s="191">
        <f t="shared" si="87"/>
        <v>0</v>
      </c>
      <c r="AD100" s="191">
        <f t="shared" si="87"/>
        <v>0</v>
      </c>
      <c r="AE100" s="191">
        <f t="shared" si="87"/>
        <v>0</v>
      </c>
      <c r="AF100" s="191">
        <f t="shared" si="87"/>
        <v>0</v>
      </c>
      <c r="AG100" s="191">
        <f t="shared" si="87"/>
        <v>0</v>
      </c>
      <c r="AH100" s="191">
        <f t="shared" si="87"/>
        <v>0</v>
      </c>
      <c r="AI100" s="191">
        <f t="shared" si="87"/>
        <v>0</v>
      </c>
      <c r="AJ100" s="191">
        <f t="shared" si="87"/>
        <v>0</v>
      </c>
      <c r="AK100" s="191">
        <f t="shared" si="87"/>
        <v>0</v>
      </c>
      <c r="AL100" s="191">
        <f t="shared" si="87"/>
        <v>0</v>
      </c>
      <c r="AM100" s="191">
        <f t="shared" si="87"/>
        <v>0</v>
      </c>
      <c r="AN100" s="191">
        <f t="shared" si="87"/>
        <v>0</v>
      </c>
      <c r="AO100" s="191">
        <f t="shared" si="87"/>
        <v>0</v>
      </c>
      <c r="AP100" s="191">
        <f t="shared" si="87"/>
        <v>0</v>
      </c>
      <c r="AQ100" s="191">
        <f t="shared" si="87"/>
        <v>0</v>
      </c>
      <c r="AR100" s="191">
        <f t="shared" si="87"/>
        <v>0</v>
      </c>
      <c r="AS100" s="191">
        <f t="shared" si="87"/>
        <v>0</v>
      </c>
      <c r="AT100" s="191">
        <f t="shared" si="87"/>
        <v>0</v>
      </c>
      <c r="AU100" s="191">
        <f t="shared" si="87"/>
        <v>0</v>
      </c>
      <c r="AV100" s="191">
        <f t="shared" si="87"/>
        <v>0</v>
      </c>
      <c r="AW100" s="191">
        <f t="shared" si="87"/>
        <v>0</v>
      </c>
      <c r="AX100" s="191">
        <f t="shared" si="87"/>
        <v>0</v>
      </c>
      <c r="AY100" s="191">
        <f t="shared" si="87"/>
        <v>0</v>
      </c>
      <c r="AZ100" s="191">
        <f t="shared" si="87"/>
        <v>0</v>
      </c>
      <c r="BA100" s="191">
        <f t="shared" si="87"/>
        <v>0</v>
      </c>
      <c r="BB100" s="191">
        <f t="shared" si="87"/>
        <v>0</v>
      </c>
      <c r="BC100" s="191">
        <f t="shared" si="87"/>
        <v>0</v>
      </c>
      <c r="BD100" s="191">
        <f t="shared" si="87"/>
        <v>0</v>
      </c>
      <c r="BE100" s="191">
        <f t="shared" si="87"/>
        <v>0</v>
      </c>
      <c r="BF100" s="191">
        <f t="shared" si="87"/>
        <v>0</v>
      </c>
      <c r="BG100" s="191">
        <f t="shared" si="87"/>
        <v>0</v>
      </c>
      <c r="BH100" s="191">
        <f t="shared" si="87"/>
        <v>0</v>
      </c>
      <c r="BI100" s="191">
        <f t="shared" si="87"/>
        <v>0</v>
      </c>
      <c r="BJ100" s="191">
        <f t="shared" si="87"/>
        <v>0</v>
      </c>
      <c r="BK100" s="191">
        <f t="shared" si="87"/>
        <v>0</v>
      </c>
      <c r="BL100" s="191">
        <f t="shared" si="87"/>
        <v>0</v>
      </c>
      <c r="BM100" s="151"/>
      <c r="BN100" s="215"/>
      <c r="DZ100" s="159" t="str">
        <f t="shared" si="26"/>
        <v/>
      </c>
      <c r="GL100" s="159" t="str">
        <f t="shared" si="27"/>
        <v/>
      </c>
    </row>
    <row r="101">
      <c r="C101" s="191">
        <f t="shared" ref="C101:BL101" si="88">BO101+EA101+GM101</f>
        <v>0</v>
      </c>
      <c r="D101" s="191">
        <f t="shared" si="88"/>
        <v>0</v>
      </c>
      <c r="E101" s="191">
        <f t="shared" si="88"/>
        <v>0</v>
      </c>
      <c r="F101" s="191">
        <f t="shared" si="88"/>
        <v>0</v>
      </c>
      <c r="G101" s="191">
        <f t="shared" si="88"/>
        <v>0</v>
      </c>
      <c r="H101" s="191">
        <f t="shared" si="88"/>
        <v>0</v>
      </c>
      <c r="I101" s="191">
        <f t="shared" si="88"/>
        <v>0</v>
      </c>
      <c r="J101" s="191">
        <f t="shared" si="88"/>
        <v>0</v>
      </c>
      <c r="K101" s="191">
        <f t="shared" si="88"/>
        <v>0</v>
      </c>
      <c r="L101" s="191">
        <f t="shared" si="88"/>
        <v>0</v>
      </c>
      <c r="M101" s="191">
        <f t="shared" si="88"/>
        <v>0</v>
      </c>
      <c r="N101" s="191">
        <f t="shared" si="88"/>
        <v>0</v>
      </c>
      <c r="O101" s="191">
        <f t="shared" si="88"/>
        <v>0</v>
      </c>
      <c r="P101" s="191">
        <f t="shared" si="88"/>
        <v>0</v>
      </c>
      <c r="Q101" s="191">
        <f t="shared" si="88"/>
        <v>0</v>
      </c>
      <c r="R101" s="191">
        <f t="shared" si="88"/>
        <v>0</v>
      </c>
      <c r="S101" s="191">
        <f t="shared" si="88"/>
        <v>0</v>
      </c>
      <c r="T101" s="191">
        <f t="shared" si="88"/>
        <v>0</v>
      </c>
      <c r="U101" s="191">
        <f t="shared" si="88"/>
        <v>0</v>
      </c>
      <c r="V101" s="191">
        <f t="shared" si="88"/>
        <v>0</v>
      </c>
      <c r="W101" s="191">
        <f t="shared" si="88"/>
        <v>0</v>
      </c>
      <c r="X101" s="191">
        <f t="shared" si="88"/>
        <v>0</v>
      </c>
      <c r="Y101" s="191">
        <f t="shared" si="88"/>
        <v>0</v>
      </c>
      <c r="Z101" s="191">
        <f t="shared" si="88"/>
        <v>0</v>
      </c>
      <c r="AA101" s="191">
        <f t="shared" si="88"/>
        <v>0</v>
      </c>
      <c r="AB101" s="191">
        <f t="shared" si="88"/>
        <v>0</v>
      </c>
      <c r="AC101" s="191">
        <f t="shared" si="88"/>
        <v>0</v>
      </c>
      <c r="AD101" s="191">
        <f t="shared" si="88"/>
        <v>0</v>
      </c>
      <c r="AE101" s="191">
        <f t="shared" si="88"/>
        <v>0</v>
      </c>
      <c r="AF101" s="191">
        <f t="shared" si="88"/>
        <v>0</v>
      </c>
      <c r="AG101" s="191">
        <f t="shared" si="88"/>
        <v>0</v>
      </c>
      <c r="AH101" s="191">
        <f t="shared" si="88"/>
        <v>0</v>
      </c>
      <c r="AI101" s="191">
        <f t="shared" si="88"/>
        <v>0</v>
      </c>
      <c r="AJ101" s="191">
        <f t="shared" si="88"/>
        <v>0</v>
      </c>
      <c r="AK101" s="191">
        <f t="shared" si="88"/>
        <v>0</v>
      </c>
      <c r="AL101" s="191">
        <f t="shared" si="88"/>
        <v>0</v>
      </c>
      <c r="AM101" s="191">
        <f t="shared" si="88"/>
        <v>0</v>
      </c>
      <c r="AN101" s="191">
        <f t="shared" si="88"/>
        <v>0</v>
      </c>
      <c r="AO101" s="191">
        <f t="shared" si="88"/>
        <v>0</v>
      </c>
      <c r="AP101" s="191">
        <f t="shared" si="88"/>
        <v>0</v>
      </c>
      <c r="AQ101" s="191">
        <f t="shared" si="88"/>
        <v>0</v>
      </c>
      <c r="AR101" s="191">
        <f t="shared" si="88"/>
        <v>0</v>
      </c>
      <c r="AS101" s="191">
        <f t="shared" si="88"/>
        <v>0</v>
      </c>
      <c r="AT101" s="191">
        <f t="shared" si="88"/>
        <v>0</v>
      </c>
      <c r="AU101" s="191">
        <f t="shared" si="88"/>
        <v>0</v>
      </c>
      <c r="AV101" s="191">
        <f t="shared" si="88"/>
        <v>0</v>
      </c>
      <c r="AW101" s="191">
        <f t="shared" si="88"/>
        <v>0</v>
      </c>
      <c r="AX101" s="191">
        <f t="shared" si="88"/>
        <v>0</v>
      </c>
      <c r="AY101" s="191">
        <f t="shared" si="88"/>
        <v>0</v>
      </c>
      <c r="AZ101" s="191">
        <f t="shared" si="88"/>
        <v>0</v>
      </c>
      <c r="BA101" s="191">
        <f t="shared" si="88"/>
        <v>0</v>
      </c>
      <c r="BB101" s="191">
        <f t="shared" si="88"/>
        <v>0</v>
      </c>
      <c r="BC101" s="191">
        <f t="shared" si="88"/>
        <v>0</v>
      </c>
      <c r="BD101" s="191">
        <f t="shared" si="88"/>
        <v>0</v>
      </c>
      <c r="BE101" s="191">
        <f t="shared" si="88"/>
        <v>0</v>
      </c>
      <c r="BF101" s="191">
        <f t="shared" si="88"/>
        <v>0</v>
      </c>
      <c r="BG101" s="191">
        <f t="shared" si="88"/>
        <v>0</v>
      </c>
      <c r="BH101" s="191">
        <f t="shared" si="88"/>
        <v>0</v>
      </c>
      <c r="BI101" s="191">
        <f t="shared" si="88"/>
        <v>0</v>
      </c>
      <c r="BJ101" s="191">
        <f t="shared" si="88"/>
        <v>0</v>
      </c>
      <c r="BK101" s="191">
        <f t="shared" si="88"/>
        <v>0</v>
      </c>
      <c r="BL101" s="191">
        <f t="shared" si="88"/>
        <v>0</v>
      </c>
      <c r="BM101" s="151"/>
      <c r="BN101" s="215"/>
    </row>
    <row r="102">
      <c r="BM102" s="151"/>
      <c r="BN102" s="215"/>
    </row>
    <row r="103">
      <c r="BM103" s="151"/>
      <c r="BN103" s="215"/>
    </row>
    <row r="104">
      <c r="BM104" s="151"/>
    </row>
    <row r="105">
      <c r="BM105" s="151"/>
    </row>
    <row r="106">
      <c r="BM106" s="151"/>
    </row>
    <row r="107">
      <c r="BM107" s="151"/>
    </row>
    <row r="108">
      <c r="BM108" s="151"/>
    </row>
    <row r="109">
      <c r="BM109" s="151"/>
    </row>
    <row r="110">
      <c r="BM110" s="151"/>
    </row>
    <row r="111">
      <c r="BM111" s="151"/>
    </row>
    <row r="112">
      <c r="BM112" s="151"/>
    </row>
    <row r="113">
      <c r="BM113" s="151"/>
    </row>
    <row r="114">
      <c r="BM114" s="151"/>
    </row>
    <row r="115">
      <c r="BM115" s="151"/>
    </row>
    <row r="116">
      <c r="BM116" s="151"/>
    </row>
    <row r="117">
      <c r="BM117" s="151"/>
    </row>
    <row r="118">
      <c r="BM118" s="151"/>
    </row>
    <row r="119">
      <c r="BM119" s="151"/>
    </row>
    <row r="120">
      <c r="BM120" s="151"/>
    </row>
    <row r="121">
      <c r="BM121" s="151"/>
    </row>
    <row r="122">
      <c r="BM122" s="151"/>
    </row>
    <row r="123">
      <c r="BM123" s="151"/>
    </row>
    <row r="124">
      <c r="BM124" s="151"/>
    </row>
    <row r="125">
      <c r="BM125" s="151"/>
    </row>
    <row r="126">
      <c r="BM126" s="151"/>
    </row>
    <row r="127">
      <c r="BM127" s="151"/>
    </row>
    <row r="128">
      <c r="BM128" s="151"/>
    </row>
    <row r="129">
      <c r="BM129" s="151"/>
    </row>
    <row r="130">
      <c r="BM130" s="151"/>
    </row>
    <row r="131">
      <c r="BM131" s="151"/>
    </row>
    <row r="132">
      <c r="BM132" s="151"/>
    </row>
    <row r="133">
      <c r="BM133" s="151"/>
    </row>
    <row r="134">
      <c r="BM134" s="151"/>
    </row>
    <row r="135">
      <c r="BM135" s="151"/>
    </row>
    <row r="136">
      <c r="BM136" s="151"/>
    </row>
    <row r="137">
      <c r="BM137" s="151"/>
    </row>
    <row r="138">
      <c r="BM138" s="151"/>
    </row>
    <row r="139">
      <c r="BM139" s="151"/>
    </row>
    <row r="140">
      <c r="BM140" s="151"/>
    </row>
    <row r="141">
      <c r="BM141" s="151"/>
    </row>
    <row r="142">
      <c r="BM142" s="151"/>
    </row>
    <row r="143">
      <c r="BM143" s="151"/>
    </row>
    <row r="144">
      <c r="BM144" s="151"/>
    </row>
    <row r="145">
      <c r="BM145" s="151"/>
    </row>
    <row r="146">
      <c r="BM146" s="151"/>
    </row>
    <row r="147">
      <c r="BM147" s="151"/>
    </row>
    <row r="148">
      <c r="BM148" s="151"/>
    </row>
    <row r="149">
      <c r="BM149" s="151"/>
    </row>
    <row r="150">
      <c r="BM150" s="151"/>
    </row>
    <row r="151">
      <c r="BM151" s="151"/>
    </row>
    <row r="152">
      <c r="BM152" s="151"/>
    </row>
    <row r="153">
      <c r="BM153" s="151"/>
    </row>
    <row r="154">
      <c r="BM154" s="151"/>
    </row>
    <row r="155">
      <c r="BM155" s="151"/>
    </row>
    <row r="156">
      <c r="BM156" s="151"/>
    </row>
    <row r="157">
      <c r="BM157" s="151"/>
    </row>
    <row r="158">
      <c r="BM158" s="151"/>
    </row>
    <row r="159">
      <c r="BM159" s="151"/>
    </row>
    <row r="160">
      <c r="BM160" s="151"/>
    </row>
    <row r="161">
      <c r="BM161" s="151"/>
    </row>
    <row r="162">
      <c r="BM162" s="151"/>
    </row>
    <row r="163">
      <c r="BM163" s="151"/>
    </row>
    <row r="164">
      <c r="BM164" s="151"/>
    </row>
    <row r="165">
      <c r="BM165" s="151"/>
    </row>
    <row r="166">
      <c r="BM166" s="151"/>
    </row>
    <row r="167">
      <c r="BM167" s="151"/>
    </row>
    <row r="168">
      <c r="BM168" s="151"/>
    </row>
    <row r="169">
      <c r="BM169" s="151"/>
    </row>
    <row r="170">
      <c r="BM170" s="151"/>
    </row>
    <row r="171">
      <c r="BM171" s="151"/>
    </row>
    <row r="172">
      <c r="BM172" s="151"/>
    </row>
    <row r="173">
      <c r="BM173" s="151"/>
    </row>
    <row r="174">
      <c r="BM174" s="151"/>
    </row>
    <row r="175">
      <c r="BM175" s="151"/>
    </row>
    <row r="176">
      <c r="BM176" s="151"/>
    </row>
    <row r="177">
      <c r="BM177" s="151"/>
    </row>
    <row r="178">
      <c r="BM178" s="151"/>
    </row>
    <row r="179">
      <c r="BM179" s="151"/>
    </row>
    <row r="180">
      <c r="BM180" s="151"/>
    </row>
    <row r="181">
      <c r="BM181" s="151"/>
    </row>
    <row r="182">
      <c r="BM182" s="151"/>
    </row>
    <row r="183">
      <c r="BM183" s="151"/>
    </row>
    <row r="184">
      <c r="BM184" s="151"/>
    </row>
    <row r="185">
      <c r="BM185" s="151"/>
    </row>
    <row r="186">
      <c r="BM186" s="151"/>
    </row>
    <row r="187">
      <c r="BM187" s="151"/>
    </row>
    <row r="188">
      <c r="BM188" s="151"/>
    </row>
    <row r="189">
      <c r="BM189" s="151"/>
    </row>
    <row r="190">
      <c r="BM190" s="151"/>
    </row>
    <row r="191">
      <c r="BM191" s="151"/>
    </row>
    <row r="192">
      <c r="BM192" s="151"/>
    </row>
    <row r="193">
      <c r="BM193" s="151"/>
    </row>
    <row r="194">
      <c r="BM194" s="151"/>
    </row>
    <row r="195">
      <c r="BM195" s="151"/>
    </row>
    <row r="196">
      <c r="BM196" s="151"/>
    </row>
    <row r="197">
      <c r="BM197" s="151"/>
    </row>
    <row r="198">
      <c r="BM198" s="151"/>
    </row>
    <row r="199">
      <c r="BM199" s="151"/>
    </row>
    <row r="200">
      <c r="BM200" s="151"/>
    </row>
    <row r="201">
      <c r="BM201" s="151"/>
    </row>
    <row r="202">
      <c r="BM202" s="151"/>
    </row>
    <row r="203">
      <c r="BM203" s="151"/>
    </row>
    <row r="204">
      <c r="BM204" s="151"/>
    </row>
    <row r="205">
      <c r="BM205" s="151"/>
    </row>
    <row r="206">
      <c r="BM206" s="151"/>
    </row>
    <row r="207">
      <c r="BM207" s="151"/>
    </row>
    <row r="208">
      <c r="BM208" s="151"/>
    </row>
    <row r="209">
      <c r="BM209" s="151"/>
    </row>
    <row r="210">
      <c r="BM210" s="151"/>
    </row>
    <row r="211">
      <c r="BM211" s="151"/>
    </row>
    <row r="212">
      <c r="BM212" s="151"/>
    </row>
    <row r="213">
      <c r="BM213" s="151"/>
    </row>
    <row r="214">
      <c r="BM214" s="151"/>
    </row>
    <row r="215">
      <c r="BM215" s="151"/>
    </row>
    <row r="216">
      <c r="BM216" s="151"/>
    </row>
    <row r="217">
      <c r="BM217" s="151"/>
    </row>
    <row r="218">
      <c r="BM218" s="151"/>
    </row>
    <row r="219">
      <c r="BM219" s="151"/>
    </row>
    <row r="220">
      <c r="BM220" s="151"/>
    </row>
    <row r="221">
      <c r="BM221" s="151"/>
    </row>
    <row r="222">
      <c r="BM222" s="151"/>
    </row>
    <row r="223">
      <c r="BM223" s="151"/>
    </row>
    <row r="224">
      <c r="BM224" s="151"/>
    </row>
    <row r="225">
      <c r="BM225" s="151"/>
    </row>
    <row r="226">
      <c r="BM226" s="151"/>
    </row>
    <row r="227">
      <c r="BM227" s="151"/>
    </row>
    <row r="228">
      <c r="BM228" s="151"/>
    </row>
    <row r="229">
      <c r="BM229" s="151"/>
    </row>
    <row r="230">
      <c r="BM230" s="151"/>
    </row>
    <row r="231">
      <c r="BM231" s="151"/>
    </row>
    <row r="232">
      <c r="BM232" s="151"/>
    </row>
    <row r="233">
      <c r="BM233" s="151"/>
    </row>
    <row r="234">
      <c r="BM234" s="151"/>
    </row>
    <row r="235">
      <c r="BM235" s="151"/>
    </row>
    <row r="236">
      <c r="BM236" s="151"/>
    </row>
    <row r="237">
      <c r="BM237" s="151"/>
    </row>
    <row r="238">
      <c r="BM238" s="151"/>
    </row>
    <row r="239">
      <c r="BM239" s="151"/>
    </row>
    <row r="240">
      <c r="BM240" s="151"/>
    </row>
    <row r="241">
      <c r="BM241" s="151"/>
    </row>
    <row r="242">
      <c r="BM242" s="151"/>
    </row>
    <row r="243">
      <c r="BM243" s="151"/>
    </row>
    <row r="244">
      <c r="BM244" s="151"/>
    </row>
    <row r="245">
      <c r="BM245" s="151"/>
    </row>
    <row r="246">
      <c r="BM246" s="151"/>
    </row>
    <row r="247">
      <c r="BM247" s="151"/>
    </row>
    <row r="248">
      <c r="BM248" s="151"/>
    </row>
    <row r="249">
      <c r="BM249" s="151"/>
    </row>
    <row r="250">
      <c r="BM250" s="151"/>
    </row>
    <row r="251">
      <c r="BM251" s="151"/>
    </row>
    <row r="252">
      <c r="BM252" s="151"/>
    </row>
    <row r="253">
      <c r="BM253" s="151"/>
    </row>
    <row r="254">
      <c r="BM254" s="151"/>
    </row>
    <row r="255">
      <c r="BM255" s="151"/>
    </row>
    <row r="256">
      <c r="BM256" s="151"/>
    </row>
    <row r="257">
      <c r="BM257" s="151"/>
    </row>
    <row r="258">
      <c r="BM258" s="151"/>
    </row>
    <row r="259">
      <c r="BM259" s="151"/>
    </row>
    <row r="260">
      <c r="BM260" s="151"/>
    </row>
    <row r="261">
      <c r="BM261" s="151"/>
    </row>
    <row r="262">
      <c r="BM262" s="151"/>
    </row>
    <row r="263">
      <c r="BM263" s="151"/>
    </row>
    <row r="264">
      <c r="BM264" s="151"/>
    </row>
    <row r="265">
      <c r="BM265" s="151"/>
    </row>
    <row r="266">
      <c r="BM266" s="151"/>
    </row>
    <row r="267">
      <c r="BM267" s="151"/>
    </row>
    <row r="268">
      <c r="BM268" s="151"/>
    </row>
    <row r="269">
      <c r="BM269" s="151"/>
    </row>
    <row r="270">
      <c r="BM270" s="151"/>
    </row>
    <row r="271">
      <c r="BM271" s="151"/>
    </row>
    <row r="272">
      <c r="BM272" s="151"/>
    </row>
    <row r="273">
      <c r="BM273" s="151"/>
    </row>
    <row r="274">
      <c r="BM274" s="151"/>
    </row>
    <row r="275">
      <c r="BM275" s="151"/>
    </row>
    <row r="276">
      <c r="BM276" s="151"/>
    </row>
    <row r="277">
      <c r="BM277" s="151"/>
    </row>
    <row r="278">
      <c r="BM278" s="151"/>
    </row>
    <row r="279">
      <c r="BM279" s="151"/>
    </row>
    <row r="280">
      <c r="BM280" s="151"/>
    </row>
    <row r="281">
      <c r="BM281" s="151"/>
    </row>
    <row r="282">
      <c r="BM282" s="151"/>
    </row>
    <row r="283">
      <c r="BM283" s="151"/>
    </row>
    <row r="284">
      <c r="BM284" s="151"/>
    </row>
    <row r="285">
      <c r="BM285" s="151"/>
    </row>
    <row r="286">
      <c r="BM286" s="151"/>
    </row>
    <row r="287">
      <c r="BM287" s="151"/>
    </row>
    <row r="288">
      <c r="BM288" s="151"/>
    </row>
    <row r="289">
      <c r="BM289" s="151"/>
    </row>
    <row r="290">
      <c r="BM290" s="151"/>
    </row>
    <row r="291">
      <c r="BM291" s="151"/>
    </row>
    <row r="292">
      <c r="BM292" s="151"/>
    </row>
    <row r="293">
      <c r="BM293" s="151"/>
    </row>
    <row r="294">
      <c r="BM294" s="151"/>
    </row>
    <row r="295">
      <c r="BM295" s="151"/>
    </row>
    <row r="296">
      <c r="BM296" s="151"/>
    </row>
    <row r="297">
      <c r="BM297" s="151"/>
    </row>
    <row r="298">
      <c r="BM298" s="151"/>
    </row>
    <row r="299">
      <c r="BM299" s="151"/>
    </row>
    <row r="300">
      <c r="BM300" s="151"/>
    </row>
    <row r="301">
      <c r="BM301" s="151"/>
    </row>
    <row r="302">
      <c r="BM302" s="151"/>
    </row>
    <row r="303">
      <c r="BM303" s="151"/>
    </row>
    <row r="304">
      <c r="BM304" s="151"/>
    </row>
    <row r="305">
      <c r="BM305" s="151"/>
    </row>
    <row r="306">
      <c r="BM306" s="151"/>
    </row>
    <row r="307">
      <c r="BM307" s="151"/>
    </row>
    <row r="308">
      <c r="BM308" s="151"/>
    </row>
    <row r="309">
      <c r="BM309" s="151"/>
    </row>
    <row r="310">
      <c r="BM310" s="151"/>
    </row>
    <row r="311">
      <c r="BM311" s="151"/>
    </row>
    <row r="312">
      <c r="BM312" s="151"/>
    </row>
    <row r="313">
      <c r="BM313" s="151"/>
    </row>
    <row r="314">
      <c r="BM314" s="151"/>
    </row>
    <row r="315">
      <c r="BM315" s="151"/>
    </row>
    <row r="316">
      <c r="BM316" s="151"/>
    </row>
    <row r="317">
      <c r="BM317" s="151"/>
    </row>
    <row r="318">
      <c r="BM318" s="151"/>
    </row>
    <row r="319">
      <c r="BM319" s="151"/>
    </row>
    <row r="320">
      <c r="BM320" s="151"/>
    </row>
    <row r="321">
      <c r="BM321" s="151"/>
    </row>
    <row r="322">
      <c r="BM322" s="151"/>
    </row>
    <row r="323">
      <c r="BM323" s="151"/>
    </row>
    <row r="324">
      <c r="BM324" s="151"/>
    </row>
    <row r="325">
      <c r="BM325" s="151"/>
    </row>
    <row r="326">
      <c r="BM326" s="151"/>
    </row>
    <row r="327">
      <c r="BM327" s="151"/>
    </row>
    <row r="328">
      <c r="BM328" s="151"/>
    </row>
    <row r="329">
      <c r="BM329" s="151"/>
    </row>
    <row r="330">
      <c r="BM330" s="151"/>
    </row>
    <row r="331">
      <c r="BM331" s="151"/>
    </row>
    <row r="332">
      <c r="BM332" s="151"/>
    </row>
    <row r="333">
      <c r="BM333" s="151"/>
    </row>
    <row r="334">
      <c r="BM334" s="151"/>
    </row>
    <row r="335">
      <c r="BM335" s="151"/>
    </row>
    <row r="336">
      <c r="BM336" s="151"/>
    </row>
    <row r="337">
      <c r="BM337" s="151"/>
    </row>
    <row r="338">
      <c r="BM338" s="151"/>
    </row>
    <row r="339">
      <c r="BM339" s="151"/>
    </row>
    <row r="340">
      <c r="BM340" s="151"/>
    </row>
    <row r="341">
      <c r="BM341" s="151"/>
    </row>
    <row r="342">
      <c r="BM342" s="151"/>
    </row>
    <row r="343">
      <c r="BM343" s="151"/>
    </row>
    <row r="344">
      <c r="BM344" s="151"/>
    </row>
    <row r="345">
      <c r="BM345" s="151"/>
    </row>
    <row r="346">
      <c r="BM346" s="151"/>
    </row>
    <row r="347">
      <c r="BM347" s="151"/>
    </row>
    <row r="348">
      <c r="BM348" s="151"/>
    </row>
    <row r="349">
      <c r="BM349" s="151"/>
    </row>
    <row r="350">
      <c r="BM350" s="151"/>
    </row>
    <row r="351">
      <c r="BM351" s="151"/>
    </row>
    <row r="352">
      <c r="BM352" s="151"/>
    </row>
    <row r="353">
      <c r="BM353" s="151"/>
    </row>
    <row r="354">
      <c r="BM354" s="151"/>
    </row>
    <row r="355">
      <c r="BM355" s="151"/>
    </row>
    <row r="356">
      <c r="BM356" s="151"/>
    </row>
    <row r="357">
      <c r="BM357" s="151"/>
    </row>
    <row r="358">
      <c r="BM358" s="151"/>
    </row>
    <row r="359">
      <c r="BM359" s="151"/>
    </row>
    <row r="360">
      <c r="BM360" s="151"/>
    </row>
    <row r="361">
      <c r="BM361" s="151"/>
    </row>
    <row r="362">
      <c r="BM362" s="151"/>
    </row>
    <row r="363">
      <c r="BM363" s="151"/>
    </row>
    <row r="364">
      <c r="BM364" s="151"/>
    </row>
    <row r="365">
      <c r="BM365" s="151"/>
    </row>
    <row r="366">
      <c r="BM366" s="151"/>
    </row>
    <row r="367">
      <c r="BM367" s="151"/>
    </row>
    <row r="368">
      <c r="BM368" s="151"/>
    </row>
    <row r="369">
      <c r="BM369" s="151"/>
    </row>
    <row r="370">
      <c r="BM370" s="151"/>
    </row>
    <row r="371">
      <c r="BM371" s="151"/>
    </row>
    <row r="372">
      <c r="BM372" s="151"/>
    </row>
    <row r="373">
      <c r="BM373" s="151"/>
    </row>
    <row r="374">
      <c r="BM374" s="151"/>
    </row>
    <row r="375">
      <c r="BM375" s="151"/>
    </row>
    <row r="376">
      <c r="BM376" s="151"/>
    </row>
    <row r="377">
      <c r="BM377" s="151"/>
    </row>
    <row r="378">
      <c r="BM378" s="151"/>
    </row>
    <row r="379">
      <c r="BM379" s="151"/>
    </row>
    <row r="380">
      <c r="BM380" s="151"/>
    </row>
    <row r="381">
      <c r="BM381" s="151"/>
    </row>
    <row r="382">
      <c r="BM382" s="151"/>
    </row>
    <row r="383">
      <c r="BM383" s="151"/>
    </row>
    <row r="384">
      <c r="BM384" s="151"/>
    </row>
    <row r="385">
      <c r="BM385" s="151"/>
    </row>
    <row r="386">
      <c r="BM386" s="151"/>
    </row>
    <row r="387">
      <c r="BM387" s="151"/>
    </row>
    <row r="388">
      <c r="BM388" s="151"/>
    </row>
    <row r="389">
      <c r="BM389" s="151"/>
    </row>
    <row r="390">
      <c r="BM390" s="151"/>
    </row>
    <row r="391">
      <c r="BM391" s="151"/>
    </row>
    <row r="392">
      <c r="BM392" s="151"/>
    </row>
    <row r="393">
      <c r="BM393" s="151"/>
    </row>
    <row r="394">
      <c r="BM394" s="151"/>
    </row>
    <row r="395">
      <c r="BM395" s="151"/>
    </row>
    <row r="396">
      <c r="BM396" s="151"/>
    </row>
    <row r="397">
      <c r="BM397" s="151"/>
    </row>
    <row r="398">
      <c r="BM398" s="151"/>
    </row>
    <row r="399">
      <c r="BM399" s="151"/>
    </row>
    <row r="400">
      <c r="BM400" s="151"/>
    </row>
    <row r="401">
      <c r="BM401" s="151"/>
    </row>
    <row r="402">
      <c r="BM402" s="151"/>
    </row>
    <row r="403">
      <c r="BM403" s="151"/>
    </row>
    <row r="404">
      <c r="BM404" s="151"/>
    </row>
    <row r="405">
      <c r="BM405" s="151"/>
    </row>
    <row r="406">
      <c r="BM406" s="151"/>
    </row>
    <row r="407">
      <c r="BM407" s="151"/>
    </row>
    <row r="408">
      <c r="BM408" s="151"/>
    </row>
    <row r="409">
      <c r="BM409" s="151"/>
    </row>
    <row r="410">
      <c r="BM410" s="151"/>
    </row>
    <row r="411">
      <c r="BM411" s="151"/>
    </row>
    <row r="412">
      <c r="BM412" s="151"/>
    </row>
    <row r="413">
      <c r="BM413" s="151"/>
    </row>
    <row r="414">
      <c r="BM414" s="151"/>
    </row>
    <row r="415">
      <c r="BM415" s="151"/>
    </row>
    <row r="416">
      <c r="BM416" s="151"/>
    </row>
    <row r="417">
      <c r="BM417" s="151"/>
    </row>
    <row r="418">
      <c r="BM418" s="151"/>
    </row>
    <row r="419">
      <c r="BM419" s="151"/>
    </row>
    <row r="420">
      <c r="BM420" s="151"/>
    </row>
    <row r="421">
      <c r="BM421" s="151"/>
    </row>
    <row r="422">
      <c r="BM422" s="151"/>
    </row>
    <row r="423">
      <c r="BM423" s="151"/>
    </row>
    <row r="424">
      <c r="BM424" s="151"/>
    </row>
    <row r="425">
      <c r="BM425" s="151"/>
    </row>
    <row r="426">
      <c r="BM426" s="151"/>
    </row>
    <row r="427">
      <c r="BM427" s="151"/>
    </row>
    <row r="428">
      <c r="BM428" s="151"/>
    </row>
    <row r="429">
      <c r="BM429" s="151"/>
    </row>
    <row r="430">
      <c r="BM430" s="151"/>
    </row>
    <row r="431">
      <c r="BM431" s="151"/>
    </row>
    <row r="432">
      <c r="BM432" s="151"/>
    </row>
    <row r="433">
      <c r="BM433" s="151"/>
    </row>
    <row r="434">
      <c r="BM434" s="151"/>
    </row>
    <row r="435">
      <c r="BM435" s="151"/>
    </row>
    <row r="436">
      <c r="BM436" s="151"/>
    </row>
    <row r="437">
      <c r="BM437" s="151"/>
    </row>
    <row r="438">
      <c r="BM438" s="151"/>
    </row>
    <row r="439">
      <c r="BM439" s="151"/>
    </row>
    <row r="440">
      <c r="BM440" s="151"/>
    </row>
    <row r="441">
      <c r="BM441" s="151"/>
    </row>
    <row r="442">
      <c r="BM442" s="151"/>
    </row>
    <row r="443">
      <c r="BM443" s="151"/>
    </row>
    <row r="444">
      <c r="BM444" s="151"/>
    </row>
    <row r="445">
      <c r="BM445" s="151"/>
    </row>
    <row r="446">
      <c r="BM446" s="151"/>
    </row>
    <row r="447">
      <c r="BM447" s="151"/>
    </row>
    <row r="448">
      <c r="BM448" s="151"/>
    </row>
    <row r="449">
      <c r="BM449" s="151"/>
    </row>
    <row r="450">
      <c r="BM450" s="151"/>
    </row>
    <row r="451">
      <c r="BM451" s="151"/>
    </row>
    <row r="452">
      <c r="BM452" s="151"/>
    </row>
    <row r="453">
      <c r="BM453" s="151"/>
    </row>
    <row r="454">
      <c r="BM454" s="151"/>
    </row>
    <row r="455">
      <c r="BM455" s="151"/>
    </row>
    <row r="456">
      <c r="BM456" s="151"/>
    </row>
    <row r="457">
      <c r="BM457" s="151"/>
    </row>
    <row r="458">
      <c r="BM458" s="151"/>
    </row>
    <row r="459">
      <c r="BM459" s="151"/>
    </row>
    <row r="460">
      <c r="BM460" s="151"/>
    </row>
    <row r="461">
      <c r="BM461" s="151"/>
    </row>
    <row r="462">
      <c r="BM462" s="151"/>
    </row>
    <row r="463">
      <c r="BM463" s="151"/>
    </row>
    <row r="464">
      <c r="BM464" s="151"/>
    </row>
    <row r="465">
      <c r="BM465" s="151"/>
    </row>
    <row r="466">
      <c r="BM466" s="151"/>
    </row>
    <row r="467">
      <c r="BM467" s="151"/>
    </row>
    <row r="468">
      <c r="BM468" s="151"/>
    </row>
    <row r="469">
      <c r="BM469" s="151"/>
    </row>
    <row r="470">
      <c r="BM470" s="151"/>
    </row>
    <row r="471">
      <c r="BM471" s="151"/>
    </row>
    <row r="472">
      <c r="BM472" s="151"/>
    </row>
    <row r="473">
      <c r="BM473" s="151"/>
    </row>
    <row r="474">
      <c r="BM474" s="151"/>
    </row>
    <row r="475">
      <c r="BM475" s="151"/>
    </row>
    <row r="476">
      <c r="BM476" s="151"/>
    </row>
    <row r="477">
      <c r="BM477" s="151"/>
    </row>
    <row r="478">
      <c r="BM478" s="151"/>
    </row>
    <row r="479">
      <c r="BM479" s="151"/>
    </row>
    <row r="480">
      <c r="BM480" s="151"/>
    </row>
    <row r="481">
      <c r="BM481" s="151"/>
    </row>
    <row r="482">
      <c r="BM482" s="151"/>
    </row>
    <row r="483">
      <c r="BM483" s="151"/>
    </row>
    <row r="484">
      <c r="BM484" s="151"/>
    </row>
    <row r="485">
      <c r="BM485" s="151"/>
    </row>
    <row r="486">
      <c r="BM486" s="151"/>
    </row>
    <row r="487">
      <c r="BM487" s="151"/>
    </row>
    <row r="488">
      <c r="BM488" s="151"/>
    </row>
    <row r="489">
      <c r="BM489" s="151"/>
    </row>
    <row r="490">
      <c r="BM490" s="151"/>
    </row>
    <row r="491">
      <c r="BM491" s="151"/>
    </row>
    <row r="492">
      <c r="BM492" s="151"/>
    </row>
    <row r="493">
      <c r="BM493" s="151"/>
    </row>
    <row r="494">
      <c r="BM494" s="151"/>
    </row>
    <row r="495">
      <c r="BM495" s="151"/>
    </row>
    <row r="496">
      <c r="BM496" s="151"/>
    </row>
    <row r="497">
      <c r="BM497" s="151"/>
    </row>
    <row r="498">
      <c r="BM498" s="151"/>
    </row>
    <row r="499">
      <c r="BM499" s="151"/>
    </row>
    <row r="500">
      <c r="BM500" s="151"/>
    </row>
    <row r="501">
      <c r="BM501" s="151"/>
    </row>
    <row r="502">
      <c r="BM502" s="151"/>
    </row>
    <row r="503">
      <c r="BM503" s="151"/>
    </row>
    <row r="504">
      <c r="BM504" s="151"/>
    </row>
    <row r="505">
      <c r="BM505" s="151"/>
    </row>
    <row r="506">
      <c r="BM506" s="151"/>
    </row>
    <row r="507">
      <c r="BM507" s="151"/>
    </row>
    <row r="508">
      <c r="BM508" s="151"/>
    </row>
    <row r="509">
      <c r="BM509" s="151"/>
    </row>
    <row r="510">
      <c r="BM510" s="151"/>
    </row>
    <row r="511">
      <c r="BM511" s="151"/>
    </row>
    <row r="512">
      <c r="BM512" s="151"/>
    </row>
    <row r="513">
      <c r="BM513" s="151"/>
    </row>
    <row r="514">
      <c r="BM514" s="151"/>
    </row>
    <row r="515">
      <c r="BM515" s="151"/>
    </row>
    <row r="516">
      <c r="BM516" s="151"/>
    </row>
    <row r="517">
      <c r="BM517" s="151"/>
    </row>
    <row r="518">
      <c r="BM518" s="151"/>
    </row>
    <row r="519">
      <c r="BM519" s="151"/>
    </row>
    <row r="520">
      <c r="BM520" s="151"/>
    </row>
    <row r="521">
      <c r="BM521" s="151"/>
    </row>
    <row r="522">
      <c r="BM522" s="151"/>
    </row>
    <row r="523">
      <c r="BM523" s="151"/>
    </row>
    <row r="524">
      <c r="BM524" s="151"/>
    </row>
    <row r="525">
      <c r="BM525" s="151"/>
    </row>
    <row r="526">
      <c r="BM526" s="151"/>
    </row>
    <row r="527">
      <c r="BM527" s="151"/>
    </row>
    <row r="528">
      <c r="BM528" s="151"/>
    </row>
    <row r="529">
      <c r="BM529" s="151"/>
    </row>
    <row r="530">
      <c r="BM530" s="151"/>
    </row>
    <row r="531">
      <c r="BM531" s="151"/>
    </row>
    <row r="532">
      <c r="BM532" s="151"/>
    </row>
    <row r="533">
      <c r="BM533" s="151"/>
    </row>
    <row r="534">
      <c r="BM534" s="151"/>
    </row>
    <row r="535">
      <c r="BM535" s="151"/>
    </row>
    <row r="536">
      <c r="BM536" s="151"/>
    </row>
    <row r="537">
      <c r="BM537" s="151"/>
    </row>
    <row r="538">
      <c r="BM538" s="151"/>
    </row>
    <row r="539">
      <c r="BM539" s="151"/>
    </row>
    <row r="540">
      <c r="BM540" s="151"/>
    </row>
    <row r="541">
      <c r="BM541" s="151"/>
    </row>
    <row r="542">
      <c r="BM542" s="151"/>
    </row>
    <row r="543">
      <c r="BM543" s="151"/>
    </row>
    <row r="544">
      <c r="BM544" s="151"/>
    </row>
    <row r="545">
      <c r="BM545" s="151"/>
    </row>
    <row r="546">
      <c r="BM546" s="151"/>
    </row>
    <row r="547">
      <c r="BM547" s="151"/>
    </row>
    <row r="548">
      <c r="BM548" s="151"/>
    </row>
    <row r="549">
      <c r="BM549" s="151"/>
    </row>
    <row r="550">
      <c r="BM550" s="151"/>
    </row>
    <row r="551">
      <c r="BM551" s="151"/>
    </row>
    <row r="552">
      <c r="BM552" s="151"/>
    </row>
    <row r="553">
      <c r="BM553" s="151"/>
    </row>
    <row r="554">
      <c r="BM554" s="151"/>
    </row>
    <row r="555">
      <c r="BM555" s="151"/>
    </row>
    <row r="556">
      <c r="BM556" s="151"/>
    </row>
    <row r="557">
      <c r="BM557" s="151"/>
    </row>
    <row r="558">
      <c r="BM558" s="151"/>
    </row>
    <row r="559">
      <c r="BM559" s="151"/>
    </row>
    <row r="560">
      <c r="BM560" s="151"/>
    </row>
    <row r="561">
      <c r="BM561" s="151"/>
    </row>
    <row r="562">
      <c r="BM562" s="151"/>
    </row>
    <row r="563">
      <c r="BM563" s="151"/>
    </row>
    <row r="564">
      <c r="BM564" s="151"/>
    </row>
    <row r="565">
      <c r="BM565" s="151"/>
    </row>
    <row r="566">
      <c r="BM566" s="151"/>
    </row>
    <row r="567">
      <c r="BM567" s="151"/>
    </row>
    <row r="568">
      <c r="BM568" s="151"/>
    </row>
    <row r="569">
      <c r="BM569" s="151"/>
    </row>
    <row r="570">
      <c r="BM570" s="151"/>
    </row>
    <row r="571">
      <c r="BM571" s="151"/>
    </row>
    <row r="572">
      <c r="BM572" s="151"/>
    </row>
    <row r="573">
      <c r="BM573" s="151"/>
    </row>
    <row r="574">
      <c r="BM574" s="151"/>
    </row>
    <row r="575">
      <c r="BM575" s="151"/>
    </row>
    <row r="576">
      <c r="BM576" s="151"/>
    </row>
    <row r="577">
      <c r="BM577" s="151"/>
    </row>
    <row r="578">
      <c r="BM578" s="151"/>
    </row>
    <row r="579">
      <c r="BM579" s="151"/>
    </row>
    <row r="580">
      <c r="BM580" s="151"/>
    </row>
    <row r="581">
      <c r="BM581" s="151"/>
    </row>
    <row r="582">
      <c r="BM582" s="151"/>
    </row>
    <row r="583">
      <c r="BM583" s="151"/>
    </row>
    <row r="584">
      <c r="BM584" s="151"/>
    </row>
    <row r="585">
      <c r="BM585" s="151"/>
    </row>
    <row r="586">
      <c r="BM586" s="151"/>
    </row>
    <row r="587">
      <c r="BM587" s="151"/>
    </row>
    <row r="588">
      <c r="BM588" s="151"/>
    </row>
    <row r="589">
      <c r="BM589" s="151"/>
    </row>
    <row r="590">
      <c r="BM590" s="151"/>
    </row>
    <row r="591">
      <c r="BM591" s="151"/>
    </row>
    <row r="592">
      <c r="BM592" s="151"/>
    </row>
    <row r="593">
      <c r="BM593" s="151"/>
    </row>
    <row r="594">
      <c r="BM594" s="151"/>
    </row>
    <row r="595">
      <c r="BM595" s="151"/>
    </row>
    <row r="596">
      <c r="BM596" s="151"/>
    </row>
    <row r="597">
      <c r="BM597" s="151"/>
    </row>
    <row r="598">
      <c r="BM598" s="151"/>
    </row>
    <row r="599">
      <c r="BM599" s="151"/>
    </row>
    <row r="600">
      <c r="BM600" s="151"/>
    </row>
    <row r="601">
      <c r="BM601" s="151"/>
    </row>
    <row r="602">
      <c r="BM602" s="151"/>
    </row>
    <row r="603">
      <c r="BM603" s="151"/>
    </row>
    <row r="604">
      <c r="BM604" s="151"/>
    </row>
    <row r="605">
      <c r="BM605" s="151"/>
    </row>
    <row r="606">
      <c r="BM606" s="151"/>
    </row>
    <row r="607">
      <c r="BM607" s="151"/>
    </row>
    <row r="608">
      <c r="BM608" s="151"/>
    </row>
    <row r="609">
      <c r="BM609" s="151"/>
    </row>
    <row r="610">
      <c r="BM610" s="151"/>
    </row>
    <row r="611">
      <c r="BM611" s="151"/>
    </row>
    <row r="612">
      <c r="BM612" s="151"/>
    </row>
    <row r="613">
      <c r="BM613" s="151"/>
    </row>
    <row r="614">
      <c r="BM614" s="151"/>
    </row>
    <row r="615">
      <c r="BM615" s="151"/>
    </row>
    <row r="616">
      <c r="BM616" s="151"/>
    </row>
    <row r="617">
      <c r="BM617" s="151"/>
    </row>
    <row r="618">
      <c r="BM618" s="151"/>
    </row>
    <row r="619">
      <c r="BM619" s="151"/>
    </row>
    <row r="620">
      <c r="BM620" s="151"/>
    </row>
    <row r="621">
      <c r="BM621" s="151"/>
    </row>
    <row r="622">
      <c r="BM622" s="151"/>
    </row>
    <row r="623">
      <c r="BM623" s="151"/>
    </row>
    <row r="624">
      <c r="BM624" s="151"/>
    </row>
    <row r="625">
      <c r="BM625" s="151"/>
    </row>
    <row r="626">
      <c r="BM626" s="151"/>
    </row>
    <row r="627">
      <c r="BM627" s="151"/>
    </row>
    <row r="628">
      <c r="BM628" s="151"/>
    </row>
    <row r="629">
      <c r="BM629" s="151"/>
    </row>
    <row r="630">
      <c r="BM630" s="151"/>
    </row>
    <row r="631">
      <c r="BM631" s="151"/>
    </row>
    <row r="632">
      <c r="BM632" s="151"/>
    </row>
    <row r="633">
      <c r="BM633" s="151"/>
    </row>
    <row r="634">
      <c r="BM634" s="151"/>
    </row>
    <row r="635">
      <c r="BM635" s="151"/>
    </row>
    <row r="636">
      <c r="BM636" s="151"/>
    </row>
    <row r="637">
      <c r="BM637" s="151"/>
    </row>
    <row r="638">
      <c r="BM638" s="151"/>
    </row>
    <row r="639">
      <c r="BM639" s="151"/>
    </row>
    <row r="640">
      <c r="BM640" s="151"/>
    </row>
    <row r="641">
      <c r="BM641" s="151"/>
    </row>
    <row r="642">
      <c r="BM642" s="151"/>
    </row>
    <row r="643">
      <c r="BM643" s="151"/>
    </row>
    <row r="644">
      <c r="BM644" s="151"/>
    </row>
    <row r="645">
      <c r="BM645" s="151"/>
    </row>
    <row r="646">
      <c r="BM646" s="151"/>
    </row>
    <row r="647">
      <c r="BM647" s="151"/>
    </row>
    <row r="648">
      <c r="BM648" s="151"/>
    </row>
    <row r="649">
      <c r="BM649" s="151"/>
    </row>
    <row r="650">
      <c r="BM650" s="151"/>
    </row>
    <row r="651">
      <c r="BM651" s="151"/>
    </row>
    <row r="652">
      <c r="BM652" s="151"/>
    </row>
    <row r="653">
      <c r="BM653" s="151"/>
    </row>
    <row r="654">
      <c r="BM654" s="151"/>
    </row>
    <row r="655">
      <c r="BM655" s="151"/>
    </row>
    <row r="656">
      <c r="BM656" s="151"/>
    </row>
    <row r="657">
      <c r="BM657" s="151"/>
    </row>
    <row r="658">
      <c r="BM658" s="151"/>
    </row>
    <row r="659">
      <c r="BM659" s="151"/>
    </row>
    <row r="660">
      <c r="BM660" s="151"/>
    </row>
    <row r="661">
      <c r="BM661" s="151"/>
    </row>
    <row r="662">
      <c r="BM662" s="151"/>
    </row>
    <row r="663">
      <c r="BM663" s="151"/>
    </row>
    <row r="664">
      <c r="BM664" s="151"/>
    </row>
    <row r="665">
      <c r="BM665" s="151"/>
    </row>
    <row r="666">
      <c r="BM666" s="151"/>
    </row>
    <row r="667">
      <c r="BM667" s="151"/>
    </row>
    <row r="668">
      <c r="BM668" s="151"/>
    </row>
    <row r="669">
      <c r="BM669" s="151"/>
    </row>
    <row r="670">
      <c r="BM670" s="151"/>
    </row>
    <row r="671">
      <c r="BM671" s="151"/>
    </row>
    <row r="672">
      <c r="BM672" s="151"/>
    </row>
    <row r="673">
      <c r="BM673" s="151"/>
    </row>
    <row r="674">
      <c r="BM674" s="151"/>
    </row>
    <row r="675">
      <c r="BM675" s="151"/>
    </row>
    <row r="676">
      <c r="BM676" s="151"/>
    </row>
    <row r="677">
      <c r="BM677" s="151"/>
    </row>
    <row r="678">
      <c r="BM678" s="151"/>
    </row>
    <row r="679">
      <c r="BM679" s="151"/>
    </row>
    <row r="680">
      <c r="BM680" s="151"/>
    </row>
    <row r="681">
      <c r="BM681" s="151"/>
    </row>
    <row r="682">
      <c r="BM682" s="151"/>
    </row>
    <row r="683">
      <c r="BM683" s="151"/>
    </row>
    <row r="684">
      <c r="BM684" s="151"/>
    </row>
    <row r="685">
      <c r="BM685" s="151"/>
    </row>
    <row r="686">
      <c r="BM686" s="151"/>
    </row>
    <row r="687">
      <c r="BM687" s="151"/>
    </row>
    <row r="688">
      <c r="BM688" s="151"/>
    </row>
    <row r="689">
      <c r="BM689" s="151"/>
    </row>
    <row r="690">
      <c r="BM690" s="151"/>
    </row>
    <row r="691">
      <c r="BM691" s="151"/>
    </row>
    <row r="692">
      <c r="BM692" s="151"/>
    </row>
    <row r="693">
      <c r="BM693" s="151"/>
    </row>
    <row r="694">
      <c r="BM694" s="151"/>
    </row>
    <row r="695">
      <c r="BM695" s="151"/>
    </row>
    <row r="696">
      <c r="BM696" s="151"/>
    </row>
    <row r="697">
      <c r="BM697" s="151"/>
    </row>
    <row r="698">
      <c r="BM698" s="151"/>
    </row>
    <row r="699">
      <c r="BM699" s="151"/>
    </row>
    <row r="700">
      <c r="BM700" s="151"/>
    </row>
    <row r="701">
      <c r="BM701" s="151"/>
    </row>
    <row r="702">
      <c r="BM702" s="151"/>
    </row>
    <row r="703">
      <c r="BM703" s="151"/>
    </row>
    <row r="704">
      <c r="BM704" s="151"/>
    </row>
    <row r="705">
      <c r="BM705" s="151"/>
    </row>
    <row r="706">
      <c r="BM706" s="151"/>
    </row>
    <row r="707">
      <c r="BM707" s="151"/>
    </row>
    <row r="708">
      <c r="BM708" s="151"/>
    </row>
    <row r="709">
      <c r="BM709" s="151"/>
    </row>
    <row r="710">
      <c r="BM710" s="151"/>
    </row>
    <row r="711">
      <c r="BM711" s="151"/>
    </row>
    <row r="712">
      <c r="BM712" s="151"/>
    </row>
    <row r="713">
      <c r="BM713" s="151"/>
    </row>
    <row r="714">
      <c r="BM714" s="151"/>
    </row>
    <row r="715">
      <c r="BM715" s="151"/>
    </row>
    <row r="716">
      <c r="BM716" s="151"/>
    </row>
    <row r="717">
      <c r="BM717" s="151"/>
    </row>
    <row r="718">
      <c r="BM718" s="151"/>
    </row>
    <row r="719">
      <c r="BM719" s="151"/>
    </row>
    <row r="720">
      <c r="BM720" s="151"/>
    </row>
    <row r="721">
      <c r="BM721" s="151"/>
    </row>
    <row r="722">
      <c r="BM722" s="151"/>
    </row>
    <row r="723">
      <c r="BM723" s="151"/>
    </row>
    <row r="724">
      <c r="BM724" s="151"/>
    </row>
    <row r="725">
      <c r="BM725" s="151"/>
    </row>
    <row r="726">
      <c r="BM726" s="151"/>
    </row>
    <row r="727">
      <c r="BM727" s="151"/>
    </row>
    <row r="728">
      <c r="BM728" s="151"/>
    </row>
    <row r="729">
      <c r="BM729" s="151"/>
    </row>
    <row r="730">
      <c r="BM730" s="151"/>
    </row>
    <row r="731">
      <c r="BM731" s="151"/>
    </row>
    <row r="732">
      <c r="BM732" s="151"/>
    </row>
    <row r="733">
      <c r="BM733" s="151"/>
    </row>
    <row r="734">
      <c r="BM734" s="151"/>
    </row>
    <row r="735">
      <c r="BM735" s="151"/>
    </row>
    <row r="736">
      <c r="BM736" s="151"/>
    </row>
    <row r="737">
      <c r="BM737" s="151"/>
    </row>
    <row r="738">
      <c r="BM738" s="151"/>
    </row>
    <row r="739">
      <c r="BM739" s="151"/>
    </row>
    <row r="740">
      <c r="BM740" s="151"/>
    </row>
    <row r="741">
      <c r="BM741" s="151"/>
    </row>
    <row r="742">
      <c r="BM742" s="151"/>
    </row>
    <row r="743">
      <c r="BM743" s="151"/>
    </row>
    <row r="744">
      <c r="BM744" s="151"/>
    </row>
    <row r="745">
      <c r="BM745" s="151"/>
    </row>
    <row r="746">
      <c r="BM746" s="151"/>
    </row>
    <row r="747">
      <c r="BM747" s="151"/>
    </row>
    <row r="748">
      <c r="BM748" s="151"/>
    </row>
    <row r="749">
      <c r="BM749" s="151"/>
    </row>
    <row r="750">
      <c r="BM750" s="151"/>
    </row>
    <row r="751">
      <c r="BM751" s="151"/>
    </row>
    <row r="752">
      <c r="BM752" s="151"/>
    </row>
    <row r="753">
      <c r="BM753" s="151"/>
    </row>
    <row r="754">
      <c r="BM754" s="151"/>
    </row>
    <row r="755">
      <c r="BM755" s="151"/>
    </row>
    <row r="756">
      <c r="BM756" s="151"/>
    </row>
    <row r="757">
      <c r="BM757" s="151"/>
    </row>
    <row r="758">
      <c r="BM758" s="151"/>
    </row>
    <row r="759">
      <c r="BM759" s="151"/>
    </row>
    <row r="760">
      <c r="BM760" s="151"/>
    </row>
    <row r="761">
      <c r="BM761" s="151"/>
    </row>
    <row r="762">
      <c r="BM762" s="151"/>
    </row>
    <row r="763">
      <c r="BM763" s="151"/>
    </row>
    <row r="764">
      <c r="BM764" s="151"/>
    </row>
    <row r="765">
      <c r="BM765" s="151"/>
    </row>
    <row r="766">
      <c r="BM766" s="151"/>
    </row>
    <row r="767">
      <c r="BM767" s="151"/>
    </row>
    <row r="768">
      <c r="BM768" s="151"/>
    </row>
    <row r="769">
      <c r="BM769" s="151"/>
    </row>
    <row r="770">
      <c r="BM770" s="151"/>
    </row>
    <row r="771">
      <c r="BM771" s="151"/>
    </row>
    <row r="772">
      <c r="BM772" s="151"/>
    </row>
    <row r="773">
      <c r="BM773" s="151"/>
    </row>
    <row r="774">
      <c r="BM774" s="151"/>
    </row>
    <row r="775">
      <c r="BM775" s="151"/>
    </row>
    <row r="776">
      <c r="BM776" s="151"/>
    </row>
    <row r="777">
      <c r="BM777" s="151"/>
    </row>
    <row r="778">
      <c r="BM778" s="151"/>
    </row>
    <row r="779">
      <c r="BM779" s="151"/>
    </row>
    <row r="780">
      <c r="BM780" s="151"/>
    </row>
    <row r="781">
      <c r="BM781" s="151"/>
    </row>
    <row r="782">
      <c r="BM782" s="151"/>
    </row>
    <row r="783">
      <c r="BM783" s="151"/>
    </row>
    <row r="784">
      <c r="BM784" s="151"/>
    </row>
    <row r="785">
      <c r="BM785" s="151"/>
    </row>
    <row r="786">
      <c r="BM786" s="151"/>
    </row>
    <row r="787">
      <c r="BM787" s="151"/>
    </row>
    <row r="788">
      <c r="BM788" s="151"/>
    </row>
    <row r="789">
      <c r="BM789" s="151"/>
    </row>
    <row r="790">
      <c r="BM790" s="151"/>
    </row>
    <row r="791">
      <c r="BM791" s="151"/>
    </row>
    <row r="792">
      <c r="BM792" s="151"/>
    </row>
    <row r="793">
      <c r="BM793" s="151"/>
    </row>
    <row r="794">
      <c r="BM794" s="151"/>
    </row>
    <row r="795">
      <c r="BM795" s="151"/>
    </row>
    <row r="796">
      <c r="BM796" s="151"/>
    </row>
    <row r="797">
      <c r="BM797" s="151"/>
    </row>
    <row r="798">
      <c r="BM798" s="151"/>
    </row>
    <row r="799">
      <c r="BM799" s="151"/>
    </row>
    <row r="800">
      <c r="BM800" s="151"/>
    </row>
    <row r="801">
      <c r="BM801" s="151"/>
    </row>
    <row r="802">
      <c r="BM802" s="151"/>
    </row>
    <row r="803">
      <c r="BM803" s="151"/>
    </row>
    <row r="804">
      <c r="BM804" s="151"/>
    </row>
    <row r="805">
      <c r="BM805" s="151"/>
    </row>
    <row r="806">
      <c r="BM806" s="151"/>
    </row>
    <row r="807">
      <c r="BM807" s="151"/>
    </row>
    <row r="808">
      <c r="BM808" s="151"/>
    </row>
    <row r="809">
      <c r="BM809" s="151"/>
    </row>
    <row r="810">
      <c r="BM810" s="151"/>
    </row>
    <row r="811">
      <c r="BM811" s="151"/>
    </row>
    <row r="812">
      <c r="BM812" s="151"/>
    </row>
    <row r="813">
      <c r="BM813" s="151"/>
    </row>
    <row r="814">
      <c r="BM814" s="151"/>
    </row>
    <row r="815">
      <c r="BM815" s="151"/>
    </row>
    <row r="816">
      <c r="BM816" s="151"/>
    </row>
    <row r="817">
      <c r="BM817" s="151"/>
    </row>
    <row r="818">
      <c r="BM818" s="151"/>
    </row>
    <row r="819">
      <c r="BM819" s="151"/>
    </row>
    <row r="820">
      <c r="BM820" s="151"/>
    </row>
    <row r="821">
      <c r="BM821" s="151"/>
    </row>
    <row r="822">
      <c r="BM822" s="151"/>
    </row>
    <row r="823">
      <c r="BM823" s="151"/>
    </row>
    <row r="824">
      <c r="BM824" s="151"/>
    </row>
    <row r="825">
      <c r="BM825" s="151"/>
    </row>
    <row r="826">
      <c r="BM826" s="151"/>
    </row>
    <row r="827">
      <c r="BM827" s="151"/>
    </row>
    <row r="828">
      <c r="BM828" s="151"/>
    </row>
    <row r="829">
      <c r="BM829" s="151"/>
    </row>
    <row r="830">
      <c r="BM830" s="151"/>
    </row>
    <row r="831">
      <c r="BM831" s="151"/>
    </row>
    <row r="832">
      <c r="BM832" s="151"/>
    </row>
    <row r="833">
      <c r="BM833" s="151"/>
    </row>
    <row r="834">
      <c r="BM834" s="151"/>
    </row>
    <row r="835">
      <c r="BM835" s="151"/>
    </row>
    <row r="836">
      <c r="BM836" s="151"/>
    </row>
    <row r="837">
      <c r="BM837" s="151"/>
    </row>
    <row r="838">
      <c r="BM838" s="151"/>
    </row>
    <row r="839">
      <c r="BM839" s="151"/>
    </row>
    <row r="840">
      <c r="BM840" s="151"/>
    </row>
    <row r="841">
      <c r="BM841" s="151"/>
    </row>
    <row r="842">
      <c r="BM842" s="151"/>
    </row>
    <row r="843">
      <c r="BM843" s="151"/>
    </row>
    <row r="844">
      <c r="BM844" s="151"/>
    </row>
    <row r="845">
      <c r="BM845" s="151"/>
    </row>
    <row r="846">
      <c r="BM846" s="151"/>
    </row>
    <row r="847">
      <c r="BM847" s="151"/>
    </row>
    <row r="848">
      <c r="BM848" s="151"/>
    </row>
    <row r="849">
      <c r="BM849" s="151"/>
    </row>
    <row r="850">
      <c r="BM850" s="151"/>
    </row>
    <row r="851">
      <c r="BM851" s="151"/>
    </row>
    <row r="852">
      <c r="BM852" s="151"/>
    </row>
    <row r="853">
      <c r="BM853" s="151"/>
    </row>
    <row r="854">
      <c r="BM854" s="151"/>
    </row>
    <row r="855">
      <c r="BM855" s="151"/>
    </row>
    <row r="856">
      <c r="BM856" s="151"/>
    </row>
    <row r="857">
      <c r="BM857" s="151"/>
    </row>
    <row r="858">
      <c r="BM858" s="151"/>
    </row>
    <row r="859">
      <c r="BM859" s="151"/>
    </row>
    <row r="860">
      <c r="BM860" s="151"/>
    </row>
    <row r="861">
      <c r="BM861" s="151"/>
    </row>
    <row r="862">
      <c r="BM862" s="151"/>
    </row>
    <row r="863">
      <c r="BM863" s="151"/>
    </row>
    <row r="864">
      <c r="BM864" s="151"/>
    </row>
    <row r="865">
      <c r="BM865" s="151"/>
    </row>
    <row r="866">
      <c r="BM866" s="151"/>
    </row>
    <row r="867">
      <c r="BM867" s="151"/>
    </row>
    <row r="868">
      <c r="BM868" s="151"/>
    </row>
    <row r="869">
      <c r="BM869" s="151"/>
    </row>
    <row r="870">
      <c r="BM870" s="151"/>
    </row>
    <row r="871">
      <c r="BM871" s="151"/>
    </row>
    <row r="872">
      <c r="BM872" s="151"/>
    </row>
    <row r="873">
      <c r="BM873" s="151"/>
    </row>
    <row r="874">
      <c r="BM874" s="151"/>
    </row>
    <row r="875">
      <c r="BM875" s="151"/>
    </row>
    <row r="876">
      <c r="BM876" s="151"/>
    </row>
    <row r="877">
      <c r="BM877" s="151"/>
    </row>
    <row r="878">
      <c r="BM878" s="151"/>
    </row>
    <row r="879">
      <c r="BM879" s="151"/>
    </row>
    <row r="880">
      <c r="BM880" s="151"/>
    </row>
    <row r="881">
      <c r="BM881" s="151"/>
    </row>
    <row r="882">
      <c r="BM882" s="151"/>
    </row>
    <row r="883">
      <c r="BM883" s="151"/>
    </row>
    <row r="884">
      <c r="BM884" s="151"/>
    </row>
    <row r="885">
      <c r="BM885" s="151"/>
    </row>
    <row r="886">
      <c r="BM886" s="151"/>
    </row>
    <row r="887">
      <c r="BM887" s="151"/>
    </row>
    <row r="888">
      <c r="BM888" s="151"/>
    </row>
    <row r="889">
      <c r="BM889" s="151"/>
    </row>
    <row r="890">
      <c r="BM890" s="151"/>
    </row>
    <row r="891">
      <c r="BM891" s="151"/>
    </row>
    <row r="892">
      <c r="BM892" s="151"/>
    </row>
    <row r="893">
      <c r="BM893" s="151"/>
    </row>
    <row r="894">
      <c r="BM894" s="151"/>
    </row>
    <row r="895">
      <c r="BM895" s="151"/>
    </row>
    <row r="896">
      <c r="BM896" s="151"/>
    </row>
    <row r="897">
      <c r="BM897" s="151"/>
    </row>
    <row r="898">
      <c r="BM898" s="151"/>
    </row>
    <row r="899">
      <c r="BM899" s="151"/>
    </row>
    <row r="900">
      <c r="BM900" s="151"/>
    </row>
    <row r="901">
      <c r="BM901" s="151"/>
    </row>
    <row r="902">
      <c r="BM902" s="151"/>
    </row>
    <row r="903">
      <c r="BM903" s="151"/>
    </row>
    <row r="904">
      <c r="BM904" s="151"/>
    </row>
    <row r="905">
      <c r="BM905" s="151"/>
    </row>
    <row r="906">
      <c r="BM906" s="151"/>
    </row>
    <row r="907">
      <c r="BM907" s="151"/>
    </row>
    <row r="908">
      <c r="BM908" s="151"/>
    </row>
    <row r="909">
      <c r="BM909" s="151"/>
    </row>
    <row r="910">
      <c r="BM910" s="151"/>
    </row>
    <row r="911">
      <c r="BM911" s="151"/>
    </row>
    <row r="912">
      <c r="BM912" s="151"/>
    </row>
    <row r="913">
      <c r="BM913" s="151"/>
    </row>
    <row r="914">
      <c r="BM914" s="151"/>
    </row>
    <row r="915">
      <c r="BM915" s="151"/>
    </row>
    <row r="916">
      <c r="BM916" s="151"/>
    </row>
    <row r="917">
      <c r="BM917" s="151"/>
    </row>
    <row r="918">
      <c r="BM918" s="151"/>
    </row>
    <row r="919">
      <c r="BM919" s="151"/>
    </row>
    <row r="920">
      <c r="BM920" s="151"/>
    </row>
    <row r="921">
      <c r="BM921" s="151"/>
    </row>
    <row r="922">
      <c r="BM922" s="151"/>
    </row>
    <row r="923">
      <c r="BM923" s="151"/>
    </row>
    <row r="924">
      <c r="BM924" s="151"/>
    </row>
    <row r="925">
      <c r="BM925" s="151"/>
    </row>
    <row r="926">
      <c r="BM926" s="151"/>
    </row>
    <row r="927">
      <c r="BM927" s="151"/>
    </row>
    <row r="928">
      <c r="BM928" s="151"/>
    </row>
    <row r="929">
      <c r="BM929" s="151"/>
    </row>
    <row r="930">
      <c r="BM930" s="151"/>
    </row>
    <row r="931">
      <c r="BM931" s="151"/>
    </row>
    <row r="932">
      <c r="BM932" s="151"/>
    </row>
    <row r="933">
      <c r="BM933" s="151"/>
    </row>
    <row r="934">
      <c r="BM934" s="151"/>
    </row>
    <row r="935">
      <c r="BM935" s="151"/>
    </row>
    <row r="936">
      <c r="BM936" s="151"/>
    </row>
    <row r="937">
      <c r="BM937" s="151"/>
    </row>
    <row r="938">
      <c r="BM938" s="151"/>
    </row>
    <row r="939">
      <c r="BM939" s="151"/>
    </row>
    <row r="940">
      <c r="BM940" s="151"/>
    </row>
    <row r="941">
      <c r="BM941" s="151"/>
    </row>
    <row r="942">
      <c r="BM942" s="151"/>
    </row>
    <row r="943">
      <c r="BM943" s="151"/>
    </row>
    <row r="944">
      <c r="BM944" s="151"/>
    </row>
    <row r="945">
      <c r="BM945" s="151"/>
    </row>
    <row r="946">
      <c r="BM946" s="151"/>
    </row>
    <row r="947">
      <c r="BM947" s="151"/>
    </row>
    <row r="948">
      <c r="BM948" s="151"/>
    </row>
    <row r="949">
      <c r="BM949" s="151"/>
    </row>
    <row r="950">
      <c r="BM950" s="151"/>
    </row>
    <row r="951">
      <c r="BM951" s="151"/>
    </row>
    <row r="952">
      <c r="BM952" s="151"/>
    </row>
    <row r="953">
      <c r="BM953" s="151"/>
    </row>
    <row r="954">
      <c r="BM954" s="151"/>
    </row>
    <row r="955">
      <c r="BM955" s="151"/>
    </row>
    <row r="956">
      <c r="BM956" s="151"/>
    </row>
    <row r="957">
      <c r="BM957" s="151"/>
    </row>
    <row r="958">
      <c r="BM958" s="151"/>
    </row>
    <row r="959">
      <c r="BM959" s="151"/>
    </row>
    <row r="960">
      <c r="BM960" s="151"/>
    </row>
    <row r="961">
      <c r="BM961" s="151"/>
    </row>
    <row r="962">
      <c r="BM962" s="151"/>
    </row>
    <row r="963">
      <c r="BM963" s="151"/>
    </row>
    <row r="964">
      <c r="BM964" s="151"/>
    </row>
    <row r="965">
      <c r="BM965" s="151"/>
    </row>
    <row r="966">
      <c r="BM966" s="151"/>
    </row>
    <row r="967">
      <c r="BM967" s="151"/>
    </row>
    <row r="968">
      <c r="BM968" s="151"/>
    </row>
    <row r="969">
      <c r="BM969" s="151"/>
    </row>
    <row r="970">
      <c r="BM970" s="151"/>
    </row>
    <row r="971">
      <c r="BM971" s="151"/>
    </row>
    <row r="972">
      <c r="BM972" s="151"/>
    </row>
    <row r="973">
      <c r="BM973" s="151"/>
    </row>
    <row r="974">
      <c r="BM974" s="151"/>
    </row>
    <row r="975">
      <c r="BM975" s="151"/>
    </row>
    <row r="976">
      <c r="BM976" s="151"/>
    </row>
    <row r="977">
      <c r="BM977" s="151"/>
    </row>
    <row r="978">
      <c r="BM978" s="151"/>
    </row>
    <row r="979">
      <c r="BM979" s="151"/>
    </row>
    <row r="980">
      <c r="BM980" s="151"/>
    </row>
    <row r="981">
      <c r="BM981" s="151"/>
    </row>
    <row r="982">
      <c r="BM982" s="151"/>
    </row>
    <row r="983">
      <c r="BM983" s="151"/>
    </row>
    <row r="984">
      <c r="BM984" s="151"/>
    </row>
    <row r="985">
      <c r="BM985" s="151"/>
    </row>
    <row r="986">
      <c r="BM986" s="151"/>
    </row>
    <row r="987">
      <c r="BM987" s="151"/>
    </row>
    <row r="988">
      <c r="BM988" s="151"/>
    </row>
    <row r="989">
      <c r="BM989" s="151"/>
    </row>
    <row r="990">
      <c r="BM990" s="151"/>
    </row>
    <row r="991">
      <c r="BM991" s="151"/>
    </row>
    <row r="992">
      <c r="BM992" s="151"/>
    </row>
    <row r="993">
      <c r="BM993" s="151"/>
    </row>
    <row r="994">
      <c r="BM994" s="151"/>
    </row>
    <row r="995">
      <c r="BM995" s="151"/>
    </row>
    <row r="996">
      <c r="BM996" s="151"/>
    </row>
    <row r="997">
      <c r="BM997" s="151"/>
    </row>
    <row r="998">
      <c r="BM998" s="151"/>
    </row>
    <row r="999">
      <c r="BM999" s="151"/>
    </row>
    <row r="1000">
      <c r="BM1000" s="151"/>
    </row>
    <row r="1001">
      <c r="BM1001" s="151"/>
    </row>
    <row r="1002">
      <c r="BM1002" s="151"/>
    </row>
    <row r="1003">
      <c r="BM1003" s="151"/>
    </row>
    <row r="1004">
      <c r="BM1004" s="151"/>
    </row>
    <row r="1005">
      <c r="BM1005" s="151"/>
    </row>
    <row r="1006">
      <c r="BM1006" s="151"/>
    </row>
    <row r="1007">
      <c r="BM1007" s="151"/>
    </row>
    <row r="1008">
      <c r="BM1008" s="151"/>
    </row>
    <row r="1009">
      <c r="BM1009" s="151"/>
    </row>
    <row r="1010">
      <c r="BM1010" s="151"/>
    </row>
    <row r="1011">
      <c r="BM1011" s="151"/>
    </row>
    <row r="1012">
      <c r="BM1012" s="151"/>
    </row>
  </sheetData>
  <mergeCells count="526">
    <mergeCell ref="DE1:DR1"/>
    <mergeCell ref="EA1:EN1"/>
    <mergeCell ref="EO1:FB1"/>
    <mergeCell ref="FC1:FP1"/>
    <mergeCell ref="FQ1:GD1"/>
    <mergeCell ref="GM1:GZ1"/>
    <mergeCell ref="HA1:HN1"/>
    <mergeCell ref="C1:P1"/>
    <mergeCell ref="Q1:AD1"/>
    <mergeCell ref="AE1:AR1"/>
    <mergeCell ref="AS1:BF1"/>
    <mergeCell ref="BO1:CB1"/>
    <mergeCell ref="CC1:CP1"/>
    <mergeCell ref="CQ1:DD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GS2:GT2"/>
    <mergeCell ref="GU2:GV2"/>
    <mergeCell ref="HY2:HZ2"/>
    <mergeCell ref="IA2:IB2"/>
    <mergeCell ref="IC2:ID2"/>
    <mergeCell ref="IE2:IF2"/>
    <mergeCell ref="IG2:IH2"/>
    <mergeCell ref="II2:IJ2"/>
    <mergeCell ref="IK2:IL2"/>
    <mergeCell ref="IM2:IN2"/>
    <mergeCell ref="IO2:IP2"/>
    <mergeCell ref="IQ2:IR2"/>
    <mergeCell ref="IS2:IT2"/>
    <mergeCell ref="IU2:IV2"/>
    <mergeCell ref="HO1:IB1"/>
    <mergeCell ref="IC1:IP1"/>
    <mergeCell ref="GG2:GH2"/>
    <mergeCell ref="GI2:GJ2"/>
    <mergeCell ref="GM2:GN2"/>
    <mergeCell ref="GO2:GP2"/>
    <mergeCell ref="GQ2:GR2"/>
    <mergeCell ref="GW2:GX2"/>
    <mergeCell ref="GY2:GZ2"/>
    <mergeCell ref="HA2:HB2"/>
    <mergeCell ref="HC2:HD2"/>
    <mergeCell ref="HE2:HF2"/>
    <mergeCell ref="HG2:HH2"/>
    <mergeCell ref="HI2:HJ2"/>
    <mergeCell ref="HK2:HL2"/>
    <mergeCell ref="HM2:HN2"/>
    <mergeCell ref="HO2:HP2"/>
    <mergeCell ref="HQ2:HR2"/>
    <mergeCell ref="HS2:HT2"/>
    <mergeCell ref="HU2:HV2"/>
    <mergeCell ref="HW2:HX2"/>
    <mergeCell ref="FS3:FT3"/>
    <mergeCell ref="FU3:FV3"/>
    <mergeCell ref="FW3:FX3"/>
    <mergeCell ref="FY3:FZ3"/>
    <mergeCell ref="GA3:GB3"/>
    <mergeCell ref="GC3:GD3"/>
    <mergeCell ref="GE3:GF3"/>
    <mergeCell ref="GG3:GH3"/>
    <mergeCell ref="GI3:GJ3"/>
    <mergeCell ref="GM3:GN3"/>
    <mergeCell ref="GO3:GP3"/>
    <mergeCell ref="GQ3:GR3"/>
    <mergeCell ref="GS3:GT3"/>
    <mergeCell ref="GU3:GV3"/>
    <mergeCell ref="GW3:GX3"/>
    <mergeCell ref="GY3:GZ3"/>
    <mergeCell ref="HA3:HB3"/>
    <mergeCell ref="HC3:HD3"/>
    <mergeCell ref="HE3:HF3"/>
    <mergeCell ref="HG3:HH3"/>
    <mergeCell ref="HI3:HJ3"/>
    <mergeCell ref="HK3:HL3"/>
    <mergeCell ref="HM3:HN3"/>
    <mergeCell ref="HO3:HP3"/>
    <mergeCell ref="HQ3:HR3"/>
    <mergeCell ref="HS3:HT3"/>
    <mergeCell ref="HU3:HV3"/>
    <mergeCell ref="HW3:HX3"/>
    <mergeCell ref="IM3:IN3"/>
    <mergeCell ref="IO3:IP3"/>
    <mergeCell ref="IQ3:IR3"/>
    <mergeCell ref="IS3:IT3"/>
    <mergeCell ref="IU3:IV3"/>
    <mergeCell ref="HY3:HZ3"/>
    <mergeCell ref="IA3:IB3"/>
    <mergeCell ref="IC3:ID3"/>
    <mergeCell ref="IE3:IF3"/>
    <mergeCell ref="IG3:IH3"/>
    <mergeCell ref="II3:IJ3"/>
    <mergeCell ref="IK3:IL3"/>
    <mergeCell ref="BW3:BX3"/>
    <mergeCell ref="BY3:BZ3"/>
    <mergeCell ref="CA3:CB3"/>
    <mergeCell ref="CC3:CD3"/>
    <mergeCell ref="CE3:CF3"/>
    <mergeCell ref="CG3:CH3"/>
    <mergeCell ref="CI3:CJ3"/>
    <mergeCell ref="CK3:CL3"/>
    <mergeCell ref="CM3:CN3"/>
    <mergeCell ref="CO3:CP3"/>
    <mergeCell ref="CQ3:CR3"/>
    <mergeCell ref="CS3:CT3"/>
    <mergeCell ref="CU3:CV3"/>
    <mergeCell ref="CW3:CX3"/>
    <mergeCell ref="CY3:CZ3"/>
    <mergeCell ref="DA3:DB3"/>
    <mergeCell ref="DC3:DD3"/>
    <mergeCell ref="DE3:DF3"/>
    <mergeCell ref="DG3:DH3"/>
    <mergeCell ref="DI3:DJ3"/>
    <mergeCell ref="DK3:DL3"/>
    <mergeCell ref="DM3:DN3"/>
    <mergeCell ref="DO3:DP3"/>
    <mergeCell ref="DQ3:DR3"/>
    <mergeCell ref="DS3:DT3"/>
    <mergeCell ref="DU3:DV3"/>
    <mergeCell ref="DW3:DX3"/>
    <mergeCell ref="EA3:EB3"/>
    <mergeCell ref="EC3:ED3"/>
    <mergeCell ref="EE3:EF3"/>
    <mergeCell ref="EG3:EH3"/>
    <mergeCell ref="EI3:EJ3"/>
    <mergeCell ref="EK3:EL3"/>
    <mergeCell ref="EM3:EN3"/>
    <mergeCell ref="EO3:EP3"/>
    <mergeCell ref="EQ3:ER3"/>
    <mergeCell ref="ES3:ET3"/>
    <mergeCell ref="EU3:EV3"/>
    <mergeCell ref="EW3:EX3"/>
    <mergeCell ref="EY3:EZ3"/>
    <mergeCell ref="FA3:FB3"/>
    <mergeCell ref="FC3:FD3"/>
    <mergeCell ref="FE3:FF3"/>
    <mergeCell ref="FG3:FH3"/>
    <mergeCell ref="FI3:FJ3"/>
    <mergeCell ref="FK3:FL3"/>
    <mergeCell ref="FM3:FN3"/>
    <mergeCell ref="FO3:FP3"/>
    <mergeCell ref="FQ3:FR3"/>
    <mergeCell ref="AC37:AD37"/>
    <mergeCell ref="AE37:AF37"/>
    <mergeCell ref="AG37:AH37"/>
    <mergeCell ref="AI37:AJ37"/>
    <mergeCell ref="AK37:AL37"/>
    <mergeCell ref="AM37:AN37"/>
    <mergeCell ref="AO37:AP37"/>
    <mergeCell ref="AQ37:AR37"/>
    <mergeCell ref="AS37:AT37"/>
    <mergeCell ref="AU37:AV37"/>
    <mergeCell ref="AW37:AX37"/>
    <mergeCell ref="AY37:AZ37"/>
    <mergeCell ref="BA37:BB37"/>
    <mergeCell ref="BC37:BD37"/>
    <mergeCell ref="CI37:CJ37"/>
    <mergeCell ref="CK37:CL37"/>
    <mergeCell ref="BU37:BV37"/>
    <mergeCell ref="BW37:BX37"/>
    <mergeCell ref="BY37:BZ37"/>
    <mergeCell ref="CA37:CB37"/>
    <mergeCell ref="CC37:CD37"/>
    <mergeCell ref="CE37:CF37"/>
    <mergeCell ref="CG37:CH37"/>
    <mergeCell ref="CO2:CP2"/>
    <mergeCell ref="CQ2:CR2"/>
    <mergeCell ref="CA2:CB2"/>
    <mergeCell ref="CC2:CD2"/>
    <mergeCell ref="CE2:CF2"/>
    <mergeCell ref="CG2:CH2"/>
    <mergeCell ref="CI2:CJ2"/>
    <mergeCell ref="CK2:CL2"/>
    <mergeCell ref="CM2:CN2"/>
    <mergeCell ref="I37:J37"/>
    <mergeCell ref="K37:L37"/>
    <mergeCell ref="M37:N37"/>
    <mergeCell ref="O37:P37"/>
    <mergeCell ref="Q37:R37"/>
    <mergeCell ref="S37:T37"/>
    <mergeCell ref="U37:V37"/>
    <mergeCell ref="W37:X37"/>
    <mergeCell ref="CM37:CN37"/>
    <mergeCell ref="CO37:CP37"/>
    <mergeCell ref="CQ37:CR37"/>
    <mergeCell ref="Y37:Z37"/>
    <mergeCell ref="AA37:AB37"/>
    <mergeCell ref="BI37:BJ37"/>
    <mergeCell ref="BK37:BL37"/>
    <mergeCell ref="BO37:BP37"/>
    <mergeCell ref="BQ37:BR37"/>
    <mergeCell ref="BS37:BT37"/>
    <mergeCell ref="BE37:BF37"/>
    <mergeCell ref="BG37:BH37"/>
    <mergeCell ref="CS37:CT37"/>
    <mergeCell ref="CU37:CV37"/>
    <mergeCell ref="CW37:CX37"/>
    <mergeCell ref="CY37:CZ37"/>
    <mergeCell ref="DA37:DB37"/>
    <mergeCell ref="DC37:DD37"/>
    <mergeCell ref="DE37:DF37"/>
    <mergeCell ref="DG37:DH37"/>
    <mergeCell ref="DI37:DJ37"/>
    <mergeCell ref="DK37:DL37"/>
    <mergeCell ref="DQ37:DR37"/>
    <mergeCell ref="DS37:DT37"/>
    <mergeCell ref="DU37:DV37"/>
    <mergeCell ref="DW37:DX37"/>
    <mergeCell ref="EA37:EB37"/>
    <mergeCell ref="EC37:ED37"/>
    <mergeCell ref="EE37:EF37"/>
    <mergeCell ref="CK38:CL38"/>
    <mergeCell ref="CM38:CN38"/>
    <mergeCell ref="BW38:BX38"/>
    <mergeCell ref="BY38:BZ38"/>
    <mergeCell ref="CA38:CB38"/>
    <mergeCell ref="CC38:CD38"/>
    <mergeCell ref="CE38:CF38"/>
    <mergeCell ref="CG38:CH38"/>
    <mergeCell ref="CI38:CJ38"/>
    <mergeCell ref="DC38:DD38"/>
    <mergeCell ref="DE38:DF38"/>
    <mergeCell ref="CO38:CP38"/>
    <mergeCell ref="CQ38:CR38"/>
    <mergeCell ref="CS38:CT38"/>
    <mergeCell ref="CU38:CV38"/>
    <mergeCell ref="CW38:CX38"/>
    <mergeCell ref="CY38:CZ38"/>
    <mergeCell ref="DA38:DB38"/>
    <mergeCell ref="BO36:CB36"/>
    <mergeCell ref="CC36:CP36"/>
    <mergeCell ref="CQ36:DD36"/>
    <mergeCell ref="DE36:DR36"/>
    <mergeCell ref="C37:D37"/>
    <mergeCell ref="E37:F37"/>
    <mergeCell ref="G37:H37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N38"/>
    <mergeCell ref="AO38:AP38"/>
    <mergeCell ref="AQ38:AR38"/>
    <mergeCell ref="AS38:AT38"/>
    <mergeCell ref="AU38:AV38"/>
    <mergeCell ref="AW38:AX38"/>
    <mergeCell ref="AY38:AZ38"/>
    <mergeCell ref="BA38:BB38"/>
    <mergeCell ref="BC38:BD38"/>
    <mergeCell ref="BE38:BF38"/>
    <mergeCell ref="BG38:BH38"/>
    <mergeCell ref="BI38:BJ38"/>
    <mergeCell ref="BK38:BL38"/>
    <mergeCell ref="BO38:BP38"/>
    <mergeCell ref="BQ38:BR38"/>
    <mergeCell ref="BS38:BT38"/>
    <mergeCell ref="BU38:BV38"/>
    <mergeCell ref="DM37:DN37"/>
    <mergeCell ref="DO37:DP37"/>
    <mergeCell ref="DG38:DH38"/>
    <mergeCell ref="DI38:DJ38"/>
    <mergeCell ref="DK38:DL38"/>
    <mergeCell ref="DM38:DN38"/>
    <mergeCell ref="DO38:DP38"/>
    <mergeCell ref="HO38:HP38"/>
    <mergeCell ref="HQ38:HR38"/>
    <mergeCell ref="HS38:HT38"/>
    <mergeCell ref="HU38:HV38"/>
    <mergeCell ref="HW38:HX38"/>
    <mergeCell ref="HY38:HZ38"/>
    <mergeCell ref="IA38:IB38"/>
    <mergeCell ref="IQ38:IR38"/>
    <mergeCell ref="IS38:IT38"/>
    <mergeCell ref="IU38:IV38"/>
    <mergeCell ref="IC38:ID38"/>
    <mergeCell ref="IE38:IF38"/>
    <mergeCell ref="IG38:IH38"/>
    <mergeCell ref="II38:IJ38"/>
    <mergeCell ref="IK38:IL38"/>
    <mergeCell ref="IM38:IN38"/>
    <mergeCell ref="IO38:IP38"/>
    <mergeCell ref="DQ38:DR38"/>
    <mergeCell ref="DS38:DT38"/>
    <mergeCell ref="DU38:DV38"/>
    <mergeCell ref="DW38:DX38"/>
    <mergeCell ref="EA38:EB38"/>
    <mergeCell ref="EC38:ED38"/>
    <mergeCell ref="EE38:EF38"/>
    <mergeCell ref="EG38:EH38"/>
    <mergeCell ref="EI38:EJ38"/>
    <mergeCell ref="EK38:EL38"/>
    <mergeCell ref="EM38:EN38"/>
    <mergeCell ref="EO38:EP38"/>
    <mergeCell ref="EQ38:ER38"/>
    <mergeCell ref="ES38:ET38"/>
    <mergeCell ref="EU38:EV38"/>
    <mergeCell ref="EW38:EX38"/>
    <mergeCell ref="EY38:EZ38"/>
    <mergeCell ref="FA38:FB38"/>
    <mergeCell ref="FC38:FD38"/>
    <mergeCell ref="FE38:FF38"/>
    <mergeCell ref="FG38:FH38"/>
    <mergeCell ref="FI38:FJ38"/>
    <mergeCell ref="FK38:FL38"/>
    <mergeCell ref="FM38:FN38"/>
    <mergeCell ref="FO38:FP38"/>
    <mergeCell ref="FQ38:FR38"/>
    <mergeCell ref="FS38:FT38"/>
    <mergeCell ref="FU38:FV38"/>
    <mergeCell ref="FW38:FX38"/>
    <mergeCell ref="FY38:FZ38"/>
    <mergeCell ref="GA38:GB38"/>
    <mergeCell ref="GC38:GD38"/>
    <mergeCell ref="GE38:GF38"/>
    <mergeCell ref="GG38:GH38"/>
    <mergeCell ref="GI38:GJ38"/>
    <mergeCell ref="GM38:GN38"/>
    <mergeCell ref="GO38:GP38"/>
    <mergeCell ref="GQ38:GR38"/>
    <mergeCell ref="GS38:GT38"/>
    <mergeCell ref="GU38:GV38"/>
    <mergeCell ref="GW38:GX38"/>
    <mergeCell ref="GY38:GZ38"/>
    <mergeCell ref="HA38:HB38"/>
    <mergeCell ref="HC38:HD38"/>
    <mergeCell ref="HE38:HF38"/>
    <mergeCell ref="HG38:HH38"/>
    <mergeCell ref="HI38:HJ38"/>
    <mergeCell ref="HK38:HL38"/>
    <mergeCell ref="HM38:HN38"/>
    <mergeCell ref="DG2:DH2"/>
    <mergeCell ref="DI2:DJ2"/>
    <mergeCell ref="CS2:CT2"/>
    <mergeCell ref="CU2:CV2"/>
    <mergeCell ref="CW2:CX2"/>
    <mergeCell ref="CY2:CZ2"/>
    <mergeCell ref="DA2:DB2"/>
    <mergeCell ref="DC2:DD2"/>
    <mergeCell ref="DE2:DF2"/>
    <mergeCell ref="EA2:EB2"/>
    <mergeCell ref="EC2:ED2"/>
    <mergeCell ref="DK2:DL2"/>
    <mergeCell ref="DM2:DN2"/>
    <mergeCell ref="DO2:DP2"/>
    <mergeCell ref="DQ2:DR2"/>
    <mergeCell ref="DS2:DT2"/>
    <mergeCell ref="DU2:DV2"/>
    <mergeCell ref="DW2:DX2"/>
    <mergeCell ref="ES2:ET2"/>
    <mergeCell ref="EU2:EV2"/>
    <mergeCell ref="EE2:EF2"/>
    <mergeCell ref="EG2:EH2"/>
    <mergeCell ref="EI2:EJ2"/>
    <mergeCell ref="EK2:EL2"/>
    <mergeCell ref="EM2:EN2"/>
    <mergeCell ref="EO2:EP2"/>
    <mergeCell ref="EQ2:ER2"/>
    <mergeCell ref="HO36:IB36"/>
    <mergeCell ref="IC36:IP36"/>
    <mergeCell ref="IQ36:IV36"/>
    <mergeCell ref="EA36:EN36"/>
    <mergeCell ref="EO36:FB36"/>
    <mergeCell ref="FC36:FP36"/>
    <mergeCell ref="FQ36:GD36"/>
    <mergeCell ref="GE36:GJ36"/>
    <mergeCell ref="GM36:GZ36"/>
    <mergeCell ref="HA36:HN36"/>
    <mergeCell ref="FK2:FL2"/>
    <mergeCell ref="FM2:FN2"/>
    <mergeCell ref="EW2:EX2"/>
    <mergeCell ref="EY2:EZ2"/>
    <mergeCell ref="FA2:FB2"/>
    <mergeCell ref="FC2:FD2"/>
    <mergeCell ref="FE2:FF2"/>
    <mergeCell ref="FG2:FH2"/>
    <mergeCell ref="FI2:FJ2"/>
    <mergeCell ref="GC2:GD2"/>
    <mergeCell ref="GE2:GF2"/>
    <mergeCell ref="FO2:FP2"/>
    <mergeCell ref="FQ2:FR2"/>
    <mergeCell ref="FS2:FT2"/>
    <mergeCell ref="FU2:FV2"/>
    <mergeCell ref="FW2:FX2"/>
    <mergeCell ref="FY2:FZ2"/>
    <mergeCell ref="GA2:GB2"/>
    <mergeCell ref="BW2:BX2"/>
    <mergeCell ref="BY2:BZ2"/>
    <mergeCell ref="BG2:BH2"/>
    <mergeCell ref="BI2:BJ2"/>
    <mergeCell ref="BK2:BL2"/>
    <mergeCell ref="BO2:BP2"/>
    <mergeCell ref="BQ2:BR2"/>
    <mergeCell ref="BS2:BT2"/>
    <mergeCell ref="BU2:BV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O3:BP3"/>
    <mergeCell ref="BQ3:BR3"/>
    <mergeCell ref="BS3:BT3"/>
    <mergeCell ref="BU3:BV3"/>
    <mergeCell ref="IQ37:IR37"/>
    <mergeCell ref="IS37:IT37"/>
    <mergeCell ref="IU37:IV37"/>
    <mergeCell ref="IC37:ID37"/>
    <mergeCell ref="IE37:IF37"/>
    <mergeCell ref="IG37:IH37"/>
    <mergeCell ref="II37:IJ37"/>
    <mergeCell ref="IK37:IL37"/>
    <mergeCell ref="IM37:IN37"/>
    <mergeCell ref="IO37:IP37"/>
    <mergeCell ref="EG37:EH37"/>
    <mergeCell ref="EI37:EJ37"/>
    <mergeCell ref="EK37:EL37"/>
    <mergeCell ref="EM37:EN37"/>
    <mergeCell ref="EO37:EP37"/>
    <mergeCell ref="EQ37:ER37"/>
    <mergeCell ref="ES37:ET37"/>
    <mergeCell ref="EU37:EV37"/>
    <mergeCell ref="EW37:EX37"/>
    <mergeCell ref="EY37:EZ37"/>
    <mergeCell ref="FA37:FB37"/>
    <mergeCell ref="FC37:FD37"/>
    <mergeCell ref="FE37:FF37"/>
    <mergeCell ref="FG37:FH37"/>
    <mergeCell ref="FI37:FJ37"/>
    <mergeCell ref="FK37:FL37"/>
    <mergeCell ref="FM37:FN37"/>
    <mergeCell ref="FO37:FP37"/>
    <mergeCell ref="FQ37:FR37"/>
    <mergeCell ref="FS37:FT37"/>
    <mergeCell ref="FU37:FV37"/>
    <mergeCell ref="FW37:FX37"/>
    <mergeCell ref="FY37:FZ37"/>
    <mergeCell ref="GA37:GB37"/>
    <mergeCell ref="GC37:GD37"/>
    <mergeCell ref="GE37:GF37"/>
    <mergeCell ref="GG37:GH37"/>
    <mergeCell ref="GI37:GJ37"/>
    <mergeCell ref="GM37:GN37"/>
    <mergeCell ref="GO37:GP37"/>
    <mergeCell ref="GQ37:GR37"/>
    <mergeCell ref="GS37:GT37"/>
    <mergeCell ref="GU37:GV37"/>
    <mergeCell ref="GW37:GX37"/>
    <mergeCell ref="GY37:GZ37"/>
    <mergeCell ref="HA37:HB37"/>
    <mergeCell ref="HC37:HD37"/>
    <mergeCell ref="HE37:HF37"/>
    <mergeCell ref="HG37:HH37"/>
    <mergeCell ref="HI37:HJ37"/>
    <mergeCell ref="HK37:HL37"/>
    <mergeCell ref="HM37:HN37"/>
    <mergeCell ref="HO37:HP37"/>
    <mergeCell ref="HQ37:HR37"/>
    <mergeCell ref="HS37:HT37"/>
    <mergeCell ref="HU37:HV37"/>
    <mergeCell ref="HW37:HX37"/>
    <mergeCell ref="HY37:HZ37"/>
    <mergeCell ref="IA37:IB37"/>
  </mergeCells>
  <conditionalFormatting sqref="C5:BL36 C40:BL101">
    <cfRule type="cellIs" dxfId="2" priority="1" operator="equal">
      <formula>0</formula>
    </cfRule>
  </conditionalFormatting>
  <hyperlinks>
    <hyperlink r:id="rId4" ref="BN1"/>
  </hyperlinks>
  <drawing r:id="rId5"/>
  <legacy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19.75"/>
    <col customWidth="1" min="3" max="64" width="3.88"/>
    <col customWidth="1" min="65" max="65" width="4.75"/>
    <col customWidth="1" min="66" max="66" width="19.5"/>
    <col customWidth="1" min="67" max="129" width="3.88"/>
    <col customWidth="1" min="130" max="130" width="19.75"/>
    <col customWidth="1" min="131" max="193" width="3.88"/>
    <col customWidth="1" min="194" max="194" width="19.63"/>
    <col customWidth="1" min="195" max="256" width="3.88"/>
  </cols>
  <sheetData>
    <row r="1">
      <c r="C1" s="150" t="s">
        <v>146</v>
      </c>
      <c r="Q1" s="150" t="s">
        <v>146</v>
      </c>
      <c r="AE1" s="150" t="s">
        <v>146</v>
      </c>
      <c r="AS1" s="150" t="s">
        <v>146</v>
      </c>
      <c r="BM1" s="151"/>
      <c r="BN1" s="143" t="str">
        <f>Seznam!C22</f>
        <v>https://docs.google.com/spreadsheets/d/1UzIlczFUSO9uu2jGaWa2JqlpRtAp2dN5CrNFI637zGY</v>
      </c>
      <c r="BO1" s="152" t="s">
        <v>143</v>
      </c>
      <c r="CC1" s="152" t="s">
        <v>143</v>
      </c>
      <c r="CQ1" s="152" t="s">
        <v>143</v>
      </c>
      <c r="DE1" s="152" t="s">
        <v>143</v>
      </c>
      <c r="DS1" s="153"/>
      <c r="DT1" s="153"/>
      <c r="DU1" s="153"/>
      <c r="DV1" s="153"/>
      <c r="DW1" s="153"/>
      <c r="DX1" s="153"/>
      <c r="DY1" s="151"/>
      <c r="EA1" s="154" t="s">
        <v>144</v>
      </c>
      <c r="EO1" s="154" t="s">
        <v>144</v>
      </c>
      <c r="FC1" s="154" t="s">
        <v>144</v>
      </c>
      <c r="FQ1" s="154" t="s">
        <v>144</v>
      </c>
      <c r="GE1" s="155"/>
      <c r="GF1" s="155"/>
      <c r="GG1" s="155"/>
      <c r="GH1" s="155"/>
      <c r="GI1" s="155"/>
      <c r="GJ1" s="155"/>
      <c r="GK1" s="151"/>
      <c r="GM1" s="217" t="s">
        <v>145</v>
      </c>
      <c r="HA1" s="217" t="str">
        <f>GM1</f>
        <v>Stodůlky</v>
      </c>
      <c r="HO1" s="217" t="str">
        <f>GM1</f>
        <v>Stodůlky</v>
      </c>
      <c r="IC1" s="217" t="str">
        <f>GM1</f>
        <v>Stodůlky</v>
      </c>
      <c r="IQ1" s="218"/>
      <c r="IR1" s="218"/>
      <c r="IS1" s="218"/>
      <c r="IT1" s="218"/>
      <c r="IU1" s="218"/>
      <c r="IV1" s="218"/>
    </row>
    <row r="2">
      <c r="A2" s="87"/>
      <c r="B2" s="87"/>
      <c r="C2" s="157">
        <f>WEEKNUM(C3, 2)</f>
        <v>27</v>
      </c>
      <c r="D2" s="136"/>
      <c r="E2" s="157">
        <f>WEEKNUM(E3, 2)</f>
        <v>27</v>
      </c>
      <c r="F2" s="136"/>
      <c r="G2" s="157">
        <f>WEEKNUM(G3, 2)</f>
        <v>27</v>
      </c>
      <c r="H2" s="136"/>
      <c r="I2" s="157">
        <f>WEEKNUM(I3, 2)</f>
        <v>27</v>
      </c>
      <c r="J2" s="136"/>
      <c r="K2" s="157">
        <f>WEEKNUM(K3, 2)</f>
        <v>27</v>
      </c>
      <c r="L2" s="136"/>
      <c r="M2" s="157">
        <f>WEEKNUM(M3, 2)</f>
        <v>28</v>
      </c>
      <c r="N2" s="136"/>
      <c r="O2" s="157">
        <f>WEEKNUM(O3, 2)</f>
        <v>28</v>
      </c>
      <c r="P2" s="136"/>
      <c r="Q2" s="157">
        <f>WEEKNUM(Q3, 2)</f>
        <v>28</v>
      </c>
      <c r="R2" s="136"/>
      <c r="S2" s="157">
        <f>WEEKNUM(S3, 2)</f>
        <v>28</v>
      </c>
      <c r="T2" s="136"/>
      <c r="U2" s="157">
        <f>WEEKNUM(U3, 2)</f>
        <v>28</v>
      </c>
      <c r="V2" s="136"/>
      <c r="W2" s="157">
        <f>WEEKNUM(W3, 2)</f>
        <v>28</v>
      </c>
      <c r="X2" s="136"/>
      <c r="Y2" s="157">
        <f>WEEKNUM(Y3, 2)</f>
        <v>28</v>
      </c>
      <c r="Z2" s="136"/>
      <c r="AA2" s="157">
        <f>WEEKNUM(AA3, 2)</f>
        <v>29</v>
      </c>
      <c r="AB2" s="136"/>
      <c r="AC2" s="157">
        <f>WEEKNUM(AC3, 2)</f>
        <v>29</v>
      </c>
      <c r="AD2" s="136"/>
      <c r="AE2" s="157">
        <f>WEEKNUM(AE3, 2)</f>
        <v>29</v>
      </c>
      <c r="AF2" s="136"/>
      <c r="AG2" s="157">
        <f>WEEKNUM(AG3, 2)</f>
        <v>29</v>
      </c>
      <c r="AH2" s="136"/>
      <c r="AI2" s="157">
        <f>WEEKNUM(AI3, 2)</f>
        <v>29</v>
      </c>
      <c r="AJ2" s="136"/>
      <c r="AK2" s="157">
        <f>WEEKNUM(AK3, 2)</f>
        <v>29</v>
      </c>
      <c r="AL2" s="136"/>
      <c r="AM2" s="157">
        <f>WEEKNUM(AM3, 2)</f>
        <v>29</v>
      </c>
      <c r="AN2" s="136"/>
      <c r="AO2" s="157">
        <f>WEEKNUM(AO3, 2)</f>
        <v>30</v>
      </c>
      <c r="AP2" s="136"/>
      <c r="AQ2" s="157">
        <f>WEEKNUM(AQ3, 2)</f>
        <v>30</v>
      </c>
      <c r="AR2" s="136"/>
      <c r="AS2" s="157">
        <f>WEEKNUM(AS3, 2)</f>
        <v>30</v>
      </c>
      <c r="AT2" s="136"/>
      <c r="AU2" s="157">
        <f>WEEKNUM(AU3, 2)</f>
        <v>30</v>
      </c>
      <c r="AV2" s="136"/>
      <c r="AW2" s="157">
        <f>WEEKNUM(AW3, 2)</f>
        <v>30</v>
      </c>
      <c r="AX2" s="136"/>
      <c r="AY2" s="157">
        <f>WEEKNUM(AY3, 2)</f>
        <v>30</v>
      </c>
      <c r="AZ2" s="136"/>
      <c r="BA2" s="157">
        <f>WEEKNUM(BA3, 2)</f>
        <v>30</v>
      </c>
      <c r="BB2" s="136"/>
      <c r="BC2" s="157">
        <f>WEEKNUM(BC3, 2)</f>
        <v>31</v>
      </c>
      <c r="BD2" s="136"/>
      <c r="BE2" s="157">
        <f>WEEKNUM(BE3, 2)</f>
        <v>31</v>
      </c>
      <c r="BF2" s="136"/>
      <c r="BG2" s="157">
        <f>WEEKNUM(BG3, 2)</f>
        <v>31</v>
      </c>
      <c r="BH2" s="136"/>
      <c r="BI2" s="157">
        <f>WEEKNUM(BI3, 2)</f>
        <v>31</v>
      </c>
      <c r="BJ2" s="136"/>
      <c r="BK2" s="157">
        <f>WEEKNUM(BK3, 2)</f>
        <v>31</v>
      </c>
      <c r="BL2" s="136"/>
      <c r="BM2" s="158"/>
      <c r="BN2" s="227" t="str">
        <f>Seznam!C23</f>
        <v>https://docs.google.com/spreadsheets/d/117XsMwF9c9MTHWeN7D7WzlyrufGi8JWp50P8lgXikRs</v>
      </c>
      <c r="BO2" s="157">
        <f>WEEKNUM(BO3, 2)</f>
        <v>27</v>
      </c>
      <c r="BP2" s="136"/>
      <c r="BQ2" s="157">
        <f>WEEKNUM(BQ3, 2)</f>
        <v>27</v>
      </c>
      <c r="BR2" s="136"/>
      <c r="BS2" s="157">
        <f>WEEKNUM(BS3, 2)</f>
        <v>27</v>
      </c>
      <c r="BT2" s="136"/>
      <c r="BU2" s="157">
        <f>WEEKNUM(BU3, 2)</f>
        <v>27</v>
      </c>
      <c r="BV2" s="136"/>
      <c r="BW2" s="157">
        <f>WEEKNUM(BW3, 2)</f>
        <v>27</v>
      </c>
      <c r="BX2" s="136"/>
      <c r="BY2" s="157">
        <f>WEEKNUM(BY3, 2)</f>
        <v>28</v>
      </c>
      <c r="BZ2" s="136"/>
      <c r="CA2" s="157">
        <f>WEEKNUM(CA3, 2)</f>
        <v>28</v>
      </c>
      <c r="CB2" s="136"/>
      <c r="CC2" s="157">
        <f>WEEKNUM(CC3, 2)</f>
        <v>28</v>
      </c>
      <c r="CD2" s="136"/>
      <c r="CE2" s="157">
        <f>WEEKNUM(CE3, 2)</f>
        <v>28</v>
      </c>
      <c r="CF2" s="136"/>
      <c r="CG2" s="157">
        <f>WEEKNUM(CG3, 2)</f>
        <v>28</v>
      </c>
      <c r="CH2" s="136"/>
      <c r="CI2" s="157">
        <f>WEEKNUM(CI3, 2)</f>
        <v>28</v>
      </c>
      <c r="CJ2" s="136"/>
      <c r="CK2" s="157">
        <f>WEEKNUM(CK3, 2)</f>
        <v>28</v>
      </c>
      <c r="CL2" s="136"/>
      <c r="CM2" s="157">
        <f>WEEKNUM(CM3, 2)</f>
        <v>29</v>
      </c>
      <c r="CN2" s="136"/>
      <c r="CO2" s="157">
        <f>WEEKNUM(CO3, 2)</f>
        <v>29</v>
      </c>
      <c r="CP2" s="136"/>
      <c r="CQ2" s="157">
        <f>WEEKNUM(CQ3, 2)</f>
        <v>29</v>
      </c>
      <c r="CR2" s="136"/>
      <c r="CS2" s="157">
        <f>WEEKNUM(CS3, 2)</f>
        <v>29</v>
      </c>
      <c r="CT2" s="136"/>
      <c r="CU2" s="157">
        <f>WEEKNUM(CU3, 2)</f>
        <v>29</v>
      </c>
      <c r="CV2" s="136"/>
      <c r="CW2" s="157">
        <f>WEEKNUM(CW3, 2)</f>
        <v>29</v>
      </c>
      <c r="CX2" s="136"/>
      <c r="CY2" s="157">
        <f>WEEKNUM(CY3, 2)</f>
        <v>29</v>
      </c>
      <c r="CZ2" s="136"/>
      <c r="DA2" s="157">
        <f>WEEKNUM(DA3, 2)</f>
        <v>30</v>
      </c>
      <c r="DB2" s="136"/>
      <c r="DC2" s="157">
        <f>WEEKNUM(DC3, 2)</f>
        <v>30</v>
      </c>
      <c r="DD2" s="136"/>
      <c r="DE2" s="157">
        <f>WEEKNUM(DE3, 2)</f>
        <v>30</v>
      </c>
      <c r="DF2" s="136"/>
      <c r="DG2" s="157">
        <f>WEEKNUM(DG3, 2)</f>
        <v>30</v>
      </c>
      <c r="DH2" s="136"/>
      <c r="DI2" s="157">
        <f>WEEKNUM(DI3, 2)</f>
        <v>30</v>
      </c>
      <c r="DJ2" s="136"/>
      <c r="DK2" s="157">
        <f>WEEKNUM(DK3, 2)</f>
        <v>30</v>
      </c>
      <c r="DL2" s="136"/>
      <c r="DM2" s="157">
        <f>WEEKNUM(DM3, 2)</f>
        <v>30</v>
      </c>
      <c r="DN2" s="136"/>
      <c r="DO2" s="157">
        <f>WEEKNUM(DO3, 2)</f>
        <v>31</v>
      </c>
      <c r="DP2" s="136"/>
      <c r="DQ2" s="157">
        <f>WEEKNUM(DQ3, 2)</f>
        <v>31</v>
      </c>
      <c r="DR2" s="136"/>
      <c r="DS2" s="157">
        <f>WEEKNUM(DS3, 2)</f>
        <v>31</v>
      </c>
      <c r="DT2" s="136"/>
      <c r="DU2" s="157">
        <f>WEEKNUM(DU3, 2)</f>
        <v>31</v>
      </c>
      <c r="DV2" s="136"/>
      <c r="DW2" s="157">
        <f>WEEKNUM(DW3, 2)</f>
        <v>31</v>
      </c>
      <c r="DX2" s="136"/>
      <c r="DY2" s="158"/>
      <c r="DZ2" s="228" t="str">
        <f>Seznam!C24</f>
        <v>https://docs.google.com/spreadsheets/d/1uJ6E2cANBh09JI7L0W3GlIInQ6JMAhmQEWie31AUhn0</v>
      </c>
      <c r="EA2" s="157">
        <f>WEEKNUM(EA3, 2)</f>
        <v>27</v>
      </c>
      <c r="EB2" s="136"/>
      <c r="EC2" s="157">
        <f>WEEKNUM(EC3, 2)</f>
        <v>27</v>
      </c>
      <c r="ED2" s="136"/>
      <c r="EE2" s="157">
        <f>WEEKNUM(EE3, 2)</f>
        <v>27</v>
      </c>
      <c r="EF2" s="136"/>
      <c r="EG2" s="157">
        <f>WEEKNUM(EG3, 2)</f>
        <v>27</v>
      </c>
      <c r="EH2" s="136"/>
      <c r="EI2" s="157">
        <f>WEEKNUM(EI3, 2)</f>
        <v>27</v>
      </c>
      <c r="EJ2" s="136"/>
      <c r="EK2" s="157">
        <f>WEEKNUM(EK3, 2)</f>
        <v>28</v>
      </c>
      <c r="EL2" s="136"/>
      <c r="EM2" s="157">
        <f>WEEKNUM(EM3, 2)</f>
        <v>28</v>
      </c>
      <c r="EN2" s="136"/>
      <c r="EO2" s="157">
        <f>WEEKNUM(EO3, 2)</f>
        <v>28</v>
      </c>
      <c r="EP2" s="136"/>
      <c r="EQ2" s="157">
        <f>WEEKNUM(EQ3, 2)</f>
        <v>28</v>
      </c>
      <c r="ER2" s="136"/>
      <c r="ES2" s="157">
        <f>WEEKNUM(ES3, 2)</f>
        <v>28</v>
      </c>
      <c r="ET2" s="136"/>
      <c r="EU2" s="157">
        <f>WEEKNUM(EU3, 2)</f>
        <v>28</v>
      </c>
      <c r="EV2" s="136"/>
      <c r="EW2" s="157">
        <f>WEEKNUM(EW3, 2)</f>
        <v>28</v>
      </c>
      <c r="EX2" s="136"/>
      <c r="EY2" s="157">
        <f>WEEKNUM(EY3, 2)</f>
        <v>29</v>
      </c>
      <c r="EZ2" s="136"/>
      <c r="FA2" s="157">
        <f>WEEKNUM(FA3, 2)</f>
        <v>29</v>
      </c>
      <c r="FB2" s="136"/>
      <c r="FC2" s="157">
        <f>WEEKNUM(FC3, 2)</f>
        <v>29</v>
      </c>
      <c r="FD2" s="136"/>
      <c r="FE2" s="157">
        <f>WEEKNUM(FE3, 2)</f>
        <v>29</v>
      </c>
      <c r="FF2" s="136"/>
      <c r="FG2" s="157">
        <f>WEEKNUM(FG3, 2)</f>
        <v>29</v>
      </c>
      <c r="FH2" s="136"/>
      <c r="FI2" s="157">
        <f>WEEKNUM(FI3, 2)</f>
        <v>29</v>
      </c>
      <c r="FJ2" s="136"/>
      <c r="FK2" s="157">
        <f>WEEKNUM(FK3, 2)</f>
        <v>29</v>
      </c>
      <c r="FL2" s="136"/>
      <c r="FM2" s="157">
        <f>WEEKNUM(FM3, 2)</f>
        <v>30</v>
      </c>
      <c r="FN2" s="136"/>
      <c r="FO2" s="157">
        <f>WEEKNUM(FO3, 2)</f>
        <v>30</v>
      </c>
      <c r="FP2" s="136"/>
      <c r="FQ2" s="157">
        <f>WEEKNUM(FQ3, 2)</f>
        <v>30</v>
      </c>
      <c r="FR2" s="136"/>
      <c r="FS2" s="157">
        <f>WEEKNUM(FS3, 2)</f>
        <v>30</v>
      </c>
      <c r="FT2" s="136"/>
      <c r="FU2" s="157">
        <f>WEEKNUM(FU3, 2)</f>
        <v>30</v>
      </c>
      <c r="FV2" s="136"/>
      <c r="FW2" s="157">
        <f>WEEKNUM(FW3, 2)</f>
        <v>30</v>
      </c>
      <c r="FX2" s="136"/>
      <c r="FY2" s="157">
        <f>WEEKNUM(FY3, 2)</f>
        <v>30</v>
      </c>
      <c r="FZ2" s="136"/>
      <c r="GA2" s="157">
        <f>WEEKNUM(GA3, 2)</f>
        <v>31</v>
      </c>
      <c r="GB2" s="136"/>
      <c r="GC2" s="157">
        <f>WEEKNUM(GC3, 2)</f>
        <v>31</v>
      </c>
      <c r="GD2" s="136"/>
      <c r="GE2" s="157">
        <f>WEEKNUM(GE3, 2)</f>
        <v>31</v>
      </c>
      <c r="GF2" s="136"/>
      <c r="GG2" s="157">
        <f>WEEKNUM(GG3, 2)</f>
        <v>31</v>
      </c>
      <c r="GH2" s="136"/>
      <c r="GI2" s="157">
        <f>WEEKNUM(GI3, 2)</f>
        <v>31</v>
      </c>
      <c r="GJ2" s="136"/>
      <c r="GK2" s="158"/>
      <c r="GL2" s="228" t="str">
        <f>Seznam!C25</f>
        <v>https://docs.google.com/spreadsheets/d/15wwXIcKlVb5R0fExA6n10rmj5klE6q3SqcK15dy0yRA</v>
      </c>
      <c r="GM2" s="157">
        <f>WEEKNUM(GM3, 2)</f>
        <v>27</v>
      </c>
      <c r="GN2" s="136"/>
      <c r="GO2" s="157">
        <f>WEEKNUM(GO3, 2)</f>
        <v>27</v>
      </c>
      <c r="GP2" s="136"/>
      <c r="GQ2" s="157">
        <f>WEEKNUM(GQ3, 2)</f>
        <v>27</v>
      </c>
      <c r="GR2" s="136"/>
      <c r="GS2" s="157">
        <f>WEEKNUM(GS3, 2)</f>
        <v>27</v>
      </c>
      <c r="GT2" s="136"/>
      <c r="GU2" s="157">
        <f>WEEKNUM(GU3, 2)</f>
        <v>27</v>
      </c>
      <c r="GV2" s="136"/>
      <c r="GW2" s="157">
        <f>WEEKNUM(GW3, 2)</f>
        <v>28</v>
      </c>
      <c r="GX2" s="136"/>
      <c r="GY2" s="157">
        <f>WEEKNUM(GY3, 2)</f>
        <v>28</v>
      </c>
      <c r="GZ2" s="136"/>
      <c r="HA2" s="157">
        <f>WEEKNUM(HA3, 2)</f>
        <v>28</v>
      </c>
      <c r="HB2" s="136"/>
      <c r="HC2" s="157">
        <f>WEEKNUM(HC3, 2)</f>
        <v>28</v>
      </c>
      <c r="HD2" s="136"/>
      <c r="HE2" s="157">
        <f>WEEKNUM(HE3, 2)</f>
        <v>28</v>
      </c>
      <c r="HF2" s="136"/>
      <c r="HG2" s="157">
        <f>WEEKNUM(HG3, 2)</f>
        <v>28</v>
      </c>
      <c r="HH2" s="136"/>
      <c r="HI2" s="157">
        <f>WEEKNUM(HI3, 2)</f>
        <v>28</v>
      </c>
      <c r="HJ2" s="136"/>
      <c r="HK2" s="157">
        <f>WEEKNUM(HK3, 2)</f>
        <v>29</v>
      </c>
      <c r="HL2" s="136"/>
      <c r="HM2" s="157">
        <f>WEEKNUM(HM3, 2)</f>
        <v>29</v>
      </c>
      <c r="HN2" s="136"/>
      <c r="HO2" s="157">
        <f>WEEKNUM(HO3, 2)</f>
        <v>29</v>
      </c>
      <c r="HP2" s="136"/>
      <c r="HQ2" s="157">
        <f>WEEKNUM(HQ3, 2)</f>
        <v>29</v>
      </c>
      <c r="HR2" s="136"/>
      <c r="HS2" s="157">
        <f>WEEKNUM(HS3, 2)</f>
        <v>29</v>
      </c>
      <c r="HT2" s="136"/>
      <c r="HU2" s="157">
        <f>WEEKNUM(HU3, 2)</f>
        <v>29</v>
      </c>
      <c r="HV2" s="136"/>
      <c r="HW2" s="157">
        <f>WEEKNUM(HW3, 2)</f>
        <v>29</v>
      </c>
      <c r="HX2" s="136"/>
      <c r="HY2" s="157">
        <f>WEEKNUM(HY3, 2)</f>
        <v>30</v>
      </c>
      <c r="HZ2" s="136"/>
      <c r="IA2" s="157">
        <f>WEEKNUM(IA3, 2)</f>
        <v>30</v>
      </c>
      <c r="IB2" s="136"/>
      <c r="IC2" s="157">
        <f>WEEKNUM(IC3, 2)</f>
        <v>30</v>
      </c>
      <c r="ID2" s="136"/>
      <c r="IE2" s="157">
        <f>WEEKNUM(IE3, 2)</f>
        <v>30</v>
      </c>
      <c r="IF2" s="136"/>
      <c r="IG2" s="157">
        <f>WEEKNUM(IG3, 2)</f>
        <v>30</v>
      </c>
      <c r="IH2" s="136"/>
      <c r="II2" s="157">
        <f>WEEKNUM(II3, 2)</f>
        <v>30</v>
      </c>
      <c r="IJ2" s="136"/>
      <c r="IK2" s="157">
        <f>WEEKNUM(IK3, 2)</f>
        <v>30</v>
      </c>
      <c r="IL2" s="136"/>
      <c r="IM2" s="157">
        <f>WEEKNUM(IM3, 2)</f>
        <v>31</v>
      </c>
      <c r="IN2" s="136"/>
      <c r="IO2" s="157">
        <f>WEEKNUM(IO3, 2)</f>
        <v>31</v>
      </c>
      <c r="IP2" s="136"/>
      <c r="IQ2" s="157">
        <f>WEEKNUM(IQ3, 2)</f>
        <v>31</v>
      </c>
      <c r="IR2" s="136"/>
      <c r="IS2" s="157">
        <f>WEEKNUM(IS3, 2)</f>
        <v>31</v>
      </c>
      <c r="IT2" s="136"/>
      <c r="IU2" s="157">
        <f>WEEKNUM(IU3, 2)</f>
        <v>31</v>
      </c>
      <c r="IV2" s="136"/>
    </row>
    <row r="3">
      <c r="A3" s="87"/>
      <c r="B3" s="159"/>
      <c r="C3" s="229">
        <f>BO3</f>
        <v>44013</v>
      </c>
      <c r="D3" s="133"/>
      <c r="E3" s="229">
        <f>BQ3</f>
        <v>44014</v>
      </c>
      <c r="F3" s="133"/>
      <c r="G3" s="229">
        <f>BS3</f>
        <v>44015</v>
      </c>
      <c r="H3" s="133"/>
      <c r="I3" s="229">
        <f>BU3</f>
        <v>44016</v>
      </c>
      <c r="J3" s="133"/>
      <c r="K3" s="229">
        <f>BW3</f>
        <v>44017</v>
      </c>
      <c r="L3" s="133"/>
      <c r="M3" s="229">
        <f>BY3</f>
        <v>44018</v>
      </c>
      <c r="N3" s="133"/>
      <c r="O3" s="229">
        <f>CA3</f>
        <v>44019</v>
      </c>
      <c r="P3" s="133"/>
      <c r="Q3" s="229">
        <f>CC3</f>
        <v>44020</v>
      </c>
      <c r="R3" s="133"/>
      <c r="S3" s="229">
        <f>CE3</f>
        <v>44021</v>
      </c>
      <c r="T3" s="133"/>
      <c r="U3" s="229">
        <f>CG3</f>
        <v>44022</v>
      </c>
      <c r="V3" s="133"/>
      <c r="W3" s="229">
        <f>CI3</f>
        <v>44023</v>
      </c>
      <c r="X3" s="133"/>
      <c r="Y3" s="229">
        <f>CK3</f>
        <v>44024</v>
      </c>
      <c r="Z3" s="133"/>
      <c r="AA3" s="229">
        <f>CM3</f>
        <v>44025</v>
      </c>
      <c r="AB3" s="133"/>
      <c r="AC3" s="229">
        <f>CO3</f>
        <v>44026</v>
      </c>
      <c r="AD3" s="133"/>
      <c r="AE3" s="229">
        <f>CQ3</f>
        <v>44027</v>
      </c>
      <c r="AF3" s="133"/>
      <c r="AG3" s="229">
        <f>CS3</f>
        <v>44028</v>
      </c>
      <c r="AH3" s="133"/>
      <c r="AI3" s="229">
        <f>CU3</f>
        <v>44029</v>
      </c>
      <c r="AJ3" s="133"/>
      <c r="AK3" s="229">
        <f>CW3</f>
        <v>44030</v>
      </c>
      <c r="AL3" s="133"/>
      <c r="AM3" s="229">
        <f>CY3</f>
        <v>44031</v>
      </c>
      <c r="AN3" s="133"/>
      <c r="AO3" s="229">
        <f>DA3</f>
        <v>44032</v>
      </c>
      <c r="AP3" s="133"/>
      <c r="AQ3" s="229">
        <f>DC3</f>
        <v>44033</v>
      </c>
      <c r="AR3" s="133"/>
      <c r="AS3" s="229">
        <f>DE3</f>
        <v>44034</v>
      </c>
      <c r="AT3" s="133"/>
      <c r="AU3" s="229">
        <f>DG3</f>
        <v>44035</v>
      </c>
      <c r="AV3" s="133"/>
      <c r="AW3" s="229">
        <f>DI3</f>
        <v>44036</v>
      </c>
      <c r="AX3" s="133"/>
      <c r="AY3" s="229">
        <f>DK3</f>
        <v>44037</v>
      </c>
      <c r="AZ3" s="133"/>
      <c r="BA3" s="229">
        <f>DM3</f>
        <v>44038</v>
      </c>
      <c r="BB3" s="133"/>
      <c r="BC3" s="229">
        <f>DO3</f>
        <v>44039</v>
      </c>
      <c r="BD3" s="133"/>
      <c r="BE3" s="229">
        <f>DQ3</f>
        <v>44040</v>
      </c>
      <c r="BF3" s="133"/>
      <c r="BG3" s="229">
        <f>DS3</f>
        <v>44041</v>
      </c>
      <c r="BH3" s="133"/>
      <c r="BI3" s="229">
        <f>DU3</f>
        <v>44042</v>
      </c>
      <c r="BJ3" s="133"/>
      <c r="BK3" s="229">
        <f>DW3</f>
        <v>44043</v>
      </c>
      <c r="BL3" s="133"/>
      <c r="BM3" s="163"/>
      <c r="BN3" s="164"/>
      <c r="BO3" s="160">
        <f>IFERROR(__xludf.DUMMYFUNCTION("IMPORTRANGE(BN2, ""Přehled mzdy!D2:BM22"")"),44013.0)</f>
        <v>44013</v>
      </c>
      <c r="BP3" s="133"/>
      <c r="BQ3" s="161">
        <f>IFERROR(__xludf.DUMMYFUNCTION("""COMPUTED_VALUE"""),44014.0)</f>
        <v>44014</v>
      </c>
      <c r="BR3" s="136"/>
      <c r="BS3" s="161">
        <f>IFERROR(__xludf.DUMMYFUNCTION("""COMPUTED_VALUE"""),44015.0)</f>
        <v>44015</v>
      </c>
      <c r="BT3" s="136"/>
      <c r="BU3" s="161">
        <f>IFERROR(__xludf.DUMMYFUNCTION("""COMPUTED_VALUE"""),44016.0)</f>
        <v>44016</v>
      </c>
      <c r="BV3" s="136"/>
      <c r="BW3" s="161">
        <f>IFERROR(__xludf.DUMMYFUNCTION("""COMPUTED_VALUE"""),44017.0)</f>
        <v>44017</v>
      </c>
      <c r="BX3" s="136"/>
      <c r="BY3" s="162">
        <f>IFERROR(__xludf.DUMMYFUNCTION("""COMPUTED_VALUE"""),44018.0)</f>
        <v>44018</v>
      </c>
      <c r="BZ3" s="136"/>
      <c r="CA3" s="162">
        <f>IFERROR(__xludf.DUMMYFUNCTION("""COMPUTED_VALUE"""),44019.0)</f>
        <v>44019</v>
      </c>
      <c r="CB3" s="136"/>
      <c r="CC3" s="162">
        <f>IFERROR(__xludf.DUMMYFUNCTION("""COMPUTED_VALUE"""),44020.0)</f>
        <v>44020</v>
      </c>
      <c r="CD3" s="136"/>
      <c r="CE3" s="162">
        <f>IFERROR(__xludf.DUMMYFUNCTION("""COMPUTED_VALUE"""),44021.0)</f>
        <v>44021</v>
      </c>
      <c r="CF3" s="136"/>
      <c r="CG3" s="161">
        <f>IFERROR(__xludf.DUMMYFUNCTION("""COMPUTED_VALUE"""),44022.0)</f>
        <v>44022</v>
      </c>
      <c r="CH3" s="136"/>
      <c r="CI3" s="161">
        <f>IFERROR(__xludf.DUMMYFUNCTION("""COMPUTED_VALUE"""),44023.0)</f>
        <v>44023</v>
      </c>
      <c r="CJ3" s="136"/>
      <c r="CK3" s="161">
        <f>IFERROR(__xludf.DUMMYFUNCTION("""COMPUTED_VALUE"""),44024.0)</f>
        <v>44024</v>
      </c>
      <c r="CL3" s="136"/>
      <c r="CM3" s="161">
        <f>IFERROR(__xludf.DUMMYFUNCTION("""COMPUTED_VALUE"""),44025.0)</f>
        <v>44025</v>
      </c>
      <c r="CN3" s="136"/>
      <c r="CO3" s="162">
        <f>IFERROR(__xludf.DUMMYFUNCTION("""COMPUTED_VALUE"""),44026.0)</f>
        <v>44026</v>
      </c>
      <c r="CP3" s="136"/>
      <c r="CQ3" s="162">
        <f>IFERROR(__xludf.DUMMYFUNCTION("""COMPUTED_VALUE"""),44027.0)</f>
        <v>44027</v>
      </c>
      <c r="CR3" s="136"/>
      <c r="CS3" s="162">
        <f>IFERROR(__xludf.DUMMYFUNCTION("""COMPUTED_VALUE"""),44028.0)</f>
        <v>44028</v>
      </c>
      <c r="CT3" s="136"/>
      <c r="CU3" s="162">
        <f>IFERROR(__xludf.DUMMYFUNCTION("""COMPUTED_VALUE"""),44029.0)</f>
        <v>44029</v>
      </c>
      <c r="CV3" s="136"/>
      <c r="CW3" s="161">
        <f>IFERROR(__xludf.DUMMYFUNCTION("""COMPUTED_VALUE"""),44030.0)</f>
        <v>44030</v>
      </c>
      <c r="CX3" s="136"/>
      <c r="CY3" s="161">
        <f>IFERROR(__xludf.DUMMYFUNCTION("""COMPUTED_VALUE"""),44031.0)</f>
        <v>44031</v>
      </c>
      <c r="CZ3" s="136"/>
      <c r="DA3" s="161">
        <f>IFERROR(__xludf.DUMMYFUNCTION("""COMPUTED_VALUE"""),44032.0)</f>
        <v>44032</v>
      </c>
      <c r="DB3" s="136"/>
      <c r="DC3" s="161">
        <f>IFERROR(__xludf.DUMMYFUNCTION("""COMPUTED_VALUE"""),44033.0)</f>
        <v>44033</v>
      </c>
      <c r="DD3" s="136"/>
      <c r="DE3" s="162">
        <f>IFERROR(__xludf.DUMMYFUNCTION("""COMPUTED_VALUE"""),44034.0)</f>
        <v>44034</v>
      </c>
      <c r="DF3" s="136"/>
      <c r="DG3" s="162">
        <f>IFERROR(__xludf.DUMMYFUNCTION("""COMPUTED_VALUE"""),44035.0)</f>
        <v>44035</v>
      </c>
      <c r="DH3" s="136"/>
      <c r="DI3" s="162">
        <f>IFERROR(__xludf.DUMMYFUNCTION("""COMPUTED_VALUE"""),44036.0)</f>
        <v>44036</v>
      </c>
      <c r="DJ3" s="136"/>
      <c r="DK3" s="162">
        <f>IFERROR(__xludf.DUMMYFUNCTION("""COMPUTED_VALUE"""),44037.0)</f>
        <v>44037</v>
      </c>
      <c r="DL3" s="136"/>
      <c r="DM3" s="161">
        <f>IFERROR(__xludf.DUMMYFUNCTION("""COMPUTED_VALUE"""),44038.0)</f>
        <v>44038</v>
      </c>
      <c r="DN3" s="136"/>
      <c r="DO3" s="161">
        <f>IFERROR(__xludf.DUMMYFUNCTION("""COMPUTED_VALUE"""),44039.0)</f>
        <v>44039</v>
      </c>
      <c r="DP3" s="136"/>
      <c r="DQ3" s="161">
        <f>IFERROR(__xludf.DUMMYFUNCTION("""COMPUTED_VALUE"""),44040.0)</f>
        <v>44040</v>
      </c>
      <c r="DR3" s="136"/>
      <c r="DS3" s="161">
        <f>IFERROR(__xludf.DUMMYFUNCTION("""COMPUTED_VALUE"""),44041.0)</f>
        <v>44041</v>
      </c>
      <c r="DT3" s="136"/>
      <c r="DU3" s="162">
        <f>IFERROR(__xludf.DUMMYFUNCTION("""COMPUTED_VALUE"""),44042.0)</f>
        <v>44042</v>
      </c>
      <c r="DV3" s="136"/>
      <c r="DW3" s="162">
        <f>IFERROR(__xludf.DUMMYFUNCTION("""COMPUTED_VALUE"""),44043.0)</f>
        <v>44043</v>
      </c>
      <c r="DX3" s="136"/>
      <c r="DY3" s="163"/>
      <c r="DZ3" s="164"/>
      <c r="EA3" s="160">
        <f>IFERROR(__xludf.DUMMYFUNCTION("IMPORTRANGE(DZ2, ""Přehled mzdy!D2:BM22"")"),44013.0)</f>
        <v>44013</v>
      </c>
      <c r="EB3" s="133"/>
      <c r="EC3" s="161">
        <f>IFERROR(__xludf.DUMMYFUNCTION("""COMPUTED_VALUE"""),44014.0)</f>
        <v>44014</v>
      </c>
      <c r="ED3" s="136"/>
      <c r="EE3" s="161">
        <f>IFERROR(__xludf.DUMMYFUNCTION("""COMPUTED_VALUE"""),44015.0)</f>
        <v>44015</v>
      </c>
      <c r="EF3" s="136"/>
      <c r="EG3" s="161">
        <f>IFERROR(__xludf.DUMMYFUNCTION("""COMPUTED_VALUE"""),44016.0)</f>
        <v>44016</v>
      </c>
      <c r="EH3" s="136"/>
      <c r="EI3" s="161">
        <f>IFERROR(__xludf.DUMMYFUNCTION("""COMPUTED_VALUE"""),44017.0)</f>
        <v>44017</v>
      </c>
      <c r="EJ3" s="136"/>
      <c r="EK3" s="162">
        <f>IFERROR(__xludf.DUMMYFUNCTION("""COMPUTED_VALUE"""),44018.0)</f>
        <v>44018</v>
      </c>
      <c r="EL3" s="136"/>
      <c r="EM3" s="162">
        <f>IFERROR(__xludf.DUMMYFUNCTION("""COMPUTED_VALUE"""),44019.0)</f>
        <v>44019</v>
      </c>
      <c r="EN3" s="136"/>
      <c r="EO3" s="162">
        <f>IFERROR(__xludf.DUMMYFUNCTION("""COMPUTED_VALUE"""),44020.0)</f>
        <v>44020</v>
      </c>
      <c r="EP3" s="136"/>
      <c r="EQ3" s="162">
        <f>IFERROR(__xludf.DUMMYFUNCTION("""COMPUTED_VALUE"""),44021.0)</f>
        <v>44021</v>
      </c>
      <c r="ER3" s="136"/>
      <c r="ES3" s="161">
        <f>IFERROR(__xludf.DUMMYFUNCTION("""COMPUTED_VALUE"""),44022.0)</f>
        <v>44022</v>
      </c>
      <c r="ET3" s="136"/>
      <c r="EU3" s="161">
        <f>IFERROR(__xludf.DUMMYFUNCTION("""COMPUTED_VALUE"""),44023.0)</f>
        <v>44023</v>
      </c>
      <c r="EV3" s="136"/>
      <c r="EW3" s="161">
        <f>IFERROR(__xludf.DUMMYFUNCTION("""COMPUTED_VALUE"""),44024.0)</f>
        <v>44024</v>
      </c>
      <c r="EX3" s="136"/>
      <c r="EY3" s="161">
        <f>IFERROR(__xludf.DUMMYFUNCTION("""COMPUTED_VALUE"""),44025.0)</f>
        <v>44025</v>
      </c>
      <c r="EZ3" s="136"/>
      <c r="FA3" s="162">
        <f>IFERROR(__xludf.DUMMYFUNCTION("""COMPUTED_VALUE"""),44026.0)</f>
        <v>44026</v>
      </c>
      <c r="FB3" s="136"/>
      <c r="FC3" s="162">
        <f>IFERROR(__xludf.DUMMYFUNCTION("""COMPUTED_VALUE"""),44027.0)</f>
        <v>44027</v>
      </c>
      <c r="FD3" s="136"/>
      <c r="FE3" s="162">
        <f>IFERROR(__xludf.DUMMYFUNCTION("""COMPUTED_VALUE"""),44028.0)</f>
        <v>44028</v>
      </c>
      <c r="FF3" s="136"/>
      <c r="FG3" s="162">
        <f>IFERROR(__xludf.DUMMYFUNCTION("""COMPUTED_VALUE"""),44029.0)</f>
        <v>44029</v>
      </c>
      <c r="FH3" s="136"/>
      <c r="FI3" s="161">
        <f>IFERROR(__xludf.DUMMYFUNCTION("""COMPUTED_VALUE"""),44030.0)</f>
        <v>44030</v>
      </c>
      <c r="FJ3" s="136"/>
      <c r="FK3" s="161">
        <f>IFERROR(__xludf.DUMMYFUNCTION("""COMPUTED_VALUE"""),44031.0)</f>
        <v>44031</v>
      </c>
      <c r="FL3" s="136"/>
      <c r="FM3" s="161">
        <f>IFERROR(__xludf.DUMMYFUNCTION("""COMPUTED_VALUE"""),44032.0)</f>
        <v>44032</v>
      </c>
      <c r="FN3" s="136"/>
      <c r="FO3" s="161">
        <f>IFERROR(__xludf.DUMMYFUNCTION("""COMPUTED_VALUE"""),44033.0)</f>
        <v>44033</v>
      </c>
      <c r="FP3" s="136"/>
      <c r="FQ3" s="162">
        <f>IFERROR(__xludf.DUMMYFUNCTION("""COMPUTED_VALUE"""),44034.0)</f>
        <v>44034</v>
      </c>
      <c r="FR3" s="136"/>
      <c r="FS3" s="162">
        <f>IFERROR(__xludf.DUMMYFUNCTION("""COMPUTED_VALUE"""),44035.0)</f>
        <v>44035</v>
      </c>
      <c r="FT3" s="136"/>
      <c r="FU3" s="162">
        <f>IFERROR(__xludf.DUMMYFUNCTION("""COMPUTED_VALUE"""),44036.0)</f>
        <v>44036</v>
      </c>
      <c r="FV3" s="136"/>
      <c r="FW3" s="162">
        <f>IFERROR(__xludf.DUMMYFUNCTION("""COMPUTED_VALUE"""),44037.0)</f>
        <v>44037</v>
      </c>
      <c r="FX3" s="136"/>
      <c r="FY3" s="161">
        <f>IFERROR(__xludf.DUMMYFUNCTION("""COMPUTED_VALUE"""),44038.0)</f>
        <v>44038</v>
      </c>
      <c r="FZ3" s="136"/>
      <c r="GA3" s="161">
        <f>IFERROR(__xludf.DUMMYFUNCTION("""COMPUTED_VALUE"""),44039.0)</f>
        <v>44039</v>
      </c>
      <c r="GB3" s="136"/>
      <c r="GC3" s="161">
        <f>IFERROR(__xludf.DUMMYFUNCTION("""COMPUTED_VALUE"""),44040.0)</f>
        <v>44040</v>
      </c>
      <c r="GD3" s="136"/>
      <c r="GE3" s="161">
        <f>IFERROR(__xludf.DUMMYFUNCTION("""COMPUTED_VALUE"""),44041.0)</f>
        <v>44041</v>
      </c>
      <c r="GF3" s="136"/>
      <c r="GG3" s="162">
        <f>IFERROR(__xludf.DUMMYFUNCTION("""COMPUTED_VALUE"""),44042.0)</f>
        <v>44042</v>
      </c>
      <c r="GH3" s="136"/>
      <c r="GI3" s="162">
        <f>IFERROR(__xludf.DUMMYFUNCTION("""COMPUTED_VALUE"""),44043.0)</f>
        <v>44043</v>
      </c>
      <c r="GJ3" s="136"/>
      <c r="GK3" s="163"/>
      <c r="GL3" s="164"/>
      <c r="GM3" s="160">
        <f>IFERROR(__xludf.DUMMYFUNCTION("IMPORTRANGE(GL2, ""Přehled mzdy!D2:BM32"")"),44013.0)</f>
        <v>44013</v>
      </c>
      <c r="GN3" s="133"/>
      <c r="GO3" s="161">
        <f>IFERROR(__xludf.DUMMYFUNCTION("""COMPUTED_VALUE"""),44014.0)</f>
        <v>44014</v>
      </c>
      <c r="GP3" s="136"/>
      <c r="GQ3" s="161">
        <f>IFERROR(__xludf.DUMMYFUNCTION("""COMPUTED_VALUE"""),44015.0)</f>
        <v>44015</v>
      </c>
      <c r="GR3" s="136"/>
      <c r="GS3" s="161">
        <f>IFERROR(__xludf.DUMMYFUNCTION("""COMPUTED_VALUE"""),44016.0)</f>
        <v>44016</v>
      </c>
      <c r="GT3" s="136"/>
      <c r="GU3" s="161">
        <f>IFERROR(__xludf.DUMMYFUNCTION("""COMPUTED_VALUE"""),44017.0)</f>
        <v>44017</v>
      </c>
      <c r="GV3" s="136"/>
      <c r="GW3" s="162">
        <f>IFERROR(__xludf.DUMMYFUNCTION("""COMPUTED_VALUE"""),44018.0)</f>
        <v>44018</v>
      </c>
      <c r="GX3" s="136"/>
      <c r="GY3" s="162">
        <f>IFERROR(__xludf.DUMMYFUNCTION("""COMPUTED_VALUE"""),44019.0)</f>
        <v>44019</v>
      </c>
      <c r="GZ3" s="136"/>
      <c r="HA3" s="162">
        <f>IFERROR(__xludf.DUMMYFUNCTION("""COMPUTED_VALUE"""),44020.0)</f>
        <v>44020</v>
      </c>
      <c r="HB3" s="136"/>
      <c r="HC3" s="162">
        <f>IFERROR(__xludf.DUMMYFUNCTION("""COMPUTED_VALUE"""),44021.0)</f>
        <v>44021</v>
      </c>
      <c r="HD3" s="136"/>
      <c r="HE3" s="161">
        <f>IFERROR(__xludf.DUMMYFUNCTION("""COMPUTED_VALUE"""),44022.0)</f>
        <v>44022</v>
      </c>
      <c r="HF3" s="136"/>
      <c r="HG3" s="161">
        <f>IFERROR(__xludf.DUMMYFUNCTION("""COMPUTED_VALUE"""),44023.0)</f>
        <v>44023</v>
      </c>
      <c r="HH3" s="136"/>
      <c r="HI3" s="161">
        <f>IFERROR(__xludf.DUMMYFUNCTION("""COMPUTED_VALUE"""),44024.0)</f>
        <v>44024</v>
      </c>
      <c r="HJ3" s="136"/>
      <c r="HK3" s="161">
        <f>IFERROR(__xludf.DUMMYFUNCTION("""COMPUTED_VALUE"""),44025.0)</f>
        <v>44025</v>
      </c>
      <c r="HL3" s="136"/>
      <c r="HM3" s="162">
        <f>IFERROR(__xludf.DUMMYFUNCTION("""COMPUTED_VALUE"""),44026.0)</f>
        <v>44026</v>
      </c>
      <c r="HN3" s="136"/>
      <c r="HO3" s="162">
        <f>IFERROR(__xludf.DUMMYFUNCTION("""COMPUTED_VALUE"""),44027.0)</f>
        <v>44027</v>
      </c>
      <c r="HP3" s="136"/>
      <c r="HQ3" s="162">
        <f>IFERROR(__xludf.DUMMYFUNCTION("""COMPUTED_VALUE"""),44028.0)</f>
        <v>44028</v>
      </c>
      <c r="HR3" s="136"/>
      <c r="HS3" s="162">
        <f>IFERROR(__xludf.DUMMYFUNCTION("""COMPUTED_VALUE"""),44029.0)</f>
        <v>44029</v>
      </c>
      <c r="HT3" s="136"/>
      <c r="HU3" s="161">
        <f>IFERROR(__xludf.DUMMYFUNCTION("""COMPUTED_VALUE"""),44030.0)</f>
        <v>44030</v>
      </c>
      <c r="HV3" s="136"/>
      <c r="HW3" s="161">
        <f>IFERROR(__xludf.DUMMYFUNCTION("""COMPUTED_VALUE"""),44031.0)</f>
        <v>44031</v>
      </c>
      <c r="HX3" s="136"/>
      <c r="HY3" s="161">
        <f>IFERROR(__xludf.DUMMYFUNCTION("""COMPUTED_VALUE"""),44032.0)</f>
        <v>44032</v>
      </c>
      <c r="HZ3" s="136"/>
      <c r="IA3" s="161">
        <f>IFERROR(__xludf.DUMMYFUNCTION("""COMPUTED_VALUE"""),44033.0)</f>
        <v>44033</v>
      </c>
      <c r="IB3" s="136"/>
      <c r="IC3" s="162">
        <f>IFERROR(__xludf.DUMMYFUNCTION("""COMPUTED_VALUE"""),44034.0)</f>
        <v>44034</v>
      </c>
      <c r="ID3" s="136"/>
      <c r="IE3" s="162">
        <f>IFERROR(__xludf.DUMMYFUNCTION("""COMPUTED_VALUE"""),44035.0)</f>
        <v>44035</v>
      </c>
      <c r="IF3" s="136"/>
      <c r="IG3" s="162">
        <f>IFERROR(__xludf.DUMMYFUNCTION("""COMPUTED_VALUE"""),44036.0)</f>
        <v>44036</v>
      </c>
      <c r="IH3" s="136"/>
      <c r="II3" s="162">
        <f>IFERROR(__xludf.DUMMYFUNCTION("""COMPUTED_VALUE"""),44037.0)</f>
        <v>44037</v>
      </c>
      <c r="IJ3" s="136"/>
      <c r="IK3" s="161">
        <f>IFERROR(__xludf.DUMMYFUNCTION("""COMPUTED_VALUE"""),44038.0)</f>
        <v>44038</v>
      </c>
      <c r="IL3" s="136"/>
      <c r="IM3" s="161">
        <f>IFERROR(__xludf.DUMMYFUNCTION("""COMPUTED_VALUE"""),44039.0)</f>
        <v>44039</v>
      </c>
      <c r="IN3" s="136"/>
      <c r="IO3" s="161">
        <f>IFERROR(__xludf.DUMMYFUNCTION("""COMPUTED_VALUE"""),44040.0)</f>
        <v>44040</v>
      </c>
      <c r="IP3" s="136"/>
      <c r="IQ3" s="161">
        <f>IFERROR(__xludf.DUMMYFUNCTION("""COMPUTED_VALUE"""),44041.0)</f>
        <v>44041</v>
      </c>
      <c r="IR3" s="136"/>
      <c r="IS3" s="162">
        <f>IFERROR(__xludf.DUMMYFUNCTION("""COMPUTED_VALUE"""),44042.0)</f>
        <v>44042</v>
      </c>
      <c r="IT3" s="136"/>
      <c r="IU3" s="162">
        <f>IFERROR(__xludf.DUMMYFUNCTION("""COMPUTED_VALUE"""),44043.0)</f>
        <v>44043</v>
      </c>
      <c r="IV3" s="136"/>
    </row>
    <row r="4">
      <c r="A4" s="32" t="str">
        <f>IFERROR(__xludf.DUMMYFUNCTION("IMPORTRANGE(BN1, ""Mzdy!AE3:AE35"")"),"Mzda/h")</f>
        <v>Mzda/h</v>
      </c>
      <c r="B4" s="230" t="str">
        <f t="shared" ref="B4:B21" si="1">BN4</f>
        <v>Instore</v>
      </c>
      <c r="C4" s="166" t="s">
        <v>148</v>
      </c>
      <c r="D4" s="167" t="s">
        <v>149</v>
      </c>
      <c r="E4" s="166" t="s">
        <v>148</v>
      </c>
      <c r="F4" s="167" t="s">
        <v>149</v>
      </c>
      <c r="G4" s="166" t="s">
        <v>148</v>
      </c>
      <c r="H4" s="167" t="s">
        <v>149</v>
      </c>
      <c r="I4" s="166" t="s">
        <v>131</v>
      </c>
      <c r="J4" s="167" t="s">
        <v>149</v>
      </c>
      <c r="K4" s="166" t="s">
        <v>148</v>
      </c>
      <c r="L4" s="167" t="s">
        <v>149</v>
      </c>
      <c r="M4" s="166" t="s">
        <v>148</v>
      </c>
      <c r="N4" s="167" t="s">
        <v>149</v>
      </c>
      <c r="O4" s="166" t="s">
        <v>148</v>
      </c>
      <c r="P4" s="167" t="s">
        <v>149</v>
      </c>
      <c r="Q4" s="166" t="s">
        <v>148</v>
      </c>
      <c r="R4" s="167" t="s">
        <v>149</v>
      </c>
      <c r="S4" s="166" t="s">
        <v>148</v>
      </c>
      <c r="T4" s="167" t="s">
        <v>149</v>
      </c>
      <c r="U4" s="166" t="s">
        <v>148</v>
      </c>
      <c r="V4" s="167" t="s">
        <v>149</v>
      </c>
      <c r="W4" s="166" t="s">
        <v>148</v>
      </c>
      <c r="X4" s="167" t="s">
        <v>149</v>
      </c>
      <c r="Y4" s="166" t="s">
        <v>148</v>
      </c>
      <c r="Z4" s="167" t="s">
        <v>149</v>
      </c>
      <c r="AA4" s="166" t="s">
        <v>148</v>
      </c>
      <c r="AB4" s="167" t="s">
        <v>149</v>
      </c>
      <c r="AC4" s="166" t="s">
        <v>148</v>
      </c>
      <c r="AD4" s="167" t="s">
        <v>149</v>
      </c>
      <c r="AE4" s="166" t="s">
        <v>148</v>
      </c>
      <c r="AF4" s="167" t="s">
        <v>149</v>
      </c>
      <c r="AG4" s="166" t="s">
        <v>148</v>
      </c>
      <c r="AH4" s="167" t="s">
        <v>149</v>
      </c>
      <c r="AI4" s="166" t="s">
        <v>148</v>
      </c>
      <c r="AJ4" s="167" t="s">
        <v>149</v>
      </c>
      <c r="AK4" s="166" t="s">
        <v>148</v>
      </c>
      <c r="AL4" s="167" t="s">
        <v>149</v>
      </c>
      <c r="AM4" s="166" t="s">
        <v>148</v>
      </c>
      <c r="AN4" s="167" t="s">
        <v>149</v>
      </c>
      <c r="AO4" s="166" t="s">
        <v>148</v>
      </c>
      <c r="AP4" s="167" t="s">
        <v>149</v>
      </c>
      <c r="AQ4" s="166" t="s">
        <v>148</v>
      </c>
      <c r="AR4" s="167" t="s">
        <v>149</v>
      </c>
      <c r="AS4" s="166" t="s">
        <v>148</v>
      </c>
      <c r="AT4" s="167" t="s">
        <v>149</v>
      </c>
      <c r="AU4" s="166" t="s">
        <v>148</v>
      </c>
      <c r="AV4" s="167" t="s">
        <v>149</v>
      </c>
      <c r="AW4" s="166" t="s">
        <v>148</v>
      </c>
      <c r="AX4" s="167" t="s">
        <v>149</v>
      </c>
      <c r="AY4" s="166" t="s">
        <v>148</v>
      </c>
      <c r="AZ4" s="167" t="s">
        <v>149</v>
      </c>
      <c r="BA4" s="166" t="s">
        <v>148</v>
      </c>
      <c r="BB4" s="167" t="s">
        <v>149</v>
      </c>
      <c r="BC4" s="166" t="s">
        <v>148</v>
      </c>
      <c r="BD4" s="167" t="s">
        <v>149</v>
      </c>
      <c r="BE4" s="166" t="s">
        <v>148</v>
      </c>
      <c r="BF4" s="167" t="s">
        <v>149</v>
      </c>
      <c r="BG4" s="166" t="s">
        <v>148</v>
      </c>
      <c r="BH4" s="167" t="s">
        <v>149</v>
      </c>
      <c r="BI4" s="166" t="s">
        <v>148</v>
      </c>
      <c r="BJ4" s="167" t="s">
        <v>149</v>
      </c>
      <c r="BK4" s="166" t="s">
        <v>148</v>
      </c>
      <c r="BL4" s="167" t="s">
        <v>149</v>
      </c>
      <c r="BM4" s="168"/>
      <c r="BN4" s="165" t="str">
        <f>IFERROR(__xludf.DUMMYFUNCTION("IMPORTRANGE(BN1, ""Mzdy!A3:A33"")"),"Instore")</f>
        <v>Instore</v>
      </c>
      <c r="BO4" s="166" t="str">
        <f>IFERROR(__xludf.DUMMYFUNCTION("""COMPUTED_VALUE"""),"hod.")</f>
        <v>hod.</v>
      </c>
      <c r="BP4" s="167" t="str">
        <f>IFERROR(__xludf.DUMMYFUNCTION("""COMPUTED_VALUE"""),"zál.")</f>
        <v>zál.</v>
      </c>
      <c r="BQ4" s="166" t="str">
        <f>IFERROR(__xludf.DUMMYFUNCTION("""COMPUTED_VALUE"""),"hod.")</f>
        <v>hod.</v>
      </c>
      <c r="BR4" s="167" t="str">
        <f>IFERROR(__xludf.DUMMYFUNCTION("""COMPUTED_VALUE"""),"zál.")</f>
        <v>zál.</v>
      </c>
      <c r="BS4" s="166" t="str">
        <f>IFERROR(__xludf.DUMMYFUNCTION("""COMPUTED_VALUE"""),"hod.")</f>
        <v>hod.</v>
      </c>
      <c r="BT4" s="167" t="str">
        <f>IFERROR(__xludf.DUMMYFUNCTION("""COMPUTED_VALUE"""),"zál.")</f>
        <v>zál.</v>
      </c>
      <c r="BU4" s="166" t="str">
        <f>IFERROR(__xludf.DUMMYFUNCTION("""COMPUTED_VALUE"""),"Hodin")</f>
        <v>Hodin</v>
      </c>
      <c r="BV4" s="167" t="str">
        <f>IFERROR(__xludf.DUMMYFUNCTION("""COMPUTED_VALUE"""),"zál.")</f>
        <v>zál.</v>
      </c>
      <c r="BW4" s="166" t="str">
        <f>IFERROR(__xludf.DUMMYFUNCTION("""COMPUTED_VALUE"""),"hod.")</f>
        <v>hod.</v>
      </c>
      <c r="BX4" s="167" t="str">
        <f>IFERROR(__xludf.DUMMYFUNCTION("""COMPUTED_VALUE"""),"zál.")</f>
        <v>zál.</v>
      </c>
      <c r="BY4" s="166" t="str">
        <f>IFERROR(__xludf.DUMMYFUNCTION("""COMPUTED_VALUE"""),"hod.")</f>
        <v>hod.</v>
      </c>
      <c r="BZ4" s="167" t="str">
        <f>IFERROR(__xludf.DUMMYFUNCTION("""COMPUTED_VALUE"""),"zál.")</f>
        <v>zál.</v>
      </c>
      <c r="CA4" s="166" t="str">
        <f>IFERROR(__xludf.DUMMYFUNCTION("""COMPUTED_VALUE"""),"hod.")</f>
        <v>hod.</v>
      </c>
      <c r="CB4" s="167" t="str">
        <f>IFERROR(__xludf.DUMMYFUNCTION("""COMPUTED_VALUE"""),"zál.")</f>
        <v>zál.</v>
      </c>
      <c r="CC4" s="166" t="str">
        <f>IFERROR(__xludf.DUMMYFUNCTION("""COMPUTED_VALUE"""),"hod.")</f>
        <v>hod.</v>
      </c>
      <c r="CD4" s="167" t="str">
        <f>IFERROR(__xludf.DUMMYFUNCTION("""COMPUTED_VALUE"""),"zál.")</f>
        <v>zál.</v>
      </c>
      <c r="CE4" s="166" t="str">
        <f>IFERROR(__xludf.DUMMYFUNCTION("""COMPUTED_VALUE"""),"hod.")</f>
        <v>hod.</v>
      </c>
      <c r="CF4" s="167" t="str">
        <f>IFERROR(__xludf.DUMMYFUNCTION("""COMPUTED_VALUE"""),"zál.")</f>
        <v>zál.</v>
      </c>
      <c r="CG4" s="166" t="str">
        <f>IFERROR(__xludf.DUMMYFUNCTION("""COMPUTED_VALUE"""),"hod.")</f>
        <v>hod.</v>
      </c>
      <c r="CH4" s="167" t="str">
        <f>IFERROR(__xludf.DUMMYFUNCTION("""COMPUTED_VALUE"""),"zál.")</f>
        <v>zál.</v>
      </c>
      <c r="CI4" s="166" t="str">
        <f>IFERROR(__xludf.DUMMYFUNCTION("""COMPUTED_VALUE"""),"hod.")</f>
        <v>hod.</v>
      </c>
      <c r="CJ4" s="167" t="str">
        <f>IFERROR(__xludf.DUMMYFUNCTION("""COMPUTED_VALUE"""),"zál.")</f>
        <v>zál.</v>
      </c>
      <c r="CK4" s="166" t="str">
        <f>IFERROR(__xludf.DUMMYFUNCTION("""COMPUTED_VALUE"""),"hod.")</f>
        <v>hod.</v>
      </c>
      <c r="CL4" s="167" t="str">
        <f>IFERROR(__xludf.DUMMYFUNCTION("""COMPUTED_VALUE"""),"zál.")</f>
        <v>zál.</v>
      </c>
      <c r="CM4" s="166" t="str">
        <f>IFERROR(__xludf.DUMMYFUNCTION("""COMPUTED_VALUE"""),"hod.")</f>
        <v>hod.</v>
      </c>
      <c r="CN4" s="167" t="str">
        <f>IFERROR(__xludf.DUMMYFUNCTION("""COMPUTED_VALUE"""),"zál.")</f>
        <v>zál.</v>
      </c>
      <c r="CO4" s="166" t="str">
        <f>IFERROR(__xludf.DUMMYFUNCTION("""COMPUTED_VALUE"""),"hod.")</f>
        <v>hod.</v>
      </c>
      <c r="CP4" s="167" t="str">
        <f>IFERROR(__xludf.DUMMYFUNCTION("""COMPUTED_VALUE"""),"zál.")</f>
        <v>zál.</v>
      </c>
      <c r="CQ4" s="166" t="str">
        <f>IFERROR(__xludf.DUMMYFUNCTION("""COMPUTED_VALUE"""),"hod.")</f>
        <v>hod.</v>
      </c>
      <c r="CR4" s="167" t="str">
        <f>IFERROR(__xludf.DUMMYFUNCTION("""COMPUTED_VALUE"""),"zál.")</f>
        <v>zál.</v>
      </c>
      <c r="CS4" s="166" t="str">
        <f>IFERROR(__xludf.DUMMYFUNCTION("""COMPUTED_VALUE"""),"hod.")</f>
        <v>hod.</v>
      </c>
      <c r="CT4" s="167" t="str">
        <f>IFERROR(__xludf.DUMMYFUNCTION("""COMPUTED_VALUE"""),"zál.")</f>
        <v>zál.</v>
      </c>
      <c r="CU4" s="166" t="str">
        <f>IFERROR(__xludf.DUMMYFUNCTION("""COMPUTED_VALUE"""),"hod.")</f>
        <v>hod.</v>
      </c>
      <c r="CV4" s="167" t="str">
        <f>IFERROR(__xludf.DUMMYFUNCTION("""COMPUTED_VALUE"""),"zál.")</f>
        <v>zál.</v>
      </c>
      <c r="CW4" s="166" t="str">
        <f>IFERROR(__xludf.DUMMYFUNCTION("""COMPUTED_VALUE"""),"hod.")</f>
        <v>hod.</v>
      </c>
      <c r="CX4" s="167" t="str">
        <f>IFERROR(__xludf.DUMMYFUNCTION("""COMPUTED_VALUE"""),"zál.")</f>
        <v>zál.</v>
      </c>
      <c r="CY4" s="166" t="str">
        <f>IFERROR(__xludf.DUMMYFUNCTION("""COMPUTED_VALUE"""),"hod.")</f>
        <v>hod.</v>
      </c>
      <c r="CZ4" s="167" t="str">
        <f>IFERROR(__xludf.DUMMYFUNCTION("""COMPUTED_VALUE"""),"zál.")</f>
        <v>zál.</v>
      </c>
      <c r="DA4" s="166" t="str">
        <f>IFERROR(__xludf.DUMMYFUNCTION("""COMPUTED_VALUE"""),"hod.")</f>
        <v>hod.</v>
      </c>
      <c r="DB4" s="167" t="str">
        <f>IFERROR(__xludf.DUMMYFUNCTION("""COMPUTED_VALUE"""),"zál.")</f>
        <v>zál.</v>
      </c>
      <c r="DC4" s="166" t="str">
        <f>IFERROR(__xludf.DUMMYFUNCTION("""COMPUTED_VALUE"""),"hod.")</f>
        <v>hod.</v>
      </c>
      <c r="DD4" s="167" t="str">
        <f>IFERROR(__xludf.DUMMYFUNCTION("""COMPUTED_VALUE"""),"zál.")</f>
        <v>zál.</v>
      </c>
      <c r="DE4" s="166" t="str">
        <f>IFERROR(__xludf.DUMMYFUNCTION("""COMPUTED_VALUE"""),"hod.")</f>
        <v>hod.</v>
      </c>
      <c r="DF4" s="167" t="str">
        <f>IFERROR(__xludf.DUMMYFUNCTION("""COMPUTED_VALUE"""),"zál.")</f>
        <v>zál.</v>
      </c>
      <c r="DG4" s="166" t="str">
        <f>IFERROR(__xludf.DUMMYFUNCTION("""COMPUTED_VALUE"""),"hod.")</f>
        <v>hod.</v>
      </c>
      <c r="DH4" s="167" t="str">
        <f>IFERROR(__xludf.DUMMYFUNCTION("""COMPUTED_VALUE"""),"zál.")</f>
        <v>zál.</v>
      </c>
      <c r="DI4" s="166" t="str">
        <f>IFERROR(__xludf.DUMMYFUNCTION("""COMPUTED_VALUE"""),"hod.")</f>
        <v>hod.</v>
      </c>
      <c r="DJ4" s="167" t="str">
        <f>IFERROR(__xludf.DUMMYFUNCTION("""COMPUTED_VALUE"""),"zál.")</f>
        <v>zál.</v>
      </c>
      <c r="DK4" s="166" t="str">
        <f>IFERROR(__xludf.DUMMYFUNCTION("""COMPUTED_VALUE"""),"hod.")</f>
        <v>hod.</v>
      </c>
      <c r="DL4" s="167" t="str">
        <f>IFERROR(__xludf.DUMMYFUNCTION("""COMPUTED_VALUE"""),"zál.")</f>
        <v>zál.</v>
      </c>
      <c r="DM4" s="166" t="str">
        <f>IFERROR(__xludf.DUMMYFUNCTION("""COMPUTED_VALUE"""),"hod.")</f>
        <v>hod.</v>
      </c>
      <c r="DN4" s="167" t="str">
        <f>IFERROR(__xludf.DUMMYFUNCTION("""COMPUTED_VALUE"""),"zál.")</f>
        <v>zál.</v>
      </c>
      <c r="DO4" s="166" t="str">
        <f>IFERROR(__xludf.DUMMYFUNCTION("""COMPUTED_VALUE"""),"hod.")</f>
        <v>hod.</v>
      </c>
      <c r="DP4" s="167" t="str">
        <f>IFERROR(__xludf.DUMMYFUNCTION("""COMPUTED_VALUE"""),"zál.")</f>
        <v>zál.</v>
      </c>
      <c r="DQ4" s="166" t="str">
        <f>IFERROR(__xludf.DUMMYFUNCTION("""COMPUTED_VALUE"""),"hod.")</f>
        <v>hod.</v>
      </c>
      <c r="DR4" s="167" t="str">
        <f>IFERROR(__xludf.DUMMYFUNCTION("""COMPUTED_VALUE"""),"zál.")</f>
        <v>zál.</v>
      </c>
      <c r="DS4" s="166" t="str">
        <f>IFERROR(__xludf.DUMMYFUNCTION("""COMPUTED_VALUE"""),"hod.")</f>
        <v>hod.</v>
      </c>
      <c r="DT4" s="167" t="str">
        <f>IFERROR(__xludf.DUMMYFUNCTION("""COMPUTED_VALUE"""),"zál.")</f>
        <v>zál.</v>
      </c>
      <c r="DU4" s="166" t="str">
        <f>IFERROR(__xludf.DUMMYFUNCTION("""COMPUTED_VALUE"""),"hod.")</f>
        <v>hod.</v>
      </c>
      <c r="DV4" s="167" t="str">
        <f>IFERROR(__xludf.DUMMYFUNCTION("""COMPUTED_VALUE"""),"zál.")</f>
        <v>zál.</v>
      </c>
      <c r="DW4" s="166" t="str">
        <f>IFERROR(__xludf.DUMMYFUNCTION("""COMPUTED_VALUE"""),"hod.")</f>
        <v>hod.</v>
      </c>
      <c r="DX4" s="167" t="str">
        <f>IFERROR(__xludf.DUMMYFUNCTION("""COMPUTED_VALUE"""),"zál.")</f>
        <v>zál.</v>
      </c>
      <c r="DY4" s="168"/>
      <c r="DZ4" s="164" t="str">
        <f t="shared" ref="DZ4:DZ21" si="3">BN4</f>
        <v>Instore</v>
      </c>
      <c r="EA4" s="166" t="str">
        <f>IFERROR(__xludf.DUMMYFUNCTION("""COMPUTED_VALUE"""),"hod.")</f>
        <v>hod.</v>
      </c>
      <c r="EB4" s="167" t="str">
        <f>IFERROR(__xludf.DUMMYFUNCTION("""COMPUTED_VALUE"""),"zál.")</f>
        <v>zál.</v>
      </c>
      <c r="EC4" s="166" t="str">
        <f>IFERROR(__xludf.DUMMYFUNCTION("""COMPUTED_VALUE"""),"hod.")</f>
        <v>hod.</v>
      </c>
      <c r="ED4" s="167" t="str">
        <f>IFERROR(__xludf.DUMMYFUNCTION("""COMPUTED_VALUE"""),"zál.")</f>
        <v>zál.</v>
      </c>
      <c r="EE4" s="166" t="str">
        <f>IFERROR(__xludf.DUMMYFUNCTION("""COMPUTED_VALUE"""),"hod.")</f>
        <v>hod.</v>
      </c>
      <c r="EF4" s="167" t="str">
        <f>IFERROR(__xludf.DUMMYFUNCTION("""COMPUTED_VALUE"""),"zál.")</f>
        <v>zál.</v>
      </c>
      <c r="EG4" s="166" t="str">
        <f>IFERROR(__xludf.DUMMYFUNCTION("""COMPUTED_VALUE"""),"Hodin")</f>
        <v>Hodin</v>
      </c>
      <c r="EH4" s="167" t="str">
        <f>IFERROR(__xludf.DUMMYFUNCTION("""COMPUTED_VALUE"""),"zál.")</f>
        <v>zál.</v>
      </c>
      <c r="EI4" s="166" t="str">
        <f>IFERROR(__xludf.DUMMYFUNCTION("""COMPUTED_VALUE"""),"hod.")</f>
        <v>hod.</v>
      </c>
      <c r="EJ4" s="167" t="str">
        <f>IFERROR(__xludf.DUMMYFUNCTION("""COMPUTED_VALUE"""),"zál.")</f>
        <v>zál.</v>
      </c>
      <c r="EK4" s="166" t="str">
        <f>IFERROR(__xludf.DUMMYFUNCTION("""COMPUTED_VALUE"""),"hod.")</f>
        <v>hod.</v>
      </c>
      <c r="EL4" s="167" t="str">
        <f>IFERROR(__xludf.DUMMYFUNCTION("""COMPUTED_VALUE"""),"zál.")</f>
        <v>zál.</v>
      </c>
      <c r="EM4" s="166" t="str">
        <f>IFERROR(__xludf.DUMMYFUNCTION("""COMPUTED_VALUE"""),"hod.")</f>
        <v>hod.</v>
      </c>
      <c r="EN4" s="167" t="str">
        <f>IFERROR(__xludf.DUMMYFUNCTION("""COMPUTED_VALUE"""),"zál.")</f>
        <v>zál.</v>
      </c>
      <c r="EO4" s="166" t="str">
        <f>IFERROR(__xludf.DUMMYFUNCTION("""COMPUTED_VALUE"""),"hod.")</f>
        <v>hod.</v>
      </c>
      <c r="EP4" s="167" t="str">
        <f>IFERROR(__xludf.DUMMYFUNCTION("""COMPUTED_VALUE"""),"zál.")</f>
        <v>zál.</v>
      </c>
      <c r="EQ4" s="166" t="str">
        <f>IFERROR(__xludf.DUMMYFUNCTION("""COMPUTED_VALUE"""),"hod.")</f>
        <v>hod.</v>
      </c>
      <c r="ER4" s="167" t="str">
        <f>IFERROR(__xludf.DUMMYFUNCTION("""COMPUTED_VALUE"""),"zál.")</f>
        <v>zál.</v>
      </c>
      <c r="ES4" s="166" t="str">
        <f>IFERROR(__xludf.DUMMYFUNCTION("""COMPUTED_VALUE"""),"hod.")</f>
        <v>hod.</v>
      </c>
      <c r="ET4" s="167" t="str">
        <f>IFERROR(__xludf.DUMMYFUNCTION("""COMPUTED_VALUE"""),"zál.")</f>
        <v>zál.</v>
      </c>
      <c r="EU4" s="166" t="str">
        <f>IFERROR(__xludf.DUMMYFUNCTION("""COMPUTED_VALUE"""),"hod.")</f>
        <v>hod.</v>
      </c>
      <c r="EV4" s="167" t="str">
        <f>IFERROR(__xludf.DUMMYFUNCTION("""COMPUTED_VALUE"""),"zál.")</f>
        <v>zál.</v>
      </c>
      <c r="EW4" s="166" t="str">
        <f>IFERROR(__xludf.DUMMYFUNCTION("""COMPUTED_VALUE"""),"hod.")</f>
        <v>hod.</v>
      </c>
      <c r="EX4" s="167" t="str">
        <f>IFERROR(__xludf.DUMMYFUNCTION("""COMPUTED_VALUE"""),"zál.")</f>
        <v>zál.</v>
      </c>
      <c r="EY4" s="166" t="str">
        <f>IFERROR(__xludf.DUMMYFUNCTION("""COMPUTED_VALUE"""),"hod.")</f>
        <v>hod.</v>
      </c>
      <c r="EZ4" s="167" t="str">
        <f>IFERROR(__xludf.DUMMYFUNCTION("""COMPUTED_VALUE"""),"zál.")</f>
        <v>zál.</v>
      </c>
      <c r="FA4" s="166" t="str">
        <f>IFERROR(__xludf.DUMMYFUNCTION("""COMPUTED_VALUE"""),"hod.")</f>
        <v>hod.</v>
      </c>
      <c r="FB4" s="167" t="str">
        <f>IFERROR(__xludf.DUMMYFUNCTION("""COMPUTED_VALUE"""),"zál.")</f>
        <v>zál.</v>
      </c>
      <c r="FC4" s="166" t="str">
        <f>IFERROR(__xludf.DUMMYFUNCTION("""COMPUTED_VALUE"""),"hod.")</f>
        <v>hod.</v>
      </c>
      <c r="FD4" s="167" t="str">
        <f>IFERROR(__xludf.DUMMYFUNCTION("""COMPUTED_VALUE"""),"zál.")</f>
        <v>zál.</v>
      </c>
      <c r="FE4" s="166" t="str">
        <f>IFERROR(__xludf.DUMMYFUNCTION("""COMPUTED_VALUE"""),"hod.")</f>
        <v>hod.</v>
      </c>
      <c r="FF4" s="167" t="str">
        <f>IFERROR(__xludf.DUMMYFUNCTION("""COMPUTED_VALUE"""),"zál.")</f>
        <v>zál.</v>
      </c>
      <c r="FG4" s="166" t="str">
        <f>IFERROR(__xludf.DUMMYFUNCTION("""COMPUTED_VALUE"""),"hod.")</f>
        <v>hod.</v>
      </c>
      <c r="FH4" s="167" t="str">
        <f>IFERROR(__xludf.DUMMYFUNCTION("""COMPUTED_VALUE"""),"zál.")</f>
        <v>zál.</v>
      </c>
      <c r="FI4" s="166" t="str">
        <f>IFERROR(__xludf.DUMMYFUNCTION("""COMPUTED_VALUE"""),"hod.")</f>
        <v>hod.</v>
      </c>
      <c r="FJ4" s="167" t="str">
        <f>IFERROR(__xludf.DUMMYFUNCTION("""COMPUTED_VALUE"""),"zál.")</f>
        <v>zál.</v>
      </c>
      <c r="FK4" s="166" t="str">
        <f>IFERROR(__xludf.DUMMYFUNCTION("""COMPUTED_VALUE"""),"hod.")</f>
        <v>hod.</v>
      </c>
      <c r="FL4" s="167" t="str">
        <f>IFERROR(__xludf.DUMMYFUNCTION("""COMPUTED_VALUE"""),"zál.")</f>
        <v>zál.</v>
      </c>
      <c r="FM4" s="166" t="str">
        <f>IFERROR(__xludf.DUMMYFUNCTION("""COMPUTED_VALUE"""),"hod.")</f>
        <v>hod.</v>
      </c>
      <c r="FN4" s="167" t="str">
        <f>IFERROR(__xludf.DUMMYFUNCTION("""COMPUTED_VALUE"""),"zál.")</f>
        <v>zál.</v>
      </c>
      <c r="FO4" s="166" t="str">
        <f>IFERROR(__xludf.DUMMYFUNCTION("""COMPUTED_VALUE"""),"hod.")</f>
        <v>hod.</v>
      </c>
      <c r="FP4" s="167" t="str">
        <f>IFERROR(__xludf.DUMMYFUNCTION("""COMPUTED_VALUE"""),"zál.")</f>
        <v>zál.</v>
      </c>
      <c r="FQ4" s="166" t="str">
        <f>IFERROR(__xludf.DUMMYFUNCTION("""COMPUTED_VALUE"""),"hod.")</f>
        <v>hod.</v>
      </c>
      <c r="FR4" s="167" t="str">
        <f>IFERROR(__xludf.DUMMYFUNCTION("""COMPUTED_VALUE"""),"zál.")</f>
        <v>zál.</v>
      </c>
      <c r="FS4" s="166" t="str">
        <f>IFERROR(__xludf.DUMMYFUNCTION("""COMPUTED_VALUE"""),"hod.")</f>
        <v>hod.</v>
      </c>
      <c r="FT4" s="167" t="str">
        <f>IFERROR(__xludf.DUMMYFUNCTION("""COMPUTED_VALUE"""),"zál.")</f>
        <v>zál.</v>
      </c>
      <c r="FU4" s="166" t="str">
        <f>IFERROR(__xludf.DUMMYFUNCTION("""COMPUTED_VALUE"""),"hod.")</f>
        <v>hod.</v>
      </c>
      <c r="FV4" s="167" t="str">
        <f>IFERROR(__xludf.DUMMYFUNCTION("""COMPUTED_VALUE"""),"zál.")</f>
        <v>zál.</v>
      </c>
      <c r="FW4" s="166" t="str">
        <f>IFERROR(__xludf.DUMMYFUNCTION("""COMPUTED_VALUE"""),"hod.")</f>
        <v>hod.</v>
      </c>
      <c r="FX4" s="167" t="str">
        <f>IFERROR(__xludf.DUMMYFUNCTION("""COMPUTED_VALUE"""),"zál.")</f>
        <v>zál.</v>
      </c>
      <c r="FY4" s="166" t="str">
        <f>IFERROR(__xludf.DUMMYFUNCTION("""COMPUTED_VALUE"""),"hod.")</f>
        <v>hod.</v>
      </c>
      <c r="FZ4" s="167" t="str">
        <f>IFERROR(__xludf.DUMMYFUNCTION("""COMPUTED_VALUE"""),"zál.")</f>
        <v>zál.</v>
      </c>
      <c r="GA4" s="166" t="str">
        <f>IFERROR(__xludf.DUMMYFUNCTION("""COMPUTED_VALUE"""),"hod.")</f>
        <v>hod.</v>
      </c>
      <c r="GB4" s="167" t="str">
        <f>IFERROR(__xludf.DUMMYFUNCTION("""COMPUTED_VALUE"""),"zál.")</f>
        <v>zál.</v>
      </c>
      <c r="GC4" s="166" t="str">
        <f>IFERROR(__xludf.DUMMYFUNCTION("""COMPUTED_VALUE"""),"hod.")</f>
        <v>hod.</v>
      </c>
      <c r="GD4" s="167" t="str">
        <f>IFERROR(__xludf.DUMMYFUNCTION("""COMPUTED_VALUE"""),"zál.")</f>
        <v>zál.</v>
      </c>
      <c r="GE4" s="166" t="str">
        <f>IFERROR(__xludf.DUMMYFUNCTION("""COMPUTED_VALUE"""),"hod.")</f>
        <v>hod.</v>
      </c>
      <c r="GF4" s="167" t="str">
        <f>IFERROR(__xludf.DUMMYFUNCTION("""COMPUTED_VALUE"""),"zál.")</f>
        <v>zál.</v>
      </c>
      <c r="GG4" s="166" t="str">
        <f>IFERROR(__xludf.DUMMYFUNCTION("""COMPUTED_VALUE"""),"hod.")</f>
        <v>hod.</v>
      </c>
      <c r="GH4" s="167" t="str">
        <f>IFERROR(__xludf.DUMMYFUNCTION("""COMPUTED_VALUE"""),"zál.")</f>
        <v>zál.</v>
      </c>
      <c r="GI4" s="166" t="str">
        <f>IFERROR(__xludf.DUMMYFUNCTION("""COMPUTED_VALUE"""),"hod.")</f>
        <v>hod.</v>
      </c>
      <c r="GJ4" s="167" t="str">
        <f>IFERROR(__xludf.DUMMYFUNCTION("""COMPUTED_VALUE"""),"zál.")</f>
        <v>zál.</v>
      </c>
      <c r="GK4" s="168"/>
      <c r="GL4" s="164" t="str">
        <f t="shared" ref="GL4:GL21" si="4">DZ4</f>
        <v>Instore</v>
      </c>
      <c r="GM4" s="166" t="str">
        <f>IFERROR(__xludf.DUMMYFUNCTION("""COMPUTED_VALUE"""),"hod.")</f>
        <v>hod.</v>
      </c>
      <c r="GN4" s="167" t="str">
        <f>IFERROR(__xludf.DUMMYFUNCTION("""COMPUTED_VALUE"""),"zál.")</f>
        <v>zál.</v>
      </c>
      <c r="GO4" s="166" t="str">
        <f>IFERROR(__xludf.DUMMYFUNCTION("""COMPUTED_VALUE"""),"hod.")</f>
        <v>hod.</v>
      </c>
      <c r="GP4" s="167" t="str">
        <f>IFERROR(__xludf.DUMMYFUNCTION("""COMPUTED_VALUE"""),"zál.")</f>
        <v>zál.</v>
      </c>
      <c r="GQ4" s="166" t="str">
        <f>IFERROR(__xludf.DUMMYFUNCTION("""COMPUTED_VALUE"""),"hod.")</f>
        <v>hod.</v>
      </c>
      <c r="GR4" s="167" t="str">
        <f>IFERROR(__xludf.DUMMYFUNCTION("""COMPUTED_VALUE"""),"zál.")</f>
        <v>zál.</v>
      </c>
      <c r="GS4" s="166" t="str">
        <f>IFERROR(__xludf.DUMMYFUNCTION("""COMPUTED_VALUE"""),"Hodin")</f>
        <v>Hodin</v>
      </c>
      <c r="GT4" s="167" t="str">
        <f>IFERROR(__xludf.DUMMYFUNCTION("""COMPUTED_VALUE"""),"zál.")</f>
        <v>zál.</v>
      </c>
      <c r="GU4" s="166" t="str">
        <f>IFERROR(__xludf.DUMMYFUNCTION("""COMPUTED_VALUE"""),"hod.")</f>
        <v>hod.</v>
      </c>
      <c r="GV4" s="167" t="str">
        <f>IFERROR(__xludf.DUMMYFUNCTION("""COMPUTED_VALUE"""),"zál.")</f>
        <v>zál.</v>
      </c>
      <c r="GW4" s="166" t="str">
        <f>IFERROR(__xludf.DUMMYFUNCTION("""COMPUTED_VALUE"""),"hod.")</f>
        <v>hod.</v>
      </c>
      <c r="GX4" s="167" t="str">
        <f>IFERROR(__xludf.DUMMYFUNCTION("""COMPUTED_VALUE"""),"zál.")</f>
        <v>zál.</v>
      </c>
      <c r="GY4" s="166" t="str">
        <f>IFERROR(__xludf.DUMMYFUNCTION("""COMPUTED_VALUE"""),"hod.")</f>
        <v>hod.</v>
      </c>
      <c r="GZ4" s="167" t="str">
        <f>IFERROR(__xludf.DUMMYFUNCTION("""COMPUTED_VALUE"""),"zál.")</f>
        <v>zál.</v>
      </c>
      <c r="HA4" s="166" t="str">
        <f>IFERROR(__xludf.DUMMYFUNCTION("""COMPUTED_VALUE"""),"hod.")</f>
        <v>hod.</v>
      </c>
      <c r="HB4" s="167" t="str">
        <f>IFERROR(__xludf.DUMMYFUNCTION("""COMPUTED_VALUE"""),"zál.")</f>
        <v>zál.</v>
      </c>
      <c r="HC4" s="166" t="str">
        <f>IFERROR(__xludf.DUMMYFUNCTION("""COMPUTED_VALUE"""),"hod.")</f>
        <v>hod.</v>
      </c>
      <c r="HD4" s="167" t="str">
        <f>IFERROR(__xludf.DUMMYFUNCTION("""COMPUTED_VALUE"""),"zál.")</f>
        <v>zál.</v>
      </c>
      <c r="HE4" s="166" t="str">
        <f>IFERROR(__xludf.DUMMYFUNCTION("""COMPUTED_VALUE"""),"hod.")</f>
        <v>hod.</v>
      </c>
      <c r="HF4" s="167" t="str">
        <f>IFERROR(__xludf.DUMMYFUNCTION("""COMPUTED_VALUE"""),"zál.")</f>
        <v>zál.</v>
      </c>
      <c r="HG4" s="166" t="str">
        <f>IFERROR(__xludf.DUMMYFUNCTION("""COMPUTED_VALUE"""),"hod.")</f>
        <v>hod.</v>
      </c>
      <c r="HH4" s="167" t="str">
        <f>IFERROR(__xludf.DUMMYFUNCTION("""COMPUTED_VALUE"""),"zál.")</f>
        <v>zál.</v>
      </c>
      <c r="HI4" s="166" t="str">
        <f>IFERROR(__xludf.DUMMYFUNCTION("""COMPUTED_VALUE"""),"hod.")</f>
        <v>hod.</v>
      </c>
      <c r="HJ4" s="167" t="str">
        <f>IFERROR(__xludf.DUMMYFUNCTION("""COMPUTED_VALUE"""),"zál.")</f>
        <v>zál.</v>
      </c>
      <c r="HK4" s="166" t="str">
        <f>IFERROR(__xludf.DUMMYFUNCTION("""COMPUTED_VALUE"""),"hod.")</f>
        <v>hod.</v>
      </c>
      <c r="HL4" s="167" t="str">
        <f>IFERROR(__xludf.DUMMYFUNCTION("""COMPUTED_VALUE"""),"zál.")</f>
        <v>zál.</v>
      </c>
      <c r="HM4" s="166" t="str">
        <f>IFERROR(__xludf.DUMMYFUNCTION("""COMPUTED_VALUE"""),"hod.")</f>
        <v>hod.</v>
      </c>
      <c r="HN4" s="167" t="str">
        <f>IFERROR(__xludf.DUMMYFUNCTION("""COMPUTED_VALUE"""),"zál.")</f>
        <v>zál.</v>
      </c>
      <c r="HO4" s="166" t="str">
        <f>IFERROR(__xludf.DUMMYFUNCTION("""COMPUTED_VALUE"""),"hod.")</f>
        <v>hod.</v>
      </c>
      <c r="HP4" s="167" t="str">
        <f>IFERROR(__xludf.DUMMYFUNCTION("""COMPUTED_VALUE"""),"zál.")</f>
        <v>zál.</v>
      </c>
      <c r="HQ4" s="166" t="str">
        <f>IFERROR(__xludf.DUMMYFUNCTION("""COMPUTED_VALUE"""),"hod.")</f>
        <v>hod.</v>
      </c>
      <c r="HR4" s="167" t="str">
        <f>IFERROR(__xludf.DUMMYFUNCTION("""COMPUTED_VALUE"""),"zál.")</f>
        <v>zál.</v>
      </c>
      <c r="HS4" s="166" t="str">
        <f>IFERROR(__xludf.DUMMYFUNCTION("""COMPUTED_VALUE"""),"hod.")</f>
        <v>hod.</v>
      </c>
      <c r="HT4" s="167" t="str">
        <f>IFERROR(__xludf.DUMMYFUNCTION("""COMPUTED_VALUE"""),"zál.")</f>
        <v>zál.</v>
      </c>
      <c r="HU4" s="166" t="str">
        <f>IFERROR(__xludf.DUMMYFUNCTION("""COMPUTED_VALUE"""),"hod.")</f>
        <v>hod.</v>
      </c>
      <c r="HV4" s="167" t="str">
        <f>IFERROR(__xludf.DUMMYFUNCTION("""COMPUTED_VALUE"""),"zál.")</f>
        <v>zál.</v>
      </c>
      <c r="HW4" s="166" t="str">
        <f>IFERROR(__xludf.DUMMYFUNCTION("""COMPUTED_VALUE"""),"hod.")</f>
        <v>hod.</v>
      </c>
      <c r="HX4" s="167" t="str">
        <f>IFERROR(__xludf.DUMMYFUNCTION("""COMPUTED_VALUE"""),"zál.")</f>
        <v>zál.</v>
      </c>
      <c r="HY4" s="166" t="str">
        <f>IFERROR(__xludf.DUMMYFUNCTION("""COMPUTED_VALUE"""),"hod.")</f>
        <v>hod.</v>
      </c>
      <c r="HZ4" s="167" t="str">
        <f>IFERROR(__xludf.DUMMYFUNCTION("""COMPUTED_VALUE"""),"zál.")</f>
        <v>zál.</v>
      </c>
      <c r="IA4" s="166" t="str">
        <f>IFERROR(__xludf.DUMMYFUNCTION("""COMPUTED_VALUE"""),"hod.")</f>
        <v>hod.</v>
      </c>
      <c r="IB4" s="167" t="str">
        <f>IFERROR(__xludf.DUMMYFUNCTION("""COMPUTED_VALUE"""),"zál.")</f>
        <v>zál.</v>
      </c>
      <c r="IC4" s="166" t="str">
        <f>IFERROR(__xludf.DUMMYFUNCTION("""COMPUTED_VALUE"""),"hod.")</f>
        <v>hod.</v>
      </c>
      <c r="ID4" s="167" t="str">
        <f>IFERROR(__xludf.DUMMYFUNCTION("""COMPUTED_VALUE"""),"zál.")</f>
        <v>zál.</v>
      </c>
      <c r="IE4" s="166" t="str">
        <f>IFERROR(__xludf.DUMMYFUNCTION("""COMPUTED_VALUE"""),"hod.")</f>
        <v>hod.</v>
      </c>
      <c r="IF4" s="167" t="str">
        <f>IFERROR(__xludf.DUMMYFUNCTION("""COMPUTED_VALUE"""),"zál.")</f>
        <v>zál.</v>
      </c>
      <c r="IG4" s="166" t="str">
        <f>IFERROR(__xludf.DUMMYFUNCTION("""COMPUTED_VALUE"""),"hod.")</f>
        <v>hod.</v>
      </c>
      <c r="IH4" s="167" t="str">
        <f>IFERROR(__xludf.DUMMYFUNCTION("""COMPUTED_VALUE"""),"zál.")</f>
        <v>zál.</v>
      </c>
      <c r="II4" s="166" t="str">
        <f>IFERROR(__xludf.DUMMYFUNCTION("""COMPUTED_VALUE"""),"hod.")</f>
        <v>hod.</v>
      </c>
      <c r="IJ4" s="167" t="str">
        <f>IFERROR(__xludf.DUMMYFUNCTION("""COMPUTED_VALUE"""),"zál.")</f>
        <v>zál.</v>
      </c>
      <c r="IK4" s="166" t="str">
        <f>IFERROR(__xludf.DUMMYFUNCTION("""COMPUTED_VALUE"""),"hod.")</f>
        <v>hod.</v>
      </c>
      <c r="IL4" s="167" t="str">
        <f>IFERROR(__xludf.DUMMYFUNCTION("""COMPUTED_VALUE"""),"zál.")</f>
        <v>zál.</v>
      </c>
      <c r="IM4" s="166" t="str">
        <f>IFERROR(__xludf.DUMMYFUNCTION("""COMPUTED_VALUE"""),"hod.")</f>
        <v>hod.</v>
      </c>
      <c r="IN4" s="167" t="str">
        <f>IFERROR(__xludf.DUMMYFUNCTION("""COMPUTED_VALUE"""),"zál.")</f>
        <v>zál.</v>
      </c>
      <c r="IO4" s="166" t="str">
        <f>IFERROR(__xludf.DUMMYFUNCTION("""COMPUTED_VALUE"""),"hod.")</f>
        <v>hod.</v>
      </c>
      <c r="IP4" s="167" t="str">
        <f>IFERROR(__xludf.DUMMYFUNCTION("""COMPUTED_VALUE"""),"zál.")</f>
        <v>zál.</v>
      </c>
      <c r="IQ4" s="166" t="str">
        <f>IFERROR(__xludf.DUMMYFUNCTION("""COMPUTED_VALUE"""),"hod.")</f>
        <v>hod.</v>
      </c>
      <c r="IR4" s="167" t="str">
        <f>IFERROR(__xludf.DUMMYFUNCTION("""COMPUTED_VALUE"""),"zál.")</f>
        <v>zál.</v>
      </c>
      <c r="IS4" s="166" t="str">
        <f>IFERROR(__xludf.DUMMYFUNCTION("""COMPUTED_VALUE"""),"hod.")</f>
        <v>hod.</v>
      </c>
      <c r="IT4" s="167" t="str">
        <f>IFERROR(__xludf.DUMMYFUNCTION("""COMPUTED_VALUE"""),"zál.")</f>
        <v>zál.</v>
      </c>
      <c r="IU4" s="166" t="str">
        <f>IFERROR(__xludf.DUMMYFUNCTION("""COMPUTED_VALUE"""),"hod.")</f>
        <v>hod.</v>
      </c>
      <c r="IV4" s="167" t="str">
        <f>IFERROR(__xludf.DUMMYFUNCTION("""COMPUTED_VALUE"""),"zál.")</f>
        <v>zál.</v>
      </c>
    </row>
    <row r="5">
      <c r="A5" s="208">
        <f>IFERROR(__xludf.DUMMYFUNCTION("""COMPUTED_VALUE"""),1290.3225806451612)</f>
        <v>1290.322581</v>
      </c>
      <c r="B5" s="231" t="str">
        <f t="shared" si="1"/>
        <v>Stanislav Roth</v>
      </c>
      <c r="C5" s="199">
        <f t="shared" ref="C5:BL5" si="2">BO5+EA5+GM5</f>
        <v>13</v>
      </c>
      <c r="D5" s="199">
        <f t="shared" si="2"/>
        <v>2000</v>
      </c>
      <c r="E5" s="199">
        <f t="shared" si="2"/>
        <v>0</v>
      </c>
      <c r="F5" s="199">
        <f t="shared" si="2"/>
        <v>0</v>
      </c>
      <c r="G5" s="199">
        <f t="shared" si="2"/>
        <v>6</v>
      </c>
      <c r="H5" s="199">
        <f t="shared" si="2"/>
        <v>0</v>
      </c>
      <c r="I5" s="199">
        <f t="shared" si="2"/>
        <v>5.5</v>
      </c>
      <c r="J5" s="199">
        <f t="shared" si="2"/>
        <v>0</v>
      </c>
      <c r="K5" s="199">
        <f t="shared" si="2"/>
        <v>8</v>
      </c>
      <c r="L5" s="199">
        <f t="shared" si="2"/>
        <v>0</v>
      </c>
      <c r="M5" s="199">
        <f t="shared" si="2"/>
        <v>13</v>
      </c>
      <c r="N5" s="199">
        <f t="shared" si="2"/>
        <v>2500</v>
      </c>
      <c r="O5" s="199">
        <f t="shared" si="2"/>
        <v>13</v>
      </c>
      <c r="P5" s="199">
        <f t="shared" si="2"/>
        <v>0</v>
      </c>
      <c r="Q5" s="199">
        <f t="shared" si="2"/>
        <v>0</v>
      </c>
      <c r="R5" s="199">
        <f t="shared" si="2"/>
        <v>0</v>
      </c>
      <c r="S5" s="199">
        <f t="shared" si="2"/>
        <v>0</v>
      </c>
      <c r="T5" s="199">
        <f t="shared" si="2"/>
        <v>0</v>
      </c>
      <c r="U5" s="199">
        <f t="shared" si="2"/>
        <v>7</v>
      </c>
      <c r="V5" s="199">
        <f t="shared" si="2"/>
        <v>0</v>
      </c>
      <c r="W5" s="199">
        <f t="shared" si="2"/>
        <v>7</v>
      </c>
      <c r="X5" s="199">
        <f t="shared" si="2"/>
        <v>0</v>
      </c>
      <c r="Y5" s="199">
        <f t="shared" si="2"/>
        <v>11.5</v>
      </c>
      <c r="Z5" s="199">
        <f t="shared" si="2"/>
        <v>0</v>
      </c>
      <c r="AA5" s="199">
        <f t="shared" si="2"/>
        <v>0</v>
      </c>
      <c r="AB5" s="199">
        <f t="shared" si="2"/>
        <v>0</v>
      </c>
      <c r="AC5" s="199">
        <f t="shared" si="2"/>
        <v>12</v>
      </c>
      <c r="AD5" s="199">
        <f t="shared" si="2"/>
        <v>2000</v>
      </c>
      <c r="AE5" s="199">
        <f t="shared" si="2"/>
        <v>5.5</v>
      </c>
      <c r="AF5" s="199">
        <f t="shared" si="2"/>
        <v>0</v>
      </c>
      <c r="AG5" s="199">
        <f t="shared" si="2"/>
        <v>6</v>
      </c>
      <c r="AH5" s="199">
        <f t="shared" si="2"/>
        <v>0</v>
      </c>
      <c r="AI5" s="199">
        <f t="shared" si="2"/>
        <v>5.5</v>
      </c>
      <c r="AJ5" s="199">
        <f t="shared" si="2"/>
        <v>0</v>
      </c>
      <c r="AK5" s="199">
        <f t="shared" si="2"/>
        <v>5.5</v>
      </c>
      <c r="AL5" s="199">
        <f t="shared" si="2"/>
        <v>0</v>
      </c>
      <c r="AM5" s="199">
        <f t="shared" si="2"/>
        <v>5</v>
      </c>
      <c r="AN5" s="199">
        <f t="shared" si="2"/>
        <v>0</v>
      </c>
      <c r="AO5" s="199">
        <f t="shared" si="2"/>
        <v>0</v>
      </c>
      <c r="AP5" s="199">
        <f t="shared" si="2"/>
        <v>0</v>
      </c>
      <c r="AQ5" s="199">
        <f t="shared" si="2"/>
        <v>0</v>
      </c>
      <c r="AR5" s="199">
        <f t="shared" si="2"/>
        <v>0</v>
      </c>
      <c r="AS5" s="199">
        <f t="shared" si="2"/>
        <v>0</v>
      </c>
      <c r="AT5" s="199">
        <f t="shared" si="2"/>
        <v>0</v>
      </c>
      <c r="AU5" s="199">
        <f t="shared" si="2"/>
        <v>5</v>
      </c>
      <c r="AV5" s="199">
        <f t="shared" si="2"/>
        <v>0</v>
      </c>
      <c r="AW5" s="199">
        <f t="shared" si="2"/>
        <v>0</v>
      </c>
      <c r="AX5" s="199">
        <f t="shared" si="2"/>
        <v>0</v>
      </c>
      <c r="AY5" s="199">
        <f t="shared" si="2"/>
        <v>7</v>
      </c>
      <c r="AZ5" s="199">
        <f t="shared" si="2"/>
        <v>0</v>
      </c>
      <c r="BA5" s="199">
        <f t="shared" si="2"/>
        <v>12</v>
      </c>
      <c r="BB5" s="199">
        <f t="shared" si="2"/>
        <v>0</v>
      </c>
      <c r="BC5" s="199">
        <f t="shared" si="2"/>
        <v>5</v>
      </c>
      <c r="BD5" s="199">
        <f t="shared" si="2"/>
        <v>0</v>
      </c>
      <c r="BE5" s="199">
        <f t="shared" si="2"/>
        <v>0</v>
      </c>
      <c r="BF5" s="199">
        <f t="shared" si="2"/>
        <v>0</v>
      </c>
      <c r="BG5" s="199">
        <f t="shared" si="2"/>
        <v>6</v>
      </c>
      <c r="BH5" s="199">
        <f t="shared" si="2"/>
        <v>0</v>
      </c>
      <c r="BI5" s="199">
        <f t="shared" si="2"/>
        <v>0</v>
      </c>
      <c r="BJ5" s="199">
        <f t="shared" si="2"/>
        <v>0</v>
      </c>
      <c r="BK5" s="199">
        <f t="shared" si="2"/>
        <v>7</v>
      </c>
      <c r="BL5" s="199">
        <f t="shared" si="2"/>
        <v>0</v>
      </c>
      <c r="BM5" s="158"/>
      <c r="BN5" s="159" t="str">
        <f>IFERROR(__xludf.DUMMYFUNCTION("""COMPUTED_VALUE"""),"Stanislav Roth")</f>
        <v>Stanislav Roth</v>
      </c>
      <c r="BO5" s="202">
        <f>IFERROR(__xludf.DUMMYFUNCTION("""COMPUTED_VALUE"""),13.0)</f>
        <v>13</v>
      </c>
      <c r="BP5" s="203">
        <f>IFERROR(__xludf.DUMMYFUNCTION("""COMPUTED_VALUE"""),2000.0)</f>
        <v>2000</v>
      </c>
      <c r="BQ5" s="202"/>
      <c r="BR5" s="203"/>
      <c r="BS5" s="202">
        <f>IFERROR(__xludf.DUMMYFUNCTION("""COMPUTED_VALUE"""),6.0)</f>
        <v>6</v>
      </c>
      <c r="BT5" s="203"/>
      <c r="BU5" s="204">
        <f>IFERROR(__xludf.DUMMYFUNCTION("""COMPUTED_VALUE"""),5.5)</f>
        <v>5.5</v>
      </c>
      <c r="BV5" s="203"/>
      <c r="BW5" s="204">
        <f>IFERROR(__xludf.DUMMYFUNCTION("""COMPUTED_VALUE"""),8.0)</f>
        <v>8</v>
      </c>
      <c r="BX5" s="203"/>
      <c r="BY5" s="202">
        <f>IFERROR(__xludf.DUMMYFUNCTION("""COMPUTED_VALUE"""),13.0)</f>
        <v>13</v>
      </c>
      <c r="BZ5" s="203">
        <f>IFERROR(__xludf.DUMMYFUNCTION("""COMPUTED_VALUE"""),2500.0)</f>
        <v>2500</v>
      </c>
      <c r="CA5" s="202">
        <f>IFERROR(__xludf.DUMMYFUNCTION("""COMPUTED_VALUE"""),13.0)</f>
        <v>13</v>
      </c>
      <c r="CB5" s="203"/>
      <c r="CC5" s="202"/>
      <c r="CD5" s="203"/>
      <c r="CE5" s="204"/>
      <c r="CF5" s="203"/>
      <c r="CG5" s="202">
        <f>IFERROR(__xludf.DUMMYFUNCTION("""COMPUTED_VALUE"""),7.0)</f>
        <v>7</v>
      </c>
      <c r="CH5" s="203"/>
      <c r="CI5" s="204">
        <f>IFERROR(__xludf.DUMMYFUNCTION("""COMPUTED_VALUE"""),7.0)</f>
        <v>7</v>
      </c>
      <c r="CJ5" s="203"/>
      <c r="CK5" s="202">
        <f>IFERROR(__xludf.DUMMYFUNCTION("""COMPUTED_VALUE"""),11.5)</f>
        <v>11.5</v>
      </c>
      <c r="CL5" s="203"/>
      <c r="CM5" s="202"/>
      <c r="CN5" s="203"/>
      <c r="CO5" s="202">
        <f>IFERROR(__xludf.DUMMYFUNCTION("""COMPUTED_VALUE"""),12.0)</f>
        <v>12</v>
      </c>
      <c r="CP5" s="203">
        <f>IFERROR(__xludf.DUMMYFUNCTION("""COMPUTED_VALUE"""),2000.0)</f>
        <v>2000</v>
      </c>
      <c r="CQ5" s="202">
        <f>IFERROR(__xludf.DUMMYFUNCTION("""COMPUTED_VALUE"""),5.5)</f>
        <v>5.5</v>
      </c>
      <c r="CR5" s="203"/>
      <c r="CS5" s="202">
        <f>IFERROR(__xludf.DUMMYFUNCTION("""COMPUTED_VALUE"""),6.0)</f>
        <v>6</v>
      </c>
      <c r="CT5" s="199"/>
      <c r="CU5" s="202">
        <f>IFERROR(__xludf.DUMMYFUNCTION("""COMPUTED_VALUE"""),5.5)</f>
        <v>5.5</v>
      </c>
      <c r="CV5" s="199"/>
      <c r="CW5" s="202">
        <f>IFERROR(__xludf.DUMMYFUNCTION("""COMPUTED_VALUE"""),5.5)</f>
        <v>5.5</v>
      </c>
      <c r="CX5" s="199"/>
      <c r="CY5" s="202">
        <f>IFERROR(__xludf.DUMMYFUNCTION("""COMPUTED_VALUE"""),5.0)</f>
        <v>5</v>
      </c>
      <c r="CZ5" s="199"/>
      <c r="DA5" s="202"/>
      <c r="DB5" s="199"/>
      <c r="DC5" s="202"/>
      <c r="DD5" s="199"/>
      <c r="DE5" s="202"/>
      <c r="DF5" s="199"/>
      <c r="DG5" s="202">
        <f>IFERROR(__xludf.DUMMYFUNCTION("""COMPUTED_VALUE"""),5.0)</f>
        <v>5</v>
      </c>
      <c r="DH5" s="199"/>
      <c r="DI5" s="202"/>
      <c r="DJ5" s="199"/>
      <c r="DK5" s="202">
        <f>IFERROR(__xludf.DUMMYFUNCTION("""COMPUTED_VALUE"""),7.0)</f>
        <v>7</v>
      </c>
      <c r="DL5" s="199"/>
      <c r="DM5" s="202">
        <f>IFERROR(__xludf.DUMMYFUNCTION("""COMPUTED_VALUE"""),12.0)</f>
        <v>12</v>
      </c>
      <c r="DN5" s="199"/>
      <c r="DO5" s="202">
        <f>IFERROR(__xludf.DUMMYFUNCTION("""COMPUTED_VALUE"""),5.0)</f>
        <v>5</v>
      </c>
      <c r="DP5" s="199"/>
      <c r="DQ5" s="202"/>
      <c r="DR5" s="199"/>
      <c r="DS5" s="202">
        <f>IFERROR(__xludf.DUMMYFUNCTION("""COMPUTED_VALUE"""),6.0)</f>
        <v>6</v>
      </c>
      <c r="DT5" s="199"/>
      <c r="DU5" s="202"/>
      <c r="DV5" s="199"/>
      <c r="DW5" s="202">
        <f>IFERROR(__xludf.DUMMYFUNCTION("""COMPUTED_VALUE"""),7.0)</f>
        <v>7</v>
      </c>
      <c r="DX5" s="199"/>
      <c r="DY5" s="158"/>
      <c r="DZ5" s="159" t="str">
        <f t="shared" si="3"/>
        <v>Stanislav Roth</v>
      </c>
      <c r="EA5" s="202"/>
      <c r="EB5" s="203"/>
      <c r="EC5" s="202"/>
      <c r="ED5" s="203"/>
      <c r="EE5" s="202"/>
      <c r="EF5" s="203"/>
      <c r="EG5" s="204"/>
      <c r="EH5" s="203"/>
      <c r="EI5" s="204"/>
      <c r="EJ5" s="203"/>
      <c r="EK5" s="202"/>
      <c r="EL5" s="203"/>
      <c r="EM5" s="202"/>
      <c r="EN5" s="203"/>
      <c r="EO5" s="202"/>
      <c r="EP5" s="203"/>
      <c r="EQ5" s="204"/>
      <c r="ER5" s="203"/>
      <c r="ES5" s="202"/>
      <c r="ET5" s="203"/>
      <c r="EU5" s="204"/>
      <c r="EV5" s="203"/>
      <c r="EW5" s="202"/>
      <c r="EX5" s="203"/>
      <c r="EY5" s="202"/>
      <c r="EZ5" s="203"/>
      <c r="FA5" s="202"/>
      <c r="FB5" s="203"/>
      <c r="FC5" s="202"/>
      <c r="FD5" s="203"/>
      <c r="FE5" s="202"/>
      <c r="FF5" s="199"/>
      <c r="FG5" s="202"/>
      <c r="FH5" s="199"/>
      <c r="FI5" s="202"/>
      <c r="FJ5" s="199"/>
      <c r="FK5" s="202"/>
      <c r="FL5" s="199"/>
      <c r="FM5" s="202"/>
      <c r="FN5" s="199"/>
      <c r="FO5" s="202"/>
      <c r="FP5" s="199"/>
      <c r="FQ5" s="202"/>
      <c r="FR5" s="199"/>
      <c r="FS5" s="202"/>
      <c r="FT5" s="199"/>
      <c r="FU5" s="202"/>
      <c r="FV5" s="199"/>
      <c r="FW5" s="202"/>
      <c r="FX5" s="199"/>
      <c r="FY5" s="202"/>
      <c r="FZ5" s="199"/>
      <c r="GA5" s="202"/>
      <c r="GB5" s="199"/>
      <c r="GC5" s="202"/>
      <c r="GD5" s="199"/>
      <c r="GE5" s="202"/>
      <c r="GF5" s="199"/>
      <c r="GG5" s="202"/>
      <c r="GH5" s="199"/>
      <c r="GI5" s="202"/>
      <c r="GJ5" s="199"/>
      <c r="GK5" s="158"/>
      <c r="GL5" s="159" t="str">
        <f t="shared" si="4"/>
        <v>Stanislav Roth</v>
      </c>
      <c r="GM5" s="202"/>
      <c r="GN5" s="203"/>
      <c r="GO5" s="202"/>
      <c r="GP5" s="203"/>
      <c r="GQ5" s="202"/>
      <c r="GR5" s="203"/>
      <c r="GS5" s="204"/>
      <c r="GT5" s="203"/>
      <c r="GU5" s="204"/>
      <c r="GV5" s="203"/>
      <c r="GW5" s="202"/>
      <c r="GX5" s="203"/>
      <c r="GY5" s="202"/>
      <c r="GZ5" s="203"/>
      <c r="HA5" s="202"/>
      <c r="HB5" s="203"/>
      <c r="HC5" s="204"/>
      <c r="HD5" s="203"/>
      <c r="HE5" s="202"/>
      <c r="HF5" s="203"/>
      <c r="HG5" s="204"/>
      <c r="HH5" s="203"/>
      <c r="HI5" s="202"/>
      <c r="HJ5" s="203"/>
      <c r="HK5" s="202"/>
      <c r="HL5" s="203"/>
      <c r="HM5" s="202"/>
      <c r="HN5" s="203"/>
      <c r="HO5" s="202"/>
      <c r="HP5" s="203"/>
      <c r="HQ5" s="202"/>
      <c r="HR5" s="199"/>
      <c r="HS5" s="202"/>
      <c r="HT5" s="199"/>
      <c r="HU5" s="202"/>
      <c r="HV5" s="199"/>
      <c r="HW5" s="202"/>
      <c r="HX5" s="199"/>
      <c r="HY5" s="202"/>
      <c r="HZ5" s="199"/>
      <c r="IA5" s="202"/>
      <c r="IB5" s="199"/>
      <c r="IC5" s="202"/>
      <c r="ID5" s="199"/>
      <c r="IE5" s="202"/>
      <c r="IF5" s="199"/>
      <c r="IG5" s="202"/>
      <c r="IH5" s="199"/>
      <c r="II5" s="202"/>
      <c r="IJ5" s="199"/>
      <c r="IK5" s="202"/>
      <c r="IL5" s="199"/>
      <c r="IM5" s="202"/>
      <c r="IN5" s="199"/>
      <c r="IO5" s="202"/>
      <c r="IP5" s="199"/>
      <c r="IQ5" s="202"/>
      <c r="IR5" s="199"/>
      <c r="IS5" s="202"/>
      <c r="IT5" s="199"/>
      <c r="IU5" s="202"/>
      <c r="IV5" s="199"/>
    </row>
    <row r="6">
      <c r="A6" s="208">
        <f>IFERROR(__xludf.DUMMYFUNCTION("""COMPUTED_VALUE"""),150.0)</f>
        <v>150</v>
      </c>
      <c r="B6" s="231" t="str">
        <f t="shared" si="1"/>
        <v>Anastasia Rothová</v>
      </c>
      <c r="C6" s="199">
        <f t="shared" ref="C6:BL6" si="5">BO6+EA6+GM6</f>
        <v>0</v>
      </c>
      <c r="D6" s="199">
        <f t="shared" si="5"/>
        <v>0</v>
      </c>
      <c r="E6" s="199">
        <f t="shared" si="5"/>
        <v>9</v>
      </c>
      <c r="F6" s="199">
        <f t="shared" si="5"/>
        <v>0</v>
      </c>
      <c r="G6" s="199">
        <f t="shared" si="5"/>
        <v>5</v>
      </c>
      <c r="H6" s="199">
        <f t="shared" si="5"/>
        <v>0</v>
      </c>
      <c r="I6" s="199">
        <f t="shared" si="5"/>
        <v>8</v>
      </c>
      <c r="J6" s="199">
        <f t="shared" si="5"/>
        <v>0</v>
      </c>
      <c r="K6" s="199">
        <f t="shared" si="5"/>
        <v>0</v>
      </c>
      <c r="L6" s="199">
        <f t="shared" si="5"/>
        <v>0</v>
      </c>
      <c r="M6" s="199">
        <f t="shared" si="5"/>
        <v>0</v>
      </c>
      <c r="N6" s="199">
        <f t="shared" si="5"/>
        <v>0</v>
      </c>
      <c r="O6" s="199">
        <f t="shared" si="5"/>
        <v>0</v>
      </c>
      <c r="P6" s="199">
        <f t="shared" si="5"/>
        <v>0</v>
      </c>
      <c r="Q6" s="199">
        <f t="shared" si="5"/>
        <v>8</v>
      </c>
      <c r="R6" s="199">
        <f t="shared" si="5"/>
        <v>0</v>
      </c>
      <c r="S6" s="199">
        <f t="shared" si="5"/>
        <v>8</v>
      </c>
      <c r="T6" s="199">
        <f t="shared" si="5"/>
        <v>0</v>
      </c>
      <c r="U6" s="199">
        <f t="shared" si="5"/>
        <v>10</v>
      </c>
      <c r="V6" s="199">
        <f t="shared" si="5"/>
        <v>0</v>
      </c>
      <c r="W6" s="199">
        <f t="shared" si="5"/>
        <v>10</v>
      </c>
      <c r="X6" s="199">
        <f t="shared" si="5"/>
        <v>1000</v>
      </c>
      <c r="Y6" s="199">
        <f t="shared" si="5"/>
        <v>0</v>
      </c>
      <c r="Z6" s="199">
        <f t="shared" si="5"/>
        <v>0</v>
      </c>
      <c r="AA6" s="199">
        <f t="shared" si="5"/>
        <v>15</v>
      </c>
      <c r="AB6" s="199">
        <f t="shared" si="5"/>
        <v>0</v>
      </c>
      <c r="AC6" s="199">
        <f t="shared" si="5"/>
        <v>0</v>
      </c>
      <c r="AD6" s="199">
        <f t="shared" si="5"/>
        <v>0</v>
      </c>
      <c r="AE6" s="199">
        <f t="shared" si="5"/>
        <v>7</v>
      </c>
      <c r="AF6" s="199">
        <f t="shared" si="5"/>
        <v>0</v>
      </c>
      <c r="AG6" s="199">
        <f t="shared" si="5"/>
        <v>6</v>
      </c>
      <c r="AH6" s="199">
        <f t="shared" si="5"/>
        <v>0</v>
      </c>
      <c r="AI6" s="199">
        <f t="shared" si="5"/>
        <v>7</v>
      </c>
      <c r="AJ6" s="199">
        <f t="shared" si="5"/>
        <v>0</v>
      </c>
      <c r="AK6" s="199">
        <f t="shared" si="5"/>
        <v>7</v>
      </c>
      <c r="AL6" s="199">
        <f t="shared" si="5"/>
        <v>0</v>
      </c>
      <c r="AM6" s="199">
        <f t="shared" si="5"/>
        <v>6</v>
      </c>
      <c r="AN6" s="199">
        <f t="shared" si="5"/>
        <v>0</v>
      </c>
      <c r="AO6" s="199">
        <f t="shared" si="5"/>
        <v>0</v>
      </c>
      <c r="AP6" s="199">
        <f t="shared" si="5"/>
        <v>0</v>
      </c>
      <c r="AQ6" s="199">
        <f t="shared" si="5"/>
        <v>6</v>
      </c>
      <c r="AR6" s="199">
        <f t="shared" si="5"/>
        <v>0</v>
      </c>
      <c r="AS6" s="199">
        <f t="shared" si="5"/>
        <v>6</v>
      </c>
      <c r="AT6" s="199">
        <f t="shared" si="5"/>
        <v>0</v>
      </c>
      <c r="AU6" s="199">
        <f t="shared" si="5"/>
        <v>6</v>
      </c>
      <c r="AV6" s="199">
        <f t="shared" si="5"/>
        <v>0</v>
      </c>
      <c r="AW6" s="199">
        <f t="shared" si="5"/>
        <v>12</v>
      </c>
      <c r="AX6" s="199">
        <f t="shared" si="5"/>
        <v>0</v>
      </c>
      <c r="AY6" s="199">
        <f t="shared" si="5"/>
        <v>6</v>
      </c>
      <c r="AZ6" s="199">
        <f t="shared" si="5"/>
        <v>0</v>
      </c>
      <c r="BA6" s="199">
        <f t="shared" si="5"/>
        <v>0</v>
      </c>
      <c r="BB6" s="199">
        <f t="shared" si="5"/>
        <v>0</v>
      </c>
      <c r="BC6" s="199">
        <f t="shared" si="5"/>
        <v>7</v>
      </c>
      <c r="BD6" s="199">
        <f t="shared" si="5"/>
        <v>1000</v>
      </c>
      <c r="BE6" s="199">
        <f t="shared" si="5"/>
        <v>0</v>
      </c>
      <c r="BF6" s="199">
        <f t="shared" si="5"/>
        <v>0</v>
      </c>
      <c r="BG6" s="199">
        <f t="shared" si="5"/>
        <v>6</v>
      </c>
      <c r="BH6" s="199">
        <f t="shared" si="5"/>
        <v>0</v>
      </c>
      <c r="BI6" s="199">
        <f t="shared" si="5"/>
        <v>8</v>
      </c>
      <c r="BJ6" s="199">
        <f t="shared" si="5"/>
        <v>0</v>
      </c>
      <c r="BK6" s="199">
        <f t="shared" si="5"/>
        <v>7</v>
      </c>
      <c r="BL6" s="199">
        <f t="shared" si="5"/>
        <v>0</v>
      </c>
      <c r="BM6" s="158"/>
      <c r="BN6" s="159" t="str">
        <f>IFERROR(__xludf.DUMMYFUNCTION("""COMPUTED_VALUE"""),"Anastasia Rothová")</f>
        <v>Anastasia Rothová</v>
      </c>
      <c r="BO6" s="202"/>
      <c r="BP6" s="203"/>
      <c r="BQ6" s="202"/>
      <c r="BR6" s="203"/>
      <c r="BS6" s="202"/>
      <c r="BT6" s="203"/>
      <c r="BU6" s="202"/>
      <c r="BV6" s="203"/>
      <c r="BW6" s="202"/>
      <c r="BX6" s="203"/>
      <c r="BY6" s="204"/>
      <c r="BZ6" s="203"/>
      <c r="CA6" s="204"/>
      <c r="CB6" s="203"/>
      <c r="CC6" s="204"/>
      <c r="CD6" s="203"/>
      <c r="CE6" s="202"/>
      <c r="CF6" s="203"/>
      <c r="CG6" s="202"/>
      <c r="CH6" s="203"/>
      <c r="CI6" s="202"/>
      <c r="CJ6" s="203"/>
      <c r="CK6" s="202"/>
      <c r="CL6" s="203"/>
      <c r="CM6" s="204"/>
      <c r="CN6" s="203"/>
      <c r="CO6" s="204"/>
      <c r="CP6" s="203"/>
      <c r="CQ6" s="202"/>
      <c r="CR6" s="203"/>
      <c r="CS6" s="204"/>
      <c r="CT6" s="199"/>
      <c r="CU6" s="204"/>
      <c r="CV6" s="199"/>
      <c r="CW6" s="204"/>
      <c r="CX6" s="199"/>
      <c r="CY6" s="202"/>
      <c r="CZ6" s="199"/>
      <c r="DA6" s="204"/>
      <c r="DB6" s="199"/>
      <c r="DC6" s="202"/>
      <c r="DD6" s="199"/>
      <c r="DE6" s="204"/>
      <c r="DF6" s="199"/>
      <c r="DG6" s="202"/>
      <c r="DH6" s="199"/>
      <c r="DI6" s="202"/>
      <c r="DJ6" s="199"/>
      <c r="DK6" s="202"/>
      <c r="DL6" s="199"/>
      <c r="DM6" s="202"/>
      <c r="DN6" s="199"/>
      <c r="DO6" s="204"/>
      <c r="DP6" s="199"/>
      <c r="DQ6" s="204"/>
      <c r="DR6" s="199"/>
      <c r="DS6" s="202"/>
      <c r="DT6" s="199"/>
      <c r="DU6" s="202"/>
      <c r="DV6" s="199"/>
      <c r="DW6" s="202"/>
      <c r="DX6" s="199"/>
      <c r="DY6" s="158"/>
      <c r="DZ6" s="159" t="str">
        <f t="shared" si="3"/>
        <v>Anastasia Rothová</v>
      </c>
      <c r="EA6" s="202"/>
      <c r="EB6" s="203"/>
      <c r="EC6" s="202">
        <f>IFERROR(__xludf.DUMMYFUNCTION("""COMPUTED_VALUE"""),9.0)</f>
        <v>9</v>
      </c>
      <c r="ED6" s="203"/>
      <c r="EE6" s="202">
        <f>IFERROR(__xludf.DUMMYFUNCTION("""COMPUTED_VALUE"""),5.0)</f>
        <v>5</v>
      </c>
      <c r="EF6" s="203"/>
      <c r="EG6" s="202">
        <f>IFERROR(__xludf.DUMMYFUNCTION("""COMPUTED_VALUE"""),8.0)</f>
        <v>8</v>
      </c>
      <c r="EH6" s="203"/>
      <c r="EI6" s="202"/>
      <c r="EJ6" s="203"/>
      <c r="EK6" s="204"/>
      <c r="EL6" s="203"/>
      <c r="EM6" s="204"/>
      <c r="EN6" s="203"/>
      <c r="EO6" s="204">
        <f>IFERROR(__xludf.DUMMYFUNCTION("""COMPUTED_VALUE"""),8.0)</f>
        <v>8</v>
      </c>
      <c r="EP6" s="203"/>
      <c r="EQ6" s="202">
        <f>IFERROR(__xludf.DUMMYFUNCTION("""COMPUTED_VALUE"""),8.0)</f>
        <v>8</v>
      </c>
      <c r="ER6" s="203"/>
      <c r="ES6" s="202">
        <f>IFERROR(__xludf.DUMMYFUNCTION("""COMPUTED_VALUE"""),10.0)</f>
        <v>10</v>
      </c>
      <c r="ET6" s="203"/>
      <c r="EU6" s="202">
        <f>IFERROR(__xludf.DUMMYFUNCTION("""COMPUTED_VALUE"""),10.0)</f>
        <v>10</v>
      </c>
      <c r="EV6" s="203">
        <f>IFERROR(__xludf.DUMMYFUNCTION("""COMPUTED_VALUE"""),1000.0)</f>
        <v>1000</v>
      </c>
      <c r="EW6" s="202"/>
      <c r="EX6" s="203"/>
      <c r="EY6" s="204">
        <f>IFERROR(__xludf.DUMMYFUNCTION("""COMPUTED_VALUE"""),15.0)</f>
        <v>15</v>
      </c>
      <c r="EZ6" s="203"/>
      <c r="FA6" s="204"/>
      <c r="FB6" s="203"/>
      <c r="FC6" s="202">
        <f>IFERROR(__xludf.DUMMYFUNCTION("""COMPUTED_VALUE"""),7.0)</f>
        <v>7</v>
      </c>
      <c r="FD6" s="203"/>
      <c r="FE6" s="204">
        <f>IFERROR(__xludf.DUMMYFUNCTION("""COMPUTED_VALUE"""),6.0)</f>
        <v>6</v>
      </c>
      <c r="FF6" s="199"/>
      <c r="FG6" s="204">
        <f>IFERROR(__xludf.DUMMYFUNCTION("""COMPUTED_VALUE"""),7.0)</f>
        <v>7</v>
      </c>
      <c r="FH6" s="199"/>
      <c r="FI6" s="204">
        <f>IFERROR(__xludf.DUMMYFUNCTION("""COMPUTED_VALUE"""),7.0)</f>
        <v>7</v>
      </c>
      <c r="FJ6" s="199"/>
      <c r="FK6" s="202">
        <f>IFERROR(__xludf.DUMMYFUNCTION("""COMPUTED_VALUE"""),6.0)</f>
        <v>6</v>
      </c>
      <c r="FL6" s="199"/>
      <c r="FM6" s="204"/>
      <c r="FN6" s="199"/>
      <c r="FO6" s="202">
        <f>IFERROR(__xludf.DUMMYFUNCTION("""COMPUTED_VALUE"""),6.0)</f>
        <v>6</v>
      </c>
      <c r="FP6" s="199"/>
      <c r="FQ6" s="204">
        <f>IFERROR(__xludf.DUMMYFUNCTION("""COMPUTED_VALUE"""),6.0)</f>
        <v>6</v>
      </c>
      <c r="FR6" s="199"/>
      <c r="FS6" s="202">
        <f>IFERROR(__xludf.DUMMYFUNCTION("""COMPUTED_VALUE"""),6.0)</f>
        <v>6</v>
      </c>
      <c r="FT6" s="199"/>
      <c r="FU6" s="202">
        <f>IFERROR(__xludf.DUMMYFUNCTION("""COMPUTED_VALUE"""),12.0)</f>
        <v>12</v>
      </c>
      <c r="FV6" s="199"/>
      <c r="FW6" s="202">
        <f>IFERROR(__xludf.DUMMYFUNCTION("""COMPUTED_VALUE"""),6.0)</f>
        <v>6</v>
      </c>
      <c r="FX6" s="199"/>
      <c r="FY6" s="202"/>
      <c r="FZ6" s="199"/>
      <c r="GA6" s="204">
        <f>IFERROR(__xludf.DUMMYFUNCTION("""COMPUTED_VALUE"""),7.0)</f>
        <v>7</v>
      </c>
      <c r="GB6" s="199">
        <f>IFERROR(__xludf.DUMMYFUNCTION("""COMPUTED_VALUE"""),1000.0)</f>
        <v>1000</v>
      </c>
      <c r="GC6" s="204"/>
      <c r="GD6" s="199"/>
      <c r="GE6" s="202">
        <f>IFERROR(__xludf.DUMMYFUNCTION("""COMPUTED_VALUE"""),6.0)</f>
        <v>6</v>
      </c>
      <c r="GF6" s="199"/>
      <c r="GG6" s="202">
        <f>IFERROR(__xludf.DUMMYFUNCTION("""COMPUTED_VALUE"""),8.0)</f>
        <v>8</v>
      </c>
      <c r="GH6" s="199"/>
      <c r="GI6" s="202">
        <f>IFERROR(__xludf.DUMMYFUNCTION("""COMPUTED_VALUE"""),7.0)</f>
        <v>7</v>
      </c>
      <c r="GJ6" s="199"/>
      <c r="GK6" s="158"/>
      <c r="GL6" s="159" t="str">
        <f t="shared" si="4"/>
        <v>Anastasia Rothová</v>
      </c>
      <c r="GM6" s="202"/>
      <c r="GN6" s="203"/>
      <c r="GO6" s="202"/>
      <c r="GP6" s="203"/>
      <c r="GQ6" s="202"/>
      <c r="GR6" s="203"/>
      <c r="GS6" s="202"/>
      <c r="GT6" s="203"/>
      <c r="GU6" s="202"/>
      <c r="GV6" s="203"/>
      <c r="GW6" s="204"/>
      <c r="GX6" s="203"/>
      <c r="GY6" s="204"/>
      <c r="GZ6" s="203"/>
      <c r="HA6" s="204"/>
      <c r="HB6" s="203"/>
      <c r="HC6" s="202"/>
      <c r="HD6" s="203"/>
      <c r="HE6" s="202"/>
      <c r="HF6" s="203"/>
      <c r="HG6" s="202"/>
      <c r="HH6" s="203"/>
      <c r="HI6" s="202"/>
      <c r="HJ6" s="203"/>
      <c r="HK6" s="204"/>
      <c r="HL6" s="203"/>
      <c r="HM6" s="204"/>
      <c r="HN6" s="203"/>
      <c r="HO6" s="202"/>
      <c r="HP6" s="203"/>
      <c r="HQ6" s="204"/>
      <c r="HR6" s="199"/>
      <c r="HS6" s="204"/>
      <c r="HT6" s="199"/>
      <c r="HU6" s="204"/>
      <c r="HV6" s="199"/>
      <c r="HW6" s="202"/>
      <c r="HX6" s="199"/>
      <c r="HY6" s="204"/>
      <c r="HZ6" s="199"/>
      <c r="IA6" s="202"/>
      <c r="IB6" s="199"/>
      <c r="IC6" s="204"/>
      <c r="ID6" s="199"/>
      <c r="IE6" s="202"/>
      <c r="IF6" s="199"/>
      <c r="IG6" s="202"/>
      <c r="IH6" s="199"/>
      <c r="II6" s="202"/>
      <c r="IJ6" s="199"/>
      <c r="IK6" s="202"/>
      <c r="IL6" s="199"/>
      <c r="IM6" s="204"/>
      <c r="IN6" s="199"/>
      <c r="IO6" s="204"/>
      <c r="IP6" s="199"/>
      <c r="IQ6" s="202"/>
      <c r="IR6" s="199"/>
      <c r="IS6" s="202"/>
      <c r="IT6" s="199"/>
      <c r="IU6" s="202"/>
      <c r="IV6" s="199"/>
    </row>
    <row r="7">
      <c r="A7" s="208">
        <f>IFERROR(__xludf.DUMMYFUNCTION("""COMPUTED_VALUE"""),150.0)</f>
        <v>150</v>
      </c>
      <c r="B7" s="231" t="str">
        <f t="shared" si="1"/>
        <v>Petr Wolf</v>
      </c>
      <c r="C7" s="199">
        <f t="shared" ref="C7:BL7" si="6">BO7+EA7+GM7</f>
        <v>16</v>
      </c>
      <c r="D7" s="199">
        <f t="shared" si="6"/>
        <v>0</v>
      </c>
      <c r="E7" s="199">
        <f t="shared" si="6"/>
        <v>0</v>
      </c>
      <c r="F7" s="199">
        <f t="shared" si="6"/>
        <v>0</v>
      </c>
      <c r="G7" s="199">
        <f t="shared" si="6"/>
        <v>17</v>
      </c>
      <c r="H7" s="199">
        <f t="shared" si="6"/>
        <v>0</v>
      </c>
      <c r="I7" s="199">
        <f t="shared" si="6"/>
        <v>0</v>
      </c>
      <c r="J7" s="199">
        <f t="shared" si="6"/>
        <v>0</v>
      </c>
      <c r="K7" s="199">
        <f t="shared" si="6"/>
        <v>14</v>
      </c>
      <c r="L7" s="199">
        <f t="shared" si="6"/>
        <v>585</v>
      </c>
      <c r="M7" s="199">
        <f t="shared" si="6"/>
        <v>0</v>
      </c>
      <c r="N7" s="199">
        <f t="shared" si="6"/>
        <v>0</v>
      </c>
      <c r="O7" s="199">
        <f t="shared" si="6"/>
        <v>15.5</v>
      </c>
      <c r="P7" s="199">
        <f t="shared" si="6"/>
        <v>0</v>
      </c>
      <c r="Q7" s="199">
        <f t="shared" si="6"/>
        <v>0</v>
      </c>
      <c r="R7" s="199">
        <f t="shared" si="6"/>
        <v>0</v>
      </c>
      <c r="S7" s="199">
        <f t="shared" si="6"/>
        <v>15.5</v>
      </c>
      <c r="T7" s="199">
        <f t="shared" si="6"/>
        <v>0</v>
      </c>
      <c r="U7" s="199">
        <f t="shared" si="6"/>
        <v>0</v>
      </c>
      <c r="V7" s="199">
        <f t="shared" si="6"/>
        <v>0</v>
      </c>
      <c r="W7" s="199">
        <f t="shared" si="6"/>
        <v>17.5</v>
      </c>
      <c r="X7" s="199">
        <f t="shared" si="6"/>
        <v>0</v>
      </c>
      <c r="Y7" s="199">
        <f t="shared" si="6"/>
        <v>0</v>
      </c>
      <c r="Z7" s="199">
        <f t="shared" si="6"/>
        <v>0</v>
      </c>
      <c r="AA7" s="199">
        <f t="shared" si="6"/>
        <v>16</v>
      </c>
      <c r="AB7" s="199">
        <f t="shared" si="6"/>
        <v>0</v>
      </c>
      <c r="AC7" s="199">
        <f t="shared" si="6"/>
        <v>0</v>
      </c>
      <c r="AD7" s="199">
        <f t="shared" si="6"/>
        <v>0</v>
      </c>
      <c r="AE7" s="199">
        <f t="shared" si="6"/>
        <v>15.5</v>
      </c>
      <c r="AF7" s="199">
        <f t="shared" si="6"/>
        <v>0</v>
      </c>
      <c r="AG7" s="199">
        <f t="shared" si="6"/>
        <v>0</v>
      </c>
      <c r="AH7" s="199">
        <f t="shared" si="6"/>
        <v>0</v>
      </c>
      <c r="AI7" s="199">
        <f t="shared" si="6"/>
        <v>0</v>
      </c>
      <c r="AJ7" s="199">
        <f t="shared" si="6"/>
        <v>0</v>
      </c>
      <c r="AK7" s="199">
        <f t="shared" si="6"/>
        <v>17.5</v>
      </c>
      <c r="AL7" s="199">
        <f t="shared" si="6"/>
        <v>0</v>
      </c>
      <c r="AM7" s="199">
        <f t="shared" si="6"/>
        <v>13.5</v>
      </c>
      <c r="AN7" s="199">
        <f t="shared" si="6"/>
        <v>0</v>
      </c>
      <c r="AO7" s="199">
        <f t="shared" si="6"/>
        <v>0</v>
      </c>
      <c r="AP7" s="199">
        <f t="shared" si="6"/>
        <v>0</v>
      </c>
      <c r="AQ7" s="199">
        <f t="shared" si="6"/>
        <v>15.5</v>
      </c>
      <c r="AR7" s="199">
        <f t="shared" si="6"/>
        <v>0</v>
      </c>
      <c r="AS7" s="199">
        <f t="shared" si="6"/>
        <v>0</v>
      </c>
      <c r="AT7" s="199">
        <f t="shared" si="6"/>
        <v>0</v>
      </c>
      <c r="AU7" s="199">
        <f t="shared" si="6"/>
        <v>16</v>
      </c>
      <c r="AV7" s="199">
        <f t="shared" si="6"/>
        <v>0</v>
      </c>
      <c r="AW7" s="199">
        <f t="shared" si="6"/>
        <v>0</v>
      </c>
      <c r="AX7" s="199">
        <f t="shared" si="6"/>
        <v>0</v>
      </c>
      <c r="AY7" s="199">
        <f t="shared" si="6"/>
        <v>17.5</v>
      </c>
      <c r="AZ7" s="199">
        <f t="shared" si="6"/>
        <v>0</v>
      </c>
      <c r="BA7" s="199">
        <f t="shared" si="6"/>
        <v>0</v>
      </c>
      <c r="BB7" s="199">
        <f t="shared" si="6"/>
        <v>0</v>
      </c>
      <c r="BC7" s="199">
        <f t="shared" si="6"/>
        <v>16</v>
      </c>
      <c r="BD7" s="199">
        <f t="shared" si="6"/>
        <v>0</v>
      </c>
      <c r="BE7" s="199">
        <f t="shared" si="6"/>
        <v>0</v>
      </c>
      <c r="BF7" s="199">
        <f t="shared" si="6"/>
        <v>0</v>
      </c>
      <c r="BG7" s="199">
        <f t="shared" si="6"/>
        <v>15.5</v>
      </c>
      <c r="BH7" s="199">
        <f t="shared" si="6"/>
        <v>0</v>
      </c>
      <c r="BI7" s="199">
        <f t="shared" si="6"/>
        <v>0</v>
      </c>
      <c r="BJ7" s="199">
        <f t="shared" si="6"/>
        <v>0</v>
      </c>
      <c r="BK7" s="199">
        <f t="shared" si="6"/>
        <v>17.5</v>
      </c>
      <c r="BL7" s="199">
        <f t="shared" si="6"/>
        <v>0</v>
      </c>
      <c r="BM7" s="158"/>
      <c r="BN7" s="159" t="str">
        <f>IFERROR(__xludf.DUMMYFUNCTION("""COMPUTED_VALUE"""),"Petr Wolf")</f>
        <v>Petr Wolf</v>
      </c>
      <c r="BO7" s="202"/>
      <c r="BP7" s="203"/>
      <c r="BQ7" s="204"/>
      <c r="BR7" s="205"/>
      <c r="BS7" s="204"/>
      <c r="BT7" s="205"/>
      <c r="BU7" s="202"/>
      <c r="BV7" s="203"/>
      <c r="BW7" s="202"/>
      <c r="BX7" s="203"/>
      <c r="BY7" s="204"/>
      <c r="BZ7" s="205"/>
      <c r="CA7" s="202"/>
      <c r="CB7" s="203"/>
      <c r="CC7" s="204"/>
      <c r="CD7" s="205"/>
      <c r="CE7" s="202"/>
      <c r="CF7" s="203"/>
      <c r="CG7" s="202"/>
      <c r="CH7" s="203"/>
      <c r="CI7" s="202"/>
      <c r="CJ7" s="203"/>
      <c r="CK7" s="202"/>
      <c r="CL7" s="203"/>
      <c r="CM7" s="202"/>
      <c r="CN7" s="203"/>
      <c r="CO7" s="202"/>
      <c r="CP7" s="203"/>
      <c r="CQ7" s="202"/>
      <c r="CR7" s="203"/>
      <c r="CS7" s="202"/>
      <c r="CT7" s="199"/>
      <c r="CU7" s="202"/>
      <c r="CV7" s="199"/>
      <c r="CW7" s="202"/>
      <c r="CX7" s="199"/>
      <c r="CY7" s="202"/>
      <c r="CZ7" s="199"/>
      <c r="DA7" s="202"/>
      <c r="DB7" s="199"/>
      <c r="DC7" s="202"/>
      <c r="DD7" s="199"/>
      <c r="DE7" s="202"/>
      <c r="DF7" s="199"/>
      <c r="DG7" s="202"/>
      <c r="DH7" s="199"/>
      <c r="DI7" s="204"/>
      <c r="DJ7" s="199"/>
      <c r="DK7" s="204"/>
      <c r="DL7" s="206"/>
      <c r="DM7" s="204"/>
      <c r="DN7" s="206"/>
      <c r="DO7" s="202"/>
      <c r="DP7" s="199"/>
      <c r="DQ7" s="204"/>
      <c r="DR7" s="199"/>
      <c r="DS7" s="204"/>
      <c r="DT7" s="199"/>
      <c r="DU7" s="202"/>
      <c r="DV7" s="199"/>
      <c r="DW7" s="204"/>
      <c r="DX7" s="199"/>
      <c r="DY7" s="158"/>
      <c r="DZ7" s="159" t="str">
        <f t="shared" si="3"/>
        <v>Petr Wolf</v>
      </c>
      <c r="EA7" s="202"/>
      <c r="EB7" s="203"/>
      <c r="EC7" s="204"/>
      <c r="ED7" s="205"/>
      <c r="EE7" s="204"/>
      <c r="EF7" s="205"/>
      <c r="EG7" s="202"/>
      <c r="EH7" s="203"/>
      <c r="EI7" s="202"/>
      <c r="EJ7" s="203"/>
      <c r="EK7" s="204"/>
      <c r="EL7" s="205"/>
      <c r="EM7" s="202"/>
      <c r="EN7" s="203"/>
      <c r="EO7" s="204"/>
      <c r="EP7" s="205"/>
      <c r="EQ7" s="202"/>
      <c r="ER7" s="203"/>
      <c r="ES7" s="202"/>
      <c r="ET7" s="203"/>
      <c r="EU7" s="202"/>
      <c r="EV7" s="203"/>
      <c r="EW7" s="202"/>
      <c r="EX7" s="203"/>
      <c r="EY7" s="202"/>
      <c r="EZ7" s="203"/>
      <c r="FA7" s="202"/>
      <c r="FB7" s="203"/>
      <c r="FC7" s="202"/>
      <c r="FD7" s="203"/>
      <c r="FE7" s="202"/>
      <c r="FF7" s="199"/>
      <c r="FG7" s="202"/>
      <c r="FH7" s="199"/>
      <c r="FI7" s="202"/>
      <c r="FJ7" s="199"/>
      <c r="FK7" s="202"/>
      <c r="FL7" s="199"/>
      <c r="FM7" s="202"/>
      <c r="FN7" s="199"/>
      <c r="FO7" s="202"/>
      <c r="FP7" s="199"/>
      <c r="FQ7" s="202"/>
      <c r="FR7" s="199"/>
      <c r="FS7" s="202"/>
      <c r="FT7" s="199"/>
      <c r="FU7" s="204"/>
      <c r="FV7" s="199"/>
      <c r="FW7" s="204"/>
      <c r="FX7" s="206"/>
      <c r="FY7" s="204"/>
      <c r="FZ7" s="206"/>
      <c r="GA7" s="202"/>
      <c r="GB7" s="199"/>
      <c r="GC7" s="204"/>
      <c r="GD7" s="199"/>
      <c r="GE7" s="204"/>
      <c r="GF7" s="199"/>
      <c r="GG7" s="202"/>
      <c r="GH7" s="199"/>
      <c r="GI7" s="204"/>
      <c r="GJ7" s="199"/>
      <c r="GK7" s="158"/>
      <c r="GL7" s="159" t="str">
        <f t="shared" si="4"/>
        <v>Petr Wolf</v>
      </c>
      <c r="GM7" s="202">
        <f>IFERROR(__xludf.DUMMYFUNCTION("""COMPUTED_VALUE"""),16.0)</f>
        <v>16</v>
      </c>
      <c r="GN7" s="203"/>
      <c r="GO7" s="204"/>
      <c r="GP7" s="205"/>
      <c r="GQ7" s="204">
        <f>IFERROR(__xludf.DUMMYFUNCTION("""COMPUTED_VALUE"""),17.0)</f>
        <v>17</v>
      </c>
      <c r="GR7" s="205"/>
      <c r="GS7" s="202"/>
      <c r="GT7" s="203"/>
      <c r="GU7" s="202">
        <f>IFERROR(__xludf.DUMMYFUNCTION("""COMPUTED_VALUE"""),14.0)</f>
        <v>14</v>
      </c>
      <c r="GV7" s="203">
        <f>IFERROR(__xludf.DUMMYFUNCTION("""COMPUTED_VALUE"""),585.0)</f>
        <v>585</v>
      </c>
      <c r="GW7" s="204"/>
      <c r="GX7" s="205"/>
      <c r="GY7" s="202">
        <f>IFERROR(__xludf.DUMMYFUNCTION("""COMPUTED_VALUE"""),15.5)</f>
        <v>15.5</v>
      </c>
      <c r="GZ7" s="203"/>
      <c r="HA7" s="204"/>
      <c r="HB7" s="205"/>
      <c r="HC7" s="202">
        <f>IFERROR(__xludf.DUMMYFUNCTION("""COMPUTED_VALUE"""),15.5)</f>
        <v>15.5</v>
      </c>
      <c r="HD7" s="203"/>
      <c r="HE7" s="202"/>
      <c r="HF7" s="203"/>
      <c r="HG7" s="202">
        <f>IFERROR(__xludf.DUMMYFUNCTION("""COMPUTED_VALUE"""),17.5)</f>
        <v>17.5</v>
      </c>
      <c r="HH7" s="203"/>
      <c r="HI7" s="202"/>
      <c r="HJ7" s="203"/>
      <c r="HK7" s="202">
        <f>IFERROR(__xludf.DUMMYFUNCTION("""COMPUTED_VALUE"""),16.0)</f>
        <v>16</v>
      </c>
      <c r="HL7" s="203"/>
      <c r="HM7" s="202"/>
      <c r="HN7" s="203"/>
      <c r="HO7" s="202">
        <f>IFERROR(__xludf.DUMMYFUNCTION("""COMPUTED_VALUE"""),15.5)</f>
        <v>15.5</v>
      </c>
      <c r="HP7" s="203"/>
      <c r="HQ7" s="202"/>
      <c r="HR7" s="199"/>
      <c r="HS7" s="202"/>
      <c r="HT7" s="199"/>
      <c r="HU7" s="202">
        <f>IFERROR(__xludf.DUMMYFUNCTION("""COMPUTED_VALUE"""),17.5)</f>
        <v>17.5</v>
      </c>
      <c r="HV7" s="199"/>
      <c r="HW7" s="202">
        <f>IFERROR(__xludf.DUMMYFUNCTION("""COMPUTED_VALUE"""),13.5)</f>
        <v>13.5</v>
      </c>
      <c r="HX7" s="199"/>
      <c r="HY7" s="202"/>
      <c r="HZ7" s="199"/>
      <c r="IA7" s="202">
        <f>IFERROR(__xludf.DUMMYFUNCTION("""COMPUTED_VALUE"""),15.5)</f>
        <v>15.5</v>
      </c>
      <c r="IB7" s="199"/>
      <c r="IC7" s="202"/>
      <c r="ID7" s="199"/>
      <c r="IE7" s="202">
        <f>IFERROR(__xludf.DUMMYFUNCTION("""COMPUTED_VALUE"""),16.0)</f>
        <v>16</v>
      </c>
      <c r="IF7" s="199"/>
      <c r="IG7" s="204"/>
      <c r="IH7" s="199"/>
      <c r="II7" s="204">
        <f>IFERROR(__xludf.DUMMYFUNCTION("""COMPUTED_VALUE"""),17.5)</f>
        <v>17.5</v>
      </c>
      <c r="IJ7" s="206"/>
      <c r="IK7" s="204"/>
      <c r="IL7" s="206"/>
      <c r="IM7" s="202">
        <f>IFERROR(__xludf.DUMMYFUNCTION("""COMPUTED_VALUE"""),16.0)</f>
        <v>16</v>
      </c>
      <c r="IN7" s="199"/>
      <c r="IO7" s="204"/>
      <c r="IP7" s="199"/>
      <c r="IQ7" s="204">
        <f>IFERROR(__xludf.DUMMYFUNCTION("""COMPUTED_VALUE"""),15.5)</f>
        <v>15.5</v>
      </c>
      <c r="IR7" s="199"/>
      <c r="IS7" s="202"/>
      <c r="IT7" s="199"/>
      <c r="IU7" s="204">
        <f>IFERROR(__xludf.DUMMYFUNCTION("""COMPUTED_VALUE"""),17.5)</f>
        <v>17.5</v>
      </c>
      <c r="IV7" s="199"/>
    </row>
    <row r="8">
      <c r="A8" s="208">
        <f>IFERROR(__xludf.DUMMYFUNCTION("""COMPUTED_VALUE"""),150.0)</f>
        <v>150</v>
      </c>
      <c r="B8" s="231" t="str">
        <f t="shared" si="1"/>
        <v>David Kropáč</v>
      </c>
      <c r="C8" s="199">
        <f t="shared" ref="C8:BL8" si="7">BO8+EA8+GM8</f>
        <v>14</v>
      </c>
      <c r="D8" s="199">
        <f t="shared" si="7"/>
        <v>0</v>
      </c>
      <c r="E8" s="199">
        <f t="shared" si="7"/>
        <v>6</v>
      </c>
      <c r="F8" s="199">
        <f t="shared" si="7"/>
        <v>0</v>
      </c>
      <c r="G8" s="199">
        <f t="shared" si="7"/>
        <v>10</v>
      </c>
      <c r="H8" s="199">
        <f t="shared" si="7"/>
        <v>0</v>
      </c>
      <c r="I8" s="199">
        <f t="shared" si="7"/>
        <v>10</v>
      </c>
      <c r="J8" s="199">
        <f t="shared" si="7"/>
        <v>0</v>
      </c>
      <c r="K8" s="199">
        <f t="shared" si="7"/>
        <v>13</v>
      </c>
      <c r="L8" s="199">
        <f t="shared" si="7"/>
        <v>0</v>
      </c>
      <c r="M8" s="199">
        <f t="shared" si="7"/>
        <v>15</v>
      </c>
      <c r="N8" s="199">
        <f t="shared" si="7"/>
        <v>0</v>
      </c>
      <c r="O8" s="199">
        <f t="shared" si="7"/>
        <v>15</v>
      </c>
      <c r="P8" s="199">
        <f t="shared" si="7"/>
        <v>0</v>
      </c>
      <c r="Q8" s="199">
        <f t="shared" si="7"/>
        <v>7</v>
      </c>
      <c r="R8" s="199">
        <f t="shared" si="7"/>
        <v>2500</v>
      </c>
      <c r="S8" s="199">
        <f t="shared" si="7"/>
        <v>7</v>
      </c>
      <c r="T8" s="199">
        <f t="shared" si="7"/>
        <v>0</v>
      </c>
      <c r="U8" s="199">
        <f t="shared" si="7"/>
        <v>14</v>
      </c>
      <c r="V8" s="199">
        <f t="shared" si="7"/>
        <v>0</v>
      </c>
      <c r="W8" s="199">
        <f t="shared" si="7"/>
        <v>8</v>
      </c>
      <c r="X8" s="199">
        <f t="shared" si="7"/>
        <v>0</v>
      </c>
      <c r="Y8" s="199">
        <f t="shared" si="7"/>
        <v>13</v>
      </c>
      <c r="Z8" s="199">
        <f t="shared" si="7"/>
        <v>17300</v>
      </c>
      <c r="AA8" s="199">
        <f t="shared" si="7"/>
        <v>0</v>
      </c>
      <c r="AB8" s="199">
        <f t="shared" si="7"/>
        <v>0</v>
      </c>
      <c r="AC8" s="199">
        <f t="shared" si="7"/>
        <v>15</v>
      </c>
      <c r="AD8" s="199">
        <f t="shared" si="7"/>
        <v>0</v>
      </c>
      <c r="AE8" s="199">
        <f t="shared" si="7"/>
        <v>8</v>
      </c>
      <c r="AF8" s="199">
        <f t="shared" si="7"/>
        <v>0</v>
      </c>
      <c r="AG8" s="199">
        <f t="shared" si="7"/>
        <v>10</v>
      </c>
      <c r="AH8" s="199">
        <f t="shared" si="7"/>
        <v>0</v>
      </c>
      <c r="AI8" s="199">
        <f t="shared" si="7"/>
        <v>10</v>
      </c>
      <c r="AJ8" s="199">
        <f t="shared" si="7"/>
        <v>0</v>
      </c>
      <c r="AK8" s="199">
        <f t="shared" si="7"/>
        <v>11</v>
      </c>
      <c r="AL8" s="199">
        <f t="shared" si="7"/>
        <v>0</v>
      </c>
      <c r="AM8" s="199">
        <f t="shared" si="7"/>
        <v>8</v>
      </c>
      <c r="AN8" s="199">
        <f t="shared" si="7"/>
        <v>0</v>
      </c>
      <c r="AO8" s="199">
        <f t="shared" si="7"/>
        <v>15</v>
      </c>
      <c r="AP8" s="199">
        <f t="shared" si="7"/>
        <v>0</v>
      </c>
      <c r="AQ8" s="199">
        <f t="shared" si="7"/>
        <v>9</v>
      </c>
      <c r="AR8" s="199">
        <f t="shared" si="7"/>
        <v>0</v>
      </c>
      <c r="AS8" s="199">
        <f t="shared" si="7"/>
        <v>10</v>
      </c>
      <c r="AT8" s="199">
        <f t="shared" si="7"/>
        <v>0</v>
      </c>
      <c r="AU8" s="199">
        <f t="shared" si="7"/>
        <v>9</v>
      </c>
      <c r="AV8" s="199">
        <f t="shared" si="7"/>
        <v>0</v>
      </c>
      <c r="AW8" s="199">
        <f t="shared" si="7"/>
        <v>9</v>
      </c>
      <c r="AX8" s="199">
        <f t="shared" si="7"/>
        <v>0</v>
      </c>
      <c r="AY8" s="199">
        <f t="shared" si="7"/>
        <v>12</v>
      </c>
      <c r="AZ8" s="199">
        <f t="shared" si="7"/>
        <v>0</v>
      </c>
      <c r="BA8" s="199">
        <f t="shared" si="7"/>
        <v>13</v>
      </c>
      <c r="BB8" s="199">
        <f t="shared" si="7"/>
        <v>20000</v>
      </c>
      <c r="BC8" s="199">
        <f t="shared" si="7"/>
        <v>0</v>
      </c>
      <c r="BD8" s="199">
        <f t="shared" si="7"/>
        <v>0</v>
      </c>
      <c r="BE8" s="199">
        <f t="shared" si="7"/>
        <v>15</v>
      </c>
      <c r="BF8" s="199">
        <f t="shared" si="7"/>
        <v>0</v>
      </c>
      <c r="BG8" s="199">
        <f t="shared" si="7"/>
        <v>9</v>
      </c>
      <c r="BH8" s="199">
        <f t="shared" si="7"/>
        <v>0</v>
      </c>
      <c r="BI8" s="199">
        <f t="shared" si="7"/>
        <v>9</v>
      </c>
      <c r="BJ8" s="199">
        <f t="shared" si="7"/>
        <v>0</v>
      </c>
      <c r="BK8" s="199">
        <f t="shared" si="7"/>
        <v>12</v>
      </c>
      <c r="BL8" s="199">
        <f t="shared" si="7"/>
        <v>0</v>
      </c>
      <c r="BM8" s="158"/>
      <c r="BN8" s="159" t="str">
        <f>IFERROR(__xludf.DUMMYFUNCTION("""COMPUTED_VALUE"""),"David Kropáč")</f>
        <v>David Kropáč</v>
      </c>
      <c r="BO8" s="202"/>
      <c r="BP8" s="203"/>
      <c r="BQ8" s="202"/>
      <c r="BR8" s="203"/>
      <c r="BS8" s="202"/>
      <c r="BT8" s="203"/>
      <c r="BU8" s="202"/>
      <c r="BV8" s="203"/>
      <c r="BW8" s="202"/>
      <c r="BX8" s="203"/>
      <c r="BY8" s="202"/>
      <c r="BZ8" s="203"/>
      <c r="CA8" s="204"/>
      <c r="CB8" s="205"/>
      <c r="CC8" s="202"/>
      <c r="CD8" s="203"/>
      <c r="CE8" s="202"/>
      <c r="CF8" s="203"/>
      <c r="CG8" s="204"/>
      <c r="CH8" s="205"/>
      <c r="CI8" s="202"/>
      <c r="CJ8" s="203"/>
      <c r="CK8" s="204"/>
      <c r="CL8" s="205"/>
      <c r="CM8" s="202"/>
      <c r="CN8" s="203"/>
      <c r="CO8" s="202"/>
      <c r="CP8" s="203"/>
      <c r="CQ8" s="202"/>
      <c r="CR8" s="203"/>
      <c r="CS8" s="202"/>
      <c r="CT8" s="199"/>
      <c r="CU8" s="202"/>
      <c r="CV8" s="199"/>
      <c r="CW8" s="202"/>
      <c r="CX8" s="199"/>
      <c r="CY8" s="202"/>
      <c r="CZ8" s="199"/>
      <c r="DA8" s="202"/>
      <c r="DB8" s="199"/>
      <c r="DC8" s="202"/>
      <c r="DD8" s="199"/>
      <c r="DE8" s="202"/>
      <c r="DF8" s="199"/>
      <c r="DG8" s="202"/>
      <c r="DH8" s="199"/>
      <c r="DI8" s="202"/>
      <c r="DJ8" s="199"/>
      <c r="DK8" s="202"/>
      <c r="DL8" s="199"/>
      <c r="DM8" s="202"/>
      <c r="DN8" s="199"/>
      <c r="DO8" s="202"/>
      <c r="DP8" s="199"/>
      <c r="DQ8" s="202"/>
      <c r="DR8" s="199"/>
      <c r="DS8" s="202"/>
      <c r="DT8" s="199"/>
      <c r="DU8" s="202"/>
      <c r="DV8" s="199"/>
      <c r="DW8" s="202"/>
      <c r="DX8" s="199"/>
      <c r="DY8" s="158"/>
      <c r="DZ8" s="159" t="str">
        <f t="shared" si="3"/>
        <v>David Kropáč</v>
      </c>
      <c r="EA8" s="202">
        <f>IFERROR(__xludf.DUMMYFUNCTION("""COMPUTED_VALUE"""),14.0)</f>
        <v>14</v>
      </c>
      <c r="EB8" s="203"/>
      <c r="EC8" s="202">
        <f>IFERROR(__xludf.DUMMYFUNCTION("""COMPUTED_VALUE"""),6.0)</f>
        <v>6</v>
      </c>
      <c r="ED8" s="203"/>
      <c r="EE8" s="202">
        <f>IFERROR(__xludf.DUMMYFUNCTION("""COMPUTED_VALUE"""),10.0)</f>
        <v>10</v>
      </c>
      <c r="EF8" s="203"/>
      <c r="EG8" s="202">
        <f>IFERROR(__xludf.DUMMYFUNCTION("""COMPUTED_VALUE"""),10.0)</f>
        <v>10</v>
      </c>
      <c r="EH8" s="203"/>
      <c r="EI8" s="202">
        <f>IFERROR(__xludf.DUMMYFUNCTION("""COMPUTED_VALUE"""),13.0)</f>
        <v>13</v>
      </c>
      <c r="EJ8" s="203"/>
      <c r="EK8" s="202">
        <f>IFERROR(__xludf.DUMMYFUNCTION("""COMPUTED_VALUE"""),15.0)</f>
        <v>15</v>
      </c>
      <c r="EL8" s="203"/>
      <c r="EM8" s="204">
        <f>IFERROR(__xludf.DUMMYFUNCTION("""COMPUTED_VALUE"""),15.0)</f>
        <v>15</v>
      </c>
      <c r="EN8" s="205"/>
      <c r="EO8" s="202">
        <f>IFERROR(__xludf.DUMMYFUNCTION("""COMPUTED_VALUE"""),7.0)</f>
        <v>7</v>
      </c>
      <c r="EP8" s="203">
        <f>IFERROR(__xludf.DUMMYFUNCTION("""COMPUTED_VALUE"""),2500.0)</f>
        <v>2500</v>
      </c>
      <c r="EQ8" s="202">
        <f>IFERROR(__xludf.DUMMYFUNCTION("""COMPUTED_VALUE"""),7.0)</f>
        <v>7</v>
      </c>
      <c r="ER8" s="203"/>
      <c r="ES8" s="204">
        <f>IFERROR(__xludf.DUMMYFUNCTION("""COMPUTED_VALUE"""),14.0)</f>
        <v>14</v>
      </c>
      <c r="ET8" s="205"/>
      <c r="EU8" s="202">
        <f>IFERROR(__xludf.DUMMYFUNCTION("""COMPUTED_VALUE"""),8.0)</f>
        <v>8</v>
      </c>
      <c r="EV8" s="203"/>
      <c r="EW8" s="204">
        <f>IFERROR(__xludf.DUMMYFUNCTION("""COMPUTED_VALUE"""),13.0)</f>
        <v>13</v>
      </c>
      <c r="EX8" s="205">
        <f>IFERROR(__xludf.DUMMYFUNCTION("""COMPUTED_VALUE"""),17300.0)</f>
        <v>17300</v>
      </c>
      <c r="EY8" s="202"/>
      <c r="EZ8" s="203"/>
      <c r="FA8" s="202">
        <f>IFERROR(__xludf.DUMMYFUNCTION("""COMPUTED_VALUE"""),15.0)</f>
        <v>15</v>
      </c>
      <c r="FB8" s="203"/>
      <c r="FC8" s="202">
        <f>IFERROR(__xludf.DUMMYFUNCTION("""COMPUTED_VALUE"""),8.0)</f>
        <v>8</v>
      </c>
      <c r="FD8" s="203"/>
      <c r="FE8" s="202">
        <f>IFERROR(__xludf.DUMMYFUNCTION("""COMPUTED_VALUE"""),10.0)</f>
        <v>10</v>
      </c>
      <c r="FF8" s="199"/>
      <c r="FG8" s="202">
        <f>IFERROR(__xludf.DUMMYFUNCTION("""COMPUTED_VALUE"""),10.0)</f>
        <v>10</v>
      </c>
      <c r="FH8" s="199"/>
      <c r="FI8" s="202">
        <f>IFERROR(__xludf.DUMMYFUNCTION("""COMPUTED_VALUE"""),11.0)</f>
        <v>11</v>
      </c>
      <c r="FJ8" s="199"/>
      <c r="FK8" s="202">
        <f>IFERROR(__xludf.DUMMYFUNCTION("""COMPUTED_VALUE"""),8.0)</f>
        <v>8</v>
      </c>
      <c r="FL8" s="199"/>
      <c r="FM8" s="202">
        <f>IFERROR(__xludf.DUMMYFUNCTION("""COMPUTED_VALUE"""),15.0)</f>
        <v>15</v>
      </c>
      <c r="FN8" s="199"/>
      <c r="FO8" s="202">
        <f>IFERROR(__xludf.DUMMYFUNCTION("""COMPUTED_VALUE"""),9.0)</f>
        <v>9</v>
      </c>
      <c r="FP8" s="199"/>
      <c r="FQ8" s="202">
        <f>IFERROR(__xludf.DUMMYFUNCTION("""COMPUTED_VALUE"""),10.0)</f>
        <v>10</v>
      </c>
      <c r="FR8" s="199"/>
      <c r="FS8" s="202">
        <f>IFERROR(__xludf.DUMMYFUNCTION("""COMPUTED_VALUE"""),9.0)</f>
        <v>9</v>
      </c>
      <c r="FT8" s="199"/>
      <c r="FU8" s="202">
        <f>IFERROR(__xludf.DUMMYFUNCTION("""COMPUTED_VALUE"""),9.0)</f>
        <v>9</v>
      </c>
      <c r="FV8" s="199"/>
      <c r="FW8" s="202">
        <f>IFERROR(__xludf.DUMMYFUNCTION("""COMPUTED_VALUE"""),12.0)</f>
        <v>12</v>
      </c>
      <c r="FX8" s="199"/>
      <c r="FY8" s="202">
        <f>IFERROR(__xludf.DUMMYFUNCTION("""COMPUTED_VALUE"""),13.0)</f>
        <v>13</v>
      </c>
      <c r="FZ8" s="199">
        <f>IFERROR(__xludf.DUMMYFUNCTION("""COMPUTED_VALUE"""),20000.0)</f>
        <v>20000</v>
      </c>
      <c r="GA8" s="202"/>
      <c r="GB8" s="199"/>
      <c r="GC8" s="202">
        <f>IFERROR(__xludf.DUMMYFUNCTION("""COMPUTED_VALUE"""),15.0)</f>
        <v>15</v>
      </c>
      <c r="GD8" s="199"/>
      <c r="GE8" s="202">
        <f>IFERROR(__xludf.DUMMYFUNCTION("""COMPUTED_VALUE"""),9.0)</f>
        <v>9</v>
      </c>
      <c r="GF8" s="199"/>
      <c r="GG8" s="202">
        <f>IFERROR(__xludf.DUMMYFUNCTION("""COMPUTED_VALUE"""),9.0)</f>
        <v>9</v>
      </c>
      <c r="GH8" s="199"/>
      <c r="GI8" s="202">
        <f>IFERROR(__xludf.DUMMYFUNCTION("""COMPUTED_VALUE"""),12.0)</f>
        <v>12</v>
      </c>
      <c r="GJ8" s="199"/>
      <c r="GK8" s="158"/>
      <c r="GL8" s="159" t="str">
        <f t="shared" si="4"/>
        <v>David Kropáč</v>
      </c>
      <c r="GM8" s="202"/>
      <c r="GN8" s="203"/>
      <c r="GO8" s="202"/>
      <c r="GP8" s="203"/>
      <c r="GQ8" s="202"/>
      <c r="GR8" s="203"/>
      <c r="GS8" s="202"/>
      <c r="GT8" s="203"/>
      <c r="GU8" s="202"/>
      <c r="GV8" s="203"/>
      <c r="GW8" s="202"/>
      <c r="GX8" s="203"/>
      <c r="GY8" s="204"/>
      <c r="GZ8" s="205"/>
      <c r="HA8" s="202"/>
      <c r="HB8" s="203"/>
      <c r="HC8" s="202"/>
      <c r="HD8" s="203"/>
      <c r="HE8" s="204"/>
      <c r="HF8" s="205"/>
      <c r="HG8" s="202"/>
      <c r="HH8" s="203"/>
      <c r="HI8" s="204"/>
      <c r="HJ8" s="205"/>
      <c r="HK8" s="202"/>
      <c r="HL8" s="203"/>
      <c r="HM8" s="202"/>
      <c r="HN8" s="203"/>
      <c r="HO8" s="202"/>
      <c r="HP8" s="203"/>
      <c r="HQ8" s="202"/>
      <c r="HR8" s="199"/>
      <c r="HS8" s="202"/>
      <c r="HT8" s="199"/>
      <c r="HU8" s="202"/>
      <c r="HV8" s="199"/>
      <c r="HW8" s="202"/>
      <c r="HX8" s="199"/>
      <c r="HY8" s="202"/>
      <c r="HZ8" s="199"/>
      <c r="IA8" s="202"/>
      <c r="IB8" s="199"/>
      <c r="IC8" s="202"/>
      <c r="ID8" s="199"/>
      <c r="IE8" s="202"/>
      <c r="IF8" s="199"/>
      <c r="IG8" s="202"/>
      <c r="IH8" s="199"/>
      <c r="II8" s="202"/>
      <c r="IJ8" s="199"/>
      <c r="IK8" s="202"/>
      <c r="IL8" s="199"/>
      <c r="IM8" s="202"/>
      <c r="IN8" s="199"/>
      <c r="IO8" s="202"/>
      <c r="IP8" s="199"/>
      <c r="IQ8" s="202"/>
      <c r="IR8" s="199"/>
      <c r="IS8" s="202"/>
      <c r="IT8" s="199"/>
      <c r="IU8" s="202"/>
      <c r="IV8" s="199"/>
    </row>
    <row r="9">
      <c r="A9" s="208">
        <f>IFERROR(__xludf.DUMMYFUNCTION("""COMPUTED_VALUE"""),130.0)</f>
        <v>130</v>
      </c>
      <c r="B9" s="231" t="str">
        <f t="shared" si="1"/>
        <v>Oksana Dynysenko</v>
      </c>
      <c r="C9" s="199">
        <f t="shared" ref="C9:BL9" si="8">BO9+EA9+GM9</f>
        <v>0</v>
      </c>
      <c r="D9" s="199">
        <f t="shared" si="8"/>
        <v>0</v>
      </c>
      <c r="E9" s="199">
        <f t="shared" si="8"/>
        <v>0</v>
      </c>
      <c r="F9" s="199">
        <f t="shared" si="8"/>
        <v>0</v>
      </c>
      <c r="G9" s="199">
        <f t="shared" si="8"/>
        <v>0</v>
      </c>
      <c r="H9" s="199">
        <f t="shared" si="8"/>
        <v>0</v>
      </c>
      <c r="I9" s="199">
        <f t="shared" si="8"/>
        <v>0</v>
      </c>
      <c r="J9" s="199">
        <f t="shared" si="8"/>
        <v>0</v>
      </c>
      <c r="K9" s="199">
        <f t="shared" si="8"/>
        <v>0</v>
      </c>
      <c r="L9" s="199">
        <f t="shared" si="8"/>
        <v>0</v>
      </c>
      <c r="M9" s="199">
        <f t="shared" si="8"/>
        <v>0</v>
      </c>
      <c r="N9" s="199">
        <f t="shared" si="8"/>
        <v>0</v>
      </c>
      <c r="O9" s="199">
        <f t="shared" si="8"/>
        <v>0</v>
      </c>
      <c r="P9" s="199">
        <f t="shared" si="8"/>
        <v>0</v>
      </c>
      <c r="Q9" s="199">
        <f t="shared" si="8"/>
        <v>0</v>
      </c>
      <c r="R9" s="199">
        <f t="shared" si="8"/>
        <v>0</v>
      </c>
      <c r="S9" s="199">
        <f t="shared" si="8"/>
        <v>0</v>
      </c>
      <c r="T9" s="199">
        <f t="shared" si="8"/>
        <v>0</v>
      </c>
      <c r="U9" s="199">
        <f t="shared" si="8"/>
        <v>0</v>
      </c>
      <c r="V9" s="199">
        <f t="shared" si="8"/>
        <v>0</v>
      </c>
      <c r="W9" s="199">
        <f t="shared" si="8"/>
        <v>0</v>
      </c>
      <c r="X9" s="199">
        <f t="shared" si="8"/>
        <v>0</v>
      </c>
      <c r="Y9" s="199">
        <f t="shared" si="8"/>
        <v>0</v>
      </c>
      <c r="Z9" s="199">
        <f t="shared" si="8"/>
        <v>0</v>
      </c>
      <c r="AA9" s="199">
        <f t="shared" si="8"/>
        <v>0</v>
      </c>
      <c r="AB9" s="199">
        <f t="shared" si="8"/>
        <v>0</v>
      </c>
      <c r="AC9" s="199">
        <f t="shared" si="8"/>
        <v>0</v>
      </c>
      <c r="AD9" s="199">
        <f t="shared" si="8"/>
        <v>0</v>
      </c>
      <c r="AE9" s="199">
        <f t="shared" si="8"/>
        <v>0</v>
      </c>
      <c r="AF9" s="199">
        <f t="shared" si="8"/>
        <v>0</v>
      </c>
      <c r="AG9" s="199">
        <f t="shared" si="8"/>
        <v>0</v>
      </c>
      <c r="AH9" s="199">
        <f t="shared" si="8"/>
        <v>0</v>
      </c>
      <c r="AI9" s="199">
        <f t="shared" si="8"/>
        <v>0</v>
      </c>
      <c r="AJ9" s="199">
        <f t="shared" si="8"/>
        <v>0</v>
      </c>
      <c r="AK9" s="199">
        <f t="shared" si="8"/>
        <v>0</v>
      </c>
      <c r="AL9" s="199">
        <f t="shared" si="8"/>
        <v>0</v>
      </c>
      <c r="AM9" s="199">
        <f t="shared" si="8"/>
        <v>0</v>
      </c>
      <c r="AN9" s="199">
        <f t="shared" si="8"/>
        <v>0</v>
      </c>
      <c r="AO9" s="199">
        <f t="shared" si="8"/>
        <v>0</v>
      </c>
      <c r="AP9" s="199">
        <f t="shared" si="8"/>
        <v>0</v>
      </c>
      <c r="AQ9" s="199">
        <f t="shared" si="8"/>
        <v>0</v>
      </c>
      <c r="AR9" s="199">
        <f t="shared" si="8"/>
        <v>0</v>
      </c>
      <c r="AS9" s="199">
        <f t="shared" si="8"/>
        <v>0</v>
      </c>
      <c r="AT9" s="199">
        <f t="shared" si="8"/>
        <v>0</v>
      </c>
      <c r="AU9" s="199">
        <f t="shared" si="8"/>
        <v>0</v>
      </c>
      <c r="AV9" s="199">
        <f t="shared" si="8"/>
        <v>0</v>
      </c>
      <c r="AW9" s="199">
        <f t="shared" si="8"/>
        <v>0</v>
      </c>
      <c r="AX9" s="199">
        <f t="shared" si="8"/>
        <v>0</v>
      </c>
      <c r="AY9" s="199">
        <f t="shared" si="8"/>
        <v>0</v>
      </c>
      <c r="AZ9" s="199">
        <f t="shared" si="8"/>
        <v>0</v>
      </c>
      <c r="BA9" s="199">
        <f t="shared" si="8"/>
        <v>0</v>
      </c>
      <c r="BB9" s="199">
        <f t="shared" si="8"/>
        <v>0</v>
      </c>
      <c r="BC9" s="199">
        <f t="shared" si="8"/>
        <v>0</v>
      </c>
      <c r="BD9" s="199">
        <f t="shared" si="8"/>
        <v>0</v>
      </c>
      <c r="BE9" s="199">
        <f t="shared" si="8"/>
        <v>0</v>
      </c>
      <c r="BF9" s="199">
        <f t="shared" si="8"/>
        <v>0</v>
      </c>
      <c r="BG9" s="199">
        <f t="shared" si="8"/>
        <v>0</v>
      </c>
      <c r="BH9" s="199">
        <f t="shared" si="8"/>
        <v>0</v>
      </c>
      <c r="BI9" s="199">
        <f t="shared" si="8"/>
        <v>0</v>
      </c>
      <c r="BJ9" s="199">
        <f t="shared" si="8"/>
        <v>0</v>
      </c>
      <c r="BK9" s="199">
        <f t="shared" si="8"/>
        <v>0</v>
      </c>
      <c r="BL9" s="199">
        <f t="shared" si="8"/>
        <v>0</v>
      </c>
      <c r="BM9" s="158"/>
      <c r="BN9" s="159" t="str">
        <f>IFERROR(__xludf.DUMMYFUNCTION("""COMPUTED_VALUE"""),"Oksana Dynysenko")</f>
        <v>Oksana Dynysenko</v>
      </c>
      <c r="BO9" s="202"/>
      <c r="BP9" s="203"/>
      <c r="BQ9" s="204"/>
      <c r="BR9" s="203"/>
      <c r="BS9" s="204"/>
      <c r="BT9" s="203"/>
      <c r="BU9" s="204"/>
      <c r="BV9" s="203"/>
      <c r="BW9" s="204"/>
      <c r="BX9" s="203"/>
      <c r="BY9" s="204"/>
      <c r="BZ9" s="203"/>
      <c r="CA9" s="204"/>
      <c r="CB9" s="203"/>
      <c r="CC9" s="204"/>
      <c r="CD9" s="203"/>
      <c r="CE9" s="204"/>
      <c r="CF9" s="203"/>
      <c r="CG9" s="202"/>
      <c r="CH9" s="203"/>
      <c r="CI9" s="204"/>
      <c r="CJ9" s="203"/>
      <c r="CK9" s="204"/>
      <c r="CL9" s="203"/>
      <c r="CM9" s="204"/>
      <c r="CN9" s="203"/>
      <c r="CO9" s="204"/>
      <c r="CP9" s="203"/>
      <c r="CQ9" s="202"/>
      <c r="CR9" s="203"/>
      <c r="CS9" s="202"/>
      <c r="CT9" s="199"/>
      <c r="CU9" s="204"/>
      <c r="CV9" s="199"/>
      <c r="CW9" s="204"/>
      <c r="CX9" s="199"/>
      <c r="CY9" s="204"/>
      <c r="CZ9" s="199"/>
      <c r="DA9" s="204"/>
      <c r="DB9" s="199"/>
      <c r="DC9" s="204"/>
      <c r="DD9" s="199"/>
      <c r="DE9" s="204"/>
      <c r="DF9" s="199"/>
      <c r="DG9" s="204"/>
      <c r="DH9" s="199"/>
      <c r="DI9" s="202"/>
      <c r="DJ9" s="199"/>
      <c r="DK9" s="204"/>
      <c r="DL9" s="206"/>
      <c r="DM9" s="204"/>
      <c r="DN9" s="206"/>
      <c r="DO9" s="204"/>
      <c r="DP9" s="199"/>
      <c r="DQ9" s="204"/>
      <c r="DR9" s="199"/>
      <c r="DS9" s="204"/>
      <c r="DT9" s="199"/>
      <c r="DU9" s="204"/>
      <c r="DV9" s="199"/>
      <c r="DW9" s="202"/>
      <c r="DX9" s="199"/>
      <c r="DY9" s="158"/>
      <c r="DZ9" s="159" t="str">
        <f t="shared" si="3"/>
        <v>Oksana Dynysenko</v>
      </c>
      <c r="EA9" s="202"/>
      <c r="EB9" s="203"/>
      <c r="EC9" s="204"/>
      <c r="ED9" s="203"/>
      <c r="EE9" s="204"/>
      <c r="EF9" s="203"/>
      <c r="EG9" s="204"/>
      <c r="EH9" s="203"/>
      <c r="EI9" s="204"/>
      <c r="EJ9" s="203"/>
      <c r="EK9" s="204"/>
      <c r="EL9" s="203"/>
      <c r="EM9" s="204"/>
      <c r="EN9" s="203"/>
      <c r="EO9" s="204"/>
      <c r="EP9" s="203"/>
      <c r="EQ9" s="204"/>
      <c r="ER9" s="203"/>
      <c r="ES9" s="202"/>
      <c r="ET9" s="203"/>
      <c r="EU9" s="204"/>
      <c r="EV9" s="203"/>
      <c r="EW9" s="204"/>
      <c r="EX9" s="203"/>
      <c r="EY9" s="204"/>
      <c r="EZ9" s="203"/>
      <c r="FA9" s="204"/>
      <c r="FB9" s="203"/>
      <c r="FC9" s="202"/>
      <c r="FD9" s="203"/>
      <c r="FE9" s="202"/>
      <c r="FF9" s="199"/>
      <c r="FG9" s="204"/>
      <c r="FH9" s="199"/>
      <c r="FI9" s="204"/>
      <c r="FJ9" s="199"/>
      <c r="FK9" s="204"/>
      <c r="FL9" s="199"/>
      <c r="FM9" s="204"/>
      <c r="FN9" s="199"/>
      <c r="FO9" s="204"/>
      <c r="FP9" s="199"/>
      <c r="FQ9" s="204"/>
      <c r="FR9" s="199"/>
      <c r="FS9" s="204"/>
      <c r="FT9" s="199"/>
      <c r="FU9" s="202"/>
      <c r="FV9" s="199"/>
      <c r="FW9" s="204"/>
      <c r="FX9" s="206"/>
      <c r="FY9" s="204"/>
      <c r="FZ9" s="206"/>
      <c r="GA9" s="204"/>
      <c r="GB9" s="199"/>
      <c r="GC9" s="204"/>
      <c r="GD9" s="199"/>
      <c r="GE9" s="204"/>
      <c r="GF9" s="199"/>
      <c r="GG9" s="204"/>
      <c r="GH9" s="199"/>
      <c r="GI9" s="202"/>
      <c r="GJ9" s="199"/>
      <c r="GK9" s="158"/>
      <c r="GL9" s="159" t="str">
        <f t="shared" si="4"/>
        <v>Oksana Dynysenko</v>
      </c>
      <c r="GM9" s="202"/>
      <c r="GN9" s="203"/>
      <c r="GO9" s="204"/>
      <c r="GP9" s="203"/>
      <c r="GQ9" s="204"/>
      <c r="GR9" s="203"/>
      <c r="GS9" s="204"/>
      <c r="GT9" s="203"/>
      <c r="GU9" s="204"/>
      <c r="GV9" s="203"/>
      <c r="GW9" s="204"/>
      <c r="GX9" s="203"/>
      <c r="GY9" s="204"/>
      <c r="GZ9" s="203"/>
      <c r="HA9" s="204"/>
      <c r="HB9" s="203"/>
      <c r="HC9" s="204"/>
      <c r="HD9" s="203"/>
      <c r="HE9" s="202"/>
      <c r="HF9" s="203"/>
      <c r="HG9" s="204"/>
      <c r="HH9" s="203"/>
      <c r="HI9" s="204"/>
      <c r="HJ9" s="203"/>
      <c r="HK9" s="204"/>
      <c r="HL9" s="203"/>
      <c r="HM9" s="204"/>
      <c r="HN9" s="203"/>
      <c r="HO9" s="202"/>
      <c r="HP9" s="203"/>
      <c r="HQ9" s="202"/>
      <c r="HR9" s="199"/>
      <c r="HS9" s="204"/>
      <c r="HT9" s="199"/>
      <c r="HU9" s="204"/>
      <c r="HV9" s="199"/>
      <c r="HW9" s="204"/>
      <c r="HX9" s="199"/>
      <c r="HY9" s="204"/>
      <c r="HZ9" s="199"/>
      <c r="IA9" s="204"/>
      <c r="IB9" s="199"/>
      <c r="IC9" s="204"/>
      <c r="ID9" s="199"/>
      <c r="IE9" s="204"/>
      <c r="IF9" s="199"/>
      <c r="IG9" s="202"/>
      <c r="IH9" s="199"/>
      <c r="II9" s="204"/>
      <c r="IJ9" s="206"/>
      <c r="IK9" s="204"/>
      <c r="IL9" s="206"/>
      <c r="IM9" s="204"/>
      <c r="IN9" s="199"/>
      <c r="IO9" s="204"/>
      <c r="IP9" s="199"/>
      <c r="IQ9" s="204"/>
      <c r="IR9" s="199"/>
      <c r="IS9" s="204"/>
      <c r="IT9" s="199"/>
      <c r="IU9" s="202"/>
      <c r="IV9" s="199"/>
    </row>
    <row r="10">
      <c r="A10" s="208">
        <f>IFERROR(__xludf.DUMMYFUNCTION("""COMPUTED_VALUE"""),150.0)</f>
        <v>150</v>
      </c>
      <c r="B10" s="231" t="str">
        <f t="shared" si="1"/>
        <v>Filip Štěrba</v>
      </c>
      <c r="C10" s="199">
        <f t="shared" ref="C10:BL10" si="9">BO10+EA10+GM10</f>
        <v>0</v>
      </c>
      <c r="D10" s="199">
        <f t="shared" si="9"/>
        <v>0</v>
      </c>
      <c r="E10" s="199">
        <f t="shared" si="9"/>
        <v>15.5</v>
      </c>
      <c r="F10" s="199">
        <f t="shared" si="9"/>
        <v>0</v>
      </c>
      <c r="G10" s="199">
        <f t="shared" si="9"/>
        <v>0</v>
      </c>
      <c r="H10" s="199">
        <f t="shared" si="9"/>
        <v>0</v>
      </c>
      <c r="I10" s="199">
        <f t="shared" si="9"/>
        <v>17</v>
      </c>
      <c r="J10" s="199">
        <f t="shared" si="9"/>
        <v>0</v>
      </c>
      <c r="K10" s="199">
        <f t="shared" si="9"/>
        <v>0</v>
      </c>
      <c r="L10" s="199">
        <f t="shared" si="9"/>
        <v>585</v>
      </c>
      <c r="M10" s="199">
        <f t="shared" si="9"/>
        <v>16</v>
      </c>
      <c r="N10" s="199">
        <f t="shared" si="9"/>
        <v>0</v>
      </c>
      <c r="O10" s="199">
        <f t="shared" si="9"/>
        <v>0</v>
      </c>
      <c r="P10" s="199">
        <f t="shared" si="9"/>
        <v>0</v>
      </c>
      <c r="Q10" s="199">
        <f t="shared" si="9"/>
        <v>15.5</v>
      </c>
      <c r="R10" s="199">
        <f t="shared" si="9"/>
        <v>0</v>
      </c>
      <c r="S10" s="199">
        <f t="shared" si="9"/>
        <v>0</v>
      </c>
      <c r="T10" s="199">
        <f t="shared" si="9"/>
        <v>0</v>
      </c>
      <c r="U10" s="199">
        <f t="shared" si="9"/>
        <v>17.5</v>
      </c>
      <c r="V10" s="199">
        <f t="shared" si="9"/>
        <v>0</v>
      </c>
      <c r="W10" s="199">
        <f t="shared" si="9"/>
        <v>0</v>
      </c>
      <c r="X10" s="199">
        <f t="shared" si="9"/>
        <v>0</v>
      </c>
      <c r="Y10" s="199">
        <f t="shared" si="9"/>
        <v>13.5</v>
      </c>
      <c r="Z10" s="199">
        <f t="shared" si="9"/>
        <v>0</v>
      </c>
      <c r="AA10" s="199">
        <f t="shared" si="9"/>
        <v>0</v>
      </c>
      <c r="AB10" s="199">
        <f t="shared" si="9"/>
        <v>0</v>
      </c>
      <c r="AC10" s="199">
        <f t="shared" si="9"/>
        <v>15.5</v>
      </c>
      <c r="AD10" s="199">
        <f t="shared" si="9"/>
        <v>0</v>
      </c>
      <c r="AE10" s="199">
        <f t="shared" si="9"/>
        <v>0</v>
      </c>
      <c r="AF10" s="199">
        <f t="shared" si="9"/>
        <v>0</v>
      </c>
      <c r="AG10" s="199">
        <f t="shared" si="9"/>
        <v>15.5</v>
      </c>
      <c r="AH10" s="199">
        <f t="shared" si="9"/>
        <v>0</v>
      </c>
      <c r="AI10" s="199">
        <f t="shared" si="9"/>
        <v>17.5</v>
      </c>
      <c r="AJ10" s="199">
        <f t="shared" si="9"/>
        <v>0</v>
      </c>
      <c r="AK10" s="199">
        <f t="shared" si="9"/>
        <v>0</v>
      </c>
      <c r="AL10" s="199">
        <f t="shared" si="9"/>
        <v>0</v>
      </c>
      <c r="AM10" s="199">
        <f t="shared" si="9"/>
        <v>0</v>
      </c>
      <c r="AN10" s="199">
        <f t="shared" si="9"/>
        <v>0</v>
      </c>
      <c r="AO10" s="199">
        <f t="shared" si="9"/>
        <v>15.5</v>
      </c>
      <c r="AP10" s="199">
        <f t="shared" si="9"/>
        <v>0</v>
      </c>
      <c r="AQ10" s="199">
        <f t="shared" si="9"/>
        <v>0</v>
      </c>
      <c r="AR10" s="199">
        <f t="shared" si="9"/>
        <v>0</v>
      </c>
      <c r="AS10" s="199">
        <f t="shared" si="9"/>
        <v>15.5</v>
      </c>
      <c r="AT10" s="199">
        <f t="shared" si="9"/>
        <v>0</v>
      </c>
      <c r="AU10" s="199">
        <f t="shared" si="9"/>
        <v>0</v>
      </c>
      <c r="AV10" s="199">
        <f t="shared" si="9"/>
        <v>0</v>
      </c>
      <c r="AW10" s="199">
        <f t="shared" si="9"/>
        <v>17.5</v>
      </c>
      <c r="AX10" s="199">
        <f t="shared" si="9"/>
        <v>100</v>
      </c>
      <c r="AY10" s="199">
        <f t="shared" si="9"/>
        <v>0</v>
      </c>
      <c r="AZ10" s="199">
        <f t="shared" si="9"/>
        <v>0</v>
      </c>
      <c r="BA10" s="199">
        <f t="shared" si="9"/>
        <v>13.5</v>
      </c>
      <c r="BB10" s="199">
        <f t="shared" si="9"/>
        <v>0</v>
      </c>
      <c r="BC10" s="199">
        <f t="shared" si="9"/>
        <v>0</v>
      </c>
      <c r="BD10" s="199">
        <f t="shared" si="9"/>
        <v>0</v>
      </c>
      <c r="BE10" s="199">
        <f t="shared" si="9"/>
        <v>15.5</v>
      </c>
      <c r="BF10" s="199">
        <f t="shared" si="9"/>
        <v>0</v>
      </c>
      <c r="BG10" s="199">
        <f t="shared" si="9"/>
        <v>0</v>
      </c>
      <c r="BH10" s="199">
        <f t="shared" si="9"/>
        <v>0</v>
      </c>
      <c r="BI10" s="199">
        <f t="shared" si="9"/>
        <v>15.5</v>
      </c>
      <c r="BJ10" s="199">
        <f t="shared" si="9"/>
        <v>0</v>
      </c>
      <c r="BK10" s="199">
        <f t="shared" si="9"/>
        <v>0</v>
      </c>
      <c r="BL10" s="199">
        <f t="shared" si="9"/>
        <v>0</v>
      </c>
      <c r="BM10" s="158"/>
      <c r="BN10" s="159" t="str">
        <f>IFERROR(__xludf.DUMMYFUNCTION("""COMPUTED_VALUE"""),"Filip Štěrba")</f>
        <v>Filip Štěrba</v>
      </c>
      <c r="BO10" s="202"/>
      <c r="BP10" s="203"/>
      <c r="BQ10" s="202"/>
      <c r="BR10" s="203"/>
      <c r="BS10" s="202"/>
      <c r="BT10" s="203"/>
      <c r="BU10" s="204"/>
      <c r="BV10" s="205"/>
      <c r="BW10" s="204"/>
      <c r="BX10" s="205"/>
      <c r="BY10" s="202"/>
      <c r="BZ10" s="203"/>
      <c r="CA10" s="202"/>
      <c r="CB10" s="203"/>
      <c r="CC10" s="202"/>
      <c r="CD10" s="203"/>
      <c r="CE10" s="202"/>
      <c r="CF10" s="203"/>
      <c r="CG10" s="204"/>
      <c r="CH10" s="205"/>
      <c r="CI10" s="202"/>
      <c r="CJ10" s="203"/>
      <c r="CK10" s="202"/>
      <c r="CL10" s="203"/>
      <c r="CM10" s="204"/>
      <c r="CN10" s="205"/>
      <c r="CO10" s="204"/>
      <c r="CP10" s="205"/>
      <c r="CQ10" s="204"/>
      <c r="CR10" s="205"/>
      <c r="CS10" s="204"/>
      <c r="CT10" s="206"/>
      <c r="CU10" s="202"/>
      <c r="CV10" s="199"/>
      <c r="CW10" s="204"/>
      <c r="CX10" s="199"/>
      <c r="CY10" s="204"/>
      <c r="CZ10" s="199"/>
      <c r="DA10" s="204"/>
      <c r="DB10" s="199"/>
      <c r="DC10" s="204"/>
      <c r="DD10" s="199"/>
      <c r="DE10" s="202"/>
      <c r="DF10" s="199"/>
      <c r="DG10" s="202"/>
      <c r="DH10" s="199"/>
      <c r="DI10" s="202"/>
      <c r="DJ10" s="199"/>
      <c r="DK10" s="202"/>
      <c r="DL10" s="199"/>
      <c r="DM10" s="202"/>
      <c r="DN10" s="199"/>
      <c r="DO10" s="202"/>
      <c r="DP10" s="199"/>
      <c r="DQ10" s="202"/>
      <c r="DR10" s="199"/>
      <c r="DS10" s="202"/>
      <c r="DT10" s="199"/>
      <c r="DU10" s="202"/>
      <c r="DV10" s="199"/>
      <c r="DW10" s="202"/>
      <c r="DX10" s="199"/>
      <c r="DY10" s="158"/>
      <c r="DZ10" s="159" t="str">
        <f t="shared" si="3"/>
        <v>Filip Štěrba</v>
      </c>
      <c r="EA10" s="202"/>
      <c r="EB10" s="203"/>
      <c r="EC10" s="202"/>
      <c r="ED10" s="203"/>
      <c r="EE10" s="202"/>
      <c r="EF10" s="203"/>
      <c r="EG10" s="204"/>
      <c r="EH10" s="205"/>
      <c r="EI10" s="204"/>
      <c r="EJ10" s="205"/>
      <c r="EK10" s="202"/>
      <c r="EL10" s="203"/>
      <c r="EM10" s="202"/>
      <c r="EN10" s="203"/>
      <c r="EO10" s="202"/>
      <c r="EP10" s="203"/>
      <c r="EQ10" s="202"/>
      <c r="ER10" s="203"/>
      <c r="ES10" s="204"/>
      <c r="ET10" s="205"/>
      <c r="EU10" s="202"/>
      <c r="EV10" s="203"/>
      <c r="EW10" s="202"/>
      <c r="EX10" s="203"/>
      <c r="EY10" s="204"/>
      <c r="EZ10" s="205"/>
      <c r="FA10" s="204"/>
      <c r="FB10" s="205"/>
      <c r="FC10" s="204"/>
      <c r="FD10" s="205"/>
      <c r="FE10" s="204"/>
      <c r="FF10" s="206"/>
      <c r="FG10" s="202"/>
      <c r="FH10" s="199"/>
      <c r="FI10" s="204"/>
      <c r="FJ10" s="199"/>
      <c r="FK10" s="204"/>
      <c r="FL10" s="199"/>
      <c r="FM10" s="204"/>
      <c r="FN10" s="199"/>
      <c r="FO10" s="204"/>
      <c r="FP10" s="199"/>
      <c r="FQ10" s="202"/>
      <c r="FR10" s="199"/>
      <c r="FS10" s="202"/>
      <c r="FT10" s="199"/>
      <c r="FU10" s="202"/>
      <c r="FV10" s="199"/>
      <c r="FW10" s="202"/>
      <c r="FX10" s="199"/>
      <c r="FY10" s="202"/>
      <c r="FZ10" s="199"/>
      <c r="GA10" s="202"/>
      <c r="GB10" s="199"/>
      <c r="GC10" s="202"/>
      <c r="GD10" s="199"/>
      <c r="GE10" s="202"/>
      <c r="GF10" s="199"/>
      <c r="GG10" s="202"/>
      <c r="GH10" s="199"/>
      <c r="GI10" s="202"/>
      <c r="GJ10" s="199"/>
      <c r="GK10" s="158"/>
      <c r="GL10" s="159" t="str">
        <f t="shared" si="4"/>
        <v>Filip Štěrba</v>
      </c>
      <c r="GM10" s="202"/>
      <c r="GN10" s="203"/>
      <c r="GO10" s="202">
        <f>IFERROR(__xludf.DUMMYFUNCTION("""COMPUTED_VALUE"""),15.5)</f>
        <v>15.5</v>
      </c>
      <c r="GP10" s="203"/>
      <c r="GQ10" s="202"/>
      <c r="GR10" s="203"/>
      <c r="GS10" s="204">
        <f>IFERROR(__xludf.DUMMYFUNCTION("""COMPUTED_VALUE"""),17.0)</f>
        <v>17</v>
      </c>
      <c r="GT10" s="205"/>
      <c r="GU10" s="204"/>
      <c r="GV10" s="205">
        <f>IFERROR(__xludf.DUMMYFUNCTION("""COMPUTED_VALUE"""),585.0)</f>
        <v>585</v>
      </c>
      <c r="GW10" s="202">
        <f>IFERROR(__xludf.DUMMYFUNCTION("""COMPUTED_VALUE"""),16.0)</f>
        <v>16</v>
      </c>
      <c r="GX10" s="203"/>
      <c r="GY10" s="202"/>
      <c r="GZ10" s="203"/>
      <c r="HA10" s="202">
        <f>IFERROR(__xludf.DUMMYFUNCTION("""COMPUTED_VALUE"""),15.5)</f>
        <v>15.5</v>
      </c>
      <c r="HB10" s="203"/>
      <c r="HC10" s="202"/>
      <c r="HD10" s="203"/>
      <c r="HE10" s="204">
        <f>IFERROR(__xludf.DUMMYFUNCTION("""COMPUTED_VALUE"""),17.5)</f>
        <v>17.5</v>
      </c>
      <c r="HF10" s="205"/>
      <c r="HG10" s="202"/>
      <c r="HH10" s="203"/>
      <c r="HI10" s="202">
        <f>IFERROR(__xludf.DUMMYFUNCTION("""COMPUTED_VALUE"""),13.5)</f>
        <v>13.5</v>
      </c>
      <c r="HJ10" s="203"/>
      <c r="HK10" s="204"/>
      <c r="HL10" s="205"/>
      <c r="HM10" s="204">
        <f>IFERROR(__xludf.DUMMYFUNCTION("""COMPUTED_VALUE"""),15.5)</f>
        <v>15.5</v>
      </c>
      <c r="HN10" s="205"/>
      <c r="HO10" s="204"/>
      <c r="HP10" s="205"/>
      <c r="HQ10" s="204">
        <f>IFERROR(__xludf.DUMMYFUNCTION("""COMPUTED_VALUE"""),15.5)</f>
        <v>15.5</v>
      </c>
      <c r="HR10" s="206"/>
      <c r="HS10" s="202">
        <f>IFERROR(__xludf.DUMMYFUNCTION("""COMPUTED_VALUE"""),17.5)</f>
        <v>17.5</v>
      </c>
      <c r="HT10" s="199"/>
      <c r="HU10" s="204"/>
      <c r="HV10" s="199"/>
      <c r="HW10" s="204"/>
      <c r="HX10" s="199"/>
      <c r="HY10" s="204">
        <f>IFERROR(__xludf.DUMMYFUNCTION("""COMPUTED_VALUE"""),15.5)</f>
        <v>15.5</v>
      </c>
      <c r="HZ10" s="199"/>
      <c r="IA10" s="204"/>
      <c r="IB10" s="199"/>
      <c r="IC10" s="202">
        <f>IFERROR(__xludf.DUMMYFUNCTION("""COMPUTED_VALUE"""),15.5)</f>
        <v>15.5</v>
      </c>
      <c r="ID10" s="199"/>
      <c r="IE10" s="202"/>
      <c r="IF10" s="199"/>
      <c r="IG10" s="202">
        <f>IFERROR(__xludf.DUMMYFUNCTION("""COMPUTED_VALUE"""),17.5)</f>
        <v>17.5</v>
      </c>
      <c r="IH10" s="199">
        <f>IFERROR(__xludf.DUMMYFUNCTION("""COMPUTED_VALUE"""),100.0)</f>
        <v>100</v>
      </c>
      <c r="II10" s="202"/>
      <c r="IJ10" s="199"/>
      <c r="IK10" s="202">
        <f>IFERROR(__xludf.DUMMYFUNCTION("""COMPUTED_VALUE"""),13.5)</f>
        <v>13.5</v>
      </c>
      <c r="IL10" s="199"/>
      <c r="IM10" s="202"/>
      <c r="IN10" s="199"/>
      <c r="IO10" s="202">
        <f>IFERROR(__xludf.DUMMYFUNCTION("""COMPUTED_VALUE"""),15.5)</f>
        <v>15.5</v>
      </c>
      <c r="IP10" s="199"/>
      <c r="IQ10" s="202"/>
      <c r="IR10" s="199"/>
      <c r="IS10" s="202">
        <f>IFERROR(__xludf.DUMMYFUNCTION("""COMPUTED_VALUE"""),15.5)</f>
        <v>15.5</v>
      </c>
      <c r="IT10" s="199"/>
      <c r="IU10" s="202"/>
      <c r="IV10" s="199"/>
    </row>
    <row r="11">
      <c r="A11" s="208">
        <f>IFERROR(__xludf.DUMMYFUNCTION("""COMPUTED_VALUE"""),150.0)</f>
        <v>150</v>
      </c>
      <c r="B11" s="231" t="str">
        <f t="shared" si="1"/>
        <v>Yana Nynyk</v>
      </c>
      <c r="C11" s="199">
        <f t="shared" ref="C11:BL11" si="10">BO11+EA11+GM11</f>
        <v>0</v>
      </c>
      <c r="D11" s="199">
        <f t="shared" si="10"/>
        <v>0</v>
      </c>
      <c r="E11" s="199">
        <f t="shared" si="10"/>
        <v>0</v>
      </c>
      <c r="F11" s="199">
        <f t="shared" si="10"/>
        <v>0</v>
      </c>
      <c r="G11" s="199">
        <f t="shared" si="10"/>
        <v>0</v>
      </c>
      <c r="H11" s="199">
        <f t="shared" si="10"/>
        <v>0</v>
      </c>
      <c r="I11" s="199">
        <f t="shared" si="10"/>
        <v>0</v>
      </c>
      <c r="J11" s="199">
        <f t="shared" si="10"/>
        <v>0</v>
      </c>
      <c r="K11" s="199">
        <f t="shared" si="10"/>
        <v>0</v>
      </c>
      <c r="L11" s="199">
        <f t="shared" si="10"/>
        <v>0</v>
      </c>
      <c r="M11" s="199">
        <f t="shared" si="10"/>
        <v>0</v>
      </c>
      <c r="N11" s="199">
        <f t="shared" si="10"/>
        <v>0</v>
      </c>
      <c r="O11" s="199">
        <f t="shared" si="10"/>
        <v>0</v>
      </c>
      <c r="P11" s="199">
        <f t="shared" si="10"/>
        <v>0</v>
      </c>
      <c r="Q11" s="199">
        <f t="shared" si="10"/>
        <v>0</v>
      </c>
      <c r="R11" s="199">
        <f t="shared" si="10"/>
        <v>0</v>
      </c>
      <c r="S11" s="199">
        <f t="shared" si="10"/>
        <v>0</v>
      </c>
      <c r="T11" s="199">
        <f t="shared" si="10"/>
        <v>0</v>
      </c>
      <c r="U11" s="199">
        <f t="shared" si="10"/>
        <v>0</v>
      </c>
      <c r="V11" s="199">
        <f t="shared" si="10"/>
        <v>0</v>
      </c>
      <c r="W11" s="199">
        <f t="shared" si="10"/>
        <v>0</v>
      </c>
      <c r="X11" s="199">
        <f t="shared" si="10"/>
        <v>0</v>
      </c>
      <c r="Y11" s="199">
        <f t="shared" si="10"/>
        <v>0</v>
      </c>
      <c r="Z11" s="199">
        <f t="shared" si="10"/>
        <v>0</v>
      </c>
      <c r="AA11" s="199">
        <f t="shared" si="10"/>
        <v>0</v>
      </c>
      <c r="AB11" s="199">
        <f t="shared" si="10"/>
        <v>0</v>
      </c>
      <c r="AC11" s="199">
        <f t="shared" si="10"/>
        <v>0</v>
      </c>
      <c r="AD11" s="199">
        <f t="shared" si="10"/>
        <v>0</v>
      </c>
      <c r="AE11" s="199">
        <f t="shared" si="10"/>
        <v>0</v>
      </c>
      <c r="AF11" s="199">
        <f t="shared" si="10"/>
        <v>0</v>
      </c>
      <c r="AG11" s="199">
        <f t="shared" si="10"/>
        <v>0</v>
      </c>
      <c r="AH11" s="199">
        <f t="shared" si="10"/>
        <v>0</v>
      </c>
      <c r="AI11" s="199">
        <f t="shared" si="10"/>
        <v>0</v>
      </c>
      <c r="AJ11" s="199">
        <f t="shared" si="10"/>
        <v>0</v>
      </c>
      <c r="AK11" s="199">
        <f t="shared" si="10"/>
        <v>0</v>
      </c>
      <c r="AL11" s="199">
        <f t="shared" si="10"/>
        <v>0</v>
      </c>
      <c r="AM11" s="199">
        <f t="shared" si="10"/>
        <v>0</v>
      </c>
      <c r="AN11" s="199">
        <f t="shared" si="10"/>
        <v>0</v>
      </c>
      <c r="AO11" s="199">
        <f t="shared" si="10"/>
        <v>0</v>
      </c>
      <c r="AP11" s="199">
        <f t="shared" si="10"/>
        <v>0</v>
      </c>
      <c r="AQ11" s="199">
        <f t="shared" si="10"/>
        <v>0</v>
      </c>
      <c r="AR11" s="199">
        <f t="shared" si="10"/>
        <v>0</v>
      </c>
      <c r="AS11" s="199">
        <f t="shared" si="10"/>
        <v>0</v>
      </c>
      <c r="AT11" s="199">
        <f t="shared" si="10"/>
        <v>0</v>
      </c>
      <c r="AU11" s="199">
        <f t="shared" si="10"/>
        <v>0</v>
      </c>
      <c r="AV11" s="199">
        <f t="shared" si="10"/>
        <v>0</v>
      </c>
      <c r="AW11" s="199">
        <f t="shared" si="10"/>
        <v>0</v>
      </c>
      <c r="AX11" s="199">
        <f t="shared" si="10"/>
        <v>0</v>
      </c>
      <c r="AY11" s="199">
        <f t="shared" si="10"/>
        <v>0</v>
      </c>
      <c r="AZ11" s="199">
        <f t="shared" si="10"/>
        <v>0</v>
      </c>
      <c r="BA11" s="199">
        <f t="shared" si="10"/>
        <v>0</v>
      </c>
      <c r="BB11" s="199">
        <f t="shared" si="10"/>
        <v>0</v>
      </c>
      <c r="BC11" s="199">
        <f t="shared" si="10"/>
        <v>0</v>
      </c>
      <c r="BD11" s="199">
        <f t="shared" si="10"/>
        <v>0</v>
      </c>
      <c r="BE11" s="199">
        <f t="shared" si="10"/>
        <v>0</v>
      </c>
      <c r="BF11" s="199">
        <f t="shared" si="10"/>
        <v>0</v>
      </c>
      <c r="BG11" s="199">
        <f t="shared" si="10"/>
        <v>0</v>
      </c>
      <c r="BH11" s="199">
        <f t="shared" si="10"/>
        <v>0</v>
      </c>
      <c r="BI11" s="199">
        <f t="shared" si="10"/>
        <v>0</v>
      </c>
      <c r="BJ11" s="199">
        <f t="shared" si="10"/>
        <v>0</v>
      </c>
      <c r="BK11" s="199">
        <f t="shared" si="10"/>
        <v>0</v>
      </c>
      <c r="BL11" s="199">
        <f t="shared" si="10"/>
        <v>0</v>
      </c>
      <c r="BM11" s="158"/>
      <c r="BN11" s="159" t="str">
        <f>IFERROR(__xludf.DUMMYFUNCTION("""COMPUTED_VALUE"""),"Yana Nynyk")</f>
        <v>Yana Nynyk</v>
      </c>
      <c r="BO11" s="202"/>
      <c r="BP11" s="203"/>
      <c r="BQ11" s="202"/>
      <c r="BR11" s="203"/>
      <c r="BS11" s="202"/>
      <c r="BT11" s="203"/>
      <c r="BU11" s="202"/>
      <c r="BV11" s="203"/>
      <c r="BW11" s="202"/>
      <c r="BX11" s="203"/>
      <c r="BY11" s="202"/>
      <c r="BZ11" s="203"/>
      <c r="CA11" s="202"/>
      <c r="CB11" s="203"/>
      <c r="CC11" s="202"/>
      <c r="CD11" s="203"/>
      <c r="CE11" s="202"/>
      <c r="CF11" s="203"/>
      <c r="CG11" s="202"/>
      <c r="CH11" s="203"/>
      <c r="CI11" s="202"/>
      <c r="CJ11" s="203"/>
      <c r="CK11" s="202"/>
      <c r="CL11" s="203"/>
      <c r="CM11" s="202"/>
      <c r="CN11" s="203"/>
      <c r="CO11" s="202"/>
      <c r="CP11" s="203"/>
      <c r="CQ11" s="202"/>
      <c r="CR11" s="203"/>
      <c r="CS11" s="202"/>
      <c r="CT11" s="199"/>
      <c r="CU11" s="202"/>
      <c r="CV11" s="199"/>
      <c r="CW11" s="202"/>
      <c r="CX11" s="199"/>
      <c r="CY11" s="202"/>
      <c r="CZ11" s="199"/>
      <c r="DA11" s="202"/>
      <c r="DB11" s="199"/>
      <c r="DC11" s="202"/>
      <c r="DD11" s="199"/>
      <c r="DE11" s="202"/>
      <c r="DF11" s="199"/>
      <c r="DG11" s="202"/>
      <c r="DH11" s="199"/>
      <c r="DI11" s="202"/>
      <c r="DJ11" s="199"/>
      <c r="DK11" s="202"/>
      <c r="DL11" s="199"/>
      <c r="DM11" s="202"/>
      <c r="DN11" s="199"/>
      <c r="DO11" s="202"/>
      <c r="DP11" s="199"/>
      <c r="DQ11" s="202"/>
      <c r="DR11" s="199"/>
      <c r="DS11" s="202"/>
      <c r="DT11" s="199"/>
      <c r="DU11" s="202"/>
      <c r="DV11" s="199"/>
      <c r="DW11" s="202"/>
      <c r="DX11" s="199"/>
      <c r="DY11" s="158"/>
      <c r="DZ11" s="159" t="str">
        <f t="shared" si="3"/>
        <v>Yana Nynyk</v>
      </c>
      <c r="EA11" s="202"/>
      <c r="EB11" s="203"/>
      <c r="EC11" s="202"/>
      <c r="ED11" s="203"/>
      <c r="EE11" s="202"/>
      <c r="EF11" s="203"/>
      <c r="EG11" s="202"/>
      <c r="EH11" s="203"/>
      <c r="EI11" s="202"/>
      <c r="EJ11" s="203"/>
      <c r="EK11" s="202"/>
      <c r="EL11" s="203"/>
      <c r="EM11" s="202"/>
      <c r="EN11" s="203"/>
      <c r="EO11" s="202"/>
      <c r="EP11" s="203"/>
      <c r="EQ11" s="202"/>
      <c r="ER11" s="203"/>
      <c r="ES11" s="202"/>
      <c r="ET11" s="203"/>
      <c r="EU11" s="202"/>
      <c r="EV11" s="203"/>
      <c r="EW11" s="202"/>
      <c r="EX11" s="203"/>
      <c r="EY11" s="202"/>
      <c r="EZ11" s="203"/>
      <c r="FA11" s="202"/>
      <c r="FB11" s="203"/>
      <c r="FC11" s="202"/>
      <c r="FD11" s="203"/>
      <c r="FE11" s="202"/>
      <c r="FF11" s="199"/>
      <c r="FG11" s="202"/>
      <c r="FH11" s="199"/>
      <c r="FI11" s="202"/>
      <c r="FJ11" s="199"/>
      <c r="FK11" s="202"/>
      <c r="FL11" s="199"/>
      <c r="FM11" s="202"/>
      <c r="FN11" s="199"/>
      <c r="FO11" s="202"/>
      <c r="FP11" s="199"/>
      <c r="FQ11" s="202"/>
      <c r="FR11" s="199"/>
      <c r="FS11" s="202"/>
      <c r="FT11" s="199"/>
      <c r="FU11" s="202"/>
      <c r="FV11" s="199"/>
      <c r="FW11" s="202"/>
      <c r="FX11" s="199"/>
      <c r="FY11" s="202"/>
      <c r="FZ11" s="199"/>
      <c r="GA11" s="202"/>
      <c r="GB11" s="199"/>
      <c r="GC11" s="202"/>
      <c r="GD11" s="199"/>
      <c r="GE11" s="202"/>
      <c r="GF11" s="199"/>
      <c r="GG11" s="202"/>
      <c r="GH11" s="199"/>
      <c r="GI11" s="202"/>
      <c r="GJ11" s="199"/>
      <c r="GK11" s="158"/>
      <c r="GL11" s="159" t="str">
        <f t="shared" si="4"/>
        <v>Yana Nynyk</v>
      </c>
      <c r="GM11" s="202"/>
      <c r="GN11" s="203"/>
      <c r="GO11" s="202"/>
      <c r="GP11" s="203"/>
      <c r="GQ11" s="202"/>
      <c r="GR11" s="203"/>
      <c r="GS11" s="202"/>
      <c r="GT11" s="203"/>
      <c r="GU11" s="202"/>
      <c r="GV11" s="203"/>
      <c r="GW11" s="202"/>
      <c r="GX11" s="203"/>
      <c r="GY11" s="202"/>
      <c r="GZ11" s="203"/>
      <c r="HA11" s="202"/>
      <c r="HB11" s="203"/>
      <c r="HC11" s="202"/>
      <c r="HD11" s="203"/>
      <c r="HE11" s="202"/>
      <c r="HF11" s="203"/>
      <c r="HG11" s="202"/>
      <c r="HH11" s="203"/>
      <c r="HI11" s="202"/>
      <c r="HJ11" s="203"/>
      <c r="HK11" s="202"/>
      <c r="HL11" s="203"/>
      <c r="HM11" s="202"/>
      <c r="HN11" s="203"/>
      <c r="HO11" s="202"/>
      <c r="HP11" s="203"/>
      <c r="HQ11" s="202"/>
      <c r="HR11" s="199"/>
      <c r="HS11" s="202"/>
      <c r="HT11" s="199"/>
      <c r="HU11" s="202"/>
      <c r="HV11" s="199"/>
      <c r="HW11" s="202"/>
      <c r="HX11" s="199"/>
      <c r="HY11" s="202"/>
      <c r="HZ11" s="199"/>
      <c r="IA11" s="202"/>
      <c r="IB11" s="199"/>
      <c r="IC11" s="202"/>
      <c r="ID11" s="199"/>
      <c r="IE11" s="202"/>
      <c r="IF11" s="199"/>
      <c r="IG11" s="202"/>
      <c r="IH11" s="199"/>
      <c r="II11" s="202"/>
      <c r="IJ11" s="199"/>
      <c r="IK11" s="202"/>
      <c r="IL11" s="199"/>
      <c r="IM11" s="202"/>
      <c r="IN11" s="199"/>
      <c r="IO11" s="202"/>
      <c r="IP11" s="199"/>
      <c r="IQ11" s="202"/>
      <c r="IR11" s="199"/>
      <c r="IS11" s="202"/>
      <c r="IT11" s="199"/>
      <c r="IU11" s="202"/>
      <c r="IV11" s="199"/>
    </row>
    <row r="12">
      <c r="A12" s="208">
        <f>IFERROR(__xludf.DUMMYFUNCTION("""COMPUTED_VALUE"""),150.0)</f>
        <v>150</v>
      </c>
      <c r="B12" s="231" t="str">
        <f t="shared" si="1"/>
        <v>Vojtěch Fux</v>
      </c>
      <c r="C12" s="199">
        <f t="shared" ref="C12:BL12" si="11">BO12+EA12+GM12</f>
        <v>0</v>
      </c>
      <c r="D12" s="199">
        <f t="shared" si="11"/>
        <v>0</v>
      </c>
      <c r="E12" s="199">
        <f t="shared" si="11"/>
        <v>0</v>
      </c>
      <c r="F12" s="199">
        <f t="shared" si="11"/>
        <v>0</v>
      </c>
      <c r="G12" s="199">
        <f t="shared" si="11"/>
        <v>0</v>
      </c>
      <c r="H12" s="199">
        <f t="shared" si="11"/>
        <v>0</v>
      </c>
      <c r="I12" s="199">
        <f t="shared" si="11"/>
        <v>0</v>
      </c>
      <c r="J12" s="199">
        <f t="shared" si="11"/>
        <v>0</v>
      </c>
      <c r="K12" s="199">
        <f t="shared" si="11"/>
        <v>0</v>
      </c>
      <c r="L12" s="199">
        <f t="shared" si="11"/>
        <v>0</v>
      </c>
      <c r="M12" s="199">
        <f t="shared" si="11"/>
        <v>0</v>
      </c>
      <c r="N12" s="199">
        <f t="shared" si="11"/>
        <v>0</v>
      </c>
      <c r="O12" s="199">
        <f t="shared" si="11"/>
        <v>0</v>
      </c>
      <c r="P12" s="199">
        <f t="shared" si="11"/>
        <v>0</v>
      </c>
      <c r="Q12" s="199">
        <f t="shared" si="11"/>
        <v>0</v>
      </c>
      <c r="R12" s="199">
        <f t="shared" si="11"/>
        <v>0</v>
      </c>
      <c r="S12" s="199">
        <f t="shared" si="11"/>
        <v>0</v>
      </c>
      <c r="T12" s="199">
        <f t="shared" si="11"/>
        <v>0</v>
      </c>
      <c r="U12" s="199">
        <f t="shared" si="11"/>
        <v>0</v>
      </c>
      <c r="V12" s="199">
        <f t="shared" si="11"/>
        <v>0</v>
      </c>
      <c r="W12" s="199">
        <f t="shared" si="11"/>
        <v>0</v>
      </c>
      <c r="X12" s="199">
        <f t="shared" si="11"/>
        <v>0</v>
      </c>
      <c r="Y12" s="199">
        <f t="shared" si="11"/>
        <v>0</v>
      </c>
      <c r="Z12" s="199">
        <f t="shared" si="11"/>
        <v>0</v>
      </c>
      <c r="AA12" s="199">
        <f t="shared" si="11"/>
        <v>0</v>
      </c>
      <c r="AB12" s="199">
        <f t="shared" si="11"/>
        <v>0</v>
      </c>
      <c r="AC12" s="199">
        <f t="shared" si="11"/>
        <v>0</v>
      </c>
      <c r="AD12" s="199">
        <f t="shared" si="11"/>
        <v>0</v>
      </c>
      <c r="AE12" s="199">
        <f t="shared" si="11"/>
        <v>0</v>
      </c>
      <c r="AF12" s="199">
        <f t="shared" si="11"/>
        <v>0</v>
      </c>
      <c r="AG12" s="199">
        <f t="shared" si="11"/>
        <v>0</v>
      </c>
      <c r="AH12" s="199">
        <f t="shared" si="11"/>
        <v>0</v>
      </c>
      <c r="AI12" s="199">
        <f t="shared" si="11"/>
        <v>0</v>
      </c>
      <c r="AJ12" s="199">
        <f t="shared" si="11"/>
        <v>0</v>
      </c>
      <c r="AK12" s="199">
        <f t="shared" si="11"/>
        <v>0</v>
      </c>
      <c r="AL12" s="199">
        <f t="shared" si="11"/>
        <v>0</v>
      </c>
      <c r="AM12" s="199">
        <f t="shared" si="11"/>
        <v>0</v>
      </c>
      <c r="AN12" s="199">
        <f t="shared" si="11"/>
        <v>0</v>
      </c>
      <c r="AO12" s="199">
        <f t="shared" si="11"/>
        <v>5.5</v>
      </c>
      <c r="AP12" s="199">
        <f t="shared" si="11"/>
        <v>200</v>
      </c>
      <c r="AQ12" s="199">
        <f t="shared" si="11"/>
        <v>0</v>
      </c>
      <c r="AR12" s="199">
        <f t="shared" si="11"/>
        <v>0</v>
      </c>
      <c r="AS12" s="199">
        <f t="shared" si="11"/>
        <v>0</v>
      </c>
      <c r="AT12" s="199">
        <f t="shared" si="11"/>
        <v>0</v>
      </c>
      <c r="AU12" s="199">
        <f t="shared" si="11"/>
        <v>7</v>
      </c>
      <c r="AV12" s="199">
        <f t="shared" si="11"/>
        <v>0</v>
      </c>
      <c r="AW12" s="199">
        <f t="shared" si="11"/>
        <v>1.5</v>
      </c>
      <c r="AX12" s="199">
        <f t="shared" si="11"/>
        <v>150</v>
      </c>
      <c r="AY12" s="199">
        <f t="shared" si="11"/>
        <v>6.5</v>
      </c>
      <c r="AZ12" s="199">
        <f t="shared" si="11"/>
        <v>500</v>
      </c>
      <c r="BA12" s="199">
        <f t="shared" si="11"/>
        <v>0</v>
      </c>
      <c r="BB12" s="199">
        <f t="shared" si="11"/>
        <v>0</v>
      </c>
      <c r="BC12" s="199">
        <f t="shared" si="11"/>
        <v>10</v>
      </c>
      <c r="BD12" s="199">
        <f t="shared" si="11"/>
        <v>0</v>
      </c>
      <c r="BE12" s="199">
        <f t="shared" si="11"/>
        <v>6</v>
      </c>
      <c r="BF12" s="199">
        <f t="shared" si="11"/>
        <v>500</v>
      </c>
      <c r="BG12" s="199">
        <f t="shared" si="11"/>
        <v>0</v>
      </c>
      <c r="BH12" s="199">
        <f t="shared" si="11"/>
        <v>0</v>
      </c>
      <c r="BI12" s="199">
        <f t="shared" si="11"/>
        <v>3</v>
      </c>
      <c r="BJ12" s="199">
        <f t="shared" si="11"/>
        <v>0</v>
      </c>
      <c r="BK12" s="199">
        <f t="shared" si="11"/>
        <v>0</v>
      </c>
      <c r="BL12" s="199">
        <f t="shared" si="11"/>
        <v>0</v>
      </c>
      <c r="BM12" s="158"/>
      <c r="BN12" s="159" t="str">
        <f>IFERROR(__xludf.DUMMYFUNCTION("""COMPUTED_VALUE"""),"Vojtěch Fux")</f>
        <v>Vojtěch Fux</v>
      </c>
      <c r="BO12" s="202"/>
      <c r="BP12" s="203"/>
      <c r="BQ12" s="202"/>
      <c r="BR12" s="203"/>
      <c r="BS12" s="202"/>
      <c r="BT12" s="203"/>
      <c r="BU12" s="202"/>
      <c r="BV12" s="203"/>
      <c r="BW12" s="204"/>
      <c r="BX12" s="205"/>
      <c r="BY12" s="204"/>
      <c r="BZ12" s="205"/>
      <c r="CA12" s="202"/>
      <c r="CB12" s="203"/>
      <c r="CC12" s="204"/>
      <c r="CD12" s="205"/>
      <c r="CE12" s="204"/>
      <c r="CF12" s="205"/>
      <c r="CG12" s="202"/>
      <c r="CH12" s="203"/>
      <c r="CI12" s="202"/>
      <c r="CJ12" s="203"/>
      <c r="CK12" s="202"/>
      <c r="CL12" s="203"/>
      <c r="CM12" s="204"/>
      <c r="CN12" s="205"/>
      <c r="CO12" s="202"/>
      <c r="CP12" s="203"/>
      <c r="CQ12" s="204"/>
      <c r="CR12" s="205"/>
      <c r="CS12" s="204"/>
      <c r="CT12" s="206"/>
      <c r="CU12" s="204"/>
      <c r="CV12" s="199"/>
      <c r="CW12" s="202"/>
      <c r="CX12" s="199"/>
      <c r="CY12" s="204"/>
      <c r="CZ12" s="199"/>
      <c r="DA12" s="204">
        <f>IFERROR(__xludf.DUMMYFUNCTION("""COMPUTED_VALUE"""),5.5)</f>
        <v>5.5</v>
      </c>
      <c r="DB12" s="199">
        <f>IFERROR(__xludf.DUMMYFUNCTION("""COMPUTED_VALUE"""),200.0)</f>
        <v>200</v>
      </c>
      <c r="DC12" s="204"/>
      <c r="DD12" s="199"/>
      <c r="DE12" s="204"/>
      <c r="DF12" s="199"/>
      <c r="DG12" s="204">
        <f>IFERROR(__xludf.DUMMYFUNCTION("""COMPUTED_VALUE"""),7.0)</f>
        <v>7</v>
      </c>
      <c r="DH12" s="199"/>
      <c r="DI12" s="202">
        <f>IFERROR(__xludf.DUMMYFUNCTION("""COMPUTED_VALUE"""),1.5)</f>
        <v>1.5</v>
      </c>
      <c r="DJ12" s="199">
        <f>IFERROR(__xludf.DUMMYFUNCTION("""COMPUTED_VALUE"""),150.0)</f>
        <v>150</v>
      </c>
      <c r="DK12" s="202">
        <f>IFERROR(__xludf.DUMMYFUNCTION("""COMPUTED_VALUE"""),6.5)</f>
        <v>6.5</v>
      </c>
      <c r="DL12" s="199">
        <f>IFERROR(__xludf.DUMMYFUNCTION("""COMPUTED_VALUE"""),500.0)</f>
        <v>500</v>
      </c>
      <c r="DM12" s="202"/>
      <c r="DN12" s="199"/>
      <c r="DO12" s="204"/>
      <c r="DP12" s="199"/>
      <c r="DQ12" s="202">
        <f>IFERROR(__xludf.DUMMYFUNCTION("""COMPUTED_VALUE"""),6.0)</f>
        <v>6</v>
      </c>
      <c r="DR12" s="199">
        <f>IFERROR(__xludf.DUMMYFUNCTION("""COMPUTED_VALUE"""),500.0)</f>
        <v>500</v>
      </c>
      <c r="DS12" s="202"/>
      <c r="DT12" s="199"/>
      <c r="DU12" s="204">
        <f>IFERROR(__xludf.DUMMYFUNCTION("""COMPUTED_VALUE"""),3.0)</f>
        <v>3</v>
      </c>
      <c r="DV12" s="199"/>
      <c r="DW12" s="204"/>
      <c r="DX12" s="199"/>
      <c r="DY12" s="158"/>
      <c r="DZ12" s="159" t="str">
        <f t="shared" si="3"/>
        <v>Vojtěch Fux</v>
      </c>
      <c r="EA12" s="202"/>
      <c r="EB12" s="203"/>
      <c r="EC12" s="202"/>
      <c r="ED12" s="203"/>
      <c r="EE12" s="202"/>
      <c r="EF12" s="203"/>
      <c r="EG12" s="202"/>
      <c r="EH12" s="203"/>
      <c r="EI12" s="204"/>
      <c r="EJ12" s="205"/>
      <c r="EK12" s="204"/>
      <c r="EL12" s="205"/>
      <c r="EM12" s="202"/>
      <c r="EN12" s="203"/>
      <c r="EO12" s="204"/>
      <c r="EP12" s="205"/>
      <c r="EQ12" s="204"/>
      <c r="ER12" s="205"/>
      <c r="ES12" s="202"/>
      <c r="ET12" s="203"/>
      <c r="EU12" s="202"/>
      <c r="EV12" s="203"/>
      <c r="EW12" s="202"/>
      <c r="EX12" s="203"/>
      <c r="EY12" s="204"/>
      <c r="EZ12" s="205"/>
      <c r="FA12" s="202"/>
      <c r="FB12" s="203"/>
      <c r="FC12" s="204"/>
      <c r="FD12" s="205"/>
      <c r="FE12" s="204"/>
      <c r="FF12" s="206"/>
      <c r="FG12" s="204"/>
      <c r="FH12" s="199"/>
      <c r="FI12" s="202"/>
      <c r="FJ12" s="199"/>
      <c r="FK12" s="204"/>
      <c r="FL12" s="199"/>
      <c r="FM12" s="204"/>
      <c r="FN12" s="199"/>
      <c r="FO12" s="204"/>
      <c r="FP12" s="199"/>
      <c r="FQ12" s="204"/>
      <c r="FR12" s="199"/>
      <c r="FS12" s="204"/>
      <c r="FT12" s="199"/>
      <c r="FU12" s="202"/>
      <c r="FV12" s="199"/>
      <c r="FW12" s="202"/>
      <c r="FX12" s="199"/>
      <c r="FY12" s="202"/>
      <c r="FZ12" s="199"/>
      <c r="GA12" s="204">
        <f>IFERROR(__xludf.DUMMYFUNCTION("""COMPUTED_VALUE"""),10.0)</f>
        <v>10</v>
      </c>
      <c r="GB12" s="199"/>
      <c r="GC12" s="202"/>
      <c r="GD12" s="199"/>
      <c r="GE12" s="202"/>
      <c r="GF12" s="199"/>
      <c r="GG12" s="204"/>
      <c r="GH12" s="199"/>
      <c r="GI12" s="204"/>
      <c r="GJ12" s="199"/>
      <c r="GK12" s="158"/>
      <c r="GL12" s="159" t="str">
        <f t="shared" si="4"/>
        <v>Vojtěch Fux</v>
      </c>
      <c r="GM12" s="202"/>
      <c r="GN12" s="203"/>
      <c r="GO12" s="202"/>
      <c r="GP12" s="203"/>
      <c r="GQ12" s="202"/>
      <c r="GR12" s="203"/>
      <c r="GS12" s="202"/>
      <c r="GT12" s="203"/>
      <c r="GU12" s="204"/>
      <c r="GV12" s="205"/>
      <c r="GW12" s="204"/>
      <c r="GX12" s="205"/>
      <c r="GY12" s="202"/>
      <c r="GZ12" s="203"/>
      <c r="HA12" s="204"/>
      <c r="HB12" s="205"/>
      <c r="HC12" s="204"/>
      <c r="HD12" s="205"/>
      <c r="HE12" s="202"/>
      <c r="HF12" s="203"/>
      <c r="HG12" s="202"/>
      <c r="HH12" s="203"/>
      <c r="HI12" s="202"/>
      <c r="HJ12" s="203"/>
      <c r="HK12" s="204"/>
      <c r="HL12" s="205"/>
      <c r="HM12" s="202"/>
      <c r="HN12" s="203"/>
      <c r="HO12" s="204"/>
      <c r="HP12" s="205"/>
      <c r="HQ12" s="204"/>
      <c r="HR12" s="206"/>
      <c r="HS12" s="204"/>
      <c r="HT12" s="199"/>
      <c r="HU12" s="202"/>
      <c r="HV12" s="199"/>
      <c r="HW12" s="204"/>
      <c r="HX12" s="199"/>
      <c r="HY12" s="204"/>
      <c r="HZ12" s="199"/>
      <c r="IA12" s="204"/>
      <c r="IB12" s="199"/>
      <c r="IC12" s="204"/>
      <c r="ID12" s="199"/>
      <c r="IE12" s="204"/>
      <c r="IF12" s="199"/>
      <c r="IG12" s="202"/>
      <c r="IH12" s="199"/>
      <c r="II12" s="202"/>
      <c r="IJ12" s="199"/>
      <c r="IK12" s="202"/>
      <c r="IL12" s="199"/>
      <c r="IM12" s="204"/>
      <c r="IN12" s="199"/>
      <c r="IO12" s="202"/>
      <c r="IP12" s="199"/>
      <c r="IQ12" s="202"/>
      <c r="IR12" s="199"/>
      <c r="IS12" s="204"/>
      <c r="IT12" s="199"/>
      <c r="IU12" s="204"/>
      <c r="IV12" s="199"/>
    </row>
    <row r="13">
      <c r="A13" s="208">
        <f>IFERROR(__xludf.DUMMYFUNCTION("""COMPUTED_VALUE"""),120.0)</f>
        <v>120</v>
      </c>
      <c r="B13" s="231" t="str">
        <f t="shared" si="1"/>
        <v>Daniel Fux</v>
      </c>
      <c r="C13" s="199">
        <f t="shared" ref="C13:BL13" si="12">BO13+EA13+GM13</f>
        <v>0</v>
      </c>
      <c r="D13" s="199">
        <f t="shared" si="12"/>
        <v>0</v>
      </c>
      <c r="E13" s="199">
        <f t="shared" si="12"/>
        <v>0</v>
      </c>
      <c r="F13" s="199">
        <f t="shared" si="12"/>
        <v>0</v>
      </c>
      <c r="G13" s="199">
        <f t="shared" si="12"/>
        <v>0</v>
      </c>
      <c r="H13" s="199">
        <f t="shared" si="12"/>
        <v>0</v>
      </c>
      <c r="I13" s="199">
        <f t="shared" si="12"/>
        <v>0</v>
      </c>
      <c r="J13" s="199">
        <f t="shared" si="12"/>
        <v>0</v>
      </c>
      <c r="K13" s="199">
        <f t="shared" si="12"/>
        <v>0</v>
      </c>
      <c r="L13" s="199">
        <f t="shared" si="12"/>
        <v>0</v>
      </c>
      <c r="M13" s="199">
        <f t="shared" si="12"/>
        <v>0</v>
      </c>
      <c r="N13" s="199">
        <f t="shared" si="12"/>
        <v>0</v>
      </c>
      <c r="O13" s="199">
        <f t="shared" si="12"/>
        <v>0</v>
      </c>
      <c r="P13" s="199">
        <f t="shared" si="12"/>
        <v>0</v>
      </c>
      <c r="Q13" s="199">
        <f t="shared" si="12"/>
        <v>0</v>
      </c>
      <c r="R13" s="199">
        <f t="shared" si="12"/>
        <v>0</v>
      </c>
      <c r="S13" s="199">
        <f t="shared" si="12"/>
        <v>0</v>
      </c>
      <c r="T13" s="199">
        <f t="shared" si="12"/>
        <v>0</v>
      </c>
      <c r="U13" s="199">
        <f t="shared" si="12"/>
        <v>6</v>
      </c>
      <c r="V13" s="199">
        <f t="shared" si="12"/>
        <v>0</v>
      </c>
      <c r="W13" s="199">
        <f t="shared" si="12"/>
        <v>6</v>
      </c>
      <c r="X13" s="199">
        <f t="shared" si="12"/>
        <v>0</v>
      </c>
      <c r="Y13" s="199">
        <f t="shared" si="12"/>
        <v>0</v>
      </c>
      <c r="Z13" s="199">
        <f t="shared" si="12"/>
        <v>0</v>
      </c>
      <c r="AA13" s="199">
        <f t="shared" si="12"/>
        <v>0</v>
      </c>
      <c r="AB13" s="199">
        <f t="shared" si="12"/>
        <v>0</v>
      </c>
      <c r="AC13" s="199">
        <f t="shared" si="12"/>
        <v>0</v>
      </c>
      <c r="AD13" s="199">
        <f t="shared" si="12"/>
        <v>0</v>
      </c>
      <c r="AE13" s="199">
        <f t="shared" si="12"/>
        <v>10</v>
      </c>
      <c r="AF13" s="199">
        <f t="shared" si="12"/>
        <v>0</v>
      </c>
      <c r="AG13" s="199">
        <f t="shared" si="12"/>
        <v>12.5</v>
      </c>
      <c r="AH13" s="199">
        <f t="shared" si="12"/>
        <v>0</v>
      </c>
      <c r="AI13" s="199">
        <f t="shared" si="12"/>
        <v>0</v>
      </c>
      <c r="AJ13" s="199">
        <f t="shared" si="12"/>
        <v>0</v>
      </c>
      <c r="AK13" s="199">
        <f t="shared" si="12"/>
        <v>0</v>
      </c>
      <c r="AL13" s="199">
        <f t="shared" si="12"/>
        <v>0</v>
      </c>
      <c r="AM13" s="199">
        <f t="shared" si="12"/>
        <v>0</v>
      </c>
      <c r="AN13" s="199">
        <f t="shared" si="12"/>
        <v>0</v>
      </c>
      <c r="AO13" s="199">
        <f t="shared" si="12"/>
        <v>12.5</v>
      </c>
      <c r="AP13" s="199">
        <f t="shared" si="12"/>
        <v>0</v>
      </c>
      <c r="AQ13" s="199">
        <f t="shared" si="12"/>
        <v>0</v>
      </c>
      <c r="AR13" s="199">
        <f t="shared" si="12"/>
        <v>0</v>
      </c>
      <c r="AS13" s="199">
        <f t="shared" si="12"/>
        <v>0</v>
      </c>
      <c r="AT13" s="199">
        <f t="shared" si="12"/>
        <v>0</v>
      </c>
      <c r="AU13" s="199">
        <f t="shared" si="12"/>
        <v>0</v>
      </c>
      <c r="AV13" s="199">
        <f t="shared" si="12"/>
        <v>0</v>
      </c>
      <c r="AW13" s="199">
        <f t="shared" si="12"/>
        <v>0</v>
      </c>
      <c r="AX13" s="199">
        <f t="shared" si="12"/>
        <v>0</v>
      </c>
      <c r="AY13" s="199">
        <f t="shared" si="12"/>
        <v>0</v>
      </c>
      <c r="AZ13" s="199">
        <f t="shared" si="12"/>
        <v>0</v>
      </c>
      <c r="BA13" s="199">
        <f t="shared" si="12"/>
        <v>0</v>
      </c>
      <c r="BB13" s="199">
        <f t="shared" si="12"/>
        <v>0</v>
      </c>
      <c r="BC13" s="199">
        <f t="shared" si="12"/>
        <v>0</v>
      </c>
      <c r="BD13" s="199">
        <f t="shared" si="12"/>
        <v>0</v>
      </c>
      <c r="BE13" s="199">
        <f t="shared" si="12"/>
        <v>0</v>
      </c>
      <c r="BF13" s="199">
        <f t="shared" si="12"/>
        <v>0</v>
      </c>
      <c r="BG13" s="199">
        <f t="shared" si="12"/>
        <v>0</v>
      </c>
      <c r="BH13" s="199">
        <f t="shared" si="12"/>
        <v>0</v>
      </c>
      <c r="BI13" s="199">
        <f t="shared" si="12"/>
        <v>0</v>
      </c>
      <c r="BJ13" s="199">
        <f t="shared" si="12"/>
        <v>0</v>
      </c>
      <c r="BK13" s="199">
        <f t="shared" si="12"/>
        <v>3.5</v>
      </c>
      <c r="BL13" s="199">
        <f t="shared" si="12"/>
        <v>0</v>
      </c>
      <c r="BM13" s="158"/>
      <c r="BN13" s="159" t="str">
        <f>IFERROR(__xludf.DUMMYFUNCTION("""COMPUTED_VALUE"""),"Daniel Fux")</f>
        <v>Daniel Fux</v>
      </c>
      <c r="BO13" s="202"/>
      <c r="BP13" s="203"/>
      <c r="BQ13" s="202"/>
      <c r="BR13" s="203"/>
      <c r="BS13" s="202"/>
      <c r="BT13" s="203"/>
      <c r="BU13" s="202"/>
      <c r="BV13" s="203"/>
      <c r="BW13" s="202"/>
      <c r="BX13" s="203"/>
      <c r="BY13" s="202"/>
      <c r="BZ13" s="203"/>
      <c r="CA13" s="202"/>
      <c r="CB13" s="203"/>
      <c r="CC13" s="202"/>
      <c r="CD13" s="203"/>
      <c r="CE13" s="202"/>
      <c r="CF13" s="203"/>
      <c r="CG13" s="202">
        <f>IFERROR(__xludf.DUMMYFUNCTION("""COMPUTED_VALUE"""),6.0)</f>
        <v>6</v>
      </c>
      <c r="CH13" s="203"/>
      <c r="CI13" s="202">
        <f>IFERROR(__xludf.DUMMYFUNCTION("""COMPUTED_VALUE"""),6.0)</f>
        <v>6</v>
      </c>
      <c r="CJ13" s="203"/>
      <c r="CK13" s="202"/>
      <c r="CL13" s="203"/>
      <c r="CM13" s="202"/>
      <c r="CN13" s="203"/>
      <c r="CO13" s="202"/>
      <c r="CP13" s="203"/>
      <c r="CQ13" s="202">
        <f>IFERROR(__xludf.DUMMYFUNCTION("""COMPUTED_VALUE"""),10.0)</f>
        <v>10</v>
      </c>
      <c r="CR13" s="203"/>
      <c r="CS13" s="202">
        <f>IFERROR(__xludf.DUMMYFUNCTION("""COMPUTED_VALUE"""),12.5)</f>
        <v>12.5</v>
      </c>
      <c r="CT13" s="199"/>
      <c r="CU13" s="202"/>
      <c r="CV13" s="199"/>
      <c r="CW13" s="202"/>
      <c r="CX13" s="199"/>
      <c r="CY13" s="202"/>
      <c r="CZ13" s="199"/>
      <c r="DA13" s="202">
        <f>IFERROR(__xludf.DUMMYFUNCTION("""COMPUTED_VALUE"""),12.5)</f>
        <v>12.5</v>
      </c>
      <c r="DB13" s="199"/>
      <c r="DC13" s="202"/>
      <c r="DD13" s="199"/>
      <c r="DE13" s="202"/>
      <c r="DF13" s="199"/>
      <c r="DG13" s="202"/>
      <c r="DH13" s="199"/>
      <c r="DI13" s="202"/>
      <c r="DJ13" s="199"/>
      <c r="DK13" s="202"/>
      <c r="DL13" s="199"/>
      <c r="DM13" s="202"/>
      <c r="DN13" s="199"/>
      <c r="DO13" s="202"/>
      <c r="DP13" s="199"/>
      <c r="DQ13" s="202"/>
      <c r="DR13" s="199"/>
      <c r="DS13" s="202"/>
      <c r="DT13" s="199"/>
      <c r="DU13" s="202"/>
      <c r="DV13" s="199"/>
      <c r="DW13" s="202">
        <f>IFERROR(__xludf.DUMMYFUNCTION("""COMPUTED_VALUE"""),3.5)</f>
        <v>3.5</v>
      </c>
      <c r="DX13" s="199"/>
      <c r="DY13" s="158"/>
      <c r="DZ13" s="159" t="str">
        <f t="shared" si="3"/>
        <v>Daniel Fux</v>
      </c>
      <c r="EA13" s="202"/>
      <c r="EB13" s="203"/>
      <c r="EC13" s="202"/>
      <c r="ED13" s="203"/>
      <c r="EE13" s="202"/>
      <c r="EF13" s="203"/>
      <c r="EG13" s="202"/>
      <c r="EH13" s="203"/>
      <c r="EI13" s="202"/>
      <c r="EJ13" s="203"/>
      <c r="EK13" s="202"/>
      <c r="EL13" s="203"/>
      <c r="EM13" s="202"/>
      <c r="EN13" s="203"/>
      <c r="EO13" s="202"/>
      <c r="EP13" s="203"/>
      <c r="EQ13" s="202"/>
      <c r="ER13" s="203"/>
      <c r="ES13" s="202"/>
      <c r="ET13" s="203"/>
      <c r="EU13" s="202"/>
      <c r="EV13" s="203"/>
      <c r="EW13" s="202"/>
      <c r="EX13" s="203"/>
      <c r="EY13" s="202"/>
      <c r="EZ13" s="203"/>
      <c r="FA13" s="202"/>
      <c r="FB13" s="203"/>
      <c r="FC13" s="202"/>
      <c r="FD13" s="203"/>
      <c r="FE13" s="202"/>
      <c r="FF13" s="199"/>
      <c r="FG13" s="202"/>
      <c r="FH13" s="199"/>
      <c r="FI13" s="202"/>
      <c r="FJ13" s="199"/>
      <c r="FK13" s="202"/>
      <c r="FL13" s="199"/>
      <c r="FM13" s="202"/>
      <c r="FN13" s="199"/>
      <c r="FO13" s="202"/>
      <c r="FP13" s="199"/>
      <c r="FQ13" s="202"/>
      <c r="FR13" s="199"/>
      <c r="FS13" s="202"/>
      <c r="FT13" s="199"/>
      <c r="FU13" s="202"/>
      <c r="FV13" s="199"/>
      <c r="FW13" s="202"/>
      <c r="FX13" s="199"/>
      <c r="FY13" s="202"/>
      <c r="FZ13" s="199"/>
      <c r="GA13" s="202"/>
      <c r="GB13" s="199"/>
      <c r="GC13" s="202"/>
      <c r="GD13" s="199"/>
      <c r="GE13" s="202"/>
      <c r="GF13" s="199"/>
      <c r="GG13" s="202"/>
      <c r="GH13" s="199"/>
      <c r="GI13" s="202"/>
      <c r="GJ13" s="199"/>
      <c r="GK13" s="158"/>
      <c r="GL13" s="159" t="str">
        <f t="shared" si="4"/>
        <v>Daniel Fux</v>
      </c>
      <c r="GM13" s="202"/>
      <c r="GN13" s="203"/>
      <c r="GO13" s="202"/>
      <c r="GP13" s="203"/>
      <c r="GQ13" s="202"/>
      <c r="GR13" s="203"/>
      <c r="GS13" s="202"/>
      <c r="GT13" s="203"/>
      <c r="GU13" s="202"/>
      <c r="GV13" s="203"/>
      <c r="GW13" s="202"/>
      <c r="GX13" s="203"/>
      <c r="GY13" s="202"/>
      <c r="GZ13" s="203"/>
      <c r="HA13" s="202"/>
      <c r="HB13" s="203"/>
      <c r="HC13" s="202"/>
      <c r="HD13" s="203"/>
      <c r="HE13" s="202"/>
      <c r="HF13" s="203"/>
      <c r="HG13" s="202"/>
      <c r="HH13" s="203"/>
      <c r="HI13" s="202"/>
      <c r="HJ13" s="203"/>
      <c r="HK13" s="202"/>
      <c r="HL13" s="203"/>
      <c r="HM13" s="202"/>
      <c r="HN13" s="203"/>
      <c r="HO13" s="202"/>
      <c r="HP13" s="203"/>
      <c r="HQ13" s="202"/>
      <c r="HR13" s="199"/>
      <c r="HS13" s="202"/>
      <c r="HT13" s="199"/>
      <c r="HU13" s="202"/>
      <c r="HV13" s="199"/>
      <c r="HW13" s="202"/>
      <c r="HX13" s="199"/>
      <c r="HY13" s="202"/>
      <c r="HZ13" s="199"/>
      <c r="IA13" s="202"/>
      <c r="IB13" s="199"/>
      <c r="IC13" s="202"/>
      <c r="ID13" s="199"/>
      <c r="IE13" s="202"/>
      <c r="IF13" s="199"/>
      <c r="IG13" s="202"/>
      <c r="IH13" s="199"/>
      <c r="II13" s="202"/>
      <c r="IJ13" s="199"/>
      <c r="IK13" s="202"/>
      <c r="IL13" s="199"/>
      <c r="IM13" s="202"/>
      <c r="IN13" s="199"/>
      <c r="IO13" s="202"/>
      <c r="IP13" s="199"/>
      <c r="IQ13" s="202"/>
      <c r="IR13" s="199"/>
      <c r="IS13" s="202"/>
      <c r="IT13" s="199"/>
      <c r="IU13" s="202"/>
      <c r="IV13" s="199"/>
    </row>
    <row r="14">
      <c r="A14" s="208">
        <f>IFERROR(__xludf.DUMMYFUNCTION("""COMPUTED_VALUE"""),150.0)</f>
        <v>150</v>
      </c>
      <c r="B14" s="231" t="str">
        <f t="shared" si="1"/>
        <v>Radim Dvořák</v>
      </c>
      <c r="C14" s="199">
        <f t="shared" ref="C14:BL14" si="13">BO14+EA14+GM14</f>
        <v>0</v>
      </c>
      <c r="D14" s="199">
        <f t="shared" si="13"/>
        <v>0</v>
      </c>
      <c r="E14" s="199">
        <f t="shared" si="13"/>
        <v>13</v>
      </c>
      <c r="F14" s="199">
        <f t="shared" si="13"/>
        <v>0</v>
      </c>
      <c r="G14" s="199">
        <f t="shared" si="13"/>
        <v>13</v>
      </c>
      <c r="H14" s="199">
        <f t="shared" si="13"/>
        <v>0</v>
      </c>
      <c r="I14" s="199">
        <f t="shared" si="13"/>
        <v>13</v>
      </c>
      <c r="J14" s="199">
        <f t="shared" si="13"/>
        <v>0</v>
      </c>
      <c r="K14" s="199">
        <f t="shared" si="13"/>
        <v>7</v>
      </c>
      <c r="L14" s="199">
        <f t="shared" si="13"/>
        <v>0</v>
      </c>
      <c r="M14" s="199">
        <f t="shared" si="13"/>
        <v>0</v>
      </c>
      <c r="N14" s="199">
        <f t="shared" si="13"/>
        <v>500</v>
      </c>
      <c r="O14" s="199">
        <f t="shared" si="13"/>
        <v>0</v>
      </c>
      <c r="P14" s="199">
        <f t="shared" si="13"/>
        <v>0</v>
      </c>
      <c r="Q14" s="199">
        <f t="shared" si="13"/>
        <v>13</v>
      </c>
      <c r="R14" s="199">
        <f t="shared" si="13"/>
        <v>0</v>
      </c>
      <c r="S14" s="199">
        <f t="shared" si="13"/>
        <v>13</v>
      </c>
      <c r="T14" s="199">
        <f t="shared" si="13"/>
        <v>0</v>
      </c>
      <c r="U14" s="199">
        <f t="shared" si="13"/>
        <v>6</v>
      </c>
      <c r="V14" s="199">
        <f t="shared" si="13"/>
        <v>0</v>
      </c>
      <c r="W14" s="199">
        <f t="shared" si="13"/>
        <v>7</v>
      </c>
      <c r="X14" s="199">
        <f t="shared" si="13"/>
        <v>0</v>
      </c>
      <c r="Y14" s="199">
        <f t="shared" si="13"/>
        <v>12.5</v>
      </c>
      <c r="Z14" s="199">
        <f t="shared" si="13"/>
        <v>0</v>
      </c>
      <c r="AA14" s="199">
        <f t="shared" si="13"/>
        <v>13</v>
      </c>
      <c r="AB14" s="199">
        <f t="shared" si="13"/>
        <v>0</v>
      </c>
      <c r="AC14" s="199">
        <f t="shared" si="13"/>
        <v>6</v>
      </c>
      <c r="AD14" s="199">
        <f t="shared" si="13"/>
        <v>0</v>
      </c>
      <c r="AE14" s="199">
        <f t="shared" si="13"/>
        <v>0</v>
      </c>
      <c r="AF14" s="199">
        <f t="shared" si="13"/>
        <v>0</v>
      </c>
      <c r="AG14" s="199">
        <f t="shared" si="13"/>
        <v>0</v>
      </c>
      <c r="AH14" s="199">
        <f t="shared" si="13"/>
        <v>0</v>
      </c>
      <c r="AI14" s="199">
        <f t="shared" si="13"/>
        <v>12.5</v>
      </c>
      <c r="AJ14" s="199">
        <f t="shared" si="13"/>
        <v>0</v>
      </c>
      <c r="AK14" s="199">
        <f t="shared" si="13"/>
        <v>12.5</v>
      </c>
      <c r="AL14" s="199">
        <f t="shared" si="13"/>
        <v>0</v>
      </c>
      <c r="AM14" s="199">
        <f t="shared" si="13"/>
        <v>12.5</v>
      </c>
      <c r="AN14" s="199">
        <f t="shared" si="13"/>
        <v>0</v>
      </c>
      <c r="AO14" s="199">
        <f t="shared" si="13"/>
        <v>0</v>
      </c>
      <c r="AP14" s="199">
        <f t="shared" si="13"/>
        <v>0</v>
      </c>
      <c r="AQ14" s="199">
        <f t="shared" si="13"/>
        <v>11.5</v>
      </c>
      <c r="AR14" s="199">
        <f t="shared" si="13"/>
        <v>0</v>
      </c>
      <c r="AS14" s="199">
        <f t="shared" si="13"/>
        <v>13</v>
      </c>
      <c r="AT14" s="199">
        <f t="shared" si="13"/>
        <v>0</v>
      </c>
      <c r="AU14" s="199">
        <f t="shared" si="13"/>
        <v>5.5</v>
      </c>
      <c r="AV14" s="199">
        <f t="shared" si="13"/>
        <v>0</v>
      </c>
      <c r="AW14" s="199">
        <f t="shared" si="13"/>
        <v>12.5</v>
      </c>
      <c r="AX14" s="199">
        <f t="shared" si="13"/>
        <v>0</v>
      </c>
      <c r="AY14" s="199">
        <f t="shared" si="13"/>
        <v>0</v>
      </c>
      <c r="AZ14" s="199">
        <f t="shared" si="13"/>
        <v>0</v>
      </c>
      <c r="BA14" s="199">
        <f t="shared" si="13"/>
        <v>9</v>
      </c>
      <c r="BB14" s="199">
        <f t="shared" si="13"/>
        <v>0</v>
      </c>
      <c r="BC14" s="199">
        <f t="shared" si="13"/>
        <v>13</v>
      </c>
      <c r="BD14" s="199">
        <f t="shared" si="13"/>
        <v>0</v>
      </c>
      <c r="BE14" s="199">
        <f t="shared" si="13"/>
        <v>8</v>
      </c>
      <c r="BF14" s="199">
        <f t="shared" si="13"/>
        <v>0</v>
      </c>
      <c r="BG14" s="199">
        <f t="shared" si="13"/>
        <v>13</v>
      </c>
      <c r="BH14" s="199">
        <f t="shared" si="13"/>
        <v>0</v>
      </c>
      <c r="BI14" s="199">
        <f t="shared" si="13"/>
        <v>5.5</v>
      </c>
      <c r="BJ14" s="199">
        <f t="shared" si="13"/>
        <v>0</v>
      </c>
      <c r="BK14" s="199">
        <f t="shared" si="13"/>
        <v>6</v>
      </c>
      <c r="BL14" s="199">
        <f t="shared" si="13"/>
        <v>1500</v>
      </c>
      <c r="BM14" s="158"/>
      <c r="BN14" s="159" t="str">
        <f>IFERROR(__xludf.DUMMYFUNCTION("""COMPUTED_VALUE"""),"Radim Dvořák")</f>
        <v>Radim Dvořák</v>
      </c>
      <c r="BO14" s="202"/>
      <c r="BP14" s="203"/>
      <c r="BQ14" s="202">
        <f>IFERROR(__xludf.DUMMYFUNCTION("""COMPUTED_VALUE"""),13.0)</f>
        <v>13</v>
      </c>
      <c r="BR14" s="203"/>
      <c r="BS14" s="202">
        <f>IFERROR(__xludf.DUMMYFUNCTION("""COMPUTED_VALUE"""),13.0)</f>
        <v>13</v>
      </c>
      <c r="BT14" s="203"/>
      <c r="BU14" s="202">
        <f>IFERROR(__xludf.DUMMYFUNCTION("""COMPUTED_VALUE"""),13.0)</f>
        <v>13</v>
      </c>
      <c r="BV14" s="203"/>
      <c r="BW14" s="202">
        <f>IFERROR(__xludf.DUMMYFUNCTION("""COMPUTED_VALUE"""),7.0)</f>
        <v>7</v>
      </c>
      <c r="BX14" s="203"/>
      <c r="BY14" s="202"/>
      <c r="BZ14" s="203">
        <f>IFERROR(__xludf.DUMMYFUNCTION("""COMPUTED_VALUE"""),500.0)</f>
        <v>500</v>
      </c>
      <c r="CA14" s="202"/>
      <c r="CB14" s="203"/>
      <c r="CC14" s="202">
        <f>IFERROR(__xludf.DUMMYFUNCTION("""COMPUTED_VALUE"""),13.0)</f>
        <v>13</v>
      </c>
      <c r="CD14" s="203"/>
      <c r="CE14" s="202">
        <f>IFERROR(__xludf.DUMMYFUNCTION("""COMPUTED_VALUE"""),13.0)</f>
        <v>13</v>
      </c>
      <c r="CF14" s="203"/>
      <c r="CG14" s="202">
        <f>IFERROR(__xludf.DUMMYFUNCTION("""COMPUTED_VALUE"""),6.0)</f>
        <v>6</v>
      </c>
      <c r="CH14" s="203"/>
      <c r="CI14" s="202">
        <f>IFERROR(__xludf.DUMMYFUNCTION("""COMPUTED_VALUE"""),7.0)</f>
        <v>7</v>
      </c>
      <c r="CJ14" s="203"/>
      <c r="CK14" s="202">
        <f>IFERROR(__xludf.DUMMYFUNCTION("""COMPUTED_VALUE"""),12.5)</f>
        <v>12.5</v>
      </c>
      <c r="CL14" s="203"/>
      <c r="CM14" s="202">
        <f>IFERROR(__xludf.DUMMYFUNCTION("""COMPUTED_VALUE"""),13.0)</f>
        <v>13</v>
      </c>
      <c r="CN14" s="203"/>
      <c r="CO14" s="202">
        <f>IFERROR(__xludf.DUMMYFUNCTION("""COMPUTED_VALUE"""),6.0)</f>
        <v>6</v>
      </c>
      <c r="CP14" s="203"/>
      <c r="CQ14" s="202"/>
      <c r="CR14" s="203"/>
      <c r="CS14" s="202"/>
      <c r="CT14" s="199"/>
      <c r="CU14" s="202">
        <f>IFERROR(__xludf.DUMMYFUNCTION("""COMPUTED_VALUE"""),12.5)</f>
        <v>12.5</v>
      </c>
      <c r="CV14" s="199"/>
      <c r="CW14" s="202">
        <f>IFERROR(__xludf.DUMMYFUNCTION("""COMPUTED_VALUE"""),12.5)</f>
        <v>12.5</v>
      </c>
      <c r="CX14" s="199"/>
      <c r="CY14" s="202">
        <f>IFERROR(__xludf.DUMMYFUNCTION("""COMPUTED_VALUE"""),12.5)</f>
        <v>12.5</v>
      </c>
      <c r="CZ14" s="199"/>
      <c r="DA14" s="202"/>
      <c r="DB14" s="199"/>
      <c r="DC14" s="202">
        <f>IFERROR(__xludf.DUMMYFUNCTION("""COMPUTED_VALUE"""),11.5)</f>
        <v>11.5</v>
      </c>
      <c r="DD14" s="199"/>
      <c r="DE14" s="202">
        <f>IFERROR(__xludf.DUMMYFUNCTION("""COMPUTED_VALUE"""),13.0)</f>
        <v>13</v>
      </c>
      <c r="DF14" s="199"/>
      <c r="DG14" s="202">
        <f>IFERROR(__xludf.DUMMYFUNCTION("""COMPUTED_VALUE"""),5.5)</f>
        <v>5.5</v>
      </c>
      <c r="DH14" s="199"/>
      <c r="DI14" s="202">
        <f>IFERROR(__xludf.DUMMYFUNCTION("""COMPUTED_VALUE"""),12.5)</f>
        <v>12.5</v>
      </c>
      <c r="DJ14" s="199"/>
      <c r="DK14" s="202"/>
      <c r="DL14" s="199"/>
      <c r="DM14" s="202">
        <f>IFERROR(__xludf.DUMMYFUNCTION("""COMPUTED_VALUE"""),9.0)</f>
        <v>9</v>
      </c>
      <c r="DN14" s="199"/>
      <c r="DO14" s="202">
        <f>IFERROR(__xludf.DUMMYFUNCTION("""COMPUTED_VALUE"""),13.0)</f>
        <v>13</v>
      </c>
      <c r="DP14" s="199"/>
      <c r="DQ14" s="202">
        <f>IFERROR(__xludf.DUMMYFUNCTION("""COMPUTED_VALUE"""),8.0)</f>
        <v>8</v>
      </c>
      <c r="DR14" s="199"/>
      <c r="DS14" s="202">
        <f>IFERROR(__xludf.DUMMYFUNCTION("""COMPUTED_VALUE"""),13.0)</f>
        <v>13</v>
      </c>
      <c r="DT14" s="199"/>
      <c r="DU14" s="202">
        <f>IFERROR(__xludf.DUMMYFUNCTION("""COMPUTED_VALUE"""),5.5)</f>
        <v>5.5</v>
      </c>
      <c r="DV14" s="199"/>
      <c r="DW14" s="202">
        <f>IFERROR(__xludf.DUMMYFUNCTION("""COMPUTED_VALUE"""),6.0)</f>
        <v>6</v>
      </c>
      <c r="DX14" s="199">
        <f>IFERROR(__xludf.DUMMYFUNCTION("""COMPUTED_VALUE"""),1500.0)</f>
        <v>1500</v>
      </c>
      <c r="DY14" s="158"/>
      <c r="DZ14" s="159" t="str">
        <f t="shared" si="3"/>
        <v>Radim Dvořák</v>
      </c>
      <c r="EA14" s="202"/>
      <c r="EB14" s="203"/>
      <c r="EC14" s="202"/>
      <c r="ED14" s="203"/>
      <c r="EE14" s="202"/>
      <c r="EF14" s="203"/>
      <c r="EG14" s="202"/>
      <c r="EH14" s="203"/>
      <c r="EI14" s="202"/>
      <c r="EJ14" s="203"/>
      <c r="EK14" s="202"/>
      <c r="EL14" s="203"/>
      <c r="EM14" s="202"/>
      <c r="EN14" s="203"/>
      <c r="EO14" s="202"/>
      <c r="EP14" s="203"/>
      <c r="EQ14" s="202"/>
      <c r="ER14" s="203"/>
      <c r="ES14" s="202"/>
      <c r="ET14" s="203"/>
      <c r="EU14" s="202"/>
      <c r="EV14" s="203"/>
      <c r="EW14" s="202"/>
      <c r="EX14" s="203"/>
      <c r="EY14" s="202"/>
      <c r="EZ14" s="203"/>
      <c r="FA14" s="202"/>
      <c r="FB14" s="203"/>
      <c r="FC14" s="202"/>
      <c r="FD14" s="203"/>
      <c r="FE14" s="202"/>
      <c r="FF14" s="199"/>
      <c r="FG14" s="202"/>
      <c r="FH14" s="199"/>
      <c r="FI14" s="202"/>
      <c r="FJ14" s="199"/>
      <c r="FK14" s="202"/>
      <c r="FL14" s="199"/>
      <c r="FM14" s="202"/>
      <c r="FN14" s="199"/>
      <c r="FO14" s="202"/>
      <c r="FP14" s="199"/>
      <c r="FQ14" s="202"/>
      <c r="FR14" s="199"/>
      <c r="FS14" s="202"/>
      <c r="FT14" s="199"/>
      <c r="FU14" s="202"/>
      <c r="FV14" s="199"/>
      <c r="FW14" s="202"/>
      <c r="FX14" s="199"/>
      <c r="FY14" s="202"/>
      <c r="FZ14" s="199"/>
      <c r="GA14" s="202"/>
      <c r="GB14" s="199"/>
      <c r="GC14" s="202"/>
      <c r="GD14" s="199"/>
      <c r="GE14" s="202"/>
      <c r="GF14" s="199"/>
      <c r="GG14" s="202"/>
      <c r="GH14" s="199"/>
      <c r="GI14" s="202"/>
      <c r="GJ14" s="199"/>
      <c r="GK14" s="158"/>
      <c r="GL14" s="159" t="str">
        <f t="shared" si="4"/>
        <v>Radim Dvořák</v>
      </c>
      <c r="GM14" s="202"/>
      <c r="GN14" s="203"/>
      <c r="GO14" s="202"/>
      <c r="GP14" s="203"/>
      <c r="GQ14" s="202"/>
      <c r="GR14" s="203"/>
      <c r="GS14" s="202"/>
      <c r="GT14" s="203"/>
      <c r="GU14" s="202"/>
      <c r="GV14" s="203"/>
      <c r="GW14" s="202"/>
      <c r="GX14" s="203"/>
      <c r="GY14" s="202"/>
      <c r="GZ14" s="203"/>
      <c r="HA14" s="202"/>
      <c r="HB14" s="203"/>
      <c r="HC14" s="202"/>
      <c r="HD14" s="203"/>
      <c r="HE14" s="202"/>
      <c r="HF14" s="203"/>
      <c r="HG14" s="202"/>
      <c r="HH14" s="203"/>
      <c r="HI14" s="202"/>
      <c r="HJ14" s="203"/>
      <c r="HK14" s="202"/>
      <c r="HL14" s="203"/>
      <c r="HM14" s="202"/>
      <c r="HN14" s="203"/>
      <c r="HO14" s="202"/>
      <c r="HP14" s="203"/>
      <c r="HQ14" s="202"/>
      <c r="HR14" s="199"/>
      <c r="HS14" s="202"/>
      <c r="HT14" s="199"/>
      <c r="HU14" s="202"/>
      <c r="HV14" s="199"/>
      <c r="HW14" s="202"/>
      <c r="HX14" s="199"/>
      <c r="HY14" s="202"/>
      <c r="HZ14" s="199"/>
      <c r="IA14" s="202"/>
      <c r="IB14" s="199"/>
      <c r="IC14" s="202"/>
      <c r="ID14" s="199"/>
      <c r="IE14" s="202"/>
      <c r="IF14" s="199"/>
      <c r="IG14" s="202"/>
      <c r="IH14" s="199"/>
      <c r="II14" s="202"/>
      <c r="IJ14" s="199"/>
      <c r="IK14" s="202"/>
      <c r="IL14" s="199"/>
      <c r="IM14" s="202"/>
      <c r="IN14" s="199"/>
      <c r="IO14" s="202"/>
      <c r="IP14" s="199"/>
      <c r="IQ14" s="202"/>
      <c r="IR14" s="199"/>
      <c r="IS14" s="202"/>
      <c r="IT14" s="199"/>
      <c r="IU14" s="202"/>
      <c r="IV14" s="199"/>
    </row>
    <row r="15">
      <c r="A15" s="208">
        <f>IFERROR(__xludf.DUMMYFUNCTION("""COMPUTED_VALUE"""),100.0)</f>
        <v>100</v>
      </c>
      <c r="B15" s="231" t="str">
        <f t="shared" si="1"/>
        <v>Vladimír Dudkin</v>
      </c>
      <c r="C15" s="199">
        <f t="shared" ref="C15:BL15" si="14">BO15+EA15+GM15</f>
        <v>0</v>
      </c>
      <c r="D15" s="199">
        <f t="shared" si="14"/>
        <v>0</v>
      </c>
      <c r="E15" s="199">
        <f t="shared" si="14"/>
        <v>0</v>
      </c>
      <c r="F15" s="199">
        <f t="shared" si="14"/>
        <v>0</v>
      </c>
      <c r="G15" s="199">
        <f t="shared" si="14"/>
        <v>0</v>
      </c>
      <c r="H15" s="199">
        <f t="shared" si="14"/>
        <v>0</v>
      </c>
      <c r="I15" s="199">
        <f t="shared" si="14"/>
        <v>0</v>
      </c>
      <c r="J15" s="199">
        <f t="shared" si="14"/>
        <v>0</v>
      </c>
      <c r="K15" s="199">
        <f t="shared" si="14"/>
        <v>0</v>
      </c>
      <c r="L15" s="199">
        <f t="shared" si="14"/>
        <v>0</v>
      </c>
      <c r="M15" s="199">
        <f t="shared" si="14"/>
        <v>0</v>
      </c>
      <c r="N15" s="199">
        <f t="shared" si="14"/>
        <v>0</v>
      </c>
      <c r="O15" s="199">
        <f t="shared" si="14"/>
        <v>0</v>
      </c>
      <c r="P15" s="199">
        <f t="shared" si="14"/>
        <v>0</v>
      </c>
      <c r="Q15" s="199">
        <f t="shared" si="14"/>
        <v>0</v>
      </c>
      <c r="R15" s="199">
        <f t="shared" si="14"/>
        <v>0</v>
      </c>
      <c r="S15" s="199">
        <f t="shared" si="14"/>
        <v>0</v>
      </c>
      <c r="T15" s="199">
        <f t="shared" si="14"/>
        <v>0</v>
      </c>
      <c r="U15" s="199">
        <f t="shared" si="14"/>
        <v>0</v>
      </c>
      <c r="V15" s="199">
        <f t="shared" si="14"/>
        <v>0</v>
      </c>
      <c r="W15" s="199">
        <f t="shared" si="14"/>
        <v>0</v>
      </c>
      <c r="X15" s="199">
        <f t="shared" si="14"/>
        <v>0</v>
      </c>
      <c r="Y15" s="199">
        <f t="shared" si="14"/>
        <v>0</v>
      </c>
      <c r="Z15" s="199">
        <f t="shared" si="14"/>
        <v>0</v>
      </c>
      <c r="AA15" s="199">
        <f t="shared" si="14"/>
        <v>0</v>
      </c>
      <c r="AB15" s="199">
        <f t="shared" si="14"/>
        <v>0</v>
      </c>
      <c r="AC15" s="199">
        <f t="shared" si="14"/>
        <v>0</v>
      </c>
      <c r="AD15" s="199">
        <f t="shared" si="14"/>
        <v>0</v>
      </c>
      <c r="AE15" s="199">
        <f t="shared" si="14"/>
        <v>0</v>
      </c>
      <c r="AF15" s="199">
        <f t="shared" si="14"/>
        <v>0</v>
      </c>
      <c r="AG15" s="199">
        <f t="shared" si="14"/>
        <v>0</v>
      </c>
      <c r="AH15" s="199">
        <f t="shared" si="14"/>
        <v>0</v>
      </c>
      <c r="AI15" s="199">
        <f t="shared" si="14"/>
        <v>0</v>
      </c>
      <c r="AJ15" s="199">
        <f t="shared" si="14"/>
        <v>0</v>
      </c>
      <c r="AK15" s="199">
        <f t="shared" si="14"/>
        <v>0</v>
      </c>
      <c r="AL15" s="199">
        <f t="shared" si="14"/>
        <v>0</v>
      </c>
      <c r="AM15" s="199">
        <f t="shared" si="14"/>
        <v>0</v>
      </c>
      <c r="AN15" s="199">
        <f t="shared" si="14"/>
        <v>0</v>
      </c>
      <c r="AO15" s="199">
        <f t="shared" si="14"/>
        <v>0</v>
      </c>
      <c r="AP15" s="199">
        <f t="shared" si="14"/>
        <v>0</v>
      </c>
      <c r="AQ15" s="199">
        <f t="shared" si="14"/>
        <v>0</v>
      </c>
      <c r="AR15" s="199">
        <f t="shared" si="14"/>
        <v>0</v>
      </c>
      <c r="AS15" s="199">
        <f t="shared" si="14"/>
        <v>0</v>
      </c>
      <c r="AT15" s="199">
        <f t="shared" si="14"/>
        <v>0</v>
      </c>
      <c r="AU15" s="199">
        <f t="shared" si="14"/>
        <v>0</v>
      </c>
      <c r="AV15" s="199">
        <f t="shared" si="14"/>
        <v>0</v>
      </c>
      <c r="AW15" s="199">
        <f t="shared" si="14"/>
        <v>0</v>
      </c>
      <c r="AX15" s="199">
        <f t="shared" si="14"/>
        <v>0</v>
      </c>
      <c r="AY15" s="199">
        <f t="shared" si="14"/>
        <v>0</v>
      </c>
      <c r="AZ15" s="199">
        <f t="shared" si="14"/>
        <v>0</v>
      </c>
      <c r="BA15" s="199">
        <f t="shared" si="14"/>
        <v>0</v>
      </c>
      <c r="BB15" s="199">
        <f t="shared" si="14"/>
        <v>0</v>
      </c>
      <c r="BC15" s="199">
        <f t="shared" si="14"/>
        <v>0</v>
      </c>
      <c r="BD15" s="199">
        <f t="shared" si="14"/>
        <v>0</v>
      </c>
      <c r="BE15" s="199">
        <f t="shared" si="14"/>
        <v>0</v>
      </c>
      <c r="BF15" s="199">
        <f t="shared" si="14"/>
        <v>0</v>
      </c>
      <c r="BG15" s="199">
        <f t="shared" si="14"/>
        <v>0</v>
      </c>
      <c r="BH15" s="199">
        <f t="shared" si="14"/>
        <v>0</v>
      </c>
      <c r="BI15" s="199">
        <f t="shared" si="14"/>
        <v>0</v>
      </c>
      <c r="BJ15" s="199">
        <f t="shared" si="14"/>
        <v>0</v>
      </c>
      <c r="BK15" s="199">
        <f t="shared" si="14"/>
        <v>0</v>
      </c>
      <c r="BL15" s="199">
        <f t="shared" si="14"/>
        <v>0</v>
      </c>
      <c r="BM15" s="158"/>
      <c r="BN15" s="159" t="str">
        <f>IFERROR(__xludf.DUMMYFUNCTION("""COMPUTED_VALUE"""),"Vladimír Dudkin")</f>
        <v>Vladimír Dudkin</v>
      </c>
      <c r="BO15" s="202"/>
      <c r="BP15" s="203"/>
      <c r="BQ15" s="202"/>
      <c r="BR15" s="203"/>
      <c r="BS15" s="202"/>
      <c r="BT15" s="203"/>
      <c r="BU15" s="202"/>
      <c r="BV15" s="203"/>
      <c r="BW15" s="202"/>
      <c r="BX15" s="203"/>
      <c r="BY15" s="202"/>
      <c r="BZ15" s="203"/>
      <c r="CA15" s="202"/>
      <c r="CB15" s="203"/>
      <c r="CC15" s="202"/>
      <c r="CD15" s="203"/>
      <c r="CE15" s="202"/>
      <c r="CF15" s="203"/>
      <c r="CG15" s="202"/>
      <c r="CH15" s="203"/>
      <c r="CI15" s="202"/>
      <c r="CJ15" s="203"/>
      <c r="CK15" s="202"/>
      <c r="CL15" s="203"/>
      <c r="CM15" s="202"/>
      <c r="CN15" s="203"/>
      <c r="CO15" s="202"/>
      <c r="CP15" s="203"/>
      <c r="CQ15" s="202"/>
      <c r="CR15" s="203"/>
      <c r="CS15" s="202"/>
      <c r="CT15" s="199"/>
      <c r="CU15" s="204"/>
      <c r="CV15" s="199"/>
      <c r="CW15" s="204"/>
      <c r="CX15" s="199"/>
      <c r="CY15" s="204"/>
      <c r="CZ15" s="199"/>
      <c r="DA15" s="204"/>
      <c r="DB15" s="199"/>
      <c r="DC15" s="204"/>
      <c r="DD15" s="199"/>
      <c r="DE15" s="202"/>
      <c r="DF15" s="199"/>
      <c r="DG15" s="202"/>
      <c r="DH15" s="199"/>
      <c r="DI15" s="204"/>
      <c r="DJ15" s="199"/>
      <c r="DK15" s="204"/>
      <c r="DL15" s="206"/>
      <c r="DM15" s="204"/>
      <c r="DN15" s="206"/>
      <c r="DO15" s="204"/>
      <c r="DP15" s="199"/>
      <c r="DQ15" s="204"/>
      <c r="DR15" s="199"/>
      <c r="DS15" s="202"/>
      <c r="DT15" s="199"/>
      <c r="DU15" s="202"/>
      <c r="DV15" s="199"/>
      <c r="DW15" s="202"/>
      <c r="DX15" s="199"/>
      <c r="DY15" s="158"/>
      <c r="DZ15" s="159" t="str">
        <f t="shared" si="3"/>
        <v>Vladimír Dudkin</v>
      </c>
      <c r="EA15" s="202"/>
      <c r="EB15" s="203"/>
      <c r="EC15" s="202"/>
      <c r="ED15" s="203"/>
      <c r="EE15" s="202"/>
      <c r="EF15" s="203"/>
      <c r="EG15" s="202"/>
      <c r="EH15" s="203"/>
      <c r="EI15" s="202"/>
      <c r="EJ15" s="203"/>
      <c r="EK15" s="202"/>
      <c r="EL15" s="203"/>
      <c r="EM15" s="202"/>
      <c r="EN15" s="203"/>
      <c r="EO15" s="202"/>
      <c r="EP15" s="203"/>
      <c r="EQ15" s="202"/>
      <c r="ER15" s="203"/>
      <c r="ES15" s="202"/>
      <c r="ET15" s="203"/>
      <c r="EU15" s="202"/>
      <c r="EV15" s="203"/>
      <c r="EW15" s="202"/>
      <c r="EX15" s="203"/>
      <c r="EY15" s="202"/>
      <c r="EZ15" s="203"/>
      <c r="FA15" s="202"/>
      <c r="FB15" s="203"/>
      <c r="FC15" s="202"/>
      <c r="FD15" s="203"/>
      <c r="FE15" s="202"/>
      <c r="FF15" s="199"/>
      <c r="FG15" s="204"/>
      <c r="FH15" s="199"/>
      <c r="FI15" s="204"/>
      <c r="FJ15" s="199"/>
      <c r="FK15" s="204"/>
      <c r="FL15" s="199"/>
      <c r="FM15" s="204"/>
      <c r="FN15" s="199"/>
      <c r="FO15" s="204"/>
      <c r="FP15" s="199"/>
      <c r="FQ15" s="202"/>
      <c r="FR15" s="199"/>
      <c r="FS15" s="202"/>
      <c r="FT15" s="199"/>
      <c r="FU15" s="204"/>
      <c r="FV15" s="199"/>
      <c r="FW15" s="204"/>
      <c r="FX15" s="206"/>
      <c r="FY15" s="204"/>
      <c r="FZ15" s="206"/>
      <c r="GA15" s="204"/>
      <c r="GB15" s="199"/>
      <c r="GC15" s="204"/>
      <c r="GD15" s="199"/>
      <c r="GE15" s="202"/>
      <c r="GF15" s="199"/>
      <c r="GG15" s="202"/>
      <c r="GH15" s="199"/>
      <c r="GI15" s="202"/>
      <c r="GJ15" s="199"/>
      <c r="GK15" s="158"/>
      <c r="GL15" s="159" t="str">
        <f t="shared" si="4"/>
        <v>Vladimír Dudkin</v>
      </c>
      <c r="GM15" s="202"/>
      <c r="GN15" s="203"/>
      <c r="GO15" s="202"/>
      <c r="GP15" s="203"/>
      <c r="GQ15" s="202"/>
      <c r="GR15" s="203"/>
      <c r="GS15" s="202"/>
      <c r="GT15" s="203"/>
      <c r="GU15" s="202"/>
      <c r="GV15" s="203"/>
      <c r="GW15" s="202"/>
      <c r="GX15" s="203"/>
      <c r="GY15" s="202"/>
      <c r="GZ15" s="203"/>
      <c r="HA15" s="202"/>
      <c r="HB15" s="203"/>
      <c r="HC15" s="202"/>
      <c r="HD15" s="203"/>
      <c r="HE15" s="202"/>
      <c r="HF15" s="203"/>
      <c r="HG15" s="202"/>
      <c r="HH15" s="203"/>
      <c r="HI15" s="202"/>
      <c r="HJ15" s="203"/>
      <c r="HK15" s="202"/>
      <c r="HL15" s="203"/>
      <c r="HM15" s="202"/>
      <c r="HN15" s="203"/>
      <c r="HO15" s="202"/>
      <c r="HP15" s="203"/>
      <c r="HQ15" s="202"/>
      <c r="HR15" s="199"/>
      <c r="HS15" s="204"/>
      <c r="HT15" s="199"/>
      <c r="HU15" s="204"/>
      <c r="HV15" s="199"/>
      <c r="HW15" s="204"/>
      <c r="HX15" s="199"/>
      <c r="HY15" s="204"/>
      <c r="HZ15" s="199"/>
      <c r="IA15" s="204"/>
      <c r="IB15" s="199"/>
      <c r="IC15" s="202"/>
      <c r="ID15" s="199"/>
      <c r="IE15" s="202"/>
      <c r="IF15" s="199"/>
      <c r="IG15" s="204"/>
      <c r="IH15" s="199"/>
      <c r="II15" s="204"/>
      <c r="IJ15" s="206"/>
      <c r="IK15" s="204"/>
      <c r="IL15" s="206"/>
      <c r="IM15" s="204"/>
      <c r="IN15" s="199"/>
      <c r="IO15" s="204"/>
      <c r="IP15" s="199"/>
      <c r="IQ15" s="202"/>
      <c r="IR15" s="199"/>
      <c r="IS15" s="202"/>
      <c r="IT15" s="199"/>
      <c r="IU15" s="202"/>
      <c r="IV15" s="199"/>
    </row>
    <row r="16">
      <c r="A16" s="208">
        <f>IFERROR(__xludf.DUMMYFUNCTION("""COMPUTED_VALUE"""),100.0)</f>
        <v>100</v>
      </c>
      <c r="B16" s="231" t="str">
        <f t="shared" si="1"/>
        <v>Jakub Kouřimský</v>
      </c>
      <c r="C16" s="199">
        <f t="shared" ref="C16:BL16" si="15">BO16+EA16+GM16</f>
        <v>0</v>
      </c>
      <c r="D16" s="199">
        <f t="shared" si="15"/>
        <v>0</v>
      </c>
      <c r="E16" s="199">
        <f t="shared" si="15"/>
        <v>0</v>
      </c>
      <c r="F16" s="199">
        <f t="shared" si="15"/>
        <v>0</v>
      </c>
      <c r="G16" s="199">
        <f t="shared" si="15"/>
        <v>0</v>
      </c>
      <c r="H16" s="199">
        <f t="shared" si="15"/>
        <v>0</v>
      </c>
      <c r="I16" s="199">
        <f t="shared" si="15"/>
        <v>0</v>
      </c>
      <c r="J16" s="199">
        <f t="shared" si="15"/>
        <v>0</v>
      </c>
      <c r="K16" s="199">
        <f t="shared" si="15"/>
        <v>0</v>
      </c>
      <c r="L16" s="199">
        <f t="shared" si="15"/>
        <v>0</v>
      </c>
      <c r="M16" s="199">
        <f t="shared" si="15"/>
        <v>0</v>
      </c>
      <c r="N16" s="199">
        <f t="shared" si="15"/>
        <v>0</v>
      </c>
      <c r="O16" s="199">
        <f t="shared" si="15"/>
        <v>0</v>
      </c>
      <c r="P16" s="199">
        <f t="shared" si="15"/>
        <v>0</v>
      </c>
      <c r="Q16" s="199">
        <f t="shared" si="15"/>
        <v>0</v>
      </c>
      <c r="R16" s="199">
        <f t="shared" si="15"/>
        <v>0</v>
      </c>
      <c r="S16" s="199">
        <f t="shared" si="15"/>
        <v>0</v>
      </c>
      <c r="T16" s="199">
        <f t="shared" si="15"/>
        <v>0</v>
      </c>
      <c r="U16" s="199">
        <f t="shared" si="15"/>
        <v>0</v>
      </c>
      <c r="V16" s="199">
        <f t="shared" si="15"/>
        <v>0</v>
      </c>
      <c r="W16" s="199">
        <f t="shared" si="15"/>
        <v>0</v>
      </c>
      <c r="X16" s="199">
        <f t="shared" si="15"/>
        <v>0</v>
      </c>
      <c r="Y16" s="199">
        <f t="shared" si="15"/>
        <v>0</v>
      </c>
      <c r="Z16" s="199">
        <f t="shared" si="15"/>
        <v>0</v>
      </c>
      <c r="AA16" s="199">
        <f t="shared" si="15"/>
        <v>0</v>
      </c>
      <c r="AB16" s="199">
        <f t="shared" si="15"/>
        <v>0</v>
      </c>
      <c r="AC16" s="199">
        <f t="shared" si="15"/>
        <v>0</v>
      </c>
      <c r="AD16" s="199">
        <f t="shared" si="15"/>
        <v>0</v>
      </c>
      <c r="AE16" s="199">
        <f t="shared" si="15"/>
        <v>0</v>
      </c>
      <c r="AF16" s="199">
        <f t="shared" si="15"/>
        <v>0</v>
      </c>
      <c r="AG16" s="199">
        <f t="shared" si="15"/>
        <v>0</v>
      </c>
      <c r="AH16" s="199">
        <f t="shared" si="15"/>
        <v>0</v>
      </c>
      <c r="AI16" s="199">
        <f t="shared" si="15"/>
        <v>0</v>
      </c>
      <c r="AJ16" s="199">
        <f t="shared" si="15"/>
        <v>0</v>
      </c>
      <c r="AK16" s="199">
        <f t="shared" si="15"/>
        <v>0</v>
      </c>
      <c r="AL16" s="199">
        <f t="shared" si="15"/>
        <v>0</v>
      </c>
      <c r="AM16" s="199">
        <f t="shared" si="15"/>
        <v>0</v>
      </c>
      <c r="AN16" s="199">
        <f t="shared" si="15"/>
        <v>0</v>
      </c>
      <c r="AO16" s="199">
        <f t="shared" si="15"/>
        <v>0</v>
      </c>
      <c r="AP16" s="199">
        <f t="shared" si="15"/>
        <v>0</v>
      </c>
      <c r="AQ16" s="199">
        <f t="shared" si="15"/>
        <v>0</v>
      </c>
      <c r="AR16" s="199">
        <f t="shared" si="15"/>
        <v>0</v>
      </c>
      <c r="AS16" s="199">
        <f t="shared" si="15"/>
        <v>0</v>
      </c>
      <c r="AT16" s="199">
        <f t="shared" si="15"/>
        <v>0</v>
      </c>
      <c r="AU16" s="199">
        <f t="shared" si="15"/>
        <v>0</v>
      </c>
      <c r="AV16" s="199">
        <f t="shared" si="15"/>
        <v>0</v>
      </c>
      <c r="AW16" s="199">
        <f t="shared" si="15"/>
        <v>0</v>
      </c>
      <c r="AX16" s="199">
        <f t="shared" si="15"/>
        <v>0</v>
      </c>
      <c r="AY16" s="199">
        <f t="shared" si="15"/>
        <v>0</v>
      </c>
      <c r="AZ16" s="199">
        <f t="shared" si="15"/>
        <v>0</v>
      </c>
      <c r="BA16" s="199">
        <f t="shared" si="15"/>
        <v>0</v>
      </c>
      <c r="BB16" s="199">
        <f t="shared" si="15"/>
        <v>0</v>
      </c>
      <c r="BC16" s="199">
        <f t="shared" si="15"/>
        <v>0</v>
      </c>
      <c r="BD16" s="199">
        <f t="shared" si="15"/>
        <v>0</v>
      </c>
      <c r="BE16" s="199">
        <f t="shared" si="15"/>
        <v>0</v>
      </c>
      <c r="BF16" s="199">
        <f t="shared" si="15"/>
        <v>0</v>
      </c>
      <c r="BG16" s="199">
        <f t="shared" si="15"/>
        <v>0</v>
      </c>
      <c r="BH16" s="199">
        <f t="shared" si="15"/>
        <v>0</v>
      </c>
      <c r="BI16" s="199">
        <f t="shared" si="15"/>
        <v>0</v>
      </c>
      <c r="BJ16" s="199">
        <f t="shared" si="15"/>
        <v>0</v>
      </c>
      <c r="BK16" s="199">
        <f t="shared" si="15"/>
        <v>0</v>
      </c>
      <c r="BL16" s="199">
        <f t="shared" si="15"/>
        <v>0</v>
      </c>
      <c r="BM16" s="158"/>
      <c r="BN16" s="159" t="str">
        <f>IFERROR(__xludf.DUMMYFUNCTION("""COMPUTED_VALUE"""),"Jakub Kouřimský")</f>
        <v>Jakub Kouřimský</v>
      </c>
      <c r="BO16" s="202"/>
      <c r="BP16" s="203"/>
      <c r="BQ16" s="202"/>
      <c r="BR16" s="203"/>
      <c r="BS16" s="202"/>
      <c r="BT16" s="203"/>
      <c r="BU16" s="202"/>
      <c r="BV16" s="203"/>
      <c r="BW16" s="202"/>
      <c r="BX16" s="203"/>
      <c r="BY16" s="202"/>
      <c r="BZ16" s="203"/>
      <c r="CA16" s="202"/>
      <c r="CB16" s="203"/>
      <c r="CC16" s="202"/>
      <c r="CD16" s="203"/>
      <c r="CE16" s="202"/>
      <c r="CF16" s="203"/>
      <c r="CG16" s="202"/>
      <c r="CH16" s="203"/>
      <c r="CI16" s="202"/>
      <c r="CJ16" s="203"/>
      <c r="CK16" s="202"/>
      <c r="CL16" s="203"/>
      <c r="CM16" s="202"/>
      <c r="CN16" s="203"/>
      <c r="CO16" s="202"/>
      <c r="CP16" s="203"/>
      <c r="CQ16" s="202"/>
      <c r="CR16" s="203"/>
      <c r="CS16" s="202"/>
      <c r="CT16" s="199"/>
      <c r="CU16" s="204"/>
      <c r="CV16" s="199"/>
      <c r="CW16" s="202"/>
      <c r="CX16" s="199"/>
      <c r="CY16" s="202"/>
      <c r="CZ16" s="199"/>
      <c r="DA16" s="202"/>
      <c r="DB16" s="199"/>
      <c r="DC16" s="202"/>
      <c r="DD16" s="199"/>
      <c r="DE16" s="204"/>
      <c r="DF16" s="199"/>
      <c r="DG16" s="202"/>
      <c r="DH16" s="199"/>
      <c r="DI16" s="202"/>
      <c r="DJ16" s="199"/>
      <c r="DK16" s="202"/>
      <c r="DL16" s="199"/>
      <c r="DM16" s="202"/>
      <c r="DN16" s="199"/>
      <c r="DO16" s="202"/>
      <c r="DP16" s="199"/>
      <c r="DQ16" s="202"/>
      <c r="DR16" s="199"/>
      <c r="DS16" s="202"/>
      <c r="DT16" s="199"/>
      <c r="DU16" s="202"/>
      <c r="DV16" s="199"/>
      <c r="DW16" s="202"/>
      <c r="DX16" s="199"/>
      <c r="DY16" s="158"/>
      <c r="DZ16" s="159" t="str">
        <f t="shared" si="3"/>
        <v>Jakub Kouřimský</v>
      </c>
      <c r="EA16" s="202"/>
      <c r="EB16" s="203"/>
      <c r="EC16" s="202"/>
      <c r="ED16" s="203"/>
      <c r="EE16" s="202"/>
      <c r="EF16" s="203"/>
      <c r="EG16" s="202"/>
      <c r="EH16" s="203"/>
      <c r="EI16" s="202"/>
      <c r="EJ16" s="203"/>
      <c r="EK16" s="202"/>
      <c r="EL16" s="203"/>
      <c r="EM16" s="202"/>
      <c r="EN16" s="203"/>
      <c r="EO16" s="202"/>
      <c r="EP16" s="203"/>
      <c r="EQ16" s="202"/>
      <c r="ER16" s="203"/>
      <c r="ES16" s="202"/>
      <c r="ET16" s="203"/>
      <c r="EU16" s="202"/>
      <c r="EV16" s="203"/>
      <c r="EW16" s="202"/>
      <c r="EX16" s="203"/>
      <c r="EY16" s="202"/>
      <c r="EZ16" s="203"/>
      <c r="FA16" s="202"/>
      <c r="FB16" s="203"/>
      <c r="FC16" s="202"/>
      <c r="FD16" s="203"/>
      <c r="FE16" s="202"/>
      <c r="FF16" s="199"/>
      <c r="FG16" s="204"/>
      <c r="FH16" s="199"/>
      <c r="FI16" s="202"/>
      <c r="FJ16" s="199"/>
      <c r="FK16" s="202"/>
      <c r="FL16" s="199"/>
      <c r="FM16" s="202"/>
      <c r="FN16" s="199"/>
      <c r="FO16" s="202"/>
      <c r="FP16" s="199"/>
      <c r="FQ16" s="204"/>
      <c r="FR16" s="199"/>
      <c r="FS16" s="202"/>
      <c r="FT16" s="199"/>
      <c r="FU16" s="202"/>
      <c r="FV16" s="199"/>
      <c r="FW16" s="202"/>
      <c r="FX16" s="199"/>
      <c r="FY16" s="202"/>
      <c r="FZ16" s="199"/>
      <c r="GA16" s="202"/>
      <c r="GB16" s="199"/>
      <c r="GC16" s="202"/>
      <c r="GD16" s="199"/>
      <c r="GE16" s="202"/>
      <c r="GF16" s="199"/>
      <c r="GG16" s="202"/>
      <c r="GH16" s="199"/>
      <c r="GI16" s="202"/>
      <c r="GJ16" s="199"/>
      <c r="GK16" s="158"/>
      <c r="GL16" s="159" t="str">
        <f t="shared" si="4"/>
        <v>Jakub Kouřimský</v>
      </c>
      <c r="GM16" s="202"/>
      <c r="GN16" s="203"/>
      <c r="GO16" s="202"/>
      <c r="GP16" s="203"/>
      <c r="GQ16" s="202"/>
      <c r="GR16" s="203"/>
      <c r="GS16" s="202"/>
      <c r="GT16" s="203"/>
      <c r="GU16" s="202"/>
      <c r="GV16" s="203"/>
      <c r="GW16" s="202"/>
      <c r="GX16" s="203"/>
      <c r="GY16" s="202"/>
      <c r="GZ16" s="203"/>
      <c r="HA16" s="202"/>
      <c r="HB16" s="203"/>
      <c r="HC16" s="202"/>
      <c r="HD16" s="203"/>
      <c r="HE16" s="202"/>
      <c r="HF16" s="203"/>
      <c r="HG16" s="202"/>
      <c r="HH16" s="203"/>
      <c r="HI16" s="202"/>
      <c r="HJ16" s="203"/>
      <c r="HK16" s="202"/>
      <c r="HL16" s="203"/>
      <c r="HM16" s="202"/>
      <c r="HN16" s="203"/>
      <c r="HO16" s="202"/>
      <c r="HP16" s="203"/>
      <c r="HQ16" s="202"/>
      <c r="HR16" s="199"/>
      <c r="HS16" s="204"/>
      <c r="HT16" s="199"/>
      <c r="HU16" s="202"/>
      <c r="HV16" s="199"/>
      <c r="HW16" s="202"/>
      <c r="HX16" s="199"/>
      <c r="HY16" s="202"/>
      <c r="HZ16" s="199"/>
      <c r="IA16" s="202"/>
      <c r="IB16" s="199"/>
      <c r="IC16" s="204"/>
      <c r="ID16" s="199"/>
      <c r="IE16" s="202"/>
      <c r="IF16" s="199"/>
      <c r="IG16" s="202"/>
      <c r="IH16" s="199"/>
      <c r="II16" s="202"/>
      <c r="IJ16" s="199"/>
      <c r="IK16" s="202"/>
      <c r="IL16" s="199"/>
      <c r="IM16" s="202"/>
      <c r="IN16" s="199"/>
      <c r="IO16" s="202"/>
      <c r="IP16" s="199"/>
      <c r="IQ16" s="202"/>
      <c r="IR16" s="199"/>
      <c r="IS16" s="202"/>
      <c r="IT16" s="199"/>
      <c r="IU16" s="202"/>
      <c r="IV16" s="199"/>
    </row>
    <row r="17">
      <c r="A17" s="208">
        <f>IFERROR(__xludf.DUMMYFUNCTION("""COMPUTED_VALUE"""),100.0)</f>
        <v>100</v>
      </c>
      <c r="B17" s="231" t="str">
        <f t="shared" si="1"/>
        <v>Filip Fux</v>
      </c>
      <c r="C17" s="199">
        <f t="shared" ref="C17:BL17" si="16">BO17+EA17+GM17</f>
        <v>0</v>
      </c>
      <c r="D17" s="199">
        <f t="shared" si="16"/>
        <v>0</v>
      </c>
      <c r="E17" s="199">
        <f t="shared" si="16"/>
        <v>0</v>
      </c>
      <c r="F17" s="199">
        <f t="shared" si="16"/>
        <v>0</v>
      </c>
      <c r="G17" s="199">
        <f t="shared" si="16"/>
        <v>0</v>
      </c>
      <c r="H17" s="199">
        <f t="shared" si="16"/>
        <v>0</v>
      </c>
      <c r="I17" s="199">
        <f t="shared" si="16"/>
        <v>0</v>
      </c>
      <c r="J17" s="199">
        <f t="shared" si="16"/>
        <v>0</v>
      </c>
      <c r="K17" s="199">
        <f t="shared" si="16"/>
        <v>0</v>
      </c>
      <c r="L17" s="199">
        <f t="shared" si="16"/>
        <v>0</v>
      </c>
      <c r="M17" s="199">
        <f t="shared" si="16"/>
        <v>0</v>
      </c>
      <c r="N17" s="199">
        <f t="shared" si="16"/>
        <v>0</v>
      </c>
      <c r="O17" s="199">
        <f t="shared" si="16"/>
        <v>0</v>
      </c>
      <c r="P17" s="199">
        <f t="shared" si="16"/>
        <v>0</v>
      </c>
      <c r="Q17" s="199">
        <f t="shared" si="16"/>
        <v>0</v>
      </c>
      <c r="R17" s="199">
        <f t="shared" si="16"/>
        <v>0</v>
      </c>
      <c r="S17" s="199">
        <f t="shared" si="16"/>
        <v>0</v>
      </c>
      <c r="T17" s="199">
        <f t="shared" si="16"/>
        <v>0</v>
      </c>
      <c r="U17" s="199">
        <f t="shared" si="16"/>
        <v>0</v>
      </c>
      <c r="V17" s="199">
        <f t="shared" si="16"/>
        <v>0</v>
      </c>
      <c r="W17" s="199">
        <f t="shared" si="16"/>
        <v>9</v>
      </c>
      <c r="X17" s="199">
        <f t="shared" si="16"/>
        <v>0</v>
      </c>
      <c r="Y17" s="199">
        <f t="shared" si="16"/>
        <v>10</v>
      </c>
      <c r="Z17" s="199">
        <f t="shared" si="16"/>
        <v>0</v>
      </c>
      <c r="AA17" s="199">
        <f t="shared" si="16"/>
        <v>8</v>
      </c>
      <c r="AB17" s="199">
        <f t="shared" si="16"/>
        <v>0</v>
      </c>
      <c r="AC17" s="199">
        <f t="shared" si="16"/>
        <v>8</v>
      </c>
      <c r="AD17" s="199">
        <f t="shared" si="16"/>
        <v>0</v>
      </c>
      <c r="AE17" s="199">
        <f t="shared" si="16"/>
        <v>6</v>
      </c>
      <c r="AF17" s="199">
        <f t="shared" si="16"/>
        <v>0</v>
      </c>
      <c r="AG17" s="199">
        <f t="shared" si="16"/>
        <v>7.5</v>
      </c>
      <c r="AH17" s="199">
        <f t="shared" si="16"/>
        <v>0</v>
      </c>
      <c r="AI17" s="199">
        <f t="shared" si="16"/>
        <v>0</v>
      </c>
      <c r="AJ17" s="199">
        <f t="shared" si="16"/>
        <v>0</v>
      </c>
      <c r="AK17" s="199">
        <f t="shared" si="16"/>
        <v>0</v>
      </c>
      <c r="AL17" s="199">
        <f t="shared" si="16"/>
        <v>0</v>
      </c>
      <c r="AM17" s="199">
        <f t="shared" si="16"/>
        <v>0</v>
      </c>
      <c r="AN17" s="199">
        <f t="shared" si="16"/>
        <v>0</v>
      </c>
      <c r="AO17" s="199">
        <f t="shared" si="16"/>
        <v>0</v>
      </c>
      <c r="AP17" s="199">
        <f t="shared" si="16"/>
        <v>0</v>
      </c>
      <c r="AQ17" s="199">
        <f t="shared" si="16"/>
        <v>0</v>
      </c>
      <c r="AR17" s="199">
        <f t="shared" si="16"/>
        <v>0</v>
      </c>
      <c r="AS17" s="199">
        <f t="shared" si="16"/>
        <v>0</v>
      </c>
      <c r="AT17" s="199">
        <f t="shared" si="16"/>
        <v>0</v>
      </c>
      <c r="AU17" s="199">
        <f t="shared" si="16"/>
        <v>0</v>
      </c>
      <c r="AV17" s="199">
        <f t="shared" si="16"/>
        <v>0</v>
      </c>
      <c r="AW17" s="199">
        <f t="shared" si="16"/>
        <v>0</v>
      </c>
      <c r="AX17" s="199">
        <f t="shared" si="16"/>
        <v>0</v>
      </c>
      <c r="AY17" s="199">
        <f t="shared" si="16"/>
        <v>6</v>
      </c>
      <c r="AZ17" s="199">
        <f t="shared" si="16"/>
        <v>0</v>
      </c>
      <c r="BA17" s="199">
        <f t="shared" si="16"/>
        <v>3</v>
      </c>
      <c r="BB17" s="199">
        <f t="shared" si="16"/>
        <v>0</v>
      </c>
      <c r="BC17" s="199">
        <f t="shared" si="16"/>
        <v>0</v>
      </c>
      <c r="BD17" s="199">
        <f t="shared" si="16"/>
        <v>0</v>
      </c>
      <c r="BE17" s="199">
        <f t="shared" si="16"/>
        <v>0</v>
      </c>
      <c r="BF17" s="199">
        <f t="shared" si="16"/>
        <v>0</v>
      </c>
      <c r="BG17" s="199">
        <f t="shared" si="16"/>
        <v>0</v>
      </c>
      <c r="BH17" s="199">
        <f t="shared" si="16"/>
        <v>0</v>
      </c>
      <c r="BI17" s="199">
        <f t="shared" si="16"/>
        <v>0</v>
      </c>
      <c r="BJ17" s="199">
        <f t="shared" si="16"/>
        <v>0</v>
      </c>
      <c r="BK17" s="199">
        <f t="shared" si="16"/>
        <v>0</v>
      </c>
      <c r="BL17" s="199">
        <f t="shared" si="16"/>
        <v>0</v>
      </c>
      <c r="BM17" s="158"/>
      <c r="BN17" s="159" t="str">
        <f>IFERROR(__xludf.DUMMYFUNCTION("""COMPUTED_VALUE"""),"Filip Fux")</f>
        <v>Filip Fux</v>
      </c>
      <c r="BO17" s="202"/>
      <c r="BP17" s="203"/>
      <c r="BQ17" s="202"/>
      <c r="BR17" s="203"/>
      <c r="BS17" s="202"/>
      <c r="BT17" s="203"/>
      <c r="BU17" s="202"/>
      <c r="BV17" s="203"/>
      <c r="BW17" s="202"/>
      <c r="BX17" s="203"/>
      <c r="BY17" s="202"/>
      <c r="BZ17" s="203"/>
      <c r="CA17" s="202"/>
      <c r="CB17" s="203"/>
      <c r="CC17" s="202"/>
      <c r="CD17" s="203"/>
      <c r="CE17" s="202"/>
      <c r="CF17" s="203"/>
      <c r="CG17" s="202"/>
      <c r="CH17" s="203"/>
      <c r="CI17" s="202"/>
      <c r="CJ17" s="203"/>
      <c r="CK17" s="202"/>
      <c r="CL17" s="203"/>
      <c r="CM17" s="202"/>
      <c r="CN17" s="203"/>
      <c r="CO17" s="202"/>
      <c r="CP17" s="203"/>
      <c r="CQ17" s="202"/>
      <c r="CR17" s="203"/>
      <c r="CS17" s="202"/>
      <c r="CT17" s="199"/>
      <c r="CU17" s="202"/>
      <c r="CV17" s="199"/>
      <c r="CW17" s="202"/>
      <c r="CX17" s="199"/>
      <c r="CY17" s="202"/>
      <c r="CZ17" s="199"/>
      <c r="DA17" s="202"/>
      <c r="DB17" s="199"/>
      <c r="DC17" s="202"/>
      <c r="DD17" s="199"/>
      <c r="DE17" s="202"/>
      <c r="DF17" s="199"/>
      <c r="DG17" s="202"/>
      <c r="DH17" s="199"/>
      <c r="DI17" s="202"/>
      <c r="DJ17" s="199"/>
      <c r="DK17" s="202"/>
      <c r="DL17" s="199"/>
      <c r="DM17" s="202"/>
      <c r="DN17" s="199"/>
      <c r="DO17" s="202"/>
      <c r="DP17" s="199"/>
      <c r="DQ17" s="202"/>
      <c r="DR17" s="199"/>
      <c r="DS17" s="202"/>
      <c r="DT17" s="199"/>
      <c r="DU17" s="202"/>
      <c r="DV17" s="199"/>
      <c r="DW17" s="202"/>
      <c r="DX17" s="199"/>
      <c r="DY17" s="158"/>
      <c r="DZ17" s="159" t="str">
        <f t="shared" si="3"/>
        <v>Filip Fux</v>
      </c>
      <c r="EA17" s="202"/>
      <c r="EB17" s="203"/>
      <c r="EC17" s="202"/>
      <c r="ED17" s="203"/>
      <c r="EE17" s="202"/>
      <c r="EF17" s="203"/>
      <c r="EG17" s="202"/>
      <c r="EH17" s="203"/>
      <c r="EI17" s="202"/>
      <c r="EJ17" s="203"/>
      <c r="EK17" s="202"/>
      <c r="EL17" s="203"/>
      <c r="EM17" s="202"/>
      <c r="EN17" s="203"/>
      <c r="EO17" s="202"/>
      <c r="EP17" s="203"/>
      <c r="EQ17" s="202"/>
      <c r="ER17" s="203"/>
      <c r="ES17" s="202"/>
      <c r="ET17" s="203"/>
      <c r="EU17" s="202">
        <f>IFERROR(__xludf.DUMMYFUNCTION("""COMPUTED_VALUE"""),9.0)</f>
        <v>9</v>
      </c>
      <c r="EV17" s="203"/>
      <c r="EW17" s="202">
        <f>IFERROR(__xludf.DUMMYFUNCTION("""COMPUTED_VALUE"""),10.0)</f>
        <v>10</v>
      </c>
      <c r="EX17" s="203"/>
      <c r="EY17" s="202">
        <f>IFERROR(__xludf.DUMMYFUNCTION("""COMPUTED_VALUE"""),8.0)</f>
        <v>8</v>
      </c>
      <c r="EZ17" s="203"/>
      <c r="FA17" s="202">
        <f>IFERROR(__xludf.DUMMYFUNCTION("""COMPUTED_VALUE"""),8.0)</f>
        <v>8</v>
      </c>
      <c r="FB17" s="203"/>
      <c r="FC17" s="202">
        <f>IFERROR(__xludf.DUMMYFUNCTION("""COMPUTED_VALUE"""),6.0)</f>
        <v>6</v>
      </c>
      <c r="FD17" s="203"/>
      <c r="FE17" s="202">
        <f>IFERROR(__xludf.DUMMYFUNCTION("""COMPUTED_VALUE"""),7.5)</f>
        <v>7.5</v>
      </c>
      <c r="FF17" s="199"/>
      <c r="FG17" s="202"/>
      <c r="FH17" s="199"/>
      <c r="FI17" s="202"/>
      <c r="FJ17" s="199"/>
      <c r="FK17" s="202"/>
      <c r="FL17" s="199"/>
      <c r="FM17" s="202"/>
      <c r="FN17" s="199"/>
      <c r="FO17" s="202"/>
      <c r="FP17" s="199"/>
      <c r="FQ17" s="202"/>
      <c r="FR17" s="199"/>
      <c r="FS17" s="202"/>
      <c r="FT17" s="199"/>
      <c r="FU17" s="202"/>
      <c r="FV17" s="199"/>
      <c r="FW17" s="202">
        <f>IFERROR(__xludf.DUMMYFUNCTION("""COMPUTED_VALUE"""),6.0)</f>
        <v>6</v>
      </c>
      <c r="FX17" s="199"/>
      <c r="FY17" s="202">
        <f>IFERROR(__xludf.DUMMYFUNCTION("""COMPUTED_VALUE"""),3.0)</f>
        <v>3</v>
      </c>
      <c r="FZ17" s="199"/>
      <c r="GA17" s="202"/>
      <c r="GB17" s="199"/>
      <c r="GC17" s="202"/>
      <c r="GD17" s="199"/>
      <c r="GE17" s="202"/>
      <c r="GF17" s="199"/>
      <c r="GG17" s="202"/>
      <c r="GH17" s="199"/>
      <c r="GI17" s="202"/>
      <c r="GJ17" s="199"/>
      <c r="GK17" s="158"/>
      <c r="GL17" s="159" t="str">
        <f t="shared" si="4"/>
        <v>Filip Fux</v>
      </c>
      <c r="GM17" s="202"/>
      <c r="GN17" s="203"/>
      <c r="GO17" s="202"/>
      <c r="GP17" s="203"/>
      <c r="GQ17" s="202"/>
      <c r="GR17" s="203"/>
      <c r="GS17" s="202"/>
      <c r="GT17" s="203"/>
      <c r="GU17" s="202"/>
      <c r="GV17" s="203"/>
      <c r="GW17" s="202"/>
      <c r="GX17" s="203"/>
      <c r="GY17" s="202"/>
      <c r="GZ17" s="203"/>
      <c r="HA17" s="202"/>
      <c r="HB17" s="203"/>
      <c r="HC17" s="202"/>
      <c r="HD17" s="203"/>
      <c r="HE17" s="202"/>
      <c r="HF17" s="203"/>
      <c r="HG17" s="202"/>
      <c r="HH17" s="203"/>
      <c r="HI17" s="202"/>
      <c r="HJ17" s="203"/>
      <c r="HK17" s="202"/>
      <c r="HL17" s="203"/>
      <c r="HM17" s="202"/>
      <c r="HN17" s="203"/>
      <c r="HO17" s="202"/>
      <c r="HP17" s="203"/>
      <c r="HQ17" s="202"/>
      <c r="HR17" s="199"/>
      <c r="HS17" s="202"/>
      <c r="HT17" s="199"/>
      <c r="HU17" s="202"/>
      <c r="HV17" s="199"/>
      <c r="HW17" s="202"/>
      <c r="HX17" s="199"/>
      <c r="HY17" s="202"/>
      <c r="HZ17" s="199"/>
      <c r="IA17" s="202"/>
      <c r="IB17" s="199"/>
      <c r="IC17" s="202"/>
      <c r="ID17" s="199"/>
      <c r="IE17" s="202"/>
      <c r="IF17" s="199"/>
      <c r="IG17" s="202"/>
      <c r="IH17" s="199"/>
      <c r="II17" s="202"/>
      <c r="IJ17" s="199"/>
      <c r="IK17" s="202"/>
      <c r="IL17" s="199"/>
      <c r="IM17" s="202"/>
      <c r="IN17" s="199"/>
      <c r="IO17" s="202"/>
      <c r="IP17" s="199"/>
      <c r="IQ17" s="202"/>
      <c r="IR17" s="199"/>
      <c r="IS17" s="202"/>
      <c r="IT17" s="199"/>
      <c r="IU17" s="202"/>
      <c r="IV17" s="199"/>
    </row>
    <row r="18">
      <c r="A18" s="208">
        <f>IFERROR(__xludf.DUMMYFUNCTION("""COMPUTED_VALUE"""),100.0)</f>
        <v>100</v>
      </c>
      <c r="B18" s="231" t="str">
        <f t="shared" si="1"/>
        <v>Martin Štěpánek</v>
      </c>
      <c r="C18" s="199">
        <f t="shared" ref="C18:BL18" si="17">BO18+EA18+GM18</f>
        <v>0</v>
      </c>
      <c r="D18" s="199">
        <f t="shared" si="17"/>
        <v>0</v>
      </c>
      <c r="E18" s="199">
        <f t="shared" si="17"/>
        <v>0</v>
      </c>
      <c r="F18" s="199">
        <f t="shared" si="17"/>
        <v>0</v>
      </c>
      <c r="G18" s="199">
        <f t="shared" si="17"/>
        <v>0</v>
      </c>
      <c r="H18" s="199">
        <f t="shared" si="17"/>
        <v>0</v>
      </c>
      <c r="I18" s="199">
        <f t="shared" si="17"/>
        <v>0</v>
      </c>
      <c r="J18" s="199">
        <f t="shared" si="17"/>
        <v>0</v>
      </c>
      <c r="K18" s="199">
        <f t="shared" si="17"/>
        <v>0</v>
      </c>
      <c r="L18" s="199">
        <f t="shared" si="17"/>
        <v>0</v>
      </c>
      <c r="M18" s="199">
        <f t="shared" si="17"/>
        <v>0</v>
      </c>
      <c r="N18" s="199">
        <f t="shared" si="17"/>
        <v>0</v>
      </c>
      <c r="O18" s="199">
        <f t="shared" si="17"/>
        <v>0</v>
      </c>
      <c r="P18" s="199">
        <f t="shared" si="17"/>
        <v>0</v>
      </c>
      <c r="Q18" s="199">
        <f t="shared" si="17"/>
        <v>0</v>
      </c>
      <c r="R18" s="199">
        <f t="shared" si="17"/>
        <v>0</v>
      </c>
      <c r="S18" s="199">
        <f t="shared" si="17"/>
        <v>0</v>
      </c>
      <c r="T18" s="199">
        <f t="shared" si="17"/>
        <v>0</v>
      </c>
      <c r="U18" s="199">
        <f t="shared" si="17"/>
        <v>0</v>
      </c>
      <c r="V18" s="199">
        <f t="shared" si="17"/>
        <v>0</v>
      </c>
      <c r="W18" s="199">
        <f t="shared" si="17"/>
        <v>0</v>
      </c>
      <c r="X18" s="199">
        <f t="shared" si="17"/>
        <v>0</v>
      </c>
      <c r="Y18" s="199">
        <f t="shared" si="17"/>
        <v>0</v>
      </c>
      <c r="Z18" s="199">
        <f t="shared" si="17"/>
        <v>0</v>
      </c>
      <c r="AA18" s="199">
        <f t="shared" si="17"/>
        <v>0</v>
      </c>
      <c r="AB18" s="199">
        <f t="shared" si="17"/>
        <v>0</v>
      </c>
      <c r="AC18" s="199">
        <f t="shared" si="17"/>
        <v>0</v>
      </c>
      <c r="AD18" s="199">
        <f t="shared" si="17"/>
        <v>0</v>
      </c>
      <c r="AE18" s="199">
        <f t="shared" si="17"/>
        <v>0</v>
      </c>
      <c r="AF18" s="199">
        <f t="shared" si="17"/>
        <v>0</v>
      </c>
      <c r="AG18" s="199">
        <f t="shared" si="17"/>
        <v>0</v>
      </c>
      <c r="AH18" s="199">
        <f t="shared" si="17"/>
        <v>0</v>
      </c>
      <c r="AI18" s="199">
        <f t="shared" si="17"/>
        <v>0</v>
      </c>
      <c r="AJ18" s="199">
        <f t="shared" si="17"/>
        <v>0</v>
      </c>
      <c r="AK18" s="199">
        <f t="shared" si="17"/>
        <v>0</v>
      </c>
      <c r="AL18" s="199">
        <f t="shared" si="17"/>
        <v>0</v>
      </c>
      <c r="AM18" s="199">
        <f t="shared" si="17"/>
        <v>0</v>
      </c>
      <c r="AN18" s="199">
        <f t="shared" si="17"/>
        <v>0</v>
      </c>
      <c r="AO18" s="199">
        <f t="shared" si="17"/>
        <v>0</v>
      </c>
      <c r="AP18" s="199">
        <f t="shared" si="17"/>
        <v>0</v>
      </c>
      <c r="AQ18" s="199">
        <f t="shared" si="17"/>
        <v>0</v>
      </c>
      <c r="AR18" s="199">
        <f t="shared" si="17"/>
        <v>0</v>
      </c>
      <c r="AS18" s="199">
        <f t="shared" si="17"/>
        <v>0</v>
      </c>
      <c r="AT18" s="199">
        <f t="shared" si="17"/>
        <v>0</v>
      </c>
      <c r="AU18" s="199">
        <f t="shared" si="17"/>
        <v>0</v>
      </c>
      <c r="AV18" s="199">
        <f t="shared" si="17"/>
        <v>0</v>
      </c>
      <c r="AW18" s="199">
        <f t="shared" si="17"/>
        <v>0</v>
      </c>
      <c r="AX18" s="199">
        <f t="shared" si="17"/>
        <v>0</v>
      </c>
      <c r="AY18" s="199">
        <f t="shared" si="17"/>
        <v>0</v>
      </c>
      <c r="AZ18" s="199">
        <f t="shared" si="17"/>
        <v>0</v>
      </c>
      <c r="BA18" s="199">
        <f t="shared" si="17"/>
        <v>0</v>
      </c>
      <c r="BB18" s="199">
        <f t="shared" si="17"/>
        <v>0</v>
      </c>
      <c r="BC18" s="199">
        <f t="shared" si="17"/>
        <v>0</v>
      </c>
      <c r="BD18" s="199">
        <f t="shared" si="17"/>
        <v>0</v>
      </c>
      <c r="BE18" s="199">
        <f t="shared" si="17"/>
        <v>0</v>
      </c>
      <c r="BF18" s="199">
        <f t="shared" si="17"/>
        <v>0</v>
      </c>
      <c r="BG18" s="199">
        <f t="shared" si="17"/>
        <v>0</v>
      </c>
      <c r="BH18" s="199">
        <f t="shared" si="17"/>
        <v>0</v>
      </c>
      <c r="BI18" s="199">
        <f t="shared" si="17"/>
        <v>0</v>
      </c>
      <c r="BJ18" s="199">
        <f t="shared" si="17"/>
        <v>0</v>
      </c>
      <c r="BK18" s="199">
        <f t="shared" si="17"/>
        <v>0</v>
      </c>
      <c r="BL18" s="199">
        <f t="shared" si="17"/>
        <v>0</v>
      </c>
      <c r="BM18" s="158"/>
      <c r="BN18" s="159" t="str">
        <f>IFERROR(__xludf.DUMMYFUNCTION("""COMPUTED_VALUE"""),"Martin Štěpánek")</f>
        <v>Martin Štěpánek</v>
      </c>
      <c r="BO18" s="202"/>
      <c r="BP18" s="203"/>
      <c r="BQ18" s="202"/>
      <c r="BR18" s="203"/>
      <c r="BS18" s="202"/>
      <c r="BT18" s="203"/>
      <c r="BU18" s="202"/>
      <c r="BV18" s="203"/>
      <c r="BW18" s="202"/>
      <c r="BX18" s="203"/>
      <c r="BY18" s="202"/>
      <c r="BZ18" s="203"/>
      <c r="CA18" s="202"/>
      <c r="CB18" s="203"/>
      <c r="CC18" s="202"/>
      <c r="CD18" s="203"/>
      <c r="CE18" s="202"/>
      <c r="CF18" s="203"/>
      <c r="CG18" s="202"/>
      <c r="CH18" s="203"/>
      <c r="CI18" s="202"/>
      <c r="CJ18" s="203"/>
      <c r="CK18" s="202"/>
      <c r="CL18" s="203"/>
      <c r="CM18" s="202"/>
      <c r="CN18" s="203"/>
      <c r="CO18" s="202"/>
      <c r="CP18" s="203"/>
      <c r="CQ18" s="202"/>
      <c r="CR18" s="203"/>
      <c r="CS18" s="202"/>
      <c r="CT18" s="199"/>
      <c r="CU18" s="202"/>
      <c r="CV18" s="199"/>
      <c r="CW18" s="202"/>
      <c r="CX18" s="199"/>
      <c r="CY18" s="202"/>
      <c r="CZ18" s="199"/>
      <c r="DA18" s="202"/>
      <c r="DB18" s="199"/>
      <c r="DC18" s="202"/>
      <c r="DD18" s="199"/>
      <c r="DE18" s="202"/>
      <c r="DF18" s="199"/>
      <c r="DG18" s="202"/>
      <c r="DH18" s="199"/>
      <c r="DI18" s="202"/>
      <c r="DJ18" s="199"/>
      <c r="DK18" s="202"/>
      <c r="DL18" s="199"/>
      <c r="DM18" s="202"/>
      <c r="DN18" s="199"/>
      <c r="DO18" s="202"/>
      <c r="DP18" s="199"/>
      <c r="DQ18" s="202"/>
      <c r="DR18" s="199"/>
      <c r="DS18" s="202"/>
      <c r="DT18" s="199"/>
      <c r="DU18" s="202"/>
      <c r="DV18" s="199"/>
      <c r="DW18" s="202"/>
      <c r="DX18" s="199"/>
      <c r="DY18" s="158"/>
      <c r="DZ18" s="159" t="str">
        <f t="shared" si="3"/>
        <v>Martin Štěpánek</v>
      </c>
      <c r="EA18" s="202"/>
      <c r="EB18" s="203"/>
      <c r="EC18" s="202"/>
      <c r="ED18" s="203"/>
      <c r="EE18" s="202"/>
      <c r="EF18" s="203"/>
      <c r="EG18" s="202"/>
      <c r="EH18" s="203"/>
      <c r="EI18" s="202"/>
      <c r="EJ18" s="203"/>
      <c r="EK18" s="202"/>
      <c r="EL18" s="203"/>
      <c r="EM18" s="202"/>
      <c r="EN18" s="203"/>
      <c r="EO18" s="202"/>
      <c r="EP18" s="203"/>
      <c r="EQ18" s="202"/>
      <c r="ER18" s="203"/>
      <c r="ES18" s="202"/>
      <c r="ET18" s="203"/>
      <c r="EU18" s="202"/>
      <c r="EV18" s="203"/>
      <c r="EW18" s="202"/>
      <c r="EX18" s="203"/>
      <c r="EY18" s="202"/>
      <c r="EZ18" s="203"/>
      <c r="FA18" s="202"/>
      <c r="FB18" s="203"/>
      <c r="FC18" s="202"/>
      <c r="FD18" s="203"/>
      <c r="FE18" s="202"/>
      <c r="FF18" s="199"/>
      <c r="FG18" s="202"/>
      <c r="FH18" s="199"/>
      <c r="FI18" s="202"/>
      <c r="FJ18" s="199"/>
      <c r="FK18" s="202"/>
      <c r="FL18" s="199"/>
      <c r="FM18" s="202"/>
      <c r="FN18" s="199"/>
      <c r="FO18" s="202"/>
      <c r="FP18" s="199"/>
      <c r="FQ18" s="202"/>
      <c r="FR18" s="199"/>
      <c r="FS18" s="202"/>
      <c r="FT18" s="199"/>
      <c r="FU18" s="202"/>
      <c r="FV18" s="199"/>
      <c r="FW18" s="202"/>
      <c r="FX18" s="199"/>
      <c r="FY18" s="202"/>
      <c r="FZ18" s="199"/>
      <c r="GA18" s="202"/>
      <c r="GB18" s="199"/>
      <c r="GC18" s="202"/>
      <c r="GD18" s="199"/>
      <c r="GE18" s="202"/>
      <c r="GF18" s="199"/>
      <c r="GG18" s="202"/>
      <c r="GH18" s="199"/>
      <c r="GI18" s="202"/>
      <c r="GJ18" s="199"/>
      <c r="GK18" s="158"/>
      <c r="GL18" s="159" t="str">
        <f t="shared" si="4"/>
        <v>Martin Štěpánek</v>
      </c>
      <c r="GM18" s="202"/>
      <c r="GN18" s="203"/>
      <c r="GO18" s="202"/>
      <c r="GP18" s="203"/>
      <c r="GQ18" s="202"/>
      <c r="GR18" s="203"/>
      <c r="GS18" s="202"/>
      <c r="GT18" s="203"/>
      <c r="GU18" s="202"/>
      <c r="GV18" s="203"/>
      <c r="GW18" s="202"/>
      <c r="GX18" s="203"/>
      <c r="GY18" s="202"/>
      <c r="GZ18" s="203"/>
      <c r="HA18" s="202"/>
      <c r="HB18" s="203"/>
      <c r="HC18" s="202"/>
      <c r="HD18" s="203"/>
      <c r="HE18" s="202"/>
      <c r="HF18" s="203"/>
      <c r="HG18" s="202"/>
      <c r="HH18" s="203"/>
      <c r="HI18" s="202"/>
      <c r="HJ18" s="203"/>
      <c r="HK18" s="202"/>
      <c r="HL18" s="203"/>
      <c r="HM18" s="202"/>
      <c r="HN18" s="203"/>
      <c r="HO18" s="202"/>
      <c r="HP18" s="203"/>
      <c r="HQ18" s="202"/>
      <c r="HR18" s="199"/>
      <c r="HS18" s="202"/>
      <c r="HT18" s="199"/>
      <c r="HU18" s="202"/>
      <c r="HV18" s="199"/>
      <c r="HW18" s="202"/>
      <c r="HX18" s="199"/>
      <c r="HY18" s="202"/>
      <c r="HZ18" s="199"/>
      <c r="IA18" s="202"/>
      <c r="IB18" s="199"/>
      <c r="IC18" s="202"/>
      <c r="ID18" s="199"/>
      <c r="IE18" s="202"/>
      <c r="IF18" s="199"/>
      <c r="IG18" s="202"/>
      <c r="IH18" s="199"/>
      <c r="II18" s="202"/>
      <c r="IJ18" s="199"/>
      <c r="IK18" s="202"/>
      <c r="IL18" s="199"/>
      <c r="IM18" s="202"/>
      <c r="IN18" s="199"/>
      <c r="IO18" s="202"/>
      <c r="IP18" s="199"/>
      <c r="IQ18" s="202"/>
      <c r="IR18" s="199"/>
      <c r="IS18" s="202"/>
      <c r="IT18" s="199"/>
      <c r="IU18" s="202"/>
      <c r="IV18" s="199"/>
    </row>
    <row r="19">
      <c r="A19" s="208">
        <f>IFERROR(__xludf.DUMMYFUNCTION("""COMPUTED_VALUE"""),100.0)</f>
        <v>100</v>
      </c>
      <c r="B19" s="231" t="str">
        <f t="shared" si="1"/>
        <v>Jakub Ljuta</v>
      </c>
      <c r="C19" s="199">
        <f t="shared" ref="C19:BL19" si="18">BO19+EA19+GM19</f>
        <v>0</v>
      </c>
      <c r="D19" s="199">
        <f t="shared" si="18"/>
        <v>0</v>
      </c>
      <c r="E19" s="199">
        <f t="shared" si="18"/>
        <v>0</v>
      </c>
      <c r="F19" s="199">
        <f t="shared" si="18"/>
        <v>0</v>
      </c>
      <c r="G19" s="199">
        <f t="shared" si="18"/>
        <v>0</v>
      </c>
      <c r="H19" s="199">
        <f t="shared" si="18"/>
        <v>0</v>
      </c>
      <c r="I19" s="199">
        <f t="shared" si="18"/>
        <v>0</v>
      </c>
      <c r="J19" s="199">
        <f t="shared" si="18"/>
        <v>0</v>
      </c>
      <c r="K19" s="199">
        <f t="shared" si="18"/>
        <v>0</v>
      </c>
      <c r="L19" s="199">
        <f t="shared" si="18"/>
        <v>0</v>
      </c>
      <c r="M19" s="199">
        <f t="shared" si="18"/>
        <v>0</v>
      </c>
      <c r="N19" s="199">
        <f t="shared" si="18"/>
        <v>0</v>
      </c>
      <c r="O19" s="199">
        <f t="shared" si="18"/>
        <v>0</v>
      </c>
      <c r="P19" s="199">
        <f t="shared" si="18"/>
        <v>0</v>
      </c>
      <c r="Q19" s="199">
        <f t="shared" si="18"/>
        <v>0</v>
      </c>
      <c r="R19" s="199">
        <f t="shared" si="18"/>
        <v>0</v>
      </c>
      <c r="S19" s="199">
        <f t="shared" si="18"/>
        <v>0</v>
      </c>
      <c r="T19" s="199">
        <f t="shared" si="18"/>
        <v>0</v>
      </c>
      <c r="U19" s="199">
        <f t="shared" si="18"/>
        <v>0</v>
      </c>
      <c r="V19" s="199">
        <f t="shared" si="18"/>
        <v>0</v>
      </c>
      <c r="W19" s="199">
        <f t="shared" si="18"/>
        <v>0</v>
      </c>
      <c r="X19" s="199">
        <f t="shared" si="18"/>
        <v>0</v>
      </c>
      <c r="Y19" s="199">
        <f t="shared" si="18"/>
        <v>0</v>
      </c>
      <c r="Z19" s="199">
        <f t="shared" si="18"/>
        <v>0</v>
      </c>
      <c r="AA19" s="199">
        <f t="shared" si="18"/>
        <v>0</v>
      </c>
      <c r="AB19" s="199">
        <f t="shared" si="18"/>
        <v>0</v>
      </c>
      <c r="AC19" s="199">
        <f t="shared" si="18"/>
        <v>0</v>
      </c>
      <c r="AD19" s="199">
        <f t="shared" si="18"/>
        <v>0</v>
      </c>
      <c r="AE19" s="199">
        <f t="shared" si="18"/>
        <v>0</v>
      </c>
      <c r="AF19" s="199">
        <f t="shared" si="18"/>
        <v>0</v>
      </c>
      <c r="AG19" s="199">
        <f t="shared" si="18"/>
        <v>0</v>
      </c>
      <c r="AH19" s="199">
        <f t="shared" si="18"/>
        <v>0</v>
      </c>
      <c r="AI19" s="199">
        <f t="shared" si="18"/>
        <v>0</v>
      </c>
      <c r="AJ19" s="199">
        <f t="shared" si="18"/>
        <v>0</v>
      </c>
      <c r="AK19" s="199">
        <f t="shared" si="18"/>
        <v>0</v>
      </c>
      <c r="AL19" s="199">
        <f t="shared" si="18"/>
        <v>0</v>
      </c>
      <c r="AM19" s="199">
        <f t="shared" si="18"/>
        <v>0</v>
      </c>
      <c r="AN19" s="199">
        <f t="shared" si="18"/>
        <v>0</v>
      </c>
      <c r="AO19" s="199">
        <f t="shared" si="18"/>
        <v>0</v>
      </c>
      <c r="AP19" s="199">
        <f t="shared" si="18"/>
        <v>0</v>
      </c>
      <c r="AQ19" s="199">
        <f t="shared" si="18"/>
        <v>0</v>
      </c>
      <c r="AR19" s="199">
        <f t="shared" si="18"/>
        <v>0</v>
      </c>
      <c r="AS19" s="199">
        <f t="shared" si="18"/>
        <v>0</v>
      </c>
      <c r="AT19" s="199">
        <f t="shared" si="18"/>
        <v>0</v>
      </c>
      <c r="AU19" s="199">
        <f t="shared" si="18"/>
        <v>0</v>
      </c>
      <c r="AV19" s="199">
        <f t="shared" si="18"/>
        <v>0</v>
      </c>
      <c r="AW19" s="199">
        <f t="shared" si="18"/>
        <v>0</v>
      </c>
      <c r="AX19" s="199">
        <f t="shared" si="18"/>
        <v>0</v>
      </c>
      <c r="AY19" s="199">
        <f t="shared" si="18"/>
        <v>0</v>
      </c>
      <c r="AZ19" s="199">
        <f t="shared" si="18"/>
        <v>0</v>
      </c>
      <c r="BA19" s="199">
        <f t="shared" si="18"/>
        <v>0</v>
      </c>
      <c r="BB19" s="199">
        <f t="shared" si="18"/>
        <v>0</v>
      </c>
      <c r="BC19" s="199">
        <f t="shared" si="18"/>
        <v>0</v>
      </c>
      <c r="BD19" s="199">
        <f t="shared" si="18"/>
        <v>0</v>
      </c>
      <c r="BE19" s="199">
        <f t="shared" si="18"/>
        <v>0</v>
      </c>
      <c r="BF19" s="199">
        <f t="shared" si="18"/>
        <v>0</v>
      </c>
      <c r="BG19" s="199">
        <f t="shared" si="18"/>
        <v>0</v>
      </c>
      <c r="BH19" s="199">
        <f t="shared" si="18"/>
        <v>0</v>
      </c>
      <c r="BI19" s="199">
        <f t="shared" si="18"/>
        <v>0</v>
      </c>
      <c r="BJ19" s="199">
        <f t="shared" si="18"/>
        <v>0</v>
      </c>
      <c r="BK19" s="199">
        <f t="shared" si="18"/>
        <v>0</v>
      </c>
      <c r="BL19" s="199">
        <f t="shared" si="18"/>
        <v>0</v>
      </c>
      <c r="BM19" s="158"/>
      <c r="BN19" s="159" t="str">
        <f>IFERROR(__xludf.DUMMYFUNCTION("""COMPUTED_VALUE"""),"Jakub Ljuta")</f>
        <v>Jakub Ljuta</v>
      </c>
      <c r="BO19" s="202"/>
      <c r="BP19" s="203"/>
      <c r="BQ19" s="202"/>
      <c r="BR19" s="203"/>
      <c r="BS19" s="202"/>
      <c r="BT19" s="203"/>
      <c r="BU19" s="202"/>
      <c r="BV19" s="203"/>
      <c r="BW19" s="202"/>
      <c r="BX19" s="203"/>
      <c r="BY19" s="202"/>
      <c r="BZ19" s="203"/>
      <c r="CA19" s="202"/>
      <c r="CB19" s="203"/>
      <c r="CC19" s="202"/>
      <c r="CD19" s="203"/>
      <c r="CE19" s="202"/>
      <c r="CF19" s="203"/>
      <c r="CG19" s="202"/>
      <c r="CH19" s="203"/>
      <c r="CI19" s="202"/>
      <c r="CJ19" s="203"/>
      <c r="CK19" s="202"/>
      <c r="CL19" s="203"/>
      <c r="CM19" s="202"/>
      <c r="CN19" s="203"/>
      <c r="CO19" s="202"/>
      <c r="CP19" s="203"/>
      <c r="CQ19" s="202"/>
      <c r="CR19" s="203"/>
      <c r="CS19" s="202"/>
      <c r="CT19" s="199"/>
      <c r="CU19" s="202"/>
      <c r="CV19" s="199"/>
      <c r="CW19" s="202"/>
      <c r="CX19" s="199"/>
      <c r="CY19" s="202"/>
      <c r="CZ19" s="199"/>
      <c r="DA19" s="202"/>
      <c r="DB19" s="199"/>
      <c r="DC19" s="202"/>
      <c r="DD19" s="199"/>
      <c r="DE19" s="202"/>
      <c r="DF19" s="199"/>
      <c r="DG19" s="202"/>
      <c r="DH19" s="199"/>
      <c r="DI19" s="202"/>
      <c r="DJ19" s="199"/>
      <c r="DK19" s="202"/>
      <c r="DL19" s="199"/>
      <c r="DM19" s="202"/>
      <c r="DN19" s="199"/>
      <c r="DO19" s="202"/>
      <c r="DP19" s="199"/>
      <c r="DQ19" s="202"/>
      <c r="DR19" s="199"/>
      <c r="DS19" s="202"/>
      <c r="DT19" s="199"/>
      <c r="DU19" s="202"/>
      <c r="DV19" s="199"/>
      <c r="DW19" s="202"/>
      <c r="DX19" s="199"/>
      <c r="DY19" s="158"/>
      <c r="DZ19" s="159" t="str">
        <f t="shared" si="3"/>
        <v>Jakub Ljuta</v>
      </c>
      <c r="EA19" s="202"/>
      <c r="EB19" s="203"/>
      <c r="EC19" s="202"/>
      <c r="ED19" s="203"/>
      <c r="EE19" s="202"/>
      <c r="EF19" s="203"/>
      <c r="EG19" s="202"/>
      <c r="EH19" s="203"/>
      <c r="EI19" s="202"/>
      <c r="EJ19" s="203"/>
      <c r="EK19" s="202"/>
      <c r="EL19" s="203"/>
      <c r="EM19" s="202"/>
      <c r="EN19" s="203"/>
      <c r="EO19" s="202"/>
      <c r="EP19" s="203"/>
      <c r="EQ19" s="202"/>
      <c r="ER19" s="203"/>
      <c r="ES19" s="202"/>
      <c r="ET19" s="203"/>
      <c r="EU19" s="202"/>
      <c r="EV19" s="203"/>
      <c r="EW19" s="202"/>
      <c r="EX19" s="203"/>
      <c r="EY19" s="202"/>
      <c r="EZ19" s="203"/>
      <c r="FA19" s="202"/>
      <c r="FB19" s="203"/>
      <c r="FC19" s="202"/>
      <c r="FD19" s="203"/>
      <c r="FE19" s="202"/>
      <c r="FF19" s="199"/>
      <c r="FG19" s="202"/>
      <c r="FH19" s="199"/>
      <c r="FI19" s="202"/>
      <c r="FJ19" s="199"/>
      <c r="FK19" s="202"/>
      <c r="FL19" s="199"/>
      <c r="FM19" s="202"/>
      <c r="FN19" s="199"/>
      <c r="FO19" s="202"/>
      <c r="FP19" s="199"/>
      <c r="FQ19" s="202"/>
      <c r="FR19" s="199"/>
      <c r="FS19" s="202"/>
      <c r="FT19" s="199"/>
      <c r="FU19" s="202"/>
      <c r="FV19" s="199"/>
      <c r="FW19" s="202"/>
      <c r="FX19" s="199"/>
      <c r="FY19" s="202"/>
      <c r="FZ19" s="199"/>
      <c r="GA19" s="202"/>
      <c r="GB19" s="199"/>
      <c r="GC19" s="202"/>
      <c r="GD19" s="199"/>
      <c r="GE19" s="202"/>
      <c r="GF19" s="199"/>
      <c r="GG19" s="202"/>
      <c r="GH19" s="199"/>
      <c r="GI19" s="202"/>
      <c r="GJ19" s="199"/>
      <c r="GK19" s="158"/>
      <c r="GL19" s="159" t="str">
        <f t="shared" si="4"/>
        <v>Jakub Ljuta</v>
      </c>
      <c r="GM19" s="202"/>
      <c r="GN19" s="203"/>
      <c r="GO19" s="202"/>
      <c r="GP19" s="203"/>
      <c r="GQ19" s="202"/>
      <c r="GR19" s="203"/>
      <c r="GS19" s="202"/>
      <c r="GT19" s="203"/>
      <c r="GU19" s="202"/>
      <c r="GV19" s="203"/>
      <c r="GW19" s="202"/>
      <c r="GX19" s="203"/>
      <c r="GY19" s="202"/>
      <c r="GZ19" s="203"/>
      <c r="HA19" s="202"/>
      <c r="HB19" s="203"/>
      <c r="HC19" s="202"/>
      <c r="HD19" s="203"/>
      <c r="HE19" s="202"/>
      <c r="HF19" s="203"/>
      <c r="HG19" s="202"/>
      <c r="HH19" s="203"/>
      <c r="HI19" s="202"/>
      <c r="HJ19" s="203"/>
      <c r="HK19" s="202"/>
      <c r="HL19" s="203"/>
      <c r="HM19" s="202"/>
      <c r="HN19" s="203"/>
      <c r="HO19" s="202"/>
      <c r="HP19" s="203"/>
      <c r="HQ19" s="202"/>
      <c r="HR19" s="199"/>
      <c r="HS19" s="202"/>
      <c r="HT19" s="199"/>
      <c r="HU19" s="202"/>
      <c r="HV19" s="199"/>
      <c r="HW19" s="202"/>
      <c r="HX19" s="199"/>
      <c r="HY19" s="202"/>
      <c r="HZ19" s="199"/>
      <c r="IA19" s="202"/>
      <c r="IB19" s="199"/>
      <c r="IC19" s="202"/>
      <c r="ID19" s="199"/>
      <c r="IE19" s="202"/>
      <c r="IF19" s="199"/>
      <c r="IG19" s="202"/>
      <c r="IH19" s="199"/>
      <c r="II19" s="202"/>
      <c r="IJ19" s="199"/>
      <c r="IK19" s="202"/>
      <c r="IL19" s="199"/>
      <c r="IM19" s="202"/>
      <c r="IN19" s="199"/>
      <c r="IO19" s="202"/>
      <c r="IP19" s="199"/>
      <c r="IQ19" s="202"/>
      <c r="IR19" s="199"/>
      <c r="IS19" s="202"/>
      <c r="IT19" s="199"/>
      <c r="IU19" s="202"/>
      <c r="IV19" s="199"/>
    </row>
    <row r="20">
      <c r="A20" s="208">
        <f>IFERROR(__xludf.DUMMYFUNCTION("""COMPUTED_VALUE"""),100.0)</f>
        <v>100</v>
      </c>
      <c r="B20" s="231" t="str">
        <f t="shared" si="1"/>
        <v>Nadiia Doroshenko</v>
      </c>
      <c r="C20" s="199">
        <f t="shared" ref="C20:BL20" si="19">BO20+EA20+GM20</f>
        <v>0</v>
      </c>
      <c r="D20" s="199">
        <f t="shared" si="19"/>
        <v>0</v>
      </c>
      <c r="E20" s="199">
        <f t="shared" si="19"/>
        <v>0</v>
      </c>
      <c r="F20" s="199">
        <f t="shared" si="19"/>
        <v>0</v>
      </c>
      <c r="G20" s="199">
        <f t="shared" si="19"/>
        <v>0</v>
      </c>
      <c r="H20" s="199">
        <f t="shared" si="19"/>
        <v>0</v>
      </c>
      <c r="I20" s="199">
        <f t="shared" si="19"/>
        <v>0</v>
      </c>
      <c r="J20" s="199">
        <f t="shared" si="19"/>
        <v>0</v>
      </c>
      <c r="K20" s="199">
        <f t="shared" si="19"/>
        <v>0</v>
      </c>
      <c r="L20" s="199">
        <f t="shared" si="19"/>
        <v>0</v>
      </c>
      <c r="M20" s="199">
        <f t="shared" si="19"/>
        <v>0</v>
      </c>
      <c r="N20" s="199">
        <f t="shared" si="19"/>
        <v>0</v>
      </c>
      <c r="O20" s="199">
        <f t="shared" si="19"/>
        <v>0</v>
      </c>
      <c r="P20" s="199">
        <f t="shared" si="19"/>
        <v>0</v>
      </c>
      <c r="Q20" s="199">
        <f t="shared" si="19"/>
        <v>0</v>
      </c>
      <c r="R20" s="199">
        <f t="shared" si="19"/>
        <v>0</v>
      </c>
      <c r="S20" s="199">
        <f t="shared" si="19"/>
        <v>0</v>
      </c>
      <c r="T20" s="199">
        <f t="shared" si="19"/>
        <v>0</v>
      </c>
      <c r="U20" s="199">
        <f t="shared" si="19"/>
        <v>0</v>
      </c>
      <c r="V20" s="199">
        <f t="shared" si="19"/>
        <v>0</v>
      </c>
      <c r="W20" s="199">
        <f t="shared" si="19"/>
        <v>0</v>
      </c>
      <c r="X20" s="199">
        <f t="shared" si="19"/>
        <v>0</v>
      </c>
      <c r="Y20" s="199">
        <f t="shared" si="19"/>
        <v>0</v>
      </c>
      <c r="Z20" s="199">
        <f t="shared" si="19"/>
        <v>0</v>
      </c>
      <c r="AA20" s="199">
        <f t="shared" si="19"/>
        <v>0</v>
      </c>
      <c r="AB20" s="199">
        <f t="shared" si="19"/>
        <v>0</v>
      </c>
      <c r="AC20" s="199">
        <f t="shared" si="19"/>
        <v>0</v>
      </c>
      <c r="AD20" s="199">
        <f t="shared" si="19"/>
        <v>0</v>
      </c>
      <c r="AE20" s="199">
        <f t="shared" si="19"/>
        <v>0</v>
      </c>
      <c r="AF20" s="199">
        <f t="shared" si="19"/>
        <v>0</v>
      </c>
      <c r="AG20" s="199">
        <f t="shared" si="19"/>
        <v>0</v>
      </c>
      <c r="AH20" s="199">
        <f t="shared" si="19"/>
        <v>0</v>
      </c>
      <c r="AI20" s="199">
        <f t="shared" si="19"/>
        <v>0</v>
      </c>
      <c r="AJ20" s="199">
        <f t="shared" si="19"/>
        <v>0</v>
      </c>
      <c r="AK20" s="199">
        <f t="shared" si="19"/>
        <v>0</v>
      </c>
      <c r="AL20" s="199">
        <f t="shared" si="19"/>
        <v>0</v>
      </c>
      <c r="AM20" s="199">
        <f t="shared" si="19"/>
        <v>0</v>
      </c>
      <c r="AN20" s="199">
        <f t="shared" si="19"/>
        <v>0</v>
      </c>
      <c r="AO20" s="199">
        <f t="shared" si="19"/>
        <v>0</v>
      </c>
      <c r="AP20" s="199">
        <f t="shared" si="19"/>
        <v>0</v>
      </c>
      <c r="AQ20" s="199">
        <f t="shared" si="19"/>
        <v>0</v>
      </c>
      <c r="AR20" s="199">
        <f t="shared" si="19"/>
        <v>0</v>
      </c>
      <c r="AS20" s="199">
        <f t="shared" si="19"/>
        <v>0</v>
      </c>
      <c r="AT20" s="199">
        <f t="shared" si="19"/>
        <v>0</v>
      </c>
      <c r="AU20" s="199">
        <f t="shared" si="19"/>
        <v>0</v>
      </c>
      <c r="AV20" s="199">
        <f t="shared" si="19"/>
        <v>0</v>
      </c>
      <c r="AW20" s="199">
        <f t="shared" si="19"/>
        <v>0</v>
      </c>
      <c r="AX20" s="199">
        <f t="shared" si="19"/>
        <v>0</v>
      </c>
      <c r="AY20" s="199">
        <f t="shared" si="19"/>
        <v>0</v>
      </c>
      <c r="AZ20" s="199">
        <f t="shared" si="19"/>
        <v>0</v>
      </c>
      <c r="BA20" s="199">
        <f t="shared" si="19"/>
        <v>0</v>
      </c>
      <c r="BB20" s="199">
        <f t="shared" si="19"/>
        <v>0</v>
      </c>
      <c r="BC20" s="199">
        <f t="shared" si="19"/>
        <v>0</v>
      </c>
      <c r="BD20" s="199">
        <f t="shared" si="19"/>
        <v>0</v>
      </c>
      <c r="BE20" s="199">
        <f t="shared" si="19"/>
        <v>0</v>
      </c>
      <c r="BF20" s="199">
        <f t="shared" si="19"/>
        <v>0</v>
      </c>
      <c r="BG20" s="199">
        <f t="shared" si="19"/>
        <v>0</v>
      </c>
      <c r="BH20" s="199">
        <f t="shared" si="19"/>
        <v>0</v>
      </c>
      <c r="BI20" s="199">
        <f t="shared" si="19"/>
        <v>0</v>
      </c>
      <c r="BJ20" s="199">
        <f t="shared" si="19"/>
        <v>0</v>
      </c>
      <c r="BK20" s="199">
        <f t="shared" si="19"/>
        <v>0</v>
      </c>
      <c r="BL20" s="199">
        <f t="shared" si="19"/>
        <v>0</v>
      </c>
      <c r="BM20" s="158"/>
      <c r="BN20" s="159" t="str">
        <f>IFERROR(__xludf.DUMMYFUNCTION("""COMPUTED_VALUE"""),"Nadiia Doroshenko")</f>
        <v>Nadiia Doroshenko</v>
      </c>
      <c r="BO20" s="202"/>
      <c r="BP20" s="203"/>
      <c r="BQ20" s="202"/>
      <c r="BR20" s="203"/>
      <c r="BS20" s="202"/>
      <c r="BT20" s="203"/>
      <c r="BU20" s="202"/>
      <c r="BV20" s="203"/>
      <c r="BW20" s="202"/>
      <c r="BX20" s="203"/>
      <c r="BY20" s="202"/>
      <c r="BZ20" s="203"/>
      <c r="CA20" s="202"/>
      <c r="CB20" s="203"/>
      <c r="CC20" s="202"/>
      <c r="CD20" s="203"/>
      <c r="CE20" s="202"/>
      <c r="CF20" s="203"/>
      <c r="CG20" s="202"/>
      <c r="CH20" s="203"/>
      <c r="CI20" s="202"/>
      <c r="CJ20" s="203"/>
      <c r="CK20" s="202"/>
      <c r="CL20" s="203"/>
      <c r="CM20" s="202"/>
      <c r="CN20" s="203"/>
      <c r="CO20" s="202"/>
      <c r="CP20" s="203"/>
      <c r="CQ20" s="202"/>
      <c r="CR20" s="203"/>
      <c r="CS20" s="202"/>
      <c r="CT20" s="199"/>
      <c r="CU20" s="202"/>
      <c r="CV20" s="199"/>
      <c r="CW20" s="202"/>
      <c r="CX20" s="199"/>
      <c r="CY20" s="202"/>
      <c r="CZ20" s="199"/>
      <c r="DA20" s="202"/>
      <c r="DB20" s="199"/>
      <c r="DC20" s="202"/>
      <c r="DD20" s="199"/>
      <c r="DE20" s="202"/>
      <c r="DF20" s="199"/>
      <c r="DG20" s="202"/>
      <c r="DH20" s="199"/>
      <c r="DI20" s="202"/>
      <c r="DJ20" s="199"/>
      <c r="DK20" s="202"/>
      <c r="DL20" s="199"/>
      <c r="DM20" s="202"/>
      <c r="DN20" s="199"/>
      <c r="DO20" s="202"/>
      <c r="DP20" s="199"/>
      <c r="DQ20" s="202"/>
      <c r="DR20" s="199"/>
      <c r="DS20" s="202"/>
      <c r="DT20" s="199"/>
      <c r="DU20" s="202"/>
      <c r="DV20" s="199"/>
      <c r="DW20" s="202"/>
      <c r="DX20" s="199"/>
      <c r="DY20" s="158"/>
      <c r="DZ20" s="159" t="str">
        <f t="shared" si="3"/>
        <v>Nadiia Doroshenko</v>
      </c>
      <c r="EA20" s="202"/>
      <c r="EB20" s="203"/>
      <c r="EC20" s="202"/>
      <c r="ED20" s="203"/>
      <c r="EE20" s="202"/>
      <c r="EF20" s="203"/>
      <c r="EG20" s="202"/>
      <c r="EH20" s="203"/>
      <c r="EI20" s="202"/>
      <c r="EJ20" s="203"/>
      <c r="EK20" s="202"/>
      <c r="EL20" s="203"/>
      <c r="EM20" s="202"/>
      <c r="EN20" s="203"/>
      <c r="EO20" s="202"/>
      <c r="EP20" s="203"/>
      <c r="EQ20" s="202"/>
      <c r="ER20" s="203"/>
      <c r="ES20" s="202"/>
      <c r="ET20" s="203"/>
      <c r="EU20" s="202"/>
      <c r="EV20" s="203"/>
      <c r="EW20" s="202"/>
      <c r="EX20" s="203"/>
      <c r="EY20" s="202"/>
      <c r="EZ20" s="203"/>
      <c r="FA20" s="202"/>
      <c r="FB20" s="203"/>
      <c r="FC20" s="202"/>
      <c r="FD20" s="203"/>
      <c r="FE20" s="202"/>
      <c r="FF20" s="199"/>
      <c r="FG20" s="202"/>
      <c r="FH20" s="199"/>
      <c r="FI20" s="202"/>
      <c r="FJ20" s="199"/>
      <c r="FK20" s="202"/>
      <c r="FL20" s="199"/>
      <c r="FM20" s="202"/>
      <c r="FN20" s="199"/>
      <c r="FO20" s="202"/>
      <c r="FP20" s="199"/>
      <c r="FQ20" s="202"/>
      <c r="FR20" s="199"/>
      <c r="FS20" s="202"/>
      <c r="FT20" s="199"/>
      <c r="FU20" s="202"/>
      <c r="FV20" s="199"/>
      <c r="FW20" s="202"/>
      <c r="FX20" s="199"/>
      <c r="FY20" s="202"/>
      <c r="FZ20" s="199"/>
      <c r="GA20" s="202"/>
      <c r="GB20" s="199"/>
      <c r="GC20" s="202"/>
      <c r="GD20" s="199"/>
      <c r="GE20" s="202"/>
      <c r="GF20" s="199"/>
      <c r="GG20" s="202"/>
      <c r="GH20" s="199"/>
      <c r="GI20" s="202"/>
      <c r="GJ20" s="199"/>
      <c r="GK20" s="158"/>
      <c r="GL20" s="159" t="str">
        <f t="shared" si="4"/>
        <v>Nadiia Doroshenko</v>
      </c>
      <c r="GM20" s="202"/>
      <c r="GN20" s="203"/>
      <c r="GO20" s="202"/>
      <c r="GP20" s="203"/>
      <c r="GQ20" s="202"/>
      <c r="GR20" s="203"/>
      <c r="GS20" s="202"/>
      <c r="GT20" s="203"/>
      <c r="GU20" s="202"/>
      <c r="GV20" s="203"/>
      <c r="GW20" s="202"/>
      <c r="GX20" s="203"/>
      <c r="GY20" s="202"/>
      <c r="GZ20" s="203"/>
      <c r="HA20" s="202"/>
      <c r="HB20" s="203"/>
      <c r="HC20" s="202"/>
      <c r="HD20" s="203"/>
      <c r="HE20" s="202"/>
      <c r="HF20" s="203"/>
      <c r="HG20" s="202"/>
      <c r="HH20" s="203"/>
      <c r="HI20" s="202"/>
      <c r="HJ20" s="203"/>
      <c r="HK20" s="202"/>
      <c r="HL20" s="203"/>
      <c r="HM20" s="202"/>
      <c r="HN20" s="203"/>
      <c r="HO20" s="202"/>
      <c r="HP20" s="203"/>
      <c r="HQ20" s="202"/>
      <c r="HR20" s="199"/>
      <c r="HS20" s="202"/>
      <c r="HT20" s="199"/>
      <c r="HU20" s="202"/>
      <c r="HV20" s="199"/>
      <c r="HW20" s="202"/>
      <c r="HX20" s="199"/>
      <c r="HY20" s="202"/>
      <c r="HZ20" s="199"/>
      <c r="IA20" s="202"/>
      <c r="IB20" s="199"/>
      <c r="IC20" s="202"/>
      <c r="ID20" s="199"/>
      <c r="IE20" s="202"/>
      <c r="IF20" s="199"/>
      <c r="IG20" s="202"/>
      <c r="IH20" s="199"/>
      <c r="II20" s="202"/>
      <c r="IJ20" s="199"/>
      <c r="IK20" s="202"/>
      <c r="IL20" s="199"/>
      <c r="IM20" s="202"/>
      <c r="IN20" s="199"/>
      <c r="IO20" s="202"/>
      <c r="IP20" s="199"/>
      <c r="IQ20" s="202"/>
      <c r="IR20" s="199"/>
      <c r="IS20" s="202"/>
      <c r="IT20" s="199"/>
      <c r="IU20" s="202"/>
      <c r="IV20" s="199"/>
    </row>
    <row r="21">
      <c r="A21" s="208">
        <f>IFERROR(__xludf.DUMMYFUNCTION("""COMPUTED_VALUE"""),100.0)</f>
        <v>100</v>
      </c>
      <c r="B21" s="231" t="str">
        <f t="shared" si="1"/>
        <v>Lucie Nováková</v>
      </c>
      <c r="C21" s="199">
        <f t="shared" ref="C21:BL21" si="20">BO21+EA21+GM21</f>
        <v>8</v>
      </c>
      <c r="D21" s="199">
        <f t="shared" si="20"/>
        <v>0</v>
      </c>
      <c r="E21" s="199">
        <f t="shared" si="20"/>
        <v>0</v>
      </c>
      <c r="F21" s="199">
        <f t="shared" si="20"/>
        <v>0</v>
      </c>
      <c r="G21" s="199">
        <f t="shared" si="20"/>
        <v>7</v>
      </c>
      <c r="H21" s="199">
        <f t="shared" si="20"/>
        <v>0</v>
      </c>
      <c r="I21" s="199">
        <f t="shared" si="20"/>
        <v>0</v>
      </c>
      <c r="J21" s="199">
        <f t="shared" si="20"/>
        <v>0</v>
      </c>
      <c r="K21" s="199">
        <f t="shared" si="20"/>
        <v>7</v>
      </c>
      <c r="L21" s="199">
        <f t="shared" si="20"/>
        <v>0</v>
      </c>
      <c r="M21" s="199">
        <f t="shared" si="20"/>
        <v>8</v>
      </c>
      <c r="N21" s="199">
        <f t="shared" si="20"/>
        <v>0</v>
      </c>
      <c r="O21" s="199">
        <f t="shared" si="20"/>
        <v>10</v>
      </c>
      <c r="P21" s="199">
        <f t="shared" si="20"/>
        <v>0</v>
      </c>
      <c r="Q21" s="199">
        <f t="shared" si="20"/>
        <v>10</v>
      </c>
      <c r="R21" s="199">
        <f t="shared" si="20"/>
        <v>0</v>
      </c>
      <c r="S21" s="199">
        <f t="shared" si="20"/>
        <v>6</v>
      </c>
      <c r="T21" s="199">
        <f t="shared" si="20"/>
        <v>0</v>
      </c>
      <c r="U21" s="199">
        <f t="shared" si="20"/>
        <v>5</v>
      </c>
      <c r="V21" s="199">
        <f t="shared" si="20"/>
        <v>0</v>
      </c>
      <c r="W21" s="199">
        <f t="shared" si="20"/>
        <v>0</v>
      </c>
      <c r="X21" s="199">
        <f t="shared" si="20"/>
        <v>0</v>
      </c>
      <c r="Y21" s="199">
        <f t="shared" si="20"/>
        <v>0</v>
      </c>
      <c r="Z21" s="199">
        <f t="shared" si="20"/>
        <v>0</v>
      </c>
      <c r="AA21" s="199">
        <f t="shared" si="20"/>
        <v>0</v>
      </c>
      <c r="AB21" s="199">
        <f t="shared" si="20"/>
        <v>0</v>
      </c>
      <c r="AC21" s="199">
        <f t="shared" si="20"/>
        <v>8</v>
      </c>
      <c r="AD21" s="199">
        <f t="shared" si="20"/>
        <v>0</v>
      </c>
      <c r="AE21" s="199">
        <f t="shared" si="20"/>
        <v>6</v>
      </c>
      <c r="AF21" s="199">
        <f t="shared" si="20"/>
        <v>0</v>
      </c>
      <c r="AG21" s="199">
        <f t="shared" si="20"/>
        <v>8.5</v>
      </c>
      <c r="AH21" s="199">
        <f t="shared" si="20"/>
        <v>0</v>
      </c>
      <c r="AI21" s="199">
        <f t="shared" si="20"/>
        <v>8</v>
      </c>
      <c r="AJ21" s="199">
        <f t="shared" si="20"/>
        <v>0</v>
      </c>
      <c r="AK21" s="199">
        <f t="shared" si="20"/>
        <v>7</v>
      </c>
      <c r="AL21" s="199">
        <f t="shared" si="20"/>
        <v>0</v>
      </c>
      <c r="AM21" s="199">
        <f t="shared" si="20"/>
        <v>8.5</v>
      </c>
      <c r="AN21" s="199">
        <f t="shared" si="20"/>
        <v>0</v>
      </c>
      <c r="AO21" s="199">
        <f t="shared" si="20"/>
        <v>7</v>
      </c>
      <c r="AP21" s="199">
        <f t="shared" si="20"/>
        <v>1000</v>
      </c>
      <c r="AQ21" s="199">
        <f t="shared" si="20"/>
        <v>0</v>
      </c>
      <c r="AR21" s="199">
        <f t="shared" si="20"/>
        <v>0</v>
      </c>
      <c r="AS21" s="199">
        <f t="shared" si="20"/>
        <v>5.5</v>
      </c>
      <c r="AT21" s="199">
        <f t="shared" si="20"/>
        <v>0</v>
      </c>
      <c r="AU21" s="199">
        <f t="shared" si="20"/>
        <v>6</v>
      </c>
      <c r="AV21" s="199">
        <f t="shared" si="20"/>
        <v>0</v>
      </c>
      <c r="AW21" s="199">
        <f t="shared" si="20"/>
        <v>0</v>
      </c>
      <c r="AX21" s="199">
        <f t="shared" si="20"/>
        <v>0</v>
      </c>
      <c r="AY21" s="199">
        <f t="shared" si="20"/>
        <v>0</v>
      </c>
      <c r="AZ21" s="199">
        <f t="shared" si="20"/>
        <v>0</v>
      </c>
      <c r="BA21" s="199">
        <f t="shared" si="20"/>
        <v>0</v>
      </c>
      <c r="BB21" s="199">
        <f t="shared" si="20"/>
        <v>0</v>
      </c>
      <c r="BC21" s="199">
        <f t="shared" si="20"/>
        <v>7</v>
      </c>
      <c r="BD21" s="199">
        <f t="shared" si="20"/>
        <v>0</v>
      </c>
      <c r="BE21" s="199">
        <f t="shared" si="20"/>
        <v>6</v>
      </c>
      <c r="BF21" s="199">
        <f t="shared" si="20"/>
        <v>0</v>
      </c>
      <c r="BG21" s="199">
        <f t="shared" si="20"/>
        <v>5.5</v>
      </c>
      <c r="BH21" s="199">
        <f t="shared" si="20"/>
        <v>0</v>
      </c>
      <c r="BI21" s="199">
        <f t="shared" si="20"/>
        <v>0</v>
      </c>
      <c r="BJ21" s="199">
        <f t="shared" si="20"/>
        <v>0</v>
      </c>
      <c r="BK21" s="199">
        <f t="shared" si="20"/>
        <v>0</v>
      </c>
      <c r="BL21" s="199">
        <f t="shared" si="20"/>
        <v>0</v>
      </c>
      <c r="BM21" s="158"/>
      <c r="BN21" s="159" t="str">
        <f>IFERROR(__xludf.DUMMYFUNCTION("""COMPUTED_VALUE"""),"Lucie Nováková")</f>
        <v>Lucie Nováková</v>
      </c>
      <c r="BO21" s="211"/>
      <c r="BP21" s="199"/>
      <c r="BQ21" s="211"/>
      <c r="BR21" s="199"/>
      <c r="BS21" s="211"/>
      <c r="BT21" s="199"/>
      <c r="BU21" s="211"/>
      <c r="BV21" s="199"/>
      <c r="BW21" s="211"/>
      <c r="BX21" s="199"/>
      <c r="BY21" s="211"/>
      <c r="BZ21" s="199"/>
      <c r="CA21" s="211"/>
      <c r="CB21" s="199"/>
      <c r="CC21" s="211"/>
      <c r="CD21" s="199"/>
      <c r="CE21" s="211"/>
      <c r="CF21" s="199"/>
      <c r="CG21" s="211"/>
      <c r="CH21" s="199"/>
      <c r="CI21" s="211"/>
      <c r="CJ21" s="199"/>
      <c r="CK21" s="211"/>
      <c r="CL21" s="199"/>
      <c r="CM21" s="211"/>
      <c r="CN21" s="199"/>
      <c r="CO21" s="211"/>
      <c r="CP21" s="199"/>
      <c r="CQ21" s="211"/>
      <c r="CR21" s="199"/>
      <c r="CS21" s="211"/>
      <c r="CT21" s="199"/>
      <c r="CU21" s="211"/>
      <c r="CV21" s="199"/>
      <c r="CW21" s="211"/>
      <c r="CX21" s="199"/>
      <c r="CY21" s="211"/>
      <c r="CZ21" s="199"/>
      <c r="DA21" s="211"/>
      <c r="DB21" s="199"/>
      <c r="DC21" s="211"/>
      <c r="DD21" s="199"/>
      <c r="DE21" s="211"/>
      <c r="DF21" s="199"/>
      <c r="DG21" s="211"/>
      <c r="DH21" s="199"/>
      <c r="DI21" s="211"/>
      <c r="DJ21" s="199"/>
      <c r="DK21" s="211"/>
      <c r="DL21" s="199"/>
      <c r="DM21" s="211"/>
      <c r="DN21" s="199"/>
      <c r="DO21" s="211"/>
      <c r="DP21" s="199"/>
      <c r="DQ21" s="211"/>
      <c r="DR21" s="199"/>
      <c r="DS21" s="211"/>
      <c r="DT21" s="199"/>
      <c r="DU21" s="211"/>
      <c r="DV21" s="199"/>
      <c r="DW21" s="211"/>
      <c r="DX21" s="199"/>
      <c r="DY21" s="158"/>
      <c r="DZ21" s="159" t="str">
        <f t="shared" si="3"/>
        <v>Lucie Nováková</v>
      </c>
      <c r="EA21" s="211">
        <f>IFERROR(__xludf.DUMMYFUNCTION("""COMPUTED_VALUE"""),8.0)</f>
        <v>8</v>
      </c>
      <c r="EB21" s="199"/>
      <c r="EC21" s="211"/>
      <c r="ED21" s="199"/>
      <c r="EE21" s="211">
        <f>IFERROR(__xludf.DUMMYFUNCTION("""COMPUTED_VALUE"""),7.0)</f>
        <v>7</v>
      </c>
      <c r="EF21" s="199"/>
      <c r="EG21" s="211"/>
      <c r="EH21" s="199"/>
      <c r="EI21" s="211">
        <f>IFERROR(__xludf.DUMMYFUNCTION("""COMPUTED_VALUE"""),7.0)</f>
        <v>7</v>
      </c>
      <c r="EJ21" s="199"/>
      <c r="EK21" s="211">
        <f>IFERROR(__xludf.DUMMYFUNCTION("""COMPUTED_VALUE"""),8.0)</f>
        <v>8</v>
      </c>
      <c r="EL21" s="199"/>
      <c r="EM21" s="211">
        <f>IFERROR(__xludf.DUMMYFUNCTION("""COMPUTED_VALUE"""),10.0)</f>
        <v>10</v>
      </c>
      <c r="EN21" s="199"/>
      <c r="EO21" s="211">
        <f>IFERROR(__xludf.DUMMYFUNCTION("""COMPUTED_VALUE"""),10.0)</f>
        <v>10</v>
      </c>
      <c r="EP21" s="199"/>
      <c r="EQ21" s="211">
        <f>IFERROR(__xludf.DUMMYFUNCTION("""COMPUTED_VALUE"""),6.0)</f>
        <v>6</v>
      </c>
      <c r="ER21" s="199"/>
      <c r="ES21" s="211">
        <f>IFERROR(__xludf.DUMMYFUNCTION("""COMPUTED_VALUE"""),5.0)</f>
        <v>5</v>
      </c>
      <c r="ET21" s="199"/>
      <c r="EU21" s="211"/>
      <c r="EV21" s="199"/>
      <c r="EW21" s="211"/>
      <c r="EX21" s="199"/>
      <c r="EY21" s="211"/>
      <c r="EZ21" s="199"/>
      <c r="FA21" s="211">
        <f>IFERROR(__xludf.DUMMYFUNCTION("""COMPUTED_VALUE"""),8.0)</f>
        <v>8</v>
      </c>
      <c r="FB21" s="199"/>
      <c r="FC21" s="211">
        <f>IFERROR(__xludf.DUMMYFUNCTION("""COMPUTED_VALUE"""),6.0)</f>
        <v>6</v>
      </c>
      <c r="FD21" s="199"/>
      <c r="FE21" s="211">
        <f>IFERROR(__xludf.DUMMYFUNCTION("""COMPUTED_VALUE"""),8.5)</f>
        <v>8.5</v>
      </c>
      <c r="FF21" s="199"/>
      <c r="FG21" s="211">
        <f>IFERROR(__xludf.DUMMYFUNCTION("""COMPUTED_VALUE"""),8.0)</f>
        <v>8</v>
      </c>
      <c r="FH21" s="199"/>
      <c r="FI21" s="211">
        <f>IFERROR(__xludf.DUMMYFUNCTION("""COMPUTED_VALUE"""),7.0)</f>
        <v>7</v>
      </c>
      <c r="FJ21" s="199"/>
      <c r="FK21" s="211">
        <f>IFERROR(__xludf.DUMMYFUNCTION("""COMPUTED_VALUE"""),8.5)</f>
        <v>8.5</v>
      </c>
      <c r="FL21" s="199"/>
      <c r="FM21" s="211">
        <f>IFERROR(__xludf.DUMMYFUNCTION("""COMPUTED_VALUE"""),7.0)</f>
        <v>7</v>
      </c>
      <c r="FN21" s="199">
        <f>IFERROR(__xludf.DUMMYFUNCTION("""COMPUTED_VALUE"""),1000.0)</f>
        <v>1000</v>
      </c>
      <c r="FO21" s="211"/>
      <c r="FP21" s="199"/>
      <c r="FQ21" s="211">
        <f>IFERROR(__xludf.DUMMYFUNCTION("""COMPUTED_VALUE"""),5.5)</f>
        <v>5.5</v>
      </c>
      <c r="FR21" s="199"/>
      <c r="FS21" s="211">
        <f>IFERROR(__xludf.DUMMYFUNCTION("""COMPUTED_VALUE"""),6.0)</f>
        <v>6</v>
      </c>
      <c r="FT21" s="199"/>
      <c r="FU21" s="211"/>
      <c r="FV21" s="199"/>
      <c r="FW21" s="211"/>
      <c r="FX21" s="199"/>
      <c r="FY21" s="211"/>
      <c r="FZ21" s="199"/>
      <c r="GA21" s="211">
        <f>IFERROR(__xludf.DUMMYFUNCTION("""COMPUTED_VALUE"""),7.0)</f>
        <v>7</v>
      </c>
      <c r="GB21" s="199"/>
      <c r="GC21" s="211">
        <f>IFERROR(__xludf.DUMMYFUNCTION("""COMPUTED_VALUE"""),6.0)</f>
        <v>6</v>
      </c>
      <c r="GD21" s="199"/>
      <c r="GE21" s="211">
        <f>IFERROR(__xludf.DUMMYFUNCTION("""COMPUTED_VALUE"""),5.5)</f>
        <v>5.5</v>
      </c>
      <c r="GF21" s="199"/>
      <c r="GG21" s="211"/>
      <c r="GH21" s="199"/>
      <c r="GI21" s="211"/>
      <c r="GJ21" s="199"/>
      <c r="GK21" s="158"/>
      <c r="GL21" s="159" t="str">
        <f t="shared" si="4"/>
        <v>Lucie Nováková</v>
      </c>
      <c r="GM21" s="211"/>
      <c r="GN21" s="199"/>
      <c r="GO21" s="211"/>
      <c r="GP21" s="199"/>
      <c r="GQ21" s="211"/>
      <c r="GR21" s="199"/>
      <c r="GS21" s="211"/>
      <c r="GT21" s="199"/>
      <c r="GU21" s="211"/>
      <c r="GV21" s="199"/>
      <c r="GW21" s="211"/>
      <c r="GX21" s="199"/>
      <c r="GY21" s="211"/>
      <c r="GZ21" s="199"/>
      <c r="HA21" s="211"/>
      <c r="HB21" s="199"/>
      <c r="HC21" s="211"/>
      <c r="HD21" s="199"/>
      <c r="HE21" s="211"/>
      <c r="HF21" s="199"/>
      <c r="HG21" s="211"/>
      <c r="HH21" s="199"/>
      <c r="HI21" s="211"/>
      <c r="HJ21" s="199"/>
      <c r="HK21" s="211"/>
      <c r="HL21" s="199"/>
      <c r="HM21" s="211"/>
      <c r="HN21" s="199"/>
      <c r="HO21" s="211"/>
      <c r="HP21" s="199"/>
      <c r="HQ21" s="211"/>
      <c r="HR21" s="199"/>
      <c r="HS21" s="211"/>
      <c r="HT21" s="199"/>
      <c r="HU21" s="211"/>
      <c r="HV21" s="199"/>
      <c r="HW21" s="211"/>
      <c r="HX21" s="199"/>
      <c r="HY21" s="211"/>
      <c r="HZ21" s="199"/>
      <c r="IA21" s="211"/>
      <c r="IB21" s="199"/>
      <c r="IC21" s="211"/>
      <c r="ID21" s="199"/>
      <c r="IE21" s="211"/>
      <c r="IF21" s="199"/>
      <c r="IG21" s="211"/>
      <c r="IH21" s="199"/>
      <c r="II21" s="211"/>
      <c r="IJ21" s="199"/>
      <c r="IK21" s="211"/>
      <c r="IL21" s="199"/>
      <c r="IM21" s="211"/>
      <c r="IN21" s="199"/>
      <c r="IO21" s="211"/>
      <c r="IP21" s="199"/>
      <c r="IQ21" s="211"/>
      <c r="IR21" s="199"/>
      <c r="IS21" s="211"/>
      <c r="IT21" s="199"/>
      <c r="IU21" s="211"/>
      <c r="IV21" s="199"/>
    </row>
    <row r="22">
      <c r="A22" s="212"/>
      <c r="B22" s="231"/>
      <c r="C22" s="199">
        <f t="shared" ref="C22:C33" si="21">BO22+EA22+GM22</f>
        <v>0</v>
      </c>
      <c r="D22" s="191"/>
      <c r="E22" s="191"/>
      <c r="F22" s="191"/>
      <c r="G22" s="191"/>
      <c r="H22" s="191"/>
      <c r="I22" s="191"/>
      <c r="J22" s="191"/>
      <c r="K22" s="191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191"/>
      <c r="AF22" s="191"/>
      <c r="AG22" s="191"/>
      <c r="AH22" s="191"/>
      <c r="AI22" s="191"/>
      <c r="AJ22" s="191"/>
      <c r="AK22" s="191"/>
      <c r="AL22" s="191"/>
      <c r="AM22" s="191"/>
      <c r="AN22" s="191"/>
      <c r="AO22" s="191"/>
      <c r="AP22" s="191"/>
      <c r="AQ22" s="191"/>
      <c r="AR22" s="191"/>
      <c r="AS22" s="191"/>
      <c r="AT22" s="191"/>
      <c r="AU22" s="191"/>
      <c r="AV22" s="191"/>
      <c r="AW22" s="191"/>
      <c r="AX22" s="191"/>
      <c r="AY22" s="191"/>
      <c r="AZ22" s="191"/>
      <c r="BA22" s="191"/>
      <c r="BB22" s="191"/>
      <c r="BC22" s="191"/>
      <c r="BD22" s="191"/>
      <c r="BE22" s="191"/>
      <c r="BF22" s="191"/>
      <c r="BG22" s="191"/>
      <c r="BH22" s="191"/>
      <c r="BI22" s="191"/>
      <c r="BJ22" s="191"/>
      <c r="BK22" s="191"/>
      <c r="BL22" s="191"/>
      <c r="BM22" s="158"/>
      <c r="BN22" s="210"/>
      <c r="BO22" s="202"/>
      <c r="BP22" s="203"/>
      <c r="BQ22" s="202"/>
      <c r="BR22" s="203"/>
      <c r="BS22" s="202"/>
      <c r="BT22" s="203"/>
      <c r="BU22" s="202"/>
      <c r="BV22" s="203"/>
      <c r="BW22" s="202"/>
      <c r="BX22" s="203"/>
      <c r="BY22" s="202"/>
      <c r="BZ22" s="203"/>
      <c r="CA22" s="202"/>
      <c r="CB22" s="203"/>
      <c r="CC22" s="202"/>
      <c r="CD22" s="203"/>
      <c r="CE22" s="202"/>
      <c r="CF22" s="203"/>
      <c r="CG22" s="202"/>
      <c r="CH22" s="203"/>
      <c r="CI22" s="202"/>
      <c r="CJ22" s="203"/>
      <c r="CK22" s="202"/>
      <c r="CL22" s="203"/>
      <c r="CM22" s="202"/>
      <c r="CN22" s="203"/>
      <c r="CO22" s="202"/>
      <c r="CP22" s="203"/>
      <c r="CQ22" s="202"/>
      <c r="CR22" s="203"/>
      <c r="CS22" s="202"/>
      <c r="CT22" s="199"/>
      <c r="CU22" s="202"/>
      <c r="CV22" s="199"/>
      <c r="CW22" s="202"/>
      <c r="CX22" s="199"/>
      <c r="CY22" s="202"/>
      <c r="CZ22" s="199"/>
      <c r="DA22" s="202"/>
      <c r="DB22" s="199"/>
      <c r="DC22" s="202"/>
      <c r="DD22" s="199"/>
      <c r="DE22" s="202"/>
      <c r="DF22" s="199"/>
      <c r="DG22" s="202"/>
      <c r="DH22" s="199"/>
      <c r="DI22" s="202"/>
      <c r="DJ22" s="199"/>
      <c r="DK22" s="202"/>
      <c r="DL22" s="199"/>
      <c r="DM22" s="202"/>
      <c r="DN22" s="199"/>
      <c r="DO22" s="202"/>
      <c r="DP22" s="199"/>
      <c r="DQ22" s="202"/>
      <c r="DR22" s="199"/>
      <c r="DS22" s="202"/>
      <c r="DT22" s="199"/>
      <c r="DU22" s="202"/>
      <c r="DV22" s="199"/>
      <c r="DW22" s="202"/>
      <c r="DX22" s="199"/>
      <c r="DY22" s="158"/>
      <c r="DZ22" s="159"/>
      <c r="EA22" s="202"/>
      <c r="EB22" s="203"/>
      <c r="EC22" s="202"/>
      <c r="ED22" s="203"/>
      <c r="EE22" s="202"/>
      <c r="EF22" s="203"/>
      <c r="EG22" s="202"/>
      <c r="EH22" s="203"/>
      <c r="EI22" s="202"/>
      <c r="EJ22" s="203"/>
      <c r="EK22" s="202"/>
      <c r="EL22" s="203"/>
      <c r="EM22" s="202"/>
      <c r="EN22" s="203"/>
      <c r="EO22" s="202"/>
      <c r="EP22" s="203"/>
      <c r="EQ22" s="202"/>
      <c r="ER22" s="203"/>
      <c r="ES22" s="202"/>
      <c r="ET22" s="203"/>
      <c r="EU22" s="202"/>
      <c r="EV22" s="203"/>
      <c r="EW22" s="202"/>
      <c r="EX22" s="203"/>
      <c r="EY22" s="202"/>
      <c r="EZ22" s="203"/>
      <c r="FA22" s="202"/>
      <c r="FB22" s="203"/>
      <c r="FC22" s="202"/>
      <c r="FD22" s="203"/>
      <c r="FE22" s="202"/>
      <c r="FF22" s="199"/>
      <c r="FG22" s="202"/>
      <c r="FH22" s="199"/>
      <c r="FI22" s="202"/>
      <c r="FJ22" s="199"/>
      <c r="FK22" s="202"/>
      <c r="FL22" s="199"/>
      <c r="FM22" s="202"/>
      <c r="FN22" s="199"/>
      <c r="FO22" s="202"/>
      <c r="FP22" s="199"/>
      <c r="FQ22" s="202"/>
      <c r="FR22" s="199"/>
      <c r="FS22" s="202"/>
      <c r="FT22" s="199"/>
      <c r="FU22" s="202"/>
      <c r="FV22" s="199"/>
      <c r="FW22" s="202"/>
      <c r="FX22" s="199"/>
      <c r="FY22" s="202"/>
      <c r="FZ22" s="199"/>
      <c r="GA22" s="202"/>
      <c r="GB22" s="199"/>
      <c r="GC22" s="202"/>
      <c r="GD22" s="199"/>
      <c r="GE22" s="202"/>
      <c r="GF22" s="199"/>
      <c r="GG22" s="202"/>
      <c r="GH22" s="199"/>
      <c r="GI22" s="202"/>
      <c r="GJ22" s="199"/>
      <c r="GK22" s="158"/>
      <c r="GL22" s="159"/>
      <c r="GM22" s="202"/>
      <c r="GN22" s="203"/>
      <c r="GO22" s="202"/>
      <c r="GP22" s="203"/>
      <c r="GQ22" s="202"/>
      <c r="GR22" s="203"/>
      <c r="GS22" s="202"/>
      <c r="GT22" s="203"/>
      <c r="GU22" s="202"/>
      <c r="GV22" s="203"/>
      <c r="GW22" s="202"/>
      <c r="GX22" s="203"/>
      <c r="GY22" s="202"/>
      <c r="GZ22" s="203"/>
      <c r="HA22" s="202"/>
      <c r="HB22" s="203"/>
      <c r="HC22" s="202"/>
      <c r="HD22" s="203"/>
      <c r="HE22" s="202"/>
      <c r="HF22" s="203"/>
      <c r="HG22" s="202"/>
      <c r="HH22" s="203"/>
      <c r="HI22" s="202"/>
      <c r="HJ22" s="203"/>
      <c r="HK22" s="202"/>
      <c r="HL22" s="203"/>
      <c r="HM22" s="202"/>
      <c r="HN22" s="203"/>
      <c r="HO22" s="202"/>
      <c r="HP22" s="203"/>
      <c r="HQ22" s="202"/>
      <c r="HR22" s="199"/>
      <c r="HS22" s="202"/>
      <c r="HT22" s="199"/>
      <c r="HU22" s="202"/>
      <c r="HV22" s="199"/>
      <c r="HW22" s="202"/>
      <c r="HX22" s="199"/>
      <c r="HY22" s="202"/>
      <c r="HZ22" s="199"/>
      <c r="IA22" s="202"/>
      <c r="IB22" s="199"/>
      <c r="IC22" s="202"/>
      <c r="ID22" s="199"/>
      <c r="IE22" s="202"/>
      <c r="IF22" s="199"/>
      <c r="IG22" s="202"/>
      <c r="IH22" s="199"/>
      <c r="II22" s="202"/>
      <c r="IJ22" s="199"/>
      <c r="IK22" s="202"/>
      <c r="IL22" s="199"/>
      <c r="IM22" s="202"/>
      <c r="IN22" s="199"/>
      <c r="IO22" s="202"/>
      <c r="IP22" s="199"/>
      <c r="IQ22" s="202"/>
      <c r="IR22" s="199"/>
      <c r="IS22" s="202"/>
      <c r="IT22" s="199"/>
      <c r="IU22" s="202"/>
      <c r="IV22" s="199"/>
    </row>
    <row r="23">
      <c r="A23" s="212"/>
      <c r="B23" s="231"/>
      <c r="C23" s="199">
        <f t="shared" si="21"/>
        <v>0</v>
      </c>
      <c r="D23" s="191"/>
      <c r="E23" s="191"/>
      <c r="F23" s="191"/>
      <c r="G23" s="191"/>
      <c r="H23" s="191"/>
      <c r="I23" s="191"/>
      <c r="J23" s="191"/>
      <c r="K23" s="191"/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  <c r="AA23" s="191"/>
      <c r="AB23" s="191"/>
      <c r="AC23" s="191"/>
      <c r="AD23" s="191"/>
      <c r="AE23" s="191"/>
      <c r="AF23" s="191"/>
      <c r="AG23" s="191"/>
      <c r="AH23" s="191"/>
      <c r="AI23" s="191"/>
      <c r="AJ23" s="191"/>
      <c r="AK23" s="191"/>
      <c r="AL23" s="191"/>
      <c r="AM23" s="191"/>
      <c r="AN23" s="191"/>
      <c r="AO23" s="191"/>
      <c r="AP23" s="191"/>
      <c r="AQ23" s="191"/>
      <c r="AR23" s="191"/>
      <c r="AS23" s="191"/>
      <c r="AT23" s="191"/>
      <c r="AU23" s="191"/>
      <c r="AV23" s="191"/>
      <c r="AW23" s="191"/>
      <c r="AX23" s="191"/>
      <c r="AY23" s="191"/>
      <c r="AZ23" s="191"/>
      <c r="BA23" s="191"/>
      <c r="BB23" s="191"/>
      <c r="BC23" s="191"/>
      <c r="BD23" s="191"/>
      <c r="BE23" s="191"/>
      <c r="BF23" s="191"/>
      <c r="BG23" s="191"/>
      <c r="BH23" s="191"/>
      <c r="BI23" s="191"/>
      <c r="BJ23" s="191"/>
      <c r="BK23" s="191"/>
      <c r="BL23" s="191"/>
      <c r="BM23" s="158"/>
      <c r="BN23" s="210"/>
      <c r="BO23" s="202"/>
      <c r="BP23" s="203"/>
      <c r="BQ23" s="202"/>
      <c r="BR23" s="203"/>
      <c r="BS23" s="202"/>
      <c r="BT23" s="203"/>
      <c r="BU23" s="202"/>
      <c r="BV23" s="203"/>
      <c r="BW23" s="202"/>
      <c r="BX23" s="203"/>
      <c r="BY23" s="202"/>
      <c r="BZ23" s="203"/>
      <c r="CA23" s="202"/>
      <c r="CB23" s="203"/>
      <c r="CC23" s="202"/>
      <c r="CD23" s="203"/>
      <c r="CE23" s="202"/>
      <c r="CF23" s="203"/>
      <c r="CG23" s="202"/>
      <c r="CH23" s="203"/>
      <c r="CI23" s="202"/>
      <c r="CJ23" s="203"/>
      <c r="CK23" s="202"/>
      <c r="CL23" s="203"/>
      <c r="CM23" s="202"/>
      <c r="CN23" s="203"/>
      <c r="CO23" s="202"/>
      <c r="CP23" s="203"/>
      <c r="CQ23" s="202"/>
      <c r="CR23" s="203"/>
      <c r="CS23" s="202"/>
      <c r="CT23" s="199"/>
      <c r="CU23" s="202"/>
      <c r="CV23" s="199"/>
      <c r="CW23" s="202"/>
      <c r="CX23" s="199"/>
      <c r="CY23" s="202"/>
      <c r="CZ23" s="199"/>
      <c r="DA23" s="202"/>
      <c r="DB23" s="199"/>
      <c r="DC23" s="202"/>
      <c r="DD23" s="199"/>
      <c r="DE23" s="202"/>
      <c r="DF23" s="199"/>
      <c r="DG23" s="202"/>
      <c r="DH23" s="199"/>
      <c r="DI23" s="202"/>
      <c r="DJ23" s="199"/>
      <c r="DK23" s="202"/>
      <c r="DL23" s="199"/>
      <c r="DM23" s="202"/>
      <c r="DN23" s="199"/>
      <c r="DO23" s="202"/>
      <c r="DP23" s="199"/>
      <c r="DQ23" s="202"/>
      <c r="DR23" s="199"/>
      <c r="DS23" s="202"/>
      <c r="DT23" s="199"/>
      <c r="DU23" s="202"/>
      <c r="DV23" s="199"/>
      <c r="DW23" s="202"/>
      <c r="DX23" s="199"/>
      <c r="DY23" s="158"/>
      <c r="DZ23" s="159"/>
      <c r="EA23" s="202"/>
      <c r="EB23" s="203"/>
      <c r="EC23" s="202"/>
      <c r="ED23" s="203"/>
      <c r="EE23" s="202"/>
      <c r="EF23" s="203"/>
      <c r="EG23" s="202"/>
      <c r="EH23" s="203"/>
      <c r="EI23" s="202"/>
      <c r="EJ23" s="203"/>
      <c r="EK23" s="202"/>
      <c r="EL23" s="203"/>
      <c r="EM23" s="202"/>
      <c r="EN23" s="203"/>
      <c r="EO23" s="202"/>
      <c r="EP23" s="203"/>
      <c r="EQ23" s="202"/>
      <c r="ER23" s="203"/>
      <c r="ES23" s="202"/>
      <c r="ET23" s="203"/>
      <c r="EU23" s="202"/>
      <c r="EV23" s="203"/>
      <c r="EW23" s="202"/>
      <c r="EX23" s="203"/>
      <c r="EY23" s="202"/>
      <c r="EZ23" s="203"/>
      <c r="FA23" s="202"/>
      <c r="FB23" s="203"/>
      <c r="FC23" s="202"/>
      <c r="FD23" s="203"/>
      <c r="FE23" s="202"/>
      <c r="FF23" s="199"/>
      <c r="FG23" s="202"/>
      <c r="FH23" s="199"/>
      <c r="FI23" s="202"/>
      <c r="FJ23" s="199"/>
      <c r="FK23" s="202"/>
      <c r="FL23" s="199"/>
      <c r="FM23" s="202"/>
      <c r="FN23" s="199"/>
      <c r="FO23" s="202"/>
      <c r="FP23" s="199"/>
      <c r="FQ23" s="202"/>
      <c r="FR23" s="199"/>
      <c r="FS23" s="202"/>
      <c r="FT23" s="199"/>
      <c r="FU23" s="202"/>
      <c r="FV23" s="199"/>
      <c r="FW23" s="202"/>
      <c r="FX23" s="199"/>
      <c r="FY23" s="202"/>
      <c r="FZ23" s="199"/>
      <c r="GA23" s="202"/>
      <c r="GB23" s="199"/>
      <c r="GC23" s="202"/>
      <c r="GD23" s="199"/>
      <c r="GE23" s="202"/>
      <c r="GF23" s="199"/>
      <c r="GG23" s="202"/>
      <c r="GH23" s="199"/>
      <c r="GI23" s="202"/>
      <c r="GJ23" s="199"/>
      <c r="GK23" s="158"/>
      <c r="GL23" s="159"/>
      <c r="GM23" s="202"/>
      <c r="GN23" s="203"/>
      <c r="GO23" s="202"/>
      <c r="GP23" s="203"/>
      <c r="GQ23" s="202"/>
      <c r="GR23" s="203"/>
      <c r="GS23" s="202"/>
      <c r="GT23" s="203"/>
      <c r="GU23" s="202"/>
      <c r="GV23" s="203"/>
      <c r="GW23" s="202"/>
      <c r="GX23" s="203"/>
      <c r="GY23" s="202"/>
      <c r="GZ23" s="203"/>
      <c r="HA23" s="202"/>
      <c r="HB23" s="203"/>
      <c r="HC23" s="202"/>
      <c r="HD23" s="203"/>
      <c r="HE23" s="202"/>
      <c r="HF23" s="203"/>
      <c r="HG23" s="202"/>
      <c r="HH23" s="203"/>
      <c r="HI23" s="202"/>
      <c r="HJ23" s="203"/>
      <c r="HK23" s="202"/>
      <c r="HL23" s="203"/>
      <c r="HM23" s="202"/>
      <c r="HN23" s="203"/>
      <c r="HO23" s="202"/>
      <c r="HP23" s="203"/>
      <c r="HQ23" s="202"/>
      <c r="HR23" s="199"/>
      <c r="HS23" s="202"/>
      <c r="HT23" s="199"/>
      <c r="HU23" s="202"/>
      <c r="HV23" s="199"/>
      <c r="HW23" s="202"/>
      <c r="HX23" s="199"/>
      <c r="HY23" s="202"/>
      <c r="HZ23" s="199"/>
      <c r="IA23" s="202"/>
      <c r="IB23" s="199"/>
      <c r="IC23" s="202"/>
      <c r="ID23" s="199"/>
      <c r="IE23" s="202"/>
      <c r="IF23" s="199"/>
      <c r="IG23" s="202"/>
      <c r="IH23" s="199"/>
      <c r="II23" s="202"/>
      <c r="IJ23" s="199"/>
      <c r="IK23" s="202"/>
      <c r="IL23" s="199"/>
      <c r="IM23" s="202"/>
      <c r="IN23" s="199"/>
      <c r="IO23" s="202"/>
      <c r="IP23" s="199"/>
      <c r="IQ23" s="202"/>
      <c r="IR23" s="199"/>
      <c r="IS23" s="202"/>
      <c r="IT23" s="199"/>
      <c r="IU23" s="202"/>
      <c r="IV23" s="199"/>
    </row>
    <row r="24">
      <c r="A24" s="212"/>
      <c r="B24" s="231"/>
      <c r="C24" s="199">
        <f t="shared" si="21"/>
        <v>0</v>
      </c>
      <c r="D24" s="191"/>
      <c r="E24" s="191"/>
      <c r="F24" s="191"/>
      <c r="G24" s="191"/>
      <c r="H24" s="191"/>
      <c r="I24" s="191"/>
      <c r="J24" s="191"/>
      <c r="K24" s="191"/>
      <c r="L24" s="191"/>
      <c r="M24" s="191"/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  <c r="AA24" s="191"/>
      <c r="AB24" s="191"/>
      <c r="AC24" s="191"/>
      <c r="AD24" s="191"/>
      <c r="AE24" s="191"/>
      <c r="AF24" s="191"/>
      <c r="AG24" s="191"/>
      <c r="AH24" s="191"/>
      <c r="AI24" s="191"/>
      <c r="AJ24" s="191"/>
      <c r="AK24" s="191"/>
      <c r="AL24" s="191"/>
      <c r="AM24" s="191"/>
      <c r="AN24" s="191"/>
      <c r="AO24" s="191"/>
      <c r="AP24" s="191"/>
      <c r="AQ24" s="191"/>
      <c r="AR24" s="191"/>
      <c r="AS24" s="191"/>
      <c r="AT24" s="191"/>
      <c r="AU24" s="191"/>
      <c r="AV24" s="191"/>
      <c r="AW24" s="191"/>
      <c r="AX24" s="191"/>
      <c r="AY24" s="191"/>
      <c r="AZ24" s="191"/>
      <c r="BA24" s="191"/>
      <c r="BB24" s="191"/>
      <c r="BC24" s="191"/>
      <c r="BD24" s="191"/>
      <c r="BE24" s="191"/>
      <c r="BF24" s="191"/>
      <c r="BG24" s="191"/>
      <c r="BH24" s="191"/>
      <c r="BI24" s="191"/>
      <c r="BJ24" s="191"/>
      <c r="BK24" s="191"/>
      <c r="BL24" s="191"/>
      <c r="BM24" s="158"/>
      <c r="BN24" s="210"/>
      <c r="BO24" s="202"/>
      <c r="BP24" s="203"/>
      <c r="BQ24" s="202"/>
      <c r="BR24" s="203"/>
      <c r="BS24" s="202"/>
      <c r="BT24" s="203"/>
      <c r="BU24" s="202"/>
      <c r="BV24" s="203"/>
      <c r="BW24" s="202"/>
      <c r="BX24" s="203"/>
      <c r="BY24" s="202"/>
      <c r="BZ24" s="203"/>
      <c r="CA24" s="202"/>
      <c r="CB24" s="203"/>
      <c r="CC24" s="202"/>
      <c r="CD24" s="203"/>
      <c r="CE24" s="202"/>
      <c r="CF24" s="203"/>
      <c r="CG24" s="202"/>
      <c r="CH24" s="203"/>
      <c r="CI24" s="202"/>
      <c r="CJ24" s="203"/>
      <c r="CK24" s="202"/>
      <c r="CL24" s="203"/>
      <c r="CM24" s="202"/>
      <c r="CN24" s="203"/>
      <c r="CO24" s="202"/>
      <c r="CP24" s="203"/>
      <c r="CQ24" s="202"/>
      <c r="CR24" s="203"/>
      <c r="CS24" s="202"/>
      <c r="CT24" s="199"/>
      <c r="CU24" s="202"/>
      <c r="CV24" s="199"/>
      <c r="CW24" s="202"/>
      <c r="CX24" s="199"/>
      <c r="CY24" s="202"/>
      <c r="CZ24" s="199"/>
      <c r="DA24" s="202"/>
      <c r="DB24" s="199"/>
      <c r="DC24" s="202"/>
      <c r="DD24" s="199"/>
      <c r="DE24" s="202"/>
      <c r="DF24" s="199"/>
      <c r="DG24" s="202"/>
      <c r="DH24" s="199"/>
      <c r="DI24" s="202"/>
      <c r="DJ24" s="199"/>
      <c r="DK24" s="202"/>
      <c r="DL24" s="199"/>
      <c r="DM24" s="202"/>
      <c r="DN24" s="199"/>
      <c r="DO24" s="202"/>
      <c r="DP24" s="199"/>
      <c r="DQ24" s="202"/>
      <c r="DR24" s="199"/>
      <c r="DS24" s="202"/>
      <c r="DT24" s="199"/>
      <c r="DU24" s="202"/>
      <c r="DV24" s="199"/>
      <c r="DW24" s="202"/>
      <c r="DX24" s="199"/>
      <c r="DY24" s="158"/>
      <c r="DZ24" s="159"/>
      <c r="EA24" s="202"/>
      <c r="EB24" s="203"/>
      <c r="EC24" s="202"/>
      <c r="ED24" s="203"/>
      <c r="EE24" s="202"/>
      <c r="EF24" s="203"/>
      <c r="EG24" s="202"/>
      <c r="EH24" s="203"/>
      <c r="EI24" s="202"/>
      <c r="EJ24" s="203"/>
      <c r="EK24" s="202"/>
      <c r="EL24" s="203"/>
      <c r="EM24" s="202"/>
      <c r="EN24" s="203"/>
      <c r="EO24" s="202"/>
      <c r="EP24" s="203"/>
      <c r="EQ24" s="202"/>
      <c r="ER24" s="203"/>
      <c r="ES24" s="202"/>
      <c r="ET24" s="203"/>
      <c r="EU24" s="202"/>
      <c r="EV24" s="203"/>
      <c r="EW24" s="202"/>
      <c r="EX24" s="203"/>
      <c r="EY24" s="202"/>
      <c r="EZ24" s="203"/>
      <c r="FA24" s="202"/>
      <c r="FB24" s="203"/>
      <c r="FC24" s="202"/>
      <c r="FD24" s="203"/>
      <c r="FE24" s="202"/>
      <c r="FF24" s="199"/>
      <c r="FG24" s="202"/>
      <c r="FH24" s="199"/>
      <c r="FI24" s="202"/>
      <c r="FJ24" s="199"/>
      <c r="FK24" s="202"/>
      <c r="FL24" s="199"/>
      <c r="FM24" s="202"/>
      <c r="FN24" s="199"/>
      <c r="FO24" s="202"/>
      <c r="FP24" s="199"/>
      <c r="FQ24" s="202"/>
      <c r="FR24" s="199"/>
      <c r="FS24" s="202"/>
      <c r="FT24" s="199"/>
      <c r="FU24" s="202"/>
      <c r="FV24" s="199"/>
      <c r="FW24" s="202"/>
      <c r="FX24" s="199"/>
      <c r="FY24" s="202"/>
      <c r="FZ24" s="199"/>
      <c r="GA24" s="202"/>
      <c r="GB24" s="199"/>
      <c r="GC24" s="202"/>
      <c r="GD24" s="199"/>
      <c r="GE24" s="202"/>
      <c r="GF24" s="199"/>
      <c r="GG24" s="202"/>
      <c r="GH24" s="199"/>
      <c r="GI24" s="202"/>
      <c r="GJ24" s="199"/>
      <c r="GK24" s="158"/>
      <c r="GL24" s="159"/>
      <c r="GM24" s="202"/>
      <c r="GN24" s="203"/>
      <c r="GO24" s="202"/>
      <c r="GP24" s="203"/>
      <c r="GQ24" s="202"/>
      <c r="GR24" s="203"/>
      <c r="GS24" s="202"/>
      <c r="GT24" s="203"/>
      <c r="GU24" s="202"/>
      <c r="GV24" s="203"/>
      <c r="GW24" s="202"/>
      <c r="GX24" s="203"/>
      <c r="GY24" s="202"/>
      <c r="GZ24" s="203"/>
      <c r="HA24" s="202"/>
      <c r="HB24" s="203"/>
      <c r="HC24" s="202"/>
      <c r="HD24" s="203"/>
      <c r="HE24" s="202"/>
      <c r="HF24" s="203"/>
      <c r="HG24" s="202"/>
      <c r="HH24" s="203"/>
      <c r="HI24" s="202"/>
      <c r="HJ24" s="203"/>
      <c r="HK24" s="202"/>
      <c r="HL24" s="203"/>
      <c r="HM24" s="202"/>
      <c r="HN24" s="203"/>
      <c r="HO24" s="202"/>
      <c r="HP24" s="203"/>
      <c r="HQ24" s="202"/>
      <c r="HR24" s="199"/>
      <c r="HS24" s="202"/>
      <c r="HT24" s="199"/>
      <c r="HU24" s="202"/>
      <c r="HV24" s="199"/>
      <c r="HW24" s="202"/>
      <c r="HX24" s="199"/>
      <c r="HY24" s="202"/>
      <c r="HZ24" s="199"/>
      <c r="IA24" s="202"/>
      <c r="IB24" s="199"/>
      <c r="IC24" s="202"/>
      <c r="ID24" s="199"/>
      <c r="IE24" s="202"/>
      <c r="IF24" s="199"/>
      <c r="IG24" s="202"/>
      <c r="IH24" s="199"/>
      <c r="II24" s="202"/>
      <c r="IJ24" s="199"/>
      <c r="IK24" s="202"/>
      <c r="IL24" s="199"/>
      <c r="IM24" s="202"/>
      <c r="IN24" s="199"/>
      <c r="IO24" s="202"/>
      <c r="IP24" s="199"/>
      <c r="IQ24" s="202"/>
      <c r="IR24" s="199"/>
      <c r="IS24" s="202"/>
      <c r="IT24" s="199"/>
      <c r="IU24" s="202"/>
      <c r="IV24" s="199"/>
    </row>
    <row r="25">
      <c r="A25" s="212"/>
      <c r="B25" s="231"/>
      <c r="C25" s="199">
        <f t="shared" si="21"/>
        <v>0</v>
      </c>
      <c r="D25" s="191"/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  <c r="AE25" s="191"/>
      <c r="AF25" s="191"/>
      <c r="AG25" s="191"/>
      <c r="AH25" s="191"/>
      <c r="AI25" s="191"/>
      <c r="AJ25" s="191"/>
      <c r="AK25" s="191"/>
      <c r="AL25" s="191"/>
      <c r="AM25" s="191"/>
      <c r="AN25" s="191"/>
      <c r="AO25" s="191"/>
      <c r="AP25" s="191"/>
      <c r="AQ25" s="191"/>
      <c r="AR25" s="191"/>
      <c r="AS25" s="191"/>
      <c r="AT25" s="191"/>
      <c r="AU25" s="191"/>
      <c r="AV25" s="191"/>
      <c r="AW25" s="191"/>
      <c r="AX25" s="191"/>
      <c r="AY25" s="191"/>
      <c r="AZ25" s="191"/>
      <c r="BA25" s="191"/>
      <c r="BB25" s="191"/>
      <c r="BC25" s="191"/>
      <c r="BD25" s="191"/>
      <c r="BE25" s="191"/>
      <c r="BF25" s="191"/>
      <c r="BG25" s="191"/>
      <c r="BH25" s="191"/>
      <c r="BI25" s="191"/>
      <c r="BJ25" s="191"/>
      <c r="BK25" s="191"/>
      <c r="BL25" s="191"/>
      <c r="BM25" s="158"/>
      <c r="BN25" s="210"/>
      <c r="BO25" s="202"/>
      <c r="BP25" s="203"/>
      <c r="BQ25" s="202"/>
      <c r="BR25" s="203"/>
      <c r="BS25" s="202"/>
      <c r="BT25" s="203"/>
      <c r="BU25" s="202"/>
      <c r="BV25" s="203"/>
      <c r="BW25" s="202"/>
      <c r="BX25" s="203"/>
      <c r="BY25" s="202"/>
      <c r="BZ25" s="203"/>
      <c r="CA25" s="202"/>
      <c r="CB25" s="203"/>
      <c r="CC25" s="202"/>
      <c r="CD25" s="203"/>
      <c r="CE25" s="202"/>
      <c r="CF25" s="203"/>
      <c r="CG25" s="202"/>
      <c r="CH25" s="203"/>
      <c r="CI25" s="202"/>
      <c r="CJ25" s="203"/>
      <c r="CK25" s="202"/>
      <c r="CL25" s="203"/>
      <c r="CM25" s="202"/>
      <c r="CN25" s="203"/>
      <c r="CO25" s="202"/>
      <c r="CP25" s="203"/>
      <c r="CQ25" s="202"/>
      <c r="CR25" s="203"/>
      <c r="CS25" s="202"/>
      <c r="CT25" s="199"/>
      <c r="CU25" s="202"/>
      <c r="CV25" s="199"/>
      <c r="CW25" s="202"/>
      <c r="CX25" s="199"/>
      <c r="CY25" s="202"/>
      <c r="CZ25" s="199"/>
      <c r="DA25" s="202"/>
      <c r="DB25" s="199"/>
      <c r="DC25" s="202"/>
      <c r="DD25" s="199"/>
      <c r="DE25" s="202"/>
      <c r="DF25" s="199"/>
      <c r="DG25" s="202"/>
      <c r="DH25" s="199"/>
      <c r="DI25" s="202"/>
      <c r="DJ25" s="199"/>
      <c r="DK25" s="202"/>
      <c r="DL25" s="199"/>
      <c r="DM25" s="202"/>
      <c r="DN25" s="199"/>
      <c r="DO25" s="202"/>
      <c r="DP25" s="199"/>
      <c r="DQ25" s="202"/>
      <c r="DR25" s="199"/>
      <c r="DS25" s="202"/>
      <c r="DT25" s="199"/>
      <c r="DU25" s="202"/>
      <c r="DV25" s="199"/>
      <c r="DW25" s="202"/>
      <c r="DX25" s="199"/>
      <c r="DY25" s="158"/>
      <c r="DZ25" s="159"/>
      <c r="EA25" s="202"/>
      <c r="EB25" s="203"/>
      <c r="EC25" s="202"/>
      <c r="ED25" s="203"/>
      <c r="EE25" s="202"/>
      <c r="EF25" s="203"/>
      <c r="EG25" s="202"/>
      <c r="EH25" s="203"/>
      <c r="EI25" s="202"/>
      <c r="EJ25" s="203"/>
      <c r="EK25" s="202"/>
      <c r="EL25" s="203"/>
      <c r="EM25" s="202"/>
      <c r="EN25" s="203"/>
      <c r="EO25" s="202"/>
      <c r="EP25" s="203"/>
      <c r="EQ25" s="202"/>
      <c r="ER25" s="203"/>
      <c r="ES25" s="202"/>
      <c r="ET25" s="203"/>
      <c r="EU25" s="202"/>
      <c r="EV25" s="203"/>
      <c r="EW25" s="202"/>
      <c r="EX25" s="203"/>
      <c r="EY25" s="202"/>
      <c r="EZ25" s="203"/>
      <c r="FA25" s="202"/>
      <c r="FB25" s="203"/>
      <c r="FC25" s="202"/>
      <c r="FD25" s="203"/>
      <c r="FE25" s="202"/>
      <c r="FF25" s="199"/>
      <c r="FG25" s="202"/>
      <c r="FH25" s="199"/>
      <c r="FI25" s="202"/>
      <c r="FJ25" s="199"/>
      <c r="FK25" s="202"/>
      <c r="FL25" s="199"/>
      <c r="FM25" s="202"/>
      <c r="FN25" s="199"/>
      <c r="FO25" s="202"/>
      <c r="FP25" s="199"/>
      <c r="FQ25" s="202"/>
      <c r="FR25" s="199"/>
      <c r="FS25" s="202"/>
      <c r="FT25" s="199"/>
      <c r="FU25" s="202"/>
      <c r="FV25" s="199"/>
      <c r="FW25" s="202"/>
      <c r="FX25" s="199"/>
      <c r="FY25" s="202"/>
      <c r="FZ25" s="199"/>
      <c r="GA25" s="202"/>
      <c r="GB25" s="199"/>
      <c r="GC25" s="202"/>
      <c r="GD25" s="199"/>
      <c r="GE25" s="202"/>
      <c r="GF25" s="199"/>
      <c r="GG25" s="202"/>
      <c r="GH25" s="199"/>
      <c r="GI25" s="202"/>
      <c r="GJ25" s="199"/>
      <c r="GK25" s="158"/>
      <c r="GL25" s="159"/>
      <c r="GM25" s="202"/>
      <c r="GN25" s="203"/>
      <c r="GO25" s="202"/>
      <c r="GP25" s="203"/>
      <c r="GQ25" s="202"/>
      <c r="GR25" s="203"/>
      <c r="GS25" s="202"/>
      <c r="GT25" s="203"/>
      <c r="GU25" s="202"/>
      <c r="GV25" s="203"/>
      <c r="GW25" s="202"/>
      <c r="GX25" s="203"/>
      <c r="GY25" s="202"/>
      <c r="GZ25" s="203"/>
      <c r="HA25" s="202"/>
      <c r="HB25" s="203"/>
      <c r="HC25" s="202"/>
      <c r="HD25" s="203"/>
      <c r="HE25" s="202"/>
      <c r="HF25" s="203"/>
      <c r="HG25" s="202"/>
      <c r="HH25" s="203"/>
      <c r="HI25" s="202"/>
      <c r="HJ25" s="203"/>
      <c r="HK25" s="202"/>
      <c r="HL25" s="203"/>
      <c r="HM25" s="202"/>
      <c r="HN25" s="203"/>
      <c r="HO25" s="202"/>
      <c r="HP25" s="203"/>
      <c r="HQ25" s="202"/>
      <c r="HR25" s="199"/>
      <c r="HS25" s="202"/>
      <c r="HT25" s="199"/>
      <c r="HU25" s="202"/>
      <c r="HV25" s="199"/>
      <c r="HW25" s="202"/>
      <c r="HX25" s="199"/>
      <c r="HY25" s="202"/>
      <c r="HZ25" s="199"/>
      <c r="IA25" s="202"/>
      <c r="IB25" s="199"/>
      <c r="IC25" s="202"/>
      <c r="ID25" s="199"/>
      <c r="IE25" s="202"/>
      <c r="IF25" s="199"/>
      <c r="IG25" s="202"/>
      <c r="IH25" s="199"/>
      <c r="II25" s="202"/>
      <c r="IJ25" s="199"/>
      <c r="IK25" s="202"/>
      <c r="IL25" s="199"/>
      <c r="IM25" s="202"/>
      <c r="IN25" s="199"/>
      <c r="IO25" s="202"/>
      <c r="IP25" s="199"/>
      <c r="IQ25" s="202"/>
      <c r="IR25" s="199"/>
      <c r="IS25" s="202"/>
      <c r="IT25" s="199"/>
      <c r="IU25" s="202"/>
      <c r="IV25" s="199"/>
    </row>
    <row r="26">
      <c r="A26" s="212"/>
      <c r="B26" s="231"/>
      <c r="C26" s="199">
        <f t="shared" si="21"/>
        <v>0</v>
      </c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  <c r="AA26" s="191"/>
      <c r="AB26" s="191"/>
      <c r="AC26" s="191"/>
      <c r="AD26" s="191"/>
      <c r="AE26" s="191"/>
      <c r="AF26" s="191"/>
      <c r="AG26" s="191"/>
      <c r="AH26" s="191"/>
      <c r="AI26" s="191"/>
      <c r="AJ26" s="191"/>
      <c r="AK26" s="191"/>
      <c r="AL26" s="191"/>
      <c r="AM26" s="191"/>
      <c r="AN26" s="191"/>
      <c r="AO26" s="191"/>
      <c r="AP26" s="191"/>
      <c r="AQ26" s="191"/>
      <c r="AR26" s="191"/>
      <c r="AS26" s="191"/>
      <c r="AT26" s="191"/>
      <c r="AU26" s="191"/>
      <c r="AV26" s="191"/>
      <c r="AW26" s="191"/>
      <c r="AX26" s="191"/>
      <c r="AY26" s="191"/>
      <c r="AZ26" s="191"/>
      <c r="BA26" s="191"/>
      <c r="BB26" s="191"/>
      <c r="BC26" s="191"/>
      <c r="BD26" s="191"/>
      <c r="BE26" s="191"/>
      <c r="BF26" s="191"/>
      <c r="BG26" s="191"/>
      <c r="BH26" s="191"/>
      <c r="BI26" s="191"/>
      <c r="BJ26" s="191"/>
      <c r="BK26" s="191"/>
      <c r="BL26" s="191"/>
      <c r="BM26" s="158"/>
      <c r="BN26" s="210"/>
      <c r="BO26" s="202"/>
      <c r="BP26" s="203"/>
      <c r="BQ26" s="202"/>
      <c r="BR26" s="203"/>
      <c r="BS26" s="202"/>
      <c r="BT26" s="203"/>
      <c r="BU26" s="202"/>
      <c r="BV26" s="203"/>
      <c r="BW26" s="202"/>
      <c r="BX26" s="203"/>
      <c r="BY26" s="202"/>
      <c r="BZ26" s="203"/>
      <c r="CA26" s="202"/>
      <c r="CB26" s="203"/>
      <c r="CC26" s="202"/>
      <c r="CD26" s="203"/>
      <c r="CE26" s="202"/>
      <c r="CF26" s="203"/>
      <c r="CG26" s="202"/>
      <c r="CH26" s="203"/>
      <c r="CI26" s="202"/>
      <c r="CJ26" s="203"/>
      <c r="CK26" s="202"/>
      <c r="CL26" s="203"/>
      <c r="CM26" s="202"/>
      <c r="CN26" s="203"/>
      <c r="CO26" s="202"/>
      <c r="CP26" s="203"/>
      <c r="CQ26" s="202"/>
      <c r="CR26" s="203"/>
      <c r="CS26" s="202"/>
      <c r="CT26" s="199"/>
      <c r="CU26" s="202"/>
      <c r="CV26" s="199"/>
      <c r="CW26" s="202"/>
      <c r="CX26" s="199"/>
      <c r="CY26" s="202"/>
      <c r="CZ26" s="199"/>
      <c r="DA26" s="202"/>
      <c r="DB26" s="199"/>
      <c r="DC26" s="202"/>
      <c r="DD26" s="199"/>
      <c r="DE26" s="202"/>
      <c r="DF26" s="199"/>
      <c r="DG26" s="202"/>
      <c r="DH26" s="199"/>
      <c r="DI26" s="202"/>
      <c r="DJ26" s="199"/>
      <c r="DK26" s="202"/>
      <c r="DL26" s="199"/>
      <c r="DM26" s="202"/>
      <c r="DN26" s="199"/>
      <c r="DO26" s="202"/>
      <c r="DP26" s="199"/>
      <c r="DQ26" s="202"/>
      <c r="DR26" s="199"/>
      <c r="DS26" s="202"/>
      <c r="DT26" s="199"/>
      <c r="DU26" s="202"/>
      <c r="DV26" s="199"/>
      <c r="DW26" s="202"/>
      <c r="DX26" s="199"/>
      <c r="DY26" s="158"/>
      <c r="DZ26" s="159"/>
      <c r="EA26" s="202"/>
      <c r="EB26" s="203"/>
      <c r="EC26" s="202"/>
      <c r="ED26" s="203"/>
      <c r="EE26" s="202"/>
      <c r="EF26" s="203"/>
      <c r="EG26" s="202"/>
      <c r="EH26" s="203"/>
      <c r="EI26" s="202"/>
      <c r="EJ26" s="203"/>
      <c r="EK26" s="202"/>
      <c r="EL26" s="203"/>
      <c r="EM26" s="202"/>
      <c r="EN26" s="203"/>
      <c r="EO26" s="202"/>
      <c r="EP26" s="203"/>
      <c r="EQ26" s="202"/>
      <c r="ER26" s="203"/>
      <c r="ES26" s="202"/>
      <c r="ET26" s="203"/>
      <c r="EU26" s="202"/>
      <c r="EV26" s="203"/>
      <c r="EW26" s="202"/>
      <c r="EX26" s="203"/>
      <c r="EY26" s="202"/>
      <c r="EZ26" s="203"/>
      <c r="FA26" s="202"/>
      <c r="FB26" s="203"/>
      <c r="FC26" s="202"/>
      <c r="FD26" s="203"/>
      <c r="FE26" s="202"/>
      <c r="FF26" s="199"/>
      <c r="FG26" s="202"/>
      <c r="FH26" s="199"/>
      <c r="FI26" s="202"/>
      <c r="FJ26" s="199"/>
      <c r="FK26" s="202"/>
      <c r="FL26" s="199"/>
      <c r="FM26" s="202"/>
      <c r="FN26" s="199"/>
      <c r="FO26" s="202"/>
      <c r="FP26" s="199"/>
      <c r="FQ26" s="202"/>
      <c r="FR26" s="199"/>
      <c r="FS26" s="202"/>
      <c r="FT26" s="199"/>
      <c r="FU26" s="202"/>
      <c r="FV26" s="199"/>
      <c r="FW26" s="202"/>
      <c r="FX26" s="199"/>
      <c r="FY26" s="202"/>
      <c r="FZ26" s="199"/>
      <c r="GA26" s="202"/>
      <c r="GB26" s="199"/>
      <c r="GC26" s="202"/>
      <c r="GD26" s="199"/>
      <c r="GE26" s="202"/>
      <c r="GF26" s="199"/>
      <c r="GG26" s="202"/>
      <c r="GH26" s="199"/>
      <c r="GI26" s="202"/>
      <c r="GJ26" s="199"/>
      <c r="GK26" s="158"/>
      <c r="GL26" s="159"/>
      <c r="GM26" s="202"/>
      <c r="GN26" s="203"/>
      <c r="GO26" s="202"/>
      <c r="GP26" s="203"/>
      <c r="GQ26" s="202"/>
      <c r="GR26" s="203"/>
      <c r="GS26" s="202"/>
      <c r="GT26" s="203"/>
      <c r="GU26" s="202"/>
      <c r="GV26" s="203"/>
      <c r="GW26" s="202"/>
      <c r="GX26" s="203"/>
      <c r="GY26" s="202"/>
      <c r="GZ26" s="203"/>
      <c r="HA26" s="202"/>
      <c r="HB26" s="203"/>
      <c r="HC26" s="202"/>
      <c r="HD26" s="203"/>
      <c r="HE26" s="202"/>
      <c r="HF26" s="203"/>
      <c r="HG26" s="202"/>
      <c r="HH26" s="203"/>
      <c r="HI26" s="202"/>
      <c r="HJ26" s="203"/>
      <c r="HK26" s="202"/>
      <c r="HL26" s="203"/>
      <c r="HM26" s="202"/>
      <c r="HN26" s="203"/>
      <c r="HO26" s="202"/>
      <c r="HP26" s="203"/>
      <c r="HQ26" s="202"/>
      <c r="HR26" s="199"/>
      <c r="HS26" s="202"/>
      <c r="HT26" s="199"/>
      <c r="HU26" s="202"/>
      <c r="HV26" s="199"/>
      <c r="HW26" s="202"/>
      <c r="HX26" s="199"/>
      <c r="HY26" s="202"/>
      <c r="HZ26" s="199"/>
      <c r="IA26" s="202"/>
      <c r="IB26" s="199"/>
      <c r="IC26" s="202"/>
      <c r="ID26" s="199"/>
      <c r="IE26" s="202"/>
      <c r="IF26" s="199"/>
      <c r="IG26" s="202"/>
      <c r="IH26" s="199"/>
      <c r="II26" s="202"/>
      <c r="IJ26" s="199"/>
      <c r="IK26" s="202"/>
      <c r="IL26" s="199"/>
      <c r="IM26" s="202"/>
      <c r="IN26" s="199"/>
      <c r="IO26" s="202"/>
      <c r="IP26" s="199"/>
      <c r="IQ26" s="202"/>
      <c r="IR26" s="199"/>
      <c r="IS26" s="202"/>
      <c r="IT26" s="199"/>
      <c r="IU26" s="202"/>
      <c r="IV26" s="199"/>
    </row>
    <row r="27">
      <c r="A27" s="212"/>
      <c r="B27" s="231"/>
      <c r="C27" s="199">
        <f t="shared" si="21"/>
        <v>0</v>
      </c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1"/>
      <c r="AG27" s="191"/>
      <c r="AH27" s="191"/>
      <c r="AI27" s="191"/>
      <c r="AJ27" s="191"/>
      <c r="AK27" s="191"/>
      <c r="AL27" s="191"/>
      <c r="AM27" s="191"/>
      <c r="AN27" s="191"/>
      <c r="AO27" s="191"/>
      <c r="AP27" s="191"/>
      <c r="AQ27" s="191"/>
      <c r="AR27" s="191"/>
      <c r="AS27" s="191"/>
      <c r="AT27" s="191"/>
      <c r="AU27" s="191"/>
      <c r="AV27" s="191"/>
      <c r="AW27" s="191"/>
      <c r="AX27" s="191"/>
      <c r="AY27" s="191"/>
      <c r="AZ27" s="191"/>
      <c r="BA27" s="191"/>
      <c r="BB27" s="191"/>
      <c r="BC27" s="191"/>
      <c r="BD27" s="191"/>
      <c r="BE27" s="191"/>
      <c r="BF27" s="191"/>
      <c r="BG27" s="191"/>
      <c r="BH27" s="191"/>
      <c r="BI27" s="191"/>
      <c r="BJ27" s="191"/>
      <c r="BK27" s="191"/>
      <c r="BL27" s="191"/>
      <c r="BM27" s="158"/>
      <c r="BN27" s="210"/>
      <c r="BO27" s="202"/>
      <c r="BP27" s="203"/>
      <c r="BQ27" s="202"/>
      <c r="BR27" s="203"/>
      <c r="BS27" s="202"/>
      <c r="BT27" s="203"/>
      <c r="BU27" s="202"/>
      <c r="BV27" s="203"/>
      <c r="BW27" s="202"/>
      <c r="BX27" s="203"/>
      <c r="BY27" s="202"/>
      <c r="BZ27" s="203"/>
      <c r="CA27" s="202"/>
      <c r="CB27" s="203"/>
      <c r="CC27" s="202"/>
      <c r="CD27" s="203"/>
      <c r="CE27" s="202"/>
      <c r="CF27" s="203"/>
      <c r="CG27" s="202"/>
      <c r="CH27" s="203"/>
      <c r="CI27" s="202"/>
      <c r="CJ27" s="203"/>
      <c r="CK27" s="202"/>
      <c r="CL27" s="203"/>
      <c r="CM27" s="202"/>
      <c r="CN27" s="203"/>
      <c r="CO27" s="202"/>
      <c r="CP27" s="203"/>
      <c r="CQ27" s="202"/>
      <c r="CR27" s="203"/>
      <c r="CS27" s="202"/>
      <c r="CT27" s="199"/>
      <c r="CU27" s="202"/>
      <c r="CV27" s="199"/>
      <c r="CW27" s="202"/>
      <c r="CX27" s="199"/>
      <c r="CY27" s="202"/>
      <c r="CZ27" s="199"/>
      <c r="DA27" s="202"/>
      <c r="DB27" s="199"/>
      <c r="DC27" s="202"/>
      <c r="DD27" s="199"/>
      <c r="DE27" s="202"/>
      <c r="DF27" s="199"/>
      <c r="DG27" s="202"/>
      <c r="DH27" s="199"/>
      <c r="DI27" s="202"/>
      <c r="DJ27" s="199"/>
      <c r="DK27" s="202"/>
      <c r="DL27" s="199"/>
      <c r="DM27" s="202"/>
      <c r="DN27" s="199"/>
      <c r="DO27" s="202"/>
      <c r="DP27" s="199"/>
      <c r="DQ27" s="202"/>
      <c r="DR27" s="199"/>
      <c r="DS27" s="202"/>
      <c r="DT27" s="199"/>
      <c r="DU27" s="202"/>
      <c r="DV27" s="199"/>
      <c r="DW27" s="202"/>
      <c r="DX27" s="199"/>
      <c r="DY27" s="158"/>
      <c r="DZ27" s="159"/>
      <c r="EA27" s="202"/>
      <c r="EB27" s="203"/>
      <c r="EC27" s="202"/>
      <c r="ED27" s="203"/>
      <c r="EE27" s="202"/>
      <c r="EF27" s="203"/>
      <c r="EG27" s="202"/>
      <c r="EH27" s="203"/>
      <c r="EI27" s="202"/>
      <c r="EJ27" s="203"/>
      <c r="EK27" s="202"/>
      <c r="EL27" s="203"/>
      <c r="EM27" s="202"/>
      <c r="EN27" s="203"/>
      <c r="EO27" s="202"/>
      <c r="EP27" s="203"/>
      <c r="EQ27" s="202"/>
      <c r="ER27" s="203"/>
      <c r="ES27" s="202"/>
      <c r="ET27" s="203"/>
      <c r="EU27" s="202"/>
      <c r="EV27" s="203"/>
      <c r="EW27" s="202"/>
      <c r="EX27" s="203"/>
      <c r="EY27" s="202"/>
      <c r="EZ27" s="203"/>
      <c r="FA27" s="202"/>
      <c r="FB27" s="203"/>
      <c r="FC27" s="202"/>
      <c r="FD27" s="203"/>
      <c r="FE27" s="202"/>
      <c r="FF27" s="199"/>
      <c r="FG27" s="202"/>
      <c r="FH27" s="199"/>
      <c r="FI27" s="202"/>
      <c r="FJ27" s="199"/>
      <c r="FK27" s="202"/>
      <c r="FL27" s="199"/>
      <c r="FM27" s="202"/>
      <c r="FN27" s="199"/>
      <c r="FO27" s="202"/>
      <c r="FP27" s="199"/>
      <c r="FQ27" s="202"/>
      <c r="FR27" s="199"/>
      <c r="FS27" s="202"/>
      <c r="FT27" s="199"/>
      <c r="FU27" s="202"/>
      <c r="FV27" s="199"/>
      <c r="FW27" s="202"/>
      <c r="FX27" s="199"/>
      <c r="FY27" s="202"/>
      <c r="FZ27" s="199"/>
      <c r="GA27" s="202"/>
      <c r="GB27" s="199"/>
      <c r="GC27" s="202"/>
      <c r="GD27" s="199"/>
      <c r="GE27" s="202"/>
      <c r="GF27" s="199"/>
      <c r="GG27" s="202"/>
      <c r="GH27" s="199"/>
      <c r="GI27" s="202"/>
      <c r="GJ27" s="199"/>
      <c r="GK27" s="158"/>
      <c r="GL27" s="159"/>
      <c r="GM27" s="202"/>
      <c r="GN27" s="203"/>
      <c r="GO27" s="202"/>
      <c r="GP27" s="203"/>
      <c r="GQ27" s="202"/>
      <c r="GR27" s="203"/>
      <c r="GS27" s="202"/>
      <c r="GT27" s="203"/>
      <c r="GU27" s="202"/>
      <c r="GV27" s="203"/>
      <c r="GW27" s="202"/>
      <c r="GX27" s="203"/>
      <c r="GY27" s="202"/>
      <c r="GZ27" s="203"/>
      <c r="HA27" s="202"/>
      <c r="HB27" s="203"/>
      <c r="HC27" s="202"/>
      <c r="HD27" s="203"/>
      <c r="HE27" s="202"/>
      <c r="HF27" s="203"/>
      <c r="HG27" s="202"/>
      <c r="HH27" s="203"/>
      <c r="HI27" s="202"/>
      <c r="HJ27" s="203"/>
      <c r="HK27" s="202"/>
      <c r="HL27" s="203"/>
      <c r="HM27" s="202"/>
      <c r="HN27" s="203"/>
      <c r="HO27" s="202"/>
      <c r="HP27" s="203"/>
      <c r="HQ27" s="202"/>
      <c r="HR27" s="199"/>
      <c r="HS27" s="202"/>
      <c r="HT27" s="199"/>
      <c r="HU27" s="202"/>
      <c r="HV27" s="199"/>
      <c r="HW27" s="202"/>
      <c r="HX27" s="199"/>
      <c r="HY27" s="202"/>
      <c r="HZ27" s="199"/>
      <c r="IA27" s="202"/>
      <c r="IB27" s="199"/>
      <c r="IC27" s="202"/>
      <c r="ID27" s="199"/>
      <c r="IE27" s="202"/>
      <c r="IF27" s="199"/>
      <c r="IG27" s="202"/>
      <c r="IH27" s="199"/>
      <c r="II27" s="202"/>
      <c r="IJ27" s="199"/>
      <c r="IK27" s="202"/>
      <c r="IL27" s="199"/>
      <c r="IM27" s="202"/>
      <c r="IN27" s="199"/>
      <c r="IO27" s="202"/>
      <c r="IP27" s="199"/>
      <c r="IQ27" s="202"/>
      <c r="IR27" s="199"/>
      <c r="IS27" s="202"/>
      <c r="IT27" s="199"/>
      <c r="IU27" s="202"/>
      <c r="IV27" s="199"/>
    </row>
    <row r="28">
      <c r="A28" s="212"/>
      <c r="B28" s="231"/>
      <c r="C28" s="199">
        <f t="shared" si="21"/>
        <v>0</v>
      </c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  <c r="AA28" s="191"/>
      <c r="AB28" s="191"/>
      <c r="AC28" s="191"/>
      <c r="AD28" s="191"/>
      <c r="AE28" s="191"/>
      <c r="AF28" s="191"/>
      <c r="AG28" s="191"/>
      <c r="AH28" s="191"/>
      <c r="AI28" s="191"/>
      <c r="AJ28" s="191"/>
      <c r="AK28" s="191"/>
      <c r="AL28" s="191"/>
      <c r="AM28" s="191"/>
      <c r="AN28" s="191"/>
      <c r="AO28" s="191"/>
      <c r="AP28" s="191"/>
      <c r="AQ28" s="191"/>
      <c r="AR28" s="191"/>
      <c r="AS28" s="191"/>
      <c r="AT28" s="191"/>
      <c r="AU28" s="191"/>
      <c r="AV28" s="191"/>
      <c r="AW28" s="191"/>
      <c r="AX28" s="191"/>
      <c r="AY28" s="191"/>
      <c r="AZ28" s="191"/>
      <c r="BA28" s="191"/>
      <c r="BB28" s="191"/>
      <c r="BC28" s="191"/>
      <c r="BD28" s="191"/>
      <c r="BE28" s="191"/>
      <c r="BF28" s="191"/>
      <c r="BG28" s="191"/>
      <c r="BH28" s="191"/>
      <c r="BI28" s="191"/>
      <c r="BJ28" s="191"/>
      <c r="BK28" s="191"/>
      <c r="BL28" s="191"/>
      <c r="BM28" s="158"/>
      <c r="BN28" s="210"/>
      <c r="BO28" s="202"/>
      <c r="BP28" s="203"/>
      <c r="BQ28" s="202"/>
      <c r="BR28" s="203"/>
      <c r="BS28" s="202"/>
      <c r="BT28" s="203"/>
      <c r="BU28" s="202"/>
      <c r="BV28" s="203"/>
      <c r="BW28" s="202"/>
      <c r="BX28" s="203"/>
      <c r="BY28" s="202"/>
      <c r="BZ28" s="203"/>
      <c r="CA28" s="202"/>
      <c r="CB28" s="203"/>
      <c r="CC28" s="202"/>
      <c r="CD28" s="203"/>
      <c r="CE28" s="202"/>
      <c r="CF28" s="203"/>
      <c r="CG28" s="202"/>
      <c r="CH28" s="203"/>
      <c r="CI28" s="202"/>
      <c r="CJ28" s="203"/>
      <c r="CK28" s="202"/>
      <c r="CL28" s="203"/>
      <c r="CM28" s="202"/>
      <c r="CN28" s="203"/>
      <c r="CO28" s="202"/>
      <c r="CP28" s="203"/>
      <c r="CQ28" s="202"/>
      <c r="CR28" s="203"/>
      <c r="CS28" s="202"/>
      <c r="CT28" s="199"/>
      <c r="CU28" s="202"/>
      <c r="CV28" s="199"/>
      <c r="CW28" s="202"/>
      <c r="CX28" s="199"/>
      <c r="CY28" s="202"/>
      <c r="CZ28" s="199"/>
      <c r="DA28" s="202"/>
      <c r="DB28" s="199"/>
      <c r="DC28" s="202"/>
      <c r="DD28" s="199"/>
      <c r="DE28" s="202"/>
      <c r="DF28" s="199"/>
      <c r="DG28" s="202"/>
      <c r="DH28" s="199"/>
      <c r="DI28" s="202"/>
      <c r="DJ28" s="199"/>
      <c r="DK28" s="202"/>
      <c r="DL28" s="199"/>
      <c r="DM28" s="202"/>
      <c r="DN28" s="199"/>
      <c r="DO28" s="202"/>
      <c r="DP28" s="199"/>
      <c r="DQ28" s="202"/>
      <c r="DR28" s="199"/>
      <c r="DS28" s="202"/>
      <c r="DT28" s="199"/>
      <c r="DU28" s="202"/>
      <c r="DV28" s="199"/>
      <c r="DW28" s="202"/>
      <c r="DX28" s="199"/>
      <c r="DY28" s="158"/>
      <c r="DZ28" s="159"/>
      <c r="EA28" s="202"/>
      <c r="EB28" s="203"/>
      <c r="EC28" s="202"/>
      <c r="ED28" s="203"/>
      <c r="EE28" s="202"/>
      <c r="EF28" s="203"/>
      <c r="EG28" s="202"/>
      <c r="EH28" s="203"/>
      <c r="EI28" s="202"/>
      <c r="EJ28" s="203"/>
      <c r="EK28" s="202"/>
      <c r="EL28" s="203"/>
      <c r="EM28" s="202"/>
      <c r="EN28" s="203"/>
      <c r="EO28" s="202"/>
      <c r="EP28" s="203"/>
      <c r="EQ28" s="202"/>
      <c r="ER28" s="203"/>
      <c r="ES28" s="202"/>
      <c r="ET28" s="203"/>
      <c r="EU28" s="202"/>
      <c r="EV28" s="203"/>
      <c r="EW28" s="202"/>
      <c r="EX28" s="203"/>
      <c r="EY28" s="202"/>
      <c r="EZ28" s="203"/>
      <c r="FA28" s="202"/>
      <c r="FB28" s="203"/>
      <c r="FC28" s="202"/>
      <c r="FD28" s="203"/>
      <c r="FE28" s="202"/>
      <c r="FF28" s="199"/>
      <c r="FG28" s="202"/>
      <c r="FH28" s="199"/>
      <c r="FI28" s="202"/>
      <c r="FJ28" s="199"/>
      <c r="FK28" s="202"/>
      <c r="FL28" s="199"/>
      <c r="FM28" s="202"/>
      <c r="FN28" s="199"/>
      <c r="FO28" s="202"/>
      <c r="FP28" s="199"/>
      <c r="FQ28" s="202"/>
      <c r="FR28" s="199"/>
      <c r="FS28" s="202"/>
      <c r="FT28" s="199"/>
      <c r="FU28" s="202"/>
      <c r="FV28" s="199"/>
      <c r="FW28" s="202"/>
      <c r="FX28" s="199"/>
      <c r="FY28" s="202"/>
      <c r="FZ28" s="199"/>
      <c r="GA28" s="202"/>
      <c r="GB28" s="199"/>
      <c r="GC28" s="202"/>
      <c r="GD28" s="199"/>
      <c r="GE28" s="202"/>
      <c r="GF28" s="199"/>
      <c r="GG28" s="202"/>
      <c r="GH28" s="199"/>
      <c r="GI28" s="202"/>
      <c r="GJ28" s="199"/>
      <c r="GK28" s="158"/>
      <c r="GL28" s="159"/>
      <c r="GM28" s="202"/>
      <c r="GN28" s="203"/>
      <c r="GO28" s="202"/>
      <c r="GP28" s="203"/>
      <c r="GQ28" s="202"/>
      <c r="GR28" s="203"/>
      <c r="GS28" s="202"/>
      <c r="GT28" s="203"/>
      <c r="GU28" s="202"/>
      <c r="GV28" s="203"/>
      <c r="GW28" s="202"/>
      <c r="GX28" s="203"/>
      <c r="GY28" s="202"/>
      <c r="GZ28" s="203"/>
      <c r="HA28" s="202"/>
      <c r="HB28" s="203"/>
      <c r="HC28" s="202"/>
      <c r="HD28" s="203"/>
      <c r="HE28" s="202"/>
      <c r="HF28" s="203"/>
      <c r="HG28" s="202"/>
      <c r="HH28" s="203"/>
      <c r="HI28" s="202"/>
      <c r="HJ28" s="203"/>
      <c r="HK28" s="202"/>
      <c r="HL28" s="203"/>
      <c r="HM28" s="202"/>
      <c r="HN28" s="203"/>
      <c r="HO28" s="202"/>
      <c r="HP28" s="203"/>
      <c r="HQ28" s="202"/>
      <c r="HR28" s="199"/>
      <c r="HS28" s="202"/>
      <c r="HT28" s="199"/>
      <c r="HU28" s="202"/>
      <c r="HV28" s="199"/>
      <c r="HW28" s="202"/>
      <c r="HX28" s="199"/>
      <c r="HY28" s="202"/>
      <c r="HZ28" s="199"/>
      <c r="IA28" s="202"/>
      <c r="IB28" s="199"/>
      <c r="IC28" s="202"/>
      <c r="ID28" s="199"/>
      <c r="IE28" s="202"/>
      <c r="IF28" s="199"/>
      <c r="IG28" s="202"/>
      <c r="IH28" s="199"/>
      <c r="II28" s="202"/>
      <c r="IJ28" s="199"/>
      <c r="IK28" s="202"/>
      <c r="IL28" s="199"/>
      <c r="IM28" s="202"/>
      <c r="IN28" s="199"/>
      <c r="IO28" s="202"/>
      <c r="IP28" s="199"/>
      <c r="IQ28" s="202"/>
      <c r="IR28" s="199"/>
      <c r="IS28" s="202"/>
      <c r="IT28" s="199"/>
      <c r="IU28" s="202"/>
      <c r="IV28" s="199"/>
    </row>
    <row r="29">
      <c r="A29" s="212"/>
      <c r="B29" s="231"/>
      <c r="C29" s="199">
        <f t="shared" si="21"/>
        <v>0</v>
      </c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58"/>
      <c r="BN29" s="210"/>
      <c r="BO29" s="202"/>
      <c r="BP29" s="203"/>
      <c r="BQ29" s="202"/>
      <c r="BR29" s="203"/>
      <c r="BS29" s="202"/>
      <c r="BT29" s="203"/>
      <c r="BU29" s="202"/>
      <c r="BV29" s="203"/>
      <c r="BW29" s="202"/>
      <c r="BX29" s="203"/>
      <c r="BY29" s="202"/>
      <c r="BZ29" s="203"/>
      <c r="CA29" s="202"/>
      <c r="CB29" s="203"/>
      <c r="CC29" s="202"/>
      <c r="CD29" s="203"/>
      <c r="CE29" s="202"/>
      <c r="CF29" s="203"/>
      <c r="CG29" s="202"/>
      <c r="CH29" s="203"/>
      <c r="CI29" s="202"/>
      <c r="CJ29" s="203"/>
      <c r="CK29" s="202"/>
      <c r="CL29" s="203"/>
      <c r="CM29" s="202"/>
      <c r="CN29" s="203"/>
      <c r="CO29" s="202"/>
      <c r="CP29" s="203"/>
      <c r="CQ29" s="202"/>
      <c r="CR29" s="203"/>
      <c r="CS29" s="202"/>
      <c r="CT29" s="199"/>
      <c r="CU29" s="202"/>
      <c r="CV29" s="199"/>
      <c r="CW29" s="202"/>
      <c r="CX29" s="199"/>
      <c r="CY29" s="202"/>
      <c r="CZ29" s="199"/>
      <c r="DA29" s="202"/>
      <c r="DB29" s="199"/>
      <c r="DC29" s="202"/>
      <c r="DD29" s="199"/>
      <c r="DE29" s="202"/>
      <c r="DF29" s="199"/>
      <c r="DG29" s="202"/>
      <c r="DH29" s="199"/>
      <c r="DI29" s="202"/>
      <c r="DJ29" s="199"/>
      <c r="DK29" s="202"/>
      <c r="DL29" s="199"/>
      <c r="DM29" s="202"/>
      <c r="DN29" s="199"/>
      <c r="DO29" s="202"/>
      <c r="DP29" s="199"/>
      <c r="DQ29" s="202"/>
      <c r="DR29" s="199"/>
      <c r="DS29" s="202"/>
      <c r="DT29" s="199"/>
      <c r="DU29" s="202"/>
      <c r="DV29" s="199"/>
      <c r="DW29" s="202"/>
      <c r="DX29" s="199"/>
      <c r="DY29" s="158"/>
      <c r="DZ29" s="159"/>
      <c r="EA29" s="202"/>
      <c r="EB29" s="203"/>
      <c r="EC29" s="202"/>
      <c r="ED29" s="203"/>
      <c r="EE29" s="202"/>
      <c r="EF29" s="203"/>
      <c r="EG29" s="202"/>
      <c r="EH29" s="203"/>
      <c r="EI29" s="202"/>
      <c r="EJ29" s="203"/>
      <c r="EK29" s="202"/>
      <c r="EL29" s="203"/>
      <c r="EM29" s="202"/>
      <c r="EN29" s="203"/>
      <c r="EO29" s="202"/>
      <c r="EP29" s="203"/>
      <c r="EQ29" s="202"/>
      <c r="ER29" s="203"/>
      <c r="ES29" s="202"/>
      <c r="ET29" s="203"/>
      <c r="EU29" s="202"/>
      <c r="EV29" s="203"/>
      <c r="EW29" s="202"/>
      <c r="EX29" s="203"/>
      <c r="EY29" s="202"/>
      <c r="EZ29" s="203"/>
      <c r="FA29" s="202"/>
      <c r="FB29" s="203"/>
      <c r="FC29" s="202"/>
      <c r="FD29" s="203"/>
      <c r="FE29" s="202"/>
      <c r="FF29" s="199"/>
      <c r="FG29" s="202"/>
      <c r="FH29" s="199"/>
      <c r="FI29" s="202"/>
      <c r="FJ29" s="199"/>
      <c r="FK29" s="202"/>
      <c r="FL29" s="199"/>
      <c r="FM29" s="202"/>
      <c r="FN29" s="199"/>
      <c r="FO29" s="202"/>
      <c r="FP29" s="199"/>
      <c r="FQ29" s="202"/>
      <c r="FR29" s="199"/>
      <c r="FS29" s="202"/>
      <c r="FT29" s="199"/>
      <c r="FU29" s="202"/>
      <c r="FV29" s="199"/>
      <c r="FW29" s="202"/>
      <c r="FX29" s="199"/>
      <c r="FY29" s="202"/>
      <c r="FZ29" s="199"/>
      <c r="GA29" s="202"/>
      <c r="GB29" s="199"/>
      <c r="GC29" s="202"/>
      <c r="GD29" s="199"/>
      <c r="GE29" s="202"/>
      <c r="GF29" s="199"/>
      <c r="GG29" s="202"/>
      <c r="GH29" s="199"/>
      <c r="GI29" s="202"/>
      <c r="GJ29" s="199"/>
      <c r="GK29" s="158"/>
      <c r="GL29" s="159"/>
      <c r="GM29" s="202"/>
      <c r="GN29" s="203"/>
      <c r="GO29" s="202"/>
      <c r="GP29" s="203"/>
      <c r="GQ29" s="202"/>
      <c r="GR29" s="203"/>
      <c r="GS29" s="202"/>
      <c r="GT29" s="203"/>
      <c r="GU29" s="202"/>
      <c r="GV29" s="203"/>
      <c r="GW29" s="202"/>
      <c r="GX29" s="203"/>
      <c r="GY29" s="202"/>
      <c r="GZ29" s="203"/>
      <c r="HA29" s="202"/>
      <c r="HB29" s="203"/>
      <c r="HC29" s="202"/>
      <c r="HD29" s="203"/>
      <c r="HE29" s="202"/>
      <c r="HF29" s="203"/>
      <c r="HG29" s="202"/>
      <c r="HH29" s="203"/>
      <c r="HI29" s="202"/>
      <c r="HJ29" s="203"/>
      <c r="HK29" s="202"/>
      <c r="HL29" s="203"/>
      <c r="HM29" s="202"/>
      <c r="HN29" s="203"/>
      <c r="HO29" s="202"/>
      <c r="HP29" s="203"/>
      <c r="HQ29" s="202"/>
      <c r="HR29" s="199"/>
      <c r="HS29" s="202"/>
      <c r="HT29" s="199"/>
      <c r="HU29" s="202"/>
      <c r="HV29" s="199"/>
      <c r="HW29" s="202"/>
      <c r="HX29" s="199"/>
      <c r="HY29" s="202"/>
      <c r="HZ29" s="199"/>
      <c r="IA29" s="202"/>
      <c r="IB29" s="199"/>
      <c r="IC29" s="202"/>
      <c r="ID29" s="199"/>
      <c r="IE29" s="202"/>
      <c r="IF29" s="199"/>
      <c r="IG29" s="202"/>
      <c r="IH29" s="199"/>
      <c r="II29" s="202"/>
      <c r="IJ29" s="199"/>
      <c r="IK29" s="202"/>
      <c r="IL29" s="199"/>
      <c r="IM29" s="202"/>
      <c r="IN29" s="199"/>
      <c r="IO29" s="202"/>
      <c r="IP29" s="199"/>
      <c r="IQ29" s="202"/>
      <c r="IR29" s="199"/>
      <c r="IS29" s="202"/>
      <c r="IT29" s="199"/>
      <c r="IU29" s="202"/>
      <c r="IV29" s="199"/>
    </row>
    <row r="30">
      <c r="A30" s="212"/>
      <c r="B30" s="231"/>
      <c r="C30" s="199">
        <f t="shared" si="21"/>
        <v>0</v>
      </c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58"/>
      <c r="BN30" s="210"/>
      <c r="BO30" s="202"/>
      <c r="BP30" s="203"/>
      <c r="BQ30" s="202"/>
      <c r="BR30" s="203"/>
      <c r="BS30" s="202"/>
      <c r="BT30" s="203"/>
      <c r="BU30" s="202"/>
      <c r="BV30" s="203"/>
      <c r="BW30" s="202"/>
      <c r="BX30" s="203"/>
      <c r="BY30" s="202"/>
      <c r="BZ30" s="203"/>
      <c r="CA30" s="202"/>
      <c r="CB30" s="203"/>
      <c r="CC30" s="202"/>
      <c r="CD30" s="203"/>
      <c r="CE30" s="202"/>
      <c r="CF30" s="203"/>
      <c r="CG30" s="202"/>
      <c r="CH30" s="203"/>
      <c r="CI30" s="202"/>
      <c r="CJ30" s="203"/>
      <c r="CK30" s="202"/>
      <c r="CL30" s="203"/>
      <c r="CM30" s="202"/>
      <c r="CN30" s="203"/>
      <c r="CO30" s="202"/>
      <c r="CP30" s="203"/>
      <c r="CQ30" s="202"/>
      <c r="CR30" s="203"/>
      <c r="CS30" s="202"/>
      <c r="CT30" s="199"/>
      <c r="CU30" s="202"/>
      <c r="CV30" s="199"/>
      <c r="CW30" s="202"/>
      <c r="CX30" s="199"/>
      <c r="CY30" s="202"/>
      <c r="CZ30" s="199"/>
      <c r="DA30" s="202"/>
      <c r="DB30" s="199"/>
      <c r="DC30" s="202"/>
      <c r="DD30" s="199"/>
      <c r="DE30" s="202"/>
      <c r="DF30" s="199"/>
      <c r="DG30" s="202"/>
      <c r="DH30" s="199"/>
      <c r="DI30" s="202"/>
      <c r="DJ30" s="199"/>
      <c r="DK30" s="202"/>
      <c r="DL30" s="199"/>
      <c r="DM30" s="202"/>
      <c r="DN30" s="199"/>
      <c r="DO30" s="202"/>
      <c r="DP30" s="199"/>
      <c r="DQ30" s="202"/>
      <c r="DR30" s="199"/>
      <c r="DS30" s="202"/>
      <c r="DT30" s="199"/>
      <c r="DU30" s="202"/>
      <c r="DV30" s="199"/>
      <c r="DW30" s="202"/>
      <c r="DX30" s="199"/>
      <c r="DY30" s="158"/>
      <c r="DZ30" s="159"/>
      <c r="EA30" s="202"/>
      <c r="EB30" s="203"/>
      <c r="EC30" s="202"/>
      <c r="ED30" s="203"/>
      <c r="EE30" s="202"/>
      <c r="EF30" s="203"/>
      <c r="EG30" s="202"/>
      <c r="EH30" s="203"/>
      <c r="EI30" s="202"/>
      <c r="EJ30" s="203"/>
      <c r="EK30" s="202"/>
      <c r="EL30" s="203"/>
      <c r="EM30" s="202"/>
      <c r="EN30" s="203"/>
      <c r="EO30" s="202"/>
      <c r="EP30" s="203"/>
      <c r="EQ30" s="202"/>
      <c r="ER30" s="203"/>
      <c r="ES30" s="202"/>
      <c r="ET30" s="203"/>
      <c r="EU30" s="202"/>
      <c r="EV30" s="203"/>
      <c r="EW30" s="202"/>
      <c r="EX30" s="203"/>
      <c r="EY30" s="202"/>
      <c r="EZ30" s="203"/>
      <c r="FA30" s="202"/>
      <c r="FB30" s="203"/>
      <c r="FC30" s="202"/>
      <c r="FD30" s="203"/>
      <c r="FE30" s="202"/>
      <c r="FF30" s="199"/>
      <c r="FG30" s="202"/>
      <c r="FH30" s="199"/>
      <c r="FI30" s="202"/>
      <c r="FJ30" s="199"/>
      <c r="FK30" s="202"/>
      <c r="FL30" s="199"/>
      <c r="FM30" s="202"/>
      <c r="FN30" s="199"/>
      <c r="FO30" s="202"/>
      <c r="FP30" s="199"/>
      <c r="FQ30" s="202"/>
      <c r="FR30" s="199"/>
      <c r="FS30" s="202"/>
      <c r="FT30" s="199"/>
      <c r="FU30" s="202"/>
      <c r="FV30" s="199"/>
      <c r="FW30" s="202"/>
      <c r="FX30" s="199"/>
      <c r="FY30" s="202"/>
      <c r="FZ30" s="199"/>
      <c r="GA30" s="202"/>
      <c r="GB30" s="199"/>
      <c r="GC30" s="202"/>
      <c r="GD30" s="199"/>
      <c r="GE30" s="202"/>
      <c r="GF30" s="199"/>
      <c r="GG30" s="202"/>
      <c r="GH30" s="199"/>
      <c r="GI30" s="202"/>
      <c r="GJ30" s="199"/>
      <c r="GK30" s="158"/>
      <c r="GL30" s="159"/>
      <c r="GM30" s="202"/>
      <c r="GN30" s="203"/>
      <c r="GO30" s="202"/>
      <c r="GP30" s="203"/>
      <c r="GQ30" s="202"/>
      <c r="GR30" s="203"/>
      <c r="GS30" s="202"/>
      <c r="GT30" s="203"/>
      <c r="GU30" s="202"/>
      <c r="GV30" s="203"/>
      <c r="GW30" s="202"/>
      <c r="GX30" s="203"/>
      <c r="GY30" s="202"/>
      <c r="GZ30" s="203"/>
      <c r="HA30" s="202"/>
      <c r="HB30" s="203"/>
      <c r="HC30" s="202"/>
      <c r="HD30" s="203"/>
      <c r="HE30" s="202"/>
      <c r="HF30" s="203"/>
      <c r="HG30" s="202"/>
      <c r="HH30" s="203"/>
      <c r="HI30" s="202"/>
      <c r="HJ30" s="203"/>
      <c r="HK30" s="202"/>
      <c r="HL30" s="203"/>
      <c r="HM30" s="202"/>
      <c r="HN30" s="203"/>
      <c r="HO30" s="202"/>
      <c r="HP30" s="203"/>
      <c r="HQ30" s="202"/>
      <c r="HR30" s="199"/>
      <c r="HS30" s="202"/>
      <c r="HT30" s="199"/>
      <c r="HU30" s="202"/>
      <c r="HV30" s="199"/>
      <c r="HW30" s="202"/>
      <c r="HX30" s="199"/>
      <c r="HY30" s="202"/>
      <c r="HZ30" s="199"/>
      <c r="IA30" s="202"/>
      <c r="IB30" s="199"/>
      <c r="IC30" s="202"/>
      <c r="ID30" s="199"/>
      <c r="IE30" s="202"/>
      <c r="IF30" s="199"/>
      <c r="IG30" s="202"/>
      <c r="IH30" s="199"/>
      <c r="II30" s="202"/>
      <c r="IJ30" s="199"/>
      <c r="IK30" s="202"/>
      <c r="IL30" s="199"/>
      <c r="IM30" s="202"/>
      <c r="IN30" s="199"/>
      <c r="IO30" s="202"/>
      <c r="IP30" s="199"/>
      <c r="IQ30" s="202"/>
      <c r="IR30" s="199"/>
      <c r="IS30" s="202"/>
      <c r="IT30" s="199"/>
      <c r="IU30" s="202"/>
      <c r="IV30" s="199"/>
    </row>
    <row r="31">
      <c r="A31" s="212"/>
      <c r="B31" s="231"/>
      <c r="C31" s="199">
        <f t="shared" si="21"/>
        <v>0</v>
      </c>
      <c r="D31" s="191"/>
      <c r="E31" s="191"/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58"/>
      <c r="BN31" s="210"/>
      <c r="BO31" s="202"/>
      <c r="BP31" s="203"/>
      <c r="BQ31" s="202"/>
      <c r="BR31" s="203"/>
      <c r="BS31" s="202"/>
      <c r="BT31" s="203"/>
      <c r="BU31" s="202"/>
      <c r="BV31" s="203"/>
      <c r="BW31" s="202"/>
      <c r="BX31" s="203"/>
      <c r="BY31" s="202"/>
      <c r="BZ31" s="203"/>
      <c r="CA31" s="202"/>
      <c r="CB31" s="203"/>
      <c r="CC31" s="202"/>
      <c r="CD31" s="203"/>
      <c r="CE31" s="202"/>
      <c r="CF31" s="203"/>
      <c r="CG31" s="202"/>
      <c r="CH31" s="203"/>
      <c r="CI31" s="202"/>
      <c r="CJ31" s="203"/>
      <c r="CK31" s="202"/>
      <c r="CL31" s="203"/>
      <c r="CM31" s="202"/>
      <c r="CN31" s="203"/>
      <c r="CO31" s="202"/>
      <c r="CP31" s="203"/>
      <c r="CQ31" s="202"/>
      <c r="CR31" s="203"/>
      <c r="CS31" s="202"/>
      <c r="CT31" s="199"/>
      <c r="CU31" s="202"/>
      <c r="CV31" s="199"/>
      <c r="CW31" s="202"/>
      <c r="CX31" s="199"/>
      <c r="CY31" s="202"/>
      <c r="CZ31" s="199"/>
      <c r="DA31" s="202"/>
      <c r="DB31" s="199"/>
      <c r="DC31" s="202"/>
      <c r="DD31" s="199"/>
      <c r="DE31" s="202"/>
      <c r="DF31" s="199"/>
      <c r="DG31" s="202"/>
      <c r="DH31" s="199"/>
      <c r="DI31" s="202"/>
      <c r="DJ31" s="199"/>
      <c r="DK31" s="202"/>
      <c r="DL31" s="199"/>
      <c r="DM31" s="202"/>
      <c r="DN31" s="199"/>
      <c r="DO31" s="202"/>
      <c r="DP31" s="199"/>
      <c r="DQ31" s="202"/>
      <c r="DR31" s="199"/>
      <c r="DS31" s="202"/>
      <c r="DT31" s="199"/>
      <c r="DU31" s="202"/>
      <c r="DV31" s="199"/>
      <c r="DW31" s="202"/>
      <c r="DX31" s="199"/>
      <c r="DY31" s="158"/>
      <c r="DZ31" s="159"/>
      <c r="EA31" s="202"/>
      <c r="EB31" s="203"/>
      <c r="EC31" s="202"/>
      <c r="ED31" s="203"/>
      <c r="EE31" s="202"/>
      <c r="EF31" s="203"/>
      <c r="EG31" s="202"/>
      <c r="EH31" s="203"/>
      <c r="EI31" s="202"/>
      <c r="EJ31" s="203"/>
      <c r="EK31" s="202"/>
      <c r="EL31" s="203"/>
      <c r="EM31" s="202"/>
      <c r="EN31" s="203"/>
      <c r="EO31" s="202"/>
      <c r="EP31" s="203"/>
      <c r="EQ31" s="202"/>
      <c r="ER31" s="203"/>
      <c r="ES31" s="202"/>
      <c r="ET31" s="203"/>
      <c r="EU31" s="202"/>
      <c r="EV31" s="203"/>
      <c r="EW31" s="202"/>
      <c r="EX31" s="203"/>
      <c r="EY31" s="202"/>
      <c r="EZ31" s="203"/>
      <c r="FA31" s="202"/>
      <c r="FB31" s="203"/>
      <c r="FC31" s="202"/>
      <c r="FD31" s="203"/>
      <c r="FE31" s="202"/>
      <c r="FF31" s="199"/>
      <c r="FG31" s="202"/>
      <c r="FH31" s="199"/>
      <c r="FI31" s="202"/>
      <c r="FJ31" s="199"/>
      <c r="FK31" s="202"/>
      <c r="FL31" s="199"/>
      <c r="FM31" s="202"/>
      <c r="FN31" s="199"/>
      <c r="FO31" s="202"/>
      <c r="FP31" s="199"/>
      <c r="FQ31" s="202"/>
      <c r="FR31" s="199"/>
      <c r="FS31" s="202"/>
      <c r="FT31" s="199"/>
      <c r="FU31" s="202"/>
      <c r="FV31" s="199"/>
      <c r="FW31" s="202"/>
      <c r="FX31" s="199"/>
      <c r="FY31" s="202"/>
      <c r="FZ31" s="199"/>
      <c r="GA31" s="202"/>
      <c r="GB31" s="199"/>
      <c r="GC31" s="202"/>
      <c r="GD31" s="199"/>
      <c r="GE31" s="202"/>
      <c r="GF31" s="199"/>
      <c r="GG31" s="202"/>
      <c r="GH31" s="199"/>
      <c r="GI31" s="202"/>
      <c r="GJ31" s="199"/>
      <c r="GK31" s="158"/>
      <c r="GL31" s="159"/>
      <c r="GM31" s="202"/>
      <c r="GN31" s="203"/>
      <c r="GO31" s="202"/>
      <c r="GP31" s="203"/>
      <c r="GQ31" s="202"/>
      <c r="GR31" s="203"/>
      <c r="GS31" s="202"/>
      <c r="GT31" s="203"/>
      <c r="GU31" s="202"/>
      <c r="GV31" s="203"/>
      <c r="GW31" s="202"/>
      <c r="GX31" s="203"/>
      <c r="GY31" s="202"/>
      <c r="GZ31" s="203"/>
      <c r="HA31" s="202"/>
      <c r="HB31" s="203"/>
      <c r="HC31" s="202"/>
      <c r="HD31" s="203"/>
      <c r="HE31" s="202"/>
      <c r="HF31" s="203"/>
      <c r="HG31" s="202"/>
      <c r="HH31" s="203"/>
      <c r="HI31" s="202"/>
      <c r="HJ31" s="203"/>
      <c r="HK31" s="202"/>
      <c r="HL31" s="203"/>
      <c r="HM31" s="202"/>
      <c r="HN31" s="203"/>
      <c r="HO31" s="202"/>
      <c r="HP31" s="203"/>
      <c r="HQ31" s="202"/>
      <c r="HR31" s="199"/>
      <c r="HS31" s="202"/>
      <c r="HT31" s="199"/>
      <c r="HU31" s="202"/>
      <c r="HV31" s="199"/>
      <c r="HW31" s="202"/>
      <c r="HX31" s="199"/>
      <c r="HY31" s="202"/>
      <c r="HZ31" s="199"/>
      <c r="IA31" s="202"/>
      <c r="IB31" s="199"/>
      <c r="IC31" s="202"/>
      <c r="ID31" s="199"/>
      <c r="IE31" s="202"/>
      <c r="IF31" s="199"/>
      <c r="IG31" s="202"/>
      <c r="IH31" s="199"/>
      <c r="II31" s="202"/>
      <c r="IJ31" s="199"/>
      <c r="IK31" s="202"/>
      <c r="IL31" s="199"/>
      <c r="IM31" s="202"/>
      <c r="IN31" s="199"/>
      <c r="IO31" s="202"/>
      <c r="IP31" s="199"/>
      <c r="IQ31" s="202"/>
      <c r="IR31" s="199"/>
      <c r="IS31" s="202"/>
      <c r="IT31" s="199"/>
      <c r="IU31" s="202"/>
      <c r="IV31" s="199"/>
    </row>
    <row r="32">
      <c r="A32" s="212"/>
      <c r="B32" s="231"/>
      <c r="C32" s="199">
        <f t="shared" si="21"/>
        <v>0</v>
      </c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91"/>
      <c r="AV32" s="191"/>
      <c r="AW32" s="191"/>
      <c r="AX32" s="191"/>
      <c r="AY32" s="191"/>
      <c r="AZ32" s="191"/>
      <c r="BA32" s="191"/>
      <c r="BB32" s="191"/>
      <c r="BC32" s="191"/>
      <c r="BD32" s="191"/>
      <c r="BE32" s="191"/>
      <c r="BF32" s="191"/>
      <c r="BG32" s="191"/>
      <c r="BH32" s="191"/>
      <c r="BI32" s="191"/>
      <c r="BJ32" s="191"/>
      <c r="BK32" s="191"/>
      <c r="BL32" s="191"/>
      <c r="BM32" s="158"/>
      <c r="BN32" s="210"/>
      <c r="BO32" s="202"/>
      <c r="BP32" s="203"/>
      <c r="BQ32" s="202"/>
      <c r="BR32" s="203"/>
      <c r="BS32" s="202"/>
      <c r="BT32" s="203"/>
      <c r="BU32" s="202"/>
      <c r="BV32" s="203"/>
      <c r="BW32" s="202"/>
      <c r="BX32" s="203"/>
      <c r="BY32" s="202"/>
      <c r="BZ32" s="203"/>
      <c r="CA32" s="202"/>
      <c r="CB32" s="203"/>
      <c r="CC32" s="202"/>
      <c r="CD32" s="203"/>
      <c r="CE32" s="202"/>
      <c r="CF32" s="203"/>
      <c r="CG32" s="202"/>
      <c r="CH32" s="203"/>
      <c r="CI32" s="202"/>
      <c r="CJ32" s="203"/>
      <c r="CK32" s="202"/>
      <c r="CL32" s="203"/>
      <c r="CM32" s="202"/>
      <c r="CN32" s="203"/>
      <c r="CO32" s="202"/>
      <c r="CP32" s="203"/>
      <c r="CQ32" s="202"/>
      <c r="CR32" s="203"/>
      <c r="CS32" s="202"/>
      <c r="CT32" s="199"/>
      <c r="CU32" s="202"/>
      <c r="CV32" s="199"/>
      <c r="CW32" s="202"/>
      <c r="CX32" s="199"/>
      <c r="CY32" s="202"/>
      <c r="CZ32" s="199"/>
      <c r="DA32" s="202"/>
      <c r="DB32" s="199"/>
      <c r="DC32" s="202"/>
      <c r="DD32" s="199"/>
      <c r="DE32" s="202"/>
      <c r="DF32" s="199"/>
      <c r="DG32" s="202"/>
      <c r="DH32" s="199"/>
      <c r="DI32" s="202"/>
      <c r="DJ32" s="199"/>
      <c r="DK32" s="202"/>
      <c r="DL32" s="199"/>
      <c r="DM32" s="202"/>
      <c r="DN32" s="199"/>
      <c r="DO32" s="202"/>
      <c r="DP32" s="199"/>
      <c r="DQ32" s="202"/>
      <c r="DR32" s="199"/>
      <c r="DS32" s="202"/>
      <c r="DT32" s="199"/>
      <c r="DU32" s="202"/>
      <c r="DV32" s="199"/>
      <c r="DW32" s="202"/>
      <c r="DX32" s="199"/>
      <c r="DY32" s="158"/>
      <c r="DZ32" s="159"/>
      <c r="EA32" s="202"/>
      <c r="EB32" s="203"/>
      <c r="EC32" s="202"/>
      <c r="ED32" s="203"/>
      <c r="EE32" s="202"/>
      <c r="EF32" s="203"/>
      <c r="EG32" s="202"/>
      <c r="EH32" s="203"/>
      <c r="EI32" s="202"/>
      <c r="EJ32" s="203"/>
      <c r="EK32" s="202"/>
      <c r="EL32" s="203"/>
      <c r="EM32" s="202"/>
      <c r="EN32" s="203"/>
      <c r="EO32" s="202"/>
      <c r="EP32" s="203"/>
      <c r="EQ32" s="202"/>
      <c r="ER32" s="203"/>
      <c r="ES32" s="202"/>
      <c r="ET32" s="203"/>
      <c r="EU32" s="202"/>
      <c r="EV32" s="203"/>
      <c r="EW32" s="202"/>
      <c r="EX32" s="203"/>
      <c r="EY32" s="202"/>
      <c r="EZ32" s="203"/>
      <c r="FA32" s="202"/>
      <c r="FB32" s="203"/>
      <c r="FC32" s="202"/>
      <c r="FD32" s="203"/>
      <c r="FE32" s="202"/>
      <c r="FF32" s="199"/>
      <c r="FG32" s="202"/>
      <c r="FH32" s="199"/>
      <c r="FI32" s="202"/>
      <c r="FJ32" s="199"/>
      <c r="FK32" s="202"/>
      <c r="FL32" s="199"/>
      <c r="FM32" s="202"/>
      <c r="FN32" s="199"/>
      <c r="FO32" s="202"/>
      <c r="FP32" s="199"/>
      <c r="FQ32" s="202"/>
      <c r="FR32" s="199"/>
      <c r="FS32" s="202"/>
      <c r="FT32" s="199"/>
      <c r="FU32" s="202"/>
      <c r="FV32" s="199"/>
      <c r="FW32" s="202"/>
      <c r="FX32" s="199"/>
      <c r="FY32" s="202"/>
      <c r="FZ32" s="199"/>
      <c r="GA32" s="202"/>
      <c r="GB32" s="199"/>
      <c r="GC32" s="202"/>
      <c r="GD32" s="199"/>
      <c r="GE32" s="202"/>
      <c r="GF32" s="199"/>
      <c r="GG32" s="202"/>
      <c r="GH32" s="199"/>
      <c r="GI32" s="202"/>
      <c r="GJ32" s="199"/>
      <c r="GK32" s="158"/>
      <c r="GL32" s="159"/>
      <c r="GM32" s="202"/>
      <c r="GN32" s="203"/>
      <c r="GO32" s="202"/>
      <c r="GP32" s="203"/>
      <c r="GQ32" s="202"/>
      <c r="GR32" s="203"/>
      <c r="GS32" s="202"/>
      <c r="GT32" s="203"/>
      <c r="GU32" s="202"/>
      <c r="GV32" s="203"/>
      <c r="GW32" s="202"/>
      <c r="GX32" s="203"/>
      <c r="GY32" s="202"/>
      <c r="GZ32" s="203"/>
      <c r="HA32" s="202"/>
      <c r="HB32" s="203"/>
      <c r="HC32" s="202"/>
      <c r="HD32" s="203"/>
      <c r="HE32" s="202"/>
      <c r="HF32" s="203"/>
      <c r="HG32" s="202"/>
      <c r="HH32" s="203"/>
      <c r="HI32" s="202"/>
      <c r="HJ32" s="203"/>
      <c r="HK32" s="202"/>
      <c r="HL32" s="203"/>
      <c r="HM32" s="202"/>
      <c r="HN32" s="203"/>
      <c r="HO32" s="202"/>
      <c r="HP32" s="203"/>
      <c r="HQ32" s="202"/>
      <c r="HR32" s="199"/>
      <c r="HS32" s="202"/>
      <c r="HT32" s="199"/>
      <c r="HU32" s="202"/>
      <c r="HV32" s="199"/>
      <c r="HW32" s="202"/>
      <c r="HX32" s="199"/>
      <c r="HY32" s="202"/>
      <c r="HZ32" s="199"/>
      <c r="IA32" s="202"/>
      <c r="IB32" s="199"/>
      <c r="IC32" s="202"/>
      <c r="ID32" s="199"/>
      <c r="IE32" s="202"/>
      <c r="IF32" s="199"/>
      <c r="IG32" s="202"/>
      <c r="IH32" s="199"/>
      <c r="II32" s="202"/>
      <c r="IJ32" s="199"/>
      <c r="IK32" s="202"/>
      <c r="IL32" s="199"/>
      <c r="IM32" s="202"/>
      <c r="IN32" s="199"/>
      <c r="IO32" s="202"/>
      <c r="IP32" s="199"/>
      <c r="IQ32" s="202"/>
      <c r="IR32" s="199"/>
      <c r="IS32" s="202"/>
      <c r="IT32" s="199"/>
      <c r="IU32" s="202"/>
      <c r="IV32" s="199"/>
    </row>
    <row r="33">
      <c r="A33" s="212"/>
      <c r="B33" s="231"/>
      <c r="C33" s="199">
        <f t="shared" si="21"/>
        <v>0</v>
      </c>
      <c r="D33" s="191"/>
      <c r="E33" s="191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  <c r="AC33" s="191"/>
      <c r="AD33" s="191"/>
      <c r="AE33" s="191"/>
      <c r="AF33" s="191"/>
      <c r="AG33" s="191"/>
      <c r="AH33" s="191"/>
      <c r="AI33" s="191"/>
      <c r="AJ33" s="191"/>
      <c r="AK33" s="191"/>
      <c r="AL33" s="191"/>
      <c r="AM33" s="191"/>
      <c r="AN33" s="191"/>
      <c r="AO33" s="191"/>
      <c r="AP33" s="191"/>
      <c r="AQ33" s="191"/>
      <c r="AR33" s="191"/>
      <c r="AS33" s="191"/>
      <c r="AT33" s="191"/>
      <c r="AU33" s="191"/>
      <c r="AV33" s="191"/>
      <c r="AW33" s="191"/>
      <c r="AX33" s="191"/>
      <c r="AY33" s="191"/>
      <c r="AZ33" s="191"/>
      <c r="BA33" s="191"/>
      <c r="BB33" s="191"/>
      <c r="BC33" s="191"/>
      <c r="BD33" s="191"/>
      <c r="BE33" s="191"/>
      <c r="BF33" s="191"/>
      <c r="BG33" s="191"/>
      <c r="BH33" s="191"/>
      <c r="BI33" s="191"/>
      <c r="BJ33" s="191"/>
      <c r="BK33" s="191"/>
      <c r="BL33" s="191"/>
      <c r="BM33" s="158"/>
      <c r="BN33" s="210"/>
      <c r="BO33" s="202"/>
      <c r="BP33" s="203"/>
      <c r="BQ33" s="202"/>
      <c r="BR33" s="203"/>
      <c r="BS33" s="202"/>
      <c r="BT33" s="203"/>
      <c r="BU33" s="202"/>
      <c r="BV33" s="203"/>
      <c r="BW33" s="202"/>
      <c r="BX33" s="203"/>
      <c r="BY33" s="202"/>
      <c r="BZ33" s="203"/>
      <c r="CA33" s="202"/>
      <c r="CB33" s="203"/>
      <c r="CC33" s="202"/>
      <c r="CD33" s="203"/>
      <c r="CE33" s="202"/>
      <c r="CF33" s="203"/>
      <c r="CG33" s="202"/>
      <c r="CH33" s="203"/>
      <c r="CI33" s="202"/>
      <c r="CJ33" s="203"/>
      <c r="CK33" s="202"/>
      <c r="CL33" s="203"/>
      <c r="CM33" s="202"/>
      <c r="CN33" s="203"/>
      <c r="CO33" s="202"/>
      <c r="CP33" s="203"/>
      <c r="CQ33" s="202"/>
      <c r="CR33" s="203"/>
      <c r="CS33" s="202"/>
      <c r="CT33" s="199"/>
      <c r="CU33" s="202"/>
      <c r="CV33" s="199"/>
      <c r="CW33" s="202"/>
      <c r="CX33" s="199"/>
      <c r="CY33" s="202"/>
      <c r="CZ33" s="199"/>
      <c r="DA33" s="202"/>
      <c r="DB33" s="199"/>
      <c r="DC33" s="202"/>
      <c r="DD33" s="199"/>
      <c r="DE33" s="202"/>
      <c r="DF33" s="199"/>
      <c r="DG33" s="202"/>
      <c r="DH33" s="199"/>
      <c r="DI33" s="202"/>
      <c r="DJ33" s="199"/>
      <c r="DK33" s="202"/>
      <c r="DL33" s="199"/>
      <c r="DM33" s="202"/>
      <c r="DN33" s="199"/>
      <c r="DO33" s="202"/>
      <c r="DP33" s="199"/>
      <c r="DQ33" s="202"/>
      <c r="DR33" s="199"/>
      <c r="DS33" s="202"/>
      <c r="DT33" s="199"/>
      <c r="DU33" s="202"/>
      <c r="DV33" s="199"/>
      <c r="DW33" s="202"/>
      <c r="DX33" s="199"/>
      <c r="DY33" s="158"/>
      <c r="DZ33" s="159"/>
      <c r="EA33" s="202"/>
      <c r="EB33" s="203"/>
      <c r="EC33" s="202"/>
      <c r="ED33" s="203"/>
      <c r="EE33" s="202"/>
      <c r="EF33" s="203"/>
      <c r="EG33" s="202"/>
      <c r="EH33" s="203"/>
      <c r="EI33" s="202"/>
      <c r="EJ33" s="203"/>
      <c r="EK33" s="202"/>
      <c r="EL33" s="203"/>
      <c r="EM33" s="202"/>
      <c r="EN33" s="203"/>
      <c r="EO33" s="202"/>
      <c r="EP33" s="203"/>
      <c r="EQ33" s="202"/>
      <c r="ER33" s="203"/>
      <c r="ES33" s="202"/>
      <c r="ET33" s="203"/>
      <c r="EU33" s="202"/>
      <c r="EV33" s="203"/>
      <c r="EW33" s="202"/>
      <c r="EX33" s="203"/>
      <c r="EY33" s="202"/>
      <c r="EZ33" s="203"/>
      <c r="FA33" s="202"/>
      <c r="FB33" s="203"/>
      <c r="FC33" s="202"/>
      <c r="FD33" s="203"/>
      <c r="FE33" s="202"/>
      <c r="FF33" s="199"/>
      <c r="FG33" s="202"/>
      <c r="FH33" s="199"/>
      <c r="FI33" s="202"/>
      <c r="FJ33" s="199"/>
      <c r="FK33" s="202"/>
      <c r="FL33" s="199"/>
      <c r="FM33" s="202"/>
      <c r="FN33" s="199"/>
      <c r="FO33" s="202"/>
      <c r="FP33" s="199"/>
      <c r="FQ33" s="202"/>
      <c r="FR33" s="199"/>
      <c r="FS33" s="202"/>
      <c r="FT33" s="199"/>
      <c r="FU33" s="202"/>
      <c r="FV33" s="199"/>
      <c r="FW33" s="202"/>
      <c r="FX33" s="199"/>
      <c r="FY33" s="202"/>
      <c r="FZ33" s="199"/>
      <c r="GA33" s="202"/>
      <c r="GB33" s="199"/>
      <c r="GC33" s="202"/>
      <c r="GD33" s="199"/>
      <c r="GE33" s="202"/>
      <c r="GF33" s="199"/>
      <c r="GG33" s="202"/>
      <c r="GH33" s="199"/>
      <c r="GI33" s="202"/>
      <c r="GJ33" s="199"/>
      <c r="GK33" s="158"/>
      <c r="GL33" s="159"/>
      <c r="GM33" s="202"/>
      <c r="GN33" s="203"/>
      <c r="GO33" s="202"/>
      <c r="GP33" s="203"/>
      <c r="GQ33" s="202"/>
      <c r="GR33" s="203"/>
      <c r="GS33" s="202"/>
      <c r="GT33" s="203"/>
      <c r="GU33" s="202"/>
      <c r="GV33" s="203"/>
      <c r="GW33" s="202"/>
      <c r="GX33" s="203"/>
      <c r="GY33" s="202"/>
      <c r="GZ33" s="203"/>
      <c r="HA33" s="202"/>
      <c r="HB33" s="203"/>
      <c r="HC33" s="202"/>
      <c r="HD33" s="203"/>
      <c r="HE33" s="202"/>
      <c r="HF33" s="203"/>
      <c r="HG33" s="202"/>
      <c r="HH33" s="203"/>
      <c r="HI33" s="202"/>
      <c r="HJ33" s="203"/>
      <c r="HK33" s="202"/>
      <c r="HL33" s="203"/>
      <c r="HM33" s="202"/>
      <c r="HN33" s="203"/>
      <c r="HO33" s="202"/>
      <c r="HP33" s="203"/>
      <c r="HQ33" s="202"/>
      <c r="HR33" s="199"/>
      <c r="HS33" s="202"/>
      <c r="HT33" s="199"/>
      <c r="HU33" s="202"/>
      <c r="HV33" s="199"/>
      <c r="HW33" s="202"/>
      <c r="HX33" s="199"/>
      <c r="HY33" s="202"/>
      <c r="HZ33" s="199"/>
      <c r="IA33" s="202"/>
      <c r="IB33" s="199"/>
      <c r="IC33" s="202"/>
      <c r="ID33" s="199"/>
      <c r="IE33" s="202"/>
      <c r="IF33" s="199"/>
      <c r="IG33" s="202"/>
      <c r="IH33" s="199"/>
      <c r="II33" s="202"/>
      <c r="IJ33" s="199"/>
      <c r="IK33" s="202"/>
      <c r="IL33" s="199"/>
      <c r="IM33" s="202"/>
      <c r="IN33" s="199"/>
      <c r="IO33" s="202"/>
      <c r="IP33" s="199"/>
      <c r="IQ33" s="202"/>
      <c r="IR33" s="199"/>
      <c r="IS33" s="202"/>
      <c r="IT33" s="199"/>
      <c r="IU33" s="202"/>
      <c r="IV33" s="199"/>
    </row>
    <row r="34">
      <c r="A34" s="212"/>
      <c r="B34" s="231" t="str">
        <f t="shared" ref="B34:B36" si="22">BN34</f>
        <v/>
      </c>
      <c r="C34" s="191"/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9">
        <f t="shared" ref="BL34:BL35" si="23">DX34+GJ34+IV34</f>
        <v>0</v>
      </c>
      <c r="BM34" s="158"/>
      <c r="BN34" s="210"/>
      <c r="BO34" s="202">
        <f>SUM(BO5:BO33)</f>
        <v>13</v>
      </c>
      <c r="BP34" s="159"/>
      <c r="BQ34" s="202">
        <f>SUM(BQ5:BQ33)</f>
        <v>13</v>
      </c>
      <c r="BR34" s="159"/>
      <c r="BS34" s="202">
        <f>SUM(BS5:BS33)</f>
        <v>19</v>
      </c>
      <c r="BT34" s="159"/>
      <c r="BU34" s="202">
        <f>SUM(BU5:BU33)</f>
        <v>18.5</v>
      </c>
      <c r="BV34" s="159"/>
      <c r="BW34" s="202">
        <f>SUM(BW5:BW33)</f>
        <v>15</v>
      </c>
      <c r="BX34" s="159"/>
      <c r="BY34" s="202">
        <f>SUM(BY5:BY33)</f>
        <v>13</v>
      </c>
      <c r="BZ34" s="159"/>
      <c r="CA34" s="202">
        <f>SUM(CA5:CA33)</f>
        <v>13</v>
      </c>
      <c r="CB34" s="159"/>
      <c r="CC34" s="202">
        <f>SUM(CC5:CC33)</f>
        <v>13</v>
      </c>
      <c r="CD34" s="159"/>
      <c r="CE34" s="202">
        <f>SUM(CE5:CE33)</f>
        <v>13</v>
      </c>
      <c r="CF34" s="159"/>
      <c r="CG34" s="202">
        <f>SUM(CG5:CG33)</f>
        <v>19</v>
      </c>
      <c r="CH34" s="159"/>
      <c r="CI34" s="202">
        <f>SUM(CI5:CI33)</f>
        <v>20</v>
      </c>
      <c r="CJ34" s="159"/>
      <c r="CK34" s="202">
        <f>SUM(CK5:CK33)</f>
        <v>24</v>
      </c>
      <c r="CL34" s="159"/>
      <c r="CM34" s="202">
        <f>SUM(CM5:CM33)</f>
        <v>13</v>
      </c>
      <c r="CN34" s="159"/>
      <c r="CO34" s="202">
        <f>SUM(CO5:CO33)</f>
        <v>18</v>
      </c>
      <c r="CP34" s="159"/>
      <c r="CQ34" s="202">
        <f>SUM(CQ5:CQ33)</f>
        <v>15.5</v>
      </c>
      <c r="CR34" s="159"/>
      <c r="CS34" s="202">
        <f>SUM(CS5:CS33)</f>
        <v>18.5</v>
      </c>
      <c r="CT34" s="159"/>
      <c r="CU34" s="202">
        <f>SUM(CU5:CU33)</f>
        <v>18</v>
      </c>
      <c r="CV34" s="159"/>
      <c r="CW34" s="202">
        <f>SUM(CW5:CW33)</f>
        <v>18</v>
      </c>
      <c r="CX34" s="191"/>
      <c r="CY34" s="202">
        <f>SUM(CY5:CY33)</f>
        <v>17.5</v>
      </c>
      <c r="CZ34" s="159"/>
      <c r="DA34" s="202">
        <f>SUM(DA5:DA33)</f>
        <v>18</v>
      </c>
      <c r="DB34" s="159"/>
      <c r="DC34" s="202">
        <f>SUM(DC5:DC33)</f>
        <v>11.5</v>
      </c>
      <c r="DD34" s="159"/>
      <c r="DE34" s="202">
        <f>SUM(DE5:DE33)</f>
        <v>13</v>
      </c>
      <c r="DF34" s="159"/>
      <c r="DG34" s="202">
        <f>SUM(DG5:DG33)</f>
        <v>17.5</v>
      </c>
      <c r="DH34" s="159"/>
      <c r="DI34" s="202">
        <f>SUM(DI5:DI33)</f>
        <v>14</v>
      </c>
      <c r="DJ34" s="191"/>
      <c r="DK34" s="202">
        <f>SUM(DK5:DK33)</f>
        <v>13.5</v>
      </c>
      <c r="DL34" s="159"/>
      <c r="DM34" s="202">
        <f>SUM(DM5:DM33)</f>
        <v>21</v>
      </c>
      <c r="DN34" s="159"/>
      <c r="DO34" s="202">
        <f>SUM(DO5:DO33)</f>
        <v>18</v>
      </c>
      <c r="DP34" s="159"/>
      <c r="DQ34" s="202">
        <f>SUM(DQ5:DQ33)</f>
        <v>14</v>
      </c>
      <c r="DR34" s="159"/>
      <c r="DS34" s="202">
        <f>SUM(DS5:DS33)</f>
        <v>19</v>
      </c>
      <c r="DT34" s="159"/>
      <c r="DU34" s="202">
        <f>SUM(DU5:DU33)</f>
        <v>8.5</v>
      </c>
      <c r="DV34" s="191"/>
      <c r="DW34" s="192"/>
      <c r="DX34" s="199"/>
      <c r="DY34" s="158"/>
      <c r="DZ34" s="159" t="str">
        <f>BN34</f>
        <v/>
      </c>
      <c r="EA34" s="202"/>
      <c r="EB34" s="203"/>
      <c r="EC34" s="202"/>
      <c r="ED34" s="203"/>
      <c r="EE34" s="202"/>
      <c r="EF34" s="203"/>
      <c r="EG34" s="202"/>
      <c r="EH34" s="203"/>
      <c r="EI34" s="202"/>
      <c r="EJ34" s="203"/>
      <c r="EK34" s="202"/>
      <c r="EL34" s="203"/>
      <c r="EM34" s="202"/>
      <c r="EN34" s="203"/>
      <c r="EO34" s="202"/>
      <c r="EP34" s="203"/>
      <c r="EQ34" s="202"/>
      <c r="ER34" s="203"/>
      <c r="ES34" s="202"/>
      <c r="ET34" s="203"/>
      <c r="EU34" s="202"/>
      <c r="EV34" s="203"/>
      <c r="EW34" s="202"/>
      <c r="EX34" s="203"/>
      <c r="EY34" s="202"/>
      <c r="EZ34" s="203"/>
      <c r="FA34" s="202"/>
      <c r="FB34" s="203"/>
      <c r="FC34" s="202"/>
      <c r="FD34" s="203"/>
      <c r="FE34" s="202"/>
      <c r="FF34" s="199"/>
      <c r="FG34" s="202"/>
      <c r="FH34" s="199"/>
      <c r="FI34" s="202"/>
      <c r="FJ34" s="199"/>
      <c r="FK34" s="202"/>
      <c r="FL34" s="199"/>
      <c r="FM34" s="202"/>
      <c r="FN34" s="199"/>
      <c r="FO34" s="202"/>
      <c r="FP34" s="199"/>
      <c r="FQ34" s="202"/>
      <c r="FR34" s="199"/>
      <c r="FS34" s="202"/>
      <c r="FT34" s="199"/>
      <c r="FU34" s="202"/>
      <c r="FV34" s="199"/>
      <c r="FW34" s="202"/>
      <c r="FX34" s="199"/>
      <c r="FY34" s="202"/>
      <c r="FZ34" s="199"/>
      <c r="GA34" s="202"/>
      <c r="GB34" s="199"/>
      <c r="GC34" s="202"/>
      <c r="GD34" s="199"/>
      <c r="GE34" s="202"/>
      <c r="GF34" s="199"/>
      <c r="GG34" s="202"/>
      <c r="GH34" s="199"/>
      <c r="GI34" s="202"/>
      <c r="GJ34" s="199"/>
      <c r="GK34" s="158"/>
      <c r="GL34" s="159" t="str">
        <f>DZ34</f>
        <v/>
      </c>
      <c r="GM34" s="202"/>
      <c r="GN34" s="203"/>
      <c r="GO34" s="202"/>
      <c r="GP34" s="203"/>
      <c r="GQ34" s="202"/>
      <c r="GR34" s="203"/>
      <c r="GS34" s="202"/>
      <c r="GT34" s="203"/>
      <c r="GU34" s="202"/>
      <c r="GV34" s="203"/>
      <c r="GW34" s="202"/>
      <c r="GX34" s="203"/>
      <c r="GY34" s="202"/>
      <c r="GZ34" s="203"/>
      <c r="HA34" s="202"/>
      <c r="HB34" s="203"/>
      <c r="HC34" s="202"/>
      <c r="HD34" s="203"/>
      <c r="HE34" s="202"/>
      <c r="HF34" s="203"/>
      <c r="HG34" s="202"/>
      <c r="HH34" s="203"/>
      <c r="HI34" s="202"/>
      <c r="HJ34" s="203"/>
      <c r="HK34" s="202"/>
      <c r="HL34" s="203"/>
      <c r="HM34" s="202"/>
      <c r="HN34" s="203"/>
      <c r="HO34" s="202"/>
      <c r="HP34" s="203"/>
      <c r="HQ34" s="202"/>
      <c r="HR34" s="199"/>
      <c r="HS34" s="202"/>
      <c r="HT34" s="199"/>
      <c r="HU34" s="202"/>
      <c r="HV34" s="199"/>
      <c r="HW34" s="202"/>
      <c r="HX34" s="199"/>
      <c r="HY34" s="202"/>
      <c r="HZ34" s="199"/>
      <c r="IA34" s="202"/>
      <c r="IB34" s="199"/>
      <c r="IC34" s="202"/>
      <c r="ID34" s="199"/>
      <c r="IE34" s="202"/>
      <c r="IF34" s="199"/>
      <c r="IG34" s="202"/>
      <c r="IH34" s="199"/>
      <c r="II34" s="202"/>
      <c r="IJ34" s="199"/>
      <c r="IK34" s="202"/>
      <c r="IL34" s="199"/>
      <c r="IM34" s="202"/>
      <c r="IN34" s="199"/>
      <c r="IO34" s="202"/>
      <c r="IP34" s="199"/>
      <c r="IQ34" s="202"/>
      <c r="IR34" s="199"/>
      <c r="IS34" s="202"/>
      <c r="IT34" s="199"/>
      <c r="IU34" s="202"/>
      <c r="IV34" s="199"/>
    </row>
    <row r="35">
      <c r="A35" s="209"/>
      <c r="B35" s="231" t="str">
        <f t="shared" si="22"/>
        <v/>
      </c>
      <c r="C35" s="191">
        <f>BO35+EA35+GM35</f>
        <v>0</v>
      </c>
      <c r="D35" s="191"/>
      <c r="E35" s="191"/>
      <c r="F35" s="191"/>
      <c r="G35" s="191"/>
      <c r="H35" s="191"/>
      <c r="I35" s="191"/>
      <c r="J35" s="191"/>
      <c r="K35" s="191"/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  <c r="AA35" s="191"/>
      <c r="AB35" s="191"/>
      <c r="AC35" s="191"/>
      <c r="AD35" s="191"/>
      <c r="AE35" s="191"/>
      <c r="AF35" s="191"/>
      <c r="AG35" s="191"/>
      <c r="AH35" s="191"/>
      <c r="AI35" s="191"/>
      <c r="AJ35" s="191"/>
      <c r="AK35" s="191"/>
      <c r="AL35" s="191"/>
      <c r="AM35" s="191"/>
      <c r="AN35" s="191"/>
      <c r="AO35" s="191"/>
      <c r="AP35" s="191"/>
      <c r="AQ35" s="191"/>
      <c r="AR35" s="191"/>
      <c r="AS35" s="191"/>
      <c r="AT35" s="191"/>
      <c r="AU35" s="191"/>
      <c r="AV35" s="191"/>
      <c r="AW35" s="191"/>
      <c r="AX35" s="191"/>
      <c r="AY35" s="191"/>
      <c r="AZ35" s="191"/>
      <c r="BA35" s="191"/>
      <c r="BB35" s="191"/>
      <c r="BC35" s="191"/>
      <c r="BD35" s="191"/>
      <c r="BE35" s="191"/>
      <c r="BF35" s="191"/>
      <c r="BG35" s="191"/>
      <c r="BH35" s="191"/>
      <c r="BI35" s="191"/>
      <c r="BJ35" s="191"/>
      <c r="BK35" s="191"/>
      <c r="BL35" s="191">
        <f t="shared" si="23"/>
        <v>0</v>
      </c>
      <c r="BM35" s="158"/>
      <c r="BN35" s="159"/>
      <c r="CO35" s="232">
        <f>CO34+CM34+CK34+CI34+CG34+CE34+CC34</f>
        <v>120</v>
      </c>
      <c r="DX35" s="191"/>
      <c r="DY35" s="158"/>
      <c r="DZ35" s="159"/>
      <c r="EA35" s="192"/>
      <c r="EB35" s="159"/>
      <c r="EC35" s="192"/>
      <c r="ED35" s="159"/>
      <c r="EE35" s="192"/>
      <c r="EF35" s="159"/>
      <c r="EG35" s="192"/>
      <c r="EH35" s="159"/>
      <c r="EI35" s="192"/>
      <c r="EJ35" s="159"/>
      <c r="EK35" s="192"/>
      <c r="EL35" s="159"/>
      <c r="EM35" s="192"/>
      <c r="EN35" s="159"/>
      <c r="EO35" s="192"/>
      <c r="EP35" s="159"/>
      <c r="EQ35" s="192"/>
      <c r="ER35" s="159"/>
      <c r="ES35" s="192"/>
      <c r="ET35" s="159"/>
      <c r="EU35" s="192"/>
      <c r="EV35" s="159"/>
      <c r="EW35" s="192"/>
      <c r="EX35" s="159"/>
      <c r="EY35" s="192"/>
      <c r="EZ35" s="159"/>
      <c r="FA35" s="192"/>
      <c r="FB35" s="159"/>
      <c r="FC35" s="192"/>
      <c r="FD35" s="159"/>
      <c r="FE35" s="192"/>
      <c r="FF35" s="191"/>
      <c r="FG35" s="192"/>
      <c r="FH35" s="191"/>
      <c r="FI35" s="192"/>
      <c r="FJ35" s="191"/>
      <c r="FK35" s="192"/>
      <c r="FL35" s="191"/>
      <c r="FM35" s="192"/>
      <c r="FN35" s="191"/>
      <c r="FO35" s="192"/>
      <c r="FP35" s="191"/>
      <c r="FQ35" s="192"/>
      <c r="FR35" s="191"/>
      <c r="FS35" s="192"/>
      <c r="FT35" s="191"/>
      <c r="FU35" s="192"/>
      <c r="FV35" s="191"/>
      <c r="FW35" s="192"/>
      <c r="FX35" s="191"/>
      <c r="FY35" s="192"/>
      <c r="FZ35" s="191"/>
      <c r="GA35" s="193"/>
      <c r="GB35" s="194"/>
      <c r="GC35" s="192"/>
      <c r="GD35" s="191"/>
      <c r="GE35" s="192"/>
      <c r="GF35" s="191"/>
      <c r="GG35" s="192"/>
      <c r="GH35" s="191"/>
      <c r="GI35" s="192"/>
      <c r="GJ35" s="191"/>
      <c r="GK35" s="158"/>
      <c r="GL35" s="159"/>
      <c r="GM35" s="192"/>
      <c r="GN35" s="159"/>
      <c r="GO35" s="192"/>
      <c r="GP35" s="159"/>
      <c r="GQ35" s="192"/>
      <c r="GR35" s="159"/>
      <c r="GS35" s="192"/>
      <c r="GT35" s="159"/>
      <c r="GU35" s="192"/>
      <c r="GV35" s="159"/>
      <c r="GW35" s="192"/>
      <c r="GX35" s="159"/>
      <c r="GY35" s="192"/>
      <c r="GZ35" s="159"/>
      <c r="HA35" s="192"/>
      <c r="HB35" s="159"/>
      <c r="HC35" s="192"/>
      <c r="HD35" s="159"/>
      <c r="HE35" s="192"/>
      <c r="HF35" s="159"/>
      <c r="HG35" s="192"/>
      <c r="HH35" s="159"/>
      <c r="HI35" s="192"/>
      <c r="HJ35" s="159"/>
      <c r="HK35" s="192"/>
      <c r="HL35" s="159"/>
      <c r="HM35" s="192"/>
      <c r="HN35" s="159"/>
      <c r="HO35" s="192"/>
      <c r="HP35" s="159"/>
      <c r="HQ35" s="192"/>
      <c r="HR35" s="191"/>
      <c r="HS35" s="192"/>
      <c r="HT35" s="191"/>
      <c r="HU35" s="192"/>
      <c r="HV35" s="191"/>
      <c r="HW35" s="192"/>
      <c r="HX35" s="191"/>
      <c r="HY35" s="192"/>
      <c r="HZ35" s="191"/>
      <c r="IA35" s="192"/>
      <c r="IB35" s="191"/>
      <c r="IC35" s="192"/>
      <c r="ID35" s="191"/>
      <c r="IE35" s="192"/>
      <c r="IF35" s="191"/>
      <c r="IG35" s="192"/>
      <c r="IH35" s="191"/>
      <c r="II35" s="192"/>
      <c r="IJ35" s="191"/>
      <c r="IK35" s="192"/>
      <c r="IL35" s="191"/>
      <c r="IM35" s="193"/>
      <c r="IN35" s="194"/>
      <c r="IO35" s="192"/>
      <c r="IP35" s="191"/>
      <c r="IQ35" s="192"/>
      <c r="IR35" s="191"/>
      <c r="IS35" s="192"/>
      <c r="IT35" s="191"/>
      <c r="IU35" s="192"/>
      <c r="IV35" s="191"/>
    </row>
    <row r="36">
      <c r="A36" s="209"/>
      <c r="B36" s="231" t="str">
        <f t="shared" si="22"/>
        <v/>
      </c>
      <c r="C36" s="191"/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  <c r="AD36" s="191"/>
      <c r="AE36" s="191"/>
      <c r="AF36" s="191"/>
      <c r="AG36" s="191"/>
      <c r="AH36" s="191"/>
      <c r="AI36" s="191"/>
      <c r="AJ36" s="191"/>
      <c r="AK36" s="191"/>
      <c r="AL36" s="191"/>
      <c r="AM36" s="191"/>
      <c r="AN36" s="191"/>
      <c r="AO36" s="191"/>
      <c r="AP36" s="191"/>
      <c r="AQ36" s="191"/>
      <c r="AR36" s="191"/>
      <c r="AS36" s="191"/>
      <c r="AT36" s="191"/>
      <c r="AU36" s="191"/>
      <c r="AV36" s="191"/>
      <c r="AW36" s="191"/>
      <c r="AX36" s="191"/>
      <c r="AY36" s="191"/>
      <c r="AZ36" s="191"/>
      <c r="BA36" s="191"/>
      <c r="BB36" s="191"/>
      <c r="BC36" s="191"/>
      <c r="BD36" s="191"/>
      <c r="BE36" s="191"/>
      <c r="BF36" s="191"/>
      <c r="BG36" s="191"/>
      <c r="BH36" s="191"/>
      <c r="BI36" s="191"/>
      <c r="BJ36" s="191"/>
      <c r="BK36" s="191"/>
      <c r="BL36" s="191">
        <f>DX35+GJ35</f>
        <v>0</v>
      </c>
      <c r="BM36" s="158"/>
      <c r="BN36" s="159"/>
      <c r="BO36" s="152" t="s">
        <v>143</v>
      </c>
      <c r="CC36" s="152" t="s">
        <v>143</v>
      </c>
      <c r="CQ36" s="152" t="s">
        <v>143</v>
      </c>
      <c r="DE36" s="152" t="s">
        <v>143</v>
      </c>
      <c r="DS36" s="153"/>
      <c r="DT36" s="153"/>
      <c r="DU36" s="153"/>
      <c r="DV36" s="153"/>
      <c r="DW36" s="153"/>
      <c r="DX36" s="153"/>
      <c r="DY36" s="158"/>
      <c r="DZ36" s="159"/>
      <c r="EA36" s="154" t="s">
        <v>144</v>
      </c>
      <c r="EO36" s="154" t="s">
        <v>144</v>
      </c>
      <c r="FC36" s="154" t="s">
        <v>144</v>
      </c>
      <c r="FQ36" s="154" t="s">
        <v>144</v>
      </c>
      <c r="GE36" s="155"/>
      <c r="GK36" s="158"/>
      <c r="GL36" s="159"/>
      <c r="GM36" s="217" t="str">
        <f>GM1</f>
        <v>Stodůlky</v>
      </c>
      <c r="HA36" s="217" t="str">
        <f>GM1</f>
        <v>Stodůlky</v>
      </c>
      <c r="HO36" s="217" t="str">
        <f>GM1</f>
        <v>Stodůlky</v>
      </c>
      <c r="IC36" s="217" t="str">
        <f>GM1</f>
        <v>Stodůlky</v>
      </c>
      <c r="IQ36" s="218"/>
    </row>
    <row r="37">
      <c r="A37" s="209"/>
      <c r="B37" s="172"/>
      <c r="C37" s="157">
        <f>WEEKNUM(C38, 2)</f>
        <v>27</v>
      </c>
      <c r="D37" s="136"/>
      <c r="E37" s="157">
        <f>WEEKNUM(E38, 2)</f>
        <v>27</v>
      </c>
      <c r="F37" s="136"/>
      <c r="G37" s="157">
        <f>WEEKNUM(G38, 2)</f>
        <v>27</v>
      </c>
      <c r="H37" s="136"/>
      <c r="I37" s="157">
        <f>WEEKNUM(I38, 2)</f>
        <v>27</v>
      </c>
      <c r="J37" s="136"/>
      <c r="K37" s="157">
        <f>WEEKNUM(K38, 2)</f>
        <v>27</v>
      </c>
      <c r="L37" s="136"/>
      <c r="M37" s="157">
        <f>WEEKNUM(M38, 2)</f>
        <v>28</v>
      </c>
      <c r="N37" s="136"/>
      <c r="O37" s="157">
        <f>WEEKNUM(O38, 2)</f>
        <v>28</v>
      </c>
      <c r="P37" s="136"/>
      <c r="Q37" s="157">
        <f>WEEKNUM(Q38, 2)</f>
        <v>28</v>
      </c>
      <c r="R37" s="136"/>
      <c r="S37" s="157">
        <f>WEEKNUM(S38, 2)</f>
        <v>28</v>
      </c>
      <c r="T37" s="136"/>
      <c r="U37" s="157">
        <f>WEEKNUM(U38, 2)</f>
        <v>28</v>
      </c>
      <c r="V37" s="136"/>
      <c r="W37" s="157">
        <f>WEEKNUM(W38, 2)</f>
        <v>28</v>
      </c>
      <c r="X37" s="136"/>
      <c r="Y37" s="157">
        <f>WEEKNUM(Y38, 2)</f>
        <v>28</v>
      </c>
      <c r="Z37" s="136"/>
      <c r="AA37" s="157">
        <f>WEEKNUM(AA38, 2)</f>
        <v>29</v>
      </c>
      <c r="AB37" s="136"/>
      <c r="AC37" s="157">
        <f>WEEKNUM(AC38, 2)</f>
        <v>29</v>
      </c>
      <c r="AD37" s="136"/>
      <c r="AE37" s="157">
        <f>WEEKNUM(AE38, 2)</f>
        <v>29</v>
      </c>
      <c r="AF37" s="136"/>
      <c r="AG37" s="157">
        <f>WEEKNUM(AG38, 2)</f>
        <v>29</v>
      </c>
      <c r="AH37" s="136"/>
      <c r="AI37" s="157">
        <f>WEEKNUM(AI38, 2)</f>
        <v>29</v>
      </c>
      <c r="AJ37" s="136"/>
      <c r="AK37" s="157">
        <f>WEEKNUM(AK38, 2)</f>
        <v>29</v>
      </c>
      <c r="AL37" s="136"/>
      <c r="AM37" s="157">
        <f>WEEKNUM(AM38, 2)</f>
        <v>29</v>
      </c>
      <c r="AN37" s="136"/>
      <c r="AO37" s="157">
        <f>WEEKNUM(AO38, 2)</f>
        <v>30</v>
      </c>
      <c r="AP37" s="136"/>
      <c r="AQ37" s="157">
        <f>WEEKNUM(AQ38, 2)</f>
        <v>30</v>
      </c>
      <c r="AR37" s="136"/>
      <c r="AS37" s="157">
        <f>WEEKNUM(AS38, 2)</f>
        <v>30</v>
      </c>
      <c r="AT37" s="136"/>
      <c r="AU37" s="157">
        <f>WEEKNUM(AU38, 2)</f>
        <v>30</v>
      </c>
      <c r="AV37" s="136"/>
      <c r="AW37" s="157">
        <f>WEEKNUM(AW38, 2)</f>
        <v>30</v>
      </c>
      <c r="AX37" s="136"/>
      <c r="AY37" s="157">
        <f>WEEKNUM(AY38, 2)</f>
        <v>30</v>
      </c>
      <c r="AZ37" s="136"/>
      <c r="BA37" s="157">
        <f>WEEKNUM(BA38, 2)</f>
        <v>30</v>
      </c>
      <c r="BB37" s="136"/>
      <c r="BC37" s="157">
        <f>WEEKNUM(BC38, 2)</f>
        <v>31</v>
      </c>
      <c r="BD37" s="136"/>
      <c r="BE37" s="157">
        <f>WEEKNUM(BE38, 2)</f>
        <v>31</v>
      </c>
      <c r="BF37" s="136"/>
      <c r="BG37" s="157">
        <f>WEEKNUM(BG38, 2)</f>
        <v>31</v>
      </c>
      <c r="BH37" s="136"/>
      <c r="BI37" s="157">
        <f>WEEKNUM(BI38, 2)</f>
        <v>31</v>
      </c>
      <c r="BJ37" s="136"/>
      <c r="BK37" s="157">
        <f>WEEKNUM(BK38, 2)</f>
        <v>31</v>
      </c>
      <c r="BL37" s="136"/>
      <c r="BM37" s="158"/>
      <c r="BN37" s="159"/>
      <c r="BO37" s="157">
        <f>WEEKNUM(BO38, 2)</f>
        <v>27</v>
      </c>
      <c r="BP37" s="136"/>
      <c r="BQ37" s="157">
        <f>WEEKNUM(BQ38, 2)</f>
        <v>27</v>
      </c>
      <c r="BR37" s="136"/>
      <c r="BS37" s="157">
        <f>WEEKNUM(BS38, 2)</f>
        <v>27</v>
      </c>
      <c r="BT37" s="136"/>
      <c r="BU37" s="157">
        <f>WEEKNUM(BU38, 2)</f>
        <v>27</v>
      </c>
      <c r="BV37" s="136"/>
      <c r="BW37" s="157">
        <f>WEEKNUM(BW38, 2)</f>
        <v>27</v>
      </c>
      <c r="BX37" s="136"/>
      <c r="BY37" s="157">
        <f>WEEKNUM(BY38, 2)</f>
        <v>28</v>
      </c>
      <c r="BZ37" s="136"/>
      <c r="CA37" s="157">
        <f>WEEKNUM(CA38, 2)</f>
        <v>28</v>
      </c>
      <c r="CB37" s="136"/>
      <c r="CC37" s="157">
        <f>WEEKNUM(CC38, 2)</f>
        <v>28</v>
      </c>
      <c r="CD37" s="136"/>
      <c r="CE37" s="157">
        <f>WEEKNUM(CE38, 2)</f>
        <v>28</v>
      </c>
      <c r="CF37" s="136"/>
      <c r="CG37" s="157">
        <f>WEEKNUM(CG38, 2)</f>
        <v>28</v>
      </c>
      <c r="CH37" s="136"/>
      <c r="CI37" s="157">
        <f>WEEKNUM(CI38, 2)</f>
        <v>28</v>
      </c>
      <c r="CJ37" s="136"/>
      <c r="CK37" s="157">
        <f>WEEKNUM(CK38, 2)</f>
        <v>28</v>
      </c>
      <c r="CL37" s="136"/>
      <c r="CM37" s="157">
        <f>WEEKNUM(CM38, 2)</f>
        <v>29</v>
      </c>
      <c r="CN37" s="136"/>
      <c r="CO37" s="157">
        <f>WEEKNUM(CO38, 2)</f>
        <v>29</v>
      </c>
      <c r="CP37" s="136"/>
      <c r="CQ37" s="157">
        <f>WEEKNUM(CQ38, 2)</f>
        <v>29</v>
      </c>
      <c r="CR37" s="136"/>
      <c r="CS37" s="157">
        <f>WEEKNUM(CS38, 2)</f>
        <v>29</v>
      </c>
      <c r="CT37" s="136"/>
      <c r="CU37" s="157">
        <f>WEEKNUM(CU38, 2)</f>
        <v>29</v>
      </c>
      <c r="CV37" s="136"/>
      <c r="CW37" s="157">
        <f>WEEKNUM(CW38, 2)</f>
        <v>29</v>
      </c>
      <c r="CX37" s="136"/>
      <c r="CY37" s="157">
        <f>WEEKNUM(CY38, 2)</f>
        <v>29</v>
      </c>
      <c r="CZ37" s="136"/>
      <c r="DA37" s="157">
        <f>WEEKNUM(DA38, 2)</f>
        <v>30</v>
      </c>
      <c r="DB37" s="136"/>
      <c r="DC37" s="157">
        <f>WEEKNUM(DC38, 2)</f>
        <v>30</v>
      </c>
      <c r="DD37" s="136"/>
      <c r="DE37" s="157">
        <f>WEEKNUM(DE38, 2)</f>
        <v>30</v>
      </c>
      <c r="DF37" s="136"/>
      <c r="DG37" s="157">
        <f>WEEKNUM(DG38, 2)</f>
        <v>30</v>
      </c>
      <c r="DH37" s="136"/>
      <c r="DI37" s="157">
        <f>WEEKNUM(DI38, 2)</f>
        <v>30</v>
      </c>
      <c r="DJ37" s="136"/>
      <c r="DK37" s="157">
        <f>WEEKNUM(DK38, 2)</f>
        <v>30</v>
      </c>
      <c r="DL37" s="136"/>
      <c r="DM37" s="157">
        <f>WEEKNUM(DM38, 2)</f>
        <v>30</v>
      </c>
      <c r="DN37" s="136"/>
      <c r="DO37" s="157">
        <f>WEEKNUM(DO38, 2)</f>
        <v>31</v>
      </c>
      <c r="DP37" s="136"/>
      <c r="DQ37" s="157">
        <f>WEEKNUM(DQ38, 2)</f>
        <v>31</v>
      </c>
      <c r="DR37" s="136"/>
      <c r="DS37" s="157">
        <f>WEEKNUM(DS38, 2)</f>
        <v>31</v>
      </c>
      <c r="DT37" s="136"/>
      <c r="DU37" s="157">
        <f>WEEKNUM(DU38, 2)</f>
        <v>31</v>
      </c>
      <c r="DV37" s="136"/>
      <c r="DW37" s="157">
        <f>WEEKNUM(DW38, 2)</f>
        <v>31</v>
      </c>
      <c r="DX37" s="136"/>
      <c r="DY37" s="158"/>
      <c r="DZ37" s="159"/>
      <c r="EA37" s="157">
        <f>WEEKNUM(EA38, 2)</f>
        <v>27</v>
      </c>
      <c r="EB37" s="136"/>
      <c r="EC37" s="157">
        <f>WEEKNUM(EC38, 2)</f>
        <v>27</v>
      </c>
      <c r="ED37" s="136"/>
      <c r="EE37" s="157">
        <f>WEEKNUM(EE38, 2)</f>
        <v>27</v>
      </c>
      <c r="EF37" s="136"/>
      <c r="EG37" s="157">
        <f>WEEKNUM(EG38, 2)</f>
        <v>27</v>
      </c>
      <c r="EH37" s="136"/>
      <c r="EI37" s="157">
        <f>WEEKNUM(EI38, 2)</f>
        <v>27</v>
      </c>
      <c r="EJ37" s="136"/>
      <c r="EK37" s="157">
        <f>WEEKNUM(EK38, 2)</f>
        <v>28</v>
      </c>
      <c r="EL37" s="136"/>
      <c r="EM37" s="157">
        <f>WEEKNUM(EM38, 2)</f>
        <v>28</v>
      </c>
      <c r="EN37" s="136"/>
      <c r="EO37" s="157">
        <f>WEEKNUM(EO38, 2)</f>
        <v>28</v>
      </c>
      <c r="EP37" s="136"/>
      <c r="EQ37" s="157">
        <f>WEEKNUM(EQ38, 2)</f>
        <v>28</v>
      </c>
      <c r="ER37" s="136"/>
      <c r="ES37" s="157">
        <f>WEEKNUM(ES38, 2)</f>
        <v>28</v>
      </c>
      <c r="ET37" s="136"/>
      <c r="EU37" s="157">
        <f>WEEKNUM(EU38, 2)</f>
        <v>28</v>
      </c>
      <c r="EV37" s="136"/>
      <c r="EW37" s="157">
        <f>WEEKNUM(EW38, 2)</f>
        <v>28</v>
      </c>
      <c r="EX37" s="136"/>
      <c r="EY37" s="157">
        <f>WEEKNUM(EY38, 2)</f>
        <v>29</v>
      </c>
      <c r="EZ37" s="136"/>
      <c r="FA37" s="157">
        <f>WEEKNUM(FA38, 2)</f>
        <v>29</v>
      </c>
      <c r="FB37" s="136"/>
      <c r="FC37" s="157">
        <f>WEEKNUM(FC38, 2)</f>
        <v>29</v>
      </c>
      <c r="FD37" s="136"/>
      <c r="FE37" s="157">
        <f>WEEKNUM(FE38, 2)</f>
        <v>29</v>
      </c>
      <c r="FF37" s="136"/>
      <c r="FG37" s="157">
        <f>WEEKNUM(FG38, 2)</f>
        <v>29</v>
      </c>
      <c r="FH37" s="136"/>
      <c r="FI37" s="157">
        <f>WEEKNUM(FI38, 2)</f>
        <v>29</v>
      </c>
      <c r="FJ37" s="136"/>
      <c r="FK37" s="157">
        <f>WEEKNUM(FK38, 2)</f>
        <v>29</v>
      </c>
      <c r="FL37" s="136"/>
      <c r="FM37" s="157">
        <f>WEEKNUM(FM38, 2)</f>
        <v>30</v>
      </c>
      <c r="FN37" s="136"/>
      <c r="FO37" s="157">
        <f>WEEKNUM(FO38, 2)</f>
        <v>30</v>
      </c>
      <c r="FP37" s="136"/>
      <c r="FQ37" s="157">
        <f>WEEKNUM(FQ38, 2)</f>
        <v>30</v>
      </c>
      <c r="FR37" s="136"/>
      <c r="FS37" s="157">
        <f>WEEKNUM(FS38, 2)</f>
        <v>30</v>
      </c>
      <c r="FT37" s="136"/>
      <c r="FU37" s="157">
        <f>WEEKNUM(FU38, 2)</f>
        <v>30</v>
      </c>
      <c r="FV37" s="136"/>
      <c r="FW37" s="157">
        <f>WEEKNUM(FW38, 2)</f>
        <v>30</v>
      </c>
      <c r="FX37" s="136"/>
      <c r="FY37" s="157">
        <f>WEEKNUM(FY38, 2)</f>
        <v>30</v>
      </c>
      <c r="FZ37" s="136"/>
      <c r="GA37" s="157">
        <f>WEEKNUM(GA38, 2)</f>
        <v>31</v>
      </c>
      <c r="GB37" s="136"/>
      <c r="GC37" s="157">
        <f>WEEKNUM(GC38, 2)</f>
        <v>31</v>
      </c>
      <c r="GD37" s="136"/>
      <c r="GE37" s="157">
        <f>WEEKNUM(GE38, 2)</f>
        <v>31</v>
      </c>
      <c r="GF37" s="136"/>
      <c r="GG37" s="157">
        <f>WEEKNUM(GG38, 2)</f>
        <v>31</v>
      </c>
      <c r="GH37" s="136"/>
      <c r="GI37" s="157">
        <f>WEEKNUM(GI38, 2)</f>
        <v>31</v>
      </c>
      <c r="GJ37" s="136"/>
      <c r="GK37" s="158"/>
      <c r="GL37" s="159"/>
      <c r="GM37" s="157">
        <f>WEEKNUM(GM38, 2)</f>
        <v>27</v>
      </c>
      <c r="GN37" s="136"/>
      <c r="GO37" s="157">
        <f>WEEKNUM(GO38, 2)</f>
        <v>27</v>
      </c>
      <c r="GP37" s="136"/>
      <c r="GQ37" s="157">
        <f>WEEKNUM(GQ38, 2)</f>
        <v>27</v>
      </c>
      <c r="GR37" s="136"/>
      <c r="GS37" s="157">
        <f>WEEKNUM(GS38, 2)</f>
        <v>27</v>
      </c>
      <c r="GT37" s="136"/>
      <c r="GU37" s="157">
        <f>WEEKNUM(GU38, 2)</f>
        <v>27</v>
      </c>
      <c r="GV37" s="136"/>
      <c r="GW37" s="157">
        <f>WEEKNUM(GW38, 2)</f>
        <v>28</v>
      </c>
      <c r="GX37" s="136"/>
      <c r="GY37" s="157">
        <f>WEEKNUM(GY38, 2)</f>
        <v>28</v>
      </c>
      <c r="GZ37" s="136"/>
      <c r="HA37" s="157">
        <f>WEEKNUM(HA38, 2)</f>
        <v>28</v>
      </c>
      <c r="HB37" s="136"/>
      <c r="HC37" s="157">
        <f>WEEKNUM(HC38, 2)</f>
        <v>28</v>
      </c>
      <c r="HD37" s="136"/>
      <c r="HE37" s="157">
        <f>WEEKNUM(HE38, 2)</f>
        <v>28</v>
      </c>
      <c r="HF37" s="136"/>
      <c r="HG37" s="157">
        <f>WEEKNUM(HG38, 2)</f>
        <v>28</v>
      </c>
      <c r="HH37" s="136"/>
      <c r="HI37" s="157">
        <f>WEEKNUM(HI38, 2)</f>
        <v>28</v>
      </c>
      <c r="HJ37" s="136"/>
      <c r="HK37" s="157">
        <f>WEEKNUM(HK38, 2)</f>
        <v>29</v>
      </c>
      <c r="HL37" s="136"/>
      <c r="HM37" s="157">
        <f>WEEKNUM(HM38, 2)</f>
        <v>29</v>
      </c>
      <c r="HN37" s="136"/>
      <c r="HO37" s="157">
        <f>WEEKNUM(HO38, 2)</f>
        <v>29</v>
      </c>
      <c r="HP37" s="136"/>
      <c r="HQ37" s="157">
        <f>WEEKNUM(HQ38, 2)</f>
        <v>29</v>
      </c>
      <c r="HR37" s="136"/>
      <c r="HS37" s="157">
        <f>WEEKNUM(HS38, 2)</f>
        <v>29</v>
      </c>
      <c r="HT37" s="136"/>
      <c r="HU37" s="157">
        <f>WEEKNUM(HU38, 2)</f>
        <v>29</v>
      </c>
      <c r="HV37" s="136"/>
      <c r="HW37" s="157">
        <f>WEEKNUM(HW38, 2)</f>
        <v>29</v>
      </c>
      <c r="HX37" s="136"/>
      <c r="HY37" s="157">
        <f>WEEKNUM(HY38, 2)</f>
        <v>30</v>
      </c>
      <c r="HZ37" s="136"/>
      <c r="IA37" s="157">
        <f>WEEKNUM(IA38, 2)</f>
        <v>30</v>
      </c>
      <c r="IB37" s="136"/>
      <c r="IC37" s="157">
        <f>WEEKNUM(IC38, 2)</f>
        <v>30</v>
      </c>
      <c r="ID37" s="136"/>
      <c r="IE37" s="157">
        <f>WEEKNUM(IE38, 2)</f>
        <v>30</v>
      </c>
      <c r="IF37" s="136"/>
      <c r="IG37" s="157">
        <f>WEEKNUM(IG38, 2)</f>
        <v>30</v>
      </c>
      <c r="IH37" s="136"/>
      <c r="II37" s="157">
        <f>WEEKNUM(II38, 2)</f>
        <v>30</v>
      </c>
      <c r="IJ37" s="136"/>
      <c r="IK37" s="157">
        <f>WEEKNUM(IK38, 2)</f>
        <v>30</v>
      </c>
      <c r="IL37" s="136"/>
      <c r="IM37" s="157">
        <f>WEEKNUM(IM38, 2)</f>
        <v>31</v>
      </c>
      <c r="IN37" s="136"/>
      <c r="IO37" s="157">
        <f>WEEKNUM(IO38, 2)</f>
        <v>31</v>
      </c>
      <c r="IP37" s="136"/>
      <c r="IQ37" s="157">
        <f>WEEKNUM(IQ38, 2)</f>
        <v>31</v>
      </c>
      <c r="IR37" s="136"/>
      <c r="IS37" s="157">
        <f>WEEKNUM(IS38, 2)</f>
        <v>31</v>
      </c>
      <c r="IT37" s="136"/>
      <c r="IU37" s="157">
        <f>WEEKNUM(IU38, 2)</f>
        <v>31</v>
      </c>
      <c r="IV37" s="136"/>
    </row>
    <row r="38">
      <c r="A38" s="87"/>
      <c r="B38" s="159"/>
      <c r="C38" s="229">
        <f>BO3</f>
        <v>44013</v>
      </c>
      <c r="D38" s="133"/>
      <c r="E38" s="229">
        <f>BQ3</f>
        <v>44014</v>
      </c>
      <c r="F38" s="133"/>
      <c r="G38" s="229">
        <f>BS3</f>
        <v>44015</v>
      </c>
      <c r="H38" s="133"/>
      <c r="I38" s="229">
        <f>BU3</f>
        <v>44016</v>
      </c>
      <c r="J38" s="133"/>
      <c r="K38" s="229">
        <f>BW3</f>
        <v>44017</v>
      </c>
      <c r="L38" s="133"/>
      <c r="M38" s="229">
        <f>BY3</f>
        <v>44018</v>
      </c>
      <c r="N38" s="133"/>
      <c r="O38" s="229">
        <f>CA3</f>
        <v>44019</v>
      </c>
      <c r="P38" s="133"/>
      <c r="Q38" s="229">
        <f>CC3</f>
        <v>44020</v>
      </c>
      <c r="R38" s="133"/>
      <c r="S38" s="229">
        <f>CE3</f>
        <v>44021</v>
      </c>
      <c r="T38" s="133"/>
      <c r="U38" s="229">
        <f>CG3</f>
        <v>44022</v>
      </c>
      <c r="V38" s="133"/>
      <c r="W38" s="229">
        <f>CI3</f>
        <v>44023</v>
      </c>
      <c r="X38" s="133"/>
      <c r="Y38" s="229">
        <f>CK3</f>
        <v>44024</v>
      </c>
      <c r="Z38" s="133"/>
      <c r="AA38" s="229">
        <f>CM3</f>
        <v>44025</v>
      </c>
      <c r="AB38" s="133"/>
      <c r="AC38" s="229">
        <f>CO3</f>
        <v>44026</v>
      </c>
      <c r="AD38" s="133"/>
      <c r="AE38" s="229">
        <f>CQ3</f>
        <v>44027</v>
      </c>
      <c r="AF38" s="133"/>
      <c r="AG38" s="229">
        <f>CS3</f>
        <v>44028</v>
      </c>
      <c r="AH38" s="133"/>
      <c r="AI38" s="229">
        <f>CU3</f>
        <v>44029</v>
      </c>
      <c r="AJ38" s="133"/>
      <c r="AK38" s="229">
        <f>CW3</f>
        <v>44030</v>
      </c>
      <c r="AL38" s="133"/>
      <c r="AM38" s="229">
        <f>CY3</f>
        <v>44031</v>
      </c>
      <c r="AN38" s="133"/>
      <c r="AO38" s="229">
        <f>DA3</f>
        <v>44032</v>
      </c>
      <c r="AP38" s="133"/>
      <c r="AQ38" s="229">
        <f>DC3</f>
        <v>44033</v>
      </c>
      <c r="AR38" s="133"/>
      <c r="AS38" s="229">
        <f>DE3</f>
        <v>44034</v>
      </c>
      <c r="AT38" s="133"/>
      <c r="AU38" s="229">
        <f>DG3</f>
        <v>44035</v>
      </c>
      <c r="AV38" s="133"/>
      <c r="AW38" s="229">
        <f>DI3</f>
        <v>44036</v>
      </c>
      <c r="AX38" s="133"/>
      <c r="AY38" s="229">
        <f>DK3</f>
        <v>44037</v>
      </c>
      <c r="AZ38" s="133"/>
      <c r="BA38" s="229">
        <f>DM3</f>
        <v>44038</v>
      </c>
      <c r="BB38" s="133"/>
      <c r="BC38" s="229">
        <f>DO3</f>
        <v>44039</v>
      </c>
      <c r="BD38" s="133"/>
      <c r="BE38" s="229">
        <f>DQ3</f>
        <v>44040</v>
      </c>
      <c r="BF38" s="133"/>
      <c r="BG38" s="229">
        <f>DS3</f>
        <v>44041</v>
      </c>
      <c r="BH38" s="133"/>
      <c r="BI38" s="229">
        <f>DU3</f>
        <v>44042</v>
      </c>
      <c r="BJ38" s="133"/>
      <c r="BK38" s="229">
        <f>DW3</f>
        <v>44043</v>
      </c>
      <c r="BL38" s="133"/>
      <c r="BM38" s="158"/>
      <c r="BN38" s="159"/>
      <c r="BO38" s="160">
        <f>IFERROR(__xludf.DUMMYFUNCTION("IMPORTRANGE(BN2, ""Přehled mzdy!D2:BM2"")"),44013.0)</f>
        <v>44013</v>
      </c>
      <c r="BP38" s="133"/>
      <c r="BQ38" s="161">
        <f>IFERROR(__xludf.DUMMYFUNCTION("""COMPUTED_VALUE"""),44014.0)</f>
        <v>44014</v>
      </c>
      <c r="BR38" s="136"/>
      <c r="BS38" s="161">
        <f>IFERROR(__xludf.DUMMYFUNCTION("""COMPUTED_VALUE"""),44015.0)</f>
        <v>44015</v>
      </c>
      <c r="BT38" s="136"/>
      <c r="BU38" s="161">
        <f>IFERROR(__xludf.DUMMYFUNCTION("""COMPUTED_VALUE"""),44016.0)</f>
        <v>44016</v>
      </c>
      <c r="BV38" s="136"/>
      <c r="BW38" s="161">
        <f>IFERROR(__xludf.DUMMYFUNCTION("""COMPUTED_VALUE"""),44017.0)</f>
        <v>44017</v>
      </c>
      <c r="BX38" s="136"/>
      <c r="BY38" s="162">
        <f>IFERROR(__xludf.DUMMYFUNCTION("""COMPUTED_VALUE"""),44018.0)</f>
        <v>44018</v>
      </c>
      <c r="BZ38" s="136"/>
      <c r="CA38" s="162">
        <f>IFERROR(__xludf.DUMMYFUNCTION("""COMPUTED_VALUE"""),44019.0)</f>
        <v>44019</v>
      </c>
      <c r="CB38" s="136"/>
      <c r="CC38" s="162">
        <f>IFERROR(__xludf.DUMMYFUNCTION("""COMPUTED_VALUE"""),44020.0)</f>
        <v>44020</v>
      </c>
      <c r="CD38" s="136"/>
      <c r="CE38" s="162">
        <f>IFERROR(__xludf.DUMMYFUNCTION("""COMPUTED_VALUE"""),44021.0)</f>
        <v>44021</v>
      </c>
      <c r="CF38" s="136"/>
      <c r="CG38" s="161">
        <f>IFERROR(__xludf.DUMMYFUNCTION("""COMPUTED_VALUE"""),44022.0)</f>
        <v>44022</v>
      </c>
      <c r="CH38" s="136"/>
      <c r="CI38" s="161">
        <f>IFERROR(__xludf.DUMMYFUNCTION("""COMPUTED_VALUE"""),44023.0)</f>
        <v>44023</v>
      </c>
      <c r="CJ38" s="136"/>
      <c r="CK38" s="161">
        <f>IFERROR(__xludf.DUMMYFUNCTION("""COMPUTED_VALUE"""),44024.0)</f>
        <v>44024</v>
      </c>
      <c r="CL38" s="136"/>
      <c r="CM38" s="161">
        <f>IFERROR(__xludf.DUMMYFUNCTION("""COMPUTED_VALUE"""),44025.0)</f>
        <v>44025</v>
      </c>
      <c r="CN38" s="136"/>
      <c r="CO38" s="162">
        <f>IFERROR(__xludf.DUMMYFUNCTION("""COMPUTED_VALUE"""),44026.0)</f>
        <v>44026</v>
      </c>
      <c r="CP38" s="136"/>
      <c r="CQ38" s="162">
        <f>IFERROR(__xludf.DUMMYFUNCTION("""COMPUTED_VALUE"""),44027.0)</f>
        <v>44027</v>
      </c>
      <c r="CR38" s="136"/>
      <c r="CS38" s="162">
        <f>IFERROR(__xludf.DUMMYFUNCTION("""COMPUTED_VALUE"""),44028.0)</f>
        <v>44028</v>
      </c>
      <c r="CT38" s="136"/>
      <c r="CU38" s="162">
        <f>IFERROR(__xludf.DUMMYFUNCTION("""COMPUTED_VALUE"""),44029.0)</f>
        <v>44029</v>
      </c>
      <c r="CV38" s="136"/>
      <c r="CW38" s="161">
        <f>IFERROR(__xludf.DUMMYFUNCTION("""COMPUTED_VALUE"""),44030.0)</f>
        <v>44030</v>
      </c>
      <c r="CX38" s="136"/>
      <c r="CY38" s="161">
        <f>IFERROR(__xludf.DUMMYFUNCTION("""COMPUTED_VALUE"""),44031.0)</f>
        <v>44031</v>
      </c>
      <c r="CZ38" s="136"/>
      <c r="DA38" s="161">
        <f>IFERROR(__xludf.DUMMYFUNCTION("""COMPUTED_VALUE"""),44032.0)</f>
        <v>44032</v>
      </c>
      <c r="DB38" s="136"/>
      <c r="DC38" s="161">
        <f>IFERROR(__xludf.DUMMYFUNCTION("""COMPUTED_VALUE"""),44033.0)</f>
        <v>44033</v>
      </c>
      <c r="DD38" s="136"/>
      <c r="DE38" s="162">
        <f>IFERROR(__xludf.DUMMYFUNCTION("""COMPUTED_VALUE"""),44034.0)</f>
        <v>44034</v>
      </c>
      <c r="DF38" s="136"/>
      <c r="DG38" s="162">
        <f>IFERROR(__xludf.DUMMYFUNCTION("""COMPUTED_VALUE"""),44035.0)</f>
        <v>44035</v>
      </c>
      <c r="DH38" s="136"/>
      <c r="DI38" s="162">
        <f>IFERROR(__xludf.DUMMYFUNCTION("""COMPUTED_VALUE"""),44036.0)</f>
        <v>44036</v>
      </c>
      <c r="DJ38" s="136"/>
      <c r="DK38" s="162">
        <f>IFERROR(__xludf.DUMMYFUNCTION("""COMPUTED_VALUE"""),44037.0)</f>
        <v>44037</v>
      </c>
      <c r="DL38" s="136"/>
      <c r="DM38" s="161">
        <f>IFERROR(__xludf.DUMMYFUNCTION("""COMPUTED_VALUE"""),44038.0)</f>
        <v>44038</v>
      </c>
      <c r="DN38" s="136"/>
      <c r="DO38" s="161">
        <f>IFERROR(__xludf.DUMMYFUNCTION("""COMPUTED_VALUE"""),44039.0)</f>
        <v>44039</v>
      </c>
      <c r="DP38" s="136"/>
      <c r="DQ38" s="161">
        <f>IFERROR(__xludf.DUMMYFUNCTION("""COMPUTED_VALUE"""),44040.0)</f>
        <v>44040</v>
      </c>
      <c r="DR38" s="136"/>
      <c r="DS38" s="161">
        <f>IFERROR(__xludf.DUMMYFUNCTION("""COMPUTED_VALUE"""),44041.0)</f>
        <v>44041</v>
      </c>
      <c r="DT38" s="136"/>
      <c r="DU38" s="162">
        <f>IFERROR(__xludf.DUMMYFUNCTION("""COMPUTED_VALUE"""),44042.0)</f>
        <v>44042</v>
      </c>
      <c r="DV38" s="136"/>
      <c r="DW38" s="162">
        <f>IFERROR(__xludf.DUMMYFUNCTION("""COMPUTED_VALUE"""),44043.0)</f>
        <v>44043</v>
      </c>
      <c r="DX38" s="136"/>
      <c r="DY38" s="158"/>
      <c r="DZ38" s="159"/>
      <c r="EA38" s="233">
        <f>BO38</f>
        <v>44013</v>
      </c>
      <c r="EB38" s="133"/>
      <c r="EC38" s="233">
        <f>BQ38</f>
        <v>44014</v>
      </c>
      <c r="ED38" s="133"/>
      <c r="EE38" s="233">
        <f>BS38</f>
        <v>44015</v>
      </c>
      <c r="EF38" s="133"/>
      <c r="EG38" s="233">
        <f>BU38</f>
        <v>44016</v>
      </c>
      <c r="EH38" s="133"/>
      <c r="EI38" s="233">
        <f>BW38</f>
        <v>44017</v>
      </c>
      <c r="EJ38" s="133"/>
      <c r="EK38" s="233">
        <f>BY38</f>
        <v>44018</v>
      </c>
      <c r="EL38" s="133"/>
      <c r="EM38" s="233">
        <f>CA38</f>
        <v>44019</v>
      </c>
      <c r="EN38" s="133"/>
      <c r="EO38" s="233">
        <f>CC38</f>
        <v>44020</v>
      </c>
      <c r="EP38" s="133"/>
      <c r="EQ38" s="233">
        <f>CE38</f>
        <v>44021</v>
      </c>
      <c r="ER38" s="133"/>
      <c r="ES38" s="233">
        <f>CG38</f>
        <v>44022</v>
      </c>
      <c r="ET38" s="133"/>
      <c r="EU38" s="233">
        <f>CI38</f>
        <v>44023</v>
      </c>
      <c r="EV38" s="133"/>
      <c r="EW38" s="233">
        <f>CK38</f>
        <v>44024</v>
      </c>
      <c r="EX38" s="133"/>
      <c r="EY38" s="233">
        <f>CM38</f>
        <v>44025</v>
      </c>
      <c r="EZ38" s="133"/>
      <c r="FA38" s="233">
        <f>CO38</f>
        <v>44026</v>
      </c>
      <c r="FB38" s="133"/>
      <c r="FC38" s="233">
        <f>CQ38</f>
        <v>44027</v>
      </c>
      <c r="FD38" s="133"/>
      <c r="FE38" s="233">
        <f>CS38</f>
        <v>44028</v>
      </c>
      <c r="FF38" s="133"/>
      <c r="FG38" s="233">
        <f>CU38</f>
        <v>44029</v>
      </c>
      <c r="FH38" s="133"/>
      <c r="FI38" s="233">
        <f>CW38</f>
        <v>44030</v>
      </c>
      <c r="FJ38" s="133"/>
      <c r="FK38" s="233">
        <f>CY38</f>
        <v>44031</v>
      </c>
      <c r="FL38" s="133"/>
      <c r="FM38" s="233">
        <f>DA38</f>
        <v>44032</v>
      </c>
      <c r="FN38" s="133"/>
      <c r="FO38" s="233">
        <f>DC38</f>
        <v>44033</v>
      </c>
      <c r="FP38" s="133"/>
      <c r="FQ38" s="233">
        <f>DE38</f>
        <v>44034</v>
      </c>
      <c r="FR38" s="133"/>
      <c r="FS38" s="233">
        <f>DG38</f>
        <v>44035</v>
      </c>
      <c r="FT38" s="133"/>
      <c r="FU38" s="233">
        <f>DI38</f>
        <v>44036</v>
      </c>
      <c r="FV38" s="133"/>
      <c r="FW38" s="233">
        <f>DK38</f>
        <v>44037</v>
      </c>
      <c r="FX38" s="133"/>
      <c r="FY38" s="233">
        <f>DM38</f>
        <v>44038</v>
      </c>
      <c r="FZ38" s="133"/>
      <c r="GA38" s="233">
        <f>DO38</f>
        <v>44039</v>
      </c>
      <c r="GB38" s="133"/>
      <c r="GC38" s="233">
        <f>DQ38</f>
        <v>44040</v>
      </c>
      <c r="GD38" s="133"/>
      <c r="GE38" s="233">
        <f>DS38</f>
        <v>44041</v>
      </c>
      <c r="GF38" s="133"/>
      <c r="GG38" s="233">
        <f>DU38</f>
        <v>44042</v>
      </c>
      <c r="GH38" s="133"/>
      <c r="GI38" s="233">
        <f>DW38</f>
        <v>44043</v>
      </c>
      <c r="GJ38" s="133"/>
      <c r="GK38" s="158"/>
      <c r="GL38" s="159"/>
      <c r="GM38" s="233">
        <f>BO38</f>
        <v>44013</v>
      </c>
      <c r="GN38" s="133"/>
      <c r="GO38" s="233">
        <f>BQ38</f>
        <v>44014</v>
      </c>
      <c r="GP38" s="133"/>
      <c r="GQ38" s="233">
        <f>BS38</f>
        <v>44015</v>
      </c>
      <c r="GR38" s="133"/>
      <c r="GS38" s="233">
        <f>BU38</f>
        <v>44016</v>
      </c>
      <c r="GT38" s="133"/>
      <c r="GU38" s="233">
        <f>BW38</f>
        <v>44017</v>
      </c>
      <c r="GV38" s="133"/>
      <c r="GW38" s="233">
        <f>BY38</f>
        <v>44018</v>
      </c>
      <c r="GX38" s="133"/>
      <c r="GY38" s="233">
        <f>CA38</f>
        <v>44019</v>
      </c>
      <c r="GZ38" s="133"/>
      <c r="HA38" s="233">
        <f>CC38</f>
        <v>44020</v>
      </c>
      <c r="HB38" s="133"/>
      <c r="HC38" s="233">
        <f>CE38</f>
        <v>44021</v>
      </c>
      <c r="HD38" s="133"/>
      <c r="HE38" s="233">
        <f>CG38</f>
        <v>44022</v>
      </c>
      <c r="HF38" s="133"/>
      <c r="HG38" s="233">
        <f>CI38</f>
        <v>44023</v>
      </c>
      <c r="HH38" s="133"/>
      <c r="HI38" s="233">
        <f>CK38</f>
        <v>44024</v>
      </c>
      <c r="HJ38" s="133"/>
      <c r="HK38" s="233">
        <f>CM38</f>
        <v>44025</v>
      </c>
      <c r="HL38" s="133"/>
      <c r="HM38" s="233">
        <f>CO38</f>
        <v>44026</v>
      </c>
      <c r="HN38" s="133"/>
      <c r="HO38" s="233">
        <f>CQ38</f>
        <v>44027</v>
      </c>
      <c r="HP38" s="133"/>
      <c r="HQ38" s="233">
        <f>CS38</f>
        <v>44028</v>
      </c>
      <c r="HR38" s="133"/>
      <c r="HS38" s="233">
        <f>CU38</f>
        <v>44029</v>
      </c>
      <c r="HT38" s="133"/>
      <c r="HU38" s="233">
        <f>CW38</f>
        <v>44030</v>
      </c>
      <c r="HV38" s="133"/>
      <c r="HW38" s="233">
        <f>CY38</f>
        <v>44031</v>
      </c>
      <c r="HX38" s="133"/>
      <c r="HY38" s="233">
        <f>DA38</f>
        <v>44032</v>
      </c>
      <c r="HZ38" s="133"/>
      <c r="IA38" s="233">
        <f>DC38</f>
        <v>44033</v>
      </c>
      <c r="IB38" s="133"/>
      <c r="IC38" s="233">
        <f>DE38</f>
        <v>44034</v>
      </c>
      <c r="ID38" s="133"/>
      <c r="IE38" s="233">
        <f>DG38</f>
        <v>44035</v>
      </c>
      <c r="IF38" s="133"/>
      <c r="IG38" s="233">
        <f>DI38</f>
        <v>44036</v>
      </c>
      <c r="IH38" s="133"/>
      <c r="II38" s="233">
        <f>DK38</f>
        <v>44037</v>
      </c>
      <c r="IJ38" s="133"/>
      <c r="IK38" s="233">
        <f>DM38</f>
        <v>44038</v>
      </c>
      <c r="IL38" s="133"/>
      <c r="IM38" s="233">
        <f>DO38</f>
        <v>44039</v>
      </c>
      <c r="IN38" s="133"/>
      <c r="IO38" s="233">
        <f>DQ38</f>
        <v>44040</v>
      </c>
      <c r="IP38" s="133"/>
      <c r="IQ38" s="233">
        <f>DS38</f>
        <v>44041</v>
      </c>
      <c r="IR38" s="133"/>
      <c r="IS38" s="233">
        <f>DU38</f>
        <v>44042</v>
      </c>
      <c r="IT38" s="133"/>
      <c r="IU38" s="233">
        <f>DW38</f>
        <v>44043</v>
      </c>
      <c r="IV38" s="133"/>
    </row>
    <row r="39">
      <c r="A39" s="32" t="str">
        <f>IFERROR(__xludf.DUMMYFUNCTION("IMPORTRANGE(BN1, ""Mzdy!AE72:AE158"")"),"Mzda/h")</f>
        <v>Mzda/h</v>
      </c>
      <c r="B39" s="234" t="str">
        <f t="shared" ref="B39:B112" si="24">BN39</f>
        <v>Kurýr</v>
      </c>
      <c r="C39" s="166" t="s">
        <v>148</v>
      </c>
      <c r="D39" s="167" t="s">
        <v>149</v>
      </c>
      <c r="E39" s="166" t="s">
        <v>148</v>
      </c>
      <c r="F39" s="167" t="s">
        <v>149</v>
      </c>
      <c r="G39" s="166" t="s">
        <v>148</v>
      </c>
      <c r="H39" s="167" t="s">
        <v>149</v>
      </c>
      <c r="I39" s="166" t="s">
        <v>131</v>
      </c>
      <c r="J39" s="167" t="s">
        <v>149</v>
      </c>
      <c r="K39" s="166" t="s">
        <v>148</v>
      </c>
      <c r="L39" s="167" t="s">
        <v>149</v>
      </c>
      <c r="M39" s="166" t="s">
        <v>148</v>
      </c>
      <c r="N39" s="167" t="s">
        <v>149</v>
      </c>
      <c r="O39" s="166" t="s">
        <v>148</v>
      </c>
      <c r="P39" s="167" t="s">
        <v>149</v>
      </c>
      <c r="Q39" s="166" t="s">
        <v>148</v>
      </c>
      <c r="R39" s="167" t="s">
        <v>149</v>
      </c>
      <c r="S39" s="166" t="s">
        <v>148</v>
      </c>
      <c r="T39" s="167" t="s">
        <v>149</v>
      </c>
      <c r="U39" s="166" t="s">
        <v>148</v>
      </c>
      <c r="V39" s="167" t="s">
        <v>149</v>
      </c>
      <c r="W39" s="166" t="s">
        <v>148</v>
      </c>
      <c r="X39" s="167" t="s">
        <v>149</v>
      </c>
      <c r="Y39" s="166" t="s">
        <v>148</v>
      </c>
      <c r="Z39" s="167" t="s">
        <v>149</v>
      </c>
      <c r="AA39" s="166" t="s">
        <v>148</v>
      </c>
      <c r="AB39" s="167" t="s">
        <v>149</v>
      </c>
      <c r="AC39" s="166" t="s">
        <v>148</v>
      </c>
      <c r="AD39" s="167" t="s">
        <v>149</v>
      </c>
      <c r="AE39" s="166" t="s">
        <v>148</v>
      </c>
      <c r="AF39" s="167" t="s">
        <v>149</v>
      </c>
      <c r="AG39" s="166" t="s">
        <v>148</v>
      </c>
      <c r="AH39" s="167" t="s">
        <v>149</v>
      </c>
      <c r="AI39" s="166" t="s">
        <v>148</v>
      </c>
      <c r="AJ39" s="167" t="s">
        <v>149</v>
      </c>
      <c r="AK39" s="166" t="s">
        <v>148</v>
      </c>
      <c r="AL39" s="167" t="s">
        <v>149</v>
      </c>
      <c r="AM39" s="166" t="s">
        <v>148</v>
      </c>
      <c r="AN39" s="167" t="s">
        <v>149</v>
      </c>
      <c r="AO39" s="166" t="s">
        <v>148</v>
      </c>
      <c r="AP39" s="167" t="s">
        <v>149</v>
      </c>
      <c r="AQ39" s="166" t="s">
        <v>148</v>
      </c>
      <c r="AR39" s="167" t="s">
        <v>149</v>
      </c>
      <c r="AS39" s="166" t="s">
        <v>148</v>
      </c>
      <c r="AT39" s="167" t="s">
        <v>149</v>
      </c>
      <c r="AU39" s="166" t="s">
        <v>148</v>
      </c>
      <c r="AV39" s="167" t="s">
        <v>149</v>
      </c>
      <c r="AW39" s="166" t="s">
        <v>148</v>
      </c>
      <c r="AX39" s="167" t="s">
        <v>149</v>
      </c>
      <c r="AY39" s="166" t="s">
        <v>148</v>
      </c>
      <c r="AZ39" s="167" t="s">
        <v>149</v>
      </c>
      <c r="BA39" s="166" t="s">
        <v>148</v>
      </c>
      <c r="BB39" s="167" t="s">
        <v>149</v>
      </c>
      <c r="BC39" s="166" t="s">
        <v>148</v>
      </c>
      <c r="BD39" s="167" t="s">
        <v>149</v>
      </c>
      <c r="BE39" s="166" t="s">
        <v>148</v>
      </c>
      <c r="BF39" s="167" t="s">
        <v>149</v>
      </c>
      <c r="BG39" s="166" t="s">
        <v>148</v>
      </c>
      <c r="BH39" s="167" t="s">
        <v>149</v>
      </c>
      <c r="BI39" s="166" t="s">
        <v>148</v>
      </c>
      <c r="BJ39" s="167" t="s">
        <v>149</v>
      </c>
      <c r="BK39" s="166" t="s">
        <v>148</v>
      </c>
      <c r="BL39" s="167" t="s">
        <v>149</v>
      </c>
      <c r="BM39" s="158"/>
      <c r="BN39" s="89" t="str">
        <f>IFERROR(__xludf.DUMMYFUNCTION("IMPORTRANGE(BN1, ""Mzdy!A72:A158"")"),"Kurýr")</f>
        <v>Kurýr</v>
      </c>
      <c r="BO39" s="166" t="s">
        <v>148</v>
      </c>
      <c r="BP39" s="167" t="s">
        <v>149</v>
      </c>
      <c r="BQ39" s="166" t="s">
        <v>148</v>
      </c>
      <c r="BR39" s="167" t="s">
        <v>149</v>
      </c>
      <c r="BS39" s="166" t="s">
        <v>148</v>
      </c>
      <c r="BT39" s="167" t="s">
        <v>149</v>
      </c>
      <c r="BU39" s="166" t="s">
        <v>131</v>
      </c>
      <c r="BV39" s="167" t="s">
        <v>149</v>
      </c>
      <c r="BW39" s="166" t="s">
        <v>148</v>
      </c>
      <c r="BX39" s="167" t="s">
        <v>149</v>
      </c>
      <c r="BY39" s="166" t="s">
        <v>148</v>
      </c>
      <c r="BZ39" s="167" t="s">
        <v>149</v>
      </c>
      <c r="CA39" s="166" t="s">
        <v>148</v>
      </c>
      <c r="CB39" s="167" t="s">
        <v>149</v>
      </c>
      <c r="CC39" s="166" t="s">
        <v>148</v>
      </c>
      <c r="CD39" s="167" t="s">
        <v>149</v>
      </c>
      <c r="CE39" s="166" t="s">
        <v>148</v>
      </c>
      <c r="CF39" s="167" t="s">
        <v>149</v>
      </c>
      <c r="CG39" s="166" t="s">
        <v>148</v>
      </c>
      <c r="CH39" s="167" t="s">
        <v>149</v>
      </c>
      <c r="CI39" s="166" t="s">
        <v>148</v>
      </c>
      <c r="CJ39" s="167" t="s">
        <v>149</v>
      </c>
      <c r="CK39" s="166" t="s">
        <v>148</v>
      </c>
      <c r="CL39" s="167" t="s">
        <v>149</v>
      </c>
      <c r="CM39" s="166" t="s">
        <v>148</v>
      </c>
      <c r="CN39" s="167" t="s">
        <v>149</v>
      </c>
      <c r="CO39" s="166" t="s">
        <v>148</v>
      </c>
      <c r="CP39" s="167" t="s">
        <v>149</v>
      </c>
      <c r="CQ39" s="166" t="s">
        <v>148</v>
      </c>
      <c r="CR39" s="167" t="s">
        <v>149</v>
      </c>
      <c r="CS39" s="166" t="s">
        <v>148</v>
      </c>
      <c r="CT39" s="167" t="s">
        <v>149</v>
      </c>
      <c r="CU39" s="166" t="s">
        <v>148</v>
      </c>
      <c r="CV39" s="167" t="s">
        <v>149</v>
      </c>
      <c r="CW39" s="166" t="s">
        <v>148</v>
      </c>
      <c r="CX39" s="167" t="s">
        <v>149</v>
      </c>
      <c r="CY39" s="166" t="s">
        <v>148</v>
      </c>
      <c r="CZ39" s="167" t="s">
        <v>149</v>
      </c>
      <c r="DA39" s="166" t="s">
        <v>148</v>
      </c>
      <c r="DB39" s="167" t="s">
        <v>149</v>
      </c>
      <c r="DC39" s="166" t="s">
        <v>148</v>
      </c>
      <c r="DD39" s="167" t="s">
        <v>149</v>
      </c>
      <c r="DE39" s="166" t="s">
        <v>148</v>
      </c>
      <c r="DF39" s="167" t="s">
        <v>149</v>
      </c>
      <c r="DG39" s="166" t="s">
        <v>148</v>
      </c>
      <c r="DH39" s="167" t="s">
        <v>149</v>
      </c>
      <c r="DI39" s="166" t="s">
        <v>148</v>
      </c>
      <c r="DJ39" s="167" t="s">
        <v>149</v>
      </c>
      <c r="DK39" s="166" t="s">
        <v>148</v>
      </c>
      <c r="DL39" s="167" t="s">
        <v>149</v>
      </c>
      <c r="DM39" s="166" t="s">
        <v>148</v>
      </c>
      <c r="DN39" s="167" t="s">
        <v>149</v>
      </c>
      <c r="DO39" s="166" t="s">
        <v>148</v>
      </c>
      <c r="DP39" s="167" t="s">
        <v>149</v>
      </c>
      <c r="DQ39" s="166" t="s">
        <v>148</v>
      </c>
      <c r="DR39" s="167" t="s">
        <v>149</v>
      </c>
      <c r="DS39" s="166" t="s">
        <v>148</v>
      </c>
      <c r="DT39" s="167" t="s">
        <v>149</v>
      </c>
      <c r="DU39" s="166" t="s">
        <v>148</v>
      </c>
      <c r="DV39" s="167" t="s">
        <v>149</v>
      </c>
      <c r="DW39" s="166" t="s">
        <v>148</v>
      </c>
      <c r="DX39" s="167" t="s">
        <v>149</v>
      </c>
      <c r="DY39" s="158"/>
      <c r="DZ39" s="235" t="str">
        <f t="shared" ref="DZ39:DZ100" si="26">BN39</f>
        <v>Kurýr</v>
      </c>
      <c r="EA39" s="192"/>
      <c r="EB39" s="159"/>
      <c r="EC39" s="193"/>
      <c r="ED39" s="196"/>
      <c r="EE39" s="193"/>
      <c r="EF39" s="196"/>
      <c r="EG39" s="193"/>
      <c r="EH39" s="196"/>
      <c r="EI39" s="193"/>
      <c r="EJ39" s="196"/>
      <c r="EK39" s="193"/>
      <c r="EL39" s="196"/>
      <c r="EM39" s="193"/>
      <c r="EN39" s="196"/>
      <c r="EO39" s="193"/>
      <c r="EP39" s="196"/>
      <c r="EQ39" s="193"/>
      <c r="ER39" s="196"/>
      <c r="ES39" s="193"/>
      <c r="ET39" s="196"/>
      <c r="EU39" s="193"/>
      <c r="EV39" s="196"/>
      <c r="EW39" s="193"/>
      <c r="EX39" s="196"/>
      <c r="EY39" s="193"/>
      <c r="EZ39" s="196"/>
      <c r="FA39" s="193"/>
      <c r="FB39" s="196"/>
      <c r="FC39" s="193"/>
      <c r="FD39" s="196"/>
      <c r="FE39" s="193"/>
      <c r="FF39" s="194"/>
      <c r="FG39" s="193"/>
      <c r="FH39" s="191"/>
      <c r="FI39" s="193"/>
      <c r="FJ39" s="191"/>
      <c r="FK39" s="193"/>
      <c r="FL39" s="191"/>
      <c r="FM39" s="193"/>
      <c r="FN39" s="191"/>
      <c r="FO39" s="193"/>
      <c r="FP39" s="191"/>
      <c r="FQ39" s="193"/>
      <c r="FR39" s="191"/>
      <c r="FS39" s="192"/>
      <c r="FT39" s="191"/>
      <c r="FU39" s="193"/>
      <c r="FV39" s="191"/>
      <c r="FW39" s="193"/>
      <c r="FX39" s="194"/>
      <c r="FY39" s="193"/>
      <c r="FZ39" s="194"/>
      <c r="GA39" s="193"/>
      <c r="GB39" s="191"/>
      <c r="GC39" s="193"/>
      <c r="GD39" s="191"/>
      <c r="GE39" s="192"/>
      <c r="GF39" s="191"/>
      <c r="GG39" s="193"/>
      <c r="GH39" s="191"/>
      <c r="GI39" s="193"/>
      <c r="GJ39" s="191"/>
      <c r="GK39" s="158"/>
      <c r="GL39" s="235" t="str">
        <f t="shared" ref="GL39:GL100" si="27">DZ39</f>
        <v>Kurýr</v>
      </c>
      <c r="GM39" s="192"/>
      <c r="GN39" s="159"/>
      <c r="GO39" s="193"/>
      <c r="GP39" s="196"/>
      <c r="GQ39" s="193"/>
      <c r="GR39" s="196"/>
      <c r="GS39" s="193"/>
      <c r="GT39" s="196"/>
      <c r="GU39" s="193"/>
      <c r="GV39" s="196"/>
      <c r="GW39" s="193"/>
      <c r="GX39" s="196"/>
      <c r="GY39" s="193"/>
      <c r="GZ39" s="196"/>
      <c r="HA39" s="193"/>
      <c r="HB39" s="196"/>
      <c r="HC39" s="193"/>
      <c r="HD39" s="196"/>
      <c r="HE39" s="193"/>
      <c r="HF39" s="196"/>
      <c r="HG39" s="193"/>
      <c r="HH39" s="196"/>
      <c r="HI39" s="193"/>
      <c r="HJ39" s="196"/>
      <c r="HK39" s="193"/>
      <c r="HL39" s="196"/>
      <c r="HM39" s="193"/>
      <c r="HN39" s="196"/>
      <c r="HO39" s="193"/>
      <c r="HP39" s="196"/>
      <c r="HQ39" s="193"/>
      <c r="HR39" s="194"/>
      <c r="HS39" s="193"/>
      <c r="HT39" s="191"/>
      <c r="HU39" s="193"/>
      <c r="HV39" s="191"/>
      <c r="HW39" s="193"/>
      <c r="HX39" s="191"/>
      <c r="HY39" s="193"/>
      <c r="HZ39" s="191"/>
      <c r="IA39" s="193"/>
      <c r="IB39" s="191"/>
      <c r="IC39" s="193"/>
      <c r="ID39" s="191"/>
      <c r="IE39" s="192"/>
      <c r="IF39" s="191"/>
      <c r="IG39" s="193"/>
      <c r="IH39" s="191"/>
      <c r="II39" s="193"/>
      <c r="IJ39" s="194"/>
      <c r="IK39" s="193"/>
      <c r="IL39" s="194"/>
      <c r="IM39" s="193"/>
      <c r="IN39" s="191"/>
      <c r="IO39" s="193"/>
      <c r="IP39" s="191"/>
      <c r="IQ39" s="192"/>
      <c r="IR39" s="191"/>
      <c r="IS39" s="193"/>
      <c r="IT39" s="191"/>
      <c r="IU39" s="193"/>
      <c r="IV39" s="191"/>
    </row>
    <row r="40">
      <c r="A40" s="214">
        <f>IFERROR(__xludf.DUMMYFUNCTION("""COMPUTED_VALUE"""),100.0)</f>
        <v>100</v>
      </c>
      <c r="B40" s="159" t="str">
        <f t="shared" si="24"/>
        <v>Daniel Fux</v>
      </c>
      <c r="C40" s="173">
        <f t="shared" ref="C40:BL40" si="25">BO40+EA40+GM40</f>
        <v>0</v>
      </c>
      <c r="D40" s="173">
        <f t="shared" si="25"/>
        <v>0</v>
      </c>
      <c r="E40" s="173">
        <f t="shared" si="25"/>
        <v>0</v>
      </c>
      <c r="F40" s="173">
        <f t="shared" si="25"/>
        <v>0</v>
      </c>
      <c r="G40" s="173">
        <f t="shared" si="25"/>
        <v>0</v>
      </c>
      <c r="H40" s="173">
        <f t="shared" si="25"/>
        <v>0</v>
      </c>
      <c r="I40" s="173">
        <f t="shared" si="25"/>
        <v>0</v>
      </c>
      <c r="J40" s="173">
        <f t="shared" si="25"/>
        <v>0</v>
      </c>
      <c r="K40" s="173">
        <f t="shared" si="25"/>
        <v>0</v>
      </c>
      <c r="L40" s="173">
        <f t="shared" si="25"/>
        <v>0</v>
      </c>
      <c r="M40" s="173">
        <f t="shared" si="25"/>
        <v>0</v>
      </c>
      <c r="N40" s="173">
        <f t="shared" si="25"/>
        <v>0</v>
      </c>
      <c r="O40" s="173">
        <f t="shared" si="25"/>
        <v>0</v>
      </c>
      <c r="P40" s="173">
        <f t="shared" si="25"/>
        <v>0</v>
      </c>
      <c r="Q40" s="173">
        <f t="shared" si="25"/>
        <v>0</v>
      </c>
      <c r="R40" s="173">
        <f t="shared" si="25"/>
        <v>0</v>
      </c>
      <c r="S40" s="173">
        <f t="shared" si="25"/>
        <v>0</v>
      </c>
      <c r="T40" s="173">
        <f t="shared" si="25"/>
        <v>0</v>
      </c>
      <c r="U40" s="173">
        <f t="shared" si="25"/>
        <v>0</v>
      </c>
      <c r="V40" s="173">
        <f t="shared" si="25"/>
        <v>0</v>
      </c>
      <c r="W40" s="173">
        <f t="shared" si="25"/>
        <v>5</v>
      </c>
      <c r="X40" s="173">
        <f t="shared" si="25"/>
        <v>0</v>
      </c>
      <c r="Y40" s="173">
        <f t="shared" si="25"/>
        <v>8</v>
      </c>
      <c r="Z40" s="173">
        <f t="shared" si="25"/>
        <v>0</v>
      </c>
      <c r="AA40" s="173">
        <f t="shared" si="25"/>
        <v>10.5</v>
      </c>
      <c r="AB40" s="173">
        <f t="shared" si="25"/>
        <v>0</v>
      </c>
      <c r="AC40" s="173">
        <f t="shared" si="25"/>
        <v>12</v>
      </c>
      <c r="AD40" s="173">
        <f t="shared" si="25"/>
        <v>0</v>
      </c>
      <c r="AE40" s="173">
        <f t="shared" si="25"/>
        <v>0</v>
      </c>
      <c r="AF40" s="173">
        <f t="shared" si="25"/>
        <v>0</v>
      </c>
      <c r="AG40" s="173">
        <f t="shared" si="25"/>
        <v>0</v>
      </c>
      <c r="AH40" s="173">
        <f t="shared" si="25"/>
        <v>0</v>
      </c>
      <c r="AI40" s="173">
        <f t="shared" si="25"/>
        <v>0</v>
      </c>
      <c r="AJ40" s="173">
        <f t="shared" si="25"/>
        <v>0</v>
      </c>
      <c r="AK40" s="173">
        <f t="shared" si="25"/>
        <v>5</v>
      </c>
      <c r="AL40" s="173">
        <f t="shared" si="25"/>
        <v>0</v>
      </c>
      <c r="AM40" s="173">
        <f t="shared" si="25"/>
        <v>0</v>
      </c>
      <c r="AN40" s="173">
        <f t="shared" si="25"/>
        <v>0</v>
      </c>
      <c r="AO40" s="173">
        <f t="shared" si="25"/>
        <v>0</v>
      </c>
      <c r="AP40" s="173">
        <f t="shared" si="25"/>
        <v>0</v>
      </c>
      <c r="AQ40" s="173">
        <f t="shared" si="25"/>
        <v>0</v>
      </c>
      <c r="AR40" s="173">
        <f t="shared" si="25"/>
        <v>0</v>
      </c>
      <c r="AS40" s="173">
        <f t="shared" si="25"/>
        <v>0</v>
      </c>
      <c r="AT40" s="173">
        <f t="shared" si="25"/>
        <v>0</v>
      </c>
      <c r="AU40" s="173">
        <f t="shared" si="25"/>
        <v>0</v>
      </c>
      <c r="AV40" s="173">
        <f t="shared" si="25"/>
        <v>0</v>
      </c>
      <c r="AW40" s="173">
        <f t="shared" si="25"/>
        <v>0</v>
      </c>
      <c r="AX40" s="173">
        <f t="shared" si="25"/>
        <v>0</v>
      </c>
      <c r="AY40" s="173">
        <f t="shared" si="25"/>
        <v>5</v>
      </c>
      <c r="AZ40" s="173">
        <f t="shared" si="25"/>
        <v>0</v>
      </c>
      <c r="BA40" s="173">
        <f t="shared" si="25"/>
        <v>3</v>
      </c>
      <c r="BB40" s="173">
        <f t="shared" si="25"/>
        <v>0</v>
      </c>
      <c r="BC40" s="173">
        <f t="shared" si="25"/>
        <v>0</v>
      </c>
      <c r="BD40" s="173">
        <f t="shared" si="25"/>
        <v>0</v>
      </c>
      <c r="BE40" s="173">
        <f t="shared" si="25"/>
        <v>12</v>
      </c>
      <c r="BF40" s="173">
        <f t="shared" si="25"/>
        <v>0</v>
      </c>
      <c r="BG40" s="173">
        <f t="shared" si="25"/>
        <v>12</v>
      </c>
      <c r="BH40" s="173">
        <f t="shared" si="25"/>
        <v>0</v>
      </c>
      <c r="BI40" s="173">
        <f t="shared" si="25"/>
        <v>12</v>
      </c>
      <c r="BJ40" s="173">
        <f t="shared" si="25"/>
        <v>0</v>
      </c>
      <c r="BK40" s="173">
        <f t="shared" si="25"/>
        <v>7.5</v>
      </c>
      <c r="BL40" s="173">
        <f t="shared" si="25"/>
        <v>0</v>
      </c>
      <c r="BM40" s="158"/>
      <c r="BN40" s="159" t="str">
        <f>IFERROR(__xludf.DUMMYFUNCTION("""COMPUTED_VALUE"""),"Daniel Fux")</f>
        <v>Daniel Fux</v>
      </c>
      <c r="BO40" s="236" t="str">
        <f>IFERROR(__xludf.DUMMYFUNCTION("IMPORTRANGE(BN2, ""Přehled mzdy!BR4:EA62"")"),"")</f>
        <v/>
      </c>
      <c r="BP40" s="237"/>
      <c r="BQ40" s="174"/>
      <c r="BR40" s="175"/>
      <c r="BS40" s="176"/>
      <c r="BT40" s="181"/>
      <c r="BU40" s="174"/>
      <c r="BV40" s="175"/>
      <c r="BW40" s="174"/>
      <c r="BX40" s="175"/>
      <c r="BY40" s="174"/>
      <c r="BZ40" s="175"/>
      <c r="CA40" s="174"/>
      <c r="CB40" s="175"/>
      <c r="CC40" s="174"/>
      <c r="CD40" s="175"/>
      <c r="CE40" s="174"/>
      <c r="CF40" s="175"/>
      <c r="CG40" s="176"/>
      <c r="CH40" s="181"/>
      <c r="CI40" s="176"/>
      <c r="CJ40" s="181"/>
      <c r="CK40" s="174">
        <f>IFERROR(__xludf.DUMMYFUNCTION("""COMPUTED_VALUE"""),8.0)</f>
        <v>8</v>
      </c>
      <c r="CL40" s="175"/>
      <c r="CM40" s="174">
        <f>IFERROR(__xludf.DUMMYFUNCTION("""COMPUTED_VALUE"""),10.5)</f>
        <v>10.5</v>
      </c>
      <c r="CN40" s="175"/>
      <c r="CO40" s="174">
        <f>IFERROR(__xludf.DUMMYFUNCTION("""COMPUTED_VALUE"""),6.0)</f>
        <v>6</v>
      </c>
      <c r="CP40" s="175"/>
      <c r="CQ40" s="176"/>
      <c r="CR40" s="181"/>
      <c r="CS40" s="174"/>
      <c r="CT40" s="173"/>
      <c r="CU40" s="176"/>
      <c r="CV40" s="173"/>
      <c r="CW40" s="174">
        <f>IFERROR(__xludf.DUMMYFUNCTION("""COMPUTED_VALUE"""),5.0)</f>
        <v>5</v>
      </c>
      <c r="CX40" s="173"/>
      <c r="CY40" s="176"/>
      <c r="CZ40" s="173"/>
      <c r="DA40" s="174"/>
      <c r="DB40" s="173"/>
      <c r="DC40" s="174"/>
      <c r="DD40" s="173"/>
      <c r="DE40" s="174"/>
      <c r="DF40" s="173"/>
      <c r="DG40" s="174"/>
      <c r="DH40" s="173"/>
      <c r="DI40" s="174"/>
      <c r="DJ40" s="173"/>
      <c r="DK40" s="174">
        <f>IFERROR(__xludf.DUMMYFUNCTION("""COMPUTED_VALUE"""),5.0)</f>
        <v>5</v>
      </c>
      <c r="DL40" s="173"/>
      <c r="DM40" s="174"/>
      <c r="DN40" s="173"/>
      <c r="DO40" s="174"/>
      <c r="DP40" s="173"/>
      <c r="DQ40" s="174">
        <f>IFERROR(__xludf.DUMMYFUNCTION("""COMPUTED_VALUE"""),12.0)</f>
        <v>12</v>
      </c>
      <c r="DR40" s="173"/>
      <c r="DS40" s="174">
        <f>IFERROR(__xludf.DUMMYFUNCTION("""COMPUTED_VALUE"""),12.0)</f>
        <v>12</v>
      </c>
      <c r="DT40" s="173"/>
      <c r="DU40" s="176">
        <f>IFERROR(__xludf.DUMMYFUNCTION("""COMPUTED_VALUE"""),12.0)</f>
        <v>12</v>
      </c>
      <c r="DV40" s="173"/>
      <c r="DW40" s="174">
        <f>IFERROR(__xludf.DUMMYFUNCTION("""COMPUTED_VALUE"""),7.5)</f>
        <v>7.5</v>
      </c>
      <c r="DX40" s="173"/>
      <c r="DY40" s="158"/>
      <c r="DZ40" s="159" t="str">
        <f t="shared" si="26"/>
        <v>Daniel Fux</v>
      </c>
      <c r="EA40" s="219" t="str">
        <f>IFERROR(__xludf.DUMMYFUNCTION("IMPORTRANGE(DZ2, ""Přehled mzdy!BR4:EA63"")"),"")</f>
        <v/>
      </c>
      <c r="EB40" s="220"/>
      <c r="EC40" s="202"/>
      <c r="ED40" s="203"/>
      <c r="EE40" s="204"/>
      <c r="EF40" s="205"/>
      <c r="EG40" s="202"/>
      <c r="EH40" s="203"/>
      <c r="EI40" s="202"/>
      <c r="EJ40" s="203"/>
      <c r="EK40" s="202"/>
      <c r="EL40" s="203"/>
      <c r="EM40" s="202"/>
      <c r="EN40" s="203"/>
      <c r="EO40" s="202"/>
      <c r="EP40" s="203"/>
      <c r="EQ40" s="202"/>
      <c r="ER40" s="203"/>
      <c r="ES40" s="204"/>
      <c r="ET40" s="205"/>
      <c r="EU40" s="204">
        <f>IFERROR(__xludf.DUMMYFUNCTION("""COMPUTED_VALUE"""),5.0)</f>
        <v>5</v>
      </c>
      <c r="EV40" s="205"/>
      <c r="EW40" s="202"/>
      <c r="EX40" s="203"/>
      <c r="EY40" s="202"/>
      <c r="EZ40" s="203"/>
      <c r="FA40" s="202">
        <f>IFERROR(__xludf.DUMMYFUNCTION("""COMPUTED_VALUE"""),6.0)</f>
        <v>6</v>
      </c>
      <c r="FB40" s="203"/>
      <c r="FC40" s="204"/>
      <c r="FD40" s="205"/>
      <c r="FE40" s="202"/>
      <c r="FF40" s="199"/>
      <c r="FG40" s="204"/>
      <c r="FH40" s="199"/>
      <c r="FI40" s="202"/>
      <c r="FJ40" s="199"/>
      <c r="FK40" s="204"/>
      <c r="FL40" s="199"/>
      <c r="FM40" s="202"/>
      <c r="FN40" s="199"/>
      <c r="FO40" s="202"/>
      <c r="FP40" s="199"/>
      <c r="FQ40" s="202"/>
      <c r="FR40" s="199"/>
      <c r="FS40" s="202"/>
      <c r="FT40" s="199"/>
      <c r="FU40" s="202"/>
      <c r="FV40" s="199"/>
      <c r="FW40" s="202"/>
      <c r="FX40" s="199"/>
      <c r="FY40" s="202">
        <f>IFERROR(__xludf.DUMMYFUNCTION("""COMPUTED_VALUE"""),3.0)</f>
        <v>3</v>
      </c>
      <c r="FZ40" s="199"/>
      <c r="GA40" s="202"/>
      <c r="GB40" s="199"/>
      <c r="GC40" s="202"/>
      <c r="GD40" s="199"/>
      <c r="GE40" s="202"/>
      <c r="GF40" s="199"/>
      <c r="GG40" s="204"/>
      <c r="GH40" s="199"/>
      <c r="GI40" s="202"/>
      <c r="GJ40" s="199"/>
      <c r="GK40" s="158"/>
      <c r="GL40" s="159" t="str">
        <f t="shared" si="27"/>
        <v>Daniel Fux</v>
      </c>
      <c r="GM40" s="219" t="str">
        <f>IFERROR(__xludf.DUMMYFUNCTION("IMPORTRANGE(GL2, ""Přehled mzdy!BR4:EA63"")"),"")</f>
        <v/>
      </c>
      <c r="GN40" s="220"/>
      <c r="GO40" s="202"/>
      <c r="GP40" s="203"/>
      <c r="GQ40" s="204"/>
      <c r="GR40" s="205"/>
      <c r="GS40" s="202"/>
      <c r="GT40" s="203"/>
      <c r="GU40" s="202"/>
      <c r="GV40" s="203"/>
      <c r="GW40" s="202"/>
      <c r="GX40" s="203"/>
      <c r="GY40" s="202"/>
      <c r="GZ40" s="203"/>
      <c r="HA40" s="202"/>
      <c r="HB40" s="203"/>
      <c r="HC40" s="202"/>
      <c r="HD40" s="203"/>
      <c r="HE40" s="204"/>
      <c r="HF40" s="205"/>
      <c r="HG40" s="204"/>
      <c r="HH40" s="205"/>
      <c r="HI40" s="202"/>
      <c r="HJ40" s="203"/>
      <c r="HK40" s="202"/>
      <c r="HL40" s="203"/>
      <c r="HM40" s="202"/>
      <c r="HN40" s="203"/>
      <c r="HO40" s="204"/>
      <c r="HP40" s="205"/>
      <c r="HQ40" s="202"/>
      <c r="HR40" s="199"/>
      <c r="HS40" s="204"/>
      <c r="HT40" s="199"/>
      <c r="HU40" s="202"/>
      <c r="HV40" s="199"/>
      <c r="HW40" s="204"/>
      <c r="HX40" s="199"/>
      <c r="HY40" s="202"/>
      <c r="HZ40" s="199"/>
      <c r="IA40" s="202"/>
      <c r="IB40" s="199"/>
      <c r="IC40" s="202"/>
      <c r="ID40" s="199"/>
      <c r="IE40" s="202"/>
      <c r="IF40" s="199"/>
      <c r="IG40" s="202"/>
      <c r="IH40" s="199"/>
      <c r="II40" s="202"/>
      <c r="IJ40" s="199"/>
      <c r="IK40" s="202"/>
      <c r="IL40" s="199"/>
      <c r="IM40" s="202"/>
      <c r="IN40" s="199"/>
      <c r="IO40" s="202"/>
      <c r="IP40" s="199"/>
      <c r="IQ40" s="202"/>
      <c r="IR40" s="199"/>
      <c r="IS40" s="204"/>
      <c r="IT40" s="199"/>
      <c r="IU40" s="202"/>
      <c r="IV40" s="199"/>
    </row>
    <row r="41">
      <c r="A41" s="214">
        <f>IFERROR(__xludf.DUMMYFUNCTION("""COMPUTED_VALUE"""),100.0)</f>
        <v>100</v>
      </c>
      <c r="B41" s="159" t="str">
        <f t="shared" si="24"/>
        <v>Radim Dvořák</v>
      </c>
      <c r="C41" s="173">
        <f t="shared" ref="C41:BL41" si="28">BO41+EA41+GM41</f>
        <v>0</v>
      </c>
      <c r="D41" s="173">
        <f t="shared" si="28"/>
        <v>0</v>
      </c>
      <c r="E41" s="173">
        <f t="shared" si="28"/>
        <v>0</v>
      </c>
      <c r="F41" s="173">
        <f t="shared" si="28"/>
        <v>0</v>
      </c>
      <c r="G41" s="173">
        <f t="shared" si="28"/>
        <v>0</v>
      </c>
      <c r="H41" s="173">
        <f t="shared" si="28"/>
        <v>0</v>
      </c>
      <c r="I41" s="173">
        <f t="shared" si="28"/>
        <v>0</v>
      </c>
      <c r="J41" s="173">
        <f t="shared" si="28"/>
        <v>0</v>
      </c>
      <c r="K41" s="173">
        <f t="shared" si="28"/>
        <v>0</v>
      </c>
      <c r="L41" s="173">
        <f t="shared" si="28"/>
        <v>0</v>
      </c>
      <c r="M41" s="173">
        <f t="shared" si="28"/>
        <v>0</v>
      </c>
      <c r="N41" s="173">
        <f t="shared" si="28"/>
        <v>0</v>
      </c>
      <c r="O41" s="173">
        <f t="shared" si="28"/>
        <v>0</v>
      </c>
      <c r="P41" s="173">
        <f t="shared" si="28"/>
        <v>0</v>
      </c>
      <c r="Q41" s="173">
        <f t="shared" si="28"/>
        <v>0</v>
      </c>
      <c r="R41" s="173">
        <f t="shared" si="28"/>
        <v>0</v>
      </c>
      <c r="S41" s="173">
        <f t="shared" si="28"/>
        <v>0</v>
      </c>
      <c r="T41" s="173">
        <f t="shared" si="28"/>
        <v>0</v>
      </c>
      <c r="U41" s="173">
        <f t="shared" si="28"/>
        <v>0</v>
      </c>
      <c r="V41" s="173">
        <f t="shared" si="28"/>
        <v>0</v>
      </c>
      <c r="W41" s="173">
        <f t="shared" si="28"/>
        <v>0</v>
      </c>
      <c r="X41" s="173">
        <f t="shared" si="28"/>
        <v>0</v>
      </c>
      <c r="Y41" s="173">
        <f t="shared" si="28"/>
        <v>0</v>
      </c>
      <c r="Z41" s="173">
        <f t="shared" si="28"/>
        <v>0</v>
      </c>
      <c r="AA41" s="173">
        <f t="shared" si="28"/>
        <v>0</v>
      </c>
      <c r="AB41" s="173">
        <f t="shared" si="28"/>
        <v>0</v>
      </c>
      <c r="AC41" s="173">
        <f t="shared" si="28"/>
        <v>0</v>
      </c>
      <c r="AD41" s="173">
        <f t="shared" si="28"/>
        <v>0</v>
      </c>
      <c r="AE41" s="173">
        <f t="shared" si="28"/>
        <v>5.5</v>
      </c>
      <c r="AF41" s="173">
        <f t="shared" si="28"/>
        <v>0</v>
      </c>
      <c r="AG41" s="173">
        <f t="shared" si="28"/>
        <v>0</v>
      </c>
      <c r="AH41" s="173">
        <f t="shared" si="28"/>
        <v>0</v>
      </c>
      <c r="AI41" s="173">
        <f t="shared" si="28"/>
        <v>0</v>
      </c>
      <c r="AJ41" s="173">
        <f t="shared" si="28"/>
        <v>0</v>
      </c>
      <c r="AK41" s="173">
        <f t="shared" si="28"/>
        <v>0</v>
      </c>
      <c r="AL41" s="173">
        <f t="shared" si="28"/>
        <v>0</v>
      </c>
      <c r="AM41" s="173">
        <f t="shared" si="28"/>
        <v>0</v>
      </c>
      <c r="AN41" s="173">
        <f t="shared" si="28"/>
        <v>0</v>
      </c>
      <c r="AO41" s="173">
        <f t="shared" si="28"/>
        <v>0</v>
      </c>
      <c r="AP41" s="173">
        <f t="shared" si="28"/>
        <v>0</v>
      </c>
      <c r="AQ41" s="173">
        <f t="shared" si="28"/>
        <v>0</v>
      </c>
      <c r="AR41" s="173">
        <f t="shared" si="28"/>
        <v>0</v>
      </c>
      <c r="AS41" s="173">
        <f t="shared" si="28"/>
        <v>0</v>
      </c>
      <c r="AT41" s="173">
        <f t="shared" si="28"/>
        <v>0</v>
      </c>
      <c r="AU41" s="173">
        <f t="shared" si="28"/>
        <v>0</v>
      </c>
      <c r="AV41" s="173">
        <f t="shared" si="28"/>
        <v>0</v>
      </c>
      <c r="AW41" s="173">
        <f t="shared" si="28"/>
        <v>0</v>
      </c>
      <c r="AX41" s="173">
        <f t="shared" si="28"/>
        <v>0</v>
      </c>
      <c r="AY41" s="173">
        <f t="shared" si="28"/>
        <v>0</v>
      </c>
      <c r="AZ41" s="173">
        <f t="shared" si="28"/>
        <v>0</v>
      </c>
      <c r="BA41" s="173">
        <f t="shared" si="28"/>
        <v>0</v>
      </c>
      <c r="BB41" s="173">
        <f t="shared" si="28"/>
        <v>0</v>
      </c>
      <c r="BC41" s="173">
        <f t="shared" si="28"/>
        <v>0</v>
      </c>
      <c r="BD41" s="173">
        <f t="shared" si="28"/>
        <v>0</v>
      </c>
      <c r="BE41" s="173">
        <f t="shared" si="28"/>
        <v>0</v>
      </c>
      <c r="BF41" s="173">
        <f t="shared" si="28"/>
        <v>0</v>
      </c>
      <c r="BG41" s="173">
        <f t="shared" si="28"/>
        <v>0</v>
      </c>
      <c r="BH41" s="173">
        <f t="shared" si="28"/>
        <v>0</v>
      </c>
      <c r="BI41" s="173">
        <f t="shared" si="28"/>
        <v>0</v>
      </c>
      <c r="BJ41" s="173">
        <f t="shared" si="28"/>
        <v>0</v>
      </c>
      <c r="BK41" s="173">
        <f t="shared" si="28"/>
        <v>0</v>
      </c>
      <c r="BL41" s="173">
        <f t="shared" si="28"/>
        <v>0</v>
      </c>
      <c r="BM41" s="158"/>
      <c r="BN41" s="159" t="str">
        <f>IFERROR(__xludf.DUMMYFUNCTION("""COMPUTED_VALUE"""),"Radim Dvořák")</f>
        <v>Radim Dvořák</v>
      </c>
      <c r="BO41" s="174"/>
      <c r="BP41" s="175"/>
      <c r="BQ41" s="174"/>
      <c r="BR41" s="175"/>
      <c r="BS41" s="174"/>
      <c r="BT41" s="175"/>
      <c r="BU41" s="174"/>
      <c r="BV41" s="175"/>
      <c r="BW41" s="176"/>
      <c r="BX41" s="181"/>
      <c r="BY41" s="174"/>
      <c r="BZ41" s="175"/>
      <c r="CA41" s="174"/>
      <c r="CB41" s="175"/>
      <c r="CC41" s="174"/>
      <c r="CD41" s="175"/>
      <c r="CE41" s="174"/>
      <c r="CF41" s="175"/>
      <c r="CG41" s="174"/>
      <c r="CH41" s="175"/>
      <c r="CI41" s="176"/>
      <c r="CJ41" s="181"/>
      <c r="CK41" s="174"/>
      <c r="CL41" s="175"/>
      <c r="CM41" s="174"/>
      <c r="CN41" s="175"/>
      <c r="CO41" s="174"/>
      <c r="CP41" s="175"/>
      <c r="CQ41" s="174">
        <f>IFERROR(__xludf.DUMMYFUNCTION("""COMPUTED_VALUE"""),5.5)</f>
        <v>5.5</v>
      </c>
      <c r="CR41" s="175"/>
      <c r="CS41" s="176"/>
      <c r="CT41" s="182"/>
      <c r="CU41" s="176"/>
      <c r="CV41" s="173"/>
      <c r="CW41" s="174"/>
      <c r="CX41" s="173"/>
      <c r="CY41" s="176"/>
      <c r="CZ41" s="173"/>
      <c r="DA41" s="174"/>
      <c r="DB41" s="173"/>
      <c r="DC41" s="174"/>
      <c r="DD41" s="173"/>
      <c r="DE41" s="176"/>
      <c r="DF41" s="182"/>
      <c r="DG41" s="176"/>
      <c r="DH41" s="182"/>
      <c r="DI41" s="176"/>
      <c r="DJ41" s="173"/>
      <c r="DK41" s="176"/>
      <c r="DL41" s="182"/>
      <c r="DM41" s="174"/>
      <c r="DN41" s="173"/>
      <c r="DO41" s="174"/>
      <c r="DP41" s="173"/>
      <c r="DQ41" s="174"/>
      <c r="DR41" s="173"/>
      <c r="DS41" s="174"/>
      <c r="DT41" s="173"/>
      <c r="DU41" s="174"/>
      <c r="DV41" s="173"/>
      <c r="DW41" s="174"/>
      <c r="DX41" s="173"/>
      <c r="DY41" s="158"/>
      <c r="DZ41" s="159" t="str">
        <f t="shared" si="26"/>
        <v>Radim Dvořák</v>
      </c>
      <c r="EA41" s="202"/>
      <c r="EB41" s="203"/>
      <c r="EC41" s="202"/>
      <c r="ED41" s="203"/>
      <c r="EE41" s="202"/>
      <c r="EF41" s="203"/>
      <c r="EG41" s="202"/>
      <c r="EH41" s="203"/>
      <c r="EI41" s="204"/>
      <c r="EJ41" s="205"/>
      <c r="EK41" s="202"/>
      <c r="EL41" s="203"/>
      <c r="EM41" s="202"/>
      <c r="EN41" s="203"/>
      <c r="EO41" s="202"/>
      <c r="EP41" s="203"/>
      <c r="EQ41" s="202"/>
      <c r="ER41" s="203"/>
      <c r="ES41" s="202"/>
      <c r="ET41" s="203"/>
      <c r="EU41" s="204"/>
      <c r="EV41" s="205"/>
      <c r="EW41" s="202"/>
      <c r="EX41" s="203"/>
      <c r="EY41" s="202"/>
      <c r="EZ41" s="203"/>
      <c r="FA41" s="202"/>
      <c r="FB41" s="203"/>
      <c r="FC41" s="202"/>
      <c r="FD41" s="203"/>
      <c r="FE41" s="204"/>
      <c r="FF41" s="206"/>
      <c r="FG41" s="204"/>
      <c r="FH41" s="199"/>
      <c r="FI41" s="202"/>
      <c r="FJ41" s="199"/>
      <c r="FK41" s="204"/>
      <c r="FL41" s="199"/>
      <c r="FM41" s="202"/>
      <c r="FN41" s="199"/>
      <c r="FO41" s="202"/>
      <c r="FP41" s="199"/>
      <c r="FQ41" s="204"/>
      <c r="FR41" s="206"/>
      <c r="FS41" s="204"/>
      <c r="FT41" s="206"/>
      <c r="FU41" s="204"/>
      <c r="FV41" s="199"/>
      <c r="FW41" s="204"/>
      <c r="FX41" s="206"/>
      <c r="FY41" s="202"/>
      <c r="FZ41" s="199"/>
      <c r="GA41" s="202"/>
      <c r="GB41" s="199"/>
      <c r="GC41" s="202"/>
      <c r="GD41" s="199"/>
      <c r="GE41" s="202"/>
      <c r="GF41" s="199"/>
      <c r="GG41" s="202"/>
      <c r="GH41" s="199"/>
      <c r="GI41" s="202"/>
      <c r="GJ41" s="199"/>
      <c r="GK41" s="158"/>
      <c r="GL41" s="159" t="str">
        <f t="shared" si="27"/>
        <v>Radim Dvořák</v>
      </c>
      <c r="GM41" s="202"/>
      <c r="GN41" s="203"/>
      <c r="GO41" s="202"/>
      <c r="GP41" s="203"/>
      <c r="GQ41" s="202"/>
      <c r="GR41" s="203"/>
      <c r="GS41" s="202"/>
      <c r="GT41" s="203"/>
      <c r="GU41" s="204"/>
      <c r="GV41" s="205"/>
      <c r="GW41" s="202"/>
      <c r="GX41" s="203"/>
      <c r="GY41" s="202"/>
      <c r="GZ41" s="203"/>
      <c r="HA41" s="202"/>
      <c r="HB41" s="203"/>
      <c r="HC41" s="202"/>
      <c r="HD41" s="203"/>
      <c r="HE41" s="202"/>
      <c r="HF41" s="203"/>
      <c r="HG41" s="204"/>
      <c r="HH41" s="205"/>
      <c r="HI41" s="202"/>
      <c r="HJ41" s="203"/>
      <c r="HK41" s="202"/>
      <c r="HL41" s="203"/>
      <c r="HM41" s="202"/>
      <c r="HN41" s="203"/>
      <c r="HO41" s="202"/>
      <c r="HP41" s="203"/>
      <c r="HQ41" s="204"/>
      <c r="HR41" s="206"/>
      <c r="HS41" s="204"/>
      <c r="HT41" s="199"/>
      <c r="HU41" s="202"/>
      <c r="HV41" s="199"/>
      <c r="HW41" s="204"/>
      <c r="HX41" s="199"/>
      <c r="HY41" s="202"/>
      <c r="HZ41" s="199"/>
      <c r="IA41" s="202"/>
      <c r="IB41" s="199"/>
      <c r="IC41" s="204"/>
      <c r="ID41" s="206"/>
      <c r="IE41" s="204"/>
      <c r="IF41" s="206"/>
      <c r="IG41" s="204"/>
      <c r="IH41" s="199"/>
      <c r="II41" s="204"/>
      <c r="IJ41" s="206"/>
      <c r="IK41" s="202"/>
      <c r="IL41" s="199"/>
      <c r="IM41" s="202"/>
      <c r="IN41" s="199"/>
      <c r="IO41" s="202"/>
      <c r="IP41" s="199"/>
      <c r="IQ41" s="202"/>
      <c r="IR41" s="199"/>
      <c r="IS41" s="202"/>
      <c r="IT41" s="199"/>
      <c r="IU41" s="202"/>
      <c r="IV41" s="199"/>
    </row>
    <row r="42">
      <c r="A42" s="214">
        <f>IFERROR(__xludf.DUMMYFUNCTION("""COMPUTED_VALUE"""),100.0)</f>
        <v>100</v>
      </c>
      <c r="B42" s="159" t="str">
        <f t="shared" si="24"/>
        <v>Daniel Dubecký</v>
      </c>
      <c r="C42" s="173">
        <f t="shared" ref="C42:BL42" si="29">BO42+EA42+GM42</f>
        <v>5</v>
      </c>
      <c r="D42" s="173">
        <f t="shared" si="29"/>
        <v>0</v>
      </c>
      <c r="E42" s="173">
        <f t="shared" si="29"/>
        <v>7.5</v>
      </c>
      <c r="F42" s="173">
        <f t="shared" si="29"/>
        <v>0</v>
      </c>
      <c r="G42" s="173">
        <f t="shared" si="29"/>
        <v>3.5</v>
      </c>
      <c r="H42" s="173">
        <f t="shared" si="29"/>
        <v>0</v>
      </c>
      <c r="I42" s="173">
        <f t="shared" si="29"/>
        <v>3.5</v>
      </c>
      <c r="J42" s="173">
        <f t="shared" si="29"/>
        <v>0</v>
      </c>
      <c r="K42" s="173">
        <f t="shared" si="29"/>
        <v>6</v>
      </c>
      <c r="L42" s="173">
        <f t="shared" si="29"/>
        <v>0</v>
      </c>
      <c r="M42" s="173">
        <f t="shared" si="29"/>
        <v>0</v>
      </c>
      <c r="N42" s="173">
        <f t="shared" si="29"/>
        <v>0</v>
      </c>
      <c r="O42" s="173">
        <f t="shared" si="29"/>
        <v>14</v>
      </c>
      <c r="P42" s="173">
        <f t="shared" si="29"/>
        <v>0</v>
      </c>
      <c r="Q42" s="173">
        <f t="shared" si="29"/>
        <v>0</v>
      </c>
      <c r="R42" s="173">
        <f t="shared" si="29"/>
        <v>0</v>
      </c>
      <c r="S42" s="173">
        <f t="shared" si="29"/>
        <v>0</v>
      </c>
      <c r="T42" s="173">
        <f t="shared" si="29"/>
        <v>0</v>
      </c>
      <c r="U42" s="173">
        <f t="shared" si="29"/>
        <v>0</v>
      </c>
      <c r="V42" s="173">
        <f t="shared" si="29"/>
        <v>0</v>
      </c>
      <c r="W42" s="173">
        <f t="shared" si="29"/>
        <v>0</v>
      </c>
      <c r="X42" s="173">
        <f t="shared" si="29"/>
        <v>0</v>
      </c>
      <c r="Y42" s="173">
        <f t="shared" si="29"/>
        <v>0</v>
      </c>
      <c r="Z42" s="173">
        <f t="shared" si="29"/>
        <v>0</v>
      </c>
      <c r="AA42" s="173">
        <f t="shared" si="29"/>
        <v>0</v>
      </c>
      <c r="AB42" s="173">
        <f t="shared" si="29"/>
        <v>0</v>
      </c>
      <c r="AC42" s="173">
        <f t="shared" si="29"/>
        <v>0</v>
      </c>
      <c r="AD42" s="173">
        <f t="shared" si="29"/>
        <v>0</v>
      </c>
      <c r="AE42" s="173">
        <f t="shared" si="29"/>
        <v>0</v>
      </c>
      <c r="AF42" s="173">
        <f t="shared" si="29"/>
        <v>0</v>
      </c>
      <c r="AG42" s="173">
        <f t="shared" si="29"/>
        <v>0</v>
      </c>
      <c r="AH42" s="173">
        <f t="shared" si="29"/>
        <v>0</v>
      </c>
      <c r="AI42" s="173">
        <f t="shared" si="29"/>
        <v>0</v>
      </c>
      <c r="AJ42" s="173">
        <f t="shared" si="29"/>
        <v>0</v>
      </c>
      <c r="AK42" s="173">
        <f t="shared" si="29"/>
        <v>0</v>
      </c>
      <c r="AL42" s="173">
        <f t="shared" si="29"/>
        <v>0</v>
      </c>
      <c r="AM42" s="173">
        <f t="shared" si="29"/>
        <v>0</v>
      </c>
      <c r="AN42" s="173">
        <f t="shared" si="29"/>
        <v>0</v>
      </c>
      <c r="AO42" s="173">
        <f t="shared" si="29"/>
        <v>11.5</v>
      </c>
      <c r="AP42" s="173">
        <f t="shared" si="29"/>
        <v>0</v>
      </c>
      <c r="AQ42" s="173">
        <f t="shared" si="29"/>
        <v>5.5</v>
      </c>
      <c r="AR42" s="173">
        <f t="shared" si="29"/>
        <v>1700</v>
      </c>
      <c r="AS42" s="173">
        <f t="shared" si="29"/>
        <v>11.5</v>
      </c>
      <c r="AT42" s="173">
        <f t="shared" si="29"/>
        <v>0</v>
      </c>
      <c r="AU42" s="173">
        <f t="shared" si="29"/>
        <v>12.5</v>
      </c>
      <c r="AV42" s="173">
        <f t="shared" si="29"/>
        <v>0</v>
      </c>
      <c r="AW42" s="173">
        <f t="shared" si="29"/>
        <v>5.5</v>
      </c>
      <c r="AX42" s="173">
        <f t="shared" si="29"/>
        <v>0</v>
      </c>
      <c r="AY42" s="173">
        <f t="shared" si="29"/>
        <v>13</v>
      </c>
      <c r="AZ42" s="173">
        <f t="shared" si="29"/>
        <v>0</v>
      </c>
      <c r="BA42" s="173">
        <f t="shared" si="29"/>
        <v>3</v>
      </c>
      <c r="BB42" s="173">
        <f t="shared" si="29"/>
        <v>0</v>
      </c>
      <c r="BC42" s="173">
        <f t="shared" si="29"/>
        <v>11.5</v>
      </c>
      <c r="BD42" s="173">
        <f t="shared" si="29"/>
        <v>0</v>
      </c>
      <c r="BE42" s="173">
        <f t="shared" si="29"/>
        <v>8.5</v>
      </c>
      <c r="BF42" s="173">
        <f t="shared" si="29"/>
        <v>0</v>
      </c>
      <c r="BG42" s="173">
        <f t="shared" si="29"/>
        <v>8.5</v>
      </c>
      <c r="BH42" s="173">
        <f t="shared" si="29"/>
        <v>0</v>
      </c>
      <c r="BI42" s="173">
        <f t="shared" si="29"/>
        <v>8.5</v>
      </c>
      <c r="BJ42" s="173">
        <f t="shared" si="29"/>
        <v>0</v>
      </c>
      <c r="BK42" s="173">
        <f t="shared" si="29"/>
        <v>11</v>
      </c>
      <c r="BL42" s="173">
        <f t="shared" si="29"/>
        <v>0</v>
      </c>
      <c r="BM42" s="158"/>
      <c r="BN42" s="159" t="str">
        <f>IFERROR(__xludf.DUMMYFUNCTION("""COMPUTED_VALUE"""),"Daniel Dubecký")</f>
        <v>Daniel Dubecký</v>
      </c>
      <c r="BO42" s="174">
        <f>IFERROR(__xludf.DUMMYFUNCTION("""COMPUTED_VALUE"""),5.0)</f>
        <v>5</v>
      </c>
      <c r="BP42" s="175"/>
      <c r="BQ42" s="174">
        <f>IFERROR(__xludf.DUMMYFUNCTION("""COMPUTED_VALUE"""),7.5)</f>
        <v>7.5</v>
      </c>
      <c r="BR42" s="175"/>
      <c r="BS42" s="176">
        <f>IFERROR(__xludf.DUMMYFUNCTION("""COMPUTED_VALUE"""),3.5)</f>
        <v>3.5</v>
      </c>
      <c r="BT42" s="181"/>
      <c r="BU42" s="176">
        <f>IFERROR(__xludf.DUMMYFUNCTION("""COMPUTED_VALUE"""),3.5)</f>
        <v>3.5</v>
      </c>
      <c r="BV42" s="181"/>
      <c r="BW42" s="174">
        <f>IFERROR(__xludf.DUMMYFUNCTION("""COMPUTED_VALUE"""),6.0)</f>
        <v>6</v>
      </c>
      <c r="BX42" s="175"/>
      <c r="BY42" s="176"/>
      <c r="BZ42" s="181"/>
      <c r="CA42" s="174">
        <f>IFERROR(__xludf.DUMMYFUNCTION("""COMPUTED_VALUE"""),14.0)</f>
        <v>14</v>
      </c>
      <c r="CB42" s="175"/>
      <c r="CC42" s="174"/>
      <c r="CD42" s="175"/>
      <c r="CE42" s="176"/>
      <c r="CF42" s="181"/>
      <c r="CG42" s="174"/>
      <c r="CH42" s="175"/>
      <c r="CI42" s="176"/>
      <c r="CJ42" s="181"/>
      <c r="CK42" s="176"/>
      <c r="CL42" s="181"/>
      <c r="CM42" s="174"/>
      <c r="CN42" s="175"/>
      <c r="CO42" s="174"/>
      <c r="CP42" s="175"/>
      <c r="CQ42" s="174"/>
      <c r="CR42" s="175"/>
      <c r="CS42" s="176"/>
      <c r="CT42" s="182"/>
      <c r="CU42" s="176"/>
      <c r="CV42" s="173"/>
      <c r="CW42" s="176"/>
      <c r="CX42" s="173"/>
      <c r="CY42" s="176"/>
      <c r="CZ42" s="173"/>
      <c r="DA42" s="176">
        <f>IFERROR(__xludf.DUMMYFUNCTION("""COMPUTED_VALUE"""),11.5)</f>
        <v>11.5</v>
      </c>
      <c r="DB42" s="173"/>
      <c r="DC42" s="174">
        <f>IFERROR(__xludf.DUMMYFUNCTION("""COMPUTED_VALUE"""),5.5)</f>
        <v>5.5</v>
      </c>
      <c r="DD42" s="173">
        <f>IFERROR(__xludf.DUMMYFUNCTION("""COMPUTED_VALUE"""),1700.0)</f>
        <v>1700</v>
      </c>
      <c r="DE42" s="174">
        <f>IFERROR(__xludf.DUMMYFUNCTION("""COMPUTED_VALUE"""),11.5)</f>
        <v>11.5</v>
      </c>
      <c r="DF42" s="173"/>
      <c r="DG42" s="176">
        <f>IFERROR(__xludf.DUMMYFUNCTION("""COMPUTED_VALUE"""),12.5)</f>
        <v>12.5</v>
      </c>
      <c r="DH42" s="173"/>
      <c r="DI42" s="176">
        <f>IFERROR(__xludf.DUMMYFUNCTION("""COMPUTED_VALUE"""),5.5)</f>
        <v>5.5</v>
      </c>
      <c r="DJ42" s="173"/>
      <c r="DK42" s="176"/>
      <c r="DL42" s="182"/>
      <c r="DM42" s="176"/>
      <c r="DN42" s="182"/>
      <c r="DO42" s="176">
        <f>IFERROR(__xludf.DUMMYFUNCTION("""COMPUTED_VALUE"""),11.5)</f>
        <v>11.5</v>
      </c>
      <c r="DP42" s="173"/>
      <c r="DQ42" s="174"/>
      <c r="DR42" s="173"/>
      <c r="DS42" s="174"/>
      <c r="DT42" s="173"/>
      <c r="DU42" s="176"/>
      <c r="DV42" s="173"/>
      <c r="DW42" s="174"/>
      <c r="DX42" s="173"/>
      <c r="DY42" s="158"/>
      <c r="DZ42" s="159" t="str">
        <f t="shared" si="26"/>
        <v>Daniel Dubecký</v>
      </c>
      <c r="EA42" s="202"/>
      <c r="EB42" s="203"/>
      <c r="EC42" s="202"/>
      <c r="ED42" s="203"/>
      <c r="EE42" s="204"/>
      <c r="EF42" s="205"/>
      <c r="EG42" s="204"/>
      <c r="EH42" s="205"/>
      <c r="EI42" s="202"/>
      <c r="EJ42" s="203"/>
      <c r="EK42" s="204"/>
      <c r="EL42" s="205"/>
      <c r="EM42" s="202"/>
      <c r="EN42" s="203"/>
      <c r="EO42" s="202"/>
      <c r="EP42" s="203"/>
      <c r="EQ42" s="204"/>
      <c r="ER42" s="205"/>
      <c r="ES42" s="202"/>
      <c r="ET42" s="203"/>
      <c r="EU42" s="204"/>
      <c r="EV42" s="205"/>
      <c r="EW42" s="204"/>
      <c r="EX42" s="205"/>
      <c r="EY42" s="202"/>
      <c r="EZ42" s="203"/>
      <c r="FA42" s="202"/>
      <c r="FB42" s="203"/>
      <c r="FC42" s="202"/>
      <c r="FD42" s="203"/>
      <c r="FE42" s="204"/>
      <c r="FF42" s="206"/>
      <c r="FG42" s="204"/>
      <c r="FH42" s="199"/>
      <c r="FI42" s="204"/>
      <c r="FJ42" s="199"/>
      <c r="FK42" s="204"/>
      <c r="FL42" s="199"/>
      <c r="FM42" s="204"/>
      <c r="FN42" s="199"/>
      <c r="FO42" s="202"/>
      <c r="FP42" s="199"/>
      <c r="FQ42" s="202"/>
      <c r="FR42" s="199"/>
      <c r="FS42" s="204"/>
      <c r="FT42" s="199"/>
      <c r="FU42" s="204"/>
      <c r="FV42" s="199"/>
      <c r="FW42" s="204">
        <f>IFERROR(__xludf.DUMMYFUNCTION("""COMPUTED_VALUE"""),13.0)</f>
        <v>13</v>
      </c>
      <c r="FX42" s="206"/>
      <c r="FY42" s="204">
        <f>IFERROR(__xludf.DUMMYFUNCTION("""COMPUTED_VALUE"""),3.0)</f>
        <v>3</v>
      </c>
      <c r="FZ42" s="206"/>
      <c r="GA42" s="204"/>
      <c r="GB42" s="199"/>
      <c r="GC42" s="202">
        <f>IFERROR(__xludf.DUMMYFUNCTION("""COMPUTED_VALUE"""),8.5)</f>
        <v>8.5</v>
      </c>
      <c r="GD42" s="199"/>
      <c r="GE42" s="202">
        <f>IFERROR(__xludf.DUMMYFUNCTION("""COMPUTED_VALUE"""),8.5)</f>
        <v>8.5</v>
      </c>
      <c r="GF42" s="199"/>
      <c r="GG42" s="204">
        <f>IFERROR(__xludf.DUMMYFUNCTION("""COMPUTED_VALUE"""),8.5)</f>
        <v>8.5</v>
      </c>
      <c r="GH42" s="199"/>
      <c r="GI42" s="202">
        <f>IFERROR(__xludf.DUMMYFUNCTION("""COMPUTED_VALUE"""),11.0)</f>
        <v>11</v>
      </c>
      <c r="GJ42" s="199"/>
      <c r="GK42" s="158"/>
      <c r="GL42" s="159" t="str">
        <f t="shared" si="27"/>
        <v>Daniel Dubecký</v>
      </c>
      <c r="GM42" s="202"/>
      <c r="GN42" s="203"/>
      <c r="GO42" s="202"/>
      <c r="GP42" s="203"/>
      <c r="GQ42" s="204"/>
      <c r="GR42" s="205"/>
      <c r="GS42" s="204"/>
      <c r="GT42" s="205"/>
      <c r="GU42" s="202"/>
      <c r="GV42" s="203"/>
      <c r="GW42" s="204"/>
      <c r="GX42" s="205"/>
      <c r="GY42" s="202"/>
      <c r="GZ42" s="203"/>
      <c r="HA42" s="202"/>
      <c r="HB42" s="203"/>
      <c r="HC42" s="204"/>
      <c r="HD42" s="205"/>
      <c r="HE42" s="202"/>
      <c r="HF42" s="203"/>
      <c r="HG42" s="204"/>
      <c r="HH42" s="205"/>
      <c r="HI42" s="204"/>
      <c r="HJ42" s="205"/>
      <c r="HK42" s="202"/>
      <c r="HL42" s="203"/>
      <c r="HM42" s="202"/>
      <c r="HN42" s="203"/>
      <c r="HO42" s="202"/>
      <c r="HP42" s="203"/>
      <c r="HQ42" s="204"/>
      <c r="HR42" s="206"/>
      <c r="HS42" s="204"/>
      <c r="HT42" s="199"/>
      <c r="HU42" s="204"/>
      <c r="HV42" s="199"/>
      <c r="HW42" s="204"/>
      <c r="HX42" s="199"/>
      <c r="HY42" s="204"/>
      <c r="HZ42" s="199"/>
      <c r="IA42" s="202"/>
      <c r="IB42" s="199"/>
      <c r="IC42" s="202"/>
      <c r="ID42" s="199"/>
      <c r="IE42" s="204"/>
      <c r="IF42" s="199"/>
      <c r="IG42" s="204"/>
      <c r="IH42" s="199"/>
      <c r="II42" s="204"/>
      <c r="IJ42" s="206"/>
      <c r="IK42" s="204"/>
      <c r="IL42" s="206"/>
      <c r="IM42" s="204"/>
      <c r="IN42" s="199"/>
      <c r="IO42" s="202"/>
      <c r="IP42" s="199"/>
      <c r="IQ42" s="202"/>
      <c r="IR42" s="199"/>
      <c r="IS42" s="204"/>
      <c r="IT42" s="199"/>
      <c r="IU42" s="202"/>
      <c r="IV42" s="199"/>
    </row>
    <row r="43">
      <c r="A43" s="214">
        <f>IFERROR(__xludf.DUMMYFUNCTION("""COMPUTED_VALUE"""),100.0)</f>
        <v>100</v>
      </c>
      <c r="B43" s="159" t="str">
        <f t="shared" si="24"/>
        <v>Nikola Adamová</v>
      </c>
      <c r="C43" s="173">
        <f t="shared" ref="C43:BL43" si="30">BO43+EA43+GM43</f>
        <v>0</v>
      </c>
      <c r="D43" s="173">
        <f t="shared" si="30"/>
        <v>0</v>
      </c>
      <c r="E43" s="173">
        <f t="shared" si="30"/>
        <v>0</v>
      </c>
      <c r="F43" s="173">
        <f t="shared" si="30"/>
        <v>0</v>
      </c>
      <c r="G43" s="173">
        <f t="shared" si="30"/>
        <v>0</v>
      </c>
      <c r="H43" s="173">
        <f t="shared" si="30"/>
        <v>0</v>
      </c>
      <c r="I43" s="173">
        <f t="shared" si="30"/>
        <v>0</v>
      </c>
      <c r="J43" s="173">
        <f t="shared" si="30"/>
        <v>0</v>
      </c>
      <c r="K43" s="173">
        <f t="shared" si="30"/>
        <v>0</v>
      </c>
      <c r="L43" s="173">
        <f t="shared" si="30"/>
        <v>0</v>
      </c>
      <c r="M43" s="173">
        <f t="shared" si="30"/>
        <v>0</v>
      </c>
      <c r="N43" s="173">
        <f t="shared" si="30"/>
        <v>0</v>
      </c>
      <c r="O43" s="173">
        <f t="shared" si="30"/>
        <v>0</v>
      </c>
      <c r="P43" s="173">
        <f t="shared" si="30"/>
        <v>0</v>
      </c>
      <c r="Q43" s="173">
        <f t="shared" si="30"/>
        <v>0</v>
      </c>
      <c r="R43" s="173">
        <f t="shared" si="30"/>
        <v>0</v>
      </c>
      <c r="S43" s="173">
        <f t="shared" si="30"/>
        <v>0</v>
      </c>
      <c r="T43" s="173">
        <f t="shared" si="30"/>
        <v>0</v>
      </c>
      <c r="U43" s="173">
        <f t="shared" si="30"/>
        <v>0</v>
      </c>
      <c r="V43" s="173">
        <f t="shared" si="30"/>
        <v>0</v>
      </c>
      <c r="W43" s="173">
        <f t="shared" si="30"/>
        <v>0</v>
      </c>
      <c r="X43" s="173">
        <f t="shared" si="30"/>
        <v>0</v>
      </c>
      <c r="Y43" s="173">
        <f t="shared" si="30"/>
        <v>0</v>
      </c>
      <c r="Z43" s="173">
        <f t="shared" si="30"/>
        <v>0</v>
      </c>
      <c r="AA43" s="173">
        <f t="shared" si="30"/>
        <v>0</v>
      </c>
      <c r="AB43" s="173">
        <f t="shared" si="30"/>
        <v>0</v>
      </c>
      <c r="AC43" s="173">
        <f t="shared" si="30"/>
        <v>0</v>
      </c>
      <c r="AD43" s="173">
        <f t="shared" si="30"/>
        <v>0</v>
      </c>
      <c r="AE43" s="173">
        <f t="shared" si="30"/>
        <v>0</v>
      </c>
      <c r="AF43" s="173">
        <f t="shared" si="30"/>
        <v>0</v>
      </c>
      <c r="AG43" s="173">
        <f t="shared" si="30"/>
        <v>0</v>
      </c>
      <c r="AH43" s="173">
        <f t="shared" si="30"/>
        <v>0</v>
      </c>
      <c r="AI43" s="173">
        <f t="shared" si="30"/>
        <v>0</v>
      </c>
      <c r="AJ43" s="173">
        <f t="shared" si="30"/>
        <v>0</v>
      </c>
      <c r="AK43" s="173">
        <f t="shared" si="30"/>
        <v>0</v>
      </c>
      <c r="AL43" s="173">
        <f t="shared" si="30"/>
        <v>0</v>
      </c>
      <c r="AM43" s="173">
        <f t="shared" si="30"/>
        <v>0</v>
      </c>
      <c r="AN43" s="173">
        <f t="shared" si="30"/>
        <v>0</v>
      </c>
      <c r="AO43" s="173">
        <f t="shared" si="30"/>
        <v>0</v>
      </c>
      <c r="AP43" s="173">
        <f t="shared" si="30"/>
        <v>0</v>
      </c>
      <c r="AQ43" s="173">
        <f t="shared" si="30"/>
        <v>0</v>
      </c>
      <c r="AR43" s="173">
        <f t="shared" si="30"/>
        <v>0</v>
      </c>
      <c r="AS43" s="173">
        <f t="shared" si="30"/>
        <v>0</v>
      </c>
      <c r="AT43" s="173">
        <f t="shared" si="30"/>
        <v>0</v>
      </c>
      <c r="AU43" s="173">
        <f t="shared" si="30"/>
        <v>0</v>
      </c>
      <c r="AV43" s="173">
        <f t="shared" si="30"/>
        <v>0</v>
      </c>
      <c r="AW43" s="173">
        <f t="shared" si="30"/>
        <v>0</v>
      </c>
      <c r="AX43" s="173">
        <f t="shared" si="30"/>
        <v>0</v>
      </c>
      <c r="AY43" s="173">
        <f t="shared" si="30"/>
        <v>0</v>
      </c>
      <c r="AZ43" s="173">
        <f t="shared" si="30"/>
        <v>0</v>
      </c>
      <c r="BA43" s="173">
        <f t="shared" si="30"/>
        <v>0</v>
      </c>
      <c r="BB43" s="173">
        <f t="shared" si="30"/>
        <v>0</v>
      </c>
      <c r="BC43" s="173">
        <f t="shared" si="30"/>
        <v>0</v>
      </c>
      <c r="BD43" s="173">
        <f t="shared" si="30"/>
        <v>0</v>
      </c>
      <c r="BE43" s="173">
        <f t="shared" si="30"/>
        <v>0</v>
      </c>
      <c r="BF43" s="173">
        <f t="shared" si="30"/>
        <v>0</v>
      </c>
      <c r="BG43" s="173">
        <f t="shared" si="30"/>
        <v>0</v>
      </c>
      <c r="BH43" s="173">
        <f t="shared" si="30"/>
        <v>0</v>
      </c>
      <c r="BI43" s="173">
        <f t="shared" si="30"/>
        <v>0</v>
      </c>
      <c r="BJ43" s="173">
        <f t="shared" si="30"/>
        <v>0</v>
      </c>
      <c r="BK43" s="173">
        <f t="shared" si="30"/>
        <v>0</v>
      </c>
      <c r="BL43" s="173">
        <f t="shared" si="30"/>
        <v>0</v>
      </c>
      <c r="BM43" s="158"/>
      <c r="BN43" s="159" t="str">
        <f>IFERROR(__xludf.DUMMYFUNCTION("""COMPUTED_VALUE"""),"Nikola Adamová")</f>
        <v>Nikola Adamová</v>
      </c>
      <c r="BO43" s="174"/>
      <c r="BP43" s="175"/>
      <c r="BQ43" s="174"/>
      <c r="BR43" s="175"/>
      <c r="BS43" s="174"/>
      <c r="BT43" s="175"/>
      <c r="BU43" s="174"/>
      <c r="BV43" s="175"/>
      <c r="BW43" s="174"/>
      <c r="BX43" s="175"/>
      <c r="BY43" s="174"/>
      <c r="BZ43" s="175"/>
      <c r="CA43" s="174"/>
      <c r="CB43" s="175"/>
      <c r="CC43" s="174"/>
      <c r="CD43" s="175"/>
      <c r="CE43" s="174"/>
      <c r="CF43" s="175"/>
      <c r="CG43" s="174"/>
      <c r="CH43" s="175"/>
      <c r="CI43" s="174"/>
      <c r="CJ43" s="175"/>
      <c r="CK43" s="174"/>
      <c r="CL43" s="175"/>
      <c r="CM43" s="174"/>
      <c r="CN43" s="175"/>
      <c r="CO43" s="174"/>
      <c r="CP43" s="175"/>
      <c r="CQ43" s="174"/>
      <c r="CR43" s="175"/>
      <c r="CS43" s="174"/>
      <c r="CT43" s="173"/>
      <c r="CU43" s="174"/>
      <c r="CV43" s="173"/>
      <c r="CW43" s="174"/>
      <c r="CX43" s="173"/>
      <c r="CY43" s="174"/>
      <c r="CZ43" s="173"/>
      <c r="DA43" s="174"/>
      <c r="DB43" s="173"/>
      <c r="DC43" s="174"/>
      <c r="DD43" s="173"/>
      <c r="DE43" s="174"/>
      <c r="DF43" s="173"/>
      <c r="DG43" s="174"/>
      <c r="DH43" s="173"/>
      <c r="DI43" s="174"/>
      <c r="DJ43" s="173"/>
      <c r="DK43" s="174"/>
      <c r="DL43" s="173"/>
      <c r="DM43" s="174"/>
      <c r="DN43" s="173"/>
      <c r="DO43" s="174"/>
      <c r="DP43" s="173"/>
      <c r="DQ43" s="174"/>
      <c r="DR43" s="173"/>
      <c r="DS43" s="174"/>
      <c r="DT43" s="173"/>
      <c r="DU43" s="174"/>
      <c r="DV43" s="173"/>
      <c r="DW43" s="174"/>
      <c r="DX43" s="173"/>
      <c r="DY43" s="158"/>
      <c r="DZ43" s="159" t="str">
        <f t="shared" si="26"/>
        <v>Nikola Adamová</v>
      </c>
      <c r="EA43" s="202"/>
      <c r="EB43" s="203"/>
      <c r="EC43" s="202"/>
      <c r="ED43" s="203"/>
      <c r="EE43" s="202"/>
      <c r="EF43" s="203"/>
      <c r="EG43" s="202"/>
      <c r="EH43" s="203"/>
      <c r="EI43" s="202"/>
      <c r="EJ43" s="203"/>
      <c r="EK43" s="202"/>
      <c r="EL43" s="203"/>
      <c r="EM43" s="202"/>
      <c r="EN43" s="203"/>
      <c r="EO43" s="202"/>
      <c r="EP43" s="203"/>
      <c r="EQ43" s="202"/>
      <c r="ER43" s="203"/>
      <c r="ES43" s="202"/>
      <c r="ET43" s="203"/>
      <c r="EU43" s="202"/>
      <c r="EV43" s="203"/>
      <c r="EW43" s="202"/>
      <c r="EX43" s="203"/>
      <c r="EY43" s="202"/>
      <c r="EZ43" s="203"/>
      <c r="FA43" s="202"/>
      <c r="FB43" s="203"/>
      <c r="FC43" s="202"/>
      <c r="FD43" s="203"/>
      <c r="FE43" s="202"/>
      <c r="FF43" s="199"/>
      <c r="FG43" s="202"/>
      <c r="FH43" s="199"/>
      <c r="FI43" s="202"/>
      <c r="FJ43" s="199"/>
      <c r="FK43" s="202"/>
      <c r="FL43" s="199"/>
      <c r="FM43" s="202"/>
      <c r="FN43" s="199"/>
      <c r="FO43" s="202"/>
      <c r="FP43" s="199"/>
      <c r="FQ43" s="202"/>
      <c r="FR43" s="199"/>
      <c r="FS43" s="202"/>
      <c r="FT43" s="199"/>
      <c r="FU43" s="202"/>
      <c r="FV43" s="199"/>
      <c r="FW43" s="202"/>
      <c r="FX43" s="199"/>
      <c r="FY43" s="202"/>
      <c r="FZ43" s="199"/>
      <c r="GA43" s="202"/>
      <c r="GB43" s="199"/>
      <c r="GC43" s="202"/>
      <c r="GD43" s="199"/>
      <c r="GE43" s="202"/>
      <c r="GF43" s="199"/>
      <c r="GG43" s="202"/>
      <c r="GH43" s="199"/>
      <c r="GI43" s="202"/>
      <c r="GJ43" s="199"/>
      <c r="GK43" s="158"/>
      <c r="GL43" s="159" t="str">
        <f t="shared" si="27"/>
        <v>Nikola Adamová</v>
      </c>
      <c r="GM43" s="202"/>
      <c r="GN43" s="203"/>
      <c r="GO43" s="202"/>
      <c r="GP43" s="203"/>
      <c r="GQ43" s="202"/>
      <c r="GR43" s="203"/>
      <c r="GS43" s="202"/>
      <c r="GT43" s="203"/>
      <c r="GU43" s="202"/>
      <c r="GV43" s="203"/>
      <c r="GW43" s="202"/>
      <c r="GX43" s="203"/>
      <c r="GY43" s="202"/>
      <c r="GZ43" s="203"/>
      <c r="HA43" s="202"/>
      <c r="HB43" s="203"/>
      <c r="HC43" s="202"/>
      <c r="HD43" s="203"/>
      <c r="HE43" s="202"/>
      <c r="HF43" s="203"/>
      <c r="HG43" s="202"/>
      <c r="HH43" s="203"/>
      <c r="HI43" s="202"/>
      <c r="HJ43" s="203"/>
      <c r="HK43" s="202"/>
      <c r="HL43" s="203"/>
      <c r="HM43" s="202"/>
      <c r="HN43" s="203"/>
      <c r="HO43" s="202"/>
      <c r="HP43" s="203"/>
      <c r="HQ43" s="202"/>
      <c r="HR43" s="199"/>
      <c r="HS43" s="202"/>
      <c r="HT43" s="199"/>
      <c r="HU43" s="202"/>
      <c r="HV43" s="199"/>
      <c r="HW43" s="202"/>
      <c r="HX43" s="199"/>
      <c r="HY43" s="202"/>
      <c r="HZ43" s="199"/>
      <c r="IA43" s="202"/>
      <c r="IB43" s="199"/>
      <c r="IC43" s="202"/>
      <c r="ID43" s="199"/>
      <c r="IE43" s="202"/>
      <c r="IF43" s="199"/>
      <c r="IG43" s="202"/>
      <c r="IH43" s="199"/>
      <c r="II43" s="202"/>
      <c r="IJ43" s="199"/>
      <c r="IK43" s="202"/>
      <c r="IL43" s="199"/>
      <c r="IM43" s="202"/>
      <c r="IN43" s="199"/>
      <c r="IO43" s="202"/>
      <c r="IP43" s="199"/>
      <c r="IQ43" s="202"/>
      <c r="IR43" s="199"/>
      <c r="IS43" s="202"/>
      <c r="IT43" s="199"/>
      <c r="IU43" s="202"/>
      <c r="IV43" s="199"/>
    </row>
    <row r="44">
      <c r="A44" s="214">
        <f>IFERROR(__xludf.DUMMYFUNCTION("""COMPUTED_VALUE"""),100.0)</f>
        <v>100</v>
      </c>
      <c r="B44" s="159" t="str">
        <f t="shared" si="24"/>
        <v>Václav Černý</v>
      </c>
      <c r="C44" s="173">
        <f t="shared" ref="C44:BL44" si="31">BO44+EA44+GM44</f>
        <v>8</v>
      </c>
      <c r="D44" s="173">
        <f t="shared" si="31"/>
        <v>0</v>
      </c>
      <c r="E44" s="173">
        <f t="shared" si="31"/>
        <v>14.5</v>
      </c>
      <c r="F44" s="173">
        <f t="shared" si="31"/>
        <v>0</v>
      </c>
      <c r="G44" s="173">
        <f t="shared" si="31"/>
        <v>5.5</v>
      </c>
      <c r="H44" s="173">
        <f t="shared" si="31"/>
        <v>0</v>
      </c>
      <c r="I44" s="173">
        <f t="shared" si="31"/>
        <v>15</v>
      </c>
      <c r="J44" s="173">
        <f t="shared" si="31"/>
        <v>0</v>
      </c>
      <c r="K44" s="173">
        <f t="shared" si="31"/>
        <v>0</v>
      </c>
      <c r="L44" s="173">
        <f t="shared" si="31"/>
        <v>0</v>
      </c>
      <c r="M44" s="173">
        <f t="shared" si="31"/>
        <v>15.5</v>
      </c>
      <c r="N44" s="173">
        <f t="shared" si="31"/>
        <v>0</v>
      </c>
      <c r="O44" s="173">
        <f t="shared" si="31"/>
        <v>13.5</v>
      </c>
      <c r="P44" s="173">
        <f t="shared" si="31"/>
        <v>0</v>
      </c>
      <c r="Q44" s="173">
        <f t="shared" si="31"/>
        <v>0</v>
      </c>
      <c r="R44" s="173">
        <f t="shared" si="31"/>
        <v>0</v>
      </c>
      <c r="S44" s="173">
        <f t="shared" si="31"/>
        <v>14.5</v>
      </c>
      <c r="T44" s="173">
        <f t="shared" si="31"/>
        <v>0</v>
      </c>
      <c r="U44" s="173">
        <f t="shared" si="31"/>
        <v>7</v>
      </c>
      <c r="V44" s="173">
        <f t="shared" si="31"/>
        <v>0</v>
      </c>
      <c r="W44" s="173">
        <f t="shared" si="31"/>
        <v>4</v>
      </c>
      <c r="X44" s="173">
        <f t="shared" si="31"/>
        <v>0</v>
      </c>
      <c r="Y44" s="173">
        <f t="shared" si="31"/>
        <v>0</v>
      </c>
      <c r="Z44" s="173">
        <f t="shared" si="31"/>
        <v>0</v>
      </c>
      <c r="AA44" s="173">
        <f t="shared" si="31"/>
        <v>13.5</v>
      </c>
      <c r="AB44" s="173">
        <f t="shared" si="31"/>
        <v>0</v>
      </c>
      <c r="AC44" s="173">
        <f t="shared" si="31"/>
        <v>0</v>
      </c>
      <c r="AD44" s="173">
        <f t="shared" si="31"/>
        <v>0</v>
      </c>
      <c r="AE44" s="173">
        <f t="shared" si="31"/>
        <v>13.5</v>
      </c>
      <c r="AF44" s="173">
        <f t="shared" si="31"/>
        <v>0</v>
      </c>
      <c r="AG44" s="173">
        <f t="shared" si="31"/>
        <v>0</v>
      </c>
      <c r="AH44" s="173">
        <f t="shared" si="31"/>
        <v>0</v>
      </c>
      <c r="AI44" s="173">
        <f t="shared" si="31"/>
        <v>16.5</v>
      </c>
      <c r="AJ44" s="173">
        <f t="shared" si="31"/>
        <v>0</v>
      </c>
      <c r="AK44" s="173">
        <f t="shared" si="31"/>
        <v>5</v>
      </c>
      <c r="AL44" s="173">
        <f t="shared" si="31"/>
        <v>0</v>
      </c>
      <c r="AM44" s="173">
        <f t="shared" si="31"/>
        <v>0</v>
      </c>
      <c r="AN44" s="173">
        <f t="shared" si="31"/>
        <v>0</v>
      </c>
      <c r="AO44" s="173">
        <f t="shared" si="31"/>
        <v>0</v>
      </c>
      <c r="AP44" s="173">
        <f t="shared" si="31"/>
        <v>0</v>
      </c>
      <c r="AQ44" s="173">
        <f t="shared" si="31"/>
        <v>7.5</v>
      </c>
      <c r="AR44" s="173">
        <f t="shared" si="31"/>
        <v>500</v>
      </c>
      <c r="AS44" s="173">
        <f t="shared" si="31"/>
        <v>6</v>
      </c>
      <c r="AT44" s="173">
        <f t="shared" si="31"/>
        <v>0</v>
      </c>
      <c r="AU44" s="173">
        <f t="shared" si="31"/>
        <v>9.5</v>
      </c>
      <c r="AV44" s="173">
        <f t="shared" si="31"/>
        <v>100</v>
      </c>
      <c r="AW44" s="173">
        <f t="shared" si="31"/>
        <v>10.5</v>
      </c>
      <c r="AX44" s="173">
        <f t="shared" si="31"/>
        <v>0</v>
      </c>
      <c r="AY44" s="173">
        <f t="shared" si="31"/>
        <v>2</v>
      </c>
      <c r="AZ44" s="173">
        <f t="shared" si="31"/>
        <v>0</v>
      </c>
      <c r="BA44" s="173">
        <f t="shared" si="31"/>
        <v>0</v>
      </c>
      <c r="BB44" s="173">
        <f t="shared" si="31"/>
        <v>0</v>
      </c>
      <c r="BC44" s="173">
        <f t="shared" si="31"/>
        <v>0</v>
      </c>
      <c r="BD44" s="173">
        <f t="shared" si="31"/>
        <v>0</v>
      </c>
      <c r="BE44" s="173">
        <f t="shared" si="31"/>
        <v>7.5</v>
      </c>
      <c r="BF44" s="173">
        <f t="shared" si="31"/>
        <v>0</v>
      </c>
      <c r="BG44" s="173">
        <f t="shared" si="31"/>
        <v>6</v>
      </c>
      <c r="BH44" s="173">
        <f t="shared" si="31"/>
        <v>0</v>
      </c>
      <c r="BI44" s="173">
        <f t="shared" si="31"/>
        <v>14.5</v>
      </c>
      <c r="BJ44" s="173">
        <f t="shared" si="31"/>
        <v>0</v>
      </c>
      <c r="BK44" s="173">
        <f t="shared" si="31"/>
        <v>10.5</v>
      </c>
      <c r="BL44" s="173">
        <f t="shared" si="31"/>
        <v>0</v>
      </c>
      <c r="BM44" s="158"/>
      <c r="BN44" s="159" t="str">
        <f>IFERROR(__xludf.DUMMYFUNCTION("""COMPUTED_VALUE"""),"Václav Černý")</f>
        <v>Václav Černý</v>
      </c>
      <c r="BO44" s="174"/>
      <c r="BP44" s="175"/>
      <c r="BQ44" s="174"/>
      <c r="BR44" s="175"/>
      <c r="BS44" s="174"/>
      <c r="BT44" s="175"/>
      <c r="BU44" s="174"/>
      <c r="BV44" s="175"/>
      <c r="BW44" s="174"/>
      <c r="BX44" s="175"/>
      <c r="BY44" s="174"/>
      <c r="BZ44" s="175"/>
      <c r="CA44" s="174"/>
      <c r="CB44" s="175"/>
      <c r="CC44" s="174"/>
      <c r="CD44" s="175"/>
      <c r="CE44" s="174"/>
      <c r="CF44" s="175"/>
      <c r="CG44" s="174"/>
      <c r="CH44" s="175"/>
      <c r="CI44" s="174"/>
      <c r="CJ44" s="175"/>
      <c r="CK44" s="174"/>
      <c r="CL44" s="175"/>
      <c r="CM44" s="174"/>
      <c r="CN44" s="175"/>
      <c r="CO44" s="174"/>
      <c r="CP44" s="175"/>
      <c r="CQ44" s="174"/>
      <c r="CR44" s="175"/>
      <c r="CS44" s="174"/>
      <c r="CT44" s="173"/>
      <c r="CU44" s="174"/>
      <c r="CV44" s="173"/>
      <c r="CW44" s="174"/>
      <c r="CX44" s="173"/>
      <c r="CY44" s="174"/>
      <c r="CZ44" s="173"/>
      <c r="DA44" s="174"/>
      <c r="DB44" s="173"/>
      <c r="DC44" s="174"/>
      <c r="DD44" s="173"/>
      <c r="DE44" s="174"/>
      <c r="DF44" s="173"/>
      <c r="DG44" s="174"/>
      <c r="DH44" s="173"/>
      <c r="DI44" s="174"/>
      <c r="DJ44" s="173"/>
      <c r="DK44" s="174"/>
      <c r="DL44" s="173"/>
      <c r="DM44" s="174"/>
      <c r="DN44" s="173"/>
      <c r="DO44" s="174"/>
      <c r="DP44" s="173"/>
      <c r="DQ44" s="174"/>
      <c r="DR44" s="173"/>
      <c r="DS44" s="174"/>
      <c r="DT44" s="173"/>
      <c r="DU44" s="174"/>
      <c r="DV44" s="173"/>
      <c r="DW44" s="174"/>
      <c r="DX44" s="173"/>
      <c r="DY44" s="158"/>
      <c r="DZ44" s="159" t="str">
        <f t="shared" si="26"/>
        <v>Václav Černý</v>
      </c>
      <c r="EA44" s="202"/>
      <c r="EB44" s="203"/>
      <c r="EC44" s="202"/>
      <c r="ED44" s="203"/>
      <c r="EE44" s="202"/>
      <c r="EF44" s="203"/>
      <c r="EG44" s="202">
        <f>IFERROR(__xludf.DUMMYFUNCTION("""COMPUTED_VALUE"""),15.0)</f>
        <v>15</v>
      </c>
      <c r="EH44" s="203"/>
      <c r="EI44" s="202"/>
      <c r="EJ44" s="203"/>
      <c r="EK44" s="202">
        <f>IFERROR(__xludf.DUMMYFUNCTION("""COMPUTED_VALUE"""),15.5)</f>
        <v>15.5</v>
      </c>
      <c r="EL44" s="203"/>
      <c r="EM44" s="202"/>
      <c r="EN44" s="203"/>
      <c r="EO44" s="202"/>
      <c r="EP44" s="203"/>
      <c r="EQ44" s="202"/>
      <c r="ER44" s="203"/>
      <c r="ES44" s="202">
        <f>IFERROR(__xludf.DUMMYFUNCTION("""COMPUTED_VALUE"""),7.0)</f>
        <v>7</v>
      </c>
      <c r="ET44" s="203"/>
      <c r="EU44" s="202">
        <f>IFERROR(__xludf.DUMMYFUNCTION("""COMPUTED_VALUE"""),4.0)</f>
        <v>4</v>
      </c>
      <c r="EV44" s="203"/>
      <c r="EW44" s="202"/>
      <c r="EX44" s="203"/>
      <c r="EY44" s="202"/>
      <c r="EZ44" s="203"/>
      <c r="FA44" s="202"/>
      <c r="FB44" s="203"/>
      <c r="FC44" s="202"/>
      <c r="FD44" s="203"/>
      <c r="FE44" s="202"/>
      <c r="FF44" s="199"/>
      <c r="FG44" s="202"/>
      <c r="FH44" s="199"/>
      <c r="FI44" s="202"/>
      <c r="FJ44" s="199"/>
      <c r="FK44" s="202"/>
      <c r="FL44" s="199"/>
      <c r="FM44" s="202"/>
      <c r="FN44" s="199"/>
      <c r="FO44" s="202"/>
      <c r="FP44" s="199"/>
      <c r="FQ44" s="202"/>
      <c r="FR44" s="199"/>
      <c r="FS44" s="202"/>
      <c r="FT44" s="199"/>
      <c r="FU44" s="202"/>
      <c r="FV44" s="199"/>
      <c r="FW44" s="202">
        <f>IFERROR(__xludf.DUMMYFUNCTION("""COMPUTED_VALUE"""),2.0)</f>
        <v>2</v>
      </c>
      <c r="FX44" s="199"/>
      <c r="FY44" s="202"/>
      <c r="FZ44" s="199"/>
      <c r="GA44" s="202"/>
      <c r="GB44" s="199"/>
      <c r="GC44" s="202"/>
      <c r="GD44" s="199"/>
      <c r="GE44" s="202"/>
      <c r="GF44" s="199"/>
      <c r="GG44" s="202"/>
      <c r="GH44" s="199"/>
      <c r="GI44" s="202"/>
      <c r="GJ44" s="199"/>
      <c r="GK44" s="158"/>
      <c r="GL44" s="159" t="str">
        <f t="shared" si="27"/>
        <v>Václav Černý</v>
      </c>
      <c r="GM44" s="202">
        <f>IFERROR(__xludf.DUMMYFUNCTION("""COMPUTED_VALUE"""),8.0)</f>
        <v>8</v>
      </c>
      <c r="GN44" s="203"/>
      <c r="GO44" s="202">
        <f>IFERROR(__xludf.DUMMYFUNCTION("""COMPUTED_VALUE"""),14.5)</f>
        <v>14.5</v>
      </c>
      <c r="GP44" s="203"/>
      <c r="GQ44" s="202">
        <f>IFERROR(__xludf.DUMMYFUNCTION("""COMPUTED_VALUE"""),5.5)</f>
        <v>5.5</v>
      </c>
      <c r="GR44" s="203"/>
      <c r="GS44" s="202"/>
      <c r="GT44" s="203"/>
      <c r="GU44" s="202"/>
      <c r="GV44" s="203"/>
      <c r="GW44" s="202"/>
      <c r="GX44" s="203"/>
      <c r="GY44" s="202">
        <f>IFERROR(__xludf.DUMMYFUNCTION("""COMPUTED_VALUE"""),13.5)</f>
        <v>13.5</v>
      </c>
      <c r="GZ44" s="203"/>
      <c r="HA44" s="202"/>
      <c r="HB44" s="203"/>
      <c r="HC44" s="202">
        <f>IFERROR(__xludf.DUMMYFUNCTION("""COMPUTED_VALUE"""),14.5)</f>
        <v>14.5</v>
      </c>
      <c r="HD44" s="203"/>
      <c r="HE44" s="202"/>
      <c r="HF44" s="203"/>
      <c r="HG44" s="202"/>
      <c r="HH44" s="203"/>
      <c r="HI44" s="202"/>
      <c r="HJ44" s="203"/>
      <c r="HK44" s="202">
        <f>IFERROR(__xludf.DUMMYFUNCTION("""COMPUTED_VALUE"""),13.5)</f>
        <v>13.5</v>
      </c>
      <c r="HL44" s="203"/>
      <c r="HM44" s="202"/>
      <c r="HN44" s="203"/>
      <c r="HO44" s="202">
        <f>IFERROR(__xludf.DUMMYFUNCTION("""COMPUTED_VALUE"""),13.5)</f>
        <v>13.5</v>
      </c>
      <c r="HP44" s="203"/>
      <c r="HQ44" s="202"/>
      <c r="HR44" s="199"/>
      <c r="HS44" s="202">
        <f>IFERROR(__xludf.DUMMYFUNCTION("""COMPUTED_VALUE"""),16.5)</f>
        <v>16.5</v>
      </c>
      <c r="HT44" s="199"/>
      <c r="HU44" s="202">
        <f>IFERROR(__xludf.DUMMYFUNCTION("""COMPUTED_VALUE"""),5.0)</f>
        <v>5</v>
      </c>
      <c r="HV44" s="199"/>
      <c r="HW44" s="202"/>
      <c r="HX44" s="199"/>
      <c r="HY44" s="202"/>
      <c r="HZ44" s="199"/>
      <c r="IA44" s="202">
        <f>IFERROR(__xludf.DUMMYFUNCTION("""COMPUTED_VALUE"""),7.5)</f>
        <v>7.5</v>
      </c>
      <c r="IB44" s="199">
        <f>IFERROR(__xludf.DUMMYFUNCTION("""COMPUTED_VALUE"""),500.0)</f>
        <v>500</v>
      </c>
      <c r="IC44" s="202">
        <f>IFERROR(__xludf.DUMMYFUNCTION("""COMPUTED_VALUE"""),6.0)</f>
        <v>6</v>
      </c>
      <c r="ID44" s="199"/>
      <c r="IE44" s="202">
        <f>IFERROR(__xludf.DUMMYFUNCTION("""COMPUTED_VALUE"""),9.5)</f>
        <v>9.5</v>
      </c>
      <c r="IF44" s="199">
        <f>IFERROR(__xludf.DUMMYFUNCTION("""COMPUTED_VALUE"""),100.0)</f>
        <v>100</v>
      </c>
      <c r="IG44" s="202">
        <f>IFERROR(__xludf.DUMMYFUNCTION("""COMPUTED_VALUE"""),10.5)</f>
        <v>10.5</v>
      </c>
      <c r="IH44" s="199"/>
      <c r="II44" s="202"/>
      <c r="IJ44" s="199"/>
      <c r="IK44" s="202"/>
      <c r="IL44" s="199"/>
      <c r="IM44" s="202"/>
      <c r="IN44" s="199"/>
      <c r="IO44" s="202">
        <f>IFERROR(__xludf.DUMMYFUNCTION("""COMPUTED_VALUE"""),7.5)</f>
        <v>7.5</v>
      </c>
      <c r="IP44" s="199"/>
      <c r="IQ44" s="202">
        <f>IFERROR(__xludf.DUMMYFUNCTION("""COMPUTED_VALUE"""),6.0)</f>
        <v>6</v>
      </c>
      <c r="IR44" s="199"/>
      <c r="IS44" s="202">
        <f>IFERROR(__xludf.DUMMYFUNCTION("""COMPUTED_VALUE"""),14.5)</f>
        <v>14.5</v>
      </c>
      <c r="IT44" s="199"/>
      <c r="IU44" s="202">
        <f>IFERROR(__xludf.DUMMYFUNCTION("""COMPUTED_VALUE"""),10.5)</f>
        <v>10.5</v>
      </c>
      <c r="IV44" s="199"/>
    </row>
    <row r="45">
      <c r="A45" s="214">
        <f>IFERROR(__xludf.DUMMYFUNCTION("""COMPUTED_VALUE"""),100.0)</f>
        <v>100</v>
      </c>
      <c r="B45" s="159" t="str">
        <f t="shared" si="24"/>
        <v>Vojtěch Vrzoň</v>
      </c>
      <c r="C45" s="173">
        <f t="shared" ref="C45:BL45" si="32">BO45+EA45+GM45</f>
        <v>8</v>
      </c>
      <c r="D45" s="173">
        <f t="shared" si="32"/>
        <v>0</v>
      </c>
      <c r="E45" s="173">
        <f t="shared" si="32"/>
        <v>0</v>
      </c>
      <c r="F45" s="173">
        <f t="shared" si="32"/>
        <v>0</v>
      </c>
      <c r="G45" s="173">
        <f t="shared" si="32"/>
        <v>0</v>
      </c>
      <c r="H45" s="173">
        <f t="shared" si="32"/>
        <v>0</v>
      </c>
      <c r="I45" s="173">
        <f t="shared" si="32"/>
        <v>0</v>
      </c>
      <c r="J45" s="173">
        <f t="shared" si="32"/>
        <v>0</v>
      </c>
      <c r="K45" s="173">
        <f t="shared" si="32"/>
        <v>9.5</v>
      </c>
      <c r="L45" s="173">
        <f t="shared" si="32"/>
        <v>0</v>
      </c>
      <c r="M45" s="173">
        <f t="shared" si="32"/>
        <v>7</v>
      </c>
      <c r="N45" s="173">
        <f t="shared" si="32"/>
        <v>0</v>
      </c>
      <c r="O45" s="173">
        <f t="shared" si="32"/>
        <v>7</v>
      </c>
      <c r="P45" s="173">
        <f t="shared" si="32"/>
        <v>0</v>
      </c>
      <c r="Q45" s="173">
        <f t="shared" si="32"/>
        <v>0</v>
      </c>
      <c r="R45" s="173">
        <f t="shared" si="32"/>
        <v>0</v>
      </c>
      <c r="S45" s="173">
        <f t="shared" si="32"/>
        <v>0</v>
      </c>
      <c r="T45" s="173">
        <f t="shared" si="32"/>
        <v>0</v>
      </c>
      <c r="U45" s="173">
        <f t="shared" si="32"/>
        <v>0</v>
      </c>
      <c r="V45" s="173">
        <f t="shared" si="32"/>
        <v>0</v>
      </c>
      <c r="W45" s="173">
        <f t="shared" si="32"/>
        <v>0</v>
      </c>
      <c r="X45" s="173">
        <f t="shared" si="32"/>
        <v>0</v>
      </c>
      <c r="Y45" s="173">
        <f t="shared" si="32"/>
        <v>4.5</v>
      </c>
      <c r="Z45" s="173">
        <f t="shared" si="32"/>
        <v>0</v>
      </c>
      <c r="AA45" s="173">
        <f t="shared" si="32"/>
        <v>0</v>
      </c>
      <c r="AB45" s="173">
        <f t="shared" si="32"/>
        <v>0</v>
      </c>
      <c r="AC45" s="173">
        <f t="shared" si="32"/>
        <v>6</v>
      </c>
      <c r="AD45" s="173">
        <f t="shared" si="32"/>
        <v>0</v>
      </c>
      <c r="AE45" s="173">
        <f t="shared" si="32"/>
        <v>7</v>
      </c>
      <c r="AF45" s="173">
        <f t="shared" si="32"/>
        <v>0</v>
      </c>
      <c r="AG45" s="173">
        <f t="shared" si="32"/>
        <v>0</v>
      </c>
      <c r="AH45" s="173">
        <f t="shared" si="32"/>
        <v>0</v>
      </c>
      <c r="AI45" s="173">
        <f t="shared" si="32"/>
        <v>0</v>
      </c>
      <c r="AJ45" s="173">
        <f t="shared" si="32"/>
        <v>0</v>
      </c>
      <c r="AK45" s="173">
        <f t="shared" si="32"/>
        <v>0</v>
      </c>
      <c r="AL45" s="173">
        <f t="shared" si="32"/>
        <v>0</v>
      </c>
      <c r="AM45" s="173">
        <f t="shared" si="32"/>
        <v>6.5</v>
      </c>
      <c r="AN45" s="173">
        <f t="shared" si="32"/>
        <v>0</v>
      </c>
      <c r="AO45" s="173">
        <f t="shared" si="32"/>
        <v>0</v>
      </c>
      <c r="AP45" s="173">
        <f t="shared" si="32"/>
        <v>0</v>
      </c>
      <c r="AQ45" s="173">
        <f t="shared" si="32"/>
        <v>0</v>
      </c>
      <c r="AR45" s="173">
        <f t="shared" si="32"/>
        <v>0</v>
      </c>
      <c r="AS45" s="173">
        <f t="shared" si="32"/>
        <v>7</v>
      </c>
      <c r="AT45" s="173">
        <f t="shared" si="32"/>
        <v>0</v>
      </c>
      <c r="AU45" s="173">
        <f t="shared" si="32"/>
        <v>0</v>
      </c>
      <c r="AV45" s="173">
        <f t="shared" si="32"/>
        <v>0</v>
      </c>
      <c r="AW45" s="173">
        <f t="shared" si="32"/>
        <v>0</v>
      </c>
      <c r="AX45" s="173">
        <f t="shared" si="32"/>
        <v>0</v>
      </c>
      <c r="AY45" s="173">
        <f t="shared" si="32"/>
        <v>0</v>
      </c>
      <c r="AZ45" s="173">
        <f t="shared" si="32"/>
        <v>0</v>
      </c>
      <c r="BA45" s="173">
        <f t="shared" si="32"/>
        <v>5</v>
      </c>
      <c r="BB45" s="173">
        <f t="shared" si="32"/>
        <v>0</v>
      </c>
      <c r="BC45" s="173">
        <f t="shared" si="32"/>
        <v>8.5</v>
      </c>
      <c r="BD45" s="173">
        <f t="shared" si="32"/>
        <v>0</v>
      </c>
      <c r="BE45" s="173">
        <f t="shared" si="32"/>
        <v>0</v>
      </c>
      <c r="BF45" s="173">
        <f t="shared" si="32"/>
        <v>0</v>
      </c>
      <c r="BG45" s="173">
        <f t="shared" si="32"/>
        <v>4</v>
      </c>
      <c r="BH45" s="173">
        <f t="shared" si="32"/>
        <v>0</v>
      </c>
      <c r="BI45" s="173">
        <f t="shared" si="32"/>
        <v>6</v>
      </c>
      <c r="BJ45" s="173">
        <f t="shared" si="32"/>
        <v>0</v>
      </c>
      <c r="BK45" s="173">
        <f t="shared" si="32"/>
        <v>0</v>
      </c>
      <c r="BL45" s="173">
        <f t="shared" si="32"/>
        <v>0</v>
      </c>
      <c r="BM45" s="158"/>
      <c r="BN45" s="159" t="str">
        <f>IFERROR(__xludf.DUMMYFUNCTION("""COMPUTED_VALUE"""),"Vojtěch Vrzoň")</f>
        <v>Vojtěch Vrzoň</v>
      </c>
      <c r="BO45" s="174"/>
      <c r="BP45" s="175"/>
      <c r="BQ45" s="174"/>
      <c r="BR45" s="175"/>
      <c r="BS45" s="174"/>
      <c r="BT45" s="175"/>
      <c r="BU45" s="174"/>
      <c r="BV45" s="175"/>
      <c r="BW45" s="174"/>
      <c r="BX45" s="175"/>
      <c r="BY45" s="174"/>
      <c r="BZ45" s="175"/>
      <c r="CA45" s="174"/>
      <c r="CB45" s="175"/>
      <c r="CC45" s="174"/>
      <c r="CD45" s="175"/>
      <c r="CE45" s="174"/>
      <c r="CF45" s="175"/>
      <c r="CG45" s="174"/>
      <c r="CH45" s="175"/>
      <c r="CI45" s="174"/>
      <c r="CJ45" s="175"/>
      <c r="CK45" s="174"/>
      <c r="CL45" s="175"/>
      <c r="CM45" s="174"/>
      <c r="CN45" s="175"/>
      <c r="CO45" s="174"/>
      <c r="CP45" s="175"/>
      <c r="CQ45" s="174"/>
      <c r="CR45" s="175"/>
      <c r="CS45" s="174"/>
      <c r="CT45" s="173"/>
      <c r="CU45" s="174"/>
      <c r="CV45" s="173"/>
      <c r="CW45" s="174"/>
      <c r="CX45" s="173"/>
      <c r="CY45" s="174"/>
      <c r="CZ45" s="173"/>
      <c r="DA45" s="174"/>
      <c r="DB45" s="173"/>
      <c r="DC45" s="174"/>
      <c r="DD45" s="173"/>
      <c r="DE45" s="174"/>
      <c r="DF45" s="173"/>
      <c r="DG45" s="174"/>
      <c r="DH45" s="173"/>
      <c r="DI45" s="174"/>
      <c r="DJ45" s="173"/>
      <c r="DK45" s="174"/>
      <c r="DL45" s="173"/>
      <c r="DM45" s="174"/>
      <c r="DN45" s="173"/>
      <c r="DO45" s="174"/>
      <c r="DP45" s="173"/>
      <c r="DQ45" s="174"/>
      <c r="DR45" s="173"/>
      <c r="DS45" s="174"/>
      <c r="DT45" s="173"/>
      <c r="DU45" s="174"/>
      <c r="DV45" s="173"/>
      <c r="DW45" s="174"/>
      <c r="DX45" s="173"/>
      <c r="DY45" s="158"/>
      <c r="DZ45" s="159" t="str">
        <f t="shared" si="26"/>
        <v>Vojtěch Vrzoň</v>
      </c>
      <c r="EA45" s="202">
        <f>IFERROR(__xludf.DUMMYFUNCTION("""COMPUTED_VALUE"""),8.0)</f>
        <v>8</v>
      </c>
      <c r="EB45" s="203"/>
      <c r="EC45" s="202"/>
      <c r="ED45" s="203"/>
      <c r="EE45" s="202"/>
      <c r="EF45" s="203"/>
      <c r="EG45" s="202"/>
      <c r="EH45" s="203"/>
      <c r="EI45" s="202">
        <f>IFERROR(__xludf.DUMMYFUNCTION("""COMPUTED_VALUE"""),9.5)</f>
        <v>9.5</v>
      </c>
      <c r="EJ45" s="203"/>
      <c r="EK45" s="202">
        <f>IFERROR(__xludf.DUMMYFUNCTION("""COMPUTED_VALUE"""),7.0)</f>
        <v>7</v>
      </c>
      <c r="EL45" s="203"/>
      <c r="EM45" s="202">
        <f>IFERROR(__xludf.DUMMYFUNCTION("""COMPUTED_VALUE"""),7.0)</f>
        <v>7</v>
      </c>
      <c r="EN45" s="203"/>
      <c r="EO45" s="202"/>
      <c r="EP45" s="203"/>
      <c r="EQ45" s="202"/>
      <c r="ER45" s="203"/>
      <c r="ES45" s="202"/>
      <c r="ET45" s="203"/>
      <c r="EU45" s="202"/>
      <c r="EV45" s="203"/>
      <c r="EW45" s="202">
        <f>IFERROR(__xludf.DUMMYFUNCTION("""COMPUTED_VALUE"""),4.5)</f>
        <v>4.5</v>
      </c>
      <c r="EX45" s="203"/>
      <c r="EY45" s="202"/>
      <c r="EZ45" s="203"/>
      <c r="FA45" s="202">
        <f>IFERROR(__xludf.DUMMYFUNCTION("""COMPUTED_VALUE"""),6.0)</f>
        <v>6</v>
      </c>
      <c r="FB45" s="203"/>
      <c r="FC45" s="202">
        <f>IFERROR(__xludf.DUMMYFUNCTION("""COMPUTED_VALUE"""),7.0)</f>
        <v>7</v>
      </c>
      <c r="FD45" s="203"/>
      <c r="FE45" s="202"/>
      <c r="FF45" s="199"/>
      <c r="FG45" s="202"/>
      <c r="FH45" s="199"/>
      <c r="FI45" s="202"/>
      <c r="FJ45" s="199"/>
      <c r="FK45" s="202">
        <f>IFERROR(__xludf.DUMMYFUNCTION("""COMPUTED_VALUE"""),6.5)</f>
        <v>6.5</v>
      </c>
      <c r="FL45" s="199"/>
      <c r="FM45" s="202"/>
      <c r="FN45" s="199"/>
      <c r="FO45" s="202"/>
      <c r="FP45" s="199"/>
      <c r="FQ45" s="202">
        <f>IFERROR(__xludf.DUMMYFUNCTION("""COMPUTED_VALUE"""),7.0)</f>
        <v>7</v>
      </c>
      <c r="FR45" s="199"/>
      <c r="FS45" s="202"/>
      <c r="FT45" s="199"/>
      <c r="FU45" s="202"/>
      <c r="FV45" s="199"/>
      <c r="FW45" s="202"/>
      <c r="FX45" s="199"/>
      <c r="FY45" s="202">
        <f>IFERROR(__xludf.DUMMYFUNCTION("""COMPUTED_VALUE"""),5.0)</f>
        <v>5</v>
      </c>
      <c r="FZ45" s="199"/>
      <c r="GA45" s="202">
        <f>IFERROR(__xludf.DUMMYFUNCTION("""COMPUTED_VALUE"""),8.5)</f>
        <v>8.5</v>
      </c>
      <c r="GB45" s="199"/>
      <c r="GC45" s="202"/>
      <c r="GD45" s="199"/>
      <c r="GE45" s="202">
        <f>IFERROR(__xludf.DUMMYFUNCTION("""COMPUTED_VALUE"""),4.0)</f>
        <v>4</v>
      </c>
      <c r="GF45" s="199"/>
      <c r="GG45" s="202">
        <f>IFERROR(__xludf.DUMMYFUNCTION("""COMPUTED_VALUE"""),6.0)</f>
        <v>6</v>
      </c>
      <c r="GH45" s="199"/>
      <c r="GI45" s="202"/>
      <c r="GJ45" s="199"/>
      <c r="GK45" s="158"/>
      <c r="GL45" s="159" t="str">
        <f t="shared" si="27"/>
        <v>Vojtěch Vrzoň</v>
      </c>
      <c r="GM45" s="202"/>
      <c r="GN45" s="203"/>
      <c r="GO45" s="202"/>
      <c r="GP45" s="203"/>
      <c r="GQ45" s="202"/>
      <c r="GR45" s="203"/>
      <c r="GS45" s="202"/>
      <c r="GT45" s="203"/>
      <c r="GU45" s="202"/>
      <c r="GV45" s="203"/>
      <c r="GW45" s="202"/>
      <c r="GX45" s="203"/>
      <c r="GY45" s="202"/>
      <c r="GZ45" s="203"/>
      <c r="HA45" s="202"/>
      <c r="HB45" s="203"/>
      <c r="HC45" s="202"/>
      <c r="HD45" s="203"/>
      <c r="HE45" s="202"/>
      <c r="HF45" s="203"/>
      <c r="HG45" s="202"/>
      <c r="HH45" s="203"/>
      <c r="HI45" s="202"/>
      <c r="HJ45" s="203"/>
      <c r="HK45" s="202"/>
      <c r="HL45" s="203"/>
      <c r="HM45" s="202"/>
      <c r="HN45" s="203"/>
      <c r="HO45" s="202"/>
      <c r="HP45" s="203"/>
      <c r="HQ45" s="202"/>
      <c r="HR45" s="199"/>
      <c r="HS45" s="202"/>
      <c r="HT45" s="199"/>
      <c r="HU45" s="202"/>
      <c r="HV45" s="199"/>
      <c r="HW45" s="202"/>
      <c r="HX45" s="199"/>
      <c r="HY45" s="202"/>
      <c r="HZ45" s="199"/>
      <c r="IA45" s="202"/>
      <c r="IB45" s="199"/>
      <c r="IC45" s="202"/>
      <c r="ID45" s="199"/>
      <c r="IE45" s="202"/>
      <c r="IF45" s="199"/>
      <c r="IG45" s="202"/>
      <c r="IH45" s="199"/>
      <c r="II45" s="202"/>
      <c r="IJ45" s="199"/>
      <c r="IK45" s="202"/>
      <c r="IL45" s="199"/>
      <c r="IM45" s="202"/>
      <c r="IN45" s="199"/>
      <c r="IO45" s="202"/>
      <c r="IP45" s="199"/>
      <c r="IQ45" s="202"/>
      <c r="IR45" s="199"/>
      <c r="IS45" s="202"/>
      <c r="IT45" s="199"/>
      <c r="IU45" s="202"/>
      <c r="IV45" s="199"/>
    </row>
    <row r="46">
      <c r="A46" s="214">
        <f>IFERROR(__xludf.DUMMYFUNCTION("""COMPUTED_VALUE"""),100.0)</f>
        <v>100</v>
      </c>
      <c r="B46" s="159" t="str">
        <f t="shared" si="24"/>
        <v>Patrik Vild</v>
      </c>
      <c r="C46" s="173">
        <f t="shared" ref="C46:BL46" si="33">BO46+EA46+GM46</f>
        <v>0</v>
      </c>
      <c r="D46" s="173">
        <f t="shared" si="33"/>
        <v>0</v>
      </c>
      <c r="E46" s="173">
        <f t="shared" si="33"/>
        <v>0</v>
      </c>
      <c r="F46" s="173">
        <f t="shared" si="33"/>
        <v>0</v>
      </c>
      <c r="G46" s="173">
        <f t="shared" si="33"/>
        <v>0</v>
      </c>
      <c r="H46" s="173">
        <f t="shared" si="33"/>
        <v>0</v>
      </c>
      <c r="I46" s="173">
        <f t="shared" si="33"/>
        <v>0</v>
      </c>
      <c r="J46" s="173">
        <f t="shared" si="33"/>
        <v>0</v>
      </c>
      <c r="K46" s="173">
        <f t="shared" si="33"/>
        <v>0</v>
      </c>
      <c r="L46" s="173">
        <f t="shared" si="33"/>
        <v>0</v>
      </c>
      <c r="M46" s="173">
        <f t="shared" si="33"/>
        <v>0</v>
      </c>
      <c r="N46" s="173">
        <f t="shared" si="33"/>
        <v>0</v>
      </c>
      <c r="O46" s="173">
        <f t="shared" si="33"/>
        <v>0</v>
      </c>
      <c r="P46" s="173">
        <f t="shared" si="33"/>
        <v>0</v>
      </c>
      <c r="Q46" s="173">
        <f t="shared" si="33"/>
        <v>0</v>
      </c>
      <c r="R46" s="173">
        <f t="shared" si="33"/>
        <v>0</v>
      </c>
      <c r="S46" s="173">
        <f t="shared" si="33"/>
        <v>0</v>
      </c>
      <c r="T46" s="173">
        <f t="shared" si="33"/>
        <v>0</v>
      </c>
      <c r="U46" s="173">
        <f t="shared" si="33"/>
        <v>0</v>
      </c>
      <c r="V46" s="173">
        <f t="shared" si="33"/>
        <v>0</v>
      </c>
      <c r="W46" s="173">
        <f t="shared" si="33"/>
        <v>0</v>
      </c>
      <c r="X46" s="173">
        <f t="shared" si="33"/>
        <v>0</v>
      </c>
      <c r="Y46" s="173">
        <f t="shared" si="33"/>
        <v>0</v>
      </c>
      <c r="Z46" s="173">
        <f t="shared" si="33"/>
        <v>0</v>
      </c>
      <c r="AA46" s="173">
        <f t="shared" si="33"/>
        <v>0</v>
      </c>
      <c r="AB46" s="173">
        <f t="shared" si="33"/>
        <v>0</v>
      </c>
      <c r="AC46" s="173">
        <f t="shared" si="33"/>
        <v>0</v>
      </c>
      <c r="AD46" s="173">
        <f t="shared" si="33"/>
        <v>0</v>
      </c>
      <c r="AE46" s="173">
        <f t="shared" si="33"/>
        <v>0</v>
      </c>
      <c r="AF46" s="173">
        <f t="shared" si="33"/>
        <v>0</v>
      </c>
      <c r="AG46" s="173">
        <f t="shared" si="33"/>
        <v>8.5</v>
      </c>
      <c r="AH46" s="173">
        <f t="shared" si="33"/>
        <v>0</v>
      </c>
      <c r="AI46" s="173">
        <f t="shared" si="33"/>
        <v>0</v>
      </c>
      <c r="AJ46" s="173">
        <f t="shared" si="33"/>
        <v>0</v>
      </c>
      <c r="AK46" s="173">
        <f t="shared" si="33"/>
        <v>0</v>
      </c>
      <c r="AL46" s="173">
        <f t="shared" si="33"/>
        <v>0</v>
      </c>
      <c r="AM46" s="173">
        <f t="shared" si="33"/>
        <v>0</v>
      </c>
      <c r="AN46" s="173">
        <f t="shared" si="33"/>
        <v>0</v>
      </c>
      <c r="AO46" s="173">
        <f t="shared" si="33"/>
        <v>0</v>
      </c>
      <c r="AP46" s="173">
        <f t="shared" si="33"/>
        <v>0</v>
      </c>
      <c r="AQ46" s="173">
        <f t="shared" si="33"/>
        <v>0</v>
      </c>
      <c r="AR46" s="173">
        <f t="shared" si="33"/>
        <v>0</v>
      </c>
      <c r="AS46" s="173">
        <f t="shared" si="33"/>
        <v>0</v>
      </c>
      <c r="AT46" s="173">
        <f t="shared" si="33"/>
        <v>0</v>
      </c>
      <c r="AU46" s="173">
        <f t="shared" si="33"/>
        <v>0</v>
      </c>
      <c r="AV46" s="173">
        <f t="shared" si="33"/>
        <v>0</v>
      </c>
      <c r="AW46" s="173">
        <f t="shared" si="33"/>
        <v>0</v>
      </c>
      <c r="AX46" s="173">
        <f t="shared" si="33"/>
        <v>0</v>
      </c>
      <c r="AY46" s="173">
        <f t="shared" si="33"/>
        <v>0</v>
      </c>
      <c r="AZ46" s="173">
        <f t="shared" si="33"/>
        <v>0</v>
      </c>
      <c r="BA46" s="173">
        <f t="shared" si="33"/>
        <v>0</v>
      </c>
      <c r="BB46" s="173">
        <f t="shared" si="33"/>
        <v>0</v>
      </c>
      <c r="BC46" s="173">
        <f t="shared" si="33"/>
        <v>0</v>
      </c>
      <c r="BD46" s="173">
        <f t="shared" si="33"/>
        <v>0</v>
      </c>
      <c r="BE46" s="173">
        <f t="shared" si="33"/>
        <v>0</v>
      </c>
      <c r="BF46" s="173">
        <f t="shared" si="33"/>
        <v>0</v>
      </c>
      <c r="BG46" s="173">
        <f t="shared" si="33"/>
        <v>0</v>
      </c>
      <c r="BH46" s="173">
        <f t="shared" si="33"/>
        <v>0</v>
      </c>
      <c r="BI46" s="173">
        <f t="shared" si="33"/>
        <v>0</v>
      </c>
      <c r="BJ46" s="173">
        <f t="shared" si="33"/>
        <v>0</v>
      </c>
      <c r="BK46" s="173">
        <f t="shared" si="33"/>
        <v>0</v>
      </c>
      <c r="BL46" s="173">
        <f t="shared" si="33"/>
        <v>0</v>
      </c>
      <c r="BM46" s="158"/>
      <c r="BN46" s="159" t="str">
        <f>IFERROR(__xludf.DUMMYFUNCTION("""COMPUTED_VALUE"""),"Patrik Vild")</f>
        <v>Patrik Vild</v>
      </c>
      <c r="BO46" s="174"/>
      <c r="BP46" s="175"/>
      <c r="BQ46" s="174"/>
      <c r="BR46" s="175"/>
      <c r="BS46" s="174"/>
      <c r="BT46" s="175"/>
      <c r="BU46" s="174"/>
      <c r="BV46" s="175"/>
      <c r="BW46" s="174"/>
      <c r="BX46" s="175"/>
      <c r="BY46" s="174"/>
      <c r="BZ46" s="175"/>
      <c r="CA46" s="174"/>
      <c r="CB46" s="175"/>
      <c r="CC46" s="174"/>
      <c r="CD46" s="175"/>
      <c r="CE46" s="174"/>
      <c r="CF46" s="175"/>
      <c r="CG46" s="174"/>
      <c r="CH46" s="175"/>
      <c r="CI46" s="174"/>
      <c r="CJ46" s="175"/>
      <c r="CK46" s="174"/>
      <c r="CL46" s="175"/>
      <c r="CM46" s="174"/>
      <c r="CN46" s="175"/>
      <c r="CO46" s="174"/>
      <c r="CP46" s="175"/>
      <c r="CQ46" s="174"/>
      <c r="CR46" s="175"/>
      <c r="CS46" s="174"/>
      <c r="CT46" s="173"/>
      <c r="CU46" s="174"/>
      <c r="CV46" s="173"/>
      <c r="CW46" s="174"/>
      <c r="CX46" s="173"/>
      <c r="CY46" s="174"/>
      <c r="CZ46" s="173"/>
      <c r="DA46" s="174"/>
      <c r="DB46" s="173"/>
      <c r="DC46" s="174"/>
      <c r="DD46" s="173"/>
      <c r="DE46" s="174"/>
      <c r="DF46" s="173"/>
      <c r="DG46" s="174"/>
      <c r="DH46" s="173"/>
      <c r="DI46" s="174"/>
      <c r="DJ46" s="173"/>
      <c r="DK46" s="174"/>
      <c r="DL46" s="173"/>
      <c r="DM46" s="174"/>
      <c r="DN46" s="173"/>
      <c r="DO46" s="174"/>
      <c r="DP46" s="173"/>
      <c r="DQ46" s="174"/>
      <c r="DR46" s="173"/>
      <c r="DS46" s="174"/>
      <c r="DT46" s="173"/>
      <c r="DU46" s="174"/>
      <c r="DV46" s="173"/>
      <c r="DW46" s="174"/>
      <c r="DX46" s="173"/>
      <c r="DY46" s="158"/>
      <c r="DZ46" s="159" t="str">
        <f t="shared" si="26"/>
        <v>Patrik Vild</v>
      </c>
      <c r="EA46" s="202"/>
      <c r="EB46" s="203"/>
      <c r="EC46" s="202"/>
      <c r="ED46" s="203"/>
      <c r="EE46" s="202"/>
      <c r="EF46" s="203"/>
      <c r="EG46" s="202"/>
      <c r="EH46" s="203"/>
      <c r="EI46" s="202"/>
      <c r="EJ46" s="203"/>
      <c r="EK46" s="202"/>
      <c r="EL46" s="203"/>
      <c r="EM46" s="202"/>
      <c r="EN46" s="203"/>
      <c r="EO46" s="202"/>
      <c r="EP46" s="203"/>
      <c r="EQ46" s="202"/>
      <c r="ER46" s="203"/>
      <c r="ES46" s="202"/>
      <c r="ET46" s="203"/>
      <c r="EU46" s="202"/>
      <c r="EV46" s="203"/>
      <c r="EW46" s="202"/>
      <c r="EX46" s="203"/>
      <c r="EY46" s="202"/>
      <c r="EZ46" s="203"/>
      <c r="FA46" s="202"/>
      <c r="FB46" s="203"/>
      <c r="FC46" s="202"/>
      <c r="FD46" s="203"/>
      <c r="FE46" s="202">
        <f>IFERROR(__xludf.DUMMYFUNCTION("""COMPUTED_VALUE"""),8.5)</f>
        <v>8.5</v>
      </c>
      <c r="FF46" s="199"/>
      <c r="FG46" s="202"/>
      <c r="FH46" s="199"/>
      <c r="FI46" s="202"/>
      <c r="FJ46" s="199"/>
      <c r="FK46" s="202"/>
      <c r="FL46" s="199"/>
      <c r="FM46" s="202"/>
      <c r="FN46" s="199"/>
      <c r="FO46" s="202"/>
      <c r="FP46" s="199"/>
      <c r="FQ46" s="202"/>
      <c r="FR46" s="199"/>
      <c r="FS46" s="202"/>
      <c r="FT46" s="199"/>
      <c r="FU46" s="202"/>
      <c r="FV46" s="199"/>
      <c r="FW46" s="202"/>
      <c r="FX46" s="199"/>
      <c r="FY46" s="202"/>
      <c r="FZ46" s="199"/>
      <c r="GA46" s="202"/>
      <c r="GB46" s="199"/>
      <c r="GC46" s="202"/>
      <c r="GD46" s="199"/>
      <c r="GE46" s="202"/>
      <c r="GF46" s="199"/>
      <c r="GG46" s="202"/>
      <c r="GH46" s="199"/>
      <c r="GI46" s="202"/>
      <c r="GJ46" s="199"/>
      <c r="GK46" s="158"/>
      <c r="GL46" s="159" t="str">
        <f t="shared" si="27"/>
        <v>Patrik Vild</v>
      </c>
      <c r="GM46" s="202"/>
      <c r="GN46" s="203"/>
      <c r="GO46" s="202"/>
      <c r="GP46" s="203"/>
      <c r="GQ46" s="202"/>
      <c r="GR46" s="203"/>
      <c r="GS46" s="202"/>
      <c r="GT46" s="203"/>
      <c r="GU46" s="202"/>
      <c r="GV46" s="203"/>
      <c r="GW46" s="202"/>
      <c r="GX46" s="203"/>
      <c r="GY46" s="202"/>
      <c r="GZ46" s="203"/>
      <c r="HA46" s="202"/>
      <c r="HB46" s="203"/>
      <c r="HC46" s="202"/>
      <c r="HD46" s="203"/>
      <c r="HE46" s="202"/>
      <c r="HF46" s="203"/>
      <c r="HG46" s="202"/>
      <c r="HH46" s="203"/>
      <c r="HI46" s="202"/>
      <c r="HJ46" s="203"/>
      <c r="HK46" s="202"/>
      <c r="HL46" s="203"/>
      <c r="HM46" s="202"/>
      <c r="HN46" s="203"/>
      <c r="HO46" s="202"/>
      <c r="HP46" s="203"/>
      <c r="HQ46" s="202"/>
      <c r="HR46" s="199"/>
      <c r="HS46" s="202"/>
      <c r="HT46" s="199"/>
      <c r="HU46" s="202"/>
      <c r="HV46" s="199"/>
      <c r="HW46" s="202"/>
      <c r="HX46" s="199"/>
      <c r="HY46" s="202"/>
      <c r="HZ46" s="199"/>
      <c r="IA46" s="202"/>
      <c r="IB46" s="199"/>
      <c r="IC46" s="202"/>
      <c r="ID46" s="199"/>
      <c r="IE46" s="202"/>
      <c r="IF46" s="199"/>
      <c r="IG46" s="202"/>
      <c r="IH46" s="199"/>
      <c r="II46" s="202"/>
      <c r="IJ46" s="199"/>
      <c r="IK46" s="202"/>
      <c r="IL46" s="199"/>
      <c r="IM46" s="202"/>
      <c r="IN46" s="199"/>
      <c r="IO46" s="202"/>
      <c r="IP46" s="199"/>
      <c r="IQ46" s="202"/>
      <c r="IR46" s="199"/>
      <c r="IS46" s="202"/>
      <c r="IT46" s="199"/>
      <c r="IU46" s="202"/>
      <c r="IV46" s="199"/>
    </row>
    <row r="47">
      <c r="A47" s="214">
        <f>IFERROR(__xludf.DUMMYFUNCTION("""COMPUTED_VALUE"""),100.0)</f>
        <v>100</v>
      </c>
      <c r="B47" s="159" t="str">
        <f t="shared" si="24"/>
        <v>Jakub Staňo</v>
      </c>
      <c r="C47" s="173">
        <f t="shared" ref="C47:BL47" si="34">BO47+EA47+GM47</f>
        <v>0</v>
      </c>
      <c r="D47" s="173">
        <f t="shared" si="34"/>
        <v>0</v>
      </c>
      <c r="E47" s="173">
        <f t="shared" si="34"/>
        <v>5.5</v>
      </c>
      <c r="F47" s="173">
        <f t="shared" si="34"/>
        <v>0</v>
      </c>
      <c r="G47" s="173">
        <f t="shared" si="34"/>
        <v>4.5</v>
      </c>
      <c r="H47" s="173">
        <f t="shared" si="34"/>
        <v>0</v>
      </c>
      <c r="I47" s="173">
        <f t="shared" si="34"/>
        <v>0</v>
      </c>
      <c r="J47" s="173">
        <f t="shared" si="34"/>
        <v>0</v>
      </c>
      <c r="K47" s="173">
        <f t="shared" si="34"/>
        <v>0</v>
      </c>
      <c r="L47" s="173">
        <f t="shared" si="34"/>
        <v>0</v>
      </c>
      <c r="M47" s="173">
        <f t="shared" si="34"/>
        <v>0</v>
      </c>
      <c r="N47" s="173">
        <f t="shared" si="34"/>
        <v>0</v>
      </c>
      <c r="O47" s="173">
        <f t="shared" si="34"/>
        <v>0</v>
      </c>
      <c r="P47" s="173">
        <f t="shared" si="34"/>
        <v>0</v>
      </c>
      <c r="Q47" s="173">
        <f t="shared" si="34"/>
        <v>4</v>
      </c>
      <c r="R47" s="173">
        <f t="shared" si="34"/>
        <v>0</v>
      </c>
      <c r="S47" s="173">
        <f t="shared" si="34"/>
        <v>5</v>
      </c>
      <c r="T47" s="173">
        <f t="shared" si="34"/>
        <v>0</v>
      </c>
      <c r="U47" s="173">
        <f t="shared" si="34"/>
        <v>4</v>
      </c>
      <c r="V47" s="173">
        <f t="shared" si="34"/>
        <v>0</v>
      </c>
      <c r="W47" s="173">
        <f t="shared" si="34"/>
        <v>0</v>
      </c>
      <c r="X47" s="173">
        <f t="shared" si="34"/>
        <v>0</v>
      </c>
      <c r="Y47" s="173">
        <f t="shared" si="34"/>
        <v>0</v>
      </c>
      <c r="Z47" s="173">
        <f t="shared" si="34"/>
        <v>0</v>
      </c>
      <c r="AA47" s="173">
        <f t="shared" si="34"/>
        <v>5</v>
      </c>
      <c r="AB47" s="173">
        <f t="shared" si="34"/>
        <v>0</v>
      </c>
      <c r="AC47" s="173">
        <f t="shared" si="34"/>
        <v>4.5</v>
      </c>
      <c r="AD47" s="173">
        <f t="shared" si="34"/>
        <v>0</v>
      </c>
      <c r="AE47" s="173">
        <f t="shared" si="34"/>
        <v>0</v>
      </c>
      <c r="AF47" s="173">
        <f t="shared" si="34"/>
        <v>0</v>
      </c>
      <c r="AG47" s="173">
        <f t="shared" si="34"/>
        <v>3</v>
      </c>
      <c r="AH47" s="173">
        <f t="shared" si="34"/>
        <v>0</v>
      </c>
      <c r="AI47" s="173">
        <f t="shared" si="34"/>
        <v>7</v>
      </c>
      <c r="AJ47" s="173">
        <f t="shared" si="34"/>
        <v>0</v>
      </c>
      <c r="AK47" s="173">
        <f t="shared" si="34"/>
        <v>0</v>
      </c>
      <c r="AL47" s="173">
        <f t="shared" si="34"/>
        <v>0</v>
      </c>
      <c r="AM47" s="173">
        <f t="shared" si="34"/>
        <v>0</v>
      </c>
      <c r="AN47" s="173">
        <f t="shared" si="34"/>
        <v>0</v>
      </c>
      <c r="AO47" s="173">
        <f t="shared" si="34"/>
        <v>4.5</v>
      </c>
      <c r="AP47" s="173">
        <f t="shared" si="34"/>
        <v>0</v>
      </c>
      <c r="AQ47" s="173">
        <f t="shared" si="34"/>
        <v>4</v>
      </c>
      <c r="AR47" s="173">
        <f t="shared" si="34"/>
        <v>0</v>
      </c>
      <c r="AS47" s="173">
        <f t="shared" si="34"/>
        <v>4.5</v>
      </c>
      <c r="AT47" s="173">
        <f t="shared" si="34"/>
        <v>0</v>
      </c>
      <c r="AU47" s="173">
        <f t="shared" si="34"/>
        <v>4</v>
      </c>
      <c r="AV47" s="173">
        <f t="shared" si="34"/>
        <v>0</v>
      </c>
      <c r="AW47" s="173">
        <f t="shared" si="34"/>
        <v>3</v>
      </c>
      <c r="AX47" s="173">
        <f t="shared" si="34"/>
        <v>0</v>
      </c>
      <c r="AY47" s="173">
        <f t="shared" si="34"/>
        <v>0</v>
      </c>
      <c r="AZ47" s="173">
        <f t="shared" si="34"/>
        <v>0</v>
      </c>
      <c r="BA47" s="173">
        <f t="shared" si="34"/>
        <v>0</v>
      </c>
      <c r="BB47" s="173">
        <f t="shared" si="34"/>
        <v>0</v>
      </c>
      <c r="BC47" s="173">
        <f t="shared" si="34"/>
        <v>3</v>
      </c>
      <c r="BD47" s="173">
        <f t="shared" si="34"/>
        <v>0</v>
      </c>
      <c r="BE47" s="173">
        <f t="shared" si="34"/>
        <v>0</v>
      </c>
      <c r="BF47" s="173">
        <f t="shared" si="34"/>
        <v>0</v>
      </c>
      <c r="BG47" s="173">
        <f t="shared" si="34"/>
        <v>0</v>
      </c>
      <c r="BH47" s="173">
        <f t="shared" si="34"/>
        <v>0</v>
      </c>
      <c r="BI47" s="173">
        <f t="shared" si="34"/>
        <v>5</v>
      </c>
      <c r="BJ47" s="173">
        <f t="shared" si="34"/>
        <v>0</v>
      </c>
      <c r="BK47" s="173">
        <f t="shared" si="34"/>
        <v>5</v>
      </c>
      <c r="BL47" s="173">
        <f t="shared" si="34"/>
        <v>0</v>
      </c>
      <c r="BM47" s="158"/>
      <c r="BN47" s="159" t="str">
        <f>IFERROR(__xludf.DUMMYFUNCTION("""COMPUTED_VALUE"""),"Jakub Staňo")</f>
        <v>Jakub Staňo</v>
      </c>
      <c r="BO47" s="174"/>
      <c r="BP47" s="175"/>
      <c r="BQ47" s="174"/>
      <c r="BR47" s="175"/>
      <c r="BS47" s="174"/>
      <c r="BT47" s="175"/>
      <c r="BU47" s="174"/>
      <c r="BV47" s="175"/>
      <c r="BW47" s="174"/>
      <c r="BX47" s="175"/>
      <c r="BY47" s="174"/>
      <c r="BZ47" s="175"/>
      <c r="CA47" s="174"/>
      <c r="CB47" s="175"/>
      <c r="CC47" s="174"/>
      <c r="CD47" s="175"/>
      <c r="CE47" s="174"/>
      <c r="CF47" s="175"/>
      <c r="CG47" s="174"/>
      <c r="CH47" s="175"/>
      <c r="CI47" s="174"/>
      <c r="CJ47" s="175"/>
      <c r="CK47" s="174"/>
      <c r="CL47" s="175"/>
      <c r="CM47" s="174"/>
      <c r="CN47" s="175"/>
      <c r="CO47" s="174"/>
      <c r="CP47" s="175"/>
      <c r="CQ47" s="174"/>
      <c r="CR47" s="175"/>
      <c r="CS47" s="174"/>
      <c r="CT47" s="173"/>
      <c r="CU47" s="174"/>
      <c r="CV47" s="173"/>
      <c r="CW47" s="174"/>
      <c r="CX47" s="173"/>
      <c r="CY47" s="174"/>
      <c r="CZ47" s="173"/>
      <c r="DA47" s="174"/>
      <c r="DB47" s="173"/>
      <c r="DC47" s="174"/>
      <c r="DD47" s="173"/>
      <c r="DE47" s="174"/>
      <c r="DF47" s="173"/>
      <c r="DG47" s="174"/>
      <c r="DH47" s="173"/>
      <c r="DI47" s="174"/>
      <c r="DJ47" s="173"/>
      <c r="DK47" s="174"/>
      <c r="DL47" s="173"/>
      <c r="DM47" s="174"/>
      <c r="DN47" s="173"/>
      <c r="DO47" s="174"/>
      <c r="DP47" s="173"/>
      <c r="DQ47" s="174"/>
      <c r="DR47" s="173"/>
      <c r="DS47" s="174"/>
      <c r="DT47" s="173"/>
      <c r="DU47" s="174"/>
      <c r="DV47" s="173"/>
      <c r="DW47" s="174"/>
      <c r="DX47" s="173"/>
      <c r="DY47" s="158"/>
      <c r="DZ47" s="159" t="str">
        <f t="shared" si="26"/>
        <v>Jakub Staňo</v>
      </c>
      <c r="EA47" s="202"/>
      <c r="EB47" s="203"/>
      <c r="EC47" s="202">
        <f>IFERROR(__xludf.DUMMYFUNCTION("""COMPUTED_VALUE"""),5.5)</f>
        <v>5.5</v>
      </c>
      <c r="ED47" s="203"/>
      <c r="EE47" s="202">
        <f>IFERROR(__xludf.DUMMYFUNCTION("""COMPUTED_VALUE"""),4.5)</f>
        <v>4.5</v>
      </c>
      <c r="EF47" s="203"/>
      <c r="EG47" s="202"/>
      <c r="EH47" s="203"/>
      <c r="EI47" s="202"/>
      <c r="EJ47" s="203"/>
      <c r="EK47" s="202"/>
      <c r="EL47" s="203"/>
      <c r="EM47" s="202"/>
      <c r="EN47" s="203"/>
      <c r="EO47" s="202">
        <f>IFERROR(__xludf.DUMMYFUNCTION("""COMPUTED_VALUE"""),4.0)</f>
        <v>4</v>
      </c>
      <c r="EP47" s="203"/>
      <c r="EQ47" s="202">
        <f>IFERROR(__xludf.DUMMYFUNCTION("""COMPUTED_VALUE"""),5.0)</f>
        <v>5</v>
      </c>
      <c r="ER47" s="203"/>
      <c r="ES47" s="202">
        <f>IFERROR(__xludf.DUMMYFUNCTION("""COMPUTED_VALUE"""),4.0)</f>
        <v>4</v>
      </c>
      <c r="ET47" s="203"/>
      <c r="EU47" s="202"/>
      <c r="EV47" s="203"/>
      <c r="EW47" s="202"/>
      <c r="EX47" s="203"/>
      <c r="EY47" s="202">
        <f>IFERROR(__xludf.DUMMYFUNCTION("""COMPUTED_VALUE"""),5.0)</f>
        <v>5</v>
      </c>
      <c r="EZ47" s="203"/>
      <c r="FA47" s="202">
        <f>IFERROR(__xludf.DUMMYFUNCTION("""COMPUTED_VALUE"""),4.5)</f>
        <v>4.5</v>
      </c>
      <c r="FB47" s="203"/>
      <c r="FC47" s="202"/>
      <c r="FD47" s="203"/>
      <c r="FE47" s="202">
        <f>IFERROR(__xludf.DUMMYFUNCTION("""COMPUTED_VALUE"""),3.0)</f>
        <v>3</v>
      </c>
      <c r="FF47" s="199"/>
      <c r="FG47" s="202">
        <f>IFERROR(__xludf.DUMMYFUNCTION("""COMPUTED_VALUE"""),7.0)</f>
        <v>7</v>
      </c>
      <c r="FH47" s="199"/>
      <c r="FI47" s="202"/>
      <c r="FJ47" s="199"/>
      <c r="FK47" s="202"/>
      <c r="FL47" s="199"/>
      <c r="FM47" s="202">
        <f>IFERROR(__xludf.DUMMYFUNCTION("""COMPUTED_VALUE"""),4.5)</f>
        <v>4.5</v>
      </c>
      <c r="FN47" s="199"/>
      <c r="FO47" s="202">
        <f>IFERROR(__xludf.DUMMYFUNCTION("""COMPUTED_VALUE"""),4.0)</f>
        <v>4</v>
      </c>
      <c r="FP47" s="199"/>
      <c r="FQ47" s="202">
        <f>IFERROR(__xludf.DUMMYFUNCTION("""COMPUTED_VALUE"""),4.5)</f>
        <v>4.5</v>
      </c>
      <c r="FR47" s="199"/>
      <c r="FS47" s="202">
        <f>IFERROR(__xludf.DUMMYFUNCTION("""COMPUTED_VALUE"""),4.0)</f>
        <v>4</v>
      </c>
      <c r="FT47" s="199"/>
      <c r="FU47" s="202">
        <f>IFERROR(__xludf.DUMMYFUNCTION("""COMPUTED_VALUE"""),3.0)</f>
        <v>3</v>
      </c>
      <c r="FV47" s="199"/>
      <c r="FW47" s="202"/>
      <c r="FX47" s="199"/>
      <c r="FY47" s="202"/>
      <c r="FZ47" s="199"/>
      <c r="GA47" s="202">
        <f>IFERROR(__xludf.DUMMYFUNCTION("""COMPUTED_VALUE"""),3.0)</f>
        <v>3</v>
      </c>
      <c r="GB47" s="199"/>
      <c r="GC47" s="202"/>
      <c r="GD47" s="199"/>
      <c r="GE47" s="202"/>
      <c r="GF47" s="199"/>
      <c r="GG47" s="202">
        <f>IFERROR(__xludf.DUMMYFUNCTION("""COMPUTED_VALUE"""),5.0)</f>
        <v>5</v>
      </c>
      <c r="GH47" s="199"/>
      <c r="GI47" s="202">
        <f>IFERROR(__xludf.DUMMYFUNCTION("""COMPUTED_VALUE"""),5.0)</f>
        <v>5</v>
      </c>
      <c r="GJ47" s="199"/>
      <c r="GK47" s="158"/>
      <c r="GL47" s="159" t="str">
        <f t="shared" si="27"/>
        <v>Jakub Staňo</v>
      </c>
      <c r="GM47" s="202"/>
      <c r="GN47" s="203"/>
      <c r="GO47" s="202"/>
      <c r="GP47" s="203"/>
      <c r="GQ47" s="202"/>
      <c r="GR47" s="203"/>
      <c r="GS47" s="202"/>
      <c r="GT47" s="203"/>
      <c r="GU47" s="202"/>
      <c r="GV47" s="203"/>
      <c r="GW47" s="202"/>
      <c r="GX47" s="203"/>
      <c r="GY47" s="202"/>
      <c r="GZ47" s="203"/>
      <c r="HA47" s="202"/>
      <c r="HB47" s="203"/>
      <c r="HC47" s="202"/>
      <c r="HD47" s="203"/>
      <c r="HE47" s="202"/>
      <c r="HF47" s="203"/>
      <c r="HG47" s="202"/>
      <c r="HH47" s="203"/>
      <c r="HI47" s="202"/>
      <c r="HJ47" s="203"/>
      <c r="HK47" s="202"/>
      <c r="HL47" s="203"/>
      <c r="HM47" s="202"/>
      <c r="HN47" s="203"/>
      <c r="HO47" s="202"/>
      <c r="HP47" s="203"/>
      <c r="HQ47" s="202"/>
      <c r="HR47" s="199"/>
      <c r="HS47" s="202"/>
      <c r="HT47" s="199"/>
      <c r="HU47" s="202"/>
      <c r="HV47" s="199"/>
      <c r="HW47" s="202"/>
      <c r="HX47" s="199"/>
      <c r="HY47" s="202"/>
      <c r="HZ47" s="199"/>
      <c r="IA47" s="202"/>
      <c r="IB47" s="199"/>
      <c r="IC47" s="202"/>
      <c r="ID47" s="199"/>
      <c r="IE47" s="202"/>
      <c r="IF47" s="199"/>
      <c r="IG47" s="202"/>
      <c r="IH47" s="199"/>
      <c r="II47" s="202"/>
      <c r="IJ47" s="199"/>
      <c r="IK47" s="202"/>
      <c r="IL47" s="199"/>
      <c r="IM47" s="202"/>
      <c r="IN47" s="199"/>
      <c r="IO47" s="202"/>
      <c r="IP47" s="199"/>
      <c r="IQ47" s="202"/>
      <c r="IR47" s="199"/>
      <c r="IS47" s="202"/>
      <c r="IT47" s="199"/>
      <c r="IU47" s="202"/>
      <c r="IV47" s="199"/>
    </row>
    <row r="48">
      <c r="A48" s="214">
        <f>IFERROR(__xludf.DUMMYFUNCTION("""COMPUTED_VALUE"""),100.0)</f>
        <v>100</v>
      </c>
      <c r="B48" s="159" t="str">
        <f t="shared" si="24"/>
        <v>Daniel Fux</v>
      </c>
      <c r="C48" s="173">
        <f t="shared" ref="C48:BL48" si="35">BO48+EA48+GM48</f>
        <v>0</v>
      </c>
      <c r="D48" s="173">
        <f t="shared" si="35"/>
        <v>0</v>
      </c>
      <c r="E48" s="173">
        <f t="shared" si="35"/>
        <v>0</v>
      </c>
      <c r="F48" s="173">
        <f t="shared" si="35"/>
        <v>0</v>
      </c>
      <c r="G48" s="173">
        <f t="shared" si="35"/>
        <v>0</v>
      </c>
      <c r="H48" s="173">
        <f t="shared" si="35"/>
        <v>0</v>
      </c>
      <c r="I48" s="173">
        <f t="shared" si="35"/>
        <v>0</v>
      </c>
      <c r="J48" s="173">
        <f t="shared" si="35"/>
        <v>0</v>
      </c>
      <c r="K48" s="173">
        <f t="shared" si="35"/>
        <v>0</v>
      </c>
      <c r="L48" s="173">
        <f t="shared" si="35"/>
        <v>0</v>
      </c>
      <c r="M48" s="173">
        <f t="shared" si="35"/>
        <v>0</v>
      </c>
      <c r="N48" s="173">
        <f t="shared" si="35"/>
        <v>0</v>
      </c>
      <c r="O48" s="173">
        <f t="shared" si="35"/>
        <v>0</v>
      </c>
      <c r="P48" s="173">
        <f t="shared" si="35"/>
        <v>0</v>
      </c>
      <c r="Q48" s="173">
        <f t="shared" si="35"/>
        <v>0</v>
      </c>
      <c r="R48" s="173">
        <f t="shared" si="35"/>
        <v>0</v>
      </c>
      <c r="S48" s="173">
        <f t="shared" si="35"/>
        <v>0</v>
      </c>
      <c r="T48" s="173">
        <f t="shared" si="35"/>
        <v>0</v>
      </c>
      <c r="U48" s="173">
        <f t="shared" si="35"/>
        <v>0</v>
      </c>
      <c r="V48" s="173">
        <f t="shared" si="35"/>
        <v>0</v>
      </c>
      <c r="W48" s="173">
        <f t="shared" si="35"/>
        <v>0</v>
      </c>
      <c r="X48" s="173">
        <f t="shared" si="35"/>
        <v>0</v>
      </c>
      <c r="Y48" s="173">
        <f t="shared" si="35"/>
        <v>0</v>
      </c>
      <c r="Z48" s="173">
        <f t="shared" si="35"/>
        <v>0</v>
      </c>
      <c r="AA48" s="173">
        <f t="shared" si="35"/>
        <v>0</v>
      </c>
      <c r="AB48" s="173">
        <f t="shared" si="35"/>
        <v>0</v>
      </c>
      <c r="AC48" s="173">
        <f t="shared" si="35"/>
        <v>0</v>
      </c>
      <c r="AD48" s="173">
        <f t="shared" si="35"/>
        <v>0</v>
      </c>
      <c r="AE48" s="173">
        <f t="shared" si="35"/>
        <v>0</v>
      </c>
      <c r="AF48" s="173">
        <f t="shared" si="35"/>
        <v>0</v>
      </c>
      <c r="AG48" s="173">
        <f t="shared" si="35"/>
        <v>0</v>
      </c>
      <c r="AH48" s="173">
        <f t="shared" si="35"/>
        <v>0</v>
      </c>
      <c r="AI48" s="173">
        <f t="shared" si="35"/>
        <v>16.5</v>
      </c>
      <c r="AJ48" s="173">
        <f t="shared" si="35"/>
        <v>0</v>
      </c>
      <c r="AK48" s="173">
        <f t="shared" si="35"/>
        <v>4.5</v>
      </c>
      <c r="AL48" s="173">
        <f t="shared" si="35"/>
        <v>0</v>
      </c>
      <c r="AM48" s="173">
        <f t="shared" si="35"/>
        <v>13.5</v>
      </c>
      <c r="AN48" s="173">
        <f t="shared" si="35"/>
        <v>0</v>
      </c>
      <c r="AO48" s="173">
        <f t="shared" si="35"/>
        <v>0</v>
      </c>
      <c r="AP48" s="173">
        <f t="shared" si="35"/>
        <v>0</v>
      </c>
      <c r="AQ48" s="173">
        <f t="shared" si="35"/>
        <v>0</v>
      </c>
      <c r="AR48" s="173">
        <f t="shared" si="35"/>
        <v>0</v>
      </c>
      <c r="AS48" s="173">
        <f t="shared" si="35"/>
        <v>0</v>
      </c>
      <c r="AT48" s="173">
        <f t="shared" si="35"/>
        <v>0</v>
      </c>
      <c r="AU48" s="173">
        <f t="shared" si="35"/>
        <v>0</v>
      </c>
      <c r="AV48" s="173">
        <f t="shared" si="35"/>
        <v>0</v>
      </c>
      <c r="AW48" s="173">
        <f t="shared" si="35"/>
        <v>0</v>
      </c>
      <c r="AX48" s="173">
        <f t="shared" si="35"/>
        <v>0</v>
      </c>
      <c r="AY48" s="173">
        <f t="shared" si="35"/>
        <v>0</v>
      </c>
      <c r="AZ48" s="173">
        <f t="shared" si="35"/>
        <v>0</v>
      </c>
      <c r="BA48" s="173">
        <f t="shared" si="35"/>
        <v>0</v>
      </c>
      <c r="BB48" s="173">
        <f t="shared" si="35"/>
        <v>0</v>
      </c>
      <c r="BC48" s="173">
        <f t="shared" si="35"/>
        <v>0</v>
      </c>
      <c r="BD48" s="173">
        <f t="shared" si="35"/>
        <v>0</v>
      </c>
      <c r="BE48" s="173">
        <f t="shared" si="35"/>
        <v>0</v>
      </c>
      <c r="BF48" s="173">
        <f t="shared" si="35"/>
        <v>0</v>
      </c>
      <c r="BG48" s="173">
        <f t="shared" si="35"/>
        <v>0</v>
      </c>
      <c r="BH48" s="173">
        <f t="shared" si="35"/>
        <v>0</v>
      </c>
      <c r="BI48" s="173">
        <f t="shared" si="35"/>
        <v>0</v>
      </c>
      <c r="BJ48" s="173">
        <f t="shared" si="35"/>
        <v>0</v>
      </c>
      <c r="BK48" s="173">
        <f t="shared" si="35"/>
        <v>0</v>
      </c>
      <c r="BL48" s="173">
        <f t="shared" si="35"/>
        <v>0</v>
      </c>
      <c r="BM48" s="158"/>
      <c r="BN48" s="159" t="str">
        <f>IFERROR(__xludf.DUMMYFUNCTION("""COMPUTED_VALUE"""),"Daniel Fux")</f>
        <v>Daniel Fux</v>
      </c>
      <c r="BO48" s="174"/>
      <c r="BP48" s="175"/>
      <c r="BQ48" s="174"/>
      <c r="BR48" s="175"/>
      <c r="BS48" s="176"/>
      <c r="BT48" s="181"/>
      <c r="BU48" s="176"/>
      <c r="BV48" s="181"/>
      <c r="BW48" s="176"/>
      <c r="BX48" s="181"/>
      <c r="BY48" s="174"/>
      <c r="BZ48" s="175"/>
      <c r="CA48" s="176"/>
      <c r="CB48" s="181"/>
      <c r="CC48" s="176"/>
      <c r="CD48" s="181"/>
      <c r="CE48" s="174"/>
      <c r="CF48" s="175"/>
      <c r="CG48" s="176"/>
      <c r="CH48" s="181"/>
      <c r="CI48" s="176"/>
      <c r="CJ48" s="181"/>
      <c r="CK48" s="176"/>
      <c r="CL48" s="181"/>
      <c r="CM48" s="176"/>
      <c r="CN48" s="181"/>
      <c r="CO48" s="174"/>
      <c r="CP48" s="175"/>
      <c r="CQ48" s="174"/>
      <c r="CR48" s="175"/>
      <c r="CS48" s="174"/>
      <c r="CT48" s="173"/>
      <c r="CU48" s="176"/>
      <c r="CV48" s="173"/>
      <c r="CW48" s="176"/>
      <c r="CX48" s="173"/>
      <c r="CY48" s="176"/>
      <c r="CZ48" s="173"/>
      <c r="DA48" s="176"/>
      <c r="DB48" s="173"/>
      <c r="DC48" s="176"/>
      <c r="DD48" s="173"/>
      <c r="DE48" s="174"/>
      <c r="DF48" s="173"/>
      <c r="DG48" s="174"/>
      <c r="DH48" s="173"/>
      <c r="DI48" s="176"/>
      <c r="DJ48" s="173"/>
      <c r="DK48" s="176"/>
      <c r="DL48" s="182"/>
      <c r="DM48" s="174"/>
      <c r="DN48" s="173"/>
      <c r="DO48" s="176"/>
      <c r="DP48" s="173"/>
      <c r="DQ48" s="176"/>
      <c r="DR48" s="173"/>
      <c r="DS48" s="174"/>
      <c r="DT48" s="173"/>
      <c r="DU48" s="174"/>
      <c r="DV48" s="173"/>
      <c r="DW48" s="176"/>
      <c r="DX48" s="173"/>
      <c r="DY48" s="158"/>
      <c r="DZ48" s="159" t="str">
        <f t="shared" si="26"/>
        <v>Daniel Fux</v>
      </c>
      <c r="EA48" s="202"/>
      <c r="EB48" s="203"/>
      <c r="EC48" s="202"/>
      <c r="ED48" s="203"/>
      <c r="EE48" s="204"/>
      <c r="EF48" s="205"/>
      <c r="EG48" s="204"/>
      <c r="EH48" s="205"/>
      <c r="EI48" s="204"/>
      <c r="EJ48" s="205"/>
      <c r="EK48" s="202"/>
      <c r="EL48" s="203"/>
      <c r="EM48" s="204"/>
      <c r="EN48" s="205"/>
      <c r="EO48" s="204"/>
      <c r="EP48" s="205"/>
      <c r="EQ48" s="202"/>
      <c r="ER48" s="203"/>
      <c r="ES48" s="204"/>
      <c r="ET48" s="205"/>
      <c r="EU48" s="204"/>
      <c r="EV48" s="205"/>
      <c r="EW48" s="204"/>
      <c r="EX48" s="205"/>
      <c r="EY48" s="204"/>
      <c r="EZ48" s="205"/>
      <c r="FA48" s="202"/>
      <c r="FB48" s="203"/>
      <c r="FC48" s="202"/>
      <c r="FD48" s="203"/>
      <c r="FE48" s="202"/>
      <c r="FF48" s="199"/>
      <c r="FG48" s="204">
        <f>IFERROR(__xludf.DUMMYFUNCTION("""COMPUTED_VALUE"""),16.5)</f>
        <v>16.5</v>
      </c>
      <c r="FH48" s="199"/>
      <c r="FI48" s="204">
        <f>IFERROR(__xludf.DUMMYFUNCTION("""COMPUTED_VALUE"""),4.5)</f>
        <v>4.5</v>
      </c>
      <c r="FJ48" s="199"/>
      <c r="FK48" s="204">
        <f>IFERROR(__xludf.DUMMYFUNCTION("""COMPUTED_VALUE"""),13.5)</f>
        <v>13.5</v>
      </c>
      <c r="FL48" s="199"/>
      <c r="FM48" s="204"/>
      <c r="FN48" s="199"/>
      <c r="FO48" s="204"/>
      <c r="FP48" s="199"/>
      <c r="FQ48" s="202"/>
      <c r="FR48" s="199"/>
      <c r="FS48" s="202"/>
      <c r="FT48" s="199"/>
      <c r="FU48" s="204"/>
      <c r="FV48" s="199"/>
      <c r="FW48" s="204"/>
      <c r="FX48" s="206"/>
      <c r="FY48" s="202"/>
      <c r="FZ48" s="199"/>
      <c r="GA48" s="204"/>
      <c r="GB48" s="199"/>
      <c r="GC48" s="204"/>
      <c r="GD48" s="199"/>
      <c r="GE48" s="202"/>
      <c r="GF48" s="199"/>
      <c r="GG48" s="202"/>
      <c r="GH48" s="199"/>
      <c r="GI48" s="204"/>
      <c r="GJ48" s="199"/>
      <c r="GK48" s="158"/>
      <c r="GL48" s="159" t="str">
        <f t="shared" si="27"/>
        <v>Daniel Fux</v>
      </c>
      <c r="GM48" s="202"/>
      <c r="GN48" s="203"/>
      <c r="GO48" s="202"/>
      <c r="GP48" s="203"/>
      <c r="GQ48" s="204"/>
      <c r="GR48" s="205"/>
      <c r="GS48" s="204"/>
      <c r="GT48" s="205"/>
      <c r="GU48" s="204"/>
      <c r="GV48" s="205"/>
      <c r="GW48" s="202"/>
      <c r="GX48" s="203"/>
      <c r="GY48" s="204"/>
      <c r="GZ48" s="205"/>
      <c r="HA48" s="204"/>
      <c r="HB48" s="205"/>
      <c r="HC48" s="202"/>
      <c r="HD48" s="203"/>
      <c r="HE48" s="204"/>
      <c r="HF48" s="205"/>
      <c r="HG48" s="204"/>
      <c r="HH48" s="205"/>
      <c r="HI48" s="204"/>
      <c r="HJ48" s="205"/>
      <c r="HK48" s="204"/>
      <c r="HL48" s="205"/>
      <c r="HM48" s="202"/>
      <c r="HN48" s="203"/>
      <c r="HO48" s="202"/>
      <c r="HP48" s="203"/>
      <c r="HQ48" s="202"/>
      <c r="HR48" s="199"/>
      <c r="HS48" s="204"/>
      <c r="HT48" s="199"/>
      <c r="HU48" s="204"/>
      <c r="HV48" s="199"/>
      <c r="HW48" s="204"/>
      <c r="HX48" s="199"/>
      <c r="HY48" s="204"/>
      <c r="HZ48" s="199"/>
      <c r="IA48" s="204"/>
      <c r="IB48" s="199"/>
      <c r="IC48" s="202"/>
      <c r="ID48" s="199"/>
      <c r="IE48" s="202"/>
      <c r="IF48" s="199"/>
      <c r="IG48" s="204"/>
      <c r="IH48" s="199"/>
      <c r="II48" s="204"/>
      <c r="IJ48" s="206"/>
      <c r="IK48" s="202"/>
      <c r="IL48" s="199"/>
      <c r="IM48" s="204"/>
      <c r="IN48" s="199"/>
      <c r="IO48" s="204"/>
      <c r="IP48" s="199"/>
      <c r="IQ48" s="202"/>
      <c r="IR48" s="199"/>
      <c r="IS48" s="202"/>
      <c r="IT48" s="199"/>
      <c r="IU48" s="204"/>
      <c r="IV48" s="199"/>
    </row>
    <row r="49">
      <c r="A49" s="214">
        <f>IFERROR(__xludf.DUMMYFUNCTION("""COMPUTED_VALUE"""),100.0)</f>
        <v>100</v>
      </c>
      <c r="B49" s="159" t="str">
        <f t="shared" si="24"/>
        <v>Peter Tomko</v>
      </c>
      <c r="C49" s="173">
        <f t="shared" ref="C49:BL49" si="36">BO49+EA49+GM49</f>
        <v>0</v>
      </c>
      <c r="D49" s="173">
        <f t="shared" si="36"/>
        <v>0</v>
      </c>
      <c r="E49" s="173">
        <f t="shared" si="36"/>
        <v>0</v>
      </c>
      <c r="F49" s="173">
        <f t="shared" si="36"/>
        <v>0</v>
      </c>
      <c r="G49" s="173">
        <f t="shared" si="36"/>
        <v>0</v>
      </c>
      <c r="H49" s="173">
        <f t="shared" si="36"/>
        <v>0</v>
      </c>
      <c r="I49" s="173">
        <f t="shared" si="36"/>
        <v>0</v>
      </c>
      <c r="J49" s="173">
        <f t="shared" si="36"/>
        <v>0</v>
      </c>
      <c r="K49" s="173">
        <f t="shared" si="36"/>
        <v>0</v>
      </c>
      <c r="L49" s="173">
        <f t="shared" si="36"/>
        <v>0</v>
      </c>
      <c r="M49" s="173">
        <f t="shared" si="36"/>
        <v>0</v>
      </c>
      <c r="N49" s="173">
        <f t="shared" si="36"/>
        <v>0</v>
      </c>
      <c r="O49" s="173">
        <f t="shared" si="36"/>
        <v>0</v>
      </c>
      <c r="P49" s="173">
        <f t="shared" si="36"/>
        <v>0</v>
      </c>
      <c r="Q49" s="173">
        <f t="shared" si="36"/>
        <v>0</v>
      </c>
      <c r="R49" s="173">
        <f t="shared" si="36"/>
        <v>0</v>
      </c>
      <c r="S49" s="173">
        <f t="shared" si="36"/>
        <v>0</v>
      </c>
      <c r="T49" s="173">
        <f t="shared" si="36"/>
        <v>0</v>
      </c>
      <c r="U49" s="173">
        <f t="shared" si="36"/>
        <v>0</v>
      </c>
      <c r="V49" s="173">
        <f t="shared" si="36"/>
        <v>0</v>
      </c>
      <c r="W49" s="173">
        <f t="shared" si="36"/>
        <v>0</v>
      </c>
      <c r="X49" s="173">
        <f t="shared" si="36"/>
        <v>0</v>
      </c>
      <c r="Y49" s="173">
        <f t="shared" si="36"/>
        <v>0</v>
      </c>
      <c r="Z49" s="173">
        <f t="shared" si="36"/>
        <v>0</v>
      </c>
      <c r="AA49" s="173">
        <f t="shared" si="36"/>
        <v>0</v>
      </c>
      <c r="AB49" s="173">
        <f t="shared" si="36"/>
        <v>0</v>
      </c>
      <c r="AC49" s="173">
        <f t="shared" si="36"/>
        <v>0</v>
      </c>
      <c r="AD49" s="173">
        <f t="shared" si="36"/>
        <v>0</v>
      </c>
      <c r="AE49" s="173">
        <f t="shared" si="36"/>
        <v>0</v>
      </c>
      <c r="AF49" s="173">
        <f t="shared" si="36"/>
        <v>0</v>
      </c>
      <c r="AG49" s="173">
        <f t="shared" si="36"/>
        <v>0</v>
      </c>
      <c r="AH49" s="173">
        <f t="shared" si="36"/>
        <v>0</v>
      </c>
      <c r="AI49" s="173">
        <f t="shared" si="36"/>
        <v>0</v>
      </c>
      <c r="AJ49" s="173">
        <f t="shared" si="36"/>
        <v>0</v>
      </c>
      <c r="AK49" s="173">
        <f t="shared" si="36"/>
        <v>0</v>
      </c>
      <c r="AL49" s="173">
        <f t="shared" si="36"/>
        <v>0</v>
      </c>
      <c r="AM49" s="173">
        <f t="shared" si="36"/>
        <v>0</v>
      </c>
      <c r="AN49" s="173">
        <f t="shared" si="36"/>
        <v>0</v>
      </c>
      <c r="AO49" s="173">
        <f t="shared" si="36"/>
        <v>0</v>
      </c>
      <c r="AP49" s="173">
        <f t="shared" si="36"/>
        <v>0</v>
      </c>
      <c r="AQ49" s="173">
        <f t="shared" si="36"/>
        <v>0</v>
      </c>
      <c r="AR49" s="173">
        <f t="shared" si="36"/>
        <v>0</v>
      </c>
      <c r="AS49" s="173">
        <f t="shared" si="36"/>
        <v>0</v>
      </c>
      <c r="AT49" s="173">
        <f t="shared" si="36"/>
        <v>0</v>
      </c>
      <c r="AU49" s="173">
        <f t="shared" si="36"/>
        <v>0</v>
      </c>
      <c r="AV49" s="173">
        <f t="shared" si="36"/>
        <v>0</v>
      </c>
      <c r="AW49" s="173">
        <f t="shared" si="36"/>
        <v>0</v>
      </c>
      <c r="AX49" s="173">
        <f t="shared" si="36"/>
        <v>0</v>
      </c>
      <c r="AY49" s="173">
        <f t="shared" si="36"/>
        <v>0</v>
      </c>
      <c r="AZ49" s="173">
        <f t="shared" si="36"/>
        <v>0</v>
      </c>
      <c r="BA49" s="173">
        <f t="shared" si="36"/>
        <v>0</v>
      </c>
      <c r="BB49" s="173">
        <f t="shared" si="36"/>
        <v>0</v>
      </c>
      <c r="BC49" s="173">
        <f t="shared" si="36"/>
        <v>0</v>
      </c>
      <c r="BD49" s="173">
        <f t="shared" si="36"/>
        <v>0</v>
      </c>
      <c r="BE49" s="173">
        <f t="shared" si="36"/>
        <v>0</v>
      </c>
      <c r="BF49" s="173">
        <f t="shared" si="36"/>
        <v>0</v>
      </c>
      <c r="BG49" s="173">
        <f t="shared" si="36"/>
        <v>0</v>
      </c>
      <c r="BH49" s="173">
        <f t="shared" si="36"/>
        <v>0</v>
      </c>
      <c r="BI49" s="173">
        <f t="shared" si="36"/>
        <v>0</v>
      </c>
      <c r="BJ49" s="173">
        <f t="shared" si="36"/>
        <v>0</v>
      </c>
      <c r="BK49" s="173">
        <f t="shared" si="36"/>
        <v>0</v>
      </c>
      <c r="BL49" s="173">
        <f t="shared" si="36"/>
        <v>0</v>
      </c>
      <c r="BM49" s="158"/>
      <c r="BN49" s="159" t="str">
        <f>IFERROR(__xludf.DUMMYFUNCTION("""COMPUTED_VALUE"""),"Peter Tomko")</f>
        <v>Peter Tomko</v>
      </c>
      <c r="BO49" s="174"/>
      <c r="BP49" s="175"/>
      <c r="BQ49" s="174"/>
      <c r="BR49" s="175"/>
      <c r="BS49" s="174"/>
      <c r="BT49" s="175"/>
      <c r="BU49" s="174"/>
      <c r="BV49" s="175"/>
      <c r="BW49" s="174"/>
      <c r="BX49" s="175"/>
      <c r="BY49" s="174"/>
      <c r="BZ49" s="175"/>
      <c r="CA49" s="174"/>
      <c r="CB49" s="175"/>
      <c r="CC49" s="174"/>
      <c r="CD49" s="175"/>
      <c r="CE49" s="174"/>
      <c r="CF49" s="175"/>
      <c r="CG49" s="174"/>
      <c r="CH49" s="175"/>
      <c r="CI49" s="174"/>
      <c r="CJ49" s="175"/>
      <c r="CK49" s="174"/>
      <c r="CL49" s="175"/>
      <c r="CM49" s="174"/>
      <c r="CN49" s="175"/>
      <c r="CO49" s="174"/>
      <c r="CP49" s="175"/>
      <c r="CQ49" s="174"/>
      <c r="CR49" s="175"/>
      <c r="CS49" s="174"/>
      <c r="CT49" s="173"/>
      <c r="CU49" s="174"/>
      <c r="CV49" s="173"/>
      <c r="CW49" s="174"/>
      <c r="CX49" s="173"/>
      <c r="CY49" s="174"/>
      <c r="CZ49" s="173"/>
      <c r="DA49" s="174"/>
      <c r="DB49" s="173"/>
      <c r="DC49" s="174"/>
      <c r="DD49" s="173"/>
      <c r="DE49" s="174"/>
      <c r="DF49" s="173"/>
      <c r="DG49" s="174"/>
      <c r="DH49" s="173"/>
      <c r="DI49" s="174"/>
      <c r="DJ49" s="173"/>
      <c r="DK49" s="174"/>
      <c r="DL49" s="173"/>
      <c r="DM49" s="174"/>
      <c r="DN49" s="173"/>
      <c r="DO49" s="174"/>
      <c r="DP49" s="173"/>
      <c r="DQ49" s="174"/>
      <c r="DR49" s="173"/>
      <c r="DS49" s="174"/>
      <c r="DT49" s="173"/>
      <c r="DU49" s="174"/>
      <c r="DV49" s="173"/>
      <c r="DW49" s="174"/>
      <c r="DX49" s="173"/>
      <c r="DY49" s="158"/>
      <c r="DZ49" s="159" t="str">
        <f t="shared" si="26"/>
        <v>Peter Tomko</v>
      </c>
      <c r="EA49" s="202"/>
      <c r="EB49" s="203"/>
      <c r="EC49" s="202"/>
      <c r="ED49" s="203"/>
      <c r="EE49" s="202"/>
      <c r="EF49" s="203"/>
      <c r="EG49" s="202"/>
      <c r="EH49" s="203"/>
      <c r="EI49" s="202"/>
      <c r="EJ49" s="203"/>
      <c r="EK49" s="202"/>
      <c r="EL49" s="203"/>
      <c r="EM49" s="202"/>
      <c r="EN49" s="203"/>
      <c r="EO49" s="202"/>
      <c r="EP49" s="203"/>
      <c r="EQ49" s="202"/>
      <c r="ER49" s="203"/>
      <c r="ES49" s="202"/>
      <c r="ET49" s="203"/>
      <c r="EU49" s="202"/>
      <c r="EV49" s="203"/>
      <c r="EW49" s="202"/>
      <c r="EX49" s="203"/>
      <c r="EY49" s="202"/>
      <c r="EZ49" s="203"/>
      <c r="FA49" s="202"/>
      <c r="FB49" s="203"/>
      <c r="FC49" s="202"/>
      <c r="FD49" s="203"/>
      <c r="FE49" s="202"/>
      <c r="FF49" s="199"/>
      <c r="FG49" s="202"/>
      <c r="FH49" s="199"/>
      <c r="FI49" s="202"/>
      <c r="FJ49" s="199"/>
      <c r="FK49" s="202"/>
      <c r="FL49" s="199"/>
      <c r="FM49" s="202"/>
      <c r="FN49" s="199"/>
      <c r="FO49" s="202"/>
      <c r="FP49" s="199"/>
      <c r="FQ49" s="202"/>
      <c r="FR49" s="199"/>
      <c r="FS49" s="202"/>
      <c r="FT49" s="199"/>
      <c r="FU49" s="202"/>
      <c r="FV49" s="199"/>
      <c r="FW49" s="202"/>
      <c r="FX49" s="199"/>
      <c r="FY49" s="202"/>
      <c r="FZ49" s="199"/>
      <c r="GA49" s="202"/>
      <c r="GB49" s="199"/>
      <c r="GC49" s="202"/>
      <c r="GD49" s="199"/>
      <c r="GE49" s="202"/>
      <c r="GF49" s="199"/>
      <c r="GG49" s="202"/>
      <c r="GH49" s="199"/>
      <c r="GI49" s="202"/>
      <c r="GJ49" s="199"/>
      <c r="GK49" s="158"/>
      <c r="GL49" s="159" t="str">
        <f t="shared" si="27"/>
        <v>Peter Tomko</v>
      </c>
      <c r="GM49" s="202"/>
      <c r="GN49" s="203"/>
      <c r="GO49" s="202"/>
      <c r="GP49" s="203"/>
      <c r="GQ49" s="202"/>
      <c r="GR49" s="203"/>
      <c r="GS49" s="202"/>
      <c r="GT49" s="203"/>
      <c r="GU49" s="202"/>
      <c r="GV49" s="203"/>
      <c r="GW49" s="202"/>
      <c r="GX49" s="203"/>
      <c r="GY49" s="202"/>
      <c r="GZ49" s="203"/>
      <c r="HA49" s="202"/>
      <c r="HB49" s="203"/>
      <c r="HC49" s="202"/>
      <c r="HD49" s="203"/>
      <c r="HE49" s="202"/>
      <c r="HF49" s="203"/>
      <c r="HG49" s="202"/>
      <c r="HH49" s="203"/>
      <c r="HI49" s="202"/>
      <c r="HJ49" s="203"/>
      <c r="HK49" s="202"/>
      <c r="HL49" s="203"/>
      <c r="HM49" s="202"/>
      <c r="HN49" s="203"/>
      <c r="HO49" s="202"/>
      <c r="HP49" s="203"/>
      <c r="HQ49" s="202"/>
      <c r="HR49" s="199"/>
      <c r="HS49" s="202"/>
      <c r="HT49" s="199"/>
      <c r="HU49" s="202"/>
      <c r="HV49" s="199"/>
      <c r="HW49" s="202"/>
      <c r="HX49" s="199"/>
      <c r="HY49" s="202"/>
      <c r="HZ49" s="199"/>
      <c r="IA49" s="202"/>
      <c r="IB49" s="199"/>
      <c r="IC49" s="202"/>
      <c r="ID49" s="199"/>
      <c r="IE49" s="202"/>
      <c r="IF49" s="199"/>
      <c r="IG49" s="202"/>
      <c r="IH49" s="199"/>
      <c r="II49" s="202"/>
      <c r="IJ49" s="199"/>
      <c r="IK49" s="202"/>
      <c r="IL49" s="199"/>
      <c r="IM49" s="202"/>
      <c r="IN49" s="199"/>
      <c r="IO49" s="202"/>
      <c r="IP49" s="199"/>
      <c r="IQ49" s="202"/>
      <c r="IR49" s="199"/>
      <c r="IS49" s="202"/>
      <c r="IT49" s="199"/>
      <c r="IU49" s="202"/>
      <c r="IV49" s="199"/>
    </row>
    <row r="50">
      <c r="A50" s="214">
        <f>IFERROR(__xludf.DUMMYFUNCTION("""COMPUTED_VALUE"""),100.0)</f>
        <v>100</v>
      </c>
      <c r="B50" s="159" t="str">
        <f t="shared" si="24"/>
        <v>Karolína Schejbalová</v>
      </c>
      <c r="C50" s="173">
        <f t="shared" ref="C50:BL50" si="37">BO50+EA50+GM50</f>
        <v>0</v>
      </c>
      <c r="D50" s="173">
        <f t="shared" si="37"/>
        <v>0</v>
      </c>
      <c r="E50" s="173">
        <f t="shared" si="37"/>
        <v>0</v>
      </c>
      <c r="F50" s="173">
        <f t="shared" si="37"/>
        <v>0</v>
      </c>
      <c r="G50" s="173">
        <f t="shared" si="37"/>
        <v>0</v>
      </c>
      <c r="H50" s="173">
        <f t="shared" si="37"/>
        <v>0</v>
      </c>
      <c r="I50" s="173">
        <f t="shared" si="37"/>
        <v>0</v>
      </c>
      <c r="J50" s="173">
        <f t="shared" si="37"/>
        <v>0</v>
      </c>
      <c r="K50" s="173">
        <f t="shared" si="37"/>
        <v>0</v>
      </c>
      <c r="L50" s="173">
        <f t="shared" si="37"/>
        <v>0</v>
      </c>
      <c r="M50" s="173">
        <f t="shared" si="37"/>
        <v>0</v>
      </c>
      <c r="N50" s="173">
        <f t="shared" si="37"/>
        <v>0</v>
      </c>
      <c r="O50" s="173">
        <f t="shared" si="37"/>
        <v>0</v>
      </c>
      <c r="P50" s="173">
        <f t="shared" si="37"/>
        <v>0</v>
      </c>
      <c r="Q50" s="173">
        <f t="shared" si="37"/>
        <v>0</v>
      </c>
      <c r="R50" s="173">
        <f t="shared" si="37"/>
        <v>0</v>
      </c>
      <c r="S50" s="173">
        <f t="shared" si="37"/>
        <v>0</v>
      </c>
      <c r="T50" s="173">
        <f t="shared" si="37"/>
        <v>0</v>
      </c>
      <c r="U50" s="173">
        <f t="shared" si="37"/>
        <v>0</v>
      </c>
      <c r="V50" s="173">
        <f t="shared" si="37"/>
        <v>0</v>
      </c>
      <c r="W50" s="173">
        <f t="shared" si="37"/>
        <v>0</v>
      </c>
      <c r="X50" s="173">
        <f t="shared" si="37"/>
        <v>0</v>
      </c>
      <c r="Y50" s="173">
        <f t="shared" si="37"/>
        <v>0</v>
      </c>
      <c r="Z50" s="173">
        <f t="shared" si="37"/>
        <v>0</v>
      </c>
      <c r="AA50" s="173">
        <f t="shared" si="37"/>
        <v>0</v>
      </c>
      <c r="AB50" s="173">
        <f t="shared" si="37"/>
        <v>0</v>
      </c>
      <c r="AC50" s="173">
        <f t="shared" si="37"/>
        <v>0</v>
      </c>
      <c r="AD50" s="173">
        <f t="shared" si="37"/>
        <v>0</v>
      </c>
      <c r="AE50" s="173">
        <f t="shared" si="37"/>
        <v>0</v>
      </c>
      <c r="AF50" s="173">
        <f t="shared" si="37"/>
        <v>0</v>
      </c>
      <c r="AG50" s="173">
        <f t="shared" si="37"/>
        <v>0</v>
      </c>
      <c r="AH50" s="173">
        <f t="shared" si="37"/>
        <v>0</v>
      </c>
      <c r="AI50" s="173">
        <f t="shared" si="37"/>
        <v>0</v>
      </c>
      <c r="AJ50" s="173">
        <f t="shared" si="37"/>
        <v>0</v>
      </c>
      <c r="AK50" s="173">
        <f t="shared" si="37"/>
        <v>0</v>
      </c>
      <c r="AL50" s="173">
        <f t="shared" si="37"/>
        <v>0</v>
      </c>
      <c r="AM50" s="173">
        <f t="shared" si="37"/>
        <v>0</v>
      </c>
      <c r="AN50" s="173">
        <f t="shared" si="37"/>
        <v>0</v>
      </c>
      <c r="AO50" s="173">
        <f t="shared" si="37"/>
        <v>0</v>
      </c>
      <c r="AP50" s="173">
        <f t="shared" si="37"/>
        <v>0</v>
      </c>
      <c r="AQ50" s="173">
        <f t="shared" si="37"/>
        <v>0</v>
      </c>
      <c r="AR50" s="173">
        <f t="shared" si="37"/>
        <v>0</v>
      </c>
      <c r="AS50" s="173">
        <f t="shared" si="37"/>
        <v>0</v>
      </c>
      <c r="AT50" s="173">
        <f t="shared" si="37"/>
        <v>0</v>
      </c>
      <c r="AU50" s="173">
        <f t="shared" si="37"/>
        <v>0</v>
      </c>
      <c r="AV50" s="173">
        <f t="shared" si="37"/>
        <v>0</v>
      </c>
      <c r="AW50" s="173">
        <f t="shared" si="37"/>
        <v>0</v>
      </c>
      <c r="AX50" s="173">
        <f t="shared" si="37"/>
        <v>0</v>
      </c>
      <c r="AY50" s="173">
        <f t="shared" si="37"/>
        <v>0</v>
      </c>
      <c r="AZ50" s="173">
        <f t="shared" si="37"/>
        <v>0</v>
      </c>
      <c r="BA50" s="173">
        <f t="shared" si="37"/>
        <v>0</v>
      </c>
      <c r="BB50" s="173">
        <f t="shared" si="37"/>
        <v>0</v>
      </c>
      <c r="BC50" s="173">
        <f t="shared" si="37"/>
        <v>0</v>
      </c>
      <c r="BD50" s="173">
        <f t="shared" si="37"/>
        <v>0</v>
      </c>
      <c r="BE50" s="173">
        <f t="shared" si="37"/>
        <v>0</v>
      </c>
      <c r="BF50" s="173">
        <f t="shared" si="37"/>
        <v>0</v>
      </c>
      <c r="BG50" s="173">
        <f t="shared" si="37"/>
        <v>0</v>
      </c>
      <c r="BH50" s="173">
        <f t="shared" si="37"/>
        <v>0</v>
      </c>
      <c r="BI50" s="173">
        <f t="shared" si="37"/>
        <v>0</v>
      </c>
      <c r="BJ50" s="173">
        <f t="shared" si="37"/>
        <v>0</v>
      </c>
      <c r="BK50" s="173">
        <f t="shared" si="37"/>
        <v>0</v>
      </c>
      <c r="BL50" s="173">
        <f t="shared" si="37"/>
        <v>0</v>
      </c>
      <c r="BM50" s="158"/>
      <c r="BN50" s="159" t="str">
        <f>IFERROR(__xludf.DUMMYFUNCTION("""COMPUTED_VALUE"""),"Karolína Schejbalová")</f>
        <v>Karolína Schejbalová</v>
      </c>
      <c r="BO50" s="174"/>
      <c r="BP50" s="175"/>
      <c r="BQ50" s="174"/>
      <c r="BR50" s="175"/>
      <c r="BS50" s="174"/>
      <c r="BT50" s="175"/>
      <c r="BU50" s="174"/>
      <c r="BV50" s="175"/>
      <c r="BW50" s="174"/>
      <c r="BX50" s="175"/>
      <c r="BY50" s="174"/>
      <c r="BZ50" s="175"/>
      <c r="CA50" s="174"/>
      <c r="CB50" s="175"/>
      <c r="CC50" s="174"/>
      <c r="CD50" s="175"/>
      <c r="CE50" s="174"/>
      <c r="CF50" s="175"/>
      <c r="CG50" s="174"/>
      <c r="CH50" s="175"/>
      <c r="CI50" s="174"/>
      <c r="CJ50" s="175"/>
      <c r="CK50" s="174"/>
      <c r="CL50" s="175"/>
      <c r="CM50" s="174"/>
      <c r="CN50" s="175"/>
      <c r="CO50" s="176"/>
      <c r="CP50" s="181"/>
      <c r="CQ50" s="174"/>
      <c r="CR50" s="175"/>
      <c r="CS50" s="174"/>
      <c r="CT50" s="173"/>
      <c r="CU50" s="174"/>
      <c r="CV50" s="173"/>
      <c r="CW50" s="174"/>
      <c r="CX50" s="173"/>
      <c r="CY50" s="174"/>
      <c r="CZ50" s="173"/>
      <c r="DA50" s="174"/>
      <c r="DB50" s="173"/>
      <c r="DC50" s="174"/>
      <c r="DD50" s="173"/>
      <c r="DE50" s="174"/>
      <c r="DF50" s="173"/>
      <c r="DG50" s="174"/>
      <c r="DH50" s="173"/>
      <c r="DI50" s="174"/>
      <c r="DJ50" s="173"/>
      <c r="DK50" s="174"/>
      <c r="DL50" s="173"/>
      <c r="DM50" s="174"/>
      <c r="DN50" s="173"/>
      <c r="DO50" s="174"/>
      <c r="DP50" s="173"/>
      <c r="DQ50" s="174"/>
      <c r="DR50" s="173"/>
      <c r="DS50" s="174"/>
      <c r="DT50" s="173"/>
      <c r="DU50" s="174"/>
      <c r="DV50" s="173"/>
      <c r="DW50" s="174"/>
      <c r="DX50" s="173"/>
      <c r="DY50" s="158"/>
      <c r="DZ50" s="159" t="str">
        <f t="shared" si="26"/>
        <v>Karolína Schejbalová</v>
      </c>
      <c r="EA50" s="202"/>
      <c r="EB50" s="203"/>
      <c r="EC50" s="202"/>
      <c r="ED50" s="203"/>
      <c r="EE50" s="202"/>
      <c r="EF50" s="203"/>
      <c r="EG50" s="202"/>
      <c r="EH50" s="203"/>
      <c r="EI50" s="202"/>
      <c r="EJ50" s="203"/>
      <c r="EK50" s="202"/>
      <c r="EL50" s="203"/>
      <c r="EM50" s="202"/>
      <c r="EN50" s="203"/>
      <c r="EO50" s="202"/>
      <c r="EP50" s="203"/>
      <c r="EQ50" s="202"/>
      <c r="ER50" s="203"/>
      <c r="ES50" s="202"/>
      <c r="ET50" s="203"/>
      <c r="EU50" s="202"/>
      <c r="EV50" s="203"/>
      <c r="EW50" s="202"/>
      <c r="EX50" s="203"/>
      <c r="EY50" s="202"/>
      <c r="EZ50" s="203"/>
      <c r="FA50" s="204"/>
      <c r="FB50" s="205"/>
      <c r="FC50" s="202"/>
      <c r="FD50" s="203"/>
      <c r="FE50" s="202"/>
      <c r="FF50" s="199"/>
      <c r="FG50" s="202"/>
      <c r="FH50" s="199"/>
      <c r="FI50" s="202"/>
      <c r="FJ50" s="199"/>
      <c r="FK50" s="202"/>
      <c r="FL50" s="199"/>
      <c r="FM50" s="202"/>
      <c r="FN50" s="199"/>
      <c r="FO50" s="202"/>
      <c r="FP50" s="199"/>
      <c r="FQ50" s="202"/>
      <c r="FR50" s="199"/>
      <c r="FS50" s="202"/>
      <c r="FT50" s="199"/>
      <c r="FU50" s="202"/>
      <c r="FV50" s="199"/>
      <c r="FW50" s="202"/>
      <c r="FX50" s="199"/>
      <c r="FY50" s="202"/>
      <c r="FZ50" s="199"/>
      <c r="GA50" s="202"/>
      <c r="GB50" s="199"/>
      <c r="GC50" s="202"/>
      <c r="GD50" s="199"/>
      <c r="GE50" s="202"/>
      <c r="GF50" s="199"/>
      <c r="GG50" s="202"/>
      <c r="GH50" s="199"/>
      <c r="GI50" s="202"/>
      <c r="GJ50" s="199"/>
      <c r="GK50" s="158"/>
      <c r="GL50" s="159" t="str">
        <f t="shared" si="27"/>
        <v>Karolína Schejbalová</v>
      </c>
      <c r="GM50" s="202"/>
      <c r="GN50" s="203"/>
      <c r="GO50" s="202"/>
      <c r="GP50" s="203"/>
      <c r="GQ50" s="202"/>
      <c r="GR50" s="203"/>
      <c r="GS50" s="202"/>
      <c r="GT50" s="203"/>
      <c r="GU50" s="202"/>
      <c r="GV50" s="203"/>
      <c r="GW50" s="202"/>
      <c r="GX50" s="203"/>
      <c r="GY50" s="202"/>
      <c r="GZ50" s="203"/>
      <c r="HA50" s="202"/>
      <c r="HB50" s="203"/>
      <c r="HC50" s="202"/>
      <c r="HD50" s="203"/>
      <c r="HE50" s="202"/>
      <c r="HF50" s="203"/>
      <c r="HG50" s="202"/>
      <c r="HH50" s="203"/>
      <c r="HI50" s="202"/>
      <c r="HJ50" s="203"/>
      <c r="HK50" s="202"/>
      <c r="HL50" s="203"/>
      <c r="HM50" s="204"/>
      <c r="HN50" s="205"/>
      <c r="HO50" s="202"/>
      <c r="HP50" s="203"/>
      <c r="HQ50" s="202"/>
      <c r="HR50" s="199"/>
      <c r="HS50" s="202"/>
      <c r="HT50" s="199"/>
      <c r="HU50" s="202"/>
      <c r="HV50" s="199"/>
      <c r="HW50" s="202"/>
      <c r="HX50" s="199"/>
      <c r="HY50" s="202"/>
      <c r="HZ50" s="199"/>
      <c r="IA50" s="202"/>
      <c r="IB50" s="199"/>
      <c r="IC50" s="202"/>
      <c r="ID50" s="199"/>
      <c r="IE50" s="202"/>
      <c r="IF50" s="199"/>
      <c r="IG50" s="202"/>
      <c r="IH50" s="199"/>
      <c r="II50" s="202"/>
      <c r="IJ50" s="199"/>
      <c r="IK50" s="202"/>
      <c r="IL50" s="199"/>
      <c r="IM50" s="202"/>
      <c r="IN50" s="199"/>
      <c r="IO50" s="202"/>
      <c r="IP50" s="199"/>
      <c r="IQ50" s="202"/>
      <c r="IR50" s="199"/>
      <c r="IS50" s="202"/>
      <c r="IT50" s="199"/>
      <c r="IU50" s="202"/>
      <c r="IV50" s="199"/>
    </row>
    <row r="51">
      <c r="A51" s="214">
        <f>IFERROR(__xludf.DUMMYFUNCTION("""COMPUTED_VALUE"""),100.0)</f>
        <v>100</v>
      </c>
      <c r="B51" s="159" t="str">
        <f t="shared" si="24"/>
        <v>Martin Sova</v>
      </c>
      <c r="C51" s="173">
        <f t="shared" ref="C51:BL51" si="38">BO51+EA51+GM51</f>
        <v>8.5</v>
      </c>
      <c r="D51" s="173">
        <f t="shared" si="38"/>
        <v>0</v>
      </c>
      <c r="E51" s="173">
        <f t="shared" si="38"/>
        <v>7</v>
      </c>
      <c r="F51" s="173">
        <f t="shared" si="38"/>
        <v>0</v>
      </c>
      <c r="G51" s="173">
        <f t="shared" si="38"/>
        <v>0</v>
      </c>
      <c r="H51" s="173">
        <f t="shared" si="38"/>
        <v>0</v>
      </c>
      <c r="I51" s="173">
        <f t="shared" si="38"/>
        <v>0</v>
      </c>
      <c r="J51" s="173">
        <f t="shared" si="38"/>
        <v>0</v>
      </c>
      <c r="K51" s="173">
        <f t="shared" si="38"/>
        <v>0</v>
      </c>
      <c r="L51" s="173">
        <f t="shared" si="38"/>
        <v>0</v>
      </c>
      <c r="M51" s="173">
        <f t="shared" si="38"/>
        <v>12</v>
      </c>
      <c r="N51" s="173">
        <f t="shared" si="38"/>
        <v>0</v>
      </c>
      <c r="O51" s="173">
        <f t="shared" si="38"/>
        <v>0</v>
      </c>
      <c r="P51" s="173">
        <f t="shared" si="38"/>
        <v>0</v>
      </c>
      <c r="Q51" s="173">
        <f t="shared" si="38"/>
        <v>12</v>
      </c>
      <c r="R51" s="173">
        <f t="shared" si="38"/>
        <v>0</v>
      </c>
      <c r="S51" s="173">
        <f t="shared" si="38"/>
        <v>7.5</v>
      </c>
      <c r="T51" s="173">
        <f t="shared" si="38"/>
        <v>0</v>
      </c>
      <c r="U51" s="173">
        <f t="shared" si="38"/>
        <v>9</v>
      </c>
      <c r="V51" s="173">
        <f t="shared" si="38"/>
        <v>0</v>
      </c>
      <c r="W51" s="173">
        <f t="shared" si="38"/>
        <v>2</v>
      </c>
      <c r="X51" s="173">
        <f t="shared" si="38"/>
        <v>0</v>
      </c>
      <c r="Y51" s="173">
        <f t="shared" si="38"/>
        <v>0</v>
      </c>
      <c r="Z51" s="173">
        <f t="shared" si="38"/>
        <v>0</v>
      </c>
      <c r="AA51" s="173">
        <f t="shared" si="38"/>
        <v>0</v>
      </c>
      <c r="AB51" s="173">
        <f t="shared" si="38"/>
        <v>0</v>
      </c>
      <c r="AC51" s="173">
        <f t="shared" si="38"/>
        <v>0</v>
      </c>
      <c r="AD51" s="173">
        <f t="shared" si="38"/>
        <v>0</v>
      </c>
      <c r="AE51" s="173">
        <f t="shared" si="38"/>
        <v>0</v>
      </c>
      <c r="AF51" s="173">
        <f t="shared" si="38"/>
        <v>0</v>
      </c>
      <c r="AG51" s="173">
        <f t="shared" si="38"/>
        <v>0</v>
      </c>
      <c r="AH51" s="173">
        <f t="shared" si="38"/>
        <v>0</v>
      </c>
      <c r="AI51" s="173">
        <f t="shared" si="38"/>
        <v>0</v>
      </c>
      <c r="AJ51" s="173">
        <f t="shared" si="38"/>
        <v>0</v>
      </c>
      <c r="AK51" s="173">
        <f t="shared" si="38"/>
        <v>0</v>
      </c>
      <c r="AL51" s="173">
        <f t="shared" si="38"/>
        <v>0</v>
      </c>
      <c r="AM51" s="173">
        <f t="shared" si="38"/>
        <v>0</v>
      </c>
      <c r="AN51" s="173">
        <f t="shared" si="38"/>
        <v>0</v>
      </c>
      <c r="AO51" s="173">
        <f t="shared" si="38"/>
        <v>0</v>
      </c>
      <c r="AP51" s="173">
        <f t="shared" si="38"/>
        <v>0</v>
      </c>
      <c r="AQ51" s="173">
        <f t="shared" si="38"/>
        <v>0</v>
      </c>
      <c r="AR51" s="173">
        <f t="shared" si="38"/>
        <v>0</v>
      </c>
      <c r="AS51" s="173">
        <f t="shared" si="38"/>
        <v>0</v>
      </c>
      <c r="AT51" s="173">
        <f t="shared" si="38"/>
        <v>0</v>
      </c>
      <c r="AU51" s="173">
        <f t="shared" si="38"/>
        <v>0</v>
      </c>
      <c r="AV51" s="173">
        <f t="shared" si="38"/>
        <v>0</v>
      </c>
      <c r="AW51" s="173">
        <f t="shared" si="38"/>
        <v>0</v>
      </c>
      <c r="AX51" s="173">
        <f t="shared" si="38"/>
        <v>0</v>
      </c>
      <c r="AY51" s="173">
        <f t="shared" si="38"/>
        <v>0</v>
      </c>
      <c r="AZ51" s="173">
        <f t="shared" si="38"/>
        <v>0</v>
      </c>
      <c r="BA51" s="173">
        <f t="shared" si="38"/>
        <v>0</v>
      </c>
      <c r="BB51" s="173">
        <f t="shared" si="38"/>
        <v>0</v>
      </c>
      <c r="BC51" s="173">
        <f t="shared" si="38"/>
        <v>10.5</v>
      </c>
      <c r="BD51" s="173">
        <f t="shared" si="38"/>
        <v>0</v>
      </c>
      <c r="BE51" s="173">
        <f t="shared" si="38"/>
        <v>11.5</v>
      </c>
      <c r="BF51" s="173">
        <f t="shared" si="38"/>
        <v>0</v>
      </c>
      <c r="BG51" s="173">
        <f t="shared" si="38"/>
        <v>0</v>
      </c>
      <c r="BH51" s="173">
        <f t="shared" si="38"/>
        <v>0</v>
      </c>
      <c r="BI51" s="173">
        <f t="shared" si="38"/>
        <v>0</v>
      </c>
      <c r="BJ51" s="173">
        <f t="shared" si="38"/>
        <v>0</v>
      </c>
      <c r="BK51" s="173">
        <f t="shared" si="38"/>
        <v>8</v>
      </c>
      <c r="BL51" s="173">
        <f t="shared" si="38"/>
        <v>0</v>
      </c>
      <c r="BM51" s="158"/>
      <c r="BN51" s="159" t="str">
        <f>IFERROR(__xludf.DUMMYFUNCTION("""COMPUTED_VALUE"""),"Martin Sova")</f>
        <v>Martin Sova</v>
      </c>
      <c r="BO51" s="174"/>
      <c r="BP51" s="175"/>
      <c r="BQ51" s="174">
        <f>IFERROR(__xludf.DUMMYFUNCTION("""COMPUTED_VALUE"""),7.0)</f>
        <v>7</v>
      </c>
      <c r="BR51" s="175"/>
      <c r="BS51" s="174"/>
      <c r="BT51" s="175"/>
      <c r="BU51" s="174"/>
      <c r="BV51" s="175"/>
      <c r="BW51" s="174"/>
      <c r="BX51" s="175"/>
      <c r="BY51" s="174">
        <f>IFERROR(__xludf.DUMMYFUNCTION("""COMPUTED_VALUE"""),12.0)</f>
        <v>12</v>
      </c>
      <c r="BZ51" s="175"/>
      <c r="CA51" s="174"/>
      <c r="CB51" s="175"/>
      <c r="CC51" s="174">
        <f>IFERROR(__xludf.DUMMYFUNCTION("""COMPUTED_VALUE"""),12.0)</f>
        <v>12</v>
      </c>
      <c r="CD51" s="175"/>
      <c r="CE51" s="174">
        <f>IFERROR(__xludf.DUMMYFUNCTION("""COMPUTED_VALUE"""),7.5)</f>
        <v>7.5</v>
      </c>
      <c r="CF51" s="175"/>
      <c r="CG51" s="174">
        <f>IFERROR(__xludf.DUMMYFUNCTION("""COMPUTED_VALUE"""),9.0)</f>
        <v>9</v>
      </c>
      <c r="CH51" s="175"/>
      <c r="CI51" s="174">
        <f>IFERROR(__xludf.DUMMYFUNCTION("""COMPUTED_VALUE"""),2.0)</f>
        <v>2</v>
      </c>
      <c r="CJ51" s="175"/>
      <c r="CK51" s="174"/>
      <c r="CL51" s="175"/>
      <c r="CM51" s="174"/>
      <c r="CN51" s="175"/>
      <c r="CO51" s="174"/>
      <c r="CP51" s="175"/>
      <c r="CQ51" s="174"/>
      <c r="CR51" s="175"/>
      <c r="CS51" s="174"/>
      <c r="CT51" s="173"/>
      <c r="CU51" s="174"/>
      <c r="CV51" s="173"/>
      <c r="CW51" s="174"/>
      <c r="CX51" s="173"/>
      <c r="CY51" s="174"/>
      <c r="CZ51" s="173"/>
      <c r="DA51" s="174"/>
      <c r="DB51" s="173"/>
      <c r="DC51" s="174"/>
      <c r="DD51" s="173"/>
      <c r="DE51" s="174"/>
      <c r="DF51" s="173"/>
      <c r="DG51" s="174"/>
      <c r="DH51" s="173"/>
      <c r="DI51" s="174"/>
      <c r="DJ51" s="173"/>
      <c r="DK51" s="174"/>
      <c r="DL51" s="173"/>
      <c r="DM51" s="174"/>
      <c r="DN51" s="173"/>
      <c r="DO51" s="174">
        <f>IFERROR(__xludf.DUMMYFUNCTION("""COMPUTED_VALUE"""),10.5)</f>
        <v>10.5</v>
      </c>
      <c r="DP51" s="173"/>
      <c r="DQ51" s="174">
        <f>IFERROR(__xludf.DUMMYFUNCTION("""COMPUTED_VALUE"""),11.5)</f>
        <v>11.5</v>
      </c>
      <c r="DR51" s="173"/>
      <c r="DS51" s="174"/>
      <c r="DT51" s="173"/>
      <c r="DU51" s="174"/>
      <c r="DV51" s="173"/>
      <c r="DW51" s="174">
        <f>IFERROR(__xludf.DUMMYFUNCTION("""COMPUTED_VALUE"""),8.0)</f>
        <v>8</v>
      </c>
      <c r="DX51" s="173"/>
      <c r="DY51" s="158"/>
      <c r="DZ51" s="159" t="str">
        <f t="shared" si="26"/>
        <v>Martin Sova</v>
      </c>
      <c r="EA51" s="202">
        <f>IFERROR(__xludf.DUMMYFUNCTION("""COMPUTED_VALUE"""),8.5)</f>
        <v>8.5</v>
      </c>
      <c r="EB51" s="203"/>
      <c r="EC51" s="202"/>
      <c r="ED51" s="203"/>
      <c r="EE51" s="202"/>
      <c r="EF51" s="203"/>
      <c r="EG51" s="202"/>
      <c r="EH51" s="203"/>
      <c r="EI51" s="202"/>
      <c r="EJ51" s="203"/>
      <c r="EK51" s="202"/>
      <c r="EL51" s="203"/>
      <c r="EM51" s="202"/>
      <c r="EN51" s="203"/>
      <c r="EO51" s="202"/>
      <c r="EP51" s="203"/>
      <c r="EQ51" s="202"/>
      <c r="ER51" s="203"/>
      <c r="ES51" s="202"/>
      <c r="ET51" s="203"/>
      <c r="EU51" s="202"/>
      <c r="EV51" s="203"/>
      <c r="EW51" s="202"/>
      <c r="EX51" s="203"/>
      <c r="EY51" s="202"/>
      <c r="EZ51" s="203"/>
      <c r="FA51" s="202"/>
      <c r="FB51" s="203"/>
      <c r="FC51" s="202"/>
      <c r="FD51" s="203"/>
      <c r="FE51" s="202"/>
      <c r="FF51" s="199"/>
      <c r="FG51" s="202"/>
      <c r="FH51" s="199"/>
      <c r="FI51" s="202"/>
      <c r="FJ51" s="199"/>
      <c r="FK51" s="202"/>
      <c r="FL51" s="199"/>
      <c r="FM51" s="202"/>
      <c r="FN51" s="199"/>
      <c r="FO51" s="202"/>
      <c r="FP51" s="199"/>
      <c r="FQ51" s="202"/>
      <c r="FR51" s="199"/>
      <c r="FS51" s="202"/>
      <c r="FT51" s="199"/>
      <c r="FU51" s="202"/>
      <c r="FV51" s="199"/>
      <c r="FW51" s="202"/>
      <c r="FX51" s="199"/>
      <c r="FY51" s="202"/>
      <c r="FZ51" s="199"/>
      <c r="GA51" s="202"/>
      <c r="GB51" s="199"/>
      <c r="GC51" s="202"/>
      <c r="GD51" s="199"/>
      <c r="GE51" s="202"/>
      <c r="GF51" s="199"/>
      <c r="GG51" s="202"/>
      <c r="GH51" s="199"/>
      <c r="GI51" s="202"/>
      <c r="GJ51" s="199"/>
      <c r="GK51" s="158"/>
      <c r="GL51" s="159" t="str">
        <f t="shared" si="27"/>
        <v>Martin Sova</v>
      </c>
      <c r="GM51" s="202"/>
      <c r="GN51" s="203"/>
      <c r="GO51" s="202"/>
      <c r="GP51" s="203"/>
      <c r="GQ51" s="202"/>
      <c r="GR51" s="203"/>
      <c r="GS51" s="202"/>
      <c r="GT51" s="203"/>
      <c r="GU51" s="202"/>
      <c r="GV51" s="203"/>
      <c r="GW51" s="202"/>
      <c r="GX51" s="203"/>
      <c r="GY51" s="202"/>
      <c r="GZ51" s="203"/>
      <c r="HA51" s="202"/>
      <c r="HB51" s="203"/>
      <c r="HC51" s="202"/>
      <c r="HD51" s="203"/>
      <c r="HE51" s="202"/>
      <c r="HF51" s="203"/>
      <c r="HG51" s="202"/>
      <c r="HH51" s="203"/>
      <c r="HI51" s="202"/>
      <c r="HJ51" s="203"/>
      <c r="HK51" s="202"/>
      <c r="HL51" s="203"/>
      <c r="HM51" s="202"/>
      <c r="HN51" s="203"/>
      <c r="HO51" s="202"/>
      <c r="HP51" s="203"/>
      <c r="HQ51" s="202"/>
      <c r="HR51" s="199"/>
      <c r="HS51" s="202"/>
      <c r="HT51" s="199"/>
      <c r="HU51" s="202"/>
      <c r="HV51" s="199"/>
      <c r="HW51" s="202"/>
      <c r="HX51" s="199"/>
      <c r="HY51" s="202"/>
      <c r="HZ51" s="199"/>
      <c r="IA51" s="202"/>
      <c r="IB51" s="199"/>
      <c r="IC51" s="202"/>
      <c r="ID51" s="199"/>
      <c r="IE51" s="202"/>
      <c r="IF51" s="199"/>
      <c r="IG51" s="202"/>
      <c r="IH51" s="199"/>
      <c r="II51" s="202"/>
      <c r="IJ51" s="199"/>
      <c r="IK51" s="202"/>
      <c r="IL51" s="199"/>
      <c r="IM51" s="202"/>
      <c r="IN51" s="199"/>
      <c r="IO51" s="202"/>
      <c r="IP51" s="199"/>
      <c r="IQ51" s="202"/>
      <c r="IR51" s="199"/>
      <c r="IS51" s="202"/>
      <c r="IT51" s="199"/>
      <c r="IU51" s="202"/>
      <c r="IV51" s="199"/>
    </row>
    <row r="52">
      <c r="A52" s="214">
        <f>IFERROR(__xludf.DUMMYFUNCTION("""COMPUTED_VALUE"""),100.0)</f>
        <v>100</v>
      </c>
      <c r="B52" s="159" t="str">
        <f t="shared" si="24"/>
        <v>Bogdan - Mihai Strajescu</v>
      </c>
      <c r="C52" s="173">
        <f t="shared" ref="C52:BL52" si="39">BO52+EA52+GM52</f>
        <v>0</v>
      </c>
      <c r="D52" s="173">
        <f t="shared" si="39"/>
        <v>0</v>
      </c>
      <c r="E52" s="173">
        <f t="shared" si="39"/>
        <v>0</v>
      </c>
      <c r="F52" s="173">
        <f t="shared" si="39"/>
        <v>0</v>
      </c>
      <c r="G52" s="173">
        <f t="shared" si="39"/>
        <v>0</v>
      </c>
      <c r="H52" s="173">
        <f t="shared" si="39"/>
        <v>0</v>
      </c>
      <c r="I52" s="173">
        <f t="shared" si="39"/>
        <v>0</v>
      </c>
      <c r="J52" s="173">
        <f t="shared" si="39"/>
        <v>0</v>
      </c>
      <c r="K52" s="173">
        <f t="shared" si="39"/>
        <v>0</v>
      </c>
      <c r="L52" s="173">
        <f t="shared" si="39"/>
        <v>0</v>
      </c>
      <c r="M52" s="173">
        <f t="shared" si="39"/>
        <v>0</v>
      </c>
      <c r="N52" s="173">
        <f t="shared" si="39"/>
        <v>0</v>
      </c>
      <c r="O52" s="173">
        <f t="shared" si="39"/>
        <v>0</v>
      </c>
      <c r="P52" s="173">
        <f t="shared" si="39"/>
        <v>0</v>
      </c>
      <c r="Q52" s="173">
        <f t="shared" si="39"/>
        <v>0</v>
      </c>
      <c r="R52" s="173">
        <f t="shared" si="39"/>
        <v>0</v>
      </c>
      <c r="S52" s="173">
        <f t="shared" si="39"/>
        <v>0</v>
      </c>
      <c r="T52" s="173">
        <f t="shared" si="39"/>
        <v>0</v>
      </c>
      <c r="U52" s="173">
        <f t="shared" si="39"/>
        <v>0</v>
      </c>
      <c r="V52" s="173">
        <f t="shared" si="39"/>
        <v>0</v>
      </c>
      <c r="W52" s="173">
        <f t="shared" si="39"/>
        <v>0</v>
      </c>
      <c r="X52" s="173">
        <f t="shared" si="39"/>
        <v>0</v>
      </c>
      <c r="Y52" s="173">
        <f t="shared" si="39"/>
        <v>0</v>
      </c>
      <c r="Z52" s="173">
        <f t="shared" si="39"/>
        <v>0</v>
      </c>
      <c r="AA52" s="173">
        <f t="shared" si="39"/>
        <v>0</v>
      </c>
      <c r="AB52" s="173">
        <f t="shared" si="39"/>
        <v>0</v>
      </c>
      <c r="AC52" s="173">
        <f t="shared" si="39"/>
        <v>0</v>
      </c>
      <c r="AD52" s="173">
        <f t="shared" si="39"/>
        <v>0</v>
      </c>
      <c r="AE52" s="173">
        <f t="shared" si="39"/>
        <v>0</v>
      </c>
      <c r="AF52" s="173">
        <f t="shared" si="39"/>
        <v>0</v>
      </c>
      <c r="AG52" s="173">
        <f t="shared" si="39"/>
        <v>0</v>
      </c>
      <c r="AH52" s="173">
        <f t="shared" si="39"/>
        <v>0</v>
      </c>
      <c r="AI52" s="173">
        <f t="shared" si="39"/>
        <v>0</v>
      </c>
      <c r="AJ52" s="173">
        <f t="shared" si="39"/>
        <v>0</v>
      </c>
      <c r="AK52" s="173">
        <f t="shared" si="39"/>
        <v>0</v>
      </c>
      <c r="AL52" s="173">
        <f t="shared" si="39"/>
        <v>0</v>
      </c>
      <c r="AM52" s="173">
        <f t="shared" si="39"/>
        <v>0</v>
      </c>
      <c r="AN52" s="173">
        <f t="shared" si="39"/>
        <v>0</v>
      </c>
      <c r="AO52" s="173">
        <f t="shared" si="39"/>
        <v>0</v>
      </c>
      <c r="AP52" s="173">
        <f t="shared" si="39"/>
        <v>0</v>
      </c>
      <c r="AQ52" s="173">
        <f t="shared" si="39"/>
        <v>0</v>
      </c>
      <c r="AR52" s="173">
        <f t="shared" si="39"/>
        <v>0</v>
      </c>
      <c r="AS52" s="173">
        <f t="shared" si="39"/>
        <v>0</v>
      </c>
      <c r="AT52" s="173">
        <f t="shared" si="39"/>
        <v>0</v>
      </c>
      <c r="AU52" s="173">
        <f t="shared" si="39"/>
        <v>0</v>
      </c>
      <c r="AV52" s="173">
        <f t="shared" si="39"/>
        <v>0</v>
      </c>
      <c r="AW52" s="173">
        <f t="shared" si="39"/>
        <v>0</v>
      </c>
      <c r="AX52" s="173">
        <f t="shared" si="39"/>
        <v>0</v>
      </c>
      <c r="AY52" s="173">
        <f t="shared" si="39"/>
        <v>0</v>
      </c>
      <c r="AZ52" s="173">
        <f t="shared" si="39"/>
        <v>0</v>
      </c>
      <c r="BA52" s="173">
        <f t="shared" si="39"/>
        <v>0</v>
      </c>
      <c r="BB52" s="173">
        <f t="shared" si="39"/>
        <v>0</v>
      </c>
      <c r="BC52" s="173">
        <f t="shared" si="39"/>
        <v>0</v>
      </c>
      <c r="BD52" s="173">
        <f t="shared" si="39"/>
        <v>0</v>
      </c>
      <c r="BE52" s="173">
        <f t="shared" si="39"/>
        <v>0</v>
      </c>
      <c r="BF52" s="173">
        <f t="shared" si="39"/>
        <v>0</v>
      </c>
      <c r="BG52" s="173">
        <f t="shared" si="39"/>
        <v>0</v>
      </c>
      <c r="BH52" s="173">
        <f t="shared" si="39"/>
        <v>0</v>
      </c>
      <c r="BI52" s="173">
        <f t="shared" si="39"/>
        <v>0</v>
      </c>
      <c r="BJ52" s="173">
        <f t="shared" si="39"/>
        <v>0</v>
      </c>
      <c r="BK52" s="173">
        <f t="shared" si="39"/>
        <v>0</v>
      </c>
      <c r="BL52" s="173">
        <f t="shared" si="39"/>
        <v>0</v>
      </c>
      <c r="BM52" s="158"/>
      <c r="BN52" s="159" t="str">
        <f>IFERROR(__xludf.DUMMYFUNCTION("""COMPUTED_VALUE"""),"Bogdan - Mihai Strajescu")</f>
        <v>Bogdan - Mihai Strajescu</v>
      </c>
      <c r="BO52" s="174"/>
      <c r="BP52" s="175"/>
      <c r="BQ52" s="174"/>
      <c r="BR52" s="175"/>
      <c r="BS52" s="174"/>
      <c r="BT52" s="175"/>
      <c r="BU52" s="174"/>
      <c r="BV52" s="175"/>
      <c r="BW52" s="174"/>
      <c r="BX52" s="175"/>
      <c r="BY52" s="176"/>
      <c r="BZ52" s="181"/>
      <c r="CA52" s="174"/>
      <c r="CB52" s="175"/>
      <c r="CC52" s="174"/>
      <c r="CD52" s="175"/>
      <c r="CE52" s="176"/>
      <c r="CF52" s="181"/>
      <c r="CG52" s="174"/>
      <c r="CH52" s="175"/>
      <c r="CI52" s="174"/>
      <c r="CJ52" s="175"/>
      <c r="CK52" s="174"/>
      <c r="CL52" s="175"/>
      <c r="CM52" s="176"/>
      <c r="CN52" s="181"/>
      <c r="CO52" s="176"/>
      <c r="CP52" s="181"/>
      <c r="CQ52" s="174"/>
      <c r="CR52" s="175"/>
      <c r="CS52" s="174"/>
      <c r="CT52" s="173"/>
      <c r="CU52" s="174"/>
      <c r="CV52" s="173"/>
      <c r="CW52" s="174"/>
      <c r="CX52" s="173"/>
      <c r="CY52" s="174"/>
      <c r="CZ52" s="173"/>
      <c r="DA52" s="174"/>
      <c r="DB52" s="173"/>
      <c r="DC52" s="176"/>
      <c r="DD52" s="173"/>
      <c r="DE52" s="174"/>
      <c r="DF52" s="173"/>
      <c r="DG52" s="174"/>
      <c r="DH52" s="173"/>
      <c r="DI52" s="174"/>
      <c r="DJ52" s="173"/>
      <c r="DK52" s="174"/>
      <c r="DL52" s="173"/>
      <c r="DM52" s="174"/>
      <c r="DN52" s="173"/>
      <c r="DO52" s="174"/>
      <c r="DP52" s="173"/>
      <c r="DQ52" s="174"/>
      <c r="DR52" s="173"/>
      <c r="DS52" s="176"/>
      <c r="DT52" s="173"/>
      <c r="DU52" s="174"/>
      <c r="DV52" s="173"/>
      <c r="DW52" s="174"/>
      <c r="DX52" s="173"/>
      <c r="DY52" s="158"/>
      <c r="DZ52" s="159" t="str">
        <f t="shared" si="26"/>
        <v>Bogdan - Mihai Strajescu</v>
      </c>
      <c r="EA52" s="202"/>
      <c r="EB52" s="203"/>
      <c r="EC52" s="202"/>
      <c r="ED52" s="203"/>
      <c r="EE52" s="202"/>
      <c r="EF52" s="203"/>
      <c r="EG52" s="202"/>
      <c r="EH52" s="203"/>
      <c r="EI52" s="202"/>
      <c r="EJ52" s="203"/>
      <c r="EK52" s="204"/>
      <c r="EL52" s="205"/>
      <c r="EM52" s="202"/>
      <c r="EN52" s="203"/>
      <c r="EO52" s="202"/>
      <c r="EP52" s="203"/>
      <c r="EQ52" s="204"/>
      <c r="ER52" s="205"/>
      <c r="ES52" s="202"/>
      <c r="ET52" s="203"/>
      <c r="EU52" s="202"/>
      <c r="EV52" s="203"/>
      <c r="EW52" s="202"/>
      <c r="EX52" s="203"/>
      <c r="EY52" s="204"/>
      <c r="EZ52" s="205"/>
      <c r="FA52" s="204"/>
      <c r="FB52" s="205"/>
      <c r="FC52" s="202"/>
      <c r="FD52" s="203"/>
      <c r="FE52" s="202"/>
      <c r="FF52" s="199"/>
      <c r="FG52" s="202"/>
      <c r="FH52" s="199"/>
      <c r="FI52" s="202"/>
      <c r="FJ52" s="199"/>
      <c r="FK52" s="202"/>
      <c r="FL52" s="199"/>
      <c r="FM52" s="202"/>
      <c r="FN52" s="199"/>
      <c r="FO52" s="204"/>
      <c r="FP52" s="199"/>
      <c r="FQ52" s="202"/>
      <c r="FR52" s="199"/>
      <c r="FS52" s="202"/>
      <c r="FT52" s="199"/>
      <c r="FU52" s="202"/>
      <c r="FV52" s="199"/>
      <c r="FW52" s="202"/>
      <c r="FX52" s="199"/>
      <c r="FY52" s="202"/>
      <c r="FZ52" s="199"/>
      <c r="GA52" s="202"/>
      <c r="GB52" s="199"/>
      <c r="GC52" s="202"/>
      <c r="GD52" s="199"/>
      <c r="GE52" s="204"/>
      <c r="GF52" s="199"/>
      <c r="GG52" s="202"/>
      <c r="GH52" s="199"/>
      <c r="GI52" s="202"/>
      <c r="GJ52" s="199"/>
      <c r="GK52" s="158"/>
      <c r="GL52" s="159" t="str">
        <f t="shared" si="27"/>
        <v>Bogdan - Mihai Strajescu</v>
      </c>
      <c r="GM52" s="202"/>
      <c r="GN52" s="203"/>
      <c r="GO52" s="202"/>
      <c r="GP52" s="203"/>
      <c r="GQ52" s="202"/>
      <c r="GR52" s="203"/>
      <c r="GS52" s="202"/>
      <c r="GT52" s="203"/>
      <c r="GU52" s="202"/>
      <c r="GV52" s="203"/>
      <c r="GW52" s="204"/>
      <c r="GX52" s="205"/>
      <c r="GY52" s="202"/>
      <c r="GZ52" s="203"/>
      <c r="HA52" s="202"/>
      <c r="HB52" s="203"/>
      <c r="HC52" s="204"/>
      <c r="HD52" s="205"/>
      <c r="HE52" s="202"/>
      <c r="HF52" s="203"/>
      <c r="HG52" s="202"/>
      <c r="HH52" s="203"/>
      <c r="HI52" s="202"/>
      <c r="HJ52" s="203"/>
      <c r="HK52" s="204"/>
      <c r="HL52" s="205"/>
      <c r="HM52" s="204"/>
      <c r="HN52" s="205"/>
      <c r="HO52" s="202"/>
      <c r="HP52" s="203"/>
      <c r="HQ52" s="202"/>
      <c r="HR52" s="199"/>
      <c r="HS52" s="202"/>
      <c r="HT52" s="199"/>
      <c r="HU52" s="202"/>
      <c r="HV52" s="199"/>
      <c r="HW52" s="202"/>
      <c r="HX52" s="199"/>
      <c r="HY52" s="202"/>
      <c r="HZ52" s="199"/>
      <c r="IA52" s="204"/>
      <c r="IB52" s="199"/>
      <c r="IC52" s="202"/>
      <c r="ID52" s="199"/>
      <c r="IE52" s="202"/>
      <c r="IF52" s="199"/>
      <c r="IG52" s="202"/>
      <c r="IH52" s="199"/>
      <c r="II52" s="202"/>
      <c r="IJ52" s="199"/>
      <c r="IK52" s="202"/>
      <c r="IL52" s="199"/>
      <c r="IM52" s="202"/>
      <c r="IN52" s="199"/>
      <c r="IO52" s="202"/>
      <c r="IP52" s="199"/>
      <c r="IQ52" s="204"/>
      <c r="IR52" s="199"/>
      <c r="IS52" s="202"/>
      <c r="IT52" s="199"/>
      <c r="IU52" s="202"/>
      <c r="IV52" s="199"/>
    </row>
    <row r="53">
      <c r="A53" s="214">
        <f>IFERROR(__xludf.DUMMYFUNCTION("""COMPUTED_VALUE"""),100.0)</f>
        <v>100</v>
      </c>
      <c r="B53" s="159" t="str">
        <f t="shared" si="24"/>
        <v>William Simba</v>
      </c>
      <c r="C53" s="173">
        <f t="shared" ref="C53:BL53" si="40">BO53+EA53+GM53</f>
        <v>0</v>
      </c>
      <c r="D53" s="173">
        <f t="shared" si="40"/>
        <v>0</v>
      </c>
      <c r="E53" s="173">
        <f t="shared" si="40"/>
        <v>8.5</v>
      </c>
      <c r="F53" s="173">
        <f t="shared" si="40"/>
        <v>0</v>
      </c>
      <c r="G53" s="173">
        <f t="shared" si="40"/>
        <v>9.5</v>
      </c>
      <c r="H53" s="173">
        <f t="shared" si="40"/>
        <v>0</v>
      </c>
      <c r="I53" s="173">
        <f t="shared" si="40"/>
        <v>10.5</v>
      </c>
      <c r="J53" s="173">
        <f t="shared" si="40"/>
        <v>0</v>
      </c>
      <c r="K53" s="173">
        <f t="shared" si="40"/>
        <v>0</v>
      </c>
      <c r="L53" s="173">
        <f t="shared" si="40"/>
        <v>0</v>
      </c>
      <c r="M53" s="173">
        <f t="shared" si="40"/>
        <v>0</v>
      </c>
      <c r="N53" s="173">
        <f t="shared" si="40"/>
        <v>0</v>
      </c>
      <c r="O53" s="173">
        <f t="shared" si="40"/>
        <v>14.5</v>
      </c>
      <c r="P53" s="173">
        <f t="shared" si="40"/>
        <v>0</v>
      </c>
      <c r="Q53" s="173">
        <f t="shared" si="40"/>
        <v>8.5</v>
      </c>
      <c r="R53" s="173">
        <f t="shared" si="40"/>
        <v>0</v>
      </c>
      <c r="S53" s="173">
        <f t="shared" si="40"/>
        <v>0</v>
      </c>
      <c r="T53" s="173">
        <f t="shared" si="40"/>
        <v>0</v>
      </c>
      <c r="U53" s="173">
        <f t="shared" si="40"/>
        <v>10</v>
      </c>
      <c r="V53" s="173">
        <f t="shared" si="40"/>
        <v>0</v>
      </c>
      <c r="W53" s="173">
        <f t="shared" si="40"/>
        <v>10</v>
      </c>
      <c r="X53" s="173">
        <f t="shared" si="40"/>
        <v>0</v>
      </c>
      <c r="Y53" s="173">
        <f t="shared" si="40"/>
        <v>0</v>
      </c>
      <c r="Z53" s="173">
        <f t="shared" si="40"/>
        <v>0</v>
      </c>
      <c r="AA53" s="173">
        <f t="shared" si="40"/>
        <v>8</v>
      </c>
      <c r="AB53" s="173">
        <f t="shared" si="40"/>
        <v>1000</v>
      </c>
      <c r="AC53" s="173">
        <f t="shared" si="40"/>
        <v>0</v>
      </c>
      <c r="AD53" s="173">
        <f t="shared" si="40"/>
        <v>0</v>
      </c>
      <c r="AE53" s="173">
        <f t="shared" si="40"/>
        <v>9</v>
      </c>
      <c r="AF53" s="173">
        <f t="shared" si="40"/>
        <v>0</v>
      </c>
      <c r="AG53" s="173">
        <f t="shared" si="40"/>
        <v>0</v>
      </c>
      <c r="AH53" s="173">
        <f t="shared" si="40"/>
        <v>0</v>
      </c>
      <c r="AI53" s="173">
        <f t="shared" si="40"/>
        <v>10.5</v>
      </c>
      <c r="AJ53" s="173">
        <f t="shared" si="40"/>
        <v>0</v>
      </c>
      <c r="AK53" s="173">
        <f t="shared" si="40"/>
        <v>10.5</v>
      </c>
      <c r="AL53" s="173">
        <f t="shared" si="40"/>
        <v>0</v>
      </c>
      <c r="AM53" s="173">
        <f t="shared" si="40"/>
        <v>0</v>
      </c>
      <c r="AN53" s="173">
        <f t="shared" si="40"/>
        <v>0</v>
      </c>
      <c r="AO53" s="173">
        <f t="shared" si="40"/>
        <v>8.5</v>
      </c>
      <c r="AP53" s="173">
        <f t="shared" si="40"/>
        <v>0</v>
      </c>
      <c r="AQ53" s="173">
        <f t="shared" si="40"/>
        <v>8.5</v>
      </c>
      <c r="AR53" s="173">
        <f t="shared" si="40"/>
        <v>0</v>
      </c>
      <c r="AS53" s="173">
        <f t="shared" si="40"/>
        <v>11.5</v>
      </c>
      <c r="AT53" s="173">
        <f t="shared" si="40"/>
        <v>0</v>
      </c>
      <c r="AU53" s="173">
        <f t="shared" si="40"/>
        <v>0</v>
      </c>
      <c r="AV53" s="173">
        <f t="shared" si="40"/>
        <v>0</v>
      </c>
      <c r="AW53" s="173">
        <f t="shared" si="40"/>
        <v>10.5</v>
      </c>
      <c r="AX53" s="173">
        <f t="shared" si="40"/>
        <v>0</v>
      </c>
      <c r="AY53" s="173">
        <f t="shared" si="40"/>
        <v>8</v>
      </c>
      <c r="AZ53" s="173">
        <f t="shared" si="40"/>
        <v>0</v>
      </c>
      <c r="BA53" s="173">
        <f t="shared" si="40"/>
        <v>0</v>
      </c>
      <c r="BB53" s="173">
        <f t="shared" si="40"/>
        <v>0</v>
      </c>
      <c r="BC53" s="173">
        <f t="shared" si="40"/>
        <v>14.5</v>
      </c>
      <c r="BD53" s="173">
        <f t="shared" si="40"/>
        <v>0</v>
      </c>
      <c r="BE53" s="173">
        <f t="shared" si="40"/>
        <v>0</v>
      </c>
      <c r="BF53" s="173">
        <f t="shared" si="40"/>
        <v>0</v>
      </c>
      <c r="BG53" s="173">
        <f t="shared" si="40"/>
        <v>8.5</v>
      </c>
      <c r="BH53" s="173">
        <f t="shared" si="40"/>
        <v>0</v>
      </c>
      <c r="BI53" s="173">
        <f t="shared" si="40"/>
        <v>8.5</v>
      </c>
      <c r="BJ53" s="173">
        <f t="shared" si="40"/>
        <v>0</v>
      </c>
      <c r="BK53" s="173">
        <f t="shared" si="40"/>
        <v>11</v>
      </c>
      <c r="BL53" s="173">
        <f t="shared" si="40"/>
        <v>0</v>
      </c>
      <c r="BM53" s="158"/>
      <c r="BN53" s="159" t="str">
        <f>IFERROR(__xludf.DUMMYFUNCTION("""COMPUTED_VALUE"""),"William Simba")</f>
        <v>William Simba</v>
      </c>
      <c r="BO53" s="174"/>
      <c r="BP53" s="175"/>
      <c r="BQ53" s="174"/>
      <c r="BR53" s="175"/>
      <c r="BS53" s="174"/>
      <c r="BT53" s="175"/>
      <c r="BU53" s="174"/>
      <c r="BV53" s="175"/>
      <c r="BW53" s="174"/>
      <c r="BX53" s="175"/>
      <c r="BY53" s="174"/>
      <c r="BZ53" s="175"/>
      <c r="CA53" s="174"/>
      <c r="CB53" s="175"/>
      <c r="CC53" s="174"/>
      <c r="CD53" s="175"/>
      <c r="CE53" s="174"/>
      <c r="CF53" s="175"/>
      <c r="CG53" s="174"/>
      <c r="CH53" s="175"/>
      <c r="CI53" s="174"/>
      <c r="CJ53" s="175"/>
      <c r="CK53" s="174"/>
      <c r="CL53" s="175"/>
      <c r="CM53" s="174"/>
      <c r="CN53" s="175"/>
      <c r="CO53" s="174"/>
      <c r="CP53" s="175"/>
      <c r="CQ53" s="174"/>
      <c r="CR53" s="175"/>
      <c r="CS53" s="174"/>
      <c r="CT53" s="173"/>
      <c r="CU53" s="174"/>
      <c r="CV53" s="173"/>
      <c r="CW53" s="174"/>
      <c r="CX53" s="173"/>
      <c r="CY53" s="174"/>
      <c r="CZ53" s="173"/>
      <c r="DA53" s="174"/>
      <c r="DB53" s="173"/>
      <c r="DC53" s="174"/>
      <c r="DD53" s="173"/>
      <c r="DE53" s="174">
        <f>IFERROR(__xludf.DUMMYFUNCTION("""COMPUTED_VALUE"""),11.5)</f>
        <v>11.5</v>
      </c>
      <c r="DF53" s="173"/>
      <c r="DG53" s="174"/>
      <c r="DH53" s="173"/>
      <c r="DI53" s="174"/>
      <c r="DJ53" s="173"/>
      <c r="DK53" s="174"/>
      <c r="DL53" s="173"/>
      <c r="DM53" s="174"/>
      <c r="DN53" s="173"/>
      <c r="DO53" s="174"/>
      <c r="DP53" s="173"/>
      <c r="DQ53" s="174"/>
      <c r="DR53" s="173"/>
      <c r="DS53" s="174"/>
      <c r="DT53" s="173"/>
      <c r="DU53" s="174"/>
      <c r="DV53" s="173"/>
      <c r="DW53" s="174"/>
      <c r="DX53" s="173"/>
      <c r="DY53" s="158"/>
      <c r="DZ53" s="159" t="str">
        <f t="shared" si="26"/>
        <v>William Simba</v>
      </c>
      <c r="EA53" s="202"/>
      <c r="EB53" s="203"/>
      <c r="EC53" s="202">
        <f>IFERROR(__xludf.DUMMYFUNCTION("""COMPUTED_VALUE"""),8.5)</f>
        <v>8.5</v>
      </c>
      <c r="ED53" s="203"/>
      <c r="EE53" s="202">
        <f>IFERROR(__xludf.DUMMYFUNCTION("""COMPUTED_VALUE"""),9.5)</f>
        <v>9.5</v>
      </c>
      <c r="EF53" s="203"/>
      <c r="EG53" s="202">
        <f>IFERROR(__xludf.DUMMYFUNCTION("""COMPUTED_VALUE"""),10.5)</f>
        <v>10.5</v>
      </c>
      <c r="EH53" s="203"/>
      <c r="EI53" s="202"/>
      <c r="EJ53" s="203"/>
      <c r="EK53" s="202"/>
      <c r="EL53" s="203"/>
      <c r="EM53" s="202">
        <f>IFERROR(__xludf.DUMMYFUNCTION("""COMPUTED_VALUE"""),14.5)</f>
        <v>14.5</v>
      </c>
      <c r="EN53" s="203"/>
      <c r="EO53" s="202">
        <f>IFERROR(__xludf.DUMMYFUNCTION("""COMPUTED_VALUE"""),8.5)</f>
        <v>8.5</v>
      </c>
      <c r="EP53" s="203"/>
      <c r="EQ53" s="202"/>
      <c r="ER53" s="203"/>
      <c r="ES53" s="202">
        <f>IFERROR(__xludf.DUMMYFUNCTION("""COMPUTED_VALUE"""),10.0)</f>
        <v>10</v>
      </c>
      <c r="ET53" s="203"/>
      <c r="EU53" s="202">
        <f>IFERROR(__xludf.DUMMYFUNCTION("""COMPUTED_VALUE"""),10.0)</f>
        <v>10</v>
      </c>
      <c r="EV53" s="203"/>
      <c r="EW53" s="202"/>
      <c r="EX53" s="203"/>
      <c r="EY53" s="202">
        <f>IFERROR(__xludf.DUMMYFUNCTION("""COMPUTED_VALUE"""),8.0)</f>
        <v>8</v>
      </c>
      <c r="EZ53" s="203">
        <f>IFERROR(__xludf.DUMMYFUNCTION("""COMPUTED_VALUE"""),1000.0)</f>
        <v>1000</v>
      </c>
      <c r="FA53" s="202"/>
      <c r="FB53" s="203"/>
      <c r="FC53" s="202">
        <f>IFERROR(__xludf.DUMMYFUNCTION("""COMPUTED_VALUE"""),9.0)</f>
        <v>9</v>
      </c>
      <c r="FD53" s="203"/>
      <c r="FE53" s="202"/>
      <c r="FF53" s="199"/>
      <c r="FG53" s="202">
        <f>IFERROR(__xludf.DUMMYFUNCTION("""COMPUTED_VALUE"""),10.5)</f>
        <v>10.5</v>
      </c>
      <c r="FH53" s="199"/>
      <c r="FI53" s="202">
        <f>IFERROR(__xludf.DUMMYFUNCTION("""COMPUTED_VALUE"""),10.5)</f>
        <v>10.5</v>
      </c>
      <c r="FJ53" s="199"/>
      <c r="FK53" s="202"/>
      <c r="FL53" s="199"/>
      <c r="FM53" s="202"/>
      <c r="FN53" s="199"/>
      <c r="FO53" s="202">
        <f>IFERROR(__xludf.DUMMYFUNCTION("""COMPUTED_VALUE"""),8.5)</f>
        <v>8.5</v>
      </c>
      <c r="FP53" s="199"/>
      <c r="FQ53" s="202"/>
      <c r="FR53" s="199"/>
      <c r="FS53" s="202"/>
      <c r="FT53" s="199"/>
      <c r="FU53" s="202">
        <f>IFERROR(__xludf.DUMMYFUNCTION("""COMPUTED_VALUE"""),10.5)</f>
        <v>10.5</v>
      </c>
      <c r="FV53" s="199"/>
      <c r="FW53" s="202">
        <f>IFERROR(__xludf.DUMMYFUNCTION("""COMPUTED_VALUE"""),8.0)</f>
        <v>8</v>
      </c>
      <c r="FX53" s="199"/>
      <c r="FY53" s="202"/>
      <c r="FZ53" s="199"/>
      <c r="GA53" s="202">
        <f>IFERROR(__xludf.DUMMYFUNCTION("""COMPUTED_VALUE"""),14.5)</f>
        <v>14.5</v>
      </c>
      <c r="GB53" s="199"/>
      <c r="GC53" s="202"/>
      <c r="GD53" s="199"/>
      <c r="GE53" s="202">
        <f>IFERROR(__xludf.DUMMYFUNCTION("""COMPUTED_VALUE"""),8.5)</f>
        <v>8.5</v>
      </c>
      <c r="GF53" s="199"/>
      <c r="GG53" s="202">
        <f>IFERROR(__xludf.DUMMYFUNCTION("""COMPUTED_VALUE"""),8.5)</f>
        <v>8.5</v>
      </c>
      <c r="GH53" s="199"/>
      <c r="GI53" s="202">
        <f>IFERROR(__xludf.DUMMYFUNCTION("""COMPUTED_VALUE"""),11.0)</f>
        <v>11</v>
      </c>
      <c r="GJ53" s="199"/>
      <c r="GK53" s="158"/>
      <c r="GL53" s="159" t="str">
        <f t="shared" si="27"/>
        <v>William Simba</v>
      </c>
      <c r="GM53" s="202"/>
      <c r="GN53" s="203"/>
      <c r="GO53" s="202"/>
      <c r="GP53" s="203"/>
      <c r="GQ53" s="202"/>
      <c r="GR53" s="203"/>
      <c r="GS53" s="202"/>
      <c r="GT53" s="203"/>
      <c r="GU53" s="202"/>
      <c r="GV53" s="203"/>
      <c r="GW53" s="202"/>
      <c r="GX53" s="203"/>
      <c r="GY53" s="202"/>
      <c r="GZ53" s="203"/>
      <c r="HA53" s="202"/>
      <c r="HB53" s="203"/>
      <c r="HC53" s="202"/>
      <c r="HD53" s="203"/>
      <c r="HE53" s="202"/>
      <c r="HF53" s="203"/>
      <c r="HG53" s="202"/>
      <c r="HH53" s="203"/>
      <c r="HI53" s="202"/>
      <c r="HJ53" s="203"/>
      <c r="HK53" s="202"/>
      <c r="HL53" s="203"/>
      <c r="HM53" s="202"/>
      <c r="HN53" s="203"/>
      <c r="HO53" s="202"/>
      <c r="HP53" s="203"/>
      <c r="HQ53" s="202"/>
      <c r="HR53" s="199"/>
      <c r="HS53" s="202"/>
      <c r="HT53" s="199"/>
      <c r="HU53" s="202"/>
      <c r="HV53" s="199"/>
      <c r="HW53" s="202"/>
      <c r="HX53" s="199"/>
      <c r="HY53" s="202">
        <f>IFERROR(__xludf.DUMMYFUNCTION("""COMPUTED_VALUE"""),8.5)</f>
        <v>8.5</v>
      </c>
      <c r="HZ53" s="199"/>
      <c r="IA53" s="202"/>
      <c r="IB53" s="199"/>
      <c r="IC53" s="202"/>
      <c r="ID53" s="199"/>
      <c r="IE53" s="202"/>
      <c r="IF53" s="199"/>
      <c r="IG53" s="202"/>
      <c r="IH53" s="199"/>
      <c r="II53" s="202"/>
      <c r="IJ53" s="199"/>
      <c r="IK53" s="202"/>
      <c r="IL53" s="199"/>
      <c r="IM53" s="202"/>
      <c r="IN53" s="199"/>
      <c r="IO53" s="202"/>
      <c r="IP53" s="199"/>
      <c r="IQ53" s="202"/>
      <c r="IR53" s="199"/>
      <c r="IS53" s="202"/>
      <c r="IT53" s="199"/>
      <c r="IU53" s="202"/>
      <c r="IV53" s="199"/>
    </row>
    <row r="54">
      <c r="A54" s="214">
        <f>IFERROR(__xludf.DUMMYFUNCTION("""COMPUTED_VALUE"""),100.0)</f>
        <v>100</v>
      </c>
      <c r="B54" s="159" t="str">
        <f t="shared" si="24"/>
        <v>Jan Pelikán</v>
      </c>
      <c r="C54" s="173">
        <f t="shared" ref="C54:BL54" si="41">BO54+EA54+GM54</f>
        <v>0</v>
      </c>
      <c r="D54" s="173">
        <f t="shared" si="41"/>
        <v>0</v>
      </c>
      <c r="E54" s="173">
        <f t="shared" si="41"/>
        <v>4.5</v>
      </c>
      <c r="F54" s="173">
        <f t="shared" si="41"/>
        <v>0</v>
      </c>
      <c r="G54" s="173">
        <f t="shared" si="41"/>
        <v>0</v>
      </c>
      <c r="H54" s="173">
        <f t="shared" si="41"/>
        <v>0</v>
      </c>
      <c r="I54" s="173">
        <f t="shared" si="41"/>
        <v>0</v>
      </c>
      <c r="J54" s="173">
        <f t="shared" si="41"/>
        <v>0</v>
      </c>
      <c r="K54" s="173">
        <f t="shared" si="41"/>
        <v>0</v>
      </c>
      <c r="L54" s="173">
        <f t="shared" si="41"/>
        <v>0</v>
      </c>
      <c r="M54" s="173">
        <f t="shared" si="41"/>
        <v>0</v>
      </c>
      <c r="N54" s="173">
        <f t="shared" si="41"/>
        <v>0</v>
      </c>
      <c r="O54" s="173">
        <f t="shared" si="41"/>
        <v>3.5</v>
      </c>
      <c r="P54" s="173">
        <f t="shared" si="41"/>
        <v>0</v>
      </c>
      <c r="Q54" s="173">
        <f t="shared" si="41"/>
        <v>0</v>
      </c>
      <c r="R54" s="173">
        <f t="shared" si="41"/>
        <v>0</v>
      </c>
      <c r="S54" s="173">
        <f t="shared" si="41"/>
        <v>5.5</v>
      </c>
      <c r="T54" s="173">
        <f t="shared" si="41"/>
        <v>77</v>
      </c>
      <c r="U54" s="173">
        <f t="shared" si="41"/>
        <v>0</v>
      </c>
      <c r="V54" s="173">
        <f t="shared" si="41"/>
        <v>0</v>
      </c>
      <c r="W54" s="173">
        <f t="shared" si="41"/>
        <v>7</v>
      </c>
      <c r="X54" s="173">
        <f t="shared" si="41"/>
        <v>0</v>
      </c>
      <c r="Y54" s="173">
        <f t="shared" si="41"/>
        <v>0</v>
      </c>
      <c r="Z54" s="173">
        <f t="shared" si="41"/>
        <v>0</v>
      </c>
      <c r="AA54" s="173">
        <f t="shared" si="41"/>
        <v>0</v>
      </c>
      <c r="AB54" s="173">
        <f t="shared" si="41"/>
        <v>0</v>
      </c>
      <c r="AC54" s="173">
        <f t="shared" si="41"/>
        <v>0</v>
      </c>
      <c r="AD54" s="173">
        <f t="shared" si="41"/>
        <v>0</v>
      </c>
      <c r="AE54" s="173">
        <f t="shared" si="41"/>
        <v>1</v>
      </c>
      <c r="AF54" s="173">
        <f t="shared" si="41"/>
        <v>0</v>
      </c>
      <c r="AG54" s="173">
        <f t="shared" si="41"/>
        <v>0</v>
      </c>
      <c r="AH54" s="173">
        <f t="shared" si="41"/>
        <v>0</v>
      </c>
      <c r="AI54" s="173">
        <f t="shared" si="41"/>
        <v>0</v>
      </c>
      <c r="AJ54" s="173">
        <f t="shared" si="41"/>
        <v>0</v>
      </c>
      <c r="AK54" s="173">
        <f t="shared" si="41"/>
        <v>0</v>
      </c>
      <c r="AL54" s="173">
        <f t="shared" si="41"/>
        <v>0</v>
      </c>
      <c r="AM54" s="173">
        <f t="shared" si="41"/>
        <v>11.5</v>
      </c>
      <c r="AN54" s="173">
        <f t="shared" si="41"/>
        <v>0</v>
      </c>
      <c r="AO54" s="173">
        <f t="shared" si="41"/>
        <v>0</v>
      </c>
      <c r="AP54" s="173">
        <f t="shared" si="41"/>
        <v>0</v>
      </c>
      <c r="AQ54" s="173">
        <f t="shared" si="41"/>
        <v>0</v>
      </c>
      <c r="AR54" s="173">
        <f t="shared" si="41"/>
        <v>0</v>
      </c>
      <c r="AS54" s="173">
        <f t="shared" si="41"/>
        <v>0</v>
      </c>
      <c r="AT54" s="173">
        <f t="shared" si="41"/>
        <v>0</v>
      </c>
      <c r="AU54" s="173">
        <f t="shared" si="41"/>
        <v>0</v>
      </c>
      <c r="AV54" s="173">
        <f t="shared" si="41"/>
        <v>0</v>
      </c>
      <c r="AW54" s="173">
        <f t="shared" si="41"/>
        <v>0</v>
      </c>
      <c r="AX54" s="173">
        <f t="shared" si="41"/>
        <v>0</v>
      </c>
      <c r="AY54" s="173">
        <f t="shared" si="41"/>
        <v>4.5</v>
      </c>
      <c r="AZ54" s="173">
        <f t="shared" si="41"/>
        <v>0</v>
      </c>
      <c r="BA54" s="173">
        <f t="shared" si="41"/>
        <v>0</v>
      </c>
      <c r="BB54" s="173">
        <f t="shared" si="41"/>
        <v>0</v>
      </c>
      <c r="BC54" s="173">
        <f t="shared" si="41"/>
        <v>0</v>
      </c>
      <c r="BD54" s="173">
        <f t="shared" si="41"/>
        <v>0</v>
      </c>
      <c r="BE54" s="173">
        <f t="shared" si="41"/>
        <v>0</v>
      </c>
      <c r="BF54" s="173">
        <f t="shared" si="41"/>
        <v>0</v>
      </c>
      <c r="BG54" s="173">
        <f t="shared" si="41"/>
        <v>0</v>
      </c>
      <c r="BH54" s="173">
        <f t="shared" si="41"/>
        <v>0</v>
      </c>
      <c r="BI54" s="173">
        <f t="shared" si="41"/>
        <v>0</v>
      </c>
      <c r="BJ54" s="173">
        <f t="shared" si="41"/>
        <v>0</v>
      </c>
      <c r="BK54" s="173">
        <f t="shared" si="41"/>
        <v>5</v>
      </c>
      <c r="BL54" s="173">
        <f t="shared" si="41"/>
        <v>0</v>
      </c>
      <c r="BM54" s="158"/>
      <c r="BN54" s="159" t="str">
        <f>IFERROR(__xludf.DUMMYFUNCTION("""COMPUTED_VALUE"""),"Jan Pelikán")</f>
        <v>Jan Pelikán</v>
      </c>
      <c r="BO54" s="174"/>
      <c r="BP54" s="175"/>
      <c r="BQ54" s="174">
        <f>IFERROR(__xludf.DUMMYFUNCTION("""COMPUTED_VALUE"""),4.5)</f>
        <v>4.5</v>
      </c>
      <c r="BR54" s="175"/>
      <c r="BS54" s="174"/>
      <c r="BT54" s="175"/>
      <c r="BU54" s="174"/>
      <c r="BV54" s="175"/>
      <c r="BW54" s="174"/>
      <c r="BX54" s="175"/>
      <c r="BY54" s="174"/>
      <c r="BZ54" s="175"/>
      <c r="CA54" s="174">
        <f>IFERROR(__xludf.DUMMYFUNCTION("""COMPUTED_VALUE"""),3.5)</f>
        <v>3.5</v>
      </c>
      <c r="CB54" s="175"/>
      <c r="CC54" s="174"/>
      <c r="CD54" s="175"/>
      <c r="CE54" s="174">
        <f>IFERROR(__xludf.DUMMYFUNCTION("""COMPUTED_VALUE"""),5.5)</f>
        <v>5.5</v>
      </c>
      <c r="CF54" s="175">
        <f>IFERROR(__xludf.DUMMYFUNCTION("""COMPUTED_VALUE"""),77.0)</f>
        <v>77</v>
      </c>
      <c r="CG54" s="174"/>
      <c r="CH54" s="175"/>
      <c r="CI54" s="174">
        <f>IFERROR(__xludf.DUMMYFUNCTION("""COMPUTED_VALUE"""),7.0)</f>
        <v>7</v>
      </c>
      <c r="CJ54" s="175"/>
      <c r="CK54" s="174"/>
      <c r="CL54" s="175"/>
      <c r="CM54" s="174"/>
      <c r="CN54" s="175"/>
      <c r="CO54" s="174"/>
      <c r="CP54" s="175"/>
      <c r="CQ54" s="174">
        <f>IFERROR(__xludf.DUMMYFUNCTION("""COMPUTED_VALUE"""),1.0)</f>
        <v>1</v>
      </c>
      <c r="CR54" s="175"/>
      <c r="CS54" s="174"/>
      <c r="CT54" s="173"/>
      <c r="CU54" s="174"/>
      <c r="CV54" s="173"/>
      <c r="CW54" s="174"/>
      <c r="CX54" s="173"/>
      <c r="CY54" s="174">
        <f>IFERROR(__xludf.DUMMYFUNCTION("""COMPUTED_VALUE"""),11.5)</f>
        <v>11.5</v>
      </c>
      <c r="CZ54" s="173"/>
      <c r="DA54" s="174"/>
      <c r="DB54" s="173"/>
      <c r="DC54" s="174"/>
      <c r="DD54" s="173"/>
      <c r="DE54" s="174"/>
      <c r="DF54" s="173"/>
      <c r="DG54" s="174"/>
      <c r="DH54" s="173"/>
      <c r="DI54" s="174"/>
      <c r="DJ54" s="173"/>
      <c r="DK54" s="174">
        <f>IFERROR(__xludf.DUMMYFUNCTION("""COMPUTED_VALUE"""),4.5)</f>
        <v>4.5</v>
      </c>
      <c r="DL54" s="173"/>
      <c r="DM54" s="174"/>
      <c r="DN54" s="173"/>
      <c r="DO54" s="174"/>
      <c r="DP54" s="173"/>
      <c r="DQ54" s="174"/>
      <c r="DR54" s="173"/>
      <c r="DS54" s="174"/>
      <c r="DT54" s="173"/>
      <c r="DU54" s="174"/>
      <c r="DV54" s="173"/>
      <c r="DW54" s="174">
        <f>IFERROR(__xludf.DUMMYFUNCTION("""COMPUTED_VALUE"""),5.0)</f>
        <v>5</v>
      </c>
      <c r="DX54" s="173"/>
      <c r="DY54" s="158"/>
      <c r="DZ54" s="159" t="str">
        <f t="shared" si="26"/>
        <v>Jan Pelikán</v>
      </c>
      <c r="EA54" s="202"/>
      <c r="EB54" s="203"/>
      <c r="EC54" s="202"/>
      <c r="ED54" s="203"/>
      <c r="EE54" s="202"/>
      <c r="EF54" s="203"/>
      <c r="EG54" s="202"/>
      <c r="EH54" s="203"/>
      <c r="EI54" s="202"/>
      <c r="EJ54" s="203"/>
      <c r="EK54" s="202"/>
      <c r="EL54" s="203"/>
      <c r="EM54" s="202"/>
      <c r="EN54" s="203"/>
      <c r="EO54" s="202"/>
      <c r="EP54" s="203"/>
      <c r="EQ54" s="202"/>
      <c r="ER54" s="203"/>
      <c r="ES54" s="202"/>
      <c r="ET54" s="203"/>
      <c r="EU54" s="202"/>
      <c r="EV54" s="203"/>
      <c r="EW54" s="202"/>
      <c r="EX54" s="203"/>
      <c r="EY54" s="202"/>
      <c r="EZ54" s="203"/>
      <c r="FA54" s="202"/>
      <c r="FB54" s="203"/>
      <c r="FC54" s="202"/>
      <c r="FD54" s="203"/>
      <c r="FE54" s="202"/>
      <c r="FF54" s="199"/>
      <c r="FG54" s="202"/>
      <c r="FH54" s="199"/>
      <c r="FI54" s="202"/>
      <c r="FJ54" s="199"/>
      <c r="FK54" s="202"/>
      <c r="FL54" s="199"/>
      <c r="FM54" s="202"/>
      <c r="FN54" s="199"/>
      <c r="FO54" s="202"/>
      <c r="FP54" s="199"/>
      <c r="FQ54" s="202"/>
      <c r="FR54" s="199"/>
      <c r="FS54" s="202"/>
      <c r="FT54" s="199"/>
      <c r="FU54" s="202"/>
      <c r="FV54" s="199"/>
      <c r="FW54" s="202"/>
      <c r="FX54" s="199"/>
      <c r="FY54" s="202"/>
      <c r="FZ54" s="199"/>
      <c r="GA54" s="202"/>
      <c r="GB54" s="199"/>
      <c r="GC54" s="202"/>
      <c r="GD54" s="199"/>
      <c r="GE54" s="202"/>
      <c r="GF54" s="199"/>
      <c r="GG54" s="202"/>
      <c r="GH54" s="199"/>
      <c r="GI54" s="202"/>
      <c r="GJ54" s="199"/>
      <c r="GK54" s="158"/>
      <c r="GL54" s="159" t="str">
        <f t="shared" si="27"/>
        <v>Jan Pelikán</v>
      </c>
      <c r="GM54" s="202"/>
      <c r="GN54" s="203"/>
      <c r="GO54" s="202"/>
      <c r="GP54" s="203"/>
      <c r="GQ54" s="202"/>
      <c r="GR54" s="203"/>
      <c r="GS54" s="202"/>
      <c r="GT54" s="203"/>
      <c r="GU54" s="202"/>
      <c r="GV54" s="203"/>
      <c r="GW54" s="202"/>
      <c r="GX54" s="203"/>
      <c r="GY54" s="202"/>
      <c r="GZ54" s="203"/>
      <c r="HA54" s="202"/>
      <c r="HB54" s="203"/>
      <c r="HC54" s="202"/>
      <c r="HD54" s="203"/>
      <c r="HE54" s="202"/>
      <c r="HF54" s="203"/>
      <c r="HG54" s="202"/>
      <c r="HH54" s="203"/>
      <c r="HI54" s="202"/>
      <c r="HJ54" s="203"/>
      <c r="HK54" s="202"/>
      <c r="HL54" s="203"/>
      <c r="HM54" s="202"/>
      <c r="HN54" s="203"/>
      <c r="HO54" s="202"/>
      <c r="HP54" s="203"/>
      <c r="HQ54" s="202"/>
      <c r="HR54" s="199"/>
      <c r="HS54" s="202"/>
      <c r="HT54" s="199"/>
      <c r="HU54" s="202"/>
      <c r="HV54" s="199"/>
      <c r="HW54" s="202"/>
      <c r="HX54" s="199"/>
      <c r="HY54" s="202"/>
      <c r="HZ54" s="199"/>
      <c r="IA54" s="202"/>
      <c r="IB54" s="199"/>
      <c r="IC54" s="202"/>
      <c r="ID54" s="199"/>
      <c r="IE54" s="202"/>
      <c r="IF54" s="199"/>
      <c r="IG54" s="202"/>
      <c r="IH54" s="199"/>
      <c r="II54" s="202"/>
      <c r="IJ54" s="199"/>
      <c r="IK54" s="202"/>
      <c r="IL54" s="199"/>
      <c r="IM54" s="202"/>
      <c r="IN54" s="199"/>
      <c r="IO54" s="202"/>
      <c r="IP54" s="199"/>
      <c r="IQ54" s="202"/>
      <c r="IR54" s="199"/>
      <c r="IS54" s="202"/>
      <c r="IT54" s="199"/>
      <c r="IU54" s="202"/>
      <c r="IV54" s="199"/>
    </row>
    <row r="55">
      <c r="A55" s="214">
        <f>IFERROR(__xludf.DUMMYFUNCTION("""COMPUTED_VALUE"""),100.0)</f>
        <v>100</v>
      </c>
      <c r="B55" s="159" t="str">
        <f t="shared" si="24"/>
        <v>Martin Danč</v>
      </c>
      <c r="C55" s="173">
        <f t="shared" ref="C55:BL55" si="42">BO55+EA55+GM55</f>
        <v>0</v>
      </c>
      <c r="D55" s="173">
        <f t="shared" si="42"/>
        <v>0</v>
      </c>
      <c r="E55" s="173">
        <f t="shared" si="42"/>
        <v>0</v>
      </c>
      <c r="F55" s="173">
        <f t="shared" si="42"/>
        <v>0</v>
      </c>
      <c r="G55" s="173">
        <f t="shared" si="42"/>
        <v>0</v>
      </c>
      <c r="H55" s="173">
        <f t="shared" si="42"/>
        <v>0</v>
      </c>
      <c r="I55" s="173">
        <f t="shared" si="42"/>
        <v>0</v>
      </c>
      <c r="J55" s="173">
        <f t="shared" si="42"/>
        <v>0</v>
      </c>
      <c r="K55" s="173">
        <f t="shared" si="42"/>
        <v>0</v>
      </c>
      <c r="L55" s="173">
        <f t="shared" si="42"/>
        <v>0</v>
      </c>
      <c r="M55" s="173">
        <f t="shared" si="42"/>
        <v>0</v>
      </c>
      <c r="N55" s="173">
        <f t="shared" si="42"/>
        <v>0</v>
      </c>
      <c r="O55" s="173">
        <f t="shared" si="42"/>
        <v>0</v>
      </c>
      <c r="P55" s="173">
        <f t="shared" si="42"/>
        <v>0</v>
      </c>
      <c r="Q55" s="173">
        <f t="shared" si="42"/>
        <v>0</v>
      </c>
      <c r="R55" s="173">
        <f t="shared" si="42"/>
        <v>0</v>
      </c>
      <c r="S55" s="173">
        <f t="shared" si="42"/>
        <v>0</v>
      </c>
      <c r="T55" s="173">
        <f t="shared" si="42"/>
        <v>0</v>
      </c>
      <c r="U55" s="173">
        <f t="shared" si="42"/>
        <v>0</v>
      </c>
      <c r="V55" s="173">
        <f t="shared" si="42"/>
        <v>0</v>
      </c>
      <c r="W55" s="173">
        <f t="shared" si="42"/>
        <v>0</v>
      </c>
      <c r="X55" s="173">
        <f t="shared" si="42"/>
        <v>0</v>
      </c>
      <c r="Y55" s="173">
        <f t="shared" si="42"/>
        <v>0</v>
      </c>
      <c r="Z55" s="173">
        <f t="shared" si="42"/>
        <v>0</v>
      </c>
      <c r="AA55" s="173">
        <f t="shared" si="42"/>
        <v>0</v>
      </c>
      <c r="AB55" s="173">
        <f t="shared" si="42"/>
        <v>0</v>
      </c>
      <c r="AC55" s="173">
        <f t="shared" si="42"/>
        <v>0</v>
      </c>
      <c r="AD55" s="173">
        <f t="shared" si="42"/>
        <v>0</v>
      </c>
      <c r="AE55" s="173">
        <f t="shared" si="42"/>
        <v>0</v>
      </c>
      <c r="AF55" s="173">
        <f t="shared" si="42"/>
        <v>0</v>
      </c>
      <c r="AG55" s="173">
        <f t="shared" si="42"/>
        <v>0</v>
      </c>
      <c r="AH55" s="173">
        <f t="shared" si="42"/>
        <v>0</v>
      </c>
      <c r="AI55" s="173">
        <f t="shared" si="42"/>
        <v>0</v>
      </c>
      <c r="AJ55" s="173">
        <f t="shared" si="42"/>
        <v>0</v>
      </c>
      <c r="AK55" s="173">
        <f t="shared" si="42"/>
        <v>0</v>
      </c>
      <c r="AL55" s="173">
        <f t="shared" si="42"/>
        <v>0</v>
      </c>
      <c r="AM55" s="173">
        <f t="shared" si="42"/>
        <v>0</v>
      </c>
      <c r="AN55" s="173">
        <f t="shared" si="42"/>
        <v>0</v>
      </c>
      <c r="AO55" s="173">
        <f t="shared" si="42"/>
        <v>0</v>
      </c>
      <c r="AP55" s="173">
        <f t="shared" si="42"/>
        <v>0</v>
      </c>
      <c r="AQ55" s="173">
        <f t="shared" si="42"/>
        <v>0</v>
      </c>
      <c r="AR55" s="173">
        <f t="shared" si="42"/>
        <v>0</v>
      </c>
      <c r="AS55" s="173">
        <f t="shared" si="42"/>
        <v>0</v>
      </c>
      <c r="AT55" s="173">
        <f t="shared" si="42"/>
        <v>0</v>
      </c>
      <c r="AU55" s="173">
        <f t="shared" si="42"/>
        <v>0</v>
      </c>
      <c r="AV55" s="173">
        <f t="shared" si="42"/>
        <v>0</v>
      </c>
      <c r="AW55" s="173">
        <f t="shared" si="42"/>
        <v>0</v>
      </c>
      <c r="AX55" s="173">
        <f t="shared" si="42"/>
        <v>0</v>
      </c>
      <c r="AY55" s="173">
        <f t="shared" si="42"/>
        <v>0</v>
      </c>
      <c r="AZ55" s="173">
        <f t="shared" si="42"/>
        <v>0</v>
      </c>
      <c r="BA55" s="173">
        <f t="shared" si="42"/>
        <v>0</v>
      </c>
      <c r="BB55" s="173">
        <f t="shared" si="42"/>
        <v>0</v>
      </c>
      <c r="BC55" s="173">
        <f t="shared" si="42"/>
        <v>0</v>
      </c>
      <c r="BD55" s="173">
        <f t="shared" si="42"/>
        <v>0</v>
      </c>
      <c r="BE55" s="173">
        <f t="shared" si="42"/>
        <v>0</v>
      </c>
      <c r="BF55" s="173">
        <f t="shared" si="42"/>
        <v>0</v>
      </c>
      <c r="BG55" s="173">
        <f t="shared" si="42"/>
        <v>0</v>
      </c>
      <c r="BH55" s="173">
        <f t="shared" si="42"/>
        <v>0</v>
      </c>
      <c r="BI55" s="173">
        <f t="shared" si="42"/>
        <v>0</v>
      </c>
      <c r="BJ55" s="173">
        <f t="shared" si="42"/>
        <v>0</v>
      </c>
      <c r="BK55" s="173">
        <f t="shared" si="42"/>
        <v>0</v>
      </c>
      <c r="BL55" s="173">
        <f t="shared" si="42"/>
        <v>0</v>
      </c>
      <c r="BM55" s="158"/>
      <c r="BN55" s="159" t="str">
        <f>IFERROR(__xludf.DUMMYFUNCTION("""COMPUTED_VALUE"""),"Martin Danč")</f>
        <v>Martin Danč</v>
      </c>
      <c r="BO55" s="174"/>
      <c r="BP55" s="175"/>
      <c r="BQ55" s="176"/>
      <c r="BR55" s="181"/>
      <c r="BS55" s="176"/>
      <c r="BT55" s="181"/>
      <c r="BU55" s="176"/>
      <c r="BV55" s="181"/>
      <c r="BW55" s="174"/>
      <c r="BX55" s="175"/>
      <c r="BY55" s="176"/>
      <c r="BZ55" s="181"/>
      <c r="CA55" s="176"/>
      <c r="CB55" s="181"/>
      <c r="CC55" s="176"/>
      <c r="CD55" s="181"/>
      <c r="CE55" s="176"/>
      <c r="CF55" s="181"/>
      <c r="CG55" s="174"/>
      <c r="CH55" s="175"/>
      <c r="CI55" s="174"/>
      <c r="CJ55" s="175"/>
      <c r="CK55" s="176"/>
      <c r="CL55" s="181"/>
      <c r="CM55" s="176"/>
      <c r="CN55" s="181"/>
      <c r="CO55" s="176"/>
      <c r="CP55" s="181"/>
      <c r="CQ55" s="176"/>
      <c r="CR55" s="181"/>
      <c r="CS55" s="176"/>
      <c r="CT55" s="182"/>
      <c r="CU55" s="174"/>
      <c r="CV55" s="173"/>
      <c r="CW55" s="176"/>
      <c r="CX55" s="173"/>
      <c r="CY55" s="174"/>
      <c r="CZ55" s="173"/>
      <c r="DA55" s="176"/>
      <c r="DB55" s="173"/>
      <c r="DC55" s="176"/>
      <c r="DD55" s="173"/>
      <c r="DE55" s="176"/>
      <c r="DF55" s="173"/>
      <c r="DG55" s="174"/>
      <c r="DH55" s="173"/>
      <c r="DI55" s="176"/>
      <c r="DJ55" s="173"/>
      <c r="DK55" s="174"/>
      <c r="DL55" s="173"/>
      <c r="DM55" s="176"/>
      <c r="DN55" s="182"/>
      <c r="DO55" s="176"/>
      <c r="DP55" s="173"/>
      <c r="DQ55" s="176"/>
      <c r="DR55" s="173"/>
      <c r="DS55" s="174"/>
      <c r="DT55" s="173"/>
      <c r="DU55" s="174"/>
      <c r="DV55" s="173"/>
      <c r="DW55" s="176"/>
      <c r="DX55" s="173"/>
      <c r="DY55" s="158"/>
      <c r="DZ55" s="159" t="str">
        <f t="shared" si="26"/>
        <v>Martin Danč</v>
      </c>
      <c r="EA55" s="202"/>
      <c r="EB55" s="203"/>
      <c r="EC55" s="204"/>
      <c r="ED55" s="205"/>
      <c r="EE55" s="204"/>
      <c r="EF55" s="205"/>
      <c r="EG55" s="204"/>
      <c r="EH55" s="205"/>
      <c r="EI55" s="202"/>
      <c r="EJ55" s="203"/>
      <c r="EK55" s="204"/>
      <c r="EL55" s="205"/>
      <c r="EM55" s="204"/>
      <c r="EN55" s="205"/>
      <c r="EO55" s="204"/>
      <c r="EP55" s="205"/>
      <c r="EQ55" s="204"/>
      <c r="ER55" s="205"/>
      <c r="ES55" s="202"/>
      <c r="ET55" s="203"/>
      <c r="EU55" s="202"/>
      <c r="EV55" s="203"/>
      <c r="EW55" s="204"/>
      <c r="EX55" s="205"/>
      <c r="EY55" s="204"/>
      <c r="EZ55" s="205"/>
      <c r="FA55" s="204"/>
      <c r="FB55" s="205"/>
      <c r="FC55" s="204"/>
      <c r="FD55" s="205"/>
      <c r="FE55" s="204"/>
      <c r="FF55" s="206"/>
      <c r="FG55" s="202"/>
      <c r="FH55" s="199"/>
      <c r="FI55" s="204"/>
      <c r="FJ55" s="199"/>
      <c r="FK55" s="202"/>
      <c r="FL55" s="199"/>
      <c r="FM55" s="204"/>
      <c r="FN55" s="199"/>
      <c r="FO55" s="204"/>
      <c r="FP55" s="199"/>
      <c r="FQ55" s="204"/>
      <c r="FR55" s="199"/>
      <c r="FS55" s="202"/>
      <c r="FT55" s="199"/>
      <c r="FU55" s="204"/>
      <c r="FV55" s="199"/>
      <c r="FW55" s="202"/>
      <c r="FX55" s="199"/>
      <c r="FY55" s="204"/>
      <c r="FZ55" s="206"/>
      <c r="GA55" s="204"/>
      <c r="GB55" s="199"/>
      <c r="GC55" s="204"/>
      <c r="GD55" s="199"/>
      <c r="GE55" s="202"/>
      <c r="GF55" s="199"/>
      <c r="GG55" s="202"/>
      <c r="GH55" s="199"/>
      <c r="GI55" s="204"/>
      <c r="GJ55" s="199"/>
      <c r="GK55" s="158"/>
      <c r="GL55" s="159" t="str">
        <f t="shared" si="27"/>
        <v>Martin Danč</v>
      </c>
      <c r="GM55" s="202"/>
      <c r="GN55" s="203"/>
      <c r="GO55" s="204"/>
      <c r="GP55" s="205"/>
      <c r="GQ55" s="204"/>
      <c r="GR55" s="205"/>
      <c r="GS55" s="204"/>
      <c r="GT55" s="205"/>
      <c r="GU55" s="202"/>
      <c r="GV55" s="203"/>
      <c r="GW55" s="204"/>
      <c r="GX55" s="205"/>
      <c r="GY55" s="204"/>
      <c r="GZ55" s="205"/>
      <c r="HA55" s="204"/>
      <c r="HB55" s="205"/>
      <c r="HC55" s="204"/>
      <c r="HD55" s="205"/>
      <c r="HE55" s="202"/>
      <c r="HF55" s="203"/>
      <c r="HG55" s="202"/>
      <c r="HH55" s="203"/>
      <c r="HI55" s="204"/>
      <c r="HJ55" s="205"/>
      <c r="HK55" s="204"/>
      <c r="HL55" s="205"/>
      <c r="HM55" s="204"/>
      <c r="HN55" s="205"/>
      <c r="HO55" s="204"/>
      <c r="HP55" s="205"/>
      <c r="HQ55" s="204"/>
      <c r="HR55" s="206"/>
      <c r="HS55" s="202"/>
      <c r="HT55" s="199"/>
      <c r="HU55" s="204"/>
      <c r="HV55" s="199"/>
      <c r="HW55" s="202"/>
      <c r="HX55" s="199"/>
      <c r="HY55" s="204"/>
      <c r="HZ55" s="199"/>
      <c r="IA55" s="204"/>
      <c r="IB55" s="199"/>
      <c r="IC55" s="204"/>
      <c r="ID55" s="199"/>
      <c r="IE55" s="202"/>
      <c r="IF55" s="199"/>
      <c r="IG55" s="204"/>
      <c r="IH55" s="199"/>
      <c r="II55" s="202"/>
      <c r="IJ55" s="199"/>
      <c r="IK55" s="204"/>
      <c r="IL55" s="206"/>
      <c r="IM55" s="204"/>
      <c r="IN55" s="199"/>
      <c r="IO55" s="204"/>
      <c r="IP55" s="199"/>
      <c r="IQ55" s="202"/>
      <c r="IR55" s="199"/>
      <c r="IS55" s="202"/>
      <c r="IT55" s="199"/>
      <c r="IU55" s="204"/>
      <c r="IV55" s="199"/>
    </row>
    <row r="56">
      <c r="A56" s="214">
        <f>IFERROR(__xludf.DUMMYFUNCTION("""COMPUTED_VALUE"""),100.0)</f>
        <v>100</v>
      </c>
      <c r="B56" s="159" t="str">
        <f t="shared" si="24"/>
        <v>Pavel Hochman</v>
      </c>
      <c r="C56" s="173">
        <f t="shared" ref="C56:BL56" si="43">BO56+EA56+GM56</f>
        <v>0</v>
      </c>
      <c r="D56" s="173">
        <f t="shared" si="43"/>
        <v>0</v>
      </c>
      <c r="E56" s="173">
        <f t="shared" si="43"/>
        <v>0</v>
      </c>
      <c r="F56" s="173">
        <f t="shared" si="43"/>
        <v>0</v>
      </c>
      <c r="G56" s="173">
        <f t="shared" si="43"/>
        <v>0</v>
      </c>
      <c r="H56" s="173">
        <f t="shared" si="43"/>
        <v>0</v>
      </c>
      <c r="I56" s="173">
        <f t="shared" si="43"/>
        <v>0</v>
      </c>
      <c r="J56" s="173">
        <f t="shared" si="43"/>
        <v>0</v>
      </c>
      <c r="K56" s="173">
        <f t="shared" si="43"/>
        <v>0</v>
      </c>
      <c r="L56" s="173">
        <f t="shared" si="43"/>
        <v>0</v>
      </c>
      <c r="M56" s="173">
        <f t="shared" si="43"/>
        <v>0</v>
      </c>
      <c r="N56" s="173">
        <f t="shared" si="43"/>
        <v>0</v>
      </c>
      <c r="O56" s="173">
        <f t="shared" si="43"/>
        <v>0</v>
      </c>
      <c r="P56" s="173">
        <f t="shared" si="43"/>
        <v>0</v>
      </c>
      <c r="Q56" s="173">
        <f t="shared" si="43"/>
        <v>0</v>
      </c>
      <c r="R56" s="173">
        <f t="shared" si="43"/>
        <v>0</v>
      </c>
      <c r="S56" s="173">
        <f t="shared" si="43"/>
        <v>0</v>
      </c>
      <c r="T56" s="173">
        <f t="shared" si="43"/>
        <v>0</v>
      </c>
      <c r="U56" s="173">
        <f t="shared" si="43"/>
        <v>0</v>
      </c>
      <c r="V56" s="173">
        <f t="shared" si="43"/>
        <v>0</v>
      </c>
      <c r="W56" s="173">
        <f t="shared" si="43"/>
        <v>0</v>
      </c>
      <c r="X56" s="173">
        <f t="shared" si="43"/>
        <v>0</v>
      </c>
      <c r="Y56" s="173">
        <f t="shared" si="43"/>
        <v>0</v>
      </c>
      <c r="Z56" s="173">
        <f t="shared" si="43"/>
        <v>0</v>
      </c>
      <c r="AA56" s="173">
        <f t="shared" si="43"/>
        <v>0</v>
      </c>
      <c r="AB56" s="173">
        <f t="shared" si="43"/>
        <v>0</v>
      </c>
      <c r="AC56" s="173">
        <f t="shared" si="43"/>
        <v>0</v>
      </c>
      <c r="AD56" s="173">
        <f t="shared" si="43"/>
        <v>0</v>
      </c>
      <c r="AE56" s="173">
        <f t="shared" si="43"/>
        <v>0</v>
      </c>
      <c r="AF56" s="173">
        <f t="shared" si="43"/>
        <v>0</v>
      </c>
      <c r="AG56" s="173">
        <f t="shared" si="43"/>
        <v>0</v>
      </c>
      <c r="AH56" s="173">
        <f t="shared" si="43"/>
        <v>0</v>
      </c>
      <c r="AI56" s="173">
        <f t="shared" si="43"/>
        <v>0</v>
      </c>
      <c r="AJ56" s="173">
        <f t="shared" si="43"/>
        <v>0</v>
      </c>
      <c r="AK56" s="173">
        <f t="shared" si="43"/>
        <v>0</v>
      </c>
      <c r="AL56" s="173">
        <f t="shared" si="43"/>
        <v>0</v>
      </c>
      <c r="AM56" s="173">
        <f t="shared" si="43"/>
        <v>0</v>
      </c>
      <c r="AN56" s="173">
        <f t="shared" si="43"/>
        <v>0</v>
      </c>
      <c r="AO56" s="173">
        <f t="shared" si="43"/>
        <v>0</v>
      </c>
      <c r="AP56" s="173">
        <f t="shared" si="43"/>
        <v>0</v>
      </c>
      <c r="AQ56" s="173">
        <f t="shared" si="43"/>
        <v>0</v>
      </c>
      <c r="AR56" s="173">
        <f t="shared" si="43"/>
        <v>0</v>
      </c>
      <c r="AS56" s="173">
        <f t="shared" si="43"/>
        <v>0</v>
      </c>
      <c r="AT56" s="173">
        <f t="shared" si="43"/>
        <v>0</v>
      </c>
      <c r="AU56" s="173">
        <f t="shared" si="43"/>
        <v>0</v>
      </c>
      <c r="AV56" s="173">
        <f t="shared" si="43"/>
        <v>0</v>
      </c>
      <c r="AW56" s="173">
        <f t="shared" si="43"/>
        <v>0</v>
      </c>
      <c r="AX56" s="173">
        <f t="shared" si="43"/>
        <v>0</v>
      </c>
      <c r="AY56" s="173">
        <f t="shared" si="43"/>
        <v>0</v>
      </c>
      <c r="AZ56" s="173">
        <f t="shared" si="43"/>
        <v>0</v>
      </c>
      <c r="BA56" s="173">
        <f t="shared" si="43"/>
        <v>0</v>
      </c>
      <c r="BB56" s="173">
        <f t="shared" si="43"/>
        <v>0</v>
      </c>
      <c r="BC56" s="173">
        <f t="shared" si="43"/>
        <v>0</v>
      </c>
      <c r="BD56" s="173">
        <f t="shared" si="43"/>
        <v>0</v>
      </c>
      <c r="BE56" s="173">
        <f t="shared" si="43"/>
        <v>0</v>
      </c>
      <c r="BF56" s="173">
        <f t="shared" si="43"/>
        <v>0</v>
      </c>
      <c r="BG56" s="173">
        <f t="shared" si="43"/>
        <v>0</v>
      </c>
      <c r="BH56" s="173">
        <f t="shared" si="43"/>
        <v>0</v>
      </c>
      <c r="BI56" s="173">
        <f t="shared" si="43"/>
        <v>0</v>
      </c>
      <c r="BJ56" s="173">
        <f t="shared" si="43"/>
        <v>0</v>
      </c>
      <c r="BK56" s="173">
        <f t="shared" si="43"/>
        <v>0</v>
      </c>
      <c r="BL56" s="173">
        <f t="shared" si="43"/>
        <v>0</v>
      </c>
      <c r="BM56" s="158"/>
      <c r="BN56" s="159" t="str">
        <f>IFERROR(__xludf.DUMMYFUNCTION("""COMPUTED_VALUE"""),"Pavel Hochman")</f>
        <v>Pavel Hochman</v>
      </c>
      <c r="BO56" s="174"/>
      <c r="BP56" s="175"/>
      <c r="BQ56" s="174"/>
      <c r="BR56" s="175"/>
      <c r="BS56" s="174"/>
      <c r="BT56" s="175"/>
      <c r="BU56" s="174"/>
      <c r="BV56" s="175"/>
      <c r="BW56" s="174"/>
      <c r="BX56" s="175"/>
      <c r="BY56" s="174"/>
      <c r="BZ56" s="175"/>
      <c r="CA56" s="174"/>
      <c r="CB56" s="175"/>
      <c r="CC56" s="174"/>
      <c r="CD56" s="175"/>
      <c r="CE56" s="174"/>
      <c r="CF56" s="175"/>
      <c r="CG56" s="174"/>
      <c r="CH56" s="175"/>
      <c r="CI56" s="174"/>
      <c r="CJ56" s="175"/>
      <c r="CK56" s="174"/>
      <c r="CL56" s="175"/>
      <c r="CM56" s="174"/>
      <c r="CN56" s="175"/>
      <c r="CO56" s="174"/>
      <c r="CP56" s="175"/>
      <c r="CQ56" s="174"/>
      <c r="CR56" s="175"/>
      <c r="CS56" s="174"/>
      <c r="CT56" s="173"/>
      <c r="CU56" s="176"/>
      <c r="CV56" s="173"/>
      <c r="CW56" s="174"/>
      <c r="CX56" s="173"/>
      <c r="CY56" s="174"/>
      <c r="CZ56" s="173"/>
      <c r="DA56" s="174"/>
      <c r="DB56" s="173"/>
      <c r="DC56" s="174"/>
      <c r="DD56" s="173"/>
      <c r="DE56" s="174"/>
      <c r="DF56" s="173"/>
      <c r="DG56" s="174"/>
      <c r="DH56" s="173"/>
      <c r="DI56" s="174"/>
      <c r="DJ56" s="173"/>
      <c r="DK56" s="174"/>
      <c r="DL56" s="173"/>
      <c r="DM56" s="174"/>
      <c r="DN56" s="173"/>
      <c r="DO56" s="174"/>
      <c r="DP56" s="173"/>
      <c r="DQ56" s="174"/>
      <c r="DR56" s="173"/>
      <c r="DS56" s="174"/>
      <c r="DT56" s="173"/>
      <c r="DU56" s="174"/>
      <c r="DV56" s="173"/>
      <c r="DW56" s="174"/>
      <c r="DX56" s="173"/>
      <c r="DY56" s="158"/>
      <c r="DZ56" s="159" t="str">
        <f t="shared" si="26"/>
        <v>Pavel Hochman</v>
      </c>
      <c r="EA56" s="202"/>
      <c r="EB56" s="203"/>
      <c r="EC56" s="202"/>
      <c r="ED56" s="203"/>
      <c r="EE56" s="202"/>
      <c r="EF56" s="203"/>
      <c r="EG56" s="202"/>
      <c r="EH56" s="203"/>
      <c r="EI56" s="202"/>
      <c r="EJ56" s="203"/>
      <c r="EK56" s="202"/>
      <c r="EL56" s="203"/>
      <c r="EM56" s="202"/>
      <c r="EN56" s="203"/>
      <c r="EO56" s="202"/>
      <c r="EP56" s="203"/>
      <c r="EQ56" s="202"/>
      <c r="ER56" s="203"/>
      <c r="ES56" s="202"/>
      <c r="ET56" s="203"/>
      <c r="EU56" s="202"/>
      <c r="EV56" s="203"/>
      <c r="EW56" s="202"/>
      <c r="EX56" s="203"/>
      <c r="EY56" s="202"/>
      <c r="EZ56" s="203"/>
      <c r="FA56" s="202"/>
      <c r="FB56" s="203"/>
      <c r="FC56" s="202"/>
      <c r="FD56" s="203"/>
      <c r="FE56" s="202"/>
      <c r="FF56" s="199"/>
      <c r="FG56" s="204"/>
      <c r="FH56" s="199"/>
      <c r="FI56" s="202"/>
      <c r="FJ56" s="199"/>
      <c r="FK56" s="202"/>
      <c r="FL56" s="199"/>
      <c r="FM56" s="202"/>
      <c r="FN56" s="199"/>
      <c r="FO56" s="202"/>
      <c r="FP56" s="199"/>
      <c r="FQ56" s="202"/>
      <c r="FR56" s="199"/>
      <c r="FS56" s="202"/>
      <c r="FT56" s="199"/>
      <c r="FU56" s="202"/>
      <c r="FV56" s="199"/>
      <c r="FW56" s="202"/>
      <c r="FX56" s="199"/>
      <c r="FY56" s="202"/>
      <c r="FZ56" s="199"/>
      <c r="GA56" s="202"/>
      <c r="GB56" s="199"/>
      <c r="GC56" s="202"/>
      <c r="GD56" s="199"/>
      <c r="GE56" s="202"/>
      <c r="GF56" s="199"/>
      <c r="GG56" s="202"/>
      <c r="GH56" s="199"/>
      <c r="GI56" s="202"/>
      <c r="GJ56" s="199"/>
      <c r="GK56" s="158"/>
      <c r="GL56" s="159" t="str">
        <f t="shared" si="27"/>
        <v>Pavel Hochman</v>
      </c>
      <c r="GM56" s="202"/>
      <c r="GN56" s="203"/>
      <c r="GO56" s="202"/>
      <c r="GP56" s="203"/>
      <c r="GQ56" s="202"/>
      <c r="GR56" s="203"/>
      <c r="GS56" s="202"/>
      <c r="GT56" s="203"/>
      <c r="GU56" s="202"/>
      <c r="GV56" s="203"/>
      <c r="GW56" s="202"/>
      <c r="GX56" s="203"/>
      <c r="GY56" s="202"/>
      <c r="GZ56" s="203"/>
      <c r="HA56" s="202"/>
      <c r="HB56" s="203"/>
      <c r="HC56" s="202"/>
      <c r="HD56" s="203"/>
      <c r="HE56" s="202"/>
      <c r="HF56" s="203"/>
      <c r="HG56" s="202"/>
      <c r="HH56" s="203"/>
      <c r="HI56" s="202"/>
      <c r="HJ56" s="203"/>
      <c r="HK56" s="202"/>
      <c r="HL56" s="203"/>
      <c r="HM56" s="202"/>
      <c r="HN56" s="203"/>
      <c r="HO56" s="202"/>
      <c r="HP56" s="203"/>
      <c r="HQ56" s="202"/>
      <c r="HR56" s="199"/>
      <c r="HS56" s="204"/>
      <c r="HT56" s="199"/>
      <c r="HU56" s="202"/>
      <c r="HV56" s="199"/>
      <c r="HW56" s="202"/>
      <c r="HX56" s="199"/>
      <c r="HY56" s="202"/>
      <c r="HZ56" s="199"/>
      <c r="IA56" s="202"/>
      <c r="IB56" s="199"/>
      <c r="IC56" s="202"/>
      <c r="ID56" s="199"/>
      <c r="IE56" s="202"/>
      <c r="IF56" s="199"/>
      <c r="IG56" s="202"/>
      <c r="IH56" s="199"/>
      <c r="II56" s="202"/>
      <c r="IJ56" s="199"/>
      <c r="IK56" s="202"/>
      <c r="IL56" s="199"/>
      <c r="IM56" s="202"/>
      <c r="IN56" s="199"/>
      <c r="IO56" s="202"/>
      <c r="IP56" s="199"/>
      <c r="IQ56" s="202"/>
      <c r="IR56" s="199"/>
      <c r="IS56" s="202"/>
      <c r="IT56" s="199"/>
      <c r="IU56" s="202"/>
      <c r="IV56" s="199"/>
    </row>
    <row r="57">
      <c r="A57" s="214">
        <f>IFERROR(__xludf.DUMMYFUNCTION("""COMPUTED_VALUE"""),100.0)</f>
        <v>100</v>
      </c>
      <c r="B57" s="159" t="str">
        <f t="shared" si="24"/>
        <v>Marek Šos</v>
      </c>
      <c r="C57" s="173">
        <f t="shared" ref="C57:BL57" si="44">BO57+EA57+GM57</f>
        <v>8.5</v>
      </c>
      <c r="D57" s="173">
        <f t="shared" si="44"/>
        <v>0</v>
      </c>
      <c r="E57" s="173">
        <f t="shared" si="44"/>
        <v>15.5</v>
      </c>
      <c r="F57" s="173">
        <f t="shared" si="44"/>
        <v>0</v>
      </c>
      <c r="G57" s="173">
        <f t="shared" si="44"/>
        <v>17.5</v>
      </c>
      <c r="H57" s="173">
        <f t="shared" si="44"/>
        <v>0</v>
      </c>
      <c r="I57" s="173">
        <f t="shared" si="44"/>
        <v>0</v>
      </c>
      <c r="J57" s="173">
        <f t="shared" si="44"/>
        <v>0</v>
      </c>
      <c r="K57" s="173">
        <f t="shared" si="44"/>
        <v>7</v>
      </c>
      <c r="L57" s="173">
        <f t="shared" si="44"/>
        <v>0</v>
      </c>
      <c r="M57" s="173">
        <f t="shared" si="44"/>
        <v>8.5</v>
      </c>
      <c r="N57" s="173">
        <f t="shared" si="44"/>
        <v>0</v>
      </c>
      <c r="O57" s="173">
        <f t="shared" si="44"/>
        <v>8.5</v>
      </c>
      <c r="P57" s="173">
        <f t="shared" si="44"/>
        <v>0</v>
      </c>
      <c r="Q57" s="173">
        <f t="shared" si="44"/>
        <v>8.5</v>
      </c>
      <c r="R57" s="173">
        <f t="shared" si="44"/>
        <v>0</v>
      </c>
      <c r="S57" s="173">
        <f t="shared" si="44"/>
        <v>11</v>
      </c>
      <c r="T57" s="173">
        <f t="shared" si="44"/>
        <v>0</v>
      </c>
      <c r="U57" s="173">
        <f t="shared" si="44"/>
        <v>13</v>
      </c>
      <c r="V57" s="173">
        <f t="shared" si="44"/>
        <v>0</v>
      </c>
      <c r="W57" s="173">
        <f t="shared" si="44"/>
        <v>0</v>
      </c>
      <c r="X57" s="173">
        <f t="shared" si="44"/>
        <v>0</v>
      </c>
      <c r="Y57" s="173">
        <f t="shared" si="44"/>
        <v>6.5</v>
      </c>
      <c r="Z57" s="173">
        <f t="shared" si="44"/>
        <v>0</v>
      </c>
      <c r="AA57" s="173">
        <f t="shared" si="44"/>
        <v>8</v>
      </c>
      <c r="AB57" s="173">
        <f t="shared" si="44"/>
        <v>0</v>
      </c>
      <c r="AC57" s="173">
        <f t="shared" si="44"/>
        <v>3</v>
      </c>
      <c r="AD57" s="173">
        <f t="shared" si="44"/>
        <v>0</v>
      </c>
      <c r="AE57" s="173">
        <f t="shared" si="44"/>
        <v>7</v>
      </c>
      <c r="AF57" s="173">
        <f t="shared" si="44"/>
        <v>0</v>
      </c>
      <c r="AG57" s="173">
        <f t="shared" si="44"/>
        <v>14.5</v>
      </c>
      <c r="AH57" s="173">
        <f t="shared" si="44"/>
        <v>0</v>
      </c>
      <c r="AI57" s="173">
        <f t="shared" si="44"/>
        <v>4</v>
      </c>
      <c r="AJ57" s="173">
        <f t="shared" si="44"/>
        <v>0</v>
      </c>
      <c r="AK57" s="173">
        <f t="shared" si="44"/>
        <v>0</v>
      </c>
      <c r="AL57" s="173">
        <f t="shared" si="44"/>
        <v>0</v>
      </c>
      <c r="AM57" s="173">
        <f t="shared" si="44"/>
        <v>0</v>
      </c>
      <c r="AN57" s="173">
        <f t="shared" si="44"/>
        <v>0</v>
      </c>
      <c r="AO57" s="173">
        <f t="shared" si="44"/>
        <v>0</v>
      </c>
      <c r="AP57" s="173">
        <f t="shared" si="44"/>
        <v>0</v>
      </c>
      <c r="AQ57" s="173">
        <f t="shared" si="44"/>
        <v>0</v>
      </c>
      <c r="AR57" s="173">
        <f t="shared" si="44"/>
        <v>0</v>
      </c>
      <c r="AS57" s="173">
        <f t="shared" si="44"/>
        <v>0</v>
      </c>
      <c r="AT57" s="173">
        <f t="shared" si="44"/>
        <v>0</v>
      </c>
      <c r="AU57" s="173">
        <f t="shared" si="44"/>
        <v>0</v>
      </c>
      <c r="AV57" s="173">
        <f t="shared" si="44"/>
        <v>0</v>
      </c>
      <c r="AW57" s="173">
        <f t="shared" si="44"/>
        <v>0</v>
      </c>
      <c r="AX57" s="173">
        <f t="shared" si="44"/>
        <v>0</v>
      </c>
      <c r="AY57" s="173">
        <f t="shared" si="44"/>
        <v>0</v>
      </c>
      <c r="AZ57" s="173">
        <f t="shared" si="44"/>
        <v>0</v>
      </c>
      <c r="BA57" s="173">
        <f t="shared" si="44"/>
        <v>0</v>
      </c>
      <c r="BB57" s="173">
        <f t="shared" si="44"/>
        <v>0</v>
      </c>
      <c r="BC57" s="173">
        <f t="shared" si="44"/>
        <v>0</v>
      </c>
      <c r="BD57" s="173">
        <f t="shared" si="44"/>
        <v>0</v>
      </c>
      <c r="BE57" s="173">
        <f t="shared" si="44"/>
        <v>0</v>
      </c>
      <c r="BF57" s="173">
        <f t="shared" si="44"/>
        <v>0</v>
      </c>
      <c r="BG57" s="173">
        <f t="shared" si="44"/>
        <v>0</v>
      </c>
      <c r="BH57" s="173">
        <f t="shared" si="44"/>
        <v>0</v>
      </c>
      <c r="BI57" s="173">
        <f t="shared" si="44"/>
        <v>0</v>
      </c>
      <c r="BJ57" s="173">
        <f t="shared" si="44"/>
        <v>0</v>
      </c>
      <c r="BK57" s="173">
        <f t="shared" si="44"/>
        <v>0</v>
      </c>
      <c r="BL57" s="173">
        <f t="shared" si="44"/>
        <v>0</v>
      </c>
      <c r="BM57" s="158"/>
      <c r="BN57" s="159" t="str">
        <f>IFERROR(__xludf.DUMMYFUNCTION("""COMPUTED_VALUE"""),"Marek Šos")</f>
        <v>Marek Šos</v>
      </c>
      <c r="BO57" s="174"/>
      <c r="BP57" s="175"/>
      <c r="BQ57" s="174"/>
      <c r="BR57" s="175"/>
      <c r="BS57" s="174"/>
      <c r="BT57" s="175"/>
      <c r="BU57" s="174"/>
      <c r="BV57" s="175"/>
      <c r="BW57" s="174"/>
      <c r="BX57" s="175"/>
      <c r="BY57" s="174"/>
      <c r="BZ57" s="175"/>
      <c r="CA57" s="174"/>
      <c r="CB57" s="175"/>
      <c r="CC57" s="174"/>
      <c r="CD57" s="175"/>
      <c r="CE57" s="174"/>
      <c r="CF57" s="175"/>
      <c r="CG57" s="174"/>
      <c r="CH57" s="175"/>
      <c r="CI57" s="174"/>
      <c r="CJ57" s="175"/>
      <c r="CK57" s="174"/>
      <c r="CL57" s="175"/>
      <c r="CM57" s="174"/>
      <c r="CN57" s="175"/>
      <c r="CO57" s="174"/>
      <c r="CP57" s="175"/>
      <c r="CQ57" s="174"/>
      <c r="CR57" s="175"/>
      <c r="CS57" s="174"/>
      <c r="CT57" s="173"/>
      <c r="CU57" s="174"/>
      <c r="CV57" s="173"/>
      <c r="CW57" s="174"/>
      <c r="CX57" s="173"/>
      <c r="CY57" s="174"/>
      <c r="CZ57" s="173"/>
      <c r="DA57" s="174"/>
      <c r="DB57" s="173"/>
      <c r="DC57" s="174"/>
      <c r="DD57" s="173"/>
      <c r="DE57" s="174"/>
      <c r="DF57" s="173"/>
      <c r="DG57" s="174"/>
      <c r="DH57" s="173"/>
      <c r="DI57" s="174"/>
      <c r="DJ57" s="173"/>
      <c r="DK57" s="174"/>
      <c r="DL57" s="173"/>
      <c r="DM57" s="174"/>
      <c r="DN57" s="173"/>
      <c r="DO57" s="174"/>
      <c r="DP57" s="173"/>
      <c r="DQ57" s="174"/>
      <c r="DR57" s="173"/>
      <c r="DS57" s="174"/>
      <c r="DT57" s="173"/>
      <c r="DU57" s="174"/>
      <c r="DV57" s="173"/>
      <c r="DW57" s="174"/>
      <c r="DX57" s="173"/>
      <c r="DY57" s="158"/>
      <c r="DZ57" s="159" t="str">
        <f t="shared" si="26"/>
        <v>Marek Šos</v>
      </c>
      <c r="EA57" s="202">
        <f>IFERROR(__xludf.DUMMYFUNCTION("""COMPUTED_VALUE"""),8.5)</f>
        <v>8.5</v>
      </c>
      <c r="EB57" s="203"/>
      <c r="EC57" s="202">
        <f>IFERROR(__xludf.DUMMYFUNCTION("""COMPUTED_VALUE"""),15.5)</f>
        <v>15.5</v>
      </c>
      <c r="ED57" s="203"/>
      <c r="EE57" s="202">
        <f>IFERROR(__xludf.DUMMYFUNCTION("""COMPUTED_VALUE"""),17.5)</f>
        <v>17.5</v>
      </c>
      <c r="EF57" s="203"/>
      <c r="EG57" s="202"/>
      <c r="EH57" s="203"/>
      <c r="EI57" s="202">
        <f>IFERROR(__xludf.DUMMYFUNCTION("""COMPUTED_VALUE"""),7.0)</f>
        <v>7</v>
      </c>
      <c r="EJ57" s="203"/>
      <c r="EK57" s="202">
        <f>IFERROR(__xludf.DUMMYFUNCTION("""COMPUTED_VALUE"""),8.5)</f>
        <v>8.5</v>
      </c>
      <c r="EL57" s="203"/>
      <c r="EM57" s="202">
        <f>IFERROR(__xludf.DUMMYFUNCTION("""COMPUTED_VALUE"""),8.5)</f>
        <v>8.5</v>
      </c>
      <c r="EN57" s="203"/>
      <c r="EO57" s="202">
        <f>IFERROR(__xludf.DUMMYFUNCTION("""COMPUTED_VALUE"""),8.5)</f>
        <v>8.5</v>
      </c>
      <c r="EP57" s="203"/>
      <c r="EQ57" s="202">
        <f>IFERROR(__xludf.DUMMYFUNCTION("""COMPUTED_VALUE"""),11.0)</f>
        <v>11</v>
      </c>
      <c r="ER57" s="203"/>
      <c r="ES57" s="202">
        <f>IFERROR(__xludf.DUMMYFUNCTION("""COMPUTED_VALUE"""),13.0)</f>
        <v>13</v>
      </c>
      <c r="ET57" s="203"/>
      <c r="EU57" s="202"/>
      <c r="EV57" s="203"/>
      <c r="EW57" s="202">
        <f>IFERROR(__xludf.DUMMYFUNCTION("""COMPUTED_VALUE"""),6.5)</f>
        <v>6.5</v>
      </c>
      <c r="EX57" s="203"/>
      <c r="EY57" s="202">
        <f>IFERROR(__xludf.DUMMYFUNCTION("""COMPUTED_VALUE"""),8.0)</f>
        <v>8</v>
      </c>
      <c r="EZ57" s="203"/>
      <c r="FA57" s="202">
        <f>IFERROR(__xludf.DUMMYFUNCTION("""COMPUTED_VALUE"""),3.0)</f>
        <v>3</v>
      </c>
      <c r="FB57" s="203"/>
      <c r="FC57" s="202">
        <f>IFERROR(__xludf.DUMMYFUNCTION("""COMPUTED_VALUE"""),7.0)</f>
        <v>7</v>
      </c>
      <c r="FD57" s="203"/>
      <c r="FE57" s="202">
        <f>IFERROR(__xludf.DUMMYFUNCTION("""COMPUTED_VALUE"""),14.5)</f>
        <v>14.5</v>
      </c>
      <c r="FF57" s="199"/>
      <c r="FG57" s="202">
        <f>IFERROR(__xludf.DUMMYFUNCTION("""COMPUTED_VALUE"""),4.0)</f>
        <v>4</v>
      </c>
      <c r="FH57" s="199"/>
      <c r="FI57" s="202"/>
      <c r="FJ57" s="199"/>
      <c r="FK57" s="202"/>
      <c r="FL57" s="199"/>
      <c r="FM57" s="202"/>
      <c r="FN57" s="199"/>
      <c r="FO57" s="202"/>
      <c r="FP57" s="199"/>
      <c r="FQ57" s="202"/>
      <c r="FR57" s="199"/>
      <c r="FS57" s="202"/>
      <c r="FT57" s="199"/>
      <c r="FU57" s="202"/>
      <c r="FV57" s="199"/>
      <c r="FW57" s="202"/>
      <c r="FX57" s="199"/>
      <c r="FY57" s="202"/>
      <c r="FZ57" s="199"/>
      <c r="GA57" s="202"/>
      <c r="GB57" s="199"/>
      <c r="GC57" s="202"/>
      <c r="GD57" s="199"/>
      <c r="GE57" s="202"/>
      <c r="GF57" s="199"/>
      <c r="GG57" s="202"/>
      <c r="GH57" s="199"/>
      <c r="GI57" s="202"/>
      <c r="GJ57" s="199"/>
      <c r="GK57" s="158"/>
      <c r="GL57" s="159" t="str">
        <f t="shared" si="27"/>
        <v>Marek Šos</v>
      </c>
      <c r="GM57" s="202"/>
      <c r="GN57" s="203"/>
      <c r="GO57" s="202"/>
      <c r="GP57" s="203"/>
      <c r="GQ57" s="202"/>
      <c r="GR57" s="203"/>
      <c r="GS57" s="202"/>
      <c r="GT57" s="203"/>
      <c r="GU57" s="202"/>
      <c r="GV57" s="203"/>
      <c r="GW57" s="202"/>
      <c r="GX57" s="203"/>
      <c r="GY57" s="202"/>
      <c r="GZ57" s="203"/>
      <c r="HA57" s="202"/>
      <c r="HB57" s="203"/>
      <c r="HC57" s="202"/>
      <c r="HD57" s="203"/>
      <c r="HE57" s="202"/>
      <c r="HF57" s="203"/>
      <c r="HG57" s="202"/>
      <c r="HH57" s="203"/>
      <c r="HI57" s="202"/>
      <c r="HJ57" s="203"/>
      <c r="HK57" s="202"/>
      <c r="HL57" s="203"/>
      <c r="HM57" s="202"/>
      <c r="HN57" s="203"/>
      <c r="HO57" s="202"/>
      <c r="HP57" s="203"/>
      <c r="HQ57" s="202"/>
      <c r="HR57" s="199"/>
      <c r="HS57" s="202"/>
      <c r="HT57" s="199"/>
      <c r="HU57" s="202"/>
      <c r="HV57" s="199"/>
      <c r="HW57" s="202"/>
      <c r="HX57" s="199"/>
      <c r="HY57" s="202"/>
      <c r="HZ57" s="199"/>
      <c r="IA57" s="202"/>
      <c r="IB57" s="199"/>
      <c r="IC57" s="202"/>
      <c r="ID57" s="199"/>
      <c r="IE57" s="202"/>
      <c r="IF57" s="199"/>
      <c r="IG57" s="202"/>
      <c r="IH57" s="199"/>
      <c r="II57" s="202"/>
      <c r="IJ57" s="199"/>
      <c r="IK57" s="202"/>
      <c r="IL57" s="199"/>
      <c r="IM57" s="202"/>
      <c r="IN57" s="199"/>
      <c r="IO57" s="202"/>
      <c r="IP57" s="199"/>
      <c r="IQ57" s="202"/>
      <c r="IR57" s="199"/>
      <c r="IS57" s="202"/>
      <c r="IT57" s="199"/>
      <c r="IU57" s="202"/>
      <c r="IV57" s="199"/>
    </row>
    <row r="58">
      <c r="A58" s="214">
        <f>IFERROR(__xludf.DUMMYFUNCTION("""COMPUTED_VALUE"""),100.0)</f>
        <v>100</v>
      </c>
      <c r="B58" s="159" t="str">
        <f t="shared" si="24"/>
        <v>Martin Jurkovič</v>
      </c>
      <c r="C58" s="173">
        <f t="shared" ref="C58:BL58" si="45">BO58+EA58+GM58</f>
        <v>0</v>
      </c>
      <c r="D58" s="173">
        <f t="shared" si="45"/>
        <v>0</v>
      </c>
      <c r="E58" s="173">
        <f t="shared" si="45"/>
        <v>0</v>
      </c>
      <c r="F58" s="173">
        <f t="shared" si="45"/>
        <v>0</v>
      </c>
      <c r="G58" s="173">
        <f t="shared" si="45"/>
        <v>0</v>
      </c>
      <c r="H58" s="173">
        <f t="shared" si="45"/>
        <v>0</v>
      </c>
      <c r="I58" s="173">
        <f t="shared" si="45"/>
        <v>0</v>
      </c>
      <c r="J58" s="173">
        <f t="shared" si="45"/>
        <v>0</v>
      </c>
      <c r="K58" s="173">
        <f t="shared" si="45"/>
        <v>5.5</v>
      </c>
      <c r="L58" s="173">
        <f t="shared" si="45"/>
        <v>0</v>
      </c>
      <c r="M58" s="173">
        <f t="shared" si="45"/>
        <v>3.5</v>
      </c>
      <c r="N58" s="173">
        <f t="shared" si="45"/>
        <v>0</v>
      </c>
      <c r="O58" s="173">
        <f t="shared" si="45"/>
        <v>0</v>
      </c>
      <c r="P58" s="173">
        <f t="shared" si="45"/>
        <v>0</v>
      </c>
      <c r="Q58" s="173">
        <f t="shared" si="45"/>
        <v>2</v>
      </c>
      <c r="R58" s="173">
        <f t="shared" si="45"/>
        <v>0</v>
      </c>
      <c r="S58" s="173">
        <f t="shared" si="45"/>
        <v>0</v>
      </c>
      <c r="T58" s="173">
        <f t="shared" si="45"/>
        <v>0</v>
      </c>
      <c r="U58" s="173">
        <f t="shared" si="45"/>
        <v>0</v>
      </c>
      <c r="V58" s="173">
        <f t="shared" si="45"/>
        <v>0</v>
      </c>
      <c r="W58" s="173">
        <f t="shared" si="45"/>
        <v>2</v>
      </c>
      <c r="X58" s="173">
        <f t="shared" si="45"/>
        <v>0</v>
      </c>
      <c r="Y58" s="173">
        <f t="shared" si="45"/>
        <v>8</v>
      </c>
      <c r="Z58" s="173">
        <f t="shared" si="45"/>
        <v>0</v>
      </c>
      <c r="AA58" s="173">
        <f t="shared" si="45"/>
        <v>5.5</v>
      </c>
      <c r="AB58" s="173">
        <f t="shared" si="45"/>
        <v>0</v>
      </c>
      <c r="AC58" s="173">
        <f t="shared" si="45"/>
        <v>0</v>
      </c>
      <c r="AD58" s="173">
        <f t="shared" si="45"/>
        <v>0</v>
      </c>
      <c r="AE58" s="173">
        <f t="shared" si="45"/>
        <v>0</v>
      </c>
      <c r="AF58" s="173">
        <f t="shared" si="45"/>
        <v>0</v>
      </c>
      <c r="AG58" s="173">
        <f t="shared" si="45"/>
        <v>0</v>
      </c>
      <c r="AH58" s="173">
        <f t="shared" si="45"/>
        <v>0</v>
      </c>
      <c r="AI58" s="173">
        <f t="shared" si="45"/>
        <v>5</v>
      </c>
      <c r="AJ58" s="173">
        <f t="shared" si="45"/>
        <v>0</v>
      </c>
      <c r="AK58" s="173">
        <f t="shared" si="45"/>
        <v>8</v>
      </c>
      <c r="AL58" s="173">
        <f t="shared" si="45"/>
        <v>0</v>
      </c>
      <c r="AM58" s="173">
        <f t="shared" si="45"/>
        <v>0</v>
      </c>
      <c r="AN58" s="173">
        <f t="shared" si="45"/>
        <v>0</v>
      </c>
      <c r="AO58" s="173">
        <f t="shared" si="45"/>
        <v>0</v>
      </c>
      <c r="AP58" s="173">
        <f t="shared" si="45"/>
        <v>0</v>
      </c>
      <c r="AQ58" s="173">
        <f t="shared" si="45"/>
        <v>11.5</v>
      </c>
      <c r="AR58" s="173">
        <f t="shared" si="45"/>
        <v>0</v>
      </c>
      <c r="AS58" s="173">
        <f t="shared" si="45"/>
        <v>0</v>
      </c>
      <c r="AT58" s="173">
        <f t="shared" si="45"/>
        <v>0</v>
      </c>
      <c r="AU58" s="173">
        <f t="shared" si="45"/>
        <v>5</v>
      </c>
      <c r="AV58" s="173">
        <f t="shared" si="45"/>
        <v>0</v>
      </c>
      <c r="AW58" s="173">
        <f t="shared" si="45"/>
        <v>0</v>
      </c>
      <c r="AX58" s="173">
        <f t="shared" si="45"/>
        <v>0</v>
      </c>
      <c r="AY58" s="173">
        <f t="shared" si="45"/>
        <v>0</v>
      </c>
      <c r="AZ58" s="173">
        <f t="shared" si="45"/>
        <v>0</v>
      </c>
      <c r="BA58" s="173">
        <f t="shared" si="45"/>
        <v>3</v>
      </c>
      <c r="BB58" s="173">
        <f t="shared" si="45"/>
        <v>0</v>
      </c>
      <c r="BC58" s="173">
        <f t="shared" si="45"/>
        <v>0</v>
      </c>
      <c r="BD58" s="173">
        <f t="shared" si="45"/>
        <v>0</v>
      </c>
      <c r="BE58" s="173">
        <f t="shared" si="45"/>
        <v>0</v>
      </c>
      <c r="BF58" s="173">
        <f t="shared" si="45"/>
        <v>0</v>
      </c>
      <c r="BG58" s="173">
        <f t="shared" si="45"/>
        <v>0</v>
      </c>
      <c r="BH58" s="173">
        <f t="shared" si="45"/>
        <v>0</v>
      </c>
      <c r="BI58" s="173">
        <f t="shared" si="45"/>
        <v>0</v>
      </c>
      <c r="BJ58" s="173">
        <f t="shared" si="45"/>
        <v>0</v>
      </c>
      <c r="BK58" s="173">
        <f t="shared" si="45"/>
        <v>0</v>
      </c>
      <c r="BL58" s="173">
        <f t="shared" si="45"/>
        <v>0</v>
      </c>
      <c r="BM58" s="158"/>
      <c r="BN58" s="159" t="str">
        <f>IFERROR(__xludf.DUMMYFUNCTION("""COMPUTED_VALUE"""),"Martin Jurkovič")</f>
        <v>Martin Jurkovič</v>
      </c>
      <c r="BO58" s="174"/>
      <c r="BP58" s="175"/>
      <c r="BQ58" s="176"/>
      <c r="BR58" s="181"/>
      <c r="BS58" s="174"/>
      <c r="BT58" s="175"/>
      <c r="BU58" s="174"/>
      <c r="BV58" s="175"/>
      <c r="BW58" s="176">
        <f>IFERROR(__xludf.DUMMYFUNCTION("""COMPUTED_VALUE"""),5.5)</f>
        <v>5.5</v>
      </c>
      <c r="BX58" s="181"/>
      <c r="BY58" s="176">
        <f>IFERROR(__xludf.DUMMYFUNCTION("""COMPUTED_VALUE"""),3.5)</f>
        <v>3.5</v>
      </c>
      <c r="BZ58" s="181"/>
      <c r="CA58" s="176"/>
      <c r="CB58" s="181"/>
      <c r="CC58" s="176">
        <f>IFERROR(__xludf.DUMMYFUNCTION("""COMPUTED_VALUE"""),2.0)</f>
        <v>2</v>
      </c>
      <c r="CD58" s="181"/>
      <c r="CE58" s="174"/>
      <c r="CF58" s="175"/>
      <c r="CG58" s="176"/>
      <c r="CH58" s="181"/>
      <c r="CI58" s="176">
        <f>IFERROR(__xludf.DUMMYFUNCTION("""COMPUTED_VALUE"""),2.0)</f>
        <v>2</v>
      </c>
      <c r="CJ58" s="181"/>
      <c r="CK58" s="176">
        <f>IFERROR(__xludf.DUMMYFUNCTION("""COMPUTED_VALUE"""),8.0)</f>
        <v>8</v>
      </c>
      <c r="CL58" s="181"/>
      <c r="CM58" s="176">
        <f>IFERROR(__xludf.DUMMYFUNCTION("""COMPUTED_VALUE"""),5.5)</f>
        <v>5.5</v>
      </c>
      <c r="CN58" s="181"/>
      <c r="CO58" s="176"/>
      <c r="CP58" s="181"/>
      <c r="CQ58" s="174"/>
      <c r="CR58" s="175"/>
      <c r="CS58" s="176"/>
      <c r="CT58" s="182"/>
      <c r="CU58" s="174">
        <f>IFERROR(__xludf.DUMMYFUNCTION("""COMPUTED_VALUE"""),5.0)</f>
        <v>5</v>
      </c>
      <c r="CV58" s="173"/>
      <c r="CW58" s="176">
        <f>IFERROR(__xludf.DUMMYFUNCTION("""COMPUTED_VALUE"""),8.0)</f>
        <v>8</v>
      </c>
      <c r="CX58" s="173"/>
      <c r="CY58" s="176"/>
      <c r="CZ58" s="173"/>
      <c r="DA58" s="176"/>
      <c r="DB58" s="173"/>
      <c r="DC58" s="176">
        <f>IFERROR(__xludf.DUMMYFUNCTION("""COMPUTED_VALUE"""),11.5)</f>
        <v>11.5</v>
      </c>
      <c r="DD58" s="173"/>
      <c r="DE58" s="174"/>
      <c r="DF58" s="173"/>
      <c r="DG58" s="176">
        <f>IFERROR(__xludf.DUMMYFUNCTION("""COMPUTED_VALUE"""),5.0)</f>
        <v>5</v>
      </c>
      <c r="DH58" s="173"/>
      <c r="DI58" s="176"/>
      <c r="DJ58" s="173"/>
      <c r="DK58" s="174"/>
      <c r="DL58" s="173"/>
      <c r="DM58" s="176">
        <f>IFERROR(__xludf.DUMMYFUNCTION("""COMPUTED_VALUE"""),3.0)</f>
        <v>3</v>
      </c>
      <c r="DN58" s="182"/>
      <c r="DO58" s="176"/>
      <c r="DP58" s="173"/>
      <c r="DQ58" s="176"/>
      <c r="DR58" s="173"/>
      <c r="DS58" s="176"/>
      <c r="DT58" s="173"/>
      <c r="DU58" s="176"/>
      <c r="DV58" s="173"/>
      <c r="DW58" s="176"/>
      <c r="DX58" s="173"/>
      <c r="DY58" s="158"/>
      <c r="DZ58" s="159" t="str">
        <f t="shared" si="26"/>
        <v>Martin Jurkovič</v>
      </c>
      <c r="EA58" s="202"/>
      <c r="EB58" s="203"/>
      <c r="EC58" s="204"/>
      <c r="ED58" s="205"/>
      <c r="EE58" s="202"/>
      <c r="EF58" s="203"/>
      <c r="EG58" s="202"/>
      <c r="EH58" s="203"/>
      <c r="EI58" s="204"/>
      <c r="EJ58" s="205"/>
      <c r="EK58" s="204"/>
      <c r="EL58" s="205"/>
      <c r="EM58" s="204"/>
      <c r="EN58" s="205"/>
      <c r="EO58" s="204"/>
      <c r="EP58" s="205"/>
      <c r="EQ58" s="202"/>
      <c r="ER58" s="203"/>
      <c r="ES58" s="204"/>
      <c r="ET58" s="205"/>
      <c r="EU58" s="204"/>
      <c r="EV58" s="205"/>
      <c r="EW58" s="204"/>
      <c r="EX58" s="205"/>
      <c r="EY58" s="204"/>
      <c r="EZ58" s="205"/>
      <c r="FA58" s="204"/>
      <c r="FB58" s="205"/>
      <c r="FC58" s="202"/>
      <c r="FD58" s="203"/>
      <c r="FE58" s="204"/>
      <c r="FF58" s="206"/>
      <c r="FG58" s="202"/>
      <c r="FH58" s="199"/>
      <c r="FI58" s="204"/>
      <c r="FJ58" s="199"/>
      <c r="FK58" s="204"/>
      <c r="FL58" s="199"/>
      <c r="FM58" s="204"/>
      <c r="FN58" s="199"/>
      <c r="FO58" s="204"/>
      <c r="FP58" s="199"/>
      <c r="FQ58" s="202"/>
      <c r="FR58" s="199"/>
      <c r="FS58" s="204"/>
      <c r="FT58" s="199"/>
      <c r="FU58" s="204"/>
      <c r="FV58" s="199"/>
      <c r="FW58" s="202"/>
      <c r="FX58" s="199"/>
      <c r="FY58" s="204"/>
      <c r="FZ58" s="206"/>
      <c r="GA58" s="204"/>
      <c r="GB58" s="199"/>
      <c r="GC58" s="204"/>
      <c r="GD58" s="199"/>
      <c r="GE58" s="204"/>
      <c r="GF58" s="199"/>
      <c r="GG58" s="204"/>
      <c r="GH58" s="199"/>
      <c r="GI58" s="204"/>
      <c r="GJ58" s="199"/>
      <c r="GK58" s="158"/>
      <c r="GL58" s="159" t="str">
        <f t="shared" si="27"/>
        <v>Martin Jurkovič</v>
      </c>
      <c r="GM58" s="202"/>
      <c r="GN58" s="203"/>
      <c r="GO58" s="204"/>
      <c r="GP58" s="205"/>
      <c r="GQ58" s="202"/>
      <c r="GR58" s="203"/>
      <c r="GS58" s="202"/>
      <c r="GT58" s="203"/>
      <c r="GU58" s="204"/>
      <c r="GV58" s="205"/>
      <c r="GW58" s="204"/>
      <c r="GX58" s="205"/>
      <c r="GY58" s="204"/>
      <c r="GZ58" s="205"/>
      <c r="HA58" s="204"/>
      <c r="HB58" s="205"/>
      <c r="HC58" s="202"/>
      <c r="HD58" s="203"/>
      <c r="HE58" s="204"/>
      <c r="HF58" s="205"/>
      <c r="HG58" s="204"/>
      <c r="HH58" s="205"/>
      <c r="HI58" s="204"/>
      <c r="HJ58" s="205"/>
      <c r="HK58" s="204"/>
      <c r="HL58" s="205"/>
      <c r="HM58" s="204"/>
      <c r="HN58" s="205"/>
      <c r="HO58" s="202"/>
      <c r="HP58" s="203"/>
      <c r="HQ58" s="204"/>
      <c r="HR58" s="206"/>
      <c r="HS58" s="202"/>
      <c r="HT58" s="199"/>
      <c r="HU58" s="204"/>
      <c r="HV58" s="199"/>
      <c r="HW58" s="204"/>
      <c r="HX58" s="199"/>
      <c r="HY58" s="204"/>
      <c r="HZ58" s="199"/>
      <c r="IA58" s="204"/>
      <c r="IB58" s="199"/>
      <c r="IC58" s="202"/>
      <c r="ID58" s="199"/>
      <c r="IE58" s="204"/>
      <c r="IF58" s="199"/>
      <c r="IG58" s="204"/>
      <c r="IH58" s="199"/>
      <c r="II58" s="202"/>
      <c r="IJ58" s="199"/>
      <c r="IK58" s="204"/>
      <c r="IL58" s="206"/>
      <c r="IM58" s="204"/>
      <c r="IN58" s="199"/>
      <c r="IO58" s="204"/>
      <c r="IP58" s="199"/>
      <c r="IQ58" s="204"/>
      <c r="IR58" s="199"/>
      <c r="IS58" s="204"/>
      <c r="IT58" s="199"/>
      <c r="IU58" s="204"/>
      <c r="IV58" s="199"/>
    </row>
    <row r="59">
      <c r="A59" s="214">
        <f>IFERROR(__xludf.DUMMYFUNCTION("""COMPUTED_VALUE"""),100.0)</f>
        <v>100</v>
      </c>
      <c r="B59" s="159" t="str">
        <f t="shared" si="24"/>
        <v>Václav Schejbal</v>
      </c>
      <c r="C59" s="173">
        <f t="shared" ref="C59:BL59" si="46">BO59+EA59+GM59</f>
        <v>12</v>
      </c>
      <c r="D59" s="173">
        <f t="shared" si="46"/>
        <v>0</v>
      </c>
      <c r="E59" s="173">
        <f t="shared" si="46"/>
        <v>0</v>
      </c>
      <c r="F59" s="173">
        <f t="shared" si="46"/>
        <v>0</v>
      </c>
      <c r="G59" s="173">
        <f t="shared" si="46"/>
        <v>0</v>
      </c>
      <c r="H59" s="173">
        <f t="shared" si="46"/>
        <v>0</v>
      </c>
      <c r="I59" s="173">
        <f t="shared" si="46"/>
        <v>11.5</v>
      </c>
      <c r="J59" s="173">
        <f t="shared" si="46"/>
        <v>0</v>
      </c>
      <c r="K59" s="173">
        <f t="shared" si="46"/>
        <v>0</v>
      </c>
      <c r="L59" s="173">
        <f t="shared" si="46"/>
        <v>0</v>
      </c>
      <c r="M59" s="173">
        <f t="shared" si="46"/>
        <v>11.5</v>
      </c>
      <c r="N59" s="173">
        <f t="shared" si="46"/>
        <v>0</v>
      </c>
      <c r="O59" s="173">
        <f t="shared" si="46"/>
        <v>4.5</v>
      </c>
      <c r="P59" s="173">
        <f t="shared" si="46"/>
        <v>0</v>
      </c>
      <c r="Q59" s="173">
        <f t="shared" si="46"/>
        <v>5</v>
      </c>
      <c r="R59" s="173">
        <f t="shared" si="46"/>
        <v>0</v>
      </c>
      <c r="S59" s="173">
        <f t="shared" si="46"/>
        <v>0</v>
      </c>
      <c r="T59" s="173">
        <f t="shared" si="46"/>
        <v>0</v>
      </c>
      <c r="U59" s="173">
        <f t="shared" si="46"/>
        <v>0</v>
      </c>
      <c r="V59" s="173">
        <f t="shared" si="46"/>
        <v>0</v>
      </c>
      <c r="W59" s="173">
        <f t="shared" si="46"/>
        <v>11.5</v>
      </c>
      <c r="X59" s="173">
        <f t="shared" si="46"/>
        <v>0</v>
      </c>
      <c r="Y59" s="173">
        <f t="shared" si="46"/>
        <v>0</v>
      </c>
      <c r="Z59" s="173">
        <f t="shared" si="46"/>
        <v>0</v>
      </c>
      <c r="AA59" s="173">
        <f t="shared" si="46"/>
        <v>0</v>
      </c>
      <c r="AB59" s="173">
        <f t="shared" si="46"/>
        <v>0</v>
      </c>
      <c r="AC59" s="173">
        <f t="shared" si="46"/>
        <v>0</v>
      </c>
      <c r="AD59" s="173">
        <f t="shared" si="46"/>
        <v>0</v>
      </c>
      <c r="AE59" s="173">
        <f t="shared" si="46"/>
        <v>11.5</v>
      </c>
      <c r="AF59" s="173">
        <f t="shared" si="46"/>
        <v>0</v>
      </c>
      <c r="AG59" s="173">
        <f t="shared" si="46"/>
        <v>11</v>
      </c>
      <c r="AH59" s="173">
        <f t="shared" si="46"/>
        <v>0</v>
      </c>
      <c r="AI59" s="173">
        <f t="shared" si="46"/>
        <v>5.5</v>
      </c>
      <c r="AJ59" s="173">
        <f t="shared" si="46"/>
        <v>0</v>
      </c>
      <c r="AK59" s="173">
        <f t="shared" si="46"/>
        <v>10</v>
      </c>
      <c r="AL59" s="173">
        <f t="shared" si="46"/>
        <v>0</v>
      </c>
      <c r="AM59" s="173">
        <f t="shared" si="46"/>
        <v>0</v>
      </c>
      <c r="AN59" s="173">
        <f t="shared" si="46"/>
        <v>0</v>
      </c>
      <c r="AO59" s="173">
        <f t="shared" si="46"/>
        <v>11.5</v>
      </c>
      <c r="AP59" s="173">
        <f t="shared" si="46"/>
        <v>0</v>
      </c>
      <c r="AQ59" s="173">
        <f t="shared" si="46"/>
        <v>0</v>
      </c>
      <c r="AR59" s="173">
        <f t="shared" si="46"/>
        <v>0</v>
      </c>
      <c r="AS59" s="173">
        <f t="shared" si="46"/>
        <v>0</v>
      </c>
      <c r="AT59" s="173">
        <f t="shared" si="46"/>
        <v>0</v>
      </c>
      <c r="AU59" s="173">
        <f t="shared" si="46"/>
        <v>0</v>
      </c>
      <c r="AV59" s="173">
        <f t="shared" si="46"/>
        <v>0</v>
      </c>
      <c r="AW59" s="173">
        <f t="shared" si="46"/>
        <v>11.5</v>
      </c>
      <c r="AX59" s="173">
        <f t="shared" si="46"/>
        <v>0</v>
      </c>
      <c r="AY59" s="173">
        <f t="shared" si="46"/>
        <v>11.5</v>
      </c>
      <c r="AZ59" s="173">
        <f t="shared" si="46"/>
        <v>0</v>
      </c>
      <c r="BA59" s="173">
        <f t="shared" si="46"/>
        <v>0</v>
      </c>
      <c r="BB59" s="173">
        <f t="shared" si="46"/>
        <v>0</v>
      </c>
      <c r="BC59" s="173">
        <f t="shared" si="46"/>
        <v>0</v>
      </c>
      <c r="BD59" s="173">
        <f t="shared" si="46"/>
        <v>0</v>
      </c>
      <c r="BE59" s="173">
        <f t="shared" si="46"/>
        <v>0</v>
      </c>
      <c r="BF59" s="173">
        <f t="shared" si="46"/>
        <v>0</v>
      </c>
      <c r="BG59" s="173">
        <f t="shared" si="46"/>
        <v>0</v>
      </c>
      <c r="BH59" s="173">
        <f t="shared" si="46"/>
        <v>0</v>
      </c>
      <c r="BI59" s="173">
        <f t="shared" si="46"/>
        <v>0</v>
      </c>
      <c r="BJ59" s="173">
        <f t="shared" si="46"/>
        <v>0</v>
      </c>
      <c r="BK59" s="173">
        <f t="shared" si="46"/>
        <v>0</v>
      </c>
      <c r="BL59" s="173">
        <f t="shared" si="46"/>
        <v>0</v>
      </c>
      <c r="BM59" s="158"/>
      <c r="BN59" s="159" t="str">
        <f>IFERROR(__xludf.DUMMYFUNCTION("""COMPUTED_VALUE"""),"Václav Schejbal")</f>
        <v>Václav Schejbal</v>
      </c>
      <c r="BO59" s="174">
        <f>IFERROR(__xludf.DUMMYFUNCTION("""COMPUTED_VALUE"""),12.0)</f>
        <v>12</v>
      </c>
      <c r="BP59" s="175"/>
      <c r="BQ59" s="174"/>
      <c r="BR59" s="175"/>
      <c r="BS59" s="174"/>
      <c r="BT59" s="175"/>
      <c r="BU59" s="174">
        <f>IFERROR(__xludf.DUMMYFUNCTION("""COMPUTED_VALUE"""),11.5)</f>
        <v>11.5</v>
      </c>
      <c r="BV59" s="175"/>
      <c r="BW59" s="174"/>
      <c r="BX59" s="175"/>
      <c r="BY59" s="174">
        <f>IFERROR(__xludf.DUMMYFUNCTION("""COMPUTED_VALUE"""),11.5)</f>
        <v>11.5</v>
      </c>
      <c r="BZ59" s="175"/>
      <c r="CA59" s="174">
        <f>IFERROR(__xludf.DUMMYFUNCTION("""COMPUTED_VALUE"""),4.5)</f>
        <v>4.5</v>
      </c>
      <c r="CB59" s="175"/>
      <c r="CC59" s="174">
        <f>IFERROR(__xludf.DUMMYFUNCTION("""COMPUTED_VALUE"""),5.0)</f>
        <v>5</v>
      </c>
      <c r="CD59" s="175"/>
      <c r="CE59" s="174"/>
      <c r="CF59" s="175"/>
      <c r="CG59" s="174"/>
      <c r="CH59" s="175"/>
      <c r="CI59" s="174">
        <f>IFERROR(__xludf.DUMMYFUNCTION("""COMPUTED_VALUE"""),11.5)</f>
        <v>11.5</v>
      </c>
      <c r="CJ59" s="175"/>
      <c r="CK59" s="174"/>
      <c r="CL59" s="175"/>
      <c r="CM59" s="174"/>
      <c r="CN59" s="175"/>
      <c r="CO59" s="174"/>
      <c r="CP59" s="175"/>
      <c r="CQ59" s="174">
        <f>IFERROR(__xludf.DUMMYFUNCTION("""COMPUTED_VALUE"""),11.5)</f>
        <v>11.5</v>
      </c>
      <c r="CR59" s="175"/>
      <c r="CS59" s="174">
        <f>IFERROR(__xludf.DUMMYFUNCTION("""COMPUTED_VALUE"""),11.0)</f>
        <v>11</v>
      </c>
      <c r="CT59" s="173"/>
      <c r="CU59" s="174">
        <f>IFERROR(__xludf.DUMMYFUNCTION("""COMPUTED_VALUE"""),5.5)</f>
        <v>5.5</v>
      </c>
      <c r="CV59" s="173"/>
      <c r="CW59" s="174">
        <f>IFERROR(__xludf.DUMMYFUNCTION("""COMPUTED_VALUE"""),10.0)</f>
        <v>10</v>
      </c>
      <c r="CX59" s="173"/>
      <c r="CY59" s="174"/>
      <c r="CZ59" s="173"/>
      <c r="DA59" s="174">
        <f>IFERROR(__xludf.DUMMYFUNCTION("""COMPUTED_VALUE"""),11.5)</f>
        <v>11.5</v>
      </c>
      <c r="DB59" s="173"/>
      <c r="DC59" s="174"/>
      <c r="DD59" s="173"/>
      <c r="DE59" s="174"/>
      <c r="DF59" s="173"/>
      <c r="DG59" s="174"/>
      <c r="DH59" s="173"/>
      <c r="DI59" s="174">
        <f>IFERROR(__xludf.DUMMYFUNCTION("""COMPUTED_VALUE"""),11.5)</f>
        <v>11.5</v>
      </c>
      <c r="DJ59" s="173"/>
      <c r="DK59" s="174">
        <f>IFERROR(__xludf.DUMMYFUNCTION("""COMPUTED_VALUE"""),11.5)</f>
        <v>11.5</v>
      </c>
      <c r="DL59" s="173"/>
      <c r="DM59" s="174"/>
      <c r="DN59" s="173"/>
      <c r="DO59" s="174"/>
      <c r="DP59" s="173"/>
      <c r="DQ59" s="174"/>
      <c r="DR59" s="173"/>
      <c r="DS59" s="174"/>
      <c r="DT59" s="173"/>
      <c r="DU59" s="174"/>
      <c r="DV59" s="173"/>
      <c r="DW59" s="174"/>
      <c r="DX59" s="173"/>
      <c r="DY59" s="158"/>
      <c r="DZ59" s="159" t="str">
        <f t="shared" si="26"/>
        <v>Václav Schejbal</v>
      </c>
      <c r="EA59" s="202"/>
      <c r="EB59" s="203"/>
      <c r="EC59" s="202"/>
      <c r="ED59" s="203"/>
      <c r="EE59" s="202"/>
      <c r="EF59" s="203"/>
      <c r="EG59" s="202"/>
      <c r="EH59" s="203"/>
      <c r="EI59" s="202"/>
      <c r="EJ59" s="203"/>
      <c r="EK59" s="202"/>
      <c r="EL59" s="203"/>
      <c r="EM59" s="202"/>
      <c r="EN59" s="203"/>
      <c r="EO59" s="202"/>
      <c r="EP59" s="203"/>
      <c r="EQ59" s="202"/>
      <c r="ER59" s="203"/>
      <c r="ES59" s="202"/>
      <c r="ET59" s="203"/>
      <c r="EU59" s="202"/>
      <c r="EV59" s="203"/>
      <c r="EW59" s="202"/>
      <c r="EX59" s="203"/>
      <c r="EY59" s="202"/>
      <c r="EZ59" s="203"/>
      <c r="FA59" s="202"/>
      <c r="FB59" s="203"/>
      <c r="FC59" s="202"/>
      <c r="FD59" s="203"/>
      <c r="FE59" s="202"/>
      <c r="FF59" s="199"/>
      <c r="FG59" s="202"/>
      <c r="FH59" s="199"/>
      <c r="FI59" s="202"/>
      <c r="FJ59" s="199"/>
      <c r="FK59" s="202"/>
      <c r="FL59" s="199"/>
      <c r="FM59" s="202"/>
      <c r="FN59" s="199"/>
      <c r="FO59" s="202"/>
      <c r="FP59" s="199"/>
      <c r="FQ59" s="202"/>
      <c r="FR59" s="199"/>
      <c r="FS59" s="202"/>
      <c r="FT59" s="199"/>
      <c r="FU59" s="202"/>
      <c r="FV59" s="199"/>
      <c r="FW59" s="202"/>
      <c r="FX59" s="199"/>
      <c r="FY59" s="202"/>
      <c r="FZ59" s="199"/>
      <c r="GA59" s="202"/>
      <c r="GB59" s="199"/>
      <c r="GC59" s="202"/>
      <c r="GD59" s="199"/>
      <c r="GE59" s="202"/>
      <c r="GF59" s="199"/>
      <c r="GG59" s="202"/>
      <c r="GH59" s="199"/>
      <c r="GI59" s="202"/>
      <c r="GJ59" s="199"/>
      <c r="GK59" s="158"/>
      <c r="GL59" s="159" t="str">
        <f t="shared" si="27"/>
        <v>Václav Schejbal</v>
      </c>
      <c r="GM59" s="202"/>
      <c r="GN59" s="203"/>
      <c r="GO59" s="202"/>
      <c r="GP59" s="203"/>
      <c r="GQ59" s="202"/>
      <c r="GR59" s="203"/>
      <c r="GS59" s="202"/>
      <c r="GT59" s="203"/>
      <c r="GU59" s="202"/>
      <c r="GV59" s="203"/>
      <c r="GW59" s="202"/>
      <c r="GX59" s="203"/>
      <c r="GY59" s="202"/>
      <c r="GZ59" s="203"/>
      <c r="HA59" s="202"/>
      <c r="HB59" s="203"/>
      <c r="HC59" s="202"/>
      <c r="HD59" s="203"/>
      <c r="HE59" s="202"/>
      <c r="HF59" s="203"/>
      <c r="HG59" s="202"/>
      <c r="HH59" s="203"/>
      <c r="HI59" s="202"/>
      <c r="HJ59" s="203"/>
      <c r="HK59" s="202"/>
      <c r="HL59" s="203"/>
      <c r="HM59" s="202"/>
      <c r="HN59" s="203"/>
      <c r="HO59" s="202"/>
      <c r="HP59" s="203"/>
      <c r="HQ59" s="202"/>
      <c r="HR59" s="199"/>
      <c r="HS59" s="202"/>
      <c r="HT59" s="199"/>
      <c r="HU59" s="202"/>
      <c r="HV59" s="199"/>
      <c r="HW59" s="202"/>
      <c r="HX59" s="199"/>
      <c r="HY59" s="202"/>
      <c r="HZ59" s="199"/>
      <c r="IA59" s="202"/>
      <c r="IB59" s="199"/>
      <c r="IC59" s="202"/>
      <c r="ID59" s="199"/>
      <c r="IE59" s="202"/>
      <c r="IF59" s="199"/>
      <c r="IG59" s="202"/>
      <c r="IH59" s="199"/>
      <c r="II59" s="202"/>
      <c r="IJ59" s="199"/>
      <c r="IK59" s="202"/>
      <c r="IL59" s="199"/>
      <c r="IM59" s="202"/>
      <c r="IN59" s="199"/>
      <c r="IO59" s="202"/>
      <c r="IP59" s="199"/>
      <c r="IQ59" s="202"/>
      <c r="IR59" s="199"/>
      <c r="IS59" s="202"/>
      <c r="IT59" s="199"/>
      <c r="IU59" s="202"/>
      <c r="IV59" s="199"/>
    </row>
    <row r="60">
      <c r="A60" s="214">
        <f>IFERROR(__xludf.DUMMYFUNCTION("""COMPUTED_VALUE"""),100.0)</f>
        <v>100</v>
      </c>
      <c r="B60" s="159" t="str">
        <f t="shared" si="24"/>
        <v>Zbyněk Hyský</v>
      </c>
      <c r="C60" s="173">
        <f t="shared" ref="C60:BL60" si="47">BO60+EA60+GM60</f>
        <v>0</v>
      </c>
      <c r="D60" s="173">
        <f t="shared" si="47"/>
        <v>0</v>
      </c>
      <c r="E60" s="173">
        <f t="shared" si="47"/>
        <v>8.5</v>
      </c>
      <c r="F60" s="173">
        <f t="shared" si="47"/>
        <v>0</v>
      </c>
      <c r="G60" s="173">
        <f t="shared" si="47"/>
        <v>8</v>
      </c>
      <c r="H60" s="173">
        <f t="shared" si="47"/>
        <v>0</v>
      </c>
      <c r="I60" s="173">
        <f t="shared" si="47"/>
        <v>10.5</v>
      </c>
      <c r="J60" s="173">
        <f t="shared" si="47"/>
        <v>0</v>
      </c>
      <c r="K60" s="173">
        <f t="shared" si="47"/>
        <v>5.5</v>
      </c>
      <c r="L60" s="173">
        <f t="shared" si="47"/>
        <v>0</v>
      </c>
      <c r="M60" s="173">
        <f t="shared" si="47"/>
        <v>12</v>
      </c>
      <c r="N60" s="173">
        <f t="shared" si="47"/>
        <v>0</v>
      </c>
      <c r="O60" s="173">
        <f t="shared" si="47"/>
        <v>0</v>
      </c>
      <c r="P60" s="173">
        <f t="shared" si="47"/>
        <v>0</v>
      </c>
      <c r="Q60" s="173">
        <f t="shared" si="47"/>
        <v>0</v>
      </c>
      <c r="R60" s="173">
        <f t="shared" si="47"/>
        <v>0</v>
      </c>
      <c r="S60" s="173">
        <f t="shared" si="47"/>
        <v>0</v>
      </c>
      <c r="T60" s="173">
        <f t="shared" si="47"/>
        <v>0</v>
      </c>
      <c r="U60" s="173">
        <f t="shared" si="47"/>
        <v>10</v>
      </c>
      <c r="V60" s="173">
        <f t="shared" si="47"/>
        <v>0</v>
      </c>
      <c r="W60" s="173">
        <f t="shared" si="47"/>
        <v>13</v>
      </c>
      <c r="X60" s="173">
        <f t="shared" si="47"/>
        <v>0</v>
      </c>
      <c r="Y60" s="173">
        <f t="shared" si="47"/>
        <v>12</v>
      </c>
      <c r="Z60" s="173">
        <f t="shared" si="47"/>
        <v>0</v>
      </c>
      <c r="AA60" s="173">
        <f t="shared" si="47"/>
        <v>0</v>
      </c>
      <c r="AB60" s="173">
        <f t="shared" si="47"/>
        <v>0</v>
      </c>
      <c r="AC60" s="173">
        <f t="shared" si="47"/>
        <v>0</v>
      </c>
      <c r="AD60" s="173">
        <f t="shared" si="47"/>
        <v>0</v>
      </c>
      <c r="AE60" s="173">
        <f t="shared" si="47"/>
        <v>8.5</v>
      </c>
      <c r="AF60" s="173">
        <f t="shared" si="47"/>
        <v>0</v>
      </c>
      <c r="AG60" s="173">
        <f t="shared" si="47"/>
        <v>0</v>
      </c>
      <c r="AH60" s="173">
        <f t="shared" si="47"/>
        <v>0</v>
      </c>
      <c r="AI60" s="173">
        <f t="shared" si="47"/>
        <v>0</v>
      </c>
      <c r="AJ60" s="173">
        <f t="shared" si="47"/>
        <v>0</v>
      </c>
      <c r="AK60" s="173">
        <f t="shared" si="47"/>
        <v>8</v>
      </c>
      <c r="AL60" s="173">
        <f t="shared" si="47"/>
        <v>0</v>
      </c>
      <c r="AM60" s="173">
        <f t="shared" si="47"/>
        <v>5.5</v>
      </c>
      <c r="AN60" s="173">
        <f t="shared" si="47"/>
        <v>0</v>
      </c>
      <c r="AO60" s="173">
        <f t="shared" si="47"/>
        <v>8.5</v>
      </c>
      <c r="AP60" s="173">
        <f t="shared" si="47"/>
        <v>0</v>
      </c>
      <c r="AQ60" s="173">
        <f t="shared" si="47"/>
        <v>14.5</v>
      </c>
      <c r="AR60" s="173">
        <f t="shared" si="47"/>
        <v>0</v>
      </c>
      <c r="AS60" s="173">
        <f t="shared" si="47"/>
        <v>0</v>
      </c>
      <c r="AT60" s="173">
        <f t="shared" si="47"/>
        <v>0</v>
      </c>
      <c r="AU60" s="173">
        <f t="shared" si="47"/>
        <v>3</v>
      </c>
      <c r="AV60" s="173">
        <f t="shared" si="47"/>
        <v>0</v>
      </c>
      <c r="AW60" s="173">
        <f t="shared" si="47"/>
        <v>16.5</v>
      </c>
      <c r="AX60" s="173">
        <f t="shared" si="47"/>
        <v>0</v>
      </c>
      <c r="AY60" s="173">
        <f t="shared" si="47"/>
        <v>16.5</v>
      </c>
      <c r="AZ60" s="173">
        <f t="shared" si="47"/>
        <v>0</v>
      </c>
      <c r="BA60" s="173">
        <f t="shared" si="47"/>
        <v>7</v>
      </c>
      <c r="BB60" s="173">
        <f t="shared" si="47"/>
        <v>0</v>
      </c>
      <c r="BC60" s="173">
        <f t="shared" si="47"/>
        <v>7.5</v>
      </c>
      <c r="BD60" s="173">
        <f t="shared" si="47"/>
        <v>0</v>
      </c>
      <c r="BE60" s="173">
        <f t="shared" si="47"/>
        <v>0</v>
      </c>
      <c r="BF60" s="173">
        <f t="shared" si="47"/>
        <v>0</v>
      </c>
      <c r="BG60" s="173">
        <f t="shared" si="47"/>
        <v>6</v>
      </c>
      <c r="BH60" s="173">
        <f t="shared" si="47"/>
        <v>0</v>
      </c>
      <c r="BI60" s="173">
        <f t="shared" si="47"/>
        <v>0</v>
      </c>
      <c r="BJ60" s="173">
        <f t="shared" si="47"/>
        <v>0</v>
      </c>
      <c r="BK60" s="173">
        <f t="shared" si="47"/>
        <v>0</v>
      </c>
      <c r="BL60" s="173">
        <f t="shared" si="47"/>
        <v>0</v>
      </c>
      <c r="BM60" s="158"/>
      <c r="BN60" s="159" t="str">
        <f>IFERROR(__xludf.DUMMYFUNCTION("""COMPUTED_VALUE"""),"Zbyněk Hyský")</f>
        <v>Zbyněk Hyský</v>
      </c>
      <c r="BO60" s="174"/>
      <c r="BP60" s="175"/>
      <c r="BQ60" s="174"/>
      <c r="BR60" s="175"/>
      <c r="BS60" s="174"/>
      <c r="BT60" s="175"/>
      <c r="BU60" s="174"/>
      <c r="BV60" s="175"/>
      <c r="BW60" s="174">
        <f>IFERROR(__xludf.DUMMYFUNCTION("""COMPUTED_VALUE"""),5.5)</f>
        <v>5.5</v>
      </c>
      <c r="BX60" s="175"/>
      <c r="BY60" s="174"/>
      <c r="BZ60" s="175"/>
      <c r="CA60" s="174"/>
      <c r="CB60" s="175"/>
      <c r="CC60" s="174"/>
      <c r="CD60" s="175"/>
      <c r="CE60" s="174"/>
      <c r="CF60" s="175"/>
      <c r="CG60" s="174"/>
      <c r="CH60" s="175"/>
      <c r="CI60" s="174"/>
      <c r="CJ60" s="175"/>
      <c r="CK60" s="174"/>
      <c r="CL60" s="175"/>
      <c r="CM60" s="174"/>
      <c r="CN60" s="175"/>
      <c r="CO60" s="174"/>
      <c r="CP60" s="175"/>
      <c r="CQ60" s="174"/>
      <c r="CR60" s="175"/>
      <c r="CS60" s="174"/>
      <c r="CT60" s="173"/>
      <c r="CU60" s="174"/>
      <c r="CV60" s="173"/>
      <c r="CW60" s="174"/>
      <c r="CX60" s="173"/>
      <c r="CY60" s="174"/>
      <c r="CZ60" s="173"/>
      <c r="DA60" s="174"/>
      <c r="DB60" s="173"/>
      <c r="DC60" s="174"/>
      <c r="DD60" s="173"/>
      <c r="DE60" s="174"/>
      <c r="DF60" s="173"/>
      <c r="DG60" s="174"/>
      <c r="DH60" s="173"/>
      <c r="DI60" s="174"/>
      <c r="DJ60" s="173"/>
      <c r="DK60" s="174"/>
      <c r="DL60" s="173"/>
      <c r="DM60" s="174"/>
      <c r="DN60" s="173"/>
      <c r="DO60" s="174"/>
      <c r="DP60" s="173"/>
      <c r="DQ60" s="174"/>
      <c r="DR60" s="173"/>
      <c r="DS60" s="174"/>
      <c r="DT60" s="173"/>
      <c r="DU60" s="174"/>
      <c r="DV60" s="173"/>
      <c r="DW60" s="174"/>
      <c r="DX60" s="173"/>
      <c r="DY60" s="158"/>
      <c r="DZ60" s="159" t="str">
        <f t="shared" si="26"/>
        <v>Zbyněk Hyský</v>
      </c>
      <c r="EA60" s="202"/>
      <c r="EB60" s="203"/>
      <c r="EC60" s="202">
        <f>IFERROR(__xludf.DUMMYFUNCTION("""COMPUTED_VALUE"""),8.5)</f>
        <v>8.5</v>
      </c>
      <c r="ED60" s="203"/>
      <c r="EE60" s="202">
        <f>IFERROR(__xludf.DUMMYFUNCTION("""COMPUTED_VALUE"""),8.0)</f>
        <v>8</v>
      </c>
      <c r="EF60" s="203"/>
      <c r="EG60" s="202">
        <f>IFERROR(__xludf.DUMMYFUNCTION("""COMPUTED_VALUE"""),10.5)</f>
        <v>10.5</v>
      </c>
      <c r="EH60" s="203"/>
      <c r="EI60" s="202"/>
      <c r="EJ60" s="203"/>
      <c r="EK60" s="202"/>
      <c r="EL60" s="203"/>
      <c r="EM60" s="202"/>
      <c r="EN60" s="203"/>
      <c r="EO60" s="202"/>
      <c r="EP60" s="203"/>
      <c r="EQ60" s="202"/>
      <c r="ER60" s="203"/>
      <c r="ES60" s="202">
        <f>IFERROR(__xludf.DUMMYFUNCTION("""COMPUTED_VALUE"""),10.0)</f>
        <v>10</v>
      </c>
      <c r="ET60" s="203"/>
      <c r="EU60" s="202">
        <f>IFERROR(__xludf.DUMMYFUNCTION("""COMPUTED_VALUE"""),13.0)</f>
        <v>13</v>
      </c>
      <c r="EV60" s="203"/>
      <c r="EW60" s="202"/>
      <c r="EX60" s="203"/>
      <c r="EY60" s="202"/>
      <c r="EZ60" s="203"/>
      <c r="FA60" s="202"/>
      <c r="FB60" s="203"/>
      <c r="FC60" s="202">
        <f>IFERROR(__xludf.DUMMYFUNCTION("""COMPUTED_VALUE"""),8.5)</f>
        <v>8.5</v>
      </c>
      <c r="FD60" s="203"/>
      <c r="FE60" s="202"/>
      <c r="FF60" s="199"/>
      <c r="FG60" s="202"/>
      <c r="FH60" s="199"/>
      <c r="FI60" s="202">
        <f>IFERROR(__xludf.DUMMYFUNCTION("""COMPUTED_VALUE"""),8.0)</f>
        <v>8</v>
      </c>
      <c r="FJ60" s="199"/>
      <c r="FK60" s="202">
        <f>IFERROR(__xludf.DUMMYFUNCTION("""COMPUTED_VALUE"""),5.5)</f>
        <v>5.5</v>
      </c>
      <c r="FL60" s="199"/>
      <c r="FM60" s="202">
        <f>IFERROR(__xludf.DUMMYFUNCTION("""COMPUTED_VALUE"""),8.5)</f>
        <v>8.5</v>
      </c>
      <c r="FN60" s="199"/>
      <c r="FO60" s="202">
        <f>IFERROR(__xludf.DUMMYFUNCTION("""COMPUTED_VALUE"""),14.5)</f>
        <v>14.5</v>
      </c>
      <c r="FP60" s="199"/>
      <c r="FQ60" s="202"/>
      <c r="FR60" s="199"/>
      <c r="FS60" s="202">
        <f>IFERROR(__xludf.DUMMYFUNCTION("""COMPUTED_VALUE"""),3.0)</f>
        <v>3</v>
      </c>
      <c r="FT60" s="199"/>
      <c r="FU60" s="202">
        <f>IFERROR(__xludf.DUMMYFUNCTION("""COMPUTED_VALUE"""),16.5)</f>
        <v>16.5</v>
      </c>
      <c r="FV60" s="199"/>
      <c r="FW60" s="202">
        <f>IFERROR(__xludf.DUMMYFUNCTION("""COMPUTED_VALUE"""),16.5)</f>
        <v>16.5</v>
      </c>
      <c r="FX60" s="199"/>
      <c r="FY60" s="202">
        <f>IFERROR(__xludf.DUMMYFUNCTION("""COMPUTED_VALUE"""),7.0)</f>
        <v>7</v>
      </c>
      <c r="FZ60" s="199"/>
      <c r="GA60" s="202"/>
      <c r="GB60" s="199"/>
      <c r="GC60" s="202"/>
      <c r="GD60" s="199"/>
      <c r="GE60" s="202"/>
      <c r="GF60" s="199"/>
      <c r="GG60" s="202"/>
      <c r="GH60" s="199"/>
      <c r="GI60" s="202"/>
      <c r="GJ60" s="199"/>
      <c r="GK60" s="158"/>
      <c r="GL60" s="159" t="str">
        <f t="shared" si="27"/>
        <v>Zbyněk Hyský</v>
      </c>
      <c r="GM60" s="202"/>
      <c r="GN60" s="203"/>
      <c r="GO60" s="202"/>
      <c r="GP60" s="203"/>
      <c r="GQ60" s="202"/>
      <c r="GR60" s="203"/>
      <c r="GS60" s="202"/>
      <c r="GT60" s="203"/>
      <c r="GU60" s="202"/>
      <c r="GV60" s="203"/>
      <c r="GW60" s="202">
        <f>IFERROR(__xludf.DUMMYFUNCTION("""COMPUTED_VALUE"""),12.0)</f>
        <v>12</v>
      </c>
      <c r="GX60" s="203"/>
      <c r="GY60" s="202"/>
      <c r="GZ60" s="203"/>
      <c r="HA60" s="202"/>
      <c r="HB60" s="203"/>
      <c r="HC60" s="202"/>
      <c r="HD60" s="203"/>
      <c r="HE60" s="202"/>
      <c r="HF60" s="203"/>
      <c r="HG60" s="202"/>
      <c r="HH60" s="203"/>
      <c r="HI60" s="202">
        <f>IFERROR(__xludf.DUMMYFUNCTION("""COMPUTED_VALUE"""),12.0)</f>
        <v>12</v>
      </c>
      <c r="HJ60" s="203"/>
      <c r="HK60" s="202"/>
      <c r="HL60" s="203"/>
      <c r="HM60" s="202"/>
      <c r="HN60" s="203"/>
      <c r="HO60" s="202"/>
      <c r="HP60" s="203"/>
      <c r="HQ60" s="202"/>
      <c r="HR60" s="199"/>
      <c r="HS60" s="202"/>
      <c r="HT60" s="199"/>
      <c r="HU60" s="202"/>
      <c r="HV60" s="199"/>
      <c r="HW60" s="202"/>
      <c r="HX60" s="199"/>
      <c r="HY60" s="202"/>
      <c r="HZ60" s="199"/>
      <c r="IA60" s="202"/>
      <c r="IB60" s="199"/>
      <c r="IC60" s="202"/>
      <c r="ID60" s="199"/>
      <c r="IE60" s="202"/>
      <c r="IF60" s="199"/>
      <c r="IG60" s="202"/>
      <c r="IH60" s="199"/>
      <c r="II60" s="202"/>
      <c r="IJ60" s="199"/>
      <c r="IK60" s="202"/>
      <c r="IL60" s="199"/>
      <c r="IM60" s="202">
        <f>IFERROR(__xludf.DUMMYFUNCTION("""COMPUTED_VALUE"""),7.5)</f>
        <v>7.5</v>
      </c>
      <c r="IN60" s="199"/>
      <c r="IO60" s="202"/>
      <c r="IP60" s="199"/>
      <c r="IQ60" s="202">
        <f>IFERROR(__xludf.DUMMYFUNCTION("""COMPUTED_VALUE"""),6.0)</f>
        <v>6</v>
      </c>
      <c r="IR60" s="199"/>
      <c r="IS60" s="202"/>
      <c r="IT60" s="199"/>
      <c r="IU60" s="202"/>
      <c r="IV60" s="199"/>
    </row>
    <row r="61">
      <c r="A61" s="214">
        <f>IFERROR(__xludf.DUMMYFUNCTION("""COMPUTED_VALUE"""),100.0)</f>
        <v>100</v>
      </c>
      <c r="B61" s="159" t="str">
        <f t="shared" si="24"/>
        <v>Stanislav Roth st.</v>
      </c>
      <c r="C61" s="173">
        <f t="shared" ref="C61:BL61" si="48">BO61+EA61+GM61</f>
        <v>4.5</v>
      </c>
      <c r="D61" s="173">
        <f t="shared" si="48"/>
        <v>0</v>
      </c>
      <c r="E61" s="173">
        <f t="shared" si="48"/>
        <v>4</v>
      </c>
      <c r="F61" s="173">
        <f t="shared" si="48"/>
        <v>0</v>
      </c>
      <c r="G61" s="173">
        <f t="shared" si="48"/>
        <v>3.5</v>
      </c>
      <c r="H61" s="173">
        <f t="shared" si="48"/>
        <v>0</v>
      </c>
      <c r="I61" s="173">
        <f t="shared" si="48"/>
        <v>0</v>
      </c>
      <c r="J61" s="173">
        <f t="shared" si="48"/>
        <v>0</v>
      </c>
      <c r="K61" s="173">
        <f t="shared" si="48"/>
        <v>0</v>
      </c>
      <c r="L61" s="173">
        <f t="shared" si="48"/>
        <v>0</v>
      </c>
      <c r="M61" s="173">
        <f t="shared" si="48"/>
        <v>1</v>
      </c>
      <c r="N61" s="173">
        <f t="shared" si="48"/>
        <v>0</v>
      </c>
      <c r="O61" s="173">
        <f t="shared" si="48"/>
        <v>2.5</v>
      </c>
      <c r="P61" s="173">
        <f t="shared" si="48"/>
        <v>0</v>
      </c>
      <c r="Q61" s="173">
        <f t="shared" si="48"/>
        <v>6.5</v>
      </c>
      <c r="R61" s="173">
        <f t="shared" si="48"/>
        <v>200</v>
      </c>
      <c r="S61" s="173">
        <f t="shared" si="48"/>
        <v>3</v>
      </c>
      <c r="T61" s="173">
        <f t="shared" si="48"/>
        <v>400</v>
      </c>
      <c r="U61" s="173">
        <f t="shared" si="48"/>
        <v>1</v>
      </c>
      <c r="V61" s="173">
        <f t="shared" si="48"/>
        <v>0</v>
      </c>
      <c r="W61" s="173">
        <f t="shared" si="48"/>
        <v>0</v>
      </c>
      <c r="X61" s="173">
        <f t="shared" si="48"/>
        <v>0</v>
      </c>
      <c r="Y61" s="173">
        <f t="shared" si="48"/>
        <v>3</v>
      </c>
      <c r="Z61" s="173">
        <f t="shared" si="48"/>
        <v>0</v>
      </c>
      <c r="AA61" s="173">
        <f t="shared" si="48"/>
        <v>5</v>
      </c>
      <c r="AB61" s="173">
        <f t="shared" si="48"/>
        <v>0</v>
      </c>
      <c r="AC61" s="173">
        <f t="shared" si="48"/>
        <v>3</v>
      </c>
      <c r="AD61" s="173">
        <f t="shared" si="48"/>
        <v>0</v>
      </c>
      <c r="AE61" s="173">
        <f t="shared" si="48"/>
        <v>4</v>
      </c>
      <c r="AF61" s="173">
        <f t="shared" si="48"/>
        <v>0</v>
      </c>
      <c r="AG61" s="173">
        <f t="shared" si="48"/>
        <v>4</v>
      </c>
      <c r="AH61" s="173">
        <f t="shared" si="48"/>
        <v>0</v>
      </c>
      <c r="AI61" s="173">
        <f t="shared" si="48"/>
        <v>6</v>
      </c>
      <c r="AJ61" s="173">
        <f t="shared" si="48"/>
        <v>0</v>
      </c>
      <c r="AK61" s="173">
        <f t="shared" si="48"/>
        <v>0</v>
      </c>
      <c r="AL61" s="173">
        <f t="shared" si="48"/>
        <v>0</v>
      </c>
      <c r="AM61" s="173">
        <f t="shared" si="48"/>
        <v>7</v>
      </c>
      <c r="AN61" s="173">
        <f t="shared" si="48"/>
        <v>0</v>
      </c>
      <c r="AO61" s="173">
        <f t="shared" si="48"/>
        <v>2</v>
      </c>
      <c r="AP61" s="173">
        <f t="shared" si="48"/>
        <v>0</v>
      </c>
      <c r="AQ61" s="173">
        <f t="shared" si="48"/>
        <v>3.5</v>
      </c>
      <c r="AR61" s="173">
        <f t="shared" si="48"/>
        <v>0</v>
      </c>
      <c r="AS61" s="173">
        <f t="shared" si="48"/>
        <v>2</v>
      </c>
      <c r="AT61" s="173">
        <f t="shared" si="48"/>
        <v>0</v>
      </c>
      <c r="AU61" s="173">
        <f t="shared" si="48"/>
        <v>3</v>
      </c>
      <c r="AV61" s="173">
        <f t="shared" si="48"/>
        <v>0</v>
      </c>
      <c r="AW61" s="173">
        <f t="shared" si="48"/>
        <v>4</v>
      </c>
      <c r="AX61" s="173">
        <f t="shared" si="48"/>
        <v>0</v>
      </c>
      <c r="AY61" s="173">
        <f t="shared" si="48"/>
        <v>0</v>
      </c>
      <c r="AZ61" s="173">
        <f t="shared" si="48"/>
        <v>0</v>
      </c>
      <c r="BA61" s="173">
        <f t="shared" si="48"/>
        <v>0</v>
      </c>
      <c r="BB61" s="173">
        <f t="shared" si="48"/>
        <v>0</v>
      </c>
      <c r="BC61" s="173">
        <f t="shared" si="48"/>
        <v>4</v>
      </c>
      <c r="BD61" s="173">
        <f t="shared" si="48"/>
        <v>0</v>
      </c>
      <c r="BE61" s="173">
        <f t="shared" si="48"/>
        <v>3.5</v>
      </c>
      <c r="BF61" s="173">
        <f t="shared" si="48"/>
        <v>0</v>
      </c>
      <c r="BG61" s="173">
        <f t="shared" si="48"/>
        <v>3</v>
      </c>
      <c r="BH61" s="173">
        <f t="shared" si="48"/>
        <v>0</v>
      </c>
      <c r="BI61" s="173">
        <f t="shared" si="48"/>
        <v>7.5</v>
      </c>
      <c r="BJ61" s="173">
        <f t="shared" si="48"/>
        <v>0</v>
      </c>
      <c r="BK61" s="173">
        <f t="shared" si="48"/>
        <v>3.5</v>
      </c>
      <c r="BL61" s="173">
        <f t="shared" si="48"/>
        <v>0</v>
      </c>
      <c r="BM61" s="158"/>
      <c r="BN61" s="159" t="str">
        <f>IFERROR(__xludf.DUMMYFUNCTION("""COMPUTED_VALUE"""),"Stanislav Roth st.")</f>
        <v>Stanislav Roth st.</v>
      </c>
      <c r="BO61" s="174"/>
      <c r="BP61" s="175"/>
      <c r="BQ61" s="174">
        <f>IFERROR(__xludf.DUMMYFUNCTION("""COMPUTED_VALUE"""),4.0)</f>
        <v>4</v>
      </c>
      <c r="BR61" s="175"/>
      <c r="BS61" s="174">
        <f>IFERROR(__xludf.DUMMYFUNCTION("""COMPUTED_VALUE"""),3.5)</f>
        <v>3.5</v>
      </c>
      <c r="BT61" s="175"/>
      <c r="BU61" s="174"/>
      <c r="BV61" s="175"/>
      <c r="BW61" s="174"/>
      <c r="BX61" s="175"/>
      <c r="BY61" s="174">
        <f>IFERROR(__xludf.DUMMYFUNCTION("""COMPUTED_VALUE"""),1.0)</f>
        <v>1</v>
      </c>
      <c r="BZ61" s="175"/>
      <c r="CA61" s="174">
        <f>IFERROR(__xludf.DUMMYFUNCTION("""COMPUTED_VALUE"""),2.5)</f>
        <v>2.5</v>
      </c>
      <c r="CB61" s="175"/>
      <c r="CC61" s="174">
        <f>IFERROR(__xludf.DUMMYFUNCTION("""COMPUTED_VALUE"""),6.5)</f>
        <v>6.5</v>
      </c>
      <c r="CD61" s="175">
        <f>IFERROR(__xludf.DUMMYFUNCTION("""COMPUTED_VALUE"""),200.0)</f>
        <v>200</v>
      </c>
      <c r="CE61" s="174">
        <f>IFERROR(__xludf.DUMMYFUNCTION("""COMPUTED_VALUE"""),3.0)</f>
        <v>3</v>
      </c>
      <c r="CF61" s="175">
        <f>IFERROR(__xludf.DUMMYFUNCTION("""COMPUTED_VALUE"""),400.0)</f>
        <v>400</v>
      </c>
      <c r="CG61" s="174">
        <f>IFERROR(__xludf.DUMMYFUNCTION("""COMPUTED_VALUE"""),1.0)</f>
        <v>1</v>
      </c>
      <c r="CH61" s="175"/>
      <c r="CI61" s="174"/>
      <c r="CJ61" s="175"/>
      <c r="CK61" s="174">
        <f>IFERROR(__xludf.DUMMYFUNCTION("""COMPUTED_VALUE"""),3.0)</f>
        <v>3</v>
      </c>
      <c r="CL61" s="175"/>
      <c r="CM61" s="174">
        <f>IFERROR(__xludf.DUMMYFUNCTION("""COMPUTED_VALUE"""),5.0)</f>
        <v>5</v>
      </c>
      <c r="CN61" s="175"/>
      <c r="CO61" s="174">
        <f>IFERROR(__xludf.DUMMYFUNCTION("""COMPUTED_VALUE"""),3.0)</f>
        <v>3</v>
      </c>
      <c r="CP61" s="175"/>
      <c r="CQ61" s="174">
        <f>IFERROR(__xludf.DUMMYFUNCTION("""COMPUTED_VALUE"""),4.0)</f>
        <v>4</v>
      </c>
      <c r="CR61" s="175"/>
      <c r="CS61" s="174">
        <f>IFERROR(__xludf.DUMMYFUNCTION("""COMPUTED_VALUE"""),4.0)</f>
        <v>4</v>
      </c>
      <c r="CT61" s="173"/>
      <c r="CU61" s="174">
        <f>IFERROR(__xludf.DUMMYFUNCTION("""COMPUTED_VALUE"""),6.0)</f>
        <v>6</v>
      </c>
      <c r="CV61" s="173"/>
      <c r="CW61" s="174"/>
      <c r="CX61" s="173"/>
      <c r="CY61" s="174">
        <f>IFERROR(__xludf.DUMMYFUNCTION("""COMPUTED_VALUE"""),7.0)</f>
        <v>7</v>
      </c>
      <c r="CZ61" s="173"/>
      <c r="DA61" s="174">
        <f>IFERROR(__xludf.DUMMYFUNCTION("""COMPUTED_VALUE"""),2.0)</f>
        <v>2</v>
      </c>
      <c r="DB61" s="173"/>
      <c r="DC61" s="174">
        <f>IFERROR(__xludf.DUMMYFUNCTION("""COMPUTED_VALUE"""),3.5)</f>
        <v>3.5</v>
      </c>
      <c r="DD61" s="173"/>
      <c r="DE61" s="174">
        <f>IFERROR(__xludf.DUMMYFUNCTION("""COMPUTED_VALUE"""),2.0)</f>
        <v>2</v>
      </c>
      <c r="DF61" s="173"/>
      <c r="DG61" s="174">
        <f>IFERROR(__xludf.DUMMYFUNCTION("""COMPUTED_VALUE"""),3.0)</f>
        <v>3</v>
      </c>
      <c r="DH61" s="173"/>
      <c r="DI61" s="174">
        <f>IFERROR(__xludf.DUMMYFUNCTION("""COMPUTED_VALUE"""),4.0)</f>
        <v>4</v>
      </c>
      <c r="DJ61" s="173"/>
      <c r="DK61" s="174"/>
      <c r="DL61" s="173"/>
      <c r="DM61" s="174"/>
      <c r="DN61" s="173"/>
      <c r="DO61" s="174">
        <f>IFERROR(__xludf.DUMMYFUNCTION("""COMPUTED_VALUE"""),4.0)</f>
        <v>4</v>
      </c>
      <c r="DP61" s="173"/>
      <c r="DQ61" s="174">
        <f>IFERROR(__xludf.DUMMYFUNCTION("""COMPUTED_VALUE"""),3.5)</f>
        <v>3.5</v>
      </c>
      <c r="DR61" s="173"/>
      <c r="DS61" s="174">
        <f>IFERROR(__xludf.DUMMYFUNCTION("""COMPUTED_VALUE"""),3.0)</f>
        <v>3</v>
      </c>
      <c r="DT61" s="173"/>
      <c r="DU61" s="174">
        <f>IFERROR(__xludf.DUMMYFUNCTION("""COMPUTED_VALUE"""),7.5)</f>
        <v>7.5</v>
      </c>
      <c r="DV61" s="173"/>
      <c r="DW61" s="174">
        <f>IFERROR(__xludf.DUMMYFUNCTION("""COMPUTED_VALUE"""),3.5)</f>
        <v>3.5</v>
      </c>
      <c r="DX61" s="173"/>
      <c r="DY61" s="158"/>
      <c r="DZ61" s="159" t="str">
        <f t="shared" si="26"/>
        <v>Stanislav Roth st.</v>
      </c>
      <c r="EA61" s="202">
        <f>IFERROR(__xludf.DUMMYFUNCTION("""COMPUTED_VALUE"""),4.5)</f>
        <v>4.5</v>
      </c>
      <c r="EB61" s="203"/>
      <c r="EC61" s="202"/>
      <c r="ED61" s="203"/>
      <c r="EE61" s="202"/>
      <c r="EF61" s="203"/>
      <c r="EG61" s="202"/>
      <c r="EH61" s="203"/>
      <c r="EI61" s="202"/>
      <c r="EJ61" s="203"/>
      <c r="EK61" s="202"/>
      <c r="EL61" s="203"/>
      <c r="EM61" s="202"/>
      <c r="EN61" s="203"/>
      <c r="EO61" s="202"/>
      <c r="EP61" s="203"/>
      <c r="EQ61" s="202"/>
      <c r="ER61" s="203"/>
      <c r="ES61" s="202"/>
      <c r="ET61" s="203"/>
      <c r="EU61" s="202"/>
      <c r="EV61" s="203"/>
      <c r="EW61" s="202"/>
      <c r="EX61" s="203"/>
      <c r="EY61" s="202"/>
      <c r="EZ61" s="203"/>
      <c r="FA61" s="202"/>
      <c r="FB61" s="203"/>
      <c r="FC61" s="202"/>
      <c r="FD61" s="203"/>
      <c r="FE61" s="202"/>
      <c r="FF61" s="199"/>
      <c r="FG61" s="202"/>
      <c r="FH61" s="199"/>
      <c r="FI61" s="202"/>
      <c r="FJ61" s="199"/>
      <c r="FK61" s="202"/>
      <c r="FL61" s="199"/>
      <c r="FM61" s="202"/>
      <c r="FN61" s="199"/>
      <c r="FO61" s="202"/>
      <c r="FP61" s="199"/>
      <c r="FQ61" s="202"/>
      <c r="FR61" s="199"/>
      <c r="FS61" s="202"/>
      <c r="FT61" s="199"/>
      <c r="FU61" s="202"/>
      <c r="FV61" s="199"/>
      <c r="FW61" s="202"/>
      <c r="FX61" s="199"/>
      <c r="FY61" s="202"/>
      <c r="FZ61" s="199"/>
      <c r="GA61" s="202"/>
      <c r="GB61" s="199"/>
      <c r="GC61" s="202"/>
      <c r="GD61" s="199"/>
      <c r="GE61" s="202"/>
      <c r="GF61" s="199"/>
      <c r="GG61" s="202"/>
      <c r="GH61" s="199"/>
      <c r="GI61" s="202"/>
      <c r="GJ61" s="199"/>
      <c r="GK61" s="158"/>
      <c r="GL61" s="159" t="str">
        <f t="shared" si="27"/>
        <v>Stanislav Roth st.</v>
      </c>
      <c r="GM61" s="202"/>
      <c r="GN61" s="203"/>
      <c r="GO61" s="202"/>
      <c r="GP61" s="203"/>
      <c r="GQ61" s="202"/>
      <c r="GR61" s="203"/>
      <c r="GS61" s="202"/>
      <c r="GT61" s="203"/>
      <c r="GU61" s="202"/>
      <c r="GV61" s="203"/>
      <c r="GW61" s="202"/>
      <c r="GX61" s="203"/>
      <c r="GY61" s="202"/>
      <c r="GZ61" s="203"/>
      <c r="HA61" s="202"/>
      <c r="HB61" s="203"/>
      <c r="HC61" s="202"/>
      <c r="HD61" s="203"/>
      <c r="HE61" s="202"/>
      <c r="HF61" s="203"/>
      <c r="HG61" s="202"/>
      <c r="HH61" s="203"/>
      <c r="HI61" s="202"/>
      <c r="HJ61" s="203"/>
      <c r="HK61" s="202"/>
      <c r="HL61" s="203"/>
      <c r="HM61" s="202"/>
      <c r="HN61" s="203"/>
      <c r="HO61" s="202"/>
      <c r="HP61" s="203"/>
      <c r="HQ61" s="202"/>
      <c r="HR61" s="199"/>
      <c r="HS61" s="202"/>
      <c r="HT61" s="199"/>
      <c r="HU61" s="202"/>
      <c r="HV61" s="199"/>
      <c r="HW61" s="202"/>
      <c r="HX61" s="199"/>
      <c r="HY61" s="202"/>
      <c r="HZ61" s="199"/>
      <c r="IA61" s="202"/>
      <c r="IB61" s="199"/>
      <c r="IC61" s="202"/>
      <c r="ID61" s="199"/>
      <c r="IE61" s="202"/>
      <c r="IF61" s="199"/>
      <c r="IG61" s="202"/>
      <c r="IH61" s="199"/>
      <c r="II61" s="202"/>
      <c r="IJ61" s="199"/>
      <c r="IK61" s="202"/>
      <c r="IL61" s="199"/>
      <c r="IM61" s="202"/>
      <c r="IN61" s="199"/>
      <c r="IO61" s="202"/>
      <c r="IP61" s="199"/>
      <c r="IQ61" s="202"/>
      <c r="IR61" s="199"/>
      <c r="IS61" s="202"/>
      <c r="IT61" s="199"/>
      <c r="IU61" s="202"/>
      <c r="IV61" s="199"/>
    </row>
    <row r="62">
      <c r="A62" s="214">
        <f>IFERROR(__xludf.DUMMYFUNCTION("""COMPUTED_VALUE"""),100.0)</f>
        <v>100</v>
      </c>
      <c r="B62" s="159" t="str">
        <f t="shared" si="24"/>
        <v>Vojtěch Olejník</v>
      </c>
      <c r="C62" s="173">
        <f t="shared" ref="C62:BL62" si="49">BO62+EA62+GM62</f>
        <v>13</v>
      </c>
      <c r="D62" s="173">
        <f t="shared" si="49"/>
        <v>0</v>
      </c>
      <c r="E62" s="173">
        <f t="shared" si="49"/>
        <v>12.5</v>
      </c>
      <c r="F62" s="173">
        <f t="shared" si="49"/>
        <v>136</v>
      </c>
      <c r="G62" s="173">
        <f t="shared" si="49"/>
        <v>0</v>
      </c>
      <c r="H62" s="173">
        <f t="shared" si="49"/>
        <v>0</v>
      </c>
      <c r="I62" s="173">
        <f t="shared" si="49"/>
        <v>0</v>
      </c>
      <c r="J62" s="173">
        <f t="shared" si="49"/>
        <v>0</v>
      </c>
      <c r="K62" s="173">
        <f t="shared" si="49"/>
        <v>0</v>
      </c>
      <c r="L62" s="173">
        <f t="shared" si="49"/>
        <v>0</v>
      </c>
      <c r="M62" s="173">
        <f t="shared" si="49"/>
        <v>0</v>
      </c>
      <c r="N62" s="173">
        <f t="shared" si="49"/>
        <v>0</v>
      </c>
      <c r="O62" s="173">
        <f t="shared" si="49"/>
        <v>0</v>
      </c>
      <c r="P62" s="173">
        <f t="shared" si="49"/>
        <v>0</v>
      </c>
      <c r="Q62" s="173">
        <f t="shared" si="49"/>
        <v>0</v>
      </c>
      <c r="R62" s="173">
        <f t="shared" si="49"/>
        <v>0</v>
      </c>
      <c r="S62" s="173">
        <f t="shared" si="49"/>
        <v>0</v>
      </c>
      <c r="T62" s="173">
        <f t="shared" si="49"/>
        <v>0</v>
      </c>
      <c r="U62" s="173">
        <f t="shared" si="49"/>
        <v>0</v>
      </c>
      <c r="V62" s="173">
        <f t="shared" si="49"/>
        <v>0</v>
      </c>
      <c r="W62" s="173">
        <f t="shared" si="49"/>
        <v>0</v>
      </c>
      <c r="X62" s="173">
        <f t="shared" si="49"/>
        <v>0</v>
      </c>
      <c r="Y62" s="173">
        <f t="shared" si="49"/>
        <v>0</v>
      </c>
      <c r="Z62" s="173">
        <f t="shared" si="49"/>
        <v>0</v>
      </c>
      <c r="AA62" s="173">
        <f t="shared" si="49"/>
        <v>1.5</v>
      </c>
      <c r="AB62" s="173">
        <f t="shared" si="49"/>
        <v>0</v>
      </c>
      <c r="AC62" s="173">
        <f t="shared" si="49"/>
        <v>6</v>
      </c>
      <c r="AD62" s="173">
        <f t="shared" si="49"/>
        <v>0</v>
      </c>
      <c r="AE62" s="173">
        <f t="shared" si="49"/>
        <v>9</v>
      </c>
      <c r="AF62" s="173">
        <f t="shared" si="49"/>
        <v>0</v>
      </c>
      <c r="AG62" s="173">
        <f t="shared" si="49"/>
        <v>0</v>
      </c>
      <c r="AH62" s="173">
        <f t="shared" si="49"/>
        <v>0</v>
      </c>
      <c r="AI62" s="173">
        <f t="shared" si="49"/>
        <v>11.5</v>
      </c>
      <c r="AJ62" s="173">
        <f t="shared" si="49"/>
        <v>0</v>
      </c>
      <c r="AK62" s="173">
        <f t="shared" si="49"/>
        <v>0</v>
      </c>
      <c r="AL62" s="173">
        <f t="shared" si="49"/>
        <v>0</v>
      </c>
      <c r="AM62" s="173">
        <f t="shared" si="49"/>
        <v>0</v>
      </c>
      <c r="AN62" s="173">
        <f t="shared" si="49"/>
        <v>0</v>
      </c>
      <c r="AO62" s="173">
        <f t="shared" si="49"/>
        <v>0</v>
      </c>
      <c r="AP62" s="173">
        <f t="shared" si="49"/>
        <v>0</v>
      </c>
      <c r="AQ62" s="173">
        <f t="shared" si="49"/>
        <v>0</v>
      </c>
      <c r="AR62" s="173">
        <f t="shared" si="49"/>
        <v>0</v>
      </c>
      <c r="AS62" s="173">
        <f t="shared" si="49"/>
        <v>11.5</v>
      </c>
      <c r="AT62" s="173">
        <f t="shared" si="49"/>
        <v>0</v>
      </c>
      <c r="AU62" s="173">
        <f t="shared" si="49"/>
        <v>0</v>
      </c>
      <c r="AV62" s="173">
        <f t="shared" si="49"/>
        <v>0</v>
      </c>
      <c r="AW62" s="173">
        <f t="shared" si="49"/>
        <v>0</v>
      </c>
      <c r="AX62" s="173">
        <f t="shared" si="49"/>
        <v>0</v>
      </c>
      <c r="AY62" s="173">
        <f t="shared" si="49"/>
        <v>0</v>
      </c>
      <c r="AZ62" s="173">
        <f t="shared" si="49"/>
        <v>0</v>
      </c>
      <c r="BA62" s="173">
        <f t="shared" si="49"/>
        <v>0</v>
      </c>
      <c r="BB62" s="173">
        <f t="shared" si="49"/>
        <v>0</v>
      </c>
      <c r="BC62" s="173">
        <f t="shared" si="49"/>
        <v>0</v>
      </c>
      <c r="BD62" s="173">
        <f t="shared" si="49"/>
        <v>0</v>
      </c>
      <c r="BE62" s="173">
        <f t="shared" si="49"/>
        <v>0</v>
      </c>
      <c r="BF62" s="173">
        <f t="shared" si="49"/>
        <v>0</v>
      </c>
      <c r="BG62" s="173">
        <f t="shared" si="49"/>
        <v>0</v>
      </c>
      <c r="BH62" s="173">
        <f t="shared" si="49"/>
        <v>0</v>
      </c>
      <c r="BI62" s="173">
        <f t="shared" si="49"/>
        <v>0</v>
      </c>
      <c r="BJ62" s="173">
        <f t="shared" si="49"/>
        <v>0</v>
      </c>
      <c r="BK62" s="173">
        <f t="shared" si="49"/>
        <v>0</v>
      </c>
      <c r="BL62" s="173">
        <f t="shared" si="49"/>
        <v>0</v>
      </c>
      <c r="BM62" s="158"/>
      <c r="BN62" s="159" t="str">
        <f>IFERROR(__xludf.DUMMYFUNCTION("""COMPUTED_VALUE"""),"Vojtěch Olejník")</f>
        <v>Vojtěch Olejník</v>
      </c>
      <c r="BO62" s="174">
        <f>IFERROR(__xludf.DUMMYFUNCTION("""COMPUTED_VALUE"""),13.0)</f>
        <v>13</v>
      </c>
      <c r="BP62" s="175"/>
      <c r="BQ62" s="174">
        <f>IFERROR(__xludf.DUMMYFUNCTION("""COMPUTED_VALUE"""),12.5)</f>
        <v>12.5</v>
      </c>
      <c r="BR62" s="175">
        <f>IFERROR(__xludf.DUMMYFUNCTION("""COMPUTED_VALUE"""),136.0)</f>
        <v>136</v>
      </c>
      <c r="BS62" s="174"/>
      <c r="BT62" s="175"/>
      <c r="BU62" s="174"/>
      <c r="BV62" s="175"/>
      <c r="BW62" s="174"/>
      <c r="BX62" s="175"/>
      <c r="BY62" s="174"/>
      <c r="BZ62" s="175"/>
      <c r="CA62" s="174"/>
      <c r="CB62" s="175"/>
      <c r="CC62" s="174"/>
      <c r="CD62" s="175"/>
      <c r="CE62" s="174"/>
      <c r="CF62" s="175"/>
      <c r="CG62" s="174"/>
      <c r="CH62" s="175"/>
      <c r="CI62" s="174"/>
      <c r="CJ62" s="175"/>
      <c r="CK62" s="174"/>
      <c r="CL62" s="175"/>
      <c r="CM62" s="174">
        <f>IFERROR(__xludf.DUMMYFUNCTION("""COMPUTED_VALUE"""),1.5)</f>
        <v>1.5</v>
      </c>
      <c r="CN62" s="175"/>
      <c r="CO62" s="174">
        <f>IFERROR(__xludf.DUMMYFUNCTION("""COMPUTED_VALUE"""),6.0)</f>
        <v>6</v>
      </c>
      <c r="CP62" s="175"/>
      <c r="CQ62" s="174">
        <f>IFERROR(__xludf.DUMMYFUNCTION("""COMPUTED_VALUE"""),9.0)</f>
        <v>9</v>
      </c>
      <c r="CR62" s="175"/>
      <c r="CS62" s="174"/>
      <c r="CT62" s="173"/>
      <c r="CU62" s="176">
        <f>IFERROR(__xludf.DUMMYFUNCTION("""COMPUTED_VALUE"""),11.5)</f>
        <v>11.5</v>
      </c>
      <c r="CV62" s="173"/>
      <c r="CW62" s="174"/>
      <c r="CX62" s="173"/>
      <c r="CY62" s="174"/>
      <c r="CZ62" s="173"/>
      <c r="DA62" s="174"/>
      <c r="DB62" s="173"/>
      <c r="DC62" s="174"/>
      <c r="DD62" s="173"/>
      <c r="DE62" s="174">
        <f>IFERROR(__xludf.DUMMYFUNCTION("""COMPUTED_VALUE"""),11.5)</f>
        <v>11.5</v>
      </c>
      <c r="DF62" s="173"/>
      <c r="DG62" s="174"/>
      <c r="DH62" s="173"/>
      <c r="DI62" s="174"/>
      <c r="DJ62" s="173"/>
      <c r="DK62" s="174"/>
      <c r="DL62" s="173"/>
      <c r="DM62" s="174"/>
      <c r="DN62" s="173"/>
      <c r="DO62" s="174"/>
      <c r="DP62" s="173"/>
      <c r="DQ62" s="174"/>
      <c r="DR62" s="173"/>
      <c r="DS62" s="174"/>
      <c r="DT62" s="173"/>
      <c r="DU62" s="174"/>
      <c r="DV62" s="173"/>
      <c r="DW62" s="174"/>
      <c r="DX62" s="173"/>
      <c r="DY62" s="158"/>
      <c r="DZ62" s="159" t="str">
        <f t="shared" si="26"/>
        <v>Vojtěch Olejník</v>
      </c>
      <c r="EA62" s="202"/>
      <c r="EB62" s="203"/>
      <c r="EC62" s="202"/>
      <c r="ED62" s="203"/>
      <c r="EE62" s="202"/>
      <c r="EF62" s="203"/>
      <c r="EG62" s="202"/>
      <c r="EH62" s="203"/>
      <c r="EI62" s="202"/>
      <c r="EJ62" s="203"/>
      <c r="EK62" s="202"/>
      <c r="EL62" s="203"/>
      <c r="EM62" s="202"/>
      <c r="EN62" s="203"/>
      <c r="EO62" s="202"/>
      <c r="EP62" s="203"/>
      <c r="EQ62" s="202"/>
      <c r="ER62" s="203"/>
      <c r="ES62" s="202"/>
      <c r="ET62" s="203"/>
      <c r="EU62" s="202"/>
      <c r="EV62" s="203"/>
      <c r="EW62" s="202"/>
      <c r="EX62" s="203"/>
      <c r="EY62" s="202"/>
      <c r="EZ62" s="203"/>
      <c r="FA62" s="202"/>
      <c r="FB62" s="203"/>
      <c r="FC62" s="202"/>
      <c r="FD62" s="203"/>
      <c r="FE62" s="202"/>
      <c r="FF62" s="199"/>
      <c r="FG62" s="204"/>
      <c r="FH62" s="199"/>
      <c r="FI62" s="202"/>
      <c r="FJ62" s="199"/>
      <c r="FK62" s="202"/>
      <c r="FL62" s="199"/>
      <c r="FM62" s="202"/>
      <c r="FN62" s="199"/>
      <c r="FO62" s="202"/>
      <c r="FP62" s="199"/>
      <c r="FQ62" s="202"/>
      <c r="FR62" s="199"/>
      <c r="FS62" s="202"/>
      <c r="FT62" s="199"/>
      <c r="FU62" s="202"/>
      <c r="FV62" s="199"/>
      <c r="FW62" s="202"/>
      <c r="FX62" s="199"/>
      <c r="FY62" s="202"/>
      <c r="FZ62" s="199"/>
      <c r="GA62" s="202"/>
      <c r="GB62" s="199"/>
      <c r="GC62" s="202"/>
      <c r="GD62" s="199"/>
      <c r="GE62" s="202"/>
      <c r="GF62" s="199"/>
      <c r="GG62" s="202"/>
      <c r="GH62" s="199"/>
      <c r="GI62" s="202"/>
      <c r="GJ62" s="199"/>
      <c r="GK62" s="158"/>
      <c r="GL62" s="159" t="str">
        <f t="shared" si="27"/>
        <v>Vojtěch Olejník</v>
      </c>
      <c r="GM62" s="202"/>
      <c r="GN62" s="203"/>
      <c r="GO62" s="202"/>
      <c r="GP62" s="203"/>
      <c r="GQ62" s="202"/>
      <c r="GR62" s="203"/>
      <c r="GS62" s="202"/>
      <c r="GT62" s="203"/>
      <c r="GU62" s="202"/>
      <c r="GV62" s="203"/>
      <c r="GW62" s="202"/>
      <c r="GX62" s="203"/>
      <c r="GY62" s="202"/>
      <c r="GZ62" s="203"/>
      <c r="HA62" s="202"/>
      <c r="HB62" s="203"/>
      <c r="HC62" s="202"/>
      <c r="HD62" s="203"/>
      <c r="HE62" s="202"/>
      <c r="HF62" s="203"/>
      <c r="HG62" s="202"/>
      <c r="HH62" s="203"/>
      <c r="HI62" s="202"/>
      <c r="HJ62" s="203"/>
      <c r="HK62" s="202"/>
      <c r="HL62" s="203"/>
      <c r="HM62" s="202"/>
      <c r="HN62" s="203"/>
      <c r="HO62" s="202"/>
      <c r="HP62" s="203"/>
      <c r="HQ62" s="202"/>
      <c r="HR62" s="199"/>
      <c r="HS62" s="204"/>
      <c r="HT62" s="199"/>
      <c r="HU62" s="202"/>
      <c r="HV62" s="199"/>
      <c r="HW62" s="202"/>
      <c r="HX62" s="199"/>
      <c r="HY62" s="202"/>
      <c r="HZ62" s="199"/>
      <c r="IA62" s="202"/>
      <c r="IB62" s="199"/>
      <c r="IC62" s="202"/>
      <c r="ID62" s="199"/>
      <c r="IE62" s="202"/>
      <c r="IF62" s="199"/>
      <c r="IG62" s="202"/>
      <c r="IH62" s="199"/>
      <c r="II62" s="202"/>
      <c r="IJ62" s="199"/>
      <c r="IK62" s="202"/>
      <c r="IL62" s="199"/>
      <c r="IM62" s="202"/>
      <c r="IN62" s="199"/>
      <c r="IO62" s="202"/>
      <c r="IP62" s="199"/>
      <c r="IQ62" s="202"/>
      <c r="IR62" s="199"/>
      <c r="IS62" s="202"/>
      <c r="IT62" s="199"/>
      <c r="IU62" s="202"/>
      <c r="IV62" s="199"/>
    </row>
    <row r="63">
      <c r="A63" s="214">
        <f>IFERROR(__xludf.DUMMYFUNCTION("""COMPUTED_VALUE"""),120.0)</f>
        <v>120</v>
      </c>
      <c r="B63" s="159" t="str">
        <f t="shared" si="24"/>
        <v>Jakub Malík</v>
      </c>
      <c r="C63" s="173">
        <f t="shared" ref="C63:BL63" si="50">BO63+EA63+GM63</f>
        <v>12</v>
      </c>
      <c r="D63" s="173">
        <f t="shared" si="50"/>
        <v>0</v>
      </c>
      <c r="E63" s="173">
        <f t="shared" si="50"/>
        <v>12</v>
      </c>
      <c r="F63" s="173">
        <f t="shared" si="50"/>
        <v>0</v>
      </c>
      <c r="G63" s="173">
        <f t="shared" si="50"/>
        <v>12</v>
      </c>
      <c r="H63" s="173">
        <f t="shared" si="50"/>
        <v>0</v>
      </c>
      <c r="I63" s="173">
        <f t="shared" si="50"/>
        <v>7</v>
      </c>
      <c r="J63" s="173">
        <f t="shared" si="50"/>
        <v>0</v>
      </c>
      <c r="K63" s="173">
        <f t="shared" si="50"/>
        <v>14</v>
      </c>
      <c r="L63" s="173">
        <f t="shared" si="50"/>
        <v>0</v>
      </c>
      <c r="M63" s="173">
        <f t="shared" si="50"/>
        <v>8.5</v>
      </c>
      <c r="N63" s="173">
        <f t="shared" si="50"/>
        <v>0</v>
      </c>
      <c r="O63" s="173">
        <f t="shared" si="50"/>
        <v>8.5</v>
      </c>
      <c r="P63" s="173">
        <f t="shared" si="50"/>
        <v>0</v>
      </c>
      <c r="Q63" s="173">
        <f t="shared" si="50"/>
        <v>7</v>
      </c>
      <c r="R63" s="173">
        <f t="shared" si="50"/>
        <v>0</v>
      </c>
      <c r="S63" s="173">
        <f t="shared" si="50"/>
        <v>8.5</v>
      </c>
      <c r="T63" s="173">
        <f t="shared" si="50"/>
        <v>0</v>
      </c>
      <c r="U63" s="173">
        <f t="shared" si="50"/>
        <v>0</v>
      </c>
      <c r="V63" s="173">
        <f t="shared" si="50"/>
        <v>0</v>
      </c>
      <c r="W63" s="173">
        <f t="shared" si="50"/>
        <v>7</v>
      </c>
      <c r="X63" s="173">
        <f t="shared" si="50"/>
        <v>0</v>
      </c>
      <c r="Y63" s="173">
        <f t="shared" si="50"/>
        <v>13.5</v>
      </c>
      <c r="Z63" s="173">
        <f t="shared" si="50"/>
        <v>0</v>
      </c>
      <c r="AA63" s="173">
        <f t="shared" si="50"/>
        <v>12</v>
      </c>
      <c r="AB63" s="173">
        <f t="shared" si="50"/>
        <v>0</v>
      </c>
      <c r="AC63" s="173">
        <f t="shared" si="50"/>
        <v>0</v>
      </c>
      <c r="AD63" s="173">
        <f t="shared" si="50"/>
        <v>0</v>
      </c>
      <c r="AE63" s="173">
        <f t="shared" si="50"/>
        <v>0</v>
      </c>
      <c r="AF63" s="173">
        <f t="shared" si="50"/>
        <v>0</v>
      </c>
      <c r="AG63" s="173">
        <f t="shared" si="50"/>
        <v>5.5</v>
      </c>
      <c r="AH63" s="173">
        <f t="shared" si="50"/>
        <v>0</v>
      </c>
      <c r="AI63" s="173">
        <f t="shared" si="50"/>
        <v>6</v>
      </c>
      <c r="AJ63" s="173">
        <f t="shared" si="50"/>
        <v>0</v>
      </c>
      <c r="AK63" s="173">
        <f t="shared" si="50"/>
        <v>14</v>
      </c>
      <c r="AL63" s="173">
        <f t="shared" si="50"/>
        <v>0</v>
      </c>
      <c r="AM63" s="173">
        <f t="shared" si="50"/>
        <v>13.5</v>
      </c>
      <c r="AN63" s="173">
        <f t="shared" si="50"/>
        <v>0</v>
      </c>
      <c r="AO63" s="173">
        <f t="shared" si="50"/>
        <v>15.5</v>
      </c>
      <c r="AP63" s="173">
        <f t="shared" si="50"/>
        <v>0</v>
      </c>
      <c r="AQ63" s="173">
        <f t="shared" si="50"/>
        <v>0</v>
      </c>
      <c r="AR63" s="173">
        <f t="shared" si="50"/>
        <v>0</v>
      </c>
      <c r="AS63" s="173">
        <f t="shared" si="50"/>
        <v>8.5</v>
      </c>
      <c r="AT63" s="173">
        <f t="shared" si="50"/>
        <v>0</v>
      </c>
      <c r="AU63" s="173">
        <f t="shared" si="50"/>
        <v>8.5</v>
      </c>
      <c r="AV63" s="173">
        <f t="shared" si="50"/>
        <v>0</v>
      </c>
      <c r="AW63" s="173">
        <f t="shared" si="50"/>
        <v>15</v>
      </c>
      <c r="AX63" s="173">
        <f t="shared" si="50"/>
        <v>0</v>
      </c>
      <c r="AY63" s="173">
        <f t="shared" si="50"/>
        <v>7</v>
      </c>
      <c r="AZ63" s="173">
        <f t="shared" si="50"/>
        <v>0</v>
      </c>
      <c r="BA63" s="173">
        <f t="shared" si="50"/>
        <v>0</v>
      </c>
      <c r="BB63" s="173">
        <f t="shared" si="50"/>
        <v>0</v>
      </c>
      <c r="BC63" s="173">
        <f t="shared" si="50"/>
        <v>0</v>
      </c>
      <c r="BD63" s="173">
        <f t="shared" si="50"/>
        <v>0</v>
      </c>
      <c r="BE63" s="173">
        <f t="shared" si="50"/>
        <v>14.5</v>
      </c>
      <c r="BF63" s="173">
        <f t="shared" si="50"/>
        <v>0</v>
      </c>
      <c r="BG63" s="173">
        <f t="shared" si="50"/>
        <v>13</v>
      </c>
      <c r="BH63" s="173">
        <f t="shared" si="50"/>
        <v>0</v>
      </c>
      <c r="BI63" s="173">
        <f t="shared" si="50"/>
        <v>11</v>
      </c>
      <c r="BJ63" s="173">
        <f t="shared" si="50"/>
        <v>0</v>
      </c>
      <c r="BK63" s="173">
        <f t="shared" si="50"/>
        <v>15.5</v>
      </c>
      <c r="BL63" s="173">
        <f t="shared" si="50"/>
        <v>0</v>
      </c>
      <c r="BM63" s="158"/>
      <c r="BN63" s="159" t="str">
        <f>IFERROR(__xludf.DUMMYFUNCTION("""COMPUTED_VALUE"""),"Jakub Malík")</f>
        <v>Jakub Malík</v>
      </c>
      <c r="BO63" s="174"/>
      <c r="BP63" s="175"/>
      <c r="BQ63" s="174"/>
      <c r="BR63" s="175"/>
      <c r="BS63" s="174"/>
      <c r="BT63" s="175"/>
      <c r="BU63" s="174"/>
      <c r="BV63" s="175"/>
      <c r="BW63" s="174"/>
      <c r="BX63" s="175"/>
      <c r="BY63" s="174"/>
      <c r="BZ63" s="175"/>
      <c r="CA63" s="174"/>
      <c r="CB63" s="175"/>
      <c r="CC63" s="174"/>
      <c r="CD63" s="175"/>
      <c r="CE63" s="174"/>
      <c r="CF63" s="175"/>
      <c r="CG63" s="174"/>
      <c r="CH63" s="175"/>
      <c r="CI63" s="174"/>
      <c r="CJ63" s="175"/>
      <c r="CK63" s="174"/>
      <c r="CL63" s="175"/>
      <c r="CM63" s="174"/>
      <c r="CN63" s="175"/>
      <c r="CO63" s="174"/>
      <c r="CP63" s="175"/>
      <c r="CQ63" s="174"/>
      <c r="CR63" s="175"/>
      <c r="CS63" s="174">
        <f>IFERROR(__xludf.DUMMYFUNCTION("""COMPUTED_VALUE"""),5.5)</f>
        <v>5.5</v>
      </c>
      <c r="CT63" s="173"/>
      <c r="CU63" s="174"/>
      <c r="CV63" s="173"/>
      <c r="CW63" s="174"/>
      <c r="CX63" s="173"/>
      <c r="CY63" s="174"/>
      <c r="CZ63" s="173"/>
      <c r="DA63" s="174"/>
      <c r="DB63" s="173"/>
      <c r="DC63" s="174"/>
      <c r="DD63" s="173"/>
      <c r="DE63" s="174"/>
      <c r="DF63" s="173"/>
      <c r="DG63" s="174"/>
      <c r="DH63" s="173"/>
      <c r="DI63" s="174"/>
      <c r="DJ63" s="173"/>
      <c r="DK63" s="174"/>
      <c r="DL63" s="173"/>
      <c r="DM63" s="174"/>
      <c r="DN63" s="173"/>
      <c r="DO63" s="174"/>
      <c r="DP63" s="173"/>
      <c r="DQ63" s="174"/>
      <c r="DR63" s="173"/>
      <c r="DS63" s="174"/>
      <c r="DT63" s="173"/>
      <c r="DU63" s="174"/>
      <c r="DV63" s="173"/>
      <c r="DW63" s="174"/>
      <c r="DX63" s="173"/>
      <c r="DY63" s="158"/>
      <c r="DZ63" s="159" t="str">
        <f t="shared" si="26"/>
        <v>Jakub Malík</v>
      </c>
      <c r="EA63" s="202">
        <f>IFERROR(__xludf.DUMMYFUNCTION("""COMPUTED_VALUE"""),12.0)</f>
        <v>12</v>
      </c>
      <c r="EB63" s="203"/>
      <c r="EC63" s="202">
        <f>IFERROR(__xludf.DUMMYFUNCTION("""COMPUTED_VALUE"""),12.0)</f>
        <v>12</v>
      </c>
      <c r="ED63" s="203"/>
      <c r="EE63" s="202">
        <f>IFERROR(__xludf.DUMMYFUNCTION("""COMPUTED_VALUE"""),12.0)</f>
        <v>12</v>
      </c>
      <c r="EF63" s="203"/>
      <c r="EG63" s="202">
        <f>IFERROR(__xludf.DUMMYFUNCTION("""COMPUTED_VALUE"""),7.0)</f>
        <v>7</v>
      </c>
      <c r="EH63" s="203"/>
      <c r="EI63" s="202">
        <f>IFERROR(__xludf.DUMMYFUNCTION("""COMPUTED_VALUE"""),14.0)</f>
        <v>14</v>
      </c>
      <c r="EJ63" s="203"/>
      <c r="EK63" s="202">
        <f>IFERROR(__xludf.DUMMYFUNCTION("""COMPUTED_VALUE"""),8.5)</f>
        <v>8.5</v>
      </c>
      <c r="EL63" s="203"/>
      <c r="EM63" s="202">
        <f>IFERROR(__xludf.DUMMYFUNCTION("""COMPUTED_VALUE"""),8.5)</f>
        <v>8.5</v>
      </c>
      <c r="EN63" s="203"/>
      <c r="EO63" s="202">
        <f>IFERROR(__xludf.DUMMYFUNCTION("""COMPUTED_VALUE"""),7.0)</f>
        <v>7</v>
      </c>
      <c r="EP63" s="203"/>
      <c r="EQ63" s="202">
        <f>IFERROR(__xludf.DUMMYFUNCTION("""COMPUTED_VALUE"""),8.5)</f>
        <v>8.5</v>
      </c>
      <c r="ER63" s="203"/>
      <c r="ES63" s="202"/>
      <c r="ET63" s="203"/>
      <c r="EU63" s="202">
        <f>IFERROR(__xludf.DUMMYFUNCTION("""COMPUTED_VALUE"""),7.0)</f>
        <v>7</v>
      </c>
      <c r="EV63" s="203"/>
      <c r="EW63" s="202">
        <f>IFERROR(__xludf.DUMMYFUNCTION("""COMPUTED_VALUE"""),13.5)</f>
        <v>13.5</v>
      </c>
      <c r="EX63" s="203"/>
      <c r="EY63" s="202">
        <f>IFERROR(__xludf.DUMMYFUNCTION("""COMPUTED_VALUE"""),12.0)</f>
        <v>12</v>
      </c>
      <c r="EZ63" s="203"/>
      <c r="FA63" s="202"/>
      <c r="FB63" s="203"/>
      <c r="FC63" s="202"/>
      <c r="FD63" s="203"/>
      <c r="FE63" s="202"/>
      <c r="FF63" s="199"/>
      <c r="FG63" s="202">
        <f>IFERROR(__xludf.DUMMYFUNCTION("""COMPUTED_VALUE"""),6.0)</f>
        <v>6</v>
      </c>
      <c r="FH63" s="199"/>
      <c r="FI63" s="202">
        <f>IFERROR(__xludf.DUMMYFUNCTION("""COMPUTED_VALUE"""),14.0)</f>
        <v>14</v>
      </c>
      <c r="FJ63" s="199"/>
      <c r="FK63" s="202">
        <f>IFERROR(__xludf.DUMMYFUNCTION("""COMPUTED_VALUE"""),13.5)</f>
        <v>13.5</v>
      </c>
      <c r="FL63" s="199"/>
      <c r="FM63" s="202">
        <f>IFERROR(__xludf.DUMMYFUNCTION("""COMPUTED_VALUE"""),15.5)</f>
        <v>15.5</v>
      </c>
      <c r="FN63" s="199"/>
      <c r="FO63" s="202"/>
      <c r="FP63" s="199"/>
      <c r="FQ63" s="202">
        <f>IFERROR(__xludf.DUMMYFUNCTION("""COMPUTED_VALUE"""),8.5)</f>
        <v>8.5</v>
      </c>
      <c r="FR63" s="199"/>
      <c r="FS63" s="202">
        <f>IFERROR(__xludf.DUMMYFUNCTION("""COMPUTED_VALUE"""),8.5)</f>
        <v>8.5</v>
      </c>
      <c r="FT63" s="199"/>
      <c r="FU63" s="202">
        <f>IFERROR(__xludf.DUMMYFUNCTION("""COMPUTED_VALUE"""),15.0)</f>
        <v>15</v>
      </c>
      <c r="FV63" s="199"/>
      <c r="FW63" s="202">
        <f>IFERROR(__xludf.DUMMYFUNCTION("""COMPUTED_VALUE"""),7.0)</f>
        <v>7</v>
      </c>
      <c r="FX63" s="199"/>
      <c r="FY63" s="202"/>
      <c r="FZ63" s="199"/>
      <c r="GA63" s="202"/>
      <c r="GB63" s="199"/>
      <c r="GC63" s="202">
        <f>IFERROR(__xludf.DUMMYFUNCTION("""COMPUTED_VALUE"""),14.5)</f>
        <v>14.5</v>
      </c>
      <c r="GD63" s="199"/>
      <c r="GE63" s="202">
        <f>IFERROR(__xludf.DUMMYFUNCTION("""COMPUTED_VALUE"""),13.0)</f>
        <v>13</v>
      </c>
      <c r="GF63" s="199"/>
      <c r="GG63" s="202">
        <f>IFERROR(__xludf.DUMMYFUNCTION("""COMPUTED_VALUE"""),11.0)</f>
        <v>11</v>
      </c>
      <c r="GH63" s="199"/>
      <c r="GI63" s="202">
        <f>IFERROR(__xludf.DUMMYFUNCTION("""COMPUTED_VALUE"""),15.5)</f>
        <v>15.5</v>
      </c>
      <c r="GJ63" s="199"/>
      <c r="GK63" s="158"/>
      <c r="GL63" s="159" t="str">
        <f t="shared" si="27"/>
        <v>Jakub Malík</v>
      </c>
      <c r="GM63" s="202"/>
      <c r="GN63" s="203"/>
      <c r="GO63" s="202"/>
      <c r="GP63" s="203"/>
      <c r="GQ63" s="202"/>
      <c r="GR63" s="203"/>
      <c r="GS63" s="202"/>
      <c r="GT63" s="203"/>
      <c r="GU63" s="202"/>
      <c r="GV63" s="203"/>
      <c r="GW63" s="202"/>
      <c r="GX63" s="203"/>
      <c r="GY63" s="202"/>
      <c r="GZ63" s="203"/>
      <c r="HA63" s="202"/>
      <c r="HB63" s="203"/>
      <c r="HC63" s="202"/>
      <c r="HD63" s="203"/>
      <c r="HE63" s="202"/>
      <c r="HF63" s="203"/>
      <c r="HG63" s="202"/>
      <c r="HH63" s="203"/>
      <c r="HI63" s="202"/>
      <c r="HJ63" s="203"/>
      <c r="HK63" s="202"/>
      <c r="HL63" s="203"/>
      <c r="HM63" s="202"/>
      <c r="HN63" s="203"/>
      <c r="HO63" s="202"/>
      <c r="HP63" s="203"/>
      <c r="HQ63" s="202"/>
      <c r="HR63" s="199"/>
      <c r="HS63" s="202"/>
      <c r="HT63" s="199"/>
      <c r="HU63" s="202"/>
      <c r="HV63" s="199"/>
      <c r="HW63" s="202"/>
      <c r="HX63" s="199"/>
      <c r="HY63" s="202"/>
      <c r="HZ63" s="199"/>
      <c r="IA63" s="202"/>
      <c r="IB63" s="199"/>
      <c r="IC63" s="202"/>
      <c r="ID63" s="199"/>
      <c r="IE63" s="202"/>
      <c r="IF63" s="199"/>
      <c r="IG63" s="202"/>
      <c r="IH63" s="199"/>
      <c r="II63" s="202"/>
      <c r="IJ63" s="199"/>
      <c r="IK63" s="202"/>
      <c r="IL63" s="199"/>
      <c r="IM63" s="202"/>
      <c r="IN63" s="199"/>
      <c r="IO63" s="202"/>
      <c r="IP63" s="199"/>
      <c r="IQ63" s="202"/>
      <c r="IR63" s="199"/>
      <c r="IS63" s="202"/>
      <c r="IT63" s="199"/>
      <c r="IU63" s="202"/>
      <c r="IV63" s="199"/>
    </row>
    <row r="64">
      <c r="A64" s="214">
        <f>IFERROR(__xludf.DUMMYFUNCTION("""COMPUTED_VALUE"""),120.0)</f>
        <v>120</v>
      </c>
      <c r="B64" s="159" t="str">
        <f t="shared" si="24"/>
        <v>David Chysky</v>
      </c>
      <c r="C64" s="173">
        <f t="shared" ref="C64:BL64" si="51">BO64+EA64+GM64</f>
        <v>0</v>
      </c>
      <c r="D64" s="173">
        <f t="shared" si="51"/>
        <v>0</v>
      </c>
      <c r="E64" s="173">
        <f t="shared" si="51"/>
        <v>0</v>
      </c>
      <c r="F64" s="173">
        <f t="shared" si="51"/>
        <v>0</v>
      </c>
      <c r="G64" s="173">
        <f t="shared" si="51"/>
        <v>0</v>
      </c>
      <c r="H64" s="173">
        <f t="shared" si="51"/>
        <v>0</v>
      </c>
      <c r="I64" s="173">
        <f t="shared" si="51"/>
        <v>0</v>
      </c>
      <c r="J64" s="173">
        <f t="shared" si="51"/>
        <v>0</v>
      </c>
      <c r="K64" s="173">
        <f t="shared" si="51"/>
        <v>0</v>
      </c>
      <c r="L64" s="173">
        <f t="shared" si="51"/>
        <v>0</v>
      </c>
      <c r="M64" s="173">
        <f t="shared" si="51"/>
        <v>0</v>
      </c>
      <c r="N64" s="173">
        <f t="shared" si="51"/>
        <v>0</v>
      </c>
      <c r="O64" s="173">
        <f t="shared" si="51"/>
        <v>0</v>
      </c>
      <c r="P64" s="173">
        <f t="shared" si="51"/>
        <v>0</v>
      </c>
      <c r="Q64" s="173">
        <f t="shared" si="51"/>
        <v>0</v>
      </c>
      <c r="R64" s="173">
        <f t="shared" si="51"/>
        <v>0</v>
      </c>
      <c r="S64" s="173">
        <f t="shared" si="51"/>
        <v>0</v>
      </c>
      <c r="T64" s="173">
        <f t="shared" si="51"/>
        <v>0</v>
      </c>
      <c r="U64" s="173">
        <f t="shared" si="51"/>
        <v>0</v>
      </c>
      <c r="V64" s="173">
        <f t="shared" si="51"/>
        <v>0</v>
      </c>
      <c r="W64" s="173">
        <f t="shared" si="51"/>
        <v>0</v>
      </c>
      <c r="X64" s="173">
        <f t="shared" si="51"/>
        <v>0</v>
      </c>
      <c r="Y64" s="173">
        <f t="shared" si="51"/>
        <v>0</v>
      </c>
      <c r="Z64" s="173">
        <f t="shared" si="51"/>
        <v>0</v>
      </c>
      <c r="AA64" s="173">
        <f t="shared" si="51"/>
        <v>0</v>
      </c>
      <c r="AB64" s="173">
        <f t="shared" si="51"/>
        <v>0</v>
      </c>
      <c r="AC64" s="173">
        <f t="shared" si="51"/>
        <v>0</v>
      </c>
      <c r="AD64" s="173">
        <f t="shared" si="51"/>
        <v>0</v>
      </c>
      <c r="AE64" s="173">
        <f t="shared" si="51"/>
        <v>0</v>
      </c>
      <c r="AF64" s="173">
        <f t="shared" si="51"/>
        <v>0</v>
      </c>
      <c r="AG64" s="173">
        <f t="shared" si="51"/>
        <v>0</v>
      </c>
      <c r="AH64" s="173">
        <f t="shared" si="51"/>
        <v>0</v>
      </c>
      <c r="AI64" s="173">
        <f t="shared" si="51"/>
        <v>0</v>
      </c>
      <c r="AJ64" s="173">
        <f t="shared" si="51"/>
        <v>0</v>
      </c>
      <c r="AK64" s="173">
        <f t="shared" si="51"/>
        <v>0</v>
      </c>
      <c r="AL64" s="173">
        <f t="shared" si="51"/>
        <v>0</v>
      </c>
      <c r="AM64" s="173">
        <f t="shared" si="51"/>
        <v>0</v>
      </c>
      <c r="AN64" s="173">
        <f t="shared" si="51"/>
        <v>0</v>
      </c>
      <c r="AO64" s="173">
        <f t="shared" si="51"/>
        <v>0</v>
      </c>
      <c r="AP64" s="173">
        <f t="shared" si="51"/>
        <v>0</v>
      </c>
      <c r="AQ64" s="173">
        <f t="shared" si="51"/>
        <v>0</v>
      </c>
      <c r="AR64" s="173">
        <f t="shared" si="51"/>
        <v>0</v>
      </c>
      <c r="AS64" s="173">
        <f t="shared" si="51"/>
        <v>0</v>
      </c>
      <c r="AT64" s="173">
        <f t="shared" si="51"/>
        <v>0</v>
      </c>
      <c r="AU64" s="173">
        <f t="shared" si="51"/>
        <v>0</v>
      </c>
      <c r="AV64" s="173">
        <f t="shared" si="51"/>
        <v>0</v>
      </c>
      <c r="AW64" s="173">
        <f t="shared" si="51"/>
        <v>0</v>
      </c>
      <c r="AX64" s="173">
        <f t="shared" si="51"/>
        <v>0</v>
      </c>
      <c r="AY64" s="173">
        <f t="shared" si="51"/>
        <v>0</v>
      </c>
      <c r="AZ64" s="173">
        <f t="shared" si="51"/>
        <v>0</v>
      </c>
      <c r="BA64" s="173">
        <f t="shared" si="51"/>
        <v>0</v>
      </c>
      <c r="BB64" s="173">
        <f t="shared" si="51"/>
        <v>0</v>
      </c>
      <c r="BC64" s="173">
        <f t="shared" si="51"/>
        <v>0</v>
      </c>
      <c r="BD64" s="173">
        <f t="shared" si="51"/>
        <v>0</v>
      </c>
      <c r="BE64" s="173">
        <f t="shared" si="51"/>
        <v>0</v>
      </c>
      <c r="BF64" s="173">
        <f t="shared" si="51"/>
        <v>0</v>
      </c>
      <c r="BG64" s="173">
        <f t="shared" si="51"/>
        <v>0</v>
      </c>
      <c r="BH64" s="173">
        <f t="shared" si="51"/>
        <v>0</v>
      </c>
      <c r="BI64" s="173">
        <f t="shared" si="51"/>
        <v>0</v>
      </c>
      <c r="BJ64" s="173">
        <f t="shared" si="51"/>
        <v>0</v>
      </c>
      <c r="BK64" s="173">
        <f t="shared" si="51"/>
        <v>0</v>
      </c>
      <c r="BL64" s="173">
        <f t="shared" si="51"/>
        <v>0</v>
      </c>
      <c r="BM64" s="158"/>
      <c r="BN64" s="159" t="str">
        <f>IFERROR(__xludf.DUMMYFUNCTION("""COMPUTED_VALUE"""),"David Chysky")</f>
        <v>David Chysky</v>
      </c>
      <c r="BO64" s="174"/>
      <c r="BP64" s="175"/>
      <c r="BQ64" s="174"/>
      <c r="BR64" s="175"/>
      <c r="BS64" s="174"/>
      <c r="BT64" s="175"/>
      <c r="BU64" s="174"/>
      <c r="BV64" s="175"/>
      <c r="BW64" s="174"/>
      <c r="BX64" s="175"/>
      <c r="BY64" s="174"/>
      <c r="BZ64" s="175"/>
      <c r="CA64" s="174"/>
      <c r="CB64" s="175"/>
      <c r="CC64" s="174"/>
      <c r="CD64" s="175"/>
      <c r="CE64" s="174"/>
      <c r="CF64" s="175"/>
      <c r="CG64" s="174"/>
      <c r="CH64" s="175"/>
      <c r="CI64" s="174"/>
      <c r="CJ64" s="175"/>
      <c r="CK64" s="174"/>
      <c r="CL64" s="175"/>
      <c r="CM64" s="174"/>
      <c r="CN64" s="175"/>
      <c r="CO64" s="176"/>
      <c r="CP64" s="181"/>
      <c r="CQ64" s="176"/>
      <c r="CR64" s="181"/>
      <c r="CS64" s="174"/>
      <c r="CT64" s="173"/>
      <c r="CU64" s="174"/>
      <c r="CV64" s="173"/>
      <c r="CW64" s="174"/>
      <c r="CX64" s="173"/>
      <c r="CY64" s="174"/>
      <c r="CZ64" s="173"/>
      <c r="DA64" s="174"/>
      <c r="DB64" s="173"/>
      <c r="DC64" s="174"/>
      <c r="DD64" s="173"/>
      <c r="DE64" s="176"/>
      <c r="DF64" s="173"/>
      <c r="DG64" s="176"/>
      <c r="DH64" s="173"/>
      <c r="DI64" s="174"/>
      <c r="DJ64" s="173"/>
      <c r="DK64" s="174"/>
      <c r="DL64" s="173"/>
      <c r="DM64" s="176"/>
      <c r="DN64" s="182"/>
      <c r="DO64" s="174"/>
      <c r="DP64" s="173"/>
      <c r="DQ64" s="174"/>
      <c r="DR64" s="173"/>
      <c r="DS64" s="176"/>
      <c r="DT64" s="173"/>
      <c r="DU64" s="176"/>
      <c r="DV64" s="173"/>
      <c r="DW64" s="174"/>
      <c r="DX64" s="173"/>
      <c r="DY64" s="158"/>
      <c r="DZ64" s="159" t="str">
        <f t="shared" si="26"/>
        <v>David Chysky</v>
      </c>
      <c r="EA64" s="202"/>
      <c r="EB64" s="203"/>
      <c r="EC64" s="202"/>
      <c r="ED64" s="203"/>
      <c r="EE64" s="202"/>
      <c r="EF64" s="203"/>
      <c r="EG64" s="202"/>
      <c r="EH64" s="203"/>
      <c r="EI64" s="202"/>
      <c r="EJ64" s="203"/>
      <c r="EK64" s="202"/>
      <c r="EL64" s="203"/>
      <c r="EM64" s="202"/>
      <c r="EN64" s="203"/>
      <c r="EO64" s="202"/>
      <c r="EP64" s="203"/>
      <c r="EQ64" s="202"/>
      <c r="ER64" s="203"/>
      <c r="ES64" s="202"/>
      <c r="ET64" s="203"/>
      <c r="EU64" s="202"/>
      <c r="EV64" s="203"/>
      <c r="EW64" s="202"/>
      <c r="EX64" s="203"/>
      <c r="EY64" s="202"/>
      <c r="EZ64" s="203"/>
      <c r="FA64" s="204"/>
      <c r="FB64" s="205"/>
      <c r="FC64" s="204"/>
      <c r="FD64" s="205"/>
      <c r="FE64" s="202"/>
      <c r="FF64" s="199"/>
      <c r="FG64" s="202"/>
      <c r="FH64" s="199"/>
      <c r="FI64" s="202"/>
      <c r="FJ64" s="199"/>
      <c r="FK64" s="202"/>
      <c r="FL64" s="199"/>
      <c r="FM64" s="202"/>
      <c r="FN64" s="199"/>
      <c r="FO64" s="202"/>
      <c r="FP64" s="199"/>
      <c r="FQ64" s="204"/>
      <c r="FR64" s="199"/>
      <c r="FS64" s="204"/>
      <c r="FT64" s="199"/>
      <c r="FU64" s="202"/>
      <c r="FV64" s="199"/>
      <c r="FW64" s="202"/>
      <c r="FX64" s="199"/>
      <c r="FY64" s="204"/>
      <c r="FZ64" s="206"/>
      <c r="GA64" s="202"/>
      <c r="GB64" s="199"/>
      <c r="GC64" s="202"/>
      <c r="GD64" s="199"/>
      <c r="GE64" s="204"/>
      <c r="GF64" s="199"/>
      <c r="GG64" s="204"/>
      <c r="GH64" s="199"/>
      <c r="GI64" s="202"/>
      <c r="GJ64" s="199"/>
      <c r="GK64" s="158"/>
      <c r="GL64" s="159" t="str">
        <f t="shared" si="27"/>
        <v>David Chysky</v>
      </c>
      <c r="GM64" s="202"/>
      <c r="GN64" s="203"/>
      <c r="GO64" s="202"/>
      <c r="GP64" s="203"/>
      <c r="GQ64" s="202"/>
      <c r="GR64" s="203"/>
      <c r="GS64" s="202"/>
      <c r="GT64" s="203"/>
      <c r="GU64" s="202"/>
      <c r="GV64" s="203"/>
      <c r="GW64" s="202"/>
      <c r="GX64" s="203"/>
      <c r="GY64" s="202"/>
      <c r="GZ64" s="203"/>
      <c r="HA64" s="202"/>
      <c r="HB64" s="203"/>
      <c r="HC64" s="202"/>
      <c r="HD64" s="203"/>
      <c r="HE64" s="202"/>
      <c r="HF64" s="203"/>
      <c r="HG64" s="202"/>
      <c r="HH64" s="203"/>
      <c r="HI64" s="202"/>
      <c r="HJ64" s="203"/>
      <c r="HK64" s="202"/>
      <c r="HL64" s="203"/>
      <c r="HM64" s="204"/>
      <c r="HN64" s="205"/>
      <c r="HO64" s="204"/>
      <c r="HP64" s="205"/>
      <c r="HQ64" s="202"/>
      <c r="HR64" s="199"/>
      <c r="HS64" s="202"/>
      <c r="HT64" s="199"/>
      <c r="HU64" s="202"/>
      <c r="HV64" s="199"/>
      <c r="HW64" s="202"/>
      <c r="HX64" s="199"/>
      <c r="HY64" s="202"/>
      <c r="HZ64" s="199"/>
      <c r="IA64" s="202"/>
      <c r="IB64" s="199"/>
      <c r="IC64" s="204"/>
      <c r="ID64" s="199"/>
      <c r="IE64" s="204"/>
      <c r="IF64" s="199"/>
      <c r="IG64" s="202"/>
      <c r="IH64" s="199"/>
      <c r="II64" s="202"/>
      <c r="IJ64" s="199"/>
      <c r="IK64" s="204"/>
      <c r="IL64" s="206"/>
      <c r="IM64" s="202"/>
      <c r="IN64" s="199"/>
      <c r="IO64" s="202"/>
      <c r="IP64" s="199"/>
      <c r="IQ64" s="204"/>
      <c r="IR64" s="199"/>
      <c r="IS64" s="204"/>
      <c r="IT64" s="199"/>
      <c r="IU64" s="202"/>
      <c r="IV64" s="199"/>
    </row>
    <row r="65">
      <c r="A65" s="214">
        <f>IFERROR(__xludf.DUMMYFUNCTION("""COMPUTED_VALUE"""),100.0)</f>
        <v>100</v>
      </c>
      <c r="B65" s="159" t="str">
        <f t="shared" si="24"/>
        <v>Dominik Plodek</v>
      </c>
      <c r="C65" s="173">
        <f t="shared" ref="C65:BL65" si="52">BO65+EA65+GM65</f>
        <v>0</v>
      </c>
      <c r="D65" s="173">
        <f t="shared" si="52"/>
        <v>0</v>
      </c>
      <c r="E65" s="173">
        <f t="shared" si="52"/>
        <v>0</v>
      </c>
      <c r="F65" s="173">
        <f t="shared" si="52"/>
        <v>0</v>
      </c>
      <c r="G65" s="173">
        <f t="shared" si="52"/>
        <v>0</v>
      </c>
      <c r="H65" s="173">
        <f t="shared" si="52"/>
        <v>0</v>
      </c>
      <c r="I65" s="173">
        <f t="shared" si="52"/>
        <v>0</v>
      </c>
      <c r="J65" s="173">
        <f t="shared" si="52"/>
        <v>0</v>
      </c>
      <c r="K65" s="173">
        <f t="shared" si="52"/>
        <v>0</v>
      </c>
      <c r="L65" s="173">
        <f t="shared" si="52"/>
        <v>0</v>
      </c>
      <c r="M65" s="173">
        <f t="shared" si="52"/>
        <v>0</v>
      </c>
      <c r="N65" s="173">
        <f t="shared" si="52"/>
        <v>0</v>
      </c>
      <c r="O65" s="173">
        <f t="shared" si="52"/>
        <v>0</v>
      </c>
      <c r="P65" s="173">
        <f t="shared" si="52"/>
        <v>0</v>
      </c>
      <c r="Q65" s="173">
        <f t="shared" si="52"/>
        <v>0</v>
      </c>
      <c r="R65" s="173">
        <f t="shared" si="52"/>
        <v>0</v>
      </c>
      <c r="S65" s="173">
        <f t="shared" si="52"/>
        <v>0</v>
      </c>
      <c r="T65" s="173">
        <f t="shared" si="52"/>
        <v>0</v>
      </c>
      <c r="U65" s="173">
        <f t="shared" si="52"/>
        <v>0</v>
      </c>
      <c r="V65" s="173">
        <f t="shared" si="52"/>
        <v>0</v>
      </c>
      <c r="W65" s="173">
        <f t="shared" si="52"/>
        <v>0</v>
      </c>
      <c r="X65" s="173">
        <f t="shared" si="52"/>
        <v>0</v>
      </c>
      <c r="Y65" s="173">
        <f t="shared" si="52"/>
        <v>0</v>
      </c>
      <c r="Z65" s="173">
        <f t="shared" si="52"/>
        <v>0</v>
      </c>
      <c r="AA65" s="173">
        <f t="shared" si="52"/>
        <v>0</v>
      </c>
      <c r="AB65" s="173">
        <f t="shared" si="52"/>
        <v>0</v>
      </c>
      <c r="AC65" s="173">
        <f t="shared" si="52"/>
        <v>0</v>
      </c>
      <c r="AD65" s="173">
        <f t="shared" si="52"/>
        <v>0</v>
      </c>
      <c r="AE65" s="173">
        <f t="shared" si="52"/>
        <v>0</v>
      </c>
      <c r="AF65" s="173">
        <f t="shared" si="52"/>
        <v>0</v>
      </c>
      <c r="AG65" s="173">
        <f t="shared" si="52"/>
        <v>0</v>
      </c>
      <c r="AH65" s="173">
        <f t="shared" si="52"/>
        <v>0</v>
      </c>
      <c r="AI65" s="173">
        <f t="shared" si="52"/>
        <v>0</v>
      </c>
      <c r="AJ65" s="173">
        <f t="shared" si="52"/>
        <v>0</v>
      </c>
      <c r="AK65" s="173">
        <f t="shared" si="52"/>
        <v>0</v>
      </c>
      <c r="AL65" s="173">
        <f t="shared" si="52"/>
        <v>0</v>
      </c>
      <c r="AM65" s="173">
        <f t="shared" si="52"/>
        <v>0</v>
      </c>
      <c r="AN65" s="173">
        <f t="shared" si="52"/>
        <v>0</v>
      </c>
      <c r="AO65" s="173">
        <f t="shared" si="52"/>
        <v>0</v>
      </c>
      <c r="AP65" s="173">
        <f t="shared" si="52"/>
        <v>0</v>
      </c>
      <c r="AQ65" s="173">
        <f t="shared" si="52"/>
        <v>0</v>
      </c>
      <c r="AR65" s="173">
        <f t="shared" si="52"/>
        <v>0</v>
      </c>
      <c r="AS65" s="173">
        <f t="shared" si="52"/>
        <v>0</v>
      </c>
      <c r="AT65" s="173">
        <f t="shared" si="52"/>
        <v>0</v>
      </c>
      <c r="AU65" s="173">
        <f t="shared" si="52"/>
        <v>0</v>
      </c>
      <c r="AV65" s="173">
        <f t="shared" si="52"/>
        <v>0</v>
      </c>
      <c r="AW65" s="173">
        <f t="shared" si="52"/>
        <v>0</v>
      </c>
      <c r="AX65" s="173">
        <f t="shared" si="52"/>
        <v>0</v>
      </c>
      <c r="AY65" s="173">
        <f t="shared" si="52"/>
        <v>0</v>
      </c>
      <c r="AZ65" s="173">
        <f t="shared" si="52"/>
        <v>0</v>
      </c>
      <c r="BA65" s="173">
        <f t="shared" si="52"/>
        <v>0</v>
      </c>
      <c r="BB65" s="173">
        <f t="shared" si="52"/>
        <v>0</v>
      </c>
      <c r="BC65" s="173">
        <f t="shared" si="52"/>
        <v>0</v>
      </c>
      <c r="BD65" s="173">
        <f t="shared" si="52"/>
        <v>0</v>
      </c>
      <c r="BE65" s="173">
        <f t="shared" si="52"/>
        <v>0</v>
      </c>
      <c r="BF65" s="173">
        <f t="shared" si="52"/>
        <v>0</v>
      </c>
      <c r="BG65" s="173">
        <f t="shared" si="52"/>
        <v>0</v>
      </c>
      <c r="BH65" s="173">
        <f t="shared" si="52"/>
        <v>0</v>
      </c>
      <c r="BI65" s="173">
        <f t="shared" si="52"/>
        <v>0</v>
      </c>
      <c r="BJ65" s="173">
        <f t="shared" si="52"/>
        <v>0</v>
      </c>
      <c r="BK65" s="173">
        <f t="shared" si="52"/>
        <v>0</v>
      </c>
      <c r="BL65" s="173">
        <f t="shared" si="52"/>
        <v>0</v>
      </c>
      <c r="BM65" s="158"/>
      <c r="BN65" s="159" t="str">
        <f>IFERROR(__xludf.DUMMYFUNCTION("""COMPUTED_VALUE"""),"Dominik Plodek")</f>
        <v>Dominik Plodek</v>
      </c>
      <c r="BO65" s="174"/>
      <c r="BP65" s="175"/>
      <c r="BQ65" s="174"/>
      <c r="BR65" s="175"/>
      <c r="BS65" s="174"/>
      <c r="BT65" s="175"/>
      <c r="BU65" s="174"/>
      <c r="BV65" s="175"/>
      <c r="BW65" s="174"/>
      <c r="BX65" s="175"/>
      <c r="BY65" s="174"/>
      <c r="BZ65" s="175"/>
      <c r="CA65" s="174"/>
      <c r="CB65" s="175"/>
      <c r="CC65" s="174"/>
      <c r="CD65" s="175"/>
      <c r="CE65" s="174"/>
      <c r="CF65" s="175"/>
      <c r="CG65" s="174"/>
      <c r="CH65" s="175"/>
      <c r="CI65" s="174"/>
      <c r="CJ65" s="175"/>
      <c r="CK65" s="174"/>
      <c r="CL65" s="175"/>
      <c r="CM65" s="174"/>
      <c r="CN65" s="175"/>
      <c r="CO65" s="176"/>
      <c r="CP65" s="175"/>
      <c r="CQ65" s="174"/>
      <c r="CR65" s="175"/>
      <c r="CS65" s="174"/>
      <c r="CT65" s="173"/>
      <c r="CU65" s="174"/>
      <c r="CV65" s="173"/>
      <c r="CW65" s="174"/>
      <c r="CX65" s="173"/>
      <c r="CY65" s="174"/>
      <c r="CZ65" s="173"/>
      <c r="DA65" s="174"/>
      <c r="DB65" s="173"/>
      <c r="DC65" s="174"/>
      <c r="DD65" s="173"/>
      <c r="DE65" s="174"/>
      <c r="DF65" s="173"/>
      <c r="DG65" s="174"/>
      <c r="DH65" s="173"/>
      <c r="DI65" s="174"/>
      <c r="DJ65" s="173"/>
      <c r="DK65" s="174"/>
      <c r="DL65" s="173"/>
      <c r="DM65" s="174"/>
      <c r="DN65" s="173"/>
      <c r="DO65" s="174"/>
      <c r="DP65" s="173"/>
      <c r="DQ65" s="174"/>
      <c r="DR65" s="173"/>
      <c r="DS65" s="174"/>
      <c r="DT65" s="173"/>
      <c r="DU65" s="174"/>
      <c r="DV65" s="173"/>
      <c r="DW65" s="174"/>
      <c r="DX65" s="173"/>
      <c r="DY65" s="158"/>
      <c r="DZ65" s="159" t="str">
        <f t="shared" si="26"/>
        <v>Dominik Plodek</v>
      </c>
      <c r="EA65" s="202"/>
      <c r="EB65" s="203"/>
      <c r="EC65" s="202"/>
      <c r="ED65" s="203"/>
      <c r="EE65" s="202"/>
      <c r="EF65" s="203"/>
      <c r="EG65" s="202"/>
      <c r="EH65" s="203"/>
      <c r="EI65" s="202"/>
      <c r="EJ65" s="203"/>
      <c r="EK65" s="202"/>
      <c r="EL65" s="203"/>
      <c r="EM65" s="202"/>
      <c r="EN65" s="203"/>
      <c r="EO65" s="202"/>
      <c r="EP65" s="203"/>
      <c r="EQ65" s="202"/>
      <c r="ER65" s="203"/>
      <c r="ES65" s="202"/>
      <c r="ET65" s="203"/>
      <c r="EU65" s="202"/>
      <c r="EV65" s="203"/>
      <c r="EW65" s="202"/>
      <c r="EX65" s="203"/>
      <c r="EY65" s="202"/>
      <c r="EZ65" s="203"/>
      <c r="FA65" s="204"/>
      <c r="FB65" s="203"/>
      <c r="FC65" s="202"/>
      <c r="FD65" s="203"/>
      <c r="FE65" s="202"/>
      <c r="FF65" s="199"/>
      <c r="FG65" s="202"/>
      <c r="FH65" s="199"/>
      <c r="FI65" s="202"/>
      <c r="FJ65" s="199"/>
      <c r="FK65" s="202"/>
      <c r="FL65" s="199"/>
      <c r="FM65" s="202"/>
      <c r="FN65" s="199"/>
      <c r="FO65" s="202"/>
      <c r="FP65" s="199"/>
      <c r="FQ65" s="202"/>
      <c r="FR65" s="199"/>
      <c r="FS65" s="202"/>
      <c r="FT65" s="199"/>
      <c r="FU65" s="202"/>
      <c r="FV65" s="199"/>
      <c r="FW65" s="202"/>
      <c r="FX65" s="199"/>
      <c r="FY65" s="202"/>
      <c r="FZ65" s="199"/>
      <c r="GA65" s="202"/>
      <c r="GB65" s="199"/>
      <c r="GC65" s="202"/>
      <c r="GD65" s="199"/>
      <c r="GE65" s="202"/>
      <c r="GF65" s="199"/>
      <c r="GG65" s="202"/>
      <c r="GH65" s="199"/>
      <c r="GI65" s="202"/>
      <c r="GJ65" s="199"/>
      <c r="GK65" s="158"/>
      <c r="GL65" s="159" t="str">
        <f t="shared" si="27"/>
        <v>Dominik Plodek</v>
      </c>
      <c r="GM65" s="202"/>
      <c r="GN65" s="203"/>
      <c r="GO65" s="202"/>
      <c r="GP65" s="203"/>
      <c r="GQ65" s="202"/>
      <c r="GR65" s="203"/>
      <c r="GS65" s="202"/>
      <c r="GT65" s="203"/>
      <c r="GU65" s="202"/>
      <c r="GV65" s="203"/>
      <c r="GW65" s="202"/>
      <c r="GX65" s="203"/>
      <c r="GY65" s="202"/>
      <c r="GZ65" s="203"/>
      <c r="HA65" s="202"/>
      <c r="HB65" s="203"/>
      <c r="HC65" s="202"/>
      <c r="HD65" s="203"/>
      <c r="HE65" s="202"/>
      <c r="HF65" s="203"/>
      <c r="HG65" s="202"/>
      <c r="HH65" s="203"/>
      <c r="HI65" s="202"/>
      <c r="HJ65" s="203"/>
      <c r="HK65" s="202"/>
      <c r="HL65" s="203"/>
      <c r="HM65" s="204"/>
      <c r="HN65" s="203"/>
      <c r="HO65" s="202"/>
      <c r="HP65" s="203"/>
      <c r="HQ65" s="202"/>
      <c r="HR65" s="199"/>
      <c r="HS65" s="202"/>
      <c r="HT65" s="199"/>
      <c r="HU65" s="202"/>
      <c r="HV65" s="199"/>
      <c r="HW65" s="202"/>
      <c r="HX65" s="199"/>
      <c r="HY65" s="202"/>
      <c r="HZ65" s="199"/>
      <c r="IA65" s="202"/>
      <c r="IB65" s="199"/>
      <c r="IC65" s="202"/>
      <c r="ID65" s="199"/>
      <c r="IE65" s="202"/>
      <c r="IF65" s="199"/>
      <c r="IG65" s="202"/>
      <c r="IH65" s="199"/>
      <c r="II65" s="202"/>
      <c r="IJ65" s="199"/>
      <c r="IK65" s="202"/>
      <c r="IL65" s="199"/>
      <c r="IM65" s="202"/>
      <c r="IN65" s="199"/>
      <c r="IO65" s="202"/>
      <c r="IP65" s="199"/>
      <c r="IQ65" s="202"/>
      <c r="IR65" s="199"/>
      <c r="IS65" s="202"/>
      <c r="IT65" s="199"/>
      <c r="IU65" s="202"/>
      <c r="IV65" s="199"/>
    </row>
    <row r="66">
      <c r="A66" s="214">
        <f>IFERROR(__xludf.DUMMYFUNCTION("""COMPUTED_VALUE"""),100.0)</f>
        <v>100</v>
      </c>
      <c r="B66" s="159" t="str">
        <f t="shared" si="24"/>
        <v>Lukáš Viktora</v>
      </c>
      <c r="C66" s="173">
        <f t="shared" ref="C66:BL66" si="53">BO66+EA66+GM66</f>
        <v>0</v>
      </c>
      <c r="D66" s="173">
        <f t="shared" si="53"/>
        <v>0</v>
      </c>
      <c r="E66" s="173">
        <f t="shared" si="53"/>
        <v>0</v>
      </c>
      <c r="F66" s="173">
        <f t="shared" si="53"/>
        <v>0</v>
      </c>
      <c r="G66" s="173">
        <f t="shared" si="53"/>
        <v>0</v>
      </c>
      <c r="H66" s="173">
        <f t="shared" si="53"/>
        <v>0</v>
      </c>
      <c r="I66" s="173">
        <f t="shared" si="53"/>
        <v>0</v>
      </c>
      <c r="J66" s="173">
        <f t="shared" si="53"/>
        <v>0</v>
      </c>
      <c r="K66" s="173">
        <f t="shared" si="53"/>
        <v>0</v>
      </c>
      <c r="L66" s="173">
        <f t="shared" si="53"/>
        <v>0</v>
      </c>
      <c r="M66" s="173">
        <f t="shared" si="53"/>
        <v>0</v>
      </c>
      <c r="N66" s="173">
        <f t="shared" si="53"/>
        <v>0</v>
      </c>
      <c r="O66" s="173">
        <f t="shared" si="53"/>
        <v>0</v>
      </c>
      <c r="P66" s="173">
        <f t="shared" si="53"/>
        <v>0</v>
      </c>
      <c r="Q66" s="173">
        <f t="shared" si="53"/>
        <v>0</v>
      </c>
      <c r="R66" s="173">
        <f t="shared" si="53"/>
        <v>0</v>
      </c>
      <c r="S66" s="173">
        <f t="shared" si="53"/>
        <v>0</v>
      </c>
      <c r="T66" s="173">
        <f t="shared" si="53"/>
        <v>0</v>
      </c>
      <c r="U66" s="173">
        <f t="shared" si="53"/>
        <v>0</v>
      </c>
      <c r="V66" s="173">
        <f t="shared" si="53"/>
        <v>0</v>
      </c>
      <c r="W66" s="173">
        <f t="shared" si="53"/>
        <v>0</v>
      </c>
      <c r="X66" s="173">
        <f t="shared" si="53"/>
        <v>0</v>
      </c>
      <c r="Y66" s="173">
        <f t="shared" si="53"/>
        <v>0</v>
      </c>
      <c r="Z66" s="173">
        <f t="shared" si="53"/>
        <v>0</v>
      </c>
      <c r="AA66" s="173">
        <f t="shared" si="53"/>
        <v>0</v>
      </c>
      <c r="AB66" s="173">
        <f t="shared" si="53"/>
        <v>0</v>
      </c>
      <c r="AC66" s="173">
        <f t="shared" si="53"/>
        <v>0</v>
      </c>
      <c r="AD66" s="173">
        <f t="shared" si="53"/>
        <v>0</v>
      </c>
      <c r="AE66" s="173">
        <f t="shared" si="53"/>
        <v>0</v>
      </c>
      <c r="AF66" s="173">
        <f t="shared" si="53"/>
        <v>0</v>
      </c>
      <c r="AG66" s="173">
        <f t="shared" si="53"/>
        <v>0</v>
      </c>
      <c r="AH66" s="173">
        <f t="shared" si="53"/>
        <v>0</v>
      </c>
      <c r="AI66" s="173">
        <f t="shared" si="53"/>
        <v>0</v>
      </c>
      <c r="AJ66" s="173">
        <f t="shared" si="53"/>
        <v>0</v>
      </c>
      <c r="AK66" s="173">
        <f t="shared" si="53"/>
        <v>0</v>
      </c>
      <c r="AL66" s="173">
        <f t="shared" si="53"/>
        <v>0</v>
      </c>
      <c r="AM66" s="173">
        <f t="shared" si="53"/>
        <v>0</v>
      </c>
      <c r="AN66" s="173">
        <f t="shared" si="53"/>
        <v>0</v>
      </c>
      <c r="AO66" s="173">
        <f t="shared" si="53"/>
        <v>0</v>
      </c>
      <c r="AP66" s="173">
        <f t="shared" si="53"/>
        <v>0</v>
      </c>
      <c r="AQ66" s="173">
        <f t="shared" si="53"/>
        <v>0</v>
      </c>
      <c r="AR66" s="173">
        <f t="shared" si="53"/>
        <v>0</v>
      </c>
      <c r="AS66" s="173">
        <f t="shared" si="53"/>
        <v>0</v>
      </c>
      <c r="AT66" s="173">
        <f t="shared" si="53"/>
        <v>0</v>
      </c>
      <c r="AU66" s="173">
        <f t="shared" si="53"/>
        <v>0</v>
      </c>
      <c r="AV66" s="173">
        <f t="shared" si="53"/>
        <v>0</v>
      </c>
      <c r="AW66" s="173">
        <f t="shared" si="53"/>
        <v>0</v>
      </c>
      <c r="AX66" s="173">
        <f t="shared" si="53"/>
        <v>0</v>
      </c>
      <c r="AY66" s="173">
        <f t="shared" si="53"/>
        <v>0</v>
      </c>
      <c r="AZ66" s="173">
        <f t="shared" si="53"/>
        <v>0</v>
      </c>
      <c r="BA66" s="173">
        <f t="shared" si="53"/>
        <v>0</v>
      </c>
      <c r="BB66" s="173">
        <f t="shared" si="53"/>
        <v>0</v>
      </c>
      <c r="BC66" s="173">
        <f t="shared" si="53"/>
        <v>0</v>
      </c>
      <c r="BD66" s="173">
        <f t="shared" si="53"/>
        <v>0</v>
      </c>
      <c r="BE66" s="173">
        <f t="shared" si="53"/>
        <v>0</v>
      </c>
      <c r="BF66" s="173">
        <f t="shared" si="53"/>
        <v>0</v>
      </c>
      <c r="BG66" s="173">
        <f t="shared" si="53"/>
        <v>0</v>
      </c>
      <c r="BH66" s="173">
        <f t="shared" si="53"/>
        <v>0</v>
      </c>
      <c r="BI66" s="173">
        <f t="shared" si="53"/>
        <v>0</v>
      </c>
      <c r="BJ66" s="173">
        <f t="shared" si="53"/>
        <v>0</v>
      </c>
      <c r="BK66" s="173">
        <f t="shared" si="53"/>
        <v>0</v>
      </c>
      <c r="BL66" s="173">
        <f t="shared" si="53"/>
        <v>0</v>
      </c>
      <c r="BM66" s="158"/>
      <c r="BN66" s="159" t="str">
        <f>IFERROR(__xludf.DUMMYFUNCTION("""COMPUTED_VALUE"""),"Lukáš Viktora")</f>
        <v>Lukáš Viktora</v>
      </c>
      <c r="BO66" s="174"/>
      <c r="BP66" s="175"/>
      <c r="BQ66" s="174"/>
      <c r="BR66" s="175"/>
      <c r="BS66" s="174"/>
      <c r="BT66" s="175"/>
      <c r="BU66" s="174"/>
      <c r="BV66" s="175"/>
      <c r="BW66" s="174"/>
      <c r="BX66" s="175"/>
      <c r="BY66" s="174"/>
      <c r="BZ66" s="175"/>
      <c r="CA66" s="174"/>
      <c r="CB66" s="175"/>
      <c r="CC66" s="174"/>
      <c r="CD66" s="175"/>
      <c r="CE66" s="174"/>
      <c r="CF66" s="175"/>
      <c r="CG66" s="174"/>
      <c r="CH66" s="175"/>
      <c r="CI66" s="174"/>
      <c r="CJ66" s="175"/>
      <c r="CK66" s="174"/>
      <c r="CL66" s="175"/>
      <c r="CM66" s="174"/>
      <c r="CN66" s="175"/>
      <c r="CO66" s="174"/>
      <c r="CP66" s="175"/>
      <c r="CQ66" s="174"/>
      <c r="CR66" s="175"/>
      <c r="CS66" s="174"/>
      <c r="CT66" s="173"/>
      <c r="CU66" s="174"/>
      <c r="CV66" s="173"/>
      <c r="CW66" s="174"/>
      <c r="CX66" s="173"/>
      <c r="CY66" s="174"/>
      <c r="CZ66" s="173"/>
      <c r="DA66" s="174"/>
      <c r="DB66" s="173"/>
      <c r="DC66" s="174"/>
      <c r="DD66" s="173"/>
      <c r="DE66" s="174"/>
      <c r="DF66" s="173"/>
      <c r="DG66" s="174"/>
      <c r="DH66" s="173"/>
      <c r="DI66" s="174"/>
      <c r="DJ66" s="173"/>
      <c r="DK66" s="174"/>
      <c r="DL66" s="173"/>
      <c r="DM66" s="174"/>
      <c r="DN66" s="173"/>
      <c r="DO66" s="174"/>
      <c r="DP66" s="173"/>
      <c r="DQ66" s="174"/>
      <c r="DR66" s="173"/>
      <c r="DS66" s="174"/>
      <c r="DT66" s="173"/>
      <c r="DU66" s="174"/>
      <c r="DV66" s="173"/>
      <c r="DW66" s="174"/>
      <c r="DX66" s="173"/>
      <c r="DY66" s="158"/>
      <c r="DZ66" s="159" t="str">
        <f t="shared" si="26"/>
        <v>Lukáš Viktora</v>
      </c>
      <c r="EA66" s="202"/>
      <c r="EB66" s="203"/>
      <c r="EC66" s="202"/>
      <c r="ED66" s="203"/>
      <c r="EE66" s="202"/>
      <c r="EF66" s="203"/>
      <c r="EG66" s="202"/>
      <c r="EH66" s="203"/>
      <c r="EI66" s="202"/>
      <c r="EJ66" s="203"/>
      <c r="EK66" s="202"/>
      <c r="EL66" s="203"/>
      <c r="EM66" s="202"/>
      <c r="EN66" s="203"/>
      <c r="EO66" s="202"/>
      <c r="EP66" s="203"/>
      <c r="EQ66" s="202"/>
      <c r="ER66" s="203"/>
      <c r="ES66" s="202"/>
      <c r="ET66" s="203"/>
      <c r="EU66" s="202"/>
      <c r="EV66" s="203"/>
      <c r="EW66" s="202"/>
      <c r="EX66" s="203"/>
      <c r="EY66" s="202"/>
      <c r="EZ66" s="203"/>
      <c r="FA66" s="202"/>
      <c r="FB66" s="203"/>
      <c r="FC66" s="202"/>
      <c r="FD66" s="203"/>
      <c r="FE66" s="202"/>
      <c r="FF66" s="199"/>
      <c r="FG66" s="202"/>
      <c r="FH66" s="199"/>
      <c r="FI66" s="202"/>
      <c r="FJ66" s="199"/>
      <c r="FK66" s="202"/>
      <c r="FL66" s="199"/>
      <c r="FM66" s="202"/>
      <c r="FN66" s="199"/>
      <c r="FO66" s="202"/>
      <c r="FP66" s="199"/>
      <c r="FQ66" s="202"/>
      <c r="FR66" s="199"/>
      <c r="FS66" s="202"/>
      <c r="FT66" s="199"/>
      <c r="FU66" s="202"/>
      <c r="FV66" s="199"/>
      <c r="FW66" s="202"/>
      <c r="FX66" s="199"/>
      <c r="FY66" s="202"/>
      <c r="FZ66" s="199"/>
      <c r="GA66" s="202"/>
      <c r="GB66" s="199"/>
      <c r="GC66" s="202"/>
      <c r="GD66" s="199"/>
      <c r="GE66" s="202"/>
      <c r="GF66" s="199"/>
      <c r="GG66" s="202"/>
      <c r="GH66" s="199"/>
      <c r="GI66" s="202"/>
      <c r="GJ66" s="199"/>
      <c r="GK66" s="158"/>
      <c r="GL66" s="159" t="str">
        <f t="shared" si="27"/>
        <v>Lukáš Viktora</v>
      </c>
      <c r="GM66" s="202"/>
      <c r="GN66" s="203"/>
      <c r="GO66" s="202"/>
      <c r="GP66" s="203"/>
      <c r="GQ66" s="202"/>
      <c r="GR66" s="203"/>
      <c r="GS66" s="202"/>
      <c r="GT66" s="203"/>
      <c r="GU66" s="202"/>
      <c r="GV66" s="203"/>
      <c r="GW66" s="202"/>
      <c r="GX66" s="203"/>
      <c r="GY66" s="202"/>
      <c r="GZ66" s="203"/>
      <c r="HA66" s="202"/>
      <c r="HB66" s="203"/>
      <c r="HC66" s="202"/>
      <c r="HD66" s="203"/>
      <c r="HE66" s="202"/>
      <c r="HF66" s="203"/>
      <c r="HG66" s="202"/>
      <c r="HH66" s="203"/>
      <c r="HI66" s="202"/>
      <c r="HJ66" s="203"/>
      <c r="HK66" s="202"/>
      <c r="HL66" s="203"/>
      <c r="HM66" s="202"/>
      <c r="HN66" s="203"/>
      <c r="HO66" s="202"/>
      <c r="HP66" s="203"/>
      <c r="HQ66" s="202"/>
      <c r="HR66" s="199"/>
      <c r="HS66" s="202"/>
      <c r="HT66" s="199"/>
      <c r="HU66" s="202"/>
      <c r="HV66" s="199"/>
      <c r="HW66" s="202"/>
      <c r="HX66" s="199"/>
      <c r="HY66" s="202"/>
      <c r="HZ66" s="199"/>
      <c r="IA66" s="202"/>
      <c r="IB66" s="199"/>
      <c r="IC66" s="202"/>
      <c r="ID66" s="199"/>
      <c r="IE66" s="202"/>
      <c r="IF66" s="199"/>
      <c r="IG66" s="202"/>
      <c r="IH66" s="199"/>
      <c r="II66" s="202"/>
      <c r="IJ66" s="199"/>
      <c r="IK66" s="202"/>
      <c r="IL66" s="199"/>
      <c r="IM66" s="202"/>
      <c r="IN66" s="199"/>
      <c r="IO66" s="202"/>
      <c r="IP66" s="199"/>
      <c r="IQ66" s="202"/>
      <c r="IR66" s="199"/>
      <c r="IS66" s="202"/>
      <c r="IT66" s="199"/>
      <c r="IU66" s="202"/>
      <c r="IV66" s="199"/>
    </row>
    <row r="67">
      <c r="A67" s="214">
        <f>IFERROR(__xludf.DUMMYFUNCTION("""COMPUTED_VALUE"""),100.0)</f>
        <v>100</v>
      </c>
      <c r="B67" s="159" t="str">
        <f t="shared" si="24"/>
        <v>Jan Jakub Šmejkal</v>
      </c>
      <c r="C67" s="173">
        <f t="shared" ref="C67:BL67" si="54">BO67+EA67+GM67</f>
        <v>0</v>
      </c>
      <c r="D67" s="173">
        <f t="shared" si="54"/>
        <v>0</v>
      </c>
      <c r="E67" s="173">
        <f t="shared" si="54"/>
        <v>0</v>
      </c>
      <c r="F67" s="173">
        <f t="shared" si="54"/>
        <v>0</v>
      </c>
      <c r="G67" s="173">
        <f t="shared" si="54"/>
        <v>0</v>
      </c>
      <c r="H67" s="173">
        <f t="shared" si="54"/>
        <v>0</v>
      </c>
      <c r="I67" s="173">
        <f t="shared" si="54"/>
        <v>0</v>
      </c>
      <c r="J67" s="173">
        <f t="shared" si="54"/>
        <v>0</v>
      </c>
      <c r="K67" s="173">
        <f t="shared" si="54"/>
        <v>0</v>
      </c>
      <c r="L67" s="173">
        <f t="shared" si="54"/>
        <v>0</v>
      </c>
      <c r="M67" s="173">
        <f t="shared" si="54"/>
        <v>0</v>
      </c>
      <c r="N67" s="173">
        <f t="shared" si="54"/>
        <v>0</v>
      </c>
      <c r="O67" s="173">
        <f t="shared" si="54"/>
        <v>7.5</v>
      </c>
      <c r="P67" s="173">
        <f t="shared" si="54"/>
        <v>0</v>
      </c>
      <c r="Q67" s="173">
        <f t="shared" si="54"/>
        <v>0</v>
      </c>
      <c r="R67" s="173">
        <f t="shared" si="54"/>
        <v>0</v>
      </c>
      <c r="S67" s="173">
        <f t="shared" si="54"/>
        <v>0</v>
      </c>
      <c r="T67" s="173">
        <f t="shared" si="54"/>
        <v>0</v>
      </c>
      <c r="U67" s="173">
        <f t="shared" si="54"/>
        <v>0</v>
      </c>
      <c r="V67" s="173">
        <f t="shared" si="54"/>
        <v>0</v>
      </c>
      <c r="W67" s="173">
        <f t="shared" si="54"/>
        <v>0</v>
      </c>
      <c r="X67" s="173">
        <f t="shared" si="54"/>
        <v>0</v>
      </c>
      <c r="Y67" s="173">
        <f t="shared" si="54"/>
        <v>0</v>
      </c>
      <c r="Z67" s="173">
        <f t="shared" si="54"/>
        <v>0</v>
      </c>
      <c r="AA67" s="173">
        <f t="shared" si="54"/>
        <v>0</v>
      </c>
      <c r="AB67" s="173">
        <f t="shared" si="54"/>
        <v>0</v>
      </c>
      <c r="AC67" s="173">
        <f t="shared" si="54"/>
        <v>0</v>
      </c>
      <c r="AD67" s="173">
        <f t="shared" si="54"/>
        <v>0</v>
      </c>
      <c r="AE67" s="173">
        <f t="shared" si="54"/>
        <v>0</v>
      </c>
      <c r="AF67" s="173">
        <f t="shared" si="54"/>
        <v>0</v>
      </c>
      <c r="AG67" s="173">
        <f t="shared" si="54"/>
        <v>0</v>
      </c>
      <c r="AH67" s="173">
        <f t="shared" si="54"/>
        <v>0</v>
      </c>
      <c r="AI67" s="173">
        <f t="shared" si="54"/>
        <v>0</v>
      </c>
      <c r="AJ67" s="173">
        <f t="shared" si="54"/>
        <v>0</v>
      </c>
      <c r="AK67" s="173">
        <f t="shared" si="54"/>
        <v>0</v>
      </c>
      <c r="AL67" s="173">
        <f t="shared" si="54"/>
        <v>0</v>
      </c>
      <c r="AM67" s="173">
        <f t="shared" si="54"/>
        <v>0</v>
      </c>
      <c r="AN67" s="173">
        <f t="shared" si="54"/>
        <v>0</v>
      </c>
      <c r="AO67" s="173">
        <f t="shared" si="54"/>
        <v>5.5</v>
      </c>
      <c r="AP67" s="173">
        <f t="shared" si="54"/>
        <v>0</v>
      </c>
      <c r="AQ67" s="173">
        <f t="shared" si="54"/>
        <v>0</v>
      </c>
      <c r="AR67" s="173">
        <f t="shared" si="54"/>
        <v>0</v>
      </c>
      <c r="AS67" s="173">
        <f t="shared" si="54"/>
        <v>0</v>
      </c>
      <c r="AT67" s="173">
        <f t="shared" si="54"/>
        <v>0</v>
      </c>
      <c r="AU67" s="173">
        <f t="shared" si="54"/>
        <v>0</v>
      </c>
      <c r="AV67" s="173">
        <f t="shared" si="54"/>
        <v>0</v>
      </c>
      <c r="AW67" s="173">
        <f t="shared" si="54"/>
        <v>0</v>
      </c>
      <c r="AX67" s="173">
        <f t="shared" si="54"/>
        <v>0</v>
      </c>
      <c r="AY67" s="173">
        <f t="shared" si="54"/>
        <v>0</v>
      </c>
      <c r="AZ67" s="173">
        <f t="shared" si="54"/>
        <v>0</v>
      </c>
      <c r="BA67" s="173">
        <f t="shared" si="54"/>
        <v>0</v>
      </c>
      <c r="BB67" s="173">
        <f t="shared" si="54"/>
        <v>0</v>
      </c>
      <c r="BC67" s="173">
        <f t="shared" si="54"/>
        <v>0</v>
      </c>
      <c r="BD67" s="173">
        <f t="shared" si="54"/>
        <v>0</v>
      </c>
      <c r="BE67" s="173">
        <f t="shared" si="54"/>
        <v>0</v>
      </c>
      <c r="BF67" s="173">
        <f t="shared" si="54"/>
        <v>0</v>
      </c>
      <c r="BG67" s="173">
        <f t="shared" si="54"/>
        <v>0</v>
      </c>
      <c r="BH67" s="173">
        <f t="shared" si="54"/>
        <v>0</v>
      </c>
      <c r="BI67" s="173">
        <f t="shared" si="54"/>
        <v>0</v>
      </c>
      <c r="BJ67" s="173">
        <f t="shared" si="54"/>
        <v>0</v>
      </c>
      <c r="BK67" s="173">
        <f t="shared" si="54"/>
        <v>0</v>
      </c>
      <c r="BL67" s="173">
        <f t="shared" si="54"/>
        <v>0</v>
      </c>
      <c r="BM67" s="158"/>
      <c r="BN67" s="159" t="str">
        <f>IFERROR(__xludf.DUMMYFUNCTION("""COMPUTED_VALUE"""),"Jan Jakub Šmejkal")</f>
        <v>Jan Jakub Šmejkal</v>
      </c>
      <c r="BO67" s="174"/>
      <c r="BP67" s="175"/>
      <c r="BQ67" s="174"/>
      <c r="BR67" s="175"/>
      <c r="BS67" s="174"/>
      <c r="BT67" s="175"/>
      <c r="BU67" s="174"/>
      <c r="BV67" s="175"/>
      <c r="BW67" s="174"/>
      <c r="BX67" s="175"/>
      <c r="BY67" s="174"/>
      <c r="BZ67" s="175"/>
      <c r="CA67" s="174">
        <f>IFERROR(__xludf.DUMMYFUNCTION("""COMPUTED_VALUE"""),7.5)</f>
        <v>7.5</v>
      </c>
      <c r="CB67" s="175"/>
      <c r="CC67" s="174"/>
      <c r="CD67" s="175"/>
      <c r="CE67" s="174"/>
      <c r="CF67" s="175"/>
      <c r="CG67" s="174"/>
      <c r="CH67" s="175"/>
      <c r="CI67" s="174"/>
      <c r="CJ67" s="175"/>
      <c r="CK67" s="174"/>
      <c r="CL67" s="175"/>
      <c r="CM67" s="174"/>
      <c r="CN67" s="175"/>
      <c r="CO67" s="174"/>
      <c r="CP67" s="175"/>
      <c r="CQ67" s="174"/>
      <c r="CR67" s="175"/>
      <c r="CS67" s="174"/>
      <c r="CT67" s="173"/>
      <c r="CU67" s="174"/>
      <c r="CV67" s="173"/>
      <c r="CW67" s="174"/>
      <c r="CX67" s="173"/>
      <c r="CY67" s="174"/>
      <c r="CZ67" s="173"/>
      <c r="DA67" s="174">
        <f>IFERROR(__xludf.DUMMYFUNCTION("""COMPUTED_VALUE"""),5.5)</f>
        <v>5.5</v>
      </c>
      <c r="DB67" s="173"/>
      <c r="DC67" s="174"/>
      <c r="DD67" s="173"/>
      <c r="DE67" s="174"/>
      <c r="DF67" s="173"/>
      <c r="DG67" s="174"/>
      <c r="DH67" s="173"/>
      <c r="DI67" s="174"/>
      <c r="DJ67" s="173"/>
      <c r="DK67" s="174"/>
      <c r="DL67" s="173"/>
      <c r="DM67" s="174"/>
      <c r="DN67" s="173"/>
      <c r="DO67" s="174"/>
      <c r="DP67" s="173"/>
      <c r="DQ67" s="174"/>
      <c r="DR67" s="173"/>
      <c r="DS67" s="174"/>
      <c r="DT67" s="173"/>
      <c r="DU67" s="174"/>
      <c r="DV67" s="173"/>
      <c r="DW67" s="174"/>
      <c r="DX67" s="173"/>
      <c r="DY67" s="158"/>
      <c r="DZ67" s="159" t="str">
        <f t="shared" si="26"/>
        <v>Jan Jakub Šmejkal</v>
      </c>
      <c r="EA67" s="202"/>
      <c r="EB67" s="203"/>
      <c r="EC67" s="202"/>
      <c r="ED67" s="203"/>
      <c r="EE67" s="202"/>
      <c r="EF67" s="203"/>
      <c r="EG67" s="202"/>
      <c r="EH67" s="203"/>
      <c r="EI67" s="202"/>
      <c r="EJ67" s="203"/>
      <c r="EK67" s="202"/>
      <c r="EL67" s="203"/>
      <c r="EM67" s="202"/>
      <c r="EN67" s="203"/>
      <c r="EO67" s="202"/>
      <c r="EP67" s="203"/>
      <c r="EQ67" s="202"/>
      <c r="ER67" s="203"/>
      <c r="ES67" s="202"/>
      <c r="ET67" s="203"/>
      <c r="EU67" s="202"/>
      <c r="EV67" s="203"/>
      <c r="EW67" s="202"/>
      <c r="EX67" s="203"/>
      <c r="EY67" s="202"/>
      <c r="EZ67" s="203"/>
      <c r="FA67" s="202"/>
      <c r="FB67" s="203"/>
      <c r="FC67" s="202"/>
      <c r="FD67" s="203"/>
      <c r="FE67" s="202"/>
      <c r="FF67" s="199"/>
      <c r="FG67" s="202"/>
      <c r="FH67" s="199"/>
      <c r="FI67" s="202"/>
      <c r="FJ67" s="199"/>
      <c r="FK67" s="202"/>
      <c r="FL67" s="199"/>
      <c r="FM67" s="202"/>
      <c r="FN67" s="199"/>
      <c r="FO67" s="202"/>
      <c r="FP67" s="199"/>
      <c r="FQ67" s="202"/>
      <c r="FR67" s="199"/>
      <c r="FS67" s="202"/>
      <c r="FT67" s="199"/>
      <c r="FU67" s="202"/>
      <c r="FV67" s="199"/>
      <c r="FW67" s="202"/>
      <c r="FX67" s="199"/>
      <c r="FY67" s="202"/>
      <c r="FZ67" s="199"/>
      <c r="GA67" s="202"/>
      <c r="GB67" s="199"/>
      <c r="GC67" s="202"/>
      <c r="GD67" s="199"/>
      <c r="GE67" s="202"/>
      <c r="GF67" s="199"/>
      <c r="GG67" s="202"/>
      <c r="GH67" s="199"/>
      <c r="GI67" s="202"/>
      <c r="GJ67" s="199"/>
      <c r="GK67" s="158"/>
      <c r="GL67" s="159" t="str">
        <f t="shared" si="27"/>
        <v>Jan Jakub Šmejkal</v>
      </c>
      <c r="GM67" s="202"/>
      <c r="GN67" s="203"/>
      <c r="GO67" s="202"/>
      <c r="GP67" s="203"/>
      <c r="GQ67" s="202"/>
      <c r="GR67" s="203"/>
      <c r="GS67" s="202"/>
      <c r="GT67" s="203"/>
      <c r="GU67" s="202"/>
      <c r="GV67" s="203"/>
      <c r="GW67" s="202"/>
      <c r="GX67" s="203"/>
      <c r="GY67" s="202"/>
      <c r="GZ67" s="203"/>
      <c r="HA67" s="202"/>
      <c r="HB67" s="203"/>
      <c r="HC67" s="202"/>
      <c r="HD67" s="203"/>
      <c r="HE67" s="202"/>
      <c r="HF67" s="203"/>
      <c r="HG67" s="202"/>
      <c r="HH67" s="203"/>
      <c r="HI67" s="202"/>
      <c r="HJ67" s="203"/>
      <c r="HK67" s="202"/>
      <c r="HL67" s="203"/>
      <c r="HM67" s="202"/>
      <c r="HN67" s="203"/>
      <c r="HO67" s="202"/>
      <c r="HP67" s="203"/>
      <c r="HQ67" s="202"/>
      <c r="HR67" s="199"/>
      <c r="HS67" s="202"/>
      <c r="HT67" s="199"/>
      <c r="HU67" s="202"/>
      <c r="HV67" s="199"/>
      <c r="HW67" s="202"/>
      <c r="HX67" s="199"/>
      <c r="HY67" s="202"/>
      <c r="HZ67" s="199"/>
      <c r="IA67" s="202"/>
      <c r="IB67" s="199"/>
      <c r="IC67" s="202"/>
      <c r="ID67" s="199"/>
      <c r="IE67" s="202"/>
      <c r="IF67" s="199"/>
      <c r="IG67" s="202"/>
      <c r="IH67" s="199"/>
      <c r="II67" s="202"/>
      <c r="IJ67" s="199"/>
      <c r="IK67" s="202"/>
      <c r="IL67" s="199"/>
      <c r="IM67" s="202"/>
      <c r="IN67" s="199"/>
      <c r="IO67" s="202"/>
      <c r="IP67" s="199"/>
      <c r="IQ67" s="202"/>
      <c r="IR67" s="199"/>
      <c r="IS67" s="202"/>
      <c r="IT67" s="199"/>
      <c r="IU67" s="202"/>
      <c r="IV67" s="199"/>
    </row>
    <row r="68">
      <c r="A68" s="214">
        <f>IFERROR(__xludf.DUMMYFUNCTION("""COMPUTED_VALUE"""),100.0)</f>
        <v>100</v>
      </c>
      <c r="B68" s="159" t="str">
        <f t="shared" si="24"/>
        <v>Miroslav Majtán</v>
      </c>
      <c r="C68" s="173">
        <f t="shared" ref="C68:BL68" si="55">BO68+EA68+GM68</f>
        <v>0</v>
      </c>
      <c r="D68" s="173">
        <f t="shared" si="55"/>
        <v>0</v>
      </c>
      <c r="E68" s="173">
        <f t="shared" si="55"/>
        <v>0</v>
      </c>
      <c r="F68" s="173">
        <f t="shared" si="55"/>
        <v>0</v>
      </c>
      <c r="G68" s="173">
        <f t="shared" si="55"/>
        <v>0</v>
      </c>
      <c r="H68" s="173">
        <f t="shared" si="55"/>
        <v>0</v>
      </c>
      <c r="I68" s="173">
        <f t="shared" si="55"/>
        <v>0</v>
      </c>
      <c r="J68" s="173">
        <f t="shared" si="55"/>
        <v>0</v>
      </c>
      <c r="K68" s="173">
        <f t="shared" si="55"/>
        <v>0</v>
      </c>
      <c r="L68" s="173">
        <f t="shared" si="55"/>
        <v>0</v>
      </c>
      <c r="M68" s="173">
        <f t="shared" si="55"/>
        <v>0</v>
      </c>
      <c r="N68" s="173">
        <f t="shared" si="55"/>
        <v>0</v>
      </c>
      <c r="O68" s="173">
        <f t="shared" si="55"/>
        <v>0</v>
      </c>
      <c r="P68" s="173">
        <f t="shared" si="55"/>
        <v>0</v>
      </c>
      <c r="Q68" s="173">
        <f t="shared" si="55"/>
        <v>0</v>
      </c>
      <c r="R68" s="173">
        <f t="shared" si="55"/>
        <v>0</v>
      </c>
      <c r="S68" s="173">
        <f t="shared" si="55"/>
        <v>0</v>
      </c>
      <c r="T68" s="173">
        <f t="shared" si="55"/>
        <v>0</v>
      </c>
      <c r="U68" s="173">
        <f t="shared" si="55"/>
        <v>0</v>
      </c>
      <c r="V68" s="173">
        <f t="shared" si="55"/>
        <v>0</v>
      </c>
      <c r="W68" s="173">
        <f t="shared" si="55"/>
        <v>0</v>
      </c>
      <c r="X68" s="173">
        <f t="shared" si="55"/>
        <v>0</v>
      </c>
      <c r="Y68" s="173">
        <f t="shared" si="55"/>
        <v>0</v>
      </c>
      <c r="Z68" s="173">
        <f t="shared" si="55"/>
        <v>0</v>
      </c>
      <c r="AA68" s="173">
        <f t="shared" si="55"/>
        <v>0</v>
      </c>
      <c r="AB68" s="173">
        <f t="shared" si="55"/>
        <v>0</v>
      </c>
      <c r="AC68" s="173">
        <f t="shared" si="55"/>
        <v>0</v>
      </c>
      <c r="AD68" s="173">
        <f t="shared" si="55"/>
        <v>0</v>
      </c>
      <c r="AE68" s="173">
        <f t="shared" si="55"/>
        <v>0</v>
      </c>
      <c r="AF68" s="173">
        <f t="shared" si="55"/>
        <v>0</v>
      </c>
      <c r="AG68" s="173">
        <f t="shared" si="55"/>
        <v>0</v>
      </c>
      <c r="AH68" s="173">
        <f t="shared" si="55"/>
        <v>0</v>
      </c>
      <c r="AI68" s="173">
        <f t="shared" si="55"/>
        <v>0</v>
      </c>
      <c r="AJ68" s="173">
        <f t="shared" si="55"/>
        <v>0</v>
      </c>
      <c r="AK68" s="173">
        <f t="shared" si="55"/>
        <v>0</v>
      </c>
      <c r="AL68" s="173">
        <f t="shared" si="55"/>
        <v>0</v>
      </c>
      <c r="AM68" s="173">
        <f t="shared" si="55"/>
        <v>0</v>
      </c>
      <c r="AN68" s="173">
        <f t="shared" si="55"/>
        <v>0</v>
      </c>
      <c r="AO68" s="173">
        <f t="shared" si="55"/>
        <v>0</v>
      </c>
      <c r="AP68" s="173">
        <f t="shared" si="55"/>
        <v>0</v>
      </c>
      <c r="AQ68" s="173">
        <f t="shared" si="55"/>
        <v>0</v>
      </c>
      <c r="AR68" s="173">
        <f t="shared" si="55"/>
        <v>0</v>
      </c>
      <c r="AS68" s="173">
        <f t="shared" si="55"/>
        <v>0</v>
      </c>
      <c r="AT68" s="173">
        <f t="shared" si="55"/>
        <v>0</v>
      </c>
      <c r="AU68" s="173">
        <f t="shared" si="55"/>
        <v>0</v>
      </c>
      <c r="AV68" s="173">
        <f t="shared" si="55"/>
        <v>0</v>
      </c>
      <c r="AW68" s="173">
        <f t="shared" si="55"/>
        <v>0</v>
      </c>
      <c r="AX68" s="173">
        <f t="shared" si="55"/>
        <v>0</v>
      </c>
      <c r="AY68" s="173">
        <f t="shared" si="55"/>
        <v>0</v>
      </c>
      <c r="AZ68" s="173">
        <f t="shared" si="55"/>
        <v>0</v>
      </c>
      <c r="BA68" s="173">
        <f t="shared" si="55"/>
        <v>0</v>
      </c>
      <c r="BB68" s="173">
        <f t="shared" si="55"/>
        <v>0</v>
      </c>
      <c r="BC68" s="173">
        <f t="shared" si="55"/>
        <v>0</v>
      </c>
      <c r="BD68" s="173">
        <f t="shared" si="55"/>
        <v>0</v>
      </c>
      <c r="BE68" s="173">
        <f t="shared" si="55"/>
        <v>0</v>
      </c>
      <c r="BF68" s="173">
        <f t="shared" si="55"/>
        <v>0</v>
      </c>
      <c r="BG68" s="173">
        <f t="shared" si="55"/>
        <v>0</v>
      </c>
      <c r="BH68" s="173">
        <f t="shared" si="55"/>
        <v>0</v>
      </c>
      <c r="BI68" s="173">
        <f t="shared" si="55"/>
        <v>0</v>
      </c>
      <c r="BJ68" s="173">
        <f t="shared" si="55"/>
        <v>0</v>
      </c>
      <c r="BK68" s="173">
        <f t="shared" si="55"/>
        <v>0</v>
      </c>
      <c r="BL68" s="173">
        <f t="shared" si="55"/>
        <v>0</v>
      </c>
      <c r="BM68" s="158"/>
      <c r="BN68" s="159" t="str">
        <f>IFERROR(__xludf.DUMMYFUNCTION("""COMPUTED_VALUE"""),"Miroslav Majtán")</f>
        <v>Miroslav Majtán</v>
      </c>
      <c r="BO68" s="174"/>
      <c r="BP68" s="175"/>
      <c r="BQ68" s="174"/>
      <c r="BR68" s="175"/>
      <c r="BS68" s="174"/>
      <c r="BT68" s="175"/>
      <c r="BU68" s="174"/>
      <c r="BV68" s="175"/>
      <c r="BW68" s="174"/>
      <c r="BX68" s="175"/>
      <c r="BY68" s="174"/>
      <c r="BZ68" s="175"/>
      <c r="CA68" s="174"/>
      <c r="CB68" s="175"/>
      <c r="CC68" s="174"/>
      <c r="CD68" s="175"/>
      <c r="CE68" s="174"/>
      <c r="CF68" s="175"/>
      <c r="CG68" s="174"/>
      <c r="CH68" s="175"/>
      <c r="CI68" s="174"/>
      <c r="CJ68" s="175"/>
      <c r="CK68" s="174"/>
      <c r="CL68" s="175"/>
      <c r="CM68" s="174"/>
      <c r="CN68" s="175"/>
      <c r="CO68" s="174"/>
      <c r="CP68" s="175"/>
      <c r="CQ68" s="174"/>
      <c r="CR68" s="175"/>
      <c r="CS68" s="174"/>
      <c r="CT68" s="173"/>
      <c r="CU68" s="174"/>
      <c r="CV68" s="173"/>
      <c r="CW68" s="174"/>
      <c r="CX68" s="173"/>
      <c r="CY68" s="174"/>
      <c r="CZ68" s="173"/>
      <c r="DA68" s="174"/>
      <c r="DB68" s="173"/>
      <c r="DC68" s="174"/>
      <c r="DD68" s="173"/>
      <c r="DE68" s="174"/>
      <c r="DF68" s="173"/>
      <c r="DG68" s="174"/>
      <c r="DH68" s="173"/>
      <c r="DI68" s="174"/>
      <c r="DJ68" s="173"/>
      <c r="DK68" s="174"/>
      <c r="DL68" s="173"/>
      <c r="DM68" s="174"/>
      <c r="DN68" s="173"/>
      <c r="DO68" s="174"/>
      <c r="DP68" s="173"/>
      <c r="DQ68" s="174"/>
      <c r="DR68" s="173"/>
      <c r="DS68" s="174"/>
      <c r="DT68" s="173"/>
      <c r="DU68" s="174"/>
      <c r="DV68" s="173"/>
      <c r="DW68" s="174"/>
      <c r="DX68" s="173"/>
      <c r="DY68" s="158"/>
      <c r="DZ68" s="159" t="str">
        <f t="shared" si="26"/>
        <v>Miroslav Majtán</v>
      </c>
      <c r="EA68" s="202"/>
      <c r="EB68" s="203"/>
      <c r="EC68" s="202"/>
      <c r="ED68" s="203"/>
      <c r="EE68" s="202"/>
      <c r="EF68" s="203"/>
      <c r="EG68" s="202"/>
      <c r="EH68" s="203"/>
      <c r="EI68" s="202"/>
      <c r="EJ68" s="203"/>
      <c r="EK68" s="202"/>
      <c r="EL68" s="203"/>
      <c r="EM68" s="202"/>
      <c r="EN68" s="203"/>
      <c r="EO68" s="202"/>
      <c r="EP68" s="203"/>
      <c r="EQ68" s="202"/>
      <c r="ER68" s="203"/>
      <c r="ES68" s="202"/>
      <c r="ET68" s="203"/>
      <c r="EU68" s="202"/>
      <c r="EV68" s="203"/>
      <c r="EW68" s="202"/>
      <c r="EX68" s="203"/>
      <c r="EY68" s="202"/>
      <c r="EZ68" s="203"/>
      <c r="FA68" s="202"/>
      <c r="FB68" s="203"/>
      <c r="FC68" s="202"/>
      <c r="FD68" s="203"/>
      <c r="FE68" s="202"/>
      <c r="FF68" s="199"/>
      <c r="FG68" s="202"/>
      <c r="FH68" s="199"/>
      <c r="FI68" s="202"/>
      <c r="FJ68" s="199"/>
      <c r="FK68" s="202"/>
      <c r="FL68" s="199"/>
      <c r="FM68" s="202"/>
      <c r="FN68" s="199"/>
      <c r="FO68" s="202"/>
      <c r="FP68" s="199"/>
      <c r="FQ68" s="202"/>
      <c r="FR68" s="199"/>
      <c r="FS68" s="202"/>
      <c r="FT68" s="199"/>
      <c r="FU68" s="202"/>
      <c r="FV68" s="199"/>
      <c r="FW68" s="202"/>
      <c r="FX68" s="199"/>
      <c r="FY68" s="202"/>
      <c r="FZ68" s="199"/>
      <c r="GA68" s="202"/>
      <c r="GB68" s="199"/>
      <c r="GC68" s="202"/>
      <c r="GD68" s="199"/>
      <c r="GE68" s="202"/>
      <c r="GF68" s="199"/>
      <c r="GG68" s="202"/>
      <c r="GH68" s="199"/>
      <c r="GI68" s="202"/>
      <c r="GJ68" s="199"/>
      <c r="GK68" s="158"/>
      <c r="GL68" s="159" t="str">
        <f t="shared" si="27"/>
        <v>Miroslav Majtán</v>
      </c>
      <c r="GM68" s="202"/>
      <c r="GN68" s="203"/>
      <c r="GO68" s="202"/>
      <c r="GP68" s="203"/>
      <c r="GQ68" s="202"/>
      <c r="GR68" s="203"/>
      <c r="GS68" s="202"/>
      <c r="GT68" s="203"/>
      <c r="GU68" s="202"/>
      <c r="GV68" s="203"/>
      <c r="GW68" s="202"/>
      <c r="GX68" s="203"/>
      <c r="GY68" s="202"/>
      <c r="GZ68" s="203"/>
      <c r="HA68" s="202"/>
      <c r="HB68" s="203"/>
      <c r="HC68" s="202"/>
      <c r="HD68" s="203"/>
      <c r="HE68" s="202"/>
      <c r="HF68" s="203"/>
      <c r="HG68" s="202"/>
      <c r="HH68" s="203"/>
      <c r="HI68" s="202"/>
      <c r="HJ68" s="203"/>
      <c r="HK68" s="202"/>
      <c r="HL68" s="203"/>
      <c r="HM68" s="202"/>
      <c r="HN68" s="203"/>
      <c r="HO68" s="202"/>
      <c r="HP68" s="203"/>
      <c r="HQ68" s="202"/>
      <c r="HR68" s="199"/>
      <c r="HS68" s="202"/>
      <c r="HT68" s="199"/>
      <c r="HU68" s="202"/>
      <c r="HV68" s="199"/>
      <c r="HW68" s="202"/>
      <c r="HX68" s="199"/>
      <c r="HY68" s="202"/>
      <c r="HZ68" s="199"/>
      <c r="IA68" s="202"/>
      <c r="IB68" s="199"/>
      <c r="IC68" s="202"/>
      <c r="ID68" s="199"/>
      <c r="IE68" s="202"/>
      <c r="IF68" s="199"/>
      <c r="IG68" s="202"/>
      <c r="IH68" s="199"/>
      <c r="II68" s="202"/>
      <c r="IJ68" s="199"/>
      <c r="IK68" s="202"/>
      <c r="IL68" s="199"/>
      <c r="IM68" s="202"/>
      <c r="IN68" s="199"/>
      <c r="IO68" s="202"/>
      <c r="IP68" s="199"/>
      <c r="IQ68" s="202"/>
      <c r="IR68" s="199"/>
      <c r="IS68" s="202"/>
      <c r="IT68" s="199"/>
      <c r="IU68" s="202"/>
      <c r="IV68" s="199"/>
    </row>
    <row r="69">
      <c r="A69" s="214">
        <f>IFERROR(__xludf.DUMMYFUNCTION("""COMPUTED_VALUE"""),100.0)</f>
        <v>100</v>
      </c>
      <c r="B69" s="159" t="str">
        <f t="shared" si="24"/>
        <v>Blanka Kouřimská</v>
      </c>
      <c r="C69" s="173">
        <f t="shared" ref="C69:BL69" si="56">BO69+EA69+GM69</f>
        <v>0</v>
      </c>
      <c r="D69" s="173">
        <f t="shared" si="56"/>
        <v>0</v>
      </c>
      <c r="E69" s="173">
        <f t="shared" si="56"/>
        <v>0</v>
      </c>
      <c r="F69" s="173">
        <f t="shared" si="56"/>
        <v>0</v>
      </c>
      <c r="G69" s="173">
        <f t="shared" si="56"/>
        <v>0</v>
      </c>
      <c r="H69" s="173">
        <f t="shared" si="56"/>
        <v>0</v>
      </c>
      <c r="I69" s="173">
        <f t="shared" si="56"/>
        <v>0</v>
      </c>
      <c r="J69" s="173">
        <f t="shared" si="56"/>
        <v>0</v>
      </c>
      <c r="K69" s="173">
        <f t="shared" si="56"/>
        <v>0</v>
      </c>
      <c r="L69" s="173">
        <f t="shared" si="56"/>
        <v>0</v>
      </c>
      <c r="M69" s="173">
        <f t="shared" si="56"/>
        <v>0</v>
      </c>
      <c r="N69" s="173">
        <f t="shared" si="56"/>
        <v>0</v>
      </c>
      <c r="O69" s="173">
        <f t="shared" si="56"/>
        <v>0</v>
      </c>
      <c r="P69" s="173">
        <f t="shared" si="56"/>
        <v>0</v>
      </c>
      <c r="Q69" s="173">
        <f t="shared" si="56"/>
        <v>0</v>
      </c>
      <c r="R69" s="173">
        <f t="shared" si="56"/>
        <v>0</v>
      </c>
      <c r="S69" s="173">
        <f t="shared" si="56"/>
        <v>0</v>
      </c>
      <c r="T69" s="173">
        <f t="shared" si="56"/>
        <v>0</v>
      </c>
      <c r="U69" s="173">
        <f t="shared" si="56"/>
        <v>0</v>
      </c>
      <c r="V69" s="173">
        <f t="shared" si="56"/>
        <v>0</v>
      </c>
      <c r="W69" s="173">
        <f t="shared" si="56"/>
        <v>0</v>
      </c>
      <c r="X69" s="173">
        <f t="shared" si="56"/>
        <v>0</v>
      </c>
      <c r="Y69" s="173">
        <f t="shared" si="56"/>
        <v>0</v>
      </c>
      <c r="Z69" s="173">
        <f t="shared" si="56"/>
        <v>0</v>
      </c>
      <c r="AA69" s="173">
        <f t="shared" si="56"/>
        <v>0</v>
      </c>
      <c r="AB69" s="173">
        <f t="shared" si="56"/>
        <v>0</v>
      </c>
      <c r="AC69" s="173">
        <f t="shared" si="56"/>
        <v>0</v>
      </c>
      <c r="AD69" s="173">
        <f t="shared" si="56"/>
        <v>0</v>
      </c>
      <c r="AE69" s="173">
        <f t="shared" si="56"/>
        <v>0</v>
      </c>
      <c r="AF69" s="173">
        <f t="shared" si="56"/>
        <v>0</v>
      </c>
      <c r="AG69" s="173">
        <f t="shared" si="56"/>
        <v>0</v>
      </c>
      <c r="AH69" s="173">
        <f t="shared" si="56"/>
        <v>0</v>
      </c>
      <c r="AI69" s="173">
        <f t="shared" si="56"/>
        <v>0</v>
      </c>
      <c r="AJ69" s="173">
        <f t="shared" si="56"/>
        <v>0</v>
      </c>
      <c r="AK69" s="173">
        <f t="shared" si="56"/>
        <v>0</v>
      </c>
      <c r="AL69" s="173">
        <f t="shared" si="56"/>
        <v>0</v>
      </c>
      <c r="AM69" s="173">
        <f t="shared" si="56"/>
        <v>0</v>
      </c>
      <c r="AN69" s="173">
        <f t="shared" si="56"/>
        <v>0</v>
      </c>
      <c r="AO69" s="173">
        <f t="shared" si="56"/>
        <v>0</v>
      </c>
      <c r="AP69" s="173">
        <f t="shared" si="56"/>
        <v>0</v>
      </c>
      <c r="AQ69" s="173">
        <f t="shared" si="56"/>
        <v>0</v>
      </c>
      <c r="AR69" s="173">
        <f t="shared" si="56"/>
        <v>0</v>
      </c>
      <c r="AS69" s="173">
        <f t="shared" si="56"/>
        <v>0</v>
      </c>
      <c r="AT69" s="173">
        <f t="shared" si="56"/>
        <v>0</v>
      </c>
      <c r="AU69" s="173">
        <f t="shared" si="56"/>
        <v>0</v>
      </c>
      <c r="AV69" s="173">
        <f t="shared" si="56"/>
        <v>0</v>
      </c>
      <c r="AW69" s="173">
        <f t="shared" si="56"/>
        <v>0</v>
      </c>
      <c r="AX69" s="173">
        <f t="shared" si="56"/>
        <v>0</v>
      </c>
      <c r="AY69" s="173">
        <f t="shared" si="56"/>
        <v>0</v>
      </c>
      <c r="AZ69" s="173">
        <f t="shared" si="56"/>
        <v>0</v>
      </c>
      <c r="BA69" s="173">
        <f t="shared" si="56"/>
        <v>0</v>
      </c>
      <c r="BB69" s="173">
        <f t="shared" si="56"/>
        <v>0</v>
      </c>
      <c r="BC69" s="173">
        <f t="shared" si="56"/>
        <v>0</v>
      </c>
      <c r="BD69" s="173">
        <f t="shared" si="56"/>
        <v>0</v>
      </c>
      <c r="BE69" s="173">
        <f t="shared" si="56"/>
        <v>0</v>
      </c>
      <c r="BF69" s="173">
        <f t="shared" si="56"/>
        <v>0</v>
      </c>
      <c r="BG69" s="173">
        <f t="shared" si="56"/>
        <v>0</v>
      </c>
      <c r="BH69" s="173">
        <f t="shared" si="56"/>
        <v>0</v>
      </c>
      <c r="BI69" s="173">
        <f t="shared" si="56"/>
        <v>0</v>
      </c>
      <c r="BJ69" s="173">
        <f t="shared" si="56"/>
        <v>0</v>
      </c>
      <c r="BK69" s="173">
        <f t="shared" si="56"/>
        <v>0</v>
      </c>
      <c r="BL69" s="173">
        <f t="shared" si="56"/>
        <v>0</v>
      </c>
      <c r="BM69" s="158"/>
      <c r="BN69" s="159" t="str">
        <f>IFERROR(__xludf.DUMMYFUNCTION("""COMPUTED_VALUE"""),"Blanka Kouřimská")</f>
        <v>Blanka Kouřimská</v>
      </c>
      <c r="BO69" s="174"/>
      <c r="BP69" s="175"/>
      <c r="BQ69" s="174"/>
      <c r="BR69" s="175"/>
      <c r="BS69" s="174"/>
      <c r="BT69" s="175"/>
      <c r="BU69" s="174"/>
      <c r="BV69" s="175"/>
      <c r="BW69" s="174"/>
      <c r="BX69" s="175"/>
      <c r="BY69" s="174"/>
      <c r="BZ69" s="175"/>
      <c r="CA69" s="174"/>
      <c r="CB69" s="175"/>
      <c r="CC69" s="174"/>
      <c r="CD69" s="175"/>
      <c r="CE69" s="174"/>
      <c r="CF69" s="175"/>
      <c r="CG69" s="174"/>
      <c r="CH69" s="175"/>
      <c r="CI69" s="174"/>
      <c r="CJ69" s="175"/>
      <c r="CK69" s="174"/>
      <c r="CL69" s="175"/>
      <c r="CM69" s="174"/>
      <c r="CN69" s="175"/>
      <c r="CO69" s="174"/>
      <c r="CP69" s="175"/>
      <c r="CQ69" s="174"/>
      <c r="CR69" s="175"/>
      <c r="CS69" s="174"/>
      <c r="CT69" s="173"/>
      <c r="CU69" s="174"/>
      <c r="CV69" s="173"/>
      <c r="CW69" s="174"/>
      <c r="CX69" s="173"/>
      <c r="CY69" s="174"/>
      <c r="CZ69" s="173"/>
      <c r="DA69" s="174"/>
      <c r="DB69" s="173"/>
      <c r="DC69" s="174"/>
      <c r="DD69" s="173"/>
      <c r="DE69" s="174"/>
      <c r="DF69" s="173"/>
      <c r="DG69" s="174"/>
      <c r="DH69" s="173"/>
      <c r="DI69" s="174"/>
      <c r="DJ69" s="173"/>
      <c r="DK69" s="174"/>
      <c r="DL69" s="173"/>
      <c r="DM69" s="174"/>
      <c r="DN69" s="173"/>
      <c r="DO69" s="174"/>
      <c r="DP69" s="173"/>
      <c r="DQ69" s="174"/>
      <c r="DR69" s="173"/>
      <c r="DS69" s="174"/>
      <c r="DT69" s="173"/>
      <c r="DU69" s="174"/>
      <c r="DV69" s="173"/>
      <c r="DW69" s="174"/>
      <c r="DX69" s="173"/>
      <c r="DY69" s="158"/>
      <c r="DZ69" s="159" t="str">
        <f t="shared" si="26"/>
        <v>Blanka Kouřimská</v>
      </c>
      <c r="EA69" s="202"/>
      <c r="EB69" s="203"/>
      <c r="EC69" s="202"/>
      <c r="ED69" s="203"/>
      <c r="EE69" s="202"/>
      <c r="EF69" s="203"/>
      <c r="EG69" s="202"/>
      <c r="EH69" s="203"/>
      <c r="EI69" s="202"/>
      <c r="EJ69" s="203"/>
      <c r="EK69" s="202"/>
      <c r="EL69" s="203"/>
      <c r="EM69" s="202"/>
      <c r="EN69" s="203"/>
      <c r="EO69" s="202"/>
      <c r="EP69" s="203"/>
      <c r="EQ69" s="202"/>
      <c r="ER69" s="203"/>
      <c r="ES69" s="202"/>
      <c r="ET69" s="203"/>
      <c r="EU69" s="202"/>
      <c r="EV69" s="203"/>
      <c r="EW69" s="202"/>
      <c r="EX69" s="203"/>
      <c r="EY69" s="202"/>
      <c r="EZ69" s="203"/>
      <c r="FA69" s="202"/>
      <c r="FB69" s="203"/>
      <c r="FC69" s="202"/>
      <c r="FD69" s="203"/>
      <c r="FE69" s="202"/>
      <c r="FF69" s="199"/>
      <c r="FG69" s="202"/>
      <c r="FH69" s="199"/>
      <c r="FI69" s="202"/>
      <c r="FJ69" s="199"/>
      <c r="FK69" s="202"/>
      <c r="FL69" s="199"/>
      <c r="FM69" s="202"/>
      <c r="FN69" s="199"/>
      <c r="FO69" s="202"/>
      <c r="FP69" s="199"/>
      <c r="FQ69" s="202"/>
      <c r="FR69" s="199"/>
      <c r="FS69" s="202"/>
      <c r="FT69" s="199"/>
      <c r="FU69" s="202"/>
      <c r="FV69" s="199"/>
      <c r="FW69" s="202"/>
      <c r="FX69" s="199"/>
      <c r="FY69" s="202"/>
      <c r="FZ69" s="199"/>
      <c r="GA69" s="202"/>
      <c r="GB69" s="199"/>
      <c r="GC69" s="202"/>
      <c r="GD69" s="199"/>
      <c r="GE69" s="202"/>
      <c r="GF69" s="199"/>
      <c r="GG69" s="202"/>
      <c r="GH69" s="199"/>
      <c r="GI69" s="202"/>
      <c r="GJ69" s="199"/>
      <c r="GK69" s="158"/>
      <c r="GL69" s="159" t="str">
        <f t="shared" si="27"/>
        <v>Blanka Kouřimská</v>
      </c>
      <c r="GM69" s="202"/>
      <c r="GN69" s="203"/>
      <c r="GO69" s="202"/>
      <c r="GP69" s="203"/>
      <c r="GQ69" s="202"/>
      <c r="GR69" s="203"/>
      <c r="GS69" s="202"/>
      <c r="GT69" s="203"/>
      <c r="GU69" s="202"/>
      <c r="GV69" s="203"/>
      <c r="GW69" s="202"/>
      <c r="GX69" s="203"/>
      <c r="GY69" s="202"/>
      <c r="GZ69" s="203"/>
      <c r="HA69" s="202"/>
      <c r="HB69" s="203"/>
      <c r="HC69" s="202"/>
      <c r="HD69" s="203"/>
      <c r="HE69" s="202"/>
      <c r="HF69" s="203"/>
      <c r="HG69" s="202"/>
      <c r="HH69" s="203"/>
      <c r="HI69" s="202"/>
      <c r="HJ69" s="203"/>
      <c r="HK69" s="202"/>
      <c r="HL69" s="203"/>
      <c r="HM69" s="202"/>
      <c r="HN69" s="203"/>
      <c r="HO69" s="202"/>
      <c r="HP69" s="203"/>
      <c r="HQ69" s="202"/>
      <c r="HR69" s="199"/>
      <c r="HS69" s="202"/>
      <c r="HT69" s="199"/>
      <c r="HU69" s="202"/>
      <c r="HV69" s="199"/>
      <c r="HW69" s="202"/>
      <c r="HX69" s="199"/>
      <c r="HY69" s="202"/>
      <c r="HZ69" s="199"/>
      <c r="IA69" s="202"/>
      <c r="IB69" s="199"/>
      <c r="IC69" s="202"/>
      <c r="ID69" s="199"/>
      <c r="IE69" s="202"/>
      <c r="IF69" s="199"/>
      <c r="IG69" s="202"/>
      <c r="IH69" s="199"/>
      <c r="II69" s="202"/>
      <c r="IJ69" s="199"/>
      <c r="IK69" s="202"/>
      <c r="IL69" s="199"/>
      <c r="IM69" s="202"/>
      <c r="IN69" s="199"/>
      <c r="IO69" s="202"/>
      <c r="IP69" s="199"/>
      <c r="IQ69" s="202"/>
      <c r="IR69" s="199"/>
      <c r="IS69" s="202"/>
      <c r="IT69" s="199"/>
      <c r="IU69" s="202"/>
      <c r="IV69" s="199"/>
    </row>
    <row r="70">
      <c r="A70" s="214">
        <f>IFERROR(__xludf.DUMMYFUNCTION("""COMPUTED_VALUE"""),100.0)</f>
        <v>100</v>
      </c>
      <c r="B70" s="159" t="str">
        <f t="shared" si="24"/>
        <v>Vladimír Dudkin</v>
      </c>
      <c r="C70" s="173">
        <f t="shared" ref="C70:BL70" si="57">BO70+EA70+GM70</f>
        <v>0</v>
      </c>
      <c r="D70" s="173">
        <f t="shared" si="57"/>
        <v>0</v>
      </c>
      <c r="E70" s="173">
        <f t="shared" si="57"/>
        <v>0</v>
      </c>
      <c r="F70" s="173">
        <f t="shared" si="57"/>
        <v>0</v>
      </c>
      <c r="G70" s="173">
        <f t="shared" si="57"/>
        <v>0</v>
      </c>
      <c r="H70" s="173">
        <f t="shared" si="57"/>
        <v>0</v>
      </c>
      <c r="I70" s="173">
        <f t="shared" si="57"/>
        <v>0</v>
      </c>
      <c r="J70" s="173">
        <f t="shared" si="57"/>
        <v>0</v>
      </c>
      <c r="K70" s="173">
        <f t="shared" si="57"/>
        <v>0</v>
      </c>
      <c r="L70" s="173">
        <f t="shared" si="57"/>
        <v>0</v>
      </c>
      <c r="M70" s="173">
        <f t="shared" si="57"/>
        <v>0</v>
      </c>
      <c r="N70" s="173">
        <f t="shared" si="57"/>
        <v>0</v>
      </c>
      <c r="O70" s="173">
        <f t="shared" si="57"/>
        <v>0</v>
      </c>
      <c r="P70" s="173">
        <f t="shared" si="57"/>
        <v>0</v>
      </c>
      <c r="Q70" s="173">
        <f t="shared" si="57"/>
        <v>0</v>
      </c>
      <c r="R70" s="173">
        <f t="shared" si="57"/>
        <v>0</v>
      </c>
      <c r="S70" s="173">
        <f t="shared" si="57"/>
        <v>0</v>
      </c>
      <c r="T70" s="173">
        <f t="shared" si="57"/>
        <v>0</v>
      </c>
      <c r="U70" s="173">
        <f t="shared" si="57"/>
        <v>0</v>
      </c>
      <c r="V70" s="173">
        <f t="shared" si="57"/>
        <v>0</v>
      </c>
      <c r="W70" s="173">
        <f t="shared" si="57"/>
        <v>0</v>
      </c>
      <c r="X70" s="173">
        <f t="shared" si="57"/>
        <v>0</v>
      </c>
      <c r="Y70" s="173">
        <f t="shared" si="57"/>
        <v>0</v>
      </c>
      <c r="Z70" s="173">
        <f t="shared" si="57"/>
        <v>0</v>
      </c>
      <c r="AA70" s="173">
        <f t="shared" si="57"/>
        <v>0</v>
      </c>
      <c r="AB70" s="173">
        <f t="shared" si="57"/>
        <v>0</v>
      </c>
      <c r="AC70" s="173">
        <f t="shared" si="57"/>
        <v>0</v>
      </c>
      <c r="AD70" s="173">
        <f t="shared" si="57"/>
        <v>0</v>
      </c>
      <c r="AE70" s="173">
        <f t="shared" si="57"/>
        <v>0</v>
      </c>
      <c r="AF70" s="173">
        <f t="shared" si="57"/>
        <v>0</v>
      </c>
      <c r="AG70" s="173">
        <f t="shared" si="57"/>
        <v>0</v>
      </c>
      <c r="AH70" s="173">
        <f t="shared" si="57"/>
        <v>0</v>
      </c>
      <c r="AI70" s="173">
        <f t="shared" si="57"/>
        <v>0</v>
      </c>
      <c r="AJ70" s="173">
        <f t="shared" si="57"/>
        <v>0</v>
      </c>
      <c r="AK70" s="173">
        <f t="shared" si="57"/>
        <v>0</v>
      </c>
      <c r="AL70" s="173">
        <f t="shared" si="57"/>
        <v>0</v>
      </c>
      <c r="AM70" s="173">
        <f t="shared" si="57"/>
        <v>0</v>
      </c>
      <c r="AN70" s="173">
        <f t="shared" si="57"/>
        <v>0</v>
      </c>
      <c r="AO70" s="173">
        <f t="shared" si="57"/>
        <v>0</v>
      </c>
      <c r="AP70" s="173">
        <f t="shared" si="57"/>
        <v>0</v>
      </c>
      <c r="AQ70" s="173">
        <f t="shared" si="57"/>
        <v>0</v>
      </c>
      <c r="AR70" s="173">
        <f t="shared" si="57"/>
        <v>0</v>
      </c>
      <c r="AS70" s="173">
        <f t="shared" si="57"/>
        <v>0</v>
      </c>
      <c r="AT70" s="173">
        <f t="shared" si="57"/>
        <v>0</v>
      </c>
      <c r="AU70" s="173">
        <f t="shared" si="57"/>
        <v>0</v>
      </c>
      <c r="AV70" s="173">
        <f t="shared" si="57"/>
        <v>0</v>
      </c>
      <c r="AW70" s="173">
        <f t="shared" si="57"/>
        <v>0</v>
      </c>
      <c r="AX70" s="173">
        <f t="shared" si="57"/>
        <v>0</v>
      </c>
      <c r="AY70" s="173">
        <f t="shared" si="57"/>
        <v>0</v>
      </c>
      <c r="AZ70" s="173">
        <f t="shared" si="57"/>
        <v>0</v>
      </c>
      <c r="BA70" s="173">
        <f t="shared" si="57"/>
        <v>0</v>
      </c>
      <c r="BB70" s="173">
        <f t="shared" si="57"/>
        <v>0</v>
      </c>
      <c r="BC70" s="173">
        <f t="shared" si="57"/>
        <v>0</v>
      </c>
      <c r="BD70" s="173">
        <f t="shared" si="57"/>
        <v>0</v>
      </c>
      <c r="BE70" s="173">
        <f t="shared" si="57"/>
        <v>0</v>
      </c>
      <c r="BF70" s="173">
        <f t="shared" si="57"/>
        <v>0</v>
      </c>
      <c r="BG70" s="173">
        <f t="shared" si="57"/>
        <v>0</v>
      </c>
      <c r="BH70" s="173">
        <f t="shared" si="57"/>
        <v>0</v>
      </c>
      <c r="BI70" s="173">
        <f t="shared" si="57"/>
        <v>0</v>
      </c>
      <c r="BJ70" s="173">
        <f t="shared" si="57"/>
        <v>0</v>
      </c>
      <c r="BK70" s="173">
        <f t="shared" si="57"/>
        <v>0</v>
      </c>
      <c r="BL70" s="173">
        <f t="shared" si="57"/>
        <v>0</v>
      </c>
      <c r="BM70" s="158"/>
      <c r="BN70" s="159" t="str">
        <f>IFERROR(__xludf.DUMMYFUNCTION("""COMPUTED_VALUE"""),"Vladimír Dudkin")</f>
        <v>Vladimír Dudkin</v>
      </c>
      <c r="BO70" s="174"/>
      <c r="BP70" s="175"/>
      <c r="BQ70" s="174"/>
      <c r="BR70" s="175"/>
      <c r="BS70" s="174"/>
      <c r="BT70" s="175"/>
      <c r="BU70" s="174"/>
      <c r="BV70" s="175"/>
      <c r="BW70" s="174"/>
      <c r="BX70" s="175"/>
      <c r="BY70" s="174"/>
      <c r="BZ70" s="175"/>
      <c r="CA70" s="174"/>
      <c r="CB70" s="175"/>
      <c r="CC70" s="174"/>
      <c r="CD70" s="175"/>
      <c r="CE70" s="174"/>
      <c r="CF70" s="175"/>
      <c r="CG70" s="174"/>
      <c r="CH70" s="175"/>
      <c r="CI70" s="174"/>
      <c r="CJ70" s="175"/>
      <c r="CK70" s="174"/>
      <c r="CL70" s="175"/>
      <c r="CM70" s="174"/>
      <c r="CN70" s="175"/>
      <c r="CO70" s="174"/>
      <c r="CP70" s="175"/>
      <c r="CQ70" s="174"/>
      <c r="CR70" s="175"/>
      <c r="CS70" s="174"/>
      <c r="CT70" s="173"/>
      <c r="CU70" s="174"/>
      <c r="CV70" s="173"/>
      <c r="CW70" s="174"/>
      <c r="CX70" s="173"/>
      <c r="CY70" s="174"/>
      <c r="CZ70" s="173"/>
      <c r="DA70" s="174"/>
      <c r="DB70" s="173"/>
      <c r="DC70" s="174"/>
      <c r="DD70" s="173"/>
      <c r="DE70" s="174"/>
      <c r="DF70" s="173"/>
      <c r="DG70" s="174"/>
      <c r="DH70" s="173"/>
      <c r="DI70" s="174"/>
      <c r="DJ70" s="173"/>
      <c r="DK70" s="174"/>
      <c r="DL70" s="173"/>
      <c r="DM70" s="174"/>
      <c r="DN70" s="173"/>
      <c r="DO70" s="174"/>
      <c r="DP70" s="173"/>
      <c r="DQ70" s="174"/>
      <c r="DR70" s="173"/>
      <c r="DS70" s="174"/>
      <c r="DT70" s="173"/>
      <c r="DU70" s="174"/>
      <c r="DV70" s="173"/>
      <c r="DW70" s="174"/>
      <c r="DX70" s="173"/>
      <c r="DY70" s="158"/>
      <c r="DZ70" s="159" t="str">
        <f t="shared" si="26"/>
        <v>Vladimír Dudkin</v>
      </c>
      <c r="EA70" s="202"/>
      <c r="EB70" s="203"/>
      <c r="EC70" s="202"/>
      <c r="ED70" s="203"/>
      <c r="EE70" s="202"/>
      <c r="EF70" s="203"/>
      <c r="EG70" s="202"/>
      <c r="EH70" s="203"/>
      <c r="EI70" s="202"/>
      <c r="EJ70" s="203"/>
      <c r="EK70" s="202"/>
      <c r="EL70" s="203"/>
      <c r="EM70" s="202"/>
      <c r="EN70" s="203"/>
      <c r="EO70" s="202"/>
      <c r="EP70" s="203"/>
      <c r="EQ70" s="202"/>
      <c r="ER70" s="203"/>
      <c r="ES70" s="202"/>
      <c r="ET70" s="203"/>
      <c r="EU70" s="202"/>
      <c r="EV70" s="203"/>
      <c r="EW70" s="202"/>
      <c r="EX70" s="203"/>
      <c r="EY70" s="202"/>
      <c r="EZ70" s="203"/>
      <c r="FA70" s="202"/>
      <c r="FB70" s="203"/>
      <c r="FC70" s="202"/>
      <c r="FD70" s="203"/>
      <c r="FE70" s="202"/>
      <c r="FF70" s="199"/>
      <c r="FG70" s="202"/>
      <c r="FH70" s="199"/>
      <c r="FI70" s="202"/>
      <c r="FJ70" s="199"/>
      <c r="FK70" s="202"/>
      <c r="FL70" s="199"/>
      <c r="FM70" s="202"/>
      <c r="FN70" s="199"/>
      <c r="FO70" s="202"/>
      <c r="FP70" s="199"/>
      <c r="FQ70" s="202"/>
      <c r="FR70" s="199"/>
      <c r="FS70" s="202"/>
      <c r="FT70" s="199"/>
      <c r="FU70" s="202"/>
      <c r="FV70" s="199"/>
      <c r="FW70" s="202"/>
      <c r="FX70" s="199"/>
      <c r="FY70" s="202"/>
      <c r="FZ70" s="199"/>
      <c r="GA70" s="202"/>
      <c r="GB70" s="199"/>
      <c r="GC70" s="202"/>
      <c r="GD70" s="199"/>
      <c r="GE70" s="202"/>
      <c r="GF70" s="199"/>
      <c r="GG70" s="202"/>
      <c r="GH70" s="199"/>
      <c r="GI70" s="202"/>
      <c r="GJ70" s="199"/>
      <c r="GK70" s="158"/>
      <c r="GL70" s="159" t="str">
        <f t="shared" si="27"/>
        <v>Vladimír Dudkin</v>
      </c>
      <c r="GM70" s="202"/>
      <c r="GN70" s="203"/>
      <c r="GO70" s="202"/>
      <c r="GP70" s="203"/>
      <c r="GQ70" s="202"/>
      <c r="GR70" s="203"/>
      <c r="GS70" s="202"/>
      <c r="GT70" s="203"/>
      <c r="GU70" s="202"/>
      <c r="GV70" s="203"/>
      <c r="GW70" s="202"/>
      <c r="GX70" s="203"/>
      <c r="GY70" s="202"/>
      <c r="GZ70" s="203"/>
      <c r="HA70" s="202"/>
      <c r="HB70" s="203"/>
      <c r="HC70" s="202"/>
      <c r="HD70" s="203"/>
      <c r="HE70" s="202"/>
      <c r="HF70" s="203"/>
      <c r="HG70" s="202"/>
      <c r="HH70" s="203"/>
      <c r="HI70" s="202"/>
      <c r="HJ70" s="203"/>
      <c r="HK70" s="202"/>
      <c r="HL70" s="203"/>
      <c r="HM70" s="202"/>
      <c r="HN70" s="203"/>
      <c r="HO70" s="202"/>
      <c r="HP70" s="203"/>
      <c r="HQ70" s="202"/>
      <c r="HR70" s="199"/>
      <c r="HS70" s="202"/>
      <c r="HT70" s="199"/>
      <c r="HU70" s="202"/>
      <c r="HV70" s="199"/>
      <c r="HW70" s="202"/>
      <c r="HX70" s="199"/>
      <c r="HY70" s="202"/>
      <c r="HZ70" s="199"/>
      <c r="IA70" s="202"/>
      <c r="IB70" s="199"/>
      <c r="IC70" s="202"/>
      <c r="ID70" s="199"/>
      <c r="IE70" s="202"/>
      <c r="IF70" s="199"/>
      <c r="IG70" s="202"/>
      <c r="IH70" s="199"/>
      <c r="II70" s="202"/>
      <c r="IJ70" s="199"/>
      <c r="IK70" s="202"/>
      <c r="IL70" s="199"/>
      <c r="IM70" s="202"/>
      <c r="IN70" s="199"/>
      <c r="IO70" s="202"/>
      <c r="IP70" s="199"/>
      <c r="IQ70" s="202"/>
      <c r="IR70" s="199"/>
      <c r="IS70" s="202"/>
      <c r="IT70" s="199"/>
      <c r="IU70" s="202"/>
      <c r="IV70" s="199"/>
    </row>
    <row r="71">
      <c r="A71" s="214">
        <f>IFERROR(__xludf.DUMMYFUNCTION("""COMPUTED_VALUE"""),100.0)</f>
        <v>100</v>
      </c>
      <c r="B71" s="159" t="str">
        <f t="shared" si="24"/>
        <v>Jana Hofmanová</v>
      </c>
      <c r="C71" s="173">
        <f t="shared" ref="C71:BL71" si="58">BO71+EA71+GM71</f>
        <v>0</v>
      </c>
      <c r="D71" s="173">
        <f t="shared" si="58"/>
        <v>0</v>
      </c>
      <c r="E71" s="173">
        <f t="shared" si="58"/>
        <v>0</v>
      </c>
      <c r="F71" s="173">
        <f t="shared" si="58"/>
        <v>0</v>
      </c>
      <c r="G71" s="173">
        <f t="shared" si="58"/>
        <v>0</v>
      </c>
      <c r="H71" s="173">
        <f t="shared" si="58"/>
        <v>0</v>
      </c>
      <c r="I71" s="173">
        <f t="shared" si="58"/>
        <v>0</v>
      </c>
      <c r="J71" s="173">
        <f t="shared" si="58"/>
        <v>0</v>
      </c>
      <c r="K71" s="173">
        <f t="shared" si="58"/>
        <v>0</v>
      </c>
      <c r="L71" s="173">
        <f t="shared" si="58"/>
        <v>0</v>
      </c>
      <c r="M71" s="173">
        <f t="shared" si="58"/>
        <v>0</v>
      </c>
      <c r="N71" s="173">
        <f t="shared" si="58"/>
        <v>0</v>
      </c>
      <c r="O71" s="173">
        <f t="shared" si="58"/>
        <v>0</v>
      </c>
      <c r="P71" s="173">
        <f t="shared" si="58"/>
        <v>0</v>
      </c>
      <c r="Q71" s="173">
        <f t="shared" si="58"/>
        <v>0</v>
      </c>
      <c r="R71" s="173">
        <f t="shared" si="58"/>
        <v>0</v>
      </c>
      <c r="S71" s="173">
        <f t="shared" si="58"/>
        <v>0</v>
      </c>
      <c r="T71" s="173">
        <f t="shared" si="58"/>
        <v>0</v>
      </c>
      <c r="U71" s="173">
        <f t="shared" si="58"/>
        <v>0</v>
      </c>
      <c r="V71" s="173">
        <f t="shared" si="58"/>
        <v>0</v>
      </c>
      <c r="W71" s="173">
        <f t="shared" si="58"/>
        <v>0</v>
      </c>
      <c r="X71" s="173">
        <f t="shared" si="58"/>
        <v>0</v>
      </c>
      <c r="Y71" s="173">
        <f t="shared" si="58"/>
        <v>0</v>
      </c>
      <c r="Z71" s="173">
        <f t="shared" si="58"/>
        <v>0</v>
      </c>
      <c r="AA71" s="173">
        <f t="shared" si="58"/>
        <v>0</v>
      </c>
      <c r="AB71" s="173">
        <f t="shared" si="58"/>
        <v>0</v>
      </c>
      <c r="AC71" s="173">
        <f t="shared" si="58"/>
        <v>0</v>
      </c>
      <c r="AD71" s="173">
        <f t="shared" si="58"/>
        <v>0</v>
      </c>
      <c r="AE71" s="173">
        <f t="shared" si="58"/>
        <v>0</v>
      </c>
      <c r="AF71" s="173">
        <f t="shared" si="58"/>
        <v>0</v>
      </c>
      <c r="AG71" s="173">
        <f t="shared" si="58"/>
        <v>0</v>
      </c>
      <c r="AH71" s="173">
        <f t="shared" si="58"/>
        <v>0</v>
      </c>
      <c r="AI71" s="173">
        <f t="shared" si="58"/>
        <v>0</v>
      </c>
      <c r="AJ71" s="173">
        <f t="shared" si="58"/>
        <v>0</v>
      </c>
      <c r="AK71" s="173">
        <f t="shared" si="58"/>
        <v>0</v>
      </c>
      <c r="AL71" s="173">
        <f t="shared" si="58"/>
        <v>0</v>
      </c>
      <c r="AM71" s="173">
        <f t="shared" si="58"/>
        <v>0</v>
      </c>
      <c r="AN71" s="173">
        <f t="shared" si="58"/>
        <v>0</v>
      </c>
      <c r="AO71" s="173">
        <f t="shared" si="58"/>
        <v>0</v>
      </c>
      <c r="AP71" s="173">
        <f t="shared" si="58"/>
        <v>0</v>
      </c>
      <c r="AQ71" s="173">
        <f t="shared" si="58"/>
        <v>0</v>
      </c>
      <c r="AR71" s="173">
        <f t="shared" si="58"/>
        <v>0</v>
      </c>
      <c r="AS71" s="173">
        <f t="shared" si="58"/>
        <v>0</v>
      </c>
      <c r="AT71" s="173">
        <f t="shared" si="58"/>
        <v>0</v>
      </c>
      <c r="AU71" s="173">
        <f t="shared" si="58"/>
        <v>0</v>
      </c>
      <c r="AV71" s="173">
        <f t="shared" si="58"/>
        <v>0</v>
      </c>
      <c r="AW71" s="173">
        <f t="shared" si="58"/>
        <v>0</v>
      </c>
      <c r="AX71" s="173">
        <f t="shared" si="58"/>
        <v>0</v>
      </c>
      <c r="AY71" s="173">
        <f t="shared" si="58"/>
        <v>0</v>
      </c>
      <c r="AZ71" s="173">
        <f t="shared" si="58"/>
        <v>0</v>
      </c>
      <c r="BA71" s="173">
        <f t="shared" si="58"/>
        <v>0</v>
      </c>
      <c r="BB71" s="173">
        <f t="shared" si="58"/>
        <v>0</v>
      </c>
      <c r="BC71" s="173">
        <f t="shared" si="58"/>
        <v>0</v>
      </c>
      <c r="BD71" s="173">
        <f t="shared" si="58"/>
        <v>0</v>
      </c>
      <c r="BE71" s="173">
        <f t="shared" si="58"/>
        <v>0</v>
      </c>
      <c r="BF71" s="173">
        <f t="shared" si="58"/>
        <v>0</v>
      </c>
      <c r="BG71" s="173">
        <f t="shared" si="58"/>
        <v>0</v>
      </c>
      <c r="BH71" s="173">
        <f t="shared" si="58"/>
        <v>0</v>
      </c>
      <c r="BI71" s="173">
        <f t="shared" si="58"/>
        <v>0</v>
      </c>
      <c r="BJ71" s="173">
        <f t="shared" si="58"/>
        <v>0</v>
      </c>
      <c r="BK71" s="173">
        <f t="shared" si="58"/>
        <v>0</v>
      </c>
      <c r="BL71" s="173">
        <f t="shared" si="58"/>
        <v>0</v>
      </c>
      <c r="BM71" s="158"/>
      <c r="BN71" s="159" t="str">
        <f>IFERROR(__xludf.DUMMYFUNCTION("""COMPUTED_VALUE"""),"Jana Hofmanová")</f>
        <v>Jana Hofmanová</v>
      </c>
      <c r="BO71" s="174"/>
      <c r="BP71" s="175"/>
      <c r="BQ71" s="174"/>
      <c r="BR71" s="175"/>
      <c r="BS71" s="174"/>
      <c r="BT71" s="175"/>
      <c r="BU71" s="174"/>
      <c r="BV71" s="175"/>
      <c r="BW71" s="174"/>
      <c r="BX71" s="175"/>
      <c r="BY71" s="174"/>
      <c r="BZ71" s="175"/>
      <c r="CA71" s="174"/>
      <c r="CB71" s="175"/>
      <c r="CC71" s="174"/>
      <c r="CD71" s="175"/>
      <c r="CE71" s="174"/>
      <c r="CF71" s="175"/>
      <c r="CG71" s="174"/>
      <c r="CH71" s="175"/>
      <c r="CI71" s="174"/>
      <c r="CJ71" s="175"/>
      <c r="CK71" s="174"/>
      <c r="CL71" s="175"/>
      <c r="CM71" s="174"/>
      <c r="CN71" s="175"/>
      <c r="CO71" s="174"/>
      <c r="CP71" s="175"/>
      <c r="CQ71" s="174"/>
      <c r="CR71" s="175"/>
      <c r="CS71" s="174"/>
      <c r="CT71" s="173"/>
      <c r="CU71" s="174"/>
      <c r="CV71" s="173"/>
      <c r="CW71" s="174"/>
      <c r="CX71" s="173"/>
      <c r="CY71" s="174"/>
      <c r="CZ71" s="173"/>
      <c r="DA71" s="174"/>
      <c r="DB71" s="173"/>
      <c r="DC71" s="174"/>
      <c r="DD71" s="173"/>
      <c r="DE71" s="174"/>
      <c r="DF71" s="173"/>
      <c r="DG71" s="174"/>
      <c r="DH71" s="173"/>
      <c r="DI71" s="174"/>
      <c r="DJ71" s="173"/>
      <c r="DK71" s="174"/>
      <c r="DL71" s="173"/>
      <c r="DM71" s="174"/>
      <c r="DN71" s="173"/>
      <c r="DO71" s="174"/>
      <c r="DP71" s="173"/>
      <c r="DQ71" s="174"/>
      <c r="DR71" s="173"/>
      <c r="DS71" s="174"/>
      <c r="DT71" s="173"/>
      <c r="DU71" s="174"/>
      <c r="DV71" s="173"/>
      <c r="DW71" s="174"/>
      <c r="DX71" s="173"/>
      <c r="DY71" s="158"/>
      <c r="DZ71" s="159" t="str">
        <f t="shared" si="26"/>
        <v>Jana Hofmanová</v>
      </c>
      <c r="EA71" s="202"/>
      <c r="EB71" s="203"/>
      <c r="EC71" s="202"/>
      <c r="ED71" s="203"/>
      <c r="EE71" s="202"/>
      <c r="EF71" s="203"/>
      <c r="EG71" s="202"/>
      <c r="EH71" s="203"/>
      <c r="EI71" s="202"/>
      <c r="EJ71" s="203"/>
      <c r="EK71" s="202"/>
      <c r="EL71" s="203"/>
      <c r="EM71" s="202"/>
      <c r="EN71" s="203"/>
      <c r="EO71" s="202"/>
      <c r="EP71" s="203"/>
      <c r="EQ71" s="202"/>
      <c r="ER71" s="203"/>
      <c r="ES71" s="202"/>
      <c r="ET71" s="203"/>
      <c r="EU71" s="202"/>
      <c r="EV71" s="203"/>
      <c r="EW71" s="202"/>
      <c r="EX71" s="203"/>
      <c r="EY71" s="202"/>
      <c r="EZ71" s="203"/>
      <c r="FA71" s="202"/>
      <c r="FB71" s="203"/>
      <c r="FC71" s="202"/>
      <c r="FD71" s="203"/>
      <c r="FE71" s="202"/>
      <c r="FF71" s="199"/>
      <c r="FG71" s="202"/>
      <c r="FH71" s="199"/>
      <c r="FI71" s="202"/>
      <c r="FJ71" s="199"/>
      <c r="FK71" s="202"/>
      <c r="FL71" s="199"/>
      <c r="FM71" s="202"/>
      <c r="FN71" s="199"/>
      <c r="FO71" s="202"/>
      <c r="FP71" s="199"/>
      <c r="FQ71" s="202"/>
      <c r="FR71" s="199"/>
      <c r="FS71" s="202"/>
      <c r="FT71" s="199"/>
      <c r="FU71" s="202"/>
      <c r="FV71" s="199"/>
      <c r="FW71" s="202"/>
      <c r="FX71" s="199"/>
      <c r="FY71" s="202"/>
      <c r="FZ71" s="199"/>
      <c r="GA71" s="202"/>
      <c r="GB71" s="199"/>
      <c r="GC71" s="202"/>
      <c r="GD71" s="199"/>
      <c r="GE71" s="202"/>
      <c r="GF71" s="199"/>
      <c r="GG71" s="202"/>
      <c r="GH71" s="199"/>
      <c r="GI71" s="202"/>
      <c r="GJ71" s="199"/>
      <c r="GK71" s="158"/>
      <c r="GL71" s="159" t="str">
        <f t="shared" si="27"/>
        <v>Jana Hofmanová</v>
      </c>
      <c r="GM71" s="202"/>
      <c r="GN71" s="203"/>
      <c r="GO71" s="202"/>
      <c r="GP71" s="203"/>
      <c r="GQ71" s="202"/>
      <c r="GR71" s="203"/>
      <c r="GS71" s="202"/>
      <c r="GT71" s="203"/>
      <c r="GU71" s="202"/>
      <c r="GV71" s="203"/>
      <c r="GW71" s="202"/>
      <c r="GX71" s="203"/>
      <c r="GY71" s="202"/>
      <c r="GZ71" s="203"/>
      <c r="HA71" s="202"/>
      <c r="HB71" s="203"/>
      <c r="HC71" s="202"/>
      <c r="HD71" s="203"/>
      <c r="HE71" s="202"/>
      <c r="HF71" s="203"/>
      <c r="HG71" s="202"/>
      <c r="HH71" s="203"/>
      <c r="HI71" s="202"/>
      <c r="HJ71" s="203"/>
      <c r="HK71" s="202"/>
      <c r="HL71" s="203"/>
      <c r="HM71" s="202"/>
      <c r="HN71" s="203"/>
      <c r="HO71" s="202"/>
      <c r="HP71" s="203"/>
      <c r="HQ71" s="202"/>
      <c r="HR71" s="199"/>
      <c r="HS71" s="202"/>
      <c r="HT71" s="199"/>
      <c r="HU71" s="202"/>
      <c r="HV71" s="199"/>
      <c r="HW71" s="202"/>
      <c r="HX71" s="199"/>
      <c r="HY71" s="202"/>
      <c r="HZ71" s="199"/>
      <c r="IA71" s="202"/>
      <c r="IB71" s="199"/>
      <c r="IC71" s="202"/>
      <c r="ID71" s="199"/>
      <c r="IE71" s="202"/>
      <c r="IF71" s="199"/>
      <c r="IG71" s="202"/>
      <c r="IH71" s="199"/>
      <c r="II71" s="202"/>
      <c r="IJ71" s="199"/>
      <c r="IK71" s="202"/>
      <c r="IL71" s="199"/>
      <c r="IM71" s="202"/>
      <c r="IN71" s="199"/>
      <c r="IO71" s="202"/>
      <c r="IP71" s="199"/>
      <c r="IQ71" s="202"/>
      <c r="IR71" s="199"/>
      <c r="IS71" s="202"/>
      <c r="IT71" s="199"/>
      <c r="IU71" s="202"/>
      <c r="IV71" s="199"/>
    </row>
    <row r="72">
      <c r="A72" s="214">
        <f>IFERROR(__xludf.DUMMYFUNCTION("""COMPUTED_VALUE"""),100.0)</f>
        <v>100</v>
      </c>
      <c r="B72" s="159" t="str">
        <f t="shared" si="24"/>
        <v>Daniel Jaroš</v>
      </c>
      <c r="C72" s="173">
        <f t="shared" ref="C72:BL72" si="59">BO72+EA72+GM72</f>
        <v>0</v>
      </c>
      <c r="D72" s="173">
        <f t="shared" si="59"/>
        <v>0</v>
      </c>
      <c r="E72" s="173">
        <f t="shared" si="59"/>
        <v>0</v>
      </c>
      <c r="F72" s="173">
        <f t="shared" si="59"/>
        <v>0</v>
      </c>
      <c r="G72" s="173">
        <f t="shared" si="59"/>
        <v>0</v>
      </c>
      <c r="H72" s="173">
        <f t="shared" si="59"/>
        <v>0</v>
      </c>
      <c r="I72" s="173">
        <f t="shared" si="59"/>
        <v>0</v>
      </c>
      <c r="J72" s="173">
        <f t="shared" si="59"/>
        <v>0</v>
      </c>
      <c r="K72" s="173">
        <f t="shared" si="59"/>
        <v>0</v>
      </c>
      <c r="L72" s="173">
        <f t="shared" si="59"/>
        <v>0</v>
      </c>
      <c r="M72" s="173">
        <f t="shared" si="59"/>
        <v>0</v>
      </c>
      <c r="N72" s="173">
        <f t="shared" si="59"/>
        <v>0</v>
      </c>
      <c r="O72" s="173">
        <f t="shared" si="59"/>
        <v>0</v>
      </c>
      <c r="P72" s="173">
        <f t="shared" si="59"/>
        <v>0</v>
      </c>
      <c r="Q72" s="173">
        <f t="shared" si="59"/>
        <v>0</v>
      </c>
      <c r="R72" s="173">
        <f t="shared" si="59"/>
        <v>0</v>
      </c>
      <c r="S72" s="173">
        <f t="shared" si="59"/>
        <v>0</v>
      </c>
      <c r="T72" s="173">
        <f t="shared" si="59"/>
        <v>0</v>
      </c>
      <c r="U72" s="173">
        <f t="shared" si="59"/>
        <v>0</v>
      </c>
      <c r="V72" s="173">
        <f t="shared" si="59"/>
        <v>0</v>
      </c>
      <c r="W72" s="173">
        <f t="shared" si="59"/>
        <v>0</v>
      </c>
      <c r="X72" s="173">
        <f t="shared" si="59"/>
        <v>0</v>
      </c>
      <c r="Y72" s="173">
        <f t="shared" si="59"/>
        <v>0</v>
      </c>
      <c r="Z72" s="173">
        <f t="shared" si="59"/>
        <v>0</v>
      </c>
      <c r="AA72" s="173">
        <f t="shared" si="59"/>
        <v>0</v>
      </c>
      <c r="AB72" s="173">
        <f t="shared" si="59"/>
        <v>0</v>
      </c>
      <c r="AC72" s="173">
        <f t="shared" si="59"/>
        <v>0</v>
      </c>
      <c r="AD72" s="173">
        <f t="shared" si="59"/>
        <v>0</v>
      </c>
      <c r="AE72" s="173">
        <f t="shared" si="59"/>
        <v>0</v>
      </c>
      <c r="AF72" s="173">
        <f t="shared" si="59"/>
        <v>0</v>
      </c>
      <c r="AG72" s="173">
        <f t="shared" si="59"/>
        <v>0</v>
      </c>
      <c r="AH72" s="173">
        <f t="shared" si="59"/>
        <v>0</v>
      </c>
      <c r="AI72" s="173">
        <f t="shared" si="59"/>
        <v>0</v>
      </c>
      <c r="AJ72" s="173">
        <f t="shared" si="59"/>
        <v>0</v>
      </c>
      <c r="AK72" s="173">
        <f t="shared" si="59"/>
        <v>0</v>
      </c>
      <c r="AL72" s="173">
        <f t="shared" si="59"/>
        <v>0</v>
      </c>
      <c r="AM72" s="173">
        <f t="shared" si="59"/>
        <v>0</v>
      </c>
      <c r="AN72" s="173">
        <f t="shared" si="59"/>
        <v>0</v>
      </c>
      <c r="AO72" s="173">
        <f t="shared" si="59"/>
        <v>0</v>
      </c>
      <c r="AP72" s="173">
        <f t="shared" si="59"/>
        <v>0</v>
      </c>
      <c r="AQ72" s="173">
        <f t="shared" si="59"/>
        <v>0</v>
      </c>
      <c r="AR72" s="173">
        <f t="shared" si="59"/>
        <v>0</v>
      </c>
      <c r="AS72" s="173">
        <f t="shared" si="59"/>
        <v>0</v>
      </c>
      <c r="AT72" s="173">
        <f t="shared" si="59"/>
        <v>0</v>
      </c>
      <c r="AU72" s="173">
        <f t="shared" si="59"/>
        <v>0</v>
      </c>
      <c r="AV72" s="173">
        <f t="shared" si="59"/>
        <v>0</v>
      </c>
      <c r="AW72" s="173">
        <f t="shared" si="59"/>
        <v>0</v>
      </c>
      <c r="AX72" s="173">
        <f t="shared" si="59"/>
        <v>0</v>
      </c>
      <c r="AY72" s="173">
        <f t="shared" si="59"/>
        <v>0</v>
      </c>
      <c r="AZ72" s="173">
        <f t="shared" si="59"/>
        <v>0</v>
      </c>
      <c r="BA72" s="173">
        <f t="shared" si="59"/>
        <v>0</v>
      </c>
      <c r="BB72" s="173">
        <f t="shared" si="59"/>
        <v>0</v>
      </c>
      <c r="BC72" s="173">
        <f t="shared" si="59"/>
        <v>0</v>
      </c>
      <c r="BD72" s="173">
        <f t="shared" si="59"/>
        <v>0</v>
      </c>
      <c r="BE72" s="173">
        <f t="shared" si="59"/>
        <v>0</v>
      </c>
      <c r="BF72" s="173">
        <f t="shared" si="59"/>
        <v>0</v>
      </c>
      <c r="BG72" s="173">
        <f t="shared" si="59"/>
        <v>0</v>
      </c>
      <c r="BH72" s="173">
        <f t="shared" si="59"/>
        <v>0</v>
      </c>
      <c r="BI72" s="173">
        <f t="shared" si="59"/>
        <v>0</v>
      </c>
      <c r="BJ72" s="173">
        <f t="shared" si="59"/>
        <v>0</v>
      </c>
      <c r="BK72" s="173">
        <f t="shared" si="59"/>
        <v>0</v>
      </c>
      <c r="BL72" s="173">
        <f t="shared" si="59"/>
        <v>0</v>
      </c>
      <c r="BM72" s="158"/>
      <c r="BN72" s="159" t="str">
        <f>IFERROR(__xludf.DUMMYFUNCTION("""COMPUTED_VALUE"""),"Daniel Jaroš")</f>
        <v>Daniel Jaroš</v>
      </c>
      <c r="BO72" s="174"/>
      <c r="BP72" s="175"/>
      <c r="BQ72" s="174"/>
      <c r="BR72" s="175"/>
      <c r="BS72" s="174"/>
      <c r="BT72" s="175"/>
      <c r="BU72" s="174"/>
      <c r="BV72" s="175"/>
      <c r="BW72" s="174"/>
      <c r="BX72" s="175"/>
      <c r="BY72" s="174"/>
      <c r="BZ72" s="175"/>
      <c r="CA72" s="174"/>
      <c r="CB72" s="175"/>
      <c r="CC72" s="174"/>
      <c r="CD72" s="175"/>
      <c r="CE72" s="174"/>
      <c r="CF72" s="175"/>
      <c r="CG72" s="174"/>
      <c r="CH72" s="175"/>
      <c r="CI72" s="174"/>
      <c r="CJ72" s="175"/>
      <c r="CK72" s="174"/>
      <c r="CL72" s="175"/>
      <c r="CM72" s="174"/>
      <c r="CN72" s="175"/>
      <c r="CO72" s="174"/>
      <c r="CP72" s="175"/>
      <c r="CQ72" s="174"/>
      <c r="CR72" s="175"/>
      <c r="CS72" s="174"/>
      <c r="CT72" s="173"/>
      <c r="CU72" s="174"/>
      <c r="CV72" s="173"/>
      <c r="CW72" s="174"/>
      <c r="CX72" s="173"/>
      <c r="CY72" s="174"/>
      <c r="CZ72" s="173"/>
      <c r="DA72" s="174"/>
      <c r="DB72" s="173"/>
      <c r="DC72" s="174"/>
      <c r="DD72" s="173"/>
      <c r="DE72" s="174"/>
      <c r="DF72" s="173"/>
      <c r="DG72" s="174"/>
      <c r="DH72" s="173"/>
      <c r="DI72" s="174"/>
      <c r="DJ72" s="173"/>
      <c r="DK72" s="174"/>
      <c r="DL72" s="173"/>
      <c r="DM72" s="174"/>
      <c r="DN72" s="173"/>
      <c r="DO72" s="174"/>
      <c r="DP72" s="173"/>
      <c r="DQ72" s="174"/>
      <c r="DR72" s="173"/>
      <c r="DS72" s="174"/>
      <c r="DT72" s="173"/>
      <c r="DU72" s="174"/>
      <c r="DV72" s="173"/>
      <c r="DW72" s="174"/>
      <c r="DX72" s="173"/>
      <c r="DY72" s="158"/>
      <c r="DZ72" s="159" t="str">
        <f t="shared" si="26"/>
        <v>Daniel Jaroš</v>
      </c>
      <c r="EA72" s="202"/>
      <c r="EB72" s="203"/>
      <c r="EC72" s="202"/>
      <c r="ED72" s="203"/>
      <c r="EE72" s="202"/>
      <c r="EF72" s="203"/>
      <c r="EG72" s="202"/>
      <c r="EH72" s="203"/>
      <c r="EI72" s="202"/>
      <c r="EJ72" s="203"/>
      <c r="EK72" s="202"/>
      <c r="EL72" s="203"/>
      <c r="EM72" s="202"/>
      <c r="EN72" s="203"/>
      <c r="EO72" s="202"/>
      <c r="EP72" s="203"/>
      <c r="EQ72" s="202"/>
      <c r="ER72" s="203"/>
      <c r="ES72" s="202"/>
      <c r="ET72" s="203"/>
      <c r="EU72" s="202"/>
      <c r="EV72" s="203"/>
      <c r="EW72" s="202"/>
      <c r="EX72" s="203"/>
      <c r="EY72" s="202"/>
      <c r="EZ72" s="203"/>
      <c r="FA72" s="202"/>
      <c r="FB72" s="203"/>
      <c r="FC72" s="202"/>
      <c r="FD72" s="203"/>
      <c r="FE72" s="202"/>
      <c r="FF72" s="199"/>
      <c r="FG72" s="202"/>
      <c r="FH72" s="199"/>
      <c r="FI72" s="202"/>
      <c r="FJ72" s="199"/>
      <c r="FK72" s="202"/>
      <c r="FL72" s="199"/>
      <c r="FM72" s="202"/>
      <c r="FN72" s="199"/>
      <c r="FO72" s="202"/>
      <c r="FP72" s="199"/>
      <c r="FQ72" s="202"/>
      <c r="FR72" s="199"/>
      <c r="FS72" s="202"/>
      <c r="FT72" s="199"/>
      <c r="FU72" s="202"/>
      <c r="FV72" s="199"/>
      <c r="FW72" s="202"/>
      <c r="FX72" s="199"/>
      <c r="FY72" s="202"/>
      <c r="FZ72" s="199"/>
      <c r="GA72" s="202"/>
      <c r="GB72" s="199"/>
      <c r="GC72" s="202"/>
      <c r="GD72" s="199"/>
      <c r="GE72" s="202"/>
      <c r="GF72" s="199"/>
      <c r="GG72" s="202"/>
      <c r="GH72" s="199"/>
      <c r="GI72" s="202"/>
      <c r="GJ72" s="199"/>
      <c r="GK72" s="158"/>
      <c r="GL72" s="159" t="str">
        <f t="shared" si="27"/>
        <v>Daniel Jaroš</v>
      </c>
      <c r="GM72" s="202"/>
      <c r="GN72" s="203"/>
      <c r="GO72" s="202"/>
      <c r="GP72" s="203"/>
      <c r="GQ72" s="202"/>
      <c r="GR72" s="203"/>
      <c r="GS72" s="202"/>
      <c r="GT72" s="203"/>
      <c r="GU72" s="202"/>
      <c r="GV72" s="203"/>
      <c r="GW72" s="202"/>
      <c r="GX72" s="203"/>
      <c r="GY72" s="202"/>
      <c r="GZ72" s="203"/>
      <c r="HA72" s="202"/>
      <c r="HB72" s="203"/>
      <c r="HC72" s="202"/>
      <c r="HD72" s="203"/>
      <c r="HE72" s="202"/>
      <c r="HF72" s="203"/>
      <c r="HG72" s="202"/>
      <c r="HH72" s="203"/>
      <c r="HI72" s="202"/>
      <c r="HJ72" s="203"/>
      <c r="HK72" s="202"/>
      <c r="HL72" s="203"/>
      <c r="HM72" s="202"/>
      <c r="HN72" s="203"/>
      <c r="HO72" s="202"/>
      <c r="HP72" s="203"/>
      <c r="HQ72" s="202"/>
      <c r="HR72" s="199"/>
      <c r="HS72" s="202"/>
      <c r="HT72" s="199"/>
      <c r="HU72" s="202"/>
      <c r="HV72" s="199"/>
      <c r="HW72" s="202"/>
      <c r="HX72" s="199"/>
      <c r="HY72" s="202"/>
      <c r="HZ72" s="199"/>
      <c r="IA72" s="202"/>
      <c r="IB72" s="199"/>
      <c r="IC72" s="202"/>
      <c r="ID72" s="199"/>
      <c r="IE72" s="202"/>
      <c r="IF72" s="199"/>
      <c r="IG72" s="202"/>
      <c r="IH72" s="199"/>
      <c r="II72" s="202"/>
      <c r="IJ72" s="199"/>
      <c r="IK72" s="202"/>
      <c r="IL72" s="199"/>
      <c r="IM72" s="202"/>
      <c r="IN72" s="199"/>
      <c r="IO72" s="202"/>
      <c r="IP72" s="199"/>
      <c r="IQ72" s="202"/>
      <c r="IR72" s="199"/>
      <c r="IS72" s="202"/>
      <c r="IT72" s="199"/>
      <c r="IU72" s="202"/>
      <c r="IV72" s="199"/>
    </row>
    <row r="73">
      <c r="A73" s="214">
        <f>IFERROR(__xludf.DUMMYFUNCTION("""COMPUTED_VALUE"""),100.0)</f>
        <v>100</v>
      </c>
      <c r="B73" s="159" t="str">
        <f t="shared" si="24"/>
        <v>Vojtěch Sukdolák</v>
      </c>
      <c r="C73" s="173">
        <f t="shared" ref="C73:BL73" si="60">BO73+EA73+GM73</f>
        <v>0</v>
      </c>
      <c r="D73" s="173">
        <f t="shared" si="60"/>
        <v>0</v>
      </c>
      <c r="E73" s="173">
        <f t="shared" si="60"/>
        <v>0</v>
      </c>
      <c r="F73" s="173">
        <f t="shared" si="60"/>
        <v>0</v>
      </c>
      <c r="G73" s="173">
        <f t="shared" si="60"/>
        <v>0</v>
      </c>
      <c r="H73" s="173">
        <f t="shared" si="60"/>
        <v>0</v>
      </c>
      <c r="I73" s="173">
        <f t="shared" si="60"/>
        <v>0</v>
      </c>
      <c r="J73" s="173">
        <f t="shared" si="60"/>
        <v>0</v>
      </c>
      <c r="K73" s="173">
        <f t="shared" si="60"/>
        <v>0</v>
      </c>
      <c r="L73" s="173">
        <f t="shared" si="60"/>
        <v>0</v>
      </c>
      <c r="M73" s="173">
        <f t="shared" si="60"/>
        <v>0</v>
      </c>
      <c r="N73" s="173">
        <f t="shared" si="60"/>
        <v>0</v>
      </c>
      <c r="O73" s="173">
        <f t="shared" si="60"/>
        <v>0</v>
      </c>
      <c r="P73" s="173">
        <f t="shared" si="60"/>
        <v>0</v>
      </c>
      <c r="Q73" s="173">
        <f t="shared" si="60"/>
        <v>0</v>
      </c>
      <c r="R73" s="173">
        <f t="shared" si="60"/>
        <v>0</v>
      </c>
      <c r="S73" s="173">
        <f t="shared" si="60"/>
        <v>0</v>
      </c>
      <c r="T73" s="173">
        <f t="shared" si="60"/>
        <v>0</v>
      </c>
      <c r="U73" s="173">
        <f t="shared" si="60"/>
        <v>0</v>
      </c>
      <c r="V73" s="173">
        <f t="shared" si="60"/>
        <v>0</v>
      </c>
      <c r="W73" s="173">
        <f t="shared" si="60"/>
        <v>0</v>
      </c>
      <c r="X73" s="173">
        <f t="shared" si="60"/>
        <v>0</v>
      </c>
      <c r="Y73" s="173">
        <f t="shared" si="60"/>
        <v>0</v>
      </c>
      <c r="Z73" s="173">
        <f t="shared" si="60"/>
        <v>0</v>
      </c>
      <c r="AA73" s="173">
        <f t="shared" si="60"/>
        <v>0</v>
      </c>
      <c r="AB73" s="173">
        <f t="shared" si="60"/>
        <v>0</v>
      </c>
      <c r="AC73" s="173">
        <f t="shared" si="60"/>
        <v>0</v>
      </c>
      <c r="AD73" s="173">
        <f t="shared" si="60"/>
        <v>0</v>
      </c>
      <c r="AE73" s="173">
        <f t="shared" si="60"/>
        <v>0</v>
      </c>
      <c r="AF73" s="173">
        <f t="shared" si="60"/>
        <v>0</v>
      </c>
      <c r="AG73" s="173">
        <f t="shared" si="60"/>
        <v>0</v>
      </c>
      <c r="AH73" s="173">
        <f t="shared" si="60"/>
        <v>0</v>
      </c>
      <c r="AI73" s="173">
        <f t="shared" si="60"/>
        <v>0</v>
      </c>
      <c r="AJ73" s="173">
        <f t="shared" si="60"/>
        <v>0</v>
      </c>
      <c r="AK73" s="173">
        <f t="shared" si="60"/>
        <v>0</v>
      </c>
      <c r="AL73" s="173">
        <f t="shared" si="60"/>
        <v>0</v>
      </c>
      <c r="AM73" s="173">
        <f t="shared" si="60"/>
        <v>0</v>
      </c>
      <c r="AN73" s="173">
        <f t="shared" si="60"/>
        <v>0</v>
      </c>
      <c r="AO73" s="173">
        <f t="shared" si="60"/>
        <v>0</v>
      </c>
      <c r="AP73" s="173">
        <f t="shared" si="60"/>
        <v>0</v>
      </c>
      <c r="AQ73" s="173">
        <f t="shared" si="60"/>
        <v>0</v>
      </c>
      <c r="AR73" s="173">
        <f t="shared" si="60"/>
        <v>0</v>
      </c>
      <c r="AS73" s="173">
        <f t="shared" si="60"/>
        <v>0</v>
      </c>
      <c r="AT73" s="173">
        <f t="shared" si="60"/>
        <v>0</v>
      </c>
      <c r="AU73" s="173">
        <f t="shared" si="60"/>
        <v>0</v>
      </c>
      <c r="AV73" s="173">
        <f t="shared" si="60"/>
        <v>0</v>
      </c>
      <c r="AW73" s="173">
        <f t="shared" si="60"/>
        <v>0</v>
      </c>
      <c r="AX73" s="173">
        <f t="shared" si="60"/>
        <v>0</v>
      </c>
      <c r="AY73" s="173">
        <f t="shared" si="60"/>
        <v>0</v>
      </c>
      <c r="AZ73" s="173">
        <f t="shared" si="60"/>
        <v>0</v>
      </c>
      <c r="BA73" s="173">
        <f t="shared" si="60"/>
        <v>0</v>
      </c>
      <c r="BB73" s="173">
        <f t="shared" si="60"/>
        <v>0</v>
      </c>
      <c r="BC73" s="173">
        <f t="shared" si="60"/>
        <v>0</v>
      </c>
      <c r="BD73" s="173">
        <f t="shared" si="60"/>
        <v>0</v>
      </c>
      <c r="BE73" s="173">
        <f t="shared" si="60"/>
        <v>0</v>
      </c>
      <c r="BF73" s="173">
        <f t="shared" si="60"/>
        <v>0</v>
      </c>
      <c r="BG73" s="173">
        <f t="shared" si="60"/>
        <v>0</v>
      </c>
      <c r="BH73" s="173">
        <f t="shared" si="60"/>
        <v>0</v>
      </c>
      <c r="BI73" s="173">
        <f t="shared" si="60"/>
        <v>0</v>
      </c>
      <c r="BJ73" s="173">
        <f t="shared" si="60"/>
        <v>0</v>
      </c>
      <c r="BK73" s="173">
        <f t="shared" si="60"/>
        <v>0</v>
      </c>
      <c r="BL73" s="173">
        <f t="shared" si="60"/>
        <v>0</v>
      </c>
      <c r="BM73" s="158"/>
      <c r="BN73" s="159" t="str">
        <f>IFERROR(__xludf.DUMMYFUNCTION("""COMPUTED_VALUE"""),"Vojtěch Sukdolák")</f>
        <v>Vojtěch Sukdolák</v>
      </c>
      <c r="BO73" s="174"/>
      <c r="BP73" s="175"/>
      <c r="BQ73" s="174"/>
      <c r="BR73" s="175"/>
      <c r="BS73" s="174"/>
      <c r="BT73" s="175"/>
      <c r="BU73" s="174"/>
      <c r="BV73" s="175"/>
      <c r="BW73" s="174"/>
      <c r="BX73" s="175"/>
      <c r="BY73" s="174"/>
      <c r="BZ73" s="175"/>
      <c r="CA73" s="174"/>
      <c r="CB73" s="175"/>
      <c r="CC73" s="174"/>
      <c r="CD73" s="175"/>
      <c r="CE73" s="174"/>
      <c r="CF73" s="175"/>
      <c r="CG73" s="174"/>
      <c r="CH73" s="175"/>
      <c r="CI73" s="174"/>
      <c r="CJ73" s="175"/>
      <c r="CK73" s="174"/>
      <c r="CL73" s="175"/>
      <c r="CM73" s="174"/>
      <c r="CN73" s="175"/>
      <c r="CO73" s="174"/>
      <c r="CP73" s="175"/>
      <c r="CQ73" s="174"/>
      <c r="CR73" s="175"/>
      <c r="CS73" s="174"/>
      <c r="CT73" s="173"/>
      <c r="CU73" s="174"/>
      <c r="CV73" s="173"/>
      <c r="CW73" s="174"/>
      <c r="CX73" s="173"/>
      <c r="CY73" s="174"/>
      <c r="CZ73" s="173"/>
      <c r="DA73" s="174"/>
      <c r="DB73" s="173"/>
      <c r="DC73" s="174"/>
      <c r="DD73" s="173"/>
      <c r="DE73" s="174"/>
      <c r="DF73" s="173"/>
      <c r="DG73" s="174"/>
      <c r="DH73" s="173"/>
      <c r="DI73" s="174"/>
      <c r="DJ73" s="173"/>
      <c r="DK73" s="174"/>
      <c r="DL73" s="173"/>
      <c r="DM73" s="174"/>
      <c r="DN73" s="173"/>
      <c r="DO73" s="174"/>
      <c r="DP73" s="173"/>
      <c r="DQ73" s="174"/>
      <c r="DR73" s="173"/>
      <c r="DS73" s="174"/>
      <c r="DT73" s="173"/>
      <c r="DU73" s="174"/>
      <c r="DV73" s="173"/>
      <c r="DW73" s="174"/>
      <c r="DX73" s="173"/>
      <c r="DY73" s="158"/>
      <c r="DZ73" s="159" t="str">
        <f t="shared" si="26"/>
        <v>Vojtěch Sukdolák</v>
      </c>
      <c r="EA73" s="202"/>
      <c r="EB73" s="203"/>
      <c r="EC73" s="202"/>
      <c r="ED73" s="203"/>
      <c r="EE73" s="202"/>
      <c r="EF73" s="203"/>
      <c r="EG73" s="202"/>
      <c r="EH73" s="203"/>
      <c r="EI73" s="202"/>
      <c r="EJ73" s="203"/>
      <c r="EK73" s="202"/>
      <c r="EL73" s="203"/>
      <c r="EM73" s="202"/>
      <c r="EN73" s="203"/>
      <c r="EO73" s="202"/>
      <c r="EP73" s="203"/>
      <c r="EQ73" s="202"/>
      <c r="ER73" s="203"/>
      <c r="ES73" s="202"/>
      <c r="ET73" s="203"/>
      <c r="EU73" s="202"/>
      <c r="EV73" s="203"/>
      <c r="EW73" s="202"/>
      <c r="EX73" s="203"/>
      <c r="EY73" s="202"/>
      <c r="EZ73" s="203"/>
      <c r="FA73" s="202"/>
      <c r="FB73" s="203"/>
      <c r="FC73" s="202"/>
      <c r="FD73" s="203"/>
      <c r="FE73" s="202"/>
      <c r="FF73" s="199"/>
      <c r="FG73" s="202"/>
      <c r="FH73" s="199"/>
      <c r="FI73" s="202"/>
      <c r="FJ73" s="199"/>
      <c r="FK73" s="202"/>
      <c r="FL73" s="199"/>
      <c r="FM73" s="202"/>
      <c r="FN73" s="199"/>
      <c r="FO73" s="202"/>
      <c r="FP73" s="199"/>
      <c r="FQ73" s="202"/>
      <c r="FR73" s="199"/>
      <c r="FS73" s="202"/>
      <c r="FT73" s="199"/>
      <c r="FU73" s="202"/>
      <c r="FV73" s="199"/>
      <c r="FW73" s="202"/>
      <c r="FX73" s="199"/>
      <c r="FY73" s="202"/>
      <c r="FZ73" s="199"/>
      <c r="GA73" s="202"/>
      <c r="GB73" s="199"/>
      <c r="GC73" s="202"/>
      <c r="GD73" s="199"/>
      <c r="GE73" s="202"/>
      <c r="GF73" s="199"/>
      <c r="GG73" s="202"/>
      <c r="GH73" s="199"/>
      <c r="GI73" s="202"/>
      <c r="GJ73" s="199"/>
      <c r="GK73" s="158"/>
      <c r="GL73" s="159" t="str">
        <f t="shared" si="27"/>
        <v>Vojtěch Sukdolák</v>
      </c>
      <c r="GM73" s="202"/>
      <c r="GN73" s="203"/>
      <c r="GO73" s="202"/>
      <c r="GP73" s="203"/>
      <c r="GQ73" s="202"/>
      <c r="GR73" s="203"/>
      <c r="GS73" s="202"/>
      <c r="GT73" s="203"/>
      <c r="GU73" s="202"/>
      <c r="GV73" s="203"/>
      <c r="GW73" s="202"/>
      <c r="GX73" s="203"/>
      <c r="GY73" s="202"/>
      <c r="GZ73" s="203"/>
      <c r="HA73" s="202"/>
      <c r="HB73" s="203"/>
      <c r="HC73" s="202"/>
      <c r="HD73" s="203"/>
      <c r="HE73" s="202"/>
      <c r="HF73" s="203"/>
      <c r="HG73" s="202"/>
      <c r="HH73" s="203"/>
      <c r="HI73" s="202"/>
      <c r="HJ73" s="203"/>
      <c r="HK73" s="202"/>
      <c r="HL73" s="203"/>
      <c r="HM73" s="202"/>
      <c r="HN73" s="203"/>
      <c r="HO73" s="202"/>
      <c r="HP73" s="203"/>
      <c r="HQ73" s="202"/>
      <c r="HR73" s="199"/>
      <c r="HS73" s="202"/>
      <c r="HT73" s="199"/>
      <c r="HU73" s="202"/>
      <c r="HV73" s="199"/>
      <c r="HW73" s="202"/>
      <c r="HX73" s="199"/>
      <c r="HY73" s="202"/>
      <c r="HZ73" s="199"/>
      <c r="IA73" s="202"/>
      <c r="IB73" s="199"/>
      <c r="IC73" s="202"/>
      <c r="ID73" s="199"/>
      <c r="IE73" s="202"/>
      <c r="IF73" s="199"/>
      <c r="IG73" s="202"/>
      <c r="IH73" s="199"/>
      <c r="II73" s="202"/>
      <c r="IJ73" s="199"/>
      <c r="IK73" s="202"/>
      <c r="IL73" s="199"/>
      <c r="IM73" s="202"/>
      <c r="IN73" s="199"/>
      <c r="IO73" s="202"/>
      <c r="IP73" s="199"/>
      <c r="IQ73" s="202"/>
      <c r="IR73" s="199"/>
      <c r="IS73" s="202"/>
      <c r="IT73" s="199"/>
      <c r="IU73" s="202"/>
      <c r="IV73" s="199"/>
    </row>
    <row r="74">
      <c r="A74" s="214">
        <f>IFERROR(__xludf.DUMMYFUNCTION("""COMPUTED_VALUE"""),100.0)</f>
        <v>100</v>
      </c>
      <c r="B74" s="159" t="str">
        <f t="shared" si="24"/>
        <v>Vít Káš</v>
      </c>
      <c r="C74" s="173">
        <f t="shared" ref="C74:BL74" si="61">BO74+EA74+GM74</f>
        <v>0</v>
      </c>
      <c r="D74" s="173">
        <f t="shared" si="61"/>
        <v>0</v>
      </c>
      <c r="E74" s="173">
        <f t="shared" si="61"/>
        <v>0</v>
      </c>
      <c r="F74" s="173">
        <f t="shared" si="61"/>
        <v>0</v>
      </c>
      <c r="G74" s="173">
        <f t="shared" si="61"/>
        <v>0</v>
      </c>
      <c r="H74" s="173">
        <f t="shared" si="61"/>
        <v>0</v>
      </c>
      <c r="I74" s="173">
        <f t="shared" si="61"/>
        <v>0</v>
      </c>
      <c r="J74" s="173">
        <f t="shared" si="61"/>
        <v>0</v>
      </c>
      <c r="K74" s="173">
        <f t="shared" si="61"/>
        <v>0</v>
      </c>
      <c r="L74" s="173">
        <f t="shared" si="61"/>
        <v>0</v>
      </c>
      <c r="M74" s="173">
        <f t="shared" si="61"/>
        <v>0</v>
      </c>
      <c r="N74" s="173">
        <f t="shared" si="61"/>
        <v>0</v>
      </c>
      <c r="O74" s="173">
        <f t="shared" si="61"/>
        <v>0</v>
      </c>
      <c r="P74" s="173">
        <f t="shared" si="61"/>
        <v>0</v>
      </c>
      <c r="Q74" s="173">
        <f t="shared" si="61"/>
        <v>0</v>
      </c>
      <c r="R74" s="173">
        <f t="shared" si="61"/>
        <v>0</v>
      </c>
      <c r="S74" s="173">
        <f t="shared" si="61"/>
        <v>0</v>
      </c>
      <c r="T74" s="173">
        <f t="shared" si="61"/>
        <v>0</v>
      </c>
      <c r="U74" s="173">
        <f t="shared" si="61"/>
        <v>0</v>
      </c>
      <c r="V74" s="173">
        <f t="shared" si="61"/>
        <v>0</v>
      </c>
      <c r="W74" s="173">
        <f t="shared" si="61"/>
        <v>0</v>
      </c>
      <c r="X74" s="173">
        <f t="shared" si="61"/>
        <v>0</v>
      </c>
      <c r="Y74" s="173">
        <f t="shared" si="61"/>
        <v>0</v>
      </c>
      <c r="Z74" s="173">
        <f t="shared" si="61"/>
        <v>0</v>
      </c>
      <c r="AA74" s="173">
        <f t="shared" si="61"/>
        <v>0</v>
      </c>
      <c r="AB74" s="173">
        <f t="shared" si="61"/>
        <v>0</v>
      </c>
      <c r="AC74" s="173">
        <f t="shared" si="61"/>
        <v>0</v>
      </c>
      <c r="AD74" s="173">
        <f t="shared" si="61"/>
        <v>0</v>
      </c>
      <c r="AE74" s="173">
        <f t="shared" si="61"/>
        <v>0</v>
      </c>
      <c r="AF74" s="173">
        <f t="shared" si="61"/>
        <v>0</v>
      </c>
      <c r="AG74" s="173">
        <f t="shared" si="61"/>
        <v>0</v>
      </c>
      <c r="AH74" s="173">
        <f t="shared" si="61"/>
        <v>0</v>
      </c>
      <c r="AI74" s="173">
        <f t="shared" si="61"/>
        <v>0</v>
      </c>
      <c r="AJ74" s="173">
        <f t="shared" si="61"/>
        <v>0</v>
      </c>
      <c r="AK74" s="173">
        <f t="shared" si="61"/>
        <v>0</v>
      </c>
      <c r="AL74" s="173">
        <f t="shared" si="61"/>
        <v>0</v>
      </c>
      <c r="AM74" s="173">
        <f t="shared" si="61"/>
        <v>0</v>
      </c>
      <c r="AN74" s="173">
        <f t="shared" si="61"/>
        <v>0</v>
      </c>
      <c r="AO74" s="173">
        <f t="shared" si="61"/>
        <v>0</v>
      </c>
      <c r="AP74" s="173">
        <f t="shared" si="61"/>
        <v>0</v>
      </c>
      <c r="AQ74" s="173">
        <f t="shared" si="61"/>
        <v>0</v>
      </c>
      <c r="AR74" s="173">
        <f t="shared" si="61"/>
        <v>0</v>
      </c>
      <c r="AS74" s="173">
        <f t="shared" si="61"/>
        <v>0</v>
      </c>
      <c r="AT74" s="173">
        <f t="shared" si="61"/>
        <v>0</v>
      </c>
      <c r="AU74" s="173">
        <f t="shared" si="61"/>
        <v>0</v>
      </c>
      <c r="AV74" s="173">
        <f t="shared" si="61"/>
        <v>0</v>
      </c>
      <c r="AW74" s="173">
        <f t="shared" si="61"/>
        <v>0</v>
      </c>
      <c r="AX74" s="173">
        <f t="shared" si="61"/>
        <v>0</v>
      </c>
      <c r="AY74" s="173">
        <f t="shared" si="61"/>
        <v>0</v>
      </c>
      <c r="AZ74" s="173">
        <f t="shared" si="61"/>
        <v>0</v>
      </c>
      <c r="BA74" s="173">
        <f t="shared" si="61"/>
        <v>0</v>
      </c>
      <c r="BB74" s="173">
        <f t="shared" si="61"/>
        <v>0</v>
      </c>
      <c r="BC74" s="173">
        <f t="shared" si="61"/>
        <v>0</v>
      </c>
      <c r="BD74" s="173">
        <f t="shared" si="61"/>
        <v>0</v>
      </c>
      <c r="BE74" s="173">
        <f t="shared" si="61"/>
        <v>0</v>
      </c>
      <c r="BF74" s="173">
        <f t="shared" si="61"/>
        <v>0</v>
      </c>
      <c r="BG74" s="173">
        <f t="shared" si="61"/>
        <v>0</v>
      </c>
      <c r="BH74" s="173">
        <f t="shared" si="61"/>
        <v>0</v>
      </c>
      <c r="BI74" s="173">
        <f t="shared" si="61"/>
        <v>0</v>
      </c>
      <c r="BJ74" s="173">
        <f t="shared" si="61"/>
        <v>0</v>
      </c>
      <c r="BK74" s="173">
        <f t="shared" si="61"/>
        <v>0</v>
      </c>
      <c r="BL74" s="173">
        <f t="shared" si="61"/>
        <v>0</v>
      </c>
      <c r="BM74" s="158"/>
      <c r="BN74" s="159" t="str">
        <f>IFERROR(__xludf.DUMMYFUNCTION("""COMPUTED_VALUE"""),"Vít Káš")</f>
        <v>Vít Káš</v>
      </c>
      <c r="BO74" s="174"/>
      <c r="BP74" s="175"/>
      <c r="BQ74" s="174"/>
      <c r="BR74" s="175"/>
      <c r="BS74" s="174"/>
      <c r="BT74" s="175"/>
      <c r="BU74" s="174"/>
      <c r="BV74" s="175"/>
      <c r="BW74" s="174"/>
      <c r="BX74" s="175"/>
      <c r="BY74" s="174"/>
      <c r="BZ74" s="175"/>
      <c r="CA74" s="174"/>
      <c r="CB74" s="175"/>
      <c r="CC74" s="174"/>
      <c r="CD74" s="175"/>
      <c r="CE74" s="174"/>
      <c r="CF74" s="175"/>
      <c r="CG74" s="174"/>
      <c r="CH74" s="175"/>
      <c r="CI74" s="174"/>
      <c r="CJ74" s="175"/>
      <c r="CK74" s="174"/>
      <c r="CL74" s="175"/>
      <c r="CM74" s="174"/>
      <c r="CN74" s="175"/>
      <c r="CO74" s="174"/>
      <c r="CP74" s="175"/>
      <c r="CQ74" s="174"/>
      <c r="CR74" s="175"/>
      <c r="CS74" s="174"/>
      <c r="CT74" s="173"/>
      <c r="CU74" s="174"/>
      <c r="CV74" s="173"/>
      <c r="CW74" s="174"/>
      <c r="CX74" s="173"/>
      <c r="CY74" s="174"/>
      <c r="CZ74" s="173"/>
      <c r="DA74" s="174"/>
      <c r="DB74" s="173"/>
      <c r="DC74" s="174"/>
      <c r="DD74" s="173"/>
      <c r="DE74" s="174"/>
      <c r="DF74" s="173"/>
      <c r="DG74" s="174"/>
      <c r="DH74" s="173"/>
      <c r="DI74" s="174"/>
      <c r="DJ74" s="173"/>
      <c r="DK74" s="174"/>
      <c r="DL74" s="173"/>
      <c r="DM74" s="174"/>
      <c r="DN74" s="173"/>
      <c r="DO74" s="174"/>
      <c r="DP74" s="173"/>
      <c r="DQ74" s="174"/>
      <c r="DR74" s="173"/>
      <c r="DS74" s="174"/>
      <c r="DT74" s="173"/>
      <c r="DU74" s="174"/>
      <c r="DV74" s="173"/>
      <c r="DW74" s="174"/>
      <c r="DX74" s="173"/>
      <c r="DY74" s="158"/>
      <c r="DZ74" s="159" t="str">
        <f t="shared" si="26"/>
        <v>Vít Káš</v>
      </c>
      <c r="EA74" s="202"/>
      <c r="EB74" s="203"/>
      <c r="EC74" s="202"/>
      <c r="ED74" s="203"/>
      <c r="EE74" s="202"/>
      <c r="EF74" s="203"/>
      <c r="EG74" s="202"/>
      <c r="EH74" s="203"/>
      <c r="EI74" s="202"/>
      <c r="EJ74" s="203"/>
      <c r="EK74" s="202"/>
      <c r="EL74" s="203"/>
      <c r="EM74" s="202"/>
      <c r="EN74" s="203"/>
      <c r="EO74" s="202"/>
      <c r="EP74" s="203"/>
      <c r="EQ74" s="202"/>
      <c r="ER74" s="203"/>
      <c r="ES74" s="202"/>
      <c r="ET74" s="203"/>
      <c r="EU74" s="202"/>
      <c r="EV74" s="203"/>
      <c r="EW74" s="202"/>
      <c r="EX74" s="203"/>
      <c r="EY74" s="202"/>
      <c r="EZ74" s="203"/>
      <c r="FA74" s="202"/>
      <c r="FB74" s="203"/>
      <c r="FC74" s="202"/>
      <c r="FD74" s="203"/>
      <c r="FE74" s="202"/>
      <c r="FF74" s="199"/>
      <c r="FG74" s="202"/>
      <c r="FH74" s="199"/>
      <c r="FI74" s="202"/>
      <c r="FJ74" s="199"/>
      <c r="FK74" s="202"/>
      <c r="FL74" s="199"/>
      <c r="FM74" s="202"/>
      <c r="FN74" s="199"/>
      <c r="FO74" s="202"/>
      <c r="FP74" s="199"/>
      <c r="FQ74" s="202"/>
      <c r="FR74" s="199"/>
      <c r="FS74" s="202"/>
      <c r="FT74" s="199"/>
      <c r="FU74" s="202"/>
      <c r="FV74" s="199"/>
      <c r="FW74" s="202"/>
      <c r="FX74" s="199"/>
      <c r="FY74" s="202"/>
      <c r="FZ74" s="199"/>
      <c r="GA74" s="202"/>
      <c r="GB74" s="199"/>
      <c r="GC74" s="202"/>
      <c r="GD74" s="199"/>
      <c r="GE74" s="202"/>
      <c r="GF74" s="199"/>
      <c r="GG74" s="202"/>
      <c r="GH74" s="199"/>
      <c r="GI74" s="202"/>
      <c r="GJ74" s="199"/>
      <c r="GK74" s="158"/>
      <c r="GL74" s="159" t="str">
        <f t="shared" si="27"/>
        <v>Vít Káš</v>
      </c>
      <c r="GM74" s="202"/>
      <c r="GN74" s="203"/>
      <c r="GO74" s="202"/>
      <c r="GP74" s="203"/>
      <c r="GQ74" s="202"/>
      <c r="GR74" s="203"/>
      <c r="GS74" s="202"/>
      <c r="GT74" s="203"/>
      <c r="GU74" s="202"/>
      <c r="GV74" s="203"/>
      <c r="GW74" s="202"/>
      <c r="GX74" s="203"/>
      <c r="GY74" s="202"/>
      <c r="GZ74" s="203"/>
      <c r="HA74" s="202"/>
      <c r="HB74" s="203"/>
      <c r="HC74" s="202"/>
      <c r="HD74" s="203"/>
      <c r="HE74" s="202"/>
      <c r="HF74" s="203"/>
      <c r="HG74" s="202"/>
      <c r="HH74" s="203"/>
      <c r="HI74" s="202"/>
      <c r="HJ74" s="203"/>
      <c r="HK74" s="202"/>
      <c r="HL74" s="203"/>
      <c r="HM74" s="202"/>
      <c r="HN74" s="203"/>
      <c r="HO74" s="202"/>
      <c r="HP74" s="203"/>
      <c r="HQ74" s="202"/>
      <c r="HR74" s="199"/>
      <c r="HS74" s="202"/>
      <c r="HT74" s="199"/>
      <c r="HU74" s="202"/>
      <c r="HV74" s="199"/>
      <c r="HW74" s="202"/>
      <c r="HX74" s="199"/>
      <c r="HY74" s="202"/>
      <c r="HZ74" s="199"/>
      <c r="IA74" s="202"/>
      <c r="IB74" s="199"/>
      <c r="IC74" s="202"/>
      <c r="ID74" s="199"/>
      <c r="IE74" s="202"/>
      <c r="IF74" s="199"/>
      <c r="IG74" s="202"/>
      <c r="IH74" s="199"/>
      <c r="II74" s="202"/>
      <c r="IJ74" s="199"/>
      <c r="IK74" s="202"/>
      <c r="IL74" s="199"/>
      <c r="IM74" s="202"/>
      <c r="IN74" s="199"/>
      <c r="IO74" s="202"/>
      <c r="IP74" s="199"/>
      <c r="IQ74" s="202"/>
      <c r="IR74" s="199"/>
      <c r="IS74" s="202"/>
      <c r="IT74" s="199"/>
      <c r="IU74" s="202"/>
      <c r="IV74" s="199"/>
    </row>
    <row r="75">
      <c r="A75" s="214">
        <f>IFERROR(__xludf.DUMMYFUNCTION("""COMPUTED_VALUE"""),100.0)</f>
        <v>100</v>
      </c>
      <c r="B75" s="159" t="str">
        <f t="shared" si="24"/>
        <v>Tomáš Pavlišín</v>
      </c>
      <c r="C75" s="173">
        <f t="shared" ref="C75:BL75" si="62">BO75+EA75+GM75</f>
        <v>0</v>
      </c>
      <c r="D75" s="173">
        <f t="shared" si="62"/>
        <v>0</v>
      </c>
      <c r="E75" s="173">
        <f t="shared" si="62"/>
        <v>0</v>
      </c>
      <c r="F75" s="173">
        <f t="shared" si="62"/>
        <v>0</v>
      </c>
      <c r="G75" s="173">
        <f t="shared" si="62"/>
        <v>0</v>
      </c>
      <c r="H75" s="173">
        <f t="shared" si="62"/>
        <v>0</v>
      </c>
      <c r="I75" s="173">
        <f t="shared" si="62"/>
        <v>0</v>
      </c>
      <c r="J75" s="173">
        <f t="shared" si="62"/>
        <v>0</v>
      </c>
      <c r="K75" s="173">
        <f t="shared" si="62"/>
        <v>0</v>
      </c>
      <c r="L75" s="173">
        <f t="shared" si="62"/>
        <v>0</v>
      </c>
      <c r="M75" s="173">
        <f t="shared" si="62"/>
        <v>0</v>
      </c>
      <c r="N75" s="173">
        <f t="shared" si="62"/>
        <v>0</v>
      </c>
      <c r="O75" s="173">
        <f t="shared" si="62"/>
        <v>0</v>
      </c>
      <c r="P75" s="173">
        <f t="shared" si="62"/>
        <v>0</v>
      </c>
      <c r="Q75" s="173">
        <f t="shared" si="62"/>
        <v>0</v>
      </c>
      <c r="R75" s="173">
        <f t="shared" si="62"/>
        <v>0</v>
      </c>
      <c r="S75" s="173">
        <f t="shared" si="62"/>
        <v>0</v>
      </c>
      <c r="T75" s="173">
        <f t="shared" si="62"/>
        <v>0</v>
      </c>
      <c r="U75" s="173">
        <f t="shared" si="62"/>
        <v>0</v>
      </c>
      <c r="V75" s="173">
        <f t="shared" si="62"/>
        <v>0</v>
      </c>
      <c r="W75" s="173">
        <f t="shared" si="62"/>
        <v>0</v>
      </c>
      <c r="X75" s="173">
        <f t="shared" si="62"/>
        <v>0</v>
      </c>
      <c r="Y75" s="173">
        <f t="shared" si="62"/>
        <v>0</v>
      </c>
      <c r="Z75" s="173">
        <f t="shared" si="62"/>
        <v>0</v>
      </c>
      <c r="AA75" s="173">
        <f t="shared" si="62"/>
        <v>0</v>
      </c>
      <c r="AB75" s="173">
        <f t="shared" si="62"/>
        <v>0</v>
      </c>
      <c r="AC75" s="173">
        <f t="shared" si="62"/>
        <v>0</v>
      </c>
      <c r="AD75" s="173">
        <f t="shared" si="62"/>
        <v>0</v>
      </c>
      <c r="AE75" s="173">
        <f t="shared" si="62"/>
        <v>0</v>
      </c>
      <c r="AF75" s="173">
        <f t="shared" si="62"/>
        <v>0</v>
      </c>
      <c r="AG75" s="173">
        <f t="shared" si="62"/>
        <v>0</v>
      </c>
      <c r="AH75" s="173">
        <f t="shared" si="62"/>
        <v>0</v>
      </c>
      <c r="AI75" s="173">
        <f t="shared" si="62"/>
        <v>0</v>
      </c>
      <c r="AJ75" s="173">
        <f t="shared" si="62"/>
        <v>0</v>
      </c>
      <c r="AK75" s="173">
        <f t="shared" si="62"/>
        <v>0</v>
      </c>
      <c r="AL75" s="173">
        <f t="shared" si="62"/>
        <v>0</v>
      </c>
      <c r="AM75" s="173">
        <f t="shared" si="62"/>
        <v>0</v>
      </c>
      <c r="AN75" s="173">
        <f t="shared" si="62"/>
        <v>0</v>
      </c>
      <c r="AO75" s="173">
        <f t="shared" si="62"/>
        <v>0</v>
      </c>
      <c r="AP75" s="173">
        <f t="shared" si="62"/>
        <v>0</v>
      </c>
      <c r="AQ75" s="173">
        <f t="shared" si="62"/>
        <v>0</v>
      </c>
      <c r="AR75" s="173">
        <f t="shared" si="62"/>
        <v>0</v>
      </c>
      <c r="AS75" s="173">
        <f t="shared" si="62"/>
        <v>0</v>
      </c>
      <c r="AT75" s="173">
        <f t="shared" si="62"/>
        <v>0</v>
      </c>
      <c r="AU75" s="173">
        <f t="shared" si="62"/>
        <v>0</v>
      </c>
      <c r="AV75" s="173">
        <f t="shared" si="62"/>
        <v>0</v>
      </c>
      <c r="AW75" s="173">
        <f t="shared" si="62"/>
        <v>0</v>
      </c>
      <c r="AX75" s="173">
        <f t="shared" si="62"/>
        <v>0</v>
      </c>
      <c r="AY75" s="173">
        <f t="shared" si="62"/>
        <v>0</v>
      </c>
      <c r="AZ75" s="173">
        <f t="shared" si="62"/>
        <v>0</v>
      </c>
      <c r="BA75" s="173">
        <f t="shared" si="62"/>
        <v>0</v>
      </c>
      <c r="BB75" s="173">
        <f t="shared" si="62"/>
        <v>0</v>
      </c>
      <c r="BC75" s="173">
        <f t="shared" si="62"/>
        <v>0</v>
      </c>
      <c r="BD75" s="173">
        <f t="shared" si="62"/>
        <v>0</v>
      </c>
      <c r="BE75" s="173">
        <f t="shared" si="62"/>
        <v>0</v>
      </c>
      <c r="BF75" s="173">
        <f t="shared" si="62"/>
        <v>0</v>
      </c>
      <c r="BG75" s="173">
        <f t="shared" si="62"/>
        <v>0</v>
      </c>
      <c r="BH75" s="173">
        <f t="shared" si="62"/>
        <v>0</v>
      </c>
      <c r="BI75" s="173">
        <f t="shared" si="62"/>
        <v>0</v>
      </c>
      <c r="BJ75" s="173">
        <f t="shared" si="62"/>
        <v>0</v>
      </c>
      <c r="BK75" s="173">
        <f t="shared" si="62"/>
        <v>0</v>
      </c>
      <c r="BL75" s="173">
        <f t="shared" si="62"/>
        <v>0</v>
      </c>
      <c r="BM75" s="158"/>
      <c r="BN75" s="159" t="str">
        <f>IFERROR(__xludf.DUMMYFUNCTION("""COMPUTED_VALUE"""),"Tomáš Pavlišín")</f>
        <v>Tomáš Pavlišín</v>
      </c>
      <c r="BO75" s="174"/>
      <c r="BP75" s="175"/>
      <c r="BQ75" s="174"/>
      <c r="BR75" s="175"/>
      <c r="BS75" s="174"/>
      <c r="BT75" s="175"/>
      <c r="BU75" s="174"/>
      <c r="BV75" s="175"/>
      <c r="BW75" s="174"/>
      <c r="BX75" s="175"/>
      <c r="BY75" s="174"/>
      <c r="BZ75" s="175"/>
      <c r="CA75" s="174"/>
      <c r="CB75" s="175"/>
      <c r="CC75" s="174"/>
      <c r="CD75" s="175"/>
      <c r="CE75" s="174"/>
      <c r="CF75" s="175"/>
      <c r="CG75" s="174"/>
      <c r="CH75" s="175"/>
      <c r="CI75" s="174"/>
      <c r="CJ75" s="175"/>
      <c r="CK75" s="174"/>
      <c r="CL75" s="175"/>
      <c r="CM75" s="174"/>
      <c r="CN75" s="175"/>
      <c r="CO75" s="174"/>
      <c r="CP75" s="175"/>
      <c r="CQ75" s="174"/>
      <c r="CR75" s="175"/>
      <c r="CS75" s="174"/>
      <c r="CT75" s="173"/>
      <c r="CU75" s="174"/>
      <c r="CV75" s="173"/>
      <c r="CW75" s="174"/>
      <c r="CX75" s="173"/>
      <c r="CY75" s="174"/>
      <c r="CZ75" s="173"/>
      <c r="DA75" s="174"/>
      <c r="DB75" s="173"/>
      <c r="DC75" s="174"/>
      <c r="DD75" s="173"/>
      <c r="DE75" s="174"/>
      <c r="DF75" s="173"/>
      <c r="DG75" s="174"/>
      <c r="DH75" s="173"/>
      <c r="DI75" s="174"/>
      <c r="DJ75" s="173"/>
      <c r="DK75" s="174"/>
      <c r="DL75" s="173"/>
      <c r="DM75" s="174"/>
      <c r="DN75" s="173"/>
      <c r="DO75" s="174"/>
      <c r="DP75" s="173"/>
      <c r="DQ75" s="174"/>
      <c r="DR75" s="173"/>
      <c r="DS75" s="174"/>
      <c r="DT75" s="173"/>
      <c r="DU75" s="174"/>
      <c r="DV75" s="173"/>
      <c r="DW75" s="174"/>
      <c r="DX75" s="173"/>
      <c r="DY75" s="158"/>
      <c r="DZ75" s="159" t="str">
        <f t="shared" si="26"/>
        <v>Tomáš Pavlišín</v>
      </c>
      <c r="EA75" s="202"/>
      <c r="EB75" s="203"/>
      <c r="EC75" s="202"/>
      <c r="ED75" s="203"/>
      <c r="EE75" s="202"/>
      <c r="EF75" s="203"/>
      <c r="EG75" s="202"/>
      <c r="EH75" s="203"/>
      <c r="EI75" s="202"/>
      <c r="EJ75" s="203"/>
      <c r="EK75" s="202"/>
      <c r="EL75" s="203"/>
      <c r="EM75" s="202"/>
      <c r="EN75" s="203"/>
      <c r="EO75" s="202"/>
      <c r="EP75" s="203"/>
      <c r="EQ75" s="202"/>
      <c r="ER75" s="203"/>
      <c r="ES75" s="202"/>
      <c r="ET75" s="203"/>
      <c r="EU75" s="202"/>
      <c r="EV75" s="203"/>
      <c r="EW75" s="202"/>
      <c r="EX75" s="203"/>
      <c r="EY75" s="202"/>
      <c r="EZ75" s="203"/>
      <c r="FA75" s="202"/>
      <c r="FB75" s="203"/>
      <c r="FC75" s="202"/>
      <c r="FD75" s="203"/>
      <c r="FE75" s="202"/>
      <c r="FF75" s="199"/>
      <c r="FG75" s="202"/>
      <c r="FH75" s="199"/>
      <c r="FI75" s="202"/>
      <c r="FJ75" s="199"/>
      <c r="FK75" s="202"/>
      <c r="FL75" s="199"/>
      <c r="FM75" s="202"/>
      <c r="FN75" s="199"/>
      <c r="FO75" s="202"/>
      <c r="FP75" s="199"/>
      <c r="FQ75" s="202"/>
      <c r="FR75" s="199"/>
      <c r="FS75" s="202"/>
      <c r="FT75" s="199"/>
      <c r="FU75" s="202"/>
      <c r="FV75" s="199"/>
      <c r="FW75" s="202"/>
      <c r="FX75" s="199"/>
      <c r="FY75" s="202"/>
      <c r="FZ75" s="199"/>
      <c r="GA75" s="202"/>
      <c r="GB75" s="199"/>
      <c r="GC75" s="202"/>
      <c r="GD75" s="199"/>
      <c r="GE75" s="202"/>
      <c r="GF75" s="199"/>
      <c r="GG75" s="202"/>
      <c r="GH75" s="199"/>
      <c r="GI75" s="202"/>
      <c r="GJ75" s="199"/>
      <c r="GK75" s="158"/>
      <c r="GL75" s="159" t="str">
        <f t="shared" si="27"/>
        <v>Tomáš Pavlišín</v>
      </c>
      <c r="GM75" s="202"/>
      <c r="GN75" s="203"/>
      <c r="GO75" s="202"/>
      <c r="GP75" s="203"/>
      <c r="GQ75" s="202"/>
      <c r="GR75" s="203"/>
      <c r="GS75" s="202"/>
      <c r="GT75" s="203"/>
      <c r="GU75" s="202"/>
      <c r="GV75" s="203"/>
      <c r="GW75" s="202"/>
      <c r="GX75" s="203"/>
      <c r="GY75" s="202"/>
      <c r="GZ75" s="203"/>
      <c r="HA75" s="202"/>
      <c r="HB75" s="203"/>
      <c r="HC75" s="202"/>
      <c r="HD75" s="203"/>
      <c r="HE75" s="202"/>
      <c r="HF75" s="203"/>
      <c r="HG75" s="202"/>
      <c r="HH75" s="203"/>
      <c r="HI75" s="202"/>
      <c r="HJ75" s="203"/>
      <c r="HK75" s="202"/>
      <c r="HL75" s="203"/>
      <c r="HM75" s="202"/>
      <c r="HN75" s="203"/>
      <c r="HO75" s="202"/>
      <c r="HP75" s="203"/>
      <c r="HQ75" s="202"/>
      <c r="HR75" s="199"/>
      <c r="HS75" s="202"/>
      <c r="HT75" s="199"/>
      <c r="HU75" s="202"/>
      <c r="HV75" s="199"/>
      <c r="HW75" s="202"/>
      <c r="HX75" s="199"/>
      <c r="HY75" s="202"/>
      <c r="HZ75" s="199"/>
      <c r="IA75" s="202"/>
      <c r="IB75" s="199"/>
      <c r="IC75" s="202"/>
      <c r="ID75" s="199"/>
      <c r="IE75" s="202"/>
      <c r="IF75" s="199"/>
      <c r="IG75" s="202"/>
      <c r="IH75" s="199"/>
      <c r="II75" s="202"/>
      <c r="IJ75" s="199"/>
      <c r="IK75" s="202"/>
      <c r="IL75" s="199"/>
      <c r="IM75" s="202"/>
      <c r="IN75" s="199"/>
      <c r="IO75" s="202"/>
      <c r="IP75" s="199"/>
      <c r="IQ75" s="202"/>
      <c r="IR75" s="199"/>
      <c r="IS75" s="202"/>
      <c r="IT75" s="199"/>
      <c r="IU75" s="202"/>
      <c r="IV75" s="199"/>
    </row>
    <row r="76">
      <c r="A76" s="214">
        <f>IFERROR(__xludf.DUMMYFUNCTION("""COMPUTED_VALUE"""),100.0)</f>
        <v>100</v>
      </c>
      <c r="B76" s="159" t="str">
        <f t="shared" si="24"/>
        <v>Anthony Lightburn</v>
      </c>
      <c r="C76" s="173">
        <f t="shared" ref="C76:BL76" si="63">BO76+EA76+GM76</f>
        <v>0</v>
      </c>
      <c r="D76" s="173">
        <f t="shared" si="63"/>
        <v>0</v>
      </c>
      <c r="E76" s="173">
        <f t="shared" si="63"/>
        <v>0</v>
      </c>
      <c r="F76" s="173">
        <f t="shared" si="63"/>
        <v>0</v>
      </c>
      <c r="G76" s="173">
        <f t="shared" si="63"/>
        <v>0</v>
      </c>
      <c r="H76" s="173">
        <f t="shared" si="63"/>
        <v>0</v>
      </c>
      <c r="I76" s="173">
        <f t="shared" si="63"/>
        <v>0</v>
      </c>
      <c r="J76" s="173">
        <f t="shared" si="63"/>
        <v>0</v>
      </c>
      <c r="K76" s="173">
        <f t="shared" si="63"/>
        <v>0</v>
      </c>
      <c r="L76" s="173">
        <f t="shared" si="63"/>
        <v>0</v>
      </c>
      <c r="M76" s="173">
        <f t="shared" si="63"/>
        <v>0</v>
      </c>
      <c r="N76" s="173">
        <f t="shared" si="63"/>
        <v>0</v>
      </c>
      <c r="O76" s="173">
        <f t="shared" si="63"/>
        <v>0</v>
      </c>
      <c r="P76" s="173">
        <f t="shared" si="63"/>
        <v>0</v>
      </c>
      <c r="Q76" s="173">
        <f t="shared" si="63"/>
        <v>0</v>
      </c>
      <c r="R76" s="173">
        <f t="shared" si="63"/>
        <v>0</v>
      </c>
      <c r="S76" s="173">
        <f t="shared" si="63"/>
        <v>0</v>
      </c>
      <c r="T76" s="173">
        <f t="shared" si="63"/>
        <v>0</v>
      </c>
      <c r="U76" s="173">
        <f t="shared" si="63"/>
        <v>0</v>
      </c>
      <c r="V76" s="173">
        <f t="shared" si="63"/>
        <v>0</v>
      </c>
      <c r="W76" s="173">
        <f t="shared" si="63"/>
        <v>0</v>
      </c>
      <c r="X76" s="173">
        <f t="shared" si="63"/>
        <v>0</v>
      </c>
      <c r="Y76" s="173">
        <f t="shared" si="63"/>
        <v>0</v>
      </c>
      <c r="Z76" s="173">
        <f t="shared" si="63"/>
        <v>0</v>
      </c>
      <c r="AA76" s="173">
        <f t="shared" si="63"/>
        <v>0</v>
      </c>
      <c r="AB76" s="173">
        <f t="shared" si="63"/>
        <v>0</v>
      </c>
      <c r="AC76" s="173">
        <f t="shared" si="63"/>
        <v>0</v>
      </c>
      <c r="AD76" s="173">
        <f t="shared" si="63"/>
        <v>0</v>
      </c>
      <c r="AE76" s="173">
        <f t="shared" si="63"/>
        <v>0</v>
      </c>
      <c r="AF76" s="173">
        <f t="shared" si="63"/>
        <v>0</v>
      </c>
      <c r="AG76" s="173">
        <f t="shared" si="63"/>
        <v>0</v>
      </c>
      <c r="AH76" s="173">
        <f t="shared" si="63"/>
        <v>0</v>
      </c>
      <c r="AI76" s="173">
        <f t="shared" si="63"/>
        <v>0</v>
      </c>
      <c r="AJ76" s="173">
        <f t="shared" si="63"/>
        <v>0</v>
      </c>
      <c r="AK76" s="173">
        <f t="shared" si="63"/>
        <v>0</v>
      </c>
      <c r="AL76" s="173">
        <f t="shared" si="63"/>
        <v>0</v>
      </c>
      <c r="AM76" s="173">
        <f t="shared" si="63"/>
        <v>0</v>
      </c>
      <c r="AN76" s="173">
        <f t="shared" si="63"/>
        <v>0</v>
      </c>
      <c r="AO76" s="173">
        <f t="shared" si="63"/>
        <v>0</v>
      </c>
      <c r="AP76" s="173">
        <f t="shared" si="63"/>
        <v>0</v>
      </c>
      <c r="AQ76" s="173">
        <f t="shared" si="63"/>
        <v>0</v>
      </c>
      <c r="AR76" s="173">
        <f t="shared" si="63"/>
        <v>0</v>
      </c>
      <c r="AS76" s="173">
        <f t="shared" si="63"/>
        <v>0</v>
      </c>
      <c r="AT76" s="173">
        <f t="shared" si="63"/>
        <v>0</v>
      </c>
      <c r="AU76" s="173">
        <f t="shared" si="63"/>
        <v>0</v>
      </c>
      <c r="AV76" s="173">
        <f t="shared" si="63"/>
        <v>0</v>
      </c>
      <c r="AW76" s="173">
        <f t="shared" si="63"/>
        <v>0</v>
      </c>
      <c r="AX76" s="173">
        <f t="shared" si="63"/>
        <v>0</v>
      </c>
      <c r="AY76" s="173">
        <f t="shared" si="63"/>
        <v>0</v>
      </c>
      <c r="AZ76" s="173">
        <f t="shared" si="63"/>
        <v>0</v>
      </c>
      <c r="BA76" s="173">
        <f t="shared" si="63"/>
        <v>0</v>
      </c>
      <c r="BB76" s="173">
        <f t="shared" si="63"/>
        <v>0</v>
      </c>
      <c r="BC76" s="173">
        <f t="shared" si="63"/>
        <v>0</v>
      </c>
      <c r="BD76" s="173">
        <f t="shared" si="63"/>
        <v>0</v>
      </c>
      <c r="BE76" s="173">
        <f t="shared" si="63"/>
        <v>0</v>
      </c>
      <c r="BF76" s="173">
        <f t="shared" si="63"/>
        <v>0</v>
      </c>
      <c r="BG76" s="173">
        <f t="shared" si="63"/>
        <v>0</v>
      </c>
      <c r="BH76" s="173">
        <f t="shared" si="63"/>
        <v>0</v>
      </c>
      <c r="BI76" s="173">
        <f t="shared" si="63"/>
        <v>0</v>
      </c>
      <c r="BJ76" s="173">
        <f t="shared" si="63"/>
        <v>0</v>
      </c>
      <c r="BK76" s="173">
        <f t="shared" si="63"/>
        <v>0</v>
      </c>
      <c r="BL76" s="173">
        <f t="shared" si="63"/>
        <v>0</v>
      </c>
      <c r="BM76" s="158"/>
      <c r="BN76" s="159" t="str">
        <f>IFERROR(__xludf.DUMMYFUNCTION("""COMPUTED_VALUE"""),"Anthony Lightburn")</f>
        <v>Anthony Lightburn</v>
      </c>
      <c r="BO76" s="174"/>
      <c r="BP76" s="175"/>
      <c r="BQ76" s="174"/>
      <c r="BR76" s="175"/>
      <c r="BS76" s="174"/>
      <c r="BT76" s="175"/>
      <c r="BU76" s="174"/>
      <c r="BV76" s="175"/>
      <c r="BW76" s="174"/>
      <c r="BX76" s="175"/>
      <c r="BY76" s="174"/>
      <c r="BZ76" s="175"/>
      <c r="CA76" s="174"/>
      <c r="CB76" s="175"/>
      <c r="CC76" s="174"/>
      <c r="CD76" s="175"/>
      <c r="CE76" s="174"/>
      <c r="CF76" s="175"/>
      <c r="CG76" s="174"/>
      <c r="CH76" s="175"/>
      <c r="CI76" s="174"/>
      <c r="CJ76" s="175"/>
      <c r="CK76" s="174"/>
      <c r="CL76" s="175"/>
      <c r="CM76" s="174"/>
      <c r="CN76" s="175"/>
      <c r="CO76" s="174"/>
      <c r="CP76" s="175"/>
      <c r="CQ76" s="174"/>
      <c r="CR76" s="175"/>
      <c r="CS76" s="174"/>
      <c r="CT76" s="173"/>
      <c r="CU76" s="174"/>
      <c r="CV76" s="173"/>
      <c r="CW76" s="174"/>
      <c r="CX76" s="173"/>
      <c r="CY76" s="174"/>
      <c r="CZ76" s="173"/>
      <c r="DA76" s="174"/>
      <c r="DB76" s="173"/>
      <c r="DC76" s="174"/>
      <c r="DD76" s="173"/>
      <c r="DE76" s="174"/>
      <c r="DF76" s="173"/>
      <c r="DG76" s="174"/>
      <c r="DH76" s="173"/>
      <c r="DI76" s="174"/>
      <c r="DJ76" s="173"/>
      <c r="DK76" s="174"/>
      <c r="DL76" s="173"/>
      <c r="DM76" s="174"/>
      <c r="DN76" s="173"/>
      <c r="DO76" s="174"/>
      <c r="DP76" s="173"/>
      <c r="DQ76" s="174"/>
      <c r="DR76" s="173"/>
      <c r="DS76" s="174"/>
      <c r="DT76" s="173"/>
      <c r="DU76" s="174"/>
      <c r="DV76" s="173"/>
      <c r="DW76" s="174"/>
      <c r="DX76" s="173"/>
      <c r="DY76" s="158"/>
      <c r="DZ76" s="159" t="str">
        <f t="shared" si="26"/>
        <v>Anthony Lightburn</v>
      </c>
      <c r="EA76" s="202"/>
      <c r="EB76" s="203"/>
      <c r="EC76" s="202"/>
      <c r="ED76" s="203"/>
      <c r="EE76" s="202"/>
      <c r="EF76" s="203"/>
      <c r="EG76" s="202"/>
      <c r="EH76" s="203"/>
      <c r="EI76" s="202"/>
      <c r="EJ76" s="203"/>
      <c r="EK76" s="202"/>
      <c r="EL76" s="203"/>
      <c r="EM76" s="202"/>
      <c r="EN76" s="203"/>
      <c r="EO76" s="202"/>
      <c r="EP76" s="203"/>
      <c r="EQ76" s="202"/>
      <c r="ER76" s="203"/>
      <c r="ES76" s="202"/>
      <c r="ET76" s="203"/>
      <c r="EU76" s="202"/>
      <c r="EV76" s="203"/>
      <c r="EW76" s="202"/>
      <c r="EX76" s="203"/>
      <c r="EY76" s="202"/>
      <c r="EZ76" s="203"/>
      <c r="FA76" s="202"/>
      <c r="FB76" s="203"/>
      <c r="FC76" s="202"/>
      <c r="FD76" s="203"/>
      <c r="FE76" s="202"/>
      <c r="FF76" s="199"/>
      <c r="FG76" s="202"/>
      <c r="FH76" s="199"/>
      <c r="FI76" s="202"/>
      <c r="FJ76" s="199"/>
      <c r="FK76" s="202"/>
      <c r="FL76" s="199"/>
      <c r="FM76" s="202"/>
      <c r="FN76" s="199"/>
      <c r="FO76" s="202"/>
      <c r="FP76" s="199"/>
      <c r="FQ76" s="202"/>
      <c r="FR76" s="199"/>
      <c r="FS76" s="202"/>
      <c r="FT76" s="199"/>
      <c r="FU76" s="202"/>
      <c r="FV76" s="199"/>
      <c r="FW76" s="202"/>
      <c r="FX76" s="199"/>
      <c r="FY76" s="202"/>
      <c r="FZ76" s="199"/>
      <c r="GA76" s="202"/>
      <c r="GB76" s="199"/>
      <c r="GC76" s="202"/>
      <c r="GD76" s="199"/>
      <c r="GE76" s="202"/>
      <c r="GF76" s="199"/>
      <c r="GG76" s="202"/>
      <c r="GH76" s="199"/>
      <c r="GI76" s="202"/>
      <c r="GJ76" s="199"/>
      <c r="GK76" s="158"/>
      <c r="GL76" s="159" t="str">
        <f t="shared" si="27"/>
        <v>Anthony Lightburn</v>
      </c>
      <c r="GM76" s="202"/>
      <c r="GN76" s="203"/>
      <c r="GO76" s="202"/>
      <c r="GP76" s="203"/>
      <c r="GQ76" s="202"/>
      <c r="GR76" s="203"/>
      <c r="GS76" s="202"/>
      <c r="GT76" s="203"/>
      <c r="GU76" s="202"/>
      <c r="GV76" s="203"/>
      <c r="GW76" s="202"/>
      <c r="GX76" s="203"/>
      <c r="GY76" s="202"/>
      <c r="GZ76" s="203"/>
      <c r="HA76" s="202"/>
      <c r="HB76" s="203"/>
      <c r="HC76" s="202"/>
      <c r="HD76" s="203"/>
      <c r="HE76" s="202"/>
      <c r="HF76" s="203"/>
      <c r="HG76" s="202"/>
      <c r="HH76" s="203"/>
      <c r="HI76" s="202"/>
      <c r="HJ76" s="203"/>
      <c r="HK76" s="202"/>
      <c r="HL76" s="203"/>
      <c r="HM76" s="202"/>
      <c r="HN76" s="203"/>
      <c r="HO76" s="202"/>
      <c r="HP76" s="203"/>
      <c r="HQ76" s="202"/>
      <c r="HR76" s="199"/>
      <c r="HS76" s="202"/>
      <c r="HT76" s="199"/>
      <c r="HU76" s="202"/>
      <c r="HV76" s="199"/>
      <c r="HW76" s="202"/>
      <c r="HX76" s="199"/>
      <c r="HY76" s="202"/>
      <c r="HZ76" s="199"/>
      <c r="IA76" s="202"/>
      <c r="IB76" s="199"/>
      <c r="IC76" s="202"/>
      <c r="ID76" s="199"/>
      <c r="IE76" s="202"/>
      <c r="IF76" s="199"/>
      <c r="IG76" s="202"/>
      <c r="IH76" s="199"/>
      <c r="II76" s="202"/>
      <c r="IJ76" s="199"/>
      <c r="IK76" s="202"/>
      <c r="IL76" s="199"/>
      <c r="IM76" s="202"/>
      <c r="IN76" s="199"/>
      <c r="IO76" s="202"/>
      <c r="IP76" s="199"/>
      <c r="IQ76" s="202"/>
      <c r="IR76" s="199"/>
      <c r="IS76" s="202"/>
      <c r="IT76" s="199"/>
      <c r="IU76" s="202"/>
      <c r="IV76" s="199"/>
    </row>
    <row r="77">
      <c r="A77" s="214">
        <f>IFERROR(__xludf.DUMMYFUNCTION("""COMPUTED_VALUE"""),120.0)</f>
        <v>120</v>
      </c>
      <c r="B77" s="159" t="str">
        <f t="shared" si="24"/>
        <v>Adrián Zajac</v>
      </c>
      <c r="C77" s="173">
        <f t="shared" ref="C77:BL77" si="64">BO77+EA77+GM77</f>
        <v>0</v>
      </c>
      <c r="D77" s="173">
        <f t="shared" si="64"/>
        <v>0</v>
      </c>
      <c r="E77" s="173">
        <f t="shared" si="64"/>
        <v>12</v>
      </c>
      <c r="F77" s="173">
        <f t="shared" si="64"/>
        <v>0</v>
      </c>
      <c r="G77" s="173">
        <f t="shared" si="64"/>
        <v>0</v>
      </c>
      <c r="H77" s="173">
        <f t="shared" si="64"/>
        <v>0</v>
      </c>
      <c r="I77" s="173">
        <f t="shared" si="64"/>
        <v>0</v>
      </c>
      <c r="J77" s="173">
        <f t="shared" si="64"/>
        <v>0</v>
      </c>
      <c r="K77" s="173">
        <f t="shared" si="64"/>
        <v>0</v>
      </c>
      <c r="L77" s="173">
        <f t="shared" si="64"/>
        <v>0</v>
      </c>
      <c r="M77" s="173">
        <f t="shared" si="64"/>
        <v>12.5</v>
      </c>
      <c r="N77" s="173">
        <f t="shared" si="64"/>
        <v>0</v>
      </c>
      <c r="O77" s="173">
        <f t="shared" si="64"/>
        <v>10.5</v>
      </c>
      <c r="P77" s="173">
        <f t="shared" si="64"/>
        <v>0</v>
      </c>
      <c r="Q77" s="173">
        <f t="shared" si="64"/>
        <v>11.5</v>
      </c>
      <c r="R77" s="173">
        <f t="shared" si="64"/>
        <v>0</v>
      </c>
      <c r="S77" s="173">
        <f t="shared" si="64"/>
        <v>13</v>
      </c>
      <c r="T77" s="173">
        <f t="shared" si="64"/>
        <v>0</v>
      </c>
      <c r="U77" s="173">
        <f t="shared" si="64"/>
        <v>0</v>
      </c>
      <c r="V77" s="173">
        <f t="shared" si="64"/>
        <v>0</v>
      </c>
      <c r="W77" s="173">
        <f t="shared" si="64"/>
        <v>0</v>
      </c>
      <c r="X77" s="173">
        <f t="shared" si="64"/>
        <v>0</v>
      </c>
      <c r="Y77" s="173">
        <f t="shared" si="64"/>
        <v>0</v>
      </c>
      <c r="Z77" s="173">
        <f t="shared" si="64"/>
        <v>0</v>
      </c>
      <c r="AA77" s="173">
        <f t="shared" si="64"/>
        <v>11</v>
      </c>
      <c r="AB77" s="173">
        <f t="shared" si="64"/>
        <v>0</v>
      </c>
      <c r="AC77" s="173">
        <f t="shared" si="64"/>
        <v>12.5</v>
      </c>
      <c r="AD77" s="173">
        <f t="shared" si="64"/>
        <v>0</v>
      </c>
      <c r="AE77" s="173">
        <f t="shared" si="64"/>
        <v>12</v>
      </c>
      <c r="AF77" s="173">
        <f t="shared" si="64"/>
        <v>0</v>
      </c>
      <c r="AG77" s="173">
        <f t="shared" si="64"/>
        <v>12.5</v>
      </c>
      <c r="AH77" s="173">
        <f t="shared" si="64"/>
        <v>0</v>
      </c>
      <c r="AI77" s="173">
        <f t="shared" si="64"/>
        <v>0</v>
      </c>
      <c r="AJ77" s="173">
        <f t="shared" si="64"/>
        <v>0</v>
      </c>
      <c r="AK77" s="173">
        <f t="shared" si="64"/>
        <v>0</v>
      </c>
      <c r="AL77" s="173">
        <f t="shared" si="64"/>
        <v>0</v>
      </c>
      <c r="AM77" s="173">
        <f t="shared" si="64"/>
        <v>0</v>
      </c>
      <c r="AN77" s="173">
        <f t="shared" si="64"/>
        <v>0</v>
      </c>
      <c r="AO77" s="173">
        <f t="shared" si="64"/>
        <v>12</v>
      </c>
      <c r="AP77" s="173">
        <f t="shared" si="64"/>
        <v>0</v>
      </c>
      <c r="AQ77" s="173">
        <f t="shared" si="64"/>
        <v>11</v>
      </c>
      <c r="AR77" s="173">
        <f t="shared" si="64"/>
        <v>0</v>
      </c>
      <c r="AS77" s="173">
        <f t="shared" si="64"/>
        <v>14.5</v>
      </c>
      <c r="AT77" s="173">
        <f t="shared" si="64"/>
        <v>0</v>
      </c>
      <c r="AU77" s="173">
        <f t="shared" si="64"/>
        <v>14.5</v>
      </c>
      <c r="AV77" s="173">
        <f t="shared" si="64"/>
        <v>0</v>
      </c>
      <c r="AW77" s="173">
        <f t="shared" si="64"/>
        <v>0</v>
      </c>
      <c r="AX77" s="173">
        <f t="shared" si="64"/>
        <v>0</v>
      </c>
      <c r="AY77" s="173">
        <f t="shared" si="64"/>
        <v>0</v>
      </c>
      <c r="AZ77" s="173">
        <f t="shared" si="64"/>
        <v>0</v>
      </c>
      <c r="BA77" s="173">
        <f t="shared" si="64"/>
        <v>0</v>
      </c>
      <c r="BB77" s="173">
        <f t="shared" si="64"/>
        <v>0</v>
      </c>
      <c r="BC77" s="173">
        <f t="shared" si="64"/>
        <v>12.5</v>
      </c>
      <c r="BD77" s="173">
        <f t="shared" si="64"/>
        <v>0</v>
      </c>
      <c r="BE77" s="173">
        <f t="shared" si="64"/>
        <v>12</v>
      </c>
      <c r="BF77" s="173">
        <f t="shared" si="64"/>
        <v>0</v>
      </c>
      <c r="BG77" s="173">
        <f t="shared" si="64"/>
        <v>6</v>
      </c>
      <c r="BH77" s="173">
        <f t="shared" si="64"/>
        <v>0</v>
      </c>
      <c r="BI77" s="173">
        <f t="shared" si="64"/>
        <v>0</v>
      </c>
      <c r="BJ77" s="173">
        <f t="shared" si="64"/>
        <v>0</v>
      </c>
      <c r="BK77" s="173">
        <f t="shared" si="64"/>
        <v>0</v>
      </c>
      <c r="BL77" s="173">
        <f t="shared" si="64"/>
        <v>0</v>
      </c>
      <c r="BM77" s="158"/>
      <c r="BN77" s="159" t="str">
        <f>IFERROR(__xludf.DUMMYFUNCTION("""COMPUTED_VALUE"""),"Adrián Zajac")</f>
        <v>Adrián Zajac</v>
      </c>
      <c r="BO77" s="174"/>
      <c r="BP77" s="175"/>
      <c r="BQ77" s="174"/>
      <c r="BR77" s="175"/>
      <c r="BS77" s="174"/>
      <c r="BT77" s="175"/>
      <c r="BU77" s="174"/>
      <c r="BV77" s="175"/>
      <c r="BW77" s="174"/>
      <c r="BX77" s="175"/>
      <c r="BY77" s="174"/>
      <c r="BZ77" s="175"/>
      <c r="CA77" s="174"/>
      <c r="CB77" s="175"/>
      <c r="CC77" s="174"/>
      <c r="CD77" s="175"/>
      <c r="CE77" s="174"/>
      <c r="CF77" s="175"/>
      <c r="CG77" s="174"/>
      <c r="CH77" s="175"/>
      <c r="CI77" s="174"/>
      <c r="CJ77" s="175"/>
      <c r="CK77" s="174"/>
      <c r="CL77" s="175"/>
      <c r="CM77" s="174"/>
      <c r="CN77" s="175"/>
      <c r="CO77" s="174"/>
      <c r="CP77" s="175"/>
      <c r="CQ77" s="174"/>
      <c r="CR77" s="175"/>
      <c r="CS77" s="174"/>
      <c r="CT77" s="173"/>
      <c r="CU77" s="174"/>
      <c r="CV77" s="173"/>
      <c r="CW77" s="174"/>
      <c r="CX77" s="173"/>
      <c r="CY77" s="174"/>
      <c r="CZ77" s="173"/>
      <c r="DA77" s="174"/>
      <c r="DB77" s="173"/>
      <c r="DC77" s="174"/>
      <c r="DD77" s="173"/>
      <c r="DE77" s="174"/>
      <c r="DF77" s="173"/>
      <c r="DG77" s="174"/>
      <c r="DH77" s="173"/>
      <c r="DI77" s="174"/>
      <c r="DJ77" s="173"/>
      <c r="DK77" s="174"/>
      <c r="DL77" s="173"/>
      <c r="DM77" s="174"/>
      <c r="DN77" s="173"/>
      <c r="DO77" s="174"/>
      <c r="DP77" s="173"/>
      <c r="DQ77" s="174"/>
      <c r="DR77" s="173"/>
      <c r="DS77" s="174"/>
      <c r="DT77" s="173"/>
      <c r="DU77" s="174"/>
      <c r="DV77" s="173"/>
      <c r="DW77" s="174"/>
      <c r="DX77" s="173"/>
      <c r="DY77" s="158"/>
      <c r="DZ77" s="159" t="str">
        <f t="shared" si="26"/>
        <v>Adrián Zajac</v>
      </c>
      <c r="EA77" s="202"/>
      <c r="EB77" s="203"/>
      <c r="EC77" s="202">
        <f>IFERROR(__xludf.DUMMYFUNCTION("""COMPUTED_VALUE"""),12.0)</f>
        <v>12</v>
      </c>
      <c r="ED77" s="203"/>
      <c r="EE77" s="202"/>
      <c r="EF77" s="203"/>
      <c r="EG77" s="202"/>
      <c r="EH77" s="203"/>
      <c r="EI77" s="202"/>
      <c r="EJ77" s="203"/>
      <c r="EK77" s="202">
        <f>IFERROR(__xludf.DUMMYFUNCTION("""COMPUTED_VALUE"""),12.5)</f>
        <v>12.5</v>
      </c>
      <c r="EL77" s="203"/>
      <c r="EM77" s="202">
        <f>IFERROR(__xludf.DUMMYFUNCTION("""COMPUTED_VALUE"""),10.5)</f>
        <v>10.5</v>
      </c>
      <c r="EN77" s="203"/>
      <c r="EO77" s="202">
        <f>IFERROR(__xludf.DUMMYFUNCTION("""COMPUTED_VALUE"""),11.5)</f>
        <v>11.5</v>
      </c>
      <c r="EP77" s="203"/>
      <c r="EQ77" s="202">
        <f>IFERROR(__xludf.DUMMYFUNCTION("""COMPUTED_VALUE"""),13.0)</f>
        <v>13</v>
      </c>
      <c r="ER77" s="203"/>
      <c r="ES77" s="202"/>
      <c r="ET77" s="203"/>
      <c r="EU77" s="202"/>
      <c r="EV77" s="203"/>
      <c r="EW77" s="202"/>
      <c r="EX77" s="203"/>
      <c r="EY77" s="202">
        <f>IFERROR(__xludf.DUMMYFUNCTION("""COMPUTED_VALUE"""),11.0)</f>
        <v>11</v>
      </c>
      <c r="EZ77" s="203"/>
      <c r="FA77" s="202">
        <f>IFERROR(__xludf.DUMMYFUNCTION("""COMPUTED_VALUE"""),12.5)</f>
        <v>12.5</v>
      </c>
      <c r="FB77" s="203"/>
      <c r="FC77" s="202">
        <f>IFERROR(__xludf.DUMMYFUNCTION("""COMPUTED_VALUE"""),12.0)</f>
        <v>12</v>
      </c>
      <c r="FD77" s="203"/>
      <c r="FE77" s="202">
        <f>IFERROR(__xludf.DUMMYFUNCTION("""COMPUTED_VALUE"""),12.5)</f>
        <v>12.5</v>
      </c>
      <c r="FF77" s="199"/>
      <c r="FG77" s="202"/>
      <c r="FH77" s="199"/>
      <c r="FI77" s="202"/>
      <c r="FJ77" s="199"/>
      <c r="FK77" s="202"/>
      <c r="FL77" s="199"/>
      <c r="FM77" s="202">
        <f>IFERROR(__xludf.DUMMYFUNCTION("""COMPUTED_VALUE"""),12.0)</f>
        <v>12</v>
      </c>
      <c r="FN77" s="199"/>
      <c r="FO77" s="202">
        <f>IFERROR(__xludf.DUMMYFUNCTION("""COMPUTED_VALUE"""),11.0)</f>
        <v>11</v>
      </c>
      <c r="FP77" s="199"/>
      <c r="FQ77" s="202">
        <f>IFERROR(__xludf.DUMMYFUNCTION("""COMPUTED_VALUE"""),14.5)</f>
        <v>14.5</v>
      </c>
      <c r="FR77" s="199"/>
      <c r="FS77" s="202">
        <f>IFERROR(__xludf.DUMMYFUNCTION("""COMPUTED_VALUE"""),14.5)</f>
        <v>14.5</v>
      </c>
      <c r="FT77" s="199"/>
      <c r="FU77" s="202"/>
      <c r="FV77" s="199"/>
      <c r="FW77" s="202"/>
      <c r="FX77" s="199"/>
      <c r="FY77" s="202"/>
      <c r="FZ77" s="199"/>
      <c r="GA77" s="202">
        <f>IFERROR(__xludf.DUMMYFUNCTION("""COMPUTED_VALUE"""),12.5)</f>
        <v>12.5</v>
      </c>
      <c r="GB77" s="199"/>
      <c r="GC77" s="202">
        <f>IFERROR(__xludf.DUMMYFUNCTION("""COMPUTED_VALUE"""),12.0)</f>
        <v>12</v>
      </c>
      <c r="GD77" s="199"/>
      <c r="GE77" s="202">
        <f>IFERROR(__xludf.DUMMYFUNCTION("""COMPUTED_VALUE"""),6.0)</f>
        <v>6</v>
      </c>
      <c r="GF77" s="199"/>
      <c r="GG77" s="202"/>
      <c r="GH77" s="199"/>
      <c r="GI77" s="202"/>
      <c r="GJ77" s="199"/>
      <c r="GK77" s="158"/>
      <c r="GL77" s="159" t="str">
        <f t="shared" si="27"/>
        <v>Adrián Zajac</v>
      </c>
      <c r="GM77" s="202"/>
      <c r="GN77" s="203"/>
      <c r="GO77" s="202"/>
      <c r="GP77" s="203"/>
      <c r="GQ77" s="202"/>
      <c r="GR77" s="203"/>
      <c r="GS77" s="202"/>
      <c r="GT77" s="203"/>
      <c r="GU77" s="202"/>
      <c r="GV77" s="203"/>
      <c r="GW77" s="202"/>
      <c r="GX77" s="203"/>
      <c r="GY77" s="202"/>
      <c r="GZ77" s="203"/>
      <c r="HA77" s="202"/>
      <c r="HB77" s="203"/>
      <c r="HC77" s="202"/>
      <c r="HD77" s="203"/>
      <c r="HE77" s="202"/>
      <c r="HF77" s="203"/>
      <c r="HG77" s="202"/>
      <c r="HH77" s="203"/>
      <c r="HI77" s="202"/>
      <c r="HJ77" s="203"/>
      <c r="HK77" s="202"/>
      <c r="HL77" s="203"/>
      <c r="HM77" s="202"/>
      <c r="HN77" s="203"/>
      <c r="HO77" s="202"/>
      <c r="HP77" s="203"/>
      <c r="HQ77" s="202"/>
      <c r="HR77" s="199"/>
      <c r="HS77" s="202"/>
      <c r="HT77" s="199"/>
      <c r="HU77" s="202"/>
      <c r="HV77" s="199"/>
      <c r="HW77" s="202"/>
      <c r="HX77" s="199"/>
      <c r="HY77" s="202"/>
      <c r="HZ77" s="199"/>
      <c r="IA77" s="202"/>
      <c r="IB77" s="199"/>
      <c r="IC77" s="202"/>
      <c r="ID77" s="199"/>
      <c r="IE77" s="202"/>
      <c r="IF77" s="199"/>
      <c r="IG77" s="202"/>
      <c r="IH77" s="199"/>
      <c r="II77" s="202"/>
      <c r="IJ77" s="199"/>
      <c r="IK77" s="202"/>
      <c r="IL77" s="199"/>
      <c r="IM77" s="202"/>
      <c r="IN77" s="199"/>
      <c r="IO77" s="202"/>
      <c r="IP77" s="199"/>
      <c r="IQ77" s="202"/>
      <c r="IR77" s="199"/>
      <c r="IS77" s="202"/>
      <c r="IT77" s="199"/>
      <c r="IU77" s="202"/>
      <c r="IV77" s="199"/>
    </row>
    <row r="78">
      <c r="A78" s="214">
        <f>IFERROR(__xludf.DUMMYFUNCTION("""COMPUTED_VALUE"""),100.0)</f>
        <v>100</v>
      </c>
      <c r="B78" s="159" t="str">
        <f t="shared" si="24"/>
        <v>Jan Beneš</v>
      </c>
      <c r="C78" s="173">
        <f t="shared" ref="C78:BL78" si="65">BO78+EA78+GM78</f>
        <v>0</v>
      </c>
      <c r="D78" s="173">
        <f t="shared" si="65"/>
        <v>0</v>
      </c>
      <c r="E78" s="173">
        <f t="shared" si="65"/>
        <v>0</v>
      </c>
      <c r="F78" s="173">
        <f t="shared" si="65"/>
        <v>0</v>
      </c>
      <c r="G78" s="173">
        <f t="shared" si="65"/>
        <v>0</v>
      </c>
      <c r="H78" s="173">
        <f t="shared" si="65"/>
        <v>0</v>
      </c>
      <c r="I78" s="173">
        <f t="shared" si="65"/>
        <v>0</v>
      </c>
      <c r="J78" s="173">
        <f t="shared" si="65"/>
        <v>0</v>
      </c>
      <c r="K78" s="173">
        <f t="shared" si="65"/>
        <v>0</v>
      </c>
      <c r="L78" s="173">
        <f t="shared" si="65"/>
        <v>0</v>
      </c>
      <c r="M78" s="173">
        <f t="shared" si="65"/>
        <v>0</v>
      </c>
      <c r="N78" s="173">
        <f t="shared" si="65"/>
        <v>0</v>
      </c>
      <c r="O78" s="173">
        <f t="shared" si="65"/>
        <v>0</v>
      </c>
      <c r="P78" s="173">
        <f t="shared" si="65"/>
        <v>0</v>
      </c>
      <c r="Q78" s="173">
        <f t="shared" si="65"/>
        <v>0</v>
      </c>
      <c r="R78" s="173">
        <f t="shared" si="65"/>
        <v>0</v>
      </c>
      <c r="S78" s="173">
        <f t="shared" si="65"/>
        <v>0</v>
      </c>
      <c r="T78" s="173">
        <f t="shared" si="65"/>
        <v>0</v>
      </c>
      <c r="U78" s="173">
        <f t="shared" si="65"/>
        <v>0</v>
      </c>
      <c r="V78" s="173">
        <f t="shared" si="65"/>
        <v>0</v>
      </c>
      <c r="W78" s="173">
        <f t="shared" si="65"/>
        <v>0</v>
      </c>
      <c r="X78" s="173">
        <f t="shared" si="65"/>
        <v>0</v>
      </c>
      <c r="Y78" s="173">
        <f t="shared" si="65"/>
        <v>0</v>
      </c>
      <c r="Z78" s="173">
        <f t="shared" si="65"/>
        <v>0</v>
      </c>
      <c r="AA78" s="173">
        <f t="shared" si="65"/>
        <v>0</v>
      </c>
      <c r="AB78" s="173">
        <f t="shared" si="65"/>
        <v>0</v>
      </c>
      <c r="AC78" s="173">
        <f t="shared" si="65"/>
        <v>0</v>
      </c>
      <c r="AD78" s="173">
        <f t="shared" si="65"/>
        <v>0</v>
      </c>
      <c r="AE78" s="173">
        <f t="shared" si="65"/>
        <v>0</v>
      </c>
      <c r="AF78" s="173">
        <f t="shared" si="65"/>
        <v>0</v>
      </c>
      <c r="AG78" s="173">
        <f t="shared" si="65"/>
        <v>0</v>
      </c>
      <c r="AH78" s="173">
        <f t="shared" si="65"/>
        <v>0</v>
      </c>
      <c r="AI78" s="173">
        <f t="shared" si="65"/>
        <v>0</v>
      </c>
      <c r="AJ78" s="173">
        <f t="shared" si="65"/>
        <v>0</v>
      </c>
      <c r="AK78" s="173">
        <f t="shared" si="65"/>
        <v>0</v>
      </c>
      <c r="AL78" s="173">
        <f t="shared" si="65"/>
        <v>0</v>
      </c>
      <c r="AM78" s="173">
        <f t="shared" si="65"/>
        <v>0</v>
      </c>
      <c r="AN78" s="173">
        <f t="shared" si="65"/>
        <v>0</v>
      </c>
      <c r="AO78" s="173">
        <f t="shared" si="65"/>
        <v>0</v>
      </c>
      <c r="AP78" s="173">
        <f t="shared" si="65"/>
        <v>0</v>
      </c>
      <c r="AQ78" s="173">
        <f t="shared" si="65"/>
        <v>0</v>
      </c>
      <c r="AR78" s="173">
        <f t="shared" si="65"/>
        <v>0</v>
      </c>
      <c r="AS78" s="173">
        <f t="shared" si="65"/>
        <v>0</v>
      </c>
      <c r="AT78" s="173">
        <f t="shared" si="65"/>
        <v>0</v>
      </c>
      <c r="AU78" s="173">
        <f t="shared" si="65"/>
        <v>0</v>
      </c>
      <c r="AV78" s="173">
        <f t="shared" si="65"/>
        <v>0</v>
      </c>
      <c r="AW78" s="173">
        <f t="shared" si="65"/>
        <v>0</v>
      </c>
      <c r="AX78" s="173">
        <f t="shared" si="65"/>
        <v>0</v>
      </c>
      <c r="AY78" s="173">
        <f t="shared" si="65"/>
        <v>0</v>
      </c>
      <c r="AZ78" s="173">
        <f t="shared" si="65"/>
        <v>0</v>
      </c>
      <c r="BA78" s="173">
        <f t="shared" si="65"/>
        <v>0</v>
      </c>
      <c r="BB78" s="173">
        <f t="shared" si="65"/>
        <v>0</v>
      </c>
      <c r="BC78" s="173">
        <f t="shared" si="65"/>
        <v>0</v>
      </c>
      <c r="BD78" s="173">
        <f t="shared" si="65"/>
        <v>0</v>
      </c>
      <c r="BE78" s="173">
        <f t="shared" si="65"/>
        <v>0</v>
      </c>
      <c r="BF78" s="173">
        <f t="shared" si="65"/>
        <v>0</v>
      </c>
      <c r="BG78" s="173">
        <f t="shared" si="65"/>
        <v>0</v>
      </c>
      <c r="BH78" s="173">
        <f t="shared" si="65"/>
        <v>0</v>
      </c>
      <c r="BI78" s="173">
        <f t="shared" si="65"/>
        <v>0</v>
      </c>
      <c r="BJ78" s="173">
        <f t="shared" si="65"/>
        <v>0</v>
      </c>
      <c r="BK78" s="173">
        <f t="shared" si="65"/>
        <v>0</v>
      </c>
      <c r="BL78" s="173">
        <f t="shared" si="65"/>
        <v>0</v>
      </c>
      <c r="BM78" s="158"/>
      <c r="BN78" s="159" t="str">
        <f>IFERROR(__xludf.DUMMYFUNCTION("""COMPUTED_VALUE"""),"Jan Beneš")</f>
        <v>Jan Beneš</v>
      </c>
      <c r="BO78" s="174"/>
      <c r="BP78" s="175"/>
      <c r="BQ78" s="174"/>
      <c r="BR78" s="175"/>
      <c r="BS78" s="174"/>
      <c r="BT78" s="175"/>
      <c r="BU78" s="174"/>
      <c r="BV78" s="175"/>
      <c r="BW78" s="174"/>
      <c r="BX78" s="175"/>
      <c r="BY78" s="174"/>
      <c r="BZ78" s="175"/>
      <c r="CA78" s="174"/>
      <c r="CB78" s="175"/>
      <c r="CC78" s="174"/>
      <c r="CD78" s="175"/>
      <c r="CE78" s="174"/>
      <c r="CF78" s="175"/>
      <c r="CG78" s="174"/>
      <c r="CH78" s="175"/>
      <c r="CI78" s="174"/>
      <c r="CJ78" s="175"/>
      <c r="CK78" s="174"/>
      <c r="CL78" s="175"/>
      <c r="CM78" s="174"/>
      <c r="CN78" s="175"/>
      <c r="CO78" s="174"/>
      <c r="CP78" s="175"/>
      <c r="CQ78" s="174"/>
      <c r="CR78" s="175"/>
      <c r="CS78" s="174"/>
      <c r="CT78" s="175"/>
      <c r="CU78" s="174"/>
      <c r="CV78" s="175"/>
      <c r="CW78" s="174"/>
      <c r="CX78" s="175"/>
      <c r="CY78" s="174"/>
      <c r="CZ78" s="175"/>
      <c r="DA78" s="174"/>
      <c r="DB78" s="175"/>
      <c r="DC78" s="174"/>
      <c r="DD78" s="175"/>
      <c r="DE78" s="174"/>
      <c r="DF78" s="175"/>
      <c r="DG78" s="174"/>
      <c r="DH78" s="175"/>
      <c r="DI78" s="174"/>
      <c r="DJ78" s="175"/>
      <c r="DK78" s="174"/>
      <c r="DL78" s="175"/>
      <c r="DM78" s="174"/>
      <c r="DN78" s="175"/>
      <c r="DO78" s="174"/>
      <c r="DP78" s="175"/>
      <c r="DQ78" s="174"/>
      <c r="DR78" s="175"/>
      <c r="DS78" s="174"/>
      <c r="DT78" s="175"/>
      <c r="DU78" s="174"/>
      <c r="DV78" s="175"/>
      <c r="DW78" s="174"/>
      <c r="DX78" s="175"/>
      <c r="DY78" s="238"/>
      <c r="DZ78" s="159" t="str">
        <f t="shared" si="26"/>
        <v>Jan Beneš</v>
      </c>
      <c r="EA78" s="202"/>
      <c r="EB78" s="203"/>
      <c r="EC78" s="202"/>
      <c r="ED78" s="203"/>
      <c r="EE78" s="202"/>
      <c r="EF78" s="203"/>
      <c r="EG78" s="202"/>
      <c r="EH78" s="203"/>
      <c r="EI78" s="202"/>
      <c r="EJ78" s="203"/>
      <c r="EK78" s="202"/>
      <c r="EL78" s="203"/>
      <c r="EM78" s="202"/>
      <c r="EN78" s="203"/>
      <c r="EO78" s="202"/>
      <c r="EP78" s="203"/>
      <c r="EQ78" s="202"/>
      <c r="ER78" s="203"/>
      <c r="ES78" s="202"/>
      <c r="ET78" s="203"/>
      <c r="EU78" s="202"/>
      <c r="EV78" s="203"/>
      <c r="EW78" s="202"/>
      <c r="EX78" s="203"/>
      <c r="EY78" s="202"/>
      <c r="EZ78" s="203"/>
      <c r="FA78" s="202"/>
      <c r="FB78" s="203"/>
      <c r="FC78" s="202"/>
      <c r="FD78" s="203"/>
      <c r="FE78" s="202"/>
      <c r="FF78" s="203"/>
      <c r="FG78" s="202"/>
      <c r="FH78" s="203"/>
      <c r="FI78" s="202"/>
      <c r="FJ78" s="203"/>
      <c r="FK78" s="202"/>
      <c r="FL78" s="203"/>
      <c r="FM78" s="202"/>
      <c r="FN78" s="203"/>
      <c r="FO78" s="202"/>
      <c r="FP78" s="203"/>
      <c r="FQ78" s="202"/>
      <c r="FR78" s="203"/>
      <c r="FS78" s="202"/>
      <c r="FT78" s="203"/>
      <c r="FU78" s="202"/>
      <c r="FV78" s="203"/>
      <c r="FW78" s="202"/>
      <c r="FX78" s="203"/>
      <c r="FY78" s="202"/>
      <c r="FZ78" s="203"/>
      <c r="GA78" s="202"/>
      <c r="GB78" s="203"/>
      <c r="GC78" s="202"/>
      <c r="GD78" s="203"/>
      <c r="GE78" s="202"/>
      <c r="GF78" s="203"/>
      <c r="GG78" s="202"/>
      <c r="GH78" s="203"/>
      <c r="GI78" s="202"/>
      <c r="GJ78" s="203"/>
      <c r="GK78" s="238"/>
      <c r="GL78" s="159" t="str">
        <f t="shared" si="27"/>
        <v>Jan Beneš</v>
      </c>
      <c r="GM78" s="202"/>
      <c r="GN78" s="203"/>
      <c r="GO78" s="202"/>
      <c r="GP78" s="203"/>
      <c r="GQ78" s="202"/>
      <c r="GR78" s="203"/>
      <c r="GS78" s="202"/>
      <c r="GT78" s="203"/>
      <c r="GU78" s="202"/>
      <c r="GV78" s="203"/>
      <c r="GW78" s="202"/>
      <c r="GX78" s="203"/>
      <c r="GY78" s="202"/>
      <c r="GZ78" s="203"/>
      <c r="HA78" s="202"/>
      <c r="HB78" s="203"/>
      <c r="HC78" s="202"/>
      <c r="HD78" s="203"/>
      <c r="HE78" s="202"/>
      <c r="HF78" s="203"/>
      <c r="HG78" s="202"/>
      <c r="HH78" s="203"/>
      <c r="HI78" s="202"/>
      <c r="HJ78" s="203"/>
      <c r="HK78" s="202"/>
      <c r="HL78" s="203"/>
      <c r="HM78" s="202"/>
      <c r="HN78" s="203"/>
      <c r="HO78" s="202"/>
      <c r="HP78" s="203"/>
      <c r="HQ78" s="202"/>
      <c r="HR78" s="203"/>
      <c r="HS78" s="202"/>
      <c r="HT78" s="203"/>
      <c r="HU78" s="202"/>
      <c r="HV78" s="203"/>
      <c r="HW78" s="202"/>
      <c r="HX78" s="203"/>
      <c r="HY78" s="202"/>
      <c r="HZ78" s="203"/>
      <c r="IA78" s="202"/>
      <c r="IB78" s="203"/>
      <c r="IC78" s="202"/>
      <c r="ID78" s="203"/>
      <c r="IE78" s="202"/>
      <c r="IF78" s="203"/>
      <c r="IG78" s="202"/>
      <c r="IH78" s="203"/>
      <c r="II78" s="202"/>
      <c r="IJ78" s="203"/>
      <c r="IK78" s="202"/>
      <c r="IL78" s="203"/>
      <c r="IM78" s="202"/>
      <c r="IN78" s="203"/>
      <c r="IO78" s="202"/>
      <c r="IP78" s="203"/>
      <c r="IQ78" s="202"/>
      <c r="IR78" s="203"/>
      <c r="IS78" s="202"/>
      <c r="IT78" s="203"/>
      <c r="IU78" s="202"/>
      <c r="IV78" s="203"/>
    </row>
    <row r="79">
      <c r="A79" s="225">
        <f>IFERROR(__xludf.DUMMYFUNCTION("""COMPUTED_VALUE"""),100.0)</f>
        <v>100</v>
      </c>
      <c r="B79" s="159" t="str">
        <f t="shared" si="24"/>
        <v>Jan Ťoupal</v>
      </c>
      <c r="C79" s="173">
        <f t="shared" ref="C79:BL79" si="66">BO79+EA79+GM79</f>
        <v>0</v>
      </c>
      <c r="D79" s="173">
        <f t="shared" si="66"/>
        <v>0</v>
      </c>
      <c r="E79" s="173">
        <f t="shared" si="66"/>
        <v>0</v>
      </c>
      <c r="F79" s="173">
        <f t="shared" si="66"/>
        <v>0</v>
      </c>
      <c r="G79" s="173">
        <f t="shared" si="66"/>
        <v>0</v>
      </c>
      <c r="H79" s="173">
        <f t="shared" si="66"/>
        <v>0</v>
      </c>
      <c r="I79" s="173">
        <f t="shared" si="66"/>
        <v>0</v>
      </c>
      <c r="J79" s="173">
        <f t="shared" si="66"/>
        <v>0</v>
      </c>
      <c r="K79" s="173">
        <f t="shared" si="66"/>
        <v>0</v>
      </c>
      <c r="L79" s="173">
        <f t="shared" si="66"/>
        <v>0</v>
      </c>
      <c r="M79" s="173">
        <f t="shared" si="66"/>
        <v>0</v>
      </c>
      <c r="N79" s="173">
        <f t="shared" si="66"/>
        <v>0</v>
      </c>
      <c r="O79" s="173">
        <f t="shared" si="66"/>
        <v>0</v>
      </c>
      <c r="P79" s="173">
        <f t="shared" si="66"/>
        <v>0</v>
      </c>
      <c r="Q79" s="173">
        <f t="shared" si="66"/>
        <v>0</v>
      </c>
      <c r="R79" s="173">
        <f t="shared" si="66"/>
        <v>0</v>
      </c>
      <c r="S79" s="173">
        <f t="shared" si="66"/>
        <v>0</v>
      </c>
      <c r="T79" s="173">
        <f t="shared" si="66"/>
        <v>0</v>
      </c>
      <c r="U79" s="173">
        <f t="shared" si="66"/>
        <v>4.5</v>
      </c>
      <c r="V79" s="173">
        <f t="shared" si="66"/>
        <v>0</v>
      </c>
      <c r="W79" s="173">
        <f t="shared" si="66"/>
        <v>5.5</v>
      </c>
      <c r="X79" s="173">
        <f t="shared" si="66"/>
        <v>0</v>
      </c>
      <c r="Y79" s="173">
        <f t="shared" si="66"/>
        <v>0</v>
      </c>
      <c r="Z79" s="173">
        <f t="shared" si="66"/>
        <v>0</v>
      </c>
      <c r="AA79" s="173">
        <f t="shared" si="66"/>
        <v>0</v>
      </c>
      <c r="AB79" s="173">
        <f t="shared" si="66"/>
        <v>0</v>
      </c>
      <c r="AC79" s="173">
        <f t="shared" si="66"/>
        <v>0</v>
      </c>
      <c r="AD79" s="173">
        <f t="shared" si="66"/>
        <v>0</v>
      </c>
      <c r="AE79" s="173">
        <f t="shared" si="66"/>
        <v>0</v>
      </c>
      <c r="AF79" s="173">
        <f t="shared" si="66"/>
        <v>0</v>
      </c>
      <c r="AG79" s="173">
        <f t="shared" si="66"/>
        <v>0</v>
      </c>
      <c r="AH79" s="173">
        <f t="shared" si="66"/>
        <v>0</v>
      </c>
      <c r="AI79" s="173">
        <f t="shared" si="66"/>
        <v>0</v>
      </c>
      <c r="AJ79" s="173">
        <f t="shared" si="66"/>
        <v>0</v>
      </c>
      <c r="AK79" s="173">
        <f t="shared" si="66"/>
        <v>0</v>
      </c>
      <c r="AL79" s="173">
        <f t="shared" si="66"/>
        <v>0</v>
      </c>
      <c r="AM79" s="173">
        <f t="shared" si="66"/>
        <v>0</v>
      </c>
      <c r="AN79" s="173">
        <f t="shared" si="66"/>
        <v>0</v>
      </c>
      <c r="AO79" s="173">
        <f t="shared" si="66"/>
        <v>0</v>
      </c>
      <c r="AP79" s="173">
        <f t="shared" si="66"/>
        <v>0</v>
      </c>
      <c r="AQ79" s="173">
        <f t="shared" si="66"/>
        <v>0</v>
      </c>
      <c r="AR79" s="173">
        <f t="shared" si="66"/>
        <v>0</v>
      </c>
      <c r="AS79" s="173">
        <f t="shared" si="66"/>
        <v>0</v>
      </c>
      <c r="AT79" s="173">
        <f t="shared" si="66"/>
        <v>0</v>
      </c>
      <c r="AU79" s="173">
        <f t="shared" si="66"/>
        <v>0</v>
      </c>
      <c r="AV79" s="173">
        <f t="shared" si="66"/>
        <v>0</v>
      </c>
      <c r="AW79" s="173">
        <f t="shared" si="66"/>
        <v>0</v>
      </c>
      <c r="AX79" s="173">
        <f t="shared" si="66"/>
        <v>0</v>
      </c>
      <c r="AY79" s="173">
        <f t="shared" si="66"/>
        <v>0</v>
      </c>
      <c r="AZ79" s="173">
        <f t="shared" si="66"/>
        <v>0</v>
      </c>
      <c r="BA79" s="173">
        <f t="shared" si="66"/>
        <v>0</v>
      </c>
      <c r="BB79" s="173">
        <f t="shared" si="66"/>
        <v>0</v>
      </c>
      <c r="BC79" s="173">
        <f t="shared" si="66"/>
        <v>0</v>
      </c>
      <c r="BD79" s="173">
        <f t="shared" si="66"/>
        <v>0</v>
      </c>
      <c r="BE79" s="173">
        <f t="shared" si="66"/>
        <v>0</v>
      </c>
      <c r="BF79" s="173">
        <f t="shared" si="66"/>
        <v>0</v>
      </c>
      <c r="BG79" s="173">
        <f t="shared" si="66"/>
        <v>0</v>
      </c>
      <c r="BH79" s="173">
        <f t="shared" si="66"/>
        <v>0</v>
      </c>
      <c r="BI79" s="173">
        <f t="shared" si="66"/>
        <v>0</v>
      </c>
      <c r="BJ79" s="173">
        <f t="shared" si="66"/>
        <v>0</v>
      </c>
      <c r="BK79" s="173">
        <f t="shared" si="66"/>
        <v>0</v>
      </c>
      <c r="BL79" s="173">
        <f t="shared" si="66"/>
        <v>0</v>
      </c>
      <c r="BM79" s="151"/>
      <c r="BN79" s="239" t="str">
        <f>IFERROR(__xludf.DUMMYFUNCTION("""COMPUTED_VALUE"""),"Jan Ťoupal")</f>
        <v>Jan Ťoupal</v>
      </c>
      <c r="BO79" s="174"/>
      <c r="BP79" s="175"/>
      <c r="BQ79" s="174"/>
      <c r="BR79" s="175"/>
      <c r="BS79" s="174"/>
      <c r="BT79" s="175"/>
      <c r="BU79" s="174"/>
      <c r="BV79" s="175"/>
      <c r="BW79" s="174"/>
      <c r="BX79" s="175"/>
      <c r="BY79" s="174"/>
      <c r="BZ79" s="175"/>
      <c r="CA79" s="174"/>
      <c r="CB79" s="175"/>
      <c r="CC79" s="174"/>
      <c r="CD79" s="175"/>
      <c r="CE79" s="174"/>
      <c r="CF79" s="175"/>
      <c r="CG79" s="174">
        <f>IFERROR(__xludf.DUMMYFUNCTION("""COMPUTED_VALUE"""),4.5)</f>
        <v>4.5</v>
      </c>
      <c r="CH79" s="175"/>
      <c r="CI79" s="174">
        <f>IFERROR(__xludf.DUMMYFUNCTION("""COMPUTED_VALUE"""),5.5)</f>
        <v>5.5</v>
      </c>
      <c r="CJ79" s="175"/>
      <c r="CK79" s="174"/>
      <c r="CL79" s="175"/>
      <c r="CM79" s="174"/>
      <c r="CN79" s="175"/>
      <c r="CO79" s="174"/>
      <c r="CP79" s="175"/>
      <c r="CQ79" s="174"/>
      <c r="CR79" s="175"/>
      <c r="CS79" s="174"/>
      <c r="CT79" s="175"/>
      <c r="CU79" s="174"/>
      <c r="CV79" s="175"/>
      <c r="CW79" s="174"/>
      <c r="CX79" s="175"/>
      <c r="CY79" s="174"/>
      <c r="CZ79" s="175"/>
      <c r="DA79" s="174"/>
      <c r="DB79" s="175"/>
      <c r="DC79" s="174"/>
      <c r="DD79" s="175"/>
      <c r="DE79" s="174"/>
      <c r="DF79" s="175"/>
      <c r="DG79" s="174"/>
      <c r="DH79" s="175"/>
      <c r="DI79" s="174"/>
      <c r="DJ79" s="175"/>
      <c r="DK79" s="174"/>
      <c r="DL79" s="175"/>
      <c r="DM79" s="174"/>
      <c r="DN79" s="175"/>
      <c r="DO79" s="174"/>
      <c r="DP79" s="175"/>
      <c r="DQ79" s="174"/>
      <c r="DR79" s="175"/>
      <c r="DS79" s="174"/>
      <c r="DT79" s="175"/>
      <c r="DU79" s="174"/>
      <c r="DV79" s="175"/>
      <c r="DW79" s="174"/>
      <c r="DX79" s="175"/>
      <c r="DY79" s="240"/>
      <c r="DZ79" s="159" t="str">
        <f t="shared" si="26"/>
        <v>Jan Ťoupal</v>
      </c>
      <c r="EA79" s="202"/>
      <c r="EB79" s="203"/>
      <c r="EC79" s="202"/>
      <c r="ED79" s="203"/>
      <c r="EE79" s="202"/>
      <c r="EF79" s="203"/>
      <c r="EG79" s="202"/>
      <c r="EH79" s="203"/>
      <c r="EI79" s="202"/>
      <c r="EJ79" s="203"/>
      <c r="EK79" s="202"/>
      <c r="EL79" s="203"/>
      <c r="EM79" s="202"/>
      <c r="EN79" s="203"/>
      <c r="EO79" s="202"/>
      <c r="EP79" s="203"/>
      <c r="EQ79" s="202"/>
      <c r="ER79" s="203"/>
      <c r="ES79" s="202"/>
      <c r="ET79" s="203"/>
      <c r="EU79" s="202"/>
      <c r="EV79" s="203"/>
      <c r="EW79" s="202"/>
      <c r="EX79" s="203"/>
      <c r="EY79" s="202"/>
      <c r="EZ79" s="203"/>
      <c r="FA79" s="202"/>
      <c r="FB79" s="203"/>
      <c r="FC79" s="202"/>
      <c r="FD79" s="203"/>
      <c r="FE79" s="202"/>
      <c r="FF79" s="203"/>
      <c r="FG79" s="202"/>
      <c r="FH79" s="203"/>
      <c r="FI79" s="202"/>
      <c r="FJ79" s="203"/>
      <c r="FK79" s="202"/>
      <c r="FL79" s="203"/>
      <c r="FM79" s="202"/>
      <c r="FN79" s="203"/>
      <c r="FO79" s="202"/>
      <c r="FP79" s="203"/>
      <c r="FQ79" s="202"/>
      <c r="FR79" s="203"/>
      <c r="FS79" s="202"/>
      <c r="FT79" s="203"/>
      <c r="FU79" s="202"/>
      <c r="FV79" s="203"/>
      <c r="FW79" s="202"/>
      <c r="FX79" s="203"/>
      <c r="FY79" s="202"/>
      <c r="FZ79" s="203"/>
      <c r="GA79" s="202"/>
      <c r="GB79" s="203"/>
      <c r="GC79" s="202"/>
      <c r="GD79" s="203"/>
      <c r="GE79" s="202"/>
      <c r="GF79" s="203"/>
      <c r="GG79" s="202"/>
      <c r="GH79" s="203"/>
      <c r="GI79" s="202"/>
      <c r="GJ79" s="203"/>
      <c r="GK79" s="240"/>
      <c r="GL79" s="159" t="str">
        <f t="shared" si="27"/>
        <v>Jan Ťoupal</v>
      </c>
      <c r="GM79" s="202"/>
      <c r="GN79" s="203"/>
      <c r="GO79" s="202"/>
      <c r="GP79" s="203"/>
      <c r="GQ79" s="202"/>
      <c r="GR79" s="203"/>
      <c r="GS79" s="202"/>
      <c r="GT79" s="203"/>
      <c r="GU79" s="202"/>
      <c r="GV79" s="203"/>
      <c r="GW79" s="202"/>
      <c r="GX79" s="203"/>
      <c r="GY79" s="202"/>
      <c r="GZ79" s="203"/>
      <c r="HA79" s="202"/>
      <c r="HB79" s="203"/>
      <c r="HC79" s="202"/>
      <c r="HD79" s="203"/>
      <c r="HE79" s="202"/>
      <c r="HF79" s="203"/>
      <c r="HG79" s="202"/>
      <c r="HH79" s="203"/>
      <c r="HI79" s="202"/>
      <c r="HJ79" s="203"/>
      <c r="HK79" s="202"/>
      <c r="HL79" s="203"/>
      <c r="HM79" s="202"/>
      <c r="HN79" s="203"/>
      <c r="HO79" s="202"/>
      <c r="HP79" s="203"/>
      <c r="HQ79" s="202"/>
      <c r="HR79" s="203"/>
      <c r="HS79" s="202"/>
      <c r="HT79" s="203"/>
      <c r="HU79" s="202"/>
      <c r="HV79" s="203"/>
      <c r="HW79" s="202"/>
      <c r="HX79" s="203"/>
      <c r="HY79" s="202"/>
      <c r="HZ79" s="203"/>
      <c r="IA79" s="202"/>
      <c r="IB79" s="203"/>
      <c r="IC79" s="202"/>
      <c r="ID79" s="203"/>
      <c r="IE79" s="202"/>
      <c r="IF79" s="203"/>
      <c r="IG79" s="202"/>
      <c r="IH79" s="203"/>
      <c r="II79" s="202"/>
      <c r="IJ79" s="203"/>
      <c r="IK79" s="202"/>
      <c r="IL79" s="203"/>
      <c r="IM79" s="202"/>
      <c r="IN79" s="203"/>
      <c r="IO79" s="202"/>
      <c r="IP79" s="203"/>
      <c r="IQ79" s="202"/>
      <c r="IR79" s="203"/>
      <c r="IS79" s="202"/>
      <c r="IT79" s="203"/>
      <c r="IU79" s="202"/>
      <c r="IV79" s="203"/>
    </row>
    <row r="80">
      <c r="A80" s="225">
        <f>IFERROR(__xludf.DUMMYFUNCTION("""COMPUTED_VALUE"""),100.0)</f>
        <v>100</v>
      </c>
      <c r="B80" s="159" t="str">
        <f t="shared" si="24"/>
        <v>Simon Kurčík</v>
      </c>
      <c r="C80" s="173">
        <f t="shared" ref="C80:BL80" si="67">BO80+EA80+GM80</f>
        <v>0</v>
      </c>
      <c r="D80" s="173">
        <f t="shared" si="67"/>
        <v>0</v>
      </c>
      <c r="E80" s="173">
        <f t="shared" si="67"/>
        <v>0</v>
      </c>
      <c r="F80" s="173">
        <f t="shared" si="67"/>
        <v>0</v>
      </c>
      <c r="G80" s="173">
        <f t="shared" si="67"/>
        <v>0</v>
      </c>
      <c r="H80" s="173">
        <f t="shared" si="67"/>
        <v>0</v>
      </c>
      <c r="I80" s="173">
        <f t="shared" si="67"/>
        <v>0</v>
      </c>
      <c r="J80" s="173">
        <f t="shared" si="67"/>
        <v>0</v>
      </c>
      <c r="K80" s="173">
        <f t="shared" si="67"/>
        <v>0</v>
      </c>
      <c r="L80" s="173">
        <f t="shared" si="67"/>
        <v>0</v>
      </c>
      <c r="M80" s="173">
        <f t="shared" si="67"/>
        <v>0</v>
      </c>
      <c r="N80" s="173">
        <f t="shared" si="67"/>
        <v>0</v>
      </c>
      <c r="O80" s="173">
        <f t="shared" si="67"/>
        <v>0</v>
      </c>
      <c r="P80" s="173">
        <f t="shared" si="67"/>
        <v>0</v>
      </c>
      <c r="Q80" s="173">
        <f t="shared" si="67"/>
        <v>0</v>
      </c>
      <c r="R80" s="173">
        <f t="shared" si="67"/>
        <v>0</v>
      </c>
      <c r="S80" s="173">
        <f t="shared" si="67"/>
        <v>0</v>
      </c>
      <c r="T80" s="173">
        <f t="shared" si="67"/>
        <v>0</v>
      </c>
      <c r="U80" s="173">
        <f t="shared" si="67"/>
        <v>0</v>
      </c>
      <c r="V80" s="173">
        <f t="shared" si="67"/>
        <v>0</v>
      </c>
      <c r="W80" s="173">
        <f t="shared" si="67"/>
        <v>0</v>
      </c>
      <c r="X80" s="173">
        <f t="shared" si="67"/>
        <v>0</v>
      </c>
      <c r="Y80" s="173">
        <f t="shared" si="67"/>
        <v>0</v>
      </c>
      <c r="Z80" s="173">
        <f t="shared" si="67"/>
        <v>0</v>
      </c>
      <c r="AA80" s="173">
        <f t="shared" si="67"/>
        <v>0</v>
      </c>
      <c r="AB80" s="173">
        <f t="shared" si="67"/>
        <v>0</v>
      </c>
      <c r="AC80" s="173">
        <f t="shared" si="67"/>
        <v>0</v>
      </c>
      <c r="AD80" s="173">
        <f t="shared" si="67"/>
        <v>0</v>
      </c>
      <c r="AE80" s="173">
        <f t="shared" si="67"/>
        <v>0</v>
      </c>
      <c r="AF80" s="173">
        <f t="shared" si="67"/>
        <v>0</v>
      </c>
      <c r="AG80" s="173">
        <f t="shared" si="67"/>
        <v>0</v>
      </c>
      <c r="AH80" s="173">
        <f t="shared" si="67"/>
        <v>0</v>
      </c>
      <c r="AI80" s="173">
        <f t="shared" si="67"/>
        <v>0</v>
      </c>
      <c r="AJ80" s="173">
        <f t="shared" si="67"/>
        <v>0</v>
      </c>
      <c r="AK80" s="173">
        <f t="shared" si="67"/>
        <v>0</v>
      </c>
      <c r="AL80" s="173">
        <f t="shared" si="67"/>
        <v>0</v>
      </c>
      <c r="AM80" s="173">
        <f t="shared" si="67"/>
        <v>0</v>
      </c>
      <c r="AN80" s="173">
        <f t="shared" si="67"/>
        <v>0</v>
      </c>
      <c r="AO80" s="173">
        <f t="shared" si="67"/>
        <v>0</v>
      </c>
      <c r="AP80" s="173">
        <f t="shared" si="67"/>
        <v>0</v>
      </c>
      <c r="AQ80" s="173">
        <f t="shared" si="67"/>
        <v>0</v>
      </c>
      <c r="AR80" s="173">
        <f t="shared" si="67"/>
        <v>0</v>
      </c>
      <c r="AS80" s="173">
        <f t="shared" si="67"/>
        <v>0</v>
      </c>
      <c r="AT80" s="173">
        <f t="shared" si="67"/>
        <v>0</v>
      </c>
      <c r="AU80" s="173">
        <f t="shared" si="67"/>
        <v>0</v>
      </c>
      <c r="AV80" s="173">
        <f t="shared" si="67"/>
        <v>0</v>
      </c>
      <c r="AW80" s="173">
        <f t="shared" si="67"/>
        <v>0</v>
      </c>
      <c r="AX80" s="173">
        <f t="shared" si="67"/>
        <v>0</v>
      </c>
      <c r="AY80" s="173">
        <f t="shared" si="67"/>
        <v>0</v>
      </c>
      <c r="AZ80" s="173">
        <f t="shared" si="67"/>
        <v>0</v>
      </c>
      <c r="BA80" s="173">
        <f t="shared" si="67"/>
        <v>0</v>
      </c>
      <c r="BB80" s="173">
        <f t="shared" si="67"/>
        <v>0</v>
      </c>
      <c r="BC80" s="173">
        <f t="shared" si="67"/>
        <v>0</v>
      </c>
      <c r="BD80" s="173">
        <f t="shared" si="67"/>
        <v>0</v>
      </c>
      <c r="BE80" s="173">
        <f t="shared" si="67"/>
        <v>0</v>
      </c>
      <c r="BF80" s="173">
        <f t="shared" si="67"/>
        <v>0</v>
      </c>
      <c r="BG80" s="173">
        <f t="shared" si="67"/>
        <v>0</v>
      </c>
      <c r="BH80" s="173">
        <f t="shared" si="67"/>
        <v>0</v>
      </c>
      <c r="BI80" s="173">
        <f t="shared" si="67"/>
        <v>0</v>
      </c>
      <c r="BJ80" s="173">
        <f t="shared" si="67"/>
        <v>0</v>
      </c>
      <c r="BK80" s="173">
        <f t="shared" si="67"/>
        <v>0</v>
      </c>
      <c r="BL80" s="173">
        <f t="shared" si="67"/>
        <v>0</v>
      </c>
      <c r="BM80" s="151"/>
      <c r="BN80" s="239" t="str">
        <f>IFERROR(__xludf.DUMMYFUNCTION("""COMPUTED_VALUE"""),"Simon Kurčík")</f>
        <v>Simon Kurčík</v>
      </c>
      <c r="BO80" s="174"/>
      <c r="BP80" s="175"/>
      <c r="BQ80" s="174"/>
      <c r="BR80" s="175"/>
      <c r="BS80" s="174"/>
      <c r="BT80" s="175"/>
      <c r="BU80" s="174"/>
      <c r="BV80" s="175"/>
      <c r="BW80" s="174"/>
      <c r="BX80" s="175"/>
      <c r="BY80" s="174"/>
      <c r="BZ80" s="175"/>
      <c r="CA80" s="174"/>
      <c r="CB80" s="175"/>
      <c r="CC80" s="174"/>
      <c r="CD80" s="175"/>
      <c r="CE80" s="174"/>
      <c r="CF80" s="175"/>
      <c r="CG80" s="174"/>
      <c r="CH80" s="175"/>
      <c r="CI80" s="174"/>
      <c r="CJ80" s="175"/>
      <c r="CK80" s="174"/>
      <c r="CL80" s="175"/>
      <c r="CM80" s="174"/>
      <c r="CN80" s="175"/>
      <c r="CO80" s="174"/>
      <c r="CP80" s="175"/>
      <c r="CQ80" s="174"/>
      <c r="CR80" s="175"/>
      <c r="CS80" s="174"/>
      <c r="CT80" s="175"/>
      <c r="CU80" s="174"/>
      <c r="CV80" s="175"/>
      <c r="CW80" s="174"/>
      <c r="CX80" s="175"/>
      <c r="CY80" s="174"/>
      <c r="CZ80" s="175"/>
      <c r="DA80" s="174"/>
      <c r="DB80" s="175"/>
      <c r="DC80" s="174"/>
      <c r="DD80" s="175"/>
      <c r="DE80" s="174"/>
      <c r="DF80" s="175"/>
      <c r="DG80" s="174"/>
      <c r="DH80" s="175"/>
      <c r="DI80" s="174"/>
      <c r="DJ80" s="175"/>
      <c r="DK80" s="174"/>
      <c r="DL80" s="175"/>
      <c r="DM80" s="174"/>
      <c r="DN80" s="175"/>
      <c r="DO80" s="174"/>
      <c r="DP80" s="175"/>
      <c r="DQ80" s="174"/>
      <c r="DR80" s="175"/>
      <c r="DS80" s="174"/>
      <c r="DT80" s="175"/>
      <c r="DU80" s="174"/>
      <c r="DV80" s="175"/>
      <c r="DW80" s="174"/>
      <c r="DX80" s="175"/>
      <c r="DY80" s="240"/>
      <c r="DZ80" s="159" t="str">
        <f t="shared" si="26"/>
        <v>Simon Kurčík</v>
      </c>
      <c r="EA80" s="202"/>
      <c r="EB80" s="203"/>
      <c r="EC80" s="202"/>
      <c r="ED80" s="203"/>
      <c r="EE80" s="202"/>
      <c r="EF80" s="203"/>
      <c r="EG80" s="202"/>
      <c r="EH80" s="203"/>
      <c r="EI80" s="202"/>
      <c r="EJ80" s="203"/>
      <c r="EK80" s="202"/>
      <c r="EL80" s="203"/>
      <c r="EM80" s="202"/>
      <c r="EN80" s="203"/>
      <c r="EO80" s="202"/>
      <c r="EP80" s="203"/>
      <c r="EQ80" s="202"/>
      <c r="ER80" s="203"/>
      <c r="ES80" s="202"/>
      <c r="ET80" s="203"/>
      <c r="EU80" s="202"/>
      <c r="EV80" s="203"/>
      <c r="EW80" s="202"/>
      <c r="EX80" s="203"/>
      <c r="EY80" s="202"/>
      <c r="EZ80" s="203"/>
      <c r="FA80" s="202"/>
      <c r="FB80" s="203"/>
      <c r="FC80" s="202"/>
      <c r="FD80" s="203"/>
      <c r="FE80" s="202"/>
      <c r="FF80" s="203"/>
      <c r="FG80" s="202"/>
      <c r="FH80" s="203"/>
      <c r="FI80" s="202"/>
      <c r="FJ80" s="203"/>
      <c r="FK80" s="202"/>
      <c r="FL80" s="203"/>
      <c r="FM80" s="202"/>
      <c r="FN80" s="203"/>
      <c r="FO80" s="202"/>
      <c r="FP80" s="203"/>
      <c r="FQ80" s="202"/>
      <c r="FR80" s="203"/>
      <c r="FS80" s="202"/>
      <c r="FT80" s="203"/>
      <c r="FU80" s="202"/>
      <c r="FV80" s="203"/>
      <c r="FW80" s="202"/>
      <c r="FX80" s="203"/>
      <c r="FY80" s="202"/>
      <c r="FZ80" s="203"/>
      <c r="GA80" s="202"/>
      <c r="GB80" s="203"/>
      <c r="GC80" s="202"/>
      <c r="GD80" s="203"/>
      <c r="GE80" s="202"/>
      <c r="GF80" s="203"/>
      <c r="GG80" s="202"/>
      <c r="GH80" s="203"/>
      <c r="GI80" s="202"/>
      <c r="GJ80" s="203"/>
      <c r="GK80" s="240"/>
      <c r="GL80" s="159" t="str">
        <f t="shared" si="27"/>
        <v>Simon Kurčík</v>
      </c>
      <c r="GM80" s="202"/>
      <c r="GN80" s="203"/>
      <c r="GO80" s="202"/>
      <c r="GP80" s="203"/>
      <c r="GQ80" s="202"/>
      <c r="GR80" s="203"/>
      <c r="GS80" s="202"/>
      <c r="GT80" s="203"/>
      <c r="GU80" s="202"/>
      <c r="GV80" s="203"/>
      <c r="GW80" s="202"/>
      <c r="GX80" s="203"/>
      <c r="GY80" s="202"/>
      <c r="GZ80" s="203"/>
      <c r="HA80" s="202"/>
      <c r="HB80" s="203"/>
      <c r="HC80" s="202"/>
      <c r="HD80" s="203"/>
      <c r="HE80" s="202"/>
      <c r="HF80" s="203"/>
      <c r="HG80" s="202"/>
      <c r="HH80" s="203"/>
      <c r="HI80" s="202"/>
      <c r="HJ80" s="203"/>
      <c r="HK80" s="202"/>
      <c r="HL80" s="203"/>
      <c r="HM80" s="202"/>
      <c r="HN80" s="203"/>
      <c r="HO80" s="202"/>
      <c r="HP80" s="203"/>
      <c r="HQ80" s="202"/>
      <c r="HR80" s="203"/>
      <c r="HS80" s="202"/>
      <c r="HT80" s="203"/>
      <c r="HU80" s="202"/>
      <c r="HV80" s="203"/>
      <c r="HW80" s="202"/>
      <c r="HX80" s="203"/>
      <c r="HY80" s="202"/>
      <c r="HZ80" s="203"/>
      <c r="IA80" s="202"/>
      <c r="IB80" s="203"/>
      <c r="IC80" s="202"/>
      <c r="ID80" s="203"/>
      <c r="IE80" s="202"/>
      <c r="IF80" s="203"/>
      <c r="IG80" s="202"/>
      <c r="IH80" s="203"/>
      <c r="II80" s="202"/>
      <c r="IJ80" s="203"/>
      <c r="IK80" s="202"/>
      <c r="IL80" s="203"/>
      <c r="IM80" s="202"/>
      <c r="IN80" s="203"/>
      <c r="IO80" s="202"/>
      <c r="IP80" s="203"/>
      <c r="IQ80" s="202"/>
      <c r="IR80" s="203"/>
      <c r="IS80" s="202"/>
      <c r="IT80" s="203"/>
      <c r="IU80" s="202"/>
      <c r="IV80" s="203"/>
    </row>
    <row r="81">
      <c r="A81" s="225">
        <f>IFERROR(__xludf.DUMMYFUNCTION("""COMPUTED_VALUE"""),100.0)</f>
        <v>100</v>
      </c>
      <c r="B81" s="159" t="str">
        <f t="shared" si="24"/>
        <v>Jiří Frankl</v>
      </c>
      <c r="C81" s="173">
        <f t="shared" ref="C81:BL81" si="68">BO81+EA81+GM81</f>
        <v>4</v>
      </c>
      <c r="D81" s="173">
        <f t="shared" si="68"/>
        <v>0</v>
      </c>
      <c r="E81" s="173">
        <f t="shared" si="68"/>
        <v>0</v>
      </c>
      <c r="F81" s="173">
        <f t="shared" si="68"/>
        <v>0</v>
      </c>
      <c r="G81" s="173">
        <f t="shared" si="68"/>
        <v>10</v>
      </c>
      <c r="H81" s="173">
        <f t="shared" si="68"/>
        <v>0</v>
      </c>
      <c r="I81" s="173">
        <f t="shared" si="68"/>
        <v>14</v>
      </c>
      <c r="J81" s="173">
        <f t="shared" si="68"/>
        <v>0</v>
      </c>
      <c r="K81" s="173">
        <f t="shared" si="68"/>
        <v>8.5</v>
      </c>
      <c r="L81" s="173">
        <f t="shared" si="68"/>
        <v>1000</v>
      </c>
      <c r="M81" s="173">
        <f t="shared" si="68"/>
        <v>0</v>
      </c>
      <c r="N81" s="173">
        <f t="shared" si="68"/>
        <v>0</v>
      </c>
      <c r="O81" s="173">
        <f t="shared" si="68"/>
        <v>0</v>
      </c>
      <c r="P81" s="173">
        <f t="shared" si="68"/>
        <v>0</v>
      </c>
      <c r="Q81" s="173">
        <f t="shared" si="68"/>
        <v>14</v>
      </c>
      <c r="R81" s="173">
        <f t="shared" si="68"/>
        <v>0</v>
      </c>
      <c r="S81" s="173">
        <f t="shared" si="68"/>
        <v>4</v>
      </c>
      <c r="T81" s="173">
        <f t="shared" si="68"/>
        <v>0</v>
      </c>
      <c r="U81" s="173">
        <f t="shared" si="68"/>
        <v>14.5</v>
      </c>
      <c r="V81" s="173">
        <f t="shared" si="68"/>
        <v>0</v>
      </c>
      <c r="W81" s="173">
        <f t="shared" si="68"/>
        <v>15</v>
      </c>
      <c r="X81" s="173">
        <f t="shared" si="68"/>
        <v>0</v>
      </c>
      <c r="Y81" s="173">
        <f t="shared" si="68"/>
        <v>12</v>
      </c>
      <c r="Z81" s="173">
        <f t="shared" si="68"/>
        <v>1000</v>
      </c>
      <c r="AA81" s="173">
        <f t="shared" si="68"/>
        <v>0</v>
      </c>
      <c r="AB81" s="173">
        <f t="shared" si="68"/>
        <v>0</v>
      </c>
      <c r="AC81" s="173">
        <f t="shared" si="68"/>
        <v>3</v>
      </c>
      <c r="AD81" s="173">
        <f t="shared" si="68"/>
        <v>0</v>
      </c>
      <c r="AE81" s="173">
        <f t="shared" si="68"/>
        <v>0</v>
      </c>
      <c r="AF81" s="173">
        <f t="shared" si="68"/>
        <v>0</v>
      </c>
      <c r="AG81" s="173">
        <f t="shared" si="68"/>
        <v>12</v>
      </c>
      <c r="AH81" s="173">
        <f t="shared" si="68"/>
        <v>0</v>
      </c>
      <c r="AI81" s="173">
        <f t="shared" si="68"/>
        <v>3</v>
      </c>
      <c r="AJ81" s="173">
        <f t="shared" si="68"/>
        <v>1000</v>
      </c>
      <c r="AK81" s="173">
        <f t="shared" si="68"/>
        <v>7.5</v>
      </c>
      <c r="AL81" s="173">
        <f t="shared" si="68"/>
        <v>0</v>
      </c>
      <c r="AM81" s="173">
        <f t="shared" si="68"/>
        <v>13</v>
      </c>
      <c r="AN81" s="173">
        <f t="shared" si="68"/>
        <v>0</v>
      </c>
      <c r="AO81" s="173">
        <f t="shared" si="68"/>
        <v>0</v>
      </c>
      <c r="AP81" s="173">
        <f t="shared" si="68"/>
        <v>0</v>
      </c>
      <c r="AQ81" s="173">
        <f t="shared" si="68"/>
        <v>13</v>
      </c>
      <c r="AR81" s="173">
        <f t="shared" si="68"/>
        <v>0</v>
      </c>
      <c r="AS81" s="173">
        <f t="shared" si="68"/>
        <v>2.5</v>
      </c>
      <c r="AT81" s="173">
        <f t="shared" si="68"/>
        <v>0</v>
      </c>
      <c r="AU81" s="173">
        <f t="shared" si="68"/>
        <v>0</v>
      </c>
      <c r="AV81" s="173">
        <f t="shared" si="68"/>
        <v>0</v>
      </c>
      <c r="AW81" s="173">
        <f t="shared" si="68"/>
        <v>2</v>
      </c>
      <c r="AX81" s="173">
        <f t="shared" si="68"/>
        <v>0</v>
      </c>
      <c r="AY81" s="173">
        <f t="shared" si="68"/>
        <v>13.5</v>
      </c>
      <c r="AZ81" s="173">
        <f t="shared" si="68"/>
        <v>0</v>
      </c>
      <c r="BA81" s="173">
        <f t="shared" si="68"/>
        <v>12.5</v>
      </c>
      <c r="BB81" s="173">
        <f t="shared" si="68"/>
        <v>1500</v>
      </c>
      <c r="BC81" s="173">
        <f t="shared" si="68"/>
        <v>12</v>
      </c>
      <c r="BD81" s="173">
        <f t="shared" si="68"/>
        <v>0</v>
      </c>
      <c r="BE81" s="173">
        <f t="shared" si="68"/>
        <v>11</v>
      </c>
      <c r="BF81" s="173">
        <f t="shared" si="68"/>
        <v>0</v>
      </c>
      <c r="BG81" s="173">
        <f t="shared" si="68"/>
        <v>7.5</v>
      </c>
      <c r="BH81" s="173">
        <f t="shared" si="68"/>
        <v>0</v>
      </c>
      <c r="BI81" s="173">
        <f t="shared" si="68"/>
        <v>5</v>
      </c>
      <c r="BJ81" s="173">
        <f t="shared" si="68"/>
        <v>100</v>
      </c>
      <c r="BK81" s="173">
        <f t="shared" si="68"/>
        <v>0</v>
      </c>
      <c r="BL81" s="173">
        <f t="shared" si="68"/>
        <v>0</v>
      </c>
      <c r="BM81" s="151"/>
      <c r="BN81" s="239" t="str">
        <f>IFERROR(__xludf.DUMMYFUNCTION("""COMPUTED_VALUE"""),"Jiří Frankl")</f>
        <v>Jiří Frankl</v>
      </c>
      <c r="BO81" s="174"/>
      <c r="BP81" s="175"/>
      <c r="BQ81" s="174"/>
      <c r="BR81" s="175"/>
      <c r="BS81" s="174"/>
      <c r="BT81" s="175"/>
      <c r="BU81" s="174"/>
      <c r="BV81" s="175"/>
      <c r="BW81" s="174"/>
      <c r="BX81" s="175"/>
      <c r="BY81" s="174"/>
      <c r="BZ81" s="175"/>
      <c r="CA81" s="174"/>
      <c r="CB81" s="175"/>
      <c r="CC81" s="174"/>
      <c r="CD81" s="175"/>
      <c r="CE81" s="174"/>
      <c r="CF81" s="175"/>
      <c r="CG81" s="174"/>
      <c r="CH81" s="175"/>
      <c r="CI81" s="174"/>
      <c r="CJ81" s="175"/>
      <c r="CK81" s="174"/>
      <c r="CL81" s="175"/>
      <c r="CM81" s="174"/>
      <c r="CN81" s="175"/>
      <c r="CO81" s="174"/>
      <c r="CP81" s="175"/>
      <c r="CQ81" s="174"/>
      <c r="CR81" s="175"/>
      <c r="CS81" s="174"/>
      <c r="CT81" s="175"/>
      <c r="CU81" s="174"/>
      <c r="CV81" s="175"/>
      <c r="CW81" s="174"/>
      <c r="CX81" s="175"/>
      <c r="CY81" s="174"/>
      <c r="CZ81" s="175"/>
      <c r="DA81" s="174"/>
      <c r="DB81" s="175"/>
      <c r="DC81" s="174"/>
      <c r="DD81" s="175"/>
      <c r="DE81" s="174"/>
      <c r="DF81" s="175"/>
      <c r="DG81" s="174"/>
      <c r="DH81" s="175"/>
      <c r="DI81" s="174"/>
      <c r="DJ81" s="175"/>
      <c r="DK81" s="174"/>
      <c r="DL81" s="175"/>
      <c r="DM81" s="174"/>
      <c r="DN81" s="175"/>
      <c r="DO81" s="174"/>
      <c r="DP81" s="175"/>
      <c r="DQ81" s="174"/>
      <c r="DR81" s="175"/>
      <c r="DS81" s="174"/>
      <c r="DT81" s="175"/>
      <c r="DU81" s="174"/>
      <c r="DV81" s="175"/>
      <c r="DW81" s="174"/>
      <c r="DX81" s="175"/>
      <c r="DY81" s="240"/>
      <c r="DZ81" s="159" t="str">
        <f t="shared" si="26"/>
        <v>Jiří Frankl</v>
      </c>
      <c r="EA81" s="202"/>
      <c r="EB81" s="203"/>
      <c r="EC81" s="202"/>
      <c r="ED81" s="203"/>
      <c r="EE81" s="202"/>
      <c r="EF81" s="203"/>
      <c r="EG81" s="202"/>
      <c r="EH81" s="203"/>
      <c r="EI81" s="202"/>
      <c r="EJ81" s="203"/>
      <c r="EK81" s="202"/>
      <c r="EL81" s="203"/>
      <c r="EM81" s="202"/>
      <c r="EN81" s="203"/>
      <c r="EO81" s="202"/>
      <c r="EP81" s="203"/>
      <c r="EQ81" s="202"/>
      <c r="ER81" s="203"/>
      <c r="ES81" s="202"/>
      <c r="ET81" s="203"/>
      <c r="EU81" s="202"/>
      <c r="EV81" s="203"/>
      <c r="EW81" s="202"/>
      <c r="EX81" s="203"/>
      <c r="EY81" s="202"/>
      <c r="EZ81" s="203"/>
      <c r="FA81" s="202"/>
      <c r="FB81" s="203"/>
      <c r="FC81" s="202"/>
      <c r="FD81" s="203"/>
      <c r="FE81" s="202"/>
      <c r="FF81" s="203"/>
      <c r="FG81" s="202"/>
      <c r="FH81" s="203"/>
      <c r="FI81" s="202"/>
      <c r="FJ81" s="203"/>
      <c r="FK81" s="202"/>
      <c r="FL81" s="203"/>
      <c r="FM81" s="202"/>
      <c r="FN81" s="203"/>
      <c r="FO81" s="202"/>
      <c r="FP81" s="203"/>
      <c r="FQ81" s="202"/>
      <c r="FR81" s="203"/>
      <c r="FS81" s="202"/>
      <c r="FT81" s="203"/>
      <c r="FU81" s="202"/>
      <c r="FV81" s="203"/>
      <c r="FW81" s="202"/>
      <c r="FX81" s="203"/>
      <c r="FY81" s="202"/>
      <c r="FZ81" s="203"/>
      <c r="GA81" s="202"/>
      <c r="GB81" s="203"/>
      <c r="GC81" s="202"/>
      <c r="GD81" s="203"/>
      <c r="GE81" s="202"/>
      <c r="GF81" s="203"/>
      <c r="GG81" s="202"/>
      <c r="GH81" s="203"/>
      <c r="GI81" s="202"/>
      <c r="GJ81" s="203"/>
      <c r="GK81" s="240"/>
      <c r="GL81" s="159" t="str">
        <f t="shared" si="27"/>
        <v>Jiří Frankl</v>
      </c>
      <c r="GM81" s="202">
        <f>IFERROR(__xludf.DUMMYFUNCTION("""COMPUTED_VALUE"""),4.0)</f>
        <v>4</v>
      </c>
      <c r="GN81" s="203"/>
      <c r="GO81" s="202"/>
      <c r="GP81" s="203"/>
      <c r="GQ81" s="202">
        <f>IFERROR(__xludf.DUMMYFUNCTION("""COMPUTED_VALUE"""),10.0)</f>
        <v>10</v>
      </c>
      <c r="GR81" s="203"/>
      <c r="GS81" s="202">
        <f>IFERROR(__xludf.DUMMYFUNCTION("""COMPUTED_VALUE"""),14.0)</f>
        <v>14</v>
      </c>
      <c r="GT81" s="203"/>
      <c r="GU81" s="202">
        <f>IFERROR(__xludf.DUMMYFUNCTION("""COMPUTED_VALUE"""),8.5)</f>
        <v>8.5</v>
      </c>
      <c r="GV81" s="203">
        <f>IFERROR(__xludf.DUMMYFUNCTION("""COMPUTED_VALUE"""),1000.0)</f>
        <v>1000</v>
      </c>
      <c r="GW81" s="202"/>
      <c r="GX81" s="203"/>
      <c r="GY81" s="202"/>
      <c r="GZ81" s="203"/>
      <c r="HA81" s="202">
        <f>IFERROR(__xludf.DUMMYFUNCTION("""COMPUTED_VALUE"""),14.0)</f>
        <v>14</v>
      </c>
      <c r="HB81" s="203"/>
      <c r="HC81" s="202">
        <f>IFERROR(__xludf.DUMMYFUNCTION("""COMPUTED_VALUE"""),4.0)</f>
        <v>4</v>
      </c>
      <c r="HD81" s="203"/>
      <c r="HE81" s="202">
        <f>IFERROR(__xludf.DUMMYFUNCTION("""COMPUTED_VALUE"""),14.5)</f>
        <v>14.5</v>
      </c>
      <c r="HF81" s="203"/>
      <c r="HG81" s="202">
        <f>IFERROR(__xludf.DUMMYFUNCTION("""COMPUTED_VALUE"""),15.0)</f>
        <v>15</v>
      </c>
      <c r="HH81" s="203"/>
      <c r="HI81" s="202">
        <f>IFERROR(__xludf.DUMMYFUNCTION("""COMPUTED_VALUE"""),12.0)</f>
        <v>12</v>
      </c>
      <c r="HJ81" s="203">
        <f>IFERROR(__xludf.DUMMYFUNCTION("""COMPUTED_VALUE"""),1000.0)</f>
        <v>1000</v>
      </c>
      <c r="HK81" s="202"/>
      <c r="HL81" s="203"/>
      <c r="HM81" s="202">
        <f>IFERROR(__xludf.DUMMYFUNCTION("""COMPUTED_VALUE"""),3.0)</f>
        <v>3</v>
      </c>
      <c r="HN81" s="203"/>
      <c r="HO81" s="202"/>
      <c r="HP81" s="203"/>
      <c r="HQ81" s="202">
        <f>IFERROR(__xludf.DUMMYFUNCTION("""COMPUTED_VALUE"""),12.0)</f>
        <v>12</v>
      </c>
      <c r="HR81" s="203"/>
      <c r="HS81" s="202">
        <f>IFERROR(__xludf.DUMMYFUNCTION("""COMPUTED_VALUE"""),3.0)</f>
        <v>3</v>
      </c>
      <c r="HT81" s="203">
        <f>IFERROR(__xludf.DUMMYFUNCTION("""COMPUTED_VALUE"""),1000.0)</f>
        <v>1000</v>
      </c>
      <c r="HU81" s="202">
        <f>IFERROR(__xludf.DUMMYFUNCTION("""COMPUTED_VALUE"""),7.5)</f>
        <v>7.5</v>
      </c>
      <c r="HV81" s="203"/>
      <c r="HW81" s="202">
        <f>IFERROR(__xludf.DUMMYFUNCTION("""COMPUTED_VALUE"""),13.0)</f>
        <v>13</v>
      </c>
      <c r="HX81" s="203"/>
      <c r="HY81" s="202"/>
      <c r="HZ81" s="203"/>
      <c r="IA81" s="202">
        <f>IFERROR(__xludf.DUMMYFUNCTION("""COMPUTED_VALUE"""),13.0)</f>
        <v>13</v>
      </c>
      <c r="IB81" s="203"/>
      <c r="IC81" s="202">
        <f>IFERROR(__xludf.DUMMYFUNCTION("""COMPUTED_VALUE"""),2.5)</f>
        <v>2.5</v>
      </c>
      <c r="ID81" s="203"/>
      <c r="IE81" s="202"/>
      <c r="IF81" s="203"/>
      <c r="IG81" s="202">
        <f>IFERROR(__xludf.DUMMYFUNCTION("""COMPUTED_VALUE"""),2.0)</f>
        <v>2</v>
      </c>
      <c r="IH81" s="203"/>
      <c r="II81" s="202">
        <f>IFERROR(__xludf.DUMMYFUNCTION("""COMPUTED_VALUE"""),13.5)</f>
        <v>13.5</v>
      </c>
      <c r="IJ81" s="203"/>
      <c r="IK81" s="202">
        <f>IFERROR(__xludf.DUMMYFUNCTION("""COMPUTED_VALUE"""),12.5)</f>
        <v>12.5</v>
      </c>
      <c r="IL81" s="203">
        <f>IFERROR(__xludf.DUMMYFUNCTION("""COMPUTED_VALUE"""),1500.0)</f>
        <v>1500</v>
      </c>
      <c r="IM81" s="202">
        <f>IFERROR(__xludf.DUMMYFUNCTION("""COMPUTED_VALUE"""),12.0)</f>
        <v>12</v>
      </c>
      <c r="IN81" s="203"/>
      <c r="IO81" s="202">
        <f>IFERROR(__xludf.DUMMYFUNCTION("""COMPUTED_VALUE"""),11.0)</f>
        <v>11</v>
      </c>
      <c r="IP81" s="203"/>
      <c r="IQ81" s="202">
        <f>IFERROR(__xludf.DUMMYFUNCTION("""COMPUTED_VALUE"""),7.5)</f>
        <v>7.5</v>
      </c>
      <c r="IR81" s="203"/>
      <c r="IS81" s="202">
        <f>IFERROR(__xludf.DUMMYFUNCTION("""COMPUTED_VALUE"""),5.0)</f>
        <v>5</v>
      </c>
      <c r="IT81" s="203">
        <f>IFERROR(__xludf.DUMMYFUNCTION("""COMPUTED_VALUE"""),100.0)</f>
        <v>100</v>
      </c>
      <c r="IU81" s="202"/>
      <c r="IV81" s="203"/>
    </row>
    <row r="82">
      <c r="A82" s="225">
        <f>IFERROR(__xludf.DUMMYFUNCTION("""COMPUTED_VALUE"""),100.0)</f>
        <v>100</v>
      </c>
      <c r="B82" s="159" t="str">
        <f t="shared" si="24"/>
        <v>Matěj Štolba</v>
      </c>
      <c r="C82" s="173">
        <f t="shared" ref="C82:BL82" si="69">BO82+EA82+GM82</f>
        <v>0</v>
      </c>
      <c r="D82" s="173">
        <f t="shared" si="69"/>
        <v>0</v>
      </c>
      <c r="E82" s="173">
        <f t="shared" si="69"/>
        <v>0</v>
      </c>
      <c r="F82" s="173">
        <f t="shared" si="69"/>
        <v>0</v>
      </c>
      <c r="G82" s="173">
        <f t="shared" si="69"/>
        <v>0</v>
      </c>
      <c r="H82" s="173">
        <f t="shared" si="69"/>
        <v>0</v>
      </c>
      <c r="I82" s="173">
        <f t="shared" si="69"/>
        <v>0</v>
      </c>
      <c r="J82" s="173">
        <f t="shared" si="69"/>
        <v>0</v>
      </c>
      <c r="K82" s="173">
        <f t="shared" si="69"/>
        <v>0</v>
      </c>
      <c r="L82" s="173">
        <f t="shared" si="69"/>
        <v>0</v>
      </c>
      <c r="M82" s="173">
        <f t="shared" si="69"/>
        <v>0</v>
      </c>
      <c r="N82" s="173">
        <f t="shared" si="69"/>
        <v>0</v>
      </c>
      <c r="O82" s="173">
        <f t="shared" si="69"/>
        <v>0</v>
      </c>
      <c r="P82" s="173">
        <f t="shared" si="69"/>
        <v>0</v>
      </c>
      <c r="Q82" s="173">
        <f t="shared" si="69"/>
        <v>0</v>
      </c>
      <c r="R82" s="173">
        <f t="shared" si="69"/>
        <v>0</v>
      </c>
      <c r="S82" s="173">
        <f t="shared" si="69"/>
        <v>0</v>
      </c>
      <c r="T82" s="173">
        <f t="shared" si="69"/>
        <v>0</v>
      </c>
      <c r="U82" s="173">
        <f t="shared" si="69"/>
        <v>0</v>
      </c>
      <c r="V82" s="173">
        <f t="shared" si="69"/>
        <v>0</v>
      </c>
      <c r="W82" s="173">
        <f t="shared" si="69"/>
        <v>0</v>
      </c>
      <c r="X82" s="173">
        <f t="shared" si="69"/>
        <v>0</v>
      </c>
      <c r="Y82" s="173">
        <f t="shared" si="69"/>
        <v>0</v>
      </c>
      <c r="Z82" s="173">
        <f t="shared" si="69"/>
        <v>0</v>
      </c>
      <c r="AA82" s="173">
        <f t="shared" si="69"/>
        <v>0</v>
      </c>
      <c r="AB82" s="173">
        <f t="shared" si="69"/>
        <v>0</v>
      </c>
      <c r="AC82" s="173">
        <f t="shared" si="69"/>
        <v>0</v>
      </c>
      <c r="AD82" s="173">
        <f t="shared" si="69"/>
        <v>0</v>
      </c>
      <c r="AE82" s="173">
        <f t="shared" si="69"/>
        <v>0</v>
      </c>
      <c r="AF82" s="173">
        <f t="shared" si="69"/>
        <v>0</v>
      </c>
      <c r="AG82" s="173">
        <f t="shared" si="69"/>
        <v>0</v>
      </c>
      <c r="AH82" s="173">
        <f t="shared" si="69"/>
        <v>0</v>
      </c>
      <c r="AI82" s="173">
        <f t="shared" si="69"/>
        <v>0</v>
      </c>
      <c r="AJ82" s="173">
        <f t="shared" si="69"/>
        <v>0</v>
      </c>
      <c r="AK82" s="173">
        <f t="shared" si="69"/>
        <v>0</v>
      </c>
      <c r="AL82" s="173">
        <f t="shared" si="69"/>
        <v>0</v>
      </c>
      <c r="AM82" s="173">
        <f t="shared" si="69"/>
        <v>0</v>
      </c>
      <c r="AN82" s="173">
        <f t="shared" si="69"/>
        <v>0</v>
      </c>
      <c r="AO82" s="173">
        <f t="shared" si="69"/>
        <v>0</v>
      </c>
      <c r="AP82" s="173">
        <f t="shared" si="69"/>
        <v>0</v>
      </c>
      <c r="AQ82" s="173">
        <f t="shared" si="69"/>
        <v>0</v>
      </c>
      <c r="AR82" s="173">
        <f t="shared" si="69"/>
        <v>0</v>
      </c>
      <c r="AS82" s="173">
        <f t="shared" si="69"/>
        <v>0</v>
      </c>
      <c r="AT82" s="173">
        <f t="shared" si="69"/>
        <v>0</v>
      </c>
      <c r="AU82" s="173">
        <f t="shared" si="69"/>
        <v>0</v>
      </c>
      <c r="AV82" s="173">
        <f t="shared" si="69"/>
        <v>0</v>
      </c>
      <c r="AW82" s="173">
        <f t="shared" si="69"/>
        <v>0</v>
      </c>
      <c r="AX82" s="173">
        <f t="shared" si="69"/>
        <v>0</v>
      </c>
      <c r="AY82" s="173">
        <f t="shared" si="69"/>
        <v>0</v>
      </c>
      <c r="AZ82" s="173">
        <f t="shared" si="69"/>
        <v>0</v>
      </c>
      <c r="BA82" s="173">
        <f t="shared" si="69"/>
        <v>0</v>
      </c>
      <c r="BB82" s="173">
        <f t="shared" si="69"/>
        <v>0</v>
      </c>
      <c r="BC82" s="173">
        <f t="shared" si="69"/>
        <v>0</v>
      </c>
      <c r="BD82" s="173">
        <f t="shared" si="69"/>
        <v>0</v>
      </c>
      <c r="BE82" s="173">
        <f t="shared" si="69"/>
        <v>0</v>
      </c>
      <c r="BF82" s="173">
        <f t="shared" si="69"/>
        <v>0</v>
      </c>
      <c r="BG82" s="173">
        <f t="shared" si="69"/>
        <v>0</v>
      </c>
      <c r="BH82" s="173">
        <f t="shared" si="69"/>
        <v>0</v>
      </c>
      <c r="BI82" s="173">
        <f t="shared" si="69"/>
        <v>0</v>
      </c>
      <c r="BJ82" s="173">
        <f t="shared" si="69"/>
        <v>0</v>
      </c>
      <c r="BK82" s="173">
        <f t="shared" si="69"/>
        <v>0</v>
      </c>
      <c r="BL82" s="173">
        <f t="shared" si="69"/>
        <v>0</v>
      </c>
      <c r="BM82" s="151"/>
      <c r="BN82" s="239" t="str">
        <f>IFERROR(__xludf.DUMMYFUNCTION("""COMPUTED_VALUE"""),"Matěj Štolba")</f>
        <v>Matěj Štolba</v>
      </c>
      <c r="BO82" s="174"/>
      <c r="BP82" s="175"/>
      <c r="BQ82" s="174"/>
      <c r="BR82" s="175"/>
      <c r="BS82" s="174"/>
      <c r="BT82" s="175"/>
      <c r="BU82" s="174"/>
      <c r="BV82" s="175"/>
      <c r="BW82" s="174"/>
      <c r="BX82" s="175"/>
      <c r="BY82" s="174"/>
      <c r="BZ82" s="175"/>
      <c r="CA82" s="174"/>
      <c r="CB82" s="175"/>
      <c r="CC82" s="174"/>
      <c r="CD82" s="175"/>
      <c r="CE82" s="174"/>
      <c r="CF82" s="175"/>
      <c r="CG82" s="174"/>
      <c r="CH82" s="175"/>
      <c r="CI82" s="174"/>
      <c r="CJ82" s="175"/>
      <c r="CK82" s="174"/>
      <c r="CL82" s="175"/>
      <c r="CM82" s="174"/>
      <c r="CN82" s="175"/>
      <c r="CO82" s="174"/>
      <c r="CP82" s="175"/>
      <c r="CQ82" s="174"/>
      <c r="CR82" s="175"/>
      <c r="CS82" s="174"/>
      <c r="CT82" s="175"/>
      <c r="CU82" s="174"/>
      <c r="CV82" s="175"/>
      <c r="CW82" s="174"/>
      <c r="CX82" s="175"/>
      <c r="CY82" s="174"/>
      <c r="CZ82" s="175"/>
      <c r="DA82" s="174"/>
      <c r="DB82" s="175"/>
      <c r="DC82" s="174"/>
      <c r="DD82" s="175"/>
      <c r="DE82" s="174"/>
      <c r="DF82" s="175"/>
      <c r="DG82" s="174"/>
      <c r="DH82" s="175"/>
      <c r="DI82" s="174"/>
      <c r="DJ82" s="175"/>
      <c r="DK82" s="174"/>
      <c r="DL82" s="175"/>
      <c r="DM82" s="174"/>
      <c r="DN82" s="175"/>
      <c r="DO82" s="174"/>
      <c r="DP82" s="175"/>
      <c r="DQ82" s="174"/>
      <c r="DR82" s="175"/>
      <c r="DS82" s="174"/>
      <c r="DT82" s="175"/>
      <c r="DU82" s="174"/>
      <c r="DV82" s="175"/>
      <c r="DW82" s="174"/>
      <c r="DX82" s="175"/>
      <c r="DY82" s="239"/>
      <c r="DZ82" s="159" t="str">
        <f t="shared" si="26"/>
        <v>Matěj Štolba</v>
      </c>
      <c r="EA82" s="202"/>
      <c r="EB82" s="203"/>
      <c r="EC82" s="202"/>
      <c r="ED82" s="203"/>
      <c r="EE82" s="202"/>
      <c r="EF82" s="203"/>
      <c r="EG82" s="202"/>
      <c r="EH82" s="203"/>
      <c r="EI82" s="202"/>
      <c r="EJ82" s="203"/>
      <c r="EK82" s="202"/>
      <c r="EL82" s="203"/>
      <c r="EM82" s="202"/>
      <c r="EN82" s="203"/>
      <c r="EO82" s="202"/>
      <c r="EP82" s="203"/>
      <c r="EQ82" s="202"/>
      <c r="ER82" s="203"/>
      <c r="ES82" s="202"/>
      <c r="ET82" s="203"/>
      <c r="EU82" s="202"/>
      <c r="EV82" s="203"/>
      <c r="EW82" s="202"/>
      <c r="EX82" s="203"/>
      <c r="EY82" s="202"/>
      <c r="EZ82" s="203"/>
      <c r="FA82" s="202"/>
      <c r="FB82" s="203"/>
      <c r="FC82" s="202"/>
      <c r="FD82" s="203"/>
      <c r="FE82" s="202"/>
      <c r="FF82" s="203"/>
      <c r="FG82" s="202"/>
      <c r="FH82" s="203"/>
      <c r="FI82" s="202"/>
      <c r="FJ82" s="203"/>
      <c r="FK82" s="202"/>
      <c r="FL82" s="203"/>
      <c r="FM82" s="202"/>
      <c r="FN82" s="203"/>
      <c r="FO82" s="202"/>
      <c r="FP82" s="203"/>
      <c r="FQ82" s="202"/>
      <c r="FR82" s="203"/>
      <c r="FS82" s="202"/>
      <c r="FT82" s="203"/>
      <c r="FU82" s="202"/>
      <c r="FV82" s="203"/>
      <c r="FW82" s="202"/>
      <c r="FX82" s="203"/>
      <c r="FY82" s="202"/>
      <c r="FZ82" s="203"/>
      <c r="GA82" s="202"/>
      <c r="GB82" s="203"/>
      <c r="GC82" s="202"/>
      <c r="GD82" s="203"/>
      <c r="GE82" s="202"/>
      <c r="GF82" s="203"/>
      <c r="GG82" s="202"/>
      <c r="GH82" s="203"/>
      <c r="GI82" s="202"/>
      <c r="GJ82" s="203"/>
      <c r="GK82" s="239"/>
      <c r="GL82" s="159" t="str">
        <f t="shared" si="27"/>
        <v>Matěj Štolba</v>
      </c>
      <c r="GM82" s="202"/>
      <c r="GN82" s="203"/>
      <c r="GO82" s="202"/>
      <c r="GP82" s="203"/>
      <c r="GQ82" s="202"/>
      <c r="GR82" s="203"/>
      <c r="GS82" s="202"/>
      <c r="GT82" s="203"/>
      <c r="GU82" s="202"/>
      <c r="GV82" s="203"/>
      <c r="GW82" s="202"/>
      <c r="GX82" s="203"/>
      <c r="GY82" s="202"/>
      <c r="GZ82" s="203"/>
      <c r="HA82" s="202"/>
      <c r="HB82" s="203"/>
      <c r="HC82" s="202"/>
      <c r="HD82" s="203"/>
      <c r="HE82" s="202"/>
      <c r="HF82" s="203"/>
      <c r="HG82" s="202"/>
      <c r="HH82" s="203"/>
      <c r="HI82" s="202"/>
      <c r="HJ82" s="203"/>
      <c r="HK82" s="202"/>
      <c r="HL82" s="203"/>
      <c r="HM82" s="202"/>
      <c r="HN82" s="203"/>
      <c r="HO82" s="202"/>
      <c r="HP82" s="203"/>
      <c r="HQ82" s="202"/>
      <c r="HR82" s="203"/>
      <c r="HS82" s="202"/>
      <c r="HT82" s="203"/>
      <c r="HU82" s="202"/>
      <c r="HV82" s="203"/>
      <c r="HW82" s="202"/>
      <c r="HX82" s="203"/>
      <c r="HY82" s="202"/>
      <c r="HZ82" s="203"/>
      <c r="IA82" s="202"/>
      <c r="IB82" s="203"/>
      <c r="IC82" s="202"/>
      <c r="ID82" s="203"/>
      <c r="IE82" s="202"/>
      <c r="IF82" s="203"/>
      <c r="IG82" s="202"/>
      <c r="IH82" s="203"/>
      <c r="II82" s="202"/>
      <c r="IJ82" s="203"/>
      <c r="IK82" s="202"/>
      <c r="IL82" s="203"/>
      <c r="IM82" s="202"/>
      <c r="IN82" s="203"/>
      <c r="IO82" s="202"/>
      <c r="IP82" s="203"/>
      <c r="IQ82" s="202"/>
      <c r="IR82" s="203"/>
      <c r="IS82" s="202"/>
      <c r="IT82" s="203"/>
      <c r="IU82" s="202"/>
      <c r="IV82" s="203"/>
    </row>
    <row r="83">
      <c r="A83" s="225">
        <f>IFERROR(__xludf.DUMMYFUNCTION("""COMPUTED_VALUE"""),100.0)</f>
        <v>100</v>
      </c>
      <c r="B83" s="159" t="str">
        <f t="shared" si="24"/>
        <v>Michal Moročilo</v>
      </c>
      <c r="C83" s="173">
        <f t="shared" ref="C83:BL83" si="70">BO83+EA83+GM83</f>
        <v>0</v>
      </c>
      <c r="D83" s="173">
        <f t="shared" si="70"/>
        <v>0</v>
      </c>
      <c r="E83" s="173">
        <f t="shared" si="70"/>
        <v>0</v>
      </c>
      <c r="F83" s="173">
        <f t="shared" si="70"/>
        <v>0</v>
      </c>
      <c r="G83" s="173">
        <f t="shared" si="70"/>
        <v>0</v>
      </c>
      <c r="H83" s="173">
        <f t="shared" si="70"/>
        <v>0</v>
      </c>
      <c r="I83" s="173">
        <f t="shared" si="70"/>
        <v>0</v>
      </c>
      <c r="J83" s="173">
        <f t="shared" si="70"/>
        <v>0</v>
      </c>
      <c r="K83" s="173">
        <f t="shared" si="70"/>
        <v>0</v>
      </c>
      <c r="L83" s="173">
        <f t="shared" si="70"/>
        <v>0</v>
      </c>
      <c r="M83" s="173">
        <f t="shared" si="70"/>
        <v>0</v>
      </c>
      <c r="N83" s="173">
        <f t="shared" si="70"/>
        <v>0</v>
      </c>
      <c r="O83" s="173">
        <f t="shared" si="70"/>
        <v>0</v>
      </c>
      <c r="P83" s="173">
        <f t="shared" si="70"/>
        <v>0</v>
      </c>
      <c r="Q83" s="173">
        <f t="shared" si="70"/>
        <v>0</v>
      </c>
      <c r="R83" s="173">
        <f t="shared" si="70"/>
        <v>0</v>
      </c>
      <c r="S83" s="173">
        <f t="shared" si="70"/>
        <v>0</v>
      </c>
      <c r="T83" s="173">
        <f t="shared" si="70"/>
        <v>0</v>
      </c>
      <c r="U83" s="173">
        <f t="shared" si="70"/>
        <v>0</v>
      </c>
      <c r="V83" s="173">
        <f t="shared" si="70"/>
        <v>0</v>
      </c>
      <c r="W83" s="173">
        <f t="shared" si="70"/>
        <v>0</v>
      </c>
      <c r="X83" s="173">
        <f t="shared" si="70"/>
        <v>0</v>
      </c>
      <c r="Y83" s="173">
        <f t="shared" si="70"/>
        <v>0</v>
      </c>
      <c r="Z83" s="173">
        <f t="shared" si="70"/>
        <v>0</v>
      </c>
      <c r="AA83" s="173">
        <f t="shared" si="70"/>
        <v>0</v>
      </c>
      <c r="AB83" s="173">
        <f t="shared" si="70"/>
        <v>0</v>
      </c>
      <c r="AC83" s="173">
        <f t="shared" si="70"/>
        <v>0</v>
      </c>
      <c r="AD83" s="173">
        <f t="shared" si="70"/>
        <v>0</v>
      </c>
      <c r="AE83" s="173">
        <f t="shared" si="70"/>
        <v>0</v>
      </c>
      <c r="AF83" s="173">
        <f t="shared" si="70"/>
        <v>0</v>
      </c>
      <c r="AG83" s="173">
        <f t="shared" si="70"/>
        <v>0</v>
      </c>
      <c r="AH83" s="173">
        <f t="shared" si="70"/>
        <v>0</v>
      </c>
      <c r="AI83" s="173">
        <f t="shared" si="70"/>
        <v>0</v>
      </c>
      <c r="AJ83" s="173">
        <f t="shared" si="70"/>
        <v>0</v>
      </c>
      <c r="AK83" s="173">
        <f t="shared" si="70"/>
        <v>0</v>
      </c>
      <c r="AL83" s="173">
        <f t="shared" si="70"/>
        <v>0</v>
      </c>
      <c r="AM83" s="173">
        <f t="shared" si="70"/>
        <v>0</v>
      </c>
      <c r="AN83" s="173">
        <f t="shared" si="70"/>
        <v>0</v>
      </c>
      <c r="AO83" s="173">
        <f t="shared" si="70"/>
        <v>0</v>
      </c>
      <c r="AP83" s="173">
        <f t="shared" si="70"/>
        <v>0</v>
      </c>
      <c r="AQ83" s="173">
        <f t="shared" si="70"/>
        <v>0</v>
      </c>
      <c r="AR83" s="173">
        <f t="shared" si="70"/>
        <v>0</v>
      </c>
      <c r="AS83" s="173">
        <f t="shared" si="70"/>
        <v>0</v>
      </c>
      <c r="AT83" s="173">
        <f t="shared" si="70"/>
        <v>0</v>
      </c>
      <c r="AU83" s="173">
        <f t="shared" si="70"/>
        <v>0</v>
      </c>
      <c r="AV83" s="173">
        <f t="shared" si="70"/>
        <v>0</v>
      </c>
      <c r="AW83" s="173">
        <f t="shared" si="70"/>
        <v>0</v>
      </c>
      <c r="AX83" s="173">
        <f t="shared" si="70"/>
        <v>0</v>
      </c>
      <c r="AY83" s="173">
        <f t="shared" si="70"/>
        <v>0</v>
      </c>
      <c r="AZ83" s="173">
        <f t="shared" si="70"/>
        <v>0</v>
      </c>
      <c r="BA83" s="173">
        <f t="shared" si="70"/>
        <v>0</v>
      </c>
      <c r="BB83" s="173">
        <f t="shared" si="70"/>
        <v>0</v>
      </c>
      <c r="BC83" s="173">
        <f t="shared" si="70"/>
        <v>0</v>
      </c>
      <c r="BD83" s="173">
        <f t="shared" si="70"/>
        <v>0</v>
      </c>
      <c r="BE83" s="173">
        <f t="shared" si="70"/>
        <v>0</v>
      </c>
      <c r="BF83" s="173">
        <f t="shared" si="70"/>
        <v>0</v>
      </c>
      <c r="BG83" s="173">
        <f t="shared" si="70"/>
        <v>0</v>
      </c>
      <c r="BH83" s="173">
        <f t="shared" si="70"/>
        <v>0</v>
      </c>
      <c r="BI83" s="173">
        <f t="shared" si="70"/>
        <v>0</v>
      </c>
      <c r="BJ83" s="173">
        <f t="shared" si="70"/>
        <v>0</v>
      </c>
      <c r="BK83" s="173">
        <f t="shared" si="70"/>
        <v>0</v>
      </c>
      <c r="BL83" s="173">
        <f t="shared" si="70"/>
        <v>0</v>
      </c>
      <c r="BM83" s="151"/>
      <c r="BN83" s="239" t="str">
        <f>IFERROR(__xludf.DUMMYFUNCTION("""COMPUTED_VALUE"""),"Michal Moročilo")</f>
        <v>Michal Moročilo</v>
      </c>
      <c r="BO83" s="174"/>
      <c r="BP83" s="175"/>
      <c r="BQ83" s="174"/>
      <c r="BR83" s="175"/>
      <c r="BS83" s="174"/>
      <c r="BT83" s="175"/>
      <c r="BU83" s="174"/>
      <c r="BV83" s="175"/>
      <c r="BW83" s="174"/>
      <c r="BX83" s="175"/>
      <c r="BY83" s="174"/>
      <c r="BZ83" s="175"/>
      <c r="CA83" s="174"/>
      <c r="CB83" s="175"/>
      <c r="CC83" s="174"/>
      <c r="CD83" s="175"/>
      <c r="CE83" s="174"/>
      <c r="CF83" s="175"/>
      <c r="CG83" s="174"/>
      <c r="CH83" s="175"/>
      <c r="CI83" s="174"/>
      <c r="CJ83" s="175"/>
      <c r="CK83" s="174"/>
      <c r="CL83" s="175"/>
      <c r="CM83" s="174"/>
      <c r="CN83" s="175"/>
      <c r="CO83" s="174"/>
      <c r="CP83" s="175"/>
      <c r="CQ83" s="174"/>
      <c r="CR83" s="175"/>
      <c r="CS83" s="174"/>
      <c r="CT83" s="175"/>
      <c r="CU83" s="174"/>
      <c r="CV83" s="175"/>
      <c r="CW83" s="174"/>
      <c r="CX83" s="175"/>
      <c r="CY83" s="174"/>
      <c r="CZ83" s="175"/>
      <c r="DA83" s="174"/>
      <c r="DB83" s="175"/>
      <c r="DC83" s="174"/>
      <c r="DD83" s="175"/>
      <c r="DE83" s="174"/>
      <c r="DF83" s="175"/>
      <c r="DG83" s="174"/>
      <c r="DH83" s="175"/>
      <c r="DI83" s="174"/>
      <c r="DJ83" s="175"/>
      <c r="DK83" s="174"/>
      <c r="DL83" s="175"/>
      <c r="DM83" s="174"/>
      <c r="DN83" s="175"/>
      <c r="DO83" s="174"/>
      <c r="DP83" s="175"/>
      <c r="DQ83" s="174"/>
      <c r="DR83" s="175"/>
      <c r="DS83" s="174"/>
      <c r="DT83" s="175"/>
      <c r="DU83" s="174"/>
      <c r="DV83" s="175"/>
      <c r="DW83" s="174"/>
      <c r="DX83" s="175"/>
      <c r="DY83" s="239"/>
      <c r="DZ83" s="159" t="str">
        <f t="shared" si="26"/>
        <v>Michal Moročilo</v>
      </c>
      <c r="EA83" s="202"/>
      <c r="EB83" s="203"/>
      <c r="EC83" s="202"/>
      <c r="ED83" s="203"/>
      <c r="EE83" s="202"/>
      <c r="EF83" s="203"/>
      <c r="EG83" s="202"/>
      <c r="EH83" s="203"/>
      <c r="EI83" s="202"/>
      <c r="EJ83" s="203"/>
      <c r="EK83" s="202"/>
      <c r="EL83" s="203"/>
      <c r="EM83" s="202"/>
      <c r="EN83" s="203"/>
      <c r="EO83" s="202"/>
      <c r="EP83" s="203"/>
      <c r="EQ83" s="202"/>
      <c r="ER83" s="203"/>
      <c r="ES83" s="202"/>
      <c r="ET83" s="203"/>
      <c r="EU83" s="202"/>
      <c r="EV83" s="203"/>
      <c r="EW83" s="202"/>
      <c r="EX83" s="203"/>
      <c r="EY83" s="202"/>
      <c r="EZ83" s="203"/>
      <c r="FA83" s="202"/>
      <c r="FB83" s="203"/>
      <c r="FC83" s="202"/>
      <c r="FD83" s="203"/>
      <c r="FE83" s="202"/>
      <c r="FF83" s="203"/>
      <c r="FG83" s="202"/>
      <c r="FH83" s="203"/>
      <c r="FI83" s="202"/>
      <c r="FJ83" s="203"/>
      <c r="FK83" s="202"/>
      <c r="FL83" s="203"/>
      <c r="FM83" s="202"/>
      <c r="FN83" s="203"/>
      <c r="FO83" s="202"/>
      <c r="FP83" s="203"/>
      <c r="FQ83" s="202"/>
      <c r="FR83" s="203"/>
      <c r="FS83" s="202"/>
      <c r="FT83" s="203"/>
      <c r="FU83" s="202"/>
      <c r="FV83" s="203"/>
      <c r="FW83" s="202"/>
      <c r="FX83" s="203"/>
      <c r="FY83" s="202"/>
      <c r="FZ83" s="203"/>
      <c r="GA83" s="202"/>
      <c r="GB83" s="203"/>
      <c r="GC83" s="202"/>
      <c r="GD83" s="203"/>
      <c r="GE83" s="202"/>
      <c r="GF83" s="203"/>
      <c r="GG83" s="202"/>
      <c r="GH83" s="203"/>
      <c r="GI83" s="202"/>
      <c r="GJ83" s="203"/>
      <c r="GK83" s="239"/>
      <c r="GL83" s="159" t="str">
        <f t="shared" si="27"/>
        <v>Michal Moročilo</v>
      </c>
      <c r="GM83" s="202"/>
      <c r="GN83" s="203"/>
      <c r="GO83" s="202"/>
      <c r="GP83" s="203"/>
      <c r="GQ83" s="202"/>
      <c r="GR83" s="203"/>
      <c r="GS83" s="202"/>
      <c r="GT83" s="203"/>
      <c r="GU83" s="202"/>
      <c r="GV83" s="203"/>
      <c r="GW83" s="202"/>
      <c r="GX83" s="203"/>
      <c r="GY83" s="202"/>
      <c r="GZ83" s="203"/>
      <c r="HA83" s="202"/>
      <c r="HB83" s="203"/>
      <c r="HC83" s="202"/>
      <c r="HD83" s="203"/>
      <c r="HE83" s="202"/>
      <c r="HF83" s="203"/>
      <c r="HG83" s="202"/>
      <c r="HH83" s="203"/>
      <c r="HI83" s="202"/>
      <c r="HJ83" s="203"/>
      <c r="HK83" s="202"/>
      <c r="HL83" s="203"/>
      <c r="HM83" s="202"/>
      <c r="HN83" s="203"/>
      <c r="HO83" s="202"/>
      <c r="HP83" s="203"/>
      <c r="HQ83" s="202"/>
      <c r="HR83" s="203"/>
      <c r="HS83" s="202"/>
      <c r="HT83" s="203"/>
      <c r="HU83" s="202"/>
      <c r="HV83" s="203"/>
      <c r="HW83" s="202"/>
      <c r="HX83" s="203"/>
      <c r="HY83" s="202"/>
      <c r="HZ83" s="203"/>
      <c r="IA83" s="202"/>
      <c r="IB83" s="203"/>
      <c r="IC83" s="202"/>
      <c r="ID83" s="203"/>
      <c r="IE83" s="202"/>
      <c r="IF83" s="203"/>
      <c r="IG83" s="202"/>
      <c r="IH83" s="203"/>
      <c r="II83" s="202"/>
      <c r="IJ83" s="203"/>
      <c r="IK83" s="202"/>
      <c r="IL83" s="203"/>
      <c r="IM83" s="202"/>
      <c r="IN83" s="203"/>
      <c r="IO83" s="202"/>
      <c r="IP83" s="203"/>
      <c r="IQ83" s="202"/>
      <c r="IR83" s="203"/>
      <c r="IS83" s="202"/>
      <c r="IT83" s="203"/>
      <c r="IU83" s="202"/>
      <c r="IV83" s="203"/>
    </row>
    <row r="84">
      <c r="A84" s="225">
        <f>IFERROR(__xludf.DUMMYFUNCTION("""COMPUTED_VALUE"""),100.0)</f>
        <v>100</v>
      </c>
      <c r="B84" s="159" t="str">
        <f t="shared" si="24"/>
        <v>František Matoušek</v>
      </c>
      <c r="C84" s="173">
        <f t="shared" ref="C84:BL84" si="71">BO84+EA84+GM84</f>
        <v>0</v>
      </c>
      <c r="D84" s="173">
        <f t="shared" si="71"/>
        <v>0</v>
      </c>
      <c r="E84" s="173">
        <f t="shared" si="71"/>
        <v>0</v>
      </c>
      <c r="F84" s="173">
        <f t="shared" si="71"/>
        <v>0</v>
      </c>
      <c r="G84" s="173">
        <f t="shared" si="71"/>
        <v>0</v>
      </c>
      <c r="H84" s="173">
        <f t="shared" si="71"/>
        <v>0</v>
      </c>
      <c r="I84" s="173">
        <f t="shared" si="71"/>
        <v>0</v>
      </c>
      <c r="J84" s="173">
        <f t="shared" si="71"/>
        <v>0</v>
      </c>
      <c r="K84" s="173">
        <f t="shared" si="71"/>
        <v>0</v>
      </c>
      <c r="L84" s="173">
        <f t="shared" si="71"/>
        <v>0</v>
      </c>
      <c r="M84" s="173">
        <f t="shared" si="71"/>
        <v>0</v>
      </c>
      <c r="N84" s="173">
        <f t="shared" si="71"/>
        <v>0</v>
      </c>
      <c r="O84" s="173">
        <f t="shared" si="71"/>
        <v>0</v>
      </c>
      <c r="P84" s="173">
        <f t="shared" si="71"/>
        <v>0</v>
      </c>
      <c r="Q84" s="173">
        <f t="shared" si="71"/>
        <v>0</v>
      </c>
      <c r="R84" s="173">
        <f t="shared" si="71"/>
        <v>0</v>
      </c>
      <c r="S84" s="173">
        <f t="shared" si="71"/>
        <v>5.5</v>
      </c>
      <c r="T84" s="173">
        <f t="shared" si="71"/>
        <v>0</v>
      </c>
      <c r="U84" s="173">
        <f t="shared" si="71"/>
        <v>0</v>
      </c>
      <c r="V84" s="173">
        <f t="shared" si="71"/>
        <v>0</v>
      </c>
      <c r="W84" s="173">
        <f t="shared" si="71"/>
        <v>6</v>
      </c>
      <c r="X84" s="173">
        <f t="shared" si="71"/>
        <v>0</v>
      </c>
      <c r="Y84" s="173">
        <f t="shared" si="71"/>
        <v>0</v>
      </c>
      <c r="Z84" s="173">
        <f t="shared" si="71"/>
        <v>0</v>
      </c>
      <c r="AA84" s="173">
        <f t="shared" si="71"/>
        <v>0</v>
      </c>
      <c r="AB84" s="173">
        <f t="shared" si="71"/>
        <v>0</v>
      </c>
      <c r="AC84" s="173">
        <f t="shared" si="71"/>
        <v>0</v>
      </c>
      <c r="AD84" s="173">
        <f t="shared" si="71"/>
        <v>0</v>
      </c>
      <c r="AE84" s="173">
        <f t="shared" si="71"/>
        <v>0</v>
      </c>
      <c r="AF84" s="173">
        <f t="shared" si="71"/>
        <v>0</v>
      </c>
      <c r="AG84" s="173">
        <f t="shared" si="71"/>
        <v>0</v>
      </c>
      <c r="AH84" s="173">
        <f t="shared" si="71"/>
        <v>0</v>
      </c>
      <c r="AI84" s="173">
        <f t="shared" si="71"/>
        <v>0</v>
      </c>
      <c r="AJ84" s="173">
        <f t="shared" si="71"/>
        <v>0</v>
      </c>
      <c r="AK84" s="173">
        <f t="shared" si="71"/>
        <v>0</v>
      </c>
      <c r="AL84" s="173">
        <f t="shared" si="71"/>
        <v>0</v>
      </c>
      <c r="AM84" s="173">
        <f t="shared" si="71"/>
        <v>0</v>
      </c>
      <c r="AN84" s="173">
        <f t="shared" si="71"/>
        <v>0</v>
      </c>
      <c r="AO84" s="173">
        <f t="shared" si="71"/>
        <v>0</v>
      </c>
      <c r="AP84" s="173">
        <f t="shared" si="71"/>
        <v>0</v>
      </c>
      <c r="AQ84" s="173">
        <f t="shared" si="71"/>
        <v>0</v>
      </c>
      <c r="AR84" s="173">
        <f t="shared" si="71"/>
        <v>0</v>
      </c>
      <c r="AS84" s="173">
        <f t="shared" si="71"/>
        <v>0</v>
      </c>
      <c r="AT84" s="173">
        <f t="shared" si="71"/>
        <v>0</v>
      </c>
      <c r="AU84" s="173">
        <f t="shared" si="71"/>
        <v>0</v>
      </c>
      <c r="AV84" s="173">
        <f t="shared" si="71"/>
        <v>0</v>
      </c>
      <c r="AW84" s="173">
        <f t="shared" si="71"/>
        <v>0</v>
      </c>
      <c r="AX84" s="173">
        <f t="shared" si="71"/>
        <v>0</v>
      </c>
      <c r="AY84" s="173">
        <f t="shared" si="71"/>
        <v>6</v>
      </c>
      <c r="AZ84" s="173">
        <f t="shared" si="71"/>
        <v>0</v>
      </c>
      <c r="BA84" s="173">
        <f t="shared" si="71"/>
        <v>13</v>
      </c>
      <c r="BB84" s="173">
        <f t="shared" si="71"/>
        <v>0</v>
      </c>
      <c r="BC84" s="173">
        <f t="shared" si="71"/>
        <v>0</v>
      </c>
      <c r="BD84" s="173">
        <f t="shared" si="71"/>
        <v>0</v>
      </c>
      <c r="BE84" s="173">
        <f t="shared" si="71"/>
        <v>0</v>
      </c>
      <c r="BF84" s="173">
        <f t="shared" si="71"/>
        <v>0</v>
      </c>
      <c r="BG84" s="173">
        <f t="shared" si="71"/>
        <v>0</v>
      </c>
      <c r="BH84" s="173">
        <f t="shared" si="71"/>
        <v>0</v>
      </c>
      <c r="BI84" s="173">
        <f t="shared" si="71"/>
        <v>0</v>
      </c>
      <c r="BJ84" s="173">
        <f t="shared" si="71"/>
        <v>0</v>
      </c>
      <c r="BK84" s="173">
        <f t="shared" si="71"/>
        <v>0</v>
      </c>
      <c r="BL84" s="173">
        <f t="shared" si="71"/>
        <v>0</v>
      </c>
      <c r="BM84" s="151"/>
      <c r="BN84" s="239" t="str">
        <f>IFERROR(__xludf.DUMMYFUNCTION("""COMPUTED_VALUE"""),"František Matoušek")</f>
        <v>František Matoušek</v>
      </c>
      <c r="BO84" s="174"/>
      <c r="BP84" s="175"/>
      <c r="BQ84" s="174"/>
      <c r="BR84" s="175"/>
      <c r="BS84" s="174"/>
      <c r="BT84" s="175"/>
      <c r="BU84" s="174"/>
      <c r="BV84" s="175"/>
      <c r="BW84" s="174"/>
      <c r="BX84" s="175"/>
      <c r="BY84" s="174"/>
      <c r="BZ84" s="175"/>
      <c r="CA84" s="174"/>
      <c r="CB84" s="175"/>
      <c r="CC84" s="174"/>
      <c r="CD84" s="175"/>
      <c r="CE84" s="174">
        <f>IFERROR(__xludf.DUMMYFUNCTION("""COMPUTED_VALUE"""),5.5)</f>
        <v>5.5</v>
      </c>
      <c r="CF84" s="175"/>
      <c r="CG84" s="174"/>
      <c r="CH84" s="175"/>
      <c r="CI84" s="174"/>
      <c r="CJ84" s="175"/>
      <c r="CK84" s="174"/>
      <c r="CL84" s="175"/>
      <c r="CM84" s="174"/>
      <c r="CN84" s="175"/>
      <c r="CO84" s="174"/>
      <c r="CP84" s="175"/>
      <c r="CQ84" s="174"/>
      <c r="CR84" s="175"/>
      <c r="CS84" s="174"/>
      <c r="CT84" s="175"/>
      <c r="CU84" s="174"/>
      <c r="CV84" s="175"/>
      <c r="CW84" s="174"/>
      <c r="CX84" s="175"/>
      <c r="CY84" s="174"/>
      <c r="CZ84" s="175"/>
      <c r="DA84" s="174"/>
      <c r="DB84" s="175"/>
      <c r="DC84" s="174"/>
      <c r="DD84" s="175"/>
      <c r="DE84" s="174"/>
      <c r="DF84" s="175"/>
      <c r="DG84" s="174"/>
      <c r="DH84" s="175"/>
      <c r="DI84" s="174"/>
      <c r="DJ84" s="175"/>
      <c r="DK84" s="174"/>
      <c r="DL84" s="175"/>
      <c r="DM84" s="174"/>
      <c r="DN84" s="175"/>
      <c r="DO84" s="174"/>
      <c r="DP84" s="175"/>
      <c r="DQ84" s="174"/>
      <c r="DR84" s="175"/>
      <c r="DS84" s="174"/>
      <c r="DT84" s="175"/>
      <c r="DU84" s="174"/>
      <c r="DV84" s="175"/>
      <c r="DW84" s="174"/>
      <c r="DX84" s="175"/>
      <c r="DY84" s="239"/>
      <c r="DZ84" s="159" t="str">
        <f t="shared" si="26"/>
        <v>František Matoušek</v>
      </c>
      <c r="EA84" s="202"/>
      <c r="EB84" s="203"/>
      <c r="EC84" s="202"/>
      <c r="ED84" s="203"/>
      <c r="EE84" s="202"/>
      <c r="EF84" s="203"/>
      <c r="EG84" s="202"/>
      <c r="EH84" s="203"/>
      <c r="EI84" s="202"/>
      <c r="EJ84" s="203"/>
      <c r="EK84" s="202"/>
      <c r="EL84" s="203"/>
      <c r="EM84" s="202"/>
      <c r="EN84" s="203"/>
      <c r="EO84" s="202"/>
      <c r="EP84" s="203"/>
      <c r="EQ84" s="202"/>
      <c r="ER84" s="203"/>
      <c r="ES84" s="202"/>
      <c r="ET84" s="203"/>
      <c r="EU84" s="202">
        <f>IFERROR(__xludf.DUMMYFUNCTION("""COMPUTED_VALUE"""),6.0)</f>
        <v>6</v>
      </c>
      <c r="EV84" s="203"/>
      <c r="EW84" s="202"/>
      <c r="EX84" s="203"/>
      <c r="EY84" s="202"/>
      <c r="EZ84" s="203"/>
      <c r="FA84" s="202"/>
      <c r="FB84" s="203"/>
      <c r="FC84" s="202"/>
      <c r="FD84" s="203"/>
      <c r="FE84" s="202"/>
      <c r="FF84" s="203"/>
      <c r="FG84" s="202"/>
      <c r="FH84" s="203"/>
      <c r="FI84" s="202"/>
      <c r="FJ84" s="203"/>
      <c r="FK84" s="202"/>
      <c r="FL84" s="203"/>
      <c r="FM84" s="202"/>
      <c r="FN84" s="203"/>
      <c r="FO84" s="202"/>
      <c r="FP84" s="203"/>
      <c r="FQ84" s="202"/>
      <c r="FR84" s="203"/>
      <c r="FS84" s="202"/>
      <c r="FT84" s="203"/>
      <c r="FU84" s="202"/>
      <c r="FV84" s="203"/>
      <c r="FW84" s="202">
        <f>IFERROR(__xludf.DUMMYFUNCTION("""COMPUTED_VALUE"""),6.0)</f>
        <v>6</v>
      </c>
      <c r="FX84" s="203"/>
      <c r="FY84" s="202">
        <f>IFERROR(__xludf.DUMMYFUNCTION("""COMPUTED_VALUE"""),13.0)</f>
        <v>13</v>
      </c>
      <c r="FZ84" s="203"/>
      <c r="GA84" s="202"/>
      <c r="GB84" s="203"/>
      <c r="GC84" s="202"/>
      <c r="GD84" s="203"/>
      <c r="GE84" s="202"/>
      <c r="GF84" s="203"/>
      <c r="GG84" s="202"/>
      <c r="GH84" s="203"/>
      <c r="GI84" s="202"/>
      <c r="GJ84" s="203"/>
      <c r="GK84" s="239"/>
      <c r="GL84" s="159" t="str">
        <f t="shared" si="27"/>
        <v>František Matoušek</v>
      </c>
      <c r="GM84" s="202"/>
      <c r="GN84" s="203"/>
      <c r="GO84" s="202"/>
      <c r="GP84" s="203"/>
      <c r="GQ84" s="202"/>
      <c r="GR84" s="203"/>
      <c r="GS84" s="202"/>
      <c r="GT84" s="203"/>
      <c r="GU84" s="202"/>
      <c r="GV84" s="203"/>
      <c r="GW84" s="202"/>
      <c r="GX84" s="203"/>
      <c r="GY84" s="202"/>
      <c r="GZ84" s="203"/>
      <c r="HA84" s="202"/>
      <c r="HB84" s="203"/>
      <c r="HC84" s="202"/>
      <c r="HD84" s="203"/>
      <c r="HE84" s="202"/>
      <c r="HF84" s="203"/>
      <c r="HG84" s="202"/>
      <c r="HH84" s="203"/>
      <c r="HI84" s="202"/>
      <c r="HJ84" s="203"/>
      <c r="HK84" s="202"/>
      <c r="HL84" s="203"/>
      <c r="HM84" s="202"/>
      <c r="HN84" s="203"/>
      <c r="HO84" s="202"/>
      <c r="HP84" s="203"/>
      <c r="HQ84" s="202"/>
      <c r="HR84" s="203"/>
      <c r="HS84" s="202"/>
      <c r="HT84" s="203"/>
      <c r="HU84" s="202"/>
      <c r="HV84" s="203"/>
      <c r="HW84" s="202"/>
      <c r="HX84" s="203"/>
      <c r="HY84" s="202"/>
      <c r="HZ84" s="203"/>
      <c r="IA84" s="202"/>
      <c r="IB84" s="203"/>
      <c r="IC84" s="202"/>
      <c r="ID84" s="203"/>
      <c r="IE84" s="202"/>
      <c r="IF84" s="203"/>
      <c r="IG84" s="202"/>
      <c r="IH84" s="203"/>
      <c r="II84" s="202"/>
      <c r="IJ84" s="203"/>
      <c r="IK84" s="202"/>
      <c r="IL84" s="203"/>
      <c r="IM84" s="202"/>
      <c r="IN84" s="203"/>
      <c r="IO84" s="202"/>
      <c r="IP84" s="203"/>
      <c r="IQ84" s="202"/>
      <c r="IR84" s="203"/>
      <c r="IS84" s="202"/>
      <c r="IT84" s="203"/>
      <c r="IU84" s="202"/>
      <c r="IV84" s="203"/>
    </row>
    <row r="85">
      <c r="A85" s="225">
        <f>IFERROR(__xludf.DUMMYFUNCTION("""COMPUTED_VALUE"""),100.0)</f>
        <v>100</v>
      </c>
      <c r="B85" s="159" t="str">
        <f t="shared" si="24"/>
        <v>Adam Petr</v>
      </c>
      <c r="C85" s="173">
        <f t="shared" ref="C85:BL85" si="72">BO85+EA85+GM85</f>
        <v>0</v>
      </c>
      <c r="D85" s="173">
        <f t="shared" si="72"/>
        <v>0</v>
      </c>
      <c r="E85" s="173">
        <f t="shared" si="72"/>
        <v>0</v>
      </c>
      <c r="F85" s="173">
        <f t="shared" si="72"/>
        <v>0</v>
      </c>
      <c r="G85" s="173">
        <f t="shared" si="72"/>
        <v>0</v>
      </c>
      <c r="H85" s="173">
        <f t="shared" si="72"/>
        <v>0</v>
      </c>
      <c r="I85" s="173">
        <f t="shared" si="72"/>
        <v>11.5</v>
      </c>
      <c r="J85" s="173">
        <f t="shared" si="72"/>
        <v>0</v>
      </c>
      <c r="K85" s="173">
        <f t="shared" si="72"/>
        <v>5.5</v>
      </c>
      <c r="L85" s="173">
        <f t="shared" si="72"/>
        <v>0</v>
      </c>
      <c r="M85" s="173">
        <f t="shared" si="72"/>
        <v>5.5</v>
      </c>
      <c r="N85" s="173">
        <f t="shared" si="72"/>
        <v>0</v>
      </c>
      <c r="O85" s="173">
        <f t="shared" si="72"/>
        <v>0</v>
      </c>
      <c r="P85" s="173">
        <f t="shared" si="72"/>
        <v>0</v>
      </c>
      <c r="Q85" s="173">
        <f t="shared" si="72"/>
        <v>0</v>
      </c>
      <c r="R85" s="173">
        <f t="shared" si="72"/>
        <v>0</v>
      </c>
      <c r="S85" s="173">
        <f t="shared" si="72"/>
        <v>0</v>
      </c>
      <c r="T85" s="173">
        <f t="shared" si="72"/>
        <v>0</v>
      </c>
      <c r="U85" s="173">
        <f t="shared" si="72"/>
        <v>0</v>
      </c>
      <c r="V85" s="173">
        <f t="shared" si="72"/>
        <v>0</v>
      </c>
      <c r="W85" s="173">
        <f t="shared" si="72"/>
        <v>0</v>
      </c>
      <c r="X85" s="173">
        <f t="shared" si="72"/>
        <v>0</v>
      </c>
      <c r="Y85" s="173">
        <f t="shared" si="72"/>
        <v>12.5</v>
      </c>
      <c r="Z85" s="173">
        <f t="shared" si="72"/>
        <v>0</v>
      </c>
      <c r="AA85" s="173">
        <f t="shared" si="72"/>
        <v>0</v>
      </c>
      <c r="AB85" s="173">
        <f t="shared" si="72"/>
        <v>0</v>
      </c>
      <c r="AC85" s="173">
        <f t="shared" si="72"/>
        <v>0</v>
      </c>
      <c r="AD85" s="173">
        <f t="shared" si="72"/>
        <v>0</v>
      </c>
      <c r="AE85" s="173">
        <f t="shared" si="72"/>
        <v>0</v>
      </c>
      <c r="AF85" s="173">
        <f t="shared" si="72"/>
        <v>0</v>
      </c>
      <c r="AG85" s="173">
        <f t="shared" si="72"/>
        <v>0</v>
      </c>
      <c r="AH85" s="173">
        <f t="shared" si="72"/>
        <v>0</v>
      </c>
      <c r="AI85" s="173">
        <f t="shared" si="72"/>
        <v>0</v>
      </c>
      <c r="AJ85" s="173">
        <f t="shared" si="72"/>
        <v>0</v>
      </c>
      <c r="AK85" s="173">
        <f t="shared" si="72"/>
        <v>0</v>
      </c>
      <c r="AL85" s="173">
        <f t="shared" si="72"/>
        <v>0</v>
      </c>
      <c r="AM85" s="173">
        <f t="shared" si="72"/>
        <v>0</v>
      </c>
      <c r="AN85" s="173">
        <f t="shared" si="72"/>
        <v>0</v>
      </c>
      <c r="AO85" s="173">
        <f t="shared" si="72"/>
        <v>0</v>
      </c>
      <c r="AP85" s="173">
        <f t="shared" si="72"/>
        <v>0</v>
      </c>
      <c r="AQ85" s="173">
        <f t="shared" si="72"/>
        <v>0</v>
      </c>
      <c r="AR85" s="173">
        <f t="shared" si="72"/>
        <v>0</v>
      </c>
      <c r="AS85" s="173">
        <f t="shared" si="72"/>
        <v>0</v>
      </c>
      <c r="AT85" s="173">
        <f t="shared" si="72"/>
        <v>0</v>
      </c>
      <c r="AU85" s="173">
        <f t="shared" si="72"/>
        <v>0</v>
      </c>
      <c r="AV85" s="173">
        <f t="shared" si="72"/>
        <v>0</v>
      </c>
      <c r="AW85" s="173">
        <f t="shared" si="72"/>
        <v>0</v>
      </c>
      <c r="AX85" s="173">
        <f t="shared" si="72"/>
        <v>0</v>
      </c>
      <c r="AY85" s="173">
        <f t="shared" si="72"/>
        <v>0</v>
      </c>
      <c r="AZ85" s="173">
        <f t="shared" si="72"/>
        <v>0</v>
      </c>
      <c r="BA85" s="173">
        <f t="shared" si="72"/>
        <v>0</v>
      </c>
      <c r="BB85" s="173">
        <f t="shared" si="72"/>
        <v>0</v>
      </c>
      <c r="BC85" s="173">
        <f t="shared" si="72"/>
        <v>0</v>
      </c>
      <c r="BD85" s="173">
        <f t="shared" si="72"/>
        <v>0</v>
      </c>
      <c r="BE85" s="173">
        <f t="shared" si="72"/>
        <v>0</v>
      </c>
      <c r="BF85" s="173">
        <f t="shared" si="72"/>
        <v>0</v>
      </c>
      <c r="BG85" s="173">
        <f t="shared" si="72"/>
        <v>0</v>
      </c>
      <c r="BH85" s="173">
        <f t="shared" si="72"/>
        <v>0</v>
      </c>
      <c r="BI85" s="173">
        <f t="shared" si="72"/>
        <v>0</v>
      </c>
      <c r="BJ85" s="173">
        <f t="shared" si="72"/>
        <v>0</v>
      </c>
      <c r="BK85" s="173">
        <f t="shared" si="72"/>
        <v>0</v>
      </c>
      <c r="BL85" s="173">
        <f t="shared" si="72"/>
        <v>0</v>
      </c>
      <c r="BM85" s="151"/>
      <c r="BN85" s="239" t="str">
        <f>IFERROR(__xludf.DUMMYFUNCTION("""COMPUTED_VALUE"""),"Adam Petr")</f>
        <v>Adam Petr</v>
      </c>
      <c r="BO85" s="174"/>
      <c r="BP85" s="175"/>
      <c r="BQ85" s="174"/>
      <c r="BR85" s="175"/>
      <c r="BS85" s="174"/>
      <c r="BT85" s="175"/>
      <c r="BU85" s="174">
        <f>IFERROR(__xludf.DUMMYFUNCTION("""COMPUTED_VALUE"""),11.5)</f>
        <v>11.5</v>
      </c>
      <c r="BV85" s="175"/>
      <c r="BW85" s="174">
        <f>IFERROR(__xludf.DUMMYFUNCTION("""COMPUTED_VALUE"""),5.5)</f>
        <v>5.5</v>
      </c>
      <c r="BX85" s="175"/>
      <c r="BY85" s="174">
        <f>IFERROR(__xludf.DUMMYFUNCTION("""COMPUTED_VALUE"""),5.5)</f>
        <v>5.5</v>
      </c>
      <c r="BZ85" s="175"/>
      <c r="CA85" s="174"/>
      <c r="CB85" s="175"/>
      <c r="CC85" s="174"/>
      <c r="CD85" s="175"/>
      <c r="CE85" s="174"/>
      <c r="CF85" s="175"/>
      <c r="CG85" s="174"/>
      <c r="CH85" s="175"/>
      <c r="CI85" s="174"/>
      <c r="CJ85" s="175"/>
      <c r="CK85" s="174"/>
      <c r="CL85" s="175"/>
      <c r="CM85" s="174"/>
      <c r="CN85" s="175"/>
      <c r="CO85" s="174"/>
      <c r="CP85" s="175"/>
      <c r="CQ85" s="174"/>
      <c r="CR85" s="175"/>
      <c r="CS85" s="174"/>
      <c r="CT85" s="175"/>
      <c r="CU85" s="174"/>
      <c r="CV85" s="175"/>
      <c r="CW85" s="174"/>
      <c r="CX85" s="175"/>
      <c r="CY85" s="174"/>
      <c r="CZ85" s="175"/>
      <c r="DA85" s="174"/>
      <c r="DB85" s="175"/>
      <c r="DC85" s="174"/>
      <c r="DD85" s="175"/>
      <c r="DE85" s="174"/>
      <c r="DF85" s="175"/>
      <c r="DG85" s="174"/>
      <c r="DH85" s="175"/>
      <c r="DI85" s="174"/>
      <c r="DJ85" s="175"/>
      <c r="DK85" s="174"/>
      <c r="DL85" s="175"/>
      <c r="DM85" s="174"/>
      <c r="DN85" s="175"/>
      <c r="DO85" s="174"/>
      <c r="DP85" s="175"/>
      <c r="DQ85" s="174"/>
      <c r="DR85" s="175"/>
      <c r="DS85" s="174"/>
      <c r="DT85" s="175"/>
      <c r="DU85" s="174"/>
      <c r="DV85" s="175"/>
      <c r="DW85" s="174"/>
      <c r="DX85" s="175"/>
      <c r="DY85" s="239"/>
      <c r="DZ85" s="159" t="str">
        <f t="shared" si="26"/>
        <v>Adam Petr</v>
      </c>
      <c r="EA85" s="202"/>
      <c r="EB85" s="203"/>
      <c r="EC85" s="202"/>
      <c r="ED85" s="203"/>
      <c r="EE85" s="202"/>
      <c r="EF85" s="203"/>
      <c r="EG85" s="202"/>
      <c r="EH85" s="203"/>
      <c r="EI85" s="202"/>
      <c r="EJ85" s="203"/>
      <c r="EK85" s="202"/>
      <c r="EL85" s="203"/>
      <c r="EM85" s="202"/>
      <c r="EN85" s="203"/>
      <c r="EO85" s="202"/>
      <c r="EP85" s="203"/>
      <c r="EQ85" s="202"/>
      <c r="ER85" s="203"/>
      <c r="ES85" s="202"/>
      <c r="ET85" s="203"/>
      <c r="EU85" s="202"/>
      <c r="EV85" s="203"/>
      <c r="EW85" s="202">
        <f>IFERROR(__xludf.DUMMYFUNCTION("""COMPUTED_VALUE"""),12.5)</f>
        <v>12.5</v>
      </c>
      <c r="EX85" s="203"/>
      <c r="EY85" s="202"/>
      <c r="EZ85" s="203"/>
      <c r="FA85" s="202"/>
      <c r="FB85" s="203"/>
      <c r="FC85" s="202"/>
      <c r="FD85" s="203"/>
      <c r="FE85" s="202"/>
      <c r="FF85" s="203"/>
      <c r="FG85" s="202"/>
      <c r="FH85" s="203"/>
      <c r="FI85" s="202"/>
      <c r="FJ85" s="203"/>
      <c r="FK85" s="202"/>
      <c r="FL85" s="203"/>
      <c r="FM85" s="202"/>
      <c r="FN85" s="203"/>
      <c r="FO85" s="202"/>
      <c r="FP85" s="203"/>
      <c r="FQ85" s="202"/>
      <c r="FR85" s="203"/>
      <c r="FS85" s="202"/>
      <c r="FT85" s="203"/>
      <c r="FU85" s="202"/>
      <c r="FV85" s="203"/>
      <c r="FW85" s="202"/>
      <c r="FX85" s="203"/>
      <c r="FY85" s="202"/>
      <c r="FZ85" s="203"/>
      <c r="GA85" s="202"/>
      <c r="GB85" s="203"/>
      <c r="GC85" s="202"/>
      <c r="GD85" s="203"/>
      <c r="GE85" s="202"/>
      <c r="GF85" s="203"/>
      <c r="GG85" s="202"/>
      <c r="GH85" s="203"/>
      <c r="GI85" s="202"/>
      <c r="GJ85" s="203"/>
      <c r="GK85" s="239"/>
      <c r="GL85" s="159" t="str">
        <f t="shared" si="27"/>
        <v>Adam Petr</v>
      </c>
      <c r="GM85" s="202"/>
      <c r="GN85" s="203"/>
      <c r="GO85" s="202"/>
      <c r="GP85" s="203"/>
      <c r="GQ85" s="202"/>
      <c r="GR85" s="203"/>
      <c r="GS85" s="202"/>
      <c r="GT85" s="203"/>
      <c r="GU85" s="202"/>
      <c r="GV85" s="203"/>
      <c r="GW85" s="202"/>
      <c r="GX85" s="203"/>
      <c r="GY85" s="202"/>
      <c r="GZ85" s="203"/>
      <c r="HA85" s="202"/>
      <c r="HB85" s="203"/>
      <c r="HC85" s="202"/>
      <c r="HD85" s="203"/>
      <c r="HE85" s="202"/>
      <c r="HF85" s="203"/>
      <c r="HG85" s="202"/>
      <c r="HH85" s="203"/>
      <c r="HI85" s="202"/>
      <c r="HJ85" s="203"/>
      <c r="HK85" s="202"/>
      <c r="HL85" s="203"/>
      <c r="HM85" s="202"/>
      <c r="HN85" s="203"/>
      <c r="HO85" s="202"/>
      <c r="HP85" s="203"/>
      <c r="HQ85" s="202"/>
      <c r="HR85" s="203"/>
      <c r="HS85" s="202"/>
      <c r="HT85" s="203"/>
      <c r="HU85" s="202"/>
      <c r="HV85" s="203"/>
      <c r="HW85" s="202"/>
      <c r="HX85" s="203"/>
      <c r="HY85" s="202"/>
      <c r="HZ85" s="203"/>
      <c r="IA85" s="202"/>
      <c r="IB85" s="203"/>
      <c r="IC85" s="202"/>
      <c r="ID85" s="203"/>
      <c r="IE85" s="202"/>
      <c r="IF85" s="203"/>
      <c r="IG85" s="202"/>
      <c r="IH85" s="203"/>
      <c r="II85" s="202"/>
      <c r="IJ85" s="203"/>
      <c r="IK85" s="202"/>
      <c r="IL85" s="203"/>
      <c r="IM85" s="202"/>
      <c r="IN85" s="203"/>
      <c r="IO85" s="202"/>
      <c r="IP85" s="203"/>
      <c r="IQ85" s="202"/>
      <c r="IR85" s="203"/>
      <c r="IS85" s="202"/>
      <c r="IT85" s="203"/>
      <c r="IU85" s="202"/>
      <c r="IV85" s="203"/>
    </row>
    <row r="86">
      <c r="A86" s="225">
        <f>IFERROR(__xludf.DUMMYFUNCTION("""COMPUTED_VALUE"""),100.0)</f>
        <v>100</v>
      </c>
      <c r="B86" s="159" t="str">
        <f t="shared" si="24"/>
        <v>Ondřej Nestrojil</v>
      </c>
      <c r="C86" s="173">
        <f t="shared" ref="C86:BL86" si="73">BO86+EA86+GM86</f>
        <v>0</v>
      </c>
      <c r="D86" s="173">
        <f t="shared" si="73"/>
        <v>0</v>
      </c>
      <c r="E86" s="173">
        <f t="shared" si="73"/>
        <v>0</v>
      </c>
      <c r="F86" s="173">
        <f t="shared" si="73"/>
        <v>0</v>
      </c>
      <c r="G86" s="173">
        <f t="shared" si="73"/>
        <v>0</v>
      </c>
      <c r="H86" s="173">
        <f t="shared" si="73"/>
        <v>0</v>
      </c>
      <c r="I86" s="173">
        <f t="shared" si="73"/>
        <v>0</v>
      </c>
      <c r="J86" s="173">
        <f t="shared" si="73"/>
        <v>0</v>
      </c>
      <c r="K86" s="173">
        <f t="shared" si="73"/>
        <v>0</v>
      </c>
      <c r="L86" s="173">
        <f t="shared" si="73"/>
        <v>0</v>
      </c>
      <c r="M86" s="173">
        <f t="shared" si="73"/>
        <v>0</v>
      </c>
      <c r="N86" s="173">
        <f t="shared" si="73"/>
        <v>0</v>
      </c>
      <c r="O86" s="173">
        <f t="shared" si="73"/>
        <v>0</v>
      </c>
      <c r="P86" s="173">
        <f t="shared" si="73"/>
        <v>0</v>
      </c>
      <c r="Q86" s="173">
        <f t="shared" si="73"/>
        <v>0</v>
      </c>
      <c r="R86" s="173">
        <f t="shared" si="73"/>
        <v>0</v>
      </c>
      <c r="S86" s="173">
        <f t="shared" si="73"/>
        <v>0</v>
      </c>
      <c r="T86" s="173">
        <f t="shared" si="73"/>
        <v>0</v>
      </c>
      <c r="U86" s="173">
        <f t="shared" si="73"/>
        <v>0</v>
      </c>
      <c r="V86" s="173">
        <f t="shared" si="73"/>
        <v>0</v>
      </c>
      <c r="W86" s="173">
        <f t="shared" si="73"/>
        <v>0</v>
      </c>
      <c r="X86" s="173">
        <f t="shared" si="73"/>
        <v>0</v>
      </c>
      <c r="Y86" s="173">
        <f t="shared" si="73"/>
        <v>0</v>
      </c>
      <c r="Z86" s="173">
        <f t="shared" si="73"/>
        <v>0</v>
      </c>
      <c r="AA86" s="173">
        <f t="shared" si="73"/>
        <v>0</v>
      </c>
      <c r="AB86" s="173">
        <f t="shared" si="73"/>
        <v>0</v>
      </c>
      <c r="AC86" s="173">
        <f t="shared" si="73"/>
        <v>0</v>
      </c>
      <c r="AD86" s="173">
        <f t="shared" si="73"/>
        <v>0</v>
      </c>
      <c r="AE86" s="173">
        <f t="shared" si="73"/>
        <v>0</v>
      </c>
      <c r="AF86" s="173">
        <f t="shared" si="73"/>
        <v>0</v>
      </c>
      <c r="AG86" s="173">
        <f t="shared" si="73"/>
        <v>0</v>
      </c>
      <c r="AH86" s="173">
        <f t="shared" si="73"/>
        <v>0</v>
      </c>
      <c r="AI86" s="173">
        <f t="shared" si="73"/>
        <v>0</v>
      </c>
      <c r="AJ86" s="173">
        <f t="shared" si="73"/>
        <v>0</v>
      </c>
      <c r="AK86" s="173">
        <f t="shared" si="73"/>
        <v>0</v>
      </c>
      <c r="AL86" s="173">
        <f t="shared" si="73"/>
        <v>0</v>
      </c>
      <c r="AM86" s="173">
        <f t="shared" si="73"/>
        <v>0</v>
      </c>
      <c r="AN86" s="173">
        <f t="shared" si="73"/>
        <v>0</v>
      </c>
      <c r="AO86" s="173">
        <f t="shared" si="73"/>
        <v>0</v>
      </c>
      <c r="AP86" s="173">
        <f t="shared" si="73"/>
        <v>0</v>
      </c>
      <c r="AQ86" s="173">
        <f t="shared" si="73"/>
        <v>0</v>
      </c>
      <c r="AR86" s="173">
        <f t="shared" si="73"/>
        <v>0</v>
      </c>
      <c r="AS86" s="173">
        <f t="shared" si="73"/>
        <v>0</v>
      </c>
      <c r="AT86" s="173">
        <f t="shared" si="73"/>
        <v>0</v>
      </c>
      <c r="AU86" s="173">
        <f t="shared" si="73"/>
        <v>0</v>
      </c>
      <c r="AV86" s="173">
        <f t="shared" si="73"/>
        <v>0</v>
      </c>
      <c r="AW86" s="173">
        <f t="shared" si="73"/>
        <v>0</v>
      </c>
      <c r="AX86" s="173">
        <f t="shared" si="73"/>
        <v>0</v>
      </c>
      <c r="AY86" s="173">
        <f t="shared" si="73"/>
        <v>0</v>
      </c>
      <c r="AZ86" s="173">
        <f t="shared" si="73"/>
        <v>0</v>
      </c>
      <c r="BA86" s="173">
        <f t="shared" si="73"/>
        <v>0</v>
      </c>
      <c r="BB86" s="173">
        <f t="shared" si="73"/>
        <v>0</v>
      </c>
      <c r="BC86" s="173">
        <f t="shared" si="73"/>
        <v>0</v>
      </c>
      <c r="BD86" s="173">
        <f t="shared" si="73"/>
        <v>0</v>
      </c>
      <c r="BE86" s="173">
        <f t="shared" si="73"/>
        <v>0</v>
      </c>
      <c r="BF86" s="173">
        <f t="shared" si="73"/>
        <v>0</v>
      </c>
      <c r="BG86" s="173">
        <f t="shared" si="73"/>
        <v>0</v>
      </c>
      <c r="BH86" s="173">
        <f t="shared" si="73"/>
        <v>0</v>
      </c>
      <c r="BI86" s="173">
        <f t="shared" si="73"/>
        <v>0</v>
      </c>
      <c r="BJ86" s="173">
        <f t="shared" si="73"/>
        <v>0</v>
      </c>
      <c r="BK86" s="173">
        <f t="shared" si="73"/>
        <v>0</v>
      </c>
      <c r="BL86" s="173">
        <f t="shared" si="73"/>
        <v>0</v>
      </c>
      <c r="BM86" s="151"/>
      <c r="BN86" s="239" t="str">
        <f>IFERROR(__xludf.DUMMYFUNCTION("""COMPUTED_VALUE"""),"Ondřej Nestrojil")</f>
        <v>Ondřej Nestrojil</v>
      </c>
      <c r="BO86" s="174"/>
      <c r="BP86" s="175"/>
      <c r="BQ86" s="174"/>
      <c r="BR86" s="175"/>
      <c r="BS86" s="174"/>
      <c r="BT86" s="175"/>
      <c r="BU86" s="174"/>
      <c r="BV86" s="175"/>
      <c r="BW86" s="174"/>
      <c r="BX86" s="175"/>
      <c r="BY86" s="174"/>
      <c r="BZ86" s="175"/>
      <c r="CA86" s="174"/>
      <c r="CB86" s="175"/>
      <c r="CC86" s="174"/>
      <c r="CD86" s="175"/>
      <c r="CE86" s="174"/>
      <c r="CF86" s="175"/>
      <c r="CG86" s="174"/>
      <c r="CH86" s="175"/>
      <c r="CI86" s="174"/>
      <c r="CJ86" s="175"/>
      <c r="CK86" s="174"/>
      <c r="CL86" s="175"/>
      <c r="CM86" s="174"/>
      <c r="CN86" s="175"/>
      <c r="CO86" s="174"/>
      <c r="CP86" s="175"/>
      <c r="CQ86" s="174"/>
      <c r="CR86" s="175"/>
      <c r="CS86" s="174"/>
      <c r="CT86" s="175"/>
      <c r="CU86" s="174"/>
      <c r="CV86" s="175"/>
      <c r="CW86" s="174"/>
      <c r="CX86" s="175"/>
      <c r="CY86" s="174"/>
      <c r="CZ86" s="175"/>
      <c r="DA86" s="174"/>
      <c r="DB86" s="175"/>
      <c r="DC86" s="174"/>
      <c r="DD86" s="175"/>
      <c r="DE86" s="174"/>
      <c r="DF86" s="175"/>
      <c r="DG86" s="174"/>
      <c r="DH86" s="175"/>
      <c r="DI86" s="174"/>
      <c r="DJ86" s="175"/>
      <c r="DK86" s="174"/>
      <c r="DL86" s="175"/>
      <c r="DM86" s="174"/>
      <c r="DN86" s="175"/>
      <c r="DO86" s="174"/>
      <c r="DP86" s="175"/>
      <c r="DQ86" s="174"/>
      <c r="DR86" s="175"/>
      <c r="DS86" s="174"/>
      <c r="DT86" s="175"/>
      <c r="DU86" s="174"/>
      <c r="DV86" s="175"/>
      <c r="DW86" s="174"/>
      <c r="DX86" s="175"/>
      <c r="DY86" s="239"/>
      <c r="DZ86" s="159" t="str">
        <f t="shared" si="26"/>
        <v>Ondřej Nestrojil</v>
      </c>
      <c r="EA86" s="202"/>
      <c r="EB86" s="203"/>
      <c r="EC86" s="202"/>
      <c r="ED86" s="203"/>
      <c r="EE86" s="202"/>
      <c r="EF86" s="203"/>
      <c r="EG86" s="202"/>
      <c r="EH86" s="203"/>
      <c r="EI86" s="202"/>
      <c r="EJ86" s="203"/>
      <c r="EK86" s="202"/>
      <c r="EL86" s="203"/>
      <c r="EM86" s="202"/>
      <c r="EN86" s="203"/>
      <c r="EO86" s="202"/>
      <c r="EP86" s="203"/>
      <c r="EQ86" s="202"/>
      <c r="ER86" s="203"/>
      <c r="ES86" s="202"/>
      <c r="ET86" s="203"/>
      <c r="EU86" s="202"/>
      <c r="EV86" s="203"/>
      <c r="EW86" s="202"/>
      <c r="EX86" s="203"/>
      <c r="EY86" s="202"/>
      <c r="EZ86" s="203"/>
      <c r="FA86" s="202"/>
      <c r="FB86" s="203"/>
      <c r="FC86" s="202"/>
      <c r="FD86" s="203"/>
      <c r="FE86" s="202"/>
      <c r="FF86" s="203"/>
      <c r="FG86" s="202"/>
      <c r="FH86" s="203"/>
      <c r="FI86" s="202"/>
      <c r="FJ86" s="203"/>
      <c r="FK86" s="202"/>
      <c r="FL86" s="203"/>
      <c r="FM86" s="202"/>
      <c r="FN86" s="203"/>
      <c r="FO86" s="202"/>
      <c r="FP86" s="203"/>
      <c r="FQ86" s="202"/>
      <c r="FR86" s="203"/>
      <c r="FS86" s="202"/>
      <c r="FT86" s="203"/>
      <c r="FU86" s="202"/>
      <c r="FV86" s="203"/>
      <c r="FW86" s="202"/>
      <c r="FX86" s="203"/>
      <c r="FY86" s="202"/>
      <c r="FZ86" s="203"/>
      <c r="GA86" s="202"/>
      <c r="GB86" s="203"/>
      <c r="GC86" s="202"/>
      <c r="GD86" s="203"/>
      <c r="GE86" s="202"/>
      <c r="GF86" s="203"/>
      <c r="GG86" s="202"/>
      <c r="GH86" s="203"/>
      <c r="GI86" s="202"/>
      <c r="GJ86" s="203"/>
      <c r="GK86" s="239"/>
      <c r="GL86" s="159" t="str">
        <f t="shared" si="27"/>
        <v>Ondřej Nestrojil</v>
      </c>
      <c r="GM86" s="202"/>
      <c r="GN86" s="203"/>
      <c r="GO86" s="202"/>
      <c r="GP86" s="203"/>
      <c r="GQ86" s="202"/>
      <c r="GR86" s="203"/>
      <c r="GS86" s="202"/>
      <c r="GT86" s="203"/>
      <c r="GU86" s="202"/>
      <c r="GV86" s="203"/>
      <c r="GW86" s="202"/>
      <c r="GX86" s="203"/>
      <c r="GY86" s="202"/>
      <c r="GZ86" s="203"/>
      <c r="HA86" s="202"/>
      <c r="HB86" s="203"/>
      <c r="HC86" s="202"/>
      <c r="HD86" s="203"/>
      <c r="HE86" s="202"/>
      <c r="HF86" s="203"/>
      <c r="HG86" s="202"/>
      <c r="HH86" s="203"/>
      <c r="HI86" s="202"/>
      <c r="HJ86" s="203"/>
      <c r="HK86" s="202"/>
      <c r="HL86" s="203"/>
      <c r="HM86" s="202"/>
      <c r="HN86" s="203"/>
      <c r="HO86" s="202"/>
      <c r="HP86" s="203"/>
      <c r="HQ86" s="202"/>
      <c r="HR86" s="203"/>
      <c r="HS86" s="202"/>
      <c r="HT86" s="203"/>
      <c r="HU86" s="202"/>
      <c r="HV86" s="203"/>
      <c r="HW86" s="202"/>
      <c r="HX86" s="203"/>
      <c r="HY86" s="202"/>
      <c r="HZ86" s="203"/>
      <c r="IA86" s="202"/>
      <c r="IB86" s="203"/>
      <c r="IC86" s="202"/>
      <c r="ID86" s="203"/>
      <c r="IE86" s="202"/>
      <c r="IF86" s="203"/>
      <c r="IG86" s="202"/>
      <c r="IH86" s="203"/>
      <c r="II86" s="202"/>
      <c r="IJ86" s="203"/>
      <c r="IK86" s="202"/>
      <c r="IL86" s="203"/>
      <c r="IM86" s="202"/>
      <c r="IN86" s="203"/>
      <c r="IO86" s="202"/>
      <c r="IP86" s="203"/>
      <c r="IQ86" s="202"/>
      <c r="IR86" s="203"/>
      <c r="IS86" s="202"/>
      <c r="IT86" s="203"/>
      <c r="IU86" s="202"/>
      <c r="IV86" s="203"/>
    </row>
    <row r="87">
      <c r="A87" s="225">
        <f>IFERROR(__xludf.DUMMYFUNCTION("""COMPUTED_VALUE"""),100.0)</f>
        <v>100</v>
      </c>
      <c r="B87" s="159" t="str">
        <f t="shared" si="24"/>
        <v>Savelij Vasylčenko</v>
      </c>
      <c r="C87" s="173">
        <f t="shared" ref="C87:BL87" si="74">BO87+EA87+GM87</f>
        <v>0</v>
      </c>
      <c r="D87" s="173">
        <f t="shared" si="74"/>
        <v>0</v>
      </c>
      <c r="E87" s="173">
        <f t="shared" si="74"/>
        <v>0</v>
      </c>
      <c r="F87" s="173">
        <f t="shared" si="74"/>
        <v>0</v>
      </c>
      <c r="G87" s="173">
        <f t="shared" si="74"/>
        <v>0</v>
      </c>
      <c r="H87" s="173">
        <f t="shared" si="74"/>
        <v>0</v>
      </c>
      <c r="I87" s="173">
        <f t="shared" si="74"/>
        <v>0</v>
      </c>
      <c r="J87" s="173">
        <f t="shared" si="74"/>
        <v>0</v>
      </c>
      <c r="K87" s="173">
        <f t="shared" si="74"/>
        <v>0</v>
      </c>
      <c r="L87" s="173">
        <f t="shared" si="74"/>
        <v>0</v>
      </c>
      <c r="M87" s="173">
        <f t="shared" si="74"/>
        <v>0</v>
      </c>
      <c r="N87" s="173">
        <f t="shared" si="74"/>
        <v>0</v>
      </c>
      <c r="O87" s="173">
        <f t="shared" si="74"/>
        <v>0</v>
      </c>
      <c r="P87" s="173">
        <f t="shared" si="74"/>
        <v>0</v>
      </c>
      <c r="Q87" s="173">
        <f t="shared" si="74"/>
        <v>0</v>
      </c>
      <c r="R87" s="173">
        <f t="shared" si="74"/>
        <v>0</v>
      </c>
      <c r="S87" s="173">
        <f t="shared" si="74"/>
        <v>0</v>
      </c>
      <c r="T87" s="173">
        <f t="shared" si="74"/>
        <v>0</v>
      </c>
      <c r="U87" s="173">
        <f t="shared" si="74"/>
        <v>0</v>
      </c>
      <c r="V87" s="173">
        <f t="shared" si="74"/>
        <v>0</v>
      </c>
      <c r="W87" s="173">
        <f t="shared" si="74"/>
        <v>0</v>
      </c>
      <c r="X87" s="173">
        <f t="shared" si="74"/>
        <v>0</v>
      </c>
      <c r="Y87" s="173">
        <f t="shared" si="74"/>
        <v>0</v>
      </c>
      <c r="Z87" s="173">
        <f t="shared" si="74"/>
        <v>0</v>
      </c>
      <c r="AA87" s="173">
        <f t="shared" si="74"/>
        <v>0</v>
      </c>
      <c r="AB87" s="173">
        <f t="shared" si="74"/>
        <v>0</v>
      </c>
      <c r="AC87" s="173">
        <f t="shared" si="74"/>
        <v>0</v>
      </c>
      <c r="AD87" s="173">
        <f t="shared" si="74"/>
        <v>0</v>
      </c>
      <c r="AE87" s="173">
        <f t="shared" si="74"/>
        <v>0</v>
      </c>
      <c r="AF87" s="173">
        <f t="shared" si="74"/>
        <v>0</v>
      </c>
      <c r="AG87" s="173">
        <f t="shared" si="74"/>
        <v>0</v>
      </c>
      <c r="AH87" s="173">
        <f t="shared" si="74"/>
        <v>0</v>
      </c>
      <c r="AI87" s="173">
        <f t="shared" si="74"/>
        <v>0</v>
      </c>
      <c r="AJ87" s="173">
        <f t="shared" si="74"/>
        <v>0</v>
      </c>
      <c r="AK87" s="173">
        <f t="shared" si="74"/>
        <v>0</v>
      </c>
      <c r="AL87" s="173">
        <f t="shared" si="74"/>
        <v>0</v>
      </c>
      <c r="AM87" s="173">
        <f t="shared" si="74"/>
        <v>0</v>
      </c>
      <c r="AN87" s="173">
        <f t="shared" si="74"/>
        <v>0</v>
      </c>
      <c r="AO87" s="173">
        <f t="shared" si="74"/>
        <v>0</v>
      </c>
      <c r="AP87" s="173">
        <f t="shared" si="74"/>
        <v>0</v>
      </c>
      <c r="AQ87" s="173">
        <f t="shared" si="74"/>
        <v>0</v>
      </c>
      <c r="AR87" s="173">
        <f t="shared" si="74"/>
        <v>0</v>
      </c>
      <c r="AS87" s="173">
        <f t="shared" si="74"/>
        <v>0</v>
      </c>
      <c r="AT87" s="173">
        <f t="shared" si="74"/>
        <v>0</v>
      </c>
      <c r="AU87" s="173">
        <f t="shared" si="74"/>
        <v>0</v>
      </c>
      <c r="AV87" s="173">
        <f t="shared" si="74"/>
        <v>0</v>
      </c>
      <c r="AW87" s="173">
        <f t="shared" si="74"/>
        <v>0</v>
      </c>
      <c r="AX87" s="173">
        <f t="shared" si="74"/>
        <v>0</v>
      </c>
      <c r="AY87" s="173">
        <f t="shared" si="74"/>
        <v>0</v>
      </c>
      <c r="AZ87" s="173">
        <f t="shared" si="74"/>
        <v>0</v>
      </c>
      <c r="BA87" s="173">
        <f t="shared" si="74"/>
        <v>0</v>
      </c>
      <c r="BB87" s="173">
        <f t="shared" si="74"/>
        <v>0</v>
      </c>
      <c r="BC87" s="173">
        <f t="shared" si="74"/>
        <v>0</v>
      </c>
      <c r="BD87" s="173">
        <f t="shared" si="74"/>
        <v>0</v>
      </c>
      <c r="BE87" s="173">
        <f t="shared" si="74"/>
        <v>0</v>
      </c>
      <c r="BF87" s="173">
        <f t="shared" si="74"/>
        <v>0</v>
      </c>
      <c r="BG87" s="173">
        <f t="shared" si="74"/>
        <v>0</v>
      </c>
      <c r="BH87" s="173">
        <f t="shared" si="74"/>
        <v>0</v>
      </c>
      <c r="BI87" s="173">
        <f t="shared" si="74"/>
        <v>0</v>
      </c>
      <c r="BJ87" s="173">
        <f t="shared" si="74"/>
        <v>0</v>
      </c>
      <c r="BK87" s="173">
        <f t="shared" si="74"/>
        <v>0</v>
      </c>
      <c r="BL87" s="173">
        <f t="shared" si="74"/>
        <v>0</v>
      </c>
      <c r="BM87" s="151"/>
      <c r="BN87" s="239" t="str">
        <f>IFERROR(__xludf.DUMMYFUNCTION("""COMPUTED_VALUE"""),"Savelij Vasylčenko")</f>
        <v>Savelij Vasylčenko</v>
      </c>
      <c r="BO87" s="174"/>
      <c r="BP87" s="175"/>
      <c r="BQ87" s="174"/>
      <c r="BR87" s="175"/>
      <c r="BS87" s="174"/>
      <c r="BT87" s="175"/>
      <c r="BU87" s="174"/>
      <c r="BV87" s="175"/>
      <c r="BW87" s="174"/>
      <c r="BX87" s="175"/>
      <c r="BY87" s="174"/>
      <c r="BZ87" s="175"/>
      <c r="CA87" s="174"/>
      <c r="CB87" s="175"/>
      <c r="CC87" s="174"/>
      <c r="CD87" s="175"/>
      <c r="CE87" s="174"/>
      <c r="CF87" s="175"/>
      <c r="CG87" s="174"/>
      <c r="CH87" s="175"/>
      <c r="CI87" s="174"/>
      <c r="CJ87" s="175"/>
      <c r="CK87" s="174"/>
      <c r="CL87" s="175"/>
      <c r="CM87" s="174"/>
      <c r="CN87" s="175"/>
      <c r="CO87" s="174"/>
      <c r="CP87" s="175"/>
      <c r="CQ87" s="174"/>
      <c r="CR87" s="175"/>
      <c r="CS87" s="174"/>
      <c r="CT87" s="175"/>
      <c r="CU87" s="174"/>
      <c r="CV87" s="175"/>
      <c r="CW87" s="174"/>
      <c r="CX87" s="175"/>
      <c r="CY87" s="174"/>
      <c r="CZ87" s="175"/>
      <c r="DA87" s="174"/>
      <c r="DB87" s="175"/>
      <c r="DC87" s="174"/>
      <c r="DD87" s="175"/>
      <c r="DE87" s="174"/>
      <c r="DF87" s="175"/>
      <c r="DG87" s="174"/>
      <c r="DH87" s="175"/>
      <c r="DI87" s="174"/>
      <c r="DJ87" s="175"/>
      <c r="DK87" s="174"/>
      <c r="DL87" s="175"/>
      <c r="DM87" s="174"/>
      <c r="DN87" s="175"/>
      <c r="DO87" s="174"/>
      <c r="DP87" s="175"/>
      <c r="DQ87" s="174"/>
      <c r="DR87" s="175"/>
      <c r="DS87" s="174"/>
      <c r="DT87" s="175"/>
      <c r="DU87" s="174"/>
      <c r="DV87" s="175"/>
      <c r="DW87" s="174"/>
      <c r="DX87" s="175"/>
      <c r="DY87" s="239"/>
      <c r="DZ87" s="159" t="str">
        <f t="shared" si="26"/>
        <v>Savelij Vasylčenko</v>
      </c>
      <c r="EA87" s="202"/>
      <c r="EB87" s="203"/>
      <c r="EC87" s="202"/>
      <c r="ED87" s="203"/>
      <c r="EE87" s="202"/>
      <c r="EF87" s="203"/>
      <c r="EG87" s="202"/>
      <c r="EH87" s="203"/>
      <c r="EI87" s="202"/>
      <c r="EJ87" s="203"/>
      <c r="EK87" s="202"/>
      <c r="EL87" s="203"/>
      <c r="EM87" s="202"/>
      <c r="EN87" s="203"/>
      <c r="EO87" s="202"/>
      <c r="EP87" s="203"/>
      <c r="EQ87" s="202"/>
      <c r="ER87" s="203"/>
      <c r="ES87" s="202"/>
      <c r="ET87" s="203"/>
      <c r="EU87" s="202"/>
      <c r="EV87" s="203"/>
      <c r="EW87" s="202"/>
      <c r="EX87" s="203"/>
      <c r="EY87" s="202"/>
      <c r="EZ87" s="203"/>
      <c r="FA87" s="202"/>
      <c r="FB87" s="203"/>
      <c r="FC87" s="202"/>
      <c r="FD87" s="203"/>
      <c r="FE87" s="202"/>
      <c r="FF87" s="203"/>
      <c r="FG87" s="202"/>
      <c r="FH87" s="203"/>
      <c r="FI87" s="202"/>
      <c r="FJ87" s="203"/>
      <c r="FK87" s="202"/>
      <c r="FL87" s="203"/>
      <c r="FM87" s="202"/>
      <c r="FN87" s="203"/>
      <c r="FO87" s="202"/>
      <c r="FP87" s="203"/>
      <c r="FQ87" s="202"/>
      <c r="FR87" s="203"/>
      <c r="FS87" s="202"/>
      <c r="FT87" s="203"/>
      <c r="FU87" s="202"/>
      <c r="FV87" s="203"/>
      <c r="FW87" s="202"/>
      <c r="FX87" s="203"/>
      <c r="FY87" s="202"/>
      <c r="FZ87" s="203"/>
      <c r="GA87" s="202"/>
      <c r="GB87" s="203"/>
      <c r="GC87" s="202"/>
      <c r="GD87" s="203"/>
      <c r="GE87" s="202"/>
      <c r="GF87" s="203"/>
      <c r="GG87" s="202"/>
      <c r="GH87" s="203"/>
      <c r="GI87" s="202"/>
      <c r="GJ87" s="203"/>
      <c r="GK87" s="239"/>
      <c r="GL87" s="159" t="str">
        <f t="shared" si="27"/>
        <v>Savelij Vasylčenko</v>
      </c>
      <c r="GM87" s="202"/>
      <c r="GN87" s="203"/>
      <c r="GO87" s="202"/>
      <c r="GP87" s="203"/>
      <c r="GQ87" s="202"/>
      <c r="GR87" s="203"/>
      <c r="GS87" s="202"/>
      <c r="GT87" s="203"/>
      <c r="GU87" s="202"/>
      <c r="GV87" s="203"/>
      <c r="GW87" s="202"/>
      <c r="GX87" s="203"/>
      <c r="GY87" s="202"/>
      <c r="GZ87" s="203"/>
      <c r="HA87" s="202"/>
      <c r="HB87" s="203"/>
      <c r="HC87" s="202"/>
      <c r="HD87" s="203"/>
      <c r="HE87" s="202"/>
      <c r="HF87" s="203"/>
      <c r="HG87" s="202"/>
      <c r="HH87" s="203"/>
      <c r="HI87" s="202"/>
      <c r="HJ87" s="203"/>
      <c r="HK87" s="202"/>
      <c r="HL87" s="203"/>
      <c r="HM87" s="202"/>
      <c r="HN87" s="203"/>
      <c r="HO87" s="202"/>
      <c r="HP87" s="203"/>
      <c r="HQ87" s="202"/>
      <c r="HR87" s="203"/>
      <c r="HS87" s="202"/>
      <c r="HT87" s="203"/>
      <c r="HU87" s="202"/>
      <c r="HV87" s="203"/>
      <c r="HW87" s="202"/>
      <c r="HX87" s="203"/>
      <c r="HY87" s="202"/>
      <c r="HZ87" s="203"/>
      <c r="IA87" s="202"/>
      <c r="IB87" s="203"/>
      <c r="IC87" s="202"/>
      <c r="ID87" s="203"/>
      <c r="IE87" s="202"/>
      <c r="IF87" s="203"/>
      <c r="IG87" s="202"/>
      <c r="IH87" s="203"/>
      <c r="II87" s="202"/>
      <c r="IJ87" s="203"/>
      <c r="IK87" s="202"/>
      <c r="IL87" s="203"/>
      <c r="IM87" s="202"/>
      <c r="IN87" s="203"/>
      <c r="IO87" s="202"/>
      <c r="IP87" s="203"/>
      <c r="IQ87" s="202"/>
      <c r="IR87" s="203"/>
      <c r="IS87" s="202"/>
      <c r="IT87" s="203"/>
      <c r="IU87" s="202"/>
      <c r="IV87" s="203"/>
    </row>
    <row r="88">
      <c r="A88" s="225">
        <f>IFERROR(__xludf.DUMMYFUNCTION("""COMPUTED_VALUE"""),100.0)</f>
        <v>100</v>
      </c>
      <c r="B88" s="159" t="str">
        <f t="shared" si="24"/>
        <v>Vojtěch Fux</v>
      </c>
      <c r="C88" s="173">
        <f t="shared" ref="C88:BL88" si="75">BO88+EA88+GM88</f>
        <v>0</v>
      </c>
      <c r="D88" s="173">
        <f t="shared" si="75"/>
        <v>0</v>
      </c>
      <c r="E88" s="173">
        <f t="shared" si="75"/>
        <v>0</v>
      </c>
      <c r="F88" s="173">
        <f t="shared" si="75"/>
        <v>0</v>
      </c>
      <c r="G88" s="173">
        <f t="shared" si="75"/>
        <v>0</v>
      </c>
      <c r="H88" s="173">
        <f t="shared" si="75"/>
        <v>0</v>
      </c>
      <c r="I88" s="173">
        <f t="shared" si="75"/>
        <v>0</v>
      </c>
      <c r="J88" s="173">
        <f t="shared" si="75"/>
        <v>0</v>
      </c>
      <c r="K88" s="173">
        <f t="shared" si="75"/>
        <v>0</v>
      </c>
      <c r="L88" s="173">
        <f t="shared" si="75"/>
        <v>0</v>
      </c>
      <c r="M88" s="173">
        <f t="shared" si="75"/>
        <v>0</v>
      </c>
      <c r="N88" s="173">
        <f t="shared" si="75"/>
        <v>0</v>
      </c>
      <c r="O88" s="173">
        <f t="shared" si="75"/>
        <v>0</v>
      </c>
      <c r="P88" s="173">
        <f t="shared" si="75"/>
        <v>0</v>
      </c>
      <c r="Q88" s="173">
        <f t="shared" si="75"/>
        <v>0</v>
      </c>
      <c r="R88" s="173">
        <f t="shared" si="75"/>
        <v>0</v>
      </c>
      <c r="S88" s="173">
        <f t="shared" si="75"/>
        <v>0</v>
      </c>
      <c r="T88" s="173">
        <f t="shared" si="75"/>
        <v>0</v>
      </c>
      <c r="U88" s="173">
        <f t="shared" si="75"/>
        <v>0</v>
      </c>
      <c r="V88" s="173">
        <f t="shared" si="75"/>
        <v>0</v>
      </c>
      <c r="W88" s="173">
        <f t="shared" si="75"/>
        <v>0</v>
      </c>
      <c r="X88" s="173">
        <f t="shared" si="75"/>
        <v>0</v>
      </c>
      <c r="Y88" s="173">
        <f t="shared" si="75"/>
        <v>0</v>
      </c>
      <c r="Z88" s="173">
        <f t="shared" si="75"/>
        <v>0</v>
      </c>
      <c r="AA88" s="173">
        <f t="shared" si="75"/>
        <v>0</v>
      </c>
      <c r="AB88" s="173">
        <f t="shared" si="75"/>
        <v>0</v>
      </c>
      <c r="AC88" s="173">
        <f t="shared" si="75"/>
        <v>0</v>
      </c>
      <c r="AD88" s="173">
        <f t="shared" si="75"/>
        <v>0</v>
      </c>
      <c r="AE88" s="173">
        <f t="shared" si="75"/>
        <v>0</v>
      </c>
      <c r="AF88" s="173">
        <f t="shared" si="75"/>
        <v>0</v>
      </c>
      <c r="AG88" s="173">
        <f t="shared" si="75"/>
        <v>0</v>
      </c>
      <c r="AH88" s="173">
        <f t="shared" si="75"/>
        <v>0</v>
      </c>
      <c r="AI88" s="173">
        <f t="shared" si="75"/>
        <v>0</v>
      </c>
      <c r="AJ88" s="173">
        <f t="shared" si="75"/>
        <v>0</v>
      </c>
      <c r="AK88" s="173">
        <f t="shared" si="75"/>
        <v>5.5</v>
      </c>
      <c r="AL88" s="173">
        <f t="shared" si="75"/>
        <v>900</v>
      </c>
      <c r="AM88" s="173">
        <f t="shared" si="75"/>
        <v>0</v>
      </c>
      <c r="AN88" s="173">
        <f t="shared" si="75"/>
        <v>0</v>
      </c>
      <c r="AO88" s="173">
        <f t="shared" si="75"/>
        <v>0</v>
      </c>
      <c r="AP88" s="173">
        <f t="shared" si="75"/>
        <v>0</v>
      </c>
      <c r="AQ88" s="173">
        <f t="shared" si="75"/>
        <v>0</v>
      </c>
      <c r="AR88" s="173">
        <f t="shared" si="75"/>
        <v>0</v>
      </c>
      <c r="AS88" s="173">
        <f t="shared" si="75"/>
        <v>0</v>
      </c>
      <c r="AT88" s="173">
        <f t="shared" si="75"/>
        <v>0</v>
      </c>
      <c r="AU88" s="173">
        <f t="shared" si="75"/>
        <v>5</v>
      </c>
      <c r="AV88" s="173">
        <f t="shared" si="75"/>
        <v>0</v>
      </c>
      <c r="AW88" s="173">
        <f t="shared" si="75"/>
        <v>0</v>
      </c>
      <c r="AX88" s="173">
        <f t="shared" si="75"/>
        <v>0</v>
      </c>
      <c r="AY88" s="173">
        <f t="shared" si="75"/>
        <v>7</v>
      </c>
      <c r="AZ88" s="173">
        <f t="shared" si="75"/>
        <v>0</v>
      </c>
      <c r="BA88" s="173">
        <f t="shared" si="75"/>
        <v>5</v>
      </c>
      <c r="BB88" s="173">
        <f t="shared" si="75"/>
        <v>0</v>
      </c>
      <c r="BC88" s="173">
        <f t="shared" si="75"/>
        <v>0</v>
      </c>
      <c r="BD88" s="173">
        <f t="shared" si="75"/>
        <v>0</v>
      </c>
      <c r="BE88" s="173">
        <f t="shared" si="75"/>
        <v>0</v>
      </c>
      <c r="BF88" s="173">
        <f t="shared" si="75"/>
        <v>0</v>
      </c>
      <c r="BG88" s="173">
        <f t="shared" si="75"/>
        <v>0</v>
      </c>
      <c r="BH88" s="173">
        <f t="shared" si="75"/>
        <v>0</v>
      </c>
      <c r="BI88" s="173">
        <f t="shared" si="75"/>
        <v>2.5</v>
      </c>
      <c r="BJ88" s="173">
        <f t="shared" si="75"/>
        <v>0</v>
      </c>
      <c r="BK88" s="173">
        <f t="shared" si="75"/>
        <v>3.5</v>
      </c>
      <c r="BL88" s="173">
        <f t="shared" si="75"/>
        <v>0</v>
      </c>
      <c r="BM88" s="151"/>
      <c r="BN88" s="239" t="str">
        <f>IFERROR(__xludf.DUMMYFUNCTION("""COMPUTED_VALUE"""),"Vojtěch Fux")</f>
        <v>Vojtěch Fux</v>
      </c>
      <c r="BO88" s="174"/>
      <c r="BP88" s="175"/>
      <c r="BQ88" s="174"/>
      <c r="BR88" s="175"/>
      <c r="BS88" s="174"/>
      <c r="BT88" s="175"/>
      <c r="BU88" s="174"/>
      <c r="BV88" s="175"/>
      <c r="BW88" s="174"/>
      <c r="BX88" s="175"/>
      <c r="BY88" s="174"/>
      <c r="BZ88" s="175"/>
      <c r="CA88" s="174"/>
      <c r="CB88" s="175"/>
      <c r="CC88" s="174"/>
      <c r="CD88" s="175"/>
      <c r="CE88" s="174"/>
      <c r="CF88" s="175"/>
      <c r="CG88" s="174"/>
      <c r="CH88" s="175"/>
      <c r="CI88" s="174"/>
      <c r="CJ88" s="175"/>
      <c r="CK88" s="174"/>
      <c r="CL88" s="175"/>
      <c r="CM88" s="174"/>
      <c r="CN88" s="175"/>
      <c r="CO88" s="174"/>
      <c r="CP88" s="175"/>
      <c r="CQ88" s="174"/>
      <c r="CR88" s="175"/>
      <c r="CS88" s="174"/>
      <c r="CT88" s="175"/>
      <c r="CU88" s="174"/>
      <c r="CV88" s="175"/>
      <c r="CW88" s="174"/>
      <c r="CX88" s="175"/>
      <c r="CY88" s="174"/>
      <c r="CZ88" s="175"/>
      <c r="DA88" s="174"/>
      <c r="DB88" s="175"/>
      <c r="DC88" s="174"/>
      <c r="DD88" s="175"/>
      <c r="DE88" s="174"/>
      <c r="DF88" s="175"/>
      <c r="DG88" s="174">
        <f>IFERROR(__xludf.DUMMYFUNCTION("""COMPUTED_VALUE"""),5.0)</f>
        <v>5</v>
      </c>
      <c r="DH88" s="175"/>
      <c r="DI88" s="174"/>
      <c r="DJ88" s="175"/>
      <c r="DK88" s="174">
        <f>IFERROR(__xludf.DUMMYFUNCTION("""COMPUTED_VALUE"""),7.0)</f>
        <v>7</v>
      </c>
      <c r="DL88" s="175"/>
      <c r="DM88" s="174">
        <f>IFERROR(__xludf.DUMMYFUNCTION("""COMPUTED_VALUE"""),5.0)</f>
        <v>5</v>
      </c>
      <c r="DN88" s="175"/>
      <c r="DO88" s="174"/>
      <c r="DP88" s="175"/>
      <c r="DQ88" s="174"/>
      <c r="DR88" s="175"/>
      <c r="DS88" s="174"/>
      <c r="DT88" s="175"/>
      <c r="DU88" s="174">
        <f>IFERROR(__xludf.DUMMYFUNCTION("""COMPUTED_VALUE"""),2.5)</f>
        <v>2.5</v>
      </c>
      <c r="DV88" s="175"/>
      <c r="DW88" s="174"/>
      <c r="DX88" s="175"/>
      <c r="DY88" s="239"/>
      <c r="DZ88" s="159" t="str">
        <f t="shared" si="26"/>
        <v>Vojtěch Fux</v>
      </c>
      <c r="EA88" s="202"/>
      <c r="EB88" s="203"/>
      <c r="EC88" s="202"/>
      <c r="ED88" s="203"/>
      <c r="EE88" s="202"/>
      <c r="EF88" s="203"/>
      <c r="EG88" s="202"/>
      <c r="EH88" s="203"/>
      <c r="EI88" s="202"/>
      <c r="EJ88" s="203"/>
      <c r="EK88" s="202"/>
      <c r="EL88" s="203"/>
      <c r="EM88" s="202"/>
      <c r="EN88" s="203"/>
      <c r="EO88" s="202"/>
      <c r="EP88" s="203"/>
      <c r="EQ88" s="202"/>
      <c r="ER88" s="203"/>
      <c r="ES88" s="202"/>
      <c r="ET88" s="203"/>
      <c r="EU88" s="202"/>
      <c r="EV88" s="203"/>
      <c r="EW88" s="202"/>
      <c r="EX88" s="203"/>
      <c r="EY88" s="202"/>
      <c r="EZ88" s="203"/>
      <c r="FA88" s="202"/>
      <c r="FB88" s="203"/>
      <c r="FC88" s="202"/>
      <c r="FD88" s="203"/>
      <c r="FE88" s="202"/>
      <c r="FF88" s="203"/>
      <c r="FG88" s="202"/>
      <c r="FH88" s="203"/>
      <c r="FI88" s="202">
        <f>IFERROR(__xludf.DUMMYFUNCTION("""COMPUTED_VALUE"""),5.5)</f>
        <v>5.5</v>
      </c>
      <c r="FJ88" s="203">
        <f>IFERROR(__xludf.DUMMYFUNCTION("""COMPUTED_VALUE"""),900.0)</f>
        <v>900</v>
      </c>
      <c r="FK88" s="202"/>
      <c r="FL88" s="203"/>
      <c r="FM88" s="202"/>
      <c r="FN88" s="203"/>
      <c r="FO88" s="202"/>
      <c r="FP88" s="203"/>
      <c r="FQ88" s="202"/>
      <c r="FR88" s="203"/>
      <c r="FS88" s="202"/>
      <c r="FT88" s="203"/>
      <c r="FU88" s="202"/>
      <c r="FV88" s="203"/>
      <c r="FW88" s="202"/>
      <c r="FX88" s="203"/>
      <c r="FY88" s="202"/>
      <c r="FZ88" s="203"/>
      <c r="GA88" s="202"/>
      <c r="GB88" s="203"/>
      <c r="GC88" s="202"/>
      <c r="GD88" s="203"/>
      <c r="GE88" s="202"/>
      <c r="GF88" s="203"/>
      <c r="GG88" s="202"/>
      <c r="GH88" s="203"/>
      <c r="GI88" s="202">
        <f>IFERROR(__xludf.DUMMYFUNCTION("""COMPUTED_VALUE"""),3.5)</f>
        <v>3.5</v>
      </c>
      <c r="GJ88" s="203"/>
      <c r="GK88" s="239"/>
      <c r="GL88" s="159" t="str">
        <f t="shared" si="27"/>
        <v>Vojtěch Fux</v>
      </c>
      <c r="GM88" s="202"/>
      <c r="GN88" s="203"/>
      <c r="GO88" s="202"/>
      <c r="GP88" s="203"/>
      <c r="GQ88" s="202"/>
      <c r="GR88" s="203"/>
      <c r="GS88" s="202"/>
      <c r="GT88" s="203"/>
      <c r="GU88" s="202"/>
      <c r="GV88" s="203"/>
      <c r="GW88" s="202"/>
      <c r="GX88" s="203"/>
      <c r="GY88" s="202"/>
      <c r="GZ88" s="203"/>
      <c r="HA88" s="202"/>
      <c r="HB88" s="203"/>
      <c r="HC88" s="202"/>
      <c r="HD88" s="203"/>
      <c r="HE88" s="202"/>
      <c r="HF88" s="203"/>
      <c r="HG88" s="202"/>
      <c r="HH88" s="203"/>
      <c r="HI88" s="202"/>
      <c r="HJ88" s="203"/>
      <c r="HK88" s="202"/>
      <c r="HL88" s="203"/>
      <c r="HM88" s="202"/>
      <c r="HN88" s="203"/>
      <c r="HO88" s="202"/>
      <c r="HP88" s="203"/>
      <c r="HQ88" s="202"/>
      <c r="HR88" s="203"/>
      <c r="HS88" s="202"/>
      <c r="HT88" s="203"/>
      <c r="HU88" s="202"/>
      <c r="HV88" s="203"/>
      <c r="HW88" s="202"/>
      <c r="HX88" s="203"/>
      <c r="HY88" s="202"/>
      <c r="HZ88" s="203"/>
      <c r="IA88" s="202"/>
      <c r="IB88" s="203"/>
      <c r="IC88" s="202"/>
      <c r="ID88" s="203"/>
      <c r="IE88" s="202"/>
      <c r="IF88" s="203"/>
      <c r="IG88" s="202"/>
      <c r="IH88" s="203"/>
      <c r="II88" s="202"/>
      <c r="IJ88" s="203"/>
      <c r="IK88" s="202"/>
      <c r="IL88" s="203"/>
      <c r="IM88" s="202"/>
      <c r="IN88" s="203"/>
      <c r="IO88" s="202"/>
      <c r="IP88" s="203"/>
      <c r="IQ88" s="202"/>
      <c r="IR88" s="203"/>
      <c r="IS88" s="202"/>
      <c r="IT88" s="203"/>
      <c r="IU88" s="202"/>
      <c r="IV88" s="203"/>
    </row>
    <row r="89">
      <c r="A89" s="225">
        <f>IFERROR(__xludf.DUMMYFUNCTION("""COMPUTED_VALUE"""),120.0)</f>
        <v>120</v>
      </c>
      <c r="B89" s="159" t="str">
        <f t="shared" si="24"/>
        <v>Michal Jiřík</v>
      </c>
      <c r="C89" s="173">
        <f t="shared" ref="C89:BL89" si="76">BO89+EA89+GM89</f>
        <v>0</v>
      </c>
      <c r="D89" s="173">
        <f t="shared" si="76"/>
        <v>0</v>
      </c>
      <c r="E89" s="173">
        <f t="shared" si="76"/>
        <v>0</v>
      </c>
      <c r="F89" s="173">
        <f t="shared" si="76"/>
        <v>0</v>
      </c>
      <c r="G89" s="173">
        <f t="shared" si="76"/>
        <v>0</v>
      </c>
      <c r="H89" s="173">
        <f t="shared" si="76"/>
        <v>0</v>
      </c>
      <c r="I89" s="173">
        <f t="shared" si="76"/>
        <v>0</v>
      </c>
      <c r="J89" s="173">
        <f t="shared" si="76"/>
        <v>0</v>
      </c>
      <c r="K89" s="173">
        <f t="shared" si="76"/>
        <v>0</v>
      </c>
      <c r="L89" s="173">
        <f t="shared" si="76"/>
        <v>0</v>
      </c>
      <c r="M89" s="173">
        <f t="shared" si="76"/>
        <v>0</v>
      </c>
      <c r="N89" s="173">
        <f t="shared" si="76"/>
        <v>0</v>
      </c>
      <c r="O89" s="173">
        <f t="shared" si="76"/>
        <v>0</v>
      </c>
      <c r="P89" s="173">
        <f t="shared" si="76"/>
        <v>0</v>
      </c>
      <c r="Q89" s="173">
        <f t="shared" si="76"/>
        <v>0</v>
      </c>
      <c r="R89" s="173">
        <f t="shared" si="76"/>
        <v>0</v>
      </c>
      <c r="S89" s="173">
        <f t="shared" si="76"/>
        <v>0</v>
      </c>
      <c r="T89" s="173">
        <f t="shared" si="76"/>
        <v>0</v>
      </c>
      <c r="U89" s="173">
        <f t="shared" si="76"/>
        <v>0</v>
      </c>
      <c r="V89" s="173">
        <f t="shared" si="76"/>
        <v>0</v>
      </c>
      <c r="W89" s="173">
        <f t="shared" si="76"/>
        <v>0</v>
      </c>
      <c r="X89" s="173">
        <f t="shared" si="76"/>
        <v>0</v>
      </c>
      <c r="Y89" s="173">
        <f t="shared" si="76"/>
        <v>0</v>
      </c>
      <c r="Z89" s="173">
        <f t="shared" si="76"/>
        <v>0</v>
      </c>
      <c r="AA89" s="173">
        <f t="shared" si="76"/>
        <v>0</v>
      </c>
      <c r="AB89" s="173">
        <f t="shared" si="76"/>
        <v>0</v>
      </c>
      <c r="AC89" s="173">
        <f t="shared" si="76"/>
        <v>0</v>
      </c>
      <c r="AD89" s="173">
        <f t="shared" si="76"/>
        <v>0</v>
      </c>
      <c r="AE89" s="173">
        <f t="shared" si="76"/>
        <v>0</v>
      </c>
      <c r="AF89" s="173">
        <f t="shared" si="76"/>
        <v>0</v>
      </c>
      <c r="AG89" s="173">
        <f t="shared" si="76"/>
        <v>0</v>
      </c>
      <c r="AH89" s="173">
        <f t="shared" si="76"/>
        <v>0</v>
      </c>
      <c r="AI89" s="173">
        <f t="shared" si="76"/>
        <v>0</v>
      </c>
      <c r="AJ89" s="173">
        <f t="shared" si="76"/>
        <v>0</v>
      </c>
      <c r="AK89" s="173">
        <f t="shared" si="76"/>
        <v>0</v>
      </c>
      <c r="AL89" s="173">
        <f t="shared" si="76"/>
        <v>0</v>
      </c>
      <c r="AM89" s="173">
        <f t="shared" si="76"/>
        <v>0</v>
      </c>
      <c r="AN89" s="173">
        <f t="shared" si="76"/>
        <v>0</v>
      </c>
      <c r="AO89" s="173">
        <f t="shared" si="76"/>
        <v>0</v>
      </c>
      <c r="AP89" s="173">
        <f t="shared" si="76"/>
        <v>0</v>
      </c>
      <c r="AQ89" s="173">
        <f t="shared" si="76"/>
        <v>0</v>
      </c>
      <c r="AR89" s="173">
        <f t="shared" si="76"/>
        <v>0</v>
      </c>
      <c r="AS89" s="173">
        <f t="shared" si="76"/>
        <v>0</v>
      </c>
      <c r="AT89" s="173">
        <f t="shared" si="76"/>
        <v>0</v>
      </c>
      <c r="AU89" s="173">
        <f t="shared" si="76"/>
        <v>0</v>
      </c>
      <c r="AV89" s="173">
        <f t="shared" si="76"/>
        <v>0</v>
      </c>
      <c r="AW89" s="173">
        <f t="shared" si="76"/>
        <v>0</v>
      </c>
      <c r="AX89" s="173">
        <f t="shared" si="76"/>
        <v>0</v>
      </c>
      <c r="AY89" s="173">
        <f t="shared" si="76"/>
        <v>0</v>
      </c>
      <c r="AZ89" s="173">
        <f t="shared" si="76"/>
        <v>0</v>
      </c>
      <c r="BA89" s="173">
        <f t="shared" si="76"/>
        <v>0</v>
      </c>
      <c r="BB89" s="173">
        <f t="shared" si="76"/>
        <v>0</v>
      </c>
      <c r="BC89" s="173">
        <f t="shared" si="76"/>
        <v>0</v>
      </c>
      <c r="BD89" s="173">
        <f t="shared" si="76"/>
        <v>0</v>
      </c>
      <c r="BE89" s="173">
        <f t="shared" si="76"/>
        <v>0</v>
      </c>
      <c r="BF89" s="173">
        <f t="shared" si="76"/>
        <v>0</v>
      </c>
      <c r="BG89" s="173">
        <f t="shared" si="76"/>
        <v>0</v>
      </c>
      <c r="BH89" s="173">
        <f t="shared" si="76"/>
        <v>0</v>
      </c>
      <c r="BI89" s="173">
        <f t="shared" si="76"/>
        <v>0</v>
      </c>
      <c r="BJ89" s="173">
        <f t="shared" si="76"/>
        <v>0</v>
      </c>
      <c r="BK89" s="173">
        <f t="shared" si="76"/>
        <v>0</v>
      </c>
      <c r="BL89" s="173">
        <f t="shared" si="76"/>
        <v>0</v>
      </c>
      <c r="BM89" s="151"/>
      <c r="BN89" s="239" t="str">
        <f>IFERROR(__xludf.DUMMYFUNCTION("""COMPUTED_VALUE"""),"Michal Jiřík")</f>
        <v>Michal Jiřík</v>
      </c>
      <c r="BO89" s="174"/>
      <c r="BP89" s="175"/>
      <c r="BQ89" s="174"/>
      <c r="BR89" s="175"/>
      <c r="BS89" s="174"/>
      <c r="BT89" s="175"/>
      <c r="BU89" s="174"/>
      <c r="BV89" s="175"/>
      <c r="BW89" s="174"/>
      <c r="BX89" s="175"/>
      <c r="BY89" s="174"/>
      <c r="BZ89" s="175"/>
      <c r="CA89" s="174"/>
      <c r="CB89" s="175"/>
      <c r="CC89" s="174"/>
      <c r="CD89" s="175"/>
      <c r="CE89" s="174"/>
      <c r="CF89" s="175"/>
      <c r="CG89" s="174"/>
      <c r="CH89" s="175"/>
      <c r="CI89" s="174"/>
      <c r="CJ89" s="175"/>
      <c r="CK89" s="174"/>
      <c r="CL89" s="175"/>
      <c r="CM89" s="174"/>
      <c r="CN89" s="175"/>
      <c r="CO89" s="174"/>
      <c r="CP89" s="175"/>
      <c r="CQ89" s="174"/>
      <c r="CR89" s="175"/>
      <c r="CS89" s="174"/>
      <c r="CT89" s="175"/>
      <c r="CU89" s="174"/>
      <c r="CV89" s="175"/>
      <c r="CW89" s="174"/>
      <c r="CX89" s="175"/>
      <c r="CY89" s="174"/>
      <c r="CZ89" s="175"/>
      <c r="DA89" s="174"/>
      <c r="DB89" s="175"/>
      <c r="DC89" s="174"/>
      <c r="DD89" s="175"/>
      <c r="DE89" s="174"/>
      <c r="DF89" s="175"/>
      <c r="DG89" s="174"/>
      <c r="DH89" s="175"/>
      <c r="DI89" s="174"/>
      <c r="DJ89" s="175"/>
      <c r="DK89" s="174"/>
      <c r="DL89" s="175"/>
      <c r="DM89" s="174"/>
      <c r="DN89" s="175"/>
      <c r="DO89" s="174"/>
      <c r="DP89" s="175"/>
      <c r="DQ89" s="174"/>
      <c r="DR89" s="175"/>
      <c r="DS89" s="174"/>
      <c r="DT89" s="175"/>
      <c r="DU89" s="174"/>
      <c r="DV89" s="175"/>
      <c r="DW89" s="174"/>
      <c r="DX89" s="175"/>
      <c r="DY89" s="239"/>
      <c r="DZ89" s="159" t="str">
        <f t="shared" si="26"/>
        <v>Michal Jiřík</v>
      </c>
      <c r="EA89" s="202"/>
      <c r="EB89" s="203"/>
      <c r="EC89" s="202"/>
      <c r="ED89" s="203"/>
      <c r="EE89" s="202"/>
      <c r="EF89" s="203"/>
      <c r="EG89" s="202"/>
      <c r="EH89" s="203"/>
      <c r="EI89" s="202"/>
      <c r="EJ89" s="203"/>
      <c r="EK89" s="202"/>
      <c r="EL89" s="203"/>
      <c r="EM89" s="202"/>
      <c r="EN89" s="203"/>
      <c r="EO89" s="202"/>
      <c r="EP89" s="203"/>
      <c r="EQ89" s="202"/>
      <c r="ER89" s="203"/>
      <c r="ES89" s="202"/>
      <c r="ET89" s="203"/>
      <c r="EU89" s="202"/>
      <c r="EV89" s="203"/>
      <c r="EW89" s="202"/>
      <c r="EX89" s="203"/>
      <c r="EY89" s="202"/>
      <c r="EZ89" s="203"/>
      <c r="FA89" s="202"/>
      <c r="FB89" s="203"/>
      <c r="FC89" s="202"/>
      <c r="FD89" s="203"/>
      <c r="FE89" s="202"/>
      <c r="FF89" s="203"/>
      <c r="FG89" s="202"/>
      <c r="FH89" s="203"/>
      <c r="FI89" s="202"/>
      <c r="FJ89" s="203"/>
      <c r="FK89" s="202"/>
      <c r="FL89" s="203"/>
      <c r="FM89" s="202"/>
      <c r="FN89" s="203"/>
      <c r="FO89" s="202"/>
      <c r="FP89" s="203"/>
      <c r="FQ89" s="202"/>
      <c r="FR89" s="203"/>
      <c r="FS89" s="202"/>
      <c r="FT89" s="203"/>
      <c r="FU89" s="202"/>
      <c r="FV89" s="203"/>
      <c r="FW89" s="202"/>
      <c r="FX89" s="203"/>
      <c r="FY89" s="202"/>
      <c r="FZ89" s="203"/>
      <c r="GA89" s="202"/>
      <c r="GB89" s="203"/>
      <c r="GC89" s="202"/>
      <c r="GD89" s="203"/>
      <c r="GE89" s="202"/>
      <c r="GF89" s="203"/>
      <c r="GG89" s="202"/>
      <c r="GH89" s="203"/>
      <c r="GI89" s="202"/>
      <c r="GJ89" s="203"/>
      <c r="GK89" s="239"/>
      <c r="GL89" s="159" t="str">
        <f t="shared" si="27"/>
        <v>Michal Jiřík</v>
      </c>
      <c r="GM89" s="202"/>
      <c r="GN89" s="203"/>
      <c r="GO89" s="202"/>
      <c r="GP89" s="203"/>
      <c r="GQ89" s="202"/>
      <c r="GR89" s="203"/>
      <c r="GS89" s="202"/>
      <c r="GT89" s="203"/>
      <c r="GU89" s="202"/>
      <c r="GV89" s="203"/>
      <c r="GW89" s="202"/>
      <c r="GX89" s="203"/>
      <c r="GY89" s="202"/>
      <c r="GZ89" s="203"/>
      <c r="HA89" s="202"/>
      <c r="HB89" s="203"/>
      <c r="HC89" s="202"/>
      <c r="HD89" s="203"/>
      <c r="HE89" s="202"/>
      <c r="HF89" s="203"/>
      <c r="HG89" s="202"/>
      <c r="HH89" s="203"/>
      <c r="HI89" s="202"/>
      <c r="HJ89" s="203"/>
      <c r="HK89" s="202"/>
      <c r="HL89" s="203"/>
      <c r="HM89" s="202"/>
      <c r="HN89" s="203"/>
      <c r="HO89" s="202"/>
      <c r="HP89" s="203"/>
      <c r="HQ89" s="202"/>
      <c r="HR89" s="203"/>
      <c r="HS89" s="202"/>
      <c r="HT89" s="203"/>
      <c r="HU89" s="202"/>
      <c r="HV89" s="203"/>
      <c r="HW89" s="202"/>
      <c r="HX89" s="203"/>
      <c r="HY89" s="202"/>
      <c r="HZ89" s="203"/>
      <c r="IA89" s="202"/>
      <c r="IB89" s="203"/>
      <c r="IC89" s="202"/>
      <c r="ID89" s="203"/>
      <c r="IE89" s="202"/>
      <c r="IF89" s="203"/>
      <c r="IG89" s="202"/>
      <c r="IH89" s="203"/>
      <c r="II89" s="202"/>
      <c r="IJ89" s="203"/>
      <c r="IK89" s="202"/>
      <c r="IL89" s="203"/>
      <c r="IM89" s="202"/>
      <c r="IN89" s="203"/>
      <c r="IO89" s="202"/>
      <c r="IP89" s="203"/>
      <c r="IQ89" s="202"/>
      <c r="IR89" s="203"/>
      <c r="IS89" s="202"/>
      <c r="IT89" s="203"/>
      <c r="IU89" s="202"/>
      <c r="IV89" s="203"/>
    </row>
    <row r="90">
      <c r="A90" s="225">
        <f>IFERROR(__xludf.DUMMYFUNCTION("""COMPUTED_VALUE"""),100.0)</f>
        <v>100</v>
      </c>
      <c r="B90" s="159" t="str">
        <f t="shared" si="24"/>
        <v>Kateřina Machková</v>
      </c>
      <c r="C90" s="173">
        <f t="shared" ref="C90:BL90" si="77">BO90+EA90+GM90</f>
        <v>5</v>
      </c>
      <c r="D90" s="173">
        <f t="shared" si="77"/>
        <v>0</v>
      </c>
      <c r="E90" s="173">
        <f t="shared" si="77"/>
        <v>5</v>
      </c>
      <c r="F90" s="173">
        <f t="shared" si="77"/>
        <v>0</v>
      </c>
      <c r="G90" s="173">
        <f t="shared" si="77"/>
        <v>5</v>
      </c>
      <c r="H90" s="173">
        <f t="shared" si="77"/>
        <v>0</v>
      </c>
      <c r="I90" s="173">
        <f t="shared" si="77"/>
        <v>0</v>
      </c>
      <c r="J90" s="173">
        <f t="shared" si="77"/>
        <v>0</v>
      </c>
      <c r="K90" s="173">
        <f t="shared" si="77"/>
        <v>0</v>
      </c>
      <c r="L90" s="173">
        <f t="shared" si="77"/>
        <v>0</v>
      </c>
      <c r="M90" s="173">
        <f t="shared" si="77"/>
        <v>6</v>
      </c>
      <c r="N90" s="173">
        <f t="shared" si="77"/>
        <v>0</v>
      </c>
      <c r="O90" s="173">
        <f t="shared" si="77"/>
        <v>7</v>
      </c>
      <c r="P90" s="173">
        <f t="shared" si="77"/>
        <v>0</v>
      </c>
      <c r="Q90" s="173">
        <f t="shared" si="77"/>
        <v>12</v>
      </c>
      <c r="R90" s="173">
        <f t="shared" si="77"/>
        <v>0</v>
      </c>
      <c r="S90" s="173">
        <f t="shared" si="77"/>
        <v>5</v>
      </c>
      <c r="T90" s="173">
        <f t="shared" si="77"/>
        <v>0</v>
      </c>
      <c r="U90" s="173">
        <f t="shared" si="77"/>
        <v>5</v>
      </c>
      <c r="V90" s="173">
        <f t="shared" si="77"/>
        <v>0</v>
      </c>
      <c r="W90" s="173">
        <f t="shared" si="77"/>
        <v>0</v>
      </c>
      <c r="X90" s="173">
        <f t="shared" si="77"/>
        <v>0</v>
      </c>
      <c r="Y90" s="173">
        <f t="shared" si="77"/>
        <v>0</v>
      </c>
      <c r="Z90" s="173">
        <f t="shared" si="77"/>
        <v>0</v>
      </c>
      <c r="AA90" s="173">
        <f t="shared" si="77"/>
        <v>7.5</v>
      </c>
      <c r="AB90" s="173">
        <f t="shared" si="77"/>
        <v>0</v>
      </c>
      <c r="AC90" s="173">
        <f t="shared" si="77"/>
        <v>12</v>
      </c>
      <c r="AD90" s="173">
        <f t="shared" si="77"/>
        <v>0</v>
      </c>
      <c r="AE90" s="173">
        <f t="shared" si="77"/>
        <v>0</v>
      </c>
      <c r="AF90" s="173">
        <f t="shared" si="77"/>
        <v>0</v>
      </c>
      <c r="AG90" s="173">
        <f t="shared" si="77"/>
        <v>13</v>
      </c>
      <c r="AH90" s="173">
        <f t="shared" si="77"/>
        <v>0</v>
      </c>
      <c r="AI90" s="173">
        <f t="shared" si="77"/>
        <v>8</v>
      </c>
      <c r="AJ90" s="173">
        <f t="shared" si="77"/>
        <v>0</v>
      </c>
      <c r="AK90" s="173">
        <f t="shared" si="77"/>
        <v>0</v>
      </c>
      <c r="AL90" s="173">
        <f t="shared" si="77"/>
        <v>0</v>
      </c>
      <c r="AM90" s="173">
        <f t="shared" si="77"/>
        <v>0</v>
      </c>
      <c r="AN90" s="173">
        <f t="shared" si="77"/>
        <v>0</v>
      </c>
      <c r="AO90" s="173">
        <f t="shared" si="77"/>
        <v>0</v>
      </c>
      <c r="AP90" s="173">
        <f t="shared" si="77"/>
        <v>0</v>
      </c>
      <c r="AQ90" s="173">
        <f t="shared" si="77"/>
        <v>4</v>
      </c>
      <c r="AR90" s="173">
        <f t="shared" si="77"/>
        <v>0</v>
      </c>
      <c r="AS90" s="173">
        <f t="shared" si="77"/>
        <v>13</v>
      </c>
      <c r="AT90" s="173">
        <f t="shared" si="77"/>
        <v>0</v>
      </c>
      <c r="AU90" s="173">
        <f t="shared" si="77"/>
        <v>0</v>
      </c>
      <c r="AV90" s="173">
        <f t="shared" si="77"/>
        <v>0</v>
      </c>
      <c r="AW90" s="173">
        <f t="shared" si="77"/>
        <v>7</v>
      </c>
      <c r="AX90" s="173">
        <f t="shared" si="77"/>
        <v>100</v>
      </c>
      <c r="AY90" s="173">
        <f t="shared" si="77"/>
        <v>0</v>
      </c>
      <c r="AZ90" s="173">
        <f t="shared" si="77"/>
        <v>0</v>
      </c>
      <c r="BA90" s="173">
        <f t="shared" si="77"/>
        <v>11</v>
      </c>
      <c r="BB90" s="173">
        <f t="shared" si="77"/>
        <v>0</v>
      </c>
      <c r="BC90" s="173">
        <f t="shared" si="77"/>
        <v>3</v>
      </c>
      <c r="BD90" s="173">
        <f t="shared" si="77"/>
        <v>0</v>
      </c>
      <c r="BE90" s="173">
        <f t="shared" si="77"/>
        <v>0</v>
      </c>
      <c r="BF90" s="173">
        <f t="shared" si="77"/>
        <v>0</v>
      </c>
      <c r="BG90" s="173">
        <f t="shared" si="77"/>
        <v>0</v>
      </c>
      <c r="BH90" s="173">
        <f t="shared" si="77"/>
        <v>0</v>
      </c>
      <c r="BI90" s="173">
        <f t="shared" si="77"/>
        <v>0</v>
      </c>
      <c r="BJ90" s="173">
        <f t="shared" si="77"/>
        <v>0</v>
      </c>
      <c r="BK90" s="173">
        <f t="shared" si="77"/>
        <v>0</v>
      </c>
      <c r="BL90" s="173">
        <f t="shared" si="77"/>
        <v>0</v>
      </c>
      <c r="BM90" s="151"/>
      <c r="BN90" s="239" t="str">
        <f>IFERROR(__xludf.DUMMYFUNCTION("""COMPUTED_VALUE"""),"Kateřina Machková")</f>
        <v>Kateřina Machková</v>
      </c>
      <c r="BO90" s="174"/>
      <c r="BP90" s="175"/>
      <c r="BQ90" s="174"/>
      <c r="BR90" s="175"/>
      <c r="BS90" s="174"/>
      <c r="BT90" s="175"/>
      <c r="BU90" s="174"/>
      <c r="BV90" s="175"/>
      <c r="BW90" s="174"/>
      <c r="BX90" s="175"/>
      <c r="BY90" s="174"/>
      <c r="BZ90" s="175"/>
      <c r="CA90" s="174"/>
      <c r="CB90" s="175"/>
      <c r="CC90" s="174"/>
      <c r="CD90" s="175"/>
      <c r="CE90" s="174"/>
      <c r="CF90" s="175"/>
      <c r="CG90" s="174"/>
      <c r="CH90" s="175"/>
      <c r="CI90" s="174"/>
      <c r="CJ90" s="175"/>
      <c r="CK90" s="174"/>
      <c r="CL90" s="175"/>
      <c r="CM90" s="174"/>
      <c r="CN90" s="175"/>
      <c r="CO90" s="174"/>
      <c r="CP90" s="175"/>
      <c r="CQ90" s="174"/>
      <c r="CR90" s="175"/>
      <c r="CS90" s="174"/>
      <c r="CT90" s="175"/>
      <c r="CU90" s="174"/>
      <c r="CV90" s="175"/>
      <c r="CW90" s="174"/>
      <c r="CX90" s="175"/>
      <c r="CY90" s="174"/>
      <c r="CZ90" s="175"/>
      <c r="DA90" s="174"/>
      <c r="DB90" s="175"/>
      <c r="DC90" s="174"/>
      <c r="DD90" s="175"/>
      <c r="DE90" s="174"/>
      <c r="DF90" s="175"/>
      <c r="DG90" s="174"/>
      <c r="DH90" s="175"/>
      <c r="DI90" s="174"/>
      <c r="DJ90" s="175"/>
      <c r="DK90" s="174"/>
      <c r="DL90" s="175"/>
      <c r="DM90" s="174"/>
      <c r="DN90" s="175"/>
      <c r="DO90" s="174"/>
      <c r="DP90" s="175"/>
      <c r="DQ90" s="174"/>
      <c r="DR90" s="175"/>
      <c r="DS90" s="174"/>
      <c r="DT90" s="175"/>
      <c r="DU90" s="174"/>
      <c r="DV90" s="175"/>
      <c r="DW90" s="174"/>
      <c r="DX90" s="175"/>
      <c r="DY90" s="239"/>
      <c r="DZ90" s="159" t="str">
        <f t="shared" si="26"/>
        <v>Kateřina Machková</v>
      </c>
      <c r="EA90" s="202"/>
      <c r="EB90" s="203"/>
      <c r="EC90" s="202"/>
      <c r="ED90" s="203"/>
      <c r="EE90" s="202"/>
      <c r="EF90" s="203"/>
      <c r="EG90" s="202"/>
      <c r="EH90" s="203"/>
      <c r="EI90" s="202"/>
      <c r="EJ90" s="203"/>
      <c r="EK90" s="202"/>
      <c r="EL90" s="203"/>
      <c r="EM90" s="202"/>
      <c r="EN90" s="203"/>
      <c r="EO90" s="202"/>
      <c r="EP90" s="203"/>
      <c r="EQ90" s="202"/>
      <c r="ER90" s="203"/>
      <c r="ES90" s="202"/>
      <c r="ET90" s="203"/>
      <c r="EU90" s="202"/>
      <c r="EV90" s="203"/>
      <c r="EW90" s="202"/>
      <c r="EX90" s="203"/>
      <c r="EY90" s="202"/>
      <c r="EZ90" s="203"/>
      <c r="FA90" s="202"/>
      <c r="FB90" s="203"/>
      <c r="FC90" s="202"/>
      <c r="FD90" s="203"/>
      <c r="FE90" s="202"/>
      <c r="FF90" s="203"/>
      <c r="FG90" s="202"/>
      <c r="FH90" s="203"/>
      <c r="FI90" s="202"/>
      <c r="FJ90" s="203"/>
      <c r="FK90" s="202"/>
      <c r="FL90" s="203"/>
      <c r="FM90" s="202"/>
      <c r="FN90" s="203"/>
      <c r="FO90" s="202"/>
      <c r="FP90" s="203"/>
      <c r="FQ90" s="202"/>
      <c r="FR90" s="203"/>
      <c r="FS90" s="202"/>
      <c r="FT90" s="203"/>
      <c r="FU90" s="202"/>
      <c r="FV90" s="203"/>
      <c r="FW90" s="202"/>
      <c r="FX90" s="203"/>
      <c r="FY90" s="202"/>
      <c r="FZ90" s="203"/>
      <c r="GA90" s="202"/>
      <c r="GB90" s="203"/>
      <c r="GC90" s="202"/>
      <c r="GD90" s="203"/>
      <c r="GE90" s="202"/>
      <c r="GF90" s="203"/>
      <c r="GG90" s="202"/>
      <c r="GH90" s="203"/>
      <c r="GI90" s="202"/>
      <c r="GJ90" s="203"/>
      <c r="GK90" s="239"/>
      <c r="GL90" s="159" t="str">
        <f t="shared" si="27"/>
        <v>Kateřina Machková</v>
      </c>
      <c r="GM90" s="202">
        <f>IFERROR(__xludf.DUMMYFUNCTION("""COMPUTED_VALUE"""),5.0)</f>
        <v>5</v>
      </c>
      <c r="GN90" s="203"/>
      <c r="GO90" s="202">
        <f>IFERROR(__xludf.DUMMYFUNCTION("""COMPUTED_VALUE"""),5.0)</f>
        <v>5</v>
      </c>
      <c r="GP90" s="203"/>
      <c r="GQ90" s="202">
        <f>IFERROR(__xludf.DUMMYFUNCTION("""COMPUTED_VALUE"""),5.0)</f>
        <v>5</v>
      </c>
      <c r="GR90" s="203"/>
      <c r="GS90" s="202"/>
      <c r="GT90" s="203"/>
      <c r="GU90" s="202"/>
      <c r="GV90" s="203"/>
      <c r="GW90" s="202">
        <f>IFERROR(__xludf.DUMMYFUNCTION("""COMPUTED_VALUE"""),6.0)</f>
        <v>6</v>
      </c>
      <c r="GX90" s="203"/>
      <c r="GY90" s="202">
        <f>IFERROR(__xludf.DUMMYFUNCTION("""COMPUTED_VALUE"""),7.0)</f>
        <v>7</v>
      </c>
      <c r="GZ90" s="203"/>
      <c r="HA90" s="202">
        <f>IFERROR(__xludf.DUMMYFUNCTION("""COMPUTED_VALUE"""),12.0)</f>
        <v>12</v>
      </c>
      <c r="HB90" s="203"/>
      <c r="HC90" s="202">
        <f>IFERROR(__xludf.DUMMYFUNCTION("""COMPUTED_VALUE"""),5.0)</f>
        <v>5</v>
      </c>
      <c r="HD90" s="203"/>
      <c r="HE90" s="202">
        <f>IFERROR(__xludf.DUMMYFUNCTION("""COMPUTED_VALUE"""),5.0)</f>
        <v>5</v>
      </c>
      <c r="HF90" s="203"/>
      <c r="HG90" s="202"/>
      <c r="HH90" s="203"/>
      <c r="HI90" s="202"/>
      <c r="HJ90" s="203"/>
      <c r="HK90" s="202">
        <f>IFERROR(__xludf.DUMMYFUNCTION("""COMPUTED_VALUE"""),7.5)</f>
        <v>7.5</v>
      </c>
      <c r="HL90" s="203"/>
      <c r="HM90" s="202">
        <f>IFERROR(__xludf.DUMMYFUNCTION("""COMPUTED_VALUE"""),12.0)</f>
        <v>12</v>
      </c>
      <c r="HN90" s="203"/>
      <c r="HO90" s="202"/>
      <c r="HP90" s="203"/>
      <c r="HQ90" s="202">
        <f>IFERROR(__xludf.DUMMYFUNCTION("""COMPUTED_VALUE"""),13.0)</f>
        <v>13</v>
      </c>
      <c r="HR90" s="203"/>
      <c r="HS90" s="202">
        <f>IFERROR(__xludf.DUMMYFUNCTION("""COMPUTED_VALUE"""),8.0)</f>
        <v>8</v>
      </c>
      <c r="HT90" s="203"/>
      <c r="HU90" s="202"/>
      <c r="HV90" s="203"/>
      <c r="HW90" s="202"/>
      <c r="HX90" s="203"/>
      <c r="HY90" s="202"/>
      <c r="HZ90" s="203"/>
      <c r="IA90" s="202">
        <f>IFERROR(__xludf.DUMMYFUNCTION("""COMPUTED_VALUE"""),4.0)</f>
        <v>4</v>
      </c>
      <c r="IB90" s="203"/>
      <c r="IC90" s="202">
        <f>IFERROR(__xludf.DUMMYFUNCTION("""COMPUTED_VALUE"""),13.0)</f>
        <v>13</v>
      </c>
      <c r="ID90" s="203"/>
      <c r="IE90" s="202"/>
      <c r="IF90" s="203"/>
      <c r="IG90" s="202">
        <f>IFERROR(__xludf.DUMMYFUNCTION("""COMPUTED_VALUE"""),7.0)</f>
        <v>7</v>
      </c>
      <c r="IH90" s="203">
        <f>IFERROR(__xludf.DUMMYFUNCTION("""COMPUTED_VALUE"""),100.0)</f>
        <v>100</v>
      </c>
      <c r="II90" s="202"/>
      <c r="IJ90" s="203"/>
      <c r="IK90" s="202">
        <f>IFERROR(__xludf.DUMMYFUNCTION("""COMPUTED_VALUE"""),11.0)</f>
        <v>11</v>
      </c>
      <c r="IL90" s="203"/>
      <c r="IM90" s="202">
        <f>IFERROR(__xludf.DUMMYFUNCTION("""COMPUTED_VALUE"""),3.0)</f>
        <v>3</v>
      </c>
      <c r="IN90" s="203"/>
      <c r="IO90" s="202"/>
      <c r="IP90" s="203"/>
      <c r="IQ90" s="202"/>
      <c r="IR90" s="203"/>
      <c r="IS90" s="202"/>
      <c r="IT90" s="203"/>
      <c r="IU90" s="202"/>
      <c r="IV90" s="203"/>
    </row>
    <row r="91">
      <c r="A91" s="225">
        <f>IFERROR(__xludf.DUMMYFUNCTION("""COMPUTED_VALUE"""),100.0)</f>
        <v>100</v>
      </c>
      <c r="B91" s="159" t="str">
        <f t="shared" si="24"/>
        <v>Marek Šimek</v>
      </c>
      <c r="C91" s="173">
        <f t="shared" ref="C91:BL91" si="78">BO91+EA91+GM91</f>
        <v>0</v>
      </c>
      <c r="D91" s="173">
        <f t="shared" si="78"/>
        <v>0</v>
      </c>
      <c r="E91" s="173">
        <f t="shared" si="78"/>
        <v>0</v>
      </c>
      <c r="F91" s="173">
        <f t="shared" si="78"/>
        <v>0</v>
      </c>
      <c r="G91" s="173">
        <f t="shared" si="78"/>
        <v>11.5</v>
      </c>
      <c r="H91" s="173">
        <f t="shared" si="78"/>
        <v>0</v>
      </c>
      <c r="I91" s="173">
        <f t="shared" si="78"/>
        <v>12</v>
      </c>
      <c r="J91" s="173">
        <f t="shared" si="78"/>
        <v>0</v>
      </c>
      <c r="K91" s="173">
        <f t="shared" si="78"/>
        <v>0</v>
      </c>
      <c r="L91" s="173">
        <f t="shared" si="78"/>
        <v>0</v>
      </c>
      <c r="M91" s="173">
        <f t="shared" si="78"/>
        <v>0</v>
      </c>
      <c r="N91" s="173">
        <f t="shared" si="78"/>
        <v>0</v>
      </c>
      <c r="O91" s="173">
        <f t="shared" si="78"/>
        <v>0</v>
      </c>
      <c r="P91" s="173">
        <f t="shared" si="78"/>
        <v>0</v>
      </c>
      <c r="Q91" s="173">
        <f t="shared" si="78"/>
        <v>0</v>
      </c>
      <c r="R91" s="173">
        <f t="shared" si="78"/>
        <v>0</v>
      </c>
      <c r="S91" s="173">
        <f t="shared" si="78"/>
        <v>0</v>
      </c>
      <c r="T91" s="173">
        <f t="shared" si="78"/>
        <v>0</v>
      </c>
      <c r="U91" s="173">
        <f t="shared" si="78"/>
        <v>0</v>
      </c>
      <c r="V91" s="173">
        <f t="shared" si="78"/>
        <v>0</v>
      </c>
      <c r="W91" s="173">
        <f t="shared" si="78"/>
        <v>8</v>
      </c>
      <c r="X91" s="173">
        <f t="shared" si="78"/>
        <v>0</v>
      </c>
      <c r="Y91" s="173">
        <f t="shared" si="78"/>
        <v>0</v>
      </c>
      <c r="Z91" s="173">
        <f t="shared" si="78"/>
        <v>0</v>
      </c>
      <c r="AA91" s="173">
        <f t="shared" si="78"/>
        <v>9</v>
      </c>
      <c r="AB91" s="173">
        <f t="shared" si="78"/>
        <v>0</v>
      </c>
      <c r="AC91" s="173">
        <f t="shared" si="78"/>
        <v>9</v>
      </c>
      <c r="AD91" s="173">
        <f t="shared" si="78"/>
        <v>0</v>
      </c>
      <c r="AE91" s="173">
        <f t="shared" si="78"/>
        <v>0</v>
      </c>
      <c r="AF91" s="173">
        <f t="shared" si="78"/>
        <v>0</v>
      </c>
      <c r="AG91" s="173">
        <f t="shared" si="78"/>
        <v>0</v>
      </c>
      <c r="AH91" s="173">
        <f t="shared" si="78"/>
        <v>0</v>
      </c>
      <c r="AI91" s="173">
        <f t="shared" si="78"/>
        <v>7</v>
      </c>
      <c r="AJ91" s="173">
        <f t="shared" si="78"/>
        <v>0</v>
      </c>
      <c r="AK91" s="173">
        <f t="shared" si="78"/>
        <v>7</v>
      </c>
      <c r="AL91" s="173">
        <f t="shared" si="78"/>
        <v>0</v>
      </c>
      <c r="AM91" s="173">
        <f t="shared" si="78"/>
        <v>0</v>
      </c>
      <c r="AN91" s="173">
        <f t="shared" si="78"/>
        <v>0</v>
      </c>
      <c r="AO91" s="173">
        <f t="shared" si="78"/>
        <v>0</v>
      </c>
      <c r="AP91" s="173">
        <f t="shared" si="78"/>
        <v>0</v>
      </c>
      <c r="AQ91" s="173">
        <f t="shared" si="78"/>
        <v>0</v>
      </c>
      <c r="AR91" s="173">
        <f t="shared" si="78"/>
        <v>0</v>
      </c>
      <c r="AS91" s="173">
        <f t="shared" si="78"/>
        <v>8.5</v>
      </c>
      <c r="AT91" s="173">
        <f t="shared" si="78"/>
        <v>0</v>
      </c>
      <c r="AU91" s="173">
        <f t="shared" si="78"/>
        <v>13</v>
      </c>
      <c r="AV91" s="173">
        <f t="shared" si="78"/>
        <v>0</v>
      </c>
      <c r="AW91" s="173">
        <f t="shared" si="78"/>
        <v>0</v>
      </c>
      <c r="AX91" s="173">
        <f t="shared" si="78"/>
        <v>0</v>
      </c>
      <c r="AY91" s="173">
        <f t="shared" si="78"/>
        <v>0</v>
      </c>
      <c r="AZ91" s="173">
        <f t="shared" si="78"/>
        <v>0</v>
      </c>
      <c r="BA91" s="173">
        <f t="shared" si="78"/>
        <v>0</v>
      </c>
      <c r="BB91" s="173">
        <f t="shared" si="78"/>
        <v>0</v>
      </c>
      <c r="BC91" s="173">
        <f t="shared" si="78"/>
        <v>0</v>
      </c>
      <c r="BD91" s="173">
        <f t="shared" si="78"/>
        <v>0</v>
      </c>
      <c r="BE91" s="173">
        <f t="shared" si="78"/>
        <v>4</v>
      </c>
      <c r="BF91" s="173">
        <f t="shared" si="78"/>
        <v>0</v>
      </c>
      <c r="BG91" s="173">
        <f t="shared" si="78"/>
        <v>12</v>
      </c>
      <c r="BH91" s="173">
        <f t="shared" si="78"/>
        <v>0</v>
      </c>
      <c r="BI91" s="173">
        <f t="shared" si="78"/>
        <v>0</v>
      </c>
      <c r="BJ91" s="173">
        <f t="shared" si="78"/>
        <v>0</v>
      </c>
      <c r="BK91" s="173">
        <f t="shared" si="78"/>
        <v>0</v>
      </c>
      <c r="BL91" s="173">
        <f t="shared" si="78"/>
        <v>0</v>
      </c>
      <c r="BM91" s="151"/>
      <c r="BN91" s="239" t="str">
        <f>IFERROR(__xludf.DUMMYFUNCTION("""COMPUTED_VALUE"""),"Marek Šimek")</f>
        <v>Marek Šimek</v>
      </c>
      <c r="BO91" s="174"/>
      <c r="BP91" s="175"/>
      <c r="BQ91" s="174"/>
      <c r="BR91" s="175"/>
      <c r="BS91" s="174">
        <f>IFERROR(__xludf.DUMMYFUNCTION("""COMPUTED_VALUE"""),11.5)</f>
        <v>11.5</v>
      </c>
      <c r="BT91" s="175"/>
      <c r="BU91" s="174"/>
      <c r="BV91" s="175"/>
      <c r="BW91" s="174"/>
      <c r="BX91" s="175"/>
      <c r="BY91" s="174"/>
      <c r="BZ91" s="175"/>
      <c r="CA91" s="174"/>
      <c r="CB91" s="175"/>
      <c r="CC91" s="174"/>
      <c r="CD91" s="175"/>
      <c r="CE91" s="174"/>
      <c r="CF91" s="175"/>
      <c r="CG91" s="174"/>
      <c r="CH91" s="175"/>
      <c r="CI91" s="174"/>
      <c r="CJ91" s="175"/>
      <c r="CK91" s="174"/>
      <c r="CL91" s="175"/>
      <c r="CM91" s="174">
        <f>IFERROR(__xludf.DUMMYFUNCTION("""COMPUTED_VALUE"""),9.0)</f>
        <v>9</v>
      </c>
      <c r="CN91" s="175"/>
      <c r="CO91" s="174"/>
      <c r="CP91" s="175"/>
      <c r="CQ91" s="174"/>
      <c r="CR91" s="175"/>
      <c r="CS91" s="174"/>
      <c r="CT91" s="175"/>
      <c r="CU91" s="174"/>
      <c r="CV91" s="175"/>
      <c r="CW91" s="174"/>
      <c r="CX91" s="175"/>
      <c r="CY91" s="174"/>
      <c r="CZ91" s="175"/>
      <c r="DA91" s="174"/>
      <c r="DB91" s="175"/>
      <c r="DC91" s="174"/>
      <c r="DD91" s="175"/>
      <c r="DE91" s="174"/>
      <c r="DF91" s="175"/>
      <c r="DG91" s="174"/>
      <c r="DH91" s="175"/>
      <c r="DI91" s="174"/>
      <c r="DJ91" s="175"/>
      <c r="DK91" s="174"/>
      <c r="DL91" s="175"/>
      <c r="DM91" s="174"/>
      <c r="DN91" s="175"/>
      <c r="DO91" s="174"/>
      <c r="DP91" s="175"/>
      <c r="DQ91" s="174"/>
      <c r="DR91" s="175"/>
      <c r="DS91" s="174">
        <f>IFERROR(__xludf.DUMMYFUNCTION("""COMPUTED_VALUE"""),12.0)</f>
        <v>12</v>
      </c>
      <c r="DT91" s="175"/>
      <c r="DU91" s="174"/>
      <c r="DV91" s="175"/>
      <c r="DW91" s="174"/>
      <c r="DX91" s="175"/>
      <c r="DY91" s="239"/>
      <c r="DZ91" s="159" t="str">
        <f t="shared" si="26"/>
        <v>Marek Šimek</v>
      </c>
      <c r="EA91" s="202"/>
      <c r="EB91" s="203"/>
      <c r="EC91" s="202"/>
      <c r="ED91" s="203"/>
      <c r="EE91" s="202"/>
      <c r="EF91" s="203"/>
      <c r="EG91" s="202">
        <f>IFERROR(__xludf.DUMMYFUNCTION("""COMPUTED_VALUE"""),12.0)</f>
        <v>12</v>
      </c>
      <c r="EH91" s="203"/>
      <c r="EI91" s="202"/>
      <c r="EJ91" s="203"/>
      <c r="EK91" s="202"/>
      <c r="EL91" s="203"/>
      <c r="EM91" s="202"/>
      <c r="EN91" s="203"/>
      <c r="EO91" s="202"/>
      <c r="EP91" s="203"/>
      <c r="EQ91" s="202"/>
      <c r="ER91" s="203"/>
      <c r="ES91" s="202"/>
      <c r="ET91" s="203"/>
      <c r="EU91" s="202">
        <f>IFERROR(__xludf.DUMMYFUNCTION("""COMPUTED_VALUE"""),8.0)</f>
        <v>8</v>
      </c>
      <c r="EV91" s="203"/>
      <c r="EW91" s="202"/>
      <c r="EX91" s="203"/>
      <c r="EY91" s="202"/>
      <c r="EZ91" s="203"/>
      <c r="FA91" s="202">
        <f>IFERROR(__xludf.DUMMYFUNCTION("""COMPUTED_VALUE"""),9.0)</f>
        <v>9</v>
      </c>
      <c r="FB91" s="203"/>
      <c r="FC91" s="202"/>
      <c r="FD91" s="203"/>
      <c r="FE91" s="202"/>
      <c r="FF91" s="203"/>
      <c r="FG91" s="202">
        <f>IFERROR(__xludf.DUMMYFUNCTION("""COMPUTED_VALUE"""),7.0)</f>
        <v>7</v>
      </c>
      <c r="FH91" s="203"/>
      <c r="FI91" s="202">
        <f>IFERROR(__xludf.DUMMYFUNCTION("""COMPUTED_VALUE"""),7.0)</f>
        <v>7</v>
      </c>
      <c r="FJ91" s="203"/>
      <c r="FK91" s="202"/>
      <c r="FL91" s="203"/>
      <c r="FM91" s="202"/>
      <c r="FN91" s="203"/>
      <c r="FO91" s="202"/>
      <c r="FP91" s="203"/>
      <c r="FQ91" s="202">
        <f>IFERROR(__xludf.DUMMYFUNCTION("""COMPUTED_VALUE"""),8.5)</f>
        <v>8.5</v>
      </c>
      <c r="FR91" s="203"/>
      <c r="FS91" s="202">
        <f>IFERROR(__xludf.DUMMYFUNCTION("""COMPUTED_VALUE"""),13.0)</f>
        <v>13</v>
      </c>
      <c r="FT91" s="203"/>
      <c r="FU91" s="202"/>
      <c r="FV91" s="203"/>
      <c r="FW91" s="202"/>
      <c r="FX91" s="203"/>
      <c r="FY91" s="202"/>
      <c r="FZ91" s="203"/>
      <c r="GA91" s="202"/>
      <c r="GB91" s="203"/>
      <c r="GC91" s="202">
        <f>IFERROR(__xludf.DUMMYFUNCTION("""COMPUTED_VALUE"""),4.0)</f>
        <v>4</v>
      </c>
      <c r="GD91" s="203"/>
      <c r="GE91" s="202"/>
      <c r="GF91" s="203"/>
      <c r="GG91" s="202"/>
      <c r="GH91" s="203"/>
      <c r="GI91" s="202"/>
      <c r="GJ91" s="203"/>
      <c r="GK91" s="239"/>
      <c r="GL91" s="159" t="str">
        <f t="shared" si="27"/>
        <v>Marek Šimek</v>
      </c>
      <c r="GM91" s="202"/>
      <c r="GN91" s="203"/>
      <c r="GO91" s="202"/>
      <c r="GP91" s="203"/>
      <c r="GQ91" s="202"/>
      <c r="GR91" s="203"/>
      <c r="GS91" s="202"/>
      <c r="GT91" s="203"/>
      <c r="GU91" s="202"/>
      <c r="GV91" s="203"/>
      <c r="GW91" s="202"/>
      <c r="GX91" s="203"/>
      <c r="GY91" s="202"/>
      <c r="GZ91" s="203"/>
      <c r="HA91" s="202"/>
      <c r="HB91" s="203"/>
      <c r="HC91" s="202"/>
      <c r="HD91" s="203"/>
      <c r="HE91" s="202"/>
      <c r="HF91" s="203"/>
      <c r="HG91" s="202"/>
      <c r="HH91" s="203"/>
      <c r="HI91" s="202"/>
      <c r="HJ91" s="203"/>
      <c r="HK91" s="202"/>
      <c r="HL91" s="203"/>
      <c r="HM91" s="202"/>
      <c r="HN91" s="203"/>
      <c r="HO91" s="202"/>
      <c r="HP91" s="203"/>
      <c r="HQ91" s="202"/>
      <c r="HR91" s="203"/>
      <c r="HS91" s="202"/>
      <c r="HT91" s="203"/>
      <c r="HU91" s="202"/>
      <c r="HV91" s="203"/>
      <c r="HW91" s="202"/>
      <c r="HX91" s="203"/>
      <c r="HY91" s="202"/>
      <c r="HZ91" s="203"/>
      <c r="IA91" s="202"/>
      <c r="IB91" s="203"/>
      <c r="IC91" s="202"/>
      <c r="ID91" s="203"/>
      <c r="IE91" s="202"/>
      <c r="IF91" s="203"/>
      <c r="IG91" s="202"/>
      <c r="IH91" s="203"/>
      <c r="II91" s="202"/>
      <c r="IJ91" s="203"/>
      <c r="IK91" s="202"/>
      <c r="IL91" s="203"/>
      <c r="IM91" s="202"/>
      <c r="IN91" s="203"/>
      <c r="IO91" s="202"/>
      <c r="IP91" s="203"/>
      <c r="IQ91" s="202"/>
      <c r="IR91" s="203"/>
      <c r="IS91" s="202"/>
      <c r="IT91" s="203"/>
      <c r="IU91" s="202"/>
      <c r="IV91" s="203"/>
    </row>
    <row r="92">
      <c r="A92" s="225">
        <f>IFERROR(__xludf.DUMMYFUNCTION("""COMPUTED_VALUE"""),100.0)</f>
        <v>100</v>
      </c>
      <c r="B92" s="159" t="str">
        <f t="shared" si="24"/>
        <v>Lukáš Volf</v>
      </c>
      <c r="C92" s="173">
        <f t="shared" ref="C92:BL92" si="79">BO92+EA92+GM92</f>
        <v>0</v>
      </c>
      <c r="D92" s="173">
        <f t="shared" si="79"/>
        <v>0</v>
      </c>
      <c r="E92" s="173">
        <f t="shared" si="79"/>
        <v>0</v>
      </c>
      <c r="F92" s="173">
        <f t="shared" si="79"/>
        <v>0</v>
      </c>
      <c r="G92" s="173">
        <f t="shared" si="79"/>
        <v>0</v>
      </c>
      <c r="H92" s="173">
        <f t="shared" si="79"/>
        <v>0</v>
      </c>
      <c r="I92" s="173">
        <f t="shared" si="79"/>
        <v>0</v>
      </c>
      <c r="J92" s="173">
        <f t="shared" si="79"/>
        <v>0</v>
      </c>
      <c r="K92" s="173">
        <f t="shared" si="79"/>
        <v>0</v>
      </c>
      <c r="L92" s="173">
        <f t="shared" si="79"/>
        <v>0</v>
      </c>
      <c r="M92" s="173">
        <f t="shared" si="79"/>
        <v>0</v>
      </c>
      <c r="N92" s="173">
        <f t="shared" si="79"/>
        <v>0</v>
      </c>
      <c r="O92" s="173">
        <f t="shared" si="79"/>
        <v>0</v>
      </c>
      <c r="P92" s="173">
        <f t="shared" si="79"/>
        <v>0</v>
      </c>
      <c r="Q92" s="173">
        <f t="shared" si="79"/>
        <v>0</v>
      </c>
      <c r="R92" s="173">
        <f t="shared" si="79"/>
        <v>0</v>
      </c>
      <c r="S92" s="173">
        <f t="shared" si="79"/>
        <v>0</v>
      </c>
      <c r="T92" s="173">
        <f t="shared" si="79"/>
        <v>0</v>
      </c>
      <c r="U92" s="173">
        <f t="shared" si="79"/>
        <v>0</v>
      </c>
      <c r="V92" s="173">
        <f t="shared" si="79"/>
        <v>0</v>
      </c>
      <c r="W92" s="173">
        <f t="shared" si="79"/>
        <v>0</v>
      </c>
      <c r="X92" s="173">
        <f t="shared" si="79"/>
        <v>0</v>
      </c>
      <c r="Y92" s="173">
        <f t="shared" si="79"/>
        <v>0</v>
      </c>
      <c r="Z92" s="173">
        <f t="shared" si="79"/>
        <v>0</v>
      </c>
      <c r="AA92" s="173">
        <f t="shared" si="79"/>
        <v>0</v>
      </c>
      <c r="AB92" s="173">
        <f t="shared" si="79"/>
        <v>0</v>
      </c>
      <c r="AC92" s="173">
        <f t="shared" si="79"/>
        <v>0</v>
      </c>
      <c r="AD92" s="173">
        <f t="shared" si="79"/>
        <v>0</v>
      </c>
      <c r="AE92" s="173">
        <f t="shared" si="79"/>
        <v>0</v>
      </c>
      <c r="AF92" s="173">
        <f t="shared" si="79"/>
        <v>0</v>
      </c>
      <c r="AG92" s="173">
        <f t="shared" si="79"/>
        <v>0</v>
      </c>
      <c r="AH92" s="173">
        <f t="shared" si="79"/>
        <v>0</v>
      </c>
      <c r="AI92" s="173">
        <f t="shared" si="79"/>
        <v>0</v>
      </c>
      <c r="AJ92" s="173">
        <f t="shared" si="79"/>
        <v>0</v>
      </c>
      <c r="AK92" s="173">
        <f t="shared" si="79"/>
        <v>0</v>
      </c>
      <c r="AL92" s="173">
        <f t="shared" si="79"/>
        <v>0</v>
      </c>
      <c r="AM92" s="173">
        <f t="shared" si="79"/>
        <v>0</v>
      </c>
      <c r="AN92" s="173">
        <f t="shared" si="79"/>
        <v>0</v>
      </c>
      <c r="AO92" s="173">
        <f t="shared" si="79"/>
        <v>0</v>
      </c>
      <c r="AP92" s="173">
        <f t="shared" si="79"/>
        <v>0</v>
      </c>
      <c r="AQ92" s="173">
        <f t="shared" si="79"/>
        <v>0</v>
      </c>
      <c r="AR92" s="173">
        <f t="shared" si="79"/>
        <v>0</v>
      </c>
      <c r="AS92" s="173">
        <f t="shared" si="79"/>
        <v>0</v>
      </c>
      <c r="AT92" s="173">
        <f t="shared" si="79"/>
        <v>0</v>
      </c>
      <c r="AU92" s="173">
        <f t="shared" si="79"/>
        <v>0</v>
      </c>
      <c r="AV92" s="173">
        <f t="shared" si="79"/>
        <v>0</v>
      </c>
      <c r="AW92" s="173">
        <f t="shared" si="79"/>
        <v>0</v>
      </c>
      <c r="AX92" s="173">
        <f t="shared" si="79"/>
        <v>0</v>
      </c>
      <c r="AY92" s="173">
        <f t="shared" si="79"/>
        <v>0</v>
      </c>
      <c r="AZ92" s="173">
        <f t="shared" si="79"/>
        <v>0</v>
      </c>
      <c r="BA92" s="173">
        <f t="shared" si="79"/>
        <v>0</v>
      </c>
      <c r="BB92" s="173">
        <f t="shared" si="79"/>
        <v>0</v>
      </c>
      <c r="BC92" s="173">
        <f t="shared" si="79"/>
        <v>0</v>
      </c>
      <c r="BD92" s="173">
        <f t="shared" si="79"/>
        <v>0</v>
      </c>
      <c r="BE92" s="173">
        <f t="shared" si="79"/>
        <v>0</v>
      </c>
      <c r="BF92" s="173">
        <f t="shared" si="79"/>
        <v>0</v>
      </c>
      <c r="BG92" s="173">
        <f t="shared" si="79"/>
        <v>0</v>
      </c>
      <c r="BH92" s="173">
        <f t="shared" si="79"/>
        <v>0</v>
      </c>
      <c r="BI92" s="173">
        <f t="shared" si="79"/>
        <v>0</v>
      </c>
      <c r="BJ92" s="173">
        <f t="shared" si="79"/>
        <v>0</v>
      </c>
      <c r="BK92" s="173">
        <f t="shared" si="79"/>
        <v>0</v>
      </c>
      <c r="BL92" s="173">
        <f t="shared" si="79"/>
        <v>0</v>
      </c>
      <c r="BM92" s="151"/>
      <c r="BN92" s="239" t="str">
        <f>IFERROR(__xludf.DUMMYFUNCTION("""COMPUTED_VALUE"""),"Lukáš Volf")</f>
        <v>Lukáš Volf</v>
      </c>
      <c r="BO92" s="174"/>
      <c r="BP92" s="175"/>
      <c r="BQ92" s="174"/>
      <c r="BR92" s="175"/>
      <c r="BS92" s="174"/>
      <c r="BT92" s="175"/>
      <c r="BU92" s="174"/>
      <c r="BV92" s="175"/>
      <c r="BW92" s="174"/>
      <c r="BX92" s="175"/>
      <c r="BY92" s="174"/>
      <c r="BZ92" s="175"/>
      <c r="CA92" s="174"/>
      <c r="CB92" s="175"/>
      <c r="CC92" s="174"/>
      <c r="CD92" s="175"/>
      <c r="CE92" s="174"/>
      <c r="CF92" s="175"/>
      <c r="CG92" s="174"/>
      <c r="CH92" s="175"/>
      <c r="CI92" s="174"/>
      <c r="CJ92" s="175"/>
      <c r="CK92" s="174"/>
      <c r="CL92" s="175"/>
      <c r="CM92" s="174"/>
      <c r="CN92" s="175"/>
      <c r="CO92" s="174"/>
      <c r="CP92" s="175"/>
      <c r="CQ92" s="174"/>
      <c r="CR92" s="175"/>
      <c r="CS92" s="174"/>
      <c r="CT92" s="175"/>
      <c r="CU92" s="174"/>
      <c r="CV92" s="175"/>
      <c r="CW92" s="174"/>
      <c r="CX92" s="175"/>
      <c r="CY92" s="174"/>
      <c r="CZ92" s="175"/>
      <c r="DA92" s="174"/>
      <c r="DB92" s="175"/>
      <c r="DC92" s="174"/>
      <c r="DD92" s="175"/>
      <c r="DE92" s="174"/>
      <c r="DF92" s="175"/>
      <c r="DG92" s="174"/>
      <c r="DH92" s="175"/>
      <c r="DI92" s="174"/>
      <c r="DJ92" s="175"/>
      <c r="DK92" s="174"/>
      <c r="DL92" s="175"/>
      <c r="DM92" s="174"/>
      <c r="DN92" s="175"/>
      <c r="DO92" s="174"/>
      <c r="DP92" s="175"/>
      <c r="DQ92" s="174"/>
      <c r="DR92" s="175"/>
      <c r="DS92" s="174"/>
      <c r="DT92" s="175"/>
      <c r="DU92" s="174"/>
      <c r="DV92" s="175"/>
      <c r="DW92" s="174"/>
      <c r="DX92" s="175"/>
      <c r="DY92" s="239"/>
      <c r="DZ92" s="159" t="str">
        <f t="shared" si="26"/>
        <v>Lukáš Volf</v>
      </c>
      <c r="EA92" s="202"/>
      <c r="EB92" s="203"/>
      <c r="EC92" s="202"/>
      <c r="ED92" s="203"/>
      <c r="EE92" s="202"/>
      <c r="EF92" s="203"/>
      <c r="EG92" s="202"/>
      <c r="EH92" s="203"/>
      <c r="EI92" s="202"/>
      <c r="EJ92" s="203"/>
      <c r="EK92" s="202"/>
      <c r="EL92" s="203"/>
      <c r="EM92" s="202"/>
      <c r="EN92" s="203"/>
      <c r="EO92" s="202"/>
      <c r="EP92" s="203"/>
      <c r="EQ92" s="202"/>
      <c r="ER92" s="203"/>
      <c r="ES92" s="202"/>
      <c r="ET92" s="203"/>
      <c r="EU92" s="202"/>
      <c r="EV92" s="203"/>
      <c r="EW92" s="202"/>
      <c r="EX92" s="203"/>
      <c r="EY92" s="202"/>
      <c r="EZ92" s="203"/>
      <c r="FA92" s="202"/>
      <c r="FB92" s="203"/>
      <c r="FC92" s="202"/>
      <c r="FD92" s="203"/>
      <c r="FE92" s="202"/>
      <c r="FF92" s="203"/>
      <c r="FG92" s="202"/>
      <c r="FH92" s="203"/>
      <c r="FI92" s="202"/>
      <c r="FJ92" s="203"/>
      <c r="FK92" s="202"/>
      <c r="FL92" s="203"/>
      <c r="FM92" s="202"/>
      <c r="FN92" s="203"/>
      <c r="FO92" s="202"/>
      <c r="FP92" s="203"/>
      <c r="FQ92" s="202"/>
      <c r="FR92" s="203"/>
      <c r="FS92" s="202"/>
      <c r="FT92" s="203"/>
      <c r="FU92" s="202"/>
      <c r="FV92" s="203"/>
      <c r="FW92" s="202"/>
      <c r="FX92" s="203"/>
      <c r="FY92" s="202"/>
      <c r="FZ92" s="203"/>
      <c r="GA92" s="202"/>
      <c r="GB92" s="203"/>
      <c r="GC92" s="202"/>
      <c r="GD92" s="203"/>
      <c r="GE92" s="202"/>
      <c r="GF92" s="203"/>
      <c r="GG92" s="202"/>
      <c r="GH92" s="203"/>
      <c r="GI92" s="202"/>
      <c r="GJ92" s="203"/>
      <c r="GK92" s="239"/>
      <c r="GL92" s="159" t="str">
        <f t="shared" si="27"/>
        <v>Lukáš Volf</v>
      </c>
      <c r="GM92" s="202"/>
      <c r="GN92" s="203"/>
      <c r="GO92" s="202"/>
      <c r="GP92" s="203"/>
      <c r="GQ92" s="202"/>
      <c r="GR92" s="203"/>
      <c r="GS92" s="202"/>
      <c r="GT92" s="203"/>
      <c r="GU92" s="202"/>
      <c r="GV92" s="203"/>
      <c r="GW92" s="202"/>
      <c r="GX92" s="203"/>
      <c r="GY92" s="202"/>
      <c r="GZ92" s="203"/>
      <c r="HA92" s="202"/>
      <c r="HB92" s="203"/>
      <c r="HC92" s="202"/>
      <c r="HD92" s="203"/>
      <c r="HE92" s="202"/>
      <c r="HF92" s="203"/>
      <c r="HG92" s="202"/>
      <c r="HH92" s="203"/>
      <c r="HI92" s="202"/>
      <c r="HJ92" s="203"/>
      <c r="HK92" s="202"/>
      <c r="HL92" s="203"/>
      <c r="HM92" s="202"/>
      <c r="HN92" s="203"/>
      <c r="HO92" s="202"/>
      <c r="HP92" s="203"/>
      <c r="HQ92" s="202"/>
      <c r="HR92" s="203"/>
      <c r="HS92" s="202"/>
      <c r="HT92" s="203"/>
      <c r="HU92" s="202"/>
      <c r="HV92" s="203"/>
      <c r="HW92" s="202"/>
      <c r="HX92" s="203"/>
      <c r="HY92" s="202"/>
      <c r="HZ92" s="203"/>
      <c r="IA92" s="202"/>
      <c r="IB92" s="203"/>
      <c r="IC92" s="202"/>
      <c r="ID92" s="203"/>
      <c r="IE92" s="202"/>
      <c r="IF92" s="203"/>
      <c r="IG92" s="202"/>
      <c r="IH92" s="203"/>
      <c r="II92" s="202"/>
      <c r="IJ92" s="203"/>
      <c r="IK92" s="202"/>
      <c r="IL92" s="203"/>
      <c r="IM92" s="202"/>
      <c r="IN92" s="203"/>
      <c r="IO92" s="202"/>
      <c r="IP92" s="203"/>
      <c r="IQ92" s="202"/>
      <c r="IR92" s="203"/>
      <c r="IS92" s="202"/>
      <c r="IT92" s="203"/>
      <c r="IU92" s="202"/>
      <c r="IV92" s="203"/>
    </row>
    <row r="93">
      <c r="A93" s="225">
        <f>IFERROR(__xludf.DUMMYFUNCTION("""COMPUTED_VALUE"""),100.0)</f>
        <v>100</v>
      </c>
      <c r="B93" s="159" t="str">
        <f t="shared" si="24"/>
        <v>Lucie Vorlíčková</v>
      </c>
      <c r="C93" s="173">
        <f t="shared" ref="C93:BL93" si="80">BO93+EA93+GM93</f>
        <v>13</v>
      </c>
      <c r="D93" s="173">
        <f t="shared" si="80"/>
        <v>1300</v>
      </c>
      <c r="E93" s="173">
        <f t="shared" si="80"/>
        <v>0</v>
      </c>
      <c r="F93" s="173">
        <f t="shared" si="80"/>
        <v>0</v>
      </c>
      <c r="G93" s="173">
        <f t="shared" si="80"/>
        <v>12</v>
      </c>
      <c r="H93" s="173">
        <f t="shared" si="80"/>
        <v>1200</v>
      </c>
      <c r="I93" s="173">
        <f t="shared" si="80"/>
        <v>0</v>
      </c>
      <c r="J93" s="173">
        <f t="shared" si="80"/>
        <v>0</v>
      </c>
      <c r="K93" s="173">
        <f t="shared" si="80"/>
        <v>5.5</v>
      </c>
      <c r="L93" s="173">
        <f t="shared" si="80"/>
        <v>550</v>
      </c>
      <c r="M93" s="173">
        <f t="shared" si="80"/>
        <v>0</v>
      </c>
      <c r="N93" s="173">
        <f t="shared" si="80"/>
        <v>0</v>
      </c>
      <c r="O93" s="173">
        <f t="shared" si="80"/>
        <v>0</v>
      </c>
      <c r="P93" s="173">
        <f t="shared" si="80"/>
        <v>0</v>
      </c>
      <c r="Q93" s="173">
        <f t="shared" si="80"/>
        <v>6</v>
      </c>
      <c r="R93" s="173">
        <f t="shared" si="80"/>
        <v>600</v>
      </c>
      <c r="S93" s="173">
        <f t="shared" si="80"/>
        <v>12</v>
      </c>
      <c r="T93" s="173">
        <f t="shared" si="80"/>
        <v>1200</v>
      </c>
      <c r="U93" s="173">
        <f t="shared" si="80"/>
        <v>10</v>
      </c>
      <c r="V93" s="173">
        <f t="shared" si="80"/>
        <v>1000</v>
      </c>
      <c r="W93" s="173">
        <f t="shared" si="80"/>
        <v>11.5</v>
      </c>
      <c r="X93" s="173">
        <f t="shared" si="80"/>
        <v>1150</v>
      </c>
      <c r="Y93" s="173">
        <f t="shared" si="80"/>
        <v>11</v>
      </c>
      <c r="Z93" s="173">
        <f t="shared" si="80"/>
        <v>1100</v>
      </c>
      <c r="AA93" s="173">
        <f t="shared" si="80"/>
        <v>0</v>
      </c>
      <c r="AB93" s="173">
        <f t="shared" si="80"/>
        <v>0</v>
      </c>
      <c r="AC93" s="173">
        <f t="shared" si="80"/>
        <v>11.5</v>
      </c>
      <c r="AD93" s="173">
        <f t="shared" si="80"/>
        <v>1150</v>
      </c>
      <c r="AE93" s="173">
        <f t="shared" si="80"/>
        <v>0</v>
      </c>
      <c r="AF93" s="173">
        <f t="shared" si="80"/>
        <v>0</v>
      </c>
      <c r="AG93" s="173">
        <f t="shared" si="80"/>
        <v>11.5</v>
      </c>
      <c r="AH93" s="173">
        <f t="shared" si="80"/>
        <v>1150</v>
      </c>
      <c r="AI93" s="173">
        <f t="shared" si="80"/>
        <v>5.5</v>
      </c>
      <c r="AJ93" s="173">
        <f t="shared" si="80"/>
        <v>550</v>
      </c>
      <c r="AK93" s="173">
        <f t="shared" si="80"/>
        <v>11</v>
      </c>
      <c r="AL93" s="173">
        <f t="shared" si="80"/>
        <v>1100</v>
      </c>
      <c r="AM93" s="173">
        <f t="shared" si="80"/>
        <v>11.5</v>
      </c>
      <c r="AN93" s="173">
        <f t="shared" si="80"/>
        <v>1150</v>
      </c>
      <c r="AO93" s="173">
        <f t="shared" si="80"/>
        <v>0</v>
      </c>
      <c r="AP93" s="173">
        <f t="shared" si="80"/>
        <v>0</v>
      </c>
      <c r="AQ93" s="173">
        <f t="shared" si="80"/>
        <v>11</v>
      </c>
      <c r="AR93" s="173">
        <f t="shared" si="80"/>
        <v>1100</v>
      </c>
      <c r="AS93" s="173">
        <f t="shared" si="80"/>
        <v>4</v>
      </c>
      <c r="AT93" s="173">
        <f t="shared" si="80"/>
        <v>400</v>
      </c>
      <c r="AU93" s="173">
        <f t="shared" si="80"/>
        <v>0</v>
      </c>
      <c r="AV93" s="173">
        <f t="shared" si="80"/>
        <v>0</v>
      </c>
      <c r="AW93" s="173">
        <f t="shared" si="80"/>
        <v>9</v>
      </c>
      <c r="AX93" s="173">
        <f t="shared" si="80"/>
        <v>900</v>
      </c>
      <c r="AY93" s="173">
        <f t="shared" si="80"/>
        <v>8</v>
      </c>
      <c r="AZ93" s="173">
        <f t="shared" si="80"/>
        <v>800</v>
      </c>
      <c r="BA93" s="173">
        <f t="shared" si="80"/>
        <v>12</v>
      </c>
      <c r="BB93" s="173">
        <f t="shared" si="80"/>
        <v>1200</v>
      </c>
      <c r="BC93" s="173">
        <f t="shared" si="80"/>
        <v>0</v>
      </c>
      <c r="BD93" s="173">
        <f t="shared" si="80"/>
        <v>0</v>
      </c>
      <c r="BE93" s="173">
        <f t="shared" si="80"/>
        <v>4.5</v>
      </c>
      <c r="BF93" s="173">
        <f t="shared" si="80"/>
        <v>450</v>
      </c>
      <c r="BG93" s="173">
        <f t="shared" si="80"/>
        <v>0</v>
      </c>
      <c r="BH93" s="173">
        <f t="shared" si="80"/>
        <v>0</v>
      </c>
      <c r="BI93" s="173">
        <f t="shared" si="80"/>
        <v>4.5</v>
      </c>
      <c r="BJ93" s="173">
        <f t="shared" si="80"/>
        <v>450</v>
      </c>
      <c r="BK93" s="173">
        <f t="shared" si="80"/>
        <v>4.5</v>
      </c>
      <c r="BL93" s="173">
        <f t="shared" si="80"/>
        <v>450</v>
      </c>
      <c r="BM93" s="151"/>
      <c r="BN93" s="239" t="str">
        <f>IFERROR(__xludf.DUMMYFUNCTION("""COMPUTED_VALUE"""),"Lucie Vorlíčková")</f>
        <v>Lucie Vorlíčková</v>
      </c>
      <c r="BO93" s="174">
        <f>IFERROR(__xludf.DUMMYFUNCTION("""COMPUTED_VALUE"""),13.0)</f>
        <v>13</v>
      </c>
      <c r="BP93" s="175">
        <f>IFERROR(__xludf.DUMMYFUNCTION("""COMPUTED_VALUE"""),1300.0)</f>
        <v>1300</v>
      </c>
      <c r="BQ93" s="174"/>
      <c r="BR93" s="175"/>
      <c r="BS93" s="174">
        <f>IFERROR(__xludf.DUMMYFUNCTION("""COMPUTED_VALUE"""),12.0)</f>
        <v>12</v>
      </c>
      <c r="BT93" s="175">
        <f>IFERROR(__xludf.DUMMYFUNCTION("""COMPUTED_VALUE"""),1200.0)</f>
        <v>1200</v>
      </c>
      <c r="BU93" s="174"/>
      <c r="BV93" s="175"/>
      <c r="BW93" s="174">
        <f>IFERROR(__xludf.DUMMYFUNCTION("""COMPUTED_VALUE"""),5.5)</f>
        <v>5.5</v>
      </c>
      <c r="BX93" s="175">
        <f>IFERROR(__xludf.DUMMYFUNCTION("""COMPUTED_VALUE"""),550.0)</f>
        <v>550</v>
      </c>
      <c r="BY93" s="174"/>
      <c r="BZ93" s="175"/>
      <c r="CA93" s="174"/>
      <c r="CB93" s="175"/>
      <c r="CC93" s="174">
        <f>IFERROR(__xludf.DUMMYFUNCTION("""COMPUTED_VALUE"""),6.0)</f>
        <v>6</v>
      </c>
      <c r="CD93" s="175">
        <f>IFERROR(__xludf.DUMMYFUNCTION("""COMPUTED_VALUE"""),600.0)</f>
        <v>600</v>
      </c>
      <c r="CE93" s="174">
        <f>IFERROR(__xludf.DUMMYFUNCTION("""COMPUTED_VALUE"""),12.0)</f>
        <v>12</v>
      </c>
      <c r="CF93" s="175">
        <f>IFERROR(__xludf.DUMMYFUNCTION("""COMPUTED_VALUE"""),1200.0)</f>
        <v>1200</v>
      </c>
      <c r="CG93" s="174">
        <f>IFERROR(__xludf.DUMMYFUNCTION("""COMPUTED_VALUE"""),10.0)</f>
        <v>10</v>
      </c>
      <c r="CH93" s="175">
        <f>IFERROR(__xludf.DUMMYFUNCTION("""COMPUTED_VALUE"""),1000.0)</f>
        <v>1000</v>
      </c>
      <c r="CI93" s="174">
        <f>IFERROR(__xludf.DUMMYFUNCTION("""COMPUTED_VALUE"""),11.5)</f>
        <v>11.5</v>
      </c>
      <c r="CJ93" s="175">
        <f>IFERROR(__xludf.DUMMYFUNCTION("""COMPUTED_VALUE"""),1150.0)</f>
        <v>1150</v>
      </c>
      <c r="CK93" s="174">
        <f>IFERROR(__xludf.DUMMYFUNCTION("""COMPUTED_VALUE"""),11.0)</f>
        <v>11</v>
      </c>
      <c r="CL93" s="175">
        <f>IFERROR(__xludf.DUMMYFUNCTION("""COMPUTED_VALUE"""),1100.0)</f>
        <v>1100</v>
      </c>
      <c r="CM93" s="174"/>
      <c r="CN93" s="175"/>
      <c r="CO93" s="174">
        <f>IFERROR(__xludf.DUMMYFUNCTION("""COMPUTED_VALUE"""),11.5)</f>
        <v>11.5</v>
      </c>
      <c r="CP93" s="175">
        <f>IFERROR(__xludf.DUMMYFUNCTION("""COMPUTED_VALUE"""),1150.0)</f>
        <v>1150</v>
      </c>
      <c r="CQ93" s="174"/>
      <c r="CR93" s="175"/>
      <c r="CS93" s="174">
        <f>IFERROR(__xludf.DUMMYFUNCTION("""COMPUTED_VALUE"""),11.5)</f>
        <v>11.5</v>
      </c>
      <c r="CT93" s="175">
        <f>IFERROR(__xludf.DUMMYFUNCTION("""COMPUTED_VALUE"""),1150.0)</f>
        <v>1150</v>
      </c>
      <c r="CU93" s="174">
        <f>IFERROR(__xludf.DUMMYFUNCTION("""COMPUTED_VALUE"""),5.5)</f>
        <v>5.5</v>
      </c>
      <c r="CV93" s="175">
        <f>IFERROR(__xludf.DUMMYFUNCTION("""COMPUTED_VALUE"""),550.0)</f>
        <v>550</v>
      </c>
      <c r="CW93" s="174">
        <f>IFERROR(__xludf.DUMMYFUNCTION("""COMPUTED_VALUE"""),11.0)</f>
        <v>11</v>
      </c>
      <c r="CX93" s="175">
        <f>IFERROR(__xludf.DUMMYFUNCTION("""COMPUTED_VALUE"""),1100.0)</f>
        <v>1100</v>
      </c>
      <c r="CY93" s="174">
        <f>IFERROR(__xludf.DUMMYFUNCTION("""COMPUTED_VALUE"""),11.5)</f>
        <v>11.5</v>
      </c>
      <c r="CZ93" s="175">
        <f>IFERROR(__xludf.DUMMYFUNCTION("""COMPUTED_VALUE"""),1150.0)</f>
        <v>1150</v>
      </c>
      <c r="DA93" s="174"/>
      <c r="DB93" s="175"/>
      <c r="DC93" s="174">
        <f>IFERROR(__xludf.DUMMYFUNCTION("""COMPUTED_VALUE"""),11.0)</f>
        <v>11</v>
      </c>
      <c r="DD93" s="175">
        <f>IFERROR(__xludf.DUMMYFUNCTION("""COMPUTED_VALUE"""),1100.0)</f>
        <v>1100</v>
      </c>
      <c r="DE93" s="174">
        <f>IFERROR(__xludf.DUMMYFUNCTION("""COMPUTED_VALUE"""),4.0)</f>
        <v>4</v>
      </c>
      <c r="DF93" s="175">
        <f>IFERROR(__xludf.DUMMYFUNCTION("""COMPUTED_VALUE"""),400.0)</f>
        <v>400</v>
      </c>
      <c r="DG93" s="174"/>
      <c r="DH93" s="175"/>
      <c r="DI93" s="174">
        <f>IFERROR(__xludf.DUMMYFUNCTION("""COMPUTED_VALUE"""),9.0)</f>
        <v>9</v>
      </c>
      <c r="DJ93" s="175">
        <f>IFERROR(__xludf.DUMMYFUNCTION("""COMPUTED_VALUE"""),900.0)</f>
        <v>900</v>
      </c>
      <c r="DK93" s="174">
        <f>IFERROR(__xludf.DUMMYFUNCTION("""COMPUTED_VALUE"""),8.0)</f>
        <v>8</v>
      </c>
      <c r="DL93" s="175">
        <f>IFERROR(__xludf.DUMMYFUNCTION("""COMPUTED_VALUE"""),800.0)</f>
        <v>800</v>
      </c>
      <c r="DM93" s="174">
        <f>IFERROR(__xludf.DUMMYFUNCTION("""COMPUTED_VALUE"""),12.0)</f>
        <v>12</v>
      </c>
      <c r="DN93" s="175">
        <f>IFERROR(__xludf.DUMMYFUNCTION("""COMPUTED_VALUE"""),1200.0)</f>
        <v>1200</v>
      </c>
      <c r="DO93" s="174"/>
      <c r="DP93" s="175"/>
      <c r="DQ93" s="174">
        <f>IFERROR(__xludf.DUMMYFUNCTION("""COMPUTED_VALUE"""),4.5)</f>
        <v>4.5</v>
      </c>
      <c r="DR93" s="175">
        <f>IFERROR(__xludf.DUMMYFUNCTION("""COMPUTED_VALUE"""),450.0)</f>
        <v>450</v>
      </c>
      <c r="DS93" s="174"/>
      <c r="DT93" s="175"/>
      <c r="DU93" s="174">
        <f>IFERROR(__xludf.DUMMYFUNCTION("""COMPUTED_VALUE"""),4.5)</f>
        <v>4.5</v>
      </c>
      <c r="DV93" s="175">
        <f>IFERROR(__xludf.DUMMYFUNCTION("""COMPUTED_VALUE"""),450.0)</f>
        <v>450</v>
      </c>
      <c r="DW93" s="174">
        <f>IFERROR(__xludf.DUMMYFUNCTION("""COMPUTED_VALUE"""),4.5)</f>
        <v>4.5</v>
      </c>
      <c r="DX93" s="175">
        <f>IFERROR(__xludf.DUMMYFUNCTION("""COMPUTED_VALUE"""),450.0)</f>
        <v>450</v>
      </c>
      <c r="DY93" s="239"/>
      <c r="DZ93" s="159" t="str">
        <f t="shared" si="26"/>
        <v>Lucie Vorlíčková</v>
      </c>
      <c r="EA93" s="202"/>
      <c r="EB93" s="203"/>
      <c r="EC93" s="202"/>
      <c r="ED93" s="203"/>
      <c r="EE93" s="202"/>
      <c r="EF93" s="203"/>
      <c r="EG93" s="202"/>
      <c r="EH93" s="203"/>
      <c r="EI93" s="202"/>
      <c r="EJ93" s="203"/>
      <c r="EK93" s="202"/>
      <c r="EL93" s="203"/>
      <c r="EM93" s="202"/>
      <c r="EN93" s="203"/>
      <c r="EO93" s="202"/>
      <c r="EP93" s="203"/>
      <c r="EQ93" s="202"/>
      <c r="ER93" s="203"/>
      <c r="ES93" s="202"/>
      <c r="ET93" s="203"/>
      <c r="EU93" s="202"/>
      <c r="EV93" s="203"/>
      <c r="EW93" s="202"/>
      <c r="EX93" s="203"/>
      <c r="EY93" s="202"/>
      <c r="EZ93" s="203"/>
      <c r="FA93" s="202"/>
      <c r="FB93" s="203"/>
      <c r="FC93" s="202"/>
      <c r="FD93" s="203"/>
      <c r="FE93" s="202"/>
      <c r="FF93" s="203"/>
      <c r="FG93" s="202"/>
      <c r="FH93" s="203"/>
      <c r="FI93" s="202"/>
      <c r="FJ93" s="203"/>
      <c r="FK93" s="202"/>
      <c r="FL93" s="203"/>
      <c r="FM93" s="202"/>
      <c r="FN93" s="203"/>
      <c r="FO93" s="202"/>
      <c r="FP93" s="203"/>
      <c r="FQ93" s="202"/>
      <c r="FR93" s="203"/>
      <c r="FS93" s="202"/>
      <c r="FT93" s="203"/>
      <c r="FU93" s="202"/>
      <c r="FV93" s="203"/>
      <c r="FW93" s="202"/>
      <c r="FX93" s="203"/>
      <c r="FY93" s="202"/>
      <c r="FZ93" s="203"/>
      <c r="GA93" s="202"/>
      <c r="GB93" s="203"/>
      <c r="GC93" s="202"/>
      <c r="GD93" s="203"/>
      <c r="GE93" s="202"/>
      <c r="GF93" s="203"/>
      <c r="GG93" s="202"/>
      <c r="GH93" s="203"/>
      <c r="GI93" s="202"/>
      <c r="GJ93" s="203"/>
      <c r="GK93" s="239"/>
      <c r="GL93" s="159" t="str">
        <f t="shared" si="27"/>
        <v>Lucie Vorlíčková</v>
      </c>
      <c r="GM93" s="202"/>
      <c r="GN93" s="203"/>
      <c r="GO93" s="202"/>
      <c r="GP93" s="203"/>
      <c r="GQ93" s="202"/>
      <c r="GR93" s="203"/>
      <c r="GS93" s="202"/>
      <c r="GT93" s="203"/>
      <c r="GU93" s="202"/>
      <c r="GV93" s="203"/>
      <c r="GW93" s="202"/>
      <c r="GX93" s="203"/>
      <c r="GY93" s="202"/>
      <c r="GZ93" s="203"/>
      <c r="HA93" s="202"/>
      <c r="HB93" s="203"/>
      <c r="HC93" s="202"/>
      <c r="HD93" s="203"/>
      <c r="HE93" s="202"/>
      <c r="HF93" s="203"/>
      <c r="HG93" s="202"/>
      <c r="HH93" s="203"/>
      <c r="HI93" s="202"/>
      <c r="HJ93" s="203"/>
      <c r="HK93" s="202"/>
      <c r="HL93" s="203"/>
      <c r="HM93" s="202"/>
      <c r="HN93" s="203"/>
      <c r="HO93" s="202"/>
      <c r="HP93" s="203"/>
      <c r="HQ93" s="202"/>
      <c r="HR93" s="203"/>
      <c r="HS93" s="202"/>
      <c r="HT93" s="203"/>
      <c r="HU93" s="202"/>
      <c r="HV93" s="203"/>
      <c r="HW93" s="202"/>
      <c r="HX93" s="203"/>
      <c r="HY93" s="202"/>
      <c r="HZ93" s="203"/>
      <c r="IA93" s="202"/>
      <c r="IB93" s="203"/>
      <c r="IC93" s="202"/>
      <c r="ID93" s="203"/>
      <c r="IE93" s="202"/>
      <c r="IF93" s="203"/>
      <c r="IG93" s="202"/>
      <c r="IH93" s="203"/>
      <c r="II93" s="202"/>
      <c r="IJ93" s="203"/>
      <c r="IK93" s="202"/>
      <c r="IL93" s="203"/>
      <c r="IM93" s="202"/>
      <c r="IN93" s="203"/>
      <c r="IO93" s="202"/>
      <c r="IP93" s="203"/>
      <c r="IQ93" s="202"/>
      <c r="IR93" s="203"/>
      <c r="IS93" s="202"/>
      <c r="IT93" s="203"/>
      <c r="IU93" s="202"/>
      <c r="IV93" s="203"/>
    </row>
    <row r="94">
      <c r="A94" s="225">
        <f>IFERROR(__xludf.DUMMYFUNCTION("""COMPUTED_VALUE"""),100.0)</f>
        <v>100</v>
      </c>
      <c r="B94" s="159" t="str">
        <f t="shared" si="24"/>
        <v>Damián Bradáč</v>
      </c>
      <c r="C94" s="173">
        <f t="shared" ref="C94:BL94" si="81">BO94+EA94+GM94</f>
        <v>0</v>
      </c>
      <c r="D94" s="173">
        <f t="shared" si="81"/>
        <v>0</v>
      </c>
      <c r="E94" s="173">
        <f t="shared" si="81"/>
        <v>8</v>
      </c>
      <c r="F94" s="173">
        <f t="shared" si="81"/>
        <v>0</v>
      </c>
      <c r="G94" s="173">
        <f t="shared" si="81"/>
        <v>10</v>
      </c>
      <c r="H94" s="173">
        <f t="shared" si="81"/>
        <v>0</v>
      </c>
      <c r="I94" s="173">
        <f t="shared" si="81"/>
        <v>10</v>
      </c>
      <c r="J94" s="173">
        <f t="shared" si="81"/>
        <v>0</v>
      </c>
      <c r="K94" s="173">
        <f t="shared" si="81"/>
        <v>7</v>
      </c>
      <c r="L94" s="173">
        <f t="shared" si="81"/>
        <v>0</v>
      </c>
      <c r="M94" s="173">
        <f t="shared" si="81"/>
        <v>7.5</v>
      </c>
      <c r="N94" s="173">
        <f t="shared" si="81"/>
        <v>0</v>
      </c>
      <c r="O94" s="173">
        <f t="shared" si="81"/>
        <v>4</v>
      </c>
      <c r="P94" s="173">
        <f t="shared" si="81"/>
        <v>0</v>
      </c>
      <c r="Q94" s="173">
        <f t="shared" si="81"/>
        <v>0</v>
      </c>
      <c r="R94" s="173">
        <f t="shared" si="81"/>
        <v>0</v>
      </c>
      <c r="S94" s="173">
        <f t="shared" si="81"/>
        <v>0</v>
      </c>
      <c r="T94" s="173">
        <f t="shared" si="81"/>
        <v>0</v>
      </c>
      <c r="U94" s="173">
        <f t="shared" si="81"/>
        <v>9</v>
      </c>
      <c r="V94" s="173">
        <f t="shared" si="81"/>
        <v>0</v>
      </c>
      <c r="W94" s="173">
        <f t="shared" si="81"/>
        <v>16</v>
      </c>
      <c r="X94" s="173">
        <f t="shared" si="81"/>
        <v>0</v>
      </c>
      <c r="Y94" s="173">
        <f t="shared" si="81"/>
        <v>0</v>
      </c>
      <c r="Z94" s="173">
        <f t="shared" si="81"/>
        <v>0</v>
      </c>
      <c r="AA94" s="173">
        <f t="shared" si="81"/>
        <v>4</v>
      </c>
      <c r="AB94" s="173">
        <f t="shared" si="81"/>
        <v>0</v>
      </c>
      <c r="AC94" s="173">
        <f t="shared" si="81"/>
        <v>8.5</v>
      </c>
      <c r="AD94" s="173">
        <f t="shared" si="81"/>
        <v>0</v>
      </c>
      <c r="AE94" s="173">
        <f t="shared" si="81"/>
        <v>14.5</v>
      </c>
      <c r="AF94" s="173">
        <f t="shared" si="81"/>
        <v>0</v>
      </c>
      <c r="AG94" s="173">
        <f t="shared" si="81"/>
        <v>0</v>
      </c>
      <c r="AH94" s="173">
        <f t="shared" si="81"/>
        <v>0</v>
      </c>
      <c r="AI94" s="173">
        <f t="shared" si="81"/>
        <v>0</v>
      </c>
      <c r="AJ94" s="173">
        <f t="shared" si="81"/>
        <v>0</v>
      </c>
      <c r="AK94" s="173">
        <f t="shared" si="81"/>
        <v>16</v>
      </c>
      <c r="AL94" s="173">
        <f t="shared" si="81"/>
        <v>0</v>
      </c>
      <c r="AM94" s="173">
        <f t="shared" si="81"/>
        <v>11</v>
      </c>
      <c r="AN94" s="173">
        <f t="shared" si="81"/>
        <v>0</v>
      </c>
      <c r="AO94" s="173">
        <f t="shared" si="81"/>
        <v>14</v>
      </c>
      <c r="AP94" s="173">
        <f t="shared" si="81"/>
        <v>0</v>
      </c>
      <c r="AQ94" s="173">
        <f t="shared" si="81"/>
        <v>0</v>
      </c>
      <c r="AR94" s="173">
        <f t="shared" si="81"/>
        <v>0</v>
      </c>
      <c r="AS94" s="173">
        <f t="shared" si="81"/>
        <v>0</v>
      </c>
      <c r="AT94" s="173">
        <f t="shared" si="81"/>
        <v>0</v>
      </c>
      <c r="AU94" s="173">
        <f t="shared" si="81"/>
        <v>13</v>
      </c>
      <c r="AV94" s="173">
        <f t="shared" si="81"/>
        <v>0</v>
      </c>
      <c r="AW94" s="173">
        <f t="shared" si="81"/>
        <v>7</v>
      </c>
      <c r="AX94" s="173">
        <f t="shared" si="81"/>
        <v>0</v>
      </c>
      <c r="AY94" s="173">
        <f t="shared" si="81"/>
        <v>15</v>
      </c>
      <c r="AZ94" s="173">
        <f t="shared" si="81"/>
        <v>0</v>
      </c>
      <c r="BA94" s="173">
        <f t="shared" si="81"/>
        <v>0</v>
      </c>
      <c r="BB94" s="173">
        <f t="shared" si="81"/>
        <v>0</v>
      </c>
      <c r="BC94" s="173">
        <f t="shared" si="81"/>
        <v>0</v>
      </c>
      <c r="BD94" s="173">
        <f t="shared" si="81"/>
        <v>0</v>
      </c>
      <c r="BE94" s="173">
        <f t="shared" si="81"/>
        <v>0</v>
      </c>
      <c r="BF94" s="173">
        <f t="shared" si="81"/>
        <v>0</v>
      </c>
      <c r="BG94" s="173">
        <f t="shared" si="81"/>
        <v>0</v>
      </c>
      <c r="BH94" s="173">
        <f t="shared" si="81"/>
        <v>0</v>
      </c>
      <c r="BI94" s="173">
        <f t="shared" si="81"/>
        <v>0</v>
      </c>
      <c r="BJ94" s="173">
        <f t="shared" si="81"/>
        <v>0</v>
      </c>
      <c r="BK94" s="173">
        <f t="shared" si="81"/>
        <v>6</v>
      </c>
      <c r="BL94" s="173">
        <f t="shared" si="81"/>
        <v>0</v>
      </c>
      <c r="BM94" s="151"/>
      <c r="BN94" s="239" t="str">
        <f>IFERROR(__xludf.DUMMYFUNCTION("""COMPUTED_VALUE"""),"Damián Bradáč")</f>
        <v>Damián Bradáč</v>
      </c>
      <c r="BO94" s="174"/>
      <c r="BP94" s="175"/>
      <c r="BQ94" s="174"/>
      <c r="BR94" s="175"/>
      <c r="BS94" s="174"/>
      <c r="BT94" s="175"/>
      <c r="BU94" s="174"/>
      <c r="BV94" s="175"/>
      <c r="BW94" s="174"/>
      <c r="BX94" s="175"/>
      <c r="BY94" s="174"/>
      <c r="BZ94" s="175"/>
      <c r="CA94" s="174"/>
      <c r="CB94" s="175"/>
      <c r="CC94" s="174"/>
      <c r="CD94" s="175"/>
      <c r="CE94" s="174"/>
      <c r="CF94" s="175"/>
      <c r="CG94" s="174"/>
      <c r="CH94" s="175"/>
      <c r="CI94" s="174"/>
      <c r="CJ94" s="175"/>
      <c r="CK94" s="174"/>
      <c r="CL94" s="175"/>
      <c r="CM94" s="174"/>
      <c r="CN94" s="175"/>
      <c r="CO94" s="174"/>
      <c r="CP94" s="175"/>
      <c r="CQ94" s="174"/>
      <c r="CR94" s="175"/>
      <c r="CS94" s="174"/>
      <c r="CT94" s="175"/>
      <c r="CU94" s="174"/>
      <c r="CV94" s="175"/>
      <c r="CW94" s="174"/>
      <c r="CX94" s="175"/>
      <c r="CY94" s="174"/>
      <c r="CZ94" s="175"/>
      <c r="DA94" s="174"/>
      <c r="DB94" s="175"/>
      <c r="DC94" s="174"/>
      <c r="DD94" s="175"/>
      <c r="DE94" s="174"/>
      <c r="DF94" s="175"/>
      <c r="DG94" s="174"/>
      <c r="DH94" s="175"/>
      <c r="DI94" s="174"/>
      <c r="DJ94" s="175"/>
      <c r="DK94" s="174"/>
      <c r="DL94" s="175"/>
      <c r="DM94" s="174"/>
      <c r="DN94" s="175"/>
      <c r="DO94" s="174"/>
      <c r="DP94" s="175"/>
      <c r="DQ94" s="174"/>
      <c r="DR94" s="175"/>
      <c r="DS94" s="174"/>
      <c r="DT94" s="175"/>
      <c r="DU94" s="174"/>
      <c r="DV94" s="175"/>
      <c r="DW94" s="174"/>
      <c r="DX94" s="175"/>
      <c r="DY94" s="239"/>
      <c r="DZ94" s="159" t="str">
        <f t="shared" si="26"/>
        <v>Damián Bradáč</v>
      </c>
      <c r="EA94" s="202"/>
      <c r="EB94" s="203"/>
      <c r="EC94" s="202"/>
      <c r="ED94" s="203"/>
      <c r="EE94" s="202"/>
      <c r="EF94" s="203"/>
      <c r="EG94" s="202"/>
      <c r="EH94" s="203"/>
      <c r="EI94" s="202"/>
      <c r="EJ94" s="203"/>
      <c r="EK94" s="202"/>
      <c r="EL94" s="203"/>
      <c r="EM94" s="202"/>
      <c r="EN94" s="203"/>
      <c r="EO94" s="202"/>
      <c r="EP94" s="203"/>
      <c r="EQ94" s="202"/>
      <c r="ER94" s="203"/>
      <c r="ES94" s="202"/>
      <c r="ET94" s="203"/>
      <c r="EU94" s="202"/>
      <c r="EV94" s="203"/>
      <c r="EW94" s="202"/>
      <c r="EX94" s="203"/>
      <c r="EY94" s="202"/>
      <c r="EZ94" s="203"/>
      <c r="FA94" s="202"/>
      <c r="FB94" s="203"/>
      <c r="FC94" s="202"/>
      <c r="FD94" s="203"/>
      <c r="FE94" s="202"/>
      <c r="FF94" s="203"/>
      <c r="FG94" s="202"/>
      <c r="FH94" s="203"/>
      <c r="FI94" s="202"/>
      <c r="FJ94" s="203"/>
      <c r="FK94" s="202"/>
      <c r="FL94" s="203"/>
      <c r="FM94" s="202"/>
      <c r="FN94" s="203"/>
      <c r="FO94" s="202"/>
      <c r="FP94" s="203"/>
      <c r="FQ94" s="202"/>
      <c r="FR94" s="203"/>
      <c r="FS94" s="202"/>
      <c r="FT94" s="203"/>
      <c r="FU94" s="202"/>
      <c r="FV94" s="203"/>
      <c r="FW94" s="202"/>
      <c r="FX94" s="203"/>
      <c r="FY94" s="202"/>
      <c r="FZ94" s="203"/>
      <c r="GA94" s="202"/>
      <c r="GB94" s="203"/>
      <c r="GC94" s="202"/>
      <c r="GD94" s="203"/>
      <c r="GE94" s="202"/>
      <c r="GF94" s="203"/>
      <c r="GG94" s="202"/>
      <c r="GH94" s="203"/>
      <c r="GI94" s="202"/>
      <c r="GJ94" s="203"/>
      <c r="GK94" s="239"/>
      <c r="GL94" s="159" t="str">
        <f t="shared" si="27"/>
        <v>Damián Bradáč</v>
      </c>
      <c r="GM94" s="202"/>
      <c r="GN94" s="203"/>
      <c r="GO94" s="202">
        <f>IFERROR(__xludf.DUMMYFUNCTION("""COMPUTED_VALUE"""),8.0)</f>
        <v>8</v>
      </c>
      <c r="GP94" s="203"/>
      <c r="GQ94" s="202">
        <f>IFERROR(__xludf.DUMMYFUNCTION("""COMPUTED_VALUE"""),10.0)</f>
        <v>10</v>
      </c>
      <c r="GR94" s="203"/>
      <c r="GS94" s="202">
        <f>IFERROR(__xludf.DUMMYFUNCTION("""COMPUTED_VALUE"""),10.0)</f>
        <v>10</v>
      </c>
      <c r="GT94" s="203"/>
      <c r="GU94" s="202">
        <f>IFERROR(__xludf.DUMMYFUNCTION("""COMPUTED_VALUE"""),7.0)</f>
        <v>7</v>
      </c>
      <c r="GV94" s="203"/>
      <c r="GW94" s="202">
        <f>IFERROR(__xludf.DUMMYFUNCTION("""COMPUTED_VALUE"""),7.5)</f>
        <v>7.5</v>
      </c>
      <c r="GX94" s="203"/>
      <c r="GY94" s="202">
        <f>IFERROR(__xludf.DUMMYFUNCTION("""COMPUTED_VALUE"""),4.0)</f>
        <v>4</v>
      </c>
      <c r="GZ94" s="203"/>
      <c r="HA94" s="202"/>
      <c r="HB94" s="203"/>
      <c r="HC94" s="202"/>
      <c r="HD94" s="203"/>
      <c r="HE94" s="202">
        <f>IFERROR(__xludf.DUMMYFUNCTION("""COMPUTED_VALUE"""),9.0)</f>
        <v>9</v>
      </c>
      <c r="HF94" s="203"/>
      <c r="HG94" s="202">
        <f>IFERROR(__xludf.DUMMYFUNCTION("""COMPUTED_VALUE"""),16.0)</f>
        <v>16</v>
      </c>
      <c r="HH94" s="203"/>
      <c r="HI94" s="202"/>
      <c r="HJ94" s="203"/>
      <c r="HK94" s="202">
        <f>IFERROR(__xludf.DUMMYFUNCTION("""COMPUTED_VALUE"""),4.0)</f>
        <v>4</v>
      </c>
      <c r="HL94" s="203"/>
      <c r="HM94" s="202">
        <f>IFERROR(__xludf.DUMMYFUNCTION("""COMPUTED_VALUE"""),8.5)</f>
        <v>8.5</v>
      </c>
      <c r="HN94" s="203"/>
      <c r="HO94" s="202">
        <f>IFERROR(__xludf.DUMMYFUNCTION("""COMPUTED_VALUE"""),14.5)</f>
        <v>14.5</v>
      </c>
      <c r="HP94" s="203"/>
      <c r="HQ94" s="202"/>
      <c r="HR94" s="203"/>
      <c r="HS94" s="202"/>
      <c r="HT94" s="203"/>
      <c r="HU94" s="202">
        <f>IFERROR(__xludf.DUMMYFUNCTION("""COMPUTED_VALUE"""),16.0)</f>
        <v>16</v>
      </c>
      <c r="HV94" s="203"/>
      <c r="HW94" s="202">
        <f>IFERROR(__xludf.DUMMYFUNCTION("""COMPUTED_VALUE"""),11.0)</f>
        <v>11</v>
      </c>
      <c r="HX94" s="203"/>
      <c r="HY94" s="202">
        <f>IFERROR(__xludf.DUMMYFUNCTION("""COMPUTED_VALUE"""),14.0)</f>
        <v>14</v>
      </c>
      <c r="HZ94" s="203"/>
      <c r="IA94" s="202"/>
      <c r="IB94" s="203"/>
      <c r="IC94" s="202"/>
      <c r="ID94" s="203"/>
      <c r="IE94" s="202">
        <f>IFERROR(__xludf.DUMMYFUNCTION("""COMPUTED_VALUE"""),13.0)</f>
        <v>13</v>
      </c>
      <c r="IF94" s="203"/>
      <c r="IG94" s="202">
        <f>IFERROR(__xludf.DUMMYFUNCTION("""COMPUTED_VALUE"""),7.0)</f>
        <v>7</v>
      </c>
      <c r="IH94" s="203"/>
      <c r="II94" s="202">
        <f>IFERROR(__xludf.DUMMYFUNCTION("""COMPUTED_VALUE"""),15.0)</f>
        <v>15</v>
      </c>
      <c r="IJ94" s="203"/>
      <c r="IK94" s="202"/>
      <c r="IL94" s="203"/>
      <c r="IM94" s="202"/>
      <c r="IN94" s="203"/>
      <c r="IO94" s="202"/>
      <c r="IP94" s="203"/>
      <c r="IQ94" s="202"/>
      <c r="IR94" s="203"/>
      <c r="IS94" s="202"/>
      <c r="IT94" s="203"/>
      <c r="IU94" s="202">
        <f>IFERROR(__xludf.DUMMYFUNCTION("""COMPUTED_VALUE"""),6.0)</f>
        <v>6</v>
      </c>
      <c r="IV94" s="203"/>
    </row>
    <row r="95">
      <c r="A95" s="225">
        <f>IFERROR(__xludf.DUMMYFUNCTION("""COMPUTED_VALUE"""),100.0)</f>
        <v>100</v>
      </c>
      <c r="B95" s="159" t="str">
        <f t="shared" si="24"/>
        <v>Tomáš Veselý</v>
      </c>
      <c r="C95" s="173">
        <f t="shared" ref="C95:BL95" si="82">BO95+EA95+GM95</f>
        <v>0</v>
      </c>
      <c r="D95" s="173">
        <f t="shared" si="82"/>
        <v>0</v>
      </c>
      <c r="E95" s="173">
        <f t="shared" si="82"/>
        <v>0</v>
      </c>
      <c r="F95" s="173">
        <f t="shared" si="82"/>
        <v>0</v>
      </c>
      <c r="G95" s="173">
        <f t="shared" si="82"/>
        <v>0</v>
      </c>
      <c r="H95" s="173">
        <f t="shared" si="82"/>
        <v>0</v>
      </c>
      <c r="I95" s="173">
        <f t="shared" si="82"/>
        <v>0</v>
      </c>
      <c r="J95" s="173">
        <f t="shared" si="82"/>
        <v>0</v>
      </c>
      <c r="K95" s="173">
        <f t="shared" si="82"/>
        <v>0</v>
      </c>
      <c r="L95" s="173">
        <f t="shared" si="82"/>
        <v>0</v>
      </c>
      <c r="M95" s="173">
        <f t="shared" si="82"/>
        <v>0</v>
      </c>
      <c r="N95" s="173">
        <f t="shared" si="82"/>
        <v>0</v>
      </c>
      <c r="O95" s="173">
        <f t="shared" si="82"/>
        <v>0</v>
      </c>
      <c r="P95" s="173">
        <f t="shared" si="82"/>
        <v>0</v>
      </c>
      <c r="Q95" s="173">
        <f t="shared" si="82"/>
        <v>0</v>
      </c>
      <c r="R95" s="173">
        <f t="shared" si="82"/>
        <v>0</v>
      </c>
      <c r="S95" s="173">
        <f t="shared" si="82"/>
        <v>0</v>
      </c>
      <c r="T95" s="173">
        <f t="shared" si="82"/>
        <v>0</v>
      </c>
      <c r="U95" s="173">
        <f t="shared" si="82"/>
        <v>0</v>
      </c>
      <c r="V95" s="173">
        <f t="shared" si="82"/>
        <v>0</v>
      </c>
      <c r="W95" s="173">
        <f t="shared" si="82"/>
        <v>0</v>
      </c>
      <c r="X95" s="173">
        <f t="shared" si="82"/>
        <v>0</v>
      </c>
      <c r="Y95" s="173">
        <f t="shared" si="82"/>
        <v>0</v>
      </c>
      <c r="Z95" s="173">
        <f t="shared" si="82"/>
        <v>0</v>
      </c>
      <c r="AA95" s="173">
        <f t="shared" si="82"/>
        <v>0</v>
      </c>
      <c r="AB95" s="173">
        <f t="shared" si="82"/>
        <v>0</v>
      </c>
      <c r="AC95" s="173">
        <f t="shared" si="82"/>
        <v>0</v>
      </c>
      <c r="AD95" s="173">
        <f t="shared" si="82"/>
        <v>0</v>
      </c>
      <c r="AE95" s="173">
        <f t="shared" si="82"/>
        <v>0</v>
      </c>
      <c r="AF95" s="173">
        <f t="shared" si="82"/>
        <v>0</v>
      </c>
      <c r="AG95" s="173">
        <f t="shared" si="82"/>
        <v>0</v>
      </c>
      <c r="AH95" s="173">
        <f t="shared" si="82"/>
        <v>0</v>
      </c>
      <c r="AI95" s="173">
        <f t="shared" si="82"/>
        <v>0</v>
      </c>
      <c r="AJ95" s="173">
        <f t="shared" si="82"/>
        <v>0</v>
      </c>
      <c r="AK95" s="173">
        <f t="shared" si="82"/>
        <v>0</v>
      </c>
      <c r="AL95" s="173">
        <f t="shared" si="82"/>
        <v>0</v>
      </c>
      <c r="AM95" s="173">
        <f t="shared" si="82"/>
        <v>0</v>
      </c>
      <c r="AN95" s="173">
        <f t="shared" si="82"/>
        <v>0</v>
      </c>
      <c r="AO95" s="173">
        <f t="shared" si="82"/>
        <v>0</v>
      </c>
      <c r="AP95" s="173">
        <f t="shared" si="82"/>
        <v>0</v>
      </c>
      <c r="AQ95" s="173">
        <f t="shared" si="82"/>
        <v>0</v>
      </c>
      <c r="AR95" s="173">
        <f t="shared" si="82"/>
        <v>0</v>
      </c>
      <c r="AS95" s="173">
        <f t="shared" si="82"/>
        <v>0</v>
      </c>
      <c r="AT95" s="173">
        <f t="shared" si="82"/>
        <v>0</v>
      </c>
      <c r="AU95" s="173">
        <f t="shared" si="82"/>
        <v>0</v>
      </c>
      <c r="AV95" s="173">
        <f t="shared" si="82"/>
        <v>0</v>
      </c>
      <c r="AW95" s="173">
        <f t="shared" si="82"/>
        <v>0</v>
      </c>
      <c r="AX95" s="173">
        <f t="shared" si="82"/>
        <v>0</v>
      </c>
      <c r="AY95" s="173">
        <f t="shared" si="82"/>
        <v>0</v>
      </c>
      <c r="AZ95" s="173">
        <f t="shared" si="82"/>
        <v>0</v>
      </c>
      <c r="BA95" s="173">
        <f t="shared" si="82"/>
        <v>0</v>
      </c>
      <c r="BB95" s="173">
        <f t="shared" si="82"/>
        <v>0</v>
      </c>
      <c r="BC95" s="173">
        <f t="shared" si="82"/>
        <v>0</v>
      </c>
      <c r="BD95" s="173">
        <f t="shared" si="82"/>
        <v>0</v>
      </c>
      <c r="BE95" s="173">
        <f t="shared" si="82"/>
        <v>0</v>
      </c>
      <c r="BF95" s="173">
        <f t="shared" si="82"/>
        <v>0</v>
      </c>
      <c r="BG95" s="173">
        <f t="shared" si="82"/>
        <v>0</v>
      </c>
      <c r="BH95" s="173">
        <f t="shared" si="82"/>
        <v>0</v>
      </c>
      <c r="BI95" s="173">
        <f t="shared" si="82"/>
        <v>0</v>
      </c>
      <c r="BJ95" s="173">
        <f t="shared" si="82"/>
        <v>0</v>
      </c>
      <c r="BK95" s="173">
        <f t="shared" si="82"/>
        <v>0</v>
      </c>
      <c r="BL95" s="173">
        <f t="shared" si="82"/>
        <v>0</v>
      </c>
      <c r="BM95" s="151"/>
      <c r="BN95" s="239" t="str">
        <f>IFERROR(__xludf.DUMMYFUNCTION("""COMPUTED_VALUE"""),"Tomáš Veselý")</f>
        <v>Tomáš Veselý</v>
      </c>
      <c r="BO95" s="174"/>
      <c r="BP95" s="175"/>
      <c r="BQ95" s="174"/>
      <c r="BR95" s="175"/>
      <c r="BS95" s="174"/>
      <c r="BT95" s="175"/>
      <c r="BU95" s="174"/>
      <c r="BV95" s="175"/>
      <c r="BW95" s="174"/>
      <c r="BX95" s="175"/>
      <c r="BY95" s="174"/>
      <c r="BZ95" s="175"/>
      <c r="CA95" s="174"/>
      <c r="CB95" s="175"/>
      <c r="CC95" s="174"/>
      <c r="CD95" s="175"/>
      <c r="CE95" s="174"/>
      <c r="CF95" s="175"/>
      <c r="CG95" s="174"/>
      <c r="CH95" s="175"/>
      <c r="CI95" s="174"/>
      <c r="CJ95" s="175"/>
      <c r="CK95" s="174"/>
      <c r="CL95" s="175"/>
      <c r="CM95" s="174"/>
      <c r="CN95" s="175"/>
      <c r="CO95" s="174"/>
      <c r="CP95" s="175"/>
      <c r="CQ95" s="174"/>
      <c r="CR95" s="175"/>
      <c r="CS95" s="174"/>
      <c r="CT95" s="175"/>
      <c r="CU95" s="174"/>
      <c r="CV95" s="175"/>
      <c r="CW95" s="174"/>
      <c r="CX95" s="175"/>
      <c r="CY95" s="174"/>
      <c r="CZ95" s="175"/>
      <c r="DA95" s="174"/>
      <c r="DB95" s="175"/>
      <c r="DC95" s="174"/>
      <c r="DD95" s="175"/>
      <c r="DE95" s="174"/>
      <c r="DF95" s="175"/>
      <c r="DG95" s="174"/>
      <c r="DH95" s="175"/>
      <c r="DI95" s="174"/>
      <c r="DJ95" s="175"/>
      <c r="DK95" s="174"/>
      <c r="DL95" s="175"/>
      <c r="DM95" s="174"/>
      <c r="DN95" s="175"/>
      <c r="DO95" s="174"/>
      <c r="DP95" s="175"/>
      <c r="DQ95" s="174"/>
      <c r="DR95" s="175"/>
      <c r="DS95" s="174"/>
      <c r="DT95" s="175"/>
      <c r="DU95" s="174"/>
      <c r="DV95" s="175"/>
      <c r="DW95" s="174"/>
      <c r="DX95" s="175"/>
      <c r="DY95" s="239"/>
      <c r="DZ95" s="159" t="str">
        <f t="shared" si="26"/>
        <v>Tomáš Veselý</v>
      </c>
      <c r="EA95" s="202"/>
      <c r="EB95" s="203"/>
      <c r="EC95" s="202"/>
      <c r="ED95" s="203"/>
      <c r="EE95" s="202"/>
      <c r="EF95" s="203"/>
      <c r="EG95" s="202"/>
      <c r="EH95" s="203"/>
      <c r="EI95" s="202"/>
      <c r="EJ95" s="203"/>
      <c r="EK95" s="202"/>
      <c r="EL95" s="203"/>
      <c r="EM95" s="202"/>
      <c r="EN95" s="203"/>
      <c r="EO95" s="202"/>
      <c r="EP95" s="203"/>
      <c r="EQ95" s="202"/>
      <c r="ER95" s="203"/>
      <c r="ES95" s="202"/>
      <c r="ET95" s="203"/>
      <c r="EU95" s="202"/>
      <c r="EV95" s="203"/>
      <c r="EW95" s="202"/>
      <c r="EX95" s="203"/>
      <c r="EY95" s="202"/>
      <c r="EZ95" s="203"/>
      <c r="FA95" s="202"/>
      <c r="FB95" s="203"/>
      <c r="FC95" s="202"/>
      <c r="FD95" s="203"/>
      <c r="FE95" s="202"/>
      <c r="FF95" s="203"/>
      <c r="FG95" s="202"/>
      <c r="FH95" s="203"/>
      <c r="FI95" s="202"/>
      <c r="FJ95" s="203"/>
      <c r="FK95" s="202"/>
      <c r="FL95" s="203"/>
      <c r="FM95" s="202"/>
      <c r="FN95" s="203"/>
      <c r="FO95" s="202"/>
      <c r="FP95" s="203"/>
      <c r="FQ95" s="202"/>
      <c r="FR95" s="203"/>
      <c r="FS95" s="202"/>
      <c r="FT95" s="203"/>
      <c r="FU95" s="202"/>
      <c r="FV95" s="203"/>
      <c r="FW95" s="202"/>
      <c r="FX95" s="203"/>
      <c r="FY95" s="202"/>
      <c r="FZ95" s="203"/>
      <c r="GA95" s="202"/>
      <c r="GB95" s="203"/>
      <c r="GC95" s="202"/>
      <c r="GD95" s="203"/>
      <c r="GE95" s="202"/>
      <c r="GF95" s="203"/>
      <c r="GG95" s="202"/>
      <c r="GH95" s="203"/>
      <c r="GI95" s="202"/>
      <c r="GJ95" s="203"/>
      <c r="GK95" s="239"/>
      <c r="GL95" s="159" t="str">
        <f t="shared" si="27"/>
        <v>Tomáš Veselý</v>
      </c>
      <c r="GM95" s="202"/>
      <c r="GN95" s="203"/>
      <c r="GO95" s="202"/>
      <c r="GP95" s="203"/>
      <c r="GQ95" s="202"/>
      <c r="GR95" s="203"/>
      <c r="GS95" s="202"/>
      <c r="GT95" s="203"/>
      <c r="GU95" s="202"/>
      <c r="GV95" s="203"/>
      <c r="GW95" s="202"/>
      <c r="GX95" s="203"/>
      <c r="GY95" s="202"/>
      <c r="GZ95" s="203"/>
      <c r="HA95" s="202"/>
      <c r="HB95" s="203"/>
      <c r="HC95" s="202"/>
      <c r="HD95" s="203"/>
      <c r="HE95" s="202"/>
      <c r="HF95" s="203"/>
      <c r="HG95" s="202"/>
      <c r="HH95" s="203"/>
      <c r="HI95" s="202"/>
      <c r="HJ95" s="203"/>
      <c r="HK95" s="202"/>
      <c r="HL95" s="203"/>
      <c r="HM95" s="202"/>
      <c r="HN95" s="203"/>
      <c r="HO95" s="202"/>
      <c r="HP95" s="203"/>
      <c r="HQ95" s="202"/>
      <c r="HR95" s="203"/>
      <c r="HS95" s="202"/>
      <c r="HT95" s="203"/>
      <c r="HU95" s="202"/>
      <c r="HV95" s="203"/>
      <c r="HW95" s="202"/>
      <c r="HX95" s="203"/>
      <c r="HY95" s="202"/>
      <c r="HZ95" s="203"/>
      <c r="IA95" s="202"/>
      <c r="IB95" s="203"/>
      <c r="IC95" s="202"/>
      <c r="ID95" s="203"/>
      <c r="IE95" s="202"/>
      <c r="IF95" s="203"/>
      <c r="IG95" s="202"/>
      <c r="IH95" s="203"/>
      <c r="II95" s="202"/>
      <c r="IJ95" s="203"/>
      <c r="IK95" s="202"/>
      <c r="IL95" s="203"/>
      <c r="IM95" s="202"/>
      <c r="IN95" s="203"/>
      <c r="IO95" s="202"/>
      <c r="IP95" s="203"/>
      <c r="IQ95" s="202"/>
      <c r="IR95" s="203"/>
      <c r="IS95" s="202"/>
      <c r="IT95" s="203"/>
      <c r="IU95" s="202"/>
      <c r="IV95" s="203"/>
    </row>
    <row r="96">
      <c r="A96" s="225">
        <f>IFERROR(__xludf.DUMMYFUNCTION("""COMPUTED_VALUE"""),100.0)</f>
        <v>100</v>
      </c>
      <c r="B96" s="159" t="str">
        <f t="shared" si="24"/>
        <v>Jakub Janout</v>
      </c>
      <c r="C96" s="173">
        <f t="shared" ref="C96:BL96" si="83">BO96+EA96+GM96</f>
        <v>5</v>
      </c>
      <c r="D96" s="173">
        <f t="shared" si="83"/>
        <v>0</v>
      </c>
      <c r="E96" s="173">
        <f t="shared" si="83"/>
        <v>6</v>
      </c>
      <c r="F96" s="173">
        <f t="shared" si="83"/>
        <v>0</v>
      </c>
      <c r="G96" s="173">
        <f t="shared" si="83"/>
        <v>11.5</v>
      </c>
      <c r="H96" s="173">
        <f t="shared" si="83"/>
        <v>0</v>
      </c>
      <c r="I96" s="173">
        <f t="shared" si="83"/>
        <v>0</v>
      </c>
      <c r="J96" s="173">
        <f t="shared" si="83"/>
        <v>0</v>
      </c>
      <c r="K96" s="173">
        <f t="shared" si="83"/>
        <v>0</v>
      </c>
      <c r="L96" s="173">
        <f t="shared" si="83"/>
        <v>0</v>
      </c>
      <c r="M96" s="173">
        <f t="shared" si="83"/>
        <v>0</v>
      </c>
      <c r="N96" s="173">
        <f t="shared" si="83"/>
        <v>0</v>
      </c>
      <c r="O96" s="173">
        <f t="shared" si="83"/>
        <v>0</v>
      </c>
      <c r="P96" s="173">
        <f t="shared" si="83"/>
        <v>0</v>
      </c>
      <c r="Q96" s="173">
        <f t="shared" si="83"/>
        <v>6</v>
      </c>
      <c r="R96" s="173">
        <f t="shared" si="83"/>
        <v>0</v>
      </c>
      <c r="S96" s="173">
        <f t="shared" si="83"/>
        <v>0</v>
      </c>
      <c r="T96" s="173">
        <f t="shared" si="83"/>
        <v>0</v>
      </c>
      <c r="U96" s="173">
        <f t="shared" si="83"/>
        <v>3.5</v>
      </c>
      <c r="V96" s="173">
        <f t="shared" si="83"/>
        <v>0</v>
      </c>
      <c r="W96" s="173">
        <f t="shared" si="83"/>
        <v>0</v>
      </c>
      <c r="X96" s="173">
        <f t="shared" si="83"/>
        <v>0</v>
      </c>
      <c r="Y96" s="173">
        <f t="shared" si="83"/>
        <v>0</v>
      </c>
      <c r="Z96" s="173">
        <f t="shared" si="83"/>
        <v>0</v>
      </c>
      <c r="AA96" s="173">
        <f t="shared" si="83"/>
        <v>0</v>
      </c>
      <c r="AB96" s="173">
        <f t="shared" si="83"/>
        <v>0</v>
      </c>
      <c r="AC96" s="173">
        <f t="shared" si="83"/>
        <v>0</v>
      </c>
      <c r="AD96" s="173">
        <f t="shared" si="83"/>
        <v>0</v>
      </c>
      <c r="AE96" s="173">
        <f t="shared" si="83"/>
        <v>0</v>
      </c>
      <c r="AF96" s="173">
        <f t="shared" si="83"/>
        <v>0</v>
      </c>
      <c r="AG96" s="173">
        <f t="shared" si="83"/>
        <v>0</v>
      </c>
      <c r="AH96" s="173">
        <f t="shared" si="83"/>
        <v>0</v>
      </c>
      <c r="AI96" s="173">
        <f t="shared" si="83"/>
        <v>0</v>
      </c>
      <c r="AJ96" s="173">
        <f t="shared" si="83"/>
        <v>0</v>
      </c>
      <c r="AK96" s="173">
        <f t="shared" si="83"/>
        <v>0</v>
      </c>
      <c r="AL96" s="173">
        <f t="shared" si="83"/>
        <v>0</v>
      </c>
      <c r="AM96" s="173">
        <f t="shared" si="83"/>
        <v>0</v>
      </c>
      <c r="AN96" s="173">
        <f t="shared" si="83"/>
        <v>0</v>
      </c>
      <c r="AO96" s="173">
        <f t="shared" si="83"/>
        <v>0</v>
      </c>
      <c r="AP96" s="173">
        <f t="shared" si="83"/>
        <v>0</v>
      </c>
      <c r="AQ96" s="173">
        <f t="shared" si="83"/>
        <v>0</v>
      </c>
      <c r="AR96" s="173">
        <f t="shared" si="83"/>
        <v>0</v>
      </c>
      <c r="AS96" s="173">
        <f t="shared" si="83"/>
        <v>0</v>
      </c>
      <c r="AT96" s="173">
        <f t="shared" si="83"/>
        <v>0</v>
      </c>
      <c r="AU96" s="173">
        <f t="shared" si="83"/>
        <v>0</v>
      </c>
      <c r="AV96" s="173">
        <f t="shared" si="83"/>
        <v>0</v>
      </c>
      <c r="AW96" s="173">
        <f t="shared" si="83"/>
        <v>0</v>
      </c>
      <c r="AX96" s="173">
        <f t="shared" si="83"/>
        <v>0</v>
      </c>
      <c r="AY96" s="173">
        <f t="shared" si="83"/>
        <v>0</v>
      </c>
      <c r="AZ96" s="173">
        <f t="shared" si="83"/>
        <v>0</v>
      </c>
      <c r="BA96" s="173">
        <f t="shared" si="83"/>
        <v>0</v>
      </c>
      <c r="BB96" s="173">
        <f t="shared" si="83"/>
        <v>0</v>
      </c>
      <c r="BC96" s="173">
        <f t="shared" si="83"/>
        <v>0</v>
      </c>
      <c r="BD96" s="173">
        <f t="shared" si="83"/>
        <v>0</v>
      </c>
      <c r="BE96" s="173">
        <f t="shared" si="83"/>
        <v>0</v>
      </c>
      <c r="BF96" s="173">
        <f t="shared" si="83"/>
        <v>0</v>
      </c>
      <c r="BG96" s="173">
        <f t="shared" si="83"/>
        <v>0</v>
      </c>
      <c r="BH96" s="173">
        <f t="shared" si="83"/>
        <v>0</v>
      </c>
      <c r="BI96" s="173">
        <f t="shared" si="83"/>
        <v>0</v>
      </c>
      <c r="BJ96" s="173">
        <f t="shared" si="83"/>
        <v>0</v>
      </c>
      <c r="BK96" s="173">
        <f t="shared" si="83"/>
        <v>0</v>
      </c>
      <c r="BL96" s="173">
        <f t="shared" si="83"/>
        <v>0</v>
      </c>
      <c r="BM96" s="151"/>
      <c r="BN96" s="239" t="str">
        <f>IFERROR(__xludf.DUMMYFUNCTION("""COMPUTED_VALUE"""),"Jakub Janout")</f>
        <v>Jakub Janout</v>
      </c>
      <c r="BO96" s="174">
        <f>IFERROR(__xludf.DUMMYFUNCTION("""COMPUTED_VALUE"""),5.0)</f>
        <v>5</v>
      </c>
      <c r="BP96" s="175"/>
      <c r="BQ96" s="174">
        <f>IFERROR(__xludf.DUMMYFUNCTION("""COMPUTED_VALUE"""),6.0)</f>
        <v>6</v>
      </c>
      <c r="BR96" s="175"/>
      <c r="BS96" s="174">
        <f>IFERROR(__xludf.DUMMYFUNCTION("""COMPUTED_VALUE"""),11.5)</f>
        <v>11.5</v>
      </c>
      <c r="BT96" s="175"/>
      <c r="BU96" s="174"/>
      <c r="BV96" s="175"/>
      <c r="BW96" s="174"/>
      <c r="BX96" s="175"/>
      <c r="BY96" s="174"/>
      <c r="BZ96" s="175"/>
      <c r="CA96" s="174"/>
      <c r="CB96" s="175"/>
      <c r="CC96" s="174">
        <f>IFERROR(__xludf.DUMMYFUNCTION("""COMPUTED_VALUE"""),6.0)</f>
        <v>6</v>
      </c>
      <c r="CD96" s="175"/>
      <c r="CE96" s="174"/>
      <c r="CF96" s="175"/>
      <c r="CG96" s="174">
        <f>IFERROR(__xludf.DUMMYFUNCTION("""COMPUTED_VALUE"""),3.5)</f>
        <v>3.5</v>
      </c>
      <c r="CH96" s="175"/>
      <c r="CI96" s="174"/>
      <c r="CJ96" s="175"/>
      <c r="CK96" s="174"/>
      <c r="CL96" s="175"/>
      <c r="CM96" s="174"/>
      <c r="CN96" s="175"/>
      <c r="CO96" s="174"/>
      <c r="CP96" s="175"/>
      <c r="CQ96" s="174"/>
      <c r="CR96" s="175"/>
      <c r="CS96" s="174"/>
      <c r="CT96" s="175"/>
      <c r="CU96" s="174"/>
      <c r="CV96" s="175"/>
      <c r="CW96" s="174"/>
      <c r="CX96" s="175"/>
      <c r="CY96" s="174"/>
      <c r="CZ96" s="175"/>
      <c r="DA96" s="174"/>
      <c r="DB96" s="175"/>
      <c r="DC96" s="174"/>
      <c r="DD96" s="175"/>
      <c r="DE96" s="174"/>
      <c r="DF96" s="175"/>
      <c r="DG96" s="174"/>
      <c r="DH96" s="175"/>
      <c r="DI96" s="174"/>
      <c r="DJ96" s="175"/>
      <c r="DK96" s="174"/>
      <c r="DL96" s="175"/>
      <c r="DM96" s="174"/>
      <c r="DN96" s="175"/>
      <c r="DO96" s="174"/>
      <c r="DP96" s="175"/>
      <c r="DQ96" s="174"/>
      <c r="DR96" s="175"/>
      <c r="DS96" s="174"/>
      <c r="DT96" s="175"/>
      <c r="DU96" s="174"/>
      <c r="DV96" s="175"/>
      <c r="DW96" s="174"/>
      <c r="DX96" s="175"/>
      <c r="DY96" s="239"/>
      <c r="DZ96" s="159" t="str">
        <f t="shared" si="26"/>
        <v>Jakub Janout</v>
      </c>
      <c r="EA96" s="202"/>
      <c r="EB96" s="203"/>
      <c r="EC96" s="202"/>
      <c r="ED96" s="203"/>
      <c r="EE96" s="202"/>
      <c r="EF96" s="203"/>
      <c r="EG96" s="202"/>
      <c r="EH96" s="203"/>
      <c r="EI96" s="202"/>
      <c r="EJ96" s="203"/>
      <c r="EK96" s="202"/>
      <c r="EL96" s="203"/>
      <c r="EM96" s="202"/>
      <c r="EN96" s="203"/>
      <c r="EO96" s="202"/>
      <c r="EP96" s="203"/>
      <c r="EQ96" s="202"/>
      <c r="ER96" s="203"/>
      <c r="ES96" s="202"/>
      <c r="ET96" s="203"/>
      <c r="EU96" s="202"/>
      <c r="EV96" s="203"/>
      <c r="EW96" s="202"/>
      <c r="EX96" s="203"/>
      <c r="EY96" s="202"/>
      <c r="EZ96" s="203"/>
      <c r="FA96" s="202"/>
      <c r="FB96" s="203"/>
      <c r="FC96" s="202"/>
      <c r="FD96" s="203"/>
      <c r="FE96" s="202"/>
      <c r="FF96" s="203"/>
      <c r="FG96" s="202"/>
      <c r="FH96" s="203"/>
      <c r="FI96" s="202"/>
      <c r="FJ96" s="203"/>
      <c r="FK96" s="202"/>
      <c r="FL96" s="203"/>
      <c r="FM96" s="202"/>
      <c r="FN96" s="203"/>
      <c r="FO96" s="202"/>
      <c r="FP96" s="203"/>
      <c r="FQ96" s="202"/>
      <c r="FR96" s="203"/>
      <c r="FS96" s="202"/>
      <c r="FT96" s="203"/>
      <c r="FU96" s="202"/>
      <c r="FV96" s="203"/>
      <c r="FW96" s="202"/>
      <c r="FX96" s="203"/>
      <c r="FY96" s="202"/>
      <c r="FZ96" s="203"/>
      <c r="GA96" s="202"/>
      <c r="GB96" s="203"/>
      <c r="GC96" s="202"/>
      <c r="GD96" s="203"/>
      <c r="GE96" s="202"/>
      <c r="GF96" s="203"/>
      <c r="GG96" s="202"/>
      <c r="GH96" s="203"/>
      <c r="GI96" s="202"/>
      <c r="GJ96" s="203"/>
      <c r="GK96" s="239"/>
      <c r="GL96" s="159" t="str">
        <f t="shared" si="27"/>
        <v>Jakub Janout</v>
      </c>
      <c r="GM96" s="202"/>
      <c r="GN96" s="203"/>
      <c r="GO96" s="202"/>
      <c r="GP96" s="203"/>
      <c r="GQ96" s="202"/>
      <c r="GR96" s="203"/>
      <c r="GS96" s="202"/>
      <c r="GT96" s="203"/>
      <c r="GU96" s="202"/>
      <c r="GV96" s="203"/>
      <c r="GW96" s="202"/>
      <c r="GX96" s="203"/>
      <c r="GY96" s="202"/>
      <c r="GZ96" s="203"/>
      <c r="HA96" s="202"/>
      <c r="HB96" s="203"/>
      <c r="HC96" s="202"/>
      <c r="HD96" s="203"/>
      <c r="HE96" s="202"/>
      <c r="HF96" s="203"/>
      <c r="HG96" s="202"/>
      <c r="HH96" s="203"/>
      <c r="HI96" s="202"/>
      <c r="HJ96" s="203"/>
      <c r="HK96" s="202"/>
      <c r="HL96" s="203"/>
      <c r="HM96" s="202"/>
      <c r="HN96" s="203"/>
      <c r="HO96" s="202"/>
      <c r="HP96" s="203"/>
      <c r="HQ96" s="202"/>
      <c r="HR96" s="203"/>
      <c r="HS96" s="202"/>
      <c r="HT96" s="203"/>
      <c r="HU96" s="202"/>
      <c r="HV96" s="203"/>
      <c r="HW96" s="202"/>
      <c r="HX96" s="203"/>
      <c r="HY96" s="202"/>
      <c r="HZ96" s="203"/>
      <c r="IA96" s="202"/>
      <c r="IB96" s="203"/>
      <c r="IC96" s="202"/>
      <c r="ID96" s="203"/>
      <c r="IE96" s="202"/>
      <c r="IF96" s="203"/>
      <c r="IG96" s="202"/>
      <c r="IH96" s="203"/>
      <c r="II96" s="202"/>
      <c r="IJ96" s="203"/>
      <c r="IK96" s="202"/>
      <c r="IL96" s="203"/>
      <c r="IM96" s="202"/>
      <c r="IN96" s="203"/>
      <c r="IO96" s="202"/>
      <c r="IP96" s="203"/>
      <c r="IQ96" s="202"/>
      <c r="IR96" s="203"/>
      <c r="IS96" s="202"/>
      <c r="IT96" s="203"/>
      <c r="IU96" s="202"/>
      <c r="IV96" s="203"/>
    </row>
    <row r="97">
      <c r="A97" s="225">
        <f>IFERROR(__xludf.DUMMYFUNCTION("""COMPUTED_VALUE"""),100.0)</f>
        <v>100</v>
      </c>
      <c r="B97" s="159" t="str">
        <f t="shared" si="24"/>
        <v>Ladislav Koška</v>
      </c>
      <c r="C97" s="173">
        <f t="shared" ref="C97:BL97" si="84">BO97+EA97+GM97</f>
        <v>0</v>
      </c>
      <c r="D97" s="173">
        <f t="shared" si="84"/>
        <v>0</v>
      </c>
      <c r="E97" s="173">
        <f t="shared" si="84"/>
        <v>5</v>
      </c>
      <c r="F97" s="173">
        <f t="shared" si="84"/>
        <v>0</v>
      </c>
      <c r="G97" s="173">
        <f t="shared" si="84"/>
        <v>0</v>
      </c>
      <c r="H97" s="173">
        <f t="shared" si="84"/>
        <v>0</v>
      </c>
      <c r="I97" s="173">
        <f t="shared" si="84"/>
        <v>11.5</v>
      </c>
      <c r="J97" s="173">
        <f t="shared" si="84"/>
        <v>0</v>
      </c>
      <c r="K97" s="173">
        <f t="shared" si="84"/>
        <v>0</v>
      </c>
      <c r="L97" s="173">
        <f t="shared" si="84"/>
        <v>0</v>
      </c>
      <c r="M97" s="173">
        <f t="shared" si="84"/>
        <v>0</v>
      </c>
      <c r="N97" s="173">
        <f t="shared" si="84"/>
        <v>0</v>
      </c>
      <c r="O97" s="173">
        <f t="shared" si="84"/>
        <v>0</v>
      </c>
      <c r="P97" s="173">
        <f t="shared" si="84"/>
        <v>0</v>
      </c>
      <c r="Q97" s="173">
        <f t="shared" si="84"/>
        <v>0</v>
      </c>
      <c r="R97" s="173">
        <f t="shared" si="84"/>
        <v>0</v>
      </c>
      <c r="S97" s="173">
        <f t="shared" si="84"/>
        <v>0</v>
      </c>
      <c r="T97" s="173">
        <f t="shared" si="84"/>
        <v>0</v>
      </c>
      <c r="U97" s="173">
        <f t="shared" si="84"/>
        <v>0</v>
      </c>
      <c r="V97" s="173">
        <f t="shared" si="84"/>
        <v>0</v>
      </c>
      <c r="W97" s="173">
        <f t="shared" si="84"/>
        <v>0</v>
      </c>
      <c r="X97" s="173">
        <f t="shared" si="84"/>
        <v>0</v>
      </c>
      <c r="Y97" s="173">
        <f t="shared" si="84"/>
        <v>0</v>
      </c>
      <c r="Z97" s="173">
        <f t="shared" si="84"/>
        <v>0</v>
      </c>
      <c r="AA97" s="173">
        <f t="shared" si="84"/>
        <v>0</v>
      </c>
      <c r="AB97" s="173">
        <f t="shared" si="84"/>
        <v>0</v>
      </c>
      <c r="AC97" s="173">
        <f t="shared" si="84"/>
        <v>0</v>
      </c>
      <c r="AD97" s="173">
        <f t="shared" si="84"/>
        <v>0</v>
      </c>
      <c r="AE97" s="173">
        <f t="shared" si="84"/>
        <v>0</v>
      </c>
      <c r="AF97" s="173">
        <f t="shared" si="84"/>
        <v>0</v>
      </c>
      <c r="AG97" s="173">
        <f t="shared" si="84"/>
        <v>0</v>
      </c>
      <c r="AH97" s="173">
        <f t="shared" si="84"/>
        <v>0</v>
      </c>
      <c r="AI97" s="173">
        <f t="shared" si="84"/>
        <v>0</v>
      </c>
      <c r="AJ97" s="173">
        <f t="shared" si="84"/>
        <v>0</v>
      </c>
      <c r="AK97" s="173">
        <f t="shared" si="84"/>
        <v>0</v>
      </c>
      <c r="AL97" s="173">
        <f t="shared" si="84"/>
        <v>0</v>
      </c>
      <c r="AM97" s="173">
        <f t="shared" si="84"/>
        <v>0</v>
      </c>
      <c r="AN97" s="173">
        <f t="shared" si="84"/>
        <v>0</v>
      </c>
      <c r="AO97" s="173">
        <f t="shared" si="84"/>
        <v>0</v>
      </c>
      <c r="AP97" s="173">
        <f t="shared" si="84"/>
        <v>0</v>
      </c>
      <c r="AQ97" s="173">
        <f t="shared" si="84"/>
        <v>0</v>
      </c>
      <c r="AR97" s="173">
        <f t="shared" si="84"/>
        <v>0</v>
      </c>
      <c r="AS97" s="173">
        <f t="shared" si="84"/>
        <v>0</v>
      </c>
      <c r="AT97" s="173">
        <f t="shared" si="84"/>
        <v>0</v>
      </c>
      <c r="AU97" s="173">
        <f t="shared" si="84"/>
        <v>0</v>
      </c>
      <c r="AV97" s="173">
        <f t="shared" si="84"/>
        <v>0</v>
      </c>
      <c r="AW97" s="173">
        <f t="shared" si="84"/>
        <v>0</v>
      </c>
      <c r="AX97" s="173">
        <f t="shared" si="84"/>
        <v>0</v>
      </c>
      <c r="AY97" s="173">
        <f t="shared" si="84"/>
        <v>0</v>
      </c>
      <c r="AZ97" s="173">
        <f t="shared" si="84"/>
        <v>0</v>
      </c>
      <c r="BA97" s="173">
        <f t="shared" si="84"/>
        <v>0</v>
      </c>
      <c r="BB97" s="173">
        <f t="shared" si="84"/>
        <v>0</v>
      </c>
      <c r="BC97" s="173">
        <f t="shared" si="84"/>
        <v>0</v>
      </c>
      <c r="BD97" s="173">
        <f t="shared" si="84"/>
        <v>0</v>
      </c>
      <c r="BE97" s="173">
        <f t="shared" si="84"/>
        <v>0</v>
      </c>
      <c r="BF97" s="173">
        <f t="shared" si="84"/>
        <v>0</v>
      </c>
      <c r="BG97" s="173">
        <f t="shared" si="84"/>
        <v>0</v>
      </c>
      <c r="BH97" s="173">
        <f t="shared" si="84"/>
        <v>0</v>
      </c>
      <c r="BI97" s="173">
        <f t="shared" si="84"/>
        <v>0</v>
      </c>
      <c r="BJ97" s="173">
        <f t="shared" si="84"/>
        <v>0</v>
      </c>
      <c r="BK97" s="173">
        <f t="shared" si="84"/>
        <v>0</v>
      </c>
      <c r="BL97" s="173">
        <f t="shared" si="84"/>
        <v>0</v>
      </c>
      <c r="BM97" s="151"/>
      <c r="BN97" s="239" t="str">
        <f>IFERROR(__xludf.DUMMYFUNCTION("""COMPUTED_VALUE"""),"Ladislav Koška")</f>
        <v>Ladislav Koška</v>
      </c>
      <c r="BO97" s="174"/>
      <c r="BP97" s="175"/>
      <c r="BQ97" s="174">
        <f>IFERROR(__xludf.DUMMYFUNCTION("""COMPUTED_VALUE"""),5.0)</f>
        <v>5</v>
      </c>
      <c r="BR97" s="175"/>
      <c r="BS97" s="174"/>
      <c r="BT97" s="175"/>
      <c r="BU97" s="174">
        <f>IFERROR(__xludf.DUMMYFUNCTION("""COMPUTED_VALUE"""),11.5)</f>
        <v>11.5</v>
      </c>
      <c r="BV97" s="175"/>
      <c r="BW97" s="174"/>
      <c r="BX97" s="175"/>
      <c r="BY97" s="174"/>
      <c r="BZ97" s="175"/>
      <c r="CA97" s="174"/>
      <c r="CB97" s="175"/>
      <c r="CC97" s="174"/>
      <c r="CD97" s="175"/>
      <c r="CE97" s="174"/>
      <c r="CF97" s="175"/>
      <c r="CG97" s="174"/>
      <c r="CH97" s="175"/>
      <c r="CI97" s="174"/>
      <c r="CJ97" s="175"/>
      <c r="CK97" s="174"/>
      <c r="CL97" s="175"/>
      <c r="CM97" s="174"/>
      <c r="CN97" s="175"/>
      <c r="CO97" s="174"/>
      <c r="CP97" s="175"/>
      <c r="CQ97" s="174"/>
      <c r="CR97" s="175"/>
      <c r="CS97" s="174"/>
      <c r="CT97" s="175"/>
      <c r="CU97" s="174"/>
      <c r="CV97" s="175"/>
      <c r="CW97" s="174"/>
      <c r="CX97" s="175"/>
      <c r="CY97" s="174"/>
      <c r="CZ97" s="175"/>
      <c r="DA97" s="174"/>
      <c r="DB97" s="175"/>
      <c r="DC97" s="174"/>
      <c r="DD97" s="175"/>
      <c r="DE97" s="174"/>
      <c r="DF97" s="175"/>
      <c r="DG97" s="174"/>
      <c r="DH97" s="175"/>
      <c r="DI97" s="174"/>
      <c r="DJ97" s="175"/>
      <c r="DK97" s="174"/>
      <c r="DL97" s="175"/>
      <c r="DM97" s="174"/>
      <c r="DN97" s="175"/>
      <c r="DO97" s="174"/>
      <c r="DP97" s="175"/>
      <c r="DQ97" s="174"/>
      <c r="DR97" s="175"/>
      <c r="DS97" s="174"/>
      <c r="DT97" s="175"/>
      <c r="DU97" s="174"/>
      <c r="DV97" s="175"/>
      <c r="DW97" s="174"/>
      <c r="DX97" s="175"/>
      <c r="DY97" s="239"/>
      <c r="DZ97" s="159" t="str">
        <f t="shared" si="26"/>
        <v>Ladislav Koška</v>
      </c>
      <c r="EA97" s="202"/>
      <c r="EB97" s="203"/>
      <c r="EC97" s="202"/>
      <c r="ED97" s="203"/>
      <c r="EE97" s="202"/>
      <c r="EF97" s="203"/>
      <c r="EG97" s="202"/>
      <c r="EH97" s="203"/>
      <c r="EI97" s="202"/>
      <c r="EJ97" s="203"/>
      <c r="EK97" s="202"/>
      <c r="EL97" s="203"/>
      <c r="EM97" s="202"/>
      <c r="EN97" s="203"/>
      <c r="EO97" s="202"/>
      <c r="EP97" s="203"/>
      <c r="EQ97" s="202"/>
      <c r="ER97" s="203"/>
      <c r="ES97" s="202"/>
      <c r="ET97" s="203"/>
      <c r="EU97" s="202"/>
      <c r="EV97" s="203"/>
      <c r="EW97" s="202"/>
      <c r="EX97" s="203"/>
      <c r="EY97" s="202"/>
      <c r="EZ97" s="203"/>
      <c r="FA97" s="202"/>
      <c r="FB97" s="203"/>
      <c r="FC97" s="202"/>
      <c r="FD97" s="203"/>
      <c r="FE97" s="202"/>
      <c r="FF97" s="203"/>
      <c r="FG97" s="202"/>
      <c r="FH97" s="203"/>
      <c r="FI97" s="202"/>
      <c r="FJ97" s="203"/>
      <c r="FK97" s="202"/>
      <c r="FL97" s="203"/>
      <c r="FM97" s="202"/>
      <c r="FN97" s="203"/>
      <c r="FO97" s="202"/>
      <c r="FP97" s="203"/>
      <c r="FQ97" s="202"/>
      <c r="FR97" s="203"/>
      <c r="FS97" s="202"/>
      <c r="FT97" s="203"/>
      <c r="FU97" s="202"/>
      <c r="FV97" s="203"/>
      <c r="FW97" s="202"/>
      <c r="FX97" s="203"/>
      <c r="FY97" s="202"/>
      <c r="FZ97" s="203"/>
      <c r="GA97" s="202"/>
      <c r="GB97" s="203"/>
      <c r="GC97" s="202"/>
      <c r="GD97" s="203"/>
      <c r="GE97" s="202"/>
      <c r="GF97" s="203"/>
      <c r="GG97" s="202"/>
      <c r="GH97" s="203"/>
      <c r="GI97" s="202"/>
      <c r="GJ97" s="203"/>
      <c r="GK97" s="239"/>
      <c r="GL97" s="159" t="str">
        <f t="shared" si="27"/>
        <v>Ladislav Koška</v>
      </c>
      <c r="GM97" s="202"/>
      <c r="GN97" s="203"/>
      <c r="GO97" s="202"/>
      <c r="GP97" s="203"/>
      <c r="GQ97" s="202"/>
      <c r="GR97" s="203"/>
      <c r="GS97" s="202"/>
      <c r="GT97" s="203"/>
      <c r="GU97" s="202"/>
      <c r="GV97" s="203"/>
      <c r="GW97" s="202"/>
      <c r="GX97" s="203"/>
      <c r="GY97" s="202"/>
      <c r="GZ97" s="203"/>
      <c r="HA97" s="202"/>
      <c r="HB97" s="203"/>
      <c r="HC97" s="202"/>
      <c r="HD97" s="203"/>
      <c r="HE97" s="202"/>
      <c r="HF97" s="203"/>
      <c r="HG97" s="202"/>
      <c r="HH97" s="203"/>
      <c r="HI97" s="202"/>
      <c r="HJ97" s="203"/>
      <c r="HK97" s="202"/>
      <c r="HL97" s="203"/>
      <c r="HM97" s="202"/>
      <c r="HN97" s="203"/>
      <c r="HO97" s="202"/>
      <c r="HP97" s="203"/>
      <c r="HQ97" s="202"/>
      <c r="HR97" s="203"/>
      <c r="HS97" s="202"/>
      <c r="HT97" s="203"/>
      <c r="HU97" s="202"/>
      <c r="HV97" s="203"/>
      <c r="HW97" s="202"/>
      <c r="HX97" s="203"/>
      <c r="HY97" s="202"/>
      <c r="HZ97" s="203"/>
      <c r="IA97" s="202"/>
      <c r="IB97" s="203"/>
      <c r="IC97" s="202"/>
      <c r="ID97" s="203"/>
      <c r="IE97" s="202"/>
      <c r="IF97" s="203"/>
      <c r="IG97" s="202"/>
      <c r="IH97" s="203"/>
      <c r="II97" s="202"/>
      <c r="IJ97" s="203"/>
      <c r="IK97" s="202"/>
      <c r="IL97" s="203"/>
      <c r="IM97" s="202"/>
      <c r="IN97" s="203"/>
      <c r="IO97" s="202"/>
      <c r="IP97" s="203"/>
      <c r="IQ97" s="202"/>
      <c r="IR97" s="203"/>
      <c r="IS97" s="202"/>
      <c r="IT97" s="203"/>
      <c r="IU97" s="202"/>
      <c r="IV97" s="203"/>
    </row>
    <row r="98">
      <c r="A98" s="225">
        <f>IFERROR(__xludf.DUMMYFUNCTION("""COMPUTED_VALUE"""),100.0)</f>
        <v>100</v>
      </c>
      <c r="B98" s="159" t="str">
        <f t="shared" si="24"/>
        <v>Jiří Pilnáček</v>
      </c>
      <c r="C98" s="173">
        <f t="shared" ref="C98:BL98" si="85">BO98+EA98+GM98</f>
        <v>0</v>
      </c>
      <c r="D98" s="173">
        <f t="shared" si="85"/>
        <v>0</v>
      </c>
      <c r="E98" s="173">
        <f t="shared" si="85"/>
        <v>0</v>
      </c>
      <c r="F98" s="173">
        <f t="shared" si="85"/>
        <v>0</v>
      </c>
      <c r="G98" s="173">
        <f t="shared" si="85"/>
        <v>0</v>
      </c>
      <c r="H98" s="173">
        <f t="shared" si="85"/>
        <v>0</v>
      </c>
      <c r="I98" s="173">
        <f t="shared" si="85"/>
        <v>0</v>
      </c>
      <c r="J98" s="173">
        <f t="shared" si="85"/>
        <v>0</v>
      </c>
      <c r="K98" s="173">
        <f t="shared" si="85"/>
        <v>0</v>
      </c>
      <c r="L98" s="173">
        <f t="shared" si="85"/>
        <v>0</v>
      </c>
      <c r="M98" s="173">
        <f t="shared" si="85"/>
        <v>0</v>
      </c>
      <c r="N98" s="173">
        <f t="shared" si="85"/>
        <v>0</v>
      </c>
      <c r="O98" s="173">
        <f t="shared" si="85"/>
        <v>0</v>
      </c>
      <c r="P98" s="173">
        <f t="shared" si="85"/>
        <v>0</v>
      </c>
      <c r="Q98" s="173">
        <f t="shared" si="85"/>
        <v>0</v>
      </c>
      <c r="R98" s="173">
        <f t="shared" si="85"/>
        <v>0</v>
      </c>
      <c r="S98" s="173">
        <f t="shared" si="85"/>
        <v>0</v>
      </c>
      <c r="T98" s="173">
        <f t="shared" si="85"/>
        <v>0</v>
      </c>
      <c r="U98" s="173">
        <f t="shared" si="85"/>
        <v>0</v>
      </c>
      <c r="V98" s="173">
        <f t="shared" si="85"/>
        <v>0</v>
      </c>
      <c r="W98" s="173">
        <f t="shared" si="85"/>
        <v>0</v>
      </c>
      <c r="X98" s="173">
        <f t="shared" si="85"/>
        <v>0</v>
      </c>
      <c r="Y98" s="173">
        <f t="shared" si="85"/>
        <v>0</v>
      </c>
      <c r="Z98" s="173">
        <f t="shared" si="85"/>
        <v>0</v>
      </c>
      <c r="AA98" s="173">
        <f t="shared" si="85"/>
        <v>0</v>
      </c>
      <c r="AB98" s="173">
        <f t="shared" si="85"/>
        <v>0</v>
      </c>
      <c r="AC98" s="173">
        <f t="shared" si="85"/>
        <v>0</v>
      </c>
      <c r="AD98" s="173">
        <f t="shared" si="85"/>
        <v>0</v>
      </c>
      <c r="AE98" s="173">
        <f t="shared" si="85"/>
        <v>0</v>
      </c>
      <c r="AF98" s="173">
        <f t="shared" si="85"/>
        <v>0</v>
      </c>
      <c r="AG98" s="173">
        <f t="shared" si="85"/>
        <v>0</v>
      </c>
      <c r="AH98" s="173">
        <f t="shared" si="85"/>
        <v>0</v>
      </c>
      <c r="AI98" s="173">
        <f t="shared" si="85"/>
        <v>0</v>
      </c>
      <c r="AJ98" s="173">
        <f t="shared" si="85"/>
        <v>0</v>
      </c>
      <c r="AK98" s="173">
        <f t="shared" si="85"/>
        <v>0</v>
      </c>
      <c r="AL98" s="173">
        <f t="shared" si="85"/>
        <v>0</v>
      </c>
      <c r="AM98" s="173">
        <f t="shared" si="85"/>
        <v>0</v>
      </c>
      <c r="AN98" s="173">
        <f t="shared" si="85"/>
        <v>0</v>
      </c>
      <c r="AO98" s="173">
        <f t="shared" si="85"/>
        <v>0</v>
      </c>
      <c r="AP98" s="173">
        <f t="shared" si="85"/>
        <v>0</v>
      </c>
      <c r="AQ98" s="173">
        <f t="shared" si="85"/>
        <v>0</v>
      </c>
      <c r="AR98" s="173">
        <f t="shared" si="85"/>
        <v>0</v>
      </c>
      <c r="AS98" s="173">
        <f t="shared" si="85"/>
        <v>0</v>
      </c>
      <c r="AT98" s="173">
        <f t="shared" si="85"/>
        <v>0</v>
      </c>
      <c r="AU98" s="173">
        <f t="shared" si="85"/>
        <v>0</v>
      </c>
      <c r="AV98" s="173">
        <f t="shared" si="85"/>
        <v>0</v>
      </c>
      <c r="AW98" s="173">
        <f t="shared" si="85"/>
        <v>0</v>
      </c>
      <c r="AX98" s="173">
        <f t="shared" si="85"/>
        <v>0</v>
      </c>
      <c r="AY98" s="173">
        <f t="shared" si="85"/>
        <v>0</v>
      </c>
      <c r="AZ98" s="173">
        <f t="shared" si="85"/>
        <v>0</v>
      </c>
      <c r="BA98" s="173">
        <f t="shared" si="85"/>
        <v>0</v>
      </c>
      <c r="BB98" s="173">
        <f t="shared" si="85"/>
        <v>0</v>
      </c>
      <c r="BC98" s="173">
        <f t="shared" si="85"/>
        <v>0</v>
      </c>
      <c r="BD98" s="173">
        <f t="shared" si="85"/>
        <v>0</v>
      </c>
      <c r="BE98" s="173">
        <f t="shared" si="85"/>
        <v>0</v>
      </c>
      <c r="BF98" s="173">
        <f t="shared" si="85"/>
        <v>0</v>
      </c>
      <c r="BG98" s="173">
        <f t="shared" si="85"/>
        <v>0</v>
      </c>
      <c r="BH98" s="173">
        <f t="shared" si="85"/>
        <v>0</v>
      </c>
      <c r="BI98" s="173">
        <f t="shared" si="85"/>
        <v>0</v>
      </c>
      <c r="BJ98" s="173">
        <f t="shared" si="85"/>
        <v>0</v>
      </c>
      <c r="BK98" s="173">
        <f t="shared" si="85"/>
        <v>0</v>
      </c>
      <c r="BL98" s="173">
        <f t="shared" si="85"/>
        <v>0</v>
      </c>
      <c r="BM98" s="151"/>
      <c r="BN98" s="239" t="str">
        <f>IFERROR(__xludf.DUMMYFUNCTION("""COMPUTED_VALUE"""),"Jiří Pilnáček")</f>
        <v>Jiří Pilnáček</v>
      </c>
      <c r="BO98" s="174"/>
      <c r="BP98" s="175"/>
      <c r="BQ98" s="174"/>
      <c r="BR98" s="175"/>
      <c r="BS98" s="174"/>
      <c r="BT98" s="175"/>
      <c r="BU98" s="174"/>
      <c r="BV98" s="175"/>
      <c r="BW98" s="174"/>
      <c r="BX98" s="175"/>
      <c r="BY98" s="174"/>
      <c r="BZ98" s="175"/>
      <c r="CA98" s="174"/>
      <c r="CB98" s="175"/>
      <c r="CC98" s="174"/>
      <c r="CD98" s="175"/>
      <c r="CE98" s="174"/>
      <c r="CF98" s="175"/>
      <c r="CG98" s="174"/>
      <c r="CH98" s="175"/>
      <c r="CI98" s="174"/>
      <c r="CJ98" s="175"/>
      <c r="CK98" s="174"/>
      <c r="CL98" s="175"/>
      <c r="CM98" s="174"/>
      <c r="CN98" s="175"/>
      <c r="CO98" s="174"/>
      <c r="CP98" s="175"/>
      <c r="CQ98" s="174"/>
      <c r="CR98" s="175"/>
      <c r="CS98" s="174"/>
      <c r="CT98" s="175"/>
      <c r="CU98" s="174"/>
      <c r="CV98" s="175"/>
      <c r="CW98" s="174"/>
      <c r="CX98" s="175"/>
      <c r="CY98" s="174"/>
      <c r="CZ98" s="175"/>
      <c r="DA98" s="174"/>
      <c r="DB98" s="175"/>
      <c r="DC98" s="174"/>
      <c r="DD98" s="175"/>
      <c r="DE98" s="174"/>
      <c r="DF98" s="175"/>
      <c r="DG98" s="174"/>
      <c r="DH98" s="175"/>
      <c r="DI98" s="174"/>
      <c r="DJ98" s="175"/>
      <c r="DK98" s="174"/>
      <c r="DL98" s="175"/>
      <c r="DM98" s="174"/>
      <c r="DN98" s="175"/>
      <c r="DO98" s="174"/>
      <c r="DP98" s="175"/>
      <c r="DQ98" s="174"/>
      <c r="DR98" s="175"/>
      <c r="DS98" s="174"/>
      <c r="DT98" s="175"/>
      <c r="DU98" s="174"/>
      <c r="DV98" s="175"/>
      <c r="DW98" s="174"/>
      <c r="DX98" s="175"/>
      <c r="DY98" s="239"/>
      <c r="DZ98" s="159" t="str">
        <f t="shared" si="26"/>
        <v>Jiří Pilnáček</v>
      </c>
      <c r="EA98" s="202"/>
      <c r="EB98" s="203"/>
      <c r="EC98" s="202"/>
      <c r="ED98" s="203"/>
      <c r="EE98" s="202"/>
      <c r="EF98" s="203"/>
      <c r="EG98" s="202"/>
      <c r="EH98" s="203"/>
      <c r="EI98" s="202"/>
      <c r="EJ98" s="203"/>
      <c r="EK98" s="202"/>
      <c r="EL98" s="203"/>
      <c r="EM98" s="202"/>
      <c r="EN98" s="203"/>
      <c r="EO98" s="202"/>
      <c r="EP98" s="203"/>
      <c r="EQ98" s="202"/>
      <c r="ER98" s="203"/>
      <c r="ES98" s="202"/>
      <c r="ET98" s="203"/>
      <c r="EU98" s="202"/>
      <c r="EV98" s="203"/>
      <c r="EW98" s="202"/>
      <c r="EX98" s="203"/>
      <c r="EY98" s="202"/>
      <c r="EZ98" s="203"/>
      <c r="FA98" s="202"/>
      <c r="FB98" s="203"/>
      <c r="FC98" s="202"/>
      <c r="FD98" s="203"/>
      <c r="FE98" s="202"/>
      <c r="FF98" s="203"/>
      <c r="FG98" s="202"/>
      <c r="FH98" s="203"/>
      <c r="FI98" s="202"/>
      <c r="FJ98" s="203"/>
      <c r="FK98" s="202"/>
      <c r="FL98" s="203"/>
      <c r="FM98" s="202"/>
      <c r="FN98" s="203"/>
      <c r="FO98" s="202"/>
      <c r="FP98" s="203"/>
      <c r="FQ98" s="202"/>
      <c r="FR98" s="203"/>
      <c r="FS98" s="202"/>
      <c r="FT98" s="203"/>
      <c r="FU98" s="202"/>
      <c r="FV98" s="203"/>
      <c r="FW98" s="202"/>
      <c r="FX98" s="203"/>
      <c r="FY98" s="202"/>
      <c r="FZ98" s="203"/>
      <c r="GA98" s="202"/>
      <c r="GB98" s="203"/>
      <c r="GC98" s="202"/>
      <c r="GD98" s="203"/>
      <c r="GE98" s="202"/>
      <c r="GF98" s="203"/>
      <c r="GG98" s="202"/>
      <c r="GH98" s="203"/>
      <c r="GI98" s="202"/>
      <c r="GJ98" s="203"/>
      <c r="GK98" s="239"/>
      <c r="GL98" s="159" t="str">
        <f t="shared" si="27"/>
        <v>Jiří Pilnáček</v>
      </c>
      <c r="GM98" s="202"/>
      <c r="GN98" s="203"/>
      <c r="GO98" s="202"/>
      <c r="GP98" s="203"/>
      <c r="GQ98" s="202"/>
      <c r="GR98" s="203"/>
      <c r="GS98" s="202"/>
      <c r="GT98" s="203"/>
      <c r="GU98" s="202"/>
      <c r="GV98" s="203"/>
      <c r="GW98" s="202"/>
      <c r="GX98" s="203"/>
      <c r="GY98" s="202"/>
      <c r="GZ98" s="203"/>
      <c r="HA98" s="202"/>
      <c r="HB98" s="203"/>
      <c r="HC98" s="202"/>
      <c r="HD98" s="203"/>
      <c r="HE98" s="202"/>
      <c r="HF98" s="203"/>
      <c r="HG98" s="202"/>
      <c r="HH98" s="203"/>
      <c r="HI98" s="202"/>
      <c r="HJ98" s="203"/>
      <c r="HK98" s="202"/>
      <c r="HL98" s="203"/>
      <c r="HM98" s="202"/>
      <c r="HN98" s="203"/>
      <c r="HO98" s="202"/>
      <c r="HP98" s="203"/>
      <c r="HQ98" s="202"/>
      <c r="HR98" s="203"/>
      <c r="HS98" s="202"/>
      <c r="HT98" s="203"/>
      <c r="HU98" s="202"/>
      <c r="HV98" s="203"/>
      <c r="HW98" s="202"/>
      <c r="HX98" s="203"/>
      <c r="HY98" s="202"/>
      <c r="HZ98" s="203"/>
      <c r="IA98" s="202"/>
      <c r="IB98" s="203"/>
      <c r="IC98" s="202"/>
      <c r="ID98" s="203"/>
      <c r="IE98" s="202"/>
      <c r="IF98" s="203"/>
      <c r="IG98" s="202"/>
      <c r="IH98" s="203"/>
      <c r="II98" s="202"/>
      <c r="IJ98" s="203"/>
      <c r="IK98" s="202"/>
      <c r="IL98" s="203"/>
      <c r="IM98" s="202"/>
      <c r="IN98" s="203"/>
      <c r="IO98" s="202"/>
      <c r="IP98" s="203"/>
      <c r="IQ98" s="202"/>
      <c r="IR98" s="203"/>
      <c r="IS98" s="202"/>
      <c r="IT98" s="203"/>
      <c r="IU98" s="202"/>
      <c r="IV98" s="203"/>
    </row>
    <row r="99">
      <c r="A99" s="225">
        <f>IFERROR(__xludf.DUMMYFUNCTION("""COMPUTED_VALUE"""),100.0)</f>
        <v>100</v>
      </c>
      <c r="B99" s="159" t="str">
        <f t="shared" si="24"/>
        <v>Michal Bandy</v>
      </c>
      <c r="C99" s="221">
        <f t="shared" ref="C99:BL99" si="86">BO99+EA99+GM99</f>
        <v>9</v>
      </c>
      <c r="D99" s="191">
        <f t="shared" si="86"/>
        <v>0</v>
      </c>
      <c r="E99" s="191">
        <f t="shared" si="86"/>
        <v>0</v>
      </c>
      <c r="F99" s="191">
        <f t="shared" si="86"/>
        <v>0</v>
      </c>
      <c r="G99" s="191">
        <f t="shared" si="86"/>
        <v>0</v>
      </c>
      <c r="H99" s="191">
        <f t="shared" si="86"/>
        <v>0</v>
      </c>
      <c r="I99" s="221">
        <f t="shared" si="86"/>
        <v>6</v>
      </c>
      <c r="J99" s="191">
        <f t="shared" si="86"/>
        <v>0</v>
      </c>
      <c r="K99" s="191">
        <f t="shared" si="86"/>
        <v>0</v>
      </c>
      <c r="L99" s="191">
        <f t="shared" si="86"/>
        <v>0</v>
      </c>
      <c r="M99" s="191">
        <f t="shared" si="86"/>
        <v>0</v>
      </c>
      <c r="N99" s="191">
        <f t="shared" si="86"/>
        <v>0</v>
      </c>
      <c r="O99" s="191">
        <f t="shared" si="86"/>
        <v>0</v>
      </c>
      <c r="P99" s="191">
        <f t="shared" si="86"/>
        <v>0</v>
      </c>
      <c r="Q99" s="191">
        <f t="shared" si="86"/>
        <v>0</v>
      </c>
      <c r="R99" s="191">
        <f t="shared" si="86"/>
        <v>0</v>
      </c>
      <c r="S99" s="191">
        <f t="shared" si="86"/>
        <v>0</v>
      </c>
      <c r="T99" s="191">
        <f t="shared" si="86"/>
        <v>0</v>
      </c>
      <c r="U99" s="191">
        <f t="shared" si="86"/>
        <v>0</v>
      </c>
      <c r="V99" s="191">
        <f t="shared" si="86"/>
        <v>0</v>
      </c>
      <c r="W99" s="191">
        <f t="shared" si="86"/>
        <v>0</v>
      </c>
      <c r="X99" s="191">
        <f t="shared" si="86"/>
        <v>0</v>
      </c>
      <c r="Y99" s="191">
        <f t="shared" si="86"/>
        <v>0</v>
      </c>
      <c r="Z99" s="191">
        <f t="shared" si="86"/>
        <v>0</v>
      </c>
      <c r="AA99" s="191">
        <f t="shared" si="86"/>
        <v>0</v>
      </c>
      <c r="AB99" s="191">
        <f t="shared" si="86"/>
        <v>0</v>
      </c>
      <c r="AC99" s="191">
        <f t="shared" si="86"/>
        <v>0</v>
      </c>
      <c r="AD99" s="191">
        <f t="shared" si="86"/>
        <v>0</v>
      </c>
      <c r="AE99" s="191">
        <f t="shared" si="86"/>
        <v>0</v>
      </c>
      <c r="AF99" s="191">
        <f t="shared" si="86"/>
        <v>0</v>
      </c>
      <c r="AG99" s="191">
        <f t="shared" si="86"/>
        <v>0</v>
      </c>
      <c r="AH99" s="191">
        <f t="shared" si="86"/>
        <v>0</v>
      </c>
      <c r="AI99" s="191">
        <f t="shared" si="86"/>
        <v>0</v>
      </c>
      <c r="AJ99" s="191">
        <f t="shared" si="86"/>
        <v>0</v>
      </c>
      <c r="AK99" s="191">
        <f t="shared" si="86"/>
        <v>0</v>
      </c>
      <c r="AL99" s="191">
        <f t="shared" si="86"/>
        <v>0</v>
      </c>
      <c r="AM99" s="191">
        <f t="shared" si="86"/>
        <v>0</v>
      </c>
      <c r="AN99" s="191">
        <f t="shared" si="86"/>
        <v>0</v>
      </c>
      <c r="AO99" s="191">
        <f t="shared" si="86"/>
        <v>0</v>
      </c>
      <c r="AP99" s="191">
        <f t="shared" si="86"/>
        <v>0</v>
      </c>
      <c r="AQ99" s="191">
        <f t="shared" si="86"/>
        <v>0</v>
      </c>
      <c r="AR99" s="191">
        <f t="shared" si="86"/>
        <v>0</v>
      </c>
      <c r="AS99" s="191">
        <f t="shared" si="86"/>
        <v>0</v>
      </c>
      <c r="AT99" s="191">
        <f t="shared" si="86"/>
        <v>0</v>
      </c>
      <c r="AU99" s="191">
        <f t="shared" si="86"/>
        <v>0</v>
      </c>
      <c r="AV99" s="191">
        <f t="shared" si="86"/>
        <v>0</v>
      </c>
      <c r="AW99" s="191">
        <f t="shared" si="86"/>
        <v>0</v>
      </c>
      <c r="AX99" s="191">
        <f t="shared" si="86"/>
        <v>0</v>
      </c>
      <c r="AY99" s="191">
        <f t="shared" si="86"/>
        <v>0</v>
      </c>
      <c r="AZ99" s="191">
        <f t="shared" si="86"/>
        <v>0</v>
      </c>
      <c r="BA99" s="191">
        <f t="shared" si="86"/>
        <v>0</v>
      </c>
      <c r="BB99" s="191">
        <f t="shared" si="86"/>
        <v>0</v>
      </c>
      <c r="BC99" s="191">
        <f t="shared" si="86"/>
        <v>0</v>
      </c>
      <c r="BD99" s="191">
        <f t="shared" si="86"/>
        <v>0</v>
      </c>
      <c r="BE99" s="191">
        <f t="shared" si="86"/>
        <v>0</v>
      </c>
      <c r="BF99" s="191">
        <f t="shared" si="86"/>
        <v>0</v>
      </c>
      <c r="BG99" s="191">
        <f t="shared" si="86"/>
        <v>0</v>
      </c>
      <c r="BH99" s="191">
        <f t="shared" si="86"/>
        <v>0</v>
      </c>
      <c r="BI99" s="191">
        <f t="shared" si="86"/>
        <v>0</v>
      </c>
      <c r="BJ99" s="191">
        <f t="shared" si="86"/>
        <v>0</v>
      </c>
      <c r="BK99" s="191">
        <f t="shared" si="86"/>
        <v>0</v>
      </c>
      <c r="BL99" s="191">
        <f t="shared" si="86"/>
        <v>0</v>
      </c>
      <c r="BM99" s="151"/>
      <c r="BN99" s="215" t="str">
        <f>IFERROR(__xludf.DUMMYFUNCTION("""COMPUTED_VALUE"""),"Michal Bandy")</f>
        <v>Michal Bandy</v>
      </c>
      <c r="DZ99" s="159" t="str">
        <f t="shared" si="26"/>
        <v>Michal Bandy</v>
      </c>
      <c r="EA99" s="215"/>
      <c r="EB99" s="215"/>
      <c r="EC99" s="215"/>
      <c r="ED99" s="215"/>
      <c r="EE99" s="215"/>
      <c r="EF99" s="215"/>
      <c r="EG99" s="215"/>
      <c r="EH99" s="215"/>
      <c r="EI99" s="215"/>
      <c r="EJ99" s="215"/>
      <c r="EK99" s="215"/>
      <c r="EL99" s="215"/>
      <c r="EM99" s="215"/>
      <c r="EN99" s="215"/>
      <c r="EO99" s="215"/>
      <c r="EP99" s="215"/>
      <c r="EQ99" s="215"/>
      <c r="ER99" s="215"/>
      <c r="ES99" s="215"/>
      <c r="ET99" s="215"/>
      <c r="EU99" s="215"/>
      <c r="EV99" s="215"/>
      <c r="EW99" s="215"/>
      <c r="EX99" s="215"/>
      <c r="EY99" s="215"/>
      <c r="EZ99" s="215"/>
      <c r="FA99" s="215"/>
      <c r="FB99" s="215"/>
      <c r="FC99" s="215"/>
      <c r="FD99" s="215"/>
      <c r="FE99" s="215"/>
      <c r="FF99" s="215"/>
      <c r="FG99" s="215"/>
      <c r="FH99" s="215"/>
      <c r="FI99" s="215"/>
      <c r="FJ99" s="215"/>
      <c r="FK99" s="215"/>
      <c r="FL99" s="215"/>
      <c r="FM99" s="215"/>
      <c r="FN99" s="215"/>
      <c r="FO99" s="215"/>
      <c r="FP99" s="215"/>
      <c r="FQ99" s="215"/>
      <c r="FR99" s="215"/>
      <c r="FS99" s="215"/>
      <c r="FT99" s="215"/>
      <c r="FU99" s="215"/>
      <c r="FV99" s="215"/>
      <c r="FW99" s="215"/>
      <c r="FX99" s="215"/>
      <c r="FY99" s="215"/>
      <c r="FZ99" s="215"/>
      <c r="GA99" s="215"/>
      <c r="GB99" s="215"/>
      <c r="GC99" s="215"/>
      <c r="GD99" s="215"/>
      <c r="GE99" s="215"/>
      <c r="GF99" s="215"/>
      <c r="GG99" s="215"/>
      <c r="GH99" s="215"/>
      <c r="GI99" s="215"/>
      <c r="GJ99" s="215"/>
      <c r="GL99" s="159" t="str">
        <f t="shared" si="27"/>
        <v>Michal Bandy</v>
      </c>
      <c r="GM99" s="241">
        <f>IFERROR(__xludf.DUMMYFUNCTION("""COMPUTED_VALUE"""),9.0)</f>
        <v>9</v>
      </c>
      <c r="GN99" s="215"/>
      <c r="GO99" s="215"/>
      <c r="GP99" s="215"/>
      <c r="GQ99" s="215"/>
      <c r="GR99" s="215"/>
      <c r="GS99" s="241">
        <f>IFERROR(__xludf.DUMMYFUNCTION("""COMPUTED_VALUE"""),6.0)</f>
        <v>6</v>
      </c>
      <c r="GT99" s="215"/>
      <c r="GU99" s="215"/>
      <c r="GV99" s="215"/>
      <c r="GW99" s="215"/>
      <c r="GX99" s="215"/>
      <c r="GY99" s="215"/>
      <c r="GZ99" s="215"/>
      <c r="HA99" s="215"/>
      <c r="HB99" s="215"/>
      <c r="HC99" s="215"/>
      <c r="HD99" s="215"/>
      <c r="HE99" s="215"/>
      <c r="HF99" s="215"/>
      <c r="HG99" s="215"/>
      <c r="HH99" s="215"/>
      <c r="HI99" s="215"/>
      <c r="HJ99" s="215"/>
      <c r="HK99" s="215"/>
      <c r="HL99" s="215"/>
      <c r="HM99" s="215"/>
      <c r="HN99" s="215"/>
      <c r="HO99" s="215"/>
      <c r="HP99" s="215"/>
      <c r="HQ99" s="215"/>
      <c r="HR99" s="215"/>
      <c r="HS99" s="215"/>
      <c r="HT99" s="215"/>
      <c r="HU99" s="215"/>
      <c r="HV99" s="215"/>
      <c r="HW99" s="215"/>
      <c r="HX99" s="215"/>
      <c r="HY99" s="215"/>
      <c r="HZ99" s="215"/>
      <c r="IA99" s="215"/>
      <c r="IB99" s="215"/>
      <c r="IC99" s="215"/>
      <c r="ID99" s="215"/>
      <c r="IE99" s="215"/>
      <c r="IF99" s="215"/>
      <c r="IG99" s="215"/>
      <c r="IH99" s="215"/>
      <c r="II99" s="215"/>
      <c r="IJ99" s="215"/>
      <c r="IK99" s="215"/>
      <c r="IL99" s="215"/>
      <c r="IM99" s="215"/>
      <c r="IN99" s="215"/>
      <c r="IO99" s="215"/>
      <c r="IP99" s="215"/>
      <c r="IQ99" s="215"/>
      <c r="IR99" s="215"/>
      <c r="IS99" s="215"/>
      <c r="IT99" s="215"/>
      <c r="IU99" s="215"/>
      <c r="IV99" s="215"/>
    </row>
    <row r="100">
      <c r="A100" s="215"/>
      <c r="B100" s="159" t="str">
        <f t="shared" si="24"/>
        <v/>
      </c>
      <c r="C100" s="191">
        <f t="shared" ref="C100:BL100" si="87">BO100+EA100+GM100</f>
        <v>0</v>
      </c>
      <c r="D100" s="191">
        <f t="shared" si="87"/>
        <v>0</v>
      </c>
      <c r="E100" s="191">
        <f t="shared" si="87"/>
        <v>0</v>
      </c>
      <c r="F100" s="191">
        <f t="shared" si="87"/>
        <v>0</v>
      </c>
      <c r="G100" s="191">
        <f t="shared" si="87"/>
        <v>0</v>
      </c>
      <c r="H100" s="191">
        <f t="shared" si="87"/>
        <v>0</v>
      </c>
      <c r="I100" s="191">
        <f t="shared" si="87"/>
        <v>0</v>
      </c>
      <c r="J100" s="191">
        <f t="shared" si="87"/>
        <v>0</v>
      </c>
      <c r="K100" s="191">
        <f t="shared" si="87"/>
        <v>0</v>
      </c>
      <c r="L100" s="191">
        <f t="shared" si="87"/>
        <v>0</v>
      </c>
      <c r="M100" s="191">
        <f t="shared" si="87"/>
        <v>0</v>
      </c>
      <c r="N100" s="191">
        <f t="shared" si="87"/>
        <v>0</v>
      </c>
      <c r="O100" s="191">
        <f t="shared" si="87"/>
        <v>0</v>
      </c>
      <c r="P100" s="191">
        <f t="shared" si="87"/>
        <v>0</v>
      </c>
      <c r="Q100" s="191">
        <f t="shared" si="87"/>
        <v>0</v>
      </c>
      <c r="R100" s="191">
        <f t="shared" si="87"/>
        <v>0</v>
      </c>
      <c r="S100" s="191">
        <f t="shared" si="87"/>
        <v>0</v>
      </c>
      <c r="T100" s="191">
        <f t="shared" si="87"/>
        <v>0</v>
      </c>
      <c r="U100" s="191">
        <f t="shared" si="87"/>
        <v>0</v>
      </c>
      <c r="V100" s="191">
        <f t="shared" si="87"/>
        <v>0</v>
      </c>
      <c r="W100" s="191">
        <f t="shared" si="87"/>
        <v>0</v>
      </c>
      <c r="X100" s="191">
        <f t="shared" si="87"/>
        <v>0</v>
      </c>
      <c r="Y100" s="191">
        <f t="shared" si="87"/>
        <v>0</v>
      </c>
      <c r="Z100" s="191">
        <f t="shared" si="87"/>
        <v>0</v>
      </c>
      <c r="AA100" s="191">
        <f t="shared" si="87"/>
        <v>0</v>
      </c>
      <c r="AB100" s="191">
        <f t="shared" si="87"/>
        <v>0</v>
      </c>
      <c r="AC100" s="191">
        <f t="shared" si="87"/>
        <v>0</v>
      </c>
      <c r="AD100" s="191">
        <f t="shared" si="87"/>
        <v>0</v>
      </c>
      <c r="AE100" s="191">
        <f t="shared" si="87"/>
        <v>0</v>
      </c>
      <c r="AF100" s="191">
        <f t="shared" si="87"/>
        <v>0</v>
      </c>
      <c r="AG100" s="191">
        <f t="shared" si="87"/>
        <v>0</v>
      </c>
      <c r="AH100" s="191">
        <f t="shared" si="87"/>
        <v>0</v>
      </c>
      <c r="AI100" s="191">
        <f t="shared" si="87"/>
        <v>0</v>
      </c>
      <c r="AJ100" s="191">
        <f t="shared" si="87"/>
        <v>0</v>
      </c>
      <c r="AK100" s="191">
        <f t="shared" si="87"/>
        <v>0</v>
      </c>
      <c r="AL100" s="191">
        <f t="shared" si="87"/>
        <v>0</v>
      </c>
      <c r="AM100" s="191">
        <f t="shared" si="87"/>
        <v>0</v>
      </c>
      <c r="AN100" s="191">
        <f t="shared" si="87"/>
        <v>0</v>
      </c>
      <c r="AO100" s="191">
        <f t="shared" si="87"/>
        <v>0</v>
      </c>
      <c r="AP100" s="191">
        <f t="shared" si="87"/>
        <v>0</v>
      </c>
      <c r="AQ100" s="191">
        <f t="shared" si="87"/>
        <v>0</v>
      </c>
      <c r="AR100" s="191">
        <f t="shared" si="87"/>
        <v>0</v>
      </c>
      <c r="AS100" s="191">
        <f t="shared" si="87"/>
        <v>0</v>
      </c>
      <c r="AT100" s="191">
        <f t="shared" si="87"/>
        <v>0</v>
      </c>
      <c r="AU100" s="191">
        <f t="shared" si="87"/>
        <v>0</v>
      </c>
      <c r="AV100" s="191">
        <f t="shared" si="87"/>
        <v>0</v>
      </c>
      <c r="AW100" s="191">
        <f t="shared" si="87"/>
        <v>0</v>
      </c>
      <c r="AX100" s="191">
        <f t="shared" si="87"/>
        <v>0</v>
      </c>
      <c r="AY100" s="191">
        <f t="shared" si="87"/>
        <v>0</v>
      </c>
      <c r="AZ100" s="191">
        <f t="shared" si="87"/>
        <v>0</v>
      </c>
      <c r="BA100" s="191">
        <f t="shared" si="87"/>
        <v>0</v>
      </c>
      <c r="BB100" s="191">
        <f t="shared" si="87"/>
        <v>0</v>
      </c>
      <c r="BC100" s="191">
        <f t="shared" si="87"/>
        <v>0</v>
      </c>
      <c r="BD100" s="191">
        <f t="shared" si="87"/>
        <v>0</v>
      </c>
      <c r="BE100" s="191">
        <f t="shared" si="87"/>
        <v>0</v>
      </c>
      <c r="BF100" s="191">
        <f t="shared" si="87"/>
        <v>0</v>
      </c>
      <c r="BG100" s="191">
        <f t="shared" si="87"/>
        <v>0</v>
      </c>
      <c r="BH100" s="191">
        <f t="shared" si="87"/>
        <v>0</v>
      </c>
      <c r="BI100" s="191">
        <f t="shared" si="87"/>
        <v>0</v>
      </c>
      <c r="BJ100" s="191">
        <f t="shared" si="87"/>
        <v>0</v>
      </c>
      <c r="BK100" s="191">
        <f t="shared" si="87"/>
        <v>0</v>
      </c>
      <c r="BL100" s="191">
        <f t="shared" si="87"/>
        <v>0</v>
      </c>
      <c r="BM100" s="151"/>
      <c r="BN100" s="215"/>
      <c r="DZ100" s="159" t="str">
        <f t="shared" si="26"/>
        <v/>
      </c>
      <c r="GL100" s="159" t="str">
        <f t="shared" si="27"/>
        <v/>
      </c>
    </row>
    <row r="101">
      <c r="A101" s="215"/>
      <c r="B101" s="159" t="str">
        <f t="shared" si="24"/>
        <v/>
      </c>
      <c r="C101" s="191">
        <f t="shared" ref="C101:BL101" si="88">BO101+EA101+GM101</f>
        <v>0</v>
      </c>
      <c r="D101" s="191">
        <f t="shared" si="88"/>
        <v>0</v>
      </c>
      <c r="E101" s="191">
        <f t="shared" si="88"/>
        <v>0</v>
      </c>
      <c r="F101" s="191">
        <f t="shared" si="88"/>
        <v>0</v>
      </c>
      <c r="G101" s="191">
        <f t="shared" si="88"/>
        <v>0</v>
      </c>
      <c r="H101" s="191">
        <f t="shared" si="88"/>
        <v>0</v>
      </c>
      <c r="I101" s="191">
        <f t="shared" si="88"/>
        <v>0</v>
      </c>
      <c r="J101" s="191">
        <f t="shared" si="88"/>
        <v>0</v>
      </c>
      <c r="K101" s="191">
        <f t="shared" si="88"/>
        <v>0</v>
      </c>
      <c r="L101" s="191">
        <f t="shared" si="88"/>
        <v>0</v>
      </c>
      <c r="M101" s="191">
        <f t="shared" si="88"/>
        <v>0</v>
      </c>
      <c r="N101" s="191">
        <f t="shared" si="88"/>
        <v>0</v>
      </c>
      <c r="O101" s="191">
        <f t="shared" si="88"/>
        <v>0</v>
      </c>
      <c r="P101" s="191">
        <f t="shared" si="88"/>
        <v>0</v>
      </c>
      <c r="Q101" s="191">
        <f t="shared" si="88"/>
        <v>0</v>
      </c>
      <c r="R101" s="191">
        <f t="shared" si="88"/>
        <v>0</v>
      </c>
      <c r="S101" s="191">
        <f t="shared" si="88"/>
        <v>0</v>
      </c>
      <c r="T101" s="191">
        <f t="shared" si="88"/>
        <v>0</v>
      </c>
      <c r="U101" s="191">
        <f t="shared" si="88"/>
        <v>0</v>
      </c>
      <c r="V101" s="191">
        <f t="shared" si="88"/>
        <v>0</v>
      </c>
      <c r="W101" s="191">
        <f t="shared" si="88"/>
        <v>0</v>
      </c>
      <c r="X101" s="191">
        <f t="shared" si="88"/>
        <v>0</v>
      </c>
      <c r="Y101" s="191">
        <f t="shared" si="88"/>
        <v>0</v>
      </c>
      <c r="Z101" s="191">
        <f t="shared" si="88"/>
        <v>0</v>
      </c>
      <c r="AA101" s="191">
        <f t="shared" si="88"/>
        <v>0</v>
      </c>
      <c r="AB101" s="191">
        <f t="shared" si="88"/>
        <v>0</v>
      </c>
      <c r="AC101" s="191">
        <f t="shared" si="88"/>
        <v>0</v>
      </c>
      <c r="AD101" s="191">
        <f t="shared" si="88"/>
        <v>0</v>
      </c>
      <c r="AE101" s="191">
        <f t="shared" si="88"/>
        <v>0</v>
      </c>
      <c r="AF101" s="191">
        <f t="shared" si="88"/>
        <v>0</v>
      </c>
      <c r="AG101" s="191">
        <f t="shared" si="88"/>
        <v>0</v>
      </c>
      <c r="AH101" s="191">
        <f t="shared" si="88"/>
        <v>0</v>
      </c>
      <c r="AI101" s="191">
        <f t="shared" si="88"/>
        <v>0</v>
      </c>
      <c r="AJ101" s="191">
        <f t="shared" si="88"/>
        <v>0</v>
      </c>
      <c r="AK101" s="191">
        <f t="shared" si="88"/>
        <v>0</v>
      </c>
      <c r="AL101" s="191">
        <f t="shared" si="88"/>
        <v>0</v>
      </c>
      <c r="AM101" s="191">
        <f t="shared" si="88"/>
        <v>0</v>
      </c>
      <c r="AN101" s="191">
        <f t="shared" si="88"/>
        <v>0</v>
      </c>
      <c r="AO101" s="191">
        <f t="shared" si="88"/>
        <v>0</v>
      </c>
      <c r="AP101" s="191">
        <f t="shared" si="88"/>
        <v>0</v>
      </c>
      <c r="AQ101" s="191">
        <f t="shared" si="88"/>
        <v>0</v>
      </c>
      <c r="AR101" s="191">
        <f t="shared" si="88"/>
        <v>0</v>
      </c>
      <c r="AS101" s="191">
        <f t="shared" si="88"/>
        <v>0</v>
      </c>
      <c r="AT101" s="191">
        <f t="shared" si="88"/>
        <v>0</v>
      </c>
      <c r="AU101" s="191">
        <f t="shared" si="88"/>
        <v>0</v>
      </c>
      <c r="AV101" s="191">
        <f t="shared" si="88"/>
        <v>0</v>
      </c>
      <c r="AW101" s="191">
        <f t="shared" si="88"/>
        <v>0</v>
      </c>
      <c r="AX101" s="191">
        <f t="shared" si="88"/>
        <v>0</v>
      </c>
      <c r="AY101" s="191">
        <f t="shared" si="88"/>
        <v>0</v>
      </c>
      <c r="AZ101" s="191">
        <f t="shared" si="88"/>
        <v>0</v>
      </c>
      <c r="BA101" s="191">
        <f t="shared" si="88"/>
        <v>0</v>
      </c>
      <c r="BB101" s="191">
        <f t="shared" si="88"/>
        <v>0</v>
      </c>
      <c r="BC101" s="191">
        <f t="shared" si="88"/>
        <v>0</v>
      </c>
      <c r="BD101" s="191">
        <f t="shared" si="88"/>
        <v>0</v>
      </c>
      <c r="BE101" s="191">
        <f t="shared" si="88"/>
        <v>0</v>
      </c>
      <c r="BF101" s="191">
        <f t="shared" si="88"/>
        <v>0</v>
      </c>
      <c r="BG101" s="191">
        <f t="shared" si="88"/>
        <v>0</v>
      </c>
      <c r="BH101" s="191">
        <f t="shared" si="88"/>
        <v>0</v>
      </c>
      <c r="BI101" s="191">
        <f t="shared" si="88"/>
        <v>0</v>
      </c>
      <c r="BJ101" s="191">
        <f t="shared" si="88"/>
        <v>0</v>
      </c>
      <c r="BK101" s="191">
        <f t="shared" si="88"/>
        <v>0</v>
      </c>
      <c r="BL101" s="191">
        <f t="shared" si="88"/>
        <v>0</v>
      </c>
      <c r="BM101" s="151"/>
      <c r="BN101" s="215"/>
    </row>
    <row r="102">
      <c r="A102" s="215"/>
      <c r="B102" s="159" t="str">
        <f t="shared" si="24"/>
        <v/>
      </c>
      <c r="BM102" s="151"/>
      <c r="BN102" s="215"/>
    </row>
    <row r="103">
      <c r="A103" s="215"/>
      <c r="B103" s="159" t="str">
        <f t="shared" si="24"/>
        <v/>
      </c>
      <c r="BM103" s="151"/>
      <c r="BN103" s="215"/>
    </row>
    <row r="104">
      <c r="A104" s="215"/>
      <c r="B104" s="159" t="str">
        <f t="shared" si="24"/>
        <v/>
      </c>
      <c r="BM104" s="151"/>
      <c r="BN104" s="215"/>
    </row>
    <row r="105">
      <c r="A105" s="215"/>
      <c r="B105" s="159" t="str">
        <f t="shared" si="24"/>
        <v/>
      </c>
      <c r="BM105" s="151"/>
      <c r="BN105" s="215"/>
    </row>
    <row r="106">
      <c r="A106" s="215"/>
      <c r="B106" s="159" t="str">
        <f t="shared" si="24"/>
        <v/>
      </c>
      <c r="BM106" s="151"/>
      <c r="BN106" s="215"/>
    </row>
    <row r="107">
      <c r="A107" s="215"/>
      <c r="B107" s="159" t="str">
        <f t="shared" si="24"/>
        <v/>
      </c>
      <c r="BM107" s="151"/>
      <c r="BN107" s="215"/>
    </row>
    <row r="108">
      <c r="A108" s="215"/>
      <c r="B108" s="159" t="str">
        <f t="shared" si="24"/>
        <v/>
      </c>
      <c r="BM108" s="151"/>
      <c r="BN108" s="215"/>
    </row>
    <row r="109">
      <c r="A109" s="215"/>
      <c r="B109" s="159" t="str">
        <f t="shared" si="24"/>
        <v/>
      </c>
      <c r="BM109" s="151"/>
      <c r="BN109" s="215"/>
    </row>
    <row r="110">
      <c r="A110" s="215"/>
      <c r="B110" s="159" t="str">
        <f t="shared" si="24"/>
        <v/>
      </c>
      <c r="BM110" s="151"/>
      <c r="BN110" s="215"/>
    </row>
    <row r="111">
      <c r="A111" s="215"/>
      <c r="B111" s="159" t="str">
        <f t="shared" si="24"/>
        <v/>
      </c>
      <c r="BM111" s="151"/>
      <c r="BN111" s="215"/>
    </row>
    <row r="112">
      <c r="A112" s="215"/>
      <c r="B112" s="159" t="str">
        <f t="shared" si="24"/>
        <v/>
      </c>
      <c r="BM112" s="151"/>
      <c r="BN112" s="215"/>
    </row>
    <row r="113">
      <c r="A113" s="215"/>
      <c r="BM113" s="151"/>
      <c r="BN113" s="215"/>
    </row>
    <row r="114">
      <c r="A114" s="215"/>
      <c r="BM114" s="151"/>
      <c r="BN114" s="215"/>
    </row>
    <row r="115">
      <c r="A115" s="215"/>
      <c r="BM115" s="151"/>
      <c r="BN115" s="215"/>
    </row>
    <row r="116">
      <c r="A116" s="215"/>
      <c r="BM116" s="151"/>
      <c r="BN116" s="215"/>
    </row>
    <row r="117">
      <c r="A117" s="215"/>
      <c r="BM117" s="151"/>
      <c r="BN117" s="215"/>
    </row>
    <row r="118">
      <c r="A118" s="215"/>
      <c r="BM118" s="151"/>
      <c r="BN118" s="215"/>
    </row>
    <row r="119">
      <c r="A119" s="215"/>
      <c r="BM119" s="151"/>
      <c r="BN119" s="215"/>
    </row>
    <row r="120">
      <c r="A120" s="215"/>
      <c r="BM120" s="151"/>
      <c r="BN120" s="215"/>
    </row>
    <row r="121">
      <c r="A121" s="215"/>
      <c r="BM121" s="151"/>
      <c r="BN121" s="215"/>
    </row>
    <row r="122">
      <c r="A122" s="215"/>
      <c r="BM122" s="151"/>
      <c r="BN122" s="215"/>
    </row>
    <row r="123">
      <c r="A123" s="215"/>
      <c r="BM123" s="151"/>
      <c r="BN123" s="215"/>
    </row>
    <row r="124">
      <c r="A124" s="215"/>
      <c r="BM124" s="151"/>
      <c r="BN124" s="215"/>
    </row>
    <row r="125">
      <c r="A125" s="215"/>
      <c r="BM125" s="151"/>
      <c r="BN125" s="215"/>
    </row>
    <row r="126">
      <c r="BM126" s="151"/>
    </row>
    <row r="127">
      <c r="BM127" s="151"/>
    </row>
    <row r="128">
      <c r="BM128" s="151"/>
    </row>
    <row r="129">
      <c r="BM129" s="151"/>
    </row>
    <row r="130">
      <c r="BM130" s="151"/>
    </row>
    <row r="131">
      <c r="BM131" s="151"/>
    </row>
    <row r="132">
      <c r="BM132" s="151"/>
    </row>
    <row r="133">
      <c r="BM133" s="151"/>
    </row>
    <row r="134">
      <c r="BM134" s="151"/>
    </row>
    <row r="135">
      <c r="BM135" s="151"/>
    </row>
    <row r="136">
      <c r="BM136" s="151"/>
    </row>
    <row r="137">
      <c r="BM137" s="151"/>
    </row>
    <row r="138">
      <c r="BM138" s="151"/>
    </row>
    <row r="139">
      <c r="BM139" s="151"/>
    </row>
    <row r="140">
      <c r="BM140" s="151"/>
    </row>
    <row r="141">
      <c r="BM141" s="151"/>
    </row>
    <row r="142">
      <c r="BM142" s="151"/>
    </row>
    <row r="143">
      <c r="BM143" s="151"/>
    </row>
    <row r="144">
      <c r="BM144" s="151"/>
    </row>
    <row r="145">
      <c r="BM145" s="151"/>
    </row>
    <row r="146">
      <c r="BM146" s="151"/>
    </row>
    <row r="147">
      <c r="BM147" s="151"/>
    </row>
    <row r="148">
      <c r="BM148" s="151"/>
    </row>
    <row r="149">
      <c r="BM149" s="151"/>
    </row>
    <row r="150">
      <c r="BM150" s="151"/>
    </row>
    <row r="151">
      <c r="BM151" s="151"/>
    </row>
    <row r="152">
      <c r="BM152" s="151"/>
    </row>
    <row r="153">
      <c r="BM153" s="151"/>
    </row>
    <row r="154">
      <c r="BM154" s="151"/>
    </row>
    <row r="155">
      <c r="BM155" s="151"/>
    </row>
    <row r="156">
      <c r="BM156" s="151"/>
    </row>
    <row r="157">
      <c r="BM157" s="151"/>
    </row>
    <row r="158">
      <c r="BM158" s="151"/>
    </row>
    <row r="159">
      <c r="BM159" s="151"/>
    </row>
    <row r="160">
      <c r="BM160" s="151"/>
    </row>
    <row r="161">
      <c r="BM161" s="151"/>
    </row>
    <row r="162">
      <c r="BM162" s="151"/>
    </row>
    <row r="163">
      <c r="BM163" s="151"/>
    </row>
    <row r="164">
      <c r="BM164" s="151"/>
    </row>
    <row r="165">
      <c r="BM165" s="151"/>
    </row>
    <row r="166">
      <c r="BM166" s="151"/>
    </row>
    <row r="167">
      <c r="BM167" s="151"/>
    </row>
    <row r="168">
      <c r="BM168" s="151"/>
    </row>
    <row r="169">
      <c r="BM169" s="151"/>
    </row>
    <row r="170">
      <c r="BM170" s="151"/>
    </row>
    <row r="171">
      <c r="BM171" s="151"/>
    </row>
    <row r="172">
      <c r="BM172" s="151"/>
    </row>
    <row r="173">
      <c r="BM173" s="151"/>
    </row>
    <row r="174">
      <c r="BM174" s="151"/>
    </row>
    <row r="175">
      <c r="BM175" s="151"/>
    </row>
    <row r="176">
      <c r="BM176" s="151"/>
    </row>
    <row r="177">
      <c r="BM177" s="151"/>
    </row>
    <row r="178">
      <c r="BM178" s="151"/>
    </row>
    <row r="179">
      <c r="BM179" s="151"/>
    </row>
    <row r="180">
      <c r="BM180" s="151"/>
    </row>
    <row r="181">
      <c r="BM181" s="151"/>
    </row>
    <row r="182">
      <c r="BM182" s="151"/>
    </row>
    <row r="183">
      <c r="BM183" s="151"/>
    </row>
    <row r="184">
      <c r="BM184" s="151"/>
    </row>
    <row r="185">
      <c r="BM185" s="151"/>
    </row>
    <row r="186">
      <c r="BM186" s="151"/>
    </row>
    <row r="187">
      <c r="BM187" s="151"/>
    </row>
    <row r="188">
      <c r="BM188" s="151"/>
    </row>
    <row r="189">
      <c r="BM189" s="151"/>
    </row>
    <row r="190">
      <c r="BM190" s="151"/>
    </row>
    <row r="191">
      <c r="BM191" s="151"/>
    </row>
    <row r="192">
      <c r="BM192" s="151"/>
    </row>
    <row r="193">
      <c r="BM193" s="151"/>
    </row>
    <row r="194">
      <c r="BM194" s="151"/>
    </row>
    <row r="195">
      <c r="BM195" s="151"/>
    </row>
    <row r="196">
      <c r="BM196" s="151"/>
    </row>
    <row r="197">
      <c r="BM197" s="151"/>
    </row>
    <row r="198">
      <c r="BM198" s="151"/>
    </row>
    <row r="199">
      <c r="BM199" s="151"/>
    </row>
    <row r="200">
      <c r="BM200" s="151"/>
    </row>
    <row r="201">
      <c r="BM201" s="151"/>
    </row>
    <row r="202">
      <c r="BM202" s="151"/>
    </row>
    <row r="203">
      <c r="BM203" s="151"/>
    </row>
    <row r="204">
      <c r="BM204" s="151"/>
    </row>
    <row r="205">
      <c r="BM205" s="151"/>
    </row>
    <row r="206">
      <c r="BM206" s="151"/>
    </row>
    <row r="207">
      <c r="BM207" s="151"/>
    </row>
    <row r="208">
      <c r="BM208" s="151"/>
    </row>
    <row r="209">
      <c r="BM209" s="151"/>
    </row>
    <row r="210">
      <c r="BM210" s="151"/>
    </row>
    <row r="211">
      <c r="BM211" s="151"/>
    </row>
    <row r="212">
      <c r="BM212" s="151"/>
    </row>
    <row r="213">
      <c r="BM213" s="151"/>
    </row>
    <row r="214">
      <c r="BM214" s="151"/>
    </row>
    <row r="215">
      <c r="BM215" s="151"/>
    </row>
    <row r="216">
      <c r="BM216" s="151"/>
    </row>
    <row r="217">
      <c r="BM217" s="151"/>
    </row>
    <row r="218">
      <c r="BM218" s="151"/>
    </row>
    <row r="219">
      <c r="BM219" s="151"/>
    </row>
    <row r="220">
      <c r="BM220" s="151"/>
    </row>
    <row r="221">
      <c r="BM221" s="151"/>
    </row>
    <row r="222">
      <c r="BM222" s="151"/>
    </row>
    <row r="223">
      <c r="BM223" s="151"/>
    </row>
    <row r="224">
      <c r="BM224" s="151"/>
    </row>
    <row r="225">
      <c r="BM225" s="151"/>
    </row>
    <row r="226">
      <c r="BM226" s="151"/>
    </row>
    <row r="227">
      <c r="BM227" s="151"/>
    </row>
    <row r="228">
      <c r="BM228" s="151"/>
    </row>
    <row r="229">
      <c r="BM229" s="151"/>
    </row>
    <row r="230">
      <c r="BM230" s="151"/>
    </row>
    <row r="231">
      <c r="BM231" s="151"/>
    </row>
    <row r="232">
      <c r="BM232" s="151"/>
    </row>
    <row r="233">
      <c r="BM233" s="151"/>
    </row>
    <row r="234">
      <c r="BM234" s="151"/>
    </row>
    <row r="235">
      <c r="BM235" s="151"/>
    </row>
    <row r="236">
      <c r="BM236" s="151"/>
    </row>
    <row r="237">
      <c r="BM237" s="151"/>
    </row>
    <row r="238">
      <c r="BM238" s="151"/>
    </row>
    <row r="239">
      <c r="BM239" s="151"/>
    </row>
    <row r="240">
      <c r="BM240" s="151"/>
    </row>
    <row r="241">
      <c r="BM241" s="151"/>
    </row>
    <row r="242">
      <c r="BM242" s="151"/>
    </row>
    <row r="243">
      <c r="BM243" s="151"/>
    </row>
    <row r="244">
      <c r="BM244" s="151"/>
    </row>
    <row r="245">
      <c r="BM245" s="151"/>
    </row>
    <row r="246">
      <c r="BM246" s="151"/>
    </row>
    <row r="247">
      <c r="BM247" s="151"/>
    </row>
    <row r="248">
      <c r="BM248" s="151"/>
    </row>
    <row r="249">
      <c r="BM249" s="151"/>
    </row>
    <row r="250">
      <c r="BM250" s="151"/>
    </row>
    <row r="251">
      <c r="BM251" s="151"/>
    </row>
    <row r="252">
      <c r="BM252" s="151"/>
    </row>
    <row r="253">
      <c r="BM253" s="151"/>
    </row>
    <row r="254">
      <c r="BM254" s="151"/>
    </row>
    <row r="255">
      <c r="BM255" s="151"/>
    </row>
    <row r="256">
      <c r="BM256" s="151"/>
    </row>
    <row r="257">
      <c r="BM257" s="151"/>
    </row>
    <row r="258">
      <c r="BM258" s="151"/>
    </row>
    <row r="259">
      <c r="BM259" s="151"/>
    </row>
    <row r="260">
      <c r="BM260" s="151"/>
    </row>
    <row r="261">
      <c r="BM261" s="151"/>
    </row>
    <row r="262">
      <c r="BM262" s="151"/>
    </row>
    <row r="263">
      <c r="BM263" s="151"/>
    </row>
    <row r="264">
      <c r="BM264" s="151"/>
    </row>
    <row r="265">
      <c r="BM265" s="151"/>
    </row>
    <row r="266">
      <c r="BM266" s="151"/>
    </row>
    <row r="267">
      <c r="BM267" s="151"/>
    </row>
    <row r="268">
      <c r="BM268" s="151"/>
    </row>
    <row r="269">
      <c r="BM269" s="151"/>
    </row>
    <row r="270">
      <c r="BM270" s="151"/>
    </row>
    <row r="271">
      <c r="BM271" s="151"/>
    </row>
    <row r="272">
      <c r="BM272" s="151"/>
    </row>
    <row r="273">
      <c r="BM273" s="151"/>
    </row>
    <row r="274">
      <c r="BM274" s="151"/>
    </row>
    <row r="275">
      <c r="BM275" s="151"/>
    </row>
    <row r="276">
      <c r="BM276" s="151"/>
    </row>
    <row r="277">
      <c r="BM277" s="151"/>
    </row>
    <row r="278">
      <c r="BM278" s="151"/>
    </row>
    <row r="279">
      <c r="BM279" s="151"/>
    </row>
    <row r="280">
      <c r="BM280" s="151"/>
    </row>
    <row r="281">
      <c r="BM281" s="151"/>
    </row>
    <row r="282">
      <c r="BM282" s="151"/>
    </row>
    <row r="283">
      <c r="BM283" s="151"/>
    </row>
    <row r="284">
      <c r="BM284" s="151"/>
    </row>
    <row r="285">
      <c r="BM285" s="151"/>
    </row>
    <row r="286">
      <c r="BM286" s="151"/>
    </row>
    <row r="287">
      <c r="BM287" s="151"/>
    </row>
    <row r="288">
      <c r="BM288" s="151"/>
    </row>
    <row r="289">
      <c r="BM289" s="151"/>
    </row>
    <row r="290">
      <c r="BM290" s="151"/>
    </row>
    <row r="291">
      <c r="BM291" s="151"/>
    </row>
    <row r="292">
      <c r="BM292" s="151"/>
    </row>
    <row r="293">
      <c r="BM293" s="151"/>
    </row>
    <row r="294">
      <c r="BM294" s="151"/>
    </row>
    <row r="295">
      <c r="BM295" s="151"/>
    </row>
    <row r="296">
      <c r="BM296" s="151"/>
    </row>
    <row r="297">
      <c r="BM297" s="151"/>
    </row>
    <row r="298">
      <c r="BM298" s="151"/>
    </row>
    <row r="299">
      <c r="BM299" s="151"/>
    </row>
    <row r="300">
      <c r="BM300" s="151"/>
    </row>
    <row r="301">
      <c r="BM301" s="151"/>
    </row>
    <row r="302">
      <c r="BM302" s="151"/>
    </row>
    <row r="303">
      <c r="BM303" s="151"/>
    </row>
    <row r="304">
      <c r="BM304" s="151"/>
    </row>
    <row r="305">
      <c r="BM305" s="151"/>
    </row>
    <row r="306">
      <c r="BM306" s="151"/>
    </row>
    <row r="307">
      <c r="BM307" s="151"/>
    </row>
    <row r="308">
      <c r="BM308" s="151"/>
    </row>
    <row r="309">
      <c r="BM309" s="151"/>
    </row>
    <row r="310">
      <c r="BM310" s="151"/>
    </row>
    <row r="311">
      <c r="BM311" s="151"/>
    </row>
    <row r="312">
      <c r="BM312" s="151"/>
    </row>
    <row r="313">
      <c r="BM313" s="151"/>
    </row>
    <row r="314">
      <c r="BM314" s="151"/>
    </row>
    <row r="315">
      <c r="BM315" s="151"/>
    </row>
    <row r="316">
      <c r="BM316" s="151"/>
    </row>
    <row r="317">
      <c r="BM317" s="151"/>
    </row>
    <row r="318">
      <c r="BM318" s="151"/>
    </row>
    <row r="319">
      <c r="BM319" s="151"/>
    </row>
    <row r="320">
      <c r="BM320" s="151"/>
    </row>
    <row r="321">
      <c r="BM321" s="151"/>
    </row>
    <row r="322">
      <c r="BM322" s="151"/>
    </row>
    <row r="323">
      <c r="BM323" s="151"/>
    </row>
    <row r="324">
      <c r="BM324" s="151"/>
    </row>
    <row r="325">
      <c r="BM325" s="151"/>
    </row>
    <row r="326">
      <c r="BM326" s="151"/>
    </row>
    <row r="327">
      <c r="BM327" s="151"/>
    </row>
    <row r="328">
      <c r="BM328" s="151"/>
    </row>
    <row r="329">
      <c r="BM329" s="151"/>
    </row>
    <row r="330">
      <c r="BM330" s="151"/>
    </row>
    <row r="331">
      <c r="BM331" s="151"/>
    </row>
    <row r="332">
      <c r="BM332" s="151"/>
    </row>
    <row r="333">
      <c r="BM333" s="151"/>
    </row>
    <row r="334">
      <c r="BM334" s="151"/>
    </row>
    <row r="335">
      <c r="BM335" s="151"/>
    </row>
    <row r="336">
      <c r="BM336" s="151"/>
    </row>
    <row r="337">
      <c r="BM337" s="151"/>
    </row>
    <row r="338">
      <c r="BM338" s="151"/>
    </row>
    <row r="339">
      <c r="BM339" s="151"/>
    </row>
    <row r="340">
      <c r="BM340" s="151"/>
    </row>
    <row r="341">
      <c r="BM341" s="151"/>
    </row>
    <row r="342">
      <c r="BM342" s="151"/>
    </row>
    <row r="343">
      <c r="BM343" s="151"/>
    </row>
    <row r="344">
      <c r="BM344" s="151"/>
    </row>
    <row r="345">
      <c r="BM345" s="151"/>
    </row>
    <row r="346">
      <c r="BM346" s="151"/>
    </row>
    <row r="347">
      <c r="BM347" s="151"/>
    </row>
    <row r="348">
      <c r="BM348" s="151"/>
    </row>
    <row r="349">
      <c r="BM349" s="151"/>
    </row>
    <row r="350">
      <c r="BM350" s="151"/>
    </row>
    <row r="351">
      <c r="BM351" s="151"/>
    </row>
    <row r="352">
      <c r="BM352" s="151"/>
    </row>
    <row r="353">
      <c r="BM353" s="151"/>
    </row>
    <row r="354">
      <c r="BM354" s="151"/>
    </row>
    <row r="355">
      <c r="BM355" s="151"/>
    </row>
    <row r="356">
      <c r="BM356" s="151"/>
    </row>
    <row r="357">
      <c r="BM357" s="151"/>
    </row>
    <row r="358">
      <c r="BM358" s="151"/>
    </row>
    <row r="359">
      <c r="BM359" s="151"/>
    </row>
    <row r="360">
      <c r="BM360" s="151"/>
    </row>
    <row r="361">
      <c r="BM361" s="151"/>
    </row>
    <row r="362">
      <c r="BM362" s="151"/>
    </row>
    <row r="363">
      <c r="BM363" s="151"/>
    </row>
    <row r="364">
      <c r="BM364" s="151"/>
    </row>
    <row r="365">
      <c r="BM365" s="151"/>
    </row>
    <row r="366">
      <c r="BM366" s="151"/>
    </row>
    <row r="367">
      <c r="BM367" s="151"/>
    </row>
    <row r="368">
      <c r="BM368" s="151"/>
    </row>
    <row r="369">
      <c r="BM369" s="151"/>
    </row>
    <row r="370">
      <c r="BM370" s="151"/>
    </row>
    <row r="371">
      <c r="BM371" s="151"/>
    </row>
    <row r="372">
      <c r="BM372" s="151"/>
    </row>
    <row r="373">
      <c r="BM373" s="151"/>
    </row>
    <row r="374">
      <c r="BM374" s="151"/>
    </row>
    <row r="375">
      <c r="BM375" s="151"/>
    </row>
    <row r="376">
      <c r="BM376" s="151"/>
    </row>
    <row r="377">
      <c r="BM377" s="151"/>
    </row>
    <row r="378">
      <c r="BM378" s="151"/>
    </row>
    <row r="379">
      <c r="BM379" s="151"/>
    </row>
    <row r="380">
      <c r="BM380" s="151"/>
    </row>
    <row r="381">
      <c r="BM381" s="151"/>
    </row>
    <row r="382">
      <c r="BM382" s="151"/>
    </row>
    <row r="383">
      <c r="BM383" s="151"/>
    </row>
    <row r="384">
      <c r="BM384" s="151"/>
    </row>
    <row r="385">
      <c r="BM385" s="151"/>
    </row>
    <row r="386">
      <c r="BM386" s="151"/>
    </row>
    <row r="387">
      <c r="BM387" s="151"/>
    </row>
    <row r="388">
      <c r="BM388" s="151"/>
    </row>
    <row r="389">
      <c r="BM389" s="151"/>
    </row>
    <row r="390">
      <c r="BM390" s="151"/>
    </row>
    <row r="391">
      <c r="BM391" s="151"/>
    </row>
    <row r="392">
      <c r="BM392" s="151"/>
    </row>
    <row r="393">
      <c r="BM393" s="151"/>
    </row>
    <row r="394">
      <c r="BM394" s="151"/>
    </row>
    <row r="395">
      <c r="BM395" s="151"/>
    </row>
    <row r="396">
      <c r="BM396" s="151"/>
    </row>
    <row r="397">
      <c r="BM397" s="151"/>
    </row>
    <row r="398">
      <c r="BM398" s="151"/>
    </row>
    <row r="399">
      <c r="BM399" s="151"/>
    </row>
    <row r="400">
      <c r="BM400" s="151"/>
    </row>
    <row r="401">
      <c r="BM401" s="151"/>
    </row>
    <row r="402">
      <c r="BM402" s="151"/>
    </row>
    <row r="403">
      <c r="BM403" s="151"/>
    </row>
    <row r="404">
      <c r="BM404" s="151"/>
    </row>
    <row r="405">
      <c r="BM405" s="151"/>
    </row>
    <row r="406">
      <c r="BM406" s="151"/>
    </row>
    <row r="407">
      <c r="BM407" s="151"/>
    </row>
    <row r="408">
      <c r="BM408" s="151"/>
    </row>
    <row r="409">
      <c r="BM409" s="151"/>
    </row>
    <row r="410">
      <c r="BM410" s="151"/>
    </row>
    <row r="411">
      <c r="BM411" s="151"/>
    </row>
    <row r="412">
      <c r="BM412" s="151"/>
    </row>
    <row r="413">
      <c r="BM413" s="151"/>
    </row>
    <row r="414">
      <c r="BM414" s="151"/>
    </row>
    <row r="415">
      <c r="BM415" s="151"/>
    </row>
    <row r="416">
      <c r="BM416" s="151"/>
    </row>
    <row r="417">
      <c r="BM417" s="151"/>
    </row>
    <row r="418">
      <c r="BM418" s="151"/>
    </row>
    <row r="419">
      <c r="BM419" s="151"/>
    </row>
    <row r="420">
      <c r="BM420" s="151"/>
    </row>
    <row r="421">
      <c r="BM421" s="151"/>
    </row>
    <row r="422">
      <c r="BM422" s="151"/>
    </row>
    <row r="423">
      <c r="BM423" s="151"/>
    </row>
    <row r="424">
      <c r="BM424" s="151"/>
    </row>
    <row r="425">
      <c r="BM425" s="151"/>
    </row>
    <row r="426">
      <c r="BM426" s="151"/>
    </row>
    <row r="427">
      <c r="BM427" s="151"/>
    </row>
    <row r="428">
      <c r="BM428" s="151"/>
    </row>
    <row r="429">
      <c r="BM429" s="151"/>
    </row>
    <row r="430">
      <c r="BM430" s="151"/>
    </row>
    <row r="431">
      <c r="BM431" s="151"/>
    </row>
    <row r="432">
      <c r="BM432" s="151"/>
    </row>
    <row r="433">
      <c r="BM433" s="151"/>
    </row>
    <row r="434">
      <c r="BM434" s="151"/>
    </row>
    <row r="435">
      <c r="BM435" s="151"/>
    </row>
    <row r="436">
      <c r="BM436" s="151"/>
    </row>
    <row r="437">
      <c r="BM437" s="151"/>
    </row>
    <row r="438">
      <c r="BM438" s="151"/>
    </row>
    <row r="439">
      <c r="BM439" s="151"/>
    </row>
    <row r="440">
      <c r="BM440" s="151"/>
    </row>
    <row r="441">
      <c r="BM441" s="151"/>
    </row>
    <row r="442">
      <c r="BM442" s="151"/>
    </row>
    <row r="443">
      <c r="BM443" s="151"/>
    </row>
    <row r="444">
      <c r="BM444" s="151"/>
    </row>
    <row r="445">
      <c r="BM445" s="151"/>
    </row>
    <row r="446">
      <c r="BM446" s="151"/>
    </row>
    <row r="447">
      <c r="BM447" s="151"/>
    </row>
    <row r="448">
      <c r="BM448" s="151"/>
    </row>
    <row r="449">
      <c r="BM449" s="151"/>
    </row>
    <row r="450">
      <c r="BM450" s="151"/>
    </row>
    <row r="451">
      <c r="BM451" s="151"/>
    </row>
    <row r="452">
      <c r="BM452" s="151"/>
    </row>
    <row r="453">
      <c r="BM453" s="151"/>
    </row>
    <row r="454">
      <c r="BM454" s="151"/>
    </row>
    <row r="455">
      <c r="BM455" s="151"/>
    </row>
    <row r="456">
      <c r="BM456" s="151"/>
    </row>
    <row r="457">
      <c r="BM457" s="151"/>
    </row>
    <row r="458">
      <c r="BM458" s="151"/>
    </row>
    <row r="459">
      <c r="BM459" s="151"/>
    </row>
    <row r="460">
      <c r="BM460" s="151"/>
    </row>
    <row r="461">
      <c r="BM461" s="151"/>
    </row>
    <row r="462">
      <c r="BM462" s="151"/>
    </row>
    <row r="463">
      <c r="BM463" s="151"/>
    </row>
    <row r="464">
      <c r="BM464" s="151"/>
    </row>
    <row r="465">
      <c r="BM465" s="151"/>
    </row>
    <row r="466">
      <c r="BM466" s="151"/>
    </row>
    <row r="467">
      <c r="BM467" s="151"/>
    </row>
    <row r="468">
      <c r="BM468" s="151"/>
    </row>
    <row r="469">
      <c r="BM469" s="151"/>
    </row>
    <row r="470">
      <c r="BM470" s="151"/>
    </row>
    <row r="471">
      <c r="BM471" s="151"/>
    </row>
    <row r="472">
      <c r="BM472" s="151"/>
    </row>
    <row r="473">
      <c r="BM473" s="151"/>
    </row>
    <row r="474">
      <c r="BM474" s="151"/>
    </row>
    <row r="475">
      <c r="BM475" s="151"/>
    </row>
    <row r="476">
      <c r="BM476" s="151"/>
    </row>
    <row r="477">
      <c r="BM477" s="151"/>
    </row>
    <row r="478">
      <c r="BM478" s="151"/>
    </row>
    <row r="479">
      <c r="BM479" s="151"/>
    </row>
    <row r="480">
      <c r="BM480" s="151"/>
    </row>
    <row r="481">
      <c r="BM481" s="151"/>
    </row>
    <row r="482">
      <c r="BM482" s="151"/>
    </row>
    <row r="483">
      <c r="BM483" s="151"/>
    </row>
    <row r="484">
      <c r="BM484" s="151"/>
    </row>
    <row r="485">
      <c r="BM485" s="151"/>
    </row>
    <row r="486">
      <c r="BM486" s="151"/>
    </row>
    <row r="487">
      <c r="BM487" s="151"/>
    </row>
    <row r="488">
      <c r="BM488" s="151"/>
    </row>
    <row r="489">
      <c r="BM489" s="151"/>
    </row>
    <row r="490">
      <c r="BM490" s="151"/>
    </row>
    <row r="491">
      <c r="BM491" s="151"/>
    </row>
    <row r="492">
      <c r="BM492" s="151"/>
    </row>
    <row r="493">
      <c r="BM493" s="151"/>
    </row>
    <row r="494">
      <c r="BM494" s="151"/>
    </row>
    <row r="495">
      <c r="BM495" s="151"/>
    </row>
    <row r="496">
      <c r="BM496" s="151"/>
    </row>
    <row r="497">
      <c r="BM497" s="151"/>
    </row>
    <row r="498">
      <c r="BM498" s="151"/>
    </row>
    <row r="499">
      <c r="BM499" s="151"/>
    </row>
    <row r="500">
      <c r="BM500" s="151"/>
    </row>
    <row r="501">
      <c r="BM501" s="151"/>
    </row>
    <row r="502">
      <c r="BM502" s="151"/>
    </row>
    <row r="503">
      <c r="BM503" s="151"/>
    </row>
    <row r="504">
      <c r="BM504" s="151"/>
    </row>
    <row r="505">
      <c r="BM505" s="151"/>
    </row>
    <row r="506">
      <c r="BM506" s="151"/>
    </row>
    <row r="507">
      <c r="BM507" s="151"/>
    </row>
    <row r="508">
      <c r="BM508" s="151"/>
    </row>
    <row r="509">
      <c r="BM509" s="151"/>
    </row>
    <row r="510">
      <c r="BM510" s="151"/>
    </row>
    <row r="511">
      <c r="BM511" s="151"/>
    </row>
    <row r="512">
      <c r="BM512" s="151"/>
    </row>
    <row r="513">
      <c r="BM513" s="151"/>
    </row>
    <row r="514">
      <c r="BM514" s="151"/>
    </row>
    <row r="515">
      <c r="BM515" s="151"/>
    </row>
    <row r="516">
      <c r="BM516" s="151"/>
    </row>
    <row r="517">
      <c r="BM517" s="151"/>
    </row>
    <row r="518">
      <c r="BM518" s="151"/>
    </row>
    <row r="519">
      <c r="BM519" s="151"/>
    </row>
    <row r="520">
      <c r="BM520" s="151"/>
    </row>
    <row r="521">
      <c r="BM521" s="151"/>
    </row>
    <row r="522">
      <c r="BM522" s="151"/>
    </row>
    <row r="523">
      <c r="BM523" s="151"/>
    </row>
    <row r="524">
      <c r="BM524" s="151"/>
    </row>
    <row r="525">
      <c r="BM525" s="151"/>
    </row>
    <row r="526">
      <c r="BM526" s="151"/>
    </row>
    <row r="527">
      <c r="BM527" s="151"/>
    </row>
    <row r="528">
      <c r="BM528" s="151"/>
    </row>
    <row r="529">
      <c r="BM529" s="151"/>
    </row>
    <row r="530">
      <c r="BM530" s="151"/>
    </row>
    <row r="531">
      <c r="BM531" s="151"/>
    </row>
    <row r="532">
      <c r="BM532" s="151"/>
    </row>
    <row r="533">
      <c r="BM533" s="151"/>
    </row>
    <row r="534">
      <c r="BM534" s="151"/>
    </row>
    <row r="535">
      <c r="BM535" s="151"/>
    </row>
    <row r="536">
      <c r="BM536" s="151"/>
    </row>
    <row r="537">
      <c r="BM537" s="151"/>
    </row>
    <row r="538">
      <c r="BM538" s="151"/>
    </row>
    <row r="539">
      <c r="BM539" s="151"/>
    </row>
    <row r="540">
      <c r="BM540" s="151"/>
    </row>
    <row r="541">
      <c r="BM541" s="151"/>
    </row>
    <row r="542">
      <c r="BM542" s="151"/>
    </row>
    <row r="543">
      <c r="BM543" s="151"/>
    </row>
    <row r="544">
      <c r="BM544" s="151"/>
    </row>
    <row r="545">
      <c r="BM545" s="151"/>
    </row>
    <row r="546">
      <c r="BM546" s="151"/>
    </row>
    <row r="547">
      <c r="BM547" s="151"/>
    </row>
    <row r="548">
      <c r="BM548" s="151"/>
    </row>
    <row r="549">
      <c r="BM549" s="151"/>
    </row>
    <row r="550">
      <c r="BM550" s="151"/>
    </row>
    <row r="551">
      <c r="BM551" s="151"/>
    </row>
    <row r="552">
      <c r="BM552" s="151"/>
    </row>
    <row r="553">
      <c r="BM553" s="151"/>
    </row>
    <row r="554">
      <c r="BM554" s="151"/>
    </row>
    <row r="555">
      <c r="BM555" s="151"/>
    </row>
    <row r="556">
      <c r="BM556" s="151"/>
    </row>
    <row r="557">
      <c r="BM557" s="151"/>
    </row>
    <row r="558">
      <c r="BM558" s="151"/>
    </row>
    <row r="559">
      <c r="BM559" s="151"/>
    </row>
    <row r="560">
      <c r="BM560" s="151"/>
    </row>
    <row r="561">
      <c r="BM561" s="151"/>
    </row>
    <row r="562">
      <c r="BM562" s="151"/>
    </row>
    <row r="563">
      <c r="BM563" s="151"/>
    </row>
    <row r="564">
      <c r="BM564" s="151"/>
    </row>
    <row r="565">
      <c r="BM565" s="151"/>
    </row>
    <row r="566">
      <c r="BM566" s="151"/>
    </row>
    <row r="567">
      <c r="BM567" s="151"/>
    </row>
    <row r="568">
      <c r="BM568" s="151"/>
    </row>
    <row r="569">
      <c r="BM569" s="151"/>
    </row>
    <row r="570">
      <c r="BM570" s="151"/>
    </row>
    <row r="571">
      <c r="BM571" s="151"/>
    </row>
    <row r="572">
      <c r="BM572" s="151"/>
    </row>
    <row r="573">
      <c r="BM573" s="151"/>
    </row>
    <row r="574">
      <c r="BM574" s="151"/>
    </row>
    <row r="575">
      <c r="BM575" s="151"/>
    </row>
    <row r="576">
      <c r="BM576" s="151"/>
    </row>
    <row r="577">
      <c r="BM577" s="151"/>
    </row>
    <row r="578">
      <c r="BM578" s="151"/>
    </row>
    <row r="579">
      <c r="BM579" s="151"/>
    </row>
    <row r="580">
      <c r="BM580" s="151"/>
    </row>
    <row r="581">
      <c r="BM581" s="151"/>
    </row>
    <row r="582">
      <c r="BM582" s="151"/>
    </row>
    <row r="583">
      <c r="BM583" s="151"/>
    </row>
    <row r="584">
      <c r="BM584" s="151"/>
    </row>
    <row r="585">
      <c r="BM585" s="151"/>
    </row>
    <row r="586">
      <c r="BM586" s="151"/>
    </row>
    <row r="587">
      <c r="BM587" s="151"/>
    </row>
    <row r="588">
      <c r="BM588" s="151"/>
    </row>
    <row r="589">
      <c r="BM589" s="151"/>
    </row>
    <row r="590">
      <c r="BM590" s="151"/>
    </row>
    <row r="591">
      <c r="BM591" s="151"/>
    </row>
    <row r="592">
      <c r="BM592" s="151"/>
    </row>
    <row r="593">
      <c r="BM593" s="151"/>
    </row>
    <row r="594">
      <c r="BM594" s="151"/>
    </row>
    <row r="595">
      <c r="BM595" s="151"/>
    </row>
    <row r="596">
      <c r="BM596" s="151"/>
    </row>
    <row r="597">
      <c r="BM597" s="151"/>
    </row>
    <row r="598">
      <c r="BM598" s="151"/>
    </row>
    <row r="599">
      <c r="BM599" s="151"/>
    </row>
    <row r="600">
      <c r="BM600" s="151"/>
    </row>
    <row r="601">
      <c r="BM601" s="151"/>
    </row>
    <row r="602">
      <c r="BM602" s="151"/>
    </row>
    <row r="603">
      <c r="BM603" s="151"/>
    </row>
    <row r="604">
      <c r="BM604" s="151"/>
    </row>
    <row r="605">
      <c r="BM605" s="151"/>
    </row>
    <row r="606">
      <c r="BM606" s="151"/>
    </row>
    <row r="607">
      <c r="BM607" s="151"/>
    </row>
    <row r="608">
      <c r="BM608" s="151"/>
    </row>
    <row r="609">
      <c r="BM609" s="151"/>
    </row>
    <row r="610">
      <c r="BM610" s="151"/>
    </row>
    <row r="611">
      <c r="BM611" s="151"/>
    </row>
    <row r="612">
      <c r="BM612" s="151"/>
    </row>
    <row r="613">
      <c r="BM613" s="151"/>
    </row>
    <row r="614">
      <c r="BM614" s="151"/>
    </row>
    <row r="615">
      <c r="BM615" s="151"/>
    </row>
    <row r="616">
      <c r="BM616" s="151"/>
    </row>
    <row r="617">
      <c r="BM617" s="151"/>
    </row>
    <row r="618">
      <c r="BM618" s="151"/>
    </row>
    <row r="619">
      <c r="BM619" s="151"/>
    </row>
    <row r="620">
      <c r="BM620" s="151"/>
    </row>
    <row r="621">
      <c r="BM621" s="151"/>
    </row>
    <row r="622">
      <c r="BM622" s="151"/>
    </row>
    <row r="623">
      <c r="BM623" s="151"/>
    </row>
    <row r="624">
      <c r="BM624" s="151"/>
    </row>
    <row r="625">
      <c r="BM625" s="151"/>
    </row>
    <row r="626">
      <c r="BM626" s="151"/>
    </row>
    <row r="627">
      <c r="BM627" s="151"/>
    </row>
    <row r="628">
      <c r="BM628" s="151"/>
    </row>
    <row r="629">
      <c r="BM629" s="151"/>
    </row>
    <row r="630">
      <c r="BM630" s="151"/>
    </row>
    <row r="631">
      <c r="BM631" s="151"/>
    </row>
    <row r="632">
      <c r="BM632" s="151"/>
    </row>
    <row r="633">
      <c r="BM633" s="151"/>
    </row>
    <row r="634">
      <c r="BM634" s="151"/>
    </row>
    <row r="635">
      <c r="BM635" s="151"/>
    </row>
    <row r="636">
      <c r="BM636" s="151"/>
    </row>
    <row r="637">
      <c r="BM637" s="151"/>
    </row>
    <row r="638">
      <c r="BM638" s="151"/>
    </row>
    <row r="639">
      <c r="BM639" s="151"/>
    </row>
    <row r="640">
      <c r="BM640" s="151"/>
    </row>
    <row r="641">
      <c r="BM641" s="151"/>
    </row>
    <row r="642">
      <c r="BM642" s="151"/>
    </row>
    <row r="643">
      <c r="BM643" s="151"/>
    </row>
    <row r="644">
      <c r="BM644" s="151"/>
    </row>
    <row r="645">
      <c r="BM645" s="151"/>
    </row>
    <row r="646">
      <c r="BM646" s="151"/>
    </row>
    <row r="647">
      <c r="BM647" s="151"/>
    </row>
    <row r="648">
      <c r="BM648" s="151"/>
    </row>
    <row r="649">
      <c r="BM649" s="151"/>
    </row>
    <row r="650">
      <c r="BM650" s="151"/>
    </row>
    <row r="651">
      <c r="BM651" s="151"/>
    </row>
    <row r="652">
      <c r="BM652" s="151"/>
    </row>
    <row r="653">
      <c r="BM653" s="151"/>
    </row>
    <row r="654">
      <c r="BM654" s="151"/>
    </row>
    <row r="655">
      <c r="BM655" s="151"/>
    </row>
    <row r="656">
      <c r="BM656" s="151"/>
    </row>
    <row r="657">
      <c r="BM657" s="151"/>
    </row>
    <row r="658">
      <c r="BM658" s="151"/>
    </row>
    <row r="659">
      <c r="BM659" s="151"/>
    </row>
    <row r="660">
      <c r="BM660" s="151"/>
    </row>
    <row r="661">
      <c r="BM661" s="151"/>
    </row>
    <row r="662">
      <c r="BM662" s="151"/>
    </row>
    <row r="663">
      <c r="BM663" s="151"/>
    </row>
    <row r="664">
      <c r="BM664" s="151"/>
    </row>
    <row r="665">
      <c r="BM665" s="151"/>
    </row>
    <row r="666">
      <c r="BM666" s="151"/>
    </row>
    <row r="667">
      <c r="BM667" s="151"/>
    </row>
    <row r="668">
      <c r="BM668" s="151"/>
    </row>
    <row r="669">
      <c r="BM669" s="151"/>
    </row>
    <row r="670">
      <c r="BM670" s="151"/>
    </row>
    <row r="671">
      <c r="BM671" s="151"/>
    </row>
    <row r="672">
      <c r="BM672" s="151"/>
    </row>
    <row r="673">
      <c r="BM673" s="151"/>
    </row>
    <row r="674">
      <c r="BM674" s="151"/>
    </row>
    <row r="675">
      <c r="BM675" s="151"/>
    </row>
    <row r="676">
      <c r="BM676" s="151"/>
    </row>
    <row r="677">
      <c r="BM677" s="151"/>
    </row>
    <row r="678">
      <c r="BM678" s="151"/>
    </row>
    <row r="679">
      <c r="BM679" s="151"/>
    </row>
    <row r="680">
      <c r="BM680" s="151"/>
    </row>
    <row r="681">
      <c r="BM681" s="151"/>
    </row>
    <row r="682">
      <c r="BM682" s="151"/>
    </row>
    <row r="683">
      <c r="BM683" s="151"/>
    </row>
    <row r="684">
      <c r="BM684" s="151"/>
    </row>
    <row r="685">
      <c r="BM685" s="151"/>
    </row>
    <row r="686">
      <c r="BM686" s="151"/>
    </row>
    <row r="687">
      <c r="BM687" s="151"/>
    </row>
    <row r="688">
      <c r="BM688" s="151"/>
    </row>
    <row r="689">
      <c r="BM689" s="151"/>
    </row>
    <row r="690">
      <c r="BM690" s="151"/>
    </row>
    <row r="691">
      <c r="BM691" s="151"/>
    </row>
    <row r="692">
      <c r="BM692" s="151"/>
    </row>
    <row r="693">
      <c r="BM693" s="151"/>
    </row>
    <row r="694">
      <c r="BM694" s="151"/>
    </row>
    <row r="695">
      <c r="BM695" s="151"/>
    </row>
    <row r="696">
      <c r="BM696" s="151"/>
    </row>
    <row r="697">
      <c r="BM697" s="151"/>
    </row>
    <row r="698">
      <c r="BM698" s="151"/>
    </row>
    <row r="699">
      <c r="BM699" s="151"/>
    </row>
    <row r="700">
      <c r="BM700" s="151"/>
    </row>
    <row r="701">
      <c r="BM701" s="151"/>
    </row>
    <row r="702">
      <c r="BM702" s="151"/>
    </row>
    <row r="703">
      <c r="BM703" s="151"/>
    </row>
    <row r="704">
      <c r="BM704" s="151"/>
    </row>
    <row r="705">
      <c r="BM705" s="151"/>
    </row>
    <row r="706">
      <c r="BM706" s="151"/>
    </row>
    <row r="707">
      <c r="BM707" s="151"/>
    </row>
    <row r="708">
      <c r="BM708" s="151"/>
    </row>
    <row r="709">
      <c r="BM709" s="151"/>
    </row>
    <row r="710">
      <c r="BM710" s="151"/>
    </row>
    <row r="711">
      <c r="BM711" s="151"/>
    </row>
    <row r="712">
      <c r="BM712" s="151"/>
    </row>
    <row r="713">
      <c r="BM713" s="151"/>
    </row>
    <row r="714">
      <c r="BM714" s="151"/>
    </row>
    <row r="715">
      <c r="BM715" s="151"/>
    </row>
    <row r="716">
      <c r="BM716" s="151"/>
    </row>
    <row r="717">
      <c r="BM717" s="151"/>
    </row>
    <row r="718">
      <c r="BM718" s="151"/>
    </row>
    <row r="719">
      <c r="BM719" s="151"/>
    </row>
    <row r="720">
      <c r="BM720" s="151"/>
    </row>
    <row r="721">
      <c r="BM721" s="151"/>
    </row>
    <row r="722">
      <c r="BM722" s="151"/>
    </row>
    <row r="723">
      <c r="BM723" s="151"/>
    </row>
    <row r="724">
      <c r="BM724" s="151"/>
    </row>
    <row r="725">
      <c r="BM725" s="151"/>
    </row>
    <row r="726">
      <c r="BM726" s="151"/>
    </row>
    <row r="727">
      <c r="BM727" s="151"/>
    </row>
    <row r="728">
      <c r="BM728" s="151"/>
    </row>
    <row r="729">
      <c r="BM729" s="151"/>
    </row>
    <row r="730">
      <c r="BM730" s="151"/>
    </row>
    <row r="731">
      <c r="BM731" s="151"/>
    </row>
    <row r="732">
      <c r="BM732" s="151"/>
    </row>
    <row r="733">
      <c r="BM733" s="151"/>
    </row>
    <row r="734">
      <c r="BM734" s="151"/>
    </row>
    <row r="735">
      <c r="BM735" s="151"/>
    </row>
    <row r="736">
      <c r="BM736" s="151"/>
    </row>
    <row r="737">
      <c r="BM737" s="151"/>
    </row>
    <row r="738">
      <c r="BM738" s="151"/>
    </row>
    <row r="739">
      <c r="BM739" s="151"/>
    </row>
    <row r="740">
      <c r="BM740" s="151"/>
    </row>
    <row r="741">
      <c r="BM741" s="151"/>
    </row>
    <row r="742">
      <c r="BM742" s="151"/>
    </row>
    <row r="743">
      <c r="BM743" s="151"/>
    </row>
    <row r="744">
      <c r="BM744" s="151"/>
    </row>
    <row r="745">
      <c r="BM745" s="151"/>
    </row>
    <row r="746">
      <c r="BM746" s="151"/>
    </row>
    <row r="747">
      <c r="BM747" s="151"/>
    </row>
    <row r="748">
      <c r="BM748" s="151"/>
    </row>
    <row r="749">
      <c r="BM749" s="151"/>
    </row>
    <row r="750">
      <c r="BM750" s="151"/>
    </row>
    <row r="751">
      <c r="BM751" s="151"/>
    </row>
    <row r="752">
      <c r="BM752" s="151"/>
    </row>
    <row r="753">
      <c r="BM753" s="151"/>
    </row>
    <row r="754">
      <c r="BM754" s="151"/>
    </row>
    <row r="755">
      <c r="BM755" s="151"/>
    </row>
    <row r="756">
      <c r="BM756" s="151"/>
    </row>
    <row r="757">
      <c r="BM757" s="151"/>
    </row>
    <row r="758">
      <c r="BM758" s="151"/>
    </row>
    <row r="759">
      <c r="BM759" s="151"/>
    </row>
    <row r="760">
      <c r="BM760" s="151"/>
    </row>
    <row r="761">
      <c r="BM761" s="151"/>
    </row>
    <row r="762">
      <c r="BM762" s="151"/>
    </row>
    <row r="763">
      <c r="BM763" s="151"/>
    </row>
    <row r="764">
      <c r="BM764" s="151"/>
    </row>
    <row r="765">
      <c r="BM765" s="151"/>
    </row>
    <row r="766">
      <c r="BM766" s="151"/>
    </row>
    <row r="767">
      <c r="BM767" s="151"/>
    </row>
    <row r="768">
      <c r="BM768" s="151"/>
    </row>
    <row r="769">
      <c r="BM769" s="151"/>
    </row>
    <row r="770">
      <c r="BM770" s="151"/>
    </row>
    <row r="771">
      <c r="BM771" s="151"/>
    </row>
    <row r="772">
      <c r="BM772" s="151"/>
    </row>
    <row r="773">
      <c r="BM773" s="151"/>
    </row>
    <row r="774">
      <c r="BM774" s="151"/>
    </row>
    <row r="775">
      <c r="BM775" s="151"/>
    </row>
    <row r="776">
      <c r="BM776" s="151"/>
    </row>
    <row r="777">
      <c r="BM777" s="151"/>
    </row>
    <row r="778">
      <c r="BM778" s="151"/>
    </row>
    <row r="779">
      <c r="BM779" s="151"/>
    </row>
    <row r="780">
      <c r="BM780" s="151"/>
    </row>
    <row r="781">
      <c r="BM781" s="151"/>
    </row>
    <row r="782">
      <c r="BM782" s="151"/>
    </row>
    <row r="783">
      <c r="BM783" s="151"/>
    </row>
    <row r="784">
      <c r="BM784" s="151"/>
    </row>
    <row r="785">
      <c r="BM785" s="151"/>
    </row>
    <row r="786">
      <c r="BM786" s="151"/>
    </row>
    <row r="787">
      <c r="BM787" s="151"/>
    </row>
    <row r="788">
      <c r="BM788" s="151"/>
    </row>
    <row r="789">
      <c r="BM789" s="151"/>
    </row>
    <row r="790">
      <c r="BM790" s="151"/>
    </row>
    <row r="791">
      <c r="BM791" s="151"/>
    </row>
    <row r="792">
      <c r="BM792" s="151"/>
    </row>
    <row r="793">
      <c r="BM793" s="151"/>
    </row>
    <row r="794">
      <c r="BM794" s="151"/>
    </row>
    <row r="795">
      <c r="BM795" s="151"/>
    </row>
    <row r="796">
      <c r="BM796" s="151"/>
    </row>
    <row r="797">
      <c r="BM797" s="151"/>
    </row>
    <row r="798">
      <c r="BM798" s="151"/>
    </row>
    <row r="799">
      <c r="BM799" s="151"/>
    </row>
    <row r="800">
      <c r="BM800" s="151"/>
    </row>
    <row r="801">
      <c r="BM801" s="151"/>
    </row>
    <row r="802">
      <c r="BM802" s="151"/>
    </row>
    <row r="803">
      <c r="BM803" s="151"/>
    </row>
    <row r="804">
      <c r="BM804" s="151"/>
    </row>
    <row r="805">
      <c r="BM805" s="151"/>
    </row>
    <row r="806">
      <c r="BM806" s="151"/>
    </row>
    <row r="807">
      <c r="BM807" s="151"/>
    </row>
    <row r="808">
      <c r="BM808" s="151"/>
    </row>
    <row r="809">
      <c r="BM809" s="151"/>
    </row>
    <row r="810">
      <c r="BM810" s="151"/>
    </row>
    <row r="811">
      <c r="BM811" s="151"/>
    </row>
    <row r="812">
      <c r="BM812" s="151"/>
    </row>
    <row r="813">
      <c r="BM813" s="151"/>
    </row>
    <row r="814">
      <c r="BM814" s="151"/>
    </row>
    <row r="815">
      <c r="BM815" s="151"/>
    </row>
    <row r="816">
      <c r="BM816" s="151"/>
    </row>
    <row r="817">
      <c r="BM817" s="151"/>
    </row>
    <row r="818">
      <c r="BM818" s="151"/>
    </row>
    <row r="819">
      <c r="BM819" s="151"/>
    </row>
    <row r="820">
      <c r="BM820" s="151"/>
    </row>
    <row r="821">
      <c r="BM821" s="151"/>
    </row>
    <row r="822">
      <c r="BM822" s="151"/>
    </row>
    <row r="823">
      <c r="BM823" s="151"/>
    </row>
    <row r="824">
      <c r="BM824" s="151"/>
    </row>
    <row r="825">
      <c r="BM825" s="151"/>
    </row>
    <row r="826">
      <c r="BM826" s="151"/>
    </row>
    <row r="827">
      <c r="BM827" s="151"/>
    </row>
    <row r="828">
      <c r="BM828" s="151"/>
    </row>
    <row r="829">
      <c r="BM829" s="151"/>
    </row>
    <row r="830">
      <c r="BM830" s="151"/>
    </row>
    <row r="831">
      <c r="BM831" s="151"/>
    </row>
    <row r="832">
      <c r="BM832" s="151"/>
    </row>
    <row r="833">
      <c r="BM833" s="151"/>
    </row>
    <row r="834">
      <c r="BM834" s="151"/>
    </row>
    <row r="835">
      <c r="BM835" s="151"/>
    </row>
    <row r="836">
      <c r="BM836" s="151"/>
    </row>
    <row r="837">
      <c r="BM837" s="151"/>
    </row>
    <row r="838">
      <c r="BM838" s="151"/>
    </row>
    <row r="839">
      <c r="BM839" s="151"/>
    </row>
    <row r="840">
      <c r="BM840" s="151"/>
    </row>
    <row r="841">
      <c r="BM841" s="151"/>
    </row>
    <row r="842">
      <c r="BM842" s="151"/>
    </row>
    <row r="843">
      <c r="BM843" s="151"/>
    </row>
    <row r="844">
      <c r="BM844" s="151"/>
    </row>
    <row r="845">
      <c r="BM845" s="151"/>
    </row>
    <row r="846">
      <c r="BM846" s="151"/>
    </row>
    <row r="847">
      <c r="BM847" s="151"/>
    </row>
    <row r="848">
      <c r="BM848" s="151"/>
    </row>
    <row r="849">
      <c r="BM849" s="151"/>
    </row>
    <row r="850">
      <c r="BM850" s="151"/>
    </row>
    <row r="851">
      <c r="BM851" s="151"/>
    </row>
    <row r="852">
      <c r="BM852" s="151"/>
    </row>
    <row r="853">
      <c r="BM853" s="151"/>
    </row>
    <row r="854">
      <c r="BM854" s="151"/>
    </row>
    <row r="855">
      <c r="BM855" s="151"/>
    </row>
    <row r="856">
      <c r="BM856" s="151"/>
    </row>
    <row r="857">
      <c r="BM857" s="151"/>
    </row>
    <row r="858">
      <c r="BM858" s="151"/>
    </row>
    <row r="859">
      <c r="BM859" s="151"/>
    </row>
    <row r="860">
      <c r="BM860" s="151"/>
    </row>
    <row r="861">
      <c r="BM861" s="151"/>
    </row>
    <row r="862">
      <c r="BM862" s="151"/>
    </row>
    <row r="863">
      <c r="BM863" s="151"/>
    </row>
    <row r="864">
      <c r="BM864" s="151"/>
    </row>
    <row r="865">
      <c r="BM865" s="151"/>
    </row>
    <row r="866">
      <c r="BM866" s="151"/>
    </row>
    <row r="867">
      <c r="BM867" s="151"/>
    </row>
    <row r="868">
      <c r="BM868" s="151"/>
    </row>
    <row r="869">
      <c r="BM869" s="151"/>
    </row>
    <row r="870">
      <c r="BM870" s="151"/>
    </row>
    <row r="871">
      <c r="BM871" s="151"/>
    </row>
    <row r="872">
      <c r="BM872" s="151"/>
    </row>
    <row r="873">
      <c r="BM873" s="151"/>
    </row>
    <row r="874">
      <c r="BM874" s="151"/>
    </row>
    <row r="875">
      <c r="BM875" s="151"/>
    </row>
    <row r="876">
      <c r="BM876" s="151"/>
    </row>
    <row r="877">
      <c r="BM877" s="151"/>
    </row>
    <row r="878">
      <c r="BM878" s="151"/>
    </row>
    <row r="879">
      <c r="BM879" s="151"/>
    </row>
    <row r="880">
      <c r="BM880" s="151"/>
    </row>
    <row r="881">
      <c r="BM881" s="151"/>
    </row>
    <row r="882">
      <c r="BM882" s="151"/>
    </row>
    <row r="883">
      <c r="BM883" s="151"/>
    </row>
    <row r="884">
      <c r="BM884" s="151"/>
    </row>
    <row r="885">
      <c r="BM885" s="151"/>
    </row>
    <row r="886">
      <c r="BM886" s="151"/>
    </row>
    <row r="887">
      <c r="BM887" s="151"/>
    </row>
    <row r="888">
      <c r="BM888" s="151"/>
    </row>
    <row r="889">
      <c r="BM889" s="151"/>
    </row>
    <row r="890">
      <c r="BM890" s="151"/>
    </row>
    <row r="891">
      <c r="BM891" s="151"/>
    </row>
    <row r="892">
      <c r="BM892" s="151"/>
    </row>
    <row r="893">
      <c r="BM893" s="151"/>
    </row>
    <row r="894">
      <c r="BM894" s="151"/>
    </row>
    <row r="895">
      <c r="BM895" s="151"/>
    </row>
    <row r="896">
      <c r="BM896" s="151"/>
    </row>
    <row r="897">
      <c r="BM897" s="151"/>
    </row>
    <row r="898">
      <c r="BM898" s="151"/>
    </row>
    <row r="899">
      <c r="BM899" s="151"/>
    </row>
    <row r="900">
      <c r="BM900" s="151"/>
    </row>
    <row r="901">
      <c r="BM901" s="151"/>
    </row>
    <row r="902">
      <c r="BM902" s="151"/>
    </row>
    <row r="903">
      <c r="BM903" s="151"/>
    </row>
    <row r="904">
      <c r="BM904" s="151"/>
    </row>
    <row r="905">
      <c r="BM905" s="151"/>
    </row>
    <row r="906">
      <c r="BM906" s="151"/>
    </row>
    <row r="907">
      <c r="BM907" s="151"/>
    </row>
    <row r="908">
      <c r="BM908" s="151"/>
    </row>
    <row r="909">
      <c r="BM909" s="151"/>
    </row>
    <row r="910">
      <c r="BM910" s="151"/>
    </row>
    <row r="911">
      <c r="BM911" s="151"/>
    </row>
    <row r="912">
      <c r="BM912" s="151"/>
    </row>
    <row r="913">
      <c r="BM913" s="151"/>
    </row>
    <row r="914">
      <c r="BM914" s="151"/>
    </row>
    <row r="915">
      <c r="BM915" s="151"/>
    </row>
    <row r="916">
      <c r="BM916" s="151"/>
    </row>
    <row r="917">
      <c r="BM917" s="151"/>
    </row>
    <row r="918">
      <c r="BM918" s="151"/>
    </row>
    <row r="919">
      <c r="BM919" s="151"/>
    </row>
    <row r="920">
      <c r="BM920" s="151"/>
    </row>
    <row r="921">
      <c r="BM921" s="151"/>
    </row>
    <row r="922">
      <c r="BM922" s="151"/>
    </row>
    <row r="923">
      <c r="BM923" s="151"/>
    </row>
    <row r="924">
      <c r="BM924" s="151"/>
    </row>
    <row r="925">
      <c r="BM925" s="151"/>
    </row>
    <row r="926">
      <c r="BM926" s="151"/>
    </row>
    <row r="927">
      <c r="BM927" s="151"/>
    </row>
    <row r="928">
      <c r="BM928" s="151"/>
    </row>
    <row r="929">
      <c r="BM929" s="151"/>
    </row>
    <row r="930">
      <c r="BM930" s="151"/>
    </row>
    <row r="931">
      <c r="BM931" s="151"/>
    </row>
    <row r="932">
      <c r="BM932" s="151"/>
    </row>
    <row r="933">
      <c r="BM933" s="151"/>
    </row>
    <row r="934">
      <c r="BM934" s="151"/>
    </row>
    <row r="935">
      <c r="BM935" s="151"/>
    </row>
    <row r="936">
      <c r="BM936" s="151"/>
    </row>
    <row r="937">
      <c r="BM937" s="151"/>
    </row>
    <row r="938">
      <c r="BM938" s="151"/>
    </row>
    <row r="939">
      <c r="BM939" s="151"/>
    </row>
    <row r="940">
      <c r="BM940" s="151"/>
    </row>
    <row r="941">
      <c r="BM941" s="151"/>
    </row>
    <row r="942">
      <c r="BM942" s="151"/>
    </row>
    <row r="943">
      <c r="BM943" s="151"/>
    </row>
    <row r="944">
      <c r="BM944" s="151"/>
    </row>
    <row r="945">
      <c r="BM945" s="151"/>
    </row>
    <row r="946">
      <c r="BM946" s="151"/>
    </row>
    <row r="947">
      <c r="BM947" s="151"/>
    </row>
    <row r="948">
      <c r="BM948" s="151"/>
    </row>
    <row r="949">
      <c r="BM949" s="151"/>
    </row>
    <row r="950">
      <c r="BM950" s="151"/>
    </row>
    <row r="951">
      <c r="BM951" s="151"/>
    </row>
    <row r="952">
      <c r="BM952" s="151"/>
    </row>
    <row r="953">
      <c r="BM953" s="151"/>
    </row>
    <row r="954">
      <c r="BM954" s="151"/>
    </row>
    <row r="955">
      <c r="BM955" s="151"/>
    </row>
    <row r="956">
      <c r="BM956" s="151"/>
    </row>
    <row r="957">
      <c r="BM957" s="151"/>
    </row>
    <row r="958">
      <c r="BM958" s="151"/>
    </row>
    <row r="959">
      <c r="BM959" s="151"/>
    </row>
    <row r="960">
      <c r="BM960" s="151"/>
    </row>
    <row r="961">
      <c r="BM961" s="151"/>
    </row>
    <row r="962">
      <c r="BM962" s="151"/>
    </row>
    <row r="963">
      <c r="BM963" s="151"/>
    </row>
    <row r="964">
      <c r="BM964" s="151"/>
    </row>
    <row r="965">
      <c r="BM965" s="151"/>
    </row>
    <row r="966">
      <c r="BM966" s="151"/>
    </row>
    <row r="967">
      <c r="BM967" s="151"/>
    </row>
    <row r="968">
      <c r="BM968" s="151"/>
    </row>
    <row r="969">
      <c r="BM969" s="151"/>
    </row>
    <row r="970">
      <c r="BM970" s="151"/>
    </row>
    <row r="971">
      <c r="BM971" s="151"/>
    </row>
    <row r="972">
      <c r="BM972" s="151"/>
    </row>
    <row r="973">
      <c r="BM973" s="151"/>
    </row>
    <row r="974">
      <c r="BM974" s="151"/>
    </row>
    <row r="975">
      <c r="BM975" s="151"/>
    </row>
    <row r="976">
      <c r="BM976" s="151"/>
    </row>
    <row r="977">
      <c r="BM977" s="151"/>
    </row>
    <row r="978">
      <c r="BM978" s="151"/>
    </row>
    <row r="979">
      <c r="BM979" s="151"/>
    </row>
    <row r="980">
      <c r="BM980" s="151"/>
    </row>
    <row r="981">
      <c r="BM981" s="151"/>
    </row>
    <row r="982">
      <c r="BM982" s="151"/>
    </row>
    <row r="983">
      <c r="BM983" s="151"/>
    </row>
    <row r="984">
      <c r="BM984" s="151"/>
    </row>
    <row r="985">
      <c r="BM985" s="151"/>
    </row>
    <row r="986">
      <c r="BM986" s="151"/>
    </row>
    <row r="987">
      <c r="BM987" s="151"/>
    </row>
    <row r="988">
      <c r="BM988" s="151"/>
    </row>
    <row r="989">
      <c r="BM989" s="151"/>
    </row>
    <row r="990">
      <c r="BM990" s="151"/>
    </row>
    <row r="991">
      <c r="BM991" s="151"/>
    </row>
    <row r="992">
      <c r="BM992" s="151"/>
    </row>
    <row r="993">
      <c r="BM993" s="151"/>
    </row>
    <row r="994">
      <c r="BM994" s="151"/>
    </row>
    <row r="995">
      <c r="BM995" s="151"/>
    </row>
    <row r="996">
      <c r="BM996" s="151"/>
    </row>
    <row r="997">
      <c r="BM997" s="151"/>
    </row>
    <row r="998">
      <c r="BM998" s="151"/>
    </row>
    <row r="999">
      <c r="BM999" s="151"/>
    </row>
    <row r="1000">
      <c r="BM1000" s="151"/>
    </row>
    <row r="1001">
      <c r="BM1001" s="151"/>
    </row>
    <row r="1002">
      <c r="BM1002" s="151"/>
    </row>
    <row r="1003">
      <c r="BM1003" s="151"/>
    </row>
    <row r="1004">
      <c r="BM1004" s="151"/>
    </row>
    <row r="1005">
      <c r="BM1005" s="151"/>
    </row>
    <row r="1006">
      <c r="BM1006" s="151"/>
    </row>
    <row r="1007">
      <c r="BM1007" s="151"/>
    </row>
    <row r="1008">
      <c r="BM1008" s="151"/>
    </row>
    <row r="1009">
      <c r="BM1009" s="151"/>
    </row>
    <row r="1010">
      <c r="BM1010" s="151"/>
    </row>
    <row r="1011">
      <c r="BM1011" s="151"/>
    </row>
    <row r="1012">
      <c r="BM1012" s="151"/>
    </row>
  </sheetData>
  <mergeCells count="526">
    <mergeCell ref="DE1:DR1"/>
    <mergeCell ref="EA1:EN1"/>
    <mergeCell ref="EO1:FB1"/>
    <mergeCell ref="FC1:FP1"/>
    <mergeCell ref="FQ1:GD1"/>
    <mergeCell ref="GM1:GZ1"/>
    <mergeCell ref="HA1:HN1"/>
    <mergeCell ref="C1:P1"/>
    <mergeCell ref="Q1:AD1"/>
    <mergeCell ref="AE1:AR1"/>
    <mergeCell ref="AS1:BF1"/>
    <mergeCell ref="BO1:CB1"/>
    <mergeCell ref="CC1:CP1"/>
    <mergeCell ref="CQ1:DD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GS2:GT2"/>
    <mergeCell ref="GU2:GV2"/>
    <mergeCell ref="HY2:HZ2"/>
    <mergeCell ref="IA2:IB2"/>
    <mergeCell ref="IC2:ID2"/>
    <mergeCell ref="IE2:IF2"/>
    <mergeCell ref="IG2:IH2"/>
    <mergeCell ref="II2:IJ2"/>
    <mergeCell ref="IK2:IL2"/>
    <mergeCell ref="IM2:IN2"/>
    <mergeCell ref="IO2:IP2"/>
    <mergeCell ref="IQ2:IR2"/>
    <mergeCell ref="IS2:IT2"/>
    <mergeCell ref="IU2:IV2"/>
    <mergeCell ref="HO1:IB1"/>
    <mergeCell ref="IC1:IP1"/>
    <mergeCell ref="GG2:GH2"/>
    <mergeCell ref="GI2:GJ2"/>
    <mergeCell ref="GM2:GN2"/>
    <mergeCell ref="GO2:GP2"/>
    <mergeCell ref="GQ2:GR2"/>
    <mergeCell ref="GW2:GX2"/>
    <mergeCell ref="GY2:GZ2"/>
    <mergeCell ref="HA2:HB2"/>
    <mergeCell ref="HC2:HD2"/>
    <mergeCell ref="HE2:HF2"/>
    <mergeCell ref="HG2:HH2"/>
    <mergeCell ref="HI2:HJ2"/>
    <mergeCell ref="HK2:HL2"/>
    <mergeCell ref="HM2:HN2"/>
    <mergeCell ref="HO2:HP2"/>
    <mergeCell ref="HQ2:HR2"/>
    <mergeCell ref="HS2:HT2"/>
    <mergeCell ref="HU2:HV2"/>
    <mergeCell ref="HW2:HX2"/>
    <mergeCell ref="FS3:FT3"/>
    <mergeCell ref="FU3:FV3"/>
    <mergeCell ref="FW3:FX3"/>
    <mergeCell ref="FY3:FZ3"/>
    <mergeCell ref="GA3:GB3"/>
    <mergeCell ref="GC3:GD3"/>
    <mergeCell ref="GE3:GF3"/>
    <mergeCell ref="GG3:GH3"/>
    <mergeCell ref="GI3:GJ3"/>
    <mergeCell ref="GM3:GN3"/>
    <mergeCell ref="GO3:GP3"/>
    <mergeCell ref="GQ3:GR3"/>
    <mergeCell ref="GS3:GT3"/>
    <mergeCell ref="GU3:GV3"/>
    <mergeCell ref="GW3:GX3"/>
    <mergeCell ref="GY3:GZ3"/>
    <mergeCell ref="HA3:HB3"/>
    <mergeCell ref="HC3:HD3"/>
    <mergeCell ref="HE3:HF3"/>
    <mergeCell ref="HG3:HH3"/>
    <mergeCell ref="HI3:HJ3"/>
    <mergeCell ref="HK3:HL3"/>
    <mergeCell ref="HM3:HN3"/>
    <mergeCell ref="HO3:HP3"/>
    <mergeCell ref="HQ3:HR3"/>
    <mergeCell ref="HS3:HT3"/>
    <mergeCell ref="HU3:HV3"/>
    <mergeCell ref="HW3:HX3"/>
    <mergeCell ref="IM3:IN3"/>
    <mergeCell ref="IO3:IP3"/>
    <mergeCell ref="IQ3:IR3"/>
    <mergeCell ref="IS3:IT3"/>
    <mergeCell ref="IU3:IV3"/>
    <mergeCell ref="HY3:HZ3"/>
    <mergeCell ref="IA3:IB3"/>
    <mergeCell ref="IC3:ID3"/>
    <mergeCell ref="IE3:IF3"/>
    <mergeCell ref="IG3:IH3"/>
    <mergeCell ref="II3:IJ3"/>
    <mergeCell ref="IK3:IL3"/>
    <mergeCell ref="BW3:BX3"/>
    <mergeCell ref="BY3:BZ3"/>
    <mergeCell ref="CA3:CB3"/>
    <mergeCell ref="CC3:CD3"/>
    <mergeCell ref="CE3:CF3"/>
    <mergeCell ref="CG3:CH3"/>
    <mergeCell ref="CI3:CJ3"/>
    <mergeCell ref="CK3:CL3"/>
    <mergeCell ref="CM3:CN3"/>
    <mergeCell ref="CO3:CP3"/>
    <mergeCell ref="CQ3:CR3"/>
    <mergeCell ref="CS3:CT3"/>
    <mergeCell ref="CU3:CV3"/>
    <mergeCell ref="CW3:CX3"/>
    <mergeCell ref="CY3:CZ3"/>
    <mergeCell ref="DA3:DB3"/>
    <mergeCell ref="DC3:DD3"/>
    <mergeCell ref="DE3:DF3"/>
    <mergeCell ref="DG3:DH3"/>
    <mergeCell ref="DI3:DJ3"/>
    <mergeCell ref="DK3:DL3"/>
    <mergeCell ref="DM3:DN3"/>
    <mergeCell ref="DO3:DP3"/>
    <mergeCell ref="DQ3:DR3"/>
    <mergeCell ref="DS3:DT3"/>
    <mergeCell ref="DU3:DV3"/>
    <mergeCell ref="DW3:DX3"/>
    <mergeCell ref="EA3:EB3"/>
    <mergeCell ref="EC3:ED3"/>
    <mergeCell ref="EE3:EF3"/>
    <mergeCell ref="EG3:EH3"/>
    <mergeCell ref="EI3:EJ3"/>
    <mergeCell ref="EK3:EL3"/>
    <mergeCell ref="EM3:EN3"/>
    <mergeCell ref="EO3:EP3"/>
    <mergeCell ref="EQ3:ER3"/>
    <mergeCell ref="ES3:ET3"/>
    <mergeCell ref="EU3:EV3"/>
    <mergeCell ref="EW3:EX3"/>
    <mergeCell ref="EY3:EZ3"/>
    <mergeCell ref="FA3:FB3"/>
    <mergeCell ref="FC3:FD3"/>
    <mergeCell ref="FE3:FF3"/>
    <mergeCell ref="FG3:FH3"/>
    <mergeCell ref="FI3:FJ3"/>
    <mergeCell ref="FK3:FL3"/>
    <mergeCell ref="FM3:FN3"/>
    <mergeCell ref="FO3:FP3"/>
    <mergeCell ref="FQ3:FR3"/>
    <mergeCell ref="AC37:AD37"/>
    <mergeCell ref="AE37:AF37"/>
    <mergeCell ref="AG37:AH37"/>
    <mergeCell ref="AI37:AJ37"/>
    <mergeCell ref="AK37:AL37"/>
    <mergeCell ref="AM37:AN37"/>
    <mergeCell ref="AO37:AP37"/>
    <mergeCell ref="AQ37:AR37"/>
    <mergeCell ref="AS37:AT37"/>
    <mergeCell ref="AU37:AV37"/>
    <mergeCell ref="AW37:AX37"/>
    <mergeCell ref="AY37:AZ37"/>
    <mergeCell ref="BA37:BB37"/>
    <mergeCell ref="BC37:BD37"/>
    <mergeCell ref="CI37:CJ37"/>
    <mergeCell ref="CK37:CL37"/>
    <mergeCell ref="BU37:BV37"/>
    <mergeCell ref="BW37:BX37"/>
    <mergeCell ref="BY37:BZ37"/>
    <mergeCell ref="CA37:CB37"/>
    <mergeCell ref="CC37:CD37"/>
    <mergeCell ref="CE37:CF37"/>
    <mergeCell ref="CG37:CH37"/>
    <mergeCell ref="CO2:CP2"/>
    <mergeCell ref="CQ2:CR2"/>
    <mergeCell ref="CA2:CB2"/>
    <mergeCell ref="CC2:CD2"/>
    <mergeCell ref="CE2:CF2"/>
    <mergeCell ref="CG2:CH2"/>
    <mergeCell ref="CI2:CJ2"/>
    <mergeCell ref="CK2:CL2"/>
    <mergeCell ref="CM2:CN2"/>
    <mergeCell ref="I37:J37"/>
    <mergeCell ref="K37:L37"/>
    <mergeCell ref="M37:N37"/>
    <mergeCell ref="O37:P37"/>
    <mergeCell ref="Q37:R37"/>
    <mergeCell ref="S37:T37"/>
    <mergeCell ref="U37:V37"/>
    <mergeCell ref="W37:X37"/>
    <mergeCell ref="CM37:CN37"/>
    <mergeCell ref="CO37:CP37"/>
    <mergeCell ref="CQ37:CR37"/>
    <mergeCell ref="Y37:Z37"/>
    <mergeCell ref="AA37:AB37"/>
    <mergeCell ref="BI37:BJ37"/>
    <mergeCell ref="BK37:BL37"/>
    <mergeCell ref="BO37:BP37"/>
    <mergeCell ref="BQ37:BR37"/>
    <mergeCell ref="BS37:BT37"/>
    <mergeCell ref="BE37:BF37"/>
    <mergeCell ref="BG37:BH37"/>
    <mergeCell ref="CS37:CT37"/>
    <mergeCell ref="CU37:CV37"/>
    <mergeCell ref="CW37:CX37"/>
    <mergeCell ref="CY37:CZ37"/>
    <mergeCell ref="DA37:DB37"/>
    <mergeCell ref="DC37:DD37"/>
    <mergeCell ref="DE37:DF37"/>
    <mergeCell ref="DG37:DH37"/>
    <mergeCell ref="DI37:DJ37"/>
    <mergeCell ref="DK37:DL37"/>
    <mergeCell ref="DQ37:DR37"/>
    <mergeCell ref="DS37:DT37"/>
    <mergeCell ref="DU37:DV37"/>
    <mergeCell ref="DW37:DX37"/>
    <mergeCell ref="EA37:EB37"/>
    <mergeCell ref="EC37:ED37"/>
    <mergeCell ref="EE37:EF37"/>
    <mergeCell ref="CK38:CL38"/>
    <mergeCell ref="CM38:CN38"/>
    <mergeCell ref="BW38:BX38"/>
    <mergeCell ref="BY38:BZ38"/>
    <mergeCell ref="CA38:CB38"/>
    <mergeCell ref="CC38:CD38"/>
    <mergeCell ref="CE38:CF38"/>
    <mergeCell ref="CG38:CH38"/>
    <mergeCell ref="CI38:CJ38"/>
    <mergeCell ref="DC38:DD38"/>
    <mergeCell ref="DE38:DF38"/>
    <mergeCell ref="CO38:CP38"/>
    <mergeCell ref="CQ38:CR38"/>
    <mergeCell ref="CS38:CT38"/>
    <mergeCell ref="CU38:CV38"/>
    <mergeCell ref="CW38:CX38"/>
    <mergeCell ref="CY38:CZ38"/>
    <mergeCell ref="DA38:DB38"/>
    <mergeCell ref="BO36:CB36"/>
    <mergeCell ref="CC36:CP36"/>
    <mergeCell ref="CQ36:DD36"/>
    <mergeCell ref="DE36:DR36"/>
    <mergeCell ref="C37:D37"/>
    <mergeCell ref="E37:F37"/>
    <mergeCell ref="G37:H37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N38"/>
    <mergeCell ref="AO38:AP38"/>
    <mergeCell ref="AQ38:AR38"/>
    <mergeCell ref="AS38:AT38"/>
    <mergeCell ref="AU38:AV38"/>
    <mergeCell ref="AW38:AX38"/>
    <mergeCell ref="AY38:AZ38"/>
    <mergeCell ref="BA38:BB38"/>
    <mergeCell ref="BC38:BD38"/>
    <mergeCell ref="BE38:BF38"/>
    <mergeCell ref="BG38:BH38"/>
    <mergeCell ref="BI38:BJ38"/>
    <mergeCell ref="BK38:BL38"/>
    <mergeCell ref="BO38:BP38"/>
    <mergeCell ref="BQ38:BR38"/>
    <mergeCell ref="BS38:BT38"/>
    <mergeCell ref="BU38:BV38"/>
    <mergeCell ref="DM37:DN37"/>
    <mergeCell ref="DO37:DP37"/>
    <mergeCell ref="DG38:DH38"/>
    <mergeCell ref="DI38:DJ38"/>
    <mergeCell ref="DK38:DL38"/>
    <mergeCell ref="DM38:DN38"/>
    <mergeCell ref="DO38:DP38"/>
    <mergeCell ref="HO38:HP38"/>
    <mergeCell ref="HQ38:HR38"/>
    <mergeCell ref="HS38:HT38"/>
    <mergeCell ref="HU38:HV38"/>
    <mergeCell ref="HW38:HX38"/>
    <mergeCell ref="HY38:HZ38"/>
    <mergeCell ref="IA38:IB38"/>
    <mergeCell ref="IQ38:IR38"/>
    <mergeCell ref="IS38:IT38"/>
    <mergeCell ref="IU38:IV38"/>
    <mergeCell ref="IC38:ID38"/>
    <mergeCell ref="IE38:IF38"/>
    <mergeCell ref="IG38:IH38"/>
    <mergeCell ref="II38:IJ38"/>
    <mergeCell ref="IK38:IL38"/>
    <mergeCell ref="IM38:IN38"/>
    <mergeCell ref="IO38:IP38"/>
    <mergeCell ref="DQ38:DR38"/>
    <mergeCell ref="DS38:DT38"/>
    <mergeCell ref="DU38:DV38"/>
    <mergeCell ref="DW38:DX38"/>
    <mergeCell ref="EA38:EB38"/>
    <mergeCell ref="EC38:ED38"/>
    <mergeCell ref="EE38:EF38"/>
    <mergeCell ref="EG38:EH38"/>
    <mergeCell ref="EI38:EJ38"/>
    <mergeCell ref="EK38:EL38"/>
    <mergeCell ref="EM38:EN38"/>
    <mergeCell ref="EO38:EP38"/>
    <mergeCell ref="EQ38:ER38"/>
    <mergeCell ref="ES38:ET38"/>
    <mergeCell ref="EU38:EV38"/>
    <mergeCell ref="EW38:EX38"/>
    <mergeCell ref="EY38:EZ38"/>
    <mergeCell ref="FA38:FB38"/>
    <mergeCell ref="FC38:FD38"/>
    <mergeCell ref="FE38:FF38"/>
    <mergeCell ref="FG38:FH38"/>
    <mergeCell ref="FI38:FJ38"/>
    <mergeCell ref="FK38:FL38"/>
    <mergeCell ref="FM38:FN38"/>
    <mergeCell ref="FO38:FP38"/>
    <mergeCell ref="FQ38:FR38"/>
    <mergeCell ref="FS38:FT38"/>
    <mergeCell ref="FU38:FV38"/>
    <mergeCell ref="FW38:FX38"/>
    <mergeCell ref="FY38:FZ38"/>
    <mergeCell ref="GA38:GB38"/>
    <mergeCell ref="GC38:GD38"/>
    <mergeCell ref="GE38:GF38"/>
    <mergeCell ref="GG38:GH38"/>
    <mergeCell ref="GI38:GJ38"/>
    <mergeCell ref="GM38:GN38"/>
    <mergeCell ref="GO38:GP38"/>
    <mergeCell ref="GQ38:GR38"/>
    <mergeCell ref="GS38:GT38"/>
    <mergeCell ref="GU38:GV38"/>
    <mergeCell ref="GW38:GX38"/>
    <mergeCell ref="GY38:GZ38"/>
    <mergeCell ref="HA38:HB38"/>
    <mergeCell ref="HC38:HD38"/>
    <mergeCell ref="HE38:HF38"/>
    <mergeCell ref="HG38:HH38"/>
    <mergeCell ref="HI38:HJ38"/>
    <mergeCell ref="HK38:HL38"/>
    <mergeCell ref="HM38:HN38"/>
    <mergeCell ref="DG2:DH2"/>
    <mergeCell ref="DI2:DJ2"/>
    <mergeCell ref="CS2:CT2"/>
    <mergeCell ref="CU2:CV2"/>
    <mergeCell ref="CW2:CX2"/>
    <mergeCell ref="CY2:CZ2"/>
    <mergeCell ref="DA2:DB2"/>
    <mergeCell ref="DC2:DD2"/>
    <mergeCell ref="DE2:DF2"/>
    <mergeCell ref="EA2:EB2"/>
    <mergeCell ref="EC2:ED2"/>
    <mergeCell ref="DK2:DL2"/>
    <mergeCell ref="DM2:DN2"/>
    <mergeCell ref="DO2:DP2"/>
    <mergeCell ref="DQ2:DR2"/>
    <mergeCell ref="DS2:DT2"/>
    <mergeCell ref="DU2:DV2"/>
    <mergeCell ref="DW2:DX2"/>
    <mergeCell ref="ES2:ET2"/>
    <mergeCell ref="EU2:EV2"/>
    <mergeCell ref="EE2:EF2"/>
    <mergeCell ref="EG2:EH2"/>
    <mergeCell ref="EI2:EJ2"/>
    <mergeCell ref="EK2:EL2"/>
    <mergeCell ref="EM2:EN2"/>
    <mergeCell ref="EO2:EP2"/>
    <mergeCell ref="EQ2:ER2"/>
    <mergeCell ref="HO36:IB36"/>
    <mergeCell ref="IC36:IP36"/>
    <mergeCell ref="IQ36:IV36"/>
    <mergeCell ref="EA36:EN36"/>
    <mergeCell ref="EO36:FB36"/>
    <mergeCell ref="FC36:FP36"/>
    <mergeCell ref="FQ36:GD36"/>
    <mergeCell ref="GE36:GJ36"/>
    <mergeCell ref="GM36:GZ36"/>
    <mergeCell ref="HA36:HN36"/>
    <mergeCell ref="FK2:FL2"/>
    <mergeCell ref="FM2:FN2"/>
    <mergeCell ref="EW2:EX2"/>
    <mergeCell ref="EY2:EZ2"/>
    <mergeCell ref="FA2:FB2"/>
    <mergeCell ref="FC2:FD2"/>
    <mergeCell ref="FE2:FF2"/>
    <mergeCell ref="FG2:FH2"/>
    <mergeCell ref="FI2:FJ2"/>
    <mergeCell ref="GC2:GD2"/>
    <mergeCell ref="GE2:GF2"/>
    <mergeCell ref="FO2:FP2"/>
    <mergeCell ref="FQ2:FR2"/>
    <mergeCell ref="FS2:FT2"/>
    <mergeCell ref="FU2:FV2"/>
    <mergeCell ref="FW2:FX2"/>
    <mergeCell ref="FY2:FZ2"/>
    <mergeCell ref="GA2:GB2"/>
    <mergeCell ref="BW2:BX2"/>
    <mergeCell ref="BY2:BZ2"/>
    <mergeCell ref="BG2:BH2"/>
    <mergeCell ref="BI2:BJ2"/>
    <mergeCell ref="BK2:BL2"/>
    <mergeCell ref="BO2:BP2"/>
    <mergeCell ref="BQ2:BR2"/>
    <mergeCell ref="BS2:BT2"/>
    <mergeCell ref="BU2:BV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O3:BP3"/>
    <mergeCell ref="BQ3:BR3"/>
    <mergeCell ref="BS3:BT3"/>
    <mergeCell ref="BU3:BV3"/>
    <mergeCell ref="IQ37:IR37"/>
    <mergeCell ref="IS37:IT37"/>
    <mergeCell ref="IU37:IV37"/>
    <mergeCell ref="IC37:ID37"/>
    <mergeCell ref="IE37:IF37"/>
    <mergeCell ref="IG37:IH37"/>
    <mergeCell ref="II37:IJ37"/>
    <mergeCell ref="IK37:IL37"/>
    <mergeCell ref="IM37:IN37"/>
    <mergeCell ref="IO37:IP37"/>
    <mergeCell ref="EG37:EH37"/>
    <mergeCell ref="EI37:EJ37"/>
    <mergeCell ref="EK37:EL37"/>
    <mergeCell ref="EM37:EN37"/>
    <mergeCell ref="EO37:EP37"/>
    <mergeCell ref="EQ37:ER37"/>
    <mergeCell ref="ES37:ET37"/>
    <mergeCell ref="EU37:EV37"/>
    <mergeCell ref="EW37:EX37"/>
    <mergeCell ref="EY37:EZ37"/>
    <mergeCell ref="FA37:FB37"/>
    <mergeCell ref="FC37:FD37"/>
    <mergeCell ref="FE37:FF37"/>
    <mergeCell ref="FG37:FH37"/>
    <mergeCell ref="FI37:FJ37"/>
    <mergeCell ref="FK37:FL37"/>
    <mergeCell ref="FM37:FN37"/>
    <mergeCell ref="FO37:FP37"/>
    <mergeCell ref="FQ37:FR37"/>
    <mergeCell ref="FS37:FT37"/>
    <mergeCell ref="FU37:FV37"/>
    <mergeCell ref="FW37:FX37"/>
    <mergeCell ref="FY37:FZ37"/>
    <mergeCell ref="GA37:GB37"/>
    <mergeCell ref="GC37:GD37"/>
    <mergeCell ref="GE37:GF37"/>
    <mergeCell ref="GG37:GH37"/>
    <mergeCell ref="GI37:GJ37"/>
    <mergeCell ref="GM37:GN37"/>
    <mergeCell ref="GO37:GP37"/>
    <mergeCell ref="GQ37:GR37"/>
    <mergeCell ref="GS37:GT37"/>
    <mergeCell ref="GU37:GV37"/>
    <mergeCell ref="GW37:GX37"/>
    <mergeCell ref="GY37:GZ37"/>
    <mergeCell ref="HA37:HB37"/>
    <mergeCell ref="HC37:HD37"/>
    <mergeCell ref="HE37:HF37"/>
    <mergeCell ref="HG37:HH37"/>
    <mergeCell ref="HI37:HJ37"/>
    <mergeCell ref="HK37:HL37"/>
    <mergeCell ref="HM37:HN37"/>
    <mergeCell ref="HO37:HP37"/>
    <mergeCell ref="HQ37:HR37"/>
    <mergeCell ref="HS37:HT37"/>
    <mergeCell ref="HU37:HV37"/>
    <mergeCell ref="HW37:HX37"/>
    <mergeCell ref="HY37:HZ37"/>
    <mergeCell ref="IA37:IB37"/>
  </mergeCells>
  <conditionalFormatting sqref="C5:BL36 C40:BL101">
    <cfRule type="cellIs" dxfId="2" priority="1" operator="equal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19.75"/>
    <col customWidth="1" min="3" max="64" width="3.88"/>
    <col customWidth="1" min="65" max="65" width="4.75"/>
    <col customWidth="1" min="66" max="66" width="19.5"/>
    <col customWidth="1" min="67" max="129" width="3.88"/>
    <col customWidth="1" min="130" max="130" width="19.75"/>
    <col customWidth="1" min="131" max="193" width="3.88"/>
    <col customWidth="1" min="194" max="194" width="19.63"/>
    <col customWidth="1" min="195" max="256" width="3.88"/>
  </cols>
  <sheetData>
    <row r="1">
      <c r="C1" s="150" t="s">
        <v>146</v>
      </c>
      <c r="Q1" s="150" t="s">
        <v>146</v>
      </c>
      <c r="AE1" s="150" t="s">
        <v>146</v>
      </c>
      <c r="AS1" s="150" t="s">
        <v>146</v>
      </c>
      <c r="BM1" s="151"/>
      <c r="BN1" s="143" t="str">
        <f>Seznam!C27</f>
        <v>https://docs.google.com/spreadsheets/d/1Pi_khZoUmlY4AyzfPAAxXep1gqFMFz9ALGi86Hk5APk</v>
      </c>
      <c r="BO1" s="152" t="s">
        <v>143</v>
      </c>
      <c r="CC1" s="152" t="s">
        <v>143</v>
      </c>
      <c r="CQ1" s="152" t="s">
        <v>143</v>
      </c>
      <c r="DE1" s="152" t="s">
        <v>143</v>
      </c>
      <c r="DS1" s="153"/>
      <c r="DT1" s="153"/>
      <c r="DU1" s="153"/>
      <c r="DV1" s="153"/>
      <c r="DW1" s="153"/>
      <c r="DX1" s="153"/>
      <c r="DY1" s="151"/>
      <c r="EA1" s="154" t="s">
        <v>144</v>
      </c>
      <c r="EO1" s="154" t="s">
        <v>144</v>
      </c>
      <c r="FC1" s="154" t="s">
        <v>144</v>
      </c>
      <c r="FQ1" s="154" t="s">
        <v>144</v>
      </c>
      <c r="GE1" s="155"/>
      <c r="GF1" s="155"/>
      <c r="GG1" s="155"/>
      <c r="GH1" s="155"/>
      <c r="GI1" s="155"/>
      <c r="GJ1" s="155"/>
      <c r="GK1" s="151"/>
      <c r="GM1" s="217" t="s">
        <v>145</v>
      </c>
      <c r="HA1" s="217" t="str">
        <f>GM1</f>
        <v>Stodůlky</v>
      </c>
      <c r="HO1" s="217" t="str">
        <f>GM1</f>
        <v>Stodůlky</v>
      </c>
      <c r="IC1" s="217" t="str">
        <f>GM1</f>
        <v>Stodůlky</v>
      </c>
      <c r="IQ1" s="218"/>
      <c r="IR1" s="218"/>
      <c r="IS1" s="218"/>
      <c r="IT1" s="218"/>
      <c r="IU1" s="218"/>
      <c r="IV1" s="218"/>
    </row>
    <row r="2">
      <c r="A2" s="87"/>
      <c r="B2" s="87"/>
      <c r="C2" s="157">
        <f>WEEKNUM(C3, 2)</f>
        <v>31</v>
      </c>
      <c r="D2" s="136"/>
      <c r="E2" s="157">
        <f>WEEKNUM(E3, 2)</f>
        <v>31</v>
      </c>
      <c r="F2" s="136"/>
      <c r="G2" s="157">
        <f>WEEKNUM(G3, 2)</f>
        <v>32</v>
      </c>
      <c r="H2" s="136"/>
      <c r="I2" s="157">
        <f>WEEKNUM(I3, 2)</f>
        <v>32</v>
      </c>
      <c r="J2" s="136"/>
      <c r="K2" s="157">
        <f>WEEKNUM(K3, 2)</f>
        <v>32</v>
      </c>
      <c r="L2" s="136"/>
      <c r="M2" s="157">
        <f>WEEKNUM(M3, 2)</f>
        <v>32</v>
      </c>
      <c r="N2" s="136"/>
      <c r="O2" s="157">
        <f>WEEKNUM(O3, 2)</f>
        <v>32</v>
      </c>
      <c r="P2" s="136"/>
      <c r="Q2" s="157">
        <f>WEEKNUM(Q3, 2)</f>
        <v>32</v>
      </c>
      <c r="R2" s="136"/>
      <c r="S2" s="157">
        <f>WEEKNUM(S3, 2)</f>
        <v>32</v>
      </c>
      <c r="T2" s="136"/>
      <c r="U2" s="157">
        <f>WEEKNUM(U3, 2)</f>
        <v>33</v>
      </c>
      <c r="V2" s="136"/>
      <c r="W2" s="157">
        <f>WEEKNUM(W3, 2)</f>
        <v>33</v>
      </c>
      <c r="X2" s="136"/>
      <c r="Y2" s="157">
        <f>WEEKNUM(Y3, 2)</f>
        <v>33</v>
      </c>
      <c r="Z2" s="136"/>
      <c r="AA2" s="157">
        <f>WEEKNUM(AA3, 2)</f>
        <v>33</v>
      </c>
      <c r="AB2" s="136"/>
      <c r="AC2" s="157">
        <f>WEEKNUM(AC3, 2)</f>
        <v>33</v>
      </c>
      <c r="AD2" s="136"/>
      <c r="AE2" s="157">
        <f>WEEKNUM(AE3, 2)</f>
        <v>33</v>
      </c>
      <c r="AF2" s="136"/>
      <c r="AG2" s="157">
        <f>WEEKNUM(AG3, 2)</f>
        <v>33</v>
      </c>
      <c r="AH2" s="136"/>
      <c r="AI2" s="157">
        <f>WEEKNUM(AI3, 2)</f>
        <v>34</v>
      </c>
      <c r="AJ2" s="136"/>
      <c r="AK2" s="157">
        <f>WEEKNUM(AK3, 2)</f>
        <v>34</v>
      </c>
      <c r="AL2" s="136"/>
      <c r="AM2" s="157">
        <f>WEEKNUM(AM3, 2)</f>
        <v>34</v>
      </c>
      <c r="AN2" s="136"/>
      <c r="AO2" s="157">
        <f>WEEKNUM(AO3, 2)</f>
        <v>34</v>
      </c>
      <c r="AP2" s="136"/>
      <c r="AQ2" s="157">
        <f>WEEKNUM(AQ3, 2)</f>
        <v>34</v>
      </c>
      <c r="AR2" s="136"/>
      <c r="AS2" s="157">
        <f>WEEKNUM(AS3, 2)</f>
        <v>34</v>
      </c>
      <c r="AT2" s="136"/>
      <c r="AU2" s="157">
        <f>WEEKNUM(AU3, 2)</f>
        <v>34</v>
      </c>
      <c r="AV2" s="136"/>
      <c r="AW2" s="157">
        <f>WEEKNUM(AW3, 2)</f>
        <v>35</v>
      </c>
      <c r="AX2" s="136"/>
      <c r="AY2" s="157">
        <f>WEEKNUM(AY3, 2)</f>
        <v>35</v>
      </c>
      <c r="AZ2" s="136"/>
      <c r="BA2" s="157">
        <f>WEEKNUM(BA3, 2)</f>
        <v>35</v>
      </c>
      <c r="BB2" s="136"/>
      <c r="BC2" s="157">
        <f>WEEKNUM(BC3, 2)</f>
        <v>35</v>
      </c>
      <c r="BD2" s="136"/>
      <c r="BE2" s="157">
        <f>WEEKNUM(BE3, 2)</f>
        <v>35</v>
      </c>
      <c r="BF2" s="136"/>
      <c r="BG2" s="157">
        <f>WEEKNUM(BG3, 2)</f>
        <v>35</v>
      </c>
      <c r="BH2" s="136"/>
      <c r="BI2" s="157">
        <f>WEEKNUM(BI3, 2)</f>
        <v>35</v>
      </c>
      <c r="BJ2" s="136"/>
      <c r="BK2" s="157">
        <f>WEEKNUM(BK3, 2)</f>
        <v>36</v>
      </c>
      <c r="BL2" s="136"/>
      <c r="BM2" s="158"/>
      <c r="BN2" s="227" t="str">
        <f>Seznam!C28</f>
        <v>https://docs.google.com/spreadsheets/d/1Al6izoL1U6UoqeKyyi298pjEHmt2Yddg9B_8ybGzX9I</v>
      </c>
      <c r="BO2" s="157">
        <f>WEEKNUM(BO3, 2)</f>
        <v>31</v>
      </c>
      <c r="BP2" s="136"/>
      <c r="BQ2" s="157">
        <f>WEEKNUM(BQ3, 2)</f>
        <v>31</v>
      </c>
      <c r="BR2" s="136"/>
      <c r="BS2" s="157">
        <f>WEEKNUM(BS3, 2)</f>
        <v>32</v>
      </c>
      <c r="BT2" s="136"/>
      <c r="BU2" s="157">
        <f>WEEKNUM(BU3, 2)</f>
        <v>32</v>
      </c>
      <c r="BV2" s="136"/>
      <c r="BW2" s="157">
        <f>WEEKNUM(BW3, 2)</f>
        <v>32</v>
      </c>
      <c r="BX2" s="136"/>
      <c r="BY2" s="157">
        <f>WEEKNUM(BY3, 2)</f>
        <v>32</v>
      </c>
      <c r="BZ2" s="136"/>
      <c r="CA2" s="157">
        <f>WEEKNUM(CA3, 2)</f>
        <v>32</v>
      </c>
      <c r="CB2" s="136"/>
      <c r="CC2" s="157">
        <f>WEEKNUM(CC3, 2)</f>
        <v>32</v>
      </c>
      <c r="CD2" s="136"/>
      <c r="CE2" s="157">
        <f>WEEKNUM(CE3, 2)</f>
        <v>32</v>
      </c>
      <c r="CF2" s="136"/>
      <c r="CG2" s="157">
        <f>WEEKNUM(CG3, 2)</f>
        <v>33</v>
      </c>
      <c r="CH2" s="136"/>
      <c r="CI2" s="157">
        <f>WEEKNUM(CI3, 2)</f>
        <v>33</v>
      </c>
      <c r="CJ2" s="136"/>
      <c r="CK2" s="157">
        <f>WEEKNUM(CK3, 2)</f>
        <v>33</v>
      </c>
      <c r="CL2" s="136"/>
      <c r="CM2" s="157">
        <f>WEEKNUM(CM3, 2)</f>
        <v>33</v>
      </c>
      <c r="CN2" s="136"/>
      <c r="CO2" s="157">
        <f>WEEKNUM(CO3, 2)</f>
        <v>33</v>
      </c>
      <c r="CP2" s="136"/>
      <c r="CQ2" s="157">
        <f>WEEKNUM(CQ3, 2)</f>
        <v>33</v>
      </c>
      <c r="CR2" s="136"/>
      <c r="CS2" s="157">
        <f>WEEKNUM(CS3, 2)</f>
        <v>33</v>
      </c>
      <c r="CT2" s="136"/>
      <c r="CU2" s="157">
        <f>WEEKNUM(CU3, 2)</f>
        <v>34</v>
      </c>
      <c r="CV2" s="136"/>
      <c r="CW2" s="157">
        <f>WEEKNUM(CW3, 2)</f>
        <v>34</v>
      </c>
      <c r="CX2" s="136"/>
      <c r="CY2" s="157">
        <f>WEEKNUM(CY3, 2)</f>
        <v>34</v>
      </c>
      <c r="CZ2" s="136"/>
      <c r="DA2" s="157">
        <f>WEEKNUM(DA3, 2)</f>
        <v>34</v>
      </c>
      <c r="DB2" s="136"/>
      <c r="DC2" s="157">
        <f>WEEKNUM(DC3, 2)</f>
        <v>34</v>
      </c>
      <c r="DD2" s="136"/>
      <c r="DE2" s="157">
        <f>WEEKNUM(DE3, 2)</f>
        <v>34</v>
      </c>
      <c r="DF2" s="136"/>
      <c r="DG2" s="157">
        <f>WEEKNUM(DG3, 2)</f>
        <v>34</v>
      </c>
      <c r="DH2" s="136"/>
      <c r="DI2" s="157">
        <f>WEEKNUM(DI3, 2)</f>
        <v>35</v>
      </c>
      <c r="DJ2" s="136"/>
      <c r="DK2" s="157">
        <f>WEEKNUM(DK3, 2)</f>
        <v>35</v>
      </c>
      <c r="DL2" s="136"/>
      <c r="DM2" s="157">
        <f>WEEKNUM(DM3, 2)</f>
        <v>35</v>
      </c>
      <c r="DN2" s="136"/>
      <c r="DO2" s="157">
        <f>WEEKNUM(DO3, 2)</f>
        <v>35</v>
      </c>
      <c r="DP2" s="136"/>
      <c r="DQ2" s="157">
        <f>WEEKNUM(DQ3, 2)</f>
        <v>35</v>
      </c>
      <c r="DR2" s="136"/>
      <c r="DS2" s="157">
        <f>WEEKNUM(DS3, 2)</f>
        <v>35</v>
      </c>
      <c r="DT2" s="136"/>
      <c r="DU2" s="157">
        <f>WEEKNUM(DU3, 2)</f>
        <v>35</v>
      </c>
      <c r="DV2" s="136"/>
      <c r="DW2" s="157">
        <f>WEEKNUM(DW3, 2)</f>
        <v>36</v>
      </c>
      <c r="DX2" s="136"/>
      <c r="DY2" s="158"/>
      <c r="DZ2" s="228" t="str">
        <f>Seznam!C29</f>
        <v>https://docs.google.com/spreadsheets/d/1fuGM-hsUmezZD6j0GNLT2K55ABH6RCzt4ruGTpK42zw</v>
      </c>
      <c r="EA2" s="157">
        <f>WEEKNUM(EA3, 2)</f>
        <v>31</v>
      </c>
      <c r="EB2" s="136"/>
      <c r="EC2" s="157">
        <f>WEEKNUM(EC3, 2)</f>
        <v>31</v>
      </c>
      <c r="ED2" s="136"/>
      <c r="EE2" s="157">
        <f>WEEKNUM(EE3, 2)</f>
        <v>32</v>
      </c>
      <c r="EF2" s="136"/>
      <c r="EG2" s="157">
        <f>WEEKNUM(EG3, 2)</f>
        <v>32</v>
      </c>
      <c r="EH2" s="136"/>
      <c r="EI2" s="157">
        <f>WEEKNUM(EI3, 2)</f>
        <v>32</v>
      </c>
      <c r="EJ2" s="136"/>
      <c r="EK2" s="157">
        <f>WEEKNUM(EK3, 2)</f>
        <v>32</v>
      </c>
      <c r="EL2" s="136"/>
      <c r="EM2" s="157">
        <f>WEEKNUM(EM3, 2)</f>
        <v>32</v>
      </c>
      <c r="EN2" s="136"/>
      <c r="EO2" s="157">
        <f>WEEKNUM(EO3, 2)</f>
        <v>32</v>
      </c>
      <c r="EP2" s="136"/>
      <c r="EQ2" s="157">
        <f>WEEKNUM(EQ3, 2)</f>
        <v>32</v>
      </c>
      <c r="ER2" s="136"/>
      <c r="ES2" s="157">
        <f>WEEKNUM(ES3, 2)</f>
        <v>33</v>
      </c>
      <c r="ET2" s="136"/>
      <c r="EU2" s="157">
        <f>WEEKNUM(EU3, 2)</f>
        <v>33</v>
      </c>
      <c r="EV2" s="136"/>
      <c r="EW2" s="157">
        <f>WEEKNUM(EW3, 2)</f>
        <v>33</v>
      </c>
      <c r="EX2" s="136"/>
      <c r="EY2" s="157">
        <f>WEEKNUM(EY3, 2)</f>
        <v>33</v>
      </c>
      <c r="EZ2" s="136"/>
      <c r="FA2" s="157">
        <f>WEEKNUM(FA3, 2)</f>
        <v>33</v>
      </c>
      <c r="FB2" s="136"/>
      <c r="FC2" s="157">
        <f>WEEKNUM(FC3, 2)</f>
        <v>33</v>
      </c>
      <c r="FD2" s="136"/>
      <c r="FE2" s="157">
        <f>WEEKNUM(FE3, 2)</f>
        <v>33</v>
      </c>
      <c r="FF2" s="136"/>
      <c r="FG2" s="157">
        <f>WEEKNUM(FG3, 2)</f>
        <v>34</v>
      </c>
      <c r="FH2" s="136"/>
      <c r="FI2" s="157">
        <f>WEEKNUM(FI3, 2)</f>
        <v>34</v>
      </c>
      <c r="FJ2" s="136"/>
      <c r="FK2" s="157">
        <f>WEEKNUM(FK3, 2)</f>
        <v>34</v>
      </c>
      <c r="FL2" s="136"/>
      <c r="FM2" s="157">
        <f>WEEKNUM(FM3, 2)</f>
        <v>34</v>
      </c>
      <c r="FN2" s="136"/>
      <c r="FO2" s="157">
        <f>WEEKNUM(FO3, 2)</f>
        <v>34</v>
      </c>
      <c r="FP2" s="136"/>
      <c r="FQ2" s="157">
        <f>WEEKNUM(FQ3, 2)</f>
        <v>34</v>
      </c>
      <c r="FR2" s="136"/>
      <c r="FS2" s="157">
        <f>WEEKNUM(FS3, 2)</f>
        <v>34</v>
      </c>
      <c r="FT2" s="136"/>
      <c r="FU2" s="157">
        <f>WEEKNUM(FU3, 2)</f>
        <v>35</v>
      </c>
      <c r="FV2" s="136"/>
      <c r="FW2" s="157">
        <f>WEEKNUM(FW3, 2)</f>
        <v>35</v>
      </c>
      <c r="FX2" s="136"/>
      <c r="FY2" s="157">
        <f>WEEKNUM(FY3, 2)</f>
        <v>35</v>
      </c>
      <c r="FZ2" s="136"/>
      <c r="GA2" s="157">
        <f>WEEKNUM(GA3, 2)</f>
        <v>35</v>
      </c>
      <c r="GB2" s="136"/>
      <c r="GC2" s="157">
        <f>WEEKNUM(GC3, 2)</f>
        <v>35</v>
      </c>
      <c r="GD2" s="136"/>
      <c r="GE2" s="157">
        <f>WEEKNUM(GE3, 2)</f>
        <v>35</v>
      </c>
      <c r="GF2" s="136"/>
      <c r="GG2" s="157">
        <f>WEEKNUM(GG3, 2)</f>
        <v>35</v>
      </c>
      <c r="GH2" s="136"/>
      <c r="GI2" s="157">
        <f>WEEKNUM(GI3, 2)</f>
        <v>36</v>
      </c>
      <c r="GJ2" s="136"/>
      <c r="GK2" s="158"/>
      <c r="GL2" s="228" t="str">
        <f>Seznam!C30</f>
        <v>https://docs.google.com/spreadsheets/d/1sCLy9opQ748Pth-K06dLDxbwSAJNXi87wJ1K3A9tpCw</v>
      </c>
      <c r="GM2" s="157">
        <f>WEEKNUM(GM3, 2)</f>
        <v>31</v>
      </c>
      <c r="GN2" s="136"/>
      <c r="GO2" s="157">
        <f>WEEKNUM(GO3, 2)</f>
        <v>31</v>
      </c>
      <c r="GP2" s="136"/>
      <c r="GQ2" s="157">
        <f>WEEKNUM(GQ3, 2)</f>
        <v>32</v>
      </c>
      <c r="GR2" s="136"/>
      <c r="GS2" s="157">
        <f>WEEKNUM(GS3, 2)</f>
        <v>32</v>
      </c>
      <c r="GT2" s="136"/>
      <c r="GU2" s="157">
        <f>WEEKNUM(GU3, 2)</f>
        <v>32</v>
      </c>
      <c r="GV2" s="136"/>
      <c r="GW2" s="157">
        <f>WEEKNUM(GW3, 2)</f>
        <v>32</v>
      </c>
      <c r="GX2" s="136"/>
      <c r="GY2" s="157">
        <f>WEEKNUM(GY3, 2)</f>
        <v>32</v>
      </c>
      <c r="GZ2" s="136"/>
      <c r="HA2" s="157">
        <f>WEEKNUM(HA3, 2)</f>
        <v>32</v>
      </c>
      <c r="HB2" s="136"/>
      <c r="HC2" s="157">
        <f>WEEKNUM(HC3, 2)</f>
        <v>32</v>
      </c>
      <c r="HD2" s="136"/>
      <c r="HE2" s="157">
        <f>WEEKNUM(HE3, 2)</f>
        <v>33</v>
      </c>
      <c r="HF2" s="136"/>
      <c r="HG2" s="157">
        <f>WEEKNUM(HG3, 2)</f>
        <v>33</v>
      </c>
      <c r="HH2" s="136"/>
      <c r="HI2" s="157">
        <f>WEEKNUM(HI3, 2)</f>
        <v>33</v>
      </c>
      <c r="HJ2" s="136"/>
      <c r="HK2" s="157">
        <f>WEEKNUM(HK3, 2)</f>
        <v>33</v>
      </c>
      <c r="HL2" s="136"/>
      <c r="HM2" s="157">
        <f>WEEKNUM(HM3, 2)</f>
        <v>33</v>
      </c>
      <c r="HN2" s="136"/>
      <c r="HO2" s="157">
        <f>WEEKNUM(HO3, 2)</f>
        <v>33</v>
      </c>
      <c r="HP2" s="136"/>
      <c r="HQ2" s="157">
        <f>WEEKNUM(HQ3, 2)</f>
        <v>33</v>
      </c>
      <c r="HR2" s="136"/>
      <c r="HS2" s="157">
        <f>WEEKNUM(HS3, 2)</f>
        <v>34</v>
      </c>
      <c r="HT2" s="136"/>
      <c r="HU2" s="157">
        <f>WEEKNUM(HU3, 2)</f>
        <v>34</v>
      </c>
      <c r="HV2" s="136"/>
      <c r="HW2" s="157">
        <f>WEEKNUM(HW3, 2)</f>
        <v>34</v>
      </c>
      <c r="HX2" s="136"/>
      <c r="HY2" s="157">
        <f>WEEKNUM(HY3, 2)</f>
        <v>34</v>
      </c>
      <c r="HZ2" s="136"/>
      <c r="IA2" s="157">
        <f>WEEKNUM(IA3, 2)</f>
        <v>34</v>
      </c>
      <c r="IB2" s="136"/>
      <c r="IC2" s="157">
        <f>WEEKNUM(IC3, 2)</f>
        <v>34</v>
      </c>
      <c r="ID2" s="136"/>
      <c r="IE2" s="157">
        <f>WEEKNUM(IE3, 2)</f>
        <v>34</v>
      </c>
      <c r="IF2" s="136"/>
      <c r="IG2" s="157">
        <f>WEEKNUM(IG3, 2)</f>
        <v>35</v>
      </c>
      <c r="IH2" s="136"/>
      <c r="II2" s="157">
        <f>WEEKNUM(II3, 2)</f>
        <v>35</v>
      </c>
      <c r="IJ2" s="136"/>
      <c r="IK2" s="157">
        <f>WEEKNUM(IK3, 2)</f>
        <v>35</v>
      </c>
      <c r="IL2" s="136"/>
      <c r="IM2" s="157">
        <f>WEEKNUM(IM3, 2)</f>
        <v>35</v>
      </c>
      <c r="IN2" s="136"/>
      <c r="IO2" s="157">
        <f>WEEKNUM(IO3, 2)</f>
        <v>35</v>
      </c>
      <c r="IP2" s="136"/>
      <c r="IQ2" s="157">
        <f>WEEKNUM(IQ3, 2)</f>
        <v>35</v>
      </c>
      <c r="IR2" s="136"/>
      <c r="IS2" s="157">
        <f>WEEKNUM(IS3, 2)</f>
        <v>35</v>
      </c>
      <c r="IT2" s="136"/>
      <c r="IU2" s="157">
        <f>WEEKNUM(IU3, 2)</f>
        <v>36</v>
      </c>
      <c r="IV2" s="136"/>
    </row>
    <row r="3">
      <c r="A3" s="87"/>
      <c r="B3" s="159"/>
      <c r="C3" s="229">
        <f>BO3</f>
        <v>44044</v>
      </c>
      <c r="D3" s="133"/>
      <c r="E3" s="229">
        <f>BQ3</f>
        <v>44045</v>
      </c>
      <c r="F3" s="133"/>
      <c r="G3" s="229">
        <f>BS3</f>
        <v>44046</v>
      </c>
      <c r="H3" s="133"/>
      <c r="I3" s="229">
        <f>BU3</f>
        <v>44047</v>
      </c>
      <c r="J3" s="133"/>
      <c r="K3" s="229">
        <f>BW3</f>
        <v>44048</v>
      </c>
      <c r="L3" s="133"/>
      <c r="M3" s="229">
        <f>BY3</f>
        <v>44049</v>
      </c>
      <c r="N3" s="133"/>
      <c r="O3" s="229">
        <f>CA3</f>
        <v>44050</v>
      </c>
      <c r="P3" s="133"/>
      <c r="Q3" s="229">
        <f>CC3</f>
        <v>44051</v>
      </c>
      <c r="R3" s="133"/>
      <c r="S3" s="229">
        <f>CE3</f>
        <v>44052</v>
      </c>
      <c r="T3" s="133"/>
      <c r="U3" s="229">
        <f>CG3</f>
        <v>44053</v>
      </c>
      <c r="V3" s="133"/>
      <c r="W3" s="229">
        <f>CI3</f>
        <v>44054</v>
      </c>
      <c r="X3" s="133"/>
      <c r="Y3" s="229">
        <f>CK3</f>
        <v>44055</v>
      </c>
      <c r="Z3" s="133"/>
      <c r="AA3" s="229">
        <f>CM3</f>
        <v>44056</v>
      </c>
      <c r="AB3" s="133"/>
      <c r="AC3" s="229">
        <f>CO3</f>
        <v>44057</v>
      </c>
      <c r="AD3" s="133"/>
      <c r="AE3" s="229">
        <f>CQ3</f>
        <v>44058</v>
      </c>
      <c r="AF3" s="133"/>
      <c r="AG3" s="229">
        <f>CS3</f>
        <v>44059</v>
      </c>
      <c r="AH3" s="133"/>
      <c r="AI3" s="229">
        <f>CU3</f>
        <v>44060</v>
      </c>
      <c r="AJ3" s="133"/>
      <c r="AK3" s="229">
        <f>CW3</f>
        <v>44061</v>
      </c>
      <c r="AL3" s="133"/>
      <c r="AM3" s="229">
        <f>CY3</f>
        <v>44062</v>
      </c>
      <c r="AN3" s="133"/>
      <c r="AO3" s="229">
        <f>DA3</f>
        <v>44063</v>
      </c>
      <c r="AP3" s="133"/>
      <c r="AQ3" s="229">
        <f>DC3</f>
        <v>44064</v>
      </c>
      <c r="AR3" s="133"/>
      <c r="AS3" s="229">
        <f>DE3</f>
        <v>44065</v>
      </c>
      <c r="AT3" s="133"/>
      <c r="AU3" s="229">
        <f>DG3</f>
        <v>44066</v>
      </c>
      <c r="AV3" s="133"/>
      <c r="AW3" s="229">
        <f>DI3</f>
        <v>44067</v>
      </c>
      <c r="AX3" s="133"/>
      <c r="AY3" s="229">
        <f>DK3</f>
        <v>44068</v>
      </c>
      <c r="AZ3" s="133"/>
      <c r="BA3" s="229">
        <f>DM3</f>
        <v>44069</v>
      </c>
      <c r="BB3" s="133"/>
      <c r="BC3" s="229">
        <f>DO3</f>
        <v>44070</v>
      </c>
      <c r="BD3" s="133"/>
      <c r="BE3" s="229">
        <f>DQ3</f>
        <v>44071</v>
      </c>
      <c r="BF3" s="133"/>
      <c r="BG3" s="229">
        <f>DS3</f>
        <v>44072</v>
      </c>
      <c r="BH3" s="133"/>
      <c r="BI3" s="229">
        <f>DU3</f>
        <v>44073</v>
      </c>
      <c r="BJ3" s="133"/>
      <c r="BK3" s="229">
        <f>DW3</f>
        <v>44074</v>
      </c>
      <c r="BL3" s="133"/>
      <c r="BM3" s="163"/>
      <c r="BN3" s="164"/>
      <c r="BO3" s="160">
        <f>IFERROR(__xludf.DUMMYFUNCTION("IMPORTRANGE(BN2, ""Přehled mzdy!D2:BM32"")"),44044.0)</f>
        <v>44044</v>
      </c>
      <c r="BP3" s="133"/>
      <c r="BQ3" s="161">
        <f>IFERROR(__xludf.DUMMYFUNCTION("""COMPUTED_VALUE"""),44045.0)</f>
        <v>44045</v>
      </c>
      <c r="BR3" s="136"/>
      <c r="BS3" s="161">
        <f>IFERROR(__xludf.DUMMYFUNCTION("""COMPUTED_VALUE"""),44046.0)</f>
        <v>44046</v>
      </c>
      <c r="BT3" s="136"/>
      <c r="BU3" s="161">
        <f>IFERROR(__xludf.DUMMYFUNCTION("""COMPUTED_VALUE"""),44047.0)</f>
        <v>44047</v>
      </c>
      <c r="BV3" s="136"/>
      <c r="BW3" s="161">
        <f>IFERROR(__xludf.DUMMYFUNCTION("""COMPUTED_VALUE"""),44048.0)</f>
        <v>44048</v>
      </c>
      <c r="BX3" s="136"/>
      <c r="BY3" s="162">
        <f>IFERROR(__xludf.DUMMYFUNCTION("""COMPUTED_VALUE"""),44049.0)</f>
        <v>44049</v>
      </c>
      <c r="BZ3" s="136"/>
      <c r="CA3" s="162">
        <f>IFERROR(__xludf.DUMMYFUNCTION("""COMPUTED_VALUE"""),44050.0)</f>
        <v>44050</v>
      </c>
      <c r="CB3" s="136"/>
      <c r="CC3" s="162">
        <f>IFERROR(__xludf.DUMMYFUNCTION("""COMPUTED_VALUE"""),44051.0)</f>
        <v>44051</v>
      </c>
      <c r="CD3" s="136"/>
      <c r="CE3" s="162">
        <f>IFERROR(__xludf.DUMMYFUNCTION("""COMPUTED_VALUE"""),44052.0)</f>
        <v>44052</v>
      </c>
      <c r="CF3" s="136"/>
      <c r="CG3" s="161">
        <f>IFERROR(__xludf.DUMMYFUNCTION("""COMPUTED_VALUE"""),44053.0)</f>
        <v>44053</v>
      </c>
      <c r="CH3" s="136"/>
      <c r="CI3" s="161">
        <f>IFERROR(__xludf.DUMMYFUNCTION("""COMPUTED_VALUE"""),44054.0)</f>
        <v>44054</v>
      </c>
      <c r="CJ3" s="136"/>
      <c r="CK3" s="161">
        <f>IFERROR(__xludf.DUMMYFUNCTION("""COMPUTED_VALUE"""),44055.0)</f>
        <v>44055</v>
      </c>
      <c r="CL3" s="136"/>
      <c r="CM3" s="161">
        <f>IFERROR(__xludf.DUMMYFUNCTION("""COMPUTED_VALUE"""),44056.0)</f>
        <v>44056</v>
      </c>
      <c r="CN3" s="136"/>
      <c r="CO3" s="162">
        <f>IFERROR(__xludf.DUMMYFUNCTION("""COMPUTED_VALUE"""),44057.0)</f>
        <v>44057</v>
      </c>
      <c r="CP3" s="136"/>
      <c r="CQ3" s="162">
        <f>IFERROR(__xludf.DUMMYFUNCTION("""COMPUTED_VALUE"""),44058.0)</f>
        <v>44058</v>
      </c>
      <c r="CR3" s="136"/>
      <c r="CS3" s="162">
        <f>IFERROR(__xludf.DUMMYFUNCTION("""COMPUTED_VALUE"""),44059.0)</f>
        <v>44059</v>
      </c>
      <c r="CT3" s="136"/>
      <c r="CU3" s="162">
        <f>IFERROR(__xludf.DUMMYFUNCTION("""COMPUTED_VALUE"""),44060.0)</f>
        <v>44060</v>
      </c>
      <c r="CV3" s="136"/>
      <c r="CW3" s="161">
        <f>IFERROR(__xludf.DUMMYFUNCTION("""COMPUTED_VALUE"""),44061.0)</f>
        <v>44061</v>
      </c>
      <c r="CX3" s="136"/>
      <c r="CY3" s="161">
        <f>IFERROR(__xludf.DUMMYFUNCTION("""COMPUTED_VALUE"""),44062.0)</f>
        <v>44062</v>
      </c>
      <c r="CZ3" s="136"/>
      <c r="DA3" s="161">
        <f>IFERROR(__xludf.DUMMYFUNCTION("""COMPUTED_VALUE"""),44063.0)</f>
        <v>44063</v>
      </c>
      <c r="DB3" s="136"/>
      <c r="DC3" s="161">
        <f>IFERROR(__xludf.DUMMYFUNCTION("""COMPUTED_VALUE"""),44064.0)</f>
        <v>44064</v>
      </c>
      <c r="DD3" s="136"/>
      <c r="DE3" s="162">
        <f>IFERROR(__xludf.DUMMYFUNCTION("""COMPUTED_VALUE"""),44065.0)</f>
        <v>44065</v>
      </c>
      <c r="DF3" s="136"/>
      <c r="DG3" s="162">
        <f>IFERROR(__xludf.DUMMYFUNCTION("""COMPUTED_VALUE"""),44066.0)</f>
        <v>44066</v>
      </c>
      <c r="DH3" s="136"/>
      <c r="DI3" s="162">
        <f>IFERROR(__xludf.DUMMYFUNCTION("""COMPUTED_VALUE"""),44067.0)</f>
        <v>44067</v>
      </c>
      <c r="DJ3" s="136"/>
      <c r="DK3" s="162">
        <f>IFERROR(__xludf.DUMMYFUNCTION("""COMPUTED_VALUE"""),44068.0)</f>
        <v>44068</v>
      </c>
      <c r="DL3" s="136"/>
      <c r="DM3" s="161">
        <f>IFERROR(__xludf.DUMMYFUNCTION("""COMPUTED_VALUE"""),44069.0)</f>
        <v>44069</v>
      </c>
      <c r="DN3" s="136"/>
      <c r="DO3" s="161">
        <f>IFERROR(__xludf.DUMMYFUNCTION("""COMPUTED_VALUE"""),44070.0)</f>
        <v>44070</v>
      </c>
      <c r="DP3" s="136"/>
      <c r="DQ3" s="161">
        <f>IFERROR(__xludf.DUMMYFUNCTION("""COMPUTED_VALUE"""),44071.0)</f>
        <v>44071</v>
      </c>
      <c r="DR3" s="136"/>
      <c r="DS3" s="161">
        <f>IFERROR(__xludf.DUMMYFUNCTION("""COMPUTED_VALUE"""),44072.0)</f>
        <v>44072</v>
      </c>
      <c r="DT3" s="136"/>
      <c r="DU3" s="162">
        <f>IFERROR(__xludf.DUMMYFUNCTION("""COMPUTED_VALUE"""),44073.0)</f>
        <v>44073</v>
      </c>
      <c r="DV3" s="136"/>
      <c r="DW3" s="162">
        <f>IFERROR(__xludf.DUMMYFUNCTION("""COMPUTED_VALUE"""),44074.0)</f>
        <v>44074</v>
      </c>
      <c r="DX3" s="136"/>
      <c r="DY3" s="163"/>
      <c r="DZ3" s="164"/>
      <c r="EA3" s="160">
        <f>IFERROR(__xludf.DUMMYFUNCTION("IMPORTRANGE(DZ2, ""Přehled mzdy!D2:BM32"")"),44044.0)</f>
        <v>44044</v>
      </c>
      <c r="EB3" s="133"/>
      <c r="EC3" s="161">
        <f>IFERROR(__xludf.DUMMYFUNCTION("""COMPUTED_VALUE"""),44045.0)</f>
        <v>44045</v>
      </c>
      <c r="ED3" s="136"/>
      <c r="EE3" s="161">
        <f>IFERROR(__xludf.DUMMYFUNCTION("""COMPUTED_VALUE"""),44046.0)</f>
        <v>44046</v>
      </c>
      <c r="EF3" s="136"/>
      <c r="EG3" s="161">
        <f>IFERROR(__xludf.DUMMYFUNCTION("""COMPUTED_VALUE"""),44047.0)</f>
        <v>44047</v>
      </c>
      <c r="EH3" s="136"/>
      <c r="EI3" s="161">
        <f>IFERROR(__xludf.DUMMYFUNCTION("""COMPUTED_VALUE"""),44048.0)</f>
        <v>44048</v>
      </c>
      <c r="EJ3" s="136"/>
      <c r="EK3" s="162">
        <f>IFERROR(__xludf.DUMMYFUNCTION("""COMPUTED_VALUE"""),44049.0)</f>
        <v>44049</v>
      </c>
      <c r="EL3" s="136"/>
      <c r="EM3" s="162">
        <f>IFERROR(__xludf.DUMMYFUNCTION("""COMPUTED_VALUE"""),44050.0)</f>
        <v>44050</v>
      </c>
      <c r="EN3" s="136"/>
      <c r="EO3" s="162">
        <f>IFERROR(__xludf.DUMMYFUNCTION("""COMPUTED_VALUE"""),44051.0)</f>
        <v>44051</v>
      </c>
      <c r="EP3" s="136"/>
      <c r="EQ3" s="162">
        <f>IFERROR(__xludf.DUMMYFUNCTION("""COMPUTED_VALUE"""),44052.0)</f>
        <v>44052</v>
      </c>
      <c r="ER3" s="136"/>
      <c r="ES3" s="161">
        <f>IFERROR(__xludf.DUMMYFUNCTION("""COMPUTED_VALUE"""),44053.0)</f>
        <v>44053</v>
      </c>
      <c r="ET3" s="136"/>
      <c r="EU3" s="161">
        <f>IFERROR(__xludf.DUMMYFUNCTION("""COMPUTED_VALUE"""),44054.0)</f>
        <v>44054</v>
      </c>
      <c r="EV3" s="136"/>
      <c r="EW3" s="161">
        <f>IFERROR(__xludf.DUMMYFUNCTION("""COMPUTED_VALUE"""),44055.0)</f>
        <v>44055</v>
      </c>
      <c r="EX3" s="136"/>
      <c r="EY3" s="161">
        <f>IFERROR(__xludf.DUMMYFUNCTION("""COMPUTED_VALUE"""),44056.0)</f>
        <v>44056</v>
      </c>
      <c r="EZ3" s="136"/>
      <c r="FA3" s="162">
        <f>IFERROR(__xludf.DUMMYFUNCTION("""COMPUTED_VALUE"""),44057.0)</f>
        <v>44057</v>
      </c>
      <c r="FB3" s="136"/>
      <c r="FC3" s="162">
        <f>IFERROR(__xludf.DUMMYFUNCTION("""COMPUTED_VALUE"""),44058.0)</f>
        <v>44058</v>
      </c>
      <c r="FD3" s="136"/>
      <c r="FE3" s="162">
        <f>IFERROR(__xludf.DUMMYFUNCTION("""COMPUTED_VALUE"""),44059.0)</f>
        <v>44059</v>
      </c>
      <c r="FF3" s="136"/>
      <c r="FG3" s="162">
        <f>IFERROR(__xludf.DUMMYFUNCTION("""COMPUTED_VALUE"""),44060.0)</f>
        <v>44060</v>
      </c>
      <c r="FH3" s="136"/>
      <c r="FI3" s="161">
        <f>IFERROR(__xludf.DUMMYFUNCTION("""COMPUTED_VALUE"""),44061.0)</f>
        <v>44061</v>
      </c>
      <c r="FJ3" s="136"/>
      <c r="FK3" s="161">
        <f>IFERROR(__xludf.DUMMYFUNCTION("""COMPUTED_VALUE"""),44062.0)</f>
        <v>44062</v>
      </c>
      <c r="FL3" s="136"/>
      <c r="FM3" s="161">
        <f>IFERROR(__xludf.DUMMYFUNCTION("""COMPUTED_VALUE"""),44063.0)</f>
        <v>44063</v>
      </c>
      <c r="FN3" s="136"/>
      <c r="FO3" s="161">
        <f>IFERROR(__xludf.DUMMYFUNCTION("""COMPUTED_VALUE"""),44064.0)</f>
        <v>44064</v>
      </c>
      <c r="FP3" s="136"/>
      <c r="FQ3" s="162">
        <f>IFERROR(__xludf.DUMMYFUNCTION("""COMPUTED_VALUE"""),44065.0)</f>
        <v>44065</v>
      </c>
      <c r="FR3" s="136"/>
      <c r="FS3" s="162">
        <f>IFERROR(__xludf.DUMMYFUNCTION("""COMPUTED_VALUE"""),44066.0)</f>
        <v>44066</v>
      </c>
      <c r="FT3" s="136"/>
      <c r="FU3" s="162">
        <f>IFERROR(__xludf.DUMMYFUNCTION("""COMPUTED_VALUE"""),44067.0)</f>
        <v>44067</v>
      </c>
      <c r="FV3" s="136"/>
      <c r="FW3" s="162">
        <f>IFERROR(__xludf.DUMMYFUNCTION("""COMPUTED_VALUE"""),44068.0)</f>
        <v>44068</v>
      </c>
      <c r="FX3" s="136"/>
      <c r="FY3" s="161">
        <f>IFERROR(__xludf.DUMMYFUNCTION("""COMPUTED_VALUE"""),44069.0)</f>
        <v>44069</v>
      </c>
      <c r="FZ3" s="136"/>
      <c r="GA3" s="161">
        <f>IFERROR(__xludf.DUMMYFUNCTION("""COMPUTED_VALUE"""),44070.0)</f>
        <v>44070</v>
      </c>
      <c r="GB3" s="136"/>
      <c r="GC3" s="161">
        <f>IFERROR(__xludf.DUMMYFUNCTION("""COMPUTED_VALUE"""),44071.0)</f>
        <v>44071</v>
      </c>
      <c r="GD3" s="136"/>
      <c r="GE3" s="161">
        <f>IFERROR(__xludf.DUMMYFUNCTION("""COMPUTED_VALUE"""),44072.0)</f>
        <v>44072</v>
      </c>
      <c r="GF3" s="136"/>
      <c r="GG3" s="162">
        <f>IFERROR(__xludf.DUMMYFUNCTION("""COMPUTED_VALUE"""),44073.0)</f>
        <v>44073</v>
      </c>
      <c r="GH3" s="136"/>
      <c r="GI3" s="162">
        <f>IFERROR(__xludf.DUMMYFUNCTION("""COMPUTED_VALUE"""),44074.0)</f>
        <v>44074</v>
      </c>
      <c r="GJ3" s="136"/>
      <c r="GK3" s="163"/>
      <c r="GL3" s="164"/>
      <c r="GM3" s="160">
        <f>IFERROR(__xludf.DUMMYFUNCTION("IMPORTRANGE(GL2, ""Přehled mzdy!D2:BM32"")"),44044.0)</f>
        <v>44044</v>
      </c>
      <c r="GN3" s="133"/>
      <c r="GO3" s="161">
        <f>IFERROR(__xludf.DUMMYFUNCTION("""COMPUTED_VALUE"""),44045.0)</f>
        <v>44045</v>
      </c>
      <c r="GP3" s="136"/>
      <c r="GQ3" s="161">
        <f>IFERROR(__xludf.DUMMYFUNCTION("""COMPUTED_VALUE"""),44046.0)</f>
        <v>44046</v>
      </c>
      <c r="GR3" s="136"/>
      <c r="GS3" s="161">
        <f>IFERROR(__xludf.DUMMYFUNCTION("""COMPUTED_VALUE"""),44047.0)</f>
        <v>44047</v>
      </c>
      <c r="GT3" s="136"/>
      <c r="GU3" s="161">
        <f>IFERROR(__xludf.DUMMYFUNCTION("""COMPUTED_VALUE"""),44048.0)</f>
        <v>44048</v>
      </c>
      <c r="GV3" s="136"/>
      <c r="GW3" s="162">
        <f>IFERROR(__xludf.DUMMYFUNCTION("""COMPUTED_VALUE"""),44049.0)</f>
        <v>44049</v>
      </c>
      <c r="GX3" s="136"/>
      <c r="GY3" s="162">
        <f>IFERROR(__xludf.DUMMYFUNCTION("""COMPUTED_VALUE"""),44050.0)</f>
        <v>44050</v>
      </c>
      <c r="GZ3" s="136"/>
      <c r="HA3" s="162">
        <f>IFERROR(__xludf.DUMMYFUNCTION("""COMPUTED_VALUE"""),44051.0)</f>
        <v>44051</v>
      </c>
      <c r="HB3" s="136"/>
      <c r="HC3" s="162">
        <f>IFERROR(__xludf.DUMMYFUNCTION("""COMPUTED_VALUE"""),44052.0)</f>
        <v>44052</v>
      </c>
      <c r="HD3" s="136"/>
      <c r="HE3" s="161">
        <f>IFERROR(__xludf.DUMMYFUNCTION("""COMPUTED_VALUE"""),44053.0)</f>
        <v>44053</v>
      </c>
      <c r="HF3" s="136"/>
      <c r="HG3" s="161">
        <f>IFERROR(__xludf.DUMMYFUNCTION("""COMPUTED_VALUE"""),44054.0)</f>
        <v>44054</v>
      </c>
      <c r="HH3" s="136"/>
      <c r="HI3" s="161">
        <f>IFERROR(__xludf.DUMMYFUNCTION("""COMPUTED_VALUE"""),44055.0)</f>
        <v>44055</v>
      </c>
      <c r="HJ3" s="136"/>
      <c r="HK3" s="161">
        <f>IFERROR(__xludf.DUMMYFUNCTION("""COMPUTED_VALUE"""),44056.0)</f>
        <v>44056</v>
      </c>
      <c r="HL3" s="136"/>
      <c r="HM3" s="162">
        <f>IFERROR(__xludf.DUMMYFUNCTION("""COMPUTED_VALUE"""),44057.0)</f>
        <v>44057</v>
      </c>
      <c r="HN3" s="136"/>
      <c r="HO3" s="162">
        <f>IFERROR(__xludf.DUMMYFUNCTION("""COMPUTED_VALUE"""),44058.0)</f>
        <v>44058</v>
      </c>
      <c r="HP3" s="136"/>
      <c r="HQ3" s="162">
        <f>IFERROR(__xludf.DUMMYFUNCTION("""COMPUTED_VALUE"""),44059.0)</f>
        <v>44059</v>
      </c>
      <c r="HR3" s="136"/>
      <c r="HS3" s="162">
        <f>IFERROR(__xludf.DUMMYFUNCTION("""COMPUTED_VALUE"""),44060.0)</f>
        <v>44060</v>
      </c>
      <c r="HT3" s="136"/>
      <c r="HU3" s="161">
        <f>IFERROR(__xludf.DUMMYFUNCTION("""COMPUTED_VALUE"""),44061.0)</f>
        <v>44061</v>
      </c>
      <c r="HV3" s="136"/>
      <c r="HW3" s="161">
        <f>IFERROR(__xludf.DUMMYFUNCTION("""COMPUTED_VALUE"""),44062.0)</f>
        <v>44062</v>
      </c>
      <c r="HX3" s="136"/>
      <c r="HY3" s="161">
        <f>IFERROR(__xludf.DUMMYFUNCTION("""COMPUTED_VALUE"""),44063.0)</f>
        <v>44063</v>
      </c>
      <c r="HZ3" s="136"/>
      <c r="IA3" s="161">
        <f>IFERROR(__xludf.DUMMYFUNCTION("""COMPUTED_VALUE"""),44064.0)</f>
        <v>44064</v>
      </c>
      <c r="IB3" s="136"/>
      <c r="IC3" s="162">
        <f>IFERROR(__xludf.DUMMYFUNCTION("""COMPUTED_VALUE"""),44065.0)</f>
        <v>44065</v>
      </c>
      <c r="ID3" s="136"/>
      <c r="IE3" s="162">
        <f>IFERROR(__xludf.DUMMYFUNCTION("""COMPUTED_VALUE"""),44066.0)</f>
        <v>44066</v>
      </c>
      <c r="IF3" s="136"/>
      <c r="IG3" s="162">
        <f>IFERROR(__xludf.DUMMYFUNCTION("""COMPUTED_VALUE"""),44067.0)</f>
        <v>44067</v>
      </c>
      <c r="IH3" s="136"/>
      <c r="II3" s="162">
        <f>IFERROR(__xludf.DUMMYFUNCTION("""COMPUTED_VALUE"""),44068.0)</f>
        <v>44068</v>
      </c>
      <c r="IJ3" s="136"/>
      <c r="IK3" s="161">
        <f>IFERROR(__xludf.DUMMYFUNCTION("""COMPUTED_VALUE"""),44069.0)</f>
        <v>44069</v>
      </c>
      <c r="IL3" s="136"/>
      <c r="IM3" s="161">
        <f>IFERROR(__xludf.DUMMYFUNCTION("""COMPUTED_VALUE"""),44070.0)</f>
        <v>44070</v>
      </c>
      <c r="IN3" s="136"/>
      <c r="IO3" s="161">
        <f>IFERROR(__xludf.DUMMYFUNCTION("""COMPUTED_VALUE"""),44071.0)</f>
        <v>44071</v>
      </c>
      <c r="IP3" s="136"/>
      <c r="IQ3" s="161">
        <f>IFERROR(__xludf.DUMMYFUNCTION("""COMPUTED_VALUE"""),44072.0)</f>
        <v>44072</v>
      </c>
      <c r="IR3" s="136"/>
      <c r="IS3" s="162">
        <f>IFERROR(__xludf.DUMMYFUNCTION("""COMPUTED_VALUE"""),44073.0)</f>
        <v>44073</v>
      </c>
      <c r="IT3" s="136"/>
      <c r="IU3" s="162">
        <f>IFERROR(__xludf.DUMMYFUNCTION("""COMPUTED_VALUE"""),44074.0)</f>
        <v>44074</v>
      </c>
      <c r="IV3" s="136"/>
    </row>
    <row r="4">
      <c r="A4" s="32" t="str">
        <f>IFERROR(__xludf.DUMMYFUNCTION("IMPORTRANGE(BN1, ""Mzdy!AE3:AE35"")"),"Mzda/h")</f>
        <v>Mzda/h</v>
      </c>
      <c r="B4" s="230" t="str">
        <f t="shared" ref="B4:B21" si="1">BN4</f>
        <v>Instore</v>
      </c>
      <c r="C4" s="166" t="s">
        <v>148</v>
      </c>
      <c r="D4" s="167" t="s">
        <v>149</v>
      </c>
      <c r="E4" s="166" t="s">
        <v>148</v>
      </c>
      <c r="F4" s="167" t="s">
        <v>149</v>
      </c>
      <c r="G4" s="166" t="s">
        <v>148</v>
      </c>
      <c r="H4" s="167" t="s">
        <v>149</v>
      </c>
      <c r="I4" s="166" t="s">
        <v>131</v>
      </c>
      <c r="J4" s="167" t="s">
        <v>149</v>
      </c>
      <c r="K4" s="166" t="s">
        <v>148</v>
      </c>
      <c r="L4" s="167" t="s">
        <v>149</v>
      </c>
      <c r="M4" s="166" t="s">
        <v>148</v>
      </c>
      <c r="N4" s="167" t="s">
        <v>149</v>
      </c>
      <c r="O4" s="166" t="s">
        <v>148</v>
      </c>
      <c r="P4" s="167" t="s">
        <v>149</v>
      </c>
      <c r="Q4" s="166" t="s">
        <v>148</v>
      </c>
      <c r="R4" s="167" t="s">
        <v>149</v>
      </c>
      <c r="S4" s="166" t="s">
        <v>148</v>
      </c>
      <c r="T4" s="167" t="s">
        <v>149</v>
      </c>
      <c r="U4" s="166" t="s">
        <v>148</v>
      </c>
      <c r="V4" s="167" t="s">
        <v>149</v>
      </c>
      <c r="W4" s="166" t="s">
        <v>148</v>
      </c>
      <c r="X4" s="167" t="s">
        <v>149</v>
      </c>
      <c r="Y4" s="166" t="s">
        <v>148</v>
      </c>
      <c r="Z4" s="167" t="s">
        <v>149</v>
      </c>
      <c r="AA4" s="166" t="s">
        <v>148</v>
      </c>
      <c r="AB4" s="167" t="s">
        <v>149</v>
      </c>
      <c r="AC4" s="166" t="s">
        <v>148</v>
      </c>
      <c r="AD4" s="167" t="s">
        <v>149</v>
      </c>
      <c r="AE4" s="166" t="s">
        <v>148</v>
      </c>
      <c r="AF4" s="167" t="s">
        <v>149</v>
      </c>
      <c r="AG4" s="166" t="s">
        <v>148</v>
      </c>
      <c r="AH4" s="167" t="s">
        <v>149</v>
      </c>
      <c r="AI4" s="166" t="s">
        <v>148</v>
      </c>
      <c r="AJ4" s="167" t="s">
        <v>149</v>
      </c>
      <c r="AK4" s="166" t="s">
        <v>148</v>
      </c>
      <c r="AL4" s="167" t="s">
        <v>149</v>
      </c>
      <c r="AM4" s="166" t="s">
        <v>148</v>
      </c>
      <c r="AN4" s="167" t="s">
        <v>149</v>
      </c>
      <c r="AO4" s="166" t="s">
        <v>148</v>
      </c>
      <c r="AP4" s="167" t="s">
        <v>149</v>
      </c>
      <c r="AQ4" s="166" t="s">
        <v>148</v>
      </c>
      <c r="AR4" s="167" t="s">
        <v>149</v>
      </c>
      <c r="AS4" s="166" t="s">
        <v>148</v>
      </c>
      <c r="AT4" s="167" t="s">
        <v>149</v>
      </c>
      <c r="AU4" s="166" t="s">
        <v>148</v>
      </c>
      <c r="AV4" s="167" t="s">
        <v>149</v>
      </c>
      <c r="AW4" s="166" t="s">
        <v>148</v>
      </c>
      <c r="AX4" s="167" t="s">
        <v>149</v>
      </c>
      <c r="AY4" s="166" t="s">
        <v>148</v>
      </c>
      <c r="AZ4" s="167" t="s">
        <v>149</v>
      </c>
      <c r="BA4" s="166" t="s">
        <v>148</v>
      </c>
      <c r="BB4" s="167" t="s">
        <v>149</v>
      </c>
      <c r="BC4" s="166" t="s">
        <v>148</v>
      </c>
      <c r="BD4" s="167" t="s">
        <v>149</v>
      </c>
      <c r="BE4" s="166" t="s">
        <v>148</v>
      </c>
      <c r="BF4" s="167" t="s">
        <v>149</v>
      </c>
      <c r="BG4" s="166" t="s">
        <v>148</v>
      </c>
      <c r="BH4" s="167" t="s">
        <v>149</v>
      </c>
      <c r="BI4" s="166" t="s">
        <v>148</v>
      </c>
      <c r="BJ4" s="167" t="s">
        <v>149</v>
      </c>
      <c r="BK4" s="166" t="s">
        <v>148</v>
      </c>
      <c r="BL4" s="167" t="s">
        <v>149</v>
      </c>
      <c r="BM4" s="168"/>
      <c r="BN4" s="165" t="str">
        <f>IFERROR(__xludf.DUMMYFUNCTION("IMPORTRANGE(BN1, ""Mzdy!A3:A33"")"),"Instore")</f>
        <v>Instore</v>
      </c>
      <c r="BO4" s="166" t="str">
        <f>IFERROR(__xludf.DUMMYFUNCTION("""COMPUTED_VALUE"""),"hod.")</f>
        <v>hod.</v>
      </c>
      <c r="BP4" s="167" t="str">
        <f>IFERROR(__xludf.DUMMYFUNCTION("""COMPUTED_VALUE"""),"zál.")</f>
        <v>zál.</v>
      </c>
      <c r="BQ4" s="166" t="str">
        <f>IFERROR(__xludf.DUMMYFUNCTION("""COMPUTED_VALUE"""),"hod.")</f>
        <v>hod.</v>
      </c>
      <c r="BR4" s="167" t="str">
        <f>IFERROR(__xludf.DUMMYFUNCTION("""COMPUTED_VALUE"""),"zál.")</f>
        <v>zál.</v>
      </c>
      <c r="BS4" s="166" t="str">
        <f>IFERROR(__xludf.DUMMYFUNCTION("""COMPUTED_VALUE"""),"hod.")</f>
        <v>hod.</v>
      </c>
      <c r="BT4" s="167" t="str">
        <f>IFERROR(__xludf.DUMMYFUNCTION("""COMPUTED_VALUE"""),"zál.")</f>
        <v>zál.</v>
      </c>
      <c r="BU4" s="166" t="str">
        <f>IFERROR(__xludf.DUMMYFUNCTION("""COMPUTED_VALUE"""),"Hodin")</f>
        <v>Hodin</v>
      </c>
      <c r="BV4" s="167" t="str">
        <f>IFERROR(__xludf.DUMMYFUNCTION("""COMPUTED_VALUE"""),"zál.")</f>
        <v>zál.</v>
      </c>
      <c r="BW4" s="166" t="str">
        <f>IFERROR(__xludf.DUMMYFUNCTION("""COMPUTED_VALUE"""),"hod.")</f>
        <v>hod.</v>
      </c>
      <c r="BX4" s="167" t="str">
        <f>IFERROR(__xludf.DUMMYFUNCTION("""COMPUTED_VALUE"""),"zál.")</f>
        <v>zál.</v>
      </c>
      <c r="BY4" s="166" t="str">
        <f>IFERROR(__xludf.DUMMYFUNCTION("""COMPUTED_VALUE"""),"hod.")</f>
        <v>hod.</v>
      </c>
      <c r="BZ4" s="167" t="str">
        <f>IFERROR(__xludf.DUMMYFUNCTION("""COMPUTED_VALUE"""),"zál.")</f>
        <v>zál.</v>
      </c>
      <c r="CA4" s="166" t="str">
        <f>IFERROR(__xludf.DUMMYFUNCTION("""COMPUTED_VALUE"""),"hod.")</f>
        <v>hod.</v>
      </c>
      <c r="CB4" s="167" t="str">
        <f>IFERROR(__xludf.DUMMYFUNCTION("""COMPUTED_VALUE"""),"zál.")</f>
        <v>zál.</v>
      </c>
      <c r="CC4" s="166" t="str">
        <f>IFERROR(__xludf.DUMMYFUNCTION("""COMPUTED_VALUE"""),"hod.")</f>
        <v>hod.</v>
      </c>
      <c r="CD4" s="167" t="str">
        <f>IFERROR(__xludf.DUMMYFUNCTION("""COMPUTED_VALUE"""),"zál.")</f>
        <v>zál.</v>
      </c>
      <c r="CE4" s="166" t="str">
        <f>IFERROR(__xludf.DUMMYFUNCTION("""COMPUTED_VALUE"""),"hod.")</f>
        <v>hod.</v>
      </c>
      <c r="CF4" s="167" t="str">
        <f>IFERROR(__xludf.DUMMYFUNCTION("""COMPUTED_VALUE"""),"zál.")</f>
        <v>zál.</v>
      </c>
      <c r="CG4" s="166" t="str">
        <f>IFERROR(__xludf.DUMMYFUNCTION("""COMPUTED_VALUE"""),"hod.")</f>
        <v>hod.</v>
      </c>
      <c r="CH4" s="167" t="str">
        <f>IFERROR(__xludf.DUMMYFUNCTION("""COMPUTED_VALUE"""),"zál.")</f>
        <v>zál.</v>
      </c>
      <c r="CI4" s="166" t="str">
        <f>IFERROR(__xludf.DUMMYFUNCTION("""COMPUTED_VALUE"""),"hod.")</f>
        <v>hod.</v>
      </c>
      <c r="CJ4" s="167" t="str">
        <f>IFERROR(__xludf.DUMMYFUNCTION("""COMPUTED_VALUE"""),"zál.")</f>
        <v>zál.</v>
      </c>
      <c r="CK4" s="166" t="str">
        <f>IFERROR(__xludf.DUMMYFUNCTION("""COMPUTED_VALUE"""),"hod.")</f>
        <v>hod.</v>
      </c>
      <c r="CL4" s="167" t="str">
        <f>IFERROR(__xludf.DUMMYFUNCTION("""COMPUTED_VALUE"""),"zál.")</f>
        <v>zál.</v>
      </c>
      <c r="CM4" s="166" t="str">
        <f>IFERROR(__xludf.DUMMYFUNCTION("""COMPUTED_VALUE"""),"hod.")</f>
        <v>hod.</v>
      </c>
      <c r="CN4" s="167" t="str">
        <f>IFERROR(__xludf.DUMMYFUNCTION("""COMPUTED_VALUE"""),"zál.")</f>
        <v>zál.</v>
      </c>
      <c r="CO4" s="166" t="str">
        <f>IFERROR(__xludf.DUMMYFUNCTION("""COMPUTED_VALUE"""),"hod.")</f>
        <v>hod.</v>
      </c>
      <c r="CP4" s="167" t="str">
        <f>IFERROR(__xludf.DUMMYFUNCTION("""COMPUTED_VALUE"""),"zál.")</f>
        <v>zál.</v>
      </c>
      <c r="CQ4" s="166" t="str">
        <f>IFERROR(__xludf.DUMMYFUNCTION("""COMPUTED_VALUE"""),"hod.")</f>
        <v>hod.</v>
      </c>
      <c r="CR4" s="167" t="str">
        <f>IFERROR(__xludf.DUMMYFUNCTION("""COMPUTED_VALUE"""),"zál.")</f>
        <v>zál.</v>
      </c>
      <c r="CS4" s="166" t="str">
        <f>IFERROR(__xludf.DUMMYFUNCTION("""COMPUTED_VALUE"""),"hod.")</f>
        <v>hod.</v>
      </c>
      <c r="CT4" s="167" t="str">
        <f>IFERROR(__xludf.DUMMYFUNCTION("""COMPUTED_VALUE"""),"zál.")</f>
        <v>zál.</v>
      </c>
      <c r="CU4" s="166" t="str">
        <f>IFERROR(__xludf.DUMMYFUNCTION("""COMPUTED_VALUE"""),"hod.")</f>
        <v>hod.</v>
      </c>
      <c r="CV4" s="167" t="str">
        <f>IFERROR(__xludf.DUMMYFUNCTION("""COMPUTED_VALUE"""),"zál.")</f>
        <v>zál.</v>
      </c>
      <c r="CW4" s="166" t="str">
        <f>IFERROR(__xludf.DUMMYFUNCTION("""COMPUTED_VALUE"""),"hod.")</f>
        <v>hod.</v>
      </c>
      <c r="CX4" s="167" t="str">
        <f>IFERROR(__xludf.DUMMYFUNCTION("""COMPUTED_VALUE"""),"zál.")</f>
        <v>zál.</v>
      </c>
      <c r="CY4" s="166" t="str">
        <f>IFERROR(__xludf.DUMMYFUNCTION("""COMPUTED_VALUE"""),"hod.")</f>
        <v>hod.</v>
      </c>
      <c r="CZ4" s="167" t="str">
        <f>IFERROR(__xludf.DUMMYFUNCTION("""COMPUTED_VALUE"""),"zál.")</f>
        <v>zál.</v>
      </c>
      <c r="DA4" s="166" t="str">
        <f>IFERROR(__xludf.DUMMYFUNCTION("""COMPUTED_VALUE"""),"hod.")</f>
        <v>hod.</v>
      </c>
      <c r="DB4" s="167" t="str">
        <f>IFERROR(__xludf.DUMMYFUNCTION("""COMPUTED_VALUE"""),"zál.")</f>
        <v>zál.</v>
      </c>
      <c r="DC4" s="166" t="str">
        <f>IFERROR(__xludf.DUMMYFUNCTION("""COMPUTED_VALUE"""),"hod.")</f>
        <v>hod.</v>
      </c>
      <c r="DD4" s="167" t="str">
        <f>IFERROR(__xludf.DUMMYFUNCTION("""COMPUTED_VALUE"""),"zál.")</f>
        <v>zál.</v>
      </c>
      <c r="DE4" s="166" t="str">
        <f>IFERROR(__xludf.DUMMYFUNCTION("""COMPUTED_VALUE"""),"hod.")</f>
        <v>hod.</v>
      </c>
      <c r="DF4" s="167" t="str">
        <f>IFERROR(__xludf.DUMMYFUNCTION("""COMPUTED_VALUE"""),"zál.")</f>
        <v>zál.</v>
      </c>
      <c r="DG4" s="166" t="str">
        <f>IFERROR(__xludf.DUMMYFUNCTION("""COMPUTED_VALUE"""),"hod.")</f>
        <v>hod.</v>
      </c>
      <c r="DH4" s="167" t="str">
        <f>IFERROR(__xludf.DUMMYFUNCTION("""COMPUTED_VALUE"""),"zál.")</f>
        <v>zál.</v>
      </c>
      <c r="DI4" s="166" t="str">
        <f>IFERROR(__xludf.DUMMYFUNCTION("""COMPUTED_VALUE"""),"hod.")</f>
        <v>hod.</v>
      </c>
      <c r="DJ4" s="167" t="str">
        <f>IFERROR(__xludf.DUMMYFUNCTION("""COMPUTED_VALUE"""),"zál.")</f>
        <v>zál.</v>
      </c>
      <c r="DK4" s="166" t="str">
        <f>IFERROR(__xludf.DUMMYFUNCTION("""COMPUTED_VALUE"""),"hod.")</f>
        <v>hod.</v>
      </c>
      <c r="DL4" s="167" t="str">
        <f>IFERROR(__xludf.DUMMYFUNCTION("""COMPUTED_VALUE"""),"zál.")</f>
        <v>zál.</v>
      </c>
      <c r="DM4" s="166" t="str">
        <f>IFERROR(__xludf.DUMMYFUNCTION("""COMPUTED_VALUE"""),"hod.")</f>
        <v>hod.</v>
      </c>
      <c r="DN4" s="167" t="str">
        <f>IFERROR(__xludf.DUMMYFUNCTION("""COMPUTED_VALUE"""),"zál.")</f>
        <v>zál.</v>
      </c>
      <c r="DO4" s="166" t="str">
        <f>IFERROR(__xludf.DUMMYFUNCTION("""COMPUTED_VALUE"""),"hod.")</f>
        <v>hod.</v>
      </c>
      <c r="DP4" s="167" t="str">
        <f>IFERROR(__xludf.DUMMYFUNCTION("""COMPUTED_VALUE"""),"zál.")</f>
        <v>zál.</v>
      </c>
      <c r="DQ4" s="166" t="str">
        <f>IFERROR(__xludf.DUMMYFUNCTION("""COMPUTED_VALUE"""),"hod.")</f>
        <v>hod.</v>
      </c>
      <c r="DR4" s="167" t="str">
        <f>IFERROR(__xludf.DUMMYFUNCTION("""COMPUTED_VALUE"""),"zál.")</f>
        <v>zál.</v>
      </c>
      <c r="DS4" s="166" t="str">
        <f>IFERROR(__xludf.DUMMYFUNCTION("""COMPUTED_VALUE"""),"hod.")</f>
        <v>hod.</v>
      </c>
      <c r="DT4" s="167" t="str">
        <f>IFERROR(__xludf.DUMMYFUNCTION("""COMPUTED_VALUE"""),"zál.")</f>
        <v>zál.</v>
      </c>
      <c r="DU4" s="166" t="str">
        <f>IFERROR(__xludf.DUMMYFUNCTION("""COMPUTED_VALUE"""),"hod.")</f>
        <v>hod.</v>
      </c>
      <c r="DV4" s="167" t="str">
        <f>IFERROR(__xludf.DUMMYFUNCTION("""COMPUTED_VALUE"""),"zál.")</f>
        <v>zál.</v>
      </c>
      <c r="DW4" s="166" t="str">
        <f>IFERROR(__xludf.DUMMYFUNCTION("""COMPUTED_VALUE"""),"hod.")</f>
        <v>hod.</v>
      </c>
      <c r="DX4" s="167" t="str">
        <f>IFERROR(__xludf.DUMMYFUNCTION("""COMPUTED_VALUE"""),"zál.")</f>
        <v>zál.</v>
      </c>
      <c r="DY4" s="168"/>
      <c r="DZ4" s="164" t="str">
        <f t="shared" ref="DZ4:DZ21" si="3">BN4</f>
        <v>Instore</v>
      </c>
      <c r="EA4" s="166" t="str">
        <f>IFERROR(__xludf.DUMMYFUNCTION("""COMPUTED_VALUE"""),"hod.")</f>
        <v>hod.</v>
      </c>
      <c r="EB4" s="167" t="str">
        <f>IFERROR(__xludf.DUMMYFUNCTION("""COMPUTED_VALUE"""),"zál.")</f>
        <v>zál.</v>
      </c>
      <c r="EC4" s="166" t="str">
        <f>IFERROR(__xludf.DUMMYFUNCTION("""COMPUTED_VALUE"""),"hod.")</f>
        <v>hod.</v>
      </c>
      <c r="ED4" s="167" t="str">
        <f>IFERROR(__xludf.DUMMYFUNCTION("""COMPUTED_VALUE"""),"zál.")</f>
        <v>zál.</v>
      </c>
      <c r="EE4" s="166" t="str">
        <f>IFERROR(__xludf.DUMMYFUNCTION("""COMPUTED_VALUE"""),"hod.")</f>
        <v>hod.</v>
      </c>
      <c r="EF4" s="167" t="str">
        <f>IFERROR(__xludf.DUMMYFUNCTION("""COMPUTED_VALUE"""),"zál.")</f>
        <v>zál.</v>
      </c>
      <c r="EG4" s="166" t="str">
        <f>IFERROR(__xludf.DUMMYFUNCTION("""COMPUTED_VALUE"""),"Hodin")</f>
        <v>Hodin</v>
      </c>
      <c r="EH4" s="167" t="str">
        <f>IFERROR(__xludf.DUMMYFUNCTION("""COMPUTED_VALUE"""),"zál.")</f>
        <v>zál.</v>
      </c>
      <c r="EI4" s="166" t="str">
        <f>IFERROR(__xludf.DUMMYFUNCTION("""COMPUTED_VALUE"""),"hod.")</f>
        <v>hod.</v>
      </c>
      <c r="EJ4" s="167" t="str">
        <f>IFERROR(__xludf.DUMMYFUNCTION("""COMPUTED_VALUE"""),"zál.")</f>
        <v>zál.</v>
      </c>
      <c r="EK4" s="166" t="str">
        <f>IFERROR(__xludf.DUMMYFUNCTION("""COMPUTED_VALUE"""),"hod.")</f>
        <v>hod.</v>
      </c>
      <c r="EL4" s="167" t="str">
        <f>IFERROR(__xludf.DUMMYFUNCTION("""COMPUTED_VALUE"""),"zál.")</f>
        <v>zál.</v>
      </c>
      <c r="EM4" s="166" t="str">
        <f>IFERROR(__xludf.DUMMYFUNCTION("""COMPUTED_VALUE"""),"hod.")</f>
        <v>hod.</v>
      </c>
      <c r="EN4" s="167" t="str">
        <f>IFERROR(__xludf.DUMMYFUNCTION("""COMPUTED_VALUE"""),"zál.")</f>
        <v>zál.</v>
      </c>
      <c r="EO4" s="166" t="str">
        <f>IFERROR(__xludf.DUMMYFUNCTION("""COMPUTED_VALUE"""),"hod.")</f>
        <v>hod.</v>
      </c>
      <c r="EP4" s="167" t="str">
        <f>IFERROR(__xludf.DUMMYFUNCTION("""COMPUTED_VALUE"""),"zál.")</f>
        <v>zál.</v>
      </c>
      <c r="EQ4" s="166" t="str">
        <f>IFERROR(__xludf.DUMMYFUNCTION("""COMPUTED_VALUE"""),"hod.")</f>
        <v>hod.</v>
      </c>
      <c r="ER4" s="167" t="str">
        <f>IFERROR(__xludf.DUMMYFUNCTION("""COMPUTED_VALUE"""),"zál.")</f>
        <v>zál.</v>
      </c>
      <c r="ES4" s="166" t="str">
        <f>IFERROR(__xludf.DUMMYFUNCTION("""COMPUTED_VALUE"""),"hod.")</f>
        <v>hod.</v>
      </c>
      <c r="ET4" s="167" t="str">
        <f>IFERROR(__xludf.DUMMYFUNCTION("""COMPUTED_VALUE"""),"zál.")</f>
        <v>zál.</v>
      </c>
      <c r="EU4" s="166" t="str">
        <f>IFERROR(__xludf.DUMMYFUNCTION("""COMPUTED_VALUE"""),"hod.")</f>
        <v>hod.</v>
      </c>
      <c r="EV4" s="167" t="str">
        <f>IFERROR(__xludf.DUMMYFUNCTION("""COMPUTED_VALUE"""),"zál.")</f>
        <v>zál.</v>
      </c>
      <c r="EW4" s="166" t="str">
        <f>IFERROR(__xludf.DUMMYFUNCTION("""COMPUTED_VALUE"""),"hod.")</f>
        <v>hod.</v>
      </c>
      <c r="EX4" s="167" t="str">
        <f>IFERROR(__xludf.DUMMYFUNCTION("""COMPUTED_VALUE"""),"zál.")</f>
        <v>zál.</v>
      </c>
      <c r="EY4" s="166" t="str">
        <f>IFERROR(__xludf.DUMMYFUNCTION("""COMPUTED_VALUE"""),"hod.")</f>
        <v>hod.</v>
      </c>
      <c r="EZ4" s="167" t="str">
        <f>IFERROR(__xludf.DUMMYFUNCTION("""COMPUTED_VALUE"""),"zál.")</f>
        <v>zál.</v>
      </c>
      <c r="FA4" s="166" t="str">
        <f>IFERROR(__xludf.DUMMYFUNCTION("""COMPUTED_VALUE"""),"hod.")</f>
        <v>hod.</v>
      </c>
      <c r="FB4" s="167" t="str">
        <f>IFERROR(__xludf.DUMMYFUNCTION("""COMPUTED_VALUE"""),"zál.")</f>
        <v>zál.</v>
      </c>
      <c r="FC4" s="166" t="str">
        <f>IFERROR(__xludf.DUMMYFUNCTION("""COMPUTED_VALUE"""),"hod.")</f>
        <v>hod.</v>
      </c>
      <c r="FD4" s="167" t="str">
        <f>IFERROR(__xludf.DUMMYFUNCTION("""COMPUTED_VALUE"""),"zál.")</f>
        <v>zál.</v>
      </c>
      <c r="FE4" s="166" t="str">
        <f>IFERROR(__xludf.DUMMYFUNCTION("""COMPUTED_VALUE"""),"hod.")</f>
        <v>hod.</v>
      </c>
      <c r="FF4" s="167" t="str">
        <f>IFERROR(__xludf.DUMMYFUNCTION("""COMPUTED_VALUE"""),"zál.")</f>
        <v>zál.</v>
      </c>
      <c r="FG4" s="166" t="str">
        <f>IFERROR(__xludf.DUMMYFUNCTION("""COMPUTED_VALUE"""),"hod.")</f>
        <v>hod.</v>
      </c>
      <c r="FH4" s="167" t="str">
        <f>IFERROR(__xludf.DUMMYFUNCTION("""COMPUTED_VALUE"""),"zál.")</f>
        <v>zál.</v>
      </c>
      <c r="FI4" s="166" t="str">
        <f>IFERROR(__xludf.DUMMYFUNCTION("""COMPUTED_VALUE"""),"hod.")</f>
        <v>hod.</v>
      </c>
      <c r="FJ4" s="167" t="str">
        <f>IFERROR(__xludf.DUMMYFUNCTION("""COMPUTED_VALUE"""),"zál.")</f>
        <v>zál.</v>
      </c>
      <c r="FK4" s="166" t="str">
        <f>IFERROR(__xludf.DUMMYFUNCTION("""COMPUTED_VALUE"""),"hod.")</f>
        <v>hod.</v>
      </c>
      <c r="FL4" s="167" t="str">
        <f>IFERROR(__xludf.DUMMYFUNCTION("""COMPUTED_VALUE"""),"zál.")</f>
        <v>zál.</v>
      </c>
      <c r="FM4" s="166" t="str">
        <f>IFERROR(__xludf.DUMMYFUNCTION("""COMPUTED_VALUE"""),"hod.")</f>
        <v>hod.</v>
      </c>
      <c r="FN4" s="167" t="str">
        <f>IFERROR(__xludf.DUMMYFUNCTION("""COMPUTED_VALUE"""),"zál.")</f>
        <v>zál.</v>
      </c>
      <c r="FO4" s="166" t="str">
        <f>IFERROR(__xludf.DUMMYFUNCTION("""COMPUTED_VALUE"""),"hod.")</f>
        <v>hod.</v>
      </c>
      <c r="FP4" s="167" t="str">
        <f>IFERROR(__xludf.DUMMYFUNCTION("""COMPUTED_VALUE"""),"zál.")</f>
        <v>zál.</v>
      </c>
      <c r="FQ4" s="166" t="str">
        <f>IFERROR(__xludf.DUMMYFUNCTION("""COMPUTED_VALUE"""),"hod.")</f>
        <v>hod.</v>
      </c>
      <c r="FR4" s="167" t="str">
        <f>IFERROR(__xludf.DUMMYFUNCTION("""COMPUTED_VALUE"""),"zál.")</f>
        <v>zál.</v>
      </c>
      <c r="FS4" s="166" t="str">
        <f>IFERROR(__xludf.DUMMYFUNCTION("""COMPUTED_VALUE"""),"hod.")</f>
        <v>hod.</v>
      </c>
      <c r="FT4" s="167" t="str">
        <f>IFERROR(__xludf.DUMMYFUNCTION("""COMPUTED_VALUE"""),"zál.")</f>
        <v>zál.</v>
      </c>
      <c r="FU4" s="166" t="str">
        <f>IFERROR(__xludf.DUMMYFUNCTION("""COMPUTED_VALUE"""),"hod.")</f>
        <v>hod.</v>
      </c>
      <c r="FV4" s="167" t="str">
        <f>IFERROR(__xludf.DUMMYFUNCTION("""COMPUTED_VALUE"""),"zál.")</f>
        <v>zál.</v>
      </c>
      <c r="FW4" s="166" t="str">
        <f>IFERROR(__xludf.DUMMYFUNCTION("""COMPUTED_VALUE"""),"hod.")</f>
        <v>hod.</v>
      </c>
      <c r="FX4" s="167" t="str">
        <f>IFERROR(__xludf.DUMMYFUNCTION("""COMPUTED_VALUE"""),"zál.")</f>
        <v>zál.</v>
      </c>
      <c r="FY4" s="166" t="str">
        <f>IFERROR(__xludf.DUMMYFUNCTION("""COMPUTED_VALUE"""),"hod.")</f>
        <v>hod.</v>
      </c>
      <c r="FZ4" s="167" t="str">
        <f>IFERROR(__xludf.DUMMYFUNCTION("""COMPUTED_VALUE"""),"zál.")</f>
        <v>zál.</v>
      </c>
      <c r="GA4" s="166" t="str">
        <f>IFERROR(__xludf.DUMMYFUNCTION("""COMPUTED_VALUE"""),"hod.")</f>
        <v>hod.</v>
      </c>
      <c r="GB4" s="167" t="str">
        <f>IFERROR(__xludf.DUMMYFUNCTION("""COMPUTED_VALUE"""),"zál.")</f>
        <v>zál.</v>
      </c>
      <c r="GC4" s="166" t="str">
        <f>IFERROR(__xludf.DUMMYFUNCTION("""COMPUTED_VALUE"""),"hod.")</f>
        <v>hod.</v>
      </c>
      <c r="GD4" s="167" t="str">
        <f>IFERROR(__xludf.DUMMYFUNCTION("""COMPUTED_VALUE"""),"zál.")</f>
        <v>zál.</v>
      </c>
      <c r="GE4" s="166" t="str">
        <f>IFERROR(__xludf.DUMMYFUNCTION("""COMPUTED_VALUE"""),"hod.")</f>
        <v>hod.</v>
      </c>
      <c r="GF4" s="167" t="str">
        <f>IFERROR(__xludf.DUMMYFUNCTION("""COMPUTED_VALUE"""),"zál.")</f>
        <v>zál.</v>
      </c>
      <c r="GG4" s="166" t="str">
        <f>IFERROR(__xludf.DUMMYFUNCTION("""COMPUTED_VALUE"""),"hod.")</f>
        <v>hod.</v>
      </c>
      <c r="GH4" s="167" t="str">
        <f>IFERROR(__xludf.DUMMYFUNCTION("""COMPUTED_VALUE"""),"zál.")</f>
        <v>zál.</v>
      </c>
      <c r="GI4" s="166" t="str">
        <f>IFERROR(__xludf.DUMMYFUNCTION("""COMPUTED_VALUE"""),"hod.")</f>
        <v>hod.</v>
      </c>
      <c r="GJ4" s="167" t="str">
        <f>IFERROR(__xludf.DUMMYFUNCTION("""COMPUTED_VALUE"""),"zál.")</f>
        <v>zál.</v>
      </c>
      <c r="GK4" s="168"/>
      <c r="GL4" s="164" t="str">
        <f t="shared" ref="GL4:GL21" si="4">DZ4</f>
        <v>Instore</v>
      </c>
      <c r="GM4" s="166" t="str">
        <f>IFERROR(__xludf.DUMMYFUNCTION("""COMPUTED_VALUE"""),"hod.")</f>
        <v>hod.</v>
      </c>
      <c r="GN4" s="167" t="str">
        <f>IFERROR(__xludf.DUMMYFUNCTION("""COMPUTED_VALUE"""),"zál.")</f>
        <v>zál.</v>
      </c>
      <c r="GO4" s="166" t="str">
        <f>IFERROR(__xludf.DUMMYFUNCTION("""COMPUTED_VALUE"""),"hod.")</f>
        <v>hod.</v>
      </c>
      <c r="GP4" s="167" t="str">
        <f>IFERROR(__xludf.DUMMYFUNCTION("""COMPUTED_VALUE"""),"zál.")</f>
        <v>zál.</v>
      </c>
      <c r="GQ4" s="166" t="str">
        <f>IFERROR(__xludf.DUMMYFUNCTION("""COMPUTED_VALUE"""),"hod.")</f>
        <v>hod.</v>
      </c>
      <c r="GR4" s="167" t="str">
        <f>IFERROR(__xludf.DUMMYFUNCTION("""COMPUTED_VALUE"""),"zál.")</f>
        <v>zál.</v>
      </c>
      <c r="GS4" s="166" t="str">
        <f>IFERROR(__xludf.DUMMYFUNCTION("""COMPUTED_VALUE"""),"Hodin")</f>
        <v>Hodin</v>
      </c>
      <c r="GT4" s="167" t="str">
        <f>IFERROR(__xludf.DUMMYFUNCTION("""COMPUTED_VALUE"""),"zál.")</f>
        <v>zál.</v>
      </c>
      <c r="GU4" s="166" t="str">
        <f>IFERROR(__xludf.DUMMYFUNCTION("""COMPUTED_VALUE"""),"hod.")</f>
        <v>hod.</v>
      </c>
      <c r="GV4" s="167" t="str">
        <f>IFERROR(__xludf.DUMMYFUNCTION("""COMPUTED_VALUE"""),"zál.")</f>
        <v>zál.</v>
      </c>
      <c r="GW4" s="166" t="str">
        <f>IFERROR(__xludf.DUMMYFUNCTION("""COMPUTED_VALUE"""),"hod.")</f>
        <v>hod.</v>
      </c>
      <c r="GX4" s="167" t="str">
        <f>IFERROR(__xludf.DUMMYFUNCTION("""COMPUTED_VALUE"""),"zál.")</f>
        <v>zál.</v>
      </c>
      <c r="GY4" s="166" t="str">
        <f>IFERROR(__xludf.DUMMYFUNCTION("""COMPUTED_VALUE"""),"hod.")</f>
        <v>hod.</v>
      </c>
      <c r="GZ4" s="167" t="str">
        <f>IFERROR(__xludf.DUMMYFUNCTION("""COMPUTED_VALUE"""),"zál.")</f>
        <v>zál.</v>
      </c>
      <c r="HA4" s="166" t="str">
        <f>IFERROR(__xludf.DUMMYFUNCTION("""COMPUTED_VALUE"""),"hod.")</f>
        <v>hod.</v>
      </c>
      <c r="HB4" s="167" t="str">
        <f>IFERROR(__xludf.DUMMYFUNCTION("""COMPUTED_VALUE"""),"zál.")</f>
        <v>zál.</v>
      </c>
      <c r="HC4" s="166" t="str">
        <f>IFERROR(__xludf.DUMMYFUNCTION("""COMPUTED_VALUE"""),"hod.")</f>
        <v>hod.</v>
      </c>
      <c r="HD4" s="167" t="str">
        <f>IFERROR(__xludf.DUMMYFUNCTION("""COMPUTED_VALUE"""),"zál.")</f>
        <v>zál.</v>
      </c>
      <c r="HE4" s="166" t="str">
        <f>IFERROR(__xludf.DUMMYFUNCTION("""COMPUTED_VALUE"""),"hod.")</f>
        <v>hod.</v>
      </c>
      <c r="HF4" s="167" t="str">
        <f>IFERROR(__xludf.DUMMYFUNCTION("""COMPUTED_VALUE"""),"zál.")</f>
        <v>zál.</v>
      </c>
      <c r="HG4" s="166" t="str">
        <f>IFERROR(__xludf.DUMMYFUNCTION("""COMPUTED_VALUE"""),"hod.")</f>
        <v>hod.</v>
      </c>
      <c r="HH4" s="167" t="str">
        <f>IFERROR(__xludf.DUMMYFUNCTION("""COMPUTED_VALUE"""),"zál.")</f>
        <v>zál.</v>
      </c>
      <c r="HI4" s="166" t="str">
        <f>IFERROR(__xludf.DUMMYFUNCTION("""COMPUTED_VALUE"""),"hod.")</f>
        <v>hod.</v>
      </c>
      <c r="HJ4" s="167" t="str">
        <f>IFERROR(__xludf.DUMMYFUNCTION("""COMPUTED_VALUE"""),"zál.")</f>
        <v>zál.</v>
      </c>
      <c r="HK4" s="166" t="str">
        <f>IFERROR(__xludf.DUMMYFUNCTION("""COMPUTED_VALUE"""),"hod.")</f>
        <v>hod.</v>
      </c>
      <c r="HL4" s="167" t="str">
        <f>IFERROR(__xludf.DUMMYFUNCTION("""COMPUTED_VALUE"""),"zál.")</f>
        <v>zál.</v>
      </c>
      <c r="HM4" s="166" t="str">
        <f>IFERROR(__xludf.DUMMYFUNCTION("""COMPUTED_VALUE"""),"hod.")</f>
        <v>hod.</v>
      </c>
      <c r="HN4" s="167" t="str">
        <f>IFERROR(__xludf.DUMMYFUNCTION("""COMPUTED_VALUE"""),"zál.")</f>
        <v>zál.</v>
      </c>
      <c r="HO4" s="166" t="str">
        <f>IFERROR(__xludf.DUMMYFUNCTION("""COMPUTED_VALUE"""),"hod.")</f>
        <v>hod.</v>
      </c>
      <c r="HP4" s="167" t="str">
        <f>IFERROR(__xludf.DUMMYFUNCTION("""COMPUTED_VALUE"""),"zál.")</f>
        <v>zál.</v>
      </c>
      <c r="HQ4" s="166" t="str">
        <f>IFERROR(__xludf.DUMMYFUNCTION("""COMPUTED_VALUE"""),"hod.")</f>
        <v>hod.</v>
      </c>
      <c r="HR4" s="167" t="str">
        <f>IFERROR(__xludf.DUMMYFUNCTION("""COMPUTED_VALUE"""),"zál.")</f>
        <v>zál.</v>
      </c>
      <c r="HS4" s="166" t="str">
        <f>IFERROR(__xludf.DUMMYFUNCTION("""COMPUTED_VALUE"""),"hod.")</f>
        <v>hod.</v>
      </c>
      <c r="HT4" s="167" t="str">
        <f>IFERROR(__xludf.DUMMYFUNCTION("""COMPUTED_VALUE"""),"zál.")</f>
        <v>zál.</v>
      </c>
      <c r="HU4" s="166" t="str">
        <f>IFERROR(__xludf.DUMMYFUNCTION("""COMPUTED_VALUE"""),"hod.")</f>
        <v>hod.</v>
      </c>
      <c r="HV4" s="167" t="str">
        <f>IFERROR(__xludf.DUMMYFUNCTION("""COMPUTED_VALUE"""),"zál.")</f>
        <v>zál.</v>
      </c>
      <c r="HW4" s="166" t="str">
        <f>IFERROR(__xludf.DUMMYFUNCTION("""COMPUTED_VALUE"""),"hod.")</f>
        <v>hod.</v>
      </c>
      <c r="HX4" s="167" t="str">
        <f>IFERROR(__xludf.DUMMYFUNCTION("""COMPUTED_VALUE"""),"zál.")</f>
        <v>zál.</v>
      </c>
      <c r="HY4" s="166" t="str">
        <f>IFERROR(__xludf.DUMMYFUNCTION("""COMPUTED_VALUE"""),"hod.")</f>
        <v>hod.</v>
      </c>
      <c r="HZ4" s="167" t="str">
        <f>IFERROR(__xludf.DUMMYFUNCTION("""COMPUTED_VALUE"""),"zál.")</f>
        <v>zál.</v>
      </c>
      <c r="IA4" s="166" t="str">
        <f>IFERROR(__xludf.DUMMYFUNCTION("""COMPUTED_VALUE"""),"hod.")</f>
        <v>hod.</v>
      </c>
      <c r="IB4" s="167" t="str">
        <f>IFERROR(__xludf.DUMMYFUNCTION("""COMPUTED_VALUE"""),"zál.")</f>
        <v>zál.</v>
      </c>
      <c r="IC4" s="166" t="str">
        <f>IFERROR(__xludf.DUMMYFUNCTION("""COMPUTED_VALUE"""),"hod.")</f>
        <v>hod.</v>
      </c>
      <c r="ID4" s="167" t="str">
        <f>IFERROR(__xludf.DUMMYFUNCTION("""COMPUTED_VALUE"""),"zál.")</f>
        <v>zál.</v>
      </c>
      <c r="IE4" s="166" t="str">
        <f>IFERROR(__xludf.DUMMYFUNCTION("""COMPUTED_VALUE"""),"hod.")</f>
        <v>hod.</v>
      </c>
      <c r="IF4" s="167" t="str">
        <f>IFERROR(__xludf.DUMMYFUNCTION("""COMPUTED_VALUE"""),"zál.")</f>
        <v>zál.</v>
      </c>
      <c r="IG4" s="166" t="str">
        <f>IFERROR(__xludf.DUMMYFUNCTION("""COMPUTED_VALUE"""),"hod.")</f>
        <v>hod.</v>
      </c>
      <c r="IH4" s="167" t="str">
        <f>IFERROR(__xludf.DUMMYFUNCTION("""COMPUTED_VALUE"""),"zál.")</f>
        <v>zál.</v>
      </c>
      <c r="II4" s="166" t="str">
        <f>IFERROR(__xludf.DUMMYFUNCTION("""COMPUTED_VALUE"""),"hod.")</f>
        <v>hod.</v>
      </c>
      <c r="IJ4" s="167" t="str">
        <f>IFERROR(__xludf.DUMMYFUNCTION("""COMPUTED_VALUE"""),"zál.")</f>
        <v>zál.</v>
      </c>
      <c r="IK4" s="166" t="str">
        <f>IFERROR(__xludf.DUMMYFUNCTION("""COMPUTED_VALUE"""),"hod.")</f>
        <v>hod.</v>
      </c>
      <c r="IL4" s="167" t="str">
        <f>IFERROR(__xludf.DUMMYFUNCTION("""COMPUTED_VALUE"""),"zál.")</f>
        <v>zál.</v>
      </c>
      <c r="IM4" s="166" t="str">
        <f>IFERROR(__xludf.DUMMYFUNCTION("""COMPUTED_VALUE"""),"hod.")</f>
        <v>hod.</v>
      </c>
      <c r="IN4" s="167" t="str">
        <f>IFERROR(__xludf.DUMMYFUNCTION("""COMPUTED_VALUE"""),"zál.")</f>
        <v>zál.</v>
      </c>
      <c r="IO4" s="166" t="str">
        <f>IFERROR(__xludf.DUMMYFUNCTION("""COMPUTED_VALUE"""),"hod.")</f>
        <v>hod.</v>
      </c>
      <c r="IP4" s="167" t="str">
        <f>IFERROR(__xludf.DUMMYFUNCTION("""COMPUTED_VALUE"""),"zál.")</f>
        <v>zál.</v>
      </c>
      <c r="IQ4" s="166" t="str">
        <f>IFERROR(__xludf.DUMMYFUNCTION("""COMPUTED_VALUE"""),"hod.")</f>
        <v>hod.</v>
      </c>
      <c r="IR4" s="167" t="str">
        <f>IFERROR(__xludf.DUMMYFUNCTION("""COMPUTED_VALUE"""),"zál.")</f>
        <v>zál.</v>
      </c>
      <c r="IS4" s="166" t="str">
        <f>IFERROR(__xludf.DUMMYFUNCTION("""COMPUTED_VALUE"""),"hod.")</f>
        <v>hod.</v>
      </c>
      <c r="IT4" s="167" t="str">
        <f>IFERROR(__xludf.DUMMYFUNCTION("""COMPUTED_VALUE"""),"zál.")</f>
        <v>zál.</v>
      </c>
      <c r="IU4" s="166" t="str">
        <f>IFERROR(__xludf.DUMMYFUNCTION("""COMPUTED_VALUE"""),"hod.")</f>
        <v>hod.</v>
      </c>
      <c r="IV4" s="167" t="str">
        <f>IFERROR(__xludf.DUMMYFUNCTION("""COMPUTED_VALUE"""),"zál.")</f>
        <v>zál.</v>
      </c>
    </row>
    <row r="5">
      <c r="A5" s="208">
        <f>IFERROR(__xludf.DUMMYFUNCTION("""COMPUTED_VALUE"""),1290.3225806451612)</f>
        <v>1290.322581</v>
      </c>
      <c r="B5" s="231" t="str">
        <f t="shared" si="1"/>
        <v>Stanislav Roth</v>
      </c>
      <c r="C5" s="199">
        <f t="shared" ref="C5:BL5" si="2">BO5+EA5+GM5</f>
        <v>7</v>
      </c>
      <c r="D5" s="199">
        <f t="shared" si="2"/>
        <v>0</v>
      </c>
      <c r="E5" s="199">
        <f t="shared" si="2"/>
        <v>7</v>
      </c>
      <c r="F5" s="199">
        <f t="shared" si="2"/>
        <v>0</v>
      </c>
      <c r="G5" s="199">
        <f t="shared" si="2"/>
        <v>0</v>
      </c>
      <c r="H5" s="199">
        <f t="shared" si="2"/>
        <v>0</v>
      </c>
      <c r="I5" s="199">
        <f t="shared" si="2"/>
        <v>13</v>
      </c>
      <c r="J5" s="199">
        <f t="shared" si="2"/>
        <v>0</v>
      </c>
      <c r="K5" s="199">
        <f t="shared" si="2"/>
        <v>6.5</v>
      </c>
      <c r="L5" s="199">
        <f t="shared" si="2"/>
        <v>0</v>
      </c>
      <c r="M5" s="199">
        <f t="shared" si="2"/>
        <v>5</v>
      </c>
      <c r="N5" s="199">
        <f t="shared" si="2"/>
        <v>0</v>
      </c>
      <c r="O5" s="199">
        <f t="shared" si="2"/>
        <v>11.5</v>
      </c>
      <c r="P5" s="199">
        <f t="shared" si="2"/>
        <v>2000</v>
      </c>
      <c r="Q5" s="199">
        <f t="shared" si="2"/>
        <v>0</v>
      </c>
      <c r="R5" s="199">
        <f t="shared" si="2"/>
        <v>0</v>
      </c>
      <c r="S5" s="199">
        <f t="shared" si="2"/>
        <v>11</v>
      </c>
      <c r="T5" s="199">
        <f t="shared" si="2"/>
        <v>0</v>
      </c>
      <c r="U5" s="199">
        <f t="shared" si="2"/>
        <v>0</v>
      </c>
      <c r="V5" s="199">
        <f t="shared" si="2"/>
        <v>0</v>
      </c>
      <c r="W5" s="199">
        <f t="shared" si="2"/>
        <v>10</v>
      </c>
      <c r="X5" s="199">
        <f t="shared" si="2"/>
        <v>0</v>
      </c>
      <c r="Y5" s="199">
        <f t="shared" si="2"/>
        <v>7</v>
      </c>
      <c r="Z5" s="199">
        <f t="shared" si="2"/>
        <v>0</v>
      </c>
      <c r="AA5" s="199">
        <f t="shared" si="2"/>
        <v>13</v>
      </c>
      <c r="AB5" s="199">
        <f t="shared" si="2"/>
        <v>0</v>
      </c>
      <c r="AC5" s="199">
        <f t="shared" si="2"/>
        <v>5</v>
      </c>
      <c r="AD5" s="199">
        <f t="shared" si="2"/>
        <v>0</v>
      </c>
      <c r="AE5" s="199">
        <f t="shared" si="2"/>
        <v>6</v>
      </c>
      <c r="AF5" s="199">
        <f t="shared" si="2"/>
        <v>1500</v>
      </c>
      <c r="AG5" s="199">
        <f t="shared" si="2"/>
        <v>2</v>
      </c>
      <c r="AH5" s="199">
        <f t="shared" si="2"/>
        <v>893</v>
      </c>
      <c r="AI5" s="199">
        <f t="shared" si="2"/>
        <v>0</v>
      </c>
      <c r="AJ5" s="199">
        <f t="shared" si="2"/>
        <v>0</v>
      </c>
      <c r="AK5" s="199">
        <f t="shared" si="2"/>
        <v>10</v>
      </c>
      <c r="AL5" s="199">
        <f t="shared" si="2"/>
        <v>0</v>
      </c>
      <c r="AM5" s="199">
        <f t="shared" si="2"/>
        <v>0</v>
      </c>
      <c r="AN5" s="199">
        <f t="shared" si="2"/>
        <v>0</v>
      </c>
      <c r="AO5" s="199">
        <f t="shared" si="2"/>
        <v>6</v>
      </c>
      <c r="AP5" s="199">
        <f t="shared" si="2"/>
        <v>0</v>
      </c>
      <c r="AQ5" s="199">
        <f t="shared" si="2"/>
        <v>11</v>
      </c>
      <c r="AR5" s="199">
        <f t="shared" si="2"/>
        <v>0</v>
      </c>
      <c r="AS5" s="199">
        <f t="shared" si="2"/>
        <v>12</v>
      </c>
      <c r="AT5" s="199">
        <f t="shared" si="2"/>
        <v>0</v>
      </c>
      <c r="AU5" s="199">
        <f t="shared" si="2"/>
        <v>0</v>
      </c>
      <c r="AV5" s="199">
        <f t="shared" si="2"/>
        <v>0</v>
      </c>
      <c r="AW5" s="199">
        <f t="shared" si="2"/>
        <v>0</v>
      </c>
      <c r="AX5" s="199">
        <f t="shared" si="2"/>
        <v>0</v>
      </c>
      <c r="AY5" s="199">
        <f t="shared" si="2"/>
        <v>0</v>
      </c>
      <c r="AZ5" s="199">
        <f t="shared" si="2"/>
        <v>0</v>
      </c>
      <c r="BA5" s="199">
        <f t="shared" si="2"/>
        <v>0</v>
      </c>
      <c r="BB5" s="199">
        <f t="shared" si="2"/>
        <v>0</v>
      </c>
      <c r="BC5" s="199">
        <f t="shared" si="2"/>
        <v>0</v>
      </c>
      <c r="BD5" s="199">
        <f t="shared" si="2"/>
        <v>0</v>
      </c>
      <c r="BE5" s="199">
        <f t="shared" si="2"/>
        <v>0</v>
      </c>
      <c r="BF5" s="199">
        <f t="shared" si="2"/>
        <v>0</v>
      </c>
      <c r="BG5" s="199">
        <f t="shared" si="2"/>
        <v>0</v>
      </c>
      <c r="BH5" s="199">
        <f t="shared" si="2"/>
        <v>0</v>
      </c>
      <c r="BI5" s="199">
        <f t="shared" si="2"/>
        <v>0</v>
      </c>
      <c r="BJ5" s="199">
        <f t="shared" si="2"/>
        <v>0</v>
      </c>
      <c r="BK5" s="199">
        <f t="shared" si="2"/>
        <v>0</v>
      </c>
      <c r="BL5" s="199">
        <f t="shared" si="2"/>
        <v>0</v>
      </c>
      <c r="BM5" s="158"/>
      <c r="BN5" s="159" t="str">
        <f>IFERROR(__xludf.DUMMYFUNCTION("""COMPUTED_VALUE"""),"Stanislav Roth")</f>
        <v>Stanislav Roth</v>
      </c>
      <c r="BO5" s="202">
        <f>IFERROR(__xludf.DUMMYFUNCTION("""COMPUTED_VALUE"""),7.0)</f>
        <v>7</v>
      </c>
      <c r="BP5" s="203"/>
      <c r="BQ5" s="202">
        <f>IFERROR(__xludf.DUMMYFUNCTION("""COMPUTED_VALUE"""),7.0)</f>
        <v>7</v>
      </c>
      <c r="BR5" s="203"/>
      <c r="BS5" s="202"/>
      <c r="BT5" s="203"/>
      <c r="BU5" s="204">
        <f>IFERROR(__xludf.DUMMYFUNCTION("""COMPUTED_VALUE"""),13.0)</f>
        <v>13</v>
      </c>
      <c r="BV5" s="203"/>
      <c r="BW5" s="204">
        <f>IFERROR(__xludf.DUMMYFUNCTION("""COMPUTED_VALUE"""),6.5)</f>
        <v>6.5</v>
      </c>
      <c r="BX5" s="203"/>
      <c r="BY5" s="202">
        <f>IFERROR(__xludf.DUMMYFUNCTION("""COMPUTED_VALUE"""),5.0)</f>
        <v>5</v>
      </c>
      <c r="BZ5" s="203"/>
      <c r="CA5" s="202">
        <f>IFERROR(__xludf.DUMMYFUNCTION("""COMPUTED_VALUE"""),11.5)</f>
        <v>11.5</v>
      </c>
      <c r="CB5" s="203">
        <f>IFERROR(__xludf.DUMMYFUNCTION("""COMPUTED_VALUE"""),2000.0)</f>
        <v>2000</v>
      </c>
      <c r="CC5" s="202"/>
      <c r="CD5" s="203"/>
      <c r="CE5" s="204">
        <f>IFERROR(__xludf.DUMMYFUNCTION("""COMPUTED_VALUE"""),11.0)</f>
        <v>11</v>
      </c>
      <c r="CF5" s="203"/>
      <c r="CG5" s="202"/>
      <c r="CH5" s="203"/>
      <c r="CI5" s="204">
        <f>IFERROR(__xludf.DUMMYFUNCTION("""COMPUTED_VALUE"""),10.0)</f>
        <v>10</v>
      </c>
      <c r="CJ5" s="203"/>
      <c r="CK5" s="202">
        <f>IFERROR(__xludf.DUMMYFUNCTION("""COMPUTED_VALUE"""),7.0)</f>
        <v>7</v>
      </c>
      <c r="CL5" s="203"/>
      <c r="CM5" s="202">
        <f>IFERROR(__xludf.DUMMYFUNCTION("""COMPUTED_VALUE"""),13.0)</f>
        <v>13</v>
      </c>
      <c r="CN5" s="203"/>
      <c r="CO5" s="202">
        <f>IFERROR(__xludf.DUMMYFUNCTION("""COMPUTED_VALUE"""),5.0)</f>
        <v>5</v>
      </c>
      <c r="CP5" s="203"/>
      <c r="CQ5" s="202">
        <f>IFERROR(__xludf.DUMMYFUNCTION("""COMPUTED_VALUE"""),6.0)</f>
        <v>6</v>
      </c>
      <c r="CR5" s="203">
        <f>IFERROR(__xludf.DUMMYFUNCTION("""COMPUTED_VALUE"""),1500.0)</f>
        <v>1500</v>
      </c>
      <c r="CS5" s="202">
        <f>IFERROR(__xludf.DUMMYFUNCTION("""COMPUTED_VALUE"""),2.0)</f>
        <v>2</v>
      </c>
      <c r="CT5" s="199">
        <f>IFERROR(__xludf.DUMMYFUNCTION("""COMPUTED_VALUE"""),893.0)</f>
        <v>893</v>
      </c>
      <c r="CU5" s="202"/>
      <c r="CV5" s="199"/>
      <c r="CW5" s="202">
        <f>IFERROR(__xludf.DUMMYFUNCTION("""COMPUTED_VALUE"""),10.0)</f>
        <v>10</v>
      </c>
      <c r="CX5" s="199"/>
      <c r="CY5" s="202"/>
      <c r="CZ5" s="199"/>
      <c r="DA5" s="202">
        <f>IFERROR(__xludf.DUMMYFUNCTION("""COMPUTED_VALUE"""),6.0)</f>
        <v>6</v>
      </c>
      <c r="DB5" s="199"/>
      <c r="DC5" s="202">
        <f>IFERROR(__xludf.DUMMYFUNCTION("""COMPUTED_VALUE"""),11.0)</f>
        <v>11</v>
      </c>
      <c r="DD5" s="199"/>
      <c r="DE5" s="202">
        <f>IFERROR(__xludf.DUMMYFUNCTION("""COMPUTED_VALUE"""),12.0)</f>
        <v>12</v>
      </c>
      <c r="DF5" s="199"/>
      <c r="DG5" s="202"/>
      <c r="DH5" s="199"/>
      <c r="DI5" s="202"/>
      <c r="DJ5" s="199"/>
      <c r="DK5" s="202"/>
      <c r="DL5" s="199"/>
      <c r="DM5" s="202"/>
      <c r="DN5" s="199"/>
      <c r="DO5" s="202"/>
      <c r="DP5" s="199"/>
      <c r="DQ5" s="202"/>
      <c r="DR5" s="199"/>
      <c r="DS5" s="202"/>
      <c r="DT5" s="199"/>
      <c r="DU5" s="202"/>
      <c r="DV5" s="199"/>
      <c r="DW5" s="202"/>
      <c r="DX5" s="199"/>
      <c r="DY5" s="158"/>
      <c r="DZ5" s="159" t="str">
        <f t="shared" si="3"/>
        <v>Stanislav Roth</v>
      </c>
      <c r="EA5" s="202"/>
      <c r="EB5" s="203"/>
      <c r="EC5" s="202"/>
      <c r="ED5" s="203"/>
      <c r="EE5" s="202"/>
      <c r="EF5" s="203"/>
      <c r="EG5" s="204"/>
      <c r="EH5" s="203"/>
      <c r="EI5" s="204"/>
      <c r="EJ5" s="203"/>
      <c r="EK5" s="202"/>
      <c r="EL5" s="203"/>
      <c r="EM5" s="202"/>
      <c r="EN5" s="203"/>
      <c r="EO5" s="202"/>
      <c r="EP5" s="203"/>
      <c r="EQ5" s="204"/>
      <c r="ER5" s="203"/>
      <c r="ES5" s="202"/>
      <c r="ET5" s="203"/>
      <c r="EU5" s="204"/>
      <c r="EV5" s="203"/>
      <c r="EW5" s="202"/>
      <c r="EX5" s="203"/>
      <c r="EY5" s="202"/>
      <c r="EZ5" s="203"/>
      <c r="FA5" s="202"/>
      <c r="FB5" s="203"/>
      <c r="FC5" s="202"/>
      <c r="FD5" s="203"/>
      <c r="FE5" s="202"/>
      <c r="FF5" s="199"/>
      <c r="FG5" s="202"/>
      <c r="FH5" s="199"/>
      <c r="FI5" s="202"/>
      <c r="FJ5" s="199"/>
      <c r="FK5" s="202"/>
      <c r="FL5" s="199"/>
      <c r="FM5" s="202"/>
      <c r="FN5" s="199"/>
      <c r="FO5" s="202"/>
      <c r="FP5" s="199"/>
      <c r="FQ5" s="202"/>
      <c r="FR5" s="199"/>
      <c r="FS5" s="202"/>
      <c r="FT5" s="199"/>
      <c r="FU5" s="202"/>
      <c r="FV5" s="199"/>
      <c r="FW5" s="202"/>
      <c r="FX5" s="199"/>
      <c r="FY5" s="202"/>
      <c r="FZ5" s="199"/>
      <c r="GA5" s="202"/>
      <c r="GB5" s="199"/>
      <c r="GC5" s="202"/>
      <c r="GD5" s="199"/>
      <c r="GE5" s="202"/>
      <c r="GF5" s="199"/>
      <c r="GG5" s="202"/>
      <c r="GH5" s="199"/>
      <c r="GI5" s="202"/>
      <c r="GJ5" s="199"/>
      <c r="GK5" s="158"/>
      <c r="GL5" s="159" t="str">
        <f t="shared" si="4"/>
        <v>Stanislav Roth</v>
      </c>
      <c r="GM5" s="202"/>
      <c r="GN5" s="203"/>
      <c r="GO5" s="202"/>
      <c r="GP5" s="203"/>
      <c r="GQ5" s="202"/>
      <c r="GR5" s="203"/>
      <c r="GS5" s="204"/>
      <c r="GT5" s="203"/>
      <c r="GU5" s="204"/>
      <c r="GV5" s="203"/>
      <c r="GW5" s="202"/>
      <c r="GX5" s="203"/>
      <c r="GY5" s="202"/>
      <c r="GZ5" s="203"/>
      <c r="HA5" s="202"/>
      <c r="HB5" s="203"/>
      <c r="HC5" s="204"/>
      <c r="HD5" s="203"/>
      <c r="HE5" s="202"/>
      <c r="HF5" s="203"/>
      <c r="HG5" s="204"/>
      <c r="HH5" s="203"/>
      <c r="HI5" s="202"/>
      <c r="HJ5" s="203"/>
      <c r="HK5" s="202"/>
      <c r="HL5" s="203"/>
      <c r="HM5" s="202"/>
      <c r="HN5" s="203"/>
      <c r="HO5" s="202"/>
      <c r="HP5" s="203"/>
      <c r="HQ5" s="202"/>
      <c r="HR5" s="199"/>
      <c r="HS5" s="202"/>
      <c r="HT5" s="199"/>
      <c r="HU5" s="202"/>
      <c r="HV5" s="199"/>
      <c r="HW5" s="202"/>
      <c r="HX5" s="199"/>
      <c r="HY5" s="202"/>
      <c r="HZ5" s="199"/>
      <c r="IA5" s="202"/>
      <c r="IB5" s="199"/>
      <c r="IC5" s="202"/>
      <c r="ID5" s="199"/>
      <c r="IE5" s="202"/>
      <c r="IF5" s="199"/>
      <c r="IG5" s="202"/>
      <c r="IH5" s="199"/>
      <c r="II5" s="202"/>
      <c r="IJ5" s="199"/>
      <c r="IK5" s="202"/>
      <c r="IL5" s="199"/>
      <c r="IM5" s="202"/>
      <c r="IN5" s="199"/>
      <c r="IO5" s="202"/>
      <c r="IP5" s="199"/>
      <c r="IQ5" s="202"/>
      <c r="IR5" s="199"/>
      <c r="IS5" s="202"/>
      <c r="IT5" s="199"/>
      <c r="IU5" s="202"/>
      <c r="IV5" s="199"/>
    </row>
    <row r="6">
      <c r="A6" s="208">
        <f>IFERROR(__xludf.DUMMYFUNCTION("""COMPUTED_VALUE"""),150.0)</f>
        <v>150</v>
      </c>
      <c r="B6" s="231" t="str">
        <f t="shared" si="1"/>
        <v>Anastasia Rothová</v>
      </c>
      <c r="C6" s="199">
        <f t="shared" ref="C6:BL6" si="5">BO6+EA6+GM6</f>
        <v>8</v>
      </c>
      <c r="D6" s="199">
        <f t="shared" si="5"/>
        <v>0</v>
      </c>
      <c r="E6" s="199">
        <f t="shared" si="5"/>
        <v>6</v>
      </c>
      <c r="F6" s="199">
        <f t="shared" si="5"/>
        <v>0</v>
      </c>
      <c r="G6" s="199">
        <f t="shared" si="5"/>
        <v>13</v>
      </c>
      <c r="H6" s="199">
        <f t="shared" si="5"/>
        <v>1000</v>
      </c>
      <c r="I6" s="199">
        <f t="shared" si="5"/>
        <v>0</v>
      </c>
      <c r="J6" s="199">
        <f t="shared" si="5"/>
        <v>0</v>
      </c>
      <c r="K6" s="199">
        <f t="shared" si="5"/>
        <v>8</v>
      </c>
      <c r="L6" s="199">
        <f t="shared" si="5"/>
        <v>0</v>
      </c>
      <c r="M6" s="199">
        <f t="shared" si="5"/>
        <v>8</v>
      </c>
      <c r="N6" s="199">
        <f t="shared" si="5"/>
        <v>0</v>
      </c>
      <c r="O6" s="199">
        <f t="shared" si="5"/>
        <v>0</v>
      </c>
      <c r="P6" s="199">
        <f t="shared" si="5"/>
        <v>0</v>
      </c>
      <c r="Q6" s="199">
        <f t="shared" si="5"/>
        <v>17</v>
      </c>
      <c r="R6" s="199">
        <f t="shared" si="5"/>
        <v>0</v>
      </c>
      <c r="S6" s="199">
        <f t="shared" si="5"/>
        <v>0</v>
      </c>
      <c r="T6" s="199">
        <f t="shared" si="5"/>
        <v>0</v>
      </c>
      <c r="U6" s="199">
        <f t="shared" si="5"/>
        <v>16</v>
      </c>
      <c r="V6" s="199">
        <f t="shared" si="5"/>
        <v>0</v>
      </c>
      <c r="W6" s="199">
        <f t="shared" si="5"/>
        <v>0</v>
      </c>
      <c r="X6" s="199">
        <f t="shared" si="5"/>
        <v>0</v>
      </c>
      <c r="Y6" s="199">
        <f t="shared" si="5"/>
        <v>8</v>
      </c>
      <c r="Z6" s="199">
        <f t="shared" si="5"/>
        <v>0</v>
      </c>
      <c r="AA6" s="199">
        <f t="shared" si="5"/>
        <v>3</v>
      </c>
      <c r="AB6" s="199">
        <f t="shared" si="5"/>
        <v>0</v>
      </c>
      <c r="AC6" s="199">
        <f t="shared" si="5"/>
        <v>9</v>
      </c>
      <c r="AD6" s="199">
        <f t="shared" si="5"/>
        <v>0</v>
      </c>
      <c r="AE6" s="199">
        <f t="shared" si="5"/>
        <v>7</v>
      </c>
      <c r="AF6" s="199">
        <f t="shared" si="5"/>
        <v>0</v>
      </c>
      <c r="AG6" s="199">
        <f t="shared" si="5"/>
        <v>6</v>
      </c>
      <c r="AH6" s="199">
        <f t="shared" si="5"/>
        <v>0</v>
      </c>
      <c r="AI6" s="199">
        <f t="shared" si="5"/>
        <v>0</v>
      </c>
      <c r="AJ6" s="199">
        <f t="shared" si="5"/>
        <v>0</v>
      </c>
      <c r="AK6" s="199">
        <f t="shared" si="5"/>
        <v>0</v>
      </c>
      <c r="AL6" s="199">
        <f t="shared" si="5"/>
        <v>0</v>
      </c>
      <c r="AM6" s="199">
        <f t="shared" si="5"/>
        <v>12</v>
      </c>
      <c r="AN6" s="199">
        <f t="shared" si="5"/>
        <v>0</v>
      </c>
      <c r="AO6" s="199">
        <f t="shared" si="5"/>
        <v>8</v>
      </c>
      <c r="AP6" s="199">
        <f t="shared" si="5"/>
        <v>0</v>
      </c>
      <c r="AQ6" s="199">
        <f t="shared" si="5"/>
        <v>0</v>
      </c>
      <c r="AR6" s="199">
        <f t="shared" si="5"/>
        <v>0</v>
      </c>
      <c r="AS6" s="199">
        <f t="shared" si="5"/>
        <v>0</v>
      </c>
      <c r="AT6" s="199">
        <f t="shared" si="5"/>
        <v>0</v>
      </c>
      <c r="AU6" s="199">
        <f t="shared" si="5"/>
        <v>6</v>
      </c>
      <c r="AV6" s="199">
        <f t="shared" si="5"/>
        <v>0</v>
      </c>
      <c r="AW6" s="199">
        <f t="shared" si="5"/>
        <v>0</v>
      </c>
      <c r="AX6" s="199">
        <f t="shared" si="5"/>
        <v>0</v>
      </c>
      <c r="AY6" s="199">
        <f t="shared" si="5"/>
        <v>0</v>
      </c>
      <c r="AZ6" s="199">
        <f t="shared" si="5"/>
        <v>0</v>
      </c>
      <c r="BA6" s="199">
        <f t="shared" si="5"/>
        <v>0</v>
      </c>
      <c r="BB6" s="199">
        <f t="shared" si="5"/>
        <v>0</v>
      </c>
      <c r="BC6" s="199">
        <f t="shared" si="5"/>
        <v>0</v>
      </c>
      <c r="BD6" s="199">
        <f t="shared" si="5"/>
        <v>0</v>
      </c>
      <c r="BE6" s="199">
        <f t="shared" si="5"/>
        <v>0</v>
      </c>
      <c r="BF6" s="199">
        <f t="shared" si="5"/>
        <v>0</v>
      </c>
      <c r="BG6" s="199">
        <f t="shared" si="5"/>
        <v>0</v>
      </c>
      <c r="BH6" s="199">
        <f t="shared" si="5"/>
        <v>0</v>
      </c>
      <c r="BI6" s="199">
        <f t="shared" si="5"/>
        <v>0</v>
      </c>
      <c r="BJ6" s="199">
        <f t="shared" si="5"/>
        <v>0</v>
      </c>
      <c r="BK6" s="199">
        <f t="shared" si="5"/>
        <v>0</v>
      </c>
      <c r="BL6" s="199">
        <f t="shared" si="5"/>
        <v>0</v>
      </c>
      <c r="BM6" s="158"/>
      <c r="BN6" s="159" t="str">
        <f>IFERROR(__xludf.DUMMYFUNCTION("""COMPUTED_VALUE"""),"Anastasia Rothová")</f>
        <v>Anastasia Rothová</v>
      </c>
      <c r="BO6" s="202"/>
      <c r="BP6" s="203"/>
      <c r="BQ6" s="202"/>
      <c r="BR6" s="203"/>
      <c r="BS6" s="202"/>
      <c r="BT6" s="203"/>
      <c r="BU6" s="202"/>
      <c r="BV6" s="203"/>
      <c r="BW6" s="202"/>
      <c r="BX6" s="203"/>
      <c r="BY6" s="204"/>
      <c r="BZ6" s="203"/>
      <c r="CA6" s="204"/>
      <c r="CB6" s="203"/>
      <c r="CC6" s="204"/>
      <c r="CD6" s="203"/>
      <c r="CE6" s="202"/>
      <c r="CF6" s="203"/>
      <c r="CG6" s="202"/>
      <c r="CH6" s="203"/>
      <c r="CI6" s="202"/>
      <c r="CJ6" s="203"/>
      <c r="CK6" s="202"/>
      <c r="CL6" s="203"/>
      <c r="CM6" s="204"/>
      <c r="CN6" s="203"/>
      <c r="CO6" s="204"/>
      <c r="CP6" s="203"/>
      <c r="CQ6" s="202"/>
      <c r="CR6" s="203"/>
      <c r="CS6" s="204"/>
      <c r="CT6" s="199"/>
      <c r="CU6" s="204"/>
      <c r="CV6" s="199"/>
      <c r="CW6" s="204"/>
      <c r="CX6" s="199"/>
      <c r="CY6" s="202"/>
      <c r="CZ6" s="199"/>
      <c r="DA6" s="204"/>
      <c r="DB6" s="199"/>
      <c r="DC6" s="202"/>
      <c r="DD6" s="199"/>
      <c r="DE6" s="204"/>
      <c r="DF6" s="199"/>
      <c r="DG6" s="202"/>
      <c r="DH6" s="199"/>
      <c r="DI6" s="202"/>
      <c r="DJ6" s="199"/>
      <c r="DK6" s="202"/>
      <c r="DL6" s="199"/>
      <c r="DM6" s="202"/>
      <c r="DN6" s="199"/>
      <c r="DO6" s="204"/>
      <c r="DP6" s="199"/>
      <c r="DQ6" s="204"/>
      <c r="DR6" s="199"/>
      <c r="DS6" s="202"/>
      <c r="DT6" s="199"/>
      <c r="DU6" s="202"/>
      <c r="DV6" s="199"/>
      <c r="DW6" s="202"/>
      <c r="DX6" s="199"/>
      <c r="DY6" s="158"/>
      <c r="DZ6" s="159" t="str">
        <f t="shared" si="3"/>
        <v>Anastasia Rothová</v>
      </c>
      <c r="EA6" s="202">
        <f>IFERROR(__xludf.DUMMYFUNCTION("""COMPUTED_VALUE"""),8.0)</f>
        <v>8</v>
      </c>
      <c r="EB6" s="203"/>
      <c r="EC6" s="202">
        <f>IFERROR(__xludf.DUMMYFUNCTION("""COMPUTED_VALUE"""),6.0)</f>
        <v>6</v>
      </c>
      <c r="ED6" s="203"/>
      <c r="EE6" s="202">
        <f>IFERROR(__xludf.DUMMYFUNCTION("""COMPUTED_VALUE"""),13.0)</f>
        <v>13</v>
      </c>
      <c r="EF6" s="203">
        <f>IFERROR(__xludf.DUMMYFUNCTION("""COMPUTED_VALUE"""),1000.0)</f>
        <v>1000</v>
      </c>
      <c r="EG6" s="202"/>
      <c r="EH6" s="203"/>
      <c r="EI6" s="202">
        <f>IFERROR(__xludf.DUMMYFUNCTION("""COMPUTED_VALUE"""),8.0)</f>
        <v>8</v>
      </c>
      <c r="EJ6" s="203"/>
      <c r="EK6" s="204">
        <f>IFERROR(__xludf.DUMMYFUNCTION("""COMPUTED_VALUE"""),8.0)</f>
        <v>8</v>
      </c>
      <c r="EL6" s="203"/>
      <c r="EM6" s="204"/>
      <c r="EN6" s="203"/>
      <c r="EO6" s="204">
        <f>IFERROR(__xludf.DUMMYFUNCTION("""COMPUTED_VALUE"""),17.0)</f>
        <v>17</v>
      </c>
      <c r="EP6" s="203"/>
      <c r="EQ6" s="202"/>
      <c r="ER6" s="203"/>
      <c r="ES6" s="202">
        <f>IFERROR(__xludf.DUMMYFUNCTION("""COMPUTED_VALUE"""),16.0)</f>
        <v>16</v>
      </c>
      <c r="ET6" s="203"/>
      <c r="EU6" s="202"/>
      <c r="EV6" s="203"/>
      <c r="EW6" s="202">
        <f>IFERROR(__xludf.DUMMYFUNCTION("""COMPUTED_VALUE"""),8.0)</f>
        <v>8</v>
      </c>
      <c r="EX6" s="203"/>
      <c r="EY6" s="204">
        <f>IFERROR(__xludf.DUMMYFUNCTION("""COMPUTED_VALUE"""),3.0)</f>
        <v>3</v>
      </c>
      <c r="EZ6" s="203"/>
      <c r="FA6" s="204">
        <f>IFERROR(__xludf.DUMMYFUNCTION("""COMPUTED_VALUE"""),9.0)</f>
        <v>9</v>
      </c>
      <c r="FB6" s="203"/>
      <c r="FC6" s="202">
        <f>IFERROR(__xludf.DUMMYFUNCTION("""COMPUTED_VALUE"""),7.0)</f>
        <v>7</v>
      </c>
      <c r="FD6" s="203"/>
      <c r="FE6" s="204">
        <f>IFERROR(__xludf.DUMMYFUNCTION("""COMPUTED_VALUE"""),6.0)</f>
        <v>6</v>
      </c>
      <c r="FF6" s="199"/>
      <c r="FG6" s="204"/>
      <c r="FH6" s="199"/>
      <c r="FI6" s="204"/>
      <c r="FJ6" s="199"/>
      <c r="FK6" s="202">
        <f>IFERROR(__xludf.DUMMYFUNCTION("""COMPUTED_VALUE"""),12.0)</f>
        <v>12</v>
      </c>
      <c r="FL6" s="199"/>
      <c r="FM6" s="204">
        <f>IFERROR(__xludf.DUMMYFUNCTION("""COMPUTED_VALUE"""),8.0)</f>
        <v>8</v>
      </c>
      <c r="FN6" s="199"/>
      <c r="FO6" s="202"/>
      <c r="FP6" s="199"/>
      <c r="FQ6" s="204"/>
      <c r="FR6" s="199"/>
      <c r="FS6" s="202">
        <f>IFERROR(__xludf.DUMMYFUNCTION("""COMPUTED_VALUE"""),6.0)</f>
        <v>6</v>
      </c>
      <c r="FT6" s="199"/>
      <c r="FU6" s="202"/>
      <c r="FV6" s="199"/>
      <c r="FW6" s="202"/>
      <c r="FX6" s="199"/>
      <c r="FY6" s="202"/>
      <c r="FZ6" s="199"/>
      <c r="GA6" s="204"/>
      <c r="GB6" s="199"/>
      <c r="GC6" s="204"/>
      <c r="GD6" s="199"/>
      <c r="GE6" s="202"/>
      <c r="GF6" s="199"/>
      <c r="GG6" s="202"/>
      <c r="GH6" s="199"/>
      <c r="GI6" s="202"/>
      <c r="GJ6" s="199"/>
      <c r="GK6" s="158"/>
      <c r="GL6" s="159" t="str">
        <f t="shared" si="4"/>
        <v>Anastasia Rothová</v>
      </c>
      <c r="GM6" s="202"/>
      <c r="GN6" s="203"/>
      <c r="GO6" s="202"/>
      <c r="GP6" s="203"/>
      <c r="GQ6" s="202"/>
      <c r="GR6" s="203"/>
      <c r="GS6" s="202"/>
      <c r="GT6" s="203"/>
      <c r="GU6" s="202"/>
      <c r="GV6" s="203"/>
      <c r="GW6" s="204"/>
      <c r="GX6" s="203"/>
      <c r="GY6" s="204"/>
      <c r="GZ6" s="203"/>
      <c r="HA6" s="204"/>
      <c r="HB6" s="203"/>
      <c r="HC6" s="202"/>
      <c r="HD6" s="203"/>
      <c r="HE6" s="202"/>
      <c r="HF6" s="203"/>
      <c r="HG6" s="202"/>
      <c r="HH6" s="203"/>
      <c r="HI6" s="202"/>
      <c r="HJ6" s="203"/>
      <c r="HK6" s="204"/>
      <c r="HL6" s="203"/>
      <c r="HM6" s="204"/>
      <c r="HN6" s="203"/>
      <c r="HO6" s="202"/>
      <c r="HP6" s="203"/>
      <c r="HQ6" s="204"/>
      <c r="HR6" s="199"/>
      <c r="HS6" s="204"/>
      <c r="HT6" s="199"/>
      <c r="HU6" s="204"/>
      <c r="HV6" s="199"/>
      <c r="HW6" s="202"/>
      <c r="HX6" s="199"/>
      <c r="HY6" s="204"/>
      <c r="HZ6" s="199"/>
      <c r="IA6" s="202"/>
      <c r="IB6" s="199"/>
      <c r="IC6" s="204"/>
      <c r="ID6" s="199"/>
      <c r="IE6" s="202"/>
      <c r="IF6" s="199"/>
      <c r="IG6" s="202"/>
      <c r="IH6" s="199"/>
      <c r="II6" s="202"/>
      <c r="IJ6" s="199"/>
      <c r="IK6" s="202"/>
      <c r="IL6" s="199"/>
      <c r="IM6" s="204"/>
      <c r="IN6" s="199"/>
      <c r="IO6" s="204"/>
      <c r="IP6" s="199"/>
      <c r="IQ6" s="202"/>
      <c r="IR6" s="199"/>
      <c r="IS6" s="202"/>
      <c r="IT6" s="199"/>
      <c r="IU6" s="202"/>
      <c r="IV6" s="199"/>
    </row>
    <row r="7">
      <c r="A7" s="208">
        <f>IFERROR(__xludf.DUMMYFUNCTION("""COMPUTED_VALUE"""),150.0)</f>
        <v>150</v>
      </c>
      <c r="B7" s="231" t="str">
        <f t="shared" si="1"/>
        <v>Petr Wolf</v>
      </c>
      <c r="C7" s="199">
        <f t="shared" ref="C7:BL7" si="6">BO7+EA7+GM7</f>
        <v>0</v>
      </c>
      <c r="D7" s="199">
        <f t="shared" si="6"/>
        <v>0</v>
      </c>
      <c r="E7" s="199">
        <f t="shared" si="6"/>
        <v>0</v>
      </c>
      <c r="F7" s="199">
        <f t="shared" si="6"/>
        <v>0</v>
      </c>
      <c r="G7" s="199">
        <f t="shared" si="6"/>
        <v>0</v>
      </c>
      <c r="H7" s="199">
        <f t="shared" si="6"/>
        <v>0</v>
      </c>
      <c r="I7" s="199">
        <f t="shared" si="6"/>
        <v>0</v>
      </c>
      <c r="J7" s="199">
        <f t="shared" si="6"/>
        <v>0</v>
      </c>
      <c r="K7" s="199">
        <f t="shared" si="6"/>
        <v>0</v>
      </c>
      <c r="L7" s="199">
        <f t="shared" si="6"/>
        <v>0</v>
      </c>
      <c r="M7" s="199">
        <f t="shared" si="6"/>
        <v>0</v>
      </c>
      <c r="N7" s="199">
        <f t="shared" si="6"/>
        <v>0</v>
      </c>
      <c r="O7" s="199">
        <f t="shared" si="6"/>
        <v>0</v>
      </c>
      <c r="P7" s="199">
        <f t="shared" si="6"/>
        <v>0</v>
      </c>
      <c r="Q7" s="199">
        <f t="shared" si="6"/>
        <v>0</v>
      </c>
      <c r="R7" s="199">
        <f t="shared" si="6"/>
        <v>0</v>
      </c>
      <c r="S7" s="199">
        <f t="shared" si="6"/>
        <v>0</v>
      </c>
      <c r="T7" s="199">
        <f t="shared" si="6"/>
        <v>0</v>
      </c>
      <c r="U7" s="199">
        <f t="shared" si="6"/>
        <v>15.5</v>
      </c>
      <c r="V7" s="199">
        <f t="shared" si="6"/>
        <v>0</v>
      </c>
      <c r="W7" s="199">
        <f t="shared" si="6"/>
        <v>15.5</v>
      </c>
      <c r="X7" s="199">
        <f t="shared" si="6"/>
        <v>0</v>
      </c>
      <c r="Y7" s="199">
        <f t="shared" si="6"/>
        <v>0</v>
      </c>
      <c r="Z7" s="199">
        <f t="shared" si="6"/>
        <v>0</v>
      </c>
      <c r="AA7" s="199">
        <f t="shared" si="6"/>
        <v>2</v>
      </c>
      <c r="AB7" s="199">
        <f t="shared" si="6"/>
        <v>0</v>
      </c>
      <c r="AC7" s="199">
        <f t="shared" si="6"/>
        <v>17.5</v>
      </c>
      <c r="AD7" s="199">
        <f t="shared" si="6"/>
        <v>0</v>
      </c>
      <c r="AE7" s="199">
        <f t="shared" si="6"/>
        <v>2.5</v>
      </c>
      <c r="AF7" s="199">
        <f t="shared" si="6"/>
        <v>0</v>
      </c>
      <c r="AG7" s="199">
        <f t="shared" si="6"/>
        <v>13.5</v>
      </c>
      <c r="AH7" s="199">
        <f t="shared" si="6"/>
        <v>0</v>
      </c>
      <c r="AI7" s="199">
        <f t="shared" si="6"/>
        <v>4</v>
      </c>
      <c r="AJ7" s="199">
        <f t="shared" si="6"/>
        <v>500</v>
      </c>
      <c r="AK7" s="199">
        <f t="shared" si="6"/>
        <v>0</v>
      </c>
      <c r="AL7" s="199">
        <f t="shared" si="6"/>
        <v>0</v>
      </c>
      <c r="AM7" s="199">
        <f t="shared" si="6"/>
        <v>0</v>
      </c>
      <c r="AN7" s="199">
        <f t="shared" si="6"/>
        <v>0</v>
      </c>
      <c r="AO7" s="199">
        <f t="shared" si="6"/>
        <v>0</v>
      </c>
      <c r="AP7" s="199">
        <f t="shared" si="6"/>
        <v>0</v>
      </c>
      <c r="AQ7" s="199">
        <f t="shared" si="6"/>
        <v>17</v>
      </c>
      <c r="AR7" s="199">
        <f t="shared" si="6"/>
        <v>0</v>
      </c>
      <c r="AS7" s="199">
        <f t="shared" si="6"/>
        <v>0</v>
      </c>
      <c r="AT7" s="199">
        <f t="shared" si="6"/>
        <v>0</v>
      </c>
      <c r="AU7" s="199">
        <f t="shared" si="6"/>
        <v>14</v>
      </c>
      <c r="AV7" s="199">
        <f t="shared" si="6"/>
        <v>0</v>
      </c>
      <c r="AW7" s="199">
        <f t="shared" si="6"/>
        <v>15.5</v>
      </c>
      <c r="AX7" s="199">
        <f t="shared" si="6"/>
        <v>0</v>
      </c>
      <c r="AY7" s="199">
        <f t="shared" si="6"/>
        <v>0</v>
      </c>
      <c r="AZ7" s="199">
        <f t="shared" si="6"/>
        <v>0</v>
      </c>
      <c r="BA7" s="199">
        <f t="shared" si="6"/>
        <v>15.5</v>
      </c>
      <c r="BB7" s="199">
        <f t="shared" si="6"/>
        <v>0</v>
      </c>
      <c r="BC7" s="199">
        <f t="shared" si="6"/>
        <v>0</v>
      </c>
      <c r="BD7" s="199">
        <f t="shared" si="6"/>
        <v>0</v>
      </c>
      <c r="BE7" s="199">
        <f t="shared" si="6"/>
        <v>17.5</v>
      </c>
      <c r="BF7" s="199">
        <f t="shared" si="6"/>
        <v>0</v>
      </c>
      <c r="BG7" s="199">
        <f t="shared" si="6"/>
        <v>0</v>
      </c>
      <c r="BH7" s="199">
        <f t="shared" si="6"/>
        <v>0</v>
      </c>
      <c r="BI7" s="199">
        <f t="shared" si="6"/>
        <v>14</v>
      </c>
      <c r="BJ7" s="199">
        <f t="shared" si="6"/>
        <v>0</v>
      </c>
      <c r="BK7" s="199">
        <f t="shared" si="6"/>
        <v>2.5</v>
      </c>
      <c r="BL7" s="199">
        <f t="shared" si="6"/>
        <v>0</v>
      </c>
      <c r="BM7" s="158"/>
      <c r="BN7" s="159" t="str">
        <f>IFERROR(__xludf.DUMMYFUNCTION("""COMPUTED_VALUE"""),"Petr Wolf")</f>
        <v>Petr Wolf</v>
      </c>
      <c r="BO7" s="202"/>
      <c r="BP7" s="203"/>
      <c r="BQ7" s="204"/>
      <c r="BR7" s="205"/>
      <c r="BS7" s="204"/>
      <c r="BT7" s="205"/>
      <c r="BU7" s="202"/>
      <c r="BV7" s="203"/>
      <c r="BW7" s="202"/>
      <c r="BX7" s="203"/>
      <c r="BY7" s="204"/>
      <c r="BZ7" s="205"/>
      <c r="CA7" s="202"/>
      <c r="CB7" s="203"/>
      <c r="CC7" s="204"/>
      <c r="CD7" s="205"/>
      <c r="CE7" s="202"/>
      <c r="CF7" s="203"/>
      <c r="CG7" s="202"/>
      <c r="CH7" s="203"/>
      <c r="CI7" s="202"/>
      <c r="CJ7" s="203"/>
      <c r="CK7" s="202"/>
      <c r="CL7" s="203"/>
      <c r="CM7" s="202"/>
      <c r="CN7" s="203"/>
      <c r="CO7" s="202"/>
      <c r="CP7" s="203"/>
      <c r="CQ7" s="202"/>
      <c r="CR7" s="203"/>
      <c r="CS7" s="202"/>
      <c r="CT7" s="199"/>
      <c r="CU7" s="202"/>
      <c r="CV7" s="199"/>
      <c r="CW7" s="202"/>
      <c r="CX7" s="199"/>
      <c r="CY7" s="202"/>
      <c r="CZ7" s="199"/>
      <c r="DA7" s="202"/>
      <c r="DB7" s="199"/>
      <c r="DC7" s="202"/>
      <c r="DD7" s="199"/>
      <c r="DE7" s="202"/>
      <c r="DF7" s="199"/>
      <c r="DG7" s="202"/>
      <c r="DH7" s="199"/>
      <c r="DI7" s="204"/>
      <c r="DJ7" s="199"/>
      <c r="DK7" s="204"/>
      <c r="DL7" s="206"/>
      <c r="DM7" s="204"/>
      <c r="DN7" s="206"/>
      <c r="DO7" s="202"/>
      <c r="DP7" s="199"/>
      <c r="DQ7" s="204"/>
      <c r="DR7" s="199"/>
      <c r="DS7" s="204"/>
      <c r="DT7" s="199"/>
      <c r="DU7" s="202"/>
      <c r="DV7" s="199"/>
      <c r="DW7" s="204"/>
      <c r="DX7" s="199"/>
      <c r="DY7" s="158"/>
      <c r="DZ7" s="159" t="str">
        <f t="shared" si="3"/>
        <v>Petr Wolf</v>
      </c>
      <c r="EA7" s="202"/>
      <c r="EB7" s="203"/>
      <c r="EC7" s="204"/>
      <c r="ED7" s="205"/>
      <c r="EE7" s="204"/>
      <c r="EF7" s="205"/>
      <c r="EG7" s="202"/>
      <c r="EH7" s="203"/>
      <c r="EI7" s="202"/>
      <c r="EJ7" s="203"/>
      <c r="EK7" s="204"/>
      <c r="EL7" s="205"/>
      <c r="EM7" s="202"/>
      <c r="EN7" s="203"/>
      <c r="EO7" s="204"/>
      <c r="EP7" s="205"/>
      <c r="EQ7" s="202"/>
      <c r="ER7" s="203"/>
      <c r="ES7" s="202"/>
      <c r="ET7" s="203"/>
      <c r="EU7" s="202"/>
      <c r="EV7" s="203"/>
      <c r="EW7" s="202"/>
      <c r="EX7" s="203"/>
      <c r="EY7" s="202"/>
      <c r="EZ7" s="203"/>
      <c r="FA7" s="202"/>
      <c r="FB7" s="203"/>
      <c r="FC7" s="202"/>
      <c r="FD7" s="203"/>
      <c r="FE7" s="202"/>
      <c r="FF7" s="199"/>
      <c r="FG7" s="202"/>
      <c r="FH7" s="199"/>
      <c r="FI7" s="202"/>
      <c r="FJ7" s="199"/>
      <c r="FK7" s="202"/>
      <c r="FL7" s="199"/>
      <c r="FM7" s="202"/>
      <c r="FN7" s="199"/>
      <c r="FO7" s="202"/>
      <c r="FP7" s="199"/>
      <c r="FQ7" s="202"/>
      <c r="FR7" s="199"/>
      <c r="FS7" s="202"/>
      <c r="FT7" s="199"/>
      <c r="FU7" s="204"/>
      <c r="FV7" s="199"/>
      <c r="FW7" s="204"/>
      <c r="FX7" s="206"/>
      <c r="FY7" s="204"/>
      <c r="FZ7" s="206"/>
      <c r="GA7" s="202"/>
      <c r="GB7" s="199"/>
      <c r="GC7" s="204"/>
      <c r="GD7" s="199"/>
      <c r="GE7" s="204"/>
      <c r="GF7" s="199"/>
      <c r="GG7" s="202"/>
      <c r="GH7" s="199"/>
      <c r="GI7" s="204"/>
      <c r="GJ7" s="199"/>
      <c r="GK7" s="158"/>
      <c r="GL7" s="159" t="str">
        <f t="shared" si="4"/>
        <v>Petr Wolf</v>
      </c>
      <c r="GM7" s="202"/>
      <c r="GN7" s="203"/>
      <c r="GO7" s="204"/>
      <c r="GP7" s="205"/>
      <c r="GQ7" s="204"/>
      <c r="GR7" s="205"/>
      <c r="GS7" s="202"/>
      <c r="GT7" s="203"/>
      <c r="GU7" s="202"/>
      <c r="GV7" s="203"/>
      <c r="GW7" s="204"/>
      <c r="GX7" s="205"/>
      <c r="GY7" s="202"/>
      <c r="GZ7" s="203"/>
      <c r="HA7" s="204"/>
      <c r="HB7" s="205"/>
      <c r="HC7" s="202"/>
      <c r="HD7" s="203"/>
      <c r="HE7" s="202">
        <f>IFERROR(__xludf.DUMMYFUNCTION("""COMPUTED_VALUE"""),15.5)</f>
        <v>15.5</v>
      </c>
      <c r="HF7" s="203"/>
      <c r="HG7" s="202">
        <f>IFERROR(__xludf.DUMMYFUNCTION("""COMPUTED_VALUE"""),15.5)</f>
        <v>15.5</v>
      </c>
      <c r="HH7" s="203"/>
      <c r="HI7" s="202"/>
      <c r="HJ7" s="203"/>
      <c r="HK7" s="202">
        <f>IFERROR(__xludf.DUMMYFUNCTION("""COMPUTED_VALUE"""),2.0)</f>
        <v>2</v>
      </c>
      <c r="HL7" s="203"/>
      <c r="HM7" s="202">
        <f>IFERROR(__xludf.DUMMYFUNCTION("""COMPUTED_VALUE"""),17.5)</f>
        <v>17.5</v>
      </c>
      <c r="HN7" s="203"/>
      <c r="HO7" s="202">
        <f>IFERROR(__xludf.DUMMYFUNCTION("""COMPUTED_VALUE"""),2.5)</f>
        <v>2.5</v>
      </c>
      <c r="HP7" s="203"/>
      <c r="HQ7" s="202">
        <f>IFERROR(__xludf.DUMMYFUNCTION("""COMPUTED_VALUE"""),13.5)</f>
        <v>13.5</v>
      </c>
      <c r="HR7" s="199"/>
      <c r="HS7" s="202">
        <f>IFERROR(__xludf.DUMMYFUNCTION("""COMPUTED_VALUE"""),4.0)</f>
        <v>4</v>
      </c>
      <c r="HT7" s="199">
        <f>IFERROR(__xludf.DUMMYFUNCTION("""COMPUTED_VALUE"""),500.0)</f>
        <v>500</v>
      </c>
      <c r="HU7" s="202"/>
      <c r="HV7" s="199"/>
      <c r="HW7" s="202"/>
      <c r="HX7" s="199"/>
      <c r="HY7" s="202"/>
      <c r="HZ7" s="199"/>
      <c r="IA7" s="202">
        <f>IFERROR(__xludf.DUMMYFUNCTION("""COMPUTED_VALUE"""),17.0)</f>
        <v>17</v>
      </c>
      <c r="IB7" s="199"/>
      <c r="IC7" s="202"/>
      <c r="ID7" s="199"/>
      <c r="IE7" s="202">
        <f>IFERROR(__xludf.DUMMYFUNCTION("""COMPUTED_VALUE"""),14.0)</f>
        <v>14</v>
      </c>
      <c r="IF7" s="199"/>
      <c r="IG7" s="204">
        <f>IFERROR(__xludf.DUMMYFUNCTION("""COMPUTED_VALUE"""),15.5)</f>
        <v>15.5</v>
      </c>
      <c r="IH7" s="199"/>
      <c r="II7" s="204"/>
      <c r="IJ7" s="206"/>
      <c r="IK7" s="204">
        <f>IFERROR(__xludf.DUMMYFUNCTION("""COMPUTED_VALUE"""),15.5)</f>
        <v>15.5</v>
      </c>
      <c r="IL7" s="206"/>
      <c r="IM7" s="202"/>
      <c r="IN7" s="199"/>
      <c r="IO7" s="204">
        <f>IFERROR(__xludf.DUMMYFUNCTION("""COMPUTED_VALUE"""),17.5)</f>
        <v>17.5</v>
      </c>
      <c r="IP7" s="199"/>
      <c r="IQ7" s="204"/>
      <c r="IR7" s="199"/>
      <c r="IS7" s="202">
        <f>IFERROR(__xludf.DUMMYFUNCTION("""COMPUTED_VALUE"""),14.0)</f>
        <v>14</v>
      </c>
      <c r="IT7" s="199"/>
      <c r="IU7" s="204">
        <f>IFERROR(__xludf.DUMMYFUNCTION("""COMPUTED_VALUE"""),2.5)</f>
        <v>2.5</v>
      </c>
      <c r="IV7" s="199"/>
    </row>
    <row r="8">
      <c r="A8" s="208">
        <f>IFERROR(__xludf.DUMMYFUNCTION("""COMPUTED_VALUE"""),150.0)</f>
        <v>150</v>
      </c>
      <c r="B8" s="231" t="str">
        <f t="shared" si="1"/>
        <v>David Kropáč</v>
      </c>
      <c r="C8" s="199">
        <f t="shared" ref="C8:BL8" si="7">BO8+EA8+GM8</f>
        <v>11</v>
      </c>
      <c r="D8" s="199">
        <f t="shared" si="7"/>
        <v>0</v>
      </c>
      <c r="E8" s="199">
        <f t="shared" si="7"/>
        <v>12</v>
      </c>
      <c r="F8" s="199">
        <f t="shared" si="7"/>
        <v>0</v>
      </c>
      <c r="G8" s="199">
        <f t="shared" si="7"/>
        <v>4</v>
      </c>
      <c r="H8" s="199">
        <f t="shared" si="7"/>
        <v>4000</v>
      </c>
      <c r="I8" s="199">
        <f t="shared" si="7"/>
        <v>15</v>
      </c>
      <c r="J8" s="199">
        <f t="shared" si="7"/>
        <v>0</v>
      </c>
      <c r="K8" s="199">
        <f t="shared" si="7"/>
        <v>9</v>
      </c>
      <c r="L8" s="199">
        <f t="shared" si="7"/>
        <v>0</v>
      </c>
      <c r="M8" s="199">
        <f t="shared" si="7"/>
        <v>9</v>
      </c>
      <c r="N8" s="199">
        <f t="shared" si="7"/>
        <v>0</v>
      </c>
      <c r="O8" s="199">
        <f t="shared" si="7"/>
        <v>17</v>
      </c>
      <c r="P8" s="199">
        <f t="shared" si="7"/>
        <v>0</v>
      </c>
      <c r="Q8" s="199">
        <f t="shared" si="7"/>
        <v>0</v>
      </c>
      <c r="R8" s="199">
        <f t="shared" si="7"/>
        <v>0</v>
      </c>
      <c r="S8" s="199">
        <f t="shared" si="7"/>
        <v>13</v>
      </c>
      <c r="T8" s="199">
        <f t="shared" si="7"/>
        <v>0</v>
      </c>
      <c r="U8" s="199">
        <f t="shared" si="7"/>
        <v>0</v>
      </c>
      <c r="V8" s="199">
        <f t="shared" si="7"/>
        <v>0</v>
      </c>
      <c r="W8" s="199">
        <f t="shared" si="7"/>
        <v>15</v>
      </c>
      <c r="X8" s="199">
        <f t="shared" si="7"/>
        <v>0</v>
      </c>
      <c r="Y8" s="199">
        <f t="shared" si="7"/>
        <v>0</v>
      </c>
      <c r="Z8" s="199">
        <f t="shared" si="7"/>
        <v>0</v>
      </c>
      <c r="AA8" s="199">
        <f t="shared" si="7"/>
        <v>15</v>
      </c>
      <c r="AB8" s="199">
        <f t="shared" si="7"/>
        <v>0</v>
      </c>
      <c r="AC8" s="199">
        <f t="shared" si="7"/>
        <v>10</v>
      </c>
      <c r="AD8" s="199">
        <f t="shared" si="7"/>
        <v>0</v>
      </c>
      <c r="AE8" s="199">
        <f t="shared" si="7"/>
        <v>14</v>
      </c>
      <c r="AF8" s="199">
        <f t="shared" si="7"/>
        <v>0</v>
      </c>
      <c r="AG8" s="199">
        <f t="shared" si="7"/>
        <v>0</v>
      </c>
      <c r="AH8" s="199">
        <f t="shared" si="7"/>
        <v>0</v>
      </c>
      <c r="AI8" s="199">
        <f t="shared" si="7"/>
        <v>15</v>
      </c>
      <c r="AJ8" s="199">
        <f t="shared" si="7"/>
        <v>0</v>
      </c>
      <c r="AK8" s="199">
        <f t="shared" si="7"/>
        <v>15</v>
      </c>
      <c r="AL8" s="199">
        <f t="shared" si="7"/>
        <v>0</v>
      </c>
      <c r="AM8" s="199">
        <f t="shared" si="7"/>
        <v>0</v>
      </c>
      <c r="AN8" s="199">
        <f t="shared" si="7"/>
        <v>0</v>
      </c>
      <c r="AO8" s="199">
        <f t="shared" si="7"/>
        <v>0</v>
      </c>
      <c r="AP8" s="199">
        <f t="shared" si="7"/>
        <v>0</v>
      </c>
      <c r="AQ8" s="199">
        <f t="shared" si="7"/>
        <v>12</v>
      </c>
      <c r="AR8" s="199">
        <f t="shared" si="7"/>
        <v>0</v>
      </c>
      <c r="AS8" s="199">
        <f t="shared" si="7"/>
        <v>10</v>
      </c>
      <c r="AT8" s="199">
        <f t="shared" si="7"/>
        <v>0</v>
      </c>
      <c r="AU8" s="199">
        <f t="shared" si="7"/>
        <v>0</v>
      </c>
      <c r="AV8" s="199">
        <f t="shared" si="7"/>
        <v>0</v>
      </c>
      <c r="AW8" s="199">
        <f t="shared" si="7"/>
        <v>15</v>
      </c>
      <c r="AX8" s="199">
        <f t="shared" si="7"/>
        <v>0</v>
      </c>
      <c r="AY8" s="199">
        <f t="shared" si="7"/>
        <v>0</v>
      </c>
      <c r="AZ8" s="199">
        <f t="shared" si="7"/>
        <v>0</v>
      </c>
      <c r="BA8" s="199">
        <f t="shared" si="7"/>
        <v>7</v>
      </c>
      <c r="BB8" s="199">
        <f t="shared" si="7"/>
        <v>1000</v>
      </c>
      <c r="BC8" s="199">
        <f t="shared" si="7"/>
        <v>7</v>
      </c>
      <c r="BD8" s="199">
        <f t="shared" si="7"/>
        <v>0</v>
      </c>
      <c r="BE8" s="199">
        <f t="shared" si="7"/>
        <v>10</v>
      </c>
      <c r="BF8" s="199">
        <f t="shared" si="7"/>
        <v>0</v>
      </c>
      <c r="BG8" s="199">
        <f t="shared" si="7"/>
        <v>10</v>
      </c>
      <c r="BH8" s="199">
        <f t="shared" si="7"/>
        <v>0</v>
      </c>
      <c r="BI8" s="199">
        <f t="shared" si="7"/>
        <v>6</v>
      </c>
      <c r="BJ8" s="199">
        <f t="shared" si="7"/>
        <v>0</v>
      </c>
      <c r="BK8" s="199">
        <f t="shared" si="7"/>
        <v>3</v>
      </c>
      <c r="BL8" s="199">
        <f t="shared" si="7"/>
        <v>0</v>
      </c>
      <c r="BM8" s="158"/>
      <c r="BN8" s="159" t="str">
        <f>IFERROR(__xludf.DUMMYFUNCTION("""COMPUTED_VALUE"""),"David Kropáč")</f>
        <v>David Kropáč</v>
      </c>
      <c r="BO8" s="202"/>
      <c r="BP8" s="203"/>
      <c r="BQ8" s="202"/>
      <c r="BR8" s="203"/>
      <c r="BS8" s="202"/>
      <c r="BT8" s="203"/>
      <c r="BU8" s="202"/>
      <c r="BV8" s="203"/>
      <c r="BW8" s="202"/>
      <c r="BX8" s="203"/>
      <c r="BY8" s="202"/>
      <c r="BZ8" s="203"/>
      <c r="CA8" s="204"/>
      <c r="CB8" s="205"/>
      <c r="CC8" s="202"/>
      <c r="CD8" s="203"/>
      <c r="CE8" s="202"/>
      <c r="CF8" s="203"/>
      <c r="CG8" s="204"/>
      <c r="CH8" s="205"/>
      <c r="CI8" s="202"/>
      <c r="CJ8" s="203"/>
      <c r="CK8" s="204"/>
      <c r="CL8" s="205"/>
      <c r="CM8" s="202"/>
      <c r="CN8" s="203"/>
      <c r="CO8" s="202"/>
      <c r="CP8" s="203"/>
      <c r="CQ8" s="202"/>
      <c r="CR8" s="203"/>
      <c r="CS8" s="202"/>
      <c r="CT8" s="199"/>
      <c r="CU8" s="202"/>
      <c r="CV8" s="199"/>
      <c r="CW8" s="202"/>
      <c r="CX8" s="199"/>
      <c r="CY8" s="202"/>
      <c r="CZ8" s="199"/>
      <c r="DA8" s="202"/>
      <c r="DB8" s="199"/>
      <c r="DC8" s="202"/>
      <c r="DD8" s="199"/>
      <c r="DE8" s="202"/>
      <c r="DF8" s="199"/>
      <c r="DG8" s="202"/>
      <c r="DH8" s="199"/>
      <c r="DI8" s="202"/>
      <c r="DJ8" s="199"/>
      <c r="DK8" s="202"/>
      <c r="DL8" s="199"/>
      <c r="DM8" s="202"/>
      <c r="DN8" s="199"/>
      <c r="DO8" s="202"/>
      <c r="DP8" s="199"/>
      <c r="DQ8" s="202"/>
      <c r="DR8" s="199"/>
      <c r="DS8" s="202"/>
      <c r="DT8" s="199"/>
      <c r="DU8" s="202"/>
      <c r="DV8" s="199"/>
      <c r="DW8" s="202"/>
      <c r="DX8" s="199"/>
      <c r="DY8" s="158"/>
      <c r="DZ8" s="159" t="str">
        <f t="shared" si="3"/>
        <v>David Kropáč</v>
      </c>
      <c r="EA8" s="202">
        <f>IFERROR(__xludf.DUMMYFUNCTION("""COMPUTED_VALUE"""),11.0)</f>
        <v>11</v>
      </c>
      <c r="EB8" s="203"/>
      <c r="EC8" s="202">
        <f>IFERROR(__xludf.DUMMYFUNCTION("""COMPUTED_VALUE"""),12.0)</f>
        <v>12</v>
      </c>
      <c r="ED8" s="203"/>
      <c r="EE8" s="202">
        <f>IFERROR(__xludf.DUMMYFUNCTION("""COMPUTED_VALUE"""),4.0)</f>
        <v>4</v>
      </c>
      <c r="EF8" s="203">
        <f>IFERROR(__xludf.DUMMYFUNCTION("""COMPUTED_VALUE"""),4000.0)</f>
        <v>4000</v>
      </c>
      <c r="EG8" s="202">
        <f>IFERROR(__xludf.DUMMYFUNCTION("""COMPUTED_VALUE"""),15.0)</f>
        <v>15</v>
      </c>
      <c r="EH8" s="203"/>
      <c r="EI8" s="202">
        <f>IFERROR(__xludf.DUMMYFUNCTION("""COMPUTED_VALUE"""),9.0)</f>
        <v>9</v>
      </c>
      <c r="EJ8" s="203"/>
      <c r="EK8" s="202">
        <f>IFERROR(__xludf.DUMMYFUNCTION("""COMPUTED_VALUE"""),9.0)</f>
        <v>9</v>
      </c>
      <c r="EL8" s="203"/>
      <c r="EM8" s="204">
        <f>IFERROR(__xludf.DUMMYFUNCTION("""COMPUTED_VALUE"""),17.0)</f>
        <v>17</v>
      </c>
      <c r="EN8" s="205"/>
      <c r="EO8" s="202"/>
      <c r="EP8" s="203"/>
      <c r="EQ8" s="202">
        <f>IFERROR(__xludf.DUMMYFUNCTION("""COMPUTED_VALUE"""),13.0)</f>
        <v>13</v>
      </c>
      <c r="ER8" s="203"/>
      <c r="ES8" s="204"/>
      <c r="ET8" s="205"/>
      <c r="EU8" s="202">
        <f>IFERROR(__xludf.DUMMYFUNCTION("""COMPUTED_VALUE"""),15.0)</f>
        <v>15</v>
      </c>
      <c r="EV8" s="203"/>
      <c r="EW8" s="204"/>
      <c r="EX8" s="205"/>
      <c r="EY8" s="202"/>
      <c r="EZ8" s="203"/>
      <c r="FA8" s="202">
        <f>IFERROR(__xludf.DUMMYFUNCTION("""COMPUTED_VALUE"""),10.0)</f>
        <v>10</v>
      </c>
      <c r="FB8" s="203"/>
      <c r="FC8" s="202"/>
      <c r="FD8" s="203"/>
      <c r="FE8" s="202"/>
      <c r="FF8" s="199"/>
      <c r="FG8" s="202">
        <f>IFERROR(__xludf.DUMMYFUNCTION("""COMPUTED_VALUE"""),15.0)</f>
        <v>15</v>
      </c>
      <c r="FH8" s="199"/>
      <c r="FI8" s="202"/>
      <c r="FJ8" s="199"/>
      <c r="FK8" s="202"/>
      <c r="FL8" s="199"/>
      <c r="FM8" s="202"/>
      <c r="FN8" s="199"/>
      <c r="FO8" s="202">
        <f>IFERROR(__xludf.DUMMYFUNCTION("""COMPUTED_VALUE"""),12.0)</f>
        <v>12</v>
      </c>
      <c r="FP8" s="199"/>
      <c r="FQ8" s="202">
        <f>IFERROR(__xludf.DUMMYFUNCTION("""COMPUTED_VALUE"""),10.0)</f>
        <v>10</v>
      </c>
      <c r="FR8" s="199"/>
      <c r="FS8" s="202"/>
      <c r="FT8" s="199"/>
      <c r="FU8" s="202">
        <f>IFERROR(__xludf.DUMMYFUNCTION("""COMPUTED_VALUE"""),15.0)</f>
        <v>15</v>
      </c>
      <c r="FV8" s="199"/>
      <c r="FW8" s="202"/>
      <c r="FX8" s="199"/>
      <c r="FY8" s="202">
        <f>IFERROR(__xludf.DUMMYFUNCTION("""COMPUTED_VALUE"""),7.0)</f>
        <v>7</v>
      </c>
      <c r="FZ8" s="199">
        <f>IFERROR(__xludf.DUMMYFUNCTION("""COMPUTED_VALUE"""),1000.0)</f>
        <v>1000</v>
      </c>
      <c r="GA8" s="202">
        <f>IFERROR(__xludf.DUMMYFUNCTION("""COMPUTED_VALUE"""),7.0)</f>
        <v>7</v>
      </c>
      <c r="GB8" s="199"/>
      <c r="GC8" s="202">
        <f>IFERROR(__xludf.DUMMYFUNCTION("""COMPUTED_VALUE"""),10.0)</f>
        <v>10</v>
      </c>
      <c r="GD8" s="199"/>
      <c r="GE8" s="202">
        <f>IFERROR(__xludf.DUMMYFUNCTION("""COMPUTED_VALUE"""),10.0)</f>
        <v>10</v>
      </c>
      <c r="GF8" s="199"/>
      <c r="GG8" s="202">
        <f>IFERROR(__xludf.DUMMYFUNCTION("""COMPUTED_VALUE"""),6.0)</f>
        <v>6</v>
      </c>
      <c r="GH8" s="199"/>
      <c r="GI8" s="202">
        <f>IFERROR(__xludf.DUMMYFUNCTION("""COMPUTED_VALUE"""),3.0)</f>
        <v>3</v>
      </c>
      <c r="GJ8" s="199"/>
      <c r="GK8" s="158"/>
      <c r="GL8" s="159" t="str">
        <f t="shared" si="4"/>
        <v>David Kropáč</v>
      </c>
      <c r="GM8" s="202"/>
      <c r="GN8" s="203"/>
      <c r="GO8" s="202"/>
      <c r="GP8" s="203"/>
      <c r="GQ8" s="202"/>
      <c r="GR8" s="203"/>
      <c r="GS8" s="202"/>
      <c r="GT8" s="203"/>
      <c r="GU8" s="202"/>
      <c r="GV8" s="203"/>
      <c r="GW8" s="202"/>
      <c r="GX8" s="203"/>
      <c r="GY8" s="204"/>
      <c r="GZ8" s="205"/>
      <c r="HA8" s="202"/>
      <c r="HB8" s="203"/>
      <c r="HC8" s="202"/>
      <c r="HD8" s="203"/>
      <c r="HE8" s="204"/>
      <c r="HF8" s="205"/>
      <c r="HG8" s="202"/>
      <c r="HH8" s="203"/>
      <c r="HI8" s="204"/>
      <c r="HJ8" s="205"/>
      <c r="HK8" s="202">
        <f>IFERROR(__xludf.DUMMYFUNCTION("""COMPUTED_VALUE"""),15.0)</f>
        <v>15</v>
      </c>
      <c r="HL8" s="203"/>
      <c r="HM8" s="202"/>
      <c r="HN8" s="203"/>
      <c r="HO8" s="202">
        <f>IFERROR(__xludf.DUMMYFUNCTION("""COMPUTED_VALUE"""),14.0)</f>
        <v>14</v>
      </c>
      <c r="HP8" s="203"/>
      <c r="HQ8" s="202"/>
      <c r="HR8" s="199"/>
      <c r="HS8" s="202"/>
      <c r="HT8" s="199"/>
      <c r="HU8" s="202">
        <f>IFERROR(__xludf.DUMMYFUNCTION("""COMPUTED_VALUE"""),15.0)</f>
        <v>15</v>
      </c>
      <c r="HV8" s="199"/>
      <c r="HW8" s="202"/>
      <c r="HX8" s="199"/>
      <c r="HY8" s="202"/>
      <c r="HZ8" s="199"/>
      <c r="IA8" s="202"/>
      <c r="IB8" s="199"/>
      <c r="IC8" s="202"/>
      <c r="ID8" s="199"/>
      <c r="IE8" s="202"/>
      <c r="IF8" s="199"/>
      <c r="IG8" s="202"/>
      <c r="IH8" s="199"/>
      <c r="II8" s="202"/>
      <c r="IJ8" s="199"/>
      <c r="IK8" s="202"/>
      <c r="IL8" s="199"/>
      <c r="IM8" s="202"/>
      <c r="IN8" s="199"/>
      <c r="IO8" s="202"/>
      <c r="IP8" s="199"/>
      <c r="IQ8" s="202"/>
      <c r="IR8" s="199"/>
      <c r="IS8" s="202"/>
      <c r="IT8" s="199"/>
      <c r="IU8" s="202"/>
      <c r="IV8" s="199"/>
    </row>
    <row r="9">
      <c r="A9" s="208">
        <f>IFERROR(__xludf.DUMMYFUNCTION("""COMPUTED_VALUE"""),130.0)</f>
        <v>130</v>
      </c>
      <c r="B9" s="231" t="str">
        <f t="shared" si="1"/>
        <v>Oksana Dynysenko</v>
      </c>
      <c r="C9" s="199">
        <f t="shared" ref="C9:BL9" si="8">BO9+EA9+GM9</f>
        <v>0</v>
      </c>
      <c r="D9" s="199">
        <f t="shared" si="8"/>
        <v>0</v>
      </c>
      <c r="E9" s="199">
        <f t="shared" si="8"/>
        <v>0</v>
      </c>
      <c r="F9" s="199">
        <f t="shared" si="8"/>
        <v>0</v>
      </c>
      <c r="G9" s="199">
        <f t="shared" si="8"/>
        <v>0</v>
      </c>
      <c r="H9" s="199">
        <f t="shared" si="8"/>
        <v>0</v>
      </c>
      <c r="I9" s="199">
        <f t="shared" si="8"/>
        <v>0</v>
      </c>
      <c r="J9" s="199">
        <f t="shared" si="8"/>
        <v>0</v>
      </c>
      <c r="K9" s="199">
        <f t="shared" si="8"/>
        <v>0</v>
      </c>
      <c r="L9" s="199">
        <f t="shared" si="8"/>
        <v>0</v>
      </c>
      <c r="M9" s="199">
        <f t="shared" si="8"/>
        <v>0</v>
      </c>
      <c r="N9" s="199">
        <f t="shared" si="8"/>
        <v>0</v>
      </c>
      <c r="O9" s="199">
        <f t="shared" si="8"/>
        <v>0</v>
      </c>
      <c r="P9" s="199">
        <f t="shared" si="8"/>
        <v>0</v>
      </c>
      <c r="Q9" s="199">
        <f t="shared" si="8"/>
        <v>0</v>
      </c>
      <c r="R9" s="199">
        <f t="shared" si="8"/>
        <v>0</v>
      </c>
      <c r="S9" s="199">
        <f t="shared" si="8"/>
        <v>0</v>
      </c>
      <c r="T9" s="199">
        <f t="shared" si="8"/>
        <v>0</v>
      </c>
      <c r="U9" s="199">
        <f t="shared" si="8"/>
        <v>0</v>
      </c>
      <c r="V9" s="199">
        <f t="shared" si="8"/>
        <v>0</v>
      </c>
      <c r="W9" s="199">
        <f t="shared" si="8"/>
        <v>0</v>
      </c>
      <c r="X9" s="199">
        <f t="shared" si="8"/>
        <v>0</v>
      </c>
      <c r="Y9" s="199">
        <f t="shared" si="8"/>
        <v>0</v>
      </c>
      <c r="Z9" s="199">
        <f t="shared" si="8"/>
        <v>0</v>
      </c>
      <c r="AA9" s="199">
        <f t="shared" si="8"/>
        <v>15</v>
      </c>
      <c r="AB9" s="199">
        <f t="shared" si="8"/>
        <v>0</v>
      </c>
      <c r="AC9" s="199">
        <f t="shared" si="8"/>
        <v>10</v>
      </c>
      <c r="AD9" s="199">
        <f t="shared" si="8"/>
        <v>0</v>
      </c>
      <c r="AE9" s="199">
        <f t="shared" si="8"/>
        <v>10</v>
      </c>
      <c r="AF9" s="199">
        <f t="shared" si="8"/>
        <v>0</v>
      </c>
      <c r="AG9" s="199">
        <f t="shared" si="8"/>
        <v>6</v>
      </c>
      <c r="AH9" s="199">
        <f t="shared" si="8"/>
        <v>0</v>
      </c>
      <c r="AI9" s="199">
        <f t="shared" si="8"/>
        <v>0</v>
      </c>
      <c r="AJ9" s="199">
        <f t="shared" si="8"/>
        <v>0</v>
      </c>
      <c r="AK9" s="199">
        <f t="shared" si="8"/>
        <v>15</v>
      </c>
      <c r="AL9" s="199">
        <f t="shared" si="8"/>
        <v>0</v>
      </c>
      <c r="AM9" s="199">
        <f t="shared" si="8"/>
        <v>3</v>
      </c>
      <c r="AN9" s="199">
        <f t="shared" si="8"/>
        <v>0</v>
      </c>
      <c r="AO9" s="199">
        <f t="shared" si="8"/>
        <v>8</v>
      </c>
      <c r="AP9" s="199">
        <f t="shared" si="8"/>
        <v>0</v>
      </c>
      <c r="AQ9" s="199">
        <f t="shared" si="8"/>
        <v>10</v>
      </c>
      <c r="AR9" s="199">
        <f t="shared" si="8"/>
        <v>0</v>
      </c>
      <c r="AS9" s="199">
        <f t="shared" si="8"/>
        <v>10</v>
      </c>
      <c r="AT9" s="199">
        <f t="shared" si="8"/>
        <v>0</v>
      </c>
      <c r="AU9" s="199">
        <f t="shared" si="8"/>
        <v>7</v>
      </c>
      <c r="AV9" s="199">
        <f t="shared" si="8"/>
        <v>0</v>
      </c>
      <c r="AW9" s="199">
        <f t="shared" si="8"/>
        <v>0</v>
      </c>
      <c r="AX9" s="199">
        <f t="shared" si="8"/>
        <v>0</v>
      </c>
      <c r="AY9" s="199">
        <f t="shared" si="8"/>
        <v>15</v>
      </c>
      <c r="AZ9" s="199">
        <f t="shared" si="8"/>
        <v>0</v>
      </c>
      <c r="BA9" s="199">
        <f t="shared" si="8"/>
        <v>8</v>
      </c>
      <c r="BB9" s="199">
        <f t="shared" si="8"/>
        <v>0</v>
      </c>
      <c r="BC9" s="199">
        <f t="shared" si="8"/>
        <v>8</v>
      </c>
      <c r="BD9" s="199">
        <f t="shared" si="8"/>
        <v>0</v>
      </c>
      <c r="BE9" s="199">
        <f t="shared" si="8"/>
        <v>10</v>
      </c>
      <c r="BF9" s="199">
        <f t="shared" si="8"/>
        <v>0</v>
      </c>
      <c r="BG9" s="199">
        <f t="shared" si="8"/>
        <v>10</v>
      </c>
      <c r="BH9" s="199">
        <f t="shared" si="8"/>
        <v>0</v>
      </c>
      <c r="BI9" s="199">
        <f t="shared" si="8"/>
        <v>13</v>
      </c>
      <c r="BJ9" s="199">
        <f t="shared" si="8"/>
        <v>0</v>
      </c>
      <c r="BK9" s="199">
        <f t="shared" si="8"/>
        <v>15</v>
      </c>
      <c r="BL9" s="199">
        <f t="shared" si="8"/>
        <v>0</v>
      </c>
      <c r="BM9" s="158"/>
      <c r="BN9" s="159" t="str">
        <f>IFERROR(__xludf.DUMMYFUNCTION("""COMPUTED_VALUE"""),"Oksana Dynysenko")</f>
        <v>Oksana Dynysenko</v>
      </c>
      <c r="BO9" s="202"/>
      <c r="BP9" s="203"/>
      <c r="BQ9" s="204"/>
      <c r="BR9" s="203"/>
      <c r="BS9" s="204"/>
      <c r="BT9" s="203"/>
      <c r="BU9" s="204"/>
      <c r="BV9" s="203"/>
      <c r="BW9" s="204"/>
      <c r="BX9" s="203"/>
      <c r="BY9" s="204"/>
      <c r="BZ9" s="203"/>
      <c r="CA9" s="204"/>
      <c r="CB9" s="203"/>
      <c r="CC9" s="204"/>
      <c r="CD9" s="203"/>
      <c r="CE9" s="204"/>
      <c r="CF9" s="203"/>
      <c r="CG9" s="202"/>
      <c r="CH9" s="203"/>
      <c r="CI9" s="204"/>
      <c r="CJ9" s="203"/>
      <c r="CK9" s="204"/>
      <c r="CL9" s="203"/>
      <c r="CM9" s="204"/>
      <c r="CN9" s="203"/>
      <c r="CO9" s="204"/>
      <c r="CP9" s="203"/>
      <c r="CQ9" s="202"/>
      <c r="CR9" s="203"/>
      <c r="CS9" s="202"/>
      <c r="CT9" s="199"/>
      <c r="CU9" s="204"/>
      <c r="CV9" s="199"/>
      <c r="CW9" s="204"/>
      <c r="CX9" s="199"/>
      <c r="CY9" s="204"/>
      <c r="CZ9" s="199"/>
      <c r="DA9" s="204"/>
      <c r="DB9" s="199"/>
      <c r="DC9" s="204"/>
      <c r="DD9" s="199"/>
      <c r="DE9" s="204"/>
      <c r="DF9" s="199"/>
      <c r="DG9" s="204"/>
      <c r="DH9" s="199"/>
      <c r="DI9" s="202"/>
      <c r="DJ9" s="199"/>
      <c r="DK9" s="204"/>
      <c r="DL9" s="206"/>
      <c r="DM9" s="204"/>
      <c r="DN9" s="206"/>
      <c r="DO9" s="204"/>
      <c r="DP9" s="199"/>
      <c r="DQ9" s="204"/>
      <c r="DR9" s="199"/>
      <c r="DS9" s="204"/>
      <c r="DT9" s="199"/>
      <c r="DU9" s="204"/>
      <c r="DV9" s="199"/>
      <c r="DW9" s="202"/>
      <c r="DX9" s="199"/>
      <c r="DY9" s="158"/>
      <c r="DZ9" s="159" t="str">
        <f t="shared" si="3"/>
        <v>Oksana Dynysenko</v>
      </c>
      <c r="EA9" s="202"/>
      <c r="EB9" s="203"/>
      <c r="EC9" s="204"/>
      <c r="ED9" s="203"/>
      <c r="EE9" s="204"/>
      <c r="EF9" s="203"/>
      <c r="EG9" s="204"/>
      <c r="EH9" s="203"/>
      <c r="EI9" s="204"/>
      <c r="EJ9" s="203"/>
      <c r="EK9" s="204"/>
      <c r="EL9" s="203"/>
      <c r="EM9" s="204"/>
      <c r="EN9" s="203"/>
      <c r="EO9" s="204"/>
      <c r="EP9" s="203"/>
      <c r="EQ9" s="204"/>
      <c r="ER9" s="203"/>
      <c r="ES9" s="202"/>
      <c r="ET9" s="203"/>
      <c r="EU9" s="204"/>
      <c r="EV9" s="203"/>
      <c r="EW9" s="204"/>
      <c r="EX9" s="203"/>
      <c r="EY9" s="204">
        <f>IFERROR(__xludf.DUMMYFUNCTION("""COMPUTED_VALUE"""),15.0)</f>
        <v>15</v>
      </c>
      <c r="EZ9" s="203"/>
      <c r="FA9" s="204">
        <f>IFERROR(__xludf.DUMMYFUNCTION("""COMPUTED_VALUE"""),10.0)</f>
        <v>10</v>
      </c>
      <c r="FB9" s="203"/>
      <c r="FC9" s="202">
        <f>IFERROR(__xludf.DUMMYFUNCTION("""COMPUTED_VALUE"""),10.0)</f>
        <v>10</v>
      </c>
      <c r="FD9" s="203"/>
      <c r="FE9" s="202">
        <f>IFERROR(__xludf.DUMMYFUNCTION("""COMPUTED_VALUE"""),6.0)</f>
        <v>6</v>
      </c>
      <c r="FF9" s="199"/>
      <c r="FG9" s="204"/>
      <c r="FH9" s="199"/>
      <c r="FI9" s="204">
        <f>IFERROR(__xludf.DUMMYFUNCTION("""COMPUTED_VALUE"""),15.0)</f>
        <v>15</v>
      </c>
      <c r="FJ9" s="199"/>
      <c r="FK9" s="204">
        <f>IFERROR(__xludf.DUMMYFUNCTION("""COMPUTED_VALUE"""),3.0)</f>
        <v>3</v>
      </c>
      <c r="FL9" s="199"/>
      <c r="FM9" s="204">
        <f>IFERROR(__xludf.DUMMYFUNCTION("""COMPUTED_VALUE"""),8.0)</f>
        <v>8</v>
      </c>
      <c r="FN9" s="199"/>
      <c r="FO9" s="204">
        <f>IFERROR(__xludf.DUMMYFUNCTION("""COMPUTED_VALUE"""),10.0)</f>
        <v>10</v>
      </c>
      <c r="FP9" s="199"/>
      <c r="FQ9" s="204">
        <f>IFERROR(__xludf.DUMMYFUNCTION("""COMPUTED_VALUE"""),10.0)</f>
        <v>10</v>
      </c>
      <c r="FR9" s="199"/>
      <c r="FS9" s="204">
        <f>IFERROR(__xludf.DUMMYFUNCTION("""COMPUTED_VALUE"""),7.0)</f>
        <v>7</v>
      </c>
      <c r="FT9" s="199"/>
      <c r="FU9" s="202"/>
      <c r="FV9" s="199"/>
      <c r="FW9" s="204">
        <f>IFERROR(__xludf.DUMMYFUNCTION("""COMPUTED_VALUE"""),15.0)</f>
        <v>15</v>
      </c>
      <c r="FX9" s="206"/>
      <c r="FY9" s="204">
        <f>IFERROR(__xludf.DUMMYFUNCTION("""COMPUTED_VALUE"""),8.0)</f>
        <v>8</v>
      </c>
      <c r="FZ9" s="206"/>
      <c r="GA9" s="204">
        <f>IFERROR(__xludf.DUMMYFUNCTION("""COMPUTED_VALUE"""),8.0)</f>
        <v>8</v>
      </c>
      <c r="GB9" s="199"/>
      <c r="GC9" s="204">
        <f>IFERROR(__xludf.DUMMYFUNCTION("""COMPUTED_VALUE"""),10.0)</f>
        <v>10</v>
      </c>
      <c r="GD9" s="199"/>
      <c r="GE9" s="204">
        <f>IFERROR(__xludf.DUMMYFUNCTION("""COMPUTED_VALUE"""),10.0)</f>
        <v>10</v>
      </c>
      <c r="GF9" s="199"/>
      <c r="GG9" s="204">
        <f>IFERROR(__xludf.DUMMYFUNCTION("""COMPUTED_VALUE"""),13.0)</f>
        <v>13</v>
      </c>
      <c r="GH9" s="199"/>
      <c r="GI9" s="202">
        <f>IFERROR(__xludf.DUMMYFUNCTION("""COMPUTED_VALUE"""),15.0)</f>
        <v>15</v>
      </c>
      <c r="GJ9" s="199"/>
      <c r="GK9" s="158"/>
      <c r="GL9" s="159" t="str">
        <f t="shared" si="4"/>
        <v>Oksana Dynysenko</v>
      </c>
      <c r="GM9" s="202"/>
      <c r="GN9" s="203"/>
      <c r="GO9" s="204"/>
      <c r="GP9" s="203"/>
      <c r="GQ9" s="204"/>
      <c r="GR9" s="203"/>
      <c r="GS9" s="204"/>
      <c r="GT9" s="203"/>
      <c r="GU9" s="204"/>
      <c r="GV9" s="203"/>
      <c r="GW9" s="204"/>
      <c r="GX9" s="203"/>
      <c r="GY9" s="204"/>
      <c r="GZ9" s="203"/>
      <c r="HA9" s="204"/>
      <c r="HB9" s="203"/>
      <c r="HC9" s="204"/>
      <c r="HD9" s="203"/>
      <c r="HE9" s="202"/>
      <c r="HF9" s="203"/>
      <c r="HG9" s="204"/>
      <c r="HH9" s="203"/>
      <c r="HI9" s="204"/>
      <c r="HJ9" s="203"/>
      <c r="HK9" s="204"/>
      <c r="HL9" s="203"/>
      <c r="HM9" s="204"/>
      <c r="HN9" s="203"/>
      <c r="HO9" s="202"/>
      <c r="HP9" s="203"/>
      <c r="HQ9" s="202"/>
      <c r="HR9" s="199"/>
      <c r="HS9" s="204"/>
      <c r="HT9" s="199"/>
      <c r="HU9" s="204"/>
      <c r="HV9" s="199"/>
      <c r="HW9" s="204"/>
      <c r="HX9" s="199"/>
      <c r="HY9" s="204"/>
      <c r="HZ9" s="199"/>
      <c r="IA9" s="204"/>
      <c r="IB9" s="199"/>
      <c r="IC9" s="204"/>
      <c r="ID9" s="199"/>
      <c r="IE9" s="204"/>
      <c r="IF9" s="199"/>
      <c r="IG9" s="202"/>
      <c r="IH9" s="199"/>
      <c r="II9" s="204"/>
      <c r="IJ9" s="206"/>
      <c r="IK9" s="204"/>
      <c r="IL9" s="206"/>
      <c r="IM9" s="204"/>
      <c r="IN9" s="199"/>
      <c r="IO9" s="204"/>
      <c r="IP9" s="199"/>
      <c r="IQ9" s="204"/>
      <c r="IR9" s="199"/>
      <c r="IS9" s="204"/>
      <c r="IT9" s="199"/>
      <c r="IU9" s="202"/>
      <c r="IV9" s="199"/>
    </row>
    <row r="10">
      <c r="A10" s="208">
        <f>IFERROR(__xludf.DUMMYFUNCTION("""COMPUTED_VALUE"""),150.0)</f>
        <v>150</v>
      </c>
      <c r="B10" s="231" t="str">
        <f t="shared" si="1"/>
        <v>Filip Štěrba</v>
      </c>
      <c r="C10" s="199">
        <f t="shared" ref="C10:BL10" si="9">BO10+EA10+GM10</f>
        <v>17.5</v>
      </c>
      <c r="D10" s="199">
        <f t="shared" si="9"/>
        <v>0</v>
      </c>
      <c r="E10" s="199">
        <f t="shared" si="9"/>
        <v>13.5</v>
      </c>
      <c r="F10" s="199">
        <f t="shared" si="9"/>
        <v>0</v>
      </c>
      <c r="G10" s="199">
        <f t="shared" si="9"/>
        <v>2</v>
      </c>
      <c r="H10" s="199">
        <f t="shared" si="9"/>
        <v>0</v>
      </c>
      <c r="I10" s="199">
        <f t="shared" si="9"/>
        <v>2</v>
      </c>
      <c r="J10" s="199">
        <f t="shared" si="9"/>
        <v>0</v>
      </c>
      <c r="K10" s="199">
        <f t="shared" si="9"/>
        <v>15.5</v>
      </c>
      <c r="L10" s="199">
        <f t="shared" si="9"/>
        <v>0</v>
      </c>
      <c r="M10" s="199">
        <f t="shared" si="9"/>
        <v>0</v>
      </c>
      <c r="N10" s="199">
        <f t="shared" si="9"/>
        <v>0</v>
      </c>
      <c r="O10" s="199">
        <f t="shared" si="9"/>
        <v>17.5</v>
      </c>
      <c r="P10" s="199">
        <f t="shared" si="9"/>
        <v>0</v>
      </c>
      <c r="Q10" s="199">
        <f t="shared" si="9"/>
        <v>10.5</v>
      </c>
      <c r="R10" s="199">
        <f t="shared" si="9"/>
        <v>0</v>
      </c>
      <c r="S10" s="199">
        <f t="shared" si="9"/>
        <v>13.5</v>
      </c>
      <c r="T10" s="199">
        <f t="shared" si="9"/>
        <v>0</v>
      </c>
      <c r="U10" s="199">
        <f t="shared" si="9"/>
        <v>0</v>
      </c>
      <c r="V10" s="199">
        <f t="shared" si="9"/>
        <v>0</v>
      </c>
      <c r="W10" s="199">
        <f t="shared" si="9"/>
        <v>0</v>
      </c>
      <c r="X10" s="199">
        <f t="shared" si="9"/>
        <v>0</v>
      </c>
      <c r="Y10" s="199">
        <f t="shared" si="9"/>
        <v>8</v>
      </c>
      <c r="Z10" s="199">
        <f t="shared" si="9"/>
        <v>1200</v>
      </c>
      <c r="AA10" s="199">
        <f t="shared" si="9"/>
        <v>0</v>
      </c>
      <c r="AB10" s="199">
        <f t="shared" si="9"/>
        <v>0</v>
      </c>
      <c r="AC10" s="199">
        <f t="shared" si="9"/>
        <v>0</v>
      </c>
      <c r="AD10" s="199">
        <f t="shared" si="9"/>
        <v>0</v>
      </c>
      <c r="AE10" s="199">
        <f t="shared" si="9"/>
        <v>0</v>
      </c>
      <c r="AF10" s="199">
        <f t="shared" si="9"/>
        <v>0</v>
      </c>
      <c r="AG10" s="199">
        <f t="shared" si="9"/>
        <v>0</v>
      </c>
      <c r="AH10" s="199">
        <f t="shared" si="9"/>
        <v>0</v>
      </c>
      <c r="AI10" s="199">
        <f t="shared" si="9"/>
        <v>4</v>
      </c>
      <c r="AJ10" s="199">
        <f t="shared" si="9"/>
        <v>0</v>
      </c>
      <c r="AK10" s="199">
        <f t="shared" si="9"/>
        <v>0</v>
      </c>
      <c r="AL10" s="199">
        <f t="shared" si="9"/>
        <v>0</v>
      </c>
      <c r="AM10" s="199">
        <f t="shared" si="9"/>
        <v>15.5</v>
      </c>
      <c r="AN10" s="199">
        <f t="shared" si="9"/>
        <v>0</v>
      </c>
      <c r="AO10" s="199">
        <f t="shared" si="9"/>
        <v>15.5</v>
      </c>
      <c r="AP10" s="199">
        <f t="shared" si="9"/>
        <v>0</v>
      </c>
      <c r="AQ10" s="199">
        <f t="shared" si="9"/>
        <v>0</v>
      </c>
      <c r="AR10" s="199">
        <f t="shared" si="9"/>
        <v>0</v>
      </c>
      <c r="AS10" s="199">
        <f t="shared" si="9"/>
        <v>17.5</v>
      </c>
      <c r="AT10" s="199">
        <f t="shared" si="9"/>
        <v>0</v>
      </c>
      <c r="AU10" s="199">
        <f t="shared" si="9"/>
        <v>0</v>
      </c>
      <c r="AV10" s="199">
        <f t="shared" si="9"/>
        <v>0</v>
      </c>
      <c r="AW10" s="199">
        <f t="shared" si="9"/>
        <v>0</v>
      </c>
      <c r="AX10" s="199">
        <f t="shared" si="9"/>
        <v>0</v>
      </c>
      <c r="AY10" s="199">
        <f t="shared" si="9"/>
        <v>15.5</v>
      </c>
      <c r="AZ10" s="199">
        <f t="shared" si="9"/>
        <v>0</v>
      </c>
      <c r="BA10" s="199">
        <f t="shared" si="9"/>
        <v>0</v>
      </c>
      <c r="BB10" s="199">
        <f t="shared" si="9"/>
        <v>0</v>
      </c>
      <c r="BC10" s="199">
        <f t="shared" si="9"/>
        <v>15.5</v>
      </c>
      <c r="BD10" s="199">
        <f t="shared" si="9"/>
        <v>0</v>
      </c>
      <c r="BE10" s="199">
        <f t="shared" si="9"/>
        <v>0</v>
      </c>
      <c r="BF10" s="199">
        <f t="shared" si="9"/>
        <v>0</v>
      </c>
      <c r="BG10" s="199">
        <f t="shared" si="9"/>
        <v>17.5</v>
      </c>
      <c r="BH10" s="199">
        <f t="shared" si="9"/>
        <v>0</v>
      </c>
      <c r="BI10" s="199">
        <f t="shared" si="9"/>
        <v>0</v>
      </c>
      <c r="BJ10" s="199">
        <f t="shared" si="9"/>
        <v>0</v>
      </c>
      <c r="BK10" s="199">
        <f t="shared" si="9"/>
        <v>15.5</v>
      </c>
      <c r="BL10" s="199">
        <f t="shared" si="9"/>
        <v>0</v>
      </c>
      <c r="BM10" s="158"/>
      <c r="BN10" s="159" t="str">
        <f>IFERROR(__xludf.DUMMYFUNCTION("""COMPUTED_VALUE"""),"Filip Štěrba")</f>
        <v>Filip Štěrba</v>
      </c>
      <c r="BO10" s="202"/>
      <c r="BP10" s="203"/>
      <c r="BQ10" s="202"/>
      <c r="BR10" s="203"/>
      <c r="BS10" s="202">
        <f>IFERROR(__xludf.DUMMYFUNCTION("""COMPUTED_VALUE"""),2.0)</f>
        <v>2</v>
      </c>
      <c r="BT10" s="203"/>
      <c r="BU10" s="204"/>
      <c r="BV10" s="205"/>
      <c r="BW10" s="204"/>
      <c r="BX10" s="205"/>
      <c r="BY10" s="202"/>
      <c r="BZ10" s="203"/>
      <c r="CA10" s="202"/>
      <c r="CB10" s="203"/>
      <c r="CC10" s="202"/>
      <c r="CD10" s="203"/>
      <c r="CE10" s="202"/>
      <c r="CF10" s="203"/>
      <c r="CG10" s="204"/>
      <c r="CH10" s="205"/>
      <c r="CI10" s="202"/>
      <c r="CJ10" s="203"/>
      <c r="CK10" s="202"/>
      <c r="CL10" s="203"/>
      <c r="CM10" s="204"/>
      <c r="CN10" s="205"/>
      <c r="CO10" s="204"/>
      <c r="CP10" s="205"/>
      <c r="CQ10" s="204"/>
      <c r="CR10" s="205"/>
      <c r="CS10" s="204"/>
      <c r="CT10" s="206"/>
      <c r="CU10" s="202"/>
      <c r="CV10" s="199"/>
      <c r="CW10" s="204"/>
      <c r="CX10" s="199"/>
      <c r="CY10" s="204"/>
      <c r="CZ10" s="199"/>
      <c r="DA10" s="204"/>
      <c r="DB10" s="199"/>
      <c r="DC10" s="204"/>
      <c r="DD10" s="199"/>
      <c r="DE10" s="202"/>
      <c r="DF10" s="199"/>
      <c r="DG10" s="202"/>
      <c r="DH10" s="199"/>
      <c r="DI10" s="202"/>
      <c r="DJ10" s="199"/>
      <c r="DK10" s="202"/>
      <c r="DL10" s="199"/>
      <c r="DM10" s="202"/>
      <c r="DN10" s="199"/>
      <c r="DO10" s="202"/>
      <c r="DP10" s="199"/>
      <c r="DQ10" s="202"/>
      <c r="DR10" s="199"/>
      <c r="DS10" s="202"/>
      <c r="DT10" s="199"/>
      <c r="DU10" s="202"/>
      <c r="DV10" s="199"/>
      <c r="DW10" s="202"/>
      <c r="DX10" s="199"/>
      <c r="DY10" s="158"/>
      <c r="DZ10" s="159" t="str">
        <f t="shared" si="3"/>
        <v>Filip Štěrba</v>
      </c>
      <c r="EA10" s="202"/>
      <c r="EB10" s="203"/>
      <c r="EC10" s="202"/>
      <c r="ED10" s="203"/>
      <c r="EE10" s="202"/>
      <c r="EF10" s="203"/>
      <c r="EG10" s="204"/>
      <c r="EH10" s="205"/>
      <c r="EI10" s="204"/>
      <c r="EJ10" s="205"/>
      <c r="EK10" s="202"/>
      <c r="EL10" s="203"/>
      <c r="EM10" s="202"/>
      <c r="EN10" s="203"/>
      <c r="EO10" s="202"/>
      <c r="EP10" s="203"/>
      <c r="EQ10" s="202"/>
      <c r="ER10" s="203"/>
      <c r="ES10" s="204"/>
      <c r="ET10" s="205"/>
      <c r="EU10" s="202"/>
      <c r="EV10" s="203"/>
      <c r="EW10" s="202">
        <f>IFERROR(__xludf.DUMMYFUNCTION("""COMPUTED_VALUE"""),8.0)</f>
        <v>8</v>
      </c>
      <c r="EX10" s="203">
        <f>IFERROR(__xludf.DUMMYFUNCTION("""COMPUTED_VALUE"""),1200.0)</f>
        <v>1200</v>
      </c>
      <c r="EY10" s="204"/>
      <c r="EZ10" s="205"/>
      <c r="FA10" s="204"/>
      <c r="FB10" s="205"/>
      <c r="FC10" s="204"/>
      <c r="FD10" s="205"/>
      <c r="FE10" s="204"/>
      <c r="FF10" s="206"/>
      <c r="FG10" s="202"/>
      <c r="FH10" s="199"/>
      <c r="FI10" s="204"/>
      <c r="FJ10" s="199"/>
      <c r="FK10" s="204"/>
      <c r="FL10" s="199"/>
      <c r="FM10" s="204"/>
      <c r="FN10" s="199"/>
      <c r="FO10" s="204"/>
      <c r="FP10" s="199"/>
      <c r="FQ10" s="202"/>
      <c r="FR10" s="199"/>
      <c r="FS10" s="202"/>
      <c r="FT10" s="199"/>
      <c r="FU10" s="202"/>
      <c r="FV10" s="199"/>
      <c r="FW10" s="202"/>
      <c r="FX10" s="199"/>
      <c r="FY10" s="202"/>
      <c r="FZ10" s="199"/>
      <c r="GA10" s="202"/>
      <c r="GB10" s="199"/>
      <c r="GC10" s="202"/>
      <c r="GD10" s="199"/>
      <c r="GE10" s="202"/>
      <c r="GF10" s="199"/>
      <c r="GG10" s="202"/>
      <c r="GH10" s="199"/>
      <c r="GI10" s="202"/>
      <c r="GJ10" s="199"/>
      <c r="GK10" s="158"/>
      <c r="GL10" s="159" t="str">
        <f t="shared" si="4"/>
        <v>Filip Štěrba</v>
      </c>
      <c r="GM10" s="202">
        <f>IFERROR(__xludf.DUMMYFUNCTION("""COMPUTED_VALUE"""),17.5)</f>
        <v>17.5</v>
      </c>
      <c r="GN10" s="203"/>
      <c r="GO10" s="202">
        <f>IFERROR(__xludf.DUMMYFUNCTION("""COMPUTED_VALUE"""),13.5)</f>
        <v>13.5</v>
      </c>
      <c r="GP10" s="203"/>
      <c r="GQ10" s="202"/>
      <c r="GR10" s="203"/>
      <c r="GS10" s="204">
        <f>IFERROR(__xludf.DUMMYFUNCTION("""COMPUTED_VALUE"""),2.0)</f>
        <v>2</v>
      </c>
      <c r="GT10" s="205"/>
      <c r="GU10" s="204">
        <f>IFERROR(__xludf.DUMMYFUNCTION("""COMPUTED_VALUE"""),15.5)</f>
        <v>15.5</v>
      </c>
      <c r="GV10" s="205"/>
      <c r="GW10" s="202"/>
      <c r="GX10" s="203"/>
      <c r="GY10" s="202">
        <f>IFERROR(__xludf.DUMMYFUNCTION("""COMPUTED_VALUE"""),17.5)</f>
        <v>17.5</v>
      </c>
      <c r="GZ10" s="203"/>
      <c r="HA10" s="202">
        <f>IFERROR(__xludf.DUMMYFUNCTION("""COMPUTED_VALUE"""),10.5)</f>
        <v>10.5</v>
      </c>
      <c r="HB10" s="203"/>
      <c r="HC10" s="202">
        <f>IFERROR(__xludf.DUMMYFUNCTION("""COMPUTED_VALUE"""),13.5)</f>
        <v>13.5</v>
      </c>
      <c r="HD10" s="203"/>
      <c r="HE10" s="204"/>
      <c r="HF10" s="205"/>
      <c r="HG10" s="202"/>
      <c r="HH10" s="203"/>
      <c r="HI10" s="202"/>
      <c r="HJ10" s="203"/>
      <c r="HK10" s="204"/>
      <c r="HL10" s="205"/>
      <c r="HM10" s="204"/>
      <c r="HN10" s="205"/>
      <c r="HO10" s="204"/>
      <c r="HP10" s="205"/>
      <c r="HQ10" s="204"/>
      <c r="HR10" s="206"/>
      <c r="HS10" s="202">
        <f>IFERROR(__xludf.DUMMYFUNCTION("""COMPUTED_VALUE"""),4.0)</f>
        <v>4</v>
      </c>
      <c r="HT10" s="199"/>
      <c r="HU10" s="204"/>
      <c r="HV10" s="199"/>
      <c r="HW10" s="204">
        <f>IFERROR(__xludf.DUMMYFUNCTION("""COMPUTED_VALUE"""),15.5)</f>
        <v>15.5</v>
      </c>
      <c r="HX10" s="199"/>
      <c r="HY10" s="204">
        <f>IFERROR(__xludf.DUMMYFUNCTION("""COMPUTED_VALUE"""),15.5)</f>
        <v>15.5</v>
      </c>
      <c r="HZ10" s="199"/>
      <c r="IA10" s="204"/>
      <c r="IB10" s="199"/>
      <c r="IC10" s="202">
        <f>IFERROR(__xludf.DUMMYFUNCTION("""COMPUTED_VALUE"""),17.5)</f>
        <v>17.5</v>
      </c>
      <c r="ID10" s="199"/>
      <c r="IE10" s="202"/>
      <c r="IF10" s="199"/>
      <c r="IG10" s="202"/>
      <c r="IH10" s="199"/>
      <c r="II10" s="202">
        <f>IFERROR(__xludf.DUMMYFUNCTION("""COMPUTED_VALUE"""),15.5)</f>
        <v>15.5</v>
      </c>
      <c r="IJ10" s="199"/>
      <c r="IK10" s="202"/>
      <c r="IL10" s="199"/>
      <c r="IM10" s="202">
        <f>IFERROR(__xludf.DUMMYFUNCTION("""COMPUTED_VALUE"""),15.5)</f>
        <v>15.5</v>
      </c>
      <c r="IN10" s="199"/>
      <c r="IO10" s="202"/>
      <c r="IP10" s="199"/>
      <c r="IQ10" s="202">
        <f>IFERROR(__xludf.DUMMYFUNCTION("""COMPUTED_VALUE"""),17.5)</f>
        <v>17.5</v>
      </c>
      <c r="IR10" s="199"/>
      <c r="IS10" s="202"/>
      <c r="IT10" s="199"/>
      <c r="IU10" s="202">
        <f>IFERROR(__xludf.DUMMYFUNCTION("""COMPUTED_VALUE"""),15.5)</f>
        <v>15.5</v>
      </c>
      <c r="IV10" s="199"/>
    </row>
    <row r="11">
      <c r="A11" s="208">
        <f>IFERROR(__xludf.DUMMYFUNCTION("""COMPUTED_VALUE"""),150.0)</f>
        <v>150</v>
      </c>
      <c r="B11" s="231" t="str">
        <f t="shared" si="1"/>
        <v>Yana Nynyk</v>
      </c>
      <c r="C11" s="199">
        <f t="shared" ref="C11:BL11" si="10">BO11+EA11+GM11</f>
        <v>0</v>
      </c>
      <c r="D11" s="199">
        <f t="shared" si="10"/>
        <v>0</v>
      </c>
      <c r="E11" s="199">
        <f t="shared" si="10"/>
        <v>0</v>
      </c>
      <c r="F11" s="199">
        <f t="shared" si="10"/>
        <v>0</v>
      </c>
      <c r="G11" s="199">
        <f t="shared" si="10"/>
        <v>0</v>
      </c>
      <c r="H11" s="199">
        <f t="shared" si="10"/>
        <v>0</v>
      </c>
      <c r="I11" s="199">
        <f t="shared" si="10"/>
        <v>0</v>
      </c>
      <c r="J11" s="199">
        <f t="shared" si="10"/>
        <v>0</v>
      </c>
      <c r="K11" s="199">
        <f t="shared" si="10"/>
        <v>0</v>
      </c>
      <c r="L11" s="199">
        <f t="shared" si="10"/>
        <v>0</v>
      </c>
      <c r="M11" s="199">
        <f t="shared" si="10"/>
        <v>0</v>
      </c>
      <c r="N11" s="199">
        <f t="shared" si="10"/>
        <v>0</v>
      </c>
      <c r="O11" s="199">
        <f t="shared" si="10"/>
        <v>0</v>
      </c>
      <c r="P11" s="199">
        <f t="shared" si="10"/>
        <v>0</v>
      </c>
      <c r="Q11" s="199">
        <f t="shared" si="10"/>
        <v>0</v>
      </c>
      <c r="R11" s="199">
        <f t="shared" si="10"/>
        <v>0</v>
      </c>
      <c r="S11" s="199">
        <f t="shared" si="10"/>
        <v>0</v>
      </c>
      <c r="T11" s="199">
        <f t="shared" si="10"/>
        <v>0</v>
      </c>
      <c r="U11" s="199">
        <f t="shared" si="10"/>
        <v>0</v>
      </c>
      <c r="V11" s="199">
        <f t="shared" si="10"/>
        <v>0</v>
      </c>
      <c r="W11" s="199">
        <f t="shared" si="10"/>
        <v>0</v>
      </c>
      <c r="X11" s="199">
        <f t="shared" si="10"/>
        <v>0</v>
      </c>
      <c r="Y11" s="199">
        <f t="shared" si="10"/>
        <v>0</v>
      </c>
      <c r="Z11" s="199">
        <f t="shared" si="10"/>
        <v>0</v>
      </c>
      <c r="AA11" s="199">
        <f t="shared" si="10"/>
        <v>0</v>
      </c>
      <c r="AB11" s="199">
        <f t="shared" si="10"/>
        <v>0</v>
      </c>
      <c r="AC11" s="199">
        <f t="shared" si="10"/>
        <v>0</v>
      </c>
      <c r="AD11" s="199">
        <f t="shared" si="10"/>
        <v>0</v>
      </c>
      <c r="AE11" s="199">
        <f t="shared" si="10"/>
        <v>0</v>
      </c>
      <c r="AF11" s="199">
        <f t="shared" si="10"/>
        <v>0</v>
      </c>
      <c r="AG11" s="199">
        <f t="shared" si="10"/>
        <v>0</v>
      </c>
      <c r="AH11" s="199">
        <f t="shared" si="10"/>
        <v>0</v>
      </c>
      <c r="AI11" s="199">
        <f t="shared" si="10"/>
        <v>0</v>
      </c>
      <c r="AJ11" s="199">
        <f t="shared" si="10"/>
        <v>0</v>
      </c>
      <c r="AK11" s="199">
        <f t="shared" si="10"/>
        <v>0</v>
      </c>
      <c r="AL11" s="199">
        <f t="shared" si="10"/>
        <v>0</v>
      </c>
      <c r="AM11" s="199">
        <f t="shared" si="10"/>
        <v>0</v>
      </c>
      <c r="AN11" s="199">
        <f t="shared" si="10"/>
        <v>0</v>
      </c>
      <c r="AO11" s="199">
        <f t="shared" si="10"/>
        <v>0</v>
      </c>
      <c r="AP11" s="199">
        <f t="shared" si="10"/>
        <v>0</v>
      </c>
      <c r="AQ11" s="199">
        <f t="shared" si="10"/>
        <v>0</v>
      </c>
      <c r="AR11" s="199">
        <f t="shared" si="10"/>
        <v>0</v>
      </c>
      <c r="AS11" s="199">
        <f t="shared" si="10"/>
        <v>0</v>
      </c>
      <c r="AT11" s="199">
        <f t="shared" si="10"/>
        <v>0</v>
      </c>
      <c r="AU11" s="199">
        <f t="shared" si="10"/>
        <v>0</v>
      </c>
      <c r="AV11" s="199">
        <f t="shared" si="10"/>
        <v>0</v>
      </c>
      <c r="AW11" s="199">
        <f t="shared" si="10"/>
        <v>0</v>
      </c>
      <c r="AX11" s="199">
        <f t="shared" si="10"/>
        <v>0</v>
      </c>
      <c r="AY11" s="199">
        <f t="shared" si="10"/>
        <v>0</v>
      </c>
      <c r="AZ11" s="199">
        <f t="shared" si="10"/>
        <v>0</v>
      </c>
      <c r="BA11" s="199">
        <f t="shared" si="10"/>
        <v>0</v>
      </c>
      <c r="BB11" s="199">
        <f t="shared" si="10"/>
        <v>0</v>
      </c>
      <c r="BC11" s="199">
        <f t="shared" si="10"/>
        <v>0</v>
      </c>
      <c r="BD11" s="199">
        <f t="shared" si="10"/>
        <v>0</v>
      </c>
      <c r="BE11" s="199">
        <f t="shared" si="10"/>
        <v>0</v>
      </c>
      <c r="BF11" s="199">
        <f t="shared" si="10"/>
        <v>0</v>
      </c>
      <c r="BG11" s="199">
        <f t="shared" si="10"/>
        <v>0</v>
      </c>
      <c r="BH11" s="199">
        <f t="shared" si="10"/>
        <v>0</v>
      </c>
      <c r="BI11" s="199">
        <f t="shared" si="10"/>
        <v>0</v>
      </c>
      <c r="BJ11" s="199">
        <f t="shared" si="10"/>
        <v>0</v>
      </c>
      <c r="BK11" s="199">
        <f t="shared" si="10"/>
        <v>0</v>
      </c>
      <c r="BL11" s="199">
        <f t="shared" si="10"/>
        <v>0</v>
      </c>
      <c r="BM11" s="158"/>
      <c r="BN11" s="159" t="str">
        <f>IFERROR(__xludf.DUMMYFUNCTION("""COMPUTED_VALUE"""),"Yana Nynyk")</f>
        <v>Yana Nynyk</v>
      </c>
      <c r="BO11" s="202"/>
      <c r="BP11" s="203"/>
      <c r="BQ11" s="202"/>
      <c r="BR11" s="203"/>
      <c r="BS11" s="202"/>
      <c r="BT11" s="203"/>
      <c r="BU11" s="202"/>
      <c r="BV11" s="203"/>
      <c r="BW11" s="202"/>
      <c r="BX11" s="203"/>
      <c r="BY11" s="202"/>
      <c r="BZ11" s="203"/>
      <c r="CA11" s="202"/>
      <c r="CB11" s="203"/>
      <c r="CC11" s="202"/>
      <c r="CD11" s="203"/>
      <c r="CE11" s="202"/>
      <c r="CF11" s="203"/>
      <c r="CG11" s="202"/>
      <c r="CH11" s="203"/>
      <c r="CI11" s="202"/>
      <c r="CJ11" s="203"/>
      <c r="CK11" s="202"/>
      <c r="CL11" s="203"/>
      <c r="CM11" s="202"/>
      <c r="CN11" s="203"/>
      <c r="CO11" s="202"/>
      <c r="CP11" s="203"/>
      <c r="CQ11" s="202"/>
      <c r="CR11" s="203"/>
      <c r="CS11" s="202"/>
      <c r="CT11" s="199"/>
      <c r="CU11" s="202"/>
      <c r="CV11" s="199"/>
      <c r="CW11" s="202"/>
      <c r="CX11" s="199"/>
      <c r="CY11" s="202"/>
      <c r="CZ11" s="199"/>
      <c r="DA11" s="202"/>
      <c r="DB11" s="199"/>
      <c r="DC11" s="202"/>
      <c r="DD11" s="199"/>
      <c r="DE11" s="202"/>
      <c r="DF11" s="199"/>
      <c r="DG11" s="202"/>
      <c r="DH11" s="199"/>
      <c r="DI11" s="202"/>
      <c r="DJ11" s="199"/>
      <c r="DK11" s="202"/>
      <c r="DL11" s="199"/>
      <c r="DM11" s="202"/>
      <c r="DN11" s="199"/>
      <c r="DO11" s="202"/>
      <c r="DP11" s="199"/>
      <c r="DQ11" s="202"/>
      <c r="DR11" s="199"/>
      <c r="DS11" s="202"/>
      <c r="DT11" s="199"/>
      <c r="DU11" s="202"/>
      <c r="DV11" s="199"/>
      <c r="DW11" s="202"/>
      <c r="DX11" s="199"/>
      <c r="DY11" s="158"/>
      <c r="DZ11" s="159" t="str">
        <f t="shared" si="3"/>
        <v>Yana Nynyk</v>
      </c>
      <c r="EA11" s="202"/>
      <c r="EB11" s="203"/>
      <c r="EC11" s="202"/>
      <c r="ED11" s="203"/>
      <c r="EE11" s="202"/>
      <c r="EF11" s="203"/>
      <c r="EG11" s="202"/>
      <c r="EH11" s="203"/>
      <c r="EI11" s="202"/>
      <c r="EJ11" s="203"/>
      <c r="EK11" s="202"/>
      <c r="EL11" s="203"/>
      <c r="EM11" s="202"/>
      <c r="EN11" s="203"/>
      <c r="EO11" s="202"/>
      <c r="EP11" s="203"/>
      <c r="EQ11" s="202"/>
      <c r="ER11" s="203"/>
      <c r="ES11" s="202"/>
      <c r="ET11" s="203"/>
      <c r="EU11" s="202"/>
      <c r="EV11" s="203"/>
      <c r="EW11" s="202"/>
      <c r="EX11" s="203"/>
      <c r="EY11" s="202"/>
      <c r="EZ11" s="203"/>
      <c r="FA11" s="202"/>
      <c r="FB11" s="203"/>
      <c r="FC11" s="202"/>
      <c r="FD11" s="203"/>
      <c r="FE11" s="202"/>
      <c r="FF11" s="199"/>
      <c r="FG11" s="202"/>
      <c r="FH11" s="199"/>
      <c r="FI11" s="202"/>
      <c r="FJ11" s="199"/>
      <c r="FK11" s="202"/>
      <c r="FL11" s="199"/>
      <c r="FM11" s="202"/>
      <c r="FN11" s="199"/>
      <c r="FO11" s="202"/>
      <c r="FP11" s="199"/>
      <c r="FQ11" s="202"/>
      <c r="FR11" s="199"/>
      <c r="FS11" s="202"/>
      <c r="FT11" s="199"/>
      <c r="FU11" s="202"/>
      <c r="FV11" s="199"/>
      <c r="FW11" s="202"/>
      <c r="FX11" s="199"/>
      <c r="FY11" s="202"/>
      <c r="FZ11" s="199"/>
      <c r="GA11" s="202"/>
      <c r="GB11" s="199"/>
      <c r="GC11" s="202"/>
      <c r="GD11" s="199"/>
      <c r="GE11" s="202"/>
      <c r="GF11" s="199"/>
      <c r="GG11" s="202"/>
      <c r="GH11" s="199"/>
      <c r="GI11" s="202"/>
      <c r="GJ11" s="199"/>
      <c r="GK11" s="158"/>
      <c r="GL11" s="159" t="str">
        <f t="shared" si="4"/>
        <v>Yana Nynyk</v>
      </c>
      <c r="GM11" s="202"/>
      <c r="GN11" s="203"/>
      <c r="GO11" s="202"/>
      <c r="GP11" s="203"/>
      <c r="GQ11" s="202"/>
      <c r="GR11" s="203"/>
      <c r="GS11" s="202"/>
      <c r="GT11" s="203"/>
      <c r="GU11" s="202"/>
      <c r="GV11" s="203"/>
      <c r="GW11" s="202"/>
      <c r="GX11" s="203"/>
      <c r="GY11" s="202"/>
      <c r="GZ11" s="203"/>
      <c r="HA11" s="202"/>
      <c r="HB11" s="203"/>
      <c r="HC11" s="202"/>
      <c r="HD11" s="203"/>
      <c r="HE11" s="202"/>
      <c r="HF11" s="203"/>
      <c r="HG11" s="202"/>
      <c r="HH11" s="203"/>
      <c r="HI11" s="202"/>
      <c r="HJ11" s="203"/>
      <c r="HK11" s="202"/>
      <c r="HL11" s="203"/>
      <c r="HM11" s="202"/>
      <c r="HN11" s="203"/>
      <c r="HO11" s="202"/>
      <c r="HP11" s="203"/>
      <c r="HQ11" s="202"/>
      <c r="HR11" s="199"/>
      <c r="HS11" s="202"/>
      <c r="HT11" s="199"/>
      <c r="HU11" s="202"/>
      <c r="HV11" s="199"/>
      <c r="HW11" s="202"/>
      <c r="HX11" s="199"/>
      <c r="HY11" s="202"/>
      <c r="HZ11" s="199"/>
      <c r="IA11" s="202"/>
      <c r="IB11" s="199"/>
      <c r="IC11" s="202"/>
      <c r="ID11" s="199"/>
      <c r="IE11" s="202"/>
      <c r="IF11" s="199"/>
      <c r="IG11" s="202"/>
      <c r="IH11" s="199"/>
      <c r="II11" s="202"/>
      <c r="IJ11" s="199"/>
      <c r="IK11" s="202"/>
      <c r="IL11" s="199"/>
      <c r="IM11" s="202"/>
      <c r="IN11" s="199"/>
      <c r="IO11" s="202"/>
      <c r="IP11" s="199"/>
      <c r="IQ11" s="202"/>
      <c r="IR11" s="199"/>
      <c r="IS11" s="202"/>
      <c r="IT11" s="199"/>
      <c r="IU11" s="202"/>
      <c r="IV11" s="199"/>
    </row>
    <row r="12">
      <c r="A12" s="208">
        <f>IFERROR(__xludf.DUMMYFUNCTION("""COMPUTED_VALUE"""),150.0)</f>
        <v>150</v>
      </c>
      <c r="B12" s="231" t="str">
        <f t="shared" si="1"/>
        <v>Vojtěch Fux</v>
      </c>
      <c r="C12" s="199">
        <f t="shared" ref="C12:BL12" si="11">BO12+EA12+GM12</f>
        <v>4.5</v>
      </c>
      <c r="D12" s="199">
        <f t="shared" si="11"/>
        <v>0</v>
      </c>
      <c r="E12" s="199">
        <f t="shared" si="11"/>
        <v>0</v>
      </c>
      <c r="F12" s="199">
        <f t="shared" si="11"/>
        <v>0</v>
      </c>
      <c r="G12" s="199">
        <f t="shared" si="11"/>
        <v>16</v>
      </c>
      <c r="H12" s="199">
        <f t="shared" si="11"/>
        <v>400</v>
      </c>
      <c r="I12" s="199">
        <f t="shared" si="11"/>
        <v>16</v>
      </c>
      <c r="J12" s="199">
        <f t="shared" si="11"/>
        <v>0</v>
      </c>
      <c r="K12" s="199">
        <f t="shared" si="11"/>
        <v>0</v>
      </c>
      <c r="L12" s="199">
        <f t="shared" si="11"/>
        <v>0</v>
      </c>
      <c r="M12" s="199">
        <f t="shared" si="11"/>
        <v>16</v>
      </c>
      <c r="N12" s="199">
        <f t="shared" si="11"/>
        <v>300</v>
      </c>
      <c r="O12" s="199">
        <f t="shared" si="11"/>
        <v>0</v>
      </c>
      <c r="P12" s="199">
        <f t="shared" si="11"/>
        <v>0</v>
      </c>
      <c r="Q12" s="199">
        <f t="shared" si="11"/>
        <v>0</v>
      </c>
      <c r="R12" s="199">
        <f t="shared" si="11"/>
        <v>0</v>
      </c>
      <c r="S12" s="199">
        <f t="shared" si="11"/>
        <v>0</v>
      </c>
      <c r="T12" s="199">
        <f t="shared" si="11"/>
        <v>0</v>
      </c>
      <c r="U12" s="199">
        <f t="shared" si="11"/>
        <v>0</v>
      </c>
      <c r="V12" s="199">
        <f t="shared" si="11"/>
        <v>0</v>
      </c>
      <c r="W12" s="199">
        <f t="shared" si="11"/>
        <v>6</v>
      </c>
      <c r="X12" s="199">
        <f t="shared" si="11"/>
        <v>150</v>
      </c>
      <c r="Y12" s="199">
        <f t="shared" si="11"/>
        <v>16</v>
      </c>
      <c r="Z12" s="199">
        <f t="shared" si="11"/>
        <v>670</v>
      </c>
      <c r="AA12" s="199">
        <f t="shared" si="11"/>
        <v>0</v>
      </c>
      <c r="AB12" s="199">
        <f t="shared" si="11"/>
        <v>0</v>
      </c>
      <c r="AC12" s="199">
        <f t="shared" si="11"/>
        <v>2</v>
      </c>
      <c r="AD12" s="199">
        <f t="shared" si="11"/>
        <v>0</v>
      </c>
      <c r="AE12" s="199">
        <f t="shared" si="11"/>
        <v>0</v>
      </c>
      <c r="AF12" s="199">
        <f t="shared" si="11"/>
        <v>0</v>
      </c>
      <c r="AG12" s="199">
        <f t="shared" si="11"/>
        <v>4</v>
      </c>
      <c r="AH12" s="199">
        <f t="shared" si="11"/>
        <v>0</v>
      </c>
      <c r="AI12" s="199">
        <f t="shared" si="11"/>
        <v>13</v>
      </c>
      <c r="AJ12" s="199">
        <f t="shared" si="11"/>
        <v>0</v>
      </c>
      <c r="AK12" s="199">
        <f t="shared" si="11"/>
        <v>6</v>
      </c>
      <c r="AL12" s="199">
        <f t="shared" si="11"/>
        <v>0</v>
      </c>
      <c r="AM12" s="199">
        <f t="shared" si="11"/>
        <v>0</v>
      </c>
      <c r="AN12" s="199">
        <f t="shared" si="11"/>
        <v>0</v>
      </c>
      <c r="AO12" s="199">
        <f t="shared" si="11"/>
        <v>12.5</v>
      </c>
      <c r="AP12" s="199">
        <f t="shared" si="11"/>
        <v>0</v>
      </c>
      <c r="AQ12" s="199">
        <f t="shared" si="11"/>
        <v>0</v>
      </c>
      <c r="AR12" s="199">
        <f t="shared" si="11"/>
        <v>0</v>
      </c>
      <c r="AS12" s="199">
        <f t="shared" si="11"/>
        <v>7</v>
      </c>
      <c r="AT12" s="199">
        <f t="shared" si="11"/>
        <v>0</v>
      </c>
      <c r="AU12" s="199">
        <f t="shared" si="11"/>
        <v>13</v>
      </c>
      <c r="AV12" s="199">
        <f t="shared" si="11"/>
        <v>7725</v>
      </c>
      <c r="AW12" s="199">
        <f t="shared" si="11"/>
        <v>0</v>
      </c>
      <c r="AX12" s="199">
        <f t="shared" si="11"/>
        <v>0</v>
      </c>
      <c r="AY12" s="199">
        <f t="shared" si="11"/>
        <v>0</v>
      </c>
      <c r="AZ12" s="199">
        <f t="shared" si="11"/>
        <v>0</v>
      </c>
      <c r="BA12" s="199">
        <f t="shared" si="11"/>
        <v>0</v>
      </c>
      <c r="BB12" s="199">
        <f t="shared" si="11"/>
        <v>0</v>
      </c>
      <c r="BC12" s="199">
        <f t="shared" si="11"/>
        <v>0</v>
      </c>
      <c r="BD12" s="199">
        <f t="shared" si="11"/>
        <v>0</v>
      </c>
      <c r="BE12" s="199">
        <f t="shared" si="11"/>
        <v>13</v>
      </c>
      <c r="BF12" s="199">
        <f t="shared" si="11"/>
        <v>0</v>
      </c>
      <c r="BG12" s="199">
        <f t="shared" si="11"/>
        <v>6</v>
      </c>
      <c r="BH12" s="199">
        <f t="shared" si="11"/>
        <v>900</v>
      </c>
      <c r="BI12" s="199">
        <f t="shared" si="11"/>
        <v>13.5</v>
      </c>
      <c r="BJ12" s="199">
        <f t="shared" si="11"/>
        <v>0</v>
      </c>
      <c r="BK12" s="199">
        <f t="shared" si="11"/>
        <v>13</v>
      </c>
      <c r="BL12" s="199">
        <f t="shared" si="11"/>
        <v>0</v>
      </c>
      <c r="BM12" s="158"/>
      <c r="BN12" s="159" t="str">
        <f>IFERROR(__xludf.DUMMYFUNCTION("""COMPUTED_VALUE"""),"Vojtěch Fux")</f>
        <v>Vojtěch Fux</v>
      </c>
      <c r="BO12" s="202">
        <f>IFERROR(__xludf.DUMMYFUNCTION("""COMPUTED_VALUE"""),4.5)</f>
        <v>4.5</v>
      </c>
      <c r="BP12" s="203"/>
      <c r="BQ12" s="202"/>
      <c r="BR12" s="203"/>
      <c r="BS12" s="202"/>
      <c r="BT12" s="203"/>
      <c r="BU12" s="202"/>
      <c r="BV12" s="203"/>
      <c r="BW12" s="204"/>
      <c r="BX12" s="205"/>
      <c r="BY12" s="204"/>
      <c r="BZ12" s="205"/>
      <c r="CA12" s="202"/>
      <c r="CB12" s="203"/>
      <c r="CC12" s="204"/>
      <c r="CD12" s="205"/>
      <c r="CE12" s="204"/>
      <c r="CF12" s="205"/>
      <c r="CG12" s="202"/>
      <c r="CH12" s="203"/>
      <c r="CI12" s="202">
        <f>IFERROR(__xludf.DUMMYFUNCTION("""COMPUTED_VALUE"""),6.0)</f>
        <v>6</v>
      </c>
      <c r="CJ12" s="203">
        <f>IFERROR(__xludf.DUMMYFUNCTION("""COMPUTED_VALUE"""),150.0)</f>
        <v>150</v>
      </c>
      <c r="CK12" s="202"/>
      <c r="CL12" s="203"/>
      <c r="CM12" s="204"/>
      <c r="CN12" s="205"/>
      <c r="CO12" s="202">
        <f>IFERROR(__xludf.DUMMYFUNCTION("""COMPUTED_VALUE"""),2.0)</f>
        <v>2</v>
      </c>
      <c r="CP12" s="203"/>
      <c r="CQ12" s="204"/>
      <c r="CR12" s="205"/>
      <c r="CS12" s="204">
        <f>IFERROR(__xludf.DUMMYFUNCTION("""COMPUTED_VALUE"""),4.0)</f>
        <v>4</v>
      </c>
      <c r="CT12" s="206"/>
      <c r="CU12" s="204">
        <f>IFERROR(__xludf.DUMMYFUNCTION("""COMPUTED_VALUE"""),4.0)</f>
        <v>4</v>
      </c>
      <c r="CV12" s="199"/>
      <c r="CW12" s="202">
        <f>IFERROR(__xludf.DUMMYFUNCTION("""COMPUTED_VALUE"""),6.0)</f>
        <v>6</v>
      </c>
      <c r="CX12" s="199"/>
      <c r="CY12" s="204"/>
      <c r="CZ12" s="199"/>
      <c r="DA12" s="204">
        <f>IFERROR(__xludf.DUMMYFUNCTION("""COMPUTED_VALUE"""),12.5)</f>
        <v>12.5</v>
      </c>
      <c r="DB12" s="199"/>
      <c r="DC12" s="204"/>
      <c r="DD12" s="199"/>
      <c r="DE12" s="204">
        <f>IFERROR(__xludf.DUMMYFUNCTION("""COMPUTED_VALUE"""),7.0)</f>
        <v>7</v>
      </c>
      <c r="DF12" s="199"/>
      <c r="DG12" s="204">
        <f>IFERROR(__xludf.DUMMYFUNCTION("""COMPUTED_VALUE"""),13.0)</f>
        <v>13</v>
      </c>
      <c r="DH12" s="199">
        <f>IFERROR(__xludf.DUMMYFUNCTION("""COMPUTED_VALUE"""),7725.0)</f>
        <v>7725</v>
      </c>
      <c r="DI12" s="202"/>
      <c r="DJ12" s="199"/>
      <c r="DK12" s="202"/>
      <c r="DL12" s="199"/>
      <c r="DM12" s="202"/>
      <c r="DN12" s="199"/>
      <c r="DO12" s="204"/>
      <c r="DP12" s="199"/>
      <c r="DQ12" s="202">
        <f>IFERROR(__xludf.DUMMYFUNCTION("""COMPUTED_VALUE"""),13.0)</f>
        <v>13</v>
      </c>
      <c r="DR12" s="199"/>
      <c r="DS12" s="202">
        <f>IFERROR(__xludf.DUMMYFUNCTION("""COMPUTED_VALUE"""),6.0)</f>
        <v>6</v>
      </c>
      <c r="DT12" s="199">
        <f>IFERROR(__xludf.DUMMYFUNCTION("""COMPUTED_VALUE"""),900.0)</f>
        <v>900</v>
      </c>
      <c r="DU12" s="204">
        <f>IFERROR(__xludf.DUMMYFUNCTION("""COMPUTED_VALUE"""),13.5)</f>
        <v>13.5</v>
      </c>
      <c r="DV12" s="199"/>
      <c r="DW12" s="204">
        <f>IFERROR(__xludf.DUMMYFUNCTION("""COMPUTED_VALUE"""),13.0)</f>
        <v>13</v>
      </c>
      <c r="DX12" s="199"/>
      <c r="DY12" s="158"/>
      <c r="DZ12" s="159" t="str">
        <f t="shared" si="3"/>
        <v>Vojtěch Fux</v>
      </c>
      <c r="EA12" s="202"/>
      <c r="EB12" s="203"/>
      <c r="EC12" s="202"/>
      <c r="ED12" s="203"/>
      <c r="EE12" s="202"/>
      <c r="EF12" s="203"/>
      <c r="EG12" s="202"/>
      <c r="EH12" s="203"/>
      <c r="EI12" s="204"/>
      <c r="EJ12" s="205"/>
      <c r="EK12" s="204"/>
      <c r="EL12" s="205"/>
      <c r="EM12" s="202"/>
      <c r="EN12" s="203"/>
      <c r="EO12" s="204"/>
      <c r="EP12" s="205"/>
      <c r="EQ12" s="204"/>
      <c r="ER12" s="205"/>
      <c r="ES12" s="202"/>
      <c r="ET12" s="203"/>
      <c r="EU12" s="202"/>
      <c r="EV12" s="203"/>
      <c r="EW12" s="202"/>
      <c r="EX12" s="203"/>
      <c r="EY12" s="204"/>
      <c r="EZ12" s="205"/>
      <c r="FA12" s="202"/>
      <c r="FB12" s="203"/>
      <c r="FC12" s="204"/>
      <c r="FD12" s="205"/>
      <c r="FE12" s="204"/>
      <c r="FF12" s="206"/>
      <c r="FG12" s="204"/>
      <c r="FH12" s="199"/>
      <c r="FI12" s="202"/>
      <c r="FJ12" s="199"/>
      <c r="FK12" s="204"/>
      <c r="FL12" s="199"/>
      <c r="FM12" s="204"/>
      <c r="FN12" s="199"/>
      <c r="FO12" s="204"/>
      <c r="FP12" s="199"/>
      <c r="FQ12" s="204"/>
      <c r="FR12" s="199"/>
      <c r="FS12" s="204"/>
      <c r="FT12" s="199"/>
      <c r="FU12" s="202"/>
      <c r="FV12" s="199"/>
      <c r="FW12" s="202"/>
      <c r="FX12" s="199"/>
      <c r="FY12" s="202"/>
      <c r="FZ12" s="199"/>
      <c r="GA12" s="204"/>
      <c r="GB12" s="199"/>
      <c r="GC12" s="202"/>
      <c r="GD12" s="199"/>
      <c r="GE12" s="202"/>
      <c r="GF12" s="199"/>
      <c r="GG12" s="204"/>
      <c r="GH12" s="199"/>
      <c r="GI12" s="204"/>
      <c r="GJ12" s="199"/>
      <c r="GK12" s="158"/>
      <c r="GL12" s="159" t="str">
        <f t="shared" si="4"/>
        <v>Vojtěch Fux</v>
      </c>
      <c r="GM12" s="202"/>
      <c r="GN12" s="203"/>
      <c r="GO12" s="202"/>
      <c r="GP12" s="203"/>
      <c r="GQ12" s="202">
        <f>IFERROR(__xludf.DUMMYFUNCTION("""COMPUTED_VALUE"""),16.0)</f>
        <v>16</v>
      </c>
      <c r="GR12" s="203">
        <f>IFERROR(__xludf.DUMMYFUNCTION("""COMPUTED_VALUE"""),400.0)</f>
        <v>400</v>
      </c>
      <c r="GS12" s="202">
        <f>IFERROR(__xludf.DUMMYFUNCTION("""COMPUTED_VALUE"""),16.0)</f>
        <v>16</v>
      </c>
      <c r="GT12" s="203"/>
      <c r="GU12" s="204"/>
      <c r="GV12" s="205"/>
      <c r="GW12" s="204">
        <f>IFERROR(__xludf.DUMMYFUNCTION("""COMPUTED_VALUE"""),16.0)</f>
        <v>16</v>
      </c>
      <c r="GX12" s="205">
        <f>IFERROR(__xludf.DUMMYFUNCTION("""COMPUTED_VALUE"""),300.0)</f>
        <v>300</v>
      </c>
      <c r="GY12" s="202"/>
      <c r="GZ12" s="203"/>
      <c r="HA12" s="204"/>
      <c r="HB12" s="205"/>
      <c r="HC12" s="204"/>
      <c r="HD12" s="205"/>
      <c r="HE12" s="202"/>
      <c r="HF12" s="203"/>
      <c r="HG12" s="202"/>
      <c r="HH12" s="203"/>
      <c r="HI12" s="202">
        <f>IFERROR(__xludf.DUMMYFUNCTION("""COMPUTED_VALUE"""),16.0)</f>
        <v>16</v>
      </c>
      <c r="HJ12" s="203">
        <f>IFERROR(__xludf.DUMMYFUNCTION("""COMPUTED_VALUE"""),670.0)</f>
        <v>670</v>
      </c>
      <c r="HK12" s="204"/>
      <c r="HL12" s="205"/>
      <c r="HM12" s="202"/>
      <c r="HN12" s="203"/>
      <c r="HO12" s="204"/>
      <c r="HP12" s="205"/>
      <c r="HQ12" s="204"/>
      <c r="HR12" s="206"/>
      <c r="HS12" s="204">
        <f>IFERROR(__xludf.DUMMYFUNCTION("""COMPUTED_VALUE"""),9.0)</f>
        <v>9</v>
      </c>
      <c r="HT12" s="199"/>
      <c r="HU12" s="202"/>
      <c r="HV12" s="199"/>
      <c r="HW12" s="204"/>
      <c r="HX12" s="199"/>
      <c r="HY12" s="204"/>
      <c r="HZ12" s="199"/>
      <c r="IA12" s="204"/>
      <c r="IB12" s="199"/>
      <c r="IC12" s="204"/>
      <c r="ID12" s="199"/>
      <c r="IE12" s="204"/>
      <c r="IF12" s="199"/>
      <c r="IG12" s="202"/>
      <c r="IH12" s="199"/>
      <c r="II12" s="202"/>
      <c r="IJ12" s="199"/>
      <c r="IK12" s="202"/>
      <c r="IL12" s="199"/>
      <c r="IM12" s="204"/>
      <c r="IN12" s="199"/>
      <c r="IO12" s="202"/>
      <c r="IP12" s="199"/>
      <c r="IQ12" s="202"/>
      <c r="IR12" s="199"/>
      <c r="IS12" s="204"/>
      <c r="IT12" s="199"/>
      <c r="IU12" s="204"/>
      <c r="IV12" s="199"/>
    </row>
    <row r="13">
      <c r="A13" s="208">
        <f>IFERROR(__xludf.DUMMYFUNCTION("""COMPUTED_VALUE"""),120.0)</f>
        <v>120</v>
      </c>
      <c r="B13" s="231" t="str">
        <f t="shared" si="1"/>
        <v>Daniel Fux</v>
      </c>
      <c r="C13" s="199">
        <f t="shared" ref="C13:BL13" si="12">BO13+EA13+GM13</f>
        <v>8</v>
      </c>
      <c r="D13" s="199">
        <f t="shared" si="12"/>
        <v>0</v>
      </c>
      <c r="E13" s="199">
        <f t="shared" si="12"/>
        <v>13</v>
      </c>
      <c r="F13" s="199">
        <f t="shared" si="12"/>
        <v>0</v>
      </c>
      <c r="G13" s="199">
        <f t="shared" si="12"/>
        <v>12</v>
      </c>
      <c r="H13" s="199">
        <f t="shared" si="12"/>
        <v>0</v>
      </c>
      <c r="I13" s="199">
        <f t="shared" si="12"/>
        <v>0</v>
      </c>
      <c r="J13" s="199">
        <f t="shared" si="12"/>
        <v>0</v>
      </c>
      <c r="K13" s="199">
        <f t="shared" si="12"/>
        <v>0</v>
      </c>
      <c r="L13" s="199">
        <f t="shared" si="12"/>
        <v>0</v>
      </c>
      <c r="M13" s="199">
        <f t="shared" si="12"/>
        <v>5.5</v>
      </c>
      <c r="N13" s="199">
        <f t="shared" si="12"/>
        <v>0</v>
      </c>
      <c r="O13" s="199">
        <f t="shared" si="12"/>
        <v>0</v>
      </c>
      <c r="P13" s="199">
        <f t="shared" si="12"/>
        <v>0</v>
      </c>
      <c r="Q13" s="199">
        <f t="shared" si="12"/>
        <v>11</v>
      </c>
      <c r="R13" s="199">
        <f t="shared" si="12"/>
        <v>0</v>
      </c>
      <c r="S13" s="199">
        <f t="shared" si="12"/>
        <v>0</v>
      </c>
      <c r="T13" s="199">
        <f t="shared" si="12"/>
        <v>0</v>
      </c>
      <c r="U13" s="199">
        <f t="shared" si="12"/>
        <v>0</v>
      </c>
      <c r="V13" s="199">
        <f t="shared" si="12"/>
        <v>0</v>
      </c>
      <c r="W13" s="199">
        <f t="shared" si="12"/>
        <v>0</v>
      </c>
      <c r="X13" s="199">
        <f t="shared" si="12"/>
        <v>0</v>
      </c>
      <c r="Y13" s="199">
        <f t="shared" si="12"/>
        <v>0</v>
      </c>
      <c r="Z13" s="199">
        <f t="shared" si="12"/>
        <v>0</v>
      </c>
      <c r="AA13" s="199">
        <f t="shared" si="12"/>
        <v>3</v>
      </c>
      <c r="AB13" s="199">
        <f t="shared" si="12"/>
        <v>0</v>
      </c>
      <c r="AC13" s="199">
        <f t="shared" si="12"/>
        <v>16</v>
      </c>
      <c r="AD13" s="199">
        <f t="shared" si="12"/>
        <v>0</v>
      </c>
      <c r="AE13" s="199">
        <f t="shared" si="12"/>
        <v>13</v>
      </c>
      <c r="AF13" s="199">
        <f t="shared" si="12"/>
        <v>0</v>
      </c>
      <c r="AG13" s="199">
        <f t="shared" si="12"/>
        <v>0</v>
      </c>
      <c r="AH13" s="199">
        <f t="shared" si="12"/>
        <v>0</v>
      </c>
      <c r="AI13" s="199">
        <f t="shared" si="12"/>
        <v>0</v>
      </c>
      <c r="AJ13" s="199">
        <f t="shared" si="12"/>
        <v>0</v>
      </c>
      <c r="AK13" s="199">
        <f t="shared" si="12"/>
        <v>0</v>
      </c>
      <c r="AL13" s="199">
        <f t="shared" si="12"/>
        <v>0</v>
      </c>
      <c r="AM13" s="199">
        <f t="shared" si="12"/>
        <v>0</v>
      </c>
      <c r="AN13" s="199">
        <f t="shared" si="12"/>
        <v>0</v>
      </c>
      <c r="AO13" s="199">
        <f t="shared" si="12"/>
        <v>0</v>
      </c>
      <c r="AP13" s="199">
        <f t="shared" si="12"/>
        <v>0</v>
      </c>
      <c r="AQ13" s="199">
        <f t="shared" si="12"/>
        <v>0</v>
      </c>
      <c r="AR13" s="199">
        <f t="shared" si="12"/>
        <v>0</v>
      </c>
      <c r="AS13" s="199">
        <f t="shared" si="12"/>
        <v>0</v>
      </c>
      <c r="AT13" s="199">
        <f t="shared" si="12"/>
        <v>0</v>
      </c>
      <c r="AU13" s="199">
        <f t="shared" si="12"/>
        <v>0</v>
      </c>
      <c r="AV13" s="199">
        <f t="shared" si="12"/>
        <v>0</v>
      </c>
      <c r="AW13" s="199">
        <f t="shared" si="12"/>
        <v>0</v>
      </c>
      <c r="AX13" s="199">
        <f t="shared" si="12"/>
        <v>0</v>
      </c>
      <c r="AY13" s="199">
        <f t="shared" si="12"/>
        <v>0</v>
      </c>
      <c r="AZ13" s="199">
        <f t="shared" si="12"/>
        <v>0</v>
      </c>
      <c r="BA13" s="199">
        <f t="shared" si="12"/>
        <v>0</v>
      </c>
      <c r="BB13" s="199">
        <f t="shared" si="12"/>
        <v>0</v>
      </c>
      <c r="BC13" s="199">
        <f t="shared" si="12"/>
        <v>11.5</v>
      </c>
      <c r="BD13" s="199">
        <f t="shared" si="12"/>
        <v>0</v>
      </c>
      <c r="BE13" s="199">
        <f t="shared" si="12"/>
        <v>6</v>
      </c>
      <c r="BF13" s="199">
        <f t="shared" si="12"/>
        <v>0</v>
      </c>
      <c r="BG13" s="199">
        <f t="shared" si="12"/>
        <v>15</v>
      </c>
      <c r="BH13" s="199">
        <f t="shared" si="12"/>
        <v>0</v>
      </c>
      <c r="BI13" s="199">
        <f t="shared" si="12"/>
        <v>12.5</v>
      </c>
      <c r="BJ13" s="199">
        <f t="shared" si="12"/>
        <v>0</v>
      </c>
      <c r="BK13" s="199">
        <f t="shared" si="12"/>
        <v>6</v>
      </c>
      <c r="BL13" s="199">
        <f t="shared" si="12"/>
        <v>0</v>
      </c>
      <c r="BM13" s="158"/>
      <c r="BN13" s="159" t="str">
        <f>IFERROR(__xludf.DUMMYFUNCTION("""COMPUTED_VALUE"""),"Daniel Fux")</f>
        <v>Daniel Fux</v>
      </c>
      <c r="BO13" s="202">
        <f>IFERROR(__xludf.DUMMYFUNCTION("""COMPUTED_VALUE"""),8.0)</f>
        <v>8</v>
      </c>
      <c r="BP13" s="203"/>
      <c r="BQ13" s="202">
        <f>IFERROR(__xludf.DUMMYFUNCTION("""COMPUTED_VALUE"""),13.0)</f>
        <v>13</v>
      </c>
      <c r="BR13" s="203"/>
      <c r="BS13" s="202">
        <f>IFERROR(__xludf.DUMMYFUNCTION("""COMPUTED_VALUE"""),12.0)</f>
        <v>12</v>
      </c>
      <c r="BT13" s="203"/>
      <c r="BU13" s="202"/>
      <c r="BV13" s="203"/>
      <c r="BW13" s="202"/>
      <c r="BX13" s="203"/>
      <c r="BY13" s="202">
        <f>IFERROR(__xludf.DUMMYFUNCTION("""COMPUTED_VALUE"""),5.5)</f>
        <v>5.5</v>
      </c>
      <c r="BZ13" s="203"/>
      <c r="CA13" s="202"/>
      <c r="CB13" s="203"/>
      <c r="CC13" s="202">
        <f>IFERROR(__xludf.DUMMYFUNCTION("""COMPUTED_VALUE"""),4.0)</f>
        <v>4</v>
      </c>
      <c r="CD13" s="203"/>
      <c r="CE13" s="202"/>
      <c r="CF13" s="203"/>
      <c r="CG13" s="202"/>
      <c r="CH13" s="203"/>
      <c r="CI13" s="202"/>
      <c r="CJ13" s="203"/>
      <c r="CK13" s="202"/>
      <c r="CL13" s="203"/>
      <c r="CM13" s="202"/>
      <c r="CN13" s="203"/>
      <c r="CO13" s="202">
        <f>IFERROR(__xludf.DUMMYFUNCTION("""COMPUTED_VALUE"""),16.0)</f>
        <v>16</v>
      </c>
      <c r="CP13" s="203"/>
      <c r="CQ13" s="202">
        <f>IFERROR(__xludf.DUMMYFUNCTION("""COMPUTED_VALUE"""),13.0)</f>
        <v>13</v>
      </c>
      <c r="CR13" s="203"/>
      <c r="CS13" s="202"/>
      <c r="CT13" s="199"/>
      <c r="CU13" s="202"/>
      <c r="CV13" s="199"/>
      <c r="CW13" s="202"/>
      <c r="CX13" s="199"/>
      <c r="CY13" s="202"/>
      <c r="CZ13" s="199"/>
      <c r="DA13" s="202"/>
      <c r="DB13" s="199"/>
      <c r="DC13" s="202"/>
      <c r="DD13" s="199"/>
      <c r="DE13" s="202"/>
      <c r="DF13" s="199"/>
      <c r="DG13" s="202"/>
      <c r="DH13" s="199"/>
      <c r="DI13" s="202"/>
      <c r="DJ13" s="199"/>
      <c r="DK13" s="202"/>
      <c r="DL13" s="199"/>
      <c r="DM13" s="202"/>
      <c r="DN13" s="199"/>
      <c r="DO13" s="202">
        <f>IFERROR(__xludf.DUMMYFUNCTION("""COMPUTED_VALUE"""),11.5)</f>
        <v>11.5</v>
      </c>
      <c r="DP13" s="199"/>
      <c r="DQ13" s="202">
        <f>IFERROR(__xludf.DUMMYFUNCTION("""COMPUTED_VALUE"""),6.0)</f>
        <v>6</v>
      </c>
      <c r="DR13" s="199"/>
      <c r="DS13" s="202">
        <f>IFERROR(__xludf.DUMMYFUNCTION("""COMPUTED_VALUE"""),15.0)</f>
        <v>15</v>
      </c>
      <c r="DT13" s="199"/>
      <c r="DU13" s="202">
        <f>IFERROR(__xludf.DUMMYFUNCTION("""COMPUTED_VALUE"""),12.5)</f>
        <v>12.5</v>
      </c>
      <c r="DV13" s="199"/>
      <c r="DW13" s="202">
        <f>IFERROR(__xludf.DUMMYFUNCTION("""COMPUTED_VALUE"""),6.0)</f>
        <v>6</v>
      </c>
      <c r="DX13" s="199"/>
      <c r="DY13" s="158"/>
      <c r="DZ13" s="159" t="str">
        <f t="shared" si="3"/>
        <v>Daniel Fux</v>
      </c>
      <c r="EA13" s="202"/>
      <c r="EB13" s="203"/>
      <c r="EC13" s="202"/>
      <c r="ED13" s="203"/>
      <c r="EE13" s="202"/>
      <c r="EF13" s="203"/>
      <c r="EG13" s="202"/>
      <c r="EH13" s="203"/>
      <c r="EI13" s="202"/>
      <c r="EJ13" s="203"/>
      <c r="EK13" s="202"/>
      <c r="EL13" s="203"/>
      <c r="EM13" s="202"/>
      <c r="EN13" s="203"/>
      <c r="EO13" s="202"/>
      <c r="EP13" s="203"/>
      <c r="EQ13" s="202"/>
      <c r="ER13" s="203"/>
      <c r="ES13" s="202"/>
      <c r="ET13" s="203"/>
      <c r="EU13" s="202"/>
      <c r="EV13" s="203"/>
      <c r="EW13" s="202"/>
      <c r="EX13" s="203"/>
      <c r="EY13" s="202">
        <f>IFERROR(__xludf.DUMMYFUNCTION("""COMPUTED_VALUE"""),3.0)</f>
        <v>3</v>
      </c>
      <c r="EZ13" s="203"/>
      <c r="FA13" s="202"/>
      <c r="FB13" s="203"/>
      <c r="FC13" s="202"/>
      <c r="FD13" s="203"/>
      <c r="FE13" s="202"/>
      <c r="FF13" s="199"/>
      <c r="FG13" s="202"/>
      <c r="FH13" s="199"/>
      <c r="FI13" s="202"/>
      <c r="FJ13" s="199"/>
      <c r="FK13" s="202"/>
      <c r="FL13" s="199"/>
      <c r="FM13" s="202"/>
      <c r="FN13" s="199"/>
      <c r="FO13" s="202"/>
      <c r="FP13" s="199"/>
      <c r="FQ13" s="202"/>
      <c r="FR13" s="199"/>
      <c r="FS13" s="202"/>
      <c r="FT13" s="199"/>
      <c r="FU13" s="202"/>
      <c r="FV13" s="199"/>
      <c r="FW13" s="202"/>
      <c r="FX13" s="199"/>
      <c r="FY13" s="202"/>
      <c r="FZ13" s="199"/>
      <c r="GA13" s="202"/>
      <c r="GB13" s="199"/>
      <c r="GC13" s="202"/>
      <c r="GD13" s="199"/>
      <c r="GE13" s="202"/>
      <c r="GF13" s="199"/>
      <c r="GG13" s="202"/>
      <c r="GH13" s="199"/>
      <c r="GI13" s="202"/>
      <c r="GJ13" s="199"/>
      <c r="GK13" s="158"/>
      <c r="GL13" s="159" t="str">
        <f t="shared" si="4"/>
        <v>Daniel Fux</v>
      </c>
      <c r="GM13" s="202"/>
      <c r="GN13" s="203"/>
      <c r="GO13" s="202"/>
      <c r="GP13" s="203"/>
      <c r="GQ13" s="202"/>
      <c r="GR13" s="203"/>
      <c r="GS13" s="202"/>
      <c r="GT13" s="203"/>
      <c r="GU13" s="202"/>
      <c r="GV13" s="203"/>
      <c r="GW13" s="202"/>
      <c r="GX13" s="203"/>
      <c r="GY13" s="202"/>
      <c r="GZ13" s="203"/>
      <c r="HA13" s="202">
        <f>IFERROR(__xludf.DUMMYFUNCTION("""COMPUTED_VALUE"""),7.0)</f>
        <v>7</v>
      </c>
      <c r="HB13" s="203"/>
      <c r="HC13" s="202"/>
      <c r="HD13" s="203"/>
      <c r="HE13" s="202"/>
      <c r="HF13" s="203"/>
      <c r="HG13" s="202"/>
      <c r="HH13" s="203"/>
      <c r="HI13" s="202"/>
      <c r="HJ13" s="203"/>
      <c r="HK13" s="202"/>
      <c r="HL13" s="203"/>
      <c r="HM13" s="202"/>
      <c r="HN13" s="203"/>
      <c r="HO13" s="202"/>
      <c r="HP13" s="203"/>
      <c r="HQ13" s="202"/>
      <c r="HR13" s="199"/>
      <c r="HS13" s="202"/>
      <c r="HT13" s="199"/>
      <c r="HU13" s="202"/>
      <c r="HV13" s="199"/>
      <c r="HW13" s="202"/>
      <c r="HX13" s="199"/>
      <c r="HY13" s="202"/>
      <c r="HZ13" s="199"/>
      <c r="IA13" s="202"/>
      <c r="IB13" s="199"/>
      <c r="IC13" s="202"/>
      <c r="ID13" s="199"/>
      <c r="IE13" s="202"/>
      <c r="IF13" s="199"/>
      <c r="IG13" s="202"/>
      <c r="IH13" s="199"/>
      <c r="II13" s="202"/>
      <c r="IJ13" s="199"/>
      <c r="IK13" s="202"/>
      <c r="IL13" s="199"/>
      <c r="IM13" s="202"/>
      <c r="IN13" s="199"/>
      <c r="IO13" s="202"/>
      <c r="IP13" s="199"/>
      <c r="IQ13" s="202"/>
      <c r="IR13" s="199"/>
      <c r="IS13" s="202"/>
      <c r="IT13" s="199"/>
      <c r="IU13" s="202"/>
      <c r="IV13" s="199"/>
    </row>
    <row r="14">
      <c r="A14" s="208">
        <f>IFERROR(__xludf.DUMMYFUNCTION("""COMPUTED_VALUE"""),150.0)</f>
        <v>150</v>
      </c>
      <c r="B14" s="231" t="str">
        <f t="shared" si="1"/>
        <v>Radim Dvořák</v>
      </c>
      <c r="C14" s="199">
        <f t="shared" ref="C14:BL14" si="13">BO14+EA14+GM14</f>
        <v>0</v>
      </c>
      <c r="D14" s="199">
        <f t="shared" si="13"/>
        <v>0</v>
      </c>
      <c r="E14" s="199">
        <f t="shared" si="13"/>
        <v>0</v>
      </c>
      <c r="F14" s="199">
        <f t="shared" si="13"/>
        <v>0</v>
      </c>
      <c r="G14" s="199">
        <f t="shared" si="13"/>
        <v>0</v>
      </c>
      <c r="H14" s="199">
        <f t="shared" si="13"/>
        <v>0</v>
      </c>
      <c r="I14" s="199">
        <f t="shared" si="13"/>
        <v>0</v>
      </c>
      <c r="J14" s="199">
        <f t="shared" si="13"/>
        <v>0</v>
      </c>
      <c r="K14" s="199">
        <f t="shared" si="13"/>
        <v>13</v>
      </c>
      <c r="L14" s="199">
        <f t="shared" si="13"/>
        <v>400</v>
      </c>
      <c r="M14" s="199">
        <f t="shared" si="13"/>
        <v>7</v>
      </c>
      <c r="N14" s="199">
        <f t="shared" si="13"/>
        <v>400</v>
      </c>
      <c r="O14" s="199">
        <f t="shared" si="13"/>
        <v>12.5</v>
      </c>
      <c r="P14" s="199">
        <f t="shared" si="13"/>
        <v>0</v>
      </c>
      <c r="Q14" s="199">
        <f t="shared" si="13"/>
        <v>13</v>
      </c>
      <c r="R14" s="199">
        <f t="shared" si="13"/>
        <v>0</v>
      </c>
      <c r="S14" s="199">
        <f t="shared" si="13"/>
        <v>6</v>
      </c>
      <c r="T14" s="199">
        <f t="shared" si="13"/>
        <v>0</v>
      </c>
      <c r="U14" s="199">
        <f t="shared" si="13"/>
        <v>12.5</v>
      </c>
      <c r="V14" s="199">
        <f t="shared" si="13"/>
        <v>1500</v>
      </c>
      <c r="W14" s="199">
        <f t="shared" si="13"/>
        <v>5</v>
      </c>
      <c r="X14" s="199">
        <f t="shared" si="13"/>
        <v>0</v>
      </c>
      <c r="Y14" s="199">
        <f t="shared" si="13"/>
        <v>6</v>
      </c>
      <c r="Z14" s="199">
        <f t="shared" si="13"/>
        <v>1200</v>
      </c>
      <c r="AA14" s="199">
        <f t="shared" si="13"/>
        <v>0</v>
      </c>
      <c r="AB14" s="199">
        <f t="shared" si="13"/>
        <v>0</v>
      </c>
      <c r="AC14" s="199">
        <f t="shared" si="13"/>
        <v>0</v>
      </c>
      <c r="AD14" s="199">
        <f t="shared" si="13"/>
        <v>0</v>
      </c>
      <c r="AE14" s="199">
        <f t="shared" si="13"/>
        <v>0</v>
      </c>
      <c r="AF14" s="199">
        <f t="shared" si="13"/>
        <v>0</v>
      </c>
      <c r="AG14" s="199">
        <f t="shared" si="13"/>
        <v>13</v>
      </c>
      <c r="AH14" s="199">
        <f t="shared" si="13"/>
        <v>893</v>
      </c>
      <c r="AI14" s="199">
        <f t="shared" si="13"/>
        <v>11</v>
      </c>
      <c r="AJ14" s="199">
        <f t="shared" si="13"/>
        <v>4000</v>
      </c>
      <c r="AK14" s="199">
        <f t="shared" si="13"/>
        <v>0</v>
      </c>
      <c r="AL14" s="199">
        <f t="shared" si="13"/>
        <v>0</v>
      </c>
      <c r="AM14" s="199">
        <f t="shared" si="13"/>
        <v>13</v>
      </c>
      <c r="AN14" s="199">
        <f t="shared" si="13"/>
        <v>200</v>
      </c>
      <c r="AO14" s="199">
        <f t="shared" si="13"/>
        <v>0</v>
      </c>
      <c r="AP14" s="199">
        <f t="shared" si="13"/>
        <v>200</v>
      </c>
      <c r="AQ14" s="199">
        <f t="shared" si="13"/>
        <v>13</v>
      </c>
      <c r="AR14" s="199">
        <f t="shared" si="13"/>
        <v>0</v>
      </c>
      <c r="AS14" s="199">
        <f t="shared" si="13"/>
        <v>5.5</v>
      </c>
      <c r="AT14" s="199">
        <f t="shared" si="13"/>
        <v>0</v>
      </c>
      <c r="AU14" s="199">
        <f t="shared" si="13"/>
        <v>6</v>
      </c>
      <c r="AV14" s="199">
        <f t="shared" si="13"/>
        <v>0</v>
      </c>
      <c r="AW14" s="199">
        <f t="shared" si="13"/>
        <v>0</v>
      </c>
      <c r="AX14" s="199">
        <f t="shared" si="13"/>
        <v>0</v>
      </c>
      <c r="AY14" s="199">
        <f t="shared" si="13"/>
        <v>13</v>
      </c>
      <c r="AZ14" s="199">
        <f t="shared" si="13"/>
        <v>2000</v>
      </c>
      <c r="BA14" s="199">
        <f t="shared" si="13"/>
        <v>13</v>
      </c>
      <c r="BB14" s="199">
        <f t="shared" si="13"/>
        <v>0</v>
      </c>
      <c r="BC14" s="199">
        <f t="shared" si="13"/>
        <v>13</v>
      </c>
      <c r="BD14" s="199">
        <f t="shared" si="13"/>
        <v>0</v>
      </c>
      <c r="BE14" s="199">
        <f t="shared" si="13"/>
        <v>7</v>
      </c>
      <c r="BF14" s="199">
        <f t="shared" si="13"/>
        <v>0</v>
      </c>
      <c r="BG14" s="199">
        <f t="shared" si="13"/>
        <v>0</v>
      </c>
      <c r="BH14" s="199">
        <f t="shared" si="13"/>
        <v>0</v>
      </c>
      <c r="BI14" s="199">
        <f t="shared" si="13"/>
        <v>0</v>
      </c>
      <c r="BJ14" s="199">
        <f t="shared" si="13"/>
        <v>0</v>
      </c>
      <c r="BK14" s="199">
        <f t="shared" si="13"/>
        <v>0</v>
      </c>
      <c r="BL14" s="199">
        <f t="shared" si="13"/>
        <v>0</v>
      </c>
      <c r="BM14" s="158"/>
      <c r="BN14" s="159" t="str">
        <f>IFERROR(__xludf.DUMMYFUNCTION("""COMPUTED_VALUE"""),"Radim Dvořák")</f>
        <v>Radim Dvořák</v>
      </c>
      <c r="BO14" s="202"/>
      <c r="BP14" s="203"/>
      <c r="BQ14" s="202"/>
      <c r="BR14" s="203"/>
      <c r="BS14" s="202"/>
      <c r="BT14" s="203"/>
      <c r="BU14" s="202"/>
      <c r="BV14" s="203"/>
      <c r="BW14" s="202">
        <f>IFERROR(__xludf.DUMMYFUNCTION("""COMPUTED_VALUE"""),13.0)</f>
        <v>13</v>
      </c>
      <c r="BX14" s="203">
        <f>IFERROR(__xludf.DUMMYFUNCTION("""COMPUTED_VALUE"""),400.0)</f>
        <v>400</v>
      </c>
      <c r="BY14" s="202">
        <f>IFERROR(__xludf.DUMMYFUNCTION("""COMPUTED_VALUE"""),7.0)</f>
        <v>7</v>
      </c>
      <c r="BZ14" s="203">
        <f>IFERROR(__xludf.DUMMYFUNCTION("""COMPUTED_VALUE"""),400.0)</f>
        <v>400</v>
      </c>
      <c r="CA14" s="202">
        <f>IFERROR(__xludf.DUMMYFUNCTION("""COMPUTED_VALUE"""),12.5)</f>
        <v>12.5</v>
      </c>
      <c r="CB14" s="203"/>
      <c r="CC14" s="202">
        <f>IFERROR(__xludf.DUMMYFUNCTION("""COMPUTED_VALUE"""),13.0)</f>
        <v>13</v>
      </c>
      <c r="CD14" s="203"/>
      <c r="CE14" s="202">
        <f>IFERROR(__xludf.DUMMYFUNCTION("""COMPUTED_VALUE"""),6.0)</f>
        <v>6</v>
      </c>
      <c r="CF14" s="203"/>
      <c r="CG14" s="202">
        <f>IFERROR(__xludf.DUMMYFUNCTION("""COMPUTED_VALUE"""),12.5)</f>
        <v>12.5</v>
      </c>
      <c r="CH14" s="203">
        <f>IFERROR(__xludf.DUMMYFUNCTION("""COMPUTED_VALUE"""),1500.0)</f>
        <v>1500</v>
      </c>
      <c r="CI14" s="202">
        <f>IFERROR(__xludf.DUMMYFUNCTION("""COMPUTED_VALUE"""),5.0)</f>
        <v>5</v>
      </c>
      <c r="CJ14" s="203"/>
      <c r="CK14" s="202">
        <f>IFERROR(__xludf.DUMMYFUNCTION("""COMPUTED_VALUE"""),6.0)</f>
        <v>6</v>
      </c>
      <c r="CL14" s="203">
        <f>IFERROR(__xludf.DUMMYFUNCTION("""COMPUTED_VALUE"""),1200.0)</f>
        <v>1200</v>
      </c>
      <c r="CM14" s="202"/>
      <c r="CN14" s="203"/>
      <c r="CO14" s="202"/>
      <c r="CP14" s="203"/>
      <c r="CQ14" s="202"/>
      <c r="CR14" s="203"/>
      <c r="CS14" s="202">
        <f>IFERROR(__xludf.DUMMYFUNCTION("""COMPUTED_VALUE"""),13.0)</f>
        <v>13</v>
      </c>
      <c r="CT14" s="199">
        <f>IFERROR(__xludf.DUMMYFUNCTION("""COMPUTED_VALUE"""),893.0)</f>
        <v>893</v>
      </c>
      <c r="CU14" s="202">
        <f>IFERROR(__xludf.DUMMYFUNCTION("""COMPUTED_VALUE"""),11.0)</f>
        <v>11</v>
      </c>
      <c r="CV14" s="199">
        <f>IFERROR(__xludf.DUMMYFUNCTION("""COMPUTED_VALUE"""),4000.0)</f>
        <v>4000</v>
      </c>
      <c r="CW14" s="202"/>
      <c r="CX14" s="199"/>
      <c r="CY14" s="202">
        <f>IFERROR(__xludf.DUMMYFUNCTION("""COMPUTED_VALUE"""),13.0)</f>
        <v>13</v>
      </c>
      <c r="CZ14" s="199">
        <f>IFERROR(__xludf.DUMMYFUNCTION("""COMPUTED_VALUE"""),200.0)</f>
        <v>200</v>
      </c>
      <c r="DA14" s="202"/>
      <c r="DB14" s="199">
        <f>IFERROR(__xludf.DUMMYFUNCTION("""COMPUTED_VALUE"""),200.0)</f>
        <v>200</v>
      </c>
      <c r="DC14" s="202">
        <f>IFERROR(__xludf.DUMMYFUNCTION("""COMPUTED_VALUE"""),13.0)</f>
        <v>13</v>
      </c>
      <c r="DD14" s="199"/>
      <c r="DE14" s="202">
        <f>IFERROR(__xludf.DUMMYFUNCTION("""COMPUTED_VALUE"""),5.5)</f>
        <v>5.5</v>
      </c>
      <c r="DF14" s="199"/>
      <c r="DG14" s="202">
        <f>IFERROR(__xludf.DUMMYFUNCTION("""COMPUTED_VALUE"""),6.0)</f>
        <v>6</v>
      </c>
      <c r="DH14" s="199"/>
      <c r="DI14" s="202"/>
      <c r="DJ14" s="199"/>
      <c r="DK14" s="202">
        <f>IFERROR(__xludf.DUMMYFUNCTION("""COMPUTED_VALUE"""),13.0)</f>
        <v>13</v>
      </c>
      <c r="DL14" s="199">
        <f>IFERROR(__xludf.DUMMYFUNCTION("""COMPUTED_VALUE"""),2000.0)</f>
        <v>2000</v>
      </c>
      <c r="DM14" s="202">
        <f>IFERROR(__xludf.DUMMYFUNCTION("""COMPUTED_VALUE"""),13.0)</f>
        <v>13</v>
      </c>
      <c r="DN14" s="199"/>
      <c r="DO14" s="202">
        <f>IFERROR(__xludf.DUMMYFUNCTION("""COMPUTED_VALUE"""),13.0)</f>
        <v>13</v>
      </c>
      <c r="DP14" s="199"/>
      <c r="DQ14" s="202">
        <f>IFERROR(__xludf.DUMMYFUNCTION("""COMPUTED_VALUE"""),7.0)</f>
        <v>7</v>
      </c>
      <c r="DR14" s="199"/>
      <c r="DS14" s="202"/>
      <c r="DT14" s="199"/>
      <c r="DU14" s="202"/>
      <c r="DV14" s="199"/>
      <c r="DW14" s="202"/>
      <c r="DX14" s="199"/>
      <c r="DY14" s="158"/>
      <c r="DZ14" s="159" t="str">
        <f t="shared" si="3"/>
        <v>Radim Dvořák</v>
      </c>
      <c r="EA14" s="202"/>
      <c r="EB14" s="203"/>
      <c r="EC14" s="202"/>
      <c r="ED14" s="203"/>
      <c r="EE14" s="202"/>
      <c r="EF14" s="203"/>
      <c r="EG14" s="202"/>
      <c r="EH14" s="203"/>
      <c r="EI14" s="202"/>
      <c r="EJ14" s="203"/>
      <c r="EK14" s="202"/>
      <c r="EL14" s="203"/>
      <c r="EM14" s="202"/>
      <c r="EN14" s="203"/>
      <c r="EO14" s="202"/>
      <c r="EP14" s="203"/>
      <c r="EQ14" s="202"/>
      <c r="ER14" s="203"/>
      <c r="ES14" s="202"/>
      <c r="ET14" s="203"/>
      <c r="EU14" s="202"/>
      <c r="EV14" s="203"/>
      <c r="EW14" s="202"/>
      <c r="EX14" s="203"/>
      <c r="EY14" s="202"/>
      <c r="EZ14" s="203"/>
      <c r="FA14" s="202"/>
      <c r="FB14" s="203"/>
      <c r="FC14" s="202"/>
      <c r="FD14" s="203"/>
      <c r="FE14" s="202"/>
      <c r="FF14" s="199"/>
      <c r="FG14" s="202"/>
      <c r="FH14" s="199"/>
      <c r="FI14" s="202"/>
      <c r="FJ14" s="199"/>
      <c r="FK14" s="202"/>
      <c r="FL14" s="199"/>
      <c r="FM14" s="202"/>
      <c r="FN14" s="199"/>
      <c r="FO14" s="202"/>
      <c r="FP14" s="199"/>
      <c r="FQ14" s="202"/>
      <c r="FR14" s="199"/>
      <c r="FS14" s="202"/>
      <c r="FT14" s="199"/>
      <c r="FU14" s="202"/>
      <c r="FV14" s="199"/>
      <c r="FW14" s="202"/>
      <c r="FX14" s="199"/>
      <c r="FY14" s="202"/>
      <c r="FZ14" s="199"/>
      <c r="GA14" s="202"/>
      <c r="GB14" s="199"/>
      <c r="GC14" s="202"/>
      <c r="GD14" s="199"/>
      <c r="GE14" s="202"/>
      <c r="GF14" s="199"/>
      <c r="GG14" s="202"/>
      <c r="GH14" s="199"/>
      <c r="GI14" s="202"/>
      <c r="GJ14" s="199"/>
      <c r="GK14" s="158"/>
      <c r="GL14" s="159" t="str">
        <f t="shared" si="4"/>
        <v>Radim Dvořák</v>
      </c>
      <c r="GM14" s="202"/>
      <c r="GN14" s="203"/>
      <c r="GO14" s="202"/>
      <c r="GP14" s="203"/>
      <c r="GQ14" s="202"/>
      <c r="GR14" s="203"/>
      <c r="GS14" s="202"/>
      <c r="GT14" s="203"/>
      <c r="GU14" s="202"/>
      <c r="GV14" s="203"/>
      <c r="GW14" s="202"/>
      <c r="GX14" s="203"/>
      <c r="GY14" s="202"/>
      <c r="GZ14" s="203"/>
      <c r="HA14" s="202"/>
      <c r="HB14" s="203"/>
      <c r="HC14" s="202"/>
      <c r="HD14" s="203"/>
      <c r="HE14" s="202"/>
      <c r="HF14" s="203"/>
      <c r="HG14" s="202"/>
      <c r="HH14" s="203"/>
      <c r="HI14" s="202"/>
      <c r="HJ14" s="203"/>
      <c r="HK14" s="202"/>
      <c r="HL14" s="203"/>
      <c r="HM14" s="202"/>
      <c r="HN14" s="203"/>
      <c r="HO14" s="202"/>
      <c r="HP14" s="203"/>
      <c r="HQ14" s="202"/>
      <c r="HR14" s="199"/>
      <c r="HS14" s="202"/>
      <c r="HT14" s="199"/>
      <c r="HU14" s="202"/>
      <c r="HV14" s="199"/>
      <c r="HW14" s="202"/>
      <c r="HX14" s="199"/>
      <c r="HY14" s="202"/>
      <c r="HZ14" s="199"/>
      <c r="IA14" s="202"/>
      <c r="IB14" s="199"/>
      <c r="IC14" s="202"/>
      <c r="ID14" s="199"/>
      <c r="IE14" s="202"/>
      <c r="IF14" s="199"/>
      <c r="IG14" s="202"/>
      <c r="IH14" s="199"/>
      <c r="II14" s="202"/>
      <c r="IJ14" s="199"/>
      <c r="IK14" s="202"/>
      <c r="IL14" s="199"/>
      <c r="IM14" s="202"/>
      <c r="IN14" s="199"/>
      <c r="IO14" s="202"/>
      <c r="IP14" s="199"/>
      <c r="IQ14" s="202"/>
      <c r="IR14" s="199"/>
      <c r="IS14" s="202"/>
      <c r="IT14" s="199"/>
      <c r="IU14" s="202"/>
      <c r="IV14" s="199"/>
    </row>
    <row r="15">
      <c r="A15" s="208">
        <f>IFERROR(__xludf.DUMMYFUNCTION("""COMPUTED_VALUE"""),100.0)</f>
        <v>100</v>
      </c>
      <c r="B15" s="231" t="str">
        <f t="shared" si="1"/>
        <v>Vladimír Dudkin</v>
      </c>
      <c r="C15" s="199">
        <f t="shared" ref="C15:BL15" si="14">BO15+EA15+GM15</f>
        <v>0</v>
      </c>
      <c r="D15" s="199">
        <f t="shared" si="14"/>
        <v>0</v>
      </c>
      <c r="E15" s="199">
        <f t="shared" si="14"/>
        <v>0</v>
      </c>
      <c r="F15" s="199">
        <f t="shared" si="14"/>
        <v>0</v>
      </c>
      <c r="G15" s="199">
        <f t="shared" si="14"/>
        <v>0</v>
      </c>
      <c r="H15" s="199">
        <f t="shared" si="14"/>
        <v>0</v>
      </c>
      <c r="I15" s="199">
        <f t="shared" si="14"/>
        <v>0</v>
      </c>
      <c r="J15" s="199">
        <f t="shared" si="14"/>
        <v>0</v>
      </c>
      <c r="K15" s="199">
        <f t="shared" si="14"/>
        <v>0</v>
      </c>
      <c r="L15" s="199">
        <f t="shared" si="14"/>
        <v>0</v>
      </c>
      <c r="M15" s="199">
        <f t="shared" si="14"/>
        <v>0</v>
      </c>
      <c r="N15" s="199">
        <f t="shared" si="14"/>
        <v>0</v>
      </c>
      <c r="O15" s="199">
        <f t="shared" si="14"/>
        <v>0</v>
      </c>
      <c r="P15" s="199">
        <f t="shared" si="14"/>
        <v>0</v>
      </c>
      <c r="Q15" s="199">
        <f t="shared" si="14"/>
        <v>0</v>
      </c>
      <c r="R15" s="199">
        <f t="shared" si="14"/>
        <v>0</v>
      </c>
      <c r="S15" s="199">
        <f t="shared" si="14"/>
        <v>0</v>
      </c>
      <c r="T15" s="199">
        <f t="shared" si="14"/>
        <v>0</v>
      </c>
      <c r="U15" s="199">
        <f t="shared" si="14"/>
        <v>0</v>
      </c>
      <c r="V15" s="199">
        <f t="shared" si="14"/>
        <v>0</v>
      </c>
      <c r="W15" s="199">
        <f t="shared" si="14"/>
        <v>0</v>
      </c>
      <c r="X15" s="199">
        <f t="shared" si="14"/>
        <v>0</v>
      </c>
      <c r="Y15" s="199">
        <f t="shared" si="14"/>
        <v>0</v>
      </c>
      <c r="Z15" s="199">
        <f t="shared" si="14"/>
        <v>0</v>
      </c>
      <c r="AA15" s="199">
        <f t="shared" si="14"/>
        <v>0</v>
      </c>
      <c r="AB15" s="199">
        <f t="shared" si="14"/>
        <v>0</v>
      </c>
      <c r="AC15" s="199">
        <f t="shared" si="14"/>
        <v>0</v>
      </c>
      <c r="AD15" s="199">
        <f t="shared" si="14"/>
        <v>0</v>
      </c>
      <c r="AE15" s="199">
        <f t="shared" si="14"/>
        <v>0</v>
      </c>
      <c r="AF15" s="199">
        <f t="shared" si="14"/>
        <v>0</v>
      </c>
      <c r="AG15" s="199">
        <f t="shared" si="14"/>
        <v>0</v>
      </c>
      <c r="AH15" s="199">
        <f t="shared" si="14"/>
        <v>0</v>
      </c>
      <c r="AI15" s="199">
        <f t="shared" si="14"/>
        <v>0</v>
      </c>
      <c r="AJ15" s="199">
        <f t="shared" si="14"/>
        <v>0</v>
      </c>
      <c r="AK15" s="199">
        <f t="shared" si="14"/>
        <v>0</v>
      </c>
      <c r="AL15" s="199">
        <f t="shared" si="14"/>
        <v>0</v>
      </c>
      <c r="AM15" s="199">
        <f t="shared" si="14"/>
        <v>0</v>
      </c>
      <c r="AN15" s="199">
        <f t="shared" si="14"/>
        <v>0</v>
      </c>
      <c r="AO15" s="199">
        <f t="shared" si="14"/>
        <v>0</v>
      </c>
      <c r="AP15" s="199">
        <f t="shared" si="14"/>
        <v>0</v>
      </c>
      <c r="AQ15" s="199">
        <f t="shared" si="14"/>
        <v>0</v>
      </c>
      <c r="AR15" s="199">
        <f t="shared" si="14"/>
        <v>0</v>
      </c>
      <c r="AS15" s="199">
        <f t="shared" si="14"/>
        <v>0</v>
      </c>
      <c r="AT15" s="199">
        <f t="shared" si="14"/>
        <v>0</v>
      </c>
      <c r="AU15" s="199">
        <f t="shared" si="14"/>
        <v>0</v>
      </c>
      <c r="AV15" s="199">
        <f t="shared" si="14"/>
        <v>0</v>
      </c>
      <c r="AW15" s="199">
        <f t="shared" si="14"/>
        <v>0</v>
      </c>
      <c r="AX15" s="199">
        <f t="shared" si="14"/>
        <v>0</v>
      </c>
      <c r="AY15" s="199">
        <f t="shared" si="14"/>
        <v>0</v>
      </c>
      <c r="AZ15" s="199">
        <f t="shared" si="14"/>
        <v>0</v>
      </c>
      <c r="BA15" s="199">
        <f t="shared" si="14"/>
        <v>0</v>
      </c>
      <c r="BB15" s="199">
        <f t="shared" si="14"/>
        <v>0</v>
      </c>
      <c r="BC15" s="199">
        <f t="shared" si="14"/>
        <v>0</v>
      </c>
      <c r="BD15" s="199">
        <f t="shared" si="14"/>
        <v>0</v>
      </c>
      <c r="BE15" s="199">
        <f t="shared" si="14"/>
        <v>0</v>
      </c>
      <c r="BF15" s="199">
        <f t="shared" si="14"/>
        <v>0</v>
      </c>
      <c r="BG15" s="199">
        <f t="shared" si="14"/>
        <v>0</v>
      </c>
      <c r="BH15" s="199">
        <f t="shared" si="14"/>
        <v>0</v>
      </c>
      <c r="BI15" s="199">
        <f t="shared" si="14"/>
        <v>0</v>
      </c>
      <c r="BJ15" s="199">
        <f t="shared" si="14"/>
        <v>0</v>
      </c>
      <c r="BK15" s="199">
        <f t="shared" si="14"/>
        <v>0</v>
      </c>
      <c r="BL15" s="199">
        <f t="shared" si="14"/>
        <v>0</v>
      </c>
      <c r="BM15" s="158"/>
      <c r="BN15" s="159" t="str">
        <f>IFERROR(__xludf.DUMMYFUNCTION("""COMPUTED_VALUE"""),"Vladimír Dudkin")</f>
        <v>Vladimír Dudkin</v>
      </c>
      <c r="BO15" s="202"/>
      <c r="BP15" s="203"/>
      <c r="BQ15" s="202"/>
      <c r="BR15" s="203"/>
      <c r="BS15" s="202"/>
      <c r="BT15" s="203"/>
      <c r="BU15" s="202"/>
      <c r="BV15" s="203"/>
      <c r="BW15" s="202"/>
      <c r="BX15" s="203"/>
      <c r="BY15" s="202"/>
      <c r="BZ15" s="203"/>
      <c r="CA15" s="202"/>
      <c r="CB15" s="203"/>
      <c r="CC15" s="202"/>
      <c r="CD15" s="203"/>
      <c r="CE15" s="202"/>
      <c r="CF15" s="203"/>
      <c r="CG15" s="202"/>
      <c r="CH15" s="203"/>
      <c r="CI15" s="202"/>
      <c r="CJ15" s="203"/>
      <c r="CK15" s="202"/>
      <c r="CL15" s="203"/>
      <c r="CM15" s="202"/>
      <c r="CN15" s="203"/>
      <c r="CO15" s="202"/>
      <c r="CP15" s="203"/>
      <c r="CQ15" s="202"/>
      <c r="CR15" s="203"/>
      <c r="CS15" s="202"/>
      <c r="CT15" s="199"/>
      <c r="CU15" s="204"/>
      <c r="CV15" s="199"/>
      <c r="CW15" s="204"/>
      <c r="CX15" s="199"/>
      <c r="CY15" s="204"/>
      <c r="CZ15" s="199"/>
      <c r="DA15" s="204"/>
      <c r="DB15" s="199"/>
      <c r="DC15" s="204"/>
      <c r="DD15" s="199"/>
      <c r="DE15" s="202"/>
      <c r="DF15" s="199"/>
      <c r="DG15" s="202"/>
      <c r="DH15" s="199"/>
      <c r="DI15" s="204"/>
      <c r="DJ15" s="199"/>
      <c r="DK15" s="204"/>
      <c r="DL15" s="206"/>
      <c r="DM15" s="204"/>
      <c r="DN15" s="206"/>
      <c r="DO15" s="204"/>
      <c r="DP15" s="199"/>
      <c r="DQ15" s="204"/>
      <c r="DR15" s="199"/>
      <c r="DS15" s="202"/>
      <c r="DT15" s="199"/>
      <c r="DU15" s="202"/>
      <c r="DV15" s="199"/>
      <c r="DW15" s="202"/>
      <c r="DX15" s="199"/>
      <c r="DY15" s="158"/>
      <c r="DZ15" s="159" t="str">
        <f t="shared" si="3"/>
        <v>Vladimír Dudkin</v>
      </c>
      <c r="EA15" s="202"/>
      <c r="EB15" s="203"/>
      <c r="EC15" s="202"/>
      <c r="ED15" s="203"/>
      <c r="EE15" s="202"/>
      <c r="EF15" s="203"/>
      <c r="EG15" s="202"/>
      <c r="EH15" s="203"/>
      <c r="EI15" s="202"/>
      <c r="EJ15" s="203"/>
      <c r="EK15" s="202"/>
      <c r="EL15" s="203"/>
      <c r="EM15" s="202"/>
      <c r="EN15" s="203"/>
      <c r="EO15" s="202"/>
      <c r="EP15" s="203"/>
      <c r="EQ15" s="202"/>
      <c r="ER15" s="203"/>
      <c r="ES15" s="202"/>
      <c r="ET15" s="203"/>
      <c r="EU15" s="202"/>
      <c r="EV15" s="203"/>
      <c r="EW15" s="202"/>
      <c r="EX15" s="203"/>
      <c r="EY15" s="202"/>
      <c r="EZ15" s="203"/>
      <c r="FA15" s="202"/>
      <c r="FB15" s="203"/>
      <c r="FC15" s="202"/>
      <c r="FD15" s="203"/>
      <c r="FE15" s="202"/>
      <c r="FF15" s="199"/>
      <c r="FG15" s="204"/>
      <c r="FH15" s="199"/>
      <c r="FI15" s="204"/>
      <c r="FJ15" s="199"/>
      <c r="FK15" s="204"/>
      <c r="FL15" s="199"/>
      <c r="FM15" s="204"/>
      <c r="FN15" s="199"/>
      <c r="FO15" s="204"/>
      <c r="FP15" s="199"/>
      <c r="FQ15" s="202"/>
      <c r="FR15" s="199"/>
      <c r="FS15" s="202"/>
      <c r="FT15" s="199"/>
      <c r="FU15" s="204"/>
      <c r="FV15" s="199"/>
      <c r="FW15" s="204"/>
      <c r="FX15" s="206"/>
      <c r="FY15" s="204"/>
      <c r="FZ15" s="206"/>
      <c r="GA15" s="204"/>
      <c r="GB15" s="199"/>
      <c r="GC15" s="204"/>
      <c r="GD15" s="199"/>
      <c r="GE15" s="202"/>
      <c r="GF15" s="199"/>
      <c r="GG15" s="202"/>
      <c r="GH15" s="199"/>
      <c r="GI15" s="202"/>
      <c r="GJ15" s="199"/>
      <c r="GK15" s="158"/>
      <c r="GL15" s="159" t="str">
        <f t="shared" si="4"/>
        <v>Vladimír Dudkin</v>
      </c>
      <c r="GM15" s="202"/>
      <c r="GN15" s="203"/>
      <c r="GO15" s="202"/>
      <c r="GP15" s="203"/>
      <c r="GQ15" s="202"/>
      <c r="GR15" s="203"/>
      <c r="GS15" s="202"/>
      <c r="GT15" s="203"/>
      <c r="GU15" s="202"/>
      <c r="GV15" s="203"/>
      <c r="GW15" s="202"/>
      <c r="GX15" s="203"/>
      <c r="GY15" s="202"/>
      <c r="GZ15" s="203"/>
      <c r="HA15" s="202"/>
      <c r="HB15" s="203"/>
      <c r="HC15" s="202"/>
      <c r="HD15" s="203"/>
      <c r="HE15" s="202"/>
      <c r="HF15" s="203"/>
      <c r="HG15" s="202"/>
      <c r="HH15" s="203"/>
      <c r="HI15" s="202"/>
      <c r="HJ15" s="203"/>
      <c r="HK15" s="202"/>
      <c r="HL15" s="203"/>
      <c r="HM15" s="202"/>
      <c r="HN15" s="203"/>
      <c r="HO15" s="202"/>
      <c r="HP15" s="203"/>
      <c r="HQ15" s="202"/>
      <c r="HR15" s="199"/>
      <c r="HS15" s="204"/>
      <c r="HT15" s="199"/>
      <c r="HU15" s="204"/>
      <c r="HV15" s="199"/>
      <c r="HW15" s="204"/>
      <c r="HX15" s="199"/>
      <c r="HY15" s="204"/>
      <c r="HZ15" s="199"/>
      <c r="IA15" s="204"/>
      <c r="IB15" s="199"/>
      <c r="IC15" s="202"/>
      <c r="ID15" s="199"/>
      <c r="IE15" s="202"/>
      <c r="IF15" s="199"/>
      <c r="IG15" s="204"/>
      <c r="IH15" s="199"/>
      <c r="II15" s="204"/>
      <c r="IJ15" s="206"/>
      <c r="IK15" s="204"/>
      <c r="IL15" s="206"/>
      <c r="IM15" s="204"/>
      <c r="IN15" s="199"/>
      <c r="IO15" s="204"/>
      <c r="IP15" s="199"/>
      <c r="IQ15" s="202"/>
      <c r="IR15" s="199"/>
      <c r="IS15" s="202"/>
      <c r="IT15" s="199"/>
      <c r="IU15" s="202"/>
      <c r="IV15" s="199"/>
    </row>
    <row r="16">
      <c r="A16" s="208">
        <f>IFERROR(__xludf.DUMMYFUNCTION("""COMPUTED_VALUE"""),100.0)</f>
        <v>100</v>
      </c>
      <c r="B16" s="231" t="str">
        <f t="shared" si="1"/>
        <v>Jakub Kouřimský</v>
      </c>
      <c r="C16" s="199">
        <f t="shared" ref="C16:BL16" si="15">BO16+EA16+GM16</f>
        <v>0</v>
      </c>
      <c r="D16" s="199">
        <f t="shared" si="15"/>
        <v>0</v>
      </c>
      <c r="E16" s="199">
        <f t="shared" si="15"/>
        <v>0</v>
      </c>
      <c r="F16" s="199">
        <f t="shared" si="15"/>
        <v>0</v>
      </c>
      <c r="G16" s="199">
        <f t="shared" si="15"/>
        <v>0</v>
      </c>
      <c r="H16" s="199">
        <f t="shared" si="15"/>
        <v>0</v>
      </c>
      <c r="I16" s="199">
        <f t="shared" si="15"/>
        <v>0</v>
      </c>
      <c r="J16" s="199">
        <f t="shared" si="15"/>
        <v>0</v>
      </c>
      <c r="K16" s="199">
        <f t="shared" si="15"/>
        <v>0</v>
      </c>
      <c r="L16" s="199">
        <f t="shared" si="15"/>
        <v>0</v>
      </c>
      <c r="M16" s="199">
        <f t="shared" si="15"/>
        <v>0</v>
      </c>
      <c r="N16" s="199">
        <f t="shared" si="15"/>
        <v>0</v>
      </c>
      <c r="O16" s="199">
        <f t="shared" si="15"/>
        <v>0</v>
      </c>
      <c r="P16" s="199">
        <f t="shared" si="15"/>
        <v>0</v>
      </c>
      <c r="Q16" s="199">
        <f t="shared" si="15"/>
        <v>0</v>
      </c>
      <c r="R16" s="199">
        <f t="shared" si="15"/>
        <v>0</v>
      </c>
      <c r="S16" s="199">
        <f t="shared" si="15"/>
        <v>0</v>
      </c>
      <c r="T16" s="199">
        <f t="shared" si="15"/>
        <v>0</v>
      </c>
      <c r="U16" s="199">
        <f t="shared" si="15"/>
        <v>0</v>
      </c>
      <c r="V16" s="199">
        <f t="shared" si="15"/>
        <v>0</v>
      </c>
      <c r="W16" s="199">
        <f t="shared" si="15"/>
        <v>0</v>
      </c>
      <c r="X16" s="199">
        <f t="shared" si="15"/>
        <v>0</v>
      </c>
      <c r="Y16" s="199">
        <f t="shared" si="15"/>
        <v>0</v>
      </c>
      <c r="Z16" s="199">
        <f t="shared" si="15"/>
        <v>0</v>
      </c>
      <c r="AA16" s="199">
        <f t="shared" si="15"/>
        <v>0</v>
      </c>
      <c r="AB16" s="199">
        <f t="shared" si="15"/>
        <v>0</v>
      </c>
      <c r="AC16" s="199">
        <f t="shared" si="15"/>
        <v>0</v>
      </c>
      <c r="AD16" s="199">
        <f t="shared" si="15"/>
        <v>0</v>
      </c>
      <c r="AE16" s="199">
        <f t="shared" si="15"/>
        <v>0</v>
      </c>
      <c r="AF16" s="199">
        <f t="shared" si="15"/>
        <v>0</v>
      </c>
      <c r="AG16" s="199">
        <f t="shared" si="15"/>
        <v>0</v>
      </c>
      <c r="AH16" s="199">
        <f t="shared" si="15"/>
        <v>0</v>
      </c>
      <c r="AI16" s="199">
        <f t="shared" si="15"/>
        <v>0</v>
      </c>
      <c r="AJ16" s="199">
        <f t="shared" si="15"/>
        <v>0</v>
      </c>
      <c r="AK16" s="199">
        <f t="shared" si="15"/>
        <v>0</v>
      </c>
      <c r="AL16" s="199">
        <f t="shared" si="15"/>
        <v>0</v>
      </c>
      <c r="AM16" s="199">
        <f t="shared" si="15"/>
        <v>0</v>
      </c>
      <c r="AN16" s="199">
        <f t="shared" si="15"/>
        <v>0</v>
      </c>
      <c r="AO16" s="199">
        <f t="shared" si="15"/>
        <v>0</v>
      </c>
      <c r="AP16" s="199">
        <f t="shared" si="15"/>
        <v>0</v>
      </c>
      <c r="AQ16" s="199">
        <f t="shared" si="15"/>
        <v>0</v>
      </c>
      <c r="AR16" s="199">
        <f t="shared" si="15"/>
        <v>0</v>
      </c>
      <c r="AS16" s="199">
        <f t="shared" si="15"/>
        <v>0</v>
      </c>
      <c r="AT16" s="199">
        <f t="shared" si="15"/>
        <v>0</v>
      </c>
      <c r="AU16" s="199">
        <f t="shared" si="15"/>
        <v>0</v>
      </c>
      <c r="AV16" s="199">
        <f t="shared" si="15"/>
        <v>0</v>
      </c>
      <c r="AW16" s="199">
        <f t="shared" si="15"/>
        <v>0</v>
      </c>
      <c r="AX16" s="199">
        <f t="shared" si="15"/>
        <v>0</v>
      </c>
      <c r="AY16" s="199">
        <f t="shared" si="15"/>
        <v>0</v>
      </c>
      <c r="AZ16" s="199">
        <f t="shared" si="15"/>
        <v>0</v>
      </c>
      <c r="BA16" s="199">
        <f t="shared" si="15"/>
        <v>0</v>
      </c>
      <c r="BB16" s="199">
        <f t="shared" si="15"/>
        <v>0</v>
      </c>
      <c r="BC16" s="199">
        <f t="shared" si="15"/>
        <v>0</v>
      </c>
      <c r="BD16" s="199">
        <f t="shared" si="15"/>
        <v>0</v>
      </c>
      <c r="BE16" s="199">
        <f t="shared" si="15"/>
        <v>0</v>
      </c>
      <c r="BF16" s="199">
        <f t="shared" si="15"/>
        <v>0</v>
      </c>
      <c r="BG16" s="199">
        <f t="shared" si="15"/>
        <v>0</v>
      </c>
      <c r="BH16" s="199">
        <f t="shared" si="15"/>
        <v>0</v>
      </c>
      <c r="BI16" s="199">
        <f t="shared" si="15"/>
        <v>0</v>
      </c>
      <c r="BJ16" s="199">
        <f t="shared" si="15"/>
        <v>0</v>
      </c>
      <c r="BK16" s="199">
        <f t="shared" si="15"/>
        <v>0</v>
      </c>
      <c r="BL16" s="199">
        <f t="shared" si="15"/>
        <v>0</v>
      </c>
      <c r="BM16" s="158"/>
      <c r="BN16" s="159" t="str">
        <f>IFERROR(__xludf.DUMMYFUNCTION("""COMPUTED_VALUE"""),"Jakub Kouřimský")</f>
        <v>Jakub Kouřimský</v>
      </c>
      <c r="BO16" s="202"/>
      <c r="BP16" s="203"/>
      <c r="BQ16" s="202"/>
      <c r="BR16" s="203"/>
      <c r="BS16" s="202"/>
      <c r="BT16" s="203"/>
      <c r="BU16" s="202"/>
      <c r="BV16" s="203"/>
      <c r="BW16" s="202"/>
      <c r="BX16" s="203"/>
      <c r="BY16" s="202"/>
      <c r="BZ16" s="203"/>
      <c r="CA16" s="202"/>
      <c r="CB16" s="203"/>
      <c r="CC16" s="202"/>
      <c r="CD16" s="203"/>
      <c r="CE16" s="202"/>
      <c r="CF16" s="203"/>
      <c r="CG16" s="202"/>
      <c r="CH16" s="203"/>
      <c r="CI16" s="202"/>
      <c r="CJ16" s="203"/>
      <c r="CK16" s="202"/>
      <c r="CL16" s="203"/>
      <c r="CM16" s="202"/>
      <c r="CN16" s="203"/>
      <c r="CO16" s="202"/>
      <c r="CP16" s="203"/>
      <c r="CQ16" s="202"/>
      <c r="CR16" s="203"/>
      <c r="CS16" s="202"/>
      <c r="CT16" s="199"/>
      <c r="CU16" s="204"/>
      <c r="CV16" s="199"/>
      <c r="CW16" s="202"/>
      <c r="CX16" s="199"/>
      <c r="CY16" s="202"/>
      <c r="CZ16" s="199"/>
      <c r="DA16" s="202"/>
      <c r="DB16" s="199"/>
      <c r="DC16" s="202"/>
      <c r="DD16" s="199"/>
      <c r="DE16" s="204"/>
      <c r="DF16" s="199"/>
      <c r="DG16" s="202"/>
      <c r="DH16" s="199"/>
      <c r="DI16" s="202"/>
      <c r="DJ16" s="199"/>
      <c r="DK16" s="202"/>
      <c r="DL16" s="199"/>
      <c r="DM16" s="202"/>
      <c r="DN16" s="199"/>
      <c r="DO16" s="202"/>
      <c r="DP16" s="199"/>
      <c r="DQ16" s="202"/>
      <c r="DR16" s="199"/>
      <c r="DS16" s="202"/>
      <c r="DT16" s="199"/>
      <c r="DU16" s="202"/>
      <c r="DV16" s="199"/>
      <c r="DW16" s="202"/>
      <c r="DX16" s="199"/>
      <c r="DY16" s="158"/>
      <c r="DZ16" s="159" t="str">
        <f t="shared" si="3"/>
        <v>Jakub Kouřimský</v>
      </c>
      <c r="EA16" s="202"/>
      <c r="EB16" s="203"/>
      <c r="EC16" s="202"/>
      <c r="ED16" s="203"/>
      <c r="EE16" s="202"/>
      <c r="EF16" s="203"/>
      <c r="EG16" s="202"/>
      <c r="EH16" s="203"/>
      <c r="EI16" s="202"/>
      <c r="EJ16" s="203"/>
      <c r="EK16" s="202"/>
      <c r="EL16" s="203"/>
      <c r="EM16" s="202"/>
      <c r="EN16" s="203"/>
      <c r="EO16" s="202"/>
      <c r="EP16" s="203"/>
      <c r="EQ16" s="202"/>
      <c r="ER16" s="203"/>
      <c r="ES16" s="202"/>
      <c r="ET16" s="203"/>
      <c r="EU16" s="202"/>
      <c r="EV16" s="203"/>
      <c r="EW16" s="202"/>
      <c r="EX16" s="203"/>
      <c r="EY16" s="202"/>
      <c r="EZ16" s="203"/>
      <c r="FA16" s="202"/>
      <c r="FB16" s="203"/>
      <c r="FC16" s="202"/>
      <c r="FD16" s="203"/>
      <c r="FE16" s="202"/>
      <c r="FF16" s="199"/>
      <c r="FG16" s="204"/>
      <c r="FH16" s="199"/>
      <c r="FI16" s="202"/>
      <c r="FJ16" s="199"/>
      <c r="FK16" s="202"/>
      <c r="FL16" s="199"/>
      <c r="FM16" s="202"/>
      <c r="FN16" s="199"/>
      <c r="FO16" s="202"/>
      <c r="FP16" s="199"/>
      <c r="FQ16" s="204"/>
      <c r="FR16" s="199"/>
      <c r="FS16" s="202"/>
      <c r="FT16" s="199"/>
      <c r="FU16" s="202"/>
      <c r="FV16" s="199"/>
      <c r="FW16" s="202"/>
      <c r="FX16" s="199"/>
      <c r="FY16" s="202"/>
      <c r="FZ16" s="199"/>
      <c r="GA16" s="202"/>
      <c r="GB16" s="199"/>
      <c r="GC16" s="202"/>
      <c r="GD16" s="199"/>
      <c r="GE16" s="202"/>
      <c r="GF16" s="199"/>
      <c r="GG16" s="202"/>
      <c r="GH16" s="199"/>
      <c r="GI16" s="202"/>
      <c r="GJ16" s="199"/>
      <c r="GK16" s="158"/>
      <c r="GL16" s="159" t="str">
        <f t="shared" si="4"/>
        <v>Jakub Kouřimský</v>
      </c>
      <c r="GM16" s="202"/>
      <c r="GN16" s="203"/>
      <c r="GO16" s="202"/>
      <c r="GP16" s="203"/>
      <c r="GQ16" s="202"/>
      <c r="GR16" s="203"/>
      <c r="GS16" s="202"/>
      <c r="GT16" s="203"/>
      <c r="GU16" s="202"/>
      <c r="GV16" s="203"/>
      <c r="GW16" s="202"/>
      <c r="GX16" s="203"/>
      <c r="GY16" s="202"/>
      <c r="GZ16" s="203"/>
      <c r="HA16" s="202"/>
      <c r="HB16" s="203"/>
      <c r="HC16" s="202"/>
      <c r="HD16" s="203"/>
      <c r="HE16" s="202"/>
      <c r="HF16" s="203"/>
      <c r="HG16" s="202"/>
      <c r="HH16" s="203"/>
      <c r="HI16" s="202"/>
      <c r="HJ16" s="203"/>
      <c r="HK16" s="202"/>
      <c r="HL16" s="203"/>
      <c r="HM16" s="202"/>
      <c r="HN16" s="203"/>
      <c r="HO16" s="202"/>
      <c r="HP16" s="203"/>
      <c r="HQ16" s="202"/>
      <c r="HR16" s="199"/>
      <c r="HS16" s="204"/>
      <c r="HT16" s="199"/>
      <c r="HU16" s="202"/>
      <c r="HV16" s="199"/>
      <c r="HW16" s="202"/>
      <c r="HX16" s="199"/>
      <c r="HY16" s="202"/>
      <c r="HZ16" s="199"/>
      <c r="IA16" s="202"/>
      <c r="IB16" s="199"/>
      <c r="IC16" s="204"/>
      <c r="ID16" s="199"/>
      <c r="IE16" s="202"/>
      <c r="IF16" s="199"/>
      <c r="IG16" s="202"/>
      <c r="IH16" s="199"/>
      <c r="II16" s="202"/>
      <c r="IJ16" s="199"/>
      <c r="IK16" s="202"/>
      <c r="IL16" s="199"/>
      <c r="IM16" s="202"/>
      <c r="IN16" s="199"/>
      <c r="IO16" s="202"/>
      <c r="IP16" s="199"/>
      <c r="IQ16" s="202"/>
      <c r="IR16" s="199"/>
      <c r="IS16" s="202"/>
      <c r="IT16" s="199"/>
      <c r="IU16" s="202"/>
      <c r="IV16" s="199"/>
    </row>
    <row r="17">
      <c r="A17" s="208">
        <f>IFERROR(__xludf.DUMMYFUNCTION("""COMPUTED_VALUE"""),100.0)</f>
        <v>100</v>
      </c>
      <c r="B17" s="231" t="str">
        <f t="shared" si="1"/>
        <v>Filip Fux</v>
      </c>
      <c r="C17" s="199">
        <f t="shared" ref="C17:BL17" si="16">BO17+EA17+GM17</f>
        <v>0</v>
      </c>
      <c r="D17" s="199">
        <f t="shared" si="16"/>
        <v>0</v>
      </c>
      <c r="E17" s="199">
        <f t="shared" si="16"/>
        <v>0</v>
      </c>
      <c r="F17" s="199">
        <f t="shared" si="16"/>
        <v>0</v>
      </c>
      <c r="G17" s="199">
        <f t="shared" si="16"/>
        <v>0</v>
      </c>
      <c r="H17" s="199">
        <f t="shared" si="16"/>
        <v>0</v>
      </c>
      <c r="I17" s="199">
        <f t="shared" si="16"/>
        <v>0</v>
      </c>
      <c r="J17" s="199">
        <f t="shared" si="16"/>
        <v>0</v>
      </c>
      <c r="K17" s="199">
        <f t="shared" si="16"/>
        <v>0</v>
      </c>
      <c r="L17" s="199">
        <f t="shared" si="16"/>
        <v>0</v>
      </c>
      <c r="M17" s="199">
        <f t="shared" si="16"/>
        <v>0</v>
      </c>
      <c r="N17" s="199">
        <f t="shared" si="16"/>
        <v>0</v>
      </c>
      <c r="O17" s="199">
        <f t="shared" si="16"/>
        <v>0</v>
      </c>
      <c r="P17" s="199">
        <f t="shared" si="16"/>
        <v>0</v>
      </c>
      <c r="Q17" s="199">
        <f t="shared" si="16"/>
        <v>0</v>
      </c>
      <c r="R17" s="199">
        <f t="shared" si="16"/>
        <v>0</v>
      </c>
      <c r="S17" s="199">
        <f t="shared" si="16"/>
        <v>0</v>
      </c>
      <c r="T17" s="199">
        <f t="shared" si="16"/>
        <v>0</v>
      </c>
      <c r="U17" s="199">
        <f t="shared" si="16"/>
        <v>0</v>
      </c>
      <c r="V17" s="199">
        <f t="shared" si="16"/>
        <v>0</v>
      </c>
      <c r="W17" s="199">
        <f t="shared" si="16"/>
        <v>0</v>
      </c>
      <c r="X17" s="199">
        <f t="shared" si="16"/>
        <v>0</v>
      </c>
      <c r="Y17" s="199">
        <f t="shared" si="16"/>
        <v>6.5</v>
      </c>
      <c r="Z17" s="199">
        <f t="shared" si="16"/>
        <v>0</v>
      </c>
      <c r="AA17" s="199">
        <f t="shared" si="16"/>
        <v>0</v>
      </c>
      <c r="AB17" s="199">
        <f t="shared" si="16"/>
        <v>0</v>
      </c>
      <c r="AC17" s="199">
        <f t="shared" si="16"/>
        <v>0</v>
      </c>
      <c r="AD17" s="199">
        <f t="shared" si="16"/>
        <v>0</v>
      </c>
      <c r="AE17" s="199">
        <f t="shared" si="16"/>
        <v>0</v>
      </c>
      <c r="AF17" s="199">
        <f t="shared" si="16"/>
        <v>0</v>
      </c>
      <c r="AG17" s="199">
        <f t="shared" si="16"/>
        <v>0</v>
      </c>
      <c r="AH17" s="199">
        <f t="shared" si="16"/>
        <v>0</v>
      </c>
      <c r="AI17" s="199">
        <f t="shared" si="16"/>
        <v>0</v>
      </c>
      <c r="AJ17" s="199">
        <f t="shared" si="16"/>
        <v>0</v>
      </c>
      <c r="AK17" s="199">
        <f t="shared" si="16"/>
        <v>0</v>
      </c>
      <c r="AL17" s="199">
        <f t="shared" si="16"/>
        <v>0</v>
      </c>
      <c r="AM17" s="199">
        <f t="shared" si="16"/>
        <v>0</v>
      </c>
      <c r="AN17" s="199">
        <f t="shared" si="16"/>
        <v>0</v>
      </c>
      <c r="AO17" s="199">
        <f t="shared" si="16"/>
        <v>0</v>
      </c>
      <c r="AP17" s="199">
        <f t="shared" si="16"/>
        <v>0</v>
      </c>
      <c r="AQ17" s="199">
        <f t="shared" si="16"/>
        <v>0</v>
      </c>
      <c r="AR17" s="199">
        <f t="shared" si="16"/>
        <v>0</v>
      </c>
      <c r="AS17" s="199">
        <f t="shared" si="16"/>
        <v>0</v>
      </c>
      <c r="AT17" s="199">
        <f t="shared" si="16"/>
        <v>0</v>
      </c>
      <c r="AU17" s="199">
        <f t="shared" si="16"/>
        <v>0</v>
      </c>
      <c r="AV17" s="199">
        <f t="shared" si="16"/>
        <v>0</v>
      </c>
      <c r="AW17" s="199">
        <f t="shared" si="16"/>
        <v>0</v>
      </c>
      <c r="AX17" s="199">
        <f t="shared" si="16"/>
        <v>0</v>
      </c>
      <c r="AY17" s="199">
        <f t="shared" si="16"/>
        <v>0</v>
      </c>
      <c r="AZ17" s="199">
        <f t="shared" si="16"/>
        <v>0</v>
      </c>
      <c r="BA17" s="199">
        <f t="shared" si="16"/>
        <v>0</v>
      </c>
      <c r="BB17" s="199">
        <f t="shared" si="16"/>
        <v>0</v>
      </c>
      <c r="BC17" s="199">
        <f t="shared" si="16"/>
        <v>0</v>
      </c>
      <c r="BD17" s="199">
        <f t="shared" si="16"/>
        <v>0</v>
      </c>
      <c r="BE17" s="199">
        <f t="shared" si="16"/>
        <v>0</v>
      </c>
      <c r="BF17" s="199">
        <f t="shared" si="16"/>
        <v>0</v>
      </c>
      <c r="BG17" s="199">
        <f t="shared" si="16"/>
        <v>0</v>
      </c>
      <c r="BH17" s="199">
        <f t="shared" si="16"/>
        <v>0</v>
      </c>
      <c r="BI17" s="199">
        <f t="shared" si="16"/>
        <v>0</v>
      </c>
      <c r="BJ17" s="199">
        <f t="shared" si="16"/>
        <v>0</v>
      </c>
      <c r="BK17" s="199">
        <f t="shared" si="16"/>
        <v>0</v>
      </c>
      <c r="BL17" s="199">
        <f t="shared" si="16"/>
        <v>0</v>
      </c>
      <c r="BM17" s="158"/>
      <c r="BN17" s="159" t="str">
        <f>IFERROR(__xludf.DUMMYFUNCTION("""COMPUTED_VALUE"""),"Filip Fux")</f>
        <v>Filip Fux</v>
      </c>
      <c r="BO17" s="202"/>
      <c r="BP17" s="203"/>
      <c r="BQ17" s="202"/>
      <c r="BR17" s="203"/>
      <c r="BS17" s="202"/>
      <c r="BT17" s="203"/>
      <c r="BU17" s="202"/>
      <c r="BV17" s="203"/>
      <c r="BW17" s="202"/>
      <c r="BX17" s="203"/>
      <c r="BY17" s="202"/>
      <c r="BZ17" s="203"/>
      <c r="CA17" s="202"/>
      <c r="CB17" s="203"/>
      <c r="CC17" s="202"/>
      <c r="CD17" s="203"/>
      <c r="CE17" s="202"/>
      <c r="CF17" s="203"/>
      <c r="CG17" s="202"/>
      <c r="CH17" s="203"/>
      <c r="CI17" s="202"/>
      <c r="CJ17" s="203"/>
      <c r="CK17" s="202"/>
      <c r="CL17" s="203"/>
      <c r="CM17" s="202"/>
      <c r="CN17" s="203"/>
      <c r="CO17" s="202"/>
      <c r="CP17" s="203"/>
      <c r="CQ17" s="202"/>
      <c r="CR17" s="203"/>
      <c r="CS17" s="202"/>
      <c r="CT17" s="199"/>
      <c r="CU17" s="202"/>
      <c r="CV17" s="199"/>
      <c r="CW17" s="202"/>
      <c r="CX17" s="199"/>
      <c r="CY17" s="202"/>
      <c r="CZ17" s="199"/>
      <c r="DA17" s="202"/>
      <c r="DB17" s="199"/>
      <c r="DC17" s="202"/>
      <c r="DD17" s="199"/>
      <c r="DE17" s="202"/>
      <c r="DF17" s="199"/>
      <c r="DG17" s="202"/>
      <c r="DH17" s="199"/>
      <c r="DI17" s="202"/>
      <c r="DJ17" s="199"/>
      <c r="DK17" s="202"/>
      <c r="DL17" s="199"/>
      <c r="DM17" s="202"/>
      <c r="DN17" s="199"/>
      <c r="DO17" s="202"/>
      <c r="DP17" s="199"/>
      <c r="DQ17" s="202"/>
      <c r="DR17" s="199"/>
      <c r="DS17" s="202"/>
      <c r="DT17" s="199"/>
      <c r="DU17" s="202"/>
      <c r="DV17" s="199"/>
      <c r="DW17" s="202"/>
      <c r="DX17" s="199"/>
      <c r="DY17" s="158"/>
      <c r="DZ17" s="159" t="str">
        <f t="shared" si="3"/>
        <v>Filip Fux</v>
      </c>
      <c r="EA17" s="202"/>
      <c r="EB17" s="203"/>
      <c r="EC17" s="202"/>
      <c r="ED17" s="203"/>
      <c r="EE17" s="202"/>
      <c r="EF17" s="203"/>
      <c r="EG17" s="202"/>
      <c r="EH17" s="203"/>
      <c r="EI17" s="202"/>
      <c r="EJ17" s="203"/>
      <c r="EK17" s="202"/>
      <c r="EL17" s="203"/>
      <c r="EM17" s="202"/>
      <c r="EN17" s="203"/>
      <c r="EO17" s="202"/>
      <c r="EP17" s="203"/>
      <c r="EQ17" s="202"/>
      <c r="ER17" s="203"/>
      <c r="ES17" s="202"/>
      <c r="ET17" s="203"/>
      <c r="EU17" s="202"/>
      <c r="EV17" s="203"/>
      <c r="EW17" s="202">
        <f>IFERROR(__xludf.DUMMYFUNCTION("""COMPUTED_VALUE"""),6.5)</f>
        <v>6.5</v>
      </c>
      <c r="EX17" s="203"/>
      <c r="EY17" s="202"/>
      <c r="EZ17" s="203"/>
      <c r="FA17" s="202"/>
      <c r="FB17" s="203"/>
      <c r="FC17" s="202"/>
      <c r="FD17" s="203"/>
      <c r="FE17" s="202"/>
      <c r="FF17" s="199"/>
      <c r="FG17" s="202"/>
      <c r="FH17" s="199"/>
      <c r="FI17" s="202"/>
      <c r="FJ17" s="199"/>
      <c r="FK17" s="202"/>
      <c r="FL17" s="199"/>
      <c r="FM17" s="202"/>
      <c r="FN17" s="199"/>
      <c r="FO17" s="202"/>
      <c r="FP17" s="199"/>
      <c r="FQ17" s="202"/>
      <c r="FR17" s="199"/>
      <c r="FS17" s="202"/>
      <c r="FT17" s="199"/>
      <c r="FU17" s="202"/>
      <c r="FV17" s="199"/>
      <c r="FW17" s="202"/>
      <c r="FX17" s="199"/>
      <c r="FY17" s="202"/>
      <c r="FZ17" s="199"/>
      <c r="GA17" s="202"/>
      <c r="GB17" s="199"/>
      <c r="GC17" s="202"/>
      <c r="GD17" s="199"/>
      <c r="GE17" s="202"/>
      <c r="GF17" s="199"/>
      <c r="GG17" s="202"/>
      <c r="GH17" s="199"/>
      <c r="GI17" s="202"/>
      <c r="GJ17" s="199"/>
      <c r="GK17" s="158"/>
      <c r="GL17" s="159" t="str">
        <f t="shared" si="4"/>
        <v>Filip Fux</v>
      </c>
      <c r="GM17" s="202"/>
      <c r="GN17" s="203"/>
      <c r="GO17" s="202"/>
      <c r="GP17" s="203"/>
      <c r="GQ17" s="202"/>
      <c r="GR17" s="203"/>
      <c r="GS17" s="202"/>
      <c r="GT17" s="203"/>
      <c r="GU17" s="202"/>
      <c r="GV17" s="203"/>
      <c r="GW17" s="202"/>
      <c r="GX17" s="203"/>
      <c r="GY17" s="202"/>
      <c r="GZ17" s="203"/>
      <c r="HA17" s="202"/>
      <c r="HB17" s="203"/>
      <c r="HC17" s="202"/>
      <c r="HD17" s="203"/>
      <c r="HE17" s="202"/>
      <c r="HF17" s="203"/>
      <c r="HG17" s="202"/>
      <c r="HH17" s="203"/>
      <c r="HI17" s="202"/>
      <c r="HJ17" s="203"/>
      <c r="HK17" s="202"/>
      <c r="HL17" s="203"/>
      <c r="HM17" s="202"/>
      <c r="HN17" s="203"/>
      <c r="HO17" s="202"/>
      <c r="HP17" s="203"/>
      <c r="HQ17" s="202"/>
      <c r="HR17" s="199"/>
      <c r="HS17" s="202"/>
      <c r="HT17" s="199"/>
      <c r="HU17" s="202"/>
      <c r="HV17" s="199"/>
      <c r="HW17" s="202"/>
      <c r="HX17" s="199"/>
      <c r="HY17" s="202"/>
      <c r="HZ17" s="199"/>
      <c r="IA17" s="202"/>
      <c r="IB17" s="199"/>
      <c r="IC17" s="202"/>
      <c r="ID17" s="199"/>
      <c r="IE17" s="202"/>
      <c r="IF17" s="199"/>
      <c r="IG17" s="202"/>
      <c r="IH17" s="199"/>
      <c r="II17" s="202"/>
      <c r="IJ17" s="199"/>
      <c r="IK17" s="202"/>
      <c r="IL17" s="199"/>
      <c r="IM17" s="202"/>
      <c r="IN17" s="199"/>
      <c r="IO17" s="202"/>
      <c r="IP17" s="199"/>
      <c r="IQ17" s="202"/>
      <c r="IR17" s="199"/>
      <c r="IS17" s="202"/>
      <c r="IT17" s="199"/>
      <c r="IU17" s="202"/>
      <c r="IV17" s="199"/>
    </row>
    <row r="18">
      <c r="A18" s="208">
        <f>IFERROR(__xludf.DUMMYFUNCTION("""COMPUTED_VALUE"""),100.0)</f>
        <v>100</v>
      </c>
      <c r="B18" s="231" t="str">
        <f t="shared" si="1"/>
        <v>Martin Štěpánek</v>
      </c>
      <c r="C18" s="199">
        <f t="shared" ref="C18:BL18" si="17">BO18+EA18+GM18</f>
        <v>0</v>
      </c>
      <c r="D18" s="199">
        <f t="shared" si="17"/>
        <v>0</v>
      </c>
      <c r="E18" s="199">
        <f t="shared" si="17"/>
        <v>0</v>
      </c>
      <c r="F18" s="199">
        <f t="shared" si="17"/>
        <v>0</v>
      </c>
      <c r="G18" s="199">
        <f t="shared" si="17"/>
        <v>0</v>
      </c>
      <c r="H18" s="199">
        <f t="shared" si="17"/>
        <v>0</v>
      </c>
      <c r="I18" s="199">
        <f t="shared" si="17"/>
        <v>0</v>
      </c>
      <c r="J18" s="199">
        <f t="shared" si="17"/>
        <v>0</v>
      </c>
      <c r="K18" s="199">
        <f t="shared" si="17"/>
        <v>0</v>
      </c>
      <c r="L18" s="199">
        <f t="shared" si="17"/>
        <v>0</v>
      </c>
      <c r="M18" s="199">
        <f t="shared" si="17"/>
        <v>0</v>
      </c>
      <c r="N18" s="199">
        <f t="shared" si="17"/>
        <v>0</v>
      </c>
      <c r="O18" s="199">
        <f t="shared" si="17"/>
        <v>0</v>
      </c>
      <c r="P18" s="199">
        <f t="shared" si="17"/>
        <v>0</v>
      </c>
      <c r="Q18" s="199">
        <f t="shared" si="17"/>
        <v>0</v>
      </c>
      <c r="R18" s="199">
        <f t="shared" si="17"/>
        <v>0</v>
      </c>
      <c r="S18" s="199">
        <f t="shared" si="17"/>
        <v>0</v>
      </c>
      <c r="T18" s="199">
        <f t="shared" si="17"/>
        <v>0</v>
      </c>
      <c r="U18" s="199">
        <f t="shared" si="17"/>
        <v>0</v>
      </c>
      <c r="V18" s="199">
        <f t="shared" si="17"/>
        <v>0</v>
      </c>
      <c r="W18" s="199">
        <f t="shared" si="17"/>
        <v>0</v>
      </c>
      <c r="X18" s="199">
        <f t="shared" si="17"/>
        <v>0</v>
      </c>
      <c r="Y18" s="199">
        <f t="shared" si="17"/>
        <v>0</v>
      </c>
      <c r="Z18" s="199">
        <f t="shared" si="17"/>
        <v>0</v>
      </c>
      <c r="AA18" s="199">
        <f t="shared" si="17"/>
        <v>0</v>
      </c>
      <c r="AB18" s="199">
        <f t="shared" si="17"/>
        <v>0</v>
      </c>
      <c r="AC18" s="199">
        <f t="shared" si="17"/>
        <v>0</v>
      </c>
      <c r="AD18" s="199">
        <f t="shared" si="17"/>
        <v>0</v>
      </c>
      <c r="AE18" s="199">
        <f t="shared" si="17"/>
        <v>0</v>
      </c>
      <c r="AF18" s="199">
        <f t="shared" si="17"/>
        <v>0</v>
      </c>
      <c r="AG18" s="199">
        <f t="shared" si="17"/>
        <v>0</v>
      </c>
      <c r="AH18" s="199">
        <f t="shared" si="17"/>
        <v>0</v>
      </c>
      <c r="AI18" s="199">
        <f t="shared" si="17"/>
        <v>0</v>
      </c>
      <c r="AJ18" s="199">
        <f t="shared" si="17"/>
        <v>0</v>
      </c>
      <c r="AK18" s="199">
        <f t="shared" si="17"/>
        <v>0</v>
      </c>
      <c r="AL18" s="199">
        <f t="shared" si="17"/>
        <v>0</v>
      </c>
      <c r="AM18" s="199">
        <f t="shared" si="17"/>
        <v>0</v>
      </c>
      <c r="AN18" s="199">
        <f t="shared" si="17"/>
        <v>0</v>
      </c>
      <c r="AO18" s="199">
        <f t="shared" si="17"/>
        <v>0</v>
      </c>
      <c r="AP18" s="199">
        <f t="shared" si="17"/>
        <v>0</v>
      </c>
      <c r="AQ18" s="199">
        <f t="shared" si="17"/>
        <v>0</v>
      </c>
      <c r="AR18" s="199">
        <f t="shared" si="17"/>
        <v>0</v>
      </c>
      <c r="AS18" s="199">
        <f t="shared" si="17"/>
        <v>0</v>
      </c>
      <c r="AT18" s="199">
        <f t="shared" si="17"/>
        <v>0</v>
      </c>
      <c r="AU18" s="199">
        <f t="shared" si="17"/>
        <v>0</v>
      </c>
      <c r="AV18" s="199">
        <f t="shared" si="17"/>
        <v>0</v>
      </c>
      <c r="AW18" s="199">
        <f t="shared" si="17"/>
        <v>0</v>
      </c>
      <c r="AX18" s="199">
        <f t="shared" si="17"/>
        <v>0</v>
      </c>
      <c r="AY18" s="199">
        <f t="shared" si="17"/>
        <v>0</v>
      </c>
      <c r="AZ18" s="199">
        <f t="shared" si="17"/>
        <v>0</v>
      </c>
      <c r="BA18" s="199">
        <f t="shared" si="17"/>
        <v>0</v>
      </c>
      <c r="BB18" s="199">
        <f t="shared" si="17"/>
        <v>0</v>
      </c>
      <c r="BC18" s="199">
        <f t="shared" si="17"/>
        <v>0</v>
      </c>
      <c r="BD18" s="199">
        <f t="shared" si="17"/>
        <v>0</v>
      </c>
      <c r="BE18" s="199">
        <f t="shared" si="17"/>
        <v>0</v>
      </c>
      <c r="BF18" s="199">
        <f t="shared" si="17"/>
        <v>0</v>
      </c>
      <c r="BG18" s="199">
        <f t="shared" si="17"/>
        <v>0</v>
      </c>
      <c r="BH18" s="199">
        <f t="shared" si="17"/>
        <v>0</v>
      </c>
      <c r="BI18" s="199">
        <f t="shared" si="17"/>
        <v>0</v>
      </c>
      <c r="BJ18" s="199">
        <f t="shared" si="17"/>
        <v>0</v>
      </c>
      <c r="BK18" s="199">
        <f t="shared" si="17"/>
        <v>0</v>
      </c>
      <c r="BL18" s="199">
        <f t="shared" si="17"/>
        <v>0</v>
      </c>
      <c r="BM18" s="158"/>
      <c r="BN18" s="159" t="str">
        <f>IFERROR(__xludf.DUMMYFUNCTION("""COMPUTED_VALUE"""),"Martin Štěpánek")</f>
        <v>Martin Štěpánek</v>
      </c>
      <c r="BO18" s="202"/>
      <c r="BP18" s="203"/>
      <c r="BQ18" s="202"/>
      <c r="BR18" s="203"/>
      <c r="BS18" s="202"/>
      <c r="BT18" s="203"/>
      <c r="BU18" s="202"/>
      <c r="BV18" s="203"/>
      <c r="BW18" s="202"/>
      <c r="BX18" s="203"/>
      <c r="BY18" s="202"/>
      <c r="BZ18" s="203"/>
      <c r="CA18" s="202"/>
      <c r="CB18" s="203"/>
      <c r="CC18" s="202"/>
      <c r="CD18" s="203"/>
      <c r="CE18" s="202"/>
      <c r="CF18" s="203"/>
      <c r="CG18" s="202"/>
      <c r="CH18" s="203"/>
      <c r="CI18" s="202"/>
      <c r="CJ18" s="203"/>
      <c r="CK18" s="202"/>
      <c r="CL18" s="203"/>
      <c r="CM18" s="202"/>
      <c r="CN18" s="203"/>
      <c r="CO18" s="202"/>
      <c r="CP18" s="203"/>
      <c r="CQ18" s="202"/>
      <c r="CR18" s="203"/>
      <c r="CS18" s="202"/>
      <c r="CT18" s="199"/>
      <c r="CU18" s="202"/>
      <c r="CV18" s="199"/>
      <c r="CW18" s="202"/>
      <c r="CX18" s="199"/>
      <c r="CY18" s="202"/>
      <c r="CZ18" s="199"/>
      <c r="DA18" s="202"/>
      <c r="DB18" s="199"/>
      <c r="DC18" s="202"/>
      <c r="DD18" s="199"/>
      <c r="DE18" s="202"/>
      <c r="DF18" s="199"/>
      <c r="DG18" s="202"/>
      <c r="DH18" s="199"/>
      <c r="DI18" s="202"/>
      <c r="DJ18" s="199"/>
      <c r="DK18" s="202"/>
      <c r="DL18" s="199"/>
      <c r="DM18" s="202"/>
      <c r="DN18" s="199"/>
      <c r="DO18" s="202"/>
      <c r="DP18" s="199"/>
      <c r="DQ18" s="202"/>
      <c r="DR18" s="199"/>
      <c r="DS18" s="202"/>
      <c r="DT18" s="199"/>
      <c r="DU18" s="202"/>
      <c r="DV18" s="199"/>
      <c r="DW18" s="202"/>
      <c r="DX18" s="199"/>
      <c r="DY18" s="158"/>
      <c r="DZ18" s="159" t="str">
        <f t="shared" si="3"/>
        <v>Martin Štěpánek</v>
      </c>
      <c r="EA18" s="202"/>
      <c r="EB18" s="203"/>
      <c r="EC18" s="202"/>
      <c r="ED18" s="203"/>
      <c r="EE18" s="202"/>
      <c r="EF18" s="203"/>
      <c r="EG18" s="202"/>
      <c r="EH18" s="203"/>
      <c r="EI18" s="202"/>
      <c r="EJ18" s="203"/>
      <c r="EK18" s="202"/>
      <c r="EL18" s="203"/>
      <c r="EM18" s="202"/>
      <c r="EN18" s="203"/>
      <c r="EO18" s="202"/>
      <c r="EP18" s="203"/>
      <c r="EQ18" s="202"/>
      <c r="ER18" s="203"/>
      <c r="ES18" s="202"/>
      <c r="ET18" s="203"/>
      <c r="EU18" s="202"/>
      <c r="EV18" s="203"/>
      <c r="EW18" s="202"/>
      <c r="EX18" s="203"/>
      <c r="EY18" s="202"/>
      <c r="EZ18" s="203"/>
      <c r="FA18" s="202"/>
      <c r="FB18" s="203"/>
      <c r="FC18" s="202"/>
      <c r="FD18" s="203"/>
      <c r="FE18" s="202"/>
      <c r="FF18" s="199"/>
      <c r="FG18" s="202"/>
      <c r="FH18" s="199"/>
      <c r="FI18" s="202"/>
      <c r="FJ18" s="199"/>
      <c r="FK18" s="202"/>
      <c r="FL18" s="199"/>
      <c r="FM18" s="202"/>
      <c r="FN18" s="199"/>
      <c r="FO18" s="202"/>
      <c r="FP18" s="199"/>
      <c r="FQ18" s="202"/>
      <c r="FR18" s="199"/>
      <c r="FS18" s="202"/>
      <c r="FT18" s="199"/>
      <c r="FU18" s="202"/>
      <c r="FV18" s="199"/>
      <c r="FW18" s="202"/>
      <c r="FX18" s="199"/>
      <c r="FY18" s="202"/>
      <c r="FZ18" s="199"/>
      <c r="GA18" s="202"/>
      <c r="GB18" s="199"/>
      <c r="GC18" s="202"/>
      <c r="GD18" s="199"/>
      <c r="GE18" s="202"/>
      <c r="GF18" s="199"/>
      <c r="GG18" s="202"/>
      <c r="GH18" s="199"/>
      <c r="GI18" s="202"/>
      <c r="GJ18" s="199"/>
      <c r="GK18" s="158"/>
      <c r="GL18" s="159" t="str">
        <f t="shared" si="4"/>
        <v>Martin Štěpánek</v>
      </c>
      <c r="GM18" s="202"/>
      <c r="GN18" s="203"/>
      <c r="GO18" s="202"/>
      <c r="GP18" s="203"/>
      <c r="GQ18" s="202"/>
      <c r="GR18" s="203"/>
      <c r="GS18" s="202"/>
      <c r="GT18" s="203"/>
      <c r="GU18" s="202"/>
      <c r="GV18" s="203"/>
      <c r="GW18" s="202"/>
      <c r="GX18" s="203"/>
      <c r="GY18" s="202"/>
      <c r="GZ18" s="203"/>
      <c r="HA18" s="202"/>
      <c r="HB18" s="203"/>
      <c r="HC18" s="202"/>
      <c r="HD18" s="203"/>
      <c r="HE18" s="202"/>
      <c r="HF18" s="203"/>
      <c r="HG18" s="202"/>
      <c r="HH18" s="203"/>
      <c r="HI18" s="202"/>
      <c r="HJ18" s="203"/>
      <c r="HK18" s="202"/>
      <c r="HL18" s="203"/>
      <c r="HM18" s="202"/>
      <c r="HN18" s="203"/>
      <c r="HO18" s="202"/>
      <c r="HP18" s="203"/>
      <c r="HQ18" s="202"/>
      <c r="HR18" s="199"/>
      <c r="HS18" s="202"/>
      <c r="HT18" s="199"/>
      <c r="HU18" s="202"/>
      <c r="HV18" s="199"/>
      <c r="HW18" s="202"/>
      <c r="HX18" s="199"/>
      <c r="HY18" s="202"/>
      <c r="HZ18" s="199"/>
      <c r="IA18" s="202"/>
      <c r="IB18" s="199"/>
      <c r="IC18" s="202"/>
      <c r="ID18" s="199"/>
      <c r="IE18" s="202"/>
      <c r="IF18" s="199"/>
      <c r="IG18" s="202"/>
      <c r="IH18" s="199"/>
      <c r="II18" s="202"/>
      <c r="IJ18" s="199"/>
      <c r="IK18" s="202"/>
      <c r="IL18" s="199"/>
      <c r="IM18" s="202"/>
      <c r="IN18" s="199"/>
      <c r="IO18" s="202"/>
      <c r="IP18" s="199"/>
      <c r="IQ18" s="202"/>
      <c r="IR18" s="199"/>
      <c r="IS18" s="202"/>
      <c r="IT18" s="199"/>
      <c r="IU18" s="202"/>
      <c r="IV18" s="199"/>
    </row>
    <row r="19">
      <c r="A19" s="208">
        <f>IFERROR(__xludf.DUMMYFUNCTION("""COMPUTED_VALUE"""),100.0)</f>
        <v>100</v>
      </c>
      <c r="B19" s="231" t="str">
        <f t="shared" si="1"/>
        <v>Jakub Ljuta</v>
      </c>
      <c r="C19" s="199">
        <f t="shared" ref="C19:BL19" si="18">BO19+EA19+GM19</f>
        <v>0</v>
      </c>
      <c r="D19" s="199">
        <f t="shared" si="18"/>
        <v>0</v>
      </c>
      <c r="E19" s="199">
        <f t="shared" si="18"/>
        <v>0</v>
      </c>
      <c r="F19" s="199">
        <f t="shared" si="18"/>
        <v>0</v>
      </c>
      <c r="G19" s="199">
        <f t="shared" si="18"/>
        <v>0</v>
      </c>
      <c r="H19" s="199">
        <f t="shared" si="18"/>
        <v>0</v>
      </c>
      <c r="I19" s="199">
        <f t="shared" si="18"/>
        <v>0</v>
      </c>
      <c r="J19" s="199">
        <f t="shared" si="18"/>
        <v>0</v>
      </c>
      <c r="K19" s="199">
        <f t="shared" si="18"/>
        <v>0</v>
      </c>
      <c r="L19" s="199">
        <f t="shared" si="18"/>
        <v>0</v>
      </c>
      <c r="M19" s="199">
        <f t="shared" si="18"/>
        <v>0</v>
      </c>
      <c r="N19" s="199">
        <f t="shared" si="18"/>
        <v>0</v>
      </c>
      <c r="O19" s="199">
        <f t="shared" si="18"/>
        <v>0</v>
      </c>
      <c r="P19" s="199">
        <f t="shared" si="18"/>
        <v>0</v>
      </c>
      <c r="Q19" s="199">
        <f t="shared" si="18"/>
        <v>0</v>
      </c>
      <c r="R19" s="199">
        <f t="shared" si="18"/>
        <v>0</v>
      </c>
      <c r="S19" s="199">
        <f t="shared" si="18"/>
        <v>0</v>
      </c>
      <c r="T19" s="199">
        <f t="shared" si="18"/>
        <v>0</v>
      </c>
      <c r="U19" s="199">
        <f t="shared" si="18"/>
        <v>0</v>
      </c>
      <c r="V19" s="199">
        <f t="shared" si="18"/>
        <v>0</v>
      </c>
      <c r="W19" s="199">
        <f t="shared" si="18"/>
        <v>0</v>
      </c>
      <c r="X19" s="199">
        <f t="shared" si="18"/>
        <v>0</v>
      </c>
      <c r="Y19" s="199">
        <f t="shared" si="18"/>
        <v>0</v>
      </c>
      <c r="Z19" s="199">
        <f t="shared" si="18"/>
        <v>0</v>
      </c>
      <c r="AA19" s="199">
        <f t="shared" si="18"/>
        <v>0</v>
      </c>
      <c r="AB19" s="199">
        <f t="shared" si="18"/>
        <v>0</v>
      </c>
      <c r="AC19" s="199">
        <f t="shared" si="18"/>
        <v>0</v>
      </c>
      <c r="AD19" s="199">
        <f t="shared" si="18"/>
        <v>0</v>
      </c>
      <c r="AE19" s="199">
        <f t="shared" si="18"/>
        <v>0</v>
      </c>
      <c r="AF19" s="199">
        <f t="shared" si="18"/>
        <v>0</v>
      </c>
      <c r="AG19" s="199">
        <f t="shared" si="18"/>
        <v>0</v>
      </c>
      <c r="AH19" s="199">
        <f t="shared" si="18"/>
        <v>0</v>
      </c>
      <c r="AI19" s="199">
        <f t="shared" si="18"/>
        <v>0</v>
      </c>
      <c r="AJ19" s="199">
        <f t="shared" si="18"/>
        <v>0</v>
      </c>
      <c r="AK19" s="199">
        <f t="shared" si="18"/>
        <v>0</v>
      </c>
      <c r="AL19" s="199">
        <f t="shared" si="18"/>
        <v>0</v>
      </c>
      <c r="AM19" s="199">
        <f t="shared" si="18"/>
        <v>0</v>
      </c>
      <c r="AN19" s="199">
        <f t="shared" si="18"/>
        <v>0</v>
      </c>
      <c r="AO19" s="199">
        <f t="shared" si="18"/>
        <v>0</v>
      </c>
      <c r="AP19" s="199">
        <f t="shared" si="18"/>
        <v>0</v>
      </c>
      <c r="AQ19" s="199">
        <f t="shared" si="18"/>
        <v>0</v>
      </c>
      <c r="AR19" s="199">
        <f t="shared" si="18"/>
        <v>0</v>
      </c>
      <c r="AS19" s="199">
        <f t="shared" si="18"/>
        <v>0</v>
      </c>
      <c r="AT19" s="199">
        <f t="shared" si="18"/>
        <v>0</v>
      </c>
      <c r="AU19" s="199">
        <f t="shared" si="18"/>
        <v>0</v>
      </c>
      <c r="AV19" s="199">
        <f t="shared" si="18"/>
        <v>0</v>
      </c>
      <c r="AW19" s="199">
        <f t="shared" si="18"/>
        <v>0</v>
      </c>
      <c r="AX19" s="199">
        <f t="shared" si="18"/>
        <v>0</v>
      </c>
      <c r="AY19" s="199">
        <f t="shared" si="18"/>
        <v>0</v>
      </c>
      <c r="AZ19" s="199">
        <f t="shared" si="18"/>
        <v>0</v>
      </c>
      <c r="BA19" s="199">
        <f t="shared" si="18"/>
        <v>0</v>
      </c>
      <c r="BB19" s="199">
        <f t="shared" si="18"/>
        <v>0</v>
      </c>
      <c r="BC19" s="199">
        <f t="shared" si="18"/>
        <v>0</v>
      </c>
      <c r="BD19" s="199">
        <f t="shared" si="18"/>
        <v>0</v>
      </c>
      <c r="BE19" s="199">
        <f t="shared" si="18"/>
        <v>0</v>
      </c>
      <c r="BF19" s="199">
        <f t="shared" si="18"/>
        <v>0</v>
      </c>
      <c r="BG19" s="199">
        <f t="shared" si="18"/>
        <v>0</v>
      </c>
      <c r="BH19" s="199">
        <f t="shared" si="18"/>
        <v>0</v>
      </c>
      <c r="BI19" s="199">
        <f t="shared" si="18"/>
        <v>0</v>
      </c>
      <c r="BJ19" s="199">
        <f t="shared" si="18"/>
        <v>0</v>
      </c>
      <c r="BK19" s="199">
        <f t="shared" si="18"/>
        <v>0</v>
      </c>
      <c r="BL19" s="199">
        <f t="shared" si="18"/>
        <v>0</v>
      </c>
      <c r="BM19" s="158"/>
      <c r="BN19" s="159" t="str">
        <f>IFERROR(__xludf.DUMMYFUNCTION("""COMPUTED_VALUE"""),"Jakub Ljuta")</f>
        <v>Jakub Ljuta</v>
      </c>
      <c r="BO19" s="202"/>
      <c r="BP19" s="203"/>
      <c r="BQ19" s="202"/>
      <c r="BR19" s="203"/>
      <c r="BS19" s="202"/>
      <c r="BT19" s="203"/>
      <c r="BU19" s="202"/>
      <c r="BV19" s="203"/>
      <c r="BW19" s="202"/>
      <c r="BX19" s="203"/>
      <c r="BY19" s="202"/>
      <c r="BZ19" s="203"/>
      <c r="CA19" s="202"/>
      <c r="CB19" s="203"/>
      <c r="CC19" s="202"/>
      <c r="CD19" s="203"/>
      <c r="CE19" s="202"/>
      <c r="CF19" s="203"/>
      <c r="CG19" s="202"/>
      <c r="CH19" s="203"/>
      <c r="CI19" s="202"/>
      <c r="CJ19" s="203"/>
      <c r="CK19" s="202"/>
      <c r="CL19" s="203"/>
      <c r="CM19" s="202"/>
      <c r="CN19" s="203"/>
      <c r="CO19" s="202"/>
      <c r="CP19" s="203"/>
      <c r="CQ19" s="202"/>
      <c r="CR19" s="203"/>
      <c r="CS19" s="202"/>
      <c r="CT19" s="199"/>
      <c r="CU19" s="202"/>
      <c r="CV19" s="199"/>
      <c r="CW19" s="202"/>
      <c r="CX19" s="199"/>
      <c r="CY19" s="202"/>
      <c r="CZ19" s="199"/>
      <c r="DA19" s="202"/>
      <c r="DB19" s="199"/>
      <c r="DC19" s="202"/>
      <c r="DD19" s="199"/>
      <c r="DE19" s="202"/>
      <c r="DF19" s="199"/>
      <c r="DG19" s="202"/>
      <c r="DH19" s="199"/>
      <c r="DI19" s="202"/>
      <c r="DJ19" s="199"/>
      <c r="DK19" s="202"/>
      <c r="DL19" s="199"/>
      <c r="DM19" s="202"/>
      <c r="DN19" s="199"/>
      <c r="DO19" s="202"/>
      <c r="DP19" s="199"/>
      <c r="DQ19" s="202"/>
      <c r="DR19" s="199"/>
      <c r="DS19" s="202"/>
      <c r="DT19" s="199"/>
      <c r="DU19" s="202"/>
      <c r="DV19" s="199"/>
      <c r="DW19" s="202"/>
      <c r="DX19" s="199"/>
      <c r="DY19" s="158"/>
      <c r="DZ19" s="159" t="str">
        <f t="shared" si="3"/>
        <v>Jakub Ljuta</v>
      </c>
      <c r="EA19" s="202"/>
      <c r="EB19" s="203"/>
      <c r="EC19" s="202"/>
      <c r="ED19" s="203"/>
      <c r="EE19" s="202"/>
      <c r="EF19" s="203"/>
      <c r="EG19" s="202"/>
      <c r="EH19" s="203"/>
      <c r="EI19" s="202"/>
      <c r="EJ19" s="203"/>
      <c r="EK19" s="202"/>
      <c r="EL19" s="203"/>
      <c r="EM19" s="202"/>
      <c r="EN19" s="203"/>
      <c r="EO19" s="202"/>
      <c r="EP19" s="203"/>
      <c r="EQ19" s="202"/>
      <c r="ER19" s="203"/>
      <c r="ES19" s="202"/>
      <c r="ET19" s="203"/>
      <c r="EU19" s="202"/>
      <c r="EV19" s="203"/>
      <c r="EW19" s="202"/>
      <c r="EX19" s="203"/>
      <c r="EY19" s="202"/>
      <c r="EZ19" s="203"/>
      <c r="FA19" s="202"/>
      <c r="FB19" s="203"/>
      <c r="FC19" s="202"/>
      <c r="FD19" s="203"/>
      <c r="FE19" s="202"/>
      <c r="FF19" s="199"/>
      <c r="FG19" s="202"/>
      <c r="FH19" s="199"/>
      <c r="FI19" s="202"/>
      <c r="FJ19" s="199"/>
      <c r="FK19" s="202"/>
      <c r="FL19" s="199"/>
      <c r="FM19" s="202"/>
      <c r="FN19" s="199"/>
      <c r="FO19" s="202"/>
      <c r="FP19" s="199"/>
      <c r="FQ19" s="202"/>
      <c r="FR19" s="199"/>
      <c r="FS19" s="202"/>
      <c r="FT19" s="199"/>
      <c r="FU19" s="202"/>
      <c r="FV19" s="199"/>
      <c r="FW19" s="202"/>
      <c r="FX19" s="199"/>
      <c r="FY19" s="202"/>
      <c r="FZ19" s="199"/>
      <c r="GA19" s="202"/>
      <c r="GB19" s="199"/>
      <c r="GC19" s="202"/>
      <c r="GD19" s="199"/>
      <c r="GE19" s="202"/>
      <c r="GF19" s="199"/>
      <c r="GG19" s="202"/>
      <c r="GH19" s="199"/>
      <c r="GI19" s="202"/>
      <c r="GJ19" s="199"/>
      <c r="GK19" s="158"/>
      <c r="GL19" s="159" t="str">
        <f t="shared" si="4"/>
        <v>Jakub Ljuta</v>
      </c>
      <c r="GM19" s="202"/>
      <c r="GN19" s="203"/>
      <c r="GO19" s="202"/>
      <c r="GP19" s="203"/>
      <c r="GQ19" s="202"/>
      <c r="GR19" s="203"/>
      <c r="GS19" s="202"/>
      <c r="GT19" s="203"/>
      <c r="GU19" s="202"/>
      <c r="GV19" s="203"/>
      <c r="GW19" s="202"/>
      <c r="GX19" s="203"/>
      <c r="GY19" s="202"/>
      <c r="GZ19" s="203"/>
      <c r="HA19" s="202"/>
      <c r="HB19" s="203"/>
      <c r="HC19" s="202"/>
      <c r="HD19" s="203"/>
      <c r="HE19" s="202"/>
      <c r="HF19" s="203"/>
      <c r="HG19" s="202"/>
      <c r="HH19" s="203"/>
      <c r="HI19" s="202"/>
      <c r="HJ19" s="203"/>
      <c r="HK19" s="202"/>
      <c r="HL19" s="203"/>
      <c r="HM19" s="202"/>
      <c r="HN19" s="203"/>
      <c r="HO19" s="202"/>
      <c r="HP19" s="203"/>
      <c r="HQ19" s="202"/>
      <c r="HR19" s="199"/>
      <c r="HS19" s="202"/>
      <c r="HT19" s="199"/>
      <c r="HU19" s="202"/>
      <c r="HV19" s="199"/>
      <c r="HW19" s="202"/>
      <c r="HX19" s="199"/>
      <c r="HY19" s="202"/>
      <c r="HZ19" s="199"/>
      <c r="IA19" s="202"/>
      <c r="IB19" s="199"/>
      <c r="IC19" s="202"/>
      <c r="ID19" s="199"/>
      <c r="IE19" s="202"/>
      <c r="IF19" s="199"/>
      <c r="IG19" s="202"/>
      <c r="IH19" s="199"/>
      <c r="II19" s="202"/>
      <c r="IJ19" s="199"/>
      <c r="IK19" s="202"/>
      <c r="IL19" s="199"/>
      <c r="IM19" s="202"/>
      <c r="IN19" s="199"/>
      <c r="IO19" s="202"/>
      <c r="IP19" s="199"/>
      <c r="IQ19" s="202"/>
      <c r="IR19" s="199"/>
      <c r="IS19" s="202"/>
      <c r="IT19" s="199"/>
      <c r="IU19" s="202"/>
      <c r="IV19" s="199"/>
    </row>
    <row r="20">
      <c r="A20" s="208">
        <f>IFERROR(__xludf.DUMMYFUNCTION("""COMPUTED_VALUE"""),100.0)</f>
        <v>100</v>
      </c>
      <c r="B20" s="231" t="str">
        <f t="shared" si="1"/>
        <v>Nadiia Doroshenko</v>
      </c>
      <c r="C20" s="199">
        <f t="shared" ref="C20:BL20" si="19">BO20+EA20+GM20</f>
        <v>0</v>
      </c>
      <c r="D20" s="199">
        <f t="shared" si="19"/>
        <v>0</v>
      </c>
      <c r="E20" s="199">
        <f t="shared" si="19"/>
        <v>0</v>
      </c>
      <c r="F20" s="199">
        <f t="shared" si="19"/>
        <v>0</v>
      </c>
      <c r="G20" s="199">
        <f t="shared" si="19"/>
        <v>0</v>
      </c>
      <c r="H20" s="199">
        <f t="shared" si="19"/>
        <v>0</v>
      </c>
      <c r="I20" s="199">
        <f t="shared" si="19"/>
        <v>0</v>
      </c>
      <c r="J20" s="199">
        <f t="shared" si="19"/>
        <v>0</v>
      </c>
      <c r="K20" s="199">
        <f t="shared" si="19"/>
        <v>0</v>
      </c>
      <c r="L20" s="199">
        <f t="shared" si="19"/>
        <v>0</v>
      </c>
      <c r="M20" s="199">
        <f t="shared" si="19"/>
        <v>0</v>
      </c>
      <c r="N20" s="199">
        <f t="shared" si="19"/>
        <v>0</v>
      </c>
      <c r="O20" s="199">
        <f t="shared" si="19"/>
        <v>0</v>
      </c>
      <c r="P20" s="199">
        <f t="shared" si="19"/>
        <v>0</v>
      </c>
      <c r="Q20" s="199">
        <f t="shared" si="19"/>
        <v>0</v>
      </c>
      <c r="R20" s="199">
        <f t="shared" si="19"/>
        <v>0</v>
      </c>
      <c r="S20" s="199">
        <f t="shared" si="19"/>
        <v>0</v>
      </c>
      <c r="T20" s="199">
        <f t="shared" si="19"/>
        <v>0</v>
      </c>
      <c r="U20" s="199">
        <f t="shared" si="19"/>
        <v>0</v>
      </c>
      <c r="V20" s="199">
        <f t="shared" si="19"/>
        <v>0</v>
      </c>
      <c r="W20" s="199">
        <f t="shared" si="19"/>
        <v>0</v>
      </c>
      <c r="X20" s="199">
        <f t="shared" si="19"/>
        <v>0</v>
      </c>
      <c r="Y20" s="199">
        <f t="shared" si="19"/>
        <v>0</v>
      </c>
      <c r="Z20" s="199">
        <f t="shared" si="19"/>
        <v>0</v>
      </c>
      <c r="AA20" s="199">
        <f t="shared" si="19"/>
        <v>0</v>
      </c>
      <c r="AB20" s="199">
        <f t="shared" si="19"/>
        <v>0</v>
      </c>
      <c r="AC20" s="199">
        <f t="shared" si="19"/>
        <v>0</v>
      </c>
      <c r="AD20" s="199">
        <f t="shared" si="19"/>
        <v>0</v>
      </c>
      <c r="AE20" s="199">
        <f t="shared" si="19"/>
        <v>0</v>
      </c>
      <c r="AF20" s="199">
        <f t="shared" si="19"/>
        <v>0</v>
      </c>
      <c r="AG20" s="199">
        <f t="shared" si="19"/>
        <v>0</v>
      </c>
      <c r="AH20" s="199">
        <f t="shared" si="19"/>
        <v>0</v>
      </c>
      <c r="AI20" s="199">
        <f t="shared" si="19"/>
        <v>0</v>
      </c>
      <c r="AJ20" s="199">
        <f t="shared" si="19"/>
        <v>0</v>
      </c>
      <c r="AK20" s="199">
        <f t="shared" si="19"/>
        <v>0</v>
      </c>
      <c r="AL20" s="199">
        <f t="shared" si="19"/>
        <v>0</v>
      </c>
      <c r="AM20" s="199">
        <f t="shared" si="19"/>
        <v>0</v>
      </c>
      <c r="AN20" s="199">
        <f t="shared" si="19"/>
        <v>0</v>
      </c>
      <c r="AO20" s="199">
        <f t="shared" si="19"/>
        <v>0</v>
      </c>
      <c r="AP20" s="199">
        <f t="shared" si="19"/>
        <v>0</v>
      </c>
      <c r="AQ20" s="199">
        <f t="shared" si="19"/>
        <v>0</v>
      </c>
      <c r="AR20" s="199">
        <f t="shared" si="19"/>
        <v>0</v>
      </c>
      <c r="AS20" s="199">
        <f t="shared" si="19"/>
        <v>0</v>
      </c>
      <c r="AT20" s="199">
        <f t="shared" si="19"/>
        <v>0</v>
      </c>
      <c r="AU20" s="199">
        <f t="shared" si="19"/>
        <v>0</v>
      </c>
      <c r="AV20" s="199">
        <f t="shared" si="19"/>
        <v>0</v>
      </c>
      <c r="AW20" s="199">
        <f t="shared" si="19"/>
        <v>0</v>
      </c>
      <c r="AX20" s="199">
        <f t="shared" si="19"/>
        <v>0</v>
      </c>
      <c r="AY20" s="199">
        <f t="shared" si="19"/>
        <v>0</v>
      </c>
      <c r="AZ20" s="199">
        <f t="shared" si="19"/>
        <v>0</v>
      </c>
      <c r="BA20" s="199">
        <f t="shared" si="19"/>
        <v>0</v>
      </c>
      <c r="BB20" s="199">
        <f t="shared" si="19"/>
        <v>0</v>
      </c>
      <c r="BC20" s="199">
        <f t="shared" si="19"/>
        <v>0</v>
      </c>
      <c r="BD20" s="199">
        <f t="shared" si="19"/>
        <v>0</v>
      </c>
      <c r="BE20" s="199">
        <f t="shared" si="19"/>
        <v>0</v>
      </c>
      <c r="BF20" s="199">
        <f t="shared" si="19"/>
        <v>0</v>
      </c>
      <c r="BG20" s="199">
        <f t="shared" si="19"/>
        <v>0</v>
      </c>
      <c r="BH20" s="199">
        <f t="shared" si="19"/>
        <v>0</v>
      </c>
      <c r="BI20" s="199">
        <f t="shared" si="19"/>
        <v>0</v>
      </c>
      <c r="BJ20" s="199">
        <f t="shared" si="19"/>
        <v>0</v>
      </c>
      <c r="BK20" s="199">
        <f t="shared" si="19"/>
        <v>0</v>
      </c>
      <c r="BL20" s="199">
        <f t="shared" si="19"/>
        <v>0</v>
      </c>
      <c r="BM20" s="158"/>
      <c r="BN20" s="159" t="str">
        <f>IFERROR(__xludf.DUMMYFUNCTION("""COMPUTED_VALUE"""),"Nadiia Doroshenko")</f>
        <v>Nadiia Doroshenko</v>
      </c>
      <c r="BO20" s="202"/>
      <c r="BP20" s="203"/>
      <c r="BQ20" s="202"/>
      <c r="BR20" s="203"/>
      <c r="BS20" s="202"/>
      <c r="BT20" s="203"/>
      <c r="BU20" s="202"/>
      <c r="BV20" s="203"/>
      <c r="BW20" s="202"/>
      <c r="BX20" s="203"/>
      <c r="BY20" s="202"/>
      <c r="BZ20" s="203"/>
      <c r="CA20" s="202"/>
      <c r="CB20" s="203"/>
      <c r="CC20" s="202"/>
      <c r="CD20" s="203"/>
      <c r="CE20" s="202"/>
      <c r="CF20" s="203"/>
      <c r="CG20" s="202"/>
      <c r="CH20" s="203"/>
      <c r="CI20" s="202"/>
      <c r="CJ20" s="203"/>
      <c r="CK20" s="202"/>
      <c r="CL20" s="203"/>
      <c r="CM20" s="202"/>
      <c r="CN20" s="203"/>
      <c r="CO20" s="202"/>
      <c r="CP20" s="203"/>
      <c r="CQ20" s="202"/>
      <c r="CR20" s="203"/>
      <c r="CS20" s="202"/>
      <c r="CT20" s="199"/>
      <c r="CU20" s="202"/>
      <c r="CV20" s="199"/>
      <c r="CW20" s="202"/>
      <c r="CX20" s="199"/>
      <c r="CY20" s="202"/>
      <c r="CZ20" s="199"/>
      <c r="DA20" s="202"/>
      <c r="DB20" s="199"/>
      <c r="DC20" s="202"/>
      <c r="DD20" s="199"/>
      <c r="DE20" s="202"/>
      <c r="DF20" s="199"/>
      <c r="DG20" s="202"/>
      <c r="DH20" s="199"/>
      <c r="DI20" s="202"/>
      <c r="DJ20" s="199"/>
      <c r="DK20" s="202"/>
      <c r="DL20" s="199"/>
      <c r="DM20" s="202"/>
      <c r="DN20" s="199"/>
      <c r="DO20" s="202"/>
      <c r="DP20" s="199"/>
      <c r="DQ20" s="202"/>
      <c r="DR20" s="199"/>
      <c r="DS20" s="202"/>
      <c r="DT20" s="199"/>
      <c r="DU20" s="202"/>
      <c r="DV20" s="199"/>
      <c r="DW20" s="202"/>
      <c r="DX20" s="199"/>
      <c r="DY20" s="158"/>
      <c r="DZ20" s="159" t="str">
        <f t="shared" si="3"/>
        <v>Nadiia Doroshenko</v>
      </c>
      <c r="EA20" s="202"/>
      <c r="EB20" s="203"/>
      <c r="EC20" s="202"/>
      <c r="ED20" s="203"/>
      <c r="EE20" s="202"/>
      <c r="EF20" s="203"/>
      <c r="EG20" s="202"/>
      <c r="EH20" s="203"/>
      <c r="EI20" s="202"/>
      <c r="EJ20" s="203"/>
      <c r="EK20" s="202"/>
      <c r="EL20" s="203"/>
      <c r="EM20" s="202"/>
      <c r="EN20" s="203"/>
      <c r="EO20" s="202"/>
      <c r="EP20" s="203"/>
      <c r="EQ20" s="202"/>
      <c r="ER20" s="203"/>
      <c r="ES20" s="202"/>
      <c r="ET20" s="203"/>
      <c r="EU20" s="202"/>
      <c r="EV20" s="203"/>
      <c r="EW20" s="202"/>
      <c r="EX20" s="203"/>
      <c r="EY20" s="202"/>
      <c r="EZ20" s="203"/>
      <c r="FA20" s="202"/>
      <c r="FB20" s="203"/>
      <c r="FC20" s="202"/>
      <c r="FD20" s="203"/>
      <c r="FE20" s="202"/>
      <c r="FF20" s="199"/>
      <c r="FG20" s="202"/>
      <c r="FH20" s="199"/>
      <c r="FI20" s="202"/>
      <c r="FJ20" s="199"/>
      <c r="FK20" s="202"/>
      <c r="FL20" s="199"/>
      <c r="FM20" s="202"/>
      <c r="FN20" s="199"/>
      <c r="FO20" s="202"/>
      <c r="FP20" s="199"/>
      <c r="FQ20" s="202"/>
      <c r="FR20" s="199"/>
      <c r="FS20" s="202"/>
      <c r="FT20" s="199"/>
      <c r="FU20" s="202"/>
      <c r="FV20" s="199"/>
      <c r="FW20" s="202"/>
      <c r="FX20" s="199"/>
      <c r="FY20" s="202"/>
      <c r="FZ20" s="199"/>
      <c r="GA20" s="202"/>
      <c r="GB20" s="199"/>
      <c r="GC20" s="202"/>
      <c r="GD20" s="199"/>
      <c r="GE20" s="202"/>
      <c r="GF20" s="199"/>
      <c r="GG20" s="202"/>
      <c r="GH20" s="199"/>
      <c r="GI20" s="202"/>
      <c r="GJ20" s="199"/>
      <c r="GK20" s="158"/>
      <c r="GL20" s="159" t="str">
        <f t="shared" si="4"/>
        <v>Nadiia Doroshenko</v>
      </c>
      <c r="GM20" s="202"/>
      <c r="GN20" s="203"/>
      <c r="GO20" s="202"/>
      <c r="GP20" s="203"/>
      <c r="GQ20" s="202"/>
      <c r="GR20" s="203"/>
      <c r="GS20" s="202"/>
      <c r="GT20" s="203"/>
      <c r="GU20" s="202"/>
      <c r="GV20" s="203"/>
      <c r="GW20" s="202"/>
      <c r="GX20" s="203"/>
      <c r="GY20" s="202"/>
      <c r="GZ20" s="203"/>
      <c r="HA20" s="202"/>
      <c r="HB20" s="203"/>
      <c r="HC20" s="202"/>
      <c r="HD20" s="203"/>
      <c r="HE20" s="202"/>
      <c r="HF20" s="203"/>
      <c r="HG20" s="202"/>
      <c r="HH20" s="203"/>
      <c r="HI20" s="202"/>
      <c r="HJ20" s="203"/>
      <c r="HK20" s="202"/>
      <c r="HL20" s="203"/>
      <c r="HM20" s="202"/>
      <c r="HN20" s="203"/>
      <c r="HO20" s="202"/>
      <c r="HP20" s="203"/>
      <c r="HQ20" s="202"/>
      <c r="HR20" s="199"/>
      <c r="HS20" s="202"/>
      <c r="HT20" s="199"/>
      <c r="HU20" s="202"/>
      <c r="HV20" s="199"/>
      <c r="HW20" s="202"/>
      <c r="HX20" s="199"/>
      <c r="HY20" s="202"/>
      <c r="HZ20" s="199"/>
      <c r="IA20" s="202"/>
      <c r="IB20" s="199"/>
      <c r="IC20" s="202"/>
      <c r="ID20" s="199"/>
      <c r="IE20" s="202"/>
      <c r="IF20" s="199"/>
      <c r="IG20" s="202"/>
      <c r="IH20" s="199"/>
      <c r="II20" s="202"/>
      <c r="IJ20" s="199"/>
      <c r="IK20" s="202"/>
      <c r="IL20" s="199"/>
      <c r="IM20" s="202"/>
      <c r="IN20" s="199"/>
      <c r="IO20" s="202"/>
      <c r="IP20" s="199"/>
      <c r="IQ20" s="202"/>
      <c r="IR20" s="199"/>
      <c r="IS20" s="202"/>
      <c r="IT20" s="199"/>
      <c r="IU20" s="202"/>
      <c r="IV20" s="199"/>
    </row>
    <row r="21">
      <c r="A21" s="208">
        <f>IFERROR(__xludf.DUMMYFUNCTION("""COMPUTED_VALUE"""),100.0)</f>
        <v>100</v>
      </c>
      <c r="B21" s="231" t="str">
        <f t="shared" si="1"/>
        <v>Lucie Nováková</v>
      </c>
      <c r="C21" s="199">
        <f t="shared" ref="C21:BL21" si="20">BO21+EA21+GM21</f>
        <v>0</v>
      </c>
      <c r="D21" s="199">
        <f t="shared" si="20"/>
        <v>0</v>
      </c>
      <c r="E21" s="199">
        <f t="shared" si="20"/>
        <v>0</v>
      </c>
      <c r="F21" s="199">
        <f t="shared" si="20"/>
        <v>0</v>
      </c>
      <c r="G21" s="199">
        <f t="shared" si="20"/>
        <v>0</v>
      </c>
      <c r="H21" s="199">
        <f t="shared" si="20"/>
        <v>0</v>
      </c>
      <c r="I21" s="199">
        <f t="shared" si="20"/>
        <v>0</v>
      </c>
      <c r="J21" s="199">
        <f t="shared" si="20"/>
        <v>0</v>
      </c>
      <c r="K21" s="199">
        <f t="shared" si="20"/>
        <v>0</v>
      </c>
      <c r="L21" s="199">
        <f t="shared" si="20"/>
        <v>0</v>
      </c>
      <c r="M21" s="199">
        <f t="shared" si="20"/>
        <v>3</v>
      </c>
      <c r="N21" s="199">
        <f t="shared" si="20"/>
        <v>0</v>
      </c>
      <c r="O21" s="199">
        <f t="shared" si="20"/>
        <v>6.5</v>
      </c>
      <c r="P21" s="199">
        <f t="shared" si="20"/>
        <v>0</v>
      </c>
      <c r="Q21" s="199">
        <f t="shared" si="20"/>
        <v>6.5</v>
      </c>
      <c r="R21" s="199">
        <f t="shared" si="20"/>
        <v>0</v>
      </c>
      <c r="S21" s="199">
        <f t="shared" si="20"/>
        <v>5</v>
      </c>
      <c r="T21" s="199">
        <f t="shared" si="20"/>
        <v>0</v>
      </c>
      <c r="U21" s="199">
        <f t="shared" si="20"/>
        <v>0</v>
      </c>
      <c r="V21" s="199">
        <f t="shared" si="20"/>
        <v>0</v>
      </c>
      <c r="W21" s="199">
        <f t="shared" si="20"/>
        <v>7</v>
      </c>
      <c r="X21" s="199">
        <f t="shared" si="20"/>
        <v>0</v>
      </c>
      <c r="Y21" s="199">
        <f t="shared" si="20"/>
        <v>0</v>
      </c>
      <c r="Z21" s="199">
        <f t="shared" si="20"/>
        <v>0</v>
      </c>
      <c r="AA21" s="199">
        <f t="shared" si="20"/>
        <v>0</v>
      </c>
      <c r="AB21" s="199">
        <f t="shared" si="20"/>
        <v>0</v>
      </c>
      <c r="AC21" s="199">
        <f t="shared" si="20"/>
        <v>6.5</v>
      </c>
      <c r="AD21" s="199">
        <f t="shared" si="20"/>
        <v>0</v>
      </c>
      <c r="AE21" s="199">
        <f t="shared" si="20"/>
        <v>7</v>
      </c>
      <c r="AF21" s="199">
        <f t="shared" si="20"/>
        <v>0</v>
      </c>
      <c r="AG21" s="199">
        <f t="shared" si="20"/>
        <v>6</v>
      </c>
      <c r="AH21" s="199">
        <f t="shared" si="20"/>
        <v>0</v>
      </c>
      <c r="AI21" s="199">
        <f t="shared" si="20"/>
        <v>7</v>
      </c>
      <c r="AJ21" s="199">
        <f t="shared" si="20"/>
        <v>0</v>
      </c>
      <c r="AK21" s="199">
        <f t="shared" si="20"/>
        <v>7</v>
      </c>
      <c r="AL21" s="199">
        <f t="shared" si="20"/>
        <v>0</v>
      </c>
      <c r="AM21" s="199">
        <f t="shared" si="20"/>
        <v>0</v>
      </c>
      <c r="AN21" s="199">
        <f t="shared" si="20"/>
        <v>0</v>
      </c>
      <c r="AO21" s="199">
        <f t="shared" si="20"/>
        <v>0</v>
      </c>
      <c r="AP21" s="199">
        <f t="shared" si="20"/>
        <v>0</v>
      </c>
      <c r="AQ21" s="199">
        <f t="shared" si="20"/>
        <v>8.5</v>
      </c>
      <c r="AR21" s="199">
        <f t="shared" si="20"/>
        <v>0</v>
      </c>
      <c r="AS21" s="199">
        <f t="shared" si="20"/>
        <v>6.5</v>
      </c>
      <c r="AT21" s="199">
        <f t="shared" si="20"/>
        <v>0</v>
      </c>
      <c r="AU21" s="199">
        <f t="shared" si="20"/>
        <v>6</v>
      </c>
      <c r="AV21" s="199">
        <f t="shared" si="20"/>
        <v>0</v>
      </c>
      <c r="AW21" s="199">
        <f t="shared" si="20"/>
        <v>8</v>
      </c>
      <c r="AX21" s="199">
        <f t="shared" si="20"/>
        <v>0</v>
      </c>
      <c r="AY21" s="199">
        <f t="shared" si="20"/>
        <v>0</v>
      </c>
      <c r="AZ21" s="199">
        <f t="shared" si="20"/>
        <v>0</v>
      </c>
      <c r="BA21" s="199">
        <f t="shared" si="20"/>
        <v>2</v>
      </c>
      <c r="BB21" s="199">
        <f t="shared" si="20"/>
        <v>0</v>
      </c>
      <c r="BC21" s="199">
        <f t="shared" si="20"/>
        <v>5</v>
      </c>
      <c r="BD21" s="199">
        <f t="shared" si="20"/>
        <v>0</v>
      </c>
      <c r="BE21" s="199">
        <f t="shared" si="20"/>
        <v>12</v>
      </c>
      <c r="BF21" s="199">
        <f t="shared" si="20"/>
        <v>0</v>
      </c>
      <c r="BG21" s="199">
        <f t="shared" si="20"/>
        <v>0</v>
      </c>
      <c r="BH21" s="199">
        <f t="shared" si="20"/>
        <v>0</v>
      </c>
      <c r="BI21" s="199">
        <f t="shared" si="20"/>
        <v>0</v>
      </c>
      <c r="BJ21" s="199">
        <f t="shared" si="20"/>
        <v>0</v>
      </c>
      <c r="BK21" s="199">
        <f t="shared" si="20"/>
        <v>9</v>
      </c>
      <c r="BL21" s="199">
        <f t="shared" si="20"/>
        <v>0</v>
      </c>
      <c r="BM21" s="158"/>
      <c r="BN21" s="159" t="str">
        <f>IFERROR(__xludf.DUMMYFUNCTION("""COMPUTED_VALUE"""),"Lucie Nováková")</f>
        <v>Lucie Nováková</v>
      </c>
      <c r="BO21" s="211"/>
      <c r="BP21" s="199"/>
      <c r="BQ21" s="211"/>
      <c r="BR21" s="199"/>
      <c r="BS21" s="211"/>
      <c r="BT21" s="199"/>
      <c r="BU21" s="211"/>
      <c r="BV21" s="199"/>
      <c r="BW21" s="211"/>
      <c r="BX21" s="199"/>
      <c r="BY21" s="211"/>
      <c r="BZ21" s="199"/>
      <c r="CA21" s="211"/>
      <c r="CB21" s="199"/>
      <c r="CC21" s="211"/>
      <c r="CD21" s="199"/>
      <c r="CE21" s="211"/>
      <c r="CF21" s="199"/>
      <c r="CG21" s="211"/>
      <c r="CH21" s="199"/>
      <c r="CI21" s="211"/>
      <c r="CJ21" s="199"/>
      <c r="CK21" s="211"/>
      <c r="CL21" s="199"/>
      <c r="CM21" s="211"/>
      <c r="CN21" s="199"/>
      <c r="CO21" s="211"/>
      <c r="CP21" s="199"/>
      <c r="CQ21" s="211"/>
      <c r="CR21" s="199"/>
      <c r="CS21" s="211"/>
      <c r="CT21" s="199"/>
      <c r="CU21" s="211"/>
      <c r="CV21" s="199"/>
      <c r="CW21" s="211"/>
      <c r="CX21" s="199"/>
      <c r="CY21" s="211"/>
      <c r="CZ21" s="199"/>
      <c r="DA21" s="211"/>
      <c r="DB21" s="199"/>
      <c r="DC21" s="211"/>
      <c r="DD21" s="199"/>
      <c r="DE21" s="211"/>
      <c r="DF21" s="199"/>
      <c r="DG21" s="211"/>
      <c r="DH21" s="199"/>
      <c r="DI21" s="211"/>
      <c r="DJ21" s="199"/>
      <c r="DK21" s="211"/>
      <c r="DL21" s="199"/>
      <c r="DM21" s="211"/>
      <c r="DN21" s="199"/>
      <c r="DO21" s="211"/>
      <c r="DP21" s="199"/>
      <c r="DQ21" s="211"/>
      <c r="DR21" s="199"/>
      <c r="DS21" s="211"/>
      <c r="DT21" s="199"/>
      <c r="DU21" s="211"/>
      <c r="DV21" s="199"/>
      <c r="DW21" s="211"/>
      <c r="DX21" s="199"/>
      <c r="DY21" s="158"/>
      <c r="DZ21" s="159" t="str">
        <f t="shared" si="3"/>
        <v>Lucie Nováková</v>
      </c>
      <c r="EA21" s="211"/>
      <c r="EB21" s="199"/>
      <c r="EC21" s="211"/>
      <c r="ED21" s="199"/>
      <c r="EE21" s="211"/>
      <c r="EF21" s="199"/>
      <c r="EG21" s="211"/>
      <c r="EH21" s="199"/>
      <c r="EI21" s="211"/>
      <c r="EJ21" s="199"/>
      <c r="EK21" s="211">
        <f>IFERROR(__xludf.DUMMYFUNCTION("""COMPUTED_VALUE"""),3.0)</f>
        <v>3</v>
      </c>
      <c r="EL21" s="199"/>
      <c r="EM21" s="211">
        <f>IFERROR(__xludf.DUMMYFUNCTION("""COMPUTED_VALUE"""),6.5)</f>
        <v>6.5</v>
      </c>
      <c r="EN21" s="199"/>
      <c r="EO21" s="211">
        <f>IFERROR(__xludf.DUMMYFUNCTION("""COMPUTED_VALUE"""),6.5)</f>
        <v>6.5</v>
      </c>
      <c r="EP21" s="199"/>
      <c r="EQ21" s="211">
        <f>IFERROR(__xludf.DUMMYFUNCTION("""COMPUTED_VALUE"""),5.0)</f>
        <v>5</v>
      </c>
      <c r="ER21" s="199"/>
      <c r="ES21" s="211"/>
      <c r="ET21" s="199"/>
      <c r="EU21" s="211">
        <f>IFERROR(__xludf.DUMMYFUNCTION("""COMPUTED_VALUE"""),7.0)</f>
        <v>7</v>
      </c>
      <c r="EV21" s="199"/>
      <c r="EW21" s="211"/>
      <c r="EX21" s="199"/>
      <c r="EY21" s="211"/>
      <c r="EZ21" s="199"/>
      <c r="FA21" s="211">
        <f>IFERROR(__xludf.DUMMYFUNCTION("""COMPUTED_VALUE"""),6.5)</f>
        <v>6.5</v>
      </c>
      <c r="FB21" s="199"/>
      <c r="FC21" s="211">
        <f>IFERROR(__xludf.DUMMYFUNCTION("""COMPUTED_VALUE"""),7.0)</f>
        <v>7</v>
      </c>
      <c r="FD21" s="199"/>
      <c r="FE21" s="211">
        <f>IFERROR(__xludf.DUMMYFUNCTION("""COMPUTED_VALUE"""),6.0)</f>
        <v>6</v>
      </c>
      <c r="FF21" s="199"/>
      <c r="FG21" s="211">
        <f>IFERROR(__xludf.DUMMYFUNCTION("""COMPUTED_VALUE"""),7.0)</f>
        <v>7</v>
      </c>
      <c r="FH21" s="199"/>
      <c r="FI21" s="211">
        <f>IFERROR(__xludf.DUMMYFUNCTION("""COMPUTED_VALUE"""),7.0)</f>
        <v>7</v>
      </c>
      <c r="FJ21" s="199"/>
      <c r="FK21" s="211"/>
      <c r="FL21" s="199"/>
      <c r="FM21" s="211"/>
      <c r="FN21" s="199"/>
      <c r="FO21" s="211">
        <f>IFERROR(__xludf.DUMMYFUNCTION("""COMPUTED_VALUE"""),8.5)</f>
        <v>8.5</v>
      </c>
      <c r="FP21" s="199"/>
      <c r="FQ21" s="211">
        <f>IFERROR(__xludf.DUMMYFUNCTION("""COMPUTED_VALUE"""),6.5)</f>
        <v>6.5</v>
      </c>
      <c r="FR21" s="199"/>
      <c r="FS21" s="211">
        <f>IFERROR(__xludf.DUMMYFUNCTION("""COMPUTED_VALUE"""),6.0)</f>
        <v>6</v>
      </c>
      <c r="FT21" s="199"/>
      <c r="FU21" s="211">
        <f>IFERROR(__xludf.DUMMYFUNCTION("""COMPUTED_VALUE"""),8.0)</f>
        <v>8</v>
      </c>
      <c r="FV21" s="199"/>
      <c r="FW21" s="211"/>
      <c r="FX21" s="199"/>
      <c r="FY21" s="211">
        <f>IFERROR(__xludf.DUMMYFUNCTION("""COMPUTED_VALUE"""),2.0)</f>
        <v>2</v>
      </c>
      <c r="FZ21" s="199"/>
      <c r="GA21" s="211">
        <f>IFERROR(__xludf.DUMMYFUNCTION("""COMPUTED_VALUE"""),5.0)</f>
        <v>5</v>
      </c>
      <c r="GB21" s="199"/>
      <c r="GC21" s="211">
        <f>IFERROR(__xludf.DUMMYFUNCTION("""COMPUTED_VALUE"""),12.0)</f>
        <v>12</v>
      </c>
      <c r="GD21" s="199"/>
      <c r="GE21" s="211"/>
      <c r="GF21" s="199"/>
      <c r="GG21" s="211"/>
      <c r="GH21" s="199"/>
      <c r="GI21" s="211">
        <f>IFERROR(__xludf.DUMMYFUNCTION("""COMPUTED_VALUE"""),9.0)</f>
        <v>9</v>
      </c>
      <c r="GJ21" s="199"/>
      <c r="GK21" s="158"/>
      <c r="GL21" s="159" t="str">
        <f t="shared" si="4"/>
        <v>Lucie Nováková</v>
      </c>
      <c r="GM21" s="211"/>
      <c r="GN21" s="199"/>
      <c r="GO21" s="211"/>
      <c r="GP21" s="199"/>
      <c r="GQ21" s="211"/>
      <c r="GR21" s="199"/>
      <c r="GS21" s="211"/>
      <c r="GT21" s="199"/>
      <c r="GU21" s="211"/>
      <c r="GV21" s="199"/>
      <c r="GW21" s="211"/>
      <c r="GX21" s="199"/>
      <c r="GY21" s="211"/>
      <c r="GZ21" s="199"/>
      <c r="HA21" s="211"/>
      <c r="HB21" s="199"/>
      <c r="HC21" s="211"/>
      <c r="HD21" s="199"/>
      <c r="HE21" s="211"/>
      <c r="HF21" s="199"/>
      <c r="HG21" s="211"/>
      <c r="HH21" s="199"/>
      <c r="HI21" s="211"/>
      <c r="HJ21" s="199"/>
      <c r="HK21" s="211"/>
      <c r="HL21" s="199"/>
      <c r="HM21" s="211"/>
      <c r="HN21" s="199"/>
      <c r="HO21" s="211"/>
      <c r="HP21" s="199"/>
      <c r="HQ21" s="211"/>
      <c r="HR21" s="199"/>
      <c r="HS21" s="211"/>
      <c r="HT21" s="199"/>
      <c r="HU21" s="211"/>
      <c r="HV21" s="199"/>
      <c r="HW21" s="211"/>
      <c r="HX21" s="199"/>
      <c r="HY21" s="211"/>
      <c r="HZ21" s="199"/>
      <c r="IA21" s="211"/>
      <c r="IB21" s="199"/>
      <c r="IC21" s="211"/>
      <c r="ID21" s="199"/>
      <c r="IE21" s="211"/>
      <c r="IF21" s="199"/>
      <c r="IG21" s="211"/>
      <c r="IH21" s="199"/>
      <c r="II21" s="211"/>
      <c r="IJ21" s="199"/>
      <c r="IK21" s="211"/>
      <c r="IL21" s="199"/>
      <c r="IM21" s="211"/>
      <c r="IN21" s="199"/>
      <c r="IO21" s="211"/>
      <c r="IP21" s="199"/>
      <c r="IQ21" s="211"/>
      <c r="IR21" s="199"/>
      <c r="IS21" s="211"/>
      <c r="IT21" s="199"/>
      <c r="IU21" s="211"/>
      <c r="IV21" s="199"/>
    </row>
    <row r="22">
      <c r="A22" s="212"/>
      <c r="B22" s="231"/>
      <c r="C22" s="199">
        <f t="shared" ref="C22:C33" si="21">BO22+EA22+GM22</f>
        <v>0</v>
      </c>
      <c r="D22" s="191"/>
      <c r="E22" s="191"/>
      <c r="F22" s="191"/>
      <c r="G22" s="191"/>
      <c r="H22" s="191"/>
      <c r="I22" s="191"/>
      <c r="J22" s="191"/>
      <c r="K22" s="191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191"/>
      <c r="AF22" s="191"/>
      <c r="AG22" s="191"/>
      <c r="AH22" s="191"/>
      <c r="AI22" s="191"/>
      <c r="AJ22" s="191"/>
      <c r="AK22" s="191"/>
      <c r="AL22" s="191"/>
      <c r="AM22" s="191"/>
      <c r="AN22" s="191"/>
      <c r="AO22" s="191"/>
      <c r="AP22" s="191"/>
      <c r="AQ22" s="191"/>
      <c r="AR22" s="191"/>
      <c r="AS22" s="191"/>
      <c r="AT22" s="191"/>
      <c r="AU22" s="191"/>
      <c r="AV22" s="191"/>
      <c r="AW22" s="191"/>
      <c r="AX22" s="191"/>
      <c r="AY22" s="191"/>
      <c r="AZ22" s="191"/>
      <c r="BA22" s="191"/>
      <c r="BB22" s="191"/>
      <c r="BC22" s="191"/>
      <c r="BD22" s="191"/>
      <c r="BE22" s="191"/>
      <c r="BF22" s="191"/>
      <c r="BG22" s="191"/>
      <c r="BH22" s="191"/>
      <c r="BI22" s="191"/>
      <c r="BJ22" s="191"/>
      <c r="BK22" s="191"/>
      <c r="BL22" s="191"/>
      <c r="BM22" s="158"/>
      <c r="BN22" s="210"/>
      <c r="BO22" s="202"/>
      <c r="BP22" s="203"/>
      <c r="BQ22" s="202"/>
      <c r="BR22" s="203"/>
      <c r="BS22" s="202"/>
      <c r="BT22" s="203"/>
      <c r="BU22" s="202"/>
      <c r="BV22" s="203"/>
      <c r="BW22" s="202"/>
      <c r="BX22" s="203"/>
      <c r="BY22" s="202"/>
      <c r="BZ22" s="203"/>
      <c r="CA22" s="202"/>
      <c r="CB22" s="203"/>
      <c r="CC22" s="202"/>
      <c r="CD22" s="203"/>
      <c r="CE22" s="202"/>
      <c r="CF22" s="203"/>
      <c r="CG22" s="202"/>
      <c r="CH22" s="203"/>
      <c r="CI22" s="202"/>
      <c r="CJ22" s="203"/>
      <c r="CK22" s="202"/>
      <c r="CL22" s="203"/>
      <c r="CM22" s="202"/>
      <c r="CN22" s="203"/>
      <c r="CO22" s="202"/>
      <c r="CP22" s="203"/>
      <c r="CQ22" s="202"/>
      <c r="CR22" s="203"/>
      <c r="CS22" s="202"/>
      <c r="CT22" s="199"/>
      <c r="CU22" s="202"/>
      <c r="CV22" s="199"/>
      <c r="CW22" s="202"/>
      <c r="CX22" s="199"/>
      <c r="CY22" s="202"/>
      <c r="CZ22" s="199"/>
      <c r="DA22" s="202"/>
      <c r="DB22" s="199"/>
      <c r="DC22" s="202"/>
      <c r="DD22" s="199"/>
      <c r="DE22" s="202"/>
      <c r="DF22" s="199"/>
      <c r="DG22" s="202"/>
      <c r="DH22" s="199"/>
      <c r="DI22" s="202"/>
      <c r="DJ22" s="199"/>
      <c r="DK22" s="202"/>
      <c r="DL22" s="199"/>
      <c r="DM22" s="202"/>
      <c r="DN22" s="199"/>
      <c r="DO22" s="202"/>
      <c r="DP22" s="199"/>
      <c r="DQ22" s="202"/>
      <c r="DR22" s="199"/>
      <c r="DS22" s="202"/>
      <c r="DT22" s="199"/>
      <c r="DU22" s="202"/>
      <c r="DV22" s="199"/>
      <c r="DW22" s="202"/>
      <c r="DX22" s="199"/>
      <c r="DY22" s="158"/>
      <c r="DZ22" s="159"/>
      <c r="EA22" s="202"/>
      <c r="EB22" s="203"/>
      <c r="EC22" s="202"/>
      <c r="ED22" s="203"/>
      <c r="EE22" s="202"/>
      <c r="EF22" s="203"/>
      <c r="EG22" s="202"/>
      <c r="EH22" s="203"/>
      <c r="EI22" s="202"/>
      <c r="EJ22" s="203"/>
      <c r="EK22" s="202"/>
      <c r="EL22" s="203"/>
      <c r="EM22" s="202"/>
      <c r="EN22" s="203"/>
      <c r="EO22" s="202"/>
      <c r="EP22" s="203"/>
      <c r="EQ22" s="202"/>
      <c r="ER22" s="203"/>
      <c r="ES22" s="202"/>
      <c r="ET22" s="203"/>
      <c r="EU22" s="202"/>
      <c r="EV22" s="203"/>
      <c r="EW22" s="202"/>
      <c r="EX22" s="203"/>
      <c r="EY22" s="202"/>
      <c r="EZ22" s="203"/>
      <c r="FA22" s="202"/>
      <c r="FB22" s="203"/>
      <c r="FC22" s="202"/>
      <c r="FD22" s="203"/>
      <c r="FE22" s="202"/>
      <c r="FF22" s="199"/>
      <c r="FG22" s="202"/>
      <c r="FH22" s="199"/>
      <c r="FI22" s="202"/>
      <c r="FJ22" s="199"/>
      <c r="FK22" s="202"/>
      <c r="FL22" s="199"/>
      <c r="FM22" s="202"/>
      <c r="FN22" s="199"/>
      <c r="FO22" s="202"/>
      <c r="FP22" s="199"/>
      <c r="FQ22" s="202"/>
      <c r="FR22" s="199"/>
      <c r="FS22" s="202"/>
      <c r="FT22" s="199"/>
      <c r="FU22" s="202"/>
      <c r="FV22" s="199"/>
      <c r="FW22" s="202"/>
      <c r="FX22" s="199"/>
      <c r="FY22" s="202"/>
      <c r="FZ22" s="199"/>
      <c r="GA22" s="202"/>
      <c r="GB22" s="199"/>
      <c r="GC22" s="202"/>
      <c r="GD22" s="199"/>
      <c r="GE22" s="202"/>
      <c r="GF22" s="199"/>
      <c r="GG22" s="202"/>
      <c r="GH22" s="199"/>
      <c r="GI22" s="202"/>
      <c r="GJ22" s="199"/>
      <c r="GK22" s="158"/>
      <c r="GL22" s="159"/>
      <c r="GM22" s="202"/>
      <c r="GN22" s="203"/>
      <c r="GO22" s="202"/>
      <c r="GP22" s="203"/>
      <c r="GQ22" s="202"/>
      <c r="GR22" s="203"/>
      <c r="GS22" s="202"/>
      <c r="GT22" s="203"/>
      <c r="GU22" s="202"/>
      <c r="GV22" s="203"/>
      <c r="GW22" s="202"/>
      <c r="GX22" s="203"/>
      <c r="GY22" s="202"/>
      <c r="GZ22" s="203"/>
      <c r="HA22" s="202"/>
      <c r="HB22" s="203"/>
      <c r="HC22" s="202"/>
      <c r="HD22" s="203"/>
      <c r="HE22" s="202"/>
      <c r="HF22" s="203"/>
      <c r="HG22" s="202"/>
      <c r="HH22" s="203"/>
      <c r="HI22" s="202"/>
      <c r="HJ22" s="203"/>
      <c r="HK22" s="202"/>
      <c r="HL22" s="203"/>
      <c r="HM22" s="202"/>
      <c r="HN22" s="203"/>
      <c r="HO22" s="202"/>
      <c r="HP22" s="203"/>
      <c r="HQ22" s="202"/>
      <c r="HR22" s="199"/>
      <c r="HS22" s="202"/>
      <c r="HT22" s="199"/>
      <c r="HU22" s="202"/>
      <c r="HV22" s="199"/>
      <c r="HW22" s="202"/>
      <c r="HX22" s="199"/>
      <c r="HY22" s="202"/>
      <c r="HZ22" s="199"/>
      <c r="IA22" s="202"/>
      <c r="IB22" s="199"/>
      <c r="IC22" s="202"/>
      <c r="ID22" s="199"/>
      <c r="IE22" s="202"/>
      <c r="IF22" s="199"/>
      <c r="IG22" s="202"/>
      <c r="IH22" s="199"/>
      <c r="II22" s="202"/>
      <c r="IJ22" s="199"/>
      <c r="IK22" s="202"/>
      <c r="IL22" s="199"/>
      <c r="IM22" s="202"/>
      <c r="IN22" s="199"/>
      <c r="IO22" s="202"/>
      <c r="IP22" s="199"/>
      <c r="IQ22" s="202"/>
      <c r="IR22" s="199"/>
      <c r="IS22" s="202"/>
      <c r="IT22" s="199"/>
      <c r="IU22" s="202"/>
      <c r="IV22" s="199"/>
    </row>
    <row r="23">
      <c r="A23" s="212"/>
      <c r="B23" s="231"/>
      <c r="C23" s="199">
        <f t="shared" si="21"/>
        <v>0</v>
      </c>
      <c r="D23" s="191"/>
      <c r="E23" s="191"/>
      <c r="F23" s="191"/>
      <c r="G23" s="191"/>
      <c r="H23" s="191"/>
      <c r="I23" s="191"/>
      <c r="J23" s="191"/>
      <c r="K23" s="191"/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  <c r="AA23" s="191"/>
      <c r="AB23" s="191"/>
      <c r="AC23" s="191"/>
      <c r="AD23" s="191"/>
      <c r="AE23" s="191"/>
      <c r="AF23" s="191"/>
      <c r="AG23" s="191"/>
      <c r="AH23" s="191"/>
      <c r="AI23" s="191"/>
      <c r="AJ23" s="191"/>
      <c r="AK23" s="191"/>
      <c r="AL23" s="191"/>
      <c r="AM23" s="191"/>
      <c r="AN23" s="191"/>
      <c r="AO23" s="191"/>
      <c r="AP23" s="191"/>
      <c r="AQ23" s="191"/>
      <c r="AR23" s="191"/>
      <c r="AS23" s="191"/>
      <c r="AT23" s="191"/>
      <c r="AU23" s="191"/>
      <c r="AV23" s="191"/>
      <c r="AW23" s="191"/>
      <c r="AX23" s="191"/>
      <c r="AY23" s="191"/>
      <c r="AZ23" s="191"/>
      <c r="BA23" s="191"/>
      <c r="BB23" s="191"/>
      <c r="BC23" s="191"/>
      <c r="BD23" s="191"/>
      <c r="BE23" s="191"/>
      <c r="BF23" s="191"/>
      <c r="BG23" s="191"/>
      <c r="BH23" s="191"/>
      <c r="BI23" s="191"/>
      <c r="BJ23" s="191"/>
      <c r="BK23" s="191"/>
      <c r="BL23" s="191"/>
      <c r="BM23" s="158"/>
      <c r="BN23" s="210"/>
      <c r="BO23" s="202"/>
      <c r="BP23" s="203"/>
      <c r="BQ23" s="202"/>
      <c r="BR23" s="203"/>
      <c r="BS23" s="202"/>
      <c r="BT23" s="203"/>
      <c r="BU23" s="202"/>
      <c r="BV23" s="203"/>
      <c r="BW23" s="202"/>
      <c r="BX23" s="203"/>
      <c r="BY23" s="202"/>
      <c r="BZ23" s="203"/>
      <c r="CA23" s="202"/>
      <c r="CB23" s="203"/>
      <c r="CC23" s="202"/>
      <c r="CD23" s="203"/>
      <c r="CE23" s="202"/>
      <c r="CF23" s="203"/>
      <c r="CG23" s="202"/>
      <c r="CH23" s="203"/>
      <c r="CI23" s="202"/>
      <c r="CJ23" s="203"/>
      <c r="CK23" s="202"/>
      <c r="CL23" s="203"/>
      <c r="CM23" s="202"/>
      <c r="CN23" s="203"/>
      <c r="CO23" s="202"/>
      <c r="CP23" s="203"/>
      <c r="CQ23" s="202"/>
      <c r="CR23" s="203"/>
      <c r="CS23" s="202"/>
      <c r="CT23" s="199"/>
      <c r="CU23" s="202"/>
      <c r="CV23" s="199"/>
      <c r="CW23" s="202"/>
      <c r="CX23" s="199"/>
      <c r="CY23" s="202"/>
      <c r="CZ23" s="199"/>
      <c r="DA23" s="202"/>
      <c r="DB23" s="199"/>
      <c r="DC23" s="202"/>
      <c r="DD23" s="199"/>
      <c r="DE23" s="202"/>
      <c r="DF23" s="199"/>
      <c r="DG23" s="202"/>
      <c r="DH23" s="199"/>
      <c r="DI23" s="202"/>
      <c r="DJ23" s="199"/>
      <c r="DK23" s="202"/>
      <c r="DL23" s="199"/>
      <c r="DM23" s="202"/>
      <c r="DN23" s="199"/>
      <c r="DO23" s="202"/>
      <c r="DP23" s="199"/>
      <c r="DQ23" s="202"/>
      <c r="DR23" s="199"/>
      <c r="DS23" s="202"/>
      <c r="DT23" s="199"/>
      <c r="DU23" s="202"/>
      <c r="DV23" s="199"/>
      <c r="DW23" s="202"/>
      <c r="DX23" s="199"/>
      <c r="DY23" s="158"/>
      <c r="DZ23" s="159"/>
      <c r="EA23" s="202"/>
      <c r="EB23" s="203"/>
      <c r="EC23" s="202"/>
      <c r="ED23" s="203"/>
      <c r="EE23" s="202"/>
      <c r="EF23" s="203"/>
      <c r="EG23" s="202"/>
      <c r="EH23" s="203"/>
      <c r="EI23" s="202"/>
      <c r="EJ23" s="203"/>
      <c r="EK23" s="202"/>
      <c r="EL23" s="203"/>
      <c r="EM23" s="202"/>
      <c r="EN23" s="203"/>
      <c r="EO23" s="202"/>
      <c r="EP23" s="203"/>
      <c r="EQ23" s="202"/>
      <c r="ER23" s="203"/>
      <c r="ES23" s="202"/>
      <c r="ET23" s="203"/>
      <c r="EU23" s="202"/>
      <c r="EV23" s="203"/>
      <c r="EW23" s="202"/>
      <c r="EX23" s="203"/>
      <c r="EY23" s="202"/>
      <c r="EZ23" s="203"/>
      <c r="FA23" s="202"/>
      <c r="FB23" s="203"/>
      <c r="FC23" s="202"/>
      <c r="FD23" s="203"/>
      <c r="FE23" s="202"/>
      <c r="FF23" s="199"/>
      <c r="FG23" s="202"/>
      <c r="FH23" s="199"/>
      <c r="FI23" s="202"/>
      <c r="FJ23" s="199"/>
      <c r="FK23" s="202"/>
      <c r="FL23" s="199"/>
      <c r="FM23" s="202"/>
      <c r="FN23" s="199"/>
      <c r="FO23" s="202"/>
      <c r="FP23" s="199"/>
      <c r="FQ23" s="202"/>
      <c r="FR23" s="199"/>
      <c r="FS23" s="202"/>
      <c r="FT23" s="199"/>
      <c r="FU23" s="202"/>
      <c r="FV23" s="199"/>
      <c r="FW23" s="202"/>
      <c r="FX23" s="199"/>
      <c r="FY23" s="202"/>
      <c r="FZ23" s="199"/>
      <c r="GA23" s="202"/>
      <c r="GB23" s="199"/>
      <c r="GC23" s="202"/>
      <c r="GD23" s="199"/>
      <c r="GE23" s="202"/>
      <c r="GF23" s="199"/>
      <c r="GG23" s="202"/>
      <c r="GH23" s="199"/>
      <c r="GI23" s="202"/>
      <c r="GJ23" s="199"/>
      <c r="GK23" s="158"/>
      <c r="GL23" s="159"/>
      <c r="GM23" s="202"/>
      <c r="GN23" s="203"/>
      <c r="GO23" s="202"/>
      <c r="GP23" s="203"/>
      <c r="GQ23" s="202"/>
      <c r="GR23" s="203"/>
      <c r="GS23" s="202"/>
      <c r="GT23" s="203"/>
      <c r="GU23" s="202"/>
      <c r="GV23" s="203"/>
      <c r="GW23" s="202"/>
      <c r="GX23" s="203"/>
      <c r="GY23" s="202"/>
      <c r="GZ23" s="203"/>
      <c r="HA23" s="202"/>
      <c r="HB23" s="203"/>
      <c r="HC23" s="202"/>
      <c r="HD23" s="203"/>
      <c r="HE23" s="202"/>
      <c r="HF23" s="203"/>
      <c r="HG23" s="202"/>
      <c r="HH23" s="203"/>
      <c r="HI23" s="202"/>
      <c r="HJ23" s="203"/>
      <c r="HK23" s="202"/>
      <c r="HL23" s="203"/>
      <c r="HM23" s="202"/>
      <c r="HN23" s="203"/>
      <c r="HO23" s="202"/>
      <c r="HP23" s="203"/>
      <c r="HQ23" s="202"/>
      <c r="HR23" s="199"/>
      <c r="HS23" s="202"/>
      <c r="HT23" s="199"/>
      <c r="HU23" s="202"/>
      <c r="HV23" s="199"/>
      <c r="HW23" s="202"/>
      <c r="HX23" s="199"/>
      <c r="HY23" s="202"/>
      <c r="HZ23" s="199"/>
      <c r="IA23" s="202"/>
      <c r="IB23" s="199"/>
      <c r="IC23" s="202"/>
      <c r="ID23" s="199"/>
      <c r="IE23" s="202"/>
      <c r="IF23" s="199"/>
      <c r="IG23" s="202"/>
      <c r="IH23" s="199"/>
      <c r="II23" s="202"/>
      <c r="IJ23" s="199"/>
      <c r="IK23" s="202"/>
      <c r="IL23" s="199"/>
      <c r="IM23" s="202"/>
      <c r="IN23" s="199"/>
      <c r="IO23" s="202"/>
      <c r="IP23" s="199"/>
      <c r="IQ23" s="202"/>
      <c r="IR23" s="199"/>
      <c r="IS23" s="202"/>
      <c r="IT23" s="199"/>
      <c r="IU23" s="202"/>
      <c r="IV23" s="199"/>
    </row>
    <row r="24">
      <c r="A24" s="212"/>
      <c r="B24" s="231"/>
      <c r="C24" s="199">
        <f t="shared" si="21"/>
        <v>0</v>
      </c>
      <c r="D24" s="191"/>
      <c r="E24" s="191"/>
      <c r="F24" s="191"/>
      <c r="G24" s="191"/>
      <c r="H24" s="191"/>
      <c r="I24" s="191"/>
      <c r="J24" s="191"/>
      <c r="K24" s="191"/>
      <c r="L24" s="191"/>
      <c r="M24" s="191"/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  <c r="AA24" s="191"/>
      <c r="AB24" s="191"/>
      <c r="AC24" s="191"/>
      <c r="AD24" s="191"/>
      <c r="AE24" s="191"/>
      <c r="AF24" s="191"/>
      <c r="AG24" s="191"/>
      <c r="AH24" s="191"/>
      <c r="AI24" s="191"/>
      <c r="AJ24" s="191"/>
      <c r="AK24" s="191"/>
      <c r="AL24" s="191"/>
      <c r="AM24" s="191"/>
      <c r="AN24" s="191"/>
      <c r="AO24" s="191"/>
      <c r="AP24" s="191"/>
      <c r="AQ24" s="191"/>
      <c r="AR24" s="191"/>
      <c r="AS24" s="191"/>
      <c r="AT24" s="191"/>
      <c r="AU24" s="191"/>
      <c r="AV24" s="191"/>
      <c r="AW24" s="191"/>
      <c r="AX24" s="191"/>
      <c r="AY24" s="191"/>
      <c r="AZ24" s="191"/>
      <c r="BA24" s="191"/>
      <c r="BB24" s="191"/>
      <c r="BC24" s="191"/>
      <c r="BD24" s="191"/>
      <c r="BE24" s="191"/>
      <c r="BF24" s="191"/>
      <c r="BG24" s="191"/>
      <c r="BH24" s="191"/>
      <c r="BI24" s="191"/>
      <c r="BJ24" s="191"/>
      <c r="BK24" s="191"/>
      <c r="BL24" s="191"/>
      <c r="BM24" s="158"/>
      <c r="BN24" s="210"/>
      <c r="BO24" s="202"/>
      <c r="BP24" s="203"/>
      <c r="BQ24" s="202"/>
      <c r="BR24" s="203"/>
      <c r="BS24" s="202"/>
      <c r="BT24" s="203"/>
      <c r="BU24" s="202"/>
      <c r="BV24" s="203"/>
      <c r="BW24" s="202"/>
      <c r="BX24" s="203"/>
      <c r="BY24" s="202"/>
      <c r="BZ24" s="203"/>
      <c r="CA24" s="202"/>
      <c r="CB24" s="203"/>
      <c r="CC24" s="202"/>
      <c r="CD24" s="203"/>
      <c r="CE24" s="202"/>
      <c r="CF24" s="203"/>
      <c r="CG24" s="202"/>
      <c r="CH24" s="203"/>
      <c r="CI24" s="202"/>
      <c r="CJ24" s="203"/>
      <c r="CK24" s="202"/>
      <c r="CL24" s="203"/>
      <c r="CM24" s="202"/>
      <c r="CN24" s="203"/>
      <c r="CO24" s="202"/>
      <c r="CP24" s="203"/>
      <c r="CQ24" s="202"/>
      <c r="CR24" s="203"/>
      <c r="CS24" s="202"/>
      <c r="CT24" s="199"/>
      <c r="CU24" s="202"/>
      <c r="CV24" s="199"/>
      <c r="CW24" s="202"/>
      <c r="CX24" s="199"/>
      <c r="CY24" s="202"/>
      <c r="CZ24" s="199"/>
      <c r="DA24" s="202"/>
      <c r="DB24" s="199"/>
      <c r="DC24" s="202"/>
      <c r="DD24" s="199"/>
      <c r="DE24" s="202"/>
      <c r="DF24" s="199"/>
      <c r="DG24" s="202"/>
      <c r="DH24" s="199"/>
      <c r="DI24" s="202"/>
      <c r="DJ24" s="199"/>
      <c r="DK24" s="202"/>
      <c r="DL24" s="199"/>
      <c r="DM24" s="202"/>
      <c r="DN24" s="199"/>
      <c r="DO24" s="202"/>
      <c r="DP24" s="199"/>
      <c r="DQ24" s="202"/>
      <c r="DR24" s="199"/>
      <c r="DS24" s="202"/>
      <c r="DT24" s="199"/>
      <c r="DU24" s="202"/>
      <c r="DV24" s="199"/>
      <c r="DW24" s="202"/>
      <c r="DX24" s="199"/>
      <c r="DY24" s="158"/>
      <c r="DZ24" s="159"/>
      <c r="EA24" s="202"/>
      <c r="EB24" s="203"/>
      <c r="EC24" s="202"/>
      <c r="ED24" s="203"/>
      <c r="EE24" s="202"/>
      <c r="EF24" s="203"/>
      <c r="EG24" s="202"/>
      <c r="EH24" s="203"/>
      <c r="EI24" s="202"/>
      <c r="EJ24" s="203"/>
      <c r="EK24" s="202"/>
      <c r="EL24" s="203"/>
      <c r="EM24" s="202"/>
      <c r="EN24" s="203"/>
      <c r="EO24" s="202"/>
      <c r="EP24" s="203"/>
      <c r="EQ24" s="202"/>
      <c r="ER24" s="203"/>
      <c r="ES24" s="202"/>
      <c r="ET24" s="203"/>
      <c r="EU24" s="202"/>
      <c r="EV24" s="203"/>
      <c r="EW24" s="202"/>
      <c r="EX24" s="203"/>
      <c r="EY24" s="202"/>
      <c r="EZ24" s="203"/>
      <c r="FA24" s="202"/>
      <c r="FB24" s="203"/>
      <c r="FC24" s="202"/>
      <c r="FD24" s="203"/>
      <c r="FE24" s="202"/>
      <c r="FF24" s="199"/>
      <c r="FG24" s="202"/>
      <c r="FH24" s="199"/>
      <c r="FI24" s="202"/>
      <c r="FJ24" s="199"/>
      <c r="FK24" s="202"/>
      <c r="FL24" s="199"/>
      <c r="FM24" s="202"/>
      <c r="FN24" s="199"/>
      <c r="FO24" s="202"/>
      <c r="FP24" s="199"/>
      <c r="FQ24" s="202"/>
      <c r="FR24" s="199"/>
      <c r="FS24" s="202"/>
      <c r="FT24" s="199"/>
      <c r="FU24" s="202"/>
      <c r="FV24" s="199"/>
      <c r="FW24" s="202"/>
      <c r="FX24" s="199"/>
      <c r="FY24" s="202"/>
      <c r="FZ24" s="199"/>
      <c r="GA24" s="202"/>
      <c r="GB24" s="199"/>
      <c r="GC24" s="202"/>
      <c r="GD24" s="199"/>
      <c r="GE24" s="202"/>
      <c r="GF24" s="199"/>
      <c r="GG24" s="202"/>
      <c r="GH24" s="199"/>
      <c r="GI24" s="202"/>
      <c r="GJ24" s="199"/>
      <c r="GK24" s="158"/>
      <c r="GL24" s="159"/>
      <c r="GM24" s="202"/>
      <c r="GN24" s="203"/>
      <c r="GO24" s="202"/>
      <c r="GP24" s="203"/>
      <c r="GQ24" s="202"/>
      <c r="GR24" s="203"/>
      <c r="GS24" s="202"/>
      <c r="GT24" s="203"/>
      <c r="GU24" s="202"/>
      <c r="GV24" s="203"/>
      <c r="GW24" s="202"/>
      <c r="GX24" s="203"/>
      <c r="GY24" s="202"/>
      <c r="GZ24" s="203"/>
      <c r="HA24" s="202"/>
      <c r="HB24" s="203"/>
      <c r="HC24" s="202"/>
      <c r="HD24" s="203"/>
      <c r="HE24" s="202"/>
      <c r="HF24" s="203"/>
      <c r="HG24" s="202"/>
      <c r="HH24" s="203"/>
      <c r="HI24" s="202"/>
      <c r="HJ24" s="203"/>
      <c r="HK24" s="202"/>
      <c r="HL24" s="203"/>
      <c r="HM24" s="202"/>
      <c r="HN24" s="203"/>
      <c r="HO24" s="202"/>
      <c r="HP24" s="203"/>
      <c r="HQ24" s="202"/>
      <c r="HR24" s="199"/>
      <c r="HS24" s="202"/>
      <c r="HT24" s="199"/>
      <c r="HU24" s="202"/>
      <c r="HV24" s="199"/>
      <c r="HW24" s="202"/>
      <c r="HX24" s="199"/>
      <c r="HY24" s="202"/>
      <c r="HZ24" s="199"/>
      <c r="IA24" s="202"/>
      <c r="IB24" s="199"/>
      <c r="IC24" s="202"/>
      <c r="ID24" s="199"/>
      <c r="IE24" s="202"/>
      <c r="IF24" s="199"/>
      <c r="IG24" s="202"/>
      <c r="IH24" s="199"/>
      <c r="II24" s="202"/>
      <c r="IJ24" s="199"/>
      <c r="IK24" s="202"/>
      <c r="IL24" s="199"/>
      <c r="IM24" s="202"/>
      <c r="IN24" s="199"/>
      <c r="IO24" s="202"/>
      <c r="IP24" s="199"/>
      <c r="IQ24" s="202"/>
      <c r="IR24" s="199"/>
      <c r="IS24" s="202"/>
      <c r="IT24" s="199"/>
      <c r="IU24" s="202"/>
      <c r="IV24" s="199"/>
    </row>
    <row r="25">
      <c r="A25" s="212"/>
      <c r="B25" s="231"/>
      <c r="C25" s="199">
        <f t="shared" si="21"/>
        <v>0</v>
      </c>
      <c r="D25" s="191"/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  <c r="AE25" s="191"/>
      <c r="AF25" s="191"/>
      <c r="AG25" s="191"/>
      <c r="AH25" s="191"/>
      <c r="AI25" s="191"/>
      <c r="AJ25" s="191"/>
      <c r="AK25" s="191"/>
      <c r="AL25" s="191"/>
      <c r="AM25" s="191"/>
      <c r="AN25" s="191"/>
      <c r="AO25" s="191"/>
      <c r="AP25" s="191"/>
      <c r="AQ25" s="191"/>
      <c r="AR25" s="191"/>
      <c r="AS25" s="191"/>
      <c r="AT25" s="191"/>
      <c r="AU25" s="191"/>
      <c r="AV25" s="191"/>
      <c r="AW25" s="191"/>
      <c r="AX25" s="191"/>
      <c r="AY25" s="191"/>
      <c r="AZ25" s="191"/>
      <c r="BA25" s="191"/>
      <c r="BB25" s="191"/>
      <c r="BC25" s="191"/>
      <c r="BD25" s="191"/>
      <c r="BE25" s="191"/>
      <c r="BF25" s="191"/>
      <c r="BG25" s="191"/>
      <c r="BH25" s="191"/>
      <c r="BI25" s="191"/>
      <c r="BJ25" s="191"/>
      <c r="BK25" s="191"/>
      <c r="BL25" s="191"/>
      <c r="BM25" s="158"/>
      <c r="BN25" s="210"/>
      <c r="BO25" s="202"/>
      <c r="BP25" s="203"/>
      <c r="BQ25" s="202"/>
      <c r="BR25" s="203"/>
      <c r="BS25" s="202"/>
      <c r="BT25" s="203"/>
      <c r="BU25" s="202"/>
      <c r="BV25" s="203"/>
      <c r="BW25" s="202"/>
      <c r="BX25" s="203"/>
      <c r="BY25" s="202"/>
      <c r="BZ25" s="203"/>
      <c r="CA25" s="202"/>
      <c r="CB25" s="203"/>
      <c r="CC25" s="202"/>
      <c r="CD25" s="203"/>
      <c r="CE25" s="202"/>
      <c r="CF25" s="203"/>
      <c r="CG25" s="202"/>
      <c r="CH25" s="203"/>
      <c r="CI25" s="202"/>
      <c r="CJ25" s="203"/>
      <c r="CK25" s="202"/>
      <c r="CL25" s="203"/>
      <c r="CM25" s="202"/>
      <c r="CN25" s="203"/>
      <c r="CO25" s="202"/>
      <c r="CP25" s="203"/>
      <c r="CQ25" s="202"/>
      <c r="CR25" s="203"/>
      <c r="CS25" s="202"/>
      <c r="CT25" s="199"/>
      <c r="CU25" s="202"/>
      <c r="CV25" s="199"/>
      <c r="CW25" s="202"/>
      <c r="CX25" s="199"/>
      <c r="CY25" s="202"/>
      <c r="CZ25" s="199"/>
      <c r="DA25" s="202"/>
      <c r="DB25" s="199"/>
      <c r="DC25" s="202"/>
      <c r="DD25" s="199"/>
      <c r="DE25" s="202"/>
      <c r="DF25" s="199"/>
      <c r="DG25" s="202"/>
      <c r="DH25" s="199"/>
      <c r="DI25" s="202"/>
      <c r="DJ25" s="199"/>
      <c r="DK25" s="202"/>
      <c r="DL25" s="199"/>
      <c r="DM25" s="202"/>
      <c r="DN25" s="199"/>
      <c r="DO25" s="202"/>
      <c r="DP25" s="199"/>
      <c r="DQ25" s="202"/>
      <c r="DR25" s="199"/>
      <c r="DS25" s="202"/>
      <c r="DT25" s="199"/>
      <c r="DU25" s="202"/>
      <c r="DV25" s="199"/>
      <c r="DW25" s="202"/>
      <c r="DX25" s="199"/>
      <c r="DY25" s="158"/>
      <c r="DZ25" s="159"/>
      <c r="EA25" s="202"/>
      <c r="EB25" s="203"/>
      <c r="EC25" s="202"/>
      <c r="ED25" s="203"/>
      <c r="EE25" s="202"/>
      <c r="EF25" s="203"/>
      <c r="EG25" s="202"/>
      <c r="EH25" s="203"/>
      <c r="EI25" s="202"/>
      <c r="EJ25" s="203"/>
      <c r="EK25" s="202"/>
      <c r="EL25" s="203"/>
      <c r="EM25" s="202"/>
      <c r="EN25" s="203"/>
      <c r="EO25" s="202"/>
      <c r="EP25" s="203"/>
      <c r="EQ25" s="202"/>
      <c r="ER25" s="203"/>
      <c r="ES25" s="202"/>
      <c r="ET25" s="203"/>
      <c r="EU25" s="202"/>
      <c r="EV25" s="203"/>
      <c r="EW25" s="202"/>
      <c r="EX25" s="203"/>
      <c r="EY25" s="202"/>
      <c r="EZ25" s="203"/>
      <c r="FA25" s="202"/>
      <c r="FB25" s="203"/>
      <c r="FC25" s="202"/>
      <c r="FD25" s="203"/>
      <c r="FE25" s="202"/>
      <c r="FF25" s="199"/>
      <c r="FG25" s="202"/>
      <c r="FH25" s="199"/>
      <c r="FI25" s="202"/>
      <c r="FJ25" s="199"/>
      <c r="FK25" s="202"/>
      <c r="FL25" s="199"/>
      <c r="FM25" s="202"/>
      <c r="FN25" s="199"/>
      <c r="FO25" s="202"/>
      <c r="FP25" s="199"/>
      <c r="FQ25" s="202"/>
      <c r="FR25" s="199"/>
      <c r="FS25" s="202"/>
      <c r="FT25" s="199"/>
      <c r="FU25" s="202"/>
      <c r="FV25" s="199"/>
      <c r="FW25" s="202"/>
      <c r="FX25" s="199"/>
      <c r="FY25" s="202"/>
      <c r="FZ25" s="199"/>
      <c r="GA25" s="202"/>
      <c r="GB25" s="199"/>
      <c r="GC25" s="202"/>
      <c r="GD25" s="199"/>
      <c r="GE25" s="202"/>
      <c r="GF25" s="199"/>
      <c r="GG25" s="202"/>
      <c r="GH25" s="199"/>
      <c r="GI25" s="202"/>
      <c r="GJ25" s="199"/>
      <c r="GK25" s="158"/>
      <c r="GL25" s="159"/>
      <c r="GM25" s="202"/>
      <c r="GN25" s="203"/>
      <c r="GO25" s="202"/>
      <c r="GP25" s="203"/>
      <c r="GQ25" s="202"/>
      <c r="GR25" s="203"/>
      <c r="GS25" s="202"/>
      <c r="GT25" s="203"/>
      <c r="GU25" s="202"/>
      <c r="GV25" s="203"/>
      <c r="GW25" s="202"/>
      <c r="GX25" s="203"/>
      <c r="GY25" s="202"/>
      <c r="GZ25" s="203"/>
      <c r="HA25" s="202"/>
      <c r="HB25" s="203"/>
      <c r="HC25" s="202"/>
      <c r="HD25" s="203"/>
      <c r="HE25" s="202"/>
      <c r="HF25" s="203"/>
      <c r="HG25" s="202"/>
      <c r="HH25" s="203"/>
      <c r="HI25" s="202"/>
      <c r="HJ25" s="203"/>
      <c r="HK25" s="202"/>
      <c r="HL25" s="203"/>
      <c r="HM25" s="202"/>
      <c r="HN25" s="203"/>
      <c r="HO25" s="202"/>
      <c r="HP25" s="203"/>
      <c r="HQ25" s="202"/>
      <c r="HR25" s="199"/>
      <c r="HS25" s="202"/>
      <c r="HT25" s="199"/>
      <c r="HU25" s="202"/>
      <c r="HV25" s="199"/>
      <c r="HW25" s="202"/>
      <c r="HX25" s="199"/>
      <c r="HY25" s="202"/>
      <c r="HZ25" s="199"/>
      <c r="IA25" s="202"/>
      <c r="IB25" s="199"/>
      <c r="IC25" s="202"/>
      <c r="ID25" s="199"/>
      <c r="IE25" s="202"/>
      <c r="IF25" s="199"/>
      <c r="IG25" s="202"/>
      <c r="IH25" s="199"/>
      <c r="II25" s="202"/>
      <c r="IJ25" s="199"/>
      <c r="IK25" s="202"/>
      <c r="IL25" s="199"/>
      <c r="IM25" s="202"/>
      <c r="IN25" s="199"/>
      <c r="IO25" s="202"/>
      <c r="IP25" s="199"/>
      <c r="IQ25" s="202"/>
      <c r="IR25" s="199"/>
      <c r="IS25" s="202"/>
      <c r="IT25" s="199"/>
      <c r="IU25" s="202"/>
      <c r="IV25" s="199"/>
    </row>
    <row r="26">
      <c r="A26" s="212"/>
      <c r="B26" s="231"/>
      <c r="C26" s="199">
        <f t="shared" si="21"/>
        <v>0</v>
      </c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  <c r="AA26" s="191"/>
      <c r="AB26" s="191"/>
      <c r="AC26" s="191"/>
      <c r="AD26" s="191"/>
      <c r="AE26" s="191"/>
      <c r="AF26" s="191"/>
      <c r="AG26" s="191"/>
      <c r="AH26" s="191"/>
      <c r="AI26" s="191"/>
      <c r="AJ26" s="191"/>
      <c r="AK26" s="191"/>
      <c r="AL26" s="191"/>
      <c r="AM26" s="191"/>
      <c r="AN26" s="191"/>
      <c r="AO26" s="191"/>
      <c r="AP26" s="191"/>
      <c r="AQ26" s="191"/>
      <c r="AR26" s="191"/>
      <c r="AS26" s="191"/>
      <c r="AT26" s="191"/>
      <c r="AU26" s="191"/>
      <c r="AV26" s="191"/>
      <c r="AW26" s="191"/>
      <c r="AX26" s="191"/>
      <c r="AY26" s="191"/>
      <c r="AZ26" s="191"/>
      <c r="BA26" s="191"/>
      <c r="BB26" s="191"/>
      <c r="BC26" s="191"/>
      <c r="BD26" s="191"/>
      <c r="BE26" s="191"/>
      <c r="BF26" s="191"/>
      <c r="BG26" s="191"/>
      <c r="BH26" s="191"/>
      <c r="BI26" s="191"/>
      <c r="BJ26" s="191"/>
      <c r="BK26" s="191"/>
      <c r="BL26" s="191"/>
      <c r="BM26" s="158"/>
      <c r="BN26" s="210"/>
      <c r="BO26" s="202"/>
      <c r="BP26" s="203"/>
      <c r="BQ26" s="202"/>
      <c r="BR26" s="203"/>
      <c r="BS26" s="202"/>
      <c r="BT26" s="203"/>
      <c r="BU26" s="202"/>
      <c r="BV26" s="203"/>
      <c r="BW26" s="202"/>
      <c r="BX26" s="203"/>
      <c r="BY26" s="202"/>
      <c r="BZ26" s="203"/>
      <c r="CA26" s="202"/>
      <c r="CB26" s="203"/>
      <c r="CC26" s="202"/>
      <c r="CD26" s="203"/>
      <c r="CE26" s="202"/>
      <c r="CF26" s="203"/>
      <c r="CG26" s="202"/>
      <c r="CH26" s="203"/>
      <c r="CI26" s="202"/>
      <c r="CJ26" s="203"/>
      <c r="CK26" s="202"/>
      <c r="CL26" s="203"/>
      <c r="CM26" s="202"/>
      <c r="CN26" s="203"/>
      <c r="CO26" s="202"/>
      <c r="CP26" s="203"/>
      <c r="CQ26" s="202"/>
      <c r="CR26" s="203"/>
      <c r="CS26" s="202"/>
      <c r="CT26" s="199"/>
      <c r="CU26" s="202"/>
      <c r="CV26" s="199"/>
      <c r="CW26" s="202"/>
      <c r="CX26" s="199"/>
      <c r="CY26" s="202"/>
      <c r="CZ26" s="199"/>
      <c r="DA26" s="202"/>
      <c r="DB26" s="199"/>
      <c r="DC26" s="202"/>
      <c r="DD26" s="199"/>
      <c r="DE26" s="202"/>
      <c r="DF26" s="199"/>
      <c r="DG26" s="202"/>
      <c r="DH26" s="199"/>
      <c r="DI26" s="202"/>
      <c r="DJ26" s="199"/>
      <c r="DK26" s="202"/>
      <c r="DL26" s="199"/>
      <c r="DM26" s="202"/>
      <c r="DN26" s="199"/>
      <c r="DO26" s="202"/>
      <c r="DP26" s="199"/>
      <c r="DQ26" s="202"/>
      <c r="DR26" s="199"/>
      <c r="DS26" s="202"/>
      <c r="DT26" s="199"/>
      <c r="DU26" s="202"/>
      <c r="DV26" s="199"/>
      <c r="DW26" s="202"/>
      <c r="DX26" s="199"/>
      <c r="DY26" s="158"/>
      <c r="DZ26" s="159"/>
      <c r="EA26" s="202"/>
      <c r="EB26" s="203"/>
      <c r="EC26" s="202"/>
      <c r="ED26" s="203"/>
      <c r="EE26" s="202"/>
      <c r="EF26" s="203"/>
      <c r="EG26" s="202"/>
      <c r="EH26" s="203"/>
      <c r="EI26" s="202"/>
      <c r="EJ26" s="203"/>
      <c r="EK26" s="202"/>
      <c r="EL26" s="203"/>
      <c r="EM26" s="202"/>
      <c r="EN26" s="203"/>
      <c r="EO26" s="202"/>
      <c r="EP26" s="203"/>
      <c r="EQ26" s="202"/>
      <c r="ER26" s="203"/>
      <c r="ES26" s="202"/>
      <c r="ET26" s="203"/>
      <c r="EU26" s="202"/>
      <c r="EV26" s="203"/>
      <c r="EW26" s="202"/>
      <c r="EX26" s="203"/>
      <c r="EY26" s="202"/>
      <c r="EZ26" s="203"/>
      <c r="FA26" s="202"/>
      <c r="FB26" s="203"/>
      <c r="FC26" s="202"/>
      <c r="FD26" s="203"/>
      <c r="FE26" s="202"/>
      <c r="FF26" s="199"/>
      <c r="FG26" s="202"/>
      <c r="FH26" s="199"/>
      <c r="FI26" s="202"/>
      <c r="FJ26" s="199"/>
      <c r="FK26" s="202"/>
      <c r="FL26" s="199"/>
      <c r="FM26" s="202"/>
      <c r="FN26" s="199"/>
      <c r="FO26" s="202"/>
      <c r="FP26" s="199"/>
      <c r="FQ26" s="202"/>
      <c r="FR26" s="199"/>
      <c r="FS26" s="202"/>
      <c r="FT26" s="199"/>
      <c r="FU26" s="202"/>
      <c r="FV26" s="199"/>
      <c r="FW26" s="202"/>
      <c r="FX26" s="199"/>
      <c r="FY26" s="202"/>
      <c r="FZ26" s="199"/>
      <c r="GA26" s="202"/>
      <c r="GB26" s="199"/>
      <c r="GC26" s="202"/>
      <c r="GD26" s="199"/>
      <c r="GE26" s="202"/>
      <c r="GF26" s="199"/>
      <c r="GG26" s="202"/>
      <c r="GH26" s="199"/>
      <c r="GI26" s="202"/>
      <c r="GJ26" s="199"/>
      <c r="GK26" s="158"/>
      <c r="GL26" s="159"/>
      <c r="GM26" s="202"/>
      <c r="GN26" s="203"/>
      <c r="GO26" s="202"/>
      <c r="GP26" s="203"/>
      <c r="GQ26" s="202"/>
      <c r="GR26" s="203"/>
      <c r="GS26" s="202"/>
      <c r="GT26" s="203"/>
      <c r="GU26" s="202"/>
      <c r="GV26" s="203"/>
      <c r="GW26" s="202"/>
      <c r="GX26" s="203"/>
      <c r="GY26" s="202"/>
      <c r="GZ26" s="203"/>
      <c r="HA26" s="202"/>
      <c r="HB26" s="203"/>
      <c r="HC26" s="202"/>
      <c r="HD26" s="203"/>
      <c r="HE26" s="202"/>
      <c r="HF26" s="203"/>
      <c r="HG26" s="202"/>
      <c r="HH26" s="203"/>
      <c r="HI26" s="202"/>
      <c r="HJ26" s="203"/>
      <c r="HK26" s="202"/>
      <c r="HL26" s="203"/>
      <c r="HM26" s="202"/>
      <c r="HN26" s="203"/>
      <c r="HO26" s="202"/>
      <c r="HP26" s="203"/>
      <c r="HQ26" s="202"/>
      <c r="HR26" s="199"/>
      <c r="HS26" s="202"/>
      <c r="HT26" s="199"/>
      <c r="HU26" s="202"/>
      <c r="HV26" s="199"/>
      <c r="HW26" s="202"/>
      <c r="HX26" s="199"/>
      <c r="HY26" s="202"/>
      <c r="HZ26" s="199"/>
      <c r="IA26" s="202"/>
      <c r="IB26" s="199"/>
      <c r="IC26" s="202"/>
      <c r="ID26" s="199"/>
      <c r="IE26" s="202"/>
      <c r="IF26" s="199"/>
      <c r="IG26" s="202"/>
      <c r="IH26" s="199"/>
      <c r="II26" s="202"/>
      <c r="IJ26" s="199"/>
      <c r="IK26" s="202"/>
      <c r="IL26" s="199"/>
      <c r="IM26" s="202"/>
      <c r="IN26" s="199"/>
      <c r="IO26" s="202"/>
      <c r="IP26" s="199"/>
      <c r="IQ26" s="202"/>
      <c r="IR26" s="199"/>
      <c r="IS26" s="202"/>
      <c r="IT26" s="199"/>
      <c r="IU26" s="202"/>
      <c r="IV26" s="199"/>
    </row>
    <row r="27">
      <c r="A27" s="212"/>
      <c r="B27" s="231"/>
      <c r="C27" s="199">
        <f t="shared" si="21"/>
        <v>0</v>
      </c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1"/>
      <c r="AG27" s="191"/>
      <c r="AH27" s="191"/>
      <c r="AI27" s="191"/>
      <c r="AJ27" s="191"/>
      <c r="AK27" s="191"/>
      <c r="AL27" s="191"/>
      <c r="AM27" s="191"/>
      <c r="AN27" s="191"/>
      <c r="AO27" s="191"/>
      <c r="AP27" s="191"/>
      <c r="AQ27" s="191"/>
      <c r="AR27" s="191"/>
      <c r="AS27" s="191"/>
      <c r="AT27" s="191"/>
      <c r="AU27" s="191"/>
      <c r="AV27" s="191"/>
      <c r="AW27" s="191"/>
      <c r="AX27" s="191"/>
      <c r="AY27" s="191"/>
      <c r="AZ27" s="191"/>
      <c r="BA27" s="191"/>
      <c r="BB27" s="191"/>
      <c r="BC27" s="191"/>
      <c r="BD27" s="191"/>
      <c r="BE27" s="191"/>
      <c r="BF27" s="191"/>
      <c r="BG27" s="191"/>
      <c r="BH27" s="191"/>
      <c r="BI27" s="191"/>
      <c r="BJ27" s="191"/>
      <c r="BK27" s="191"/>
      <c r="BL27" s="191"/>
      <c r="BM27" s="158"/>
      <c r="BN27" s="210"/>
      <c r="BO27" s="202"/>
      <c r="BP27" s="203"/>
      <c r="BQ27" s="202"/>
      <c r="BR27" s="203"/>
      <c r="BS27" s="202"/>
      <c r="BT27" s="203"/>
      <c r="BU27" s="202"/>
      <c r="BV27" s="203"/>
      <c r="BW27" s="202"/>
      <c r="BX27" s="203"/>
      <c r="BY27" s="202"/>
      <c r="BZ27" s="203"/>
      <c r="CA27" s="202"/>
      <c r="CB27" s="203"/>
      <c r="CC27" s="202"/>
      <c r="CD27" s="203"/>
      <c r="CE27" s="202"/>
      <c r="CF27" s="203"/>
      <c r="CG27" s="202"/>
      <c r="CH27" s="203"/>
      <c r="CI27" s="202"/>
      <c r="CJ27" s="203"/>
      <c r="CK27" s="202"/>
      <c r="CL27" s="203"/>
      <c r="CM27" s="202"/>
      <c r="CN27" s="203"/>
      <c r="CO27" s="202"/>
      <c r="CP27" s="203"/>
      <c r="CQ27" s="202"/>
      <c r="CR27" s="203"/>
      <c r="CS27" s="202"/>
      <c r="CT27" s="199"/>
      <c r="CU27" s="202"/>
      <c r="CV27" s="199"/>
      <c r="CW27" s="202"/>
      <c r="CX27" s="199"/>
      <c r="CY27" s="202"/>
      <c r="CZ27" s="199"/>
      <c r="DA27" s="202"/>
      <c r="DB27" s="199"/>
      <c r="DC27" s="202"/>
      <c r="DD27" s="199"/>
      <c r="DE27" s="202"/>
      <c r="DF27" s="199"/>
      <c r="DG27" s="202"/>
      <c r="DH27" s="199"/>
      <c r="DI27" s="202"/>
      <c r="DJ27" s="199"/>
      <c r="DK27" s="202"/>
      <c r="DL27" s="199"/>
      <c r="DM27" s="202"/>
      <c r="DN27" s="199"/>
      <c r="DO27" s="202"/>
      <c r="DP27" s="199"/>
      <c r="DQ27" s="202"/>
      <c r="DR27" s="199"/>
      <c r="DS27" s="202"/>
      <c r="DT27" s="199"/>
      <c r="DU27" s="202"/>
      <c r="DV27" s="199"/>
      <c r="DW27" s="202"/>
      <c r="DX27" s="199"/>
      <c r="DY27" s="158"/>
      <c r="DZ27" s="159"/>
      <c r="EA27" s="202"/>
      <c r="EB27" s="203"/>
      <c r="EC27" s="202"/>
      <c r="ED27" s="203"/>
      <c r="EE27" s="202"/>
      <c r="EF27" s="203"/>
      <c r="EG27" s="202"/>
      <c r="EH27" s="203"/>
      <c r="EI27" s="202"/>
      <c r="EJ27" s="203"/>
      <c r="EK27" s="202"/>
      <c r="EL27" s="203"/>
      <c r="EM27" s="202"/>
      <c r="EN27" s="203"/>
      <c r="EO27" s="202"/>
      <c r="EP27" s="203"/>
      <c r="EQ27" s="202"/>
      <c r="ER27" s="203"/>
      <c r="ES27" s="202"/>
      <c r="ET27" s="203"/>
      <c r="EU27" s="202"/>
      <c r="EV27" s="203"/>
      <c r="EW27" s="202"/>
      <c r="EX27" s="203"/>
      <c r="EY27" s="202"/>
      <c r="EZ27" s="203"/>
      <c r="FA27" s="202"/>
      <c r="FB27" s="203"/>
      <c r="FC27" s="202"/>
      <c r="FD27" s="203"/>
      <c r="FE27" s="202"/>
      <c r="FF27" s="199"/>
      <c r="FG27" s="202"/>
      <c r="FH27" s="199"/>
      <c r="FI27" s="202"/>
      <c r="FJ27" s="199"/>
      <c r="FK27" s="202"/>
      <c r="FL27" s="199"/>
      <c r="FM27" s="202"/>
      <c r="FN27" s="199"/>
      <c r="FO27" s="202"/>
      <c r="FP27" s="199"/>
      <c r="FQ27" s="202"/>
      <c r="FR27" s="199"/>
      <c r="FS27" s="202"/>
      <c r="FT27" s="199"/>
      <c r="FU27" s="202"/>
      <c r="FV27" s="199"/>
      <c r="FW27" s="202"/>
      <c r="FX27" s="199"/>
      <c r="FY27" s="202"/>
      <c r="FZ27" s="199"/>
      <c r="GA27" s="202"/>
      <c r="GB27" s="199"/>
      <c r="GC27" s="202"/>
      <c r="GD27" s="199"/>
      <c r="GE27" s="202"/>
      <c r="GF27" s="199"/>
      <c r="GG27" s="202"/>
      <c r="GH27" s="199"/>
      <c r="GI27" s="202"/>
      <c r="GJ27" s="199"/>
      <c r="GK27" s="158"/>
      <c r="GL27" s="159"/>
      <c r="GM27" s="202"/>
      <c r="GN27" s="203"/>
      <c r="GO27" s="202"/>
      <c r="GP27" s="203"/>
      <c r="GQ27" s="202"/>
      <c r="GR27" s="203"/>
      <c r="GS27" s="202"/>
      <c r="GT27" s="203"/>
      <c r="GU27" s="202"/>
      <c r="GV27" s="203"/>
      <c r="GW27" s="202"/>
      <c r="GX27" s="203"/>
      <c r="GY27" s="202"/>
      <c r="GZ27" s="203"/>
      <c r="HA27" s="202"/>
      <c r="HB27" s="203"/>
      <c r="HC27" s="202"/>
      <c r="HD27" s="203"/>
      <c r="HE27" s="202"/>
      <c r="HF27" s="203"/>
      <c r="HG27" s="202"/>
      <c r="HH27" s="203"/>
      <c r="HI27" s="202"/>
      <c r="HJ27" s="203"/>
      <c r="HK27" s="202"/>
      <c r="HL27" s="203"/>
      <c r="HM27" s="202"/>
      <c r="HN27" s="203"/>
      <c r="HO27" s="202"/>
      <c r="HP27" s="203"/>
      <c r="HQ27" s="202"/>
      <c r="HR27" s="199"/>
      <c r="HS27" s="202"/>
      <c r="HT27" s="199"/>
      <c r="HU27" s="202"/>
      <c r="HV27" s="199"/>
      <c r="HW27" s="202"/>
      <c r="HX27" s="199"/>
      <c r="HY27" s="202"/>
      <c r="HZ27" s="199"/>
      <c r="IA27" s="202"/>
      <c r="IB27" s="199"/>
      <c r="IC27" s="202"/>
      <c r="ID27" s="199"/>
      <c r="IE27" s="202"/>
      <c r="IF27" s="199"/>
      <c r="IG27" s="202"/>
      <c r="IH27" s="199"/>
      <c r="II27" s="202"/>
      <c r="IJ27" s="199"/>
      <c r="IK27" s="202"/>
      <c r="IL27" s="199"/>
      <c r="IM27" s="202"/>
      <c r="IN27" s="199"/>
      <c r="IO27" s="202"/>
      <c r="IP27" s="199"/>
      <c r="IQ27" s="202"/>
      <c r="IR27" s="199"/>
      <c r="IS27" s="202"/>
      <c r="IT27" s="199"/>
      <c r="IU27" s="202"/>
      <c r="IV27" s="199"/>
    </row>
    <row r="28">
      <c r="A28" s="212"/>
      <c r="B28" s="231"/>
      <c r="C28" s="199">
        <f t="shared" si="21"/>
        <v>0</v>
      </c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  <c r="AA28" s="191"/>
      <c r="AB28" s="191"/>
      <c r="AC28" s="191"/>
      <c r="AD28" s="191"/>
      <c r="AE28" s="191"/>
      <c r="AF28" s="191"/>
      <c r="AG28" s="191"/>
      <c r="AH28" s="191"/>
      <c r="AI28" s="191"/>
      <c r="AJ28" s="191"/>
      <c r="AK28" s="191"/>
      <c r="AL28" s="191"/>
      <c r="AM28" s="191"/>
      <c r="AN28" s="191"/>
      <c r="AO28" s="191"/>
      <c r="AP28" s="191"/>
      <c r="AQ28" s="191"/>
      <c r="AR28" s="191"/>
      <c r="AS28" s="191"/>
      <c r="AT28" s="191"/>
      <c r="AU28" s="191"/>
      <c r="AV28" s="191"/>
      <c r="AW28" s="191"/>
      <c r="AX28" s="191"/>
      <c r="AY28" s="191"/>
      <c r="AZ28" s="191"/>
      <c r="BA28" s="191"/>
      <c r="BB28" s="191"/>
      <c r="BC28" s="191"/>
      <c r="BD28" s="191"/>
      <c r="BE28" s="191"/>
      <c r="BF28" s="191"/>
      <c r="BG28" s="191"/>
      <c r="BH28" s="191"/>
      <c r="BI28" s="191"/>
      <c r="BJ28" s="191"/>
      <c r="BK28" s="191"/>
      <c r="BL28" s="191"/>
      <c r="BM28" s="158"/>
      <c r="BN28" s="210"/>
      <c r="BO28" s="202"/>
      <c r="BP28" s="203"/>
      <c r="BQ28" s="202"/>
      <c r="BR28" s="203"/>
      <c r="BS28" s="202"/>
      <c r="BT28" s="203"/>
      <c r="BU28" s="202"/>
      <c r="BV28" s="203"/>
      <c r="BW28" s="202"/>
      <c r="BX28" s="203"/>
      <c r="BY28" s="202"/>
      <c r="BZ28" s="203"/>
      <c r="CA28" s="202"/>
      <c r="CB28" s="203"/>
      <c r="CC28" s="202"/>
      <c r="CD28" s="203"/>
      <c r="CE28" s="202"/>
      <c r="CF28" s="203"/>
      <c r="CG28" s="202"/>
      <c r="CH28" s="203"/>
      <c r="CI28" s="202"/>
      <c r="CJ28" s="203"/>
      <c r="CK28" s="202"/>
      <c r="CL28" s="203"/>
      <c r="CM28" s="202"/>
      <c r="CN28" s="203"/>
      <c r="CO28" s="202"/>
      <c r="CP28" s="203"/>
      <c r="CQ28" s="202"/>
      <c r="CR28" s="203"/>
      <c r="CS28" s="202"/>
      <c r="CT28" s="199"/>
      <c r="CU28" s="202"/>
      <c r="CV28" s="199"/>
      <c r="CW28" s="202"/>
      <c r="CX28" s="199"/>
      <c r="CY28" s="202"/>
      <c r="CZ28" s="199"/>
      <c r="DA28" s="202"/>
      <c r="DB28" s="199"/>
      <c r="DC28" s="202"/>
      <c r="DD28" s="199"/>
      <c r="DE28" s="202"/>
      <c r="DF28" s="199"/>
      <c r="DG28" s="202"/>
      <c r="DH28" s="199"/>
      <c r="DI28" s="202"/>
      <c r="DJ28" s="199"/>
      <c r="DK28" s="202"/>
      <c r="DL28" s="199"/>
      <c r="DM28" s="202"/>
      <c r="DN28" s="199"/>
      <c r="DO28" s="202"/>
      <c r="DP28" s="199"/>
      <c r="DQ28" s="202"/>
      <c r="DR28" s="199"/>
      <c r="DS28" s="202"/>
      <c r="DT28" s="199"/>
      <c r="DU28" s="202"/>
      <c r="DV28" s="199"/>
      <c r="DW28" s="202"/>
      <c r="DX28" s="199"/>
      <c r="DY28" s="158"/>
      <c r="DZ28" s="159"/>
      <c r="EA28" s="202"/>
      <c r="EB28" s="203"/>
      <c r="EC28" s="202"/>
      <c r="ED28" s="203"/>
      <c r="EE28" s="202"/>
      <c r="EF28" s="203"/>
      <c r="EG28" s="202"/>
      <c r="EH28" s="203"/>
      <c r="EI28" s="202"/>
      <c r="EJ28" s="203"/>
      <c r="EK28" s="202"/>
      <c r="EL28" s="203"/>
      <c r="EM28" s="202"/>
      <c r="EN28" s="203"/>
      <c r="EO28" s="202"/>
      <c r="EP28" s="203"/>
      <c r="EQ28" s="202"/>
      <c r="ER28" s="203"/>
      <c r="ES28" s="202"/>
      <c r="ET28" s="203"/>
      <c r="EU28" s="202"/>
      <c r="EV28" s="203"/>
      <c r="EW28" s="202"/>
      <c r="EX28" s="203"/>
      <c r="EY28" s="202"/>
      <c r="EZ28" s="203"/>
      <c r="FA28" s="202"/>
      <c r="FB28" s="203"/>
      <c r="FC28" s="202"/>
      <c r="FD28" s="203"/>
      <c r="FE28" s="202"/>
      <c r="FF28" s="199"/>
      <c r="FG28" s="202"/>
      <c r="FH28" s="199"/>
      <c r="FI28" s="202"/>
      <c r="FJ28" s="199"/>
      <c r="FK28" s="202"/>
      <c r="FL28" s="199"/>
      <c r="FM28" s="202"/>
      <c r="FN28" s="199"/>
      <c r="FO28" s="202"/>
      <c r="FP28" s="199"/>
      <c r="FQ28" s="202"/>
      <c r="FR28" s="199"/>
      <c r="FS28" s="202"/>
      <c r="FT28" s="199"/>
      <c r="FU28" s="202"/>
      <c r="FV28" s="199"/>
      <c r="FW28" s="202"/>
      <c r="FX28" s="199"/>
      <c r="FY28" s="202"/>
      <c r="FZ28" s="199"/>
      <c r="GA28" s="202"/>
      <c r="GB28" s="199"/>
      <c r="GC28" s="202"/>
      <c r="GD28" s="199"/>
      <c r="GE28" s="202"/>
      <c r="GF28" s="199"/>
      <c r="GG28" s="202"/>
      <c r="GH28" s="199"/>
      <c r="GI28" s="202"/>
      <c r="GJ28" s="199"/>
      <c r="GK28" s="158"/>
      <c r="GL28" s="159"/>
      <c r="GM28" s="202"/>
      <c r="GN28" s="203"/>
      <c r="GO28" s="202"/>
      <c r="GP28" s="203"/>
      <c r="GQ28" s="202"/>
      <c r="GR28" s="203"/>
      <c r="GS28" s="202"/>
      <c r="GT28" s="203"/>
      <c r="GU28" s="202"/>
      <c r="GV28" s="203"/>
      <c r="GW28" s="202"/>
      <c r="GX28" s="203"/>
      <c r="GY28" s="202"/>
      <c r="GZ28" s="203"/>
      <c r="HA28" s="202"/>
      <c r="HB28" s="203"/>
      <c r="HC28" s="202"/>
      <c r="HD28" s="203"/>
      <c r="HE28" s="202"/>
      <c r="HF28" s="203"/>
      <c r="HG28" s="202"/>
      <c r="HH28" s="203"/>
      <c r="HI28" s="202"/>
      <c r="HJ28" s="203"/>
      <c r="HK28" s="202"/>
      <c r="HL28" s="203"/>
      <c r="HM28" s="202"/>
      <c r="HN28" s="203"/>
      <c r="HO28" s="202"/>
      <c r="HP28" s="203"/>
      <c r="HQ28" s="202"/>
      <c r="HR28" s="199"/>
      <c r="HS28" s="202"/>
      <c r="HT28" s="199"/>
      <c r="HU28" s="202"/>
      <c r="HV28" s="199"/>
      <c r="HW28" s="202"/>
      <c r="HX28" s="199"/>
      <c r="HY28" s="202"/>
      <c r="HZ28" s="199"/>
      <c r="IA28" s="202"/>
      <c r="IB28" s="199"/>
      <c r="IC28" s="202"/>
      <c r="ID28" s="199"/>
      <c r="IE28" s="202"/>
      <c r="IF28" s="199"/>
      <c r="IG28" s="202"/>
      <c r="IH28" s="199"/>
      <c r="II28" s="202"/>
      <c r="IJ28" s="199"/>
      <c r="IK28" s="202"/>
      <c r="IL28" s="199"/>
      <c r="IM28" s="202"/>
      <c r="IN28" s="199"/>
      <c r="IO28" s="202"/>
      <c r="IP28" s="199"/>
      <c r="IQ28" s="202"/>
      <c r="IR28" s="199"/>
      <c r="IS28" s="202"/>
      <c r="IT28" s="199"/>
      <c r="IU28" s="202"/>
      <c r="IV28" s="199"/>
    </row>
    <row r="29">
      <c r="A29" s="212"/>
      <c r="B29" s="231"/>
      <c r="C29" s="199">
        <f t="shared" si="21"/>
        <v>0</v>
      </c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58"/>
      <c r="BN29" s="210"/>
      <c r="BO29" s="202"/>
      <c r="BP29" s="203"/>
      <c r="BQ29" s="202"/>
      <c r="BR29" s="203"/>
      <c r="BS29" s="202"/>
      <c r="BT29" s="203"/>
      <c r="BU29" s="202"/>
      <c r="BV29" s="203"/>
      <c r="BW29" s="202"/>
      <c r="BX29" s="203"/>
      <c r="BY29" s="202"/>
      <c r="BZ29" s="203"/>
      <c r="CA29" s="202"/>
      <c r="CB29" s="203"/>
      <c r="CC29" s="202"/>
      <c r="CD29" s="203"/>
      <c r="CE29" s="202"/>
      <c r="CF29" s="203"/>
      <c r="CG29" s="202"/>
      <c r="CH29" s="203"/>
      <c r="CI29" s="202"/>
      <c r="CJ29" s="203"/>
      <c r="CK29" s="202"/>
      <c r="CL29" s="203"/>
      <c r="CM29" s="202"/>
      <c r="CN29" s="203"/>
      <c r="CO29" s="202"/>
      <c r="CP29" s="203"/>
      <c r="CQ29" s="202"/>
      <c r="CR29" s="203"/>
      <c r="CS29" s="202"/>
      <c r="CT29" s="199"/>
      <c r="CU29" s="202"/>
      <c r="CV29" s="199"/>
      <c r="CW29" s="202"/>
      <c r="CX29" s="199"/>
      <c r="CY29" s="202"/>
      <c r="CZ29" s="199"/>
      <c r="DA29" s="202"/>
      <c r="DB29" s="199"/>
      <c r="DC29" s="202"/>
      <c r="DD29" s="199"/>
      <c r="DE29" s="202"/>
      <c r="DF29" s="199"/>
      <c r="DG29" s="202"/>
      <c r="DH29" s="199"/>
      <c r="DI29" s="202"/>
      <c r="DJ29" s="199"/>
      <c r="DK29" s="202"/>
      <c r="DL29" s="199"/>
      <c r="DM29" s="202"/>
      <c r="DN29" s="199"/>
      <c r="DO29" s="202"/>
      <c r="DP29" s="199"/>
      <c r="DQ29" s="202"/>
      <c r="DR29" s="199"/>
      <c r="DS29" s="202"/>
      <c r="DT29" s="199"/>
      <c r="DU29" s="202"/>
      <c r="DV29" s="199"/>
      <c r="DW29" s="202"/>
      <c r="DX29" s="199"/>
      <c r="DY29" s="158"/>
      <c r="DZ29" s="159"/>
      <c r="EA29" s="202"/>
      <c r="EB29" s="203"/>
      <c r="EC29" s="202"/>
      <c r="ED29" s="203"/>
      <c r="EE29" s="202"/>
      <c r="EF29" s="203"/>
      <c r="EG29" s="202"/>
      <c r="EH29" s="203"/>
      <c r="EI29" s="202"/>
      <c r="EJ29" s="203"/>
      <c r="EK29" s="202"/>
      <c r="EL29" s="203"/>
      <c r="EM29" s="202"/>
      <c r="EN29" s="203"/>
      <c r="EO29" s="202"/>
      <c r="EP29" s="203"/>
      <c r="EQ29" s="202"/>
      <c r="ER29" s="203"/>
      <c r="ES29" s="202"/>
      <c r="ET29" s="203"/>
      <c r="EU29" s="202"/>
      <c r="EV29" s="203"/>
      <c r="EW29" s="202"/>
      <c r="EX29" s="203"/>
      <c r="EY29" s="202"/>
      <c r="EZ29" s="203"/>
      <c r="FA29" s="202"/>
      <c r="FB29" s="203"/>
      <c r="FC29" s="202"/>
      <c r="FD29" s="203"/>
      <c r="FE29" s="202"/>
      <c r="FF29" s="199"/>
      <c r="FG29" s="202"/>
      <c r="FH29" s="199"/>
      <c r="FI29" s="202"/>
      <c r="FJ29" s="199"/>
      <c r="FK29" s="202"/>
      <c r="FL29" s="199"/>
      <c r="FM29" s="202"/>
      <c r="FN29" s="199"/>
      <c r="FO29" s="202"/>
      <c r="FP29" s="199"/>
      <c r="FQ29" s="202"/>
      <c r="FR29" s="199"/>
      <c r="FS29" s="202"/>
      <c r="FT29" s="199"/>
      <c r="FU29" s="202"/>
      <c r="FV29" s="199"/>
      <c r="FW29" s="202"/>
      <c r="FX29" s="199"/>
      <c r="FY29" s="202"/>
      <c r="FZ29" s="199"/>
      <c r="GA29" s="202"/>
      <c r="GB29" s="199"/>
      <c r="GC29" s="202"/>
      <c r="GD29" s="199"/>
      <c r="GE29" s="202"/>
      <c r="GF29" s="199"/>
      <c r="GG29" s="202"/>
      <c r="GH29" s="199"/>
      <c r="GI29" s="202"/>
      <c r="GJ29" s="199"/>
      <c r="GK29" s="158"/>
      <c r="GL29" s="159"/>
      <c r="GM29" s="202"/>
      <c r="GN29" s="203"/>
      <c r="GO29" s="202"/>
      <c r="GP29" s="203"/>
      <c r="GQ29" s="202"/>
      <c r="GR29" s="203"/>
      <c r="GS29" s="202"/>
      <c r="GT29" s="203"/>
      <c r="GU29" s="202"/>
      <c r="GV29" s="203"/>
      <c r="GW29" s="202"/>
      <c r="GX29" s="203"/>
      <c r="GY29" s="202"/>
      <c r="GZ29" s="203"/>
      <c r="HA29" s="202"/>
      <c r="HB29" s="203"/>
      <c r="HC29" s="202"/>
      <c r="HD29" s="203"/>
      <c r="HE29" s="202"/>
      <c r="HF29" s="203"/>
      <c r="HG29" s="202"/>
      <c r="HH29" s="203"/>
      <c r="HI29" s="202"/>
      <c r="HJ29" s="203"/>
      <c r="HK29" s="202"/>
      <c r="HL29" s="203"/>
      <c r="HM29" s="202"/>
      <c r="HN29" s="203"/>
      <c r="HO29" s="202"/>
      <c r="HP29" s="203"/>
      <c r="HQ29" s="202"/>
      <c r="HR29" s="199"/>
      <c r="HS29" s="202"/>
      <c r="HT29" s="199"/>
      <c r="HU29" s="202"/>
      <c r="HV29" s="199"/>
      <c r="HW29" s="202"/>
      <c r="HX29" s="199"/>
      <c r="HY29" s="202"/>
      <c r="HZ29" s="199"/>
      <c r="IA29" s="202"/>
      <c r="IB29" s="199"/>
      <c r="IC29" s="202"/>
      <c r="ID29" s="199"/>
      <c r="IE29" s="202"/>
      <c r="IF29" s="199"/>
      <c r="IG29" s="202"/>
      <c r="IH29" s="199"/>
      <c r="II29" s="202"/>
      <c r="IJ29" s="199"/>
      <c r="IK29" s="202"/>
      <c r="IL29" s="199"/>
      <c r="IM29" s="202"/>
      <c r="IN29" s="199"/>
      <c r="IO29" s="202"/>
      <c r="IP29" s="199"/>
      <c r="IQ29" s="202"/>
      <c r="IR29" s="199"/>
      <c r="IS29" s="202"/>
      <c r="IT29" s="199"/>
      <c r="IU29" s="202"/>
      <c r="IV29" s="199"/>
    </row>
    <row r="30">
      <c r="A30" s="212"/>
      <c r="B30" s="231"/>
      <c r="C30" s="199">
        <f t="shared" si="21"/>
        <v>0</v>
      </c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58"/>
      <c r="BN30" s="210"/>
      <c r="BO30" s="202"/>
      <c r="BP30" s="203"/>
      <c r="BQ30" s="202"/>
      <c r="BR30" s="203"/>
      <c r="BS30" s="202"/>
      <c r="BT30" s="203"/>
      <c r="BU30" s="202"/>
      <c r="BV30" s="203"/>
      <c r="BW30" s="202"/>
      <c r="BX30" s="203"/>
      <c r="BY30" s="202"/>
      <c r="BZ30" s="203"/>
      <c r="CA30" s="202"/>
      <c r="CB30" s="203"/>
      <c r="CC30" s="202"/>
      <c r="CD30" s="203"/>
      <c r="CE30" s="202"/>
      <c r="CF30" s="203"/>
      <c r="CG30" s="202"/>
      <c r="CH30" s="203"/>
      <c r="CI30" s="202"/>
      <c r="CJ30" s="203"/>
      <c r="CK30" s="202"/>
      <c r="CL30" s="203"/>
      <c r="CM30" s="202"/>
      <c r="CN30" s="203"/>
      <c r="CO30" s="202"/>
      <c r="CP30" s="203"/>
      <c r="CQ30" s="202"/>
      <c r="CR30" s="203"/>
      <c r="CS30" s="202"/>
      <c r="CT30" s="199"/>
      <c r="CU30" s="202"/>
      <c r="CV30" s="199"/>
      <c r="CW30" s="202"/>
      <c r="CX30" s="199"/>
      <c r="CY30" s="202"/>
      <c r="CZ30" s="199"/>
      <c r="DA30" s="202"/>
      <c r="DB30" s="199"/>
      <c r="DC30" s="202"/>
      <c r="DD30" s="199"/>
      <c r="DE30" s="202"/>
      <c r="DF30" s="199"/>
      <c r="DG30" s="202"/>
      <c r="DH30" s="199"/>
      <c r="DI30" s="202"/>
      <c r="DJ30" s="199"/>
      <c r="DK30" s="202"/>
      <c r="DL30" s="199"/>
      <c r="DM30" s="202"/>
      <c r="DN30" s="199"/>
      <c r="DO30" s="202"/>
      <c r="DP30" s="199"/>
      <c r="DQ30" s="202"/>
      <c r="DR30" s="199"/>
      <c r="DS30" s="202"/>
      <c r="DT30" s="199"/>
      <c r="DU30" s="202"/>
      <c r="DV30" s="199"/>
      <c r="DW30" s="202"/>
      <c r="DX30" s="199"/>
      <c r="DY30" s="158"/>
      <c r="DZ30" s="159"/>
      <c r="EA30" s="202"/>
      <c r="EB30" s="203"/>
      <c r="EC30" s="202"/>
      <c r="ED30" s="203"/>
      <c r="EE30" s="202"/>
      <c r="EF30" s="203"/>
      <c r="EG30" s="202"/>
      <c r="EH30" s="203"/>
      <c r="EI30" s="202"/>
      <c r="EJ30" s="203"/>
      <c r="EK30" s="202"/>
      <c r="EL30" s="203"/>
      <c r="EM30" s="202"/>
      <c r="EN30" s="203"/>
      <c r="EO30" s="202"/>
      <c r="EP30" s="203"/>
      <c r="EQ30" s="202"/>
      <c r="ER30" s="203"/>
      <c r="ES30" s="202"/>
      <c r="ET30" s="203"/>
      <c r="EU30" s="202"/>
      <c r="EV30" s="203"/>
      <c r="EW30" s="202"/>
      <c r="EX30" s="203"/>
      <c r="EY30" s="202"/>
      <c r="EZ30" s="203"/>
      <c r="FA30" s="202"/>
      <c r="FB30" s="203"/>
      <c r="FC30" s="202"/>
      <c r="FD30" s="203"/>
      <c r="FE30" s="202"/>
      <c r="FF30" s="199"/>
      <c r="FG30" s="202"/>
      <c r="FH30" s="199"/>
      <c r="FI30" s="202"/>
      <c r="FJ30" s="199"/>
      <c r="FK30" s="202"/>
      <c r="FL30" s="199"/>
      <c r="FM30" s="202"/>
      <c r="FN30" s="199"/>
      <c r="FO30" s="202"/>
      <c r="FP30" s="199"/>
      <c r="FQ30" s="202"/>
      <c r="FR30" s="199"/>
      <c r="FS30" s="202"/>
      <c r="FT30" s="199"/>
      <c r="FU30" s="202"/>
      <c r="FV30" s="199"/>
      <c r="FW30" s="202"/>
      <c r="FX30" s="199"/>
      <c r="FY30" s="202"/>
      <c r="FZ30" s="199"/>
      <c r="GA30" s="202"/>
      <c r="GB30" s="199"/>
      <c r="GC30" s="202"/>
      <c r="GD30" s="199"/>
      <c r="GE30" s="202"/>
      <c r="GF30" s="199"/>
      <c r="GG30" s="202"/>
      <c r="GH30" s="199"/>
      <c r="GI30" s="202"/>
      <c r="GJ30" s="199"/>
      <c r="GK30" s="158"/>
      <c r="GL30" s="159"/>
      <c r="GM30" s="202"/>
      <c r="GN30" s="203"/>
      <c r="GO30" s="202"/>
      <c r="GP30" s="203"/>
      <c r="GQ30" s="202"/>
      <c r="GR30" s="203"/>
      <c r="GS30" s="202"/>
      <c r="GT30" s="203"/>
      <c r="GU30" s="202"/>
      <c r="GV30" s="203"/>
      <c r="GW30" s="202"/>
      <c r="GX30" s="203"/>
      <c r="GY30" s="202"/>
      <c r="GZ30" s="203"/>
      <c r="HA30" s="202"/>
      <c r="HB30" s="203"/>
      <c r="HC30" s="202"/>
      <c r="HD30" s="203"/>
      <c r="HE30" s="202"/>
      <c r="HF30" s="203"/>
      <c r="HG30" s="202"/>
      <c r="HH30" s="203"/>
      <c r="HI30" s="202"/>
      <c r="HJ30" s="203"/>
      <c r="HK30" s="202"/>
      <c r="HL30" s="203"/>
      <c r="HM30" s="202"/>
      <c r="HN30" s="203"/>
      <c r="HO30" s="202"/>
      <c r="HP30" s="203"/>
      <c r="HQ30" s="202"/>
      <c r="HR30" s="199"/>
      <c r="HS30" s="202"/>
      <c r="HT30" s="199"/>
      <c r="HU30" s="202"/>
      <c r="HV30" s="199"/>
      <c r="HW30" s="202"/>
      <c r="HX30" s="199"/>
      <c r="HY30" s="202"/>
      <c r="HZ30" s="199"/>
      <c r="IA30" s="202"/>
      <c r="IB30" s="199"/>
      <c r="IC30" s="202"/>
      <c r="ID30" s="199"/>
      <c r="IE30" s="202"/>
      <c r="IF30" s="199"/>
      <c r="IG30" s="202"/>
      <c r="IH30" s="199"/>
      <c r="II30" s="202"/>
      <c r="IJ30" s="199"/>
      <c r="IK30" s="202"/>
      <c r="IL30" s="199"/>
      <c r="IM30" s="202"/>
      <c r="IN30" s="199"/>
      <c r="IO30" s="202"/>
      <c r="IP30" s="199"/>
      <c r="IQ30" s="202"/>
      <c r="IR30" s="199"/>
      <c r="IS30" s="202"/>
      <c r="IT30" s="199"/>
      <c r="IU30" s="202"/>
      <c r="IV30" s="199"/>
    </row>
    <row r="31">
      <c r="A31" s="212"/>
      <c r="B31" s="231"/>
      <c r="C31" s="199">
        <f t="shared" si="21"/>
        <v>0</v>
      </c>
      <c r="D31" s="191"/>
      <c r="E31" s="191"/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58"/>
      <c r="BN31" s="210"/>
      <c r="BO31" s="202"/>
      <c r="BP31" s="203"/>
      <c r="BQ31" s="202"/>
      <c r="BR31" s="203"/>
      <c r="BS31" s="202"/>
      <c r="BT31" s="203"/>
      <c r="BU31" s="202"/>
      <c r="BV31" s="203"/>
      <c r="BW31" s="202"/>
      <c r="BX31" s="203"/>
      <c r="BY31" s="202"/>
      <c r="BZ31" s="203"/>
      <c r="CA31" s="202"/>
      <c r="CB31" s="203"/>
      <c r="CC31" s="202"/>
      <c r="CD31" s="203"/>
      <c r="CE31" s="202"/>
      <c r="CF31" s="203"/>
      <c r="CG31" s="202"/>
      <c r="CH31" s="203"/>
      <c r="CI31" s="202"/>
      <c r="CJ31" s="203"/>
      <c r="CK31" s="202"/>
      <c r="CL31" s="203"/>
      <c r="CM31" s="202"/>
      <c r="CN31" s="203"/>
      <c r="CO31" s="202"/>
      <c r="CP31" s="203"/>
      <c r="CQ31" s="202"/>
      <c r="CR31" s="203"/>
      <c r="CS31" s="202"/>
      <c r="CT31" s="199"/>
      <c r="CU31" s="202"/>
      <c r="CV31" s="199"/>
      <c r="CW31" s="202"/>
      <c r="CX31" s="199"/>
      <c r="CY31" s="202"/>
      <c r="CZ31" s="199"/>
      <c r="DA31" s="202"/>
      <c r="DB31" s="199"/>
      <c r="DC31" s="202"/>
      <c r="DD31" s="199"/>
      <c r="DE31" s="202"/>
      <c r="DF31" s="199"/>
      <c r="DG31" s="202"/>
      <c r="DH31" s="199"/>
      <c r="DI31" s="202"/>
      <c r="DJ31" s="199"/>
      <c r="DK31" s="202"/>
      <c r="DL31" s="199"/>
      <c r="DM31" s="202"/>
      <c r="DN31" s="199"/>
      <c r="DO31" s="202"/>
      <c r="DP31" s="199"/>
      <c r="DQ31" s="202"/>
      <c r="DR31" s="199"/>
      <c r="DS31" s="202"/>
      <c r="DT31" s="199"/>
      <c r="DU31" s="202"/>
      <c r="DV31" s="199"/>
      <c r="DW31" s="202"/>
      <c r="DX31" s="199"/>
      <c r="DY31" s="158"/>
      <c r="DZ31" s="159"/>
      <c r="EA31" s="202"/>
      <c r="EB31" s="203"/>
      <c r="EC31" s="202"/>
      <c r="ED31" s="203"/>
      <c r="EE31" s="202"/>
      <c r="EF31" s="203"/>
      <c r="EG31" s="202"/>
      <c r="EH31" s="203"/>
      <c r="EI31" s="202"/>
      <c r="EJ31" s="203"/>
      <c r="EK31" s="202"/>
      <c r="EL31" s="203"/>
      <c r="EM31" s="202"/>
      <c r="EN31" s="203"/>
      <c r="EO31" s="202"/>
      <c r="EP31" s="203"/>
      <c r="EQ31" s="202"/>
      <c r="ER31" s="203"/>
      <c r="ES31" s="202"/>
      <c r="ET31" s="203"/>
      <c r="EU31" s="202"/>
      <c r="EV31" s="203"/>
      <c r="EW31" s="202"/>
      <c r="EX31" s="203"/>
      <c r="EY31" s="202"/>
      <c r="EZ31" s="203"/>
      <c r="FA31" s="202"/>
      <c r="FB31" s="203"/>
      <c r="FC31" s="202"/>
      <c r="FD31" s="203"/>
      <c r="FE31" s="202"/>
      <c r="FF31" s="199"/>
      <c r="FG31" s="202"/>
      <c r="FH31" s="199"/>
      <c r="FI31" s="202"/>
      <c r="FJ31" s="199"/>
      <c r="FK31" s="202"/>
      <c r="FL31" s="199"/>
      <c r="FM31" s="202"/>
      <c r="FN31" s="199"/>
      <c r="FO31" s="202"/>
      <c r="FP31" s="199"/>
      <c r="FQ31" s="202"/>
      <c r="FR31" s="199"/>
      <c r="FS31" s="202"/>
      <c r="FT31" s="199"/>
      <c r="FU31" s="202"/>
      <c r="FV31" s="199"/>
      <c r="FW31" s="202"/>
      <c r="FX31" s="199"/>
      <c r="FY31" s="202"/>
      <c r="FZ31" s="199"/>
      <c r="GA31" s="202"/>
      <c r="GB31" s="199"/>
      <c r="GC31" s="202"/>
      <c r="GD31" s="199"/>
      <c r="GE31" s="202"/>
      <c r="GF31" s="199"/>
      <c r="GG31" s="202"/>
      <c r="GH31" s="199"/>
      <c r="GI31" s="202"/>
      <c r="GJ31" s="199"/>
      <c r="GK31" s="158"/>
      <c r="GL31" s="159"/>
      <c r="GM31" s="202"/>
      <c r="GN31" s="203"/>
      <c r="GO31" s="202"/>
      <c r="GP31" s="203"/>
      <c r="GQ31" s="202"/>
      <c r="GR31" s="203"/>
      <c r="GS31" s="202"/>
      <c r="GT31" s="203"/>
      <c r="GU31" s="202"/>
      <c r="GV31" s="203"/>
      <c r="GW31" s="202"/>
      <c r="GX31" s="203"/>
      <c r="GY31" s="202"/>
      <c r="GZ31" s="203"/>
      <c r="HA31" s="202"/>
      <c r="HB31" s="203"/>
      <c r="HC31" s="202"/>
      <c r="HD31" s="203"/>
      <c r="HE31" s="202"/>
      <c r="HF31" s="203"/>
      <c r="HG31" s="202"/>
      <c r="HH31" s="203"/>
      <c r="HI31" s="202"/>
      <c r="HJ31" s="203"/>
      <c r="HK31" s="202"/>
      <c r="HL31" s="203"/>
      <c r="HM31" s="202"/>
      <c r="HN31" s="203"/>
      <c r="HO31" s="202"/>
      <c r="HP31" s="203"/>
      <c r="HQ31" s="202"/>
      <c r="HR31" s="199"/>
      <c r="HS31" s="202"/>
      <c r="HT31" s="199"/>
      <c r="HU31" s="202"/>
      <c r="HV31" s="199"/>
      <c r="HW31" s="202"/>
      <c r="HX31" s="199"/>
      <c r="HY31" s="202"/>
      <c r="HZ31" s="199"/>
      <c r="IA31" s="202"/>
      <c r="IB31" s="199"/>
      <c r="IC31" s="202"/>
      <c r="ID31" s="199"/>
      <c r="IE31" s="202"/>
      <c r="IF31" s="199"/>
      <c r="IG31" s="202"/>
      <c r="IH31" s="199"/>
      <c r="II31" s="202"/>
      <c r="IJ31" s="199"/>
      <c r="IK31" s="202"/>
      <c r="IL31" s="199"/>
      <c r="IM31" s="202"/>
      <c r="IN31" s="199"/>
      <c r="IO31" s="202"/>
      <c r="IP31" s="199"/>
      <c r="IQ31" s="202"/>
      <c r="IR31" s="199"/>
      <c r="IS31" s="202"/>
      <c r="IT31" s="199"/>
      <c r="IU31" s="202"/>
      <c r="IV31" s="199"/>
    </row>
    <row r="32">
      <c r="A32" s="212"/>
      <c r="B32" s="231"/>
      <c r="C32" s="199">
        <f t="shared" si="21"/>
        <v>0</v>
      </c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91"/>
      <c r="AV32" s="191"/>
      <c r="AW32" s="191"/>
      <c r="AX32" s="191"/>
      <c r="AY32" s="191"/>
      <c r="AZ32" s="191"/>
      <c r="BA32" s="191"/>
      <c r="BB32" s="191"/>
      <c r="BC32" s="191"/>
      <c r="BD32" s="191"/>
      <c r="BE32" s="191"/>
      <c r="BF32" s="191"/>
      <c r="BG32" s="191"/>
      <c r="BH32" s="191"/>
      <c r="BI32" s="191"/>
      <c r="BJ32" s="191"/>
      <c r="BK32" s="191"/>
      <c r="BL32" s="191"/>
      <c r="BM32" s="158"/>
      <c r="BN32" s="210"/>
      <c r="BO32" s="202"/>
      <c r="BP32" s="203"/>
      <c r="BQ32" s="202"/>
      <c r="BR32" s="203"/>
      <c r="BS32" s="202"/>
      <c r="BT32" s="203"/>
      <c r="BU32" s="202"/>
      <c r="BV32" s="203"/>
      <c r="BW32" s="202"/>
      <c r="BX32" s="203"/>
      <c r="BY32" s="202"/>
      <c r="BZ32" s="203"/>
      <c r="CA32" s="202"/>
      <c r="CB32" s="203"/>
      <c r="CC32" s="202"/>
      <c r="CD32" s="203"/>
      <c r="CE32" s="202"/>
      <c r="CF32" s="203"/>
      <c r="CG32" s="202"/>
      <c r="CH32" s="203"/>
      <c r="CI32" s="202"/>
      <c r="CJ32" s="203"/>
      <c r="CK32" s="202"/>
      <c r="CL32" s="203"/>
      <c r="CM32" s="202"/>
      <c r="CN32" s="203"/>
      <c r="CO32" s="202"/>
      <c r="CP32" s="203"/>
      <c r="CQ32" s="202"/>
      <c r="CR32" s="203"/>
      <c r="CS32" s="202"/>
      <c r="CT32" s="199"/>
      <c r="CU32" s="202"/>
      <c r="CV32" s="199"/>
      <c r="CW32" s="202"/>
      <c r="CX32" s="199"/>
      <c r="CY32" s="202"/>
      <c r="CZ32" s="199"/>
      <c r="DA32" s="202"/>
      <c r="DB32" s="199"/>
      <c r="DC32" s="202"/>
      <c r="DD32" s="199"/>
      <c r="DE32" s="202"/>
      <c r="DF32" s="199"/>
      <c r="DG32" s="202"/>
      <c r="DH32" s="199"/>
      <c r="DI32" s="202"/>
      <c r="DJ32" s="199"/>
      <c r="DK32" s="202"/>
      <c r="DL32" s="199"/>
      <c r="DM32" s="202"/>
      <c r="DN32" s="199"/>
      <c r="DO32" s="202"/>
      <c r="DP32" s="199"/>
      <c r="DQ32" s="202"/>
      <c r="DR32" s="199"/>
      <c r="DS32" s="202"/>
      <c r="DT32" s="199"/>
      <c r="DU32" s="202"/>
      <c r="DV32" s="199"/>
      <c r="DW32" s="202"/>
      <c r="DX32" s="199"/>
      <c r="DY32" s="158"/>
      <c r="DZ32" s="159"/>
      <c r="EA32" s="202"/>
      <c r="EB32" s="203"/>
      <c r="EC32" s="202"/>
      <c r="ED32" s="203"/>
      <c r="EE32" s="202"/>
      <c r="EF32" s="203"/>
      <c r="EG32" s="202"/>
      <c r="EH32" s="203"/>
      <c r="EI32" s="202"/>
      <c r="EJ32" s="203"/>
      <c r="EK32" s="202"/>
      <c r="EL32" s="203"/>
      <c r="EM32" s="202"/>
      <c r="EN32" s="203"/>
      <c r="EO32" s="202"/>
      <c r="EP32" s="203"/>
      <c r="EQ32" s="202"/>
      <c r="ER32" s="203"/>
      <c r="ES32" s="202"/>
      <c r="ET32" s="203"/>
      <c r="EU32" s="202"/>
      <c r="EV32" s="203"/>
      <c r="EW32" s="202"/>
      <c r="EX32" s="203"/>
      <c r="EY32" s="202"/>
      <c r="EZ32" s="203"/>
      <c r="FA32" s="202"/>
      <c r="FB32" s="203"/>
      <c r="FC32" s="202"/>
      <c r="FD32" s="203"/>
      <c r="FE32" s="202"/>
      <c r="FF32" s="199"/>
      <c r="FG32" s="202"/>
      <c r="FH32" s="199"/>
      <c r="FI32" s="202"/>
      <c r="FJ32" s="199"/>
      <c r="FK32" s="202"/>
      <c r="FL32" s="199"/>
      <c r="FM32" s="202"/>
      <c r="FN32" s="199"/>
      <c r="FO32" s="202"/>
      <c r="FP32" s="199"/>
      <c r="FQ32" s="202"/>
      <c r="FR32" s="199"/>
      <c r="FS32" s="202"/>
      <c r="FT32" s="199"/>
      <c r="FU32" s="202"/>
      <c r="FV32" s="199"/>
      <c r="FW32" s="202"/>
      <c r="FX32" s="199"/>
      <c r="FY32" s="202"/>
      <c r="FZ32" s="199"/>
      <c r="GA32" s="202"/>
      <c r="GB32" s="199"/>
      <c r="GC32" s="202"/>
      <c r="GD32" s="199"/>
      <c r="GE32" s="202"/>
      <c r="GF32" s="199"/>
      <c r="GG32" s="202"/>
      <c r="GH32" s="199"/>
      <c r="GI32" s="202"/>
      <c r="GJ32" s="199"/>
      <c r="GK32" s="158"/>
      <c r="GL32" s="159"/>
      <c r="GM32" s="202"/>
      <c r="GN32" s="203"/>
      <c r="GO32" s="202"/>
      <c r="GP32" s="203"/>
      <c r="GQ32" s="202"/>
      <c r="GR32" s="203"/>
      <c r="GS32" s="202"/>
      <c r="GT32" s="203"/>
      <c r="GU32" s="202"/>
      <c r="GV32" s="203"/>
      <c r="GW32" s="202"/>
      <c r="GX32" s="203"/>
      <c r="GY32" s="202"/>
      <c r="GZ32" s="203"/>
      <c r="HA32" s="202"/>
      <c r="HB32" s="203"/>
      <c r="HC32" s="202"/>
      <c r="HD32" s="203"/>
      <c r="HE32" s="202"/>
      <c r="HF32" s="203"/>
      <c r="HG32" s="202"/>
      <c r="HH32" s="203"/>
      <c r="HI32" s="202"/>
      <c r="HJ32" s="203"/>
      <c r="HK32" s="202"/>
      <c r="HL32" s="203"/>
      <c r="HM32" s="202"/>
      <c r="HN32" s="203"/>
      <c r="HO32" s="202"/>
      <c r="HP32" s="203"/>
      <c r="HQ32" s="202"/>
      <c r="HR32" s="199"/>
      <c r="HS32" s="202"/>
      <c r="HT32" s="199"/>
      <c r="HU32" s="202"/>
      <c r="HV32" s="199"/>
      <c r="HW32" s="202"/>
      <c r="HX32" s="199"/>
      <c r="HY32" s="202"/>
      <c r="HZ32" s="199"/>
      <c r="IA32" s="202"/>
      <c r="IB32" s="199"/>
      <c r="IC32" s="202"/>
      <c r="ID32" s="199"/>
      <c r="IE32" s="202"/>
      <c r="IF32" s="199"/>
      <c r="IG32" s="202"/>
      <c r="IH32" s="199"/>
      <c r="II32" s="202"/>
      <c r="IJ32" s="199"/>
      <c r="IK32" s="202"/>
      <c r="IL32" s="199"/>
      <c r="IM32" s="202"/>
      <c r="IN32" s="199"/>
      <c r="IO32" s="202"/>
      <c r="IP32" s="199"/>
      <c r="IQ32" s="202"/>
      <c r="IR32" s="199"/>
      <c r="IS32" s="202"/>
      <c r="IT32" s="199"/>
      <c r="IU32" s="202"/>
      <c r="IV32" s="199"/>
    </row>
    <row r="33">
      <c r="A33" s="212"/>
      <c r="B33" s="231"/>
      <c r="C33" s="199">
        <f t="shared" si="21"/>
        <v>0</v>
      </c>
      <c r="D33" s="191"/>
      <c r="E33" s="191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  <c r="AC33" s="191"/>
      <c r="AD33" s="191"/>
      <c r="AE33" s="191"/>
      <c r="AF33" s="191"/>
      <c r="AG33" s="191"/>
      <c r="AH33" s="191"/>
      <c r="AI33" s="191"/>
      <c r="AJ33" s="191"/>
      <c r="AK33" s="191"/>
      <c r="AL33" s="191"/>
      <c r="AM33" s="191"/>
      <c r="AN33" s="191"/>
      <c r="AO33" s="191"/>
      <c r="AP33" s="191"/>
      <c r="AQ33" s="191"/>
      <c r="AR33" s="191"/>
      <c r="AS33" s="191"/>
      <c r="AT33" s="191"/>
      <c r="AU33" s="191"/>
      <c r="AV33" s="191"/>
      <c r="AW33" s="191"/>
      <c r="AX33" s="191"/>
      <c r="AY33" s="191"/>
      <c r="AZ33" s="191"/>
      <c r="BA33" s="191"/>
      <c r="BB33" s="191"/>
      <c r="BC33" s="191"/>
      <c r="BD33" s="191"/>
      <c r="BE33" s="191"/>
      <c r="BF33" s="191"/>
      <c r="BG33" s="191"/>
      <c r="BH33" s="191"/>
      <c r="BI33" s="191"/>
      <c r="BJ33" s="191"/>
      <c r="BK33" s="191"/>
      <c r="BL33" s="191"/>
      <c r="BM33" s="158"/>
      <c r="BN33" s="210"/>
      <c r="BO33" s="202"/>
      <c r="BP33" s="203"/>
      <c r="BQ33" s="202"/>
      <c r="BR33" s="203"/>
      <c r="BS33" s="202"/>
      <c r="BT33" s="203"/>
      <c r="BU33" s="202"/>
      <c r="BV33" s="203"/>
      <c r="BW33" s="202"/>
      <c r="BX33" s="203"/>
      <c r="BY33" s="202"/>
      <c r="BZ33" s="203"/>
      <c r="CA33" s="202"/>
      <c r="CB33" s="203"/>
      <c r="CC33" s="202"/>
      <c r="CD33" s="203"/>
      <c r="CE33" s="202"/>
      <c r="CF33" s="203"/>
      <c r="CG33" s="202"/>
      <c r="CH33" s="203"/>
      <c r="CI33" s="202"/>
      <c r="CJ33" s="203"/>
      <c r="CK33" s="202"/>
      <c r="CL33" s="203"/>
      <c r="CM33" s="202"/>
      <c r="CN33" s="203"/>
      <c r="CO33" s="202"/>
      <c r="CP33" s="203"/>
      <c r="CQ33" s="202"/>
      <c r="CR33" s="203"/>
      <c r="CS33" s="202"/>
      <c r="CT33" s="199"/>
      <c r="CU33" s="202"/>
      <c r="CV33" s="199"/>
      <c r="CW33" s="202"/>
      <c r="CX33" s="199"/>
      <c r="CY33" s="202"/>
      <c r="CZ33" s="199"/>
      <c r="DA33" s="202"/>
      <c r="DB33" s="199"/>
      <c r="DC33" s="202"/>
      <c r="DD33" s="199"/>
      <c r="DE33" s="202"/>
      <c r="DF33" s="199"/>
      <c r="DG33" s="202"/>
      <c r="DH33" s="199"/>
      <c r="DI33" s="202"/>
      <c r="DJ33" s="199"/>
      <c r="DK33" s="202"/>
      <c r="DL33" s="199"/>
      <c r="DM33" s="202"/>
      <c r="DN33" s="199"/>
      <c r="DO33" s="202"/>
      <c r="DP33" s="199"/>
      <c r="DQ33" s="202"/>
      <c r="DR33" s="199"/>
      <c r="DS33" s="202"/>
      <c r="DT33" s="199"/>
      <c r="DU33" s="202"/>
      <c r="DV33" s="199"/>
      <c r="DW33" s="202"/>
      <c r="DX33" s="199"/>
      <c r="DY33" s="158"/>
      <c r="DZ33" s="159"/>
      <c r="EA33" s="202"/>
      <c r="EB33" s="203"/>
      <c r="EC33" s="202"/>
      <c r="ED33" s="203"/>
      <c r="EE33" s="202"/>
      <c r="EF33" s="203"/>
      <c r="EG33" s="202"/>
      <c r="EH33" s="203"/>
      <c r="EI33" s="202"/>
      <c r="EJ33" s="203"/>
      <c r="EK33" s="202"/>
      <c r="EL33" s="203"/>
      <c r="EM33" s="202"/>
      <c r="EN33" s="203"/>
      <c r="EO33" s="202"/>
      <c r="EP33" s="203"/>
      <c r="EQ33" s="202"/>
      <c r="ER33" s="203"/>
      <c r="ES33" s="202"/>
      <c r="ET33" s="203"/>
      <c r="EU33" s="202"/>
      <c r="EV33" s="203"/>
      <c r="EW33" s="202"/>
      <c r="EX33" s="203"/>
      <c r="EY33" s="202"/>
      <c r="EZ33" s="203"/>
      <c r="FA33" s="202"/>
      <c r="FB33" s="203"/>
      <c r="FC33" s="202"/>
      <c r="FD33" s="203"/>
      <c r="FE33" s="202"/>
      <c r="FF33" s="199"/>
      <c r="FG33" s="202"/>
      <c r="FH33" s="199"/>
      <c r="FI33" s="202"/>
      <c r="FJ33" s="199"/>
      <c r="FK33" s="202"/>
      <c r="FL33" s="199"/>
      <c r="FM33" s="202"/>
      <c r="FN33" s="199"/>
      <c r="FO33" s="202"/>
      <c r="FP33" s="199"/>
      <c r="FQ33" s="202"/>
      <c r="FR33" s="199"/>
      <c r="FS33" s="202"/>
      <c r="FT33" s="199"/>
      <c r="FU33" s="202"/>
      <c r="FV33" s="199"/>
      <c r="FW33" s="202"/>
      <c r="FX33" s="199"/>
      <c r="FY33" s="202"/>
      <c r="FZ33" s="199"/>
      <c r="GA33" s="202"/>
      <c r="GB33" s="199"/>
      <c r="GC33" s="202"/>
      <c r="GD33" s="199"/>
      <c r="GE33" s="202"/>
      <c r="GF33" s="199"/>
      <c r="GG33" s="202"/>
      <c r="GH33" s="199"/>
      <c r="GI33" s="202"/>
      <c r="GJ33" s="199"/>
      <c r="GK33" s="158"/>
      <c r="GL33" s="159"/>
      <c r="GM33" s="202"/>
      <c r="GN33" s="203"/>
      <c r="GO33" s="202"/>
      <c r="GP33" s="203"/>
      <c r="GQ33" s="202"/>
      <c r="GR33" s="203"/>
      <c r="GS33" s="202"/>
      <c r="GT33" s="203"/>
      <c r="GU33" s="202"/>
      <c r="GV33" s="203"/>
      <c r="GW33" s="202"/>
      <c r="GX33" s="203"/>
      <c r="GY33" s="202"/>
      <c r="GZ33" s="203"/>
      <c r="HA33" s="202"/>
      <c r="HB33" s="203"/>
      <c r="HC33" s="202"/>
      <c r="HD33" s="203"/>
      <c r="HE33" s="202"/>
      <c r="HF33" s="203"/>
      <c r="HG33" s="202"/>
      <c r="HH33" s="203"/>
      <c r="HI33" s="202"/>
      <c r="HJ33" s="203"/>
      <c r="HK33" s="202"/>
      <c r="HL33" s="203"/>
      <c r="HM33" s="202"/>
      <c r="HN33" s="203"/>
      <c r="HO33" s="202"/>
      <c r="HP33" s="203"/>
      <c r="HQ33" s="202"/>
      <c r="HR33" s="199"/>
      <c r="HS33" s="202"/>
      <c r="HT33" s="199"/>
      <c r="HU33" s="202"/>
      <c r="HV33" s="199"/>
      <c r="HW33" s="202"/>
      <c r="HX33" s="199"/>
      <c r="HY33" s="202"/>
      <c r="HZ33" s="199"/>
      <c r="IA33" s="202"/>
      <c r="IB33" s="199"/>
      <c r="IC33" s="202"/>
      <c r="ID33" s="199"/>
      <c r="IE33" s="202"/>
      <c r="IF33" s="199"/>
      <c r="IG33" s="202"/>
      <c r="IH33" s="199"/>
      <c r="II33" s="202"/>
      <c r="IJ33" s="199"/>
      <c r="IK33" s="202"/>
      <c r="IL33" s="199"/>
      <c r="IM33" s="202"/>
      <c r="IN33" s="199"/>
      <c r="IO33" s="202"/>
      <c r="IP33" s="199"/>
      <c r="IQ33" s="202"/>
      <c r="IR33" s="199"/>
      <c r="IS33" s="202"/>
      <c r="IT33" s="199"/>
      <c r="IU33" s="202"/>
      <c r="IV33" s="199"/>
    </row>
    <row r="34">
      <c r="A34" s="212"/>
      <c r="B34" s="231" t="str">
        <f t="shared" ref="B34:B36" si="22">BN34</f>
        <v/>
      </c>
      <c r="C34" s="191"/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9">
        <f t="shared" ref="BL34:BL35" si="23">DX34+GJ34+IV34</f>
        <v>0</v>
      </c>
      <c r="BM34" s="158"/>
      <c r="BN34" s="210"/>
      <c r="BO34" s="202">
        <f>SUM(BO5:BO33)</f>
        <v>19.5</v>
      </c>
      <c r="BP34" s="159"/>
      <c r="BQ34" s="202">
        <f>SUM(BQ5:BQ33)</f>
        <v>20</v>
      </c>
      <c r="BR34" s="159"/>
      <c r="BS34" s="202">
        <f>SUM(BS5:BS33)</f>
        <v>14</v>
      </c>
      <c r="BT34" s="159"/>
      <c r="BU34" s="202">
        <f>SUM(BU5:BU33)</f>
        <v>13</v>
      </c>
      <c r="BV34" s="159"/>
      <c r="BW34" s="202">
        <f>SUM(BW5:BW33)</f>
        <v>19.5</v>
      </c>
      <c r="BX34" s="159"/>
      <c r="BY34" s="202">
        <f>SUM(BY5:BY33)</f>
        <v>17.5</v>
      </c>
      <c r="BZ34" s="159"/>
      <c r="CA34" s="202">
        <f>SUM(CA5:CA33)</f>
        <v>24</v>
      </c>
      <c r="CB34" s="159"/>
      <c r="CC34" s="202">
        <f>SUM(CC5:CC33)</f>
        <v>17</v>
      </c>
      <c r="CD34" s="159"/>
      <c r="CE34" s="202">
        <f>SUM(CE5:CE33)</f>
        <v>17</v>
      </c>
      <c r="CF34" s="159"/>
      <c r="CG34" s="202">
        <f>SUM(CG5:CG33)</f>
        <v>12.5</v>
      </c>
      <c r="CH34" s="159"/>
      <c r="CI34" s="202">
        <f>SUM(CI5:CI33)</f>
        <v>21</v>
      </c>
      <c r="CJ34" s="159"/>
      <c r="CK34" s="202">
        <f>SUM(CK5:CK33)</f>
        <v>13</v>
      </c>
      <c r="CL34" s="159"/>
      <c r="CM34" s="202">
        <f>SUM(CM5:CM33)</f>
        <v>13</v>
      </c>
      <c r="CN34" s="159"/>
      <c r="CO34" s="202">
        <f>SUM(CO5:CO33)</f>
        <v>23</v>
      </c>
      <c r="CP34" s="159"/>
      <c r="CQ34" s="202">
        <f>SUM(CQ5:CQ33)</f>
        <v>19</v>
      </c>
      <c r="CR34" s="159"/>
      <c r="CS34" s="202">
        <f>SUM(CS5:CS33)</f>
        <v>19</v>
      </c>
      <c r="CT34" s="159"/>
      <c r="CU34" s="202">
        <f>SUM(CU5:CU33)</f>
        <v>15</v>
      </c>
      <c r="CV34" s="159"/>
      <c r="CW34" s="202">
        <f>SUM(CW5:CW33)</f>
        <v>16</v>
      </c>
      <c r="CX34" s="191"/>
      <c r="CY34" s="202">
        <f>SUM(CY5:CY33)</f>
        <v>13</v>
      </c>
      <c r="CZ34" s="159"/>
      <c r="DA34" s="202">
        <f>SUM(DA5:DA33)</f>
        <v>18.5</v>
      </c>
      <c r="DB34" s="159"/>
      <c r="DC34" s="202">
        <f>SUM(DC5:DC33)</f>
        <v>24</v>
      </c>
      <c r="DD34" s="159"/>
      <c r="DE34" s="202">
        <f>SUM(DE5:DE33)</f>
        <v>24.5</v>
      </c>
      <c r="DF34" s="159"/>
      <c r="DG34" s="202">
        <f>SUM(DG5:DG33)</f>
        <v>19</v>
      </c>
      <c r="DH34" s="159"/>
      <c r="DI34" s="202">
        <f>SUM(DI5:DI33)</f>
        <v>0</v>
      </c>
      <c r="DJ34" s="191"/>
      <c r="DK34" s="202">
        <f>SUM(DK5:DK33)</f>
        <v>13</v>
      </c>
      <c r="DL34" s="159"/>
      <c r="DM34" s="202">
        <f>SUM(DM5:DM33)</f>
        <v>13</v>
      </c>
      <c r="DN34" s="159"/>
      <c r="DO34" s="202">
        <f>SUM(DO5:DO33)</f>
        <v>24.5</v>
      </c>
      <c r="DP34" s="159"/>
      <c r="DQ34" s="202">
        <f>SUM(DQ5:DQ33)</f>
        <v>26</v>
      </c>
      <c r="DR34" s="159"/>
      <c r="DS34" s="202">
        <f>SUM(DS5:DS33)</f>
        <v>21</v>
      </c>
      <c r="DT34" s="159"/>
      <c r="DU34" s="202">
        <f>SUM(DU5:DU33)</f>
        <v>26</v>
      </c>
      <c r="DV34" s="191"/>
      <c r="DW34" s="192"/>
      <c r="DX34" s="199"/>
      <c r="DY34" s="158"/>
      <c r="DZ34" s="159" t="str">
        <f>BN34</f>
        <v/>
      </c>
      <c r="EA34" s="202"/>
      <c r="EB34" s="203"/>
      <c r="EC34" s="202"/>
      <c r="ED34" s="203"/>
      <c r="EE34" s="202"/>
      <c r="EF34" s="203"/>
      <c r="EG34" s="202"/>
      <c r="EH34" s="203"/>
      <c r="EI34" s="202"/>
      <c r="EJ34" s="203"/>
      <c r="EK34" s="202"/>
      <c r="EL34" s="203"/>
      <c r="EM34" s="202"/>
      <c r="EN34" s="203"/>
      <c r="EO34" s="202"/>
      <c r="EP34" s="203"/>
      <c r="EQ34" s="202"/>
      <c r="ER34" s="203"/>
      <c r="ES34" s="202"/>
      <c r="ET34" s="203"/>
      <c r="EU34" s="202"/>
      <c r="EV34" s="203"/>
      <c r="EW34" s="202"/>
      <c r="EX34" s="203"/>
      <c r="EY34" s="202"/>
      <c r="EZ34" s="203"/>
      <c r="FA34" s="202"/>
      <c r="FB34" s="203"/>
      <c r="FC34" s="202"/>
      <c r="FD34" s="203"/>
      <c r="FE34" s="202"/>
      <c r="FF34" s="199"/>
      <c r="FG34" s="202"/>
      <c r="FH34" s="199"/>
      <c r="FI34" s="202"/>
      <c r="FJ34" s="199"/>
      <c r="FK34" s="202"/>
      <c r="FL34" s="199"/>
      <c r="FM34" s="202"/>
      <c r="FN34" s="199"/>
      <c r="FO34" s="202"/>
      <c r="FP34" s="199"/>
      <c r="FQ34" s="202"/>
      <c r="FR34" s="199"/>
      <c r="FS34" s="202"/>
      <c r="FT34" s="199"/>
      <c r="FU34" s="202"/>
      <c r="FV34" s="199"/>
      <c r="FW34" s="202"/>
      <c r="FX34" s="199"/>
      <c r="FY34" s="202"/>
      <c r="FZ34" s="199"/>
      <c r="GA34" s="202"/>
      <c r="GB34" s="199"/>
      <c r="GC34" s="202"/>
      <c r="GD34" s="199"/>
      <c r="GE34" s="202"/>
      <c r="GF34" s="199"/>
      <c r="GG34" s="202"/>
      <c r="GH34" s="199"/>
      <c r="GI34" s="202"/>
      <c r="GJ34" s="199"/>
      <c r="GK34" s="158"/>
      <c r="GL34" s="159" t="str">
        <f>DZ34</f>
        <v/>
      </c>
      <c r="GM34" s="202"/>
      <c r="GN34" s="203"/>
      <c r="GO34" s="202"/>
      <c r="GP34" s="203"/>
      <c r="GQ34" s="202"/>
      <c r="GR34" s="203"/>
      <c r="GS34" s="202"/>
      <c r="GT34" s="203"/>
      <c r="GU34" s="202"/>
      <c r="GV34" s="203"/>
      <c r="GW34" s="202"/>
      <c r="GX34" s="203"/>
      <c r="GY34" s="202"/>
      <c r="GZ34" s="203"/>
      <c r="HA34" s="202"/>
      <c r="HB34" s="203"/>
      <c r="HC34" s="202"/>
      <c r="HD34" s="203"/>
      <c r="HE34" s="202"/>
      <c r="HF34" s="203"/>
      <c r="HG34" s="202"/>
      <c r="HH34" s="203"/>
      <c r="HI34" s="202"/>
      <c r="HJ34" s="203"/>
      <c r="HK34" s="202"/>
      <c r="HL34" s="203"/>
      <c r="HM34" s="202"/>
      <c r="HN34" s="203"/>
      <c r="HO34" s="202"/>
      <c r="HP34" s="203"/>
      <c r="HQ34" s="202"/>
      <c r="HR34" s="199"/>
      <c r="HS34" s="202"/>
      <c r="HT34" s="199"/>
      <c r="HU34" s="202"/>
      <c r="HV34" s="199"/>
      <c r="HW34" s="202"/>
      <c r="HX34" s="199"/>
      <c r="HY34" s="202"/>
      <c r="HZ34" s="199"/>
      <c r="IA34" s="202"/>
      <c r="IB34" s="199"/>
      <c r="IC34" s="202"/>
      <c r="ID34" s="199"/>
      <c r="IE34" s="202"/>
      <c r="IF34" s="199"/>
      <c r="IG34" s="202"/>
      <c r="IH34" s="199"/>
      <c r="II34" s="202"/>
      <c r="IJ34" s="199"/>
      <c r="IK34" s="202"/>
      <c r="IL34" s="199"/>
      <c r="IM34" s="202"/>
      <c r="IN34" s="199"/>
      <c r="IO34" s="202"/>
      <c r="IP34" s="199"/>
      <c r="IQ34" s="202"/>
      <c r="IR34" s="199"/>
      <c r="IS34" s="202"/>
      <c r="IT34" s="199"/>
      <c r="IU34" s="202"/>
      <c r="IV34" s="199"/>
    </row>
    <row r="35">
      <c r="A35" s="209"/>
      <c r="B35" s="231" t="str">
        <f t="shared" si="22"/>
        <v/>
      </c>
      <c r="C35" s="191">
        <f>BO35+EA35+GM35</f>
        <v>0</v>
      </c>
      <c r="D35" s="191"/>
      <c r="E35" s="191"/>
      <c r="F35" s="191"/>
      <c r="G35" s="191"/>
      <c r="H35" s="191"/>
      <c r="I35" s="191"/>
      <c r="J35" s="191"/>
      <c r="K35" s="191"/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  <c r="AA35" s="191"/>
      <c r="AB35" s="191"/>
      <c r="AC35" s="191"/>
      <c r="AD35" s="191"/>
      <c r="AE35" s="191"/>
      <c r="AF35" s="191"/>
      <c r="AG35" s="191"/>
      <c r="AH35" s="191"/>
      <c r="AI35" s="191"/>
      <c r="AJ35" s="191"/>
      <c r="AK35" s="191"/>
      <c r="AL35" s="191"/>
      <c r="AM35" s="191"/>
      <c r="AN35" s="191"/>
      <c r="AO35" s="191"/>
      <c r="AP35" s="191"/>
      <c r="AQ35" s="191"/>
      <c r="AR35" s="191"/>
      <c r="AS35" s="191"/>
      <c r="AT35" s="191"/>
      <c r="AU35" s="191"/>
      <c r="AV35" s="191"/>
      <c r="AW35" s="191"/>
      <c r="AX35" s="191"/>
      <c r="AY35" s="191"/>
      <c r="AZ35" s="191"/>
      <c r="BA35" s="191"/>
      <c r="BB35" s="191"/>
      <c r="BC35" s="191"/>
      <c r="BD35" s="191"/>
      <c r="BE35" s="191"/>
      <c r="BF35" s="191"/>
      <c r="BG35" s="191"/>
      <c r="BH35" s="191"/>
      <c r="BI35" s="191"/>
      <c r="BJ35" s="191"/>
      <c r="BK35" s="191"/>
      <c r="BL35" s="191">
        <f t="shared" si="23"/>
        <v>0</v>
      </c>
      <c r="BM35" s="158"/>
      <c r="BN35" s="159"/>
      <c r="CO35" s="232">
        <f>CO34+CM34+CK34+CI34+CG34+CE34+CC34</f>
        <v>116.5</v>
      </c>
      <c r="DX35" s="191"/>
      <c r="DY35" s="158"/>
      <c r="DZ35" s="159"/>
      <c r="EA35" s="192"/>
      <c r="EB35" s="159"/>
      <c r="EC35" s="192"/>
      <c r="ED35" s="159"/>
      <c r="EE35" s="192"/>
      <c r="EF35" s="159"/>
      <c r="EG35" s="192"/>
      <c r="EH35" s="159"/>
      <c r="EI35" s="192"/>
      <c r="EJ35" s="159"/>
      <c r="EK35" s="192"/>
      <c r="EL35" s="159"/>
      <c r="EM35" s="192"/>
      <c r="EN35" s="159"/>
      <c r="EO35" s="192"/>
      <c r="EP35" s="159"/>
      <c r="EQ35" s="192"/>
      <c r="ER35" s="159"/>
      <c r="ES35" s="192"/>
      <c r="ET35" s="159"/>
      <c r="EU35" s="192"/>
      <c r="EV35" s="159"/>
      <c r="EW35" s="192"/>
      <c r="EX35" s="159"/>
      <c r="EY35" s="192"/>
      <c r="EZ35" s="159"/>
      <c r="FA35" s="192"/>
      <c r="FB35" s="159"/>
      <c r="FC35" s="192"/>
      <c r="FD35" s="159"/>
      <c r="FE35" s="192"/>
      <c r="FF35" s="191"/>
      <c r="FG35" s="192"/>
      <c r="FH35" s="191"/>
      <c r="FI35" s="192"/>
      <c r="FJ35" s="191"/>
      <c r="FK35" s="192"/>
      <c r="FL35" s="191"/>
      <c r="FM35" s="192"/>
      <c r="FN35" s="191"/>
      <c r="FO35" s="192"/>
      <c r="FP35" s="191"/>
      <c r="FQ35" s="192"/>
      <c r="FR35" s="191"/>
      <c r="FS35" s="192"/>
      <c r="FT35" s="191"/>
      <c r="FU35" s="192"/>
      <c r="FV35" s="191"/>
      <c r="FW35" s="192"/>
      <c r="FX35" s="191"/>
      <c r="FY35" s="192"/>
      <c r="FZ35" s="191"/>
      <c r="GA35" s="193"/>
      <c r="GB35" s="194"/>
      <c r="GC35" s="192"/>
      <c r="GD35" s="191"/>
      <c r="GE35" s="192"/>
      <c r="GF35" s="191"/>
      <c r="GG35" s="192"/>
      <c r="GH35" s="191"/>
      <c r="GI35" s="192"/>
      <c r="GJ35" s="191"/>
      <c r="GK35" s="158"/>
      <c r="GL35" s="159"/>
      <c r="GM35" s="192"/>
      <c r="GN35" s="159"/>
      <c r="GO35" s="192"/>
      <c r="GP35" s="159"/>
      <c r="GQ35" s="192"/>
      <c r="GR35" s="159"/>
      <c r="GS35" s="192"/>
      <c r="GT35" s="159"/>
      <c r="GU35" s="192"/>
      <c r="GV35" s="159"/>
      <c r="GW35" s="192"/>
      <c r="GX35" s="159"/>
      <c r="GY35" s="192"/>
      <c r="GZ35" s="159"/>
      <c r="HA35" s="192"/>
      <c r="HB35" s="159"/>
      <c r="HC35" s="192"/>
      <c r="HD35" s="159"/>
      <c r="HE35" s="192"/>
      <c r="HF35" s="159"/>
      <c r="HG35" s="192"/>
      <c r="HH35" s="159"/>
      <c r="HI35" s="192"/>
      <c r="HJ35" s="159"/>
      <c r="HK35" s="192"/>
      <c r="HL35" s="159"/>
      <c r="HM35" s="192"/>
      <c r="HN35" s="159"/>
      <c r="HO35" s="192"/>
      <c r="HP35" s="159"/>
      <c r="HQ35" s="192"/>
      <c r="HR35" s="191"/>
      <c r="HS35" s="192"/>
      <c r="HT35" s="191"/>
      <c r="HU35" s="192"/>
      <c r="HV35" s="191"/>
      <c r="HW35" s="192"/>
      <c r="HX35" s="191"/>
      <c r="HY35" s="192"/>
      <c r="HZ35" s="191"/>
      <c r="IA35" s="192"/>
      <c r="IB35" s="191"/>
      <c r="IC35" s="192"/>
      <c r="ID35" s="191"/>
      <c r="IE35" s="192"/>
      <c r="IF35" s="191"/>
      <c r="IG35" s="192"/>
      <c r="IH35" s="191"/>
      <c r="II35" s="192"/>
      <c r="IJ35" s="191"/>
      <c r="IK35" s="192"/>
      <c r="IL35" s="191"/>
      <c r="IM35" s="193"/>
      <c r="IN35" s="194"/>
      <c r="IO35" s="192"/>
      <c r="IP35" s="191"/>
      <c r="IQ35" s="192"/>
      <c r="IR35" s="191"/>
      <c r="IS35" s="192"/>
      <c r="IT35" s="191"/>
      <c r="IU35" s="192"/>
      <c r="IV35" s="191"/>
    </row>
    <row r="36">
      <c r="A36" s="209"/>
      <c r="B36" s="231" t="str">
        <f t="shared" si="22"/>
        <v/>
      </c>
      <c r="C36" s="191"/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  <c r="AD36" s="191"/>
      <c r="AE36" s="191"/>
      <c r="AF36" s="191"/>
      <c r="AG36" s="191"/>
      <c r="AH36" s="191"/>
      <c r="AI36" s="191"/>
      <c r="AJ36" s="191"/>
      <c r="AK36" s="191"/>
      <c r="AL36" s="191"/>
      <c r="AM36" s="191"/>
      <c r="AN36" s="191"/>
      <c r="AO36" s="191"/>
      <c r="AP36" s="191"/>
      <c r="AQ36" s="191"/>
      <c r="AR36" s="191"/>
      <c r="AS36" s="191"/>
      <c r="AT36" s="191"/>
      <c r="AU36" s="191"/>
      <c r="AV36" s="191"/>
      <c r="AW36" s="191"/>
      <c r="AX36" s="191"/>
      <c r="AY36" s="191"/>
      <c r="AZ36" s="191"/>
      <c r="BA36" s="191"/>
      <c r="BB36" s="191"/>
      <c r="BC36" s="191"/>
      <c r="BD36" s="191"/>
      <c r="BE36" s="191"/>
      <c r="BF36" s="191"/>
      <c r="BG36" s="191"/>
      <c r="BH36" s="191"/>
      <c r="BI36" s="191"/>
      <c r="BJ36" s="191"/>
      <c r="BK36" s="191"/>
      <c r="BL36" s="191">
        <f>DX35+GJ35</f>
        <v>0</v>
      </c>
      <c r="BM36" s="158"/>
      <c r="BN36" s="159"/>
      <c r="BO36" s="152" t="s">
        <v>143</v>
      </c>
      <c r="CC36" s="152" t="s">
        <v>143</v>
      </c>
      <c r="CQ36" s="152" t="s">
        <v>143</v>
      </c>
      <c r="DE36" s="152" t="s">
        <v>143</v>
      </c>
      <c r="DS36" s="153"/>
      <c r="DT36" s="153"/>
      <c r="DU36" s="153"/>
      <c r="DV36" s="153"/>
      <c r="DW36" s="153"/>
      <c r="DX36" s="153"/>
      <c r="DY36" s="158"/>
      <c r="DZ36" s="159"/>
      <c r="EA36" s="154" t="s">
        <v>144</v>
      </c>
      <c r="EO36" s="154" t="s">
        <v>144</v>
      </c>
      <c r="FC36" s="154" t="s">
        <v>144</v>
      </c>
      <c r="FQ36" s="154" t="s">
        <v>144</v>
      </c>
      <c r="GE36" s="155"/>
      <c r="GK36" s="158"/>
      <c r="GL36" s="159"/>
      <c r="GM36" s="217" t="str">
        <f>GM1</f>
        <v>Stodůlky</v>
      </c>
      <c r="HA36" s="217" t="str">
        <f>GM1</f>
        <v>Stodůlky</v>
      </c>
      <c r="HO36" s="217" t="str">
        <f>GM1</f>
        <v>Stodůlky</v>
      </c>
      <c r="IC36" s="217" t="str">
        <f>GM1</f>
        <v>Stodůlky</v>
      </c>
      <c r="IQ36" s="218"/>
    </row>
    <row r="37">
      <c r="A37" s="209"/>
      <c r="B37" s="172"/>
      <c r="C37" s="157">
        <f>WEEKNUM(C38, 2)</f>
        <v>31</v>
      </c>
      <c r="D37" s="136"/>
      <c r="E37" s="157">
        <f>WEEKNUM(E38, 2)</f>
        <v>31</v>
      </c>
      <c r="F37" s="136"/>
      <c r="G37" s="157">
        <f>WEEKNUM(G38, 2)</f>
        <v>32</v>
      </c>
      <c r="H37" s="136"/>
      <c r="I37" s="157">
        <f>WEEKNUM(I38, 2)</f>
        <v>32</v>
      </c>
      <c r="J37" s="136"/>
      <c r="K37" s="157">
        <f>WEEKNUM(K38, 2)</f>
        <v>32</v>
      </c>
      <c r="L37" s="136"/>
      <c r="M37" s="157">
        <f>WEEKNUM(M38, 2)</f>
        <v>32</v>
      </c>
      <c r="N37" s="136"/>
      <c r="O37" s="157">
        <f>WEEKNUM(O38, 2)</f>
        <v>32</v>
      </c>
      <c r="P37" s="136"/>
      <c r="Q37" s="157">
        <f>WEEKNUM(Q38, 2)</f>
        <v>32</v>
      </c>
      <c r="R37" s="136"/>
      <c r="S37" s="157">
        <f>WEEKNUM(S38, 2)</f>
        <v>32</v>
      </c>
      <c r="T37" s="136"/>
      <c r="U37" s="157">
        <f>WEEKNUM(U38, 2)</f>
        <v>33</v>
      </c>
      <c r="V37" s="136"/>
      <c r="W37" s="157">
        <f>WEEKNUM(W38, 2)</f>
        <v>33</v>
      </c>
      <c r="X37" s="136"/>
      <c r="Y37" s="157">
        <f>WEEKNUM(Y38, 2)</f>
        <v>33</v>
      </c>
      <c r="Z37" s="136"/>
      <c r="AA37" s="157">
        <f>WEEKNUM(AA38, 2)</f>
        <v>33</v>
      </c>
      <c r="AB37" s="136"/>
      <c r="AC37" s="157">
        <f>WEEKNUM(AC38, 2)</f>
        <v>33</v>
      </c>
      <c r="AD37" s="136"/>
      <c r="AE37" s="157">
        <f>WEEKNUM(AE38, 2)</f>
        <v>33</v>
      </c>
      <c r="AF37" s="136"/>
      <c r="AG37" s="157">
        <f>WEEKNUM(AG38, 2)</f>
        <v>33</v>
      </c>
      <c r="AH37" s="136"/>
      <c r="AI37" s="157">
        <f>WEEKNUM(AI38, 2)</f>
        <v>34</v>
      </c>
      <c r="AJ37" s="136"/>
      <c r="AK37" s="157">
        <f>WEEKNUM(AK38, 2)</f>
        <v>34</v>
      </c>
      <c r="AL37" s="136"/>
      <c r="AM37" s="157">
        <f>WEEKNUM(AM38, 2)</f>
        <v>34</v>
      </c>
      <c r="AN37" s="136"/>
      <c r="AO37" s="157">
        <f>WEEKNUM(AO38, 2)</f>
        <v>34</v>
      </c>
      <c r="AP37" s="136"/>
      <c r="AQ37" s="157">
        <f>WEEKNUM(AQ38, 2)</f>
        <v>34</v>
      </c>
      <c r="AR37" s="136"/>
      <c r="AS37" s="157">
        <f>WEEKNUM(AS38, 2)</f>
        <v>34</v>
      </c>
      <c r="AT37" s="136"/>
      <c r="AU37" s="157">
        <f>WEEKNUM(AU38, 2)</f>
        <v>34</v>
      </c>
      <c r="AV37" s="136"/>
      <c r="AW37" s="157">
        <f>WEEKNUM(AW38, 2)</f>
        <v>35</v>
      </c>
      <c r="AX37" s="136"/>
      <c r="AY37" s="157">
        <f>WEEKNUM(AY38, 2)</f>
        <v>35</v>
      </c>
      <c r="AZ37" s="136"/>
      <c r="BA37" s="157">
        <f>WEEKNUM(BA38, 2)</f>
        <v>35</v>
      </c>
      <c r="BB37" s="136"/>
      <c r="BC37" s="157">
        <f>WEEKNUM(BC38, 2)</f>
        <v>35</v>
      </c>
      <c r="BD37" s="136"/>
      <c r="BE37" s="157">
        <f>WEEKNUM(BE38, 2)</f>
        <v>35</v>
      </c>
      <c r="BF37" s="136"/>
      <c r="BG37" s="157">
        <f>WEEKNUM(BG38, 2)</f>
        <v>35</v>
      </c>
      <c r="BH37" s="136"/>
      <c r="BI37" s="157">
        <f>WEEKNUM(BI38, 2)</f>
        <v>35</v>
      </c>
      <c r="BJ37" s="136"/>
      <c r="BK37" s="157">
        <f>WEEKNUM(BK38, 2)</f>
        <v>36</v>
      </c>
      <c r="BL37" s="136"/>
      <c r="BM37" s="158"/>
      <c r="BN37" s="159"/>
      <c r="BO37" s="157">
        <f>WEEKNUM(BO38, 2)</f>
        <v>31</v>
      </c>
      <c r="BP37" s="136"/>
      <c r="BQ37" s="157">
        <f>WEEKNUM(BQ38, 2)</f>
        <v>31</v>
      </c>
      <c r="BR37" s="136"/>
      <c r="BS37" s="157">
        <f>WEEKNUM(BS38, 2)</f>
        <v>32</v>
      </c>
      <c r="BT37" s="136"/>
      <c r="BU37" s="157">
        <f>WEEKNUM(BU38, 2)</f>
        <v>32</v>
      </c>
      <c r="BV37" s="136"/>
      <c r="BW37" s="157">
        <f>WEEKNUM(BW38, 2)</f>
        <v>32</v>
      </c>
      <c r="BX37" s="136"/>
      <c r="BY37" s="157">
        <f>WEEKNUM(BY38, 2)</f>
        <v>32</v>
      </c>
      <c r="BZ37" s="136"/>
      <c r="CA37" s="157">
        <f>WEEKNUM(CA38, 2)</f>
        <v>32</v>
      </c>
      <c r="CB37" s="136"/>
      <c r="CC37" s="157">
        <f>WEEKNUM(CC38, 2)</f>
        <v>32</v>
      </c>
      <c r="CD37" s="136"/>
      <c r="CE37" s="157">
        <f>WEEKNUM(CE38, 2)</f>
        <v>32</v>
      </c>
      <c r="CF37" s="136"/>
      <c r="CG37" s="157">
        <f>WEEKNUM(CG38, 2)</f>
        <v>33</v>
      </c>
      <c r="CH37" s="136"/>
      <c r="CI37" s="157">
        <f>WEEKNUM(CI38, 2)</f>
        <v>33</v>
      </c>
      <c r="CJ37" s="136"/>
      <c r="CK37" s="157">
        <f>WEEKNUM(CK38, 2)</f>
        <v>33</v>
      </c>
      <c r="CL37" s="136"/>
      <c r="CM37" s="157">
        <f>WEEKNUM(CM38, 2)</f>
        <v>33</v>
      </c>
      <c r="CN37" s="136"/>
      <c r="CO37" s="157">
        <f>WEEKNUM(CO38, 2)</f>
        <v>33</v>
      </c>
      <c r="CP37" s="136"/>
      <c r="CQ37" s="157">
        <f>WEEKNUM(CQ38, 2)</f>
        <v>33</v>
      </c>
      <c r="CR37" s="136"/>
      <c r="CS37" s="157">
        <f>WEEKNUM(CS38, 2)</f>
        <v>33</v>
      </c>
      <c r="CT37" s="136"/>
      <c r="CU37" s="157">
        <f>WEEKNUM(CU38, 2)</f>
        <v>34</v>
      </c>
      <c r="CV37" s="136"/>
      <c r="CW37" s="157">
        <f>WEEKNUM(CW38, 2)</f>
        <v>34</v>
      </c>
      <c r="CX37" s="136"/>
      <c r="CY37" s="157">
        <f>WEEKNUM(CY38, 2)</f>
        <v>34</v>
      </c>
      <c r="CZ37" s="136"/>
      <c r="DA37" s="157">
        <f>WEEKNUM(DA38, 2)</f>
        <v>34</v>
      </c>
      <c r="DB37" s="136"/>
      <c r="DC37" s="157">
        <f>WEEKNUM(DC38, 2)</f>
        <v>34</v>
      </c>
      <c r="DD37" s="136"/>
      <c r="DE37" s="157">
        <f>WEEKNUM(DE38, 2)</f>
        <v>34</v>
      </c>
      <c r="DF37" s="136"/>
      <c r="DG37" s="157">
        <f>WEEKNUM(DG38, 2)</f>
        <v>34</v>
      </c>
      <c r="DH37" s="136"/>
      <c r="DI37" s="157">
        <f>WEEKNUM(DI38, 2)</f>
        <v>35</v>
      </c>
      <c r="DJ37" s="136"/>
      <c r="DK37" s="157">
        <f>WEEKNUM(DK38, 2)</f>
        <v>35</v>
      </c>
      <c r="DL37" s="136"/>
      <c r="DM37" s="157">
        <f>WEEKNUM(DM38, 2)</f>
        <v>35</v>
      </c>
      <c r="DN37" s="136"/>
      <c r="DO37" s="157">
        <f>WEEKNUM(DO38, 2)</f>
        <v>35</v>
      </c>
      <c r="DP37" s="136"/>
      <c r="DQ37" s="157">
        <f>WEEKNUM(DQ38, 2)</f>
        <v>35</v>
      </c>
      <c r="DR37" s="136"/>
      <c r="DS37" s="157">
        <f>WEEKNUM(DS38, 2)</f>
        <v>35</v>
      </c>
      <c r="DT37" s="136"/>
      <c r="DU37" s="157">
        <f>WEEKNUM(DU38, 2)</f>
        <v>35</v>
      </c>
      <c r="DV37" s="136"/>
      <c r="DW37" s="157">
        <f>WEEKNUM(DW38, 2)</f>
        <v>36</v>
      </c>
      <c r="DX37" s="136"/>
      <c r="DY37" s="158"/>
      <c r="DZ37" s="159"/>
      <c r="EA37" s="157">
        <f>WEEKNUM(EA38, 2)</f>
        <v>31</v>
      </c>
      <c r="EB37" s="136"/>
      <c r="EC37" s="157">
        <f>WEEKNUM(EC38, 2)</f>
        <v>31</v>
      </c>
      <c r="ED37" s="136"/>
      <c r="EE37" s="157">
        <f>WEEKNUM(EE38, 2)</f>
        <v>32</v>
      </c>
      <c r="EF37" s="136"/>
      <c r="EG37" s="157">
        <f>WEEKNUM(EG38, 2)</f>
        <v>32</v>
      </c>
      <c r="EH37" s="136"/>
      <c r="EI37" s="157">
        <f>WEEKNUM(EI38, 2)</f>
        <v>32</v>
      </c>
      <c r="EJ37" s="136"/>
      <c r="EK37" s="157">
        <f>WEEKNUM(EK38, 2)</f>
        <v>32</v>
      </c>
      <c r="EL37" s="136"/>
      <c r="EM37" s="157">
        <f>WEEKNUM(EM38, 2)</f>
        <v>32</v>
      </c>
      <c r="EN37" s="136"/>
      <c r="EO37" s="157">
        <f>WEEKNUM(EO38, 2)</f>
        <v>32</v>
      </c>
      <c r="EP37" s="136"/>
      <c r="EQ37" s="157">
        <f>WEEKNUM(EQ38, 2)</f>
        <v>32</v>
      </c>
      <c r="ER37" s="136"/>
      <c r="ES37" s="157">
        <f>WEEKNUM(ES38, 2)</f>
        <v>33</v>
      </c>
      <c r="ET37" s="136"/>
      <c r="EU37" s="157">
        <f>WEEKNUM(EU38, 2)</f>
        <v>33</v>
      </c>
      <c r="EV37" s="136"/>
      <c r="EW37" s="157">
        <f>WEEKNUM(EW38, 2)</f>
        <v>33</v>
      </c>
      <c r="EX37" s="136"/>
      <c r="EY37" s="157">
        <f>WEEKNUM(EY38, 2)</f>
        <v>33</v>
      </c>
      <c r="EZ37" s="136"/>
      <c r="FA37" s="157">
        <f>WEEKNUM(FA38, 2)</f>
        <v>33</v>
      </c>
      <c r="FB37" s="136"/>
      <c r="FC37" s="157">
        <f>WEEKNUM(FC38, 2)</f>
        <v>33</v>
      </c>
      <c r="FD37" s="136"/>
      <c r="FE37" s="157">
        <f>WEEKNUM(FE38, 2)</f>
        <v>33</v>
      </c>
      <c r="FF37" s="136"/>
      <c r="FG37" s="157">
        <f>WEEKNUM(FG38, 2)</f>
        <v>34</v>
      </c>
      <c r="FH37" s="136"/>
      <c r="FI37" s="157">
        <f>WEEKNUM(FI38, 2)</f>
        <v>34</v>
      </c>
      <c r="FJ37" s="136"/>
      <c r="FK37" s="157">
        <f>WEEKNUM(FK38, 2)</f>
        <v>34</v>
      </c>
      <c r="FL37" s="136"/>
      <c r="FM37" s="157">
        <f>WEEKNUM(FM38, 2)</f>
        <v>34</v>
      </c>
      <c r="FN37" s="136"/>
      <c r="FO37" s="157">
        <f>WEEKNUM(FO38, 2)</f>
        <v>34</v>
      </c>
      <c r="FP37" s="136"/>
      <c r="FQ37" s="157">
        <f>WEEKNUM(FQ38, 2)</f>
        <v>34</v>
      </c>
      <c r="FR37" s="136"/>
      <c r="FS37" s="157">
        <f>WEEKNUM(FS38, 2)</f>
        <v>34</v>
      </c>
      <c r="FT37" s="136"/>
      <c r="FU37" s="157">
        <f>WEEKNUM(FU38, 2)</f>
        <v>35</v>
      </c>
      <c r="FV37" s="136"/>
      <c r="FW37" s="157">
        <f>WEEKNUM(FW38, 2)</f>
        <v>35</v>
      </c>
      <c r="FX37" s="136"/>
      <c r="FY37" s="157">
        <f>WEEKNUM(FY38, 2)</f>
        <v>35</v>
      </c>
      <c r="FZ37" s="136"/>
      <c r="GA37" s="157">
        <f>WEEKNUM(GA38, 2)</f>
        <v>35</v>
      </c>
      <c r="GB37" s="136"/>
      <c r="GC37" s="157">
        <f>WEEKNUM(GC38, 2)</f>
        <v>35</v>
      </c>
      <c r="GD37" s="136"/>
      <c r="GE37" s="157">
        <f>WEEKNUM(GE38, 2)</f>
        <v>35</v>
      </c>
      <c r="GF37" s="136"/>
      <c r="GG37" s="157">
        <f>WEEKNUM(GG38, 2)</f>
        <v>35</v>
      </c>
      <c r="GH37" s="136"/>
      <c r="GI37" s="157">
        <f>WEEKNUM(GI38, 2)</f>
        <v>36</v>
      </c>
      <c r="GJ37" s="136"/>
      <c r="GK37" s="158"/>
      <c r="GL37" s="159"/>
      <c r="GM37" s="157">
        <f>WEEKNUM(GM38, 2)</f>
        <v>31</v>
      </c>
      <c r="GN37" s="136"/>
      <c r="GO37" s="157">
        <f>WEEKNUM(GO38, 2)</f>
        <v>31</v>
      </c>
      <c r="GP37" s="136"/>
      <c r="GQ37" s="157">
        <f>WEEKNUM(GQ38, 2)</f>
        <v>32</v>
      </c>
      <c r="GR37" s="136"/>
      <c r="GS37" s="157">
        <f>WEEKNUM(GS38, 2)</f>
        <v>32</v>
      </c>
      <c r="GT37" s="136"/>
      <c r="GU37" s="157">
        <f>WEEKNUM(GU38, 2)</f>
        <v>32</v>
      </c>
      <c r="GV37" s="136"/>
      <c r="GW37" s="157">
        <f>WEEKNUM(GW38, 2)</f>
        <v>32</v>
      </c>
      <c r="GX37" s="136"/>
      <c r="GY37" s="157">
        <f>WEEKNUM(GY38, 2)</f>
        <v>32</v>
      </c>
      <c r="GZ37" s="136"/>
      <c r="HA37" s="157">
        <f>WEEKNUM(HA38, 2)</f>
        <v>32</v>
      </c>
      <c r="HB37" s="136"/>
      <c r="HC37" s="157">
        <f>WEEKNUM(HC38, 2)</f>
        <v>32</v>
      </c>
      <c r="HD37" s="136"/>
      <c r="HE37" s="157">
        <f>WEEKNUM(HE38, 2)</f>
        <v>33</v>
      </c>
      <c r="HF37" s="136"/>
      <c r="HG37" s="157">
        <f>WEEKNUM(HG38, 2)</f>
        <v>33</v>
      </c>
      <c r="HH37" s="136"/>
      <c r="HI37" s="157">
        <f>WEEKNUM(HI38, 2)</f>
        <v>33</v>
      </c>
      <c r="HJ37" s="136"/>
      <c r="HK37" s="157">
        <f>WEEKNUM(HK38, 2)</f>
        <v>33</v>
      </c>
      <c r="HL37" s="136"/>
      <c r="HM37" s="157">
        <f>WEEKNUM(HM38, 2)</f>
        <v>33</v>
      </c>
      <c r="HN37" s="136"/>
      <c r="HO37" s="157">
        <f>WEEKNUM(HO38, 2)</f>
        <v>33</v>
      </c>
      <c r="HP37" s="136"/>
      <c r="HQ37" s="157">
        <f>WEEKNUM(HQ38, 2)</f>
        <v>33</v>
      </c>
      <c r="HR37" s="136"/>
      <c r="HS37" s="157">
        <f>WEEKNUM(HS38, 2)</f>
        <v>34</v>
      </c>
      <c r="HT37" s="136"/>
      <c r="HU37" s="157">
        <f>WEEKNUM(HU38, 2)</f>
        <v>34</v>
      </c>
      <c r="HV37" s="136"/>
      <c r="HW37" s="157">
        <f>WEEKNUM(HW38, 2)</f>
        <v>34</v>
      </c>
      <c r="HX37" s="136"/>
      <c r="HY37" s="157">
        <f>WEEKNUM(HY38, 2)</f>
        <v>34</v>
      </c>
      <c r="HZ37" s="136"/>
      <c r="IA37" s="157">
        <f>WEEKNUM(IA38, 2)</f>
        <v>34</v>
      </c>
      <c r="IB37" s="136"/>
      <c r="IC37" s="157">
        <f>WEEKNUM(IC38, 2)</f>
        <v>34</v>
      </c>
      <c r="ID37" s="136"/>
      <c r="IE37" s="157">
        <f>WEEKNUM(IE38, 2)</f>
        <v>34</v>
      </c>
      <c r="IF37" s="136"/>
      <c r="IG37" s="157">
        <f>WEEKNUM(IG38, 2)</f>
        <v>35</v>
      </c>
      <c r="IH37" s="136"/>
      <c r="II37" s="157">
        <f>WEEKNUM(II38, 2)</f>
        <v>35</v>
      </c>
      <c r="IJ37" s="136"/>
      <c r="IK37" s="157">
        <f>WEEKNUM(IK38, 2)</f>
        <v>35</v>
      </c>
      <c r="IL37" s="136"/>
      <c r="IM37" s="157">
        <f>WEEKNUM(IM38, 2)</f>
        <v>35</v>
      </c>
      <c r="IN37" s="136"/>
      <c r="IO37" s="157">
        <f>WEEKNUM(IO38, 2)</f>
        <v>35</v>
      </c>
      <c r="IP37" s="136"/>
      <c r="IQ37" s="157">
        <f>WEEKNUM(IQ38, 2)</f>
        <v>35</v>
      </c>
      <c r="IR37" s="136"/>
      <c r="IS37" s="157">
        <f>WEEKNUM(IS38, 2)</f>
        <v>35</v>
      </c>
      <c r="IT37" s="136"/>
      <c r="IU37" s="157">
        <f>WEEKNUM(IU38, 2)</f>
        <v>36</v>
      </c>
      <c r="IV37" s="136"/>
    </row>
    <row r="38">
      <c r="A38" s="87"/>
      <c r="B38" s="159"/>
      <c r="C38" s="229">
        <f>BO3</f>
        <v>44044</v>
      </c>
      <c r="D38" s="133"/>
      <c r="E38" s="229">
        <f>BQ3</f>
        <v>44045</v>
      </c>
      <c r="F38" s="133"/>
      <c r="G38" s="229">
        <f>BS3</f>
        <v>44046</v>
      </c>
      <c r="H38" s="133"/>
      <c r="I38" s="229">
        <f>BU3</f>
        <v>44047</v>
      </c>
      <c r="J38" s="133"/>
      <c r="K38" s="229">
        <f>BW3</f>
        <v>44048</v>
      </c>
      <c r="L38" s="133"/>
      <c r="M38" s="229">
        <f>BY3</f>
        <v>44049</v>
      </c>
      <c r="N38" s="133"/>
      <c r="O38" s="229">
        <f>CA3</f>
        <v>44050</v>
      </c>
      <c r="P38" s="133"/>
      <c r="Q38" s="229">
        <f>CC3</f>
        <v>44051</v>
      </c>
      <c r="R38" s="133"/>
      <c r="S38" s="229">
        <f>CE3</f>
        <v>44052</v>
      </c>
      <c r="T38" s="133"/>
      <c r="U38" s="229">
        <f>CG3</f>
        <v>44053</v>
      </c>
      <c r="V38" s="133"/>
      <c r="W38" s="229">
        <f>CI3</f>
        <v>44054</v>
      </c>
      <c r="X38" s="133"/>
      <c r="Y38" s="229">
        <f>CK3</f>
        <v>44055</v>
      </c>
      <c r="Z38" s="133"/>
      <c r="AA38" s="229">
        <f>CM3</f>
        <v>44056</v>
      </c>
      <c r="AB38" s="133"/>
      <c r="AC38" s="229">
        <f>CO3</f>
        <v>44057</v>
      </c>
      <c r="AD38" s="133"/>
      <c r="AE38" s="229">
        <f>CQ3</f>
        <v>44058</v>
      </c>
      <c r="AF38" s="133"/>
      <c r="AG38" s="229">
        <f>CS3</f>
        <v>44059</v>
      </c>
      <c r="AH38" s="133"/>
      <c r="AI38" s="229">
        <f>CU3</f>
        <v>44060</v>
      </c>
      <c r="AJ38" s="133"/>
      <c r="AK38" s="229">
        <f>CW3</f>
        <v>44061</v>
      </c>
      <c r="AL38" s="133"/>
      <c r="AM38" s="229">
        <f>CY3</f>
        <v>44062</v>
      </c>
      <c r="AN38" s="133"/>
      <c r="AO38" s="229">
        <f>DA3</f>
        <v>44063</v>
      </c>
      <c r="AP38" s="133"/>
      <c r="AQ38" s="229">
        <f>DC3</f>
        <v>44064</v>
      </c>
      <c r="AR38" s="133"/>
      <c r="AS38" s="229">
        <f>DE3</f>
        <v>44065</v>
      </c>
      <c r="AT38" s="133"/>
      <c r="AU38" s="229">
        <f>DG3</f>
        <v>44066</v>
      </c>
      <c r="AV38" s="133"/>
      <c r="AW38" s="229">
        <f>DI3</f>
        <v>44067</v>
      </c>
      <c r="AX38" s="133"/>
      <c r="AY38" s="229">
        <f>DK3</f>
        <v>44068</v>
      </c>
      <c r="AZ38" s="133"/>
      <c r="BA38" s="229">
        <f>DM3</f>
        <v>44069</v>
      </c>
      <c r="BB38" s="133"/>
      <c r="BC38" s="229">
        <f>DO3</f>
        <v>44070</v>
      </c>
      <c r="BD38" s="133"/>
      <c r="BE38" s="229">
        <f>DQ3</f>
        <v>44071</v>
      </c>
      <c r="BF38" s="133"/>
      <c r="BG38" s="229">
        <f>DS3</f>
        <v>44072</v>
      </c>
      <c r="BH38" s="133"/>
      <c r="BI38" s="229">
        <f>DU3</f>
        <v>44073</v>
      </c>
      <c r="BJ38" s="133"/>
      <c r="BK38" s="229">
        <f>DW3</f>
        <v>44074</v>
      </c>
      <c r="BL38" s="133"/>
      <c r="BM38" s="158"/>
      <c r="BN38" s="159"/>
      <c r="BO38" s="160">
        <f>IFERROR(__xludf.DUMMYFUNCTION("IMPORTRANGE(BN2, ""Přehled mzdy!D2:BM2"")"),44044.0)</f>
        <v>44044</v>
      </c>
      <c r="BP38" s="133"/>
      <c r="BQ38" s="161">
        <f>IFERROR(__xludf.DUMMYFUNCTION("""COMPUTED_VALUE"""),44045.0)</f>
        <v>44045</v>
      </c>
      <c r="BR38" s="136"/>
      <c r="BS38" s="161">
        <f>IFERROR(__xludf.DUMMYFUNCTION("""COMPUTED_VALUE"""),44046.0)</f>
        <v>44046</v>
      </c>
      <c r="BT38" s="136"/>
      <c r="BU38" s="161">
        <f>IFERROR(__xludf.DUMMYFUNCTION("""COMPUTED_VALUE"""),44047.0)</f>
        <v>44047</v>
      </c>
      <c r="BV38" s="136"/>
      <c r="BW38" s="161">
        <f>IFERROR(__xludf.DUMMYFUNCTION("""COMPUTED_VALUE"""),44048.0)</f>
        <v>44048</v>
      </c>
      <c r="BX38" s="136"/>
      <c r="BY38" s="162">
        <f>IFERROR(__xludf.DUMMYFUNCTION("""COMPUTED_VALUE"""),44049.0)</f>
        <v>44049</v>
      </c>
      <c r="BZ38" s="136"/>
      <c r="CA38" s="162">
        <f>IFERROR(__xludf.DUMMYFUNCTION("""COMPUTED_VALUE"""),44050.0)</f>
        <v>44050</v>
      </c>
      <c r="CB38" s="136"/>
      <c r="CC38" s="162">
        <f>IFERROR(__xludf.DUMMYFUNCTION("""COMPUTED_VALUE"""),44051.0)</f>
        <v>44051</v>
      </c>
      <c r="CD38" s="136"/>
      <c r="CE38" s="162">
        <f>IFERROR(__xludf.DUMMYFUNCTION("""COMPUTED_VALUE"""),44052.0)</f>
        <v>44052</v>
      </c>
      <c r="CF38" s="136"/>
      <c r="CG38" s="161">
        <f>IFERROR(__xludf.DUMMYFUNCTION("""COMPUTED_VALUE"""),44053.0)</f>
        <v>44053</v>
      </c>
      <c r="CH38" s="136"/>
      <c r="CI38" s="161">
        <f>IFERROR(__xludf.DUMMYFUNCTION("""COMPUTED_VALUE"""),44054.0)</f>
        <v>44054</v>
      </c>
      <c r="CJ38" s="136"/>
      <c r="CK38" s="161">
        <f>IFERROR(__xludf.DUMMYFUNCTION("""COMPUTED_VALUE"""),44055.0)</f>
        <v>44055</v>
      </c>
      <c r="CL38" s="136"/>
      <c r="CM38" s="161">
        <f>IFERROR(__xludf.DUMMYFUNCTION("""COMPUTED_VALUE"""),44056.0)</f>
        <v>44056</v>
      </c>
      <c r="CN38" s="136"/>
      <c r="CO38" s="162">
        <f>IFERROR(__xludf.DUMMYFUNCTION("""COMPUTED_VALUE"""),44057.0)</f>
        <v>44057</v>
      </c>
      <c r="CP38" s="136"/>
      <c r="CQ38" s="162">
        <f>IFERROR(__xludf.DUMMYFUNCTION("""COMPUTED_VALUE"""),44058.0)</f>
        <v>44058</v>
      </c>
      <c r="CR38" s="136"/>
      <c r="CS38" s="162">
        <f>IFERROR(__xludf.DUMMYFUNCTION("""COMPUTED_VALUE"""),44059.0)</f>
        <v>44059</v>
      </c>
      <c r="CT38" s="136"/>
      <c r="CU38" s="162">
        <f>IFERROR(__xludf.DUMMYFUNCTION("""COMPUTED_VALUE"""),44060.0)</f>
        <v>44060</v>
      </c>
      <c r="CV38" s="136"/>
      <c r="CW38" s="161">
        <f>IFERROR(__xludf.DUMMYFUNCTION("""COMPUTED_VALUE"""),44061.0)</f>
        <v>44061</v>
      </c>
      <c r="CX38" s="136"/>
      <c r="CY38" s="161">
        <f>IFERROR(__xludf.DUMMYFUNCTION("""COMPUTED_VALUE"""),44062.0)</f>
        <v>44062</v>
      </c>
      <c r="CZ38" s="136"/>
      <c r="DA38" s="161">
        <f>IFERROR(__xludf.DUMMYFUNCTION("""COMPUTED_VALUE"""),44063.0)</f>
        <v>44063</v>
      </c>
      <c r="DB38" s="136"/>
      <c r="DC38" s="161">
        <f>IFERROR(__xludf.DUMMYFUNCTION("""COMPUTED_VALUE"""),44064.0)</f>
        <v>44064</v>
      </c>
      <c r="DD38" s="136"/>
      <c r="DE38" s="162">
        <f>IFERROR(__xludf.DUMMYFUNCTION("""COMPUTED_VALUE"""),44065.0)</f>
        <v>44065</v>
      </c>
      <c r="DF38" s="136"/>
      <c r="DG38" s="162">
        <f>IFERROR(__xludf.DUMMYFUNCTION("""COMPUTED_VALUE"""),44066.0)</f>
        <v>44066</v>
      </c>
      <c r="DH38" s="136"/>
      <c r="DI38" s="162">
        <f>IFERROR(__xludf.DUMMYFUNCTION("""COMPUTED_VALUE"""),44067.0)</f>
        <v>44067</v>
      </c>
      <c r="DJ38" s="136"/>
      <c r="DK38" s="162">
        <f>IFERROR(__xludf.DUMMYFUNCTION("""COMPUTED_VALUE"""),44068.0)</f>
        <v>44068</v>
      </c>
      <c r="DL38" s="136"/>
      <c r="DM38" s="161">
        <f>IFERROR(__xludf.DUMMYFUNCTION("""COMPUTED_VALUE"""),44069.0)</f>
        <v>44069</v>
      </c>
      <c r="DN38" s="136"/>
      <c r="DO38" s="161">
        <f>IFERROR(__xludf.DUMMYFUNCTION("""COMPUTED_VALUE"""),44070.0)</f>
        <v>44070</v>
      </c>
      <c r="DP38" s="136"/>
      <c r="DQ38" s="161">
        <f>IFERROR(__xludf.DUMMYFUNCTION("""COMPUTED_VALUE"""),44071.0)</f>
        <v>44071</v>
      </c>
      <c r="DR38" s="136"/>
      <c r="DS38" s="161">
        <f>IFERROR(__xludf.DUMMYFUNCTION("""COMPUTED_VALUE"""),44072.0)</f>
        <v>44072</v>
      </c>
      <c r="DT38" s="136"/>
      <c r="DU38" s="162">
        <f>IFERROR(__xludf.DUMMYFUNCTION("""COMPUTED_VALUE"""),44073.0)</f>
        <v>44073</v>
      </c>
      <c r="DV38" s="136"/>
      <c r="DW38" s="162">
        <f>IFERROR(__xludf.DUMMYFUNCTION("""COMPUTED_VALUE"""),44074.0)</f>
        <v>44074</v>
      </c>
      <c r="DX38" s="136"/>
      <c r="DY38" s="158"/>
      <c r="DZ38" s="159"/>
      <c r="EA38" s="233">
        <f>BO38</f>
        <v>44044</v>
      </c>
      <c r="EB38" s="133"/>
      <c r="EC38" s="233">
        <f>BQ38</f>
        <v>44045</v>
      </c>
      <c r="ED38" s="133"/>
      <c r="EE38" s="233">
        <f>BS38</f>
        <v>44046</v>
      </c>
      <c r="EF38" s="133"/>
      <c r="EG38" s="233">
        <f>BU38</f>
        <v>44047</v>
      </c>
      <c r="EH38" s="133"/>
      <c r="EI38" s="233">
        <f>BW38</f>
        <v>44048</v>
      </c>
      <c r="EJ38" s="133"/>
      <c r="EK38" s="233">
        <f>BY38</f>
        <v>44049</v>
      </c>
      <c r="EL38" s="133"/>
      <c r="EM38" s="233">
        <f>CA38</f>
        <v>44050</v>
      </c>
      <c r="EN38" s="133"/>
      <c r="EO38" s="233">
        <f>CC38</f>
        <v>44051</v>
      </c>
      <c r="EP38" s="133"/>
      <c r="EQ38" s="233">
        <f>CE38</f>
        <v>44052</v>
      </c>
      <c r="ER38" s="133"/>
      <c r="ES38" s="233">
        <f>CG38</f>
        <v>44053</v>
      </c>
      <c r="ET38" s="133"/>
      <c r="EU38" s="233">
        <f>CI38</f>
        <v>44054</v>
      </c>
      <c r="EV38" s="133"/>
      <c r="EW38" s="233">
        <f>CK38</f>
        <v>44055</v>
      </c>
      <c r="EX38" s="133"/>
      <c r="EY38" s="233">
        <f>CM38</f>
        <v>44056</v>
      </c>
      <c r="EZ38" s="133"/>
      <c r="FA38" s="233">
        <f>CO38</f>
        <v>44057</v>
      </c>
      <c r="FB38" s="133"/>
      <c r="FC38" s="233">
        <f>CQ38</f>
        <v>44058</v>
      </c>
      <c r="FD38" s="133"/>
      <c r="FE38" s="233">
        <f>CS38</f>
        <v>44059</v>
      </c>
      <c r="FF38" s="133"/>
      <c r="FG38" s="233">
        <f>CU38</f>
        <v>44060</v>
      </c>
      <c r="FH38" s="133"/>
      <c r="FI38" s="233">
        <f>CW38</f>
        <v>44061</v>
      </c>
      <c r="FJ38" s="133"/>
      <c r="FK38" s="233">
        <f>CY38</f>
        <v>44062</v>
      </c>
      <c r="FL38" s="133"/>
      <c r="FM38" s="233">
        <f>DA38</f>
        <v>44063</v>
      </c>
      <c r="FN38" s="133"/>
      <c r="FO38" s="233">
        <f>DC38</f>
        <v>44064</v>
      </c>
      <c r="FP38" s="133"/>
      <c r="FQ38" s="233">
        <f>DE38</f>
        <v>44065</v>
      </c>
      <c r="FR38" s="133"/>
      <c r="FS38" s="233">
        <f>DG38</f>
        <v>44066</v>
      </c>
      <c r="FT38" s="133"/>
      <c r="FU38" s="233">
        <f>DI38</f>
        <v>44067</v>
      </c>
      <c r="FV38" s="133"/>
      <c r="FW38" s="233">
        <f>DK38</f>
        <v>44068</v>
      </c>
      <c r="FX38" s="133"/>
      <c r="FY38" s="233">
        <f>DM38</f>
        <v>44069</v>
      </c>
      <c r="FZ38" s="133"/>
      <c r="GA38" s="233">
        <f>DO38</f>
        <v>44070</v>
      </c>
      <c r="GB38" s="133"/>
      <c r="GC38" s="233">
        <f>DQ38</f>
        <v>44071</v>
      </c>
      <c r="GD38" s="133"/>
      <c r="GE38" s="233">
        <f>DS38</f>
        <v>44072</v>
      </c>
      <c r="GF38" s="133"/>
      <c r="GG38" s="233">
        <f>DU38</f>
        <v>44073</v>
      </c>
      <c r="GH38" s="133"/>
      <c r="GI38" s="233">
        <f>DW38</f>
        <v>44074</v>
      </c>
      <c r="GJ38" s="133"/>
      <c r="GK38" s="158"/>
      <c r="GL38" s="159"/>
      <c r="GM38" s="233">
        <f>BO38</f>
        <v>44044</v>
      </c>
      <c r="GN38" s="133"/>
      <c r="GO38" s="233">
        <f>BQ38</f>
        <v>44045</v>
      </c>
      <c r="GP38" s="133"/>
      <c r="GQ38" s="233">
        <f>BS38</f>
        <v>44046</v>
      </c>
      <c r="GR38" s="133"/>
      <c r="GS38" s="233">
        <f>BU38</f>
        <v>44047</v>
      </c>
      <c r="GT38" s="133"/>
      <c r="GU38" s="233">
        <f>BW38</f>
        <v>44048</v>
      </c>
      <c r="GV38" s="133"/>
      <c r="GW38" s="233">
        <f>BY38</f>
        <v>44049</v>
      </c>
      <c r="GX38" s="133"/>
      <c r="GY38" s="233">
        <f>CA38</f>
        <v>44050</v>
      </c>
      <c r="GZ38" s="133"/>
      <c r="HA38" s="233">
        <f>CC38</f>
        <v>44051</v>
      </c>
      <c r="HB38" s="133"/>
      <c r="HC38" s="233">
        <f>CE38</f>
        <v>44052</v>
      </c>
      <c r="HD38" s="133"/>
      <c r="HE38" s="233">
        <f>CG38</f>
        <v>44053</v>
      </c>
      <c r="HF38" s="133"/>
      <c r="HG38" s="233">
        <f>CI38</f>
        <v>44054</v>
      </c>
      <c r="HH38" s="133"/>
      <c r="HI38" s="233">
        <f>CK38</f>
        <v>44055</v>
      </c>
      <c r="HJ38" s="133"/>
      <c r="HK38" s="233">
        <f>CM38</f>
        <v>44056</v>
      </c>
      <c r="HL38" s="133"/>
      <c r="HM38" s="233">
        <f>CO38</f>
        <v>44057</v>
      </c>
      <c r="HN38" s="133"/>
      <c r="HO38" s="233">
        <f>CQ38</f>
        <v>44058</v>
      </c>
      <c r="HP38" s="133"/>
      <c r="HQ38" s="233">
        <f>CS38</f>
        <v>44059</v>
      </c>
      <c r="HR38" s="133"/>
      <c r="HS38" s="233">
        <f>CU38</f>
        <v>44060</v>
      </c>
      <c r="HT38" s="133"/>
      <c r="HU38" s="233">
        <f>CW38</f>
        <v>44061</v>
      </c>
      <c r="HV38" s="133"/>
      <c r="HW38" s="233">
        <f>CY38</f>
        <v>44062</v>
      </c>
      <c r="HX38" s="133"/>
      <c r="HY38" s="233">
        <f>DA38</f>
        <v>44063</v>
      </c>
      <c r="HZ38" s="133"/>
      <c r="IA38" s="233">
        <f>DC38</f>
        <v>44064</v>
      </c>
      <c r="IB38" s="133"/>
      <c r="IC38" s="233">
        <f>DE38</f>
        <v>44065</v>
      </c>
      <c r="ID38" s="133"/>
      <c r="IE38" s="233">
        <f>DG38</f>
        <v>44066</v>
      </c>
      <c r="IF38" s="133"/>
      <c r="IG38" s="233">
        <f>DI38</f>
        <v>44067</v>
      </c>
      <c r="IH38" s="133"/>
      <c r="II38" s="233">
        <f>DK38</f>
        <v>44068</v>
      </c>
      <c r="IJ38" s="133"/>
      <c r="IK38" s="233">
        <f>DM38</f>
        <v>44069</v>
      </c>
      <c r="IL38" s="133"/>
      <c r="IM38" s="233">
        <f>DO38</f>
        <v>44070</v>
      </c>
      <c r="IN38" s="133"/>
      <c r="IO38" s="233">
        <f>DQ38</f>
        <v>44071</v>
      </c>
      <c r="IP38" s="133"/>
      <c r="IQ38" s="233">
        <f>DS38</f>
        <v>44072</v>
      </c>
      <c r="IR38" s="133"/>
      <c r="IS38" s="233">
        <f>DU38</f>
        <v>44073</v>
      </c>
      <c r="IT38" s="133"/>
      <c r="IU38" s="233">
        <f>DW38</f>
        <v>44074</v>
      </c>
      <c r="IV38" s="133"/>
    </row>
    <row r="39">
      <c r="A39" s="32" t="str">
        <f>IFERROR(__xludf.DUMMYFUNCTION("IMPORTRANGE(BN1, ""Mzdy!AE72:AE158"")"),"Mzda/h")</f>
        <v>Mzda/h</v>
      </c>
      <c r="B39" s="234" t="str">
        <f t="shared" ref="B39:B112" si="24">BN39</f>
        <v>Kurýr</v>
      </c>
      <c r="C39" s="166" t="s">
        <v>148</v>
      </c>
      <c r="D39" s="167" t="s">
        <v>149</v>
      </c>
      <c r="E39" s="166" t="s">
        <v>148</v>
      </c>
      <c r="F39" s="167" t="s">
        <v>149</v>
      </c>
      <c r="G39" s="166" t="s">
        <v>148</v>
      </c>
      <c r="H39" s="167" t="s">
        <v>149</v>
      </c>
      <c r="I39" s="166" t="s">
        <v>131</v>
      </c>
      <c r="J39" s="167" t="s">
        <v>149</v>
      </c>
      <c r="K39" s="166" t="s">
        <v>148</v>
      </c>
      <c r="L39" s="167" t="s">
        <v>149</v>
      </c>
      <c r="M39" s="166" t="s">
        <v>148</v>
      </c>
      <c r="N39" s="167" t="s">
        <v>149</v>
      </c>
      <c r="O39" s="166" t="s">
        <v>148</v>
      </c>
      <c r="P39" s="167" t="s">
        <v>149</v>
      </c>
      <c r="Q39" s="166" t="s">
        <v>148</v>
      </c>
      <c r="R39" s="167" t="s">
        <v>149</v>
      </c>
      <c r="S39" s="166" t="s">
        <v>148</v>
      </c>
      <c r="T39" s="167" t="s">
        <v>149</v>
      </c>
      <c r="U39" s="166" t="s">
        <v>148</v>
      </c>
      <c r="V39" s="167" t="s">
        <v>149</v>
      </c>
      <c r="W39" s="166" t="s">
        <v>148</v>
      </c>
      <c r="X39" s="167" t="s">
        <v>149</v>
      </c>
      <c r="Y39" s="166" t="s">
        <v>148</v>
      </c>
      <c r="Z39" s="167" t="s">
        <v>149</v>
      </c>
      <c r="AA39" s="166" t="s">
        <v>148</v>
      </c>
      <c r="AB39" s="167" t="s">
        <v>149</v>
      </c>
      <c r="AC39" s="166" t="s">
        <v>148</v>
      </c>
      <c r="AD39" s="167" t="s">
        <v>149</v>
      </c>
      <c r="AE39" s="166" t="s">
        <v>148</v>
      </c>
      <c r="AF39" s="167" t="s">
        <v>149</v>
      </c>
      <c r="AG39" s="166" t="s">
        <v>148</v>
      </c>
      <c r="AH39" s="167" t="s">
        <v>149</v>
      </c>
      <c r="AI39" s="166" t="s">
        <v>148</v>
      </c>
      <c r="AJ39" s="167" t="s">
        <v>149</v>
      </c>
      <c r="AK39" s="166" t="s">
        <v>148</v>
      </c>
      <c r="AL39" s="167" t="s">
        <v>149</v>
      </c>
      <c r="AM39" s="166" t="s">
        <v>148</v>
      </c>
      <c r="AN39" s="167" t="s">
        <v>149</v>
      </c>
      <c r="AO39" s="166" t="s">
        <v>148</v>
      </c>
      <c r="AP39" s="167" t="s">
        <v>149</v>
      </c>
      <c r="AQ39" s="166" t="s">
        <v>148</v>
      </c>
      <c r="AR39" s="167" t="s">
        <v>149</v>
      </c>
      <c r="AS39" s="166" t="s">
        <v>148</v>
      </c>
      <c r="AT39" s="167" t="s">
        <v>149</v>
      </c>
      <c r="AU39" s="166" t="s">
        <v>148</v>
      </c>
      <c r="AV39" s="167" t="s">
        <v>149</v>
      </c>
      <c r="AW39" s="166" t="s">
        <v>148</v>
      </c>
      <c r="AX39" s="167" t="s">
        <v>149</v>
      </c>
      <c r="AY39" s="166" t="s">
        <v>148</v>
      </c>
      <c r="AZ39" s="167" t="s">
        <v>149</v>
      </c>
      <c r="BA39" s="166" t="s">
        <v>148</v>
      </c>
      <c r="BB39" s="167" t="s">
        <v>149</v>
      </c>
      <c r="BC39" s="166" t="s">
        <v>148</v>
      </c>
      <c r="BD39" s="167" t="s">
        <v>149</v>
      </c>
      <c r="BE39" s="166" t="s">
        <v>148</v>
      </c>
      <c r="BF39" s="167" t="s">
        <v>149</v>
      </c>
      <c r="BG39" s="166" t="s">
        <v>148</v>
      </c>
      <c r="BH39" s="167" t="s">
        <v>149</v>
      </c>
      <c r="BI39" s="166" t="s">
        <v>148</v>
      </c>
      <c r="BJ39" s="167" t="s">
        <v>149</v>
      </c>
      <c r="BK39" s="166" t="s">
        <v>148</v>
      </c>
      <c r="BL39" s="167" t="s">
        <v>149</v>
      </c>
      <c r="BM39" s="158"/>
      <c r="BN39" s="89" t="str">
        <f>IFERROR(__xludf.DUMMYFUNCTION("IMPORTRANGE(BN1, ""Mzdy!A72:A158"")"),"Kurýr")</f>
        <v>Kurýr</v>
      </c>
      <c r="BO39" s="166" t="s">
        <v>148</v>
      </c>
      <c r="BP39" s="167" t="s">
        <v>149</v>
      </c>
      <c r="BQ39" s="166" t="s">
        <v>148</v>
      </c>
      <c r="BR39" s="167" t="s">
        <v>149</v>
      </c>
      <c r="BS39" s="166" t="s">
        <v>148</v>
      </c>
      <c r="BT39" s="167" t="s">
        <v>149</v>
      </c>
      <c r="BU39" s="166" t="s">
        <v>131</v>
      </c>
      <c r="BV39" s="167" t="s">
        <v>149</v>
      </c>
      <c r="BW39" s="166" t="s">
        <v>148</v>
      </c>
      <c r="BX39" s="167" t="s">
        <v>149</v>
      </c>
      <c r="BY39" s="166" t="s">
        <v>148</v>
      </c>
      <c r="BZ39" s="167" t="s">
        <v>149</v>
      </c>
      <c r="CA39" s="166" t="s">
        <v>148</v>
      </c>
      <c r="CB39" s="167" t="s">
        <v>149</v>
      </c>
      <c r="CC39" s="166" t="s">
        <v>148</v>
      </c>
      <c r="CD39" s="167" t="s">
        <v>149</v>
      </c>
      <c r="CE39" s="166" t="s">
        <v>148</v>
      </c>
      <c r="CF39" s="167" t="s">
        <v>149</v>
      </c>
      <c r="CG39" s="166" t="s">
        <v>148</v>
      </c>
      <c r="CH39" s="167" t="s">
        <v>149</v>
      </c>
      <c r="CI39" s="166" t="s">
        <v>148</v>
      </c>
      <c r="CJ39" s="167" t="s">
        <v>149</v>
      </c>
      <c r="CK39" s="166" t="s">
        <v>148</v>
      </c>
      <c r="CL39" s="167" t="s">
        <v>149</v>
      </c>
      <c r="CM39" s="166" t="s">
        <v>148</v>
      </c>
      <c r="CN39" s="167" t="s">
        <v>149</v>
      </c>
      <c r="CO39" s="166" t="s">
        <v>148</v>
      </c>
      <c r="CP39" s="167" t="s">
        <v>149</v>
      </c>
      <c r="CQ39" s="166" t="s">
        <v>148</v>
      </c>
      <c r="CR39" s="167" t="s">
        <v>149</v>
      </c>
      <c r="CS39" s="166" t="s">
        <v>148</v>
      </c>
      <c r="CT39" s="167" t="s">
        <v>149</v>
      </c>
      <c r="CU39" s="166" t="s">
        <v>148</v>
      </c>
      <c r="CV39" s="167" t="s">
        <v>149</v>
      </c>
      <c r="CW39" s="166" t="s">
        <v>148</v>
      </c>
      <c r="CX39" s="167" t="s">
        <v>149</v>
      </c>
      <c r="CY39" s="166" t="s">
        <v>148</v>
      </c>
      <c r="CZ39" s="167" t="s">
        <v>149</v>
      </c>
      <c r="DA39" s="166" t="s">
        <v>148</v>
      </c>
      <c r="DB39" s="167" t="s">
        <v>149</v>
      </c>
      <c r="DC39" s="166" t="s">
        <v>148</v>
      </c>
      <c r="DD39" s="167" t="s">
        <v>149</v>
      </c>
      <c r="DE39" s="166" t="s">
        <v>148</v>
      </c>
      <c r="DF39" s="167" t="s">
        <v>149</v>
      </c>
      <c r="DG39" s="166" t="s">
        <v>148</v>
      </c>
      <c r="DH39" s="167" t="s">
        <v>149</v>
      </c>
      <c r="DI39" s="166" t="s">
        <v>148</v>
      </c>
      <c r="DJ39" s="167" t="s">
        <v>149</v>
      </c>
      <c r="DK39" s="166" t="s">
        <v>148</v>
      </c>
      <c r="DL39" s="167" t="s">
        <v>149</v>
      </c>
      <c r="DM39" s="166" t="s">
        <v>148</v>
      </c>
      <c r="DN39" s="167" t="s">
        <v>149</v>
      </c>
      <c r="DO39" s="166" t="s">
        <v>148</v>
      </c>
      <c r="DP39" s="167" t="s">
        <v>149</v>
      </c>
      <c r="DQ39" s="166" t="s">
        <v>148</v>
      </c>
      <c r="DR39" s="167" t="s">
        <v>149</v>
      </c>
      <c r="DS39" s="166" t="s">
        <v>148</v>
      </c>
      <c r="DT39" s="167" t="s">
        <v>149</v>
      </c>
      <c r="DU39" s="166" t="s">
        <v>148</v>
      </c>
      <c r="DV39" s="167" t="s">
        <v>149</v>
      </c>
      <c r="DW39" s="166" t="s">
        <v>148</v>
      </c>
      <c r="DX39" s="167" t="s">
        <v>149</v>
      </c>
      <c r="DY39" s="158"/>
      <c r="DZ39" s="235" t="str">
        <f t="shared" ref="DZ39:DZ107" si="26">BN39</f>
        <v>Kurýr</v>
      </c>
      <c r="EA39" s="192"/>
      <c r="EB39" s="159"/>
      <c r="EC39" s="193"/>
      <c r="ED39" s="196"/>
      <c r="EE39" s="193"/>
      <c r="EF39" s="196"/>
      <c r="EG39" s="193"/>
      <c r="EH39" s="196"/>
      <c r="EI39" s="193"/>
      <c r="EJ39" s="196"/>
      <c r="EK39" s="193"/>
      <c r="EL39" s="196"/>
      <c r="EM39" s="193"/>
      <c r="EN39" s="196"/>
      <c r="EO39" s="193"/>
      <c r="EP39" s="196"/>
      <c r="EQ39" s="193"/>
      <c r="ER39" s="196"/>
      <c r="ES39" s="193"/>
      <c r="ET39" s="196"/>
      <c r="EU39" s="193"/>
      <c r="EV39" s="196"/>
      <c r="EW39" s="193"/>
      <c r="EX39" s="196"/>
      <c r="EY39" s="193"/>
      <c r="EZ39" s="196"/>
      <c r="FA39" s="193"/>
      <c r="FB39" s="196"/>
      <c r="FC39" s="193"/>
      <c r="FD39" s="196"/>
      <c r="FE39" s="193"/>
      <c r="FF39" s="194"/>
      <c r="FG39" s="193"/>
      <c r="FH39" s="191"/>
      <c r="FI39" s="193"/>
      <c r="FJ39" s="191"/>
      <c r="FK39" s="193"/>
      <c r="FL39" s="191"/>
      <c r="FM39" s="193"/>
      <c r="FN39" s="191"/>
      <c r="FO39" s="193"/>
      <c r="FP39" s="191"/>
      <c r="FQ39" s="193"/>
      <c r="FR39" s="191"/>
      <c r="FS39" s="192"/>
      <c r="FT39" s="191"/>
      <c r="FU39" s="193"/>
      <c r="FV39" s="191"/>
      <c r="FW39" s="193"/>
      <c r="FX39" s="194"/>
      <c r="FY39" s="193"/>
      <c r="FZ39" s="194"/>
      <c r="GA39" s="193"/>
      <c r="GB39" s="191"/>
      <c r="GC39" s="193"/>
      <c r="GD39" s="191"/>
      <c r="GE39" s="192"/>
      <c r="GF39" s="191"/>
      <c r="GG39" s="193"/>
      <c r="GH39" s="191"/>
      <c r="GI39" s="193"/>
      <c r="GJ39" s="191"/>
      <c r="GK39" s="158"/>
      <c r="GL39" s="235" t="str">
        <f t="shared" ref="GL39:GL107" si="27">DZ39</f>
        <v>Kurýr</v>
      </c>
      <c r="GM39" s="192"/>
      <c r="GN39" s="159"/>
      <c r="GO39" s="193"/>
      <c r="GP39" s="196"/>
      <c r="GQ39" s="193"/>
      <c r="GR39" s="196"/>
      <c r="GS39" s="193"/>
      <c r="GT39" s="196"/>
      <c r="GU39" s="193"/>
      <c r="GV39" s="196"/>
      <c r="GW39" s="193"/>
      <c r="GX39" s="196"/>
      <c r="GY39" s="193"/>
      <c r="GZ39" s="196"/>
      <c r="HA39" s="193"/>
      <c r="HB39" s="196"/>
      <c r="HC39" s="193"/>
      <c r="HD39" s="196"/>
      <c r="HE39" s="193"/>
      <c r="HF39" s="196"/>
      <c r="HG39" s="193"/>
      <c r="HH39" s="196"/>
      <c r="HI39" s="193"/>
      <c r="HJ39" s="196"/>
      <c r="HK39" s="193"/>
      <c r="HL39" s="196"/>
      <c r="HM39" s="193"/>
      <c r="HN39" s="196"/>
      <c r="HO39" s="193"/>
      <c r="HP39" s="196"/>
      <c r="HQ39" s="193"/>
      <c r="HR39" s="194"/>
      <c r="HS39" s="193"/>
      <c r="HT39" s="191"/>
      <c r="HU39" s="193"/>
      <c r="HV39" s="191"/>
      <c r="HW39" s="193"/>
      <c r="HX39" s="191"/>
      <c r="HY39" s="193"/>
      <c r="HZ39" s="191"/>
      <c r="IA39" s="193"/>
      <c r="IB39" s="191"/>
      <c r="IC39" s="193"/>
      <c r="ID39" s="191"/>
      <c r="IE39" s="192"/>
      <c r="IF39" s="191"/>
      <c r="IG39" s="193"/>
      <c r="IH39" s="191"/>
      <c r="II39" s="193"/>
      <c r="IJ39" s="194"/>
      <c r="IK39" s="193"/>
      <c r="IL39" s="194"/>
      <c r="IM39" s="193"/>
      <c r="IN39" s="191"/>
      <c r="IO39" s="193"/>
      <c r="IP39" s="191"/>
      <c r="IQ39" s="192"/>
      <c r="IR39" s="191"/>
      <c r="IS39" s="193"/>
      <c r="IT39" s="191"/>
      <c r="IU39" s="193"/>
      <c r="IV39" s="191"/>
    </row>
    <row r="40">
      <c r="A40" s="214">
        <f>IFERROR(__xludf.DUMMYFUNCTION("""COMPUTED_VALUE"""),100.0)</f>
        <v>100</v>
      </c>
      <c r="B40" s="159" t="str">
        <f t="shared" si="24"/>
        <v>Daniel Fux</v>
      </c>
      <c r="C40" s="173">
        <f t="shared" ref="C40:BL40" si="25">BO40+EA40+GM40</f>
        <v>3</v>
      </c>
      <c r="D40" s="173">
        <f t="shared" si="25"/>
        <v>0</v>
      </c>
      <c r="E40" s="173">
        <f t="shared" si="25"/>
        <v>0</v>
      </c>
      <c r="F40" s="173">
        <f t="shared" si="25"/>
        <v>0</v>
      </c>
      <c r="G40" s="173">
        <f t="shared" si="25"/>
        <v>0</v>
      </c>
      <c r="H40" s="173">
        <f t="shared" si="25"/>
        <v>0</v>
      </c>
      <c r="I40" s="173">
        <f t="shared" si="25"/>
        <v>0</v>
      </c>
      <c r="J40" s="173">
        <f t="shared" si="25"/>
        <v>0</v>
      </c>
      <c r="K40" s="173">
        <f t="shared" si="25"/>
        <v>12</v>
      </c>
      <c r="L40" s="173">
        <f t="shared" si="25"/>
        <v>0</v>
      </c>
      <c r="M40" s="173">
        <f t="shared" si="25"/>
        <v>7</v>
      </c>
      <c r="N40" s="173">
        <f t="shared" si="25"/>
        <v>0</v>
      </c>
      <c r="O40" s="173">
        <f t="shared" si="25"/>
        <v>11.5</v>
      </c>
      <c r="P40" s="173">
        <f t="shared" si="25"/>
        <v>0</v>
      </c>
      <c r="Q40" s="173">
        <f t="shared" si="25"/>
        <v>0</v>
      </c>
      <c r="R40" s="173">
        <f t="shared" si="25"/>
        <v>0</v>
      </c>
      <c r="S40" s="173">
        <f t="shared" si="25"/>
        <v>0</v>
      </c>
      <c r="T40" s="173">
        <f t="shared" si="25"/>
        <v>0</v>
      </c>
      <c r="U40" s="173">
        <f t="shared" si="25"/>
        <v>0</v>
      </c>
      <c r="V40" s="173">
        <f t="shared" si="25"/>
        <v>0</v>
      </c>
      <c r="W40" s="173">
        <f t="shared" si="25"/>
        <v>6</v>
      </c>
      <c r="X40" s="173">
        <f t="shared" si="25"/>
        <v>0</v>
      </c>
      <c r="Y40" s="173">
        <f t="shared" si="25"/>
        <v>11.5</v>
      </c>
      <c r="Z40" s="173">
        <f t="shared" si="25"/>
        <v>0</v>
      </c>
      <c r="AA40" s="173">
        <f t="shared" si="25"/>
        <v>4</v>
      </c>
      <c r="AB40" s="173">
        <f t="shared" si="25"/>
        <v>0</v>
      </c>
      <c r="AC40" s="173">
        <f t="shared" si="25"/>
        <v>0</v>
      </c>
      <c r="AD40" s="173">
        <f t="shared" si="25"/>
        <v>0</v>
      </c>
      <c r="AE40" s="173">
        <f t="shared" si="25"/>
        <v>0</v>
      </c>
      <c r="AF40" s="173">
        <f t="shared" si="25"/>
        <v>0</v>
      </c>
      <c r="AG40" s="173">
        <f t="shared" si="25"/>
        <v>12</v>
      </c>
      <c r="AH40" s="173">
        <f t="shared" si="25"/>
        <v>0</v>
      </c>
      <c r="AI40" s="173">
        <f t="shared" si="25"/>
        <v>0</v>
      </c>
      <c r="AJ40" s="173">
        <f t="shared" si="25"/>
        <v>0</v>
      </c>
      <c r="AK40" s="173">
        <f t="shared" si="25"/>
        <v>0</v>
      </c>
      <c r="AL40" s="173">
        <f t="shared" si="25"/>
        <v>0</v>
      </c>
      <c r="AM40" s="173">
        <f t="shared" si="25"/>
        <v>0</v>
      </c>
      <c r="AN40" s="173">
        <f t="shared" si="25"/>
        <v>0</v>
      </c>
      <c r="AO40" s="173">
        <f t="shared" si="25"/>
        <v>0</v>
      </c>
      <c r="AP40" s="173">
        <f t="shared" si="25"/>
        <v>0</v>
      </c>
      <c r="AQ40" s="173">
        <f t="shared" si="25"/>
        <v>0</v>
      </c>
      <c r="AR40" s="173">
        <f t="shared" si="25"/>
        <v>0</v>
      </c>
      <c r="AS40" s="173">
        <f t="shared" si="25"/>
        <v>0</v>
      </c>
      <c r="AT40" s="173">
        <f t="shared" si="25"/>
        <v>0</v>
      </c>
      <c r="AU40" s="173">
        <f t="shared" si="25"/>
        <v>0</v>
      </c>
      <c r="AV40" s="173">
        <f t="shared" si="25"/>
        <v>0</v>
      </c>
      <c r="AW40" s="173">
        <f t="shared" si="25"/>
        <v>0</v>
      </c>
      <c r="AX40" s="173">
        <f t="shared" si="25"/>
        <v>0</v>
      </c>
      <c r="AY40" s="173">
        <f t="shared" si="25"/>
        <v>11.5</v>
      </c>
      <c r="AZ40" s="173">
        <f t="shared" si="25"/>
        <v>1150</v>
      </c>
      <c r="BA40" s="173">
        <f t="shared" si="25"/>
        <v>11.5</v>
      </c>
      <c r="BB40" s="173">
        <f t="shared" si="25"/>
        <v>1150</v>
      </c>
      <c r="BC40" s="173">
        <f t="shared" si="25"/>
        <v>0</v>
      </c>
      <c r="BD40" s="173">
        <f t="shared" si="25"/>
        <v>0</v>
      </c>
      <c r="BE40" s="173">
        <f t="shared" si="25"/>
        <v>0</v>
      </c>
      <c r="BF40" s="173">
        <f t="shared" si="25"/>
        <v>0</v>
      </c>
      <c r="BG40" s="173">
        <f t="shared" si="25"/>
        <v>0</v>
      </c>
      <c r="BH40" s="173">
        <f t="shared" si="25"/>
        <v>0</v>
      </c>
      <c r="BI40" s="173">
        <f t="shared" si="25"/>
        <v>0</v>
      </c>
      <c r="BJ40" s="173">
        <f t="shared" si="25"/>
        <v>0</v>
      </c>
      <c r="BK40" s="173">
        <f t="shared" si="25"/>
        <v>0</v>
      </c>
      <c r="BL40" s="173">
        <f t="shared" si="25"/>
        <v>0</v>
      </c>
      <c r="BM40" s="158"/>
      <c r="BN40" s="159" t="str">
        <f>IFERROR(__xludf.DUMMYFUNCTION("""COMPUTED_VALUE"""),"Daniel Fux")</f>
        <v>Daniel Fux</v>
      </c>
      <c r="BO40" s="236">
        <f>IFERROR(__xludf.DUMMYFUNCTION("IMPORTRANGE(BN2, ""Přehled mzdy!BR4:EA72"")"),3.0)</f>
        <v>3</v>
      </c>
      <c r="BP40" s="237"/>
      <c r="BQ40" s="174"/>
      <c r="BR40" s="175"/>
      <c r="BS40" s="176"/>
      <c r="BT40" s="181"/>
      <c r="BU40" s="174"/>
      <c r="BV40" s="175"/>
      <c r="BW40" s="174">
        <f>IFERROR(__xludf.DUMMYFUNCTION("""COMPUTED_VALUE"""),12.0)</f>
        <v>12</v>
      </c>
      <c r="BX40" s="175"/>
      <c r="BY40" s="174">
        <f>IFERROR(__xludf.DUMMYFUNCTION("""COMPUTED_VALUE"""),7.0)</f>
        <v>7</v>
      </c>
      <c r="BZ40" s="175"/>
      <c r="CA40" s="174">
        <f>IFERROR(__xludf.DUMMYFUNCTION("""COMPUTED_VALUE"""),11.5)</f>
        <v>11.5</v>
      </c>
      <c r="CB40" s="175"/>
      <c r="CC40" s="174"/>
      <c r="CD40" s="175"/>
      <c r="CE40" s="174"/>
      <c r="CF40" s="175"/>
      <c r="CG40" s="176"/>
      <c r="CH40" s="181"/>
      <c r="CI40" s="176">
        <f>IFERROR(__xludf.DUMMYFUNCTION("""COMPUTED_VALUE"""),6.0)</f>
        <v>6</v>
      </c>
      <c r="CJ40" s="181"/>
      <c r="CK40" s="174">
        <f>IFERROR(__xludf.DUMMYFUNCTION("""COMPUTED_VALUE"""),11.5)</f>
        <v>11.5</v>
      </c>
      <c r="CL40" s="175"/>
      <c r="CM40" s="174">
        <f>IFERROR(__xludf.DUMMYFUNCTION("""COMPUTED_VALUE"""),4.0)</f>
        <v>4</v>
      </c>
      <c r="CN40" s="175"/>
      <c r="CO40" s="174"/>
      <c r="CP40" s="175"/>
      <c r="CQ40" s="176"/>
      <c r="CR40" s="181"/>
      <c r="CS40" s="174">
        <f>IFERROR(__xludf.DUMMYFUNCTION("""COMPUTED_VALUE"""),12.0)</f>
        <v>12</v>
      </c>
      <c r="CT40" s="173"/>
      <c r="CU40" s="176"/>
      <c r="CV40" s="173"/>
      <c r="CW40" s="174"/>
      <c r="CX40" s="173"/>
      <c r="CY40" s="176"/>
      <c r="CZ40" s="173"/>
      <c r="DA40" s="174"/>
      <c r="DB40" s="173"/>
      <c r="DC40" s="174"/>
      <c r="DD40" s="173"/>
      <c r="DE40" s="174"/>
      <c r="DF40" s="173"/>
      <c r="DG40" s="174"/>
      <c r="DH40" s="173"/>
      <c r="DI40" s="174"/>
      <c r="DJ40" s="173"/>
      <c r="DK40" s="174">
        <f>IFERROR(__xludf.DUMMYFUNCTION("""COMPUTED_VALUE"""),11.5)</f>
        <v>11.5</v>
      </c>
      <c r="DL40" s="173">
        <f>IFERROR(__xludf.DUMMYFUNCTION("""COMPUTED_VALUE"""),1150.0)</f>
        <v>1150</v>
      </c>
      <c r="DM40" s="174">
        <f>IFERROR(__xludf.DUMMYFUNCTION("""COMPUTED_VALUE"""),11.5)</f>
        <v>11.5</v>
      </c>
      <c r="DN40" s="173">
        <f>IFERROR(__xludf.DUMMYFUNCTION("""COMPUTED_VALUE"""),1150.0)</f>
        <v>1150</v>
      </c>
      <c r="DO40" s="174"/>
      <c r="DP40" s="173"/>
      <c r="DQ40" s="174"/>
      <c r="DR40" s="173"/>
      <c r="DS40" s="174"/>
      <c r="DT40" s="173"/>
      <c r="DU40" s="176"/>
      <c r="DV40" s="173"/>
      <c r="DW40" s="174"/>
      <c r="DX40" s="173"/>
      <c r="DY40" s="158"/>
      <c r="DZ40" s="159" t="str">
        <f t="shared" si="26"/>
        <v>Daniel Fux</v>
      </c>
      <c r="EA40" s="219" t="str">
        <f>IFERROR(__xludf.DUMMYFUNCTION("IMPORTRANGE(DZ2, ""Přehled mzdy!BR4:EA72"")"),"")</f>
        <v/>
      </c>
      <c r="EB40" s="220"/>
      <c r="EC40" s="202"/>
      <c r="ED40" s="203"/>
      <c r="EE40" s="204"/>
      <c r="EF40" s="205"/>
      <c r="EG40" s="202"/>
      <c r="EH40" s="203"/>
      <c r="EI40" s="202"/>
      <c r="EJ40" s="203"/>
      <c r="EK40" s="202"/>
      <c r="EL40" s="203"/>
      <c r="EM40" s="202"/>
      <c r="EN40" s="203"/>
      <c r="EO40" s="202"/>
      <c r="EP40" s="203"/>
      <c r="EQ40" s="202"/>
      <c r="ER40" s="203"/>
      <c r="ES40" s="204"/>
      <c r="ET40" s="205"/>
      <c r="EU40" s="204"/>
      <c r="EV40" s="205"/>
      <c r="EW40" s="202"/>
      <c r="EX40" s="203"/>
      <c r="EY40" s="202"/>
      <c r="EZ40" s="203"/>
      <c r="FA40" s="202"/>
      <c r="FB40" s="203"/>
      <c r="FC40" s="204"/>
      <c r="FD40" s="205"/>
      <c r="FE40" s="202"/>
      <c r="FF40" s="199"/>
      <c r="FG40" s="204"/>
      <c r="FH40" s="199"/>
      <c r="FI40" s="202"/>
      <c r="FJ40" s="199"/>
      <c r="FK40" s="204"/>
      <c r="FL40" s="199"/>
      <c r="FM40" s="202"/>
      <c r="FN40" s="199"/>
      <c r="FO40" s="202"/>
      <c r="FP40" s="199"/>
      <c r="FQ40" s="202"/>
      <c r="FR40" s="199"/>
      <c r="FS40" s="202"/>
      <c r="FT40" s="199"/>
      <c r="FU40" s="202"/>
      <c r="FV40" s="199"/>
      <c r="FW40" s="202"/>
      <c r="FX40" s="199"/>
      <c r="FY40" s="202"/>
      <c r="FZ40" s="199"/>
      <c r="GA40" s="202"/>
      <c r="GB40" s="199"/>
      <c r="GC40" s="202"/>
      <c r="GD40" s="199"/>
      <c r="GE40" s="202"/>
      <c r="GF40" s="199"/>
      <c r="GG40" s="204"/>
      <c r="GH40" s="199"/>
      <c r="GI40" s="202"/>
      <c r="GJ40" s="199"/>
      <c r="GK40" s="158"/>
      <c r="GL40" s="159" t="str">
        <f t="shared" si="27"/>
        <v>Daniel Fux</v>
      </c>
      <c r="GM40" s="219" t="str">
        <f>IFERROR(__xludf.DUMMYFUNCTION("IMPORTRANGE(GL2, ""Přehled mzdy!BR4:EA72"")"),"")</f>
        <v/>
      </c>
      <c r="GN40" s="220"/>
      <c r="GO40" s="202"/>
      <c r="GP40" s="203"/>
      <c r="GQ40" s="204"/>
      <c r="GR40" s="205"/>
      <c r="GS40" s="202"/>
      <c r="GT40" s="203"/>
      <c r="GU40" s="202"/>
      <c r="GV40" s="203"/>
      <c r="GW40" s="202"/>
      <c r="GX40" s="203"/>
      <c r="GY40" s="202"/>
      <c r="GZ40" s="203"/>
      <c r="HA40" s="202"/>
      <c r="HB40" s="203"/>
      <c r="HC40" s="202"/>
      <c r="HD40" s="203"/>
      <c r="HE40" s="204"/>
      <c r="HF40" s="205"/>
      <c r="HG40" s="204"/>
      <c r="HH40" s="205"/>
      <c r="HI40" s="202"/>
      <c r="HJ40" s="203"/>
      <c r="HK40" s="202"/>
      <c r="HL40" s="203"/>
      <c r="HM40" s="202"/>
      <c r="HN40" s="203"/>
      <c r="HO40" s="204"/>
      <c r="HP40" s="205"/>
      <c r="HQ40" s="202"/>
      <c r="HR40" s="199"/>
      <c r="HS40" s="204"/>
      <c r="HT40" s="199"/>
      <c r="HU40" s="202"/>
      <c r="HV40" s="199"/>
      <c r="HW40" s="204"/>
      <c r="HX40" s="199"/>
      <c r="HY40" s="202"/>
      <c r="HZ40" s="199"/>
      <c r="IA40" s="202"/>
      <c r="IB40" s="199"/>
      <c r="IC40" s="202"/>
      <c r="ID40" s="199"/>
      <c r="IE40" s="202"/>
      <c r="IF40" s="199"/>
      <c r="IG40" s="202"/>
      <c r="IH40" s="199"/>
      <c r="II40" s="202"/>
      <c r="IJ40" s="199"/>
      <c r="IK40" s="202"/>
      <c r="IL40" s="199"/>
      <c r="IM40" s="202"/>
      <c r="IN40" s="199"/>
      <c r="IO40" s="202"/>
      <c r="IP40" s="199"/>
      <c r="IQ40" s="202"/>
      <c r="IR40" s="199"/>
      <c r="IS40" s="204"/>
      <c r="IT40" s="199"/>
      <c r="IU40" s="202"/>
      <c r="IV40" s="199"/>
    </row>
    <row r="41">
      <c r="A41" s="214">
        <f>IFERROR(__xludf.DUMMYFUNCTION("""COMPUTED_VALUE"""),100.0)</f>
        <v>100</v>
      </c>
      <c r="B41" s="159" t="str">
        <f t="shared" si="24"/>
        <v>Radim Dvořák</v>
      </c>
      <c r="C41" s="173">
        <f t="shared" ref="C41:BL41" si="28">BO41+EA41+GM41</f>
        <v>0</v>
      </c>
      <c r="D41" s="173">
        <f t="shared" si="28"/>
        <v>0</v>
      </c>
      <c r="E41" s="173">
        <f t="shared" si="28"/>
        <v>0</v>
      </c>
      <c r="F41" s="173">
        <f t="shared" si="28"/>
        <v>0</v>
      </c>
      <c r="G41" s="173">
        <f t="shared" si="28"/>
        <v>0</v>
      </c>
      <c r="H41" s="173">
        <f t="shared" si="28"/>
        <v>0</v>
      </c>
      <c r="I41" s="173">
        <f t="shared" si="28"/>
        <v>2</v>
      </c>
      <c r="J41" s="173">
        <f t="shared" si="28"/>
        <v>200</v>
      </c>
      <c r="K41" s="173">
        <f t="shared" si="28"/>
        <v>0</v>
      </c>
      <c r="L41" s="173">
        <f t="shared" si="28"/>
        <v>0</v>
      </c>
      <c r="M41" s="173">
        <f t="shared" si="28"/>
        <v>0</v>
      </c>
      <c r="N41" s="173">
        <f t="shared" si="28"/>
        <v>0</v>
      </c>
      <c r="O41" s="173">
        <f t="shared" si="28"/>
        <v>0</v>
      </c>
      <c r="P41" s="173">
        <f t="shared" si="28"/>
        <v>0</v>
      </c>
      <c r="Q41" s="173">
        <f t="shared" si="28"/>
        <v>0</v>
      </c>
      <c r="R41" s="173">
        <f t="shared" si="28"/>
        <v>0</v>
      </c>
      <c r="S41" s="173">
        <f t="shared" si="28"/>
        <v>0</v>
      </c>
      <c r="T41" s="173">
        <f t="shared" si="28"/>
        <v>0</v>
      </c>
      <c r="U41" s="173">
        <f t="shared" si="28"/>
        <v>0</v>
      </c>
      <c r="V41" s="173">
        <f t="shared" si="28"/>
        <v>0</v>
      </c>
      <c r="W41" s="173">
        <f t="shared" si="28"/>
        <v>0</v>
      </c>
      <c r="X41" s="173">
        <f t="shared" si="28"/>
        <v>0</v>
      </c>
      <c r="Y41" s="173">
        <f t="shared" si="28"/>
        <v>0</v>
      </c>
      <c r="Z41" s="173">
        <f t="shared" si="28"/>
        <v>0</v>
      </c>
      <c r="AA41" s="173">
        <f t="shared" si="28"/>
        <v>0</v>
      </c>
      <c r="AB41" s="173">
        <f t="shared" si="28"/>
        <v>0</v>
      </c>
      <c r="AC41" s="173">
        <f t="shared" si="28"/>
        <v>0</v>
      </c>
      <c r="AD41" s="173">
        <f t="shared" si="28"/>
        <v>0</v>
      </c>
      <c r="AE41" s="173">
        <f t="shared" si="28"/>
        <v>0</v>
      </c>
      <c r="AF41" s="173">
        <f t="shared" si="28"/>
        <v>0</v>
      </c>
      <c r="AG41" s="173">
        <f t="shared" si="28"/>
        <v>0</v>
      </c>
      <c r="AH41" s="173">
        <f t="shared" si="28"/>
        <v>0</v>
      </c>
      <c r="AI41" s="173">
        <f t="shared" si="28"/>
        <v>0</v>
      </c>
      <c r="AJ41" s="173">
        <f t="shared" si="28"/>
        <v>0</v>
      </c>
      <c r="AK41" s="173">
        <f t="shared" si="28"/>
        <v>0</v>
      </c>
      <c r="AL41" s="173">
        <f t="shared" si="28"/>
        <v>0</v>
      </c>
      <c r="AM41" s="173">
        <f t="shared" si="28"/>
        <v>0</v>
      </c>
      <c r="AN41" s="173">
        <f t="shared" si="28"/>
        <v>0</v>
      </c>
      <c r="AO41" s="173">
        <f t="shared" si="28"/>
        <v>0</v>
      </c>
      <c r="AP41" s="173">
        <f t="shared" si="28"/>
        <v>0</v>
      </c>
      <c r="AQ41" s="173">
        <f t="shared" si="28"/>
        <v>0</v>
      </c>
      <c r="AR41" s="173">
        <f t="shared" si="28"/>
        <v>0</v>
      </c>
      <c r="AS41" s="173">
        <f t="shared" si="28"/>
        <v>0</v>
      </c>
      <c r="AT41" s="173">
        <f t="shared" si="28"/>
        <v>0</v>
      </c>
      <c r="AU41" s="173">
        <f t="shared" si="28"/>
        <v>0</v>
      </c>
      <c r="AV41" s="173">
        <f t="shared" si="28"/>
        <v>0</v>
      </c>
      <c r="AW41" s="173">
        <f t="shared" si="28"/>
        <v>0</v>
      </c>
      <c r="AX41" s="173">
        <f t="shared" si="28"/>
        <v>0</v>
      </c>
      <c r="AY41" s="173">
        <f t="shared" si="28"/>
        <v>0</v>
      </c>
      <c r="AZ41" s="173">
        <f t="shared" si="28"/>
        <v>0</v>
      </c>
      <c r="BA41" s="173">
        <f t="shared" si="28"/>
        <v>0</v>
      </c>
      <c r="BB41" s="173">
        <f t="shared" si="28"/>
        <v>0</v>
      </c>
      <c r="BC41" s="173">
        <f t="shared" si="28"/>
        <v>0</v>
      </c>
      <c r="BD41" s="173">
        <f t="shared" si="28"/>
        <v>0</v>
      </c>
      <c r="BE41" s="173">
        <f t="shared" si="28"/>
        <v>0</v>
      </c>
      <c r="BF41" s="173">
        <f t="shared" si="28"/>
        <v>0</v>
      </c>
      <c r="BG41" s="173">
        <f t="shared" si="28"/>
        <v>0</v>
      </c>
      <c r="BH41" s="173">
        <f t="shared" si="28"/>
        <v>0</v>
      </c>
      <c r="BI41" s="173">
        <f t="shared" si="28"/>
        <v>0</v>
      </c>
      <c r="BJ41" s="173">
        <f t="shared" si="28"/>
        <v>0</v>
      </c>
      <c r="BK41" s="173">
        <f t="shared" si="28"/>
        <v>0</v>
      </c>
      <c r="BL41" s="173">
        <f t="shared" si="28"/>
        <v>0</v>
      </c>
      <c r="BM41" s="158"/>
      <c r="BN41" s="159" t="str">
        <f>IFERROR(__xludf.DUMMYFUNCTION("""COMPUTED_VALUE"""),"Radim Dvořák")</f>
        <v>Radim Dvořák</v>
      </c>
      <c r="BO41" s="174"/>
      <c r="BP41" s="175"/>
      <c r="BQ41" s="174"/>
      <c r="BR41" s="175"/>
      <c r="BS41" s="174"/>
      <c r="BT41" s="175"/>
      <c r="BU41" s="174">
        <f>IFERROR(__xludf.DUMMYFUNCTION("""COMPUTED_VALUE"""),2.0)</f>
        <v>2</v>
      </c>
      <c r="BV41" s="175">
        <f>IFERROR(__xludf.DUMMYFUNCTION("""COMPUTED_VALUE"""),200.0)</f>
        <v>200</v>
      </c>
      <c r="BW41" s="176"/>
      <c r="BX41" s="181"/>
      <c r="BY41" s="174"/>
      <c r="BZ41" s="175"/>
      <c r="CA41" s="174"/>
      <c r="CB41" s="175"/>
      <c r="CC41" s="174"/>
      <c r="CD41" s="175"/>
      <c r="CE41" s="174"/>
      <c r="CF41" s="175"/>
      <c r="CG41" s="174"/>
      <c r="CH41" s="175"/>
      <c r="CI41" s="176"/>
      <c r="CJ41" s="181"/>
      <c r="CK41" s="174"/>
      <c r="CL41" s="175"/>
      <c r="CM41" s="174"/>
      <c r="CN41" s="175"/>
      <c r="CO41" s="174"/>
      <c r="CP41" s="175"/>
      <c r="CQ41" s="174"/>
      <c r="CR41" s="175"/>
      <c r="CS41" s="176"/>
      <c r="CT41" s="182"/>
      <c r="CU41" s="176"/>
      <c r="CV41" s="173"/>
      <c r="CW41" s="174"/>
      <c r="CX41" s="173"/>
      <c r="CY41" s="176"/>
      <c r="CZ41" s="173"/>
      <c r="DA41" s="174"/>
      <c r="DB41" s="173"/>
      <c r="DC41" s="174"/>
      <c r="DD41" s="173"/>
      <c r="DE41" s="176"/>
      <c r="DF41" s="182"/>
      <c r="DG41" s="176"/>
      <c r="DH41" s="182"/>
      <c r="DI41" s="176"/>
      <c r="DJ41" s="173"/>
      <c r="DK41" s="176"/>
      <c r="DL41" s="182"/>
      <c r="DM41" s="174"/>
      <c r="DN41" s="173"/>
      <c r="DO41" s="174"/>
      <c r="DP41" s="173"/>
      <c r="DQ41" s="174"/>
      <c r="DR41" s="173"/>
      <c r="DS41" s="174"/>
      <c r="DT41" s="173"/>
      <c r="DU41" s="174"/>
      <c r="DV41" s="173"/>
      <c r="DW41" s="174"/>
      <c r="DX41" s="173"/>
      <c r="DY41" s="158"/>
      <c r="DZ41" s="159" t="str">
        <f t="shared" si="26"/>
        <v>Radim Dvořák</v>
      </c>
      <c r="EA41" s="202"/>
      <c r="EB41" s="203"/>
      <c r="EC41" s="202"/>
      <c r="ED41" s="203"/>
      <c r="EE41" s="202"/>
      <c r="EF41" s="203"/>
      <c r="EG41" s="202"/>
      <c r="EH41" s="203"/>
      <c r="EI41" s="204"/>
      <c r="EJ41" s="205"/>
      <c r="EK41" s="202"/>
      <c r="EL41" s="203"/>
      <c r="EM41" s="202"/>
      <c r="EN41" s="203"/>
      <c r="EO41" s="202"/>
      <c r="EP41" s="203"/>
      <c r="EQ41" s="202"/>
      <c r="ER41" s="203"/>
      <c r="ES41" s="202"/>
      <c r="ET41" s="203"/>
      <c r="EU41" s="204"/>
      <c r="EV41" s="205"/>
      <c r="EW41" s="202"/>
      <c r="EX41" s="203"/>
      <c r="EY41" s="202"/>
      <c r="EZ41" s="203"/>
      <c r="FA41" s="202"/>
      <c r="FB41" s="203"/>
      <c r="FC41" s="202"/>
      <c r="FD41" s="203"/>
      <c r="FE41" s="204"/>
      <c r="FF41" s="206"/>
      <c r="FG41" s="204"/>
      <c r="FH41" s="199"/>
      <c r="FI41" s="202"/>
      <c r="FJ41" s="199"/>
      <c r="FK41" s="204"/>
      <c r="FL41" s="199"/>
      <c r="FM41" s="202"/>
      <c r="FN41" s="199"/>
      <c r="FO41" s="202"/>
      <c r="FP41" s="199"/>
      <c r="FQ41" s="204"/>
      <c r="FR41" s="206"/>
      <c r="FS41" s="204"/>
      <c r="FT41" s="206"/>
      <c r="FU41" s="204"/>
      <c r="FV41" s="199"/>
      <c r="FW41" s="204"/>
      <c r="FX41" s="206"/>
      <c r="FY41" s="202"/>
      <c r="FZ41" s="199"/>
      <c r="GA41" s="202"/>
      <c r="GB41" s="199"/>
      <c r="GC41" s="202"/>
      <c r="GD41" s="199"/>
      <c r="GE41" s="202"/>
      <c r="GF41" s="199"/>
      <c r="GG41" s="202"/>
      <c r="GH41" s="199"/>
      <c r="GI41" s="202"/>
      <c r="GJ41" s="199"/>
      <c r="GK41" s="158"/>
      <c r="GL41" s="159" t="str">
        <f t="shared" si="27"/>
        <v>Radim Dvořák</v>
      </c>
      <c r="GM41" s="202"/>
      <c r="GN41" s="203"/>
      <c r="GO41" s="202"/>
      <c r="GP41" s="203"/>
      <c r="GQ41" s="202"/>
      <c r="GR41" s="203"/>
      <c r="GS41" s="202"/>
      <c r="GT41" s="203"/>
      <c r="GU41" s="204"/>
      <c r="GV41" s="205"/>
      <c r="GW41" s="202"/>
      <c r="GX41" s="203"/>
      <c r="GY41" s="202"/>
      <c r="GZ41" s="203"/>
      <c r="HA41" s="202"/>
      <c r="HB41" s="203"/>
      <c r="HC41" s="202"/>
      <c r="HD41" s="203"/>
      <c r="HE41" s="202"/>
      <c r="HF41" s="203"/>
      <c r="HG41" s="204"/>
      <c r="HH41" s="205"/>
      <c r="HI41" s="202"/>
      <c r="HJ41" s="203"/>
      <c r="HK41" s="202"/>
      <c r="HL41" s="203"/>
      <c r="HM41" s="202"/>
      <c r="HN41" s="203"/>
      <c r="HO41" s="202"/>
      <c r="HP41" s="203"/>
      <c r="HQ41" s="204"/>
      <c r="HR41" s="206"/>
      <c r="HS41" s="204"/>
      <c r="HT41" s="199"/>
      <c r="HU41" s="202"/>
      <c r="HV41" s="199"/>
      <c r="HW41" s="204"/>
      <c r="HX41" s="199"/>
      <c r="HY41" s="202"/>
      <c r="HZ41" s="199"/>
      <c r="IA41" s="202"/>
      <c r="IB41" s="199"/>
      <c r="IC41" s="204"/>
      <c r="ID41" s="206"/>
      <c r="IE41" s="204"/>
      <c r="IF41" s="206"/>
      <c r="IG41" s="204"/>
      <c r="IH41" s="199"/>
      <c r="II41" s="204"/>
      <c r="IJ41" s="206"/>
      <c r="IK41" s="202"/>
      <c r="IL41" s="199"/>
      <c r="IM41" s="202"/>
      <c r="IN41" s="199"/>
      <c r="IO41" s="202"/>
      <c r="IP41" s="199"/>
      <c r="IQ41" s="202"/>
      <c r="IR41" s="199"/>
      <c r="IS41" s="202"/>
      <c r="IT41" s="199"/>
      <c r="IU41" s="202"/>
      <c r="IV41" s="199"/>
    </row>
    <row r="42">
      <c r="A42" s="214">
        <f>IFERROR(__xludf.DUMMYFUNCTION("""COMPUTED_VALUE"""),100.0)</f>
        <v>100</v>
      </c>
      <c r="B42" s="159" t="str">
        <f t="shared" si="24"/>
        <v>Daniel Dubecký</v>
      </c>
      <c r="C42" s="173">
        <f t="shared" ref="C42:BL42" si="29">BO42+EA42+GM42</f>
        <v>10.5</v>
      </c>
      <c r="D42" s="173">
        <f t="shared" si="29"/>
        <v>0</v>
      </c>
      <c r="E42" s="173">
        <f t="shared" si="29"/>
        <v>13.5</v>
      </c>
      <c r="F42" s="173">
        <f t="shared" si="29"/>
        <v>0</v>
      </c>
      <c r="G42" s="173">
        <f t="shared" si="29"/>
        <v>8.5</v>
      </c>
      <c r="H42" s="173">
        <f t="shared" si="29"/>
        <v>0</v>
      </c>
      <c r="I42" s="173">
        <f t="shared" si="29"/>
        <v>0</v>
      </c>
      <c r="J42" s="173">
        <f t="shared" si="29"/>
        <v>0</v>
      </c>
      <c r="K42" s="173">
        <f t="shared" si="29"/>
        <v>0</v>
      </c>
      <c r="L42" s="173">
        <f t="shared" si="29"/>
        <v>0</v>
      </c>
      <c r="M42" s="173">
        <f t="shared" si="29"/>
        <v>5.5</v>
      </c>
      <c r="N42" s="173">
        <f t="shared" si="29"/>
        <v>0</v>
      </c>
      <c r="O42" s="173">
        <f t="shared" si="29"/>
        <v>0</v>
      </c>
      <c r="P42" s="173">
        <f t="shared" si="29"/>
        <v>0</v>
      </c>
      <c r="Q42" s="173">
        <f t="shared" si="29"/>
        <v>5.5</v>
      </c>
      <c r="R42" s="173">
        <f t="shared" si="29"/>
        <v>0</v>
      </c>
      <c r="S42" s="173">
        <f t="shared" si="29"/>
        <v>0</v>
      </c>
      <c r="T42" s="173">
        <f t="shared" si="29"/>
        <v>0</v>
      </c>
      <c r="U42" s="173">
        <f t="shared" si="29"/>
        <v>0</v>
      </c>
      <c r="V42" s="173">
        <f t="shared" si="29"/>
        <v>0</v>
      </c>
      <c r="W42" s="173">
        <f t="shared" si="29"/>
        <v>0</v>
      </c>
      <c r="X42" s="173">
        <f t="shared" si="29"/>
        <v>0</v>
      </c>
      <c r="Y42" s="173">
        <f t="shared" si="29"/>
        <v>0</v>
      </c>
      <c r="Z42" s="173">
        <f t="shared" si="29"/>
        <v>0</v>
      </c>
      <c r="AA42" s="173">
        <f t="shared" si="29"/>
        <v>0</v>
      </c>
      <c r="AB42" s="173">
        <f t="shared" si="29"/>
        <v>0</v>
      </c>
      <c r="AC42" s="173">
        <f t="shared" si="29"/>
        <v>0</v>
      </c>
      <c r="AD42" s="173">
        <f t="shared" si="29"/>
        <v>0</v>
      </c>
      <c r="AE42" s="173">
        <f t="shared" si="29"/>
        <v>0</v>
      </c>
      <c r="AF42" s="173">
        <f t="shared" si="29"/>
        <v>0</v>
      </c>
      <c r="AG42" s="173">
        <f t="shared" si="29"/>
        <v>0</v>
      </c>
      <c r="AH42" s="173">
        <f t="shared" si="29"/>
        <v>0</v>
      </c>
      <c r="AI42" s="173">
        <f t="shared" si="29"/>
        <v>0</v>
      </c>
      <c r="AJ42" s="173">
        <f t="shared" si="29"/>
        <v>0</v>
      </c>
      <c r="AK42" s="173">
        <f t="shared" si="29"/>
        <v>0</v>
      </c>
      <c r="AL42" s="173">
        <f t="shared" si="29"/>
        <v>0</v>
      </c>
      <c r="AM42" s="173">
        <f t="shared" si="29"/>
        <v>0</v>
      </c>
      <c r="AN42" s="173">
        <f t="shared" si="29"/>
        <v>0</v>
      </c>
      <c r="AO42" s="173">
        <f t="shared" si="29"/>
        <v>8.5</v>
      </c>
      <c r="AP42" s="173">
        <f t="shared" si="29"/>
        <v>0</v>
      </c>
      <c r="AQ42" s="173">
        <f t="shared" si="29"/>
        <v>5.5</v>
      </c>
      <c r="AR42" s="173">
        <f t="shared" si="29"/>
        <v>0</v>
      </c>
      <c r="AS42" s="173">
        <f t="shared" si="29"/>
        <v>10.5</v>
      </c>
      <c r="AT42" s="173">
        <f t="shared" si="29"/>
        <v>0</v>
      </c>
      <c r="AU42" s="173">
        <f t="shared" si="29"/>
        <v>0</v>
      </c>
      <c r="AV42" s="173">
        <f t="shared" si="29"/>
        <v>0</v>
      </c>
      <c r="AW42" s="173">
        <f t="shared" si="29"/>
        <v>0</v>
      </c>
      <c r="AX42" s="173">
        <f t="shared" si="29"/>
        <v>0</v>
      </c>
      <c r="AY42" s="173">
        <f t="shared" si="29"/>
        <v>11</v>
      </c>
      <c r="AZ42" s="173">
        <f t="shared" si="29"/>
        <v>0</v>
      </c>
      <c r="BA42" s="173">
        <f t="shared" si="29"/>
        <v>0</v>
      </c>
      <c r="BB42" s="173">
        <f t="shared" si="29"/>
        <v>0</v>
      </c>
      <c r="BC42" s="173">
        <f t="shared" si="29"/>
        <v>6</v>
      </c>
      <c r="BD42" s="173">
        <f t="shared" si="29"/>
        <v>0</v>
      </c>
      <c r="BE42" s="173">
        <f t="shared" si="29"/>
        <v>0</v>
      </c>
      <c r="BF42" s="173">
        <f t="shared" si="29"/>
        <v>0</v>
      </c>
      <c r="BG42" s="173">
        <f t="shared" si="29"/>
        <v>0</v>
      </c>
      <c r="BH42" s="173">
        <f t="shared" si="29"/>
        <v>0</v>
      </c>
      <c r="BI42" s="173">
        <f t="shared" si="29"/>
        <v>0</v>
      </c>
      <c r="BJ42" s="173">
        <f t="shared" si="29"/>
        <v>0</v>
      </c>
      <c r="BK42" s="173">
        <f t="shared" si="29"/>
        <v>0</v>
      </c>
      <c r="BL42" s="173">
        <f t="shared" si="29"/>
        <v>0</v>
      </c>
      <c r="BM42" s="158"/>
      <c r="BN42" s="159" t="str">
        <f>IFERROR(__xludf.DUMMYFUNCTION("""COMPUTED_VALUE"""),"Daniel Dubecký")</f>
        <v>Daniel Dubecký</v>
      </c>
      <c r="BO42" s="174"/>
      <c r="BP42" s="175"/>
      <c r="BQ42" s="174"/>
      <c r="BR42" s="175"/>
      <c r="BS42" s="176"/>
      <c r="BT42" s="181"/>
      <c r="BU42" s="176"/>
      <c r="BV42" s="181"/>
      <c r="BW42" s="174"/>
      <c r="BX42" s="175"/>
      <c r="BY42" s="176">
        <f>IFERROR(__xludf.DUMMYFUNCTION("""COMPUTED_VALUE"""),5.5)</f>
        <v>5.5</v>
      </c>
      <c r="BZ42" s="181"/>
      <c r="CA42" s="174"/>
      <c r="CB42" s="175"/>
      <c r="CC42" s="174">
        <f>IFERROR(__xludf.DUMMYFUNCTION("""COMPUTED_VALUE"""),5.5)</f>
        <v>5.5</v>
      </c>
      <c r="CD42" s="175"/>
      <c r="CE42" s="176"/>
      <c r="CF42" s="181"/>
      <c r="CG42" s="174"/>
      <c r="CH42" s="175"/>
      <c r="CI42" s="176"/>
      <c r="CJ42" s="181"/>
      <c r="CK42" s="176"/>
      <c r="CL42" s="181"/>
      <c r="CM42" s="174"/>
      <c r="CN42" s="175"/>
      <c r="CO42" s="174"/>
      <c r="CP42" s="175"/>
      <c r="CQ42" s="174"/>
      <c r="CR42" s="175"/>
      <c r="CS42" s="176"/>
      <c r="CT42" s="182"/>
      <c r="CU42" s="176"/>
      <c r="CV42" s="173"/>
      <c r="CW42" s="176"/>
      <c r="CX42" s="173"/>
      <c r="CY42" s="176"/>
      <c r="CZ42" s="173"/>
      <c r="DA42" s="176"/>
      <c r="DB42" s="173"/>
      <c r="DC42" s="174">
        <f>IFERROR(__xludf.DUMMYFUNCTION("""COMPUTED_VALUE"""),5.5)</f>
        <v>5.5</v>
      </c>
      <c r="DD42" s="173"/>
      <c r="DE42" s="174"/>
      <c r="DF42" s="173"/>
      <c r="DG42" s="176"/>
      <c r="DH42" s="173"/>
      <c r="DI42" s="176"/>
      <c r="DJ42" s="173"/>
      <c r="DK42" s="176"/>
      <c r="DL42" s="182"/>
      <c r="DM42" s="176"/>
      <c r="DN42" s="182"/>
      <c r="DO42" s="176">
        <f>IFERROR(__xludf.DUMMYFUNCTION("""COMPUTED_VALUE"""),6.0)</f>
        <v>6</v>
      </c>
      <c r="DP42" s="173"/>
      <c r="DQ42" s="174"/>
      <c r="DR42" s="173"/>
      <c r="DS42" s="174"/>
      <c r="DT42" s="173"/>
      <c r="DU42" s="176"/>
      <c r="DV42" s="173"/>
      <c r="DW42" s="174"/>
      <c r="DX42" s="173"/>
      <c r="DY42" s="158"/>
      <c r="DZ42" s="159" t="str">
        <f t="shared" si="26"/>
        <v>Daniel Dubecký</v>
      </c>
      <c r="EA42" s="202">
        <f>IFERROR(__xludf.DUMMYFUNCTION("""COMPUTED_VALUE"""),10.5)</f>
        <v>10.5</v>
      </c>
      <c r="EB42" s="203"/>
      <c r="EC42" s="202">
        <f>IFERROR(__xludf.DUMMYFUNCTION("""COMPUTED_VALUE"""),13.5)</f>
        <v>13.5</v>
      </c>
      <c r="ED42" s="203"/>
      <c r="EE42" s="204">
        <f>IFERROR(__xludf.DUMMYFUNCTION("""COMPUTED_VALUE"""),8.5)</f>
        <v>8.5</v>
      </c>
      <c r="EF42" s="205"/>
      <c r="EG42" s="204"/>
      <c r="EH42" s="205"/>
      <c r="EI42" s="202"/>
      <c r="EJ42" s="203"/>
      <c r="EK42" s="204"/>
      <c r="EL42" s="205"/>
      <c r="EM42" s="202"/>
      <c r="EN42" s="203"/>
      <c r="EO42" s="202"/>
      <c r="EP42" s="203"/>
      <c r="EQ42" s="204"/>
      <c r="ER42" s="205"/>
      <c r="ES42" s="202"/>
      <c r="ET42" s="203"/>
      <c r="EU42" s="204"/>
      <c r="EV42" s="205"/>
      <c r="EW42" s="204"/>
      <c r="EX42" s="205"/>
      <c r="EY42" s="202"/>
      <c r="EZ42" s="203"/>
      <c r="FA42" s="202"/>
      <c r="FB42" s="203"/>
      <c r="FC42" s="202"/>
      <c r="FD42" s="203"/>
      <c r="FE42" s="204"/>
      <c r="FF42" s="206"/>
      <c r="FG42" s="204"/>
      <c r="FH42" s="199"/>
      <c r="FI42" s="204"/>
      <c r="FJ42" s="199"/>
      <c r="FK42" s="204"/>
      <c r="FL42" s="199"/>
      <c r="FM42" s="204">
        <f>IFERROR(__xludf.DUMMYFUNCTION("""COMPUTED_VALUE"""),8.5)</f>
        <v>8.5</v>
      </c>
      <c r="FN42" s="199"/>
      <c r="FO42" s="202"/>
      <c r="FP42" s="199"/>
      <c r="FQ42" s="202">
        <f>IFERROR(__xludf.DUMMYFUNCTION("""COMPUTED_VALUE"""),10.5)</f>
        <v>10.5</v>
      </c>
      <c r="FR42" s="199"/>
      <c r="FS42" s="204"/>
      <c r="FT42" s="199"/>
      <c r="FU42" s="204"/>
      <c r="FV42" s="199"/>
      <c r="FW42" s="204">
        <f>IFERROR(__xludf.DUMMYFUNCTION("""COMPUTED_VALUE"""),11.0)</f>
        <v>11</v>
      </c>
      <c r="FX42" s="206"/>
      <c r="FY42" s="204"/>
      <c r="FZ42" s="206"/>
      <c r="GA42" s="204"/>
      <c r="GB42" s="199"/>
      <c r="GC42" s="202"/>
      <c r="GD42" s="199"/>
      <c r="GE42" s="202"/>
      <c r="GF42" s="199"/>
      <c r="GG42" s="204"/>
      <c r="GH42" s="199"/>
      <c r="GI42" s="202"/>
      <c r="GJ42" s="199"/>
      <c r="GK42" s="158"/>
      <c r="GL42" s="159" t="str">
        <f t="shared" si="27"/>
        <v>Daniel Dubecký</v>
      </c>
      <c r="GM42" s="202"/>
      <c r="GN42" s="203"/>
      <c r="GO42" s="202"/>
      <c r="GP42" s="203"/>
      <c r="GQ42" s="204"/>
      <c r="GR42" s="205"/>
      <c r="GS42" s="204"/>
      <c r="GT42" s="205"/>
      <c r="GU42" s="202"/>
      <c r="GV42" s="203"/>
      <c r="GW42" s="204"/>
      <c r="GX42" s="205"/>
      <c r="GY42" s="202"/>
      <c r="GZ42" s="203"/>
      <c r="HA42" s="202"/>
      <c r="HB42" s="203"/>
      <c r="HC42" s="204"/>
      <c r="HD42" s="205"/>
      <c r="HE42" s="202"/>
      <c r="HF42" s="203"/>
      <c r="HG42" s="204"/>
      <c r="HH42" s="205"/>
      <c r="HI42" s="204"/>
      <c r="HJ42" s="205"/>
      <c r="HK42" s="202"/>
      <c r="HL42" s="203"/>
      <c r="HM42" s="202"/>
      <c r="HN42" s="203"/>
      <c r="HO42" s="202"/>
      <c r="HP42" s="203"/>
      <c r="HQ42" s="204"/>
      <c r="HR42" s="206"/>
      <c r="HS42" s="204"/>
      <c r="HT42" s="199"/>
      <c r="HU42" s="204"/>
      <c r="HV42" s="199"/>
      <c r="HW42" s="204"/>
      <c r="HX42" s="199"/>
      <c r="HY42" s="204"/>
      <c r="HZ42" s="199"/>
      <c r="IA42" s="202"/>
      <c r="IB42" s="199"/>
      <c r="IC42" s="202"/>
      <c r="ID42" s="199"/>
      <c r="IE42" s="204"/>
      <c r="IF42" s="199"/>
      <c r="IG42" s="204"/>
      <c r="IH42" s="199"/>
      <c r="II42" s="204"/>
      <c r="IJ42" s="206"/>
      <c r="IK42" s="204"/>
      <c r="IL42" s="206"/>
      <c r="IM42" s="204"/>
      <c r="IN42" s="199"/>
      <c r="IO42" s="202"/>
      <c r="IP42" s="199"/>
      <c r="IQ42" s="202"/>
      <c r="IR42" s="199"/>
      <c r="IS42" s="204"/>
      <c r="IT42" s="199"/>
      <c r="IU42" s="202"/>
      <c r="IV42" s="199"/>
    </row>
    <row r="43">
      <c r="A43" s="214">
        <f>IFERROR(__xludf.DUMMYFUNCTION("""COMPUTED_VALUE"""),100.0)</f>
        <v>100</v>
      </c>
      <c r="B43" s="159" t="str">
        <f t="shared" si="24"/>
        <v>Nikola Adamová</v>
      </c>
      <c r="C43" s="173">
        <f t="shared" ref="C43:BL43" si="30">BO43+EA43+GM43</f>
        <v>0</v>
      </c>
      <c r="D43" s="173">
        <f t="shared" si="30"/>
        <v>0</v>
      </c>
      <c r="E43" s="173">
        <f t="shared" si="30"/>
        <v>0</v>
      </c>
      <c r="F43" s="173">
        <f t="shared" si="30"/>
        <v>0</v>
      </c>
      <c r="G43" s="173">
        <f t="shared" si="30"/>
        <v>0</v>
      </c>
      <c r="H43" s="173">
        <f t="shared" si="30"/>
        <v>0</v>
      </c>
      <c r="I43" s="173">
        <f t="shared" si="30"/>
        <v>0</v>
      </c>
      <c r="J43" s="173">
        <f t="shared" si="30"/>
        <v>0</v>
      </c>
      <c r="K43" s="173">
        <f t="shared" si="30"/>
        <v>0</v>
      </c>
      <c r="L43" s="173">
        <f t="shared" si="30"/>
        <v>0</v>
      </c>
      <c r="M43" s="173">
        <f t="shared" si="30"/>
        <v>0</v>
      </c>
      <c r="N43" s="173">
        <f t="shared" si="30"/>
        <v>0</v>
      </c>
      <c r="O43" s="173">
        <f t="shared" si="30"/>
        <v>0</v>
      </c>
      <c r="P43" s="173">
        <f t="shared" si="30"/>
        <v>0</v>
      </c>
      <c r="Q43" s="173">
        <f t="shared" si="30"/>
        <v>0</v>
      </c>
      <c r="R43" s="173">
        <f t="shared" si="30"/>
        <v>0</v>
      </c>
      <c r="S43" s="173">
        <f t="shared" si="30"/>
        <v>0</v>
      </c>
      <c r="T43" s="173">
        <f t="shared" si="30"/>
        <v>0</v>
      </c>
      <c r="U43" s="173">
        <f t="shared" si="30"/>
        <v>0</v>
      </c>
      <c r="V43" s="173">
        <f t="shared" si="30"/>
        <v>0</v>
      </c>
      <c r="W43" s="173">
        <f t="shared" si="30"/>
        <v>0</v>
      </c>
      <c r="X43" s="173">
        <f t="shared" si="30"/>
        <v>0</v>
      </c>
      <c r="Y43" s="173">
        <f t="shared" si="30"/>
        <v>0</v>
      </c>
      <c r="Z43" s="173">
        <f t="shared" si="30"/>
        <v>0</v>
      </c>
      <c r="AA43" s="173">
        <f t="shared" si="30"/>
        <v>0</v>
      </c>
      <c r="AB43" s="173">
        <f t="shared" si="30"/>
        <v>0</v>
      </c>
      <c r="AC43" s="173">
        <f t="shared" si="30"/>
        <v>0</v>
      </c>
      <c r="AD43" s="173">
        <f t="shared" si="30"/>
        <v>0</v>
      </c>
      <c r="AE43" s="173">
        <f t="shared" si="30"/>
        <v>0</v>
      </c>
      <c r="AF43" s="173">
        <f t="shared" si="30"/>
        <v>0</v>
      </c>
      <c r="AG43" s="173">
        <f t="shared" si="30"/>
        <v>0</v>
      </c>
      <c r="AH43" s="173">
        <f t="shared" si="30"/>
        <v>0</v>
      </c>
      <c r="AI43" s="173">
        <f t="shared" si="30"/>
        <v>0</v>
      </c>
      <c r="AJ43" s="173">
        <f t="shared" si="30"/>
        <v>0</v>
      </c>
      <c r="AK43" s="173">
        <f t="shared" si="30"/>
        <v>0</v>
      </c>
      <c r="AL43" s="173">
        <f t="shared" si="30"/>
        <v>0</v>
      </c>
      <c r="AM43" s="173">
        <f t="shared" si="30"/>
        <v>0</v>
      </c>
      <c r="AN43" s="173">
        <f t="shared" si="30"/>
        <v>0</v>
      </c>
      <c r="AO43" s="173">
        <f t="shared" si="30"/>
        <v>0</v>
      </c>
      <c r="AP43" s="173">
        <f t="shared" si="30"/>
        <v>0</v>
      </c>
      <c r="AQ43" s="173">
        <f t="shared" si="30"/>
        <v>0</v>
      </c>
      <c r="AR43" s="173">
        <f t="shared" si="30"/>
        <v>0</v>
      </c>
      <c r="AS43" s="173">
        <f t="shared" si="30"/>
        <v>0</v>
      </c>
      <c r="AT43" s="173">
        <f t="shared" si="30"/>
        <v>0</v>
      </c>
      <c r="AU43" s="173">
        <f t="shared" si="30"/>
        <v>0</v>
      </c>
      <c r="AV43" s="173">
        <f t="shared" si="30"/>
        <v>0</v>
      </c>
      <c r="AW43" s="173">
        <f t="shared" si="30"/>
        <v>0</v>
      </c>
      <c r="AX43" s="173">
        <f t="shared" si="30"/>
        <v>0</v>
      </c>
      <c r="AY43" s="173">
        <f t="shared" si="30"/>
        <v>0</v>
      </c>
      <c r="AZ43" s="173">
        <f t="shared" si="30"/>
        <v>0</v>
      </c>
      <c r="BA43" s="173">
        <f t="shared" si="30"/>
        <v>0</v>
      </c>
      <c r="BB43" s="173">
        <f t="shared" si="30"/>
        <v>0</v>
      </c>
      <c r="BC43" s="173">
        <f t="shared" si="30"/>
        <v>0</v>
      </c>
      <c r="BD43" s="173">
        <f t="shared" si="30"/>
        <v>0</v>
      </c>
      <c r="BE43" s="173">
        <f t="shared" si="30"/>
        <v>0</v>
      </c>
      <c r="BF43" s="173">
        <f t="shared" si="30"/>
        <v>0</v>
      </c>
      <c r="BG43" s="173">
        <f t="shared" si="30"/>
        <v>0</v>
      </c>
      <c r="BH43" s="173">
        <f t="shared" si="30"/>
        <v>0</v>
      </c>
      <c r="BI43" s="173">
        <f t="shared" si="30"/>
        <v>0</v>
      </c>
      <c r="BJ43" s="173">
        <f t="shared" si="30"/>
        <v>0</v>
      </c>
      <c r="BK43" s="173">
        <f t="shared" si="30"/>
        <v>0</v>
      </c>
      <c r="BL43" s="173">
        <f t="shared" si="30"/>
        <v>0</v>
      </c>
      <c r="BM43" s="158"/>
      <c r="BN43" s="159" t="str">
        <f>IFERROR(__xludf.DUMMYFUNCTION("""COMPUTED_VALUE"""),"Nikola Adamová")</f>
        <v>Nikola Adamová</v>
      </c>
      <c r="BO43" s="174"/>
      <c r="BP43" s="175"/>
      <c r="BQ43" s="174"/>
      <c r="BR43" s="175"/>
      <c r="BS43" s="174"/>
      <c r="BT43" s="175"/>
      <c r="BU43" s="174"/>
      <c r="BV43" s="175"/>
      <c r="BW43" s="174"/>
      <c r="BX43" s="175"/>
      <c r="BY43" s="174"/>
      <c r="BZ43" s="175"/>
      <c r="CA43" s="174"/>
      <c r="CB43" s="175"/>
      <c r="CC43" s="174"/>
      <c r="CD43" s="175"/>
      <c r="CE43" s="174"/>
      <c r="CF43" s="175"/>
      <c r="CG43" s="174"/>
      <c r="CH43" s="175"/>
      <c r="CI43" s="174"/>
      <c r="CJ43" s="175"/>
      <c r="CK43" s="174"/>
      <c r="CL43" s="175"/>
      <c r="CM43" s="174"/>
      <c r="CN43" s="175"/>
      <c r="CO43" s="174"/>
      <c r="CP43" s="175"/>
      <c r="CQ43" s="174"/>
      <c r="CR43" s="175"/>
      <c r="CS43" s="174"/>
      <c r="CT43" s="173"/>
      <c r="CU43" s="174"/>
      <c r="CV43" s="173"/>
      <c r="CW43" s="174"/>
      <c r="CX43" s="173"/>
      <c r="CY43" s="174"/>
      <c r="CZ43" s="173"/>
      <c r="DA43" s="174"/>
      <c r="DB43" s="173"/>
      <c r="DC43" s="174"/>
      <c r="DD43" s="173"/>
      <c r="DE43" s="174"/>
      <c r="DF43" s="173"/>
      <c r="DG43" s="174"/>
      <c r="DH43" s="173"/>
      <c r="DI43" s="174"/>
      <c r="DJ43" s="173"/>
      <c r="DK43" s="174"/>
      <c r="DL43" s="173"/>
      <c r="DM43" s="174"/>
      <c r="DN43" s="173"/>
      <c r="DO43" s="174"/>
      <c r="DP43" s="173"/>
      <c r="DQ43" s="174"/>
      <c r="DR43" s="173"/>
      <c r="DS43" s="174"/>
      <c r="DT43" s="173"/>
      <c r="DU43" s="174"/>
      <c r="DV43" s="173"/>
      <c r="DW43" s="174"/>
      <c r="DX43" s="173"/>
      <c r="DY43" s="158"/>
      <c r="DZ43" s="159" t="str">
        <f t="shared" si="26"/>
        <v>Nikola Adamová</v>
      </c>
      <c r="EA43" s="202"/>
      <c r="EB43" s="203"/>
      <c r="EC43" s="202"/>
      <c r="ED43" s="203"/>
      <c r="EE43" s="202"/>
      <c r="EF43" s="203"/>
      <c r="EG43" s="202"/>
      <c r="EH43" s="203"/>
      <c r="EI43" s="202"/>
      <c r="EJ43" s="203"/>
      <c r="EK43" s="202"/>
      <c r="EL43" s="203"/>
      <c r="EM43" s="202"/>
      <c r="EN43" s="203"/>
      <c r="EO43" s="202"/>
      <c r="EP43" s="203"/>
      <c r="EQ43" s="202"/>
      <c r="ER43" s="203"/>
      <c r="ES43" s="202"/>
      <c r="ET43" s="203"/>
      <c r="EU43" s="202"/>
      <c r="EV43" s="203"/>
      <c r="EW43" s="202"/>
      <c r="EX43" s="203"/>
      <c r="EY43" s="202"/>
      <c r="EZ43" s="203"/>
      <c r="FA43" s="202"/>
      <c r="FB43" s="203"/>
      <c r="FC43" s="202"/>
      <c r="FD43" s="203"/>
      <c r="FE43" s="202"/>
      <c r="FF43" s="199"/>
      <c r="FG43" s="202"/>
      <c r="FH43" s="199"/>
      <c r="FI43" s="202"/>
      <c r="FJ43" s="199"/>
      <c r="FK43" s="202"/>
      <c r="FL43" s="199"/>
      <c r="FM43" s="202"/>
      <c r="FN43" s="199"/>
      <c r="FO43" s="202"/>
      <c r="FP43" s="199"/>
      <c r="FQ43" s="202"/>
      <c r="FR43" s="199"/>
      <c r="FS43" s="202"/>
      <c r="FT43" s="199"/>
      <c r="FU43" s="202"/>
      <c r="FV43" s="199"/>
      <c r="FW43" s="202"/>
      <c r="FX43" s="199"/>
      <c r="FY43" s="202"/>
      <c r="FZ43" s="199"/>
      <c r="GA43" s="202"/>
      <c r="GB43" s="199"/>
      <c r="GC43" s="202"/>
      <c r="GD43" s="199"/>
      <c r="GE43" s="202"/>
      <c r="GF43" s="199"/>
      <c r="GG43" s="202"/>
      <c r="GH43" s="199"/>
      <c r="GI43" s="202"/>
      <c r="GJ43" s="199"/>
      <c r="GK43" s="158"/>
      <c r="GL43" s="159" t="str">
        <f t="shared" si="27"/>
        <v>Nikola Adamová</v>
      </c>
      <c r="GM43" s="202"/>
      <c r="GN43" s="203"/>
      <c r="GO43" s="202"/>
      <c r="GP43" s="203"/>
      <c r="GQ43" s="202"/>
      <c r="GR43" s="203"/>
      <c r="GS43" s="202"/>
      <c r="GT43" s="203"/>
      <c r="GU43" s="202"/>
      <c r="GV43" s="203"/>
      <c r="GW43" s="202"/>
      <c r="GX43" s="203"/>
      <c r="GY43" s="202"/>
      <c r="GZ43" s="203"/>
      <c r="HA43" s="202"/>
      <c r="HB43" s="203"/>
      <c r="HC43" s="202"/>
      <c r="HD43" s="203"/>
      <c r="HE43" s="202"/>
      <c r="HF43" s="203"/>
      <c r="HG43" s="202"/>
      <c r="HH43" s="203"/>
      <c r="HI43" s="202"/>
      <c r="HJ43" s="203"/>
      <c r="HK43" s="202"/>
      <c r="HL43" s="203"/>
      <c r="HM43" s="202"/>
      <c r="HN43" s="203"/>
      <c r="HO43" s="202"/>
      <c r="HP43" s="203"/>
      <c r="HQ43" s="202"/>
      <c r="HR43" s="199"/>
      <c r="HS43" s="202"/>
      <c r="HT43" s="199"/>
      <c r="HU43" s="202"/>
      <c r="HV43" s="199"/>
      <c r="HW43" s="202"/>
      <c r="HX43" s="199"/>
      <c r="HY43" s="202"/>
      <c r="HZ43" s="199"/>
      <c r="IA43" s="202"/>
      <c r="IB43" s="199"/>
      <c r="IC43" s="202"/>
      <c r="ID43" s="199"/>
      <c r="IE43" s="202"/>
      <c r="IF43" s="199"/>
      <c r="IG43" s="202"/>
      <c r="IH43" s="199"/>
      <c r="II43" s="202"/>
      <c r="IJ43" s="199"/>
      <c r="IK43" s="202"/>
      <c r="IL43" s="199"/>
      <c r="IM43" s="202"/>
      <c r="IN43" s="199"/>
      <c r="IO43" s="202"/>
      <c r="IP43" s="199"/>
      <c r="IQ43" s="202"/>
      <c r="IR43" s="199"/>
      <c r="IS43" s="202"/>
      <c r="IT43" s="199"/>
      <c r="IU43" s="202"/>
      <c r="IV43" s="199"/>
    </row>
    <row r="44">
      <c r="A44" s="214">
        <f>IFERROR(__xludf.DUMMYFUNCTION("""COMPUTED_VALUE"""),100.0)</f>
        <v>100</v>
      </c>
      <c r="B44" s="159" t="str">
        <f t="shared" si="24"/>
        <v>Václav Černý</v>
      </c>
      <c r="C44" s="173">
        <f t="shared" ref="C44:BL44" si="31">BO44+EA44+GM44</f>
        <v>6.5</v>
      </c>
      <c r="D44" s="173">
        <f t="shared" si="31"/>
        <v>0</v>
      </c>
      <c r="E44" s="173">
        <f t="shared" si="31"/>
        <v>0</v>
      </c>
      <c r="F44" s="173">
        <f t="shared" si="31"/>
        <v>2000</v>
      </c>
      <c r="G44" s="173">
        <f t="shared" si="31"/>
        <v>0</v>
      </c>
      <c r="H44" s="173">
        <f t="shared" si="31"/>
        <v>0</v>
      </c>
      <c r="I44" s="173">
        <f t="shared" si="31"/>
        <v>0</v>
      </c>
      <c r="J44" s="173">
        <f t="shared" si="31"/>
        <v>0</v>
      </c>
      <c r="K44" s="173">
        <f t="shared" si="31"/>
        <v>0</v>
      </c>
      <c r="L44" s="173">
        <f t="shared" si="31"/>
        <v>0</v>
      </c>
      <c r="M44" s="173">
        <f t="shared" si="31"/>
        <v>10</v>
      </c>
      <c r="N44" s="173">
        <f t="shared" si="31"/>
        <v>0</v>
      </c>
      <c r="O44" s="173">
        <f t="shared" si="31"/>
        <v>16.5</v>
      </c>
      <c r="P44" s="173">
        <f t="shared" si="31"/>
        <v>0</v>
      </c>
      <c r="Q44" s="173">
        <f t="shared" si="31"/>
        <v>17.5</v>
      </c>
      <c r="R44" s="173">
        <f t="shared" si="31"/>
        <v>2000</v>
      </c>
      <c r="S44" s="173">
        <f t="shared" si="31"/>
        <v>12.5</v>
      </c>
      <c r="T44" s="173">
        <f t="shared" si="31"/>
        <v>0</v>
      </c>
      <c r="U44" s="173">
        <f t="shared" si="31"/>
        <v>13</v>
      </c>
      <c r="V44" s="173">
        <f t="shared" si="31"/>
        <v>0</v>
      </c>
      <c r="W44" s="173">
        <f t="shared" si="31"/>
        <v>15</v>
      </c>
      <c r="X44" s="173">
        <f t="shared" si="31"/>
        <v>0</v>
      </c>
      <c r="Y44" s="173">
        <f t="shared" si="31"/>
        <v>8.5</v>
      </c>
      <c r="Z44" s="173">
        <f t="shared" si="31"/>
        <v>0</v>
      </c>
      <c r="AA44" s="173">
        <f t="shared" si="31"/>
        <v>15.5</v>
      </c>
      <c r="AB44" s="173">
        <f t="shared" si="31"/>
        <v>0</v>
      </c>
      <c r="AC44" s="173">
        <f t="shared" si="31"/>
        <v>15.5</v>
      </c>
      <c r="AD44" s="173">
        <f t="shared" si="31"/>
        <v>0</v>
      </c>
      <c r="AE44" s="173">
        <f t="shared" si="31"/>
        <v>0</v>
      </c>
      <c r="AF44" s="173">
        <f t="shared" si="31"/>
        <v>0</v>
      </c>
      <c r="AG44" s="173">
        <f t="shared" si="31"/>
        <v>0</v>
      </c>
      <c r="AH44" s="173">
        <f t="shared" si="31"/>
        <v>0</v>
      </c>
      <c r="AI44" s="173">
        <f t="shared" si="31"/>
        <v>0</v>
      </c>
      <c r="AJ44" s="173">
        <f t="shared" si="31"/>
        <v>0</v>
      </c>
      <c r="AK44" s="173">
        <f t="shared" si="31"/>
        <v>0</v>
      </c>
      <c r="AL44" s="173">
        <f t="shared" si="31"/>
        <v>0</v>
      </c>
      <c r="AM44" s="173">
        <f t="shared" si="31"/>
        <v>8</v>
      </c>
      <c r="AN44" s="173">
        <f t="shared" si="31"/>
        <v>2000</v>
      </c>
      <c r="AO44" s="173">
        <f t="shared" si="31"/>
        <v>8.5</v>
      </c>
      <c r="AP44" s="173">
        <f t="shared" si="31"/>
        <v>0</v>
      </c>
      <c r="AQ44" s="173">
        <f t="shared" si="31"/>
        <v>14</v>
      </c>
      <c r="AR44" s="173">
        <f t="shared" si="31"/>
        <v>0</v>
      </c>
      <c r="AS44" s="173">
        <f t="shared" si="31"/>
        <v>0</v>
      </c>
      <c r="AT44" s="173">
        <f t="shared" si="31"/>
        <v>0</v>
      </c>
      <c r="AU44" s="173">
        <f t="shared" si="31"/>
        <v>0</v>
      </c>
      <c r="AV44" s="173">
        <f t="shared" si="31"/>
        <v>0</v>
      </c>
      <c r="AW44" s="173">
        <f t="shared" si="31"/>
        <v>0</v>
      </c>
      <c r="AX44" s="173">
        <f t="shared" si="31"/>
        <v>0</v>
      </c>
      <c r="AY44" s="173">
        <f t="shared" si="31"/>
        <v>0</v>
      </c>
      <c r="AZ44" s="173">
        <f t="shared" si="31"/>
        <v>0</v>
      </c>
      <c r="BA44" s="173">
        <f t="shared" si="31"/>
        <v>0</v>
      </c>
      <c r="BB44" s="173">
        <f t="shared" si="31"/>
        <v>0</v>
      </c>
      <c r="BC44" s="173">
        <f t="shared" si="31"/>
        <v>0</v>
      </c>
      <c r="BD44" s="173">
        <f t="shared" si="31"/>
        <v>0</v>
      </c>
      <c r="BE44" s="173">
        <f t="shared" si="31"/>
        <v>10.5</v>
      </c>
      <c r="BF44" s="173">
        <f t="shared" si="31"/>
        <v>0</v>
      </c>
      <c r="BG44" s="173">
        <f t="shared" si="31"/>
        <v>0</v>
      </c>
      <c r="BH44" s="173">
        <f t="shared" si="31"/>
        <v>0</v>
      </c>
      <c r="BI44" s="173">
        <f t="shared" si="31"/>
        <v>0</v>
      </c>
      <c r="BJ44" s="173">
        <f t="shared" si="31"/>
        <v>0</v>
      </c>
      <c r="BK44" s="173">
        <f t="shared" si="31"/>
        <v>0</v>
      </c>
      <c r="BL44" s="173">
        <f t="shared" si="31"/>
        <v>0</v>
      </c>
      <c r="BM44" s="158"/>
      <c r="BN44" s="159" t="str">
        <f>IFERROR(__xludf.DUMMYFUNCTION("""COMPUTED_VALUE"""),"Václav Černý")</f>
        <v>Václav Černý</v>
      </c>
      <c r="BO44" s="174"/>
      <c r="BP44" s="175"/>
      <c r="BQ44" s="174"/>
      <c r="BR44" s="175"/>
      <c r="BS44" s="174"/>
      <c r="BT44" s="175"/>
      <c r="BU44" s="174"/>
      <c r="BV44" s="175"/>
      <c r="BW44" s="174"/>
      <c r="BX44" s="175"/>
      <c r="BY44" s="174"/>
      <c r="BZ44" s="175"/>
      <c r="CA44" s="174"/>
      <c r="CB44" s="175"/>
      <c r="CC44" s="174"/>
      <c r="CD44" s="175"/>
      <c r="CE44" s="174"/>
      <c r="CF44" s="175"/>
      <c r="CG44" s="174"/>
      <c r="CH44" s="175"/>
      <c r="CI44" s="174"/>
      <c r="CJ44" s="175"/>
      <c r="CK44" s="174"/>
      <c r="CL44" s="175"/>
      <c r="CM44" s="174"/>
      <c r="CN44" s="175"/>
      <c r="CO44" s="174"/>
      <c r="CP44" s="175"/>
      <c r="CQ44" s="174"/>
      <c r="CR44" s="175"/>
      <c r="CS44" s="174"/>
      <c r="CT44" s="173"/>
      <c r="CU44" s="174"/>
      <c r="CV44" s="173"/>
      <c r="CW44" s="174"/>
      <c r="CX44" s="173"/>
      <c r="CY44" s="174"/>
      <c r="CZ44" s="173"/>
      <c r="DA44" s="174"/>
      <c r="DB44" s="173"/>
      <c r="DC44" s="174"/>
      <c r="DD44" s="173"/>
      <c r="DE44" s="174"/>
      <c r="DF44" s="173"/>
      <c r="DG44" s="174"/>
      <c r="DH44" s="173"/>
      <c r="DI44" s="174"/>
      <c r="DJ44" s="173"/>
      <c r="DK44" s="174"/>
      <c r="DL44" s="173"/>
      <c r="DM44" s="174"/>
      <c r="DN44" s="173"/>
      <c r="DO44" s="174"/>
      <c r="DP44" s="173"/>
      <c r="DQ44" s="174"/>
      <c r="DR44" s="173"/>
      <c r="DS44" s="174"/>
      <c r="DT44" s="173"/>
      <c r="DU44" s="174"/>
      <c r="DV44" s="173"/>
      <c r="DW44" s="174"/>
      <c r="DX44" s="173"/>
      <c r="DY44" s="158"/>
      <c r="DZ44" s="159" t="str">
        <f t="shared" si="26"/>
        <v>Václav Černý</v>
      </c>
      <c r="EA44" s="202">
        <f>IFERROR(__xludf.DUMMYFUNCTION("""COMPUTED_VALUE"""),5.5)</f>
        <v>5.5</v>
      </c>
      <c r="EB44" s="203"/>
      <c r="EC44" s="202"/>
      <c r="ED44" s="203"/>
      <c r="EE44" s="202"/>
      <c r="EF44" s="203"/>
      <c r="EG44" s="202"/>
      <c r="EH44" s="203"/>
      <c r="EI44" s="202"/>
      <c r="EJ44" s="203"/>
      <c r="EK44" s="202"/>
      <c r="EL44" s="203"/>
      <c r="EM44" s="202"/>
      <c r="EN44" s="203"/>
      <c r="EO44" s="202"/>
      <c r="EP44" s="203"/>
      <c r="EQ44" s="202"/>
      <c r="ER44" s="203"/>
      <c r="ES44" s="202"/>
      <c r="ET44" s="203"/>
      <c r="EU44" s="202"/>
      <c r="EV44" s="203"/>
      <c r="EW44" s="202"/>
      <c r="EX44" s="203"/>
      <c r="EY44" s="202"/>
      <c r="EZ44" s="203"/>
      <c r="FA44" s="202"/>
      <c r="FB44" s="203"/>
      <c r="FC44" s="202"/>
      <c r="FD44" s="203"/>
      <c r="FE44" s="202"/>
      <c r="FF44" s="199"/>
      <c r="FG44" s="202"/>
      <c r="FH44" s="199"/>
      <c r="FI44" s="202"/>
      <c r="FJ44" s="199"/>
      <c r="FK44" s="202"/>
      <c r="FL44" s="199"/>
      <c r="FM44" s="202"/>
      <c r="FN44" s="199"/>
      <c r="FO44" s="202"/>
      <c r="FP44" s="199"/>
      <c r="FQ44" s="202"/>
      <c r="FR44" s="199"/>
      <c r="FS44" s="202"/>
      <c r="FT44" s="199"/>
      <c r="FU44" s="202"/>
      <c r="FV44" s="199"/>
      <c r="FW44" s="202"/>
      <c r="FX44" s="199"/>
      <c r="FY44" s="202"/>
      <c r="FZ44" s="199"/>
      <c r="GA44" s="202"/>
      <c r="GB44" s="199"/>
      <c r="GC44" s="202"/>
      <c r="GD44" s="199"/>
      <c r="GE44" s="202"/>
      <c r="GF44" s="199"/>
      <c r="GG44" s="202"/>
      <c r="GH44" s="199"/>
      <c r="GI44" s="202"/>
      <c r="GJ44" s="199"/>
      <c r="GK44" s="158"/>
      <c r="GL44" s="159" t="str">
        <f t="shared" si="27"/>
        <v>Václav Černý</v>
      </c>
      <c r="GM44" s="202">
        <f>IFERROR(__xludf.DUMMYFUNCTION("""COMPUTED_VALUE"""),1.0)</f>
        <v>1</v>
      </c>
      <c r="GN44" s="203"/>
      <c r="GO44" s="202"/>
      <c r="GP44" s="203">
        <f>IFERROR(__xludf.DUMMYFUNCTION("""COMPUTED_VALUE"""),2000.0)</f>
        <v>2000</v>
      </c>
      <c r="GQ44" s="202"/>
      <c r="GR44" s="203"/>
      <c r="GS44" s="202"/>
      <c r="GT44" s="203"/>
      <c r="GU44" s="202"/>
      <c r="GV44" s="203"/>
      <c r="GW44" s="202">
        <f>IFERROR(__xludf.DUMMYFUNCTION("""COMPUTED_VALUE"""),10.0)</f>
        <v>10</v>
      </c>
      <c r="GX44" s="203"/>
      <c r="GY44" s="202">
        <f>IFERROR(__xludf.DUMMYFUNCTION("""COMPUTED_VALUE"""),16.5)</f>
        <v>16.5</v>
      </c>
      <c r="GZ44" s="203"/>
      <c r="HA44" s="202">
        <f>IFERROR(__xludf.DUMMYFUNCTION("""COMPUTED_VALUE"""),17.5)</f>
        <v>17.5</v>
      </c>
      <c r="HB44" s="203">
        <f>IFERROR(__xludf.DUMMYFUNCTION("""COMPUTED_VALUE"""),2000.0)</f>
        <v>2000</v>
      </c>
      <c r="HC44" s="202">
        <f>IFERROR(__xludf.DUMMYFUNCTION("""COMPUTED_VALUE"""),12.5)</f>
        <v>12.5</v>
      </c>
      <c r="HD44" s="203"/>
      <c r="HE44" s="202">
        <f>IFERROR(__xludf.DUMMYFUNCTION("""COMPUTED_VALUE"""),13.0)</f>
        <v>13</v>
      </c>
      <c r="HF44" s="203"/>
      <c r="HG44" s="202">
        <f>IFERROR(__xludf.DUMMYFUNCTION("""COMPUTED_VALUE"""),15.0)</f>
        <v>15</v>
      </c>
      <c r="HH44" s="203"/>
      <c r="HI44" s="202">
        <f>IFERROR(__xludf.DUMMYFUNCTION("""COMPUTED_VALUE"""),8.5)</f>
        <v>8.5</v>
      </c>
      <c r="HJ44" s="203"/>
      <c r="HK44" s="202">
        <f>IFERROR(__xludf.DUMMYFUNCTION("""COMPUTED_VALUE"""),15.5)</f>
        <v>15.5</v>
      </c>
      <c r="HL44" s="203"/>
      <c r="HM44" s="202">
        <f>IFERROR(__xludf.DUMMYFUNCTION("""COMPUTED_VALUE"""),15.5)</f>
        <v>15.5</v>
      </c>
      <c r="HN44" s="203"/>
      <c r="HO44" s="202"/>
      <c r="HP44" s="203"/>
      <c r="HQ44" s="202"/>
      <c r="HR44" s="199"/>
      <c r="HS44" s="202"/>
      <c r="HT44" s="199"/>
      <c r="HU44" s="202"/>
      <c r="HV44" s="199"/>
      <c r="HW44" s="202">
        <f>IFERROR(__xludf.DUMMYFUNCTION("""COMPUTED_VALUE"""),8.0)</f>
        <v>8</v>
      </c>
      <c r="HX44" s="199">
        <f>IFERROR(__xludf.DUMMYFUNCTION("""COMPUTED_VALUE"""),2000.0)</f>
        <v>2000</v>
      </c>
      <c r="HY44" s="202">
        <f>IFERROR(__xludf.DUMMYFUNCTION("""COMPUTED_VALUE"""),8.5)</f>
        <v>8.5</v>
      </c>
      <c r="HZ44" s="199"/>
      <c r="IA44" s="202">
        <f>IFERROR(__xludf.DUMMYFUNCTION("""COMPUTED_VALUE"""),14.0)</f>
        <v>14</v>
      </c>
      <c r="IB44" s="199"/>
      <c r="IC44" s="202"/>
      <c r="ID44" s="199"/>
      <c r="IE44" s="202"/>
      <c r="IF44" s="199"/>
      <c r="IG44" s="202"/>
      <c r="IH44" s="199"/>
      <c r="II44" s="202"/>
      <c r="IJ44" s="199"/>
      <c r="IK44" s="202"/>
      <c r="IL44" s="199"/>
      <c r="IM44" s="202"/>
      <c r="IN44" s="199"/>
      <c r="IO44" s="202">
        <f>IFERROR(__xludf.DUMMYFUNCTION("""COMPUTED_VALUE"""),10.5)</f>
        <v>10.5</v>
      </c>
      <c r="IP44" s="199"/>
      <c r="IQ44" s="202"/>
      <c r="IR44" s="199"/>
      <c r="IS44" s="202"/>
      <c r="IT44" s="199"/>
      <c r="IU44" s="202"/>
      <c r="IV44" s="199"/>
    </row>
    <row r="45">
      <c r="A45" s="214">
        <f>IFERROR(__xludf.DUMMYFUNCTION("""COMPUTED_VALUE"""),100.0)</f>
        <v>100</v>
      </c>
      <c r="B45" s="159" t="str">
        <f t="shared" si="24"/>
        <v>Vojtěch Vrzoň</v>
      </c>
      <c r="C45" s="173">
        <f t="shared" ref="C45:BL45" si="32">BO45+EA45+GM45</f>
        <v>0</v>
      </c>
      <c r="D45" s="173">
        <f t="shared" si="32"/>
        <v>0</v>
      </c>
      <c r="E45" s="173">
        <f t="shared" si="32"/>
        <v>0</v>
      </c>
      <c r="F45" s="173">
        <f t="shared" si="32"/>
        <v>0</v>
      </c>
      <c r="G45" s="173">
        <f t="shared" si="32"/>
        <v>0</v>
      </c>
      <c r="H45" s="173">
        <f t="shared" si="32"/>
        <v>0</v>
      </c>
      <c r="I45" s="173">
        <f t="shared" si="32"/>
        <v>5</v>
      </c>
      <c r="J45" s="173">
        <f t="shared" si="32"/>
        <v>0</v>
      </c>
      <c r="K45" s="173">
        <f t="shared" si="32"/>
        <v>4</v>
      </c>
      <c r="L45" s="173">
        <f t="shared" si="32"/>
        <v>0</v>
      </c>
      <c r="M45" s="173">
        <f t="shared" si="32"/>
        <v>2</v>
      </c>
      <c r="N45" s="173">
        <f t="shared" si="32"/>
        <v>0</v>
      </c>
      <c r="O45" s="173">
        <f t="shared" si="32"/>
        <v>0</v>
      </c>
      <c r="P45" s="173">
        <f t="shared" si="32"/>
        <v>0</v>
      </c>
      <c r="Q45" s="173">
        <f t="shared" si="32"/>
        <v>0</v>
      </c>
      <c r="R45" s="173">
        <f t="shared" si="32"/>
        <v>0</v>
      </c>
      <c r="S45" s="173">
        <f t="shared" si="32"/>
        <v>0</v>
      </c>
      <c r="T45" s="173">
        <f t="shared" si="32"/>
        <v>0</v>
      </c>
      <c r="U45" s="173">
        <f t="shared" si="32"/>
        <v>10</v>
      </c>
      <c r="V45" s="173">
        <f t="shared" si="32"/>
        <v>0</v>
      </c>
      <c r="W45" s="173">
        <f t="shared" si="32"/>
        <v>0</v>
      </c>
      <c r="X45" s="173">
        <f t="shared" si="32"/>
        <v>0</v>
      </c>
      <c r="Y45" s="173">
        <f t="shared" si="32"/>
        <v>5</v>
      </c>
      <c r="Z45" s="173">
        <f t="shared" si="32"/>
        <v>0</v>
      </c>
      <c r="AA45" s="173">
        <f t="shared" si="32"/>
        <v>0</v>
      </c>
      <c r="AB45" s="173">
        <f t="shared" si="32"/>
        <v>0</v>
      </c>
      <c r="AC45" s="173">
        <f t="shared" si="32"/>
        <v>0</v>
      </c>
      <c r="AD45" s="173">
        <f t="shared" si="32"/>
        <v>0</v>
      </c>
      <c r="AE45" s="173">
        <f t="shared" si="32"/>
        <v>0</v>
      </c>
      <c r="AF45" s="173">
        <f t="shared" si="32"/>
        <v>0</v>
      </c>
      <c r="AG45" s="173">
        <f t="shared" si="32"/>
        <v>13.5</v>
      </c>
      <c r="AH45" s="173">
        <f t="shared" si="32"/>
        <v>0</v>
      </c>
      <c r="AI45" s="173">
        <f t="shared" si="32"/>
        <v>0</v>
      </c>
      <c r="AJ45" s="173">
        <f t="shared" si="32"/>
        <v>0</v>
      </c>
      <c r="AK45" s="173">
        <f t="shared" si="32"/>
        <v>0</v>
      </c>
      <c r="AL45" s="173">
        <f t="shared" si="32"/>
        <v>0</v>
      </c>
      <c r="AM45" s="173">
        <f t="shared" si="32"/>
        <v>0</v>
      </c>
      <c r="AN45" s="173">
        <f t="shared" si="32"/>
        <v>0</v>
      </c>
      <c r="AO45" s="173">
        <f t="shared" si="32"/>
        <v>0</v>
      </c>
      <c r="AP45" s="173">
        <f t="shared" si="32"/>
        <v>0</v>
      </c>
      <c r="AQ45" s="173">
        <f t="shared" si="32"/>
        <v>0</v>
      </c>
      <c r="AR45" s="173">
        <f t="shared" si="32"/>
        <v>0</v>
      </c>
      <c r="AS45" s="173">
        <f t="shared" si="32"/>
        <v>0</v>
      </c>
      <c r="AT45" s="173">
        <f t="shared" si="32"/>
        <v>0</v>
      </c>
      <c r="AU45" s="173">
        <f t="shared" si="32"/>
        <v>0</v>
      </c>
      <c r="AV45" s="173">
        <f t="shared" si="32"/>
        <v>0</v>
      </c>
      <c r="AW45" s="173">
        <f t="shared" si="32"/>
        <v>0</v>
      </c>
      <c r="AX45" s="173">
        <f t="shared" si="32"/>
        <v>0</v>
      </c>
      <c r="AY45" s="173">
        <f t="shared" si="32"/>
        <v>0</v>
      </c>
      <c r="AZ45" s="173">
        <f t="shared" si="32"/>
        <v>0</v>
      </c>
      <c r="BA45" s="173">
        <f t="shared" si="32"/>
        <v>0</v>
      </c>
      <c r="BB45" s="173">
        <f t="shared" si="32"/>
        <v>0</v>
      </c>
      <c r="BC45" s="173">
        <f t="shared" si="32"/>
        <v>0</v>
      </c>
      <c r="BD45" s="173">
        <f t="shared" si="32"/>
        <v>0</v>
      </c>
      <c r="BE45" s="173">
        <f t="shared" si="32"/>
        <v>5</v>
      </c>
      <c r="BF45" s="173">
        <f t="shared" si="32"/>
        <v>0</v>
      </c>
      <c r="BG45" s="173">
        <f t="shared" si="32"/>
        <v>0</v>
      </c>
      <c r="BH45" s="173">
        <f t="shared" si="32"/>
        <v>0</v>
      </c>
      <c r="BI45" s="173">
        <f t="shared" si="32"/>
        <v>7</v>
      </c>
      <c r="BJ45" s="173">
        <f t="shared" si="32"/>
        <v>0</v>
      </c>
      <c r="BK45" s="173">
        <f t="shared" si="32"/>
        <v>0</v>
      </c>
      <c r="BL45" s="173">
        <f t="shared" si="32"/>
        <v>0</v>
      </c>
      <c r="BM45" s="158"/>
      <c r="BN45" s="159" t="str">
        <f>IFERROR(__xludf.DUMMYFUNCTION("""COMPUTED_VALUE"""),"Vojtěch Vrzoň")</f>
        <v>Vojtěch Vrzoň</v>
      </c>
      <c r="BO45" s="174"/>
      <c r="BP45" s="175"/>
      <c r="BQ45" s="174"/>
      <c r="BR45" s="175"/>
      <c r="BS45" s="174"/>
      <c r="BT45" s="175"/>
      <c r="BU45" s="174">
        <f>IFERROR(__xludf.DUMMYFUNCTION("""COMPUTED_VALUE"""),5.0)</f>
        <v>5</v>
      </c>
      <c r="BV45" s="175"/>
      <c r="BW45" s="174"/>
      <c r="BX45" s="175"/>
      <c r="BY45" s="174">
        <f>IFERROR(__xludf.DUMMYFUNCTION("""COMPUTED_VALUE"""),2.0)</f>
        <v>2</v>
      </c>
      <c r="BZ45" s="175"/>
      <c r="CA45" s="174"/>
      <c r="CB45" s="175"/>
      <c r="CC45" s="174"/>
      <c r="CD45" s="175"/>
      <c r="CE45" s="174"/>
      <c r="CF45" s="175"/>
      <c r="CG45" s="174"/>
      <c r="CH45" s="175"/>
      <c r="CI45" s="174"/>
      <c r="CJ45" s="175"/>
      <c r="CK45" s="174"/>
      <c r="CL45" s="175"/>
      <c r="CM45" s="174"/>
      <c r="CN45" s="175"/>
      <c r="CO45" s="174"/>
      <c r="CP45" s="175"/>
      <c r="CQ45" s="174"/>
      <c r="CR45" s="175"/>
      <c r="CS45" s="174"/>
      <c r="CT45" s="173"/>
      <c r="CU45" s="174"/>
      <c r="CV45" s="173"/>
      <c r="CW45" s="174"/>
      <c r="CX45" s="173"/>
      <c r="CY45" s="174"/>
      <c r="CZ45" s="173"/>
      <c r="DA45" s="174"/>
      <c r="DB45" s="173"/>
      <c r="DC45" s="174"/>
      <c r="DD45" s="173"/>
      <c r="DE45" s="174"/>
      <c r="DF45" s="173"/>
      <c r="DG45" s="174"/>
      <c r="DH45" s="173"/>
      <c r="DI45" s="174"/>
      <c r="DJ45" s="173"/>
      <c r="DK45" s="174"/>
      <c r="DL45" s="173"/>
      <c r="DM45" s="174"/>
      <c r="DN45" s="173"/>
      <c r="DO45" s="174"/>
      <c r="DP45" s="173"/>
      <c r="DQ45" s="174">
        <f>IFERROR(__xludf.DUMMYFUNCTION("""COMPUTED_VALUE"""),5.0)</f>
        <v>5</v>
      </c>
      <c r="DR45" s="173"/>
      <c r="DS45" s="174"/>
      <c r="DT45" s="173"/>
      <c r="DU45" s="174">
        <f>IFERROR(__xludf.DUMMYFUNCTION("""COMPUTED_VALUE"""),7.0)</f>
        <v>7</v>
      </c>
      <c r="DV45" s="173"/>
      <c r="DW45" s="174"/>
      <c r="DX45" s="173"/>
      <c r="DY45" s="158"/>
      <c r="DZ45" s="159" t="str">
        <f t="shared" si="26"/>
        <v>Vojtěch Vrzoň</v>
      </c>
      <c r="EA45" s="202"/>
      <c r="EB45" s="203"/>
      <c r="EC45" s="202"/>
      <c r="ED45" s="203"/>
      <c r="EE45" s="202"/>
      <c r="EF45" s="203"/>
      <c r="EG45" s="202"/>
      <c r="EH45" s="203"/>
      <c r="EI45" s="202">
        <f>IFERROR(__xludf.DUMMYFUNCTION("""COMPUTED_VALUE"""),4.0)</f>
        <v>4</v>
      </c>
      <c r="EJ45" s="203"/>
      <c r="EK45" s="202"/>
      <c r="EL45" s="203"/>
      <c r="EM45" s="202"/>
      <c r="EN45" s="203"/>
      <c r="EO45" s="202"/>
      <c r="EP45" s="203"/>
      <c r="EQ45" s="202"/>
      <c r="ER45" s="203"/>
      <c r="ES45" s="202">
        <f>IFERROR(__xludf.DUMMYFUNCTION("""COMPUTED_VALUE"""),10.0)</f>
        <v>10</v>
      </c>
      <c r="ET45" s="203"/>
      <c r="EU45" s="202"/>
      <c r="EV45" s="203"/>
      <c r="EW45" s="202">
        <f>IFERROR(__xludf.DUMMYFUNCTION("""COMPUTED_VALUE"""),5.0)</f>
        <v>5</v>
      </c>
      <c r="EX45" s="203"/>
      <c r="EY45" s="202"/>
      <c r="EZ45" s="203"/>
      <c r="FA45" s="202"/>
      <c r="FB45" s="203"/>
      <c r="FC45" s="202"/>
      <c r="FD45" s="203"/>
      <c r="FE45" s="202">
        <f>IFERROR(__xludf.DUMMYFUNCTION("""COMPUTED_VALUE"""),13.5)</f>
        <v>13.5</v>
      </c>
      <c r="FF45" s="199"/>
      <c r="FG45" s="202"/>
      <c r="FH45" s="199"/>
      <c r="FI45" s="202"/>
      <c r="FJ45" s="199"/>
      <c r="FK45" s="202"/>
      <c r="FL45" s="199"/>
      <c r="FM45" s="202"/>
      <c r="FN45" s="199"/>
      <c r="FO45" s="202"/>
      <c r="FP45" s="199"/>
      <c r="FQ45" s="202"/>
      <c r="FR45" s="199"/>
      <c r="FS45" s="202"/>
      <c r="FT45" s="199"/>
      <c r="FU45" s="202"/>
      <c r="FV45" s="199"/>
      <c r="FW45" s="202"/>
      <c r="FX45" s="199"/>
      <c r="FY45" s="202"/>
      <c r="FZ45" s="199"/>
      <c r="GA45" s="202"/>
      <c r="GB45" s="199"/>
      <c r="GC45" s="202"/>
      <c r="GD45" s="199"/>
      <c r="GE45" s="202"/>
      <c r="GF45" s="199"/>
      <c r="GG45" s="202"/>
      <c r="GH45" s="199"/>
      <c r="GI45" s="202"/>
      <c r="GJ45" s="199"/>
      <c r="GK45" s="158"/>
      <c r="GL45" s="159" t="str">
        <f t="shared" si="27"/>
        <v>Vojtěch Vrzoň</v>
      </c>
      <c r="GM45" s="202"/>
      <c r="GN45" s="203"/>
      <c r="GO45" s="202"/>
      <c r="GP45" s="203"/>
      <c r="GQ45" s="202"/>
      <c r="GR45" s="203"/>
      <c r="GS45" s="202"/>
      <c r="GT45" s="203"/>
      <c r="GU45" s="202"/>
      <c r="GV45" s="203"/>
      <c r="GW45" s="202"/>
      <c r="GX45" s="203"/>
      <c r="GY45" s="202"/>
      <c r="GZ45" s="203"/>
      <c r="HA45" s="202"/>
      <c r="HB45" s="203"/>
      <c r="HC45" s="202"/>
      <c r="HD45" s="203"/>
      <c r="HE45" s="202"/>
      <c r="HF45" s="203"/>
      <c r="HG45" s="202"/>
      <c r="HH45" s="203"/>
      <c r="HI45" s="202"/>
      <c r="HJ45" s="203"/>
      <c r="HK45" s="202"/>
      <c r="HL45" s="203"/>
      <c r="HM45" s="202"/>
      <c r="HN45" s="203"/>
      <c r="HO45" s="202"/>
      <c r="HP45" s="203"/>
      <c r="HQ45" s="202"/>
      <c r="HR45" s="199"/>
      <c r="HS45" s="202"/>
      <c r="HT45" s="199"/>
      <c r="HU45" s="202"/>
      <c r="HV45" s="199"/>
      <c r="HW45" s="202"/>
      <c r="HX45" s="199"/>
      <c r="HY45" s="202"/>
      <c r="HZ45" s="199"/>
      <c r="IA45" s="202"/>
      <c r="IB45" s="199"/>
      <c r="IC45" s="202"/>
      <c r="ID45" s="199"/>
      <c r="IE45" s="202"/>
      <c r="IF45" s="199"/>
      <c r="IG45" s="202"/>
      <c r="IH45" s="199"/>
      <c r="II45" s="202"/>
      <c r="IJ45" s="199"/>
      <c r="IK45" s="202"/>
      <c r="IL45" s="199"/>
      <c r="IM45" s="202"/>
      <c r="IN45" s="199"/>
      <c r="IO45" s="202"/>
      <c r="IP45" s="199"/>
      <c r="IQ45" s="202"/>
      <c r="IR45" s="199"/>
      <c r="IS45" s="202"/>
      <c r="IT45" s="199"/>
      <c r="IU45" s="202"/>
      <c r="IV45" s="199"/>
    </row>
    <row r="46">
      <c r="A46" s="214">
        <f>IFERROR(__xludf.DUMMYFUNCTION("""COMPUTED_VALUE"""),100.0)</f>
        <v>100</v>
      </c>
      <c r="B46" s="159" t="str">
        <f t="shared" si="24"/>
        <v>Patrik Vild</v>
      </c>
      <c r="C46" s="173">
        <f t="shared" ref="C46:BL46" si="33">BO46+EA46+GM46</f>
        <v>0</v>
      </c>
      <c r="D46" s="173">
        <f t="shared" si="33"/>
        <v>0</v>
      </c>
      <c r="E46" s="173">
        <f t="shared" si="33"/>
        <v>12.5</v>
      </c>
      <c r="F46" s="173">
        <f t="shared" si="33"/>
        <v>0</v>
      </c>
      <c r="G46" s="173">
        <f t="shared" si="33"/>
        <v>0</v>
      </c>
      <c r="H46" s="173">
        <f t="shared" si="33"/>
        <v>0</v>
      </c>
      <c r="I46" s="173">
        <f t="shared" si="33"/>
        <v>6</v>
      </c>
      <c r="J46" s="173">
        <f t="shared" si="33"/>
        <v>0</v>
      </c>
      <c r="K46" s="173">
        <f t="shared" si="33"/>
        <v>0</v>
      </c>
      <c r="L46" s="173">
        <f t="shared" si="33"/>
        <v>0</v>
      </c>
      <c r="M46" s="173">
        <f t="shared" si="33"/>
        <v>0</v>
      </c>
      <c r="N46" s="173">
        <f t="shared" si="33"/>
        <v>0</v>
      </c>
      <c r="O46" s="173">
        <f t="shared" si="33"/>
        <v>0</v>
      </c>
      <c r="P46" s="173">
        <f t="shared" si="33"/>
        <v>0</v>
      </c>
      <c r="Q46" s="173">
        <f t="shared" si="33"/>
        <v>0</v>
      </c>
      <c r="R46" s="173">
        <f t="shared" si="33"/>
        <v>0</v>
      </c>
      <c r="S46" s="173">
        <f t="shared" si="33"/>
        <v>0</v>
      </c>
      <c r="T46" s="173">
        <f t="shared" si="33"/>
        <v>0</v>
      </c>
      <c r="U46" s="173">
        <f t="shared" si="33"/>
        <v>0</v>
      </c>
      <c r="V46" s="173">
        <f t="shared" si="33"/>
        <v>0</v>
      </c>
      <c r="W46" s="173">
        <f t="shared" si="33"/>
        <v>0</v>
      </c>
      <c r="X46" s="173">
        <f t="shared" si="33"/>
        <v>0</v>
      </c>
      <c r="Y46" s="173">
        <f t="shared" si="33"/>
        <v>0</v>
      </c>
      <c r="Z46" s="173">
        <f t="shared" si="33"/>
        <v>0</v>
      </c>
      <c r="AA46" s="173">
        <f t="shared" si="33"/>
        <v>0</v>
      </c>
      <c r="AB46" s="173">
        <f t="shared" si="33"/>
        <v>0</v>
      </c>
      <c r="AC46" s="173">
        <f t="shared" si="33"/>
        <v>0</v>
      </c>
      <c r="AD46" s="173">
        <f t="shared" si="33"/>
        <v>0</v>
      </c>
      <c r="AE46" s="173">
        <f t="shared" si="33"/>
        <v>0</v>
      </c>
      <c r="AF46" s="173">
        <f t="shared" si="33"/>
        <v>0</v>
      </c>
      <c r="AG46" s="173">
        <f t="shared" si="33"/>
        <v>0</v>
      </c>
      <c r="AH46" s="173">
        <f t="shared" si="33"/>
        <v>0</v>
      </c>
      <c r="AI46" s="173">
        <f t="shared" si="33"/>
        <v>0</v>
      </c>
      <c r="AJ46" s="173">
        <f t="shared" si="33"/>
        <v>0</v>
      </c>
      <c r="AK46" s="173">
        <f t="shared" si="33"/>
        <v>0</v>
      </c>
      <c r="AL46" s="173">
        <f t="shared" si="33"/>
        <v>0</v>
      </c>
      <c r="AM46" s="173">
        <f t="shared" si="33"/>
        <v>0</v>
      </c>
      <c r="AN46" s="173">
        <f t="shared" si="33"/>
        <v>0</v>
      </c>
      <c r="AO46" s="173">
        <f t="shared" si="33"/>
        <v>0</v>
      </c>
      <c r="AP46" s="173">
        <f t="shared" si="33"/>
        <v>0</v>
      </c>
      <c r="AQ46" s="173">
        <f t="shared" si="33"/>
        <v>0</v>
      </c>
      <c r="AR46" s="173">
        <f t="shared" si="33"/>
        <v>0</v>
      </c>
      <c r="AS46" s="173">
        <f t="shared" si="33"/>
        <v>0</v>
      </c>
      <c r="AT46" s="173">
        <f t="shared" si="33"/>
        <v>0</v>
      </c>
      <c r="AU46" s="173">
        <f t="shared" si="33"/>
        <v>0</v>
      </c>
      <c r="AV46" s="173">
        <f t="shared" si="33"/>
        <v>0</v>
      </c>
      <c r="AW46" s="173">
        <f t="shared" si="33"/>
        <v>0</v>
      </c>
      <c r="AX46" s="173">
        <f t="shared" si="33"/>
        <v>0</v>
      </c>
      <c r="AY46" s="173">
        <f t="shared" si="33"/>
        <v>0</v>
      </c>
      <c r="AZ46" s="173">
        <f t="shared" si="33"/>
        <v>0</v>
      </c>
      <c r="BA46" s="173">
        <f t="shared" si="33"/>
        <v>0</v>
      </c>
      <c r="BB46" s="173">
        <f t="shared" si="33"/>
        <v>0</v>
      </c>
      <c r="BC46" s="173">
        <f t="shared" si="33"/>
        <v>0</v>
      </c>
      <c r="BD46" s="173">
        <f t="shared" si="33"/>
        <v>0</v>
      </c>
      <c r="BE46" s="173">
        <f t="shared" si="33"/>
        <v>0</v>
      </c>
      <c r="BF46" s="173">
        <f t="shared" si="33"/>
        <v>0</v>
      </c>
      <c r="BG46" s="173">
        <f t="shared" si="33"/>
        <v>0</v>
      </c>
      <c r="BH46" s="173">
        <f t="shared" si="33"/>
        <v>0</v>
      </c>
      <c r="BI46" s="173">
        <f t="shared" si="33"/>
        <v>0</v>
      </c>
      <c r="BJ46" s="173">
        <f t="shared" si="33"/>
        <v>0</v>
      </c>
      <c r="BK46" s="173">
        <f t="shared" si="33"/>
        <v>0</v>
      </c>
      <c r="BL46" s="173">
        <f t="shared" si="33"/>
        <v>0</v>
      </c>
      <c r="BM46" s="158"/>
      <c r="BN46" s="159" t="str">
        <f>IFERROR(__xludf.DUMMYFUNCTION("""COMPUTED_VALUE"""),"Patrik Vild")</f>
        <v>Patrik Vild</v>
      </c>
      <c r="BO46" s="174"/>
      <c r="BP46" s="175"/>
      <c r="BQ46" s="174"/>
      <c r="BR46" s="175"/>
      <c r="BS46" s="174"/>
      <c r="BT46" s="175"/>
      <c r="BU46" s="174"/>
      <c r="BV46" s="175"/>
      <c r="BW46" s="174"/>
      <c r="BX46" s="175"/>
      <c r="BY46" s="174"/>
      <c r="BZ46" s="175"/>
      <c r="CA46" s="174"/>
      <c r="CB46" s="175"/>
      <c r="CC46" s="174"/>
      <c r="CD46" s="175"/>
      <c r="CE46" s="174"/>
      <c r="CF46" s="175"/>
      <c r="CG46" s="174"/>
      <c r="CH46" s="175"/>
      <c r="CI46" s="174"/>
      <c r="CJ46" s="175"/>
      <c r="CK46" s="174"/>
      <c r="CL46" s="175"/>
      <c r="CM46" s="174"/>
      <c r="CN46" s="175"/>
      <c r="CO46" s="174"/>
      <c r="CP46" s="175"/>
      <c r="CQ46" s="174"/>
      <c r="CR46" s="175"/>
      <c r="CS46" s="174"/>
      <c r="CT46" s="173"/>
      <c r="CU46" s="174"/>
      <c r="CV46" s="173"/>
      <c r="CW46" s="174"/>
      <c r="CX46" s="173"/>
      <c r="CY46" s="174"/>
      <c r="CZ46" s="173"/>
      <c r="DA46" s="174"/>
      <c r="DB46" s="173"/>
      <c r="DC46" s="174"/>
      <c r="DD46" s="173"/>
      <c r="DE46" s="174"/>
      <c r="DF46" s="173"/>
      <c r="DG46" s="174"/>
      <c r="DH46" s="173"/>
      <c r="DI46" s="174"/>
      <c r="DJ46" s="173"/>
      <c r="DK46" s="174"/>
      <c r="DL46" s="173"/>
      <c r="DM46" s="174"/>
      <c r="DN46" s="173"/>
      <c r="DO46" s="174"/>
      <c r="DP46" s="173"/>
      <c r="DQ46" s="174"/>
      <c r="DR46" s="173"/>
      <c r="DS46" s="174"/>
      <c r="DT46" s="173"/>
      <c r="DU46" s="174"/>
      <c r="DV46" s="173"/>
      <c r="DW46" s="174"/>
      <c r="DX46" s="173"/>
      <c r="DY46" s="158"/>
      <c r="DZ46" s="159" t="str">
        <f t="shared" si="26"/>
        <v>Patrik Vild</v>
      </c>
      <c r="EA46" s="202"/>
      <c r="EB46" s="203"/>
      <c r="EC46" s="202">
        <f>IFERROR(__xludf.DUMMYFUNCTION("""COMPUTED_VALUE"""),12.5)</f>
        <v>12.5</v>
      </c>
      <c r="ED46" s="203"/>
      <c r="EE46" s="202"/>
      <c r="EF46" s="203"/>
      <c r="EG46" s="202">
        <f>IFERROR(__xludf.DUMMYFUNCTION("""COMPUTED_VALUE"""),6.0)</f>
        <v>6</v>
      </c>
      <c r="EH46" s="203"/>
      <c r="EI46" s="202"/>
      <c r="EJ46" s="203"/>
      <c r="EK46" s="202"/>
      <c r="EL46" s="203"/>
      <c r="EM46" s="202"/>
      <c r="EN46" s="203"/>
      <c r="EO46" s="202"/>
      <c r="EP46" s="203"/>
      <c r="EQ46" s="202"/>
      <c r="ER46" s="203"/>
      <c r="ES46" s="202"/>
      <c r="ET46" s="203"/>
      <c r="EU46" s="202"/>
      <c r="EV46" s="203"/>
      <c r="EW46" s="202"/>
      <c r="EX46" s="203"/>
      <c r="EY46" s="202"/>
      <c r="EZ46" s="203"/>
      <c r="FA46" s="202"/>
      <c r="FB46" s="203"/>
      <c r="FC46" s="202"/>
      <c r="FD46" s="203"/>
      <c r="FE46" s="202"/>
      <c r="FF46" s="199"/>
      <c r="FG46" s="202"/>
      <c r="FH46" s="199"/>
      <c r="FI46" s="202"/>
      <c r="FJ46" s="199"/>
      <c r="FK46" s="202"/>
      <c r="FL46" s="199"/>
      <c r="FM46" s="202"/>
      <c r="FN46" s="199"/>
      <c r="FO46" s="202"/>
      <c r="FP46" s="199"/>
      <c r="FQ46" s="202"/>
      <c r="FR46" s="199"/>
      <c r="FS46" s="202"/>
      <c r="FT46" s="199"/>
      <c r="FU46" s="202"/>
      <c r="FV46" s="199"/>
      <c r="FW46" s="202"/>
      <c r="FX46" s="199"/>
      <c r="FY46" s="202"/>
      <c r="FZ46" s="199"/>
      <c r="GA46" s="202"/>
      <c r="GB46" s="199"/>
      <c r="GC46" s="202"/>
      <c r="GD46" s="199"/>
      <c r="GE46" s="202"/>
      <c r="GF46" s="199"/>
      <c r="GG46" s="202"/>
      <c r="GH46" s="199"/>
      <c r="GI46" s="202"/>
      <c r="GJ46" s="199"/>
      <c r="GK46" s="158"/>
      <c r="GL46" s="159" t="str">
        <f t="shared" si="27"/>
        <v>Patrik Vild</v>
      </c>
      <c r="GM46" s="202"/>
      <c r="GN46" s="203"/>
      <c r="GO46" s="202"/>
      <c r="GP46" s="203"/>
      <c r="GQ46" s="202"/>
      <c r="GR46" s="203"/>
      <c r="GS46" s="202"/>
      <c r="GT46" s="203"/>
      <c r="GU46" s="202"/>
      <c r="GV46" s="203"/>
      <c r="GW46" s="202"/>
      <c r="GX46" s="203"/>
      <c r="GY46" s="202"/>
      <c r="GZ46" s="203"/>
      <c r="HA46" s="202"/>
      <c r="HB46" s="203"/>
      <c r="HC46" s="202"/>
      <c r="HD46" s="203"/>
      <c r="HE46" s="202"/>
      <c r="HF46" s="203"/>
      <c r="HG46" s="202"/>
      <c r="HH46" s="203"/>
      <c r="HI46" s="202"/>
      <c r="HJ46" s="203"/>
      <c r="HK46" s="202"/>
      <c r="HL46" s="203"/>
      <c r="HM46" s="202"/>
      <c r="HN46" s="203"/>
      <c r="HO46" s="202"/>
      <c r="HP46" s="203"/>
      <c r="HQ46" s="202"/>
      <c r="HR46" s="199"/>
      <c r="HS46" s="202"/>
      <c r="HT46" s="199"/>
      <c r="HU46" s="202"/>
      <c r="HV46" s="199"/>
      <c r="HW46" s="202"/>
      <c r="HX46" s="199"/>
      <c r="HY46" s="202"/>
      <c r="HZ46" s="199"/>
      <c r="IA46" s="202"/>
      <c r="IB46" s="199"/>
      <c r="IC46" s="202"/>
      <c r="ID46" s="199"/>
      <c r="IE46" s="202"/>
      <c r="IF46" s="199"/>
      <c r="IG46" s="202"/>
      <c r="IH46" s="199"/>
      <c r="II46" s="202"/>
      <c r="IJ46" s="199"/>
      <c r="IK46" s="202"/>
      <c r="IL46" s="199"/>
      <c r="IM46" s="202"/>
      <c r="IN46" s="199"/>
      <c r="IO46" s="202"/>
      <c r="IP46" s="199"/>
      <c r="IQ46" s="202"/>
      <c r="IR46" s="199"/>
      <c r="IS46" s="202"/>
      <c r="IT46" s="199"/>
      <c r="IU46" s="202"/>
      <c r="IV46" s="199"/>
    </row>
    <row r="47">
      <c r="A47" s="214">
        <f>IFERROR(__xludf.DUMMYFUNCTION("""COMPUTED_VALUE"""),100.0)</f>
        <v>100</v>
      </c>
      <c r="B47" s="159" t="str">
        <f t="shared" si="24"/>
        <v>Jakub Staňo</v>
      </c>
      <c r="C47" s="173">
        <f t="shared" ref="C47:BL47" si="34">BO47+EA47+GM47</f>
        <v>0</v>
      </c>
      <c r="D47" s="173">
        <f t="shared" si="34"/>
        <v>0</v>
      </c>
      <c r="E47" s="173">
        <f t="shared" si="34"/>
        <v>0</v>
      </c>
      <c r="F47" s="173">
        <f t="shared" si="34"/>
        <v>0</v>
      </c>
      <c r="G47" s="173">
        <f t="shared" si="34"/>
        <v>5</v>
      </c>
      <c r="H47" s="173">
        <f t="shared" si="34"/>
        <v>0</v>
      </c>
      <c r="I47" s="173">
        <f t="shared" si="34"/>
        <v>4.5</v>
      </c>
      <c r="J47" s="173">
        <f t="shared" si="34"/>
        <v>0</v>
      </c>
      <c r="K47" s="173">
        <f t="shared" si="34"/>
        <v>0</v>
      </c>
      <c r="L47" s="173">
        <f t="shared" si="34"/>
        <v>0</v>
      </c>
      <c r="M47" s="173">
        <f t="shared" si="34"/>
        <v>4.5</v>
      </c>
      <c r="N47" s="173">
        <f t="shared" si="34"/>
        <v>0</v>
      </c>
      <c r="O47" s="173">
        <f t="shared" si="34"/>
        <v>4</v>
      </c>
      <c r="P47" s="173">
        <f t="shared" si="34"/>
        <v>0</v>
      </c>
      <c r="Q47" s="173">
        <f t="shared" si="34"/>
        <v>0</v>
      </c>
      <c r="R47" s="173">
        <f t="shared" si="34"/>
        <v>0</v>
      </c>
      <c r="S47" s="173">
        <f t="shared" si="34"/>
        <v>0</v>
      </c>
      <c r="T47" s="173">
        <f t="shared" si="34"/>
        <v>0</v>
      </c>
      <c r="U47" s="173">
        <f t="shared" si="34"/>
        <v>7.5</v>
      </c>
      <c r="V47" s="173">
        <f t="shared" si="34"/>
        <v>0</v>
      </c>
      <c r="W47" s="173">
        <f t="shared" si="34"/>
        <v>5</v>
      </c>
      <c r="X47" s="173">
        <f t="shared" si="34"/>
        <v>0</v>
      </c>
      <c r="Y47" s="173">
        <f t="shared" si="34"/>
        <v>0</v>
      </c>
      <c r="Z47" s="173">
        <f t="shared" si="34"/>
        <v>0</v>
      </c>
      <c r="AA47" s="173">
        <f t="shared" si="34"/>
        <v>5</v>
      </c>
      <c r="AB47" s="173">
        <f t="shared" si="34"/>
        <v>0</v>
      </c>
      <c r="AC47" s="173">
        <f t="shared" si="34"/>
        <v>6</v>
      </c>
      <c r="AD47" s="173">
        <f t="shared" si="34"/>
        <v>0</v>
      </c>
      <c r="AE47" s="173">
        <f t="shared" si="34"/>
        <v>0</v>
      </c>
      <c r="AF47" s="173">
        <f t="shared" si="34"/>
        <v>0</v>
      </c>
      <c r="AG47" s="173">
        <f t="shared" si="34"/>
        <v>0</v>
      </c>
      <c r="AH47" s="173">
        <f t="shared" si="34"/>
        <v>0</v>
      </c>
      <c r="AI47" s="173">
        <f t="shared" si="34"/>
        <v>7</v>
      </c>
      <c r="AJ47" s="173">
        <f t="shared" si="34"/>
        <v>0</v>
      </c>
      <c r="AK47" s="173">
        <f t="shared" si="34"/>
        <v>0</v>
      </c>
      <c r="AL47" s="173">
        <f t="shared" si="34"/>
        <v>0</v>
      </c>
      <c r="AM47" s="173">
        <f t="shared" si="34"/>
        <v>0</v>
      </c>
      <c r="AN47" s="173">
        <f t="shared" si="34"/>
        <v>0</v>
      </c>
      <c r="AO47" s="173">
        <f t="shared" si="34"/>
        <v>7</v>
      </c>
      <c r="AP47" s="173">
        <f t="shared" si="34"/>
        <v>0</v>
      </c>
      <c r="AQ47" s="173">
        <f t="shared" si="34"/>
        <v>7</v>
      </c>
      <c r="AR47" s="173">
        <f t="shared" si="34"/>
        <v>0</v>
      </c>
      <c r="AS47" s="173">
        <f t="shared" si="34"/>
        <v>0</v>
      </c>
      <c r="AT47" s="173">
        <f t="shared" si="34"/>
        <v>0</v>
      </c>
      <c r="AU47" s="173">
        <f t="shared" si="34"/>
        <v>0</v>
      </c>
      <c r="AV47" s="173">
        <f t="shared" si="34"/>
        <v>0</v>
      </c>
      <c r="AW47" s="173">
        <f t="shared" si="34"/>
        <v>7</v>
      </c>
      <c r="AX47" s="173">
        <f t="shared" si="34"/>
        <v>0</v>
      </c>
      <c r="AY47" s="173">
        <f t="shared" si="34"/>
        <v>3</v>
      </c>
      <c r="AZ47" s="173">
        <f t="shared" si="34"/>
        <v>0</v>
      </c>
      <c r="BA47" s="173">
        <f t="shared" si="34"/>
        <v>0</v>
      </c>
      <c r="BB47" s="173">
        <f t="shared" si="34"/>
        <v>0</v>
      </c>
      <c r="BC47" s="173">
        <f t="shared" si="34"/>
        <v>7</v>
      </c>
      <c r="BD47" s="173">
        <f t="shared" si="34"/>
        <v>0</v>
      </c>
      <c r="BE47" s="173">
        <f t="shared" si="34"/>
        <v>7</v>
      </c>
      <c r="BF47" s="173">
        <f t="shared" si="34"/>
        <v>0</v>
      </c>
      <c r="BG47" s="173">
        <f t="shared" si="34"/>
        <v>0</v>
      </c>
      <c r="BH47" s="173">
        <f t="shared" si="34"/>
        <v>0</v>
      </c>
      <c r="BI47" s="173">
        <f t="shared" si="34"/>
        <v>0</v>
      </c>
      <c r="BJ47" s="173">
        <f t="shared" si="34"/>
        <v>0</v>
      </c>
      <c r="BK47" s="173">
        <f t="shared" si="34"/>
        <v>7</v>
      </c>
      <c r="BL47" s="173">
        <f t="shared" si="34"/>
        <v>0</v>
      </c>
      <c r="BM47" s="158"/>
      <c r="BN47" s="159" t="str">
        <f>IFERROR(__xludf.DUMMYFUNCTION("""COMPUTED_VALUE"""),"Jakub Staňo")</f>
        <v>Jakub Staňo</v>
      </c>
      <c r="BO47" s="174"/>
      <c r="BP47" s="175"/>
      <c r="BQ47" s="174"/>
      <c r="BR47" s="175"/>
      <c r="BS47" s="174"/>
      <c r="BT47" s="175"/>
      <c r="BU47" s="174"/>
      <c r="BV47" s="175"/>
      <c r="BW47" s="174"/>
      <c r="BX47" s="175"/>
      <c r="BY47" s="174"/>
      <c r="BZ47" s="175"/>
      <c r="CA47" s="174"/>
      <c r="CB47" s="175"/>
      <c r="CC47" s="174"/>
      <c r="CD47" s="175"/>
      <c r="CE47" s="174"/>
      <c r="CF47" s="175"/>
      <c r="CG47" s="174"/>
      <c r="CH47" s="175"/>
      <c r="CI47" s="174"/>
      <c r="CJ47" s="175"/>
      <c r="CK47" s="174"/>
      <c r="CL47" s="175"/>
      <c r="CM47" s="174"/>
      <c r="CN47" s="175"/>
      <c r="CO47" s="174"/>
      <c r="CP47" s="175"/>
      <c r="CQ47" s="174"/>
      <c r="CR47" s="175"/>
      <c r="CS47" s="174"/>
      <c r="CT47" s="173"/>
      <c r="CU47" s="174"/>
      <c r="CV47" s="173"/>
      <c r="CW47" s="174"/>
      <c r="CX47" s="173"/>
      <c r="CY47" s="174"/>
      <c r="CZ47" s="173"/>
      <c r="DA47" s="174"/>
      <c r="DB47" s="173"/>
      <c r="DC47" s="174"/>
      <c r="DD47" s="173"/>
      <c r="DE47" s="174"/>
      <c r="DF47" s="173"/>
      <c r="DG47" s="174"/>
      <c r="DH47" s="173"/>
      <c r="DI47" s="174"/>
      <c r="DJ47" s="173"/>
      <c r="DK47" s="174"/>
      <c r="DL47" s="173"/>
      <c r="DM47" s="174"/>
      <c r="DN47" s="173"/>
      <c r="DO47" s="174"/>
      <c r="DP47" s="173"/>
      <c r="DQ47" s="174"/>
      <c r="DR47" s="173"/>
      <c r="DS47" s="174"/>
      <c r="DT47" s="173"/>
      <c r="DU47" s="174"/>
      <c r="DV47" s="173"/>
      <c r="DW47" s="174"/>
      <c r="DX47" s="173"/>
      <c r="DY47" s="158"/>
      <c r="DZ47" s="159" t="str">
        <f t="shared" si="26"/>
        <v>Jakub Staňo</v>
      </c>
      <c r="EA47" s="202"/>
      <c r="EB47" s="203"/>
      <c r="EC47" s="202"/>
      <c r="ED47" s="203"/>
      <c r="EE47" s="202">
        <f>IFERROR(__xludf.DUMMYFUNCTION("""COMPUTED_VALUE"""),5.0)</f>
        <v>5</v>
      </c>
      <c r="EF47" s="203"/>
      <c r="EG47" s="202">
        <f>IFERROR(__xludf.DUMMYFUNCTION("""COMPUTED_VALUE"""),4.5)</f>
        <v>4.5</v>
      </c>
      <c r="EH47" s="203"/>
      <c r="EI47" s="202"/>
      <c r="EJ47" s="203"/>
      <c r="EK47" s="202">
        <f>IFERROR(__xludf.DUMMYFUNCTION("""COMPUTED_VALUE"""),4.5)</f>
        <v>4.5</v>
      </c>
      <c r="EL47" s="203"/>
      <c r="EM47" s="202">
        <f>IFERROR(__xludf.DUMMYFUNCTION("""COMPUTED_VALUE"""),4.0)</f>
        <v>4</v>
      </c>
      <c r="EN47" s="203"/>
      <c r="EO47" s="202"/>
      <c r="EP47" s="203"/>
      <c r="EQ47" s="202"/>
      <c r="ER47" s="203"/>
      <c r="ES47" s="202">
        <f>IFERROR(__xludf.DUMMYFUNCTION("""COMPUTED_VALUE"""),7.5)</f>
        <v>7.5</v>
      </c>
      <c r="ET47" s="203"/>
      <c r="EU47" s="202">
        <f>IFERROR(__xludf.DUMMYFUNCTION("""COMPUTED_VALUE"""),5.0)</f>
        <v>5</v>
      </c>
      <c r="EV47" s="203"/>
      <c r="EW47" s="202"/>
      <c r="EX47" s="203"/>
      <c r="EY47" s="202">
        <f>IFERROR(__xludf.DUMMYFUNCTION("""COMPUTED_VALUE"""),5.0)</f>
        <v>5</v>
      </c>
      <c r="EZ47" s="203"/>
      <c r="FA47" s="202">
        <f>IFERROR(__xludf.DUMMYFUNCTION("""COMPUTED_VALUE"""),6.0)</f>
        <v>6</v>
      </c>
      <c r="FB47" s="203"/>
      <c r="FC47" s="202"/>
      <c r="FD47" s="203"/>
      <c r="FE47" s="202"/>
      <c r="FF47" s="199"/>
      <c r="FG47" s="202">
        <f>IFERROR(__xludf.DUMMYFUNCTION("""COMPUTED_VALUE"""),7.0)</f>
        <v>7</v>
      </c>
      <c r="FH47" s="199"/>
      <c r="FI47" s="202"/>
      <c r="FJ47" s="199"/>
      <c r="FK47" s="202"/>
      <c r="FL47" s="199"/>
      <c r="FM47" s="202">
        <f>IFERROR(__xludf.DUMMYFUNCTION("""COMPUTED_VALUE"""),7.0)</f>
        <v>7</v>
      </c>
      <c r="FN47" s="199"/>
      <c r="FO47" s="202">
        <f>IFERROR(__xludf.DUMMYFUNCTION("""COMPUTED_VALUE"""),7.0)</f>
        <v>7</v>
      </c>
      <c r="FP47" s="199"/>
      <c r="FQ47" s="202"/>
      <c r="FR47" s="199"/>
      <c r="FS47" s="202"/>
      <c r="FT47" s="199"/>
      <c r="FU47" s="202">
        <f>IFERROR(__xludf.DUMMYFUNCTION("""COMPUTED_VALUE"""),7.0)</f>
        <v>7</v>
      </c>
      <c r="FV47" s="199"/>
      <c r="FW47" s="202">
        <f>IFERROR(__xludf.DUMMYFUNCTION("""COMPUTED_VALUE"""),3.0)</f>
        <v>3</v>
      </c>
      <c r="FX47" s="199"/>
      <c r="FY47" s="202"/>
      <c r="FZ47" s="199"/>
      <c r="GA47" s="202">
        <f>IFERROR(__xludf.DUMMYFUNCTION("""COMPUTED_VALUE"""),7.0)</f>
        <v>7</v>
      </c>
      <c r="GB47" s="199"/>
      <c r="GC47" s="202">
        <f>IFERROR(__xludf.DUMMYFUNCTION("""COMPUTED_VALUE"""),7.0)</f>
        <v>7</v>
      </c>
      <c r="GD47" s="199"/>
      <c r="GE47" s="202"/>
      <c r="GF47" s="199"/>
      <c r="GG47" s="202"/>
      <c r="GH47" s="199"/>
      <c r="GI47" s="202">
        <f>IFERROR(__xludf.DUMMYFUNCTION("""COMPUTED_VALUE"""),7.0)</f>
        <v>7</v>
      </c>
      <c r="GJ47" s="199"/>
      <c r="GK47" s="158"/>
      <c r="GL47" s="159" t="str">
        <f t="shared" si="27"/>
        <v>Jakub Staňo</v>
      </c>
      <c r="GM47" s="202"/>
      <c r="GN47" s="203"/>
      <c r="GO47" s="202"/>
      <c r="GP47" s="203"/>
      <c r="GQ47" s="202"/>
      <c r="GR47" s="203"/>
      <c r="GS47" s="202"/>
      <c r="GT47" s="203"/>
      <c r="GU47" s="202"/>
      <c r="GV47" s="203"/>
      <c r="GW47" s="202"/>
      <c r="GX47" s="203"/>
      <c r="GY47" s="202"/>
      <c r="GZ47" s="203"/>
      <c r="HA47" s="202"/>
      <c r="HB47" s="203"/>
      <c r="HC47" s="202"/>
      <c r="HD47" s="203"/>
      <c r="HE47" s="202"/>
      <c r="HF47" s="203"/>
      <c r="HG47" s="202"/>
      <c r="HH47" s="203"/>
      <c r="HI47" s="202"/>
      <c r="HJ47" s="203"/>
      <c r="HK47" s="202"/>
      <c r="HL47" s="203"/>
      <c r="HM47" s="202"/>
      <c r="HN47" s="203"/>
      <c r="HO47" s="202"/>
      <c r="HP47" s="203"/>
      <c r="HQ47" s="202"/>
      <c r="HR47" s="199"/>
      <c r="HS47" s="202"/>
      <c r="HT47" s="199"/>
      <c r="HU47" s="202"/>
      <c r="HV47" s="199"/>
      <c r="HW47" s="202"/>
      <c r="HX47" s="199"/>
      <c r="HY47" s="202"/>
      <c r="HZ47" s="199"/>
      <c r="IA47" s="202"/>
      <c r="IB47" s="199"/>
      <c r="IC47" s="202"/>
      <c r="ID47" s="199"/>
      <c r="IE47" s="202"/>
      <c r="IF47" s="199"/>
      <c r="IG47" s="202"/>
      <c r="IH47" s="199"/>
      <c r="II47" s="202"/>
      <c r="IJ47" s="199"/>
      <c r="IK47" s="202"/>
      <c r="IL47" s="199"/>
      <c r="IM47" s="202"/>
      <c r="IN47" s="199"/>
      <c r="IO47" s="202"/>
      <c r="IP47" s="199"/>
      <c r="IQ47" s="202"/>
      <c r="IR47" s="199"/>
      <c r="IS47" s="202"/>
      <c r="IT47" s="199"/>
      <c r="IU47" s="202"/>
      <c r="IV47" s="199"/>
    </row>
    <row r="48">
      <c r="A48" s="214">
        <f>IFERROR(__xludf.DUMMYFUNCTION("""COMPUTED_VALUE"""),100.0)</f>
        <v>100</v>
      </c>
      <c r="B48" s="159" t="str">
        <f t="shared" si="24"/>
        <v>Daniel Fux</v>
      </c>
      <c r="C48" s="173">
        <f t="shared" ref="C48:BL48" si="35">BO48+EA48+GM48</f>
        <v>0</v>
      </c>
      <c r="D48" s="173">
        <f t="shared" si="35"/>
        <v>0</v>
      </c>
      <c r="E48" s="173">
        <f t="shared" si="35"/>
        <v>0</v>
      </c>
      <c r="F48" s="173">
        <f t="shared" si="35"/>
        <v>0</v>
      </c>
      <c r="G48" s="173">
        <f t="shared" si="35"/>
        <v>0</v>
      </c>
      <c r="H48" s="173">
        <f t="shared" si="35"/>
        <v>0</v>
      </c>
      <c r="I48" s="173">
        <f t="shared" si="35"/>
        <v>0</v>
      </c>
      <c r="J48" s="173">
        <f t="shared" si="35"/>
        <v>0</v>
      </c>
      <c r="K48" s="173">
        <f t="shared" si="35"/>
        <v>0</v>
      </c>
      <c r="L48" s="173">
        <f t="shared" si="35"/>
        <v>0</v>
      </c>
      <c r="M48" s="173">
        <f t="shared" si="35"/>
        <v>0</v>
      </c>
      <c r="N48" s="173">
        <f t="shared" si="35"/>
        <v>0</v>
      </c>
      <c r="O48" s="173">
        <f t="shared" si="35"/>
        <v>0</v>
      </c>
      <c r="P48" s="173">
        <f t="shared" si="35"/>
        <v>0</v>
      </c>
      <c r="Q48" s="173">
        <f t="shared" si="35"/>
        <v>0</v>
      </c>
      <c r="R48" s="173">
        <f t="shared" si="35"/>
        <v>0</v>
      </c>
      <c r="S48" s="173">
        <f t="shared" si="35"/>
        <v>0</v>
      </c>
      <c r="T48" s="173">
        <f t="shared" si="35"/>
        <v>0</v>
      </c>
      <c r="U48" s="173">
        <f t="shared" si="35"/>
        <v>0</v>
      </c>
      <c r="V48" s="173">
        <f t="shared" si="35"/>
        <v>0</v>
      </c>
      <c r="W48" s="173">
        <f t="shared" si="35"/>
        <v>0</v>
      </c>
      <c r="X48" s="173">
        <f t="shared" si="35"/>
        <v>0</v>
      </c>
      <c r="Y48" s="173">
        <f t="shared" si="35"/>
        <v>0</v>
      </c>
      <c r="Z48" s="173">
        <f t="shared" si="35"/>
        <v>0</v>
      </c>
      <c r="AA48" s="173">
        <f t="shared" si="35"/>
        <v>0</v>
      </c>
      <c r="AB48" s="173">
        <f t="shared" si="35"/>
        <v>0</v>
      </c>
      <c r="AC48" s="173">
        <f t="shared" si="35"/>
        <v>0</v>
      </c>
      <c r="AD48" s="173">
        <f t="shared" si="35"/>
        <v>0</v>
      </c>
      <c r="AE48" s="173">
        <f t="shared" si="35"/>
        <v>0</v>
      </c>
      <c r="AF48" s="173">
        <f t="shared" si="35"/>
        <v>0</v>
      </c>
      <c r="AG48" s="173">
        <f t="shared" si="35"/>
        <v>0</v>
      </c>
      <c r="AH48" s="173">
        <f t="shared" si="35"/>
        <v>0</v>
      </c>
      <c r="AI48" s="173">
        <f t="shared" si="35"/>
        <v>0</v>
      </c>
      <c r="AJ48" s="173">
        <f t="shared" si="35"/>
        <v>0</v>
      </c>
      <c r="AK48" s="173">
        <f t="shared" si="35"/>
        <v>0</v>
      </c>
      <c r="AL48" s="173">
        <f t="shared" si="35"/>
        <v>0</v>
      </c>
      <c r="AM48" s="173">
        <f t="shared" si="35"/>
        <v>0</v>
      </c>
      <c r="AN48" s="173">
        <f t="shared" si="35"/>
        <v>0</v>
      </c>
      <c r="AO48" s="173">
        <f t="shared" si="35"/>
        <v>0</v>
      </c>
      <c r="AP48" s="173">
        <f t="shared" si="35"/>
        <v>0</v>
      </c>
      <c r="AQ48" s="173">
        <f t="shared" si="35"/>
        <v>0</v>
      </c>
      <c r="AR48" s="173">
        <f t="shared" si="35"/>
        <v>0</v>
      </c>
      <c r="AS48" s="173">
        <f t="shared" si="35"/>
        <v>0</v>
      </c>
      <c r="AT48" s="173">
        <f t="shared" si="35"/>
        <v>0</v>
      </c>
      <c r="AU48" s="173">
        <f t="shared" si="35"/>
        <v>0</v>
      </c>
      <c r="AV48" s="173">
        <f t="shared" si="35"/>
        <v>0</v>
      </c>
      <c r="AW48" s="173">
        <f t="shared" si="35"/>
        <v>0</v>
      </c>
      <c r="AX48" s="173">
        <f t="shared" si="35"/>
        <v>0</v>
      </c>
      <c r="AY48" s="173">
        <f t="shared" si="35"/>
        <v>0</v>
      </c>
      <c r="AZ48" s="173">
        <f t="shared" si="35"/>
        <v>0</v>
      </c>
      <c r="BA48" s="173">
        <f t="shared" si="35"/>
        <v>0</v>
      </c>
      <c r="BB48" s="173">
        <f t="shared" si="35"/>
        <v>0</v>
      </c>
      <c r="BC48" s="173">
        <f t="shared" si="35"/>
        <v>0</v>
      </c>
      <c r="BD48" s="173">
        <f t="shared" si="35"/>
        <v>0</v>
      </c>
      <c r="BE48" s="173">
        <f t="shared" si="35"/>
        <v>0</v>
      </c>
      <c r="BF48" s="173">
        <f t="shared" si="35"/>
        <v>0</v>
      </c>
      <c r="BG48" s="173">
        <f t="shared" si="35"/>
        <v>0</v>
      </c>
      <c r="BH48" s="173">
        <f t="shared" si="35"/>
        <v>0</v>
      </c>
      <c r="BI48" s="173">
        <f t="shared" si="35"/>
        <v>0</v>
      </c>
      <c r="BJ48" s="173">
        <f t="shared" si="35"/>
        <v>0</v>
      </c>
      <c r="BK48" s="173">
        <f t="shared" si="35"/>
        <v>0</v>
      </c>
      <c r="BL48" s="173">
        <f t="shared" si="35"/>
        <v>0</v>
      </c>
      <c r="BM48" s="158"/>
      <c r="BN48" s="159" t="str">
        <f>IFERROR(__xludf.DUMMYFUNCTION("""COMPUTED_VALUE"""),"Daniel Fux")</f>
        <v>Daniel Fux</v>
      </c>
      <c r="BO48" s="174"/>
      <c r="BP48" s="175"/>
      <c r="BQ48" s="174"/>
      <c r="BR48" s="175"/>
      <c r="BS48" s="176"/>
      <c r="BT48" s="181"/>
      <c r="BU48" s="176"/>
      <c r="BV48" s="181"/>
      <c r="BW48" s="176"/>
      <c r="BX48" s="181"/>
      <c r="BY48" s="174"/>
      <c r="BZ48" s="175"/>
      <c r="CA48" s="176"/>
      <c r="CB48" s="181"/>
      <c r="CC48" s="176"/>
      <c r="CD48" s="181"/>
      <c r="CE48" s="174"/>
      <c r="CF48" s="175"/>
      <c r="CG48" s="176"/>
      <c r="CH48" s="181"/>
      <c r="CI48" s="176"/>
      <c r="CJ48" s="181"/>
      <c r="CK48" s="176"/>
      <c r="CL48" s="181"/>
      <c r="CM48" s="176"/>
      <c r="CN48" s="181"/>
      <c r="CO48" s="174"/>
      <c r="CP48" s="175"/>
      <c r="CQ48" s="174"/>
      <c r="CR48" s="175"/>
      <c r="CS48" s="174"/>
      <c r="CT48" s="173"/>
      <c r="CU48" s="176"/>
      <c r="CV48" s="173"/>
      <c r="CW48" s="176"/>
      <c r="CX48" s="173"/>
      <c r="CY48" s="176"/>
      <c r="CZ48" s="173"/>
      <c r="DA48" s="176"/>
      <c r="DB48" s="173"/>
      <c r="DC48" s="176"/>
      <c r="DD48" s="173"/>
      <c r="DE48" s="174"/>
      <c r="DF48" s="173"/>
      <c r="DG48" s="174"/>
      <c r="DH48" s="173"/>
      <c r="DI48" s="176"/>
      <c r="DJ48" s="173"/>
      <c r="DK48" s="176"/>
      <c r="DL48" s="182"/>
      <c r="DM48" s="174"/>
      <c r="DN48" s="173"/>
      <c r="DO48" s="176"/>
      <c r="DP48" s="173"/>
      <c r="DQ48" s="176"/>
      <c r="DR48" s="173"/>
      <c r="DS48" s="174"/>
      <c r="DT48" s="173"/>
      <c r="DU48" s="174"/>
      <c r="DV48" s="173"/>
      <c r="DW48" s="176"/>
      <c r="DX48" s="173"/>
      <c r="DY48" s="158"/>
      <c r="DZ48" s="159" t="str">
        <f t="shared" si="26"/>
        <v>Daniel Fux</v>
      </c>
      <c r="EA48" s="202"/>
      <c r="EB48" s="203"/>
      <c r="EC48" s="202"/>
      <c r="ED48" s="203"/>
      <c r="EE48" s="204"/>
      <c r="EF48" s="205"/>
      <c r="EG48" s="204"/>
      <c r="EH48" s="205"/>
      <c r="EI48" s="204"/>
      <c r="EJ48" s="205"/>
      <c r="EK48" s="202"/>
      <c r="EL48" s="203"/>
      <c r="EM48" s="204"/>
      <c r="EN48" s="205"/>
      <c r="EO48" s="204"/>
      <c r="EP48" s="205"/>
      <c r="EQ48" s="202"/>
      <c r="ER48" s="203"/>
      <c r="ES48" s="204"/>
      <c r="ET48" s="205"/>
      <c r="EU48" s="204"/>
      <c r="EV48" s="205"/>
      <c r="EW48" s="204"/>
      <c r="EX48" s="205"/>
      <c r="EY48" s="204"/>
      <c r="EZ48" s="205"/>
      <c r="FA48" s="202"/>
      <c r="FB48" s="203"/>
      <c r="FC48" s="202"/>
      <c r="FD48" s="203"/>
      <c r="FE48" s="202"/>
      <c r="FF48" s="199"/>
      <c r="FG48" s="204"/>
      <c r="FH48" s="199"/>
      <c r="FI48" s="204"/>
      <c r="FJ48" s="199"/>
      <c r="FK48" s="204"/>
      <c r="FL48" s="199"/>
      <c r="FM48" s="204"/>
      <c r="FN48" s="199"/>
      <c r="FO48" s="204"/>
      <c r="FP48" s="199"/>
      <c r="FQ48" s="202"/>
      <c r="FR48" s="199"/>
      <c r="FS48" s="202"/>
      <c r="FT48" s="199"/>
      <c r="FU48" s="204"/>
      <c r="FV48" s="199"/>
      <c r="FW48" s="204"/>
      <c r="FX48" s="206"/>
      <c r="FY48" s="202"/>
      <c r="FZ48" s="199"/>
      <c r="GA48" s="204"/>
      <c r="GB48" s="199"/>
      <c r="GC48" s="204"/>
      <c r="GD48" s="199"/>
      <c r="GE48" s="202"/>
      <c r="GF48" s="199"/>
      <c r="GG48" s="202"/>
      <c r="GH48" s="199"/>
      <c r="GI48" s="204"/>
      <c r="GJ48" s="199"/>
      <c r="GK48" s="158"/>
      <c r="GL48" s="159" t="str">
        <f t="shared" si="27"/>
        <v>Daniel Fux</v>
      </c>
      <c r="GM48" s="202"/>
      <c r="GN48" s="203"/>
      <c r="GO48" s="202"/>
      <c r="GP48" s="203"/>
      <c r="GQ48" s="204"/>
      <c r="GR48" s="205"/>
      <c r="GS48" s="204"/>
      <c r="GT48" s="205"/>
      <c r="GU48" s="204"/>
      <c r="GV48" s="205"/>
      <c r="GW48" s="202"/>
      <c r="GX48" s="203"/>
      <c r="GY48" s="204"/>
      <c r="GZ48" s="205"/>
      <c r="HA48" s="204"/>
      <c r="HB48" s="205"/>
      <c r="HC48" s="202"/>
      <c r="HD48" s="203"/>
      <c r="HE48" s="204"/>
      <c r="HF48" s="205"/>
      <c r="HG48" s="204"/>
      <c r="HH48" s="205"/>
      <c r="HI48" s="204"/>
      <c r="HJ48" s="205"/>
      <c r="HK48" s="204"/>
      <c r="HL48" s="205"/>
      <c r="HM48" s="202"/>
      <c r="HN48" s="203"/>
      <c r="HO48" s="202"/>
      <c r="HP48" s="203"/>
      <c r="HQ48" s="202"/>
      <c r="HR48" s="199"/>
      <c r="HS48" s="204"/>
      <c r="HT48" s="199"/>
      <c r="HU48" s="204"/>
      <c r="HV48" s="199"/>
      <c r="HW48" s="204"/>
      <c r="HX48" s="199"/>
      <c r="HY48" s="204"/>
      <c r="HZ48" s="199"/>
      <c r="IA48" s="204"/>
      <c r="IB48" s="199"/>
      <c r="IC48" s="202"/>
      <c r="ID48" s="199"/>
      <c r="IE48" s="202"/>
      <c r="IF48" s="199"/>
      <c r="IG48" s="204"/>
      <c r="IH48" s="199"/>
      <c r="II48" s="204"/>
      <c r="IJ48" s="206"/>
      <c r="IK48" s="202"/>
      <c r="IL48" s="199"/>
      <c r="IM48" s="204"/>
      <c r="IN48" s="199"/>
      <c r="IO48" s="204"/>
      <c r="IP48" s="199"/>
      <c r="IQ48" s="202"/>
      <c r="IR48" s="199"/>
      <c r="IS48" s="202"/>
      <c r="IT48" s="199"/>
      <c r="IU48" s="204"/>
      <c r="IV48" s="199"/>
    </row>
    <row r="49">
      <c r="A49" s="214">
        <f>IFERROR(__xludf.DUMMYFUNCTION("""COMPUTED_VALUE"""),100.0)</f>
        <v>100</v>
      </c>
      <c r="B49" s="159" t="str">
        <f t="shared" si="24"/>
        <v>Peter Tomko</v>
      </c>
      <c r="C49" s="173">
        <f t="shared" ref="C49:BL49" si="36">BO49+EA49+GM49</f>
        <v>0</v>
      </c>
      <c r="D49" s="173">
        <f t="shared" si="36"/>
        <v>0</v>
      </c>
      <c r="E49" s="173">
        <f t="shared" si="36"/>
        <v>0</v>
      </c>
      <c r="F49" s="173">
        <f t="shared" si="36"/>
        <v>0</v>
      </c>
      <c r="G49" s="173">
        <f t="shared" si="36"/>
        <v>0</v>
      </c>
      <c r="H49" s="173">
        <f t="shared" si="36"/>
        <v>0</v>
      </c>
      <c r="I49" s="173">
        <f t="shared" si="36"/>
        <v>0</v>
      </c>
      <c r="J49" s="173">
        <f t="shared" si="36"/>
        <v>0</v>
      </c>
      <c r="K49" s="173">
        <f t="shared" si="36"/>
        <v>0</v>
      </c>
      <c r="L49" s="173">
        <f t="shared" si="36"/>
        <v>0</v>
      </c>
      <c r="M49" s="173">
        <f t="shared" si="36"/>
        <v>0</v>
      </c>
      <c r="N49" s="173">
        <f t="shared" si="36"/>
        <v>0</v>
      </c>
      <c r="O49" s="173">
        <f t="shared" si="36"/>
        <v>0</v>
      </c>
      <c r="P49" s="173">
        <f t="shared" si="36"/>
        <v>0</v>
      </c>
      <c r="Q49" s="173">
        <f t="shared" si="36"/>
        <v>0</v>
      </c>
      <c r="R49" s="173">
        <f t="shared" si="36"/>
        <v>0</v>
      </c>
      <c r="S49" s="173">
        <f t="shared" si="36"/>
        <v>0</v>
      </c>
      <c r="T49" s="173">
        <f t="shared" si="36"/>
        <v>0</v>
      </c>
      <c r="U49" s="173">
        <f t="shared" si="36"/>
        <v>0</v>
      </c>
      <c r="V49" s="173">
        <f t="shared" si="36"/>
        <v>0</v>
      </c>
      <c r="W49" s="173">
        <f t="shared" si="36"/>
        <v>0</v>
      </c>
      <c r="X49" s="173">
        <f t="shared" si="36"/>
        <v>0</v>
      </c>
      <c r="Y49" s="173">
        <f t="shared" si="36"/>
        <v>0</v>
      </c>
      <c r="Z49" s="173">
        <f t="shared" si="36"/>
        <v>0</v>
      </c>
      <c r="AA49" s="173">
        <f t="shared" si="36"/>
        <v>0</v>
      </c>
      <c r="AB49" s="173">
        <f t="shared" si="36"/>
        <v>0</v>
      </c>
      <c r="AC49" s="173">
        <f t="shared" si="36"/>
        <v>0</v>
      </c>
      <c r="AD49" s="173">
        <f t="shared" si="36"/>
        <v>0</v>
      </c>
      <c r="AE49" s="173">
        <f t="shared" si="36"/>
        <v>0</v>
      </c>
      <c r="AF49" s="173">
        <f t="shared" si="36"/>
        <v>0</v>
      </c>
      <c r="AG49" s="173">
        <f t="shared" si="36"/>
        <v>0</v>
      </c>
      <c r="AH49" s="173">
        <f t="shared" si="36"/>
        <v>0</v>
      </c>
      <c r="AI49" s="173">
        <f t="shared" si="36"/>
        <v>0</v>
      </c>
      <c r="AJ49" s="173">
        <f t="shared" si="36"/>
        <v>0</v>
      </c>
      <c r="AK49" s="173">
        <f t="shared" si="36"/>
        <v>0</v>
      </c>
      <c r="AL49" s="173">
        <f t="shared" si="36"/>
        <v>0</v>
      </c>
      <c r="AM49" s="173">
        <f t="shared" si="36"/>
        <v>0</v>
      </c>
      <c r="AN49" s="173">
        <f t="shared" si="36"/>
        <v>0</v>
      </c>
      <c r="AO49" s="173">
        <f t="shared" si="36"/>
        <v>0</v>
      </c>
      <c r="AP49" s="173">
        <f t="shared" si="36"/>
        <v>0</v>
      </c>
      <c r="AQ49" s="173">
        <f t="shared" si="36"/>
        <v>0</v>
      </c>
      <c r="AR49" s="173">
        <f t="shared" si="36"/>
        <v>0</v>
      </c>
      <c r="AS49" s="173">
        <f t="shared" si="36"/>
        <v>0</v>
      </c>
      <c r="AT49" s="173">
        <f t="shared" si="36"/>
        <v>0</v>
      </c>
      <c r="AU49" s="173">
        <f t="shared" si="36"/>
        <v>0</v>
      </c>
      <c r="AV49" s="173">
        <f t="shared" si="36"/>
        <v>0</v>
      </c>
      <c r="AW49" s="173">
        <f t="shared" si="36"/>
        <v>0</v>
      </c>
      <c r="AX49" s="173">
        <f t="shared" si="36"/>
        <v>0</v>
      </c>
      <c r="AY49" s="173">
        <f t="shared" si="36"/>
        <v>0</v>
      </c>
      <c r="AZ49" s="173">
        <f t="shared" si="36"/>
        <v>0</v>
      </c>
      <c r="BA49" s="173">
        <f t="shared" si="36"/>
        <v>0</v>
      </c>
      <c r="BB49" s="173">
        <f t="shared" si="36"/>
        <v>0</v>
      </c>
      <c r="BC49" s="173">
        <f t="shared" si="36"/>
        <v>0</v>
      </c>
      <c r="BD49" s="173">
        <f t="shared" si="36"/>
        <v>0</v>
      </c>
      <c r="BE49" s="173">
        <f t="shared" si="36"/>
        <v>0</v>
      </c>
      <c r="BF49" s="173">
        <f t="shared" si="36"/>
        <v>0</v>
      </c>
      <c r="BG49" s="173">
        <f t="shared" si="36"/>
        <v>0</v>
      </c>
      <c r="BH49" s="173">
        <f t="shared" si="36"/>
        <v>0</v>
      </c>
      <c r="BI49" s="173">
        <f t="shared" si="36"/>
        <v>0</v>
      </c>
      <c r="BJ49" s="173">
        <f t="shared" si="36"/>
        <v>0</v>
      </c>
      <c r="BK49" s="173">
        <f t="shared" si="36"/>
        <v>0</v>
      </c>
      <c r="BL49" s="173">
        <f t="shared" si="36"/>
        <v>0</v>
      </c>
      <c r="BM49" s="158"/>
      <c r="BN49" s="159" t="str">
        <f>IFERROR(__xludf.DUMMYFUNCTION("""COMPUTED_VALUE"""),"Peter Tomko")</f>
        <v>Peter Tomko</v>
      </c>
      <c r="BO49" s="174"/>
      <c r="BP49" s="175"/>
      <c r="BQ49" s="174"/>
      <c r="BR49" s="175"/>
      <c r="BS49" s="174"/>
      <c r="BT49" s="175"/>
      <c r="BU49" s="174"/>
      <c r="BV49" s="175"/>
      <c r="BW49" s="174"/>
      <c r="BX49" s="175"/>
      <c r="BY49" s="174"/>
      <c r="BZ49" s="175"/>
      <c r="CA49" s="174"/>
      <c r="CB49" s="175"/>
      <c r="CC49" s="174"/>
      <c r="CD49" s="175"/>
      <c r="CE49" s="174"/>
      <c r="CF49" s="175"/>
      <c r="CG49" s="174"/>
      <c r="CH49" s="175"/>
      <c r="CI49" s="174"/>
      <c r="CJ49" s="175"/>
      <c r="CK49" s="174"/>
      <c r="CL49" s="175"/>
      <c r="CM49" s="174"/>
      <c r="CN49" s="175"/>
      <c r="CO49" s="174"/>
      <c r="CP49" s="175"/>
      <c r="CQ49" s="174"/>
      <c r="CR49" s="175"/>
      <c r="CS49" s="174"/>
      <c r="CT49" s="173"/>
      <c r="CU49" s="174"/>
      <c r="CV49" s="173"/>
      <c r="CW49" s="174"/>
      <c r="CX49" s="173"/>
      <c r="CY49" s="174"/>
      <c r="CZ49" s="173"/>
      <c r="DA49" s="174"/>
      <c r="DB49" s="173"/>
      <c r="DC49" s="174"/>
      <c r="DD49" s="173"/>
      <c r="DE49" s="174"/>
      <c r="DF49" s="173"/>
      <c r="DG49" s="174"/>
      <c r="DH49" s="173"/>
      <c r="DI49" s="174"/>
      <c r="DJ49" s="173"/>
      <c r="DK49" s="174"/>
      <c r="DL49" s="173"/>
      <c r="DM49" s="174"/>
      <c r="DN49" s="173"/>
      <c r="DO49" s="174"/>
      <c r="DP49" s="173"/>
      <c r="DQ49" s="174"/>
      <c r="DR49" s="173"/>
      <c r="DS49" s="174"/>
      <c r="DT49" s="173"/>
      <c r="DU49" s="174"/>
      <c r="DV49" s="173"/>
      <c r="DW49" s="174"/>
      <c r="DX49" s="173"/>
      <c r="DY49" s="158"/>
      <c r="DZ49" s="159" t="str">
        <f t="shared" si="26"/>
        <v>Peter Tomko</v>
      </c>
      <c r="EA49" s="202"/>
      <c r="EB49" s="203"/>
      <c r="EC49" s="202"/>
      <c r="ED49" s="203"/>
      <c r="EE49" s="202"/>
      <c r="EF49" s="203"/>
      <c r="EG49" s="202"/>
      <c r="EH49" s="203"/>
      <c r="EI49" s="202"/>
      <c r="EJ49" s="203"/>
      <c r="EK49" s="202"/>
      <c r="EL49" s="203"/>
      <c r="EM49" s="202"/>
      <c r="EN49" s="203"/>
      <c r="EO49" s="202"/>
      <c r="EP49" s="203"/>
      <c r="EQ49" s="202"/>
      <c r="ER49" s="203"/>
      <c r="ES49" s="202"/>
      <c r="ET49" s="203"/>
      <c r="EU49" s="202"/>
      <c r="EV49" s="203"/>
      <c r="EW49" s="202"/>
      <c r="EX49" s="203"/>
      <c r="EY49" s="202"/>
      <c r="EZ49" s="203"/>
      <c r="FA49" s="202"/>
      <c r="FB49" s="203"/>
      <c r="FC49" s="202"/>
      <c r="FD49" s="203"/>
      <c r="FE49" s="202"/>
      <c r="FF49" s="199"/>
      <c r="FG49" s="202"/>
      <c r="FH49" s="199"/>
      <c r="FI49" s="202"/>
      <c r="FJ49" s="199"/>
      <c r="FK49" s="202"/>
      <c r="FL49" s="199"/>
      <c r="FM49" s="202"/>
      <c r="FN49" s="199"/>
      <c r="FO49" s="202"/>
      <c r="FP49" s="199"/>
      <c r="FQ49" s="202"/>
      <c r="FR49" s="199"/>
      <c r="FS49" s="202"/>
      <c r="FT49" s="199"/>
      <c r="FU49" s="202"/>
      <c r="FV49" s="199"/>
      <c r="FW49" s="202"/>
      <c r="FX49" s="199"/>
      <c r="FY49" s="202"/>
      <c r="FZ49" s="199"/>
      <c r="GA49" s="202"/>
      <c r="GB49" s="199"/>
      <c r="GC49" s="202"/>
      <c r="GD49" s="199"/>
      <c r="GE49" s="202"/>
      <c r="GF49" s="199"/>
      <c r="GG49" s="202"/>
      <c r="GH49" s="199"/>
      <c r="GI49" s="202"/>
      <c r="GJ49" s="199"/>
      <c r="GK49" s="158"/>
      <c r="GL49" s="159" t="str">
        <f t="shared" si="27"/>
        <v>Peter Tomko</v>
      </c>
      <c r="GM49" s="202"/>
      <c r="GN49" s="203"/>
      <c r="GO49" s="202"/>
      <c r="GP49" s="203"/>
      <c r="GQ49" s="202"/>
      <c r="GR49" s="203"/>
      <c r="GS49" s="202"/>
      <c r="GT49" s="203"/>
      <c r="GU49" s="202"/>
      <c r="GV49" s="203"/>
      <c r="GW49" s="202"/>
      <c r="GX49" s="203"/>
      <c r="GY49" s="202"/>
      <c r="GZ49" s="203"/>
      <c r="HA49" s="202"/>
      <c r="HB49" s="203"/>
      <c r="HC49" s="202"/>
      <c r="HD49" s="203"/>
      <c r="HE49" s="202"/>
      <c r="HF49" s="203"/>
      <c r="HG49" s="202"/>
      <c r="HH49" s="203"/>
      <c r="HI49" s="202"/>
      <c r="HJ49" s="203"/>
      <c r="HK49" s="202"/>
      <c r="HL49" s="203"/>
      <c r="HM49" s="202"/>
      <c r="HN49" s="203"/>
      <c r="HO49" s="202"/>
      <c r="HP49" s="203"/>
      <c r="HQ49" s="202"/>
      <c r="HR49" s="199"/>
      <c r="HS49" s="202"/>
      <c r="HT49" s="199"/>
      <c r="HU49" s="202"/>
      <c r="HV49" s="199"/>
      <c r="HW49" s="202"/>
      <c r="HX49" s="199"/>
      <c r="HY49" s="202"/>
      <c r="HZ49" s="199"/>
      <c r="IA49" s="202"/>
      <c r="IB49" s="199"/>
      <c r="IC49" s="202"/>
      <c r="ID49" s="199"/>
      <c r="IE49" s="202"/>
      <c r="IF49" s="199"/>
      <c r="IG49" s="202"/>
      <c r="IH49" s="199"/>
      <c r="II49" s="202"/>
      <c r="IJ49" s="199"/>
      <c r="IK49" s="202"/>
      <c r="IL49" s="199"/>
      <c r="IM49" s="202"/>
      <c r="IN49" s="199"/>
      <c r="IO49" s="202"/>
      <c r="IP49" s="199"/>
      <c r="IQ49" s="202"/>
      <c r="IR49" s="199"/>
      <c r="IS49" s="202"/>
      <c r="IT49" s="199"/>
      <c r="IU49" s="202"/>
      <c r="IV49" s="199"/>
    </row>
    <row r="50">
      <c r="A50" s="214">
        <f>IFERROR(__xludf.DUMMYFUNCTION("""COMPUTED_VALUE"""),100.0)</f>
        <v>100</v>
      </c>
      <c r="B50" s="159" t="str">
        <f t="shared" si="24"/>
        <v>Karolína Schejbalová</v>
      </c>
      <c r="C50" s="173">
        <f t="shared" ref="C50:BL50" si="37">BO50+EA50+GM50</f>
        <v>0</v>
      </c>
      <c r="D50" s="173">
        <f t="shared" si="37"/>
        <v>0</v>
      </c>
      <c r="E50" s="173">
        <f t="shared" si="37"/>
        <v>0</v>
      </c>
      <c r="F50" s="173">
        <f t="shared" si="37"/>
        <v>0</v>
      </c>
      <c r="G50" s="173">
        <f t="shared" si="37"/>
        <v>0</v>
      </c>
      <c r="H50" s="173">
        <f t="shared" si="37"/>
        <v>0</v>
      </c>
      <c r="I50" s="173">
        <f t="shared" si="37"/>
        <v>0</v>
      </c>
      <c r="J50" s="173">
        <f t="shared" si="37"/>
        <v>0</v>
      </c>
      <c r="K50" s="173">
        <f t="shared" si="37"/>
        <v>0</v>
      </c>
      <c r="L50" s="173">
        <f t="shared" si="37"/>
        <v>0</v>
      </c>
      <c r="M50" s="173">
        <f t="shared" si="37"/>
        <v>0</v>
      </c>
      <c r="N50" s="173">
        <f t="shared" si="37"/>
        <v>0</v>
      </c>
      <c r="O50" s="173">
        <f t="shared" si="37"/>
        <v>0</v>
      </c>
      <c r="P50" s="173">
        <f t="shared" si="37"/>
        <v>0</v>
      </c>
      <c r="Q50" s="173">
        <f t="shared" si="37"/>
        <v>0</v>
      </c>
      <c r="R50" s="173">
        <f t="shared" si="37"/>
        <v>0</v>
      </c>
      <c r="S50" s="173">
        <f t="shared" si="37"/>
        <v>0</v>
      </c>
      <c r="T50" s="173">
        <f t="shared" si="37"/>
        <v>0</v>
      </c>
      <c r="U50" s="173">
        <f t="shared" si="37"/>
        <v>0</v>
      </c>
      <c r="V50" s="173">
        <f t="shared" si="37"/>
        <v>0</v>
      </c>
      <c r="W50" s="173">
        <f t="shared" si="37"/>
        <v>0</v>
      </c>
      <c r="X50" s="173">
        <f t="shared" si="37"/>
        <v>0</v>
      </c>
      <c r="Y50" s="173">
        <f t="shared" si="37"/>
        <v>0</v>
      </c>
      <c r="Z50" s="173">
        <f t="shared" si="37"/>
        <v>0</v>
      </c>
      <c r="AA50" s="173">
        <f t="shared" si="37"/>
        <v>0</v>
      </c>
      <c r="AB50" s="173">
        <f t="shared" si="37"/>
        <v>0</v>
      </c>
      <c r="AC50" s="173">
        <f t="shared" si="37"/>
        <v>0</v>
      </c>
      <c r="AD50" s="173">
        <f t="shared" si="37"/>
        <v>0</v>
      </c>
      <c r="AE50" s="173">
        <f t="shared" si="37"/>
        <v>0</v>
      </c>
      <c r="AF50" s="173">
        <f t="shared" si="37"/>
        <v>0</v>
      </c>
      <c r="AG50" s="173">
        <f t="shared" si="37"/>
        <v>0</v>
      </c>
      <c r="AH50" s="173">
        <f t="shared" si="37"/>
        <v>0</v>
      </c>
      <c r="AI50" s="173">
        <f t="shared" si="37"/>
        <v>0</v>
      </c>
      <c r="AJ50" s="173">
        <f t="shared" si="37"/>
        <v>0</v>
      </c>
      <c r="AK50" s="173">
        <f t="shared" si="37"/>
        <v>0</v>
      </c>
      <c r="AL50" s="173">
        <f t="shared" si="37"/>
        <v>0</v>
      </c>
      <c r="AM50" s="173">
        <f t="shared" si="37"/>
        <v>0</v>
      </c>
      <c r="AN50" s="173">
        <f t="shared" si="37"/>
        <v>0</v>
      </c>
      <c r="AO50" s="173">
        <f t="shared" si="37"/>
        <v>0</v>
      </c>
      <c r="AP50" s="173">
        <f t="shared" si="37"/>
        <v>0</v>
      </c>
      <c r="AQ50" s="173">
        <f t="shared" si="37"/>
        <v>0</v>
      </c>
      <c r="AR50" s="173">
        <f t="shared" si="37"/>
        <v>0</v>
      </c>
      <c r="AS50" s="173">
        <f t="shared" si="37"/>
        <v>0</v>
      </c>
      <c r="AT50" s="173">
        <f t="shared" si="37"/>
        <v>0</v>
      </c>
      <c r="AU50" s="173">
        <f t="shared" si="37"/>
        <v>0</v>
      </c>
      <c r="AV50" s="173">
        <f t="shared" si="37"/>
        <v>0</v>
      </c>
      <c r="AW50" s="173">
        <f t="shared" si="37"/>
        <v>0</v>
      </c>
      <c r="AX50" s="173">
        <f t="shared" si="37"/>
        <v>0</v>
      </c>
      <c r="AY50" s="173">
        <f t="shared" si="37"/>
        <v>0</v>
      </c>
      <c r="AZ50" s="173">
        <f t="shared" si="37"/>
        <v>0</v>
      </c>
      <c r="BA50" s="173">
        <f t="shared" si="37"/>
        <v>0</v>
      </c>
      <c r="BB50" s="173">
        <f t="shared" si="37"/>
        <v>0</v>
      </c>
      <c r="BC50" s="173">
        <f t="shared" si="37"/>
        <v>0</v>
      </c>
      <c r="BD50" s="173">
        <f t="shared" si="37"/>
        <v>0</v>
      </c>
      <c r="BE50" s="173">
        <f t="shared" si="37"/>
        <v>0</v>
      </c>
      <c r="BF50" s="173">
        <f t="shared" si="37"/>
        <v>0</v>
      </c>
      <c r="BG50" s="173">
        <f t="shared" si="37"/>
        <v>0</v>
      </c>
      <c r="BH50" s="173">
        <f t="shared" si="37"/>
        <v>0</v>
      </c>
      <c r="BI50" s="173">
        <f t="shared" si="37"/>
        <v>0</v>
      </c>
      <c r="BJ50" s="173">
        <f t="shared" si="37"/>
        <v>0</v>
      </c>
      <c r="BK50" s="173">
        <f t="shared" si="37"/>
        <v>0</v>
      </c>
      <c r="BL50" s="173">
        <f t="shared" si="37"/>
        <v>0</v>
      </c>
      <c r="BM50" s="158"/>
      <c r="BN50" s="159" t="str">
        <f>IFERROR(__xludf.DUMMYFUNCTION("""COMPUTED_VALUE"""),"Karolína Schejbalová")</f>
        <v>Karolína Schejbalová</v>
      </c>
      <c r="BO50" s="174"/>
      <c r="BP50" s="175"/>
      <c r="BQ50" s="174"/>
      <c r="BR50" s="175"/>
      <c r="BS50" s="174"/>
      <c r="BT50" s="175"/>
      <c r="BU50" s="174"/>
      <c r="BV50" s="175"/>
      <c r="BW50" s="174"/>
      <c r="BX50" s="175"/>
      <c r="BY50" s="174"/>
      <c r="BZ50" s="175"/>
      <c r="CA50" s="174"/>
      <c r="CB50" s="175"/>
      <c r="CC50" s="174"/>
      <c r="CD50" s="175"/>
      <c r="CE50" s="174"/>
      <c r="CF50" s="175"/>
      <c r="CG50" s="174"/>
      <c r="CH50" s="175"/>
      <c r="CI50" s="174"/>
      <c r="CJ50" s="175"/>
      <c r="CK50" s="174"/>
      <c r="CL50" s="175"/>
      <c r="CM50" s="174"/>
      <c r="CN50" s="175"/>
      <c r="CO50" s="176"/>
      <c r="CP50" s="181"/>
      <c r="CQ50" s="174"/>
      <c r="CR50" s="175"/>
      <c r="CS50" s="174"/>
      <c r="CT50" s="173"/>
      <c r="CU50" s="174"/>
      <c r="CV50" s="173"/>
      <c r="CW50" s="174"/>
      <c r="CX50" s="173"/>
      <c r="CY50" s="174"/>
      <c r="CZ50" s="173"/>
      <c r="DA50" s="174"/>
      <c r="DB50" s="173"/>
      <c r="DC50" s="174"/>
      <c r="DD50" s="173"/>
      <c r="DE50" s="174"/>
      <c r="DF50" s="173"/>
      <c r="DG50" s="174"/>
      <c r="DH50" s="173"/>
      <c r="DI50" s="174"/>
      <c r="DJ50" s="173"/>
      <c r="DK50" s="174"/>
      <c r="DL50" s="173"/>
      <c r="DM50" s="174"/>
      <c r="DN50" s="173"/>
      <c r="DO50" s="174"/>
      <c r="DP50" s="173"/>
      <c r="DQ50" s="174"/>
      <c r="DR50" s="173"/>
      <c r="DS50" s="174"/>
      <c r="DT50" s="173"/>
      <c r="DU50" s="174"/>
      <c r="DV50" s="173"/>
      <c r="DW50" s="174"/>
      <c r="DX50" s="173"/>
      <c r="DY50" s="158"/>
      <c r="DZ50" s="159" t="str">
        <f t="shared" si="26"/>
        <v>Karolína Schejbalová</v>
      </c>
      <c r="EA50" s="202"/>
      <c r="EB50" s="203"/>
      <c r="EC50" s="202"/>
      <c r="ED50" s="203"/>
      <c r="EE50" s="202"/>
      <c r="EF50" s="203"/>
      <c r="EG50" s="202"/>
      <c r="EH50" s="203"/>
      <c r="EI50" s="202"/>
      <c r="EJ50" s="203"/>
      <c r="EK50" s="202"/>
      <c r="EL50" s="203"/>
      <c r="EM50" s="202"/>
      <c r="EN50" s="203"/>
      <c r="EO50" s="202"/>
      <c r="EP50" s="203"/>
      <c r="EQ50" s="202"/>
      <c r="ER50" s="203"/>
      <c r="ES50" s="202"/>
      <c r="ET50" s="203"/>
      <c r="EU50" s="202"/>
      <c r="EV50" s="203"/>
      <c r="EW50" s="202"/>
      <c r="EX50" s="203"/>
      <c r="EY50" s="202"/>
      <c r="EZ50" s="203"/>
      <c r="FA50" s="204"/>
      <c r="FB50" s="205"/>
      <c r="FC50" s="202"/>
      <c r="FD50" s="203"/>
      <c r="FE50" s="202"/>
      <c r="FF50" s="199"/>
      <c r="FG50" s="202"/>
      <c r="FH50" s="199"/>
      <c r="FI50" s="202"/>
      <c r="FJ50" s="199"/>
      <c r="FK50" s="202"/>
      <c r="FL50" s="199"/>
      <c r="FM50" s="202"/>
      <c r="FN50" s="199"/>
      <c r="FO50" s="202"/>
      <c r="FP50" s="199"/>
      <c r="FQ50" s="202"/>
      <c r="FR50" s="199"/>
      <c r="FS50" s="202"/>
      <c r="FT50" s="199"/>
      <c r="FU50" s="202"/>
      <c r="FV50" s="199"/>
      <c r="FW50" s="202"/>
      <c r="FX50" s="199"/>
      <c r="FY50" s="202"/>
      <c r="FZ50" s="199"/>
      <c r="GA50" s="202"/>
      <c r="GB50" s="199"/>
      <c r="GC50" s="202"/>
      <c r="GD50" s="199"/>
      <c r="GE50" s="202"/>
      <c r="GF50" s="199"/>
      <c r="GG50" s="202"/>
      <c r="GH50" s="199"/>
      <c r="GI50" s="202"/>
      <c r="GJ50" s="199"/>
      <c r="GK50" s="158"/>
      <c r="GL50" s="159" t="str">
        <f t="shared" si="27"/>
        <v>Karolína Schejbalová</v>
      </c>
      <c r="GM50" s="202"/>
      <c r="GN50" s="203"/>
      <c r="GO50" s="202"/>
      <c r="GP50" s="203"/>
      <c r="GQ50" s="202"/>
      <c r="GR50" s="203"/>
      <c r="GS50" s="202"/>
      <c r="GT50" s="203"/>
      <c r="GU50" s="202"/>
      <c r="GV50" s="203"/>
      <c r="GW50" s="202"/>
      <c r="GX50" s="203"/>
      <c r="GY50" s="202"/>
      <c r="GZ50" s="203"/>
      <c r="HA50" s="202"/>
      <c r="HB50" s="203"/>
      <c r="HC50" s="202"/>
      <c r="HD50" s="203"/>
      <c r="HE50" s="202"/>
      <c r="HF50" s="203"/>
      <c r="HG50" s="202"/>
      <c r="HH50" s="203"/>
      <c r="HI50" s="202"/>
      <c r="HJ50" s="203"/>
      <c r="HK50" s="202"/>
      <c r="HL50" s="203"/>
      <c r="HM50" s="204"/>
      <c r="HN50" s="205"/>
      <c r="HO50" s="202"/>
      <c r="HP50" s="203"/>
      <c r="HQ50" s="202"/>
      <c r="HR50" s="199"/>
      <c r="HS50" s="202"/>
      <c r="HT50" s="199"/>
      <c r="HU50" s="202"/>
      <c r="HV50" s="199"/>
      <c r="HW50" s="202"/>
      <c r="HX50" s="199"/>
      <c r="HY50" s="202"/>
      <c r="HZ50" s="199"/>
      <c r="IA50" s="202"/>
      <c r="IB50" s="199"/>
      <c r="IC50" s="202"/>
      <c r="ID50" s="199"/>
      <c r="IE50" s="202"/>
      <c r="IF50" s="199"/>
      <c r="IG50" s="202"/>
      <c r="IH50" s="199"/>
      <c r="II50" s="202"/>
      <c r="IJ50" s="199"/>
      <c r="IK50" s="202"/>
      <c r="IL50" s="199"/>
      <c r="IM50" s="202"/>
      <c r="IN50" s="199"/>
      <c r="IO50" s="202"/>
      <c r="IP50" s="199"/>
      <c r="IQ50" s="202"/>
      <c r="IR50" s="199"/>
      <c r="IS50" s="202"/>
      <c r="IT50" s="199"/>
      <c r="IU50" s="202"/>
      <c r="IV50" s="199"/>
    </row>
    <row r="51">
      <c r="A51" s="214">
        <f>IFERROR(__xludf.DUMMYFUNCTION("""COMPUTED_VALUE"""),100.0)</f>
        <v>100</v>
      </c>
      <c r="B51" s="159" t="str">
        <f t="shared" si="24"/>
        <v>Martin Sova</v>
      </c>
      <c r="C51" s="173">
        <f t="shared" ref="C51:BL51" si="38">BO51+EA51+GM51</f>
        <v>0</v>
      </c>
      <c r="D51" s="173">
        <f t="shared" si="38"/>
        <v>0</v>
      </c>
      <c r="E51" s="173">
        <f t="shared" si="38"/>
        <v>0</v>
      </c>
      <c r="F51" s="173">
        <f t="shared" si="38"/>
        <v>0</v>
      </c>
      <c r="G51" s="173">
        <f t="shared" si="38"/>
        <v>0</v>
      </c>
      <c r="H51" s="173">
        <f t="shared" si="38"/>
        <v>0</v>
      </c>
      <c r="I51" s="173">
        <f t="shared" si="38"/>
        <v>6</v>
      </c>
      <c r="J51" s="173">
        <f t="shared" si="38"/>
        <v>0</v>
      </c>
      <c r="K51" s="173">
        <f t="shared" si="38"/>
        <v>6</v>
      </c>
      <c r="L51" s="173">
        <f t="shared" si="38"/>
        <v>0</v>
      </c>
      <c r="M51" s="173">
        <f t="shared" si="38"/>
        <v>2</v>
      </c>
      <c r="N51" s="173">
        <f t="shared" si="38"/>
        <v>0</v>
      </c>
      <c r="O51" s="173">
        <f t="shared" si="38"/>
        <v>5.5</v>
      </c>
      <c r="P51" s="173">
        <f t="shared" si="38"/>
        <v>0</v>
      </c>
      <c r="Q51" s="173">
        <f t="shared" si="38"/>
        <v>0</v>
      </c>
      <c r="R51" s="173">
        <f t="shared" si="38"/>
        <v>0</v>
      </c>
      <c r="S51" s="173">
        <f t="shared" si="38"/>
        <v>0</v>
      </c>
      <c r="T51" s="173">
        <f t="shared" si="38"/>
        <v>0</v>
      </c>
      <c r="U51" s="173">
        <f t="shared" si="38"/>
        <v>5.5</v>
      </c>
      <c r="V51" s="173">
        <f t="shared" si="38"/>
        <v>0</v>
      </c>
      <c r="W51" s="173">
        <f t="shared" si="38"/>
        <v>0</v>
      </c>
      <c r="X51" s="173">
        <f t="shared" si="38"/>
        <v>0</v>
      </c>
      <c r="Y51" s="173">
        <f t="shared" si="38"/>
        <v>0</v>
      </c>
      <c r="Z51" s="173">
        <f t="shared" si="38"/>
        <v>0</v>
      </c>
      <c r="AA51" s="173">
        <f t="shared" si="38"/>
        <v>6</v>
      </c>
      <c r="AB51" s="173">
        <f t="shared" si="38"/>
        <v>0</v>
      </c>
      <c r="AC51" s="173">
        <f t="shared" si="38"/>
        <v>3</v>
      </c>
      <c r="AD51" s="173">
        <f t="shared" si="38"/>
        <v>0</v>
      </c>
      <c r="AE51" s="173">
        <f t="shared" si="38"/>
        <v>3</v>
      </c>
      <c r="AF51" s="173">
        <f t="shared" si="38"/>
        <v>0</v>
      </c>
      <c r="AG51" s="173">
        <f t="shared" si="38"/>
        <v>12</v>
      </c>
      <c r="AH51" s="173">
        <f t="shared" si="38"/>
        <v>0</v>
      </c>
      <c r="AI51" s="173">
        <f t="shared" si="38"/>
        <v>0</v>
      </c>
      <c r="AJ51" s="173">
        <f t="shared" si="38"/>
        <v>0</v>
      </c>
      <c r="AK51" s="173">
        <f t="shared" si="38"/>
        <v>6</v>
      </c>
      <c r="AL51" s="173">
        <f t="shared" si="38"/>
        <v>0</v>
      </c>
      <c r="AM51" s="173">
        <f t="shared" si="38"/>
        <v>11</v>
      </c>
      <c r="AN51" s="173">
        <f t="shared" si="38"/>
        <v>0</v>
      </c>
      <c r="AO51" s="173">
        <f t="shared" si="38"/>
        <v>0</v>
      </c>
      <c r="AP51" s="173">
        <f t="shared" si="38"/>
        <v>0</v>
      </c>
      <c r="AQ51" s="173">
        <f t="shared" si="38"/>
        <v>0</v>
      </c>
      <c r="AR51" s="173">
        <f t="shared" si="38"/>
        <v>0</v>
      </c>
      <c r="AS51" s="173">
        <f t="shared" si="38"/>
        <v>0</v>
      </c>
      <c r="AT51" s="173">
        <f t="shared" si="38"/>
        <v>0</v>
      </c>
      <c r="AU51" s="173">
        <f t="shared" si="38"/>
        <v>5.5</v>
      </c>
      <c r="AV51" s="173">
        <f t="shared" si="38"/>
        <v>0</v>
      </c>
      <c r="AW51" s="173">
        <f t="shared" si="38"/>
        <v>0</v>
      </c>
      <c r="AX51" s="173">
        <f t="shared" si="38"/>
        <v>0</v>
      </c>
      <c r="AY51" s="173">
        <f t="shared" si="38"/>
        <v>5.5</v>
      </c>
      <c r="AZ51" s="173">
        <f t="shared" si="38"/>
        <v>0</v>
      </c>
      <c r="BA51" s="173">
        <f t="shared" si="38"/>
        <v>5</v>
      </c>
      <c r="BB51" s="173">
        <f t="shared" si="38"/>
        <v>0</v>
      </c>
      <c r="BC51" s="173">
        <f t="shared" si="38"/>
        <v>1.5</v>
      </c>
      <c r="BD51" s="173">
        <f t="shared" si="38"/>
        <v>0</v>
      </c>
      <c r="BE51" s="173">
        <f t="shared" si="38"/>
        <v>0</v>
      </c>
      <c r="BF51" s="173">
        <f t="shared" si="38"/>
        <v>0</v>
      </c>
      <c r="BG51" s="173">
        <f t="shared" si="38"/>
        <v>0</v>
      </c>
      <c r="BH51" s="173">
        <f t="shared" si="38"/>
        <v>0</v>
      </c>
      <c r="BI51" s="173">
        <f t="shared" si="38"/>
        <v>0</v>
      </c>
      <c r="BJ51" s="173">
        <f t="shared" si="38"/>
        <v>0</v>
      </c>
      <c r="BK51" s="173">
        <f t="shared" si="38"/>
        <v>4</v>
      </c>
      <c r="BL51" s="173">
        <f t="shared" si="38"/>
        <v>0</v>
      </c>
      <c r="BM51" s="158"/>
      <c r="BN51" s="159" t="str">
        <f>IFERROR(__xludf.DUMMYFUNCTION("""COMPUTED_VALUE"""),"Martin Sova")</f>
        <v>Martin Sova</v>
      </c>
      <c r="BO51" s="174"/>
      <c r="BP51" s="175"/>
      <c r="BQ51" s="174"/>
      <c r="BR51" s="175"/>
      <c r="BS51" s="174"/>
      <c r="BT51" s="175"/>
      <c r="BU51" s="174">
        <f>IFERROR(__xludf.DUMMYFUNCTION("""COMPUTED_VALUE"""),6.0)</f>
        <v>6</v>
      </c>
      <c r="BV51" s="175"/>
      <c r="BW51" s="174">
        <f>IFERROR(__xludf.DUMMYFUNCTION("""COMPUTED_VALUE"""),6.0)</f>
        <v>6</v>
      </c>
      <c r="BX51" s="175"/>
      <c r="BY51" s="174">
        <f>IFERROR(__xludf.DUMMYFUNCTION("""COMPUTED_VALUE"""),2.0)</f>
        <v>2</v>
      </c>
      <c r="BZ51" s="175"/>
      <c r="CA51" s="174">
        <f>IFERROR(__xludf.DUMMYFUNCTION("""COMPUTED_VALUE"""),5.5)</f>
        <v>5.5</v>
      </c>
      <c r="CB51" s="175"/>
      <c r="CC51" s="174"/>
      <c r="CD51" s="175"/>
      <c r="CE51" s="174"/>
      <c r="CF51" s="175"/>
      <c r="CG51" s="174">
        <f>IFERROR(__xludf.DUMMYFUNCTION("""COMPUTED_VALUE"""),5.5)</f>
        <v>5.5</v>
      </c>
      <c r="CH51" s="175"/>
      <c r="CI51" s="174"/>
      <c r="CJ51" s="175"/>
      <c r="CK51" s="174"/>
      <c r="CL51" s="175"/>
      <c r="CM51" s="174">
        <f>IFERROR(__xludf.DUMMYFUNCTION("""COMPUTED_VALUE"""),6.0)</f>
        <v>6</v>
      </c>
      <c r="CN51" s="175"/>
      <c r="CO51" s="174">
        <f>IFERROR(__xludf.DUMMYFUNCTION("""COMPUTED_VALUE"""),3.0)</f>
        <v>3</v>
      </c>
      <c r="CP51" s="175"/>
      <c r="CQ51" s="174">
        <f>IFERROR(__xludf.DUMMYFUNCTION("""COMPUTED_VALUE"""),3.0)</f>
        <v>3</v>
      </c>
      <c r="CR51" s="175"/>
      <c r="CS51" s="174">
        <f>IFERROR(__xludf.DUMMYFUNCTION("""COMPUTED_VALUE"""),12.0)</f>
        <v>12</v>
      </c>
      <c r="CT51" s="173"/>
      <c r="CU51" s="174"/>
      <c r="CV51" s="173"/>
      <c r="CW51" s="174">
        <f>IFERROR(__xludf.DUMMYFUNCTION("""COMPUTED_VALUE"""),6.0)</f>
        <v>6</v>
      </c>
      <c r="CX51" s="173"/>
      <c r="CY51" s="174">
        <f>IFERROR(__xludf.DUMMYFUNCTION("""COMPUTED_VALUE"""),11.0)</f>
        <v>11</v>
      </c>
      <c r="CZ51" s="173"/>
      <c r="DA51" s="174"/>
      <c r="DB51" s="173"/>
      <c r="DC51" s="174"/>
      <c r="DD51" s="173"/>
      <c r="DE51" s="174"/>
      <c r="DF51" s="173"/>
      <c r="DG51" s="174">
        <f>IFERROR(__xludf.DUMMYFUNCTION("""COMPUTED_VALUE"""),5.5)</f>
        <v>5.5</v>
      </c>
      <c r="DH51" s="173"/>
      <c r="DI51" s="174"/>
      <c r="DJ51" s="173"/>
      <c r="DK51" s="174">
        <f>IFERROR(__xludf.DUMMYFUNCTION("""COMPUTED_VALUE"""),5.5)</f>
        <v>5.5</v>
      </c>
      <c r="DL51" s="173"/>
      <c r="DM51" s="174">
        <f>IFERROR(__xludf.DUMMYFUNCTION("""COMPUTED_VALUE"""),5.0)</f>
        <v>5</v>
      </c>
      <c r="DN51" s="173"/>
      <c r="DO51" s="174">
        <f>IFERROR(__xludf.DUMMYFUNCTION("""COMPUTED_VALUE"""),1.5)</f>
        <v>1.5</v>
      </c>
      <c r="DP51" s="173"/>
      <c r="DQ51" s="174"/>
      <c r="DR51" s="173"/>
      <c r="DS51" s="174"/>
      <c r="DT51" s="173"/>
      <c r="DU51" s="174"/>
      <c r="DV51" s="173"/>
      <c r="DW51" s="174">
        <f>IFERROR(__xludf.DUMMYFUNCTION("""COMPUTED_VALUE"""),4.0)</f>
        <v>4</v>
      </c>
      <c r="DX51" s="173"/>
      <c r="DY51" s="158"/>
      <c r="DZ51" s="159" t="str">
        <f t="shared" si="26"/>
        <v>Martin Sova</v>
      </c>
      <c r="EA51" s="202"/>
      <c r="EB51" s="203"/>
      <c r="EC51" s="202"/>
      <c r="ED51" s="203"/>
      <c r="EE51" s="202"/>
      <c r="EF51" s="203"/>
      <c r="EG51" s="202"/>
      <c r="EH51" s="203"/>
      <c r="EI51" s="202"/>
      <c r="EJ51" s="203"/>
      <c r="EK51" s="202"/>
      <c r="EL51" s="203"/>
      <c r="EM51" s="202"/>
      <c r="EN51" s="203"/>
      <c r="EO51" s="202"/>
      <c r="EP51" s="203"/>
      <c r="EQ51" s="202"/>
      <c r="ER51" s="203"/>
      <c r="ES51" s="202"/>
      <c r="ET51" s="203"/>
      <c r="EU51" s="202"/>
      <c r="EV51" s="203"/>
      <c r="EW51" s="202"/>
      <c r="EX51" s="203"/>
      <c r="EY51" s="202"/>
      <c r="EZ51" s="203"/>
      <c r="FA51" s="202"/>
      <c r="FB51" s="203"/>
      <c r="FC51" s="202"/>
      <c r="FD51" s="203"/>
      <c r="FE51" s="202"/>
      <c r="FF51" s="199"/>
      <c r="FG51" s="202"/>
      <c r="FH51" s="199"/>
      <c r="FI51" s="202"/>
      <c r="FJ51" s="199"/>
      <c r="FK51" s="202"/>
      <c r="FL51" s="199"/>
      <c r="FM51" s="202"/>
      <c r="FN51" s="199"/>
      <c r="FO51" s="202"/>
      <c r="FP51" s="199"/>
      <c r="FQ51" s="202"/>
      <c r="FR51" s="199"/>
      <c r="FS51" s="202"/>
      <c r="FT51" s="199"/>
      <c r="FU51" s="202"/>
      <c r="FV51" s="199"/>
      <c r="FW51" s="202"/>
      <c r="FX51" s="199"/>
      <c r="FY51" s="202"/>
      <c r="FZ51" s="199"/>
      <c r="GA51" s="202"/>
      <c r="GB51" s="199"/>
      <c r="GC51" s="202"/>
      <c r="GD51" s="199"/>
      <c r="GE51" s="202"/>
      <c r="GF51" s="199"/>
      <c r="GG51" s="202"/>
      <c r="GH51" s="199"/>
      <c r="GI51" s="202"/>
      <c r="GJ51" s="199"/>
      <c r="GK51" s="158"/>
      <c r="GL51" s="159" t="str">
        <f t="shared" si="27"/>
        <v>Martin Sova</v>
      </c>
      <c r="GM51" s="202"/>
      <c r="GN51" s="203"/>
      <c r="GO51" s="202"/>
      <c r="GP51" s="203"/>
      <c r="GQ51" s="202"/>
      <c r="GR51" s="203"/>
      <c r="GS51" s="202"/>
      <c r="GT51" s="203"/>
      <c r="GU51" s="202"/>
      <c r="GV51" s="203"/>
      <c r="GW51" s="202"/>
      <c r="GX51" s="203"/>
      <c r="GY51" s="202"/>
      <c r="GZ51" s="203"/>
      <c r="HA51" s="202"/>
      <c r="HB51" s="203"/>
      <c r="HC51" s="202"/>
      <c r="HD51" s="203"/>
      <c r="HE51" s="202"/>
      <c r="HF51" s="203"/>
      <c r="HG51" s="202"/>
      <c r="HH51" s="203"/>
      <c r="HI51" s="202"/>
      <c r="HJ51" s="203"/>
      <c r="HK51" s="202"/>
      <c r="HL51" s="203"/>
      <c r="HM51" s="202"/>
      <c r="HN51" s="203"/>
      <c r="HO51" s="202"/>
      <c r="HP51" s="203"/>
      <c r="HQ51" s="202"/>
      <c r="HR51" s="199"/>
      <c r="HS51" s="202"/>
      <c r="HT51" s="199"/>
      <c r="HU51" s="202"/>
      <c r="HV51" s="199"/>
      <c r="HW51" s="202"/>
      <c r="HX51" s="199"/>
      <c r="HY51" s="202"/>
      <c r="HZ51" s="199"/>
      <c r="IA51" s="202"/>
      <c r="IB51" s="199"/>
      <c r="IC51" s="202"/>
      <c r="ID51" s="199"/>
      <c r="IE51" s="202"/>
      <c r="IF51" s="199"/>
      <c r="IG51" s="202"/>
      <c r="IH51" s="199"/>
      <c r="II51" s="202"/>
      <c r="IJ51" s="199"/>
      <c r="IK51" s="202"/>
      <c r="IL51" s="199"/>
      <c r="IM51" s="202"/>
      <c r="IN51" s="199"/>
      <c r="IO51" s="202"/>
      <c r="IP51" s="199"/>
      <c r="IQ51" s="202"/>
      <c r="IR51" s="199"/>
      <c r="IS51" s="202"/>
      <c r="IT51" s="199"/>
      <c r="IU51" s="202"/>
      <c r="IV51" s="199"/>
    </row>
    <row r="52">
      <c r="A52" s="214">
        <f>IFERROR(__xludf.DUMMYFUNCTION("""COMPUTED_VALUE"""),100.0)</f>
        <v>100</v>
      </c>
      <c r="B52" s="159" t="str">
        <f t="shared" si="24"/>
        <v>Bogdan - Mihai Strajescu</v>
      </c>
      <c r="C52" s="173">
        <f t="shared" ref="C52:BL52" si="39">BO52+EA52+GM52</f>
        <v>0</v>
      </c>
      <c r="D52" s="173">
        <f t="shared" si="39"/>
        <v>0</v>
      </c>
      <c r="E52" s="173">
        <f t="shared" si="39"/>
        <v>0</v>
      </c>
      <c r="F52" s="173">
        <f t="shared" si="39"/>
        <v>0</v>
      </c>
      <c r="G52" s="173">
        <f t="shared" si="39"/>
        <v>0</v>
      </c>
      <c r="H52" s="173">
        <f t="shared" si="39"/>
        <v>0</v>
      </c>
      <c r="I52" s="173">
        <f t="shared" si="39"/>
        <v>0</v>
      </c>
      <c r="J52" s="173">
        <f t="shared" si="39"/>
        <v>0</v>
      </c>
      <c r="K52" s="173">
        <f t="shared" si="39"/>
        <v>0</v>
      </c>
      <c r="L52" s="173">
        <f t="shared" si="39"/>
        <v>0</v>
      </c>
      <c r="M52" s="173">
        <f t="shared" si="39"/>
        <v>0</v>
      </c>
      <c r="N52" s="173">
        <f t="shared" si="39"/>
        <v>0</v>
      </c>
      <c r="O52" s="173">
        <f t="shared" si="39"/>
        <v>0</v>
      </c>
      <c r="P52" s="173">
        <f t="shared" si="39"/>
        <v>0</v>
      </c>
      <c r="Q52" s="173">
        <f t="shared" si="39"/>
        <v>0</v>
      </c>
      <c r="R52" s="173">
        <f t="shared" si="39"/>
        <v>0</v>
      </c>
      <c r="S52" s="173">
        <f t="shared" si="39"/>
        <v>0</v>
      </c>
      <c r="T52" s="173">
        <f t="shared" si="39"/>
        <v>0</v>
      </c>
      <c r="U52" s="173">
        <f t="shared" si="39"/>
        <v>0</v>
      </c>
      <c r="V52" s="173">
        <f t="shared" si="39"/>
        <v>0</v>
      </c>
      <c r="W52" s="173">
        <f t="shared" si="39"/>
        <v>0</v>
      </c>
      <c r="X52" s="173">
        <f t="shared" si="39"/>
        <v>0</v>
      </c>
      <c r="Y52" s="173">
        <f t="shared" si="39"/>
        <v>0</v>
      </c>
      <c r="Z52" s="173">
        <f t="shared" si="39"/>
        <v>0</v>
      </c>
      <c r="AA52" s="173">
        <f t="shared" si="39"/>
        <v>0</v>
      </c>
      <c r="AB52" s="173">
        <f t="shared" si="39"/>
        <v>0</v>
      </c>
      <c r="AC52" s="173">
        <f t="shared" si="39"/>
        <v>0</v>
      </c>
      <c r="AD52" s="173">
        <f t="shared" si="39"/>
        <v>0</v>
      </c>
      <c r="AE52" s="173">
        <f t="shared" si="39"/>
        <v>0</v>
      </c>
      <c r="AF52" s="173">
        <f t="shared" si="39"/>
        <v>0</v>
      </c>
      <c r="AG52" s="173">
        <f t="shared" si="39"/>
        <v>0</v>
      </c>
      <c r="AH52" s="173">
        <f t="shared" si="39"/>
        <v>0</v>
      </c>
      <c r="AI52" s="173">
        <f t="shared" si="39"/>
        <v>0</v>
      </c>
      <c r="AJ52" s="173">
        <f t="shared" si="39"/>
        <v>0</v>
      </c>
      <c r="AK52" s="173">
        <f t="shared" si="39"/>
        <v>0</v>
      </c>
      <c r="AL52" s="173">
        <f t="shared" si="39"/>
        <v>0</v>
      </c>
      <c r="AM52" s="173">
        <f t="shared" si="39"/>
        <v>0</v>
      </c>
      <c r="AN52" s="173">
        <f t="shared" si="39"/>
        <v>0</v>
      </c>
      <c r="AO52" s="173">
        <f t="shared" si="39"/>
        <v>0</v>
      </c>
      <c r="AP52" s="173">
        <f t="shared" si="39"/>
        <v>0</v>
      </c>
      <c r="AQ52" s="173">
        <f t="shared" si="39"/>
        <v>0</v>
      </c>
      <c r="AR52" s="173">
        <f t="shared" si="39"/>
        <v>0</v>
      </c>
      <c r="AS52" s="173">
        <f t="shared" si="39"/>
        <v>0</v>
      </c>
      <c r="AT52" s="173">
        <f t="shared" si="39"/>
        <v>0</v>
      </c>
      <c r="AU52" s="173">
        <f t="shared" si="39"/>
        <v>0</v>
      </c>
      <c r="AV52" s="173">
        <f t="shared" si="39"/>
        <v>0</v>
      </c>
      <c r="AW52" s="173">
        <f t="shared" si="39"/>
        <v>0</v>
      </c>
      <c r="AX52" s="173">
        <f t="shared" si="39"/>
        <v>0</v>
      </c>
      <c r="AY52" s="173">
        <f t="shared" si="39"/>
        <v>0</v>
      </c>
      <c r="AZ52" s="173">
        <f t="shared" si="39"/>
        <v>0</v>
      </c>
      <c r="BA52" s="173">
        <f t="shared" si="39"/>
        <v>0</v>
      </c>
      <c r="BB52" s="173">
        <f t="shared" si="39"/>
        <v>0</v>
      </c>
      <c r="BC52" s="173">
        <f t="shared" si="39"/>
        <v>0</v>
      </c>
      <c r="BD52" s="173">
        <f t="shared" si="39"/>
        <v>0</v>
      </c>
      <c r="BE52" s="173">
        <f t="shared" si="39"/>
        <v>0</v>
      </c>
      <c r="BF52" s="173">
        <f t="shared" si="39"/>
        <v>0</v>
      </c>
      <c r="BG52" s="173">
        <f t="shared" si="39"/>
        <v>0</v>
      </c>
      <c r="BH52" s="173">
        <f t="shared" si="39"/>
        <v>0</v>
      </c>
      <c r="BI52" s="173">
        <f t="shared" si="39"/>
        <v>0</v>
      </c>
      <c r="BJ52" s="173">
        <f t="shared" si="39"/>
        <v>0</v>
      </c>
      <c r="BK52" s="173">
        <f t="shared" si="39"/>
        <v>0</v>
      </c>
      <c r="BL52" s="173">
        <f t="shared" si="39"/>
        <v>0</v>
      </c>
      <c r="BM52" s="158"/>
      <c r="BN52" s="159" t="str">
        <f>IFERROR(__xludf.DUMMYFUNCTION("""COMPUTED_VALUE"""),"Bogdan - Mihai Strajescu")</f>
        <v>Bogdan - Mihai Strajescu</v>
      </c>
      <c r="BO52" s="174"/>
      <c r="BP52" s="175"/>
      <c r="BQ52" s="174"/>
      <c r="BR52" s="175"/>
      <c r="BS52" s="174"/>
      <c r="BT52" s="175"/>
      <c r="BU52" s="174"/>
      <c r="BV52" s="175"/>
      <c r="BW52" s="174"/>
      <c r="BX52" s="175"/>
      <c r="BY52" s="176"/>
      <c r="BZ52" s="181"/>
      <c r="CA52" s="174"/>
      <c r="CB52" s="175"/>
      <c r="CC52" s="174"/>
      <c r="CD52" s="175"/>
      <c r="CE52" s="176"/>
      <c r="CF52" s="181"/>
      <c r="CG52" s="174"/>
      <c r="CH52" s="175"/>
      <c r="CI52" s="174"/>
      <c r="CJ52" s="175"/>
      <c r="CK52" s="174"/>
      <c r="CL52" s="175"/>
      <c r="CM52" s="176"/>
      <c r="CN52" s="181"/>
      <c r="CO52" s="176"/>
      <c r="CP52" s="181"/>
      <c r="CQ52" s="174"/>
      <c r="CR52" s="175"/>
      <c r="CS52" s="174"/>
      <c r="CT52" s="173"/>
      <c r="CU52" s="174"/>
      <c r="CV52" s="173"/>
      <c r="CW52" s="174"/>
      <c r="CX52" s="173"/>
      <c r="CY52" s="174"/>
      <c r="CZ52" s="173"/>
      <c r="DA52" s="174"/>
      <c r="DB52" s="173"/>
      <c r="DC52" s="176"/>
      <c r="DD52" s="173"/>
      <c r="DE52" s="174"/>
      <c r="DF52" s="173"/>
      <c r="DG52" s="174"/>
      <c r="DH52" s="173"/>
      <c r="DI52" s="174"/>
      <c r="DJ52" s="173"/>
      <c r="DK52" s="174"/>
      <c r="DL52" s="173"/>
      <c r="DM52" s="174"/>
      <c r="DN52" s="173"/>
      <c r="DO52" s="174"/>
      <c r="DP52" s="173"/>
      <c r="DQ52" s="174"/>
      <c r="DR52" s="173"/>
      <c r="DS52" s="176"/>
      <c r="DT52" s="173"/>
      <c r="DU52" s="174"/>
      <c r="DV52" s="173"/>
      <c r="DW52" s="174"/>
      <c r="DX52" s="173"/>
      <c r="DY52" s="158"/>
      <c r="DZ52" s="159" t="str">
        <f t="shared" si="26"/>
        <v>Bogdan - Mihai Strajescu</v>
      </c>
      <c r="EA52" s="202"/>
      <c r="EB52" s="203"/>
      <c r="EC52" s="202"/>
      <c r="ED52" s="203"/>
      <c r="EE52" s="202"/>
      <c r="EF52" s="203"/>
      <c r="EG52" s="202"/>
      <c r="EH52" s="203"/>
      <c r="EI52" s="202"/>
      <c r="EJ52" s="203"/>
      <c r="EK52" s="204"/>
      <c r="EL52" s="205"/>
      <c r="EM52" s="202"/>
      <c r="EN52" s="203"/>
      <c r="EO52" s="202"/>
      <c r="EP52" s="203"/>
      <c r="EQ52" s="204"/>
      <c r="ER52" s="205"/>
      <c r="ES52" s="202"/>
      <c r="ET52" s="203"/>
      <c r="EU52" s="202"/>
      <c r="EV52" s="203"/>
      <c r="EW52" s="202"/>
      <c r="EX52" s="203"/>
      <c r="EY52" s="204"/>
      <c r="EZ52" s="205"/>
      <c r="FA52" s="204"/>
      <c r="FB52" s="205"/>
      <c r="FC52" s="202"/>
      <c r="FD52" s="203"/>
      <c r="FE52" s="202"/>
      <c r="FF52" s="199"/>
      <c r="FG52" s="202"/>
      <c r="FH52" s="199"/>
      <c r="FI52" s="202"/>
      <c r="FJ52" s="199"/>
      <c r="FK52" s="202"/>
      <c r="FL52" s="199"/>
      <c r="FM52" s="202"/>
      <c r="FN52" s="199"/>
      <c r="FO52" s="204"/>
      <c r="FP52" s="199"/>
      <c r="FQ52" s="202"/>
      <c r="FR52" s="199"/>
      <c r="FS52" s="202"/>
      <c r="FT52" s="199"/>
      <c r="FU52" s="202"/>
      <c r="FV52" s="199"/>
      <c r="FW52" s="202"/>
      <c r="FX52" s="199"/>
      <c r="FY52" s="202"/>
      <c r="FZ52" s="199"/>
      <c r="GA52" s="202"/>
      <c r="GB52" s="199"/>
      <c r="GC52" s="202"/>
      <c r="GD52" s="199"/>
      <c r="GE52" s="204"/>
      <c r="GF52" s="199"/>
      <c r="GG52" s="202"/>
      <c r="GH52" s="199"/>
      <c r="GI52" s="202"/>
      <c r="GJ52" s="199"/>
      <c r="GK52" s="158"/>
      <c r="GL52" s="159" t="str">
        <f t="shared" si="27"/>
        <v>Bogdan - Mihai Strajescu</v>
      </c>
      <c r="GM52" s="202"/>
      <c r="GN52" s="203"/>
      <c r="GO52" s="202"/>
      <c r="GP52" s="203"/>
      <c r="GQ52" s="202"/>
      <c r="GR52" s="203"/>
      <c r="GS52" s="202"/>
      <c r="GT52" s="203"/>
      <c r="GU52" s="202"/>
      <c r="GV52" s="203"/>
      <c r="GW52" s="204"/>
      <c r="GX52" s="205"/>
      <c r="GY52" s="202"/>
      <c r="GZ52" s="203"/>
      <c r="HA52" s="202"/>
      <c r="HB52" s="203"/>
      <c r="HC52" s="204"/>
      <c r="HD52" s="205"/>
      <c r="HE52" s="202"/>
      <c r="HF52" s="203"/>
      <c r="HG52" s="202"/>
      <c r="HH52" s="203"/>
      <c r="HI52" s="202"/>
      <c r="HJ52" s="203"/>
      <c r="HK52" s="204"/>
      <c r="HL52" s="205"/>
      <c r="HM52" s="204"/>
      <c r="HN52" s="205"/>
      <c r="HO52" s="202"/>
      <c r="HP52" s="203"/>
      <c r="HQ52" s="202"/>
      <c r="HR52" s="199"/>
      <c r="HS52" s="202"/>
      <c r="HT52" s="199"/>
      <c r="HU52" s="202"/>
      <c r="HV52" s="199"/>
      <c r="HW52" s="202"/>
      <c r="HX52" s="199"/>
      <c r="HY52" s="202"/>
      <c r="HZ52" s="199"/>
      <c r="IA52" s="204"/>
      <c r="IB52" s="199"/>
      <c r="IC52" s="202"/>
      <c r="ID52" s="199"/>
      <c r="IE52" s="202"/>
      <c r="IF52" s="199"/>
      <c r="IG52" s="202"/>
      <c r="IH52" s="199"/>
      <c r="II52" s="202"/>
      <c r="IJ52" s="199"/>
      <c r="IK52" s="202"/>
      <c r="IL52" s="199"/>
      <c r="IM52" s="202"/>
      <c r="IN52" s="199"/>
      <c r="IO52" s="202"/>
      <c r="IP52" s="199"/>
      <c r="IQ52" s="204"/>
      <c r="IR52" s="199"/>
      <c r="IS52" s="202"/>
      <c r="IT52" s="199"/>
      <c r="IU52" s="202"/>
      <c r="IV52" s="199"/>
    </row>
    <row r="53">
      <c r="A53" s="214">
        <f>IFERROR(__xludf.DUMMYFUNCTION("""COMPUTED_VALUE"""),100.0)</f>
        <v>100</v>
      </c>
      <c r="B53" s="159" t="str">
        <f t="shared" si="24"/>
        <v>William Simba</v>
      </c>
      <c r="C53" s="173">
        <f t="shared" ref="C53:BL53" si="40">BO53+EA53+GM53</f>
        <v>10.5</v>
      </c>
      <c r="D53" s="173">
        <f t="shared" si="40"/>
        <v>0</v>
      </c>
      <c r="E53" s="173">
        <f t="shared" si="40"/>
        <v>0</v>
      </c>
      <c r="F53" s="173">
        <f t="shared" si="40"/>
        <v>0</v>
      </c>
      <c r="G53" s="173">
        <f t="shared" si="40"/>
        <v>0</v>
      </c>
      <c r="H53" s="173">
        <f t="shared" si="40"/>
        <v>0</v>
      </c>
      <c r="I53" s="173">
        <f t="shared" si="40"/>
        <v>9</v>
      </c>
      <c r="J53" s="173">
        <f t="shared" si="40"/>
        <v>0</v>
      </c>
      <c r="K53" s="173">
        <f t="shared" si="40"/>
        <v>9</v>
      </c>
      <c r="L53" s="173">
        <f t="shared" si="40"/>
        <v>1000</v>
      </c>
      <c r="M53" s="173">
        <f t="shared" si="40"/>
        <v>0</v>
      </c>
      <c r="N53" s="173">
        <f t="shared" si="40"/>
        <v>0</v>
      </c>
      <c r="O53" s="173">
        <f t="shared" si="40"/>
        <v>10.5</v>
      </c>
      <c r="P53" s="173">
        <f t="shared" si="40"/>
        <v>0</v>
      </c>
      <c r="Q53" s="173">
        <f t="shared" si="40"/>
        <v>11</v>
      </c>
      <c r="R53" s="173">
        <f t="shared" si="40"/>
        <v>0</v>
      </c>
      <c r="S53" s="173">
        <f t="shared" si="40"/>
        <v>6.5</v>
      </c>
      <c r="T53" s="173">
        <f t="shared" si="40"/>
        <v>0</v>
      </c>
      <c r="U53" s="173">
        <f t="shared" si="40"/>
        <v>0</v>
      </c>
      <c r="V53" s="173">
        <f t="shared" si="40"/>
        <v>0</v>
      </c>
      <c r="W53" s="173">
        <f t="shared" si="40"/>
        <v>14.5</v>
      </c>
      <c r="X53" s="173">
        <f t="shared" si="40"/>
        <v>0</v>
      </c>
      <c r="Y53" s="173">
        <f t="shared" si="40"/>
        <v>8.5</v>
      </c>
      <c r="Z53" s="173">
        <f t="shared" si="40"/>
        <v>1000</v>
      </c>
      <c r="AA53" s="173">
        <f t="shared" si="40"/>
        <v>0</v>
      </c>
      <c r="AB53" s="173">
        <f t="shared" si="40"/>
        <v>0</v>
      </c>
      <c r="AC53" s="173">
        <f t="shared" si="40"/>
        <v>10.5</v>
      </c>
      <c r="AD53" s="173">
        <f t="shared" si="40"/>
        <v>0</v>
      </c>
      <c r="AE53" s="173">
        <f t="shared" si="40"/>
        <v>10.5</v>
      </c>
      <c r="AF53" s="173">
        <f t="shared" si="40"/>
        <v>0</v>
      </c>
      <c r="AG53" s="173">
        <f t="shared" si="40"/>
        <v>0</v>
      </c>
      <c r="AH53" s="173">
        <f t="shared" si="40"/>
        <v>0</v>
      </c>
      <c r="AI53" s="173">
        <f t="shared" si="40"/>
        <v>0</v>
      </c>
      <c r="AJ53" s="173">
        <f t="shared" si="40"/>
        <v>0</v>
      </c>
      <c r="AK53" s="173">
        <f t="shared" si="40"/>
        <v>0</v>
      </c>
      <c r="AL53" s="173">
        <f t="shared" si="40"/>
        <v>0</v>
      </c>
      <c r="AM53" s="173">
        <f t="shared" si="40"/>
        <v>0</v>
      </c>
      <c r="AN53" s="173">
        <f t="shared" si="40"/>
        <v>0</v>
      </c>
      <c r="AO53" s="173">
        <f t="shared" si="40"/>
        <v>0</v>
      </c>
      <c r="AP53" s="173">
        <f t="shared" si="40"/>
        <v>0</v>
      </c>
      <c r="AQ53" s="173">
        <f t="shared" si="40"/>
        <v>0</v>
      </c>
      <c r="AR53" s="173">
        <f t="shared" si="40"/>
        <v>0</v>
      </c>
      <c r="AS53" s="173">
        <f t="shared" si="40"/>
        <v>0</v>
      </c>
      <c r="AT53" s="173">
        <f t="shared" si="40"/>
        <v>0</v>
      </c>
      <c r="AU53" s="173">
        <f t="shared" si="40"/>
        <v>0</v>
      </c>
      <c r="AV53" s="173">
        <f t="shared" si="40"/>
        <v>0</v>
      </c>
      <c r="AW53" s="173">
        <f t="shared" si="40"/>
        <v>0</v>
      </c>
      <c r="AX53" s="173">
        <f t="shared" si="40"/>
        <v>0</v>
      </c>
      <c r="AY53" s="173">
        <f t="shared" si="40"/>
        <v>0</v>
      </c>
      <c r="AZ53" s="173">
        <f t="shared" si="40"/>
        <v>0</v>
      </c>
      <c r="BA53" s="173">
        <f t="shared" si="40"/>
        <v>0</v>
      </c>
      <c r="BB53" s="173">
        <f t="shared" si="40"/>
        <v>0</v>
      </c>
      <c r="BC53" s="173">
        <f t="shared" si="40"/>
        <v>0</v>
      </c>
      <c r="BD53" s="173">
        <f t="shared" si="40"/>
        <v>0</v>
      </c>
      <c r="BE53" s="173">
        <f t="shared" si="40"/>
        <v>0</v>
      </c>
      <c r="BF53" s="173">
        <f t="shared" si="40"/>
        <v>0</v>
      </c>
      <c r="BG53" s="173">
        <f t="shared" si="40"/>
        <v>0</v>
      </c>
      <c r="BH53" s="173">
        <f t="shared" si="40"/>
        <v>0</v>
      </c>
      <c r="BI53" s="173">
        <f t="shared" si="40"/>
        <v>0</v>
      </c>
      <c r="BJ53" s="173">
        <f t="shared" si="40"/>
        <v>0</v>
      </c>
      <c r="BK53" s="173">
        <f t="shared" si="40"/>
        <v>0</v>
      </c>
      <c r="BL53" s="173">
        <f t="shared" si="40"/>
        <v>0</v>
      </c>
      <c r="BM53" s="158"/>
      <c r="BN53" s="159" t="str">
        <f>IFERROR(__xludf.DUMMYFUNCTION("""COMPUTED_VALUE"""),"William Simba")</f>
        <v>William Simba</v>
      </c>
      <c r="BO53" s="174"/>
      <c r="BP53" s="175"/>
      <c r="BQ53" s="174"/>
      <c r="BR53" s="175"/>
      <c r="BS53" s="174"/>
      <c r="BT53" s="175"/>
      <c r="BU53" s="174"/>
      <c r="BV53" s="175"/>
      <c r="BW53" s="174"/>
      <c r="BX53" s="175"/>
      <c r="BY53" s="174"/>
      <c r="BZ53" s="175"/>
      <c r="CA53" s="174"/>
      <c r="CB53" s="175"/>
      <c r="CC53" s="174"/>
      <c r="CD53" s="175"/>
      <c r="CE53" s="174"/>
      <c r="CF53" s="175"/>
      <c r="CG53" s="174"/>
      <c r="CH53" s="175"/>
      <c r="CI53" s="174"/>
      <c r="CJ53" s="175"/>
      <c r="CK53" s="174"/>
      <c r="CL53" s="175"/>
      <c r="CM53" s="174"/>
      <c r="CN53" s="175"/>
      <c r="CO53" s="174"/>
      <c r="CP53" s="175"/>
      <c r="CQ53" s="174"/>
      <c r="CR53" s="175"/>
      <c r="CS53" s="174"/>
      <c r="CT53" s="173"/>
      <c r="CU53" s="174"/>
      <c r="CV53" s="173"/>
      <c r="CW53" s="174"/>
      <c r="CX53" s="173"/>
      <c r="CY53" s="174"/>
      <c r="CZ53" s="173"/>
      <c r="DA53" s="174"/>
      <c r="DB53" s="173"/>
      <c r="DC53" s="174"/>
      <c r="DD53" s="173"/>
      <c r="DE53" s="174"/>
      <c r="DF53" s="173"/>
      <c r="DG53" s="174"/>
      <c r="DH53" s="173"/>
      <c r="DI53" s="174"/>
      <c r="DJ53" s="173"/>
      <c r="DK53" s="174"/>
      <c r="DL53" s="173"/>
      <c r="DM53" s="174"/>
      <c r="DN53" s="173"/>
      <c r="DO53" s="174"/>
      <c r="DP53" s="173"/>
      <c r="DQ53" s="174"/>
      <c r="DR53" s="173"/>
      <c r="DS53" s="174"/>
      <c r="DT53" s="173"/>
      <c r="DU53" s="174"/>
      <c r="DV53" s="173"/>
      <c r="DW53" s="174"/>
      <c r="DX53" s="173"/>
      <c r="DY53" s="158"/>
      <c r="DZ53" s="159" t="str">
        <f t="shared" si="26"/>
        <v>William Simba</v>
      </c>
      <c r="EA53" s="202">
        <f>IFERROR(__xludf.DUMMYFUNCTION("""COMPUTED_VALUE"""),10.5)</f>
        <v>10.5</v>
      </c>
      <c r="EB53" s="203"/>
      <c r="EC53" s="202"/>
      <c r="ED53" s="203"/>
      <c r="EE53" s="202"/>
      <c r="EF53" s="203"/>
      <c r="EG53" s="202">
        <f>IFERROR(__xludf.DUMMYFUNCTION("""COMPUTED_VALUE"""),9.0)</f>
        <v>9</v>
      </c>
      <c r="EH53" s="203"/>
      <c r="EI53" s="202">
        <f>IFERROR(__xludf.DUMMYFUNCTION("""COMPUTED_VALUE"""),9.0)</f>
        <v>9</v>
      </c>
      <c r="EJ53" s="203">
        <f>IFERROR(__xludf.DUMMYFUNCTION("""COMPUTED_VALUE"""),1000.0)</f>
        <v>1000</v>
      </c>
      <c r="EK53" s="202"/>
      <c r="EL53" s="203"/>
      <c r="EM53" s="202">
        <f>IFERROR(__xludf.DUMMYFUNCTION("""COMPUTED_VALUE"""),10.5)</f>
        <v>10.5</v>
      </c>
      <c r="EN53" s="203"/>
      <c r="EO53" s="202">
        <f>IFERROR(__xludf.DUMMYFUNCTION("""COMPUTED_VALUE"""),11.0)</f>
        <v>11</v>
      </c>
      <c r="EP53" s="203"/>
      <c r="EQ53" s="202">
        <f>IFERROR(__xludf.DUMMYFUNCTION("""COMPUTED_VALUE"""),6.5)</f>
        <v>6.5</v>
      </c>
      <c r="ER53" s="203"/>
      <c r="ES53" s="202"/>
      <c r="ET53" s="203"/>
      <c r="EU53" s="202">
        <f>IFERROR(__xludf.DUMMYFUNCTION("""COMPUTED_VALUE"""),14.5)</f>
        <v>14.5</v>
      </c>
      <c r="EV53" s="203"/>
      <c r="EW53" s="202">
        <f>IFERROR(__xludf.DUMMYFUNCTION("""COMPUTED_VALUE"""),8.5)</f>
        <v>8.5</v>
      </c>
      <c r="EX53" s="203">
        <f>IFERROR(__xludf.DUMMYFUNCTION("""COMPUTED_VALUE"""),1000.0)</f>
        <v>1000</v>
      </c>
      <c r="EY53" s="202"/>
      <c r="EZ53" s="203"/>
      <c r="FA53" s="202">
        <f>IFERROR(__xludf.DUMMYFUNCTION("""COMPUTED_VALUE"""),10.5)</f>
        <v>10.5</v>
      </c>
      <c r="FB53" s="203"/>
      <c r="FC53" s="202">
        <f>IFERROR(__xludf.DUMMYFUNCTION("""COMPUTED_VALUE"""),10.5)</f>
        <v>10.5</v>
      </c>
      <c r="FD53" s="203"/>
      <c r="FE53" s="202"/>
      <c r="FF53" s="199"/>
      <c r="FG53" s="202"/>
      <c r="FH53" s="199"/>
      <c r="FI53" s="202"/>
      <c r="FJ53" s="199"/>
      <c r="FK53" s="202"/>
      <c r="FL53" s="199"/>
      <c r="FM53" s="202"/>
      <c r="FN53" s="199"/>
      <c r="FO53" s="202"/>
      <c r="FP53" s="199"/>
      <c r="FQ53" s="202"/>
      <c r="FR53" s="199"/>
      <c r="FS53" s="202"/>
      <c r="FT53" s="199"/>
      <c r="FU53" s="202"/>
      <c r="FV53" s="199"/>
      <c r="FW53" s="202"/>
      <c r="FX53" s="199"/>
      <c r="FY53" s="202"/>
      <c r="FZ53" s="199"/>
      <c r="GA53" s="202"/>
      <c r="GB53" s="199"/>
      <c r="GC53" s="202"/>
      <c r="GD53" s="199"/>
      <c r="GE53" s="202"/>
      <c r="GF53" s="199"/>
      <c r="GG53" s="202"/>
      <c r="GH53" s="199"/>
      <c r="GI53" s="202"/>
      <c r="GJ53" s="199"/>
      <c r="GK53" s="158"/>
      <c r="GL53" s="159" t="str">
        <f t="shared" si="27"/>
        <v>William Simba</v>
      </c>
      <c r="GM53" s="202"/>
      <c r="GN53" s="203"/>
      <c r="GO53" s="202"/>
      <c r="GP53" s="203"/>
      <c r="GQ53" s="202"/>
      <c r="GR53" s="203"/>
      <c r="GS53" s="202"/>
      <c r="GT53" s="203"/>
      <c r="GU53" s="202"/>
      <c r="GV53" s="203"/>
      <c r="GW53" s="202"/>
      <c r="GX53" s="203"/>
      <c r="GY53" s="202"/>
      <c r="GZ53" s="203"/>
      <c r="HA53" s="202"/>
      <c r="HB53" s="203"/>
      <c r="HC53" s="202"/>
      <c r="HD53" s="203"/>
      <c r="HE53" s="202"/>
      <c r="HF53" s="203"/>
      <c r="HG53" s="202"/>
      <c r="HH53" s="203"/>
      <c r="HI53" s="202"/>
      <c r="HJ53" s="203"/>
      <c r="HK53" s="202"/>
      <c r="HL53" s="203"/>
      <c r="HM53" s="202"/>
      <c r="HN53" s="203"/>
      <c r="HO53" s="202"/>
      <c r="HP53" s="203"/>
      <c r="HQ53" s="202"/>
      <c r="HR53" s="199"/>
      <c r="HS53" s="202"/>
      <c r="HT53" s="199"/>
      <c r="HU53" s="202"/>
      <c r="HV53" s="199"/>
      <c r="HW53" s="202"/>
      <c r="HX53" s="199"/>
      <c r="HY53" s="202"/>
      <c r="HZ53" s="199"/>
      <c r="IA53" s="202"/>
      <c r="IB53" s="199"/>
      <c r="IC53" s="202"/>
      <c r="ID53" s="199"/>
      <c r="IE53" s="202"/>
      <c r="IF53" s="199"/>
      <c r="IG53" s="202"/>
      <c r="IH53" s="199"/>
      <c r="II53" s="202"/>
      <c r="IJ53" s="199"/>
      <c r="IK53" s="202"/>
      <c r="IL53" s="199"/>
      <c r="IM53" s="202"/>
      <c r="IN53" s="199"/>
      <c r="IO53" s="202"/>
      <c r="IP53" s="199"/>
      <c r="IQ53" s="202"/>
      <c r="IR53" s="199"/>
      <c r="IS53" s="202"/>
      <c r="IT53" s="199"/>
      <c r="IU53" s="202"/>
      <c r="IV53" s="199"/>
    </row>
    <row r="54">
      <c r="A54" s="214">
        <f>IFERROR(__xludf.DUMMYFUNCTION("""COMPUTED_VALUE"""),100.0)</f>
        <v>100</v>
      </c>
      <c r="B54" s="159" t="str">
        <f t="shared" si="24"/>
        <v>Jan Pelikán</v>
      </c>
      <c r="C54" s="173">
        <f t="shared" ref="C54:BL54" si="41">BO54+EA54+GM54</f>
        <v>0</v>
      </c>
      <c r="D54" s="173">
        <f t="shared" si="41"/>
        <v>0</v>
      </c>
      <c r="E54" s="173">
        <f t="shared" si="41"/>
        <v>11.5</v>
      </c>
      <c r="F54" s="173">
        <f t="shared" si="41"/>
        <v>0</v>
      </c>
      <c r="G54" s="173">
        <f t="shared" si="41"/>
        <v>5.5</v>
      </c>
      <c r="H54" s="173">
        <f t="shared" si="41"/>
        <v>0</v>
      </c>
      <c r="I54" s="173">
        <f t="shared" si="41"/>
        <v>0</v>
      </c>
      <c r="J54" s="173">
        <f t="shared" si="41"/>
        <v>0</v>
      </c>
      <c r="K54" s="173">
        <f t="shared" si="41"/>
        <v>0</v>
      </c>
      <c r="L54" s="173">
        <f t="shared" si="41"/>
        <v>0</v>
      </c>
      <c r="M54" s="173">
        <f t="shared" si="41"/>
        <v>0</v>
      </c>
      <c r="N54" s="173">
        <f t="shared" si="41"/>
        <v>0</v>
      </c>
      <c r="O54" s="173">
        <f t="shared" si="41"/>
        <v>0</v>
      </c>
      <c r="P54" s="173">
        <f t="shared" si="41"/>
        <v>0</v>
      </c>
      <c r="Q54" s="173">
        <f t="shared" si="41"/>
        <v>5</v>
      </c>
      <c r="R54" s="173">
        <f t="shared" si="41"/>
        <v>0</v>
      </c>
      <c r="S54" s="173">
        <f t="shared" si="41"/>
        <v>4.5</v>
      </c>
      <c r="T54" s="173">
        <f t="shared" si="41"/>
        <v>0</v>
      </c>
      <c r="U54" s="173">
        <f t="shared" si="41"/>
        <v>0</v>
      </c>
      <c r="V54" s="173">
        <f t="shared" si="41"/>
        <v>0</v>
      </c>
      <c r="W54" s="173">
        <f t="shared" si="41"/>
        <v>1.5</v>
      </c>
      <c r="X54" s="173">
        <f t="shared" si="41"/>
        <v>0</v>
      </c>
      <c r="Y54" s="173">
        <f t="shared" si="41"/>
        <v>5.5</v>
      </c>
      <c r="Z54" s="173">
        <f t="shared" si="41"/>
        <v>0</v>
      </c>
      <c r="AA54" s="173">
        <f t="shared" si="41"/>
        <v>0</v>
      </c>
      <c r="AB54" s="173">
        <f t="shared" si="41"/>
        <v>0</v>
      </c>
      <c r="AC54" s="173">
        <f t="shared" si="41"/>
        <v>0</v>
      </c>
      <c r="AD54" s="173">
        <f t="shared" si="41"/>
        <v>0</v>
      </c>
      <c r="AE54" s="173">
        <f t="shared" si="41"/>
        <v>0</v>
      </c>
      <c r="AF54" s="173">
        <f t="shared" si="41"/>
        <v>0</v>
      </c>
      <c r="AG54" s="173">
        <f t="shared" si="41"/>
        <v>0</v>
      </c>
      <c r="AH54" s="173">
        <f t="shared" si="41"/>
        <v>0</v>
      </c>
      <c r="AI54" s="173">
        <f t="shared" si="41"/>
        <v>5.5</v>
      </c>
      <c r="AJ54" s="173">
        <f t="shared" si="41"/>
        <v>0</v>
      </c>
      <c r="AK54" s="173">
        <f t="shared" si="41"/>
        <v>0</v>
      </c>
      <c r="AL54" s="173">
        <f t="shared" si="41"/>
        <v>0</v>
      </c>
      <c r="AM54" s="173">
        <f t="shared" si="41"/>
        <v>4.5</v>
      </c>
      <c r="AN54" s="173">
        <f t="shared" si="41"/>
        <v>0</v>
      </c>
      <c r="AO54" s="173">
        <f t="shared" si="41"/>
        <v>0</v>
      </c>
      <c r="AP54" s="173">
        <f t="shared" si="41"/>
        <v>0</v>
      </c>
      <c r="AQ54" s="173">
        <f t="shared" si="41"/>
        <v>0</v>
      </c>
      <c r="AR54" s="173">
        <f t="shared" si="41"/>
        <v>0</v>
      </c>
      <c r="AS54" s="173">
        <f t="shared" si="41"/>
        <v>0</v>
      </c>
      <c r="AT54" s="173">
        <f t="shared" si="41"/>
        <v>0</v>
      </c>
      <c r="AU54" s="173">
        <f t="shared" si="41"/>
        <v>0</v>
      </c>
      <c r="AV54" s="173">
        <f t="shared" si="41"/>
        <v>0</v>
      </c>
      <c r="AW54" s="173">
        <f t="shared" si="41"/>
        <v>0</v>
      </c>
      <c r="AX54" s="173">
        <f t="shared" si="41"/>
        <v>0</v>
      </c>
      <c r="AY54" s="173">
        <f t="shared" si="41"/>
        <v>0</v>
      </c>
      <c r="AZ54" s="173">
        <f t="shared" si="41"/>
        <v>0</v>
      </c>
      <c r="BA54" s="173">
        <f t="shared" si="41"/>
        <v>0</v>
      </c>
      <c r="BB54" s="173">
        <f t="shared" si="41"/>
        <v>0</v>
      </c>
      <c r="BC54" s="173">
        <f t="shared" si="41"/>
        <v>5.5</v>
      </c>
      <c r="BD54" s="173">
        <f t="shared" si="41"/>
        <v>0</v>
      </c>
      <c r="BE54" s="173">
        <f t="shared" si="41"/>
        <v>0</v>
      </c>
      <c r="BF54" s="173">
        <f t="shared" si="41"/>
        <v>0</v>
      </c>
      <c r="BG54" s="173">
        <f t="shared" si="41"/>
        <v>0</v>
      </c>
      <c r="BH54" s="173">
        <f t="shared" si="41"/>
        <v>0</v>
      </c>
      <c r="BI54" s="173">
        <f t="shared" si="41"/>
        <v>0</v>
      </c>
      <c r="BJ54" s="173">
        <f t="shared" si="41"/>
        <v>0</v>
      </c>
      <c r="BK54" s="173">
        <f t="shared" si="41"/>
        <v>5</v>
      </c>
      <c r="BL54" s="173">
        <f t="shared" si="41"/>
        <v>0</v>
      </c>
      <c r="BM54" s="158"/>
      <c r="BN54" s="159" t="str">
        <f>IFERROR(__xludf.DUMMYFUNCTION("""COMPUTED_VALUE"""),"Jan Pelikán")</f>
        <v>Jan Pelikán</v>
      </c>
      <c r="BO54" s="174"/>
      <c r="BP54" s="175"/>
      <c r="BQ54" s="174">
        <f>IFERROR(__xludf.DUMMYFUNCTION("""COMPUTED_VALUE"""),11.5)</f>
        <v>11.5</v>
      </c>
      <c r="BR54" s="175"/>
      <c r="BS54" s="174">
        <f>IFERROR(__xludf.DUMMYFUNCTION("""COMPUTED_VALUE"""),5.5)</f>
        <v>5.5</v>
      </c>
      <c r="BT54" s="175"/>
      <c r="BU54" s="174"/>
      <c r="BV54" s="175"/>
      <c r="BW54" s="174"/>
      <c r="BX54" s="175"/>
      <c r="BY54" s="174"/>
      <c r="BZ54" s="175"/>
      <c r="CA54" s="174"/>
      <c r="CB54" s="175"/>
      <c r="CC54" s="174">
        <f>IFERROR(__xludf.DUMMYFUNCTION("""COMPUTED_VALUE"""),5.0)</f>
        <v>5</v>
      </c>
      <c r="CD54" s="175"/>
      <c r="CE54" s="174">
        <f>IFERROR(__xludf.DUMMYFUNCTION("""COMPUTED_VALUE"""),4.5)</f>
        <v>4.5</v>
      </c>
      <c r="CF54" s="175"/>
      <c r="CG54" s="174"/>
      <c r="CH54" s="175"/>
      <c r="CI54" s="174">
        <f>IFERROR(__xludf.DUMMYFUNCTION("""COMPUTED_VALUE"""),1.5)</f>
        <v>1.5</v>
      </c>
      <c r="CJ54" s="175"/>
      <c r="CK54" s="174">
        <f>IFERROR(__xludf.DUMMYFUNCTION("""COMPUTED_VALUE"""),5.5)</f>
        <v>5.5</v>
      </c>
      <c r="CL54" s="175"/>
      <c r="CM54" s="174"/>
      <c r="CN54" s="175"/>
      <c r="CO54" s="174"/>
      <c r="CP54" s="175"/>
      <c r="CQ54" s="174"/>
      <c r="CR54" s="175"/>
      <c r="CS54" s="174"/>
      <c r="CT54" s="173"/>
      <c r="CU54" s="174">
        <f>IFERROR(__xludf.DUMMYFUNCTION("""COMPUTED_VALUE"""),5.5)</f>
        <v>5.5</v>
      </c>
      <c r="CV54" s="173"/>
      <c r="CW54" s="174"/>
      <c r="CX54" s="173"/>
      <c r="CY54" s="174">
        <f>IFERROR(__xludf.DUMMYFUNCTION("""COMPUTED_VALUE"""),4.5)</f>
        <v>4.5</v>
      </c>
      <c r="CZ54" s="173"/>
      <c r="DA54" s="174"/>
      <c r="DB54" s="173"/>
      <c r="DC54" s="174"/>
      <c r="DD54" s="173"/>
      <c r="DE54" s="174"/>
      <c r="DF54" s="173"/>
      <c r="DG54" s="174"/>
      <c r="DH54" s="173"/>
      <c r="DI54" s="174"/>
      <c r="DJ54" s="173"/>
      <c r="DK54" s="174"/>
      <c r="DL54" s="173"/>
      <c r="DM54" s="174"/>
      <c r="DN54" s="173"/>
      <c r="DO54" s="174">
        <f>IFERROR(__xludf.DUMMYFUNCTION("""COMPUTED_VALUE"""),5.5)</f>
        <v>5.5</v>
      </c>
      <c r="DP54" s="173"/>
      <c r="DQ54" s="174"/>
      <c r="DR54" s="173"/>
      <c r="DS54" s="174"/>
      <c r="DT54" s="173"/>
      <c r="DU54" s="174"/>
      <c r="DV54" s="173"/>
      <c r="DW54" s="174">
        <f>IFERROR(__xludf.DUMMYFUNCTION("""COMPUTED_VALUE"""),5.0)</f>
        <v>5</v>
      </c>
      <c r="DX54" s="173"/>
      <c r="DY54" s="158"/>
      <c r="DZ54" s="159" t="str">
        <f t="shared" si="26"/>
        <v>Jan Pelikán</v>
      </c>
      <c r="EA54" s="202"/>
      <c r="EB54" s="203"/>
      <c r="EC54" s="202"/>
      <c r="ED54" s="203"/>
      <c r="EE54" s="202"/>
      <c r="EF54" s="203"/>
      <c r="EG54" s="202"/>
      <c r="EH54" s="203"/>
      <c r="EI54" s="202"/>
      <c r="EJ54" s="203"/>
      <c r="EK54" s="202"/>
      <c r="EL54" s="203"/>
      <c r="EM54" s="202"/>
      <c r="EN54" s="203"/>
      <c r="EO54" s="202"/>
      <c r="EP54" s="203"/>
      <c r="EQ54" s="202"/>
      <c r="ER54" s="203"/>
      <c r="ES54" s="202"/>
      <c r="ET54" s="203"/>
      <c r="EU54" s="202"/>
      <c r="EV54" s="203"/>
      <c r="EW54" s="202"/>
      <c r="EX54" s="203"/>
      <c r="EY54" s="202"/>
      <c r="EZ54" s="203"/>
      <c r="FA54" s="202"/>
      <c r="FB54" s="203"/>
      <c r="FC54" s="202"/>
      <c r="FD54" s="203"/>
      <c r="FE54" s="202"/>
      <c r="FF54" s="199"/>
      <c r="FG54" s="202"/>
      <c r="FH54" s="199"/>
      <c r="FI54" s="202"/>
      <c r="FJ54" s="199"/>
      <c r="FK54" s="202"/>
      <c r="FL54" s="199"/>
      <c r="FM54" s="202"/>
      <c r="FN54" s="199"/>
      <c r="FO54" s="202"/>
      <c r="FP54" s="199"/>
      <c r="FQ54" s="202"/>
      <c r="FR54" s="199"/>
      <c r="FS54" s="202"/>
      <c r="FT54" s="199"/>
      <c r="FU54" s="202"/>
      <c r="FV54" s="199"/>
      <c r="FW54" s="202"/>
      <c r="FX54" s="199"/>
      <c r="FY54" s="202"/>
      <c r="FZ54" s="199"/>
      <c r="GA54" s="202"/>
      <c r="GB54" s="199"/>
      <c r="GC54" s="202"/>
      <c r="GD54" s="199"/>
      <c r="GE54" s="202"/>
      <c r="GF54" s="199"/>
      <c r="GG54" s="202"/>
      <c r="GH54" s="199"/>
      <c r="GI54" s="202"/>
      <c r="GJ54" s="199"/>
      <c r="GK54" s="158"/>
      <c r="GL54" s="159" t="str">
        <f t="shared" si="27"/>
        <v>Jan Pelikán</v>
      </c>
      <c r="GM54" s="202"/>
      <c r="GN54" s="203"/>
      <c r="GO54" s="202"/>
      <c r="GP54" s="203"/>
      <c r="GQ54" s="202"/>
      <c r="GR54" s="203"/>
      <c r="GS54" s="202"/>
      <c r="GT54" s="203"/>
      <c r="GU54" s="202"/>
      <c r="GV54" s="203"/>
      <c r="GW54" s="202"/>
      <c r="GX54" s="203"/>
      <c r="GY54" s="202"/>
      <c r="GZ54" s="203"/>
      <c r="HA54" s="202"/>
      <c r="HB54" s="203"/>
      <c r="HC54" s="202"/>
      <c r="HD54" s="203"/>
      <c r="HE54" s="202"/>
      <c r="HF54" s="203"/>
      <c r="HG54" s="202"/>
      <c r="HH54" s="203"/>
      <c r="HI54" s="202"/>
      <c r="HJ54" s="203"/>
      <c r="HK54" s="202"/>
      <c r="HL54" s="203"/>
      <c r="HM54" s="202"/>
      <c r="HN54" s="203"/>
      <c r="HO54" s="202"/>
      <c r="HP54" s="203"/>
      <c r="HQ54" s="202"/>
      <c r="HR54" s="199"/>
      <c r="HS54" s="202"/>
      <c r="HT54" s="199"/>
      <c r="HU54" s="202"/>
      <c r="HV54" s="199"/>
      <c r="HW54" s="202"/>
      <c r="HX54" s="199"/>
      <c r="HY54" s="202"/>
      <c r="HZ54" s="199"/>
      <c r="IA54" s="202"/>
      <c r="IB54" s="199"/>
      <c r="IC54" s="202"/>
      <c r="ID54" s="199"/>
      <c r="IE54" s="202"/>
      <c r="IF54" s="199"/>
      <c r="IG54" s="202"/>
      <c r="IH54" s="199"/>
      <c r="II54" s="202"/>
      <c r="IJ54" s="199"/>
      <c r="IK54" s="202"/>
      <c r="IL54" s="199"/>
      <c r="IM54" s="202"/>
      <c r="IN54" s="199"/>
      <c r="IO54" s="202"/>
      <c r="IP54" s="199"/>
      <c r="IQ54" s="202"/>
      <c r="IR54" s="199"/>
      <c r="IS54" s="202"/>
      <c r="IT54" s="199"/>
      <c r="IU54" s="202"/>
      <c r="IV54" s="199"/>
    </row>
    <row r="55">
      <c r="A55" s="214">
        <f>IFERROR(__xludf.DUMMYFUNCTION("""COMPUTED_VALUE"""),100.0)</f>
        <v>100</v>
      </c>
      <c r="B55" s="159" t="str">
        <f t="shared" si="24"/>
        <v>Martin Danč</v>
      </c>
      <c r="C55" s="173">
        <f t="shared" ref="C55:BL55" si="42">BO55+EA55+GM55</f>
        <v>0</v>
      </c>
      <c r="D55" s="173">
        <f t="shared" si="42"/>
        <v>0</v>
      </c>
      <c r="E55" s="173">
        <f t="shared" si="42"/>
        <v>0</v>
      </c>
      <c r="F55" s="173">
        <f t="shared" si="42"/>
        <v>0</v>
      </c>
      <c r="G55" s="173">
        <f t="shared" si="42"/>
        <v>0</v>
      </c>
      <c r="H55" s="173">
        <f t="shared" si="42"/>
        <v>0</v>
      </c>
      <c r="I55" s="173">
        <f t="shared" si="42"/>
        <v>0</v>
      </c>
      <c r="J55" s="173">
        <f t="shared" si="42"/>
        <v>0</v>
      </c>
      <c r="K55" s="173">
        <f t="shared" si="42"/>
        <v>0</v>
      </c>
      <c r="L55" s="173">
        <f t="shared" si="42"/>
        <v>0</v>
      </c>
      <c r="M55" s="173">
        <f t="shared" si="42"/>
        <v>0</v>
      </c>
      <c r="N55" s="173">
        <f t="shared" si="42"/>
        <v>0</v>
      </c>
      <c r="O55" s="173">
        <f t="shared" si="42"/>
        <v>0</v>
      </c>
      <c r="P55" s="173">
        <f t="shared" si="42"/>
        <v>0</v>
      </c>
      <c r="Q55" s="173">
        <f t="shared" si="42"/>
        <v>0</v>
      </c>
      <c r="R55" s="173">
        <f t="shared" si="42"/>
        <v>0</v>
      </c>
      <c r="S55" s="173">
        <f t="shared" si="42"/>
        <v>0</v>
      </c>
      <c r="T55" s="173">
        <f t="shared" si="42"/>
        <v>0</v>
      </c>
      <c r="U55" s="173">
        <f t="shared" si="42"/>
        <v>0</v>
      </c>
      <c r="V55" s="173">
        <f t="shared" si="42"/>
        <v>0</v>
      </c>
      <c r="W55" s="173">
        <f t="shared" si="42"/>
        <v>0</v>
      </c>
      <c r="X55" s="173">
        <f t="shared" si="42"/>
        <v>0</v>
      </c>
      <c r="Y55" s="173">
        <f t="shared" si="42"/>
        <v>0</v>
      </c>
      <c r="Z55" s="173">
        <f t="shared" si="42"/>
        <v>0</v>
      </c>
      <c r="AA55" s="173">
        <f t="shared" si="42"/>
        <v>0</v>
      </c>
      <c r="AB55" s="173">
        <f t="shared" si="42"/>
        <v>0</v>
      </c>
      <c r="AC55" s="173">
        <f t="shared" si="42"/>
        <v>0</v>
      </c>
      <c r="AD55" s="173">
        <f t="shared" si="42"/>
        <v>0</v>
      </c>
      <c r="AE55" s="173">
        <f t="shared" si="42"/>
        <v>0</v>
      </c>
      <c r="AF55" s="173">
        <f t="shared" si="42"/>
        <v>0</v>
      </c>
      <c r="AG55" s="173">
        <f t="shared" si="42"/>
        <v>0</v>
      </c>
      <c r="AH55" s="173">
        <f t="shared" si="42"/>
        <v>0</v>
      </c>
      <c r="AI55" s="173">
        <f t="shared" si="42"/>
        <v>0</v>
      </c>
      <c r="AJ55" s="173">
        <f t="shared" si="42"/>
        <v>0</v>
      </c>
      <c r="AK55" s="173">
        <f t="shared" si="42"/>
        <v>0</v>
      </c>
      <c r="AL55" s="173">
        <f t="shared" si="42"/>
        <v>0</v>
      </c>
      <c r="AM55" s="173">
        <f t="shared" si="42"/>
        <v>0</v>
      </c>
      <c r="AN55" s="173">
        <f t="shared" si="42"/>
        <v>0</v>
      </c>
      <c r="AO55" s="173">
        <f t="shared" si="42"/>
        <v>0</v>
      </c>
      <c r="AP55" s="173">
        <f t="shared" si="42"/>
        <v>0</v>
      </c>
      <c r="AQ55" s="173">
        <f t="shared" si="42"/>
        <v>0</v>
      </c>
      <c r="AR55" s="173">
        <f t="shared" si="42"/>
        <v>0</v>
      </c>
      <c r="AS55" s="173">
        <f t="shared" si="42"/>
        <v>0</v>
      </c>
      <c r="AT55" s="173">
        <f t="shared" si="42"/>
        <v>0</v>
      </c>
      <c r="AU55" s="173">
        <f t="shared" si="42"/>
        <v>0</v>
      </c>
      <c r="AV55" s="173">
        <f t="shared" si="42"/>
        <v>0</v>
      </c>
      <c r="AW55" s="173">
        <f t="shared" si="42"/>
        <v>0</v>
      </c>
      <c r="AX55" s="173">
        <f t="shared" si="42"/>
        <v>0</v>
      </c>
      <c r="AY55" s="173">
        <f t="shared" si="42"/>
        <v>0</v>
      </c>
      <c r="AZ55" s="173">
        <f t="shared" si="42"/>
        <v>0</v>
      </c>
      <c r="BA55" s="173">
        <f t="shared" si="42"/>
        <v>0</v>
      </c>
      <c r="BB55" s="173">
        <f t="shared" si="42"/>
        <v>0</v>
      </c>
      <c r="BC55" s="173">
        <f t="shared" si="42"/>
        <v>0</v>
      </c>
      <c r="BD55" s="173">
        <f t="shared" si="42"/>
        <v>0</v>
      </c>
      <c r="BE55" s="173">
        <f t="shared" si="42"/>
        <v>0</v>
      </c>
      <c r="BF55" s="173">
        <f t="shared" si="42"/>
        <v>0</v>
      </c>
      <c r="BG55" s="173">
        <f t="shared" si="42"/>
        <v>0</v>
      </c>
      <c r="BH55" s="173">
        <f t="shared" si="42"/>
        <v>0</v>
      </c>
      <c r="BI55" s="173">
        <f t="shared" si="42"/>
        <v>0</v>
      </c>
      <c r="BJ55" s="173">
        <f t="shared" si="42"/>
        <v>0</v>
      </c>
      <c r="BK55" s="173">
        <f t="shared" si="42"/>
        <v>0</v>
      </c>
      <c r="BL55" s="173">
        <f t="shared" si="42"/>
        <v>0</v>
      </c>
      <c r="BM55" s="158"/>
      <c r="BN55" s="159" t="str">
        <f>IFERROR(__xludf.DUMMYFUNCTION("""COMPUTED_VALUE"""),"Martin Danč")</f>
        <v>Martin Danč</v>
      </c>
      <c r="BO55" s="174"/>
      <c r="BP55" s="175"/>
      <c r="BQ55" s="176"/>
      <c r="BR55" s="181"/>
      <c r="BS55" s="176"/>
      <c r="BT55" s="181"/>
      <c r="BU55" s="176"/>
      <c r="BV55" s="181"/>
      <c r="BW55" s="174"/>
      <c r="BX55" s="175"/>
      <c r="BY55" s="176"/>
      <c r="BZ55" s="181"/>
      <c r="CA55" s="176"/>
      <c r="CB55" s="181"/>
      <c r="CC55" s="176"/>
      <c r="CD55" s="181"/>
      <c r="CE55" s="176"/>
      <c r="CF55" s="181"/>
      <c r="CG55" s="174"/>
      <c r="CH55" s="175"/>
      <c r="CI55" s="174"/>
      <c r="CJ55" s="175"/>
      <c r="CK55" s="176"/>
      <c r="CL55" s="181"/>
      <c r="CM55" s="176"/>
      <c r="CN55" s="181"/>
      <c r="CO55" s="176"/>
      <c r="CP55" s="181"/>
      <c r="CQ55" s="176"/>
      <c r="CR55" s="181"/>
      <c r="CS55" s="176"/>
      <c r="CT55" s="182"/>
      <c r="CU55" s="174"/>
      <c r="CV55" s="173"/>
      <c r="CW55" s="176"/>
      <c r="CX55" s="173"/>
      <c r="CY55" s="174"/>
      <c r="CZ55" s="173"/>
      <c r="DA55" s="176"/>
      <c r="DB55" s="173"/>
      <c r="DC55" s="176"/>
      <c r="DD55" s="173"/>
      <c r="DE55" s="176"/>
      <c r="DF55" s="173"/>
      <c r="DG55" s="174"/>
      <c r="DH55" s="173"/>
      <c r="DI55" s="176"/>
      <c r="DJ55" s="173"/>
      <c r="DK55" s="174"/>
      <c r="DL55" s="173"/>
      <c r="DM55" s="176"/>
      <c r="DN55" s="182"/>
      <c r="DO55" s="176"/>
      <c r="DP55" s="173"/>
      <c r="DQ55" s="176"/>
      <c r="DR55" s="173"/>
      <c r="DS55" s="174"/>
      <c r="DT55" s="173"/>
      <c r="DU55" s="174"/>
      <c r="DV55" s="173"/>
      <c r="DW55" s="176"/>
      <c r="DX55" s="173"/>
      <c r="DY55" s="158"/>
      <c r="DZ55" s="159" t="str">
        <f t="shared" si="26"/>
        <v>Martin Danč</v>
      </c>
      <c r="EA55" s="202"/>
      <c r="EB55" s="203"/>
      <c r="EC55" s="204"/>
      <c r="ED55" s="205"/>
      <c r="EE55" s="204"/>
      <c r="EF55" s="205"/>
      <c r="EG55" s="204"/>
      <c r="EH55" s="205"/>
      <c r="EI55" s="202"/>
      <c r="EJ55" s="203"/>
      <c r="EK55" s="204"/>
      <c r="EL55" s="205"/>
      <c r="EM55" s="204"/>
      <c r="EN55" s="205"/>
      <c r="EO55" s="204"/>
      <c r="EP55" s="205"/>
      <c r="EQ55" s="204"/>
      <c r="ER55" s="205"/>
      <c r="ES55" s="202"/>
      <c r="ET55" s="203"/>
      <c r="EU55" s="202"/>
      <c r="EV55" s="203"/>
      <c r="EW55" s="204"/>
      <c r="EX55" s="205"/>
      <c r="EY55" s="204"/>
      <c r="EZ55" s="205"/>
      <c r="FA55" s="204"/>
      <c r="FB55" s="205"/>
      <c r="FC55" s="204"/>
      <c r="FD55" s="205"/>
      <c r="FE55" s="204"/>
      <c r="FF55" s="206"/>
      <c r="FG55" s="202"/>
      <c r="FH55" s="199"/>
      <c r="FI55" s="204"/>
      <c r="FJ55" s="199"/>
      <c r="FK55" s="202"/>
      <c r="FL55" s="199"/>
      <c r="FM55" s="204"/>
      <c r="FN55" s="199"/>
      <c r="FO55" s="204"/>
      <c r="FP55" s="199"/>
      <c r="FQ55" s="204"/>
      <c r="FR55" s="199"/>
      <c r="FS55" s="202"/>
      <c r="FT55" s="199"/>
      <c r="FU55" s="204"/>
      <c r="FV55" s="199"/>
      <c r="FW55" s="202"/>
      <c r="FX55" s="199"/>
      <c r="FY55" s="204"/>
      <c r="FZ55" s="206"/>
      <c r="GA55" s="204"/>
      <c r="GB55" s="199"/>
      <c r="GC55" s="204"/>
      <c r="GD55" s="199"/>
      <c r="GE55" s="202"/>
      <c r="GF55" s="199"/>
      <c r="GG55" s="202"/>
      <c r="GH55" s="199"/>
      <c r="GI55" s="204"/>
      <c r="GJ55" s="199"/>
      <c r="GK55" s="158"/>
      <c r="GL55" s="159" t="str">
        <f t="shared" si="27"/>
        <v>Martin Danč</v>
      </c>
      <c r="GM55" s="202"/>
      <c r="GN55" s="203"/>
      <c r="GO55" s="204"/>
      <c r="GP55" s="205"/>
      <c r="GQ55" s="204"/>
      <c r="GR55" s="205"/>
      <c r="GS55" s="204"/>
      <c r="GT55" s="205"/>
      <c r="GU55" s="202"/>
      <c r="GV55" s="203"/>
      <c r="GW55" s="204"/>
      <c r="GX55" s="205"/>
      <c r="GY55" s="204"/>
      <c r="GZ55" s="205"/>
      <c r="HA55" s="204"/>
      <c r="HB55" s="205"/>
      <c r="HC55" s="204"/>
      <c r="HD55" s="205"/>
      <c r="HE55" s="202"/>
      <c r="HF55" s="203"/>
      <c r="HG55" s="202"/>
      <c r="HH55" s="203"/>
      <c r="HI55" s="204"/>
      <c r="HJ55" s="205"/>
      <c r="HK55" s="204"/>
      <c r="HL55" s="205"/>
      <c r="HM55" s="204"/>
      <c r="HN55" s="205"/>
      <c r="HO55" s="204"/>
      <c r="HP55" s="205"/>
      <c r="HQ55" s="204"/>
      <c r="HR55" s="206"/>
      <c r="HS55" s="202"/>
      <c r="HT55" s="199"/>
      <c r="HU55" s="204"/>
      <c r="HV55" s="199"/>
      <c r="HW55" s="202"/>
      <c r="HX55" s="199"/>
      <c r="HY55" s="204"/>
      <c r="HZ55" s="199"/>
      <c r="IA55" s="204"/>
      <c r="IB55" s="199"/>
      <c r="IC55" s="204"/>
      <c r="ID55" s="199"/>
      <c r="IE55" s="202"/>
      <c r="IF55" s="199"/>
      <c r="IG55" s="204"/>
      <c r="IH55" s="199"/>
      <c r="II55" s="202"/>
      <c r="IJ55" s="199"/>
      <c r="IK55" s="204"/>
      <c r="IL55" s="206"/>
      <c r="IM55" s="204"/>
      <c r="IN55" s="199"/>
      <c r="IO55" s="204"/>
      <c r="IP55" s="199"/>
      <c r="IQ55" s="202"/>
      <c r="IR55" s="199"/>
      <c r="IS55" s="202"/>
      <c r="IT55" s="199"/>
      <c r="IU55" s="204"/>
      <c r="IV55" s="199"/>
    </row>
    <row r="56">
      <c r="A56" s="214">
        <f>IFERROR(__xludf.DUMMYFUNCTION("""COMPUTED_VALUE"""),100.0)</f>
        <v>100</v>
      </c>
      <c r="B56" s="159" t="str">
        <f t="shared" si="24"/>
        <v>Pavel Hochman</v>
      </c>
      <c r="C56" s="173">
        <f t="shared" ref="C56:BL56" si="43">BO56+EA56+GM56</f>
        <v>0</v>
      </c>
      <c r="D56" s="173">
        <f t="shared" si="43"/>
        <v>0</v>
      </c>
      <c r="E56" s="173">
        <f t="shared" si="43"/>
        <v>0</v>
      </c>
      <c r="F56" s="173">
        <f t="shared" si="43"/>
        <v>0</v>
      </c>
      <c r="G56" s="173">
        <f t="shared" si="43"/>
        <v>0</v>
      </c>
      <c r="H56" s="173">
        <f t="shared" si="43"/>
        <v>0</v>
      </c>
      <c r="I56" s="173">
        <f t="shared" si="43"/>
        <v>0</v>
      </c>
      <c r="J56" s="173">
        <f t="shared" si="43"/>
        <v>0</v>
      </c>
      <c r="K56" s="173">
        <f t="shared" si="43"/>
        <v>0</v>
      </c>
      <c r="L56" s="173">
        <f t="shared" si="43"/>
        <v>0</v>
      </c>
      <c r="M56" s="173">
        <f t="shared" si="43"/>
        <v>0</v>
      </c>
      <c r="N56" s="173">
        <f t="shared" si="43"/>
        <v>0</v>
      </c>
      <c r="O56" s="173">
        <f t="shared" si="43"/>
        <v>0</v>
      </c>
      <c r="P56" s="173">
        <f t="shared" si="43"/>
        <v>0</v>
      </c>
      <c r="Q56" s="173">
        <f t="shared" si="43"/>
        <v>0</v>
      </c>
      <c r="R56" s="173">
        <f t="shared" si="43"/>
        <v>0</v>
      </c>
      <c r="S56" s="173">
        <f t="shared" si="43"/>
        <v>0</v>
      </c>
      <c r="T56" s="173">
        <f t="shared" si="43"/>
        <v>0</v>
      </c>
      <c r="U56" s="173">
        <f t="shared" si="43"/>
        <v>0</v>
      </c>
      <c r="V56" s="173">
        <f t="shared" si="43"/>
        <v>0</v>
      </c>
      <c r="W56" s="173">
        <f t="shared" si="43"/>
        <v>0</v>
      </c>
      <c r="X56" s="173">
        <f t="shared" si="43"/>
        <v>0</v>
      </c>
      <c r="Y56" s="173">
        <f t="shared" si="43"/>
        <v>0</v>
      </c>
      <c r="Z56" s="173">
        <f t="shared" si="43"/>
        <v>0</v>
      </c>
      <c r="AA56" s="173">
        <f t="shared" si="43"/>
        <v>0</v>
      </c>
      <c r="AB56" s="173">
        <f t="shared" si="43"/>
        <v>0</v>
      </c>
      <c r="AC56" s="173">
        <f t="shared" si="43"/>
        <v>0</v>
      </c>
      <c r="AD56" s="173">
        <f t="shared" si="43"/>
        <v>0</v>
      </c>
      <c r="AE56" s="173">
        <f t="shared" si="43"/>
        <v>0</v>
      </c>
      <c r="AF56" s="173">
        <f t="shared" si="43"/>
        <v>0</v>
      </c>
      <c r="AG56" s="173">
        <f t="shared" si="43"/>
        <v>0</v>
      </c>
      <c r="AH56" s="173">
        <f t="shared" si="43"/>
        <v>0</v>
      </c>
      <c r="AI56" s="173">
        <f t="shared" si="43"/>
        <v>0</v>
      </c>
      <c r="AJ56" s="173">
        <f t="shared" si="43"/>
        <v>0</v>
      </c>
      <c r="AK56" s="173">
        <f t="shared" si="43"/>
        <v>0</v>
      </c>
      <c r="AL56" s="173">
        <f t="shared" si="43"/>
        <v>0</v>
      </c>
      <c r="AM56" s="173">
        <f t="shared" si="43"/>
        <v>0</v>
      </c>
      <c r="AN56" s="173">
        <f t="shared" si="43"/>
        <v>0</v>
      </c>
      <c r="AO56" s="173">
        <f t="shared" si="43"/>
        <v>0</v>
      </c>
      <c r="AP56" s="173">
        <f t="shared" si="43"/>
        <v>0</v>
      </c>
      <c r="AQ56" s="173">
        <f t="shared" si="43"/>
        <v>0</v>
      </c>
      <c r="AR56" s="173">
        <f t="shared" si="43"/>
        <v>0</v>
      </c>
      <c r="AS56" s="173">
        <f t="shared" si="43"/>
        <v>0</v>
      </c>
      <c r="AT56" s="173">
        <f t="shared" si="43"/>
        <v>0</v>
      </c>
      <c r="AU56" s="173">
        <f t="shared" si="43"/>
        <v>0</v>
      </c>
      <c r="AV56" s="173">
        <f t="shared" si="43"/>
        <v>0</v>
      </c>
      <c r="AW56" s="173">
        <f t="shared" si="43"/>
        <v>0</v>
      </c>
      <c r="AX56" s="173">
        <f t="shared" si="43"/>
        <v>0</v>
      </c>
      <c r="AY56" s="173">
        <f t="shared" si="43"/>
        <v>0</v>
      </c>
      <c r="AZ56" s="173">
        <f t="shared" si="43"/>
        <v>0</v>
      </c>
      <c r="BA56" s="173">
        <f t="shared" si="43"/>
        <v>0</v>
      </c>
      <c r="BB56" s="173">
        <f t="shared" si="43"/>
        <v>0</v>
      </c>
      <c r="BC56" s="173">
        <f t="shared" si="43"/>
        <v>0</v>
      </c>
      <c r="BD56" s="173">
        <f t="shared" si="43"/>
        <v>0</v>
      </c>
      <c r="BE56" s="173">
        <f t="shared" si="43"/>
        <v>0</v>
      </c>
      <c r="BF56" s="173">
        <f t="shared" si="43"/>
        <v>0</v>
      </c>
      <c r="BG56" s="173">
        <f t="shared" si="43"/>
        <v>0</v>
      </c>
      <c r="BH56" s="173">
        <f t="shared" si="43"/>
        <v>0</v>
      </c>
      <c r="BI56" s="173">
        <f t="shared" si="43"/>
        <v>0</v>
      </c>
      <c r="BJ56" s="173">
        <f t="shared" si="43"/>
        <v>0</v>
      </c>
      <c r="BK56" s="173">
        <f t="shared" si="43"/>
        <v>0</v>
      </c>
      <c r="BL56" s="173">
        <f t="shared" si="43"/>
        <v>0</v>
      </c>
      <c r="BM56" s="158"/>
      <c r="BN56" s="159" t="str">
        <f>IFERROR(__xludf.DUMMYFUNCTION("""COMPUTED_VALUE"""),"Pavel Hochman")</f>
        <v>Pavel Hochman</v>
      </c>
      <c r="BO56" s="174"/>
      <c r="BP56" s="175"/>
      <c r="BQ56" s="174"/>
      <c r="BR56" s="175"/>
      <c r="BS56" s="174"/>
      <c r="BT56" s="175"/>
      <c r="BU56" s="174"/>
      <c r="BV56" s="175"/>
      <c r="BW56" s="174"/>
      <c r="BX56" s="175"/>
      <c r="BY56" s="174"/>
      <c r="BZ56" s="175"/>
      <c r="CA56" s="174"/>
      <c r="CB56" s="175"/>
      <c r="CC56" s="174"/>
      <c r="CD56" s="175"/>
      <c r="CE56" s="174"/>
      <c r="CF56" s="175"/>
      <c r="CG56" s="174"/>
      <c r="CH56" s="175"/>
      <c r="CI56" s="174"/>
      <c r="CJ56" s="175"/>
      <c r="CK56" s="174"/>
      <c r="CL56" s="175"/>
      <c r="CM56" s="174"/>
      <c r="CN56" s="175"/>
      <c r="CO56" s="174"/>
      <c r="CP56" s="175"/>
      <c r="CQ56" s="174"/>
      <c r="CR56" s="175"/>
      <c r="CS56" s="174"/>
      <c r="CT56" s="173"/>
      <c r="CU56" s="176"/>
      <c r="CV56" s="173"/>
      <c r="CW56" s="174"/>
      <c r="CX56" s="173"/>
      <c r="CY56" s="174"/>
      <c r="CZ56" s="173"/>
      <c r="DA56" s="174"/>
      <c r="DB56" s="173"/>
      <c r="DC56" s="174"/>
      <c r="DD56" s="173"/>
      <c r="DE56" s="174"/>
      <c r="DF56" s="173"/>
      <c r="DG56" s="174"/>
      <c r="DH56" s="173"/>
      <c r="DI56" s="174"/>
      <c r="DJ56" s="173"/>
      <c r="DK56" s="174"/>
      <c r="DL56" s="173"/>
      <c r="DM56" s="174"/>
      <c r="DN56" s="173"/>
      <c r="DO56" s="174"/>
      <c r="DP56" s="173"/>
      <c r="DQ56" s="174"/>
      <c r="DR56" s="173"/>
      <c r="DS56" s="174"/>
      <c r="DT56" s="173"/>
      <c r="DU56" s="174"/>
      <c r="DV56" s="173"/>
      <c r="DW56" s="174"/>
      <c r="DX56" s="173"/>
      <c r="DY56" s="158"/>
      <c r="DZ56" s="159" t="str">
        <f t="shared" si="26"/>
        <v>Pavel Hochman</v>
      </c>
      <c r="EA56" s="202"/>
      <c r="EB56" s="203"/>
      <c r="EC56" s="202"/>
      <c r="ED56" s="203"/>
      <c r="EE56" s="202"/>
      <c r="EF56" s="203"/>
      <c r="EG56" s="202"/>
      <c r="EH56" s="203"/>
      <c r="EI56" s="202"/>
      <c r="EJ56" s="203"/>
      <c r="EK56" s="202"/>
      <c r="EL56" s="203"/>
      <c r="EM56" s="202"/>
      <c r="EN56" s="203"/>
      <c r="EO56" s="202"/>
      <c r="EP56" s="203"/>
      <c r="EQ56" s="202"/>
      <c r="ER56" s="203"/>
      <c r="ES56" s="202"/>
      <c r="ET56" s="203"/>
      <c r="EU56" s="202"/>
      <c r="EV56" s="203"/>
      <c r="EW56" s="202"/>
      <c r="EX56" s="203"/>
      <c r="EY56" s="202"/>
      <c r="EZ56" s="203"/>
      <c r="FA56" s="202"/>
      <c r="FB56" s="203"/>
      <c r="FC56" s="202"/>
      <c r="FD56" s="203"/>
      <c r="FE56" s="202"/>
      <c r="FF56" s="199"/>
      <c r="FG56" s="204"/>
      <c r="FH56" s="199"/>
      <c r="FI56" s="202"/>
      <c r="FJ56" s="199"/>
      <c r="FK56" s="202"/>
      <c r="FL56" s="199"/>
      <c r="FM56" s="202"/>
      <c r="FN56" s="199"/>
      <c r="FO56" s="202"/>
      <c r="FP56" s="199"/>
      <c r="FQ56" s="202"/>
      <c r="FR56" s="199"/>
      <c r="FS56" s="202"/>
      <c r="FT56" s="199"/>
      <c r="FU56" s="202"/>
      <c r="FV56" s="199"/>
      <c r="FW56" s="202"/>
      <c r="FX56" s="199"/>
      <c r="FY56" s="202"/>
      <c r="FZ56" s="199"/>
      <c r="GA56" s="202"/>
      <c r="GB56" s="199"/>
      <c r="GC56" s="202"/>
      <c r="GD56" s="199"/>
      <c r="GE56" s="202"/>
      <c r="GF56" s="199"/>
      <c r="GG56" s="202"/>
      <c r="GH56" s="199"/>
      <c r="GI56" s="202"/>
      <c r="GJ56" s="199"/>
      <c r="GK56" s="158"/>
      <c r="GL56" s="159" t="str">
        <f t="shared" si="27"/>
        <v>Pavel Hochman</v>
      </c>
      <c r="GM56" s="202"/>
      <c r="GN56" s="203"/>
      <c r="GO56" s="202"/>
      <c r="GP56" s="203"/>
      <c r="GQ56" s="202"/>
      <c r="GR56" s="203"/>
      <c r="GS56" s="202"/>
      <c r="GT56" s="203"/>
      <c r="GU56" s="202"/>
      <c r="GV56" s="203"/>
      <c r="GW56" s="202"/>
      <c r="GX56" s="203"/>
      <c r="GY56" s="202"/>
      <c r="GZ56" s="203"/>
      <c r="HA56" s="202"/>
      <c r="HB56" s="203"/>
      <c r="HC56" s="202"/>
      <c r="HD56" s="203"/>
      <c r="HE56" s="202"/>
      <c r="HF56" s="203"/>
      <c r="HG56" s="202"/>
      <c r="HH56" s="203"/>
      <c r="HI56" s="202"/>
      <c r="HJ56" s="203"/>
      <c r="HK56" s="202"/>
      <c r="HL56" s="203"/>
      <c r="HM56" s="202"/>
      <c r="HN56" s="203"/>
      <c r="HO56" s="202"/>
      <c r="HP56" s="203"/>
      <c r="HQ56" s="202"/>
      <c r="HR56" s="199"/>
      <c r="HS56" s="204"/>
      <c r="HT56" s="199"/>
      <c r="HU56" s="202"/>
      <c r="HV56" s="199"/>
      <c r="HW56" s="202"/>
      <c r="HX56" s="199"/>
      <c r="HY56" s="202"/>
      <c r="HZ56" s="199"/>
      <c r="IA56" s="202"/>
      <c r="IB56" s="199"/>
      <c r="IC56" s="202"/>
      <c r="ID56" s="199"/>
      <c r="IE56" s="202"/>
      <c r="IF56" s="199"/>
      <c r="IG56" s="202"/>
      <c r="IH56" s="199"/>
      <c r="II56" s="202"/>
      <c r="IJ56" s="199"/>
      <c r="IK56" s="202"/>
      <c r="IL56" s="199"/>
      <c r="IM56" s="202"/>
      <c r="IN56" s="199"/>
      <c r="IO56" s="202"/>
      <c r="IP56" s="199"/>
      <c r="IQ56" s="202"/>
      <c r="IR56" s="199"/>
      <c r="IS56" s="202"/>
      <c r="IT56" s="199"/>
      <c r="IU56" s="202"/>
      <c r="IV56" s="199"/>
    </row>
    <row r="57">
      <c r="A57" s="214">
        <f>IFERROR(__xludf.DUMMYFUNCTION("""COMPUTED_VALUE"""),100.0)</f>
        <v>100</v>
      </c>
      <c r="B57" s="159" t="str">
        <f t="shared" si="24"/>
        <v>Marek Šos</v>
      </c>
      <c r="C57" s="173">
        <f t="shared" ref="C57:BL57" si="44">BO57+EA57+GM57</f>
        <v>0</v>
      </c>
      <c r="D57" s="173">
        <f t="shared" si="44"/>
        <v>0</v>
      </c>
      <c r="E57" s="173">
        <f t="shared" si="44"/>
        <v>0</v>
      </c>
      <c r="F57" s="173">
        <f t="shared" si="44"/>
        <v>0</v>
      </c>
      <c r="G57" s="173">
        <f t="shared" si="44"/>
        <v>12</v>
      </c>
      <c r="H57" s="173">
        <f t="shared" si="44"/>
        <v>0</v>
      </c>
      <c r="I57" s="173">
        <f t="shared" si="44"/>
        <v>9</v>
      </c>
      <c r="J57" s="173">
        <f t="shared" si="44"/>
        <v>0</v>
      </c>
      <c r="K57" s="173">
        <f t="shared" si="44"/>
        <v>14</v>
      </c>
      <c r="L57" s="173">
        <f t="shared" si="44"/>
        <v>0</v>
      </c>
      <c r="M57" s="173">
        <f t="shared" si="44"/>
        <v>14.5</v>
      </c>
      <c r="N57" s="173">
        <f t="shared" si="44"/>
        <v>0</v>
      </c>
      <c r="O57" s="173">
        <f t="shared" si="44"/>
        <v>10.5</v>
      </c>
      <c r="P57" s="173">
        <f t="shared" si="44"/>
        <v>0</v>
      </c>
      <c r="Q57" s="173">
        <f t="shared" si="44"/>
        <v>17</v>
      </c>
      <c r="R57" s="173">
        <f t="shared" si="44"/>
        <v>0</v>
      </c>
      <c r="S57" s="173">
        <f t="shared" si="44"/>
        <v>0</v>
      </c>
      <c r="T57" s="173">
        <f t="shared" si="44"/>
        <v>0</v>
      </c>
      <c r="U57" s="173">
        <f t="shared" si="44"/>
        <v>16.5</v>
      </c>
      <c r="V57" s="173">
        <f t="shared" si="44"/>
        <v>0</v>
      </c>
      <c r="W57" s="173">
        <f t="shared" si="44"/>
        <v>8.5</v>
      </c>
      <c r="X57" s="173">
        <f t="shared" si="44"/>
        <v>0</v>
      </c>
      <c r="Y57" s="173">
        <f t="shared" si="44"/>
        <v>0</v>
      </c>
      <c r="Z57" s="173">
        <f t="shared" si="44"/>
        <v>0</v>
      </c>
      <c r="AA57" s="173">
        <f t="shared" si="44"/>
        <v>8.5</v>
      </c>
      <c r="AB57" s="173">
        <f t="shared" si="44"/>
        <v>0</v>
      </c>
      <c r="AC57" s="173">
        <f t="shared" si="44"/>
        <v>9</v>
      </c>
      <c r="AD57" s="173">
        <f t="shared" si="44"/>
        <v>0</v>
      </c>
      <c r="AE57" s="173">
        <f t="shared" si="44"/>
        <v>14</v>
      </c>
      <c r="AF57" s="173">
        <f t="shared" si="44"/>
        <v>0</v>
      </c>
      <c r="AG57" s="173">
        <f t="shared" si="44"/>
        <v>13.5</v>
      </c>
      <c r="AH57" s="173">
        <f t="shared" si="44"/>
        <v>0</v>
      </c>
      <c r="AI57" s="173">
        <f t="shared" si="44"/>
        <v>0</v>
      </c>
      <c r="AJ57" s="173">
        <f t="shared" si="44"/>
        <v>0</v>
      </c>
      <c r="AK57" s="173">
        <f t="shared" si="44"/>
        <v>14.5</v>
      </c>
      <c r="AL57" s="173">
        <f t="shared" si="44"/>
        <v>0</v>
      </c>
      <c r="AM57" s="173">
        <f t="shared" si="44"/>
        <v>8</v>
      </c>
      <c r="AN57" s="173">
        <f t="shared" si="44"/>
        <v>0</v>
      </c>
      <c r="AO57" s="173">
        <f t="shared" si="44"/>
        <v>8.5</v>
      </c>
      <c r="AP57" s="173">
        <f t="shared" si="44"/>
        <v>0</v>
      </c>
      <c r="AQ57" s="173">
        <f t="shared" si="44"/>
        <v>0</v>
      </c>
      <c r="AR57" s="173">
        <f t="shared" si="44"/>
        <v>0</v>
      </c>
      <c r="AS57" s="173">
        <f t="shared" si="44"/>
        <v>0</v>
      </c>
      <c r="AT57" s="173">
        <f t="shared" si="44"/>
        <v>0</v>
      </c>
      <c r="AU57" s="173">
        <f t="shared" si="44"/>
        <v>0</v>
      </c>
      <c r="AV57" s="173">
        <f t="shared" si="44"/>
        <v>0</v>
      </c>
      <c r="AW57" s="173">
        <f t="shared" si="44"/>
        <v>0</v>
      </c>
      <c r="AX57" s="173">
        <f t="shared" si="44"/>
        <v>0</v>
      </c>
      <c r="AY57" s="173">
        <f t="shared" si="44"/>
        <v>8.5</v>
      </c>
      <c r="AZ57" s="173">
        <f t="shared" si="44"/>
        <v>0</v>
      </c>
      <c r="BA57" s="173">
        <f t="shared" si="44"/>
        <v>8.5</v>
      </c>
      <c r="BB57" s="173">
        <f t="shared" si="44"/>
        <v>0</v>
      </c>
      <c r="BC57" s="173">
        <f t="shared" si="44"/>
        <v>4</v>
      </c>
      <c r="BD57" s="173">
        <f t="shared" si="44"/>
        <v>0</v>
      </c>
      <c r="BE57" s="173">
        <f t="shared" si="44"/>
        <v>15.5</v>
      </c>
      <c r="BF57" s="173">
        <f t="shared" si="44"/>
        <v>0</v>
      </c>
      <c r="BG57" s="173">
        <f t="shared" si="44"/>
        <v>0</v>
      </c>
      <c r="BH57" s="173">
        <f t="shared" si="44"/>
        <v>0</v>
      </c>
      <c r="BI57" s="173">
        <f t="shared" si="44"/>
        <v>0</v>
      </c>
      <c r="BJ57" s="173">
        <f t="shared" si="44"/>
        <v>0</v>
      </c>
      <c r="BK57" s="173">
        <f t="shared" si="44"/>
        <v>0</v>
      </c>
      <c r="BL57" s="173">
        <f t="shared" si="44"/>
        <v>0</v>
      </c>
      <c r="BM57" s="158"/>
      <c r="BN57" s="159" t="str">
        <f>IFERROR(__xludf.DUMMYFUNCTION("""COMPUTED_VALUE"""),"Marek Šos")</f>
        <v>Marek Šos</v>
      </c>
      <c r="BO57" s="174"/>
      <c r="BP57" s="175"/>
      <c r="BQ57" s="174"/>
      <c r="BR57" s="175"/>
      <c r="BS57" s="174"/>
      <c r="BT57" s="175"/>
      <c r="BU57" s="174"/>
      <c r="BV57" s="175"/>
      <c r="BW57" s="174"/>
      <c r="BX57" s="175"/>
      <c r="BY57" s="174"/>
      <c r="BZ57" s="175"/>
      <c r="CA57" s="174"/>
      <c r="CB57" s="175"/>
      <c r="CC57" s="174"/>
      <c r="CD57" s="175"/>
      <c r="CE57" s="174"/>
      <c r="CF57" s="175"/>
      <c r="CG57" s="174"/>
      <c r="CH57" s="175"/>
      <c r="CI57" s="174"/>
      <c r="CJ57" s="175"/>
      <c r="CK57" s="174"/>
      <c r="CL57" s="175"/>
      <c r="CM57" s="174"/>
      <c r="CN57" s="175"/>
      <c r="CO57" s="174"/>
      <c r="CP57" s="175"/>
      <c r="CQ57" s="174"/>
      <c r="CR57" s="175"/>
      <c r="CS57" s="174"/>
      <c r="CT57" s="173"/>
      <c r="CU57" s="174"/>
      <c r="CV57" s="173"/>
      <c r="CW57" s="174"/>
      <c r="CX57" s="173"/>
      <c r="CY57" s="174"/>
      <c r="CZ57" s="173"/>
      <c r="DA57" s="174"/>
      <c r="DB57" s="173"/>
      <c r="DC57" s="174"/>
      <c r="DD57" s="173"/>
      <c r="DE57" s="174"/>
      <c r="DF57" s="173"/>
      <c r="DG57" s="174"/>
      <c r="DH57" s="173"/>
      <c r="DI57" s="174"/>
      <c r="DJ57" s="173"/>
      <c r="DK57" s="174"/>
      <c r="DL57" s="173"/>
      <c r="DM57" s="174"/>
      <c r="DN57" s="173"/>
      <c r="DO57" s="174"/>
      <c r="DP57" s="173"/>
      <c r="DQ57" s="174"/>
      <c r="DR57" s="173"/>
      <c r="DS57" s="174"/>
      <c r="DT57" s="173"/>
      <c r="DU57" s="174"/>
      <c r="DV57" s="173"/>
      <c r="DW57" s="174"/>
      <c r="DX57" s="173"/>
      <c r="DY57" s="158"/>
      <c r="DZ57" s="159" t="str">
        <f t="shared" si="26"/>
        <v>Marek Šos</v>
      </c>
      <c r="EA57" s="202"/>
      <c r="EB57" s="203"/>
      <c r="EC57" s="202"/>
      <c r="ED57" s="203"/>
      <c r="EE57" s="202">
        <f>IFERROR(__xludf.DUMMYFUNCTION("""COMPUTED_VALUE"""),12.0)</f>
        <v>12</v>
      </c>
      <c r="EF57" s="203"/>
      <c r="EG57" s="202">
        <f>IFERROR(__xludf.DUMMYFUNCTION("""COMPUTED_VALUE"""),9.0)</f>
        <v>9</v>
      </c>
      <c r="EH57" s="203"/>
      <c r="EI57" s="202">
        <f>IFERROR(__xludf.DUMMYFUNCTION("""COMPUTED_VALUE"""),14.0)</f>
        <v>14</v>
      </c>
      <c r="EJ57" s="203"/>
      <c r="EK57" s="202">
        <f>IFERROR(__xludf.DUMMYFUNCTION("""COMPUTED_VALUE"""),14.5)</f>
        <v>14.5</v>
      </c>
      <c r="EL57" s="203"/>
      <c r="EM57" s="202">
        <f>IFERROR(__xludf.DUMMYFUNCTION("""COMPUTED_VALUE"""),10.5)</f>
        <v>10.5</v>
      </c>
      <c r="EN57" s="203"/>
      <c r="EO57" s="202">
        <f>IFERROR(__xludf.DUMMYFUNCTION("""COMPUTED_VALUE"""),17.0)</f>
        <v>17</v>
      </c>
      <c r="EP57" s="203"/>
      <c r="EQ57" s="202"/>
      <c r="ER57" s="203"/>
      <c r="ES57" s="202">
        <f>IFERROR(__xludf.DUMMYFUNCTION("""COMPUTED_VALUE"""),16.5)</f>
        <v>16.5</v>
      </c>
      <c r="ET57" s="203"/>
      <c r="EU57" s="202">
        <f>IFERROR(__xludf.DUMMYFUNCTION("""COMPUTED_VALUE"""),8.5)</f>
        <v>8.5</v>
      </c>
      <c r="EV57" s="203"/>
      <c r="EW57" s="202"/>
      <c r="EX57" s="203"/>
      <c r="EY57" s="202">
        <f>IFERROR(__xludf.DUMMYFUNCTION("""COMPUTED_VALUE"""),8.5)</f>
        <v>8.5</v>
      </c>
      <c r="EZ57" s="203"/>
      <c r="FA57" s="202">
        <f>IFERROR(__xludf.DUMMYFUNCTION("""COMPUTED_VALUE"""),9.0)</f>
        <v>9</v>
      </c>
      <c r="FB57" s="203"/>
      <c r="FC57" s="202">
        <f>IFERROR(__xludf.DUMMYFUNCTION("""COMPUTED_VALUE"""),14.0)</f>
        <v>14</v>
      </c>
      <c r="FD57" s="203"/>
      <c r="FE57" s="202">
        <f>IFERROR(__xludf.DUMMYFUNCTION("""COMPUTED_VALUE"""),13.5)</f>
        <v>13.5</v>
      </c>
      <c r="FF57" s="199"/>
      <c r="FG57" s="202"/>
      <c r="FH57" s="199"/>
      <c r="FI57" s="202">
        <f>IFERROR(__xludf.DUMMYFUNCTION("""COMPUTED_VALUE"""),14.5)</f>
        <v>14.5</v>
      </c>
      <c r="FJ57" s="199"/>
      <c r="FK57" s="202">
        <f>IFERROR(__xludf.DUMMYFUNCTION("""COMPUTED_VALUE"""),8.0)</f>
        <v>8</v>
      </c>
      <c r="FL57" s="199"/>
      <c r="FM57" s="202">
        <f>IFERROR(__xludf.DUMMYFUNCTION("""COMPUTED_VALUE"""),8.5)</f>
        <v>8.5</v>
      </c>
      <c r="FN57" s="199"/>
      <c r="FO57" s="202"/>
      <c r="FP57" s="199"/>
      <c r="FQ57" s="202"/>
      <c r="FR57" s="199"/>
      <c r="FS57" s="202"/>
      <c r="FT57" s="199"/>
      <c r="FU57" s="202"/>
      <c r="FV57" s="199"/>
      <c r="FW57" s="202">
        <f>IFERROR(__xludf.DUMMYFUNCTION("""COMPUTED_VALUE"""),8.5)</f>
        <v>8.5</v>
      </c>
      <c r="FX57" s="199"/>
      <c r="FY57" s="202">
        <f>IFERROR(__xludf.DUMMYFUNCTION("""COMPUTED_VALUE"""),8.5)</f>
        <v>8.5</v>
      </c>
      <c r="FZ57" s="199"/>
      <c r="GA57" s="202">
        <f>IFERROR(__xludf.DUMMYFUNCTION("""COMPUTED_VALUE"""),4.0)</f>
        <v>4</v>
      </c>
      <c r="GB57" s="199"/>
      <c r="GC57" s="202">
        <f>IFERROR(__xludf.DUMMYFUNCTION("""COMPUTED_VALUE"""),15.5)</f>
        <v>15.5</v>
      </c>
      <c r="GD57" s="199"/>
      <c r="GE57" s="202"/>
      <c r="GF57" s="199"/>
      <c r="GG57" s="202"/>
      <c r="GH57" s="199"/>
      <c r="GI57" s="202"/>
      <c r="GJ57" s="199"/>
      <c r="GK57" s="158"/>
      <c r="GL57" s="159" t="str">
        <f t="shared" si="27"/>
        <v>Marek Šos</v>
      </c>
      <c r="GM57" s="202"/>
      <c r="GN57" s="203"/>
      <c r="GO57" s="202"/>
      <c r="GP57" s="203"/>
      <c r="GQ57" s="202"/>
      <c r="GR57" s="203"/>
      <c r="GS57" s="202"/>
      <c r="GT57" s="203"/>
      <c r="GU57" s="202"/>
      <c r="GV57" s="203"/>
      <c r="GW57" s="202"/>
      <c r="GX57" s="203"/>
      <c r="GY57" s="202"/>
      <c r="GZ57" s="203"/>
      <c r="HA57" s="202"/>
      <c r="HB57" s="203"/>
      <c r="HC57" s="202"/>
      <c r="HD57" s="203"/>
      <c r="HE57" s="202"/>
      <c r="HF57" s="203"/>
      <c r="HG57" s="202"/>
      <c r="HH57" s="203"/>
      <c r="HI57" s="202"/>
      <c r="HJ57" s="203"/>
      <c r="HK57" s="202"/>
      <c r="HL57" s="203"/>
      <c r="HM57" s="202"/>
      <c r="HN57" s="203"/>
      <c r="HO57" s="202"/>
      <c r="HP57" s="203"/>
      <c r="HQ57" s="202"/>
      <c r="HR57" s="199"/>
      <c r="HS57" s="202"/>
      <c r="HT57" s="199"/>
      <c r="HU57" s="202"/>
      <c r="HV57" s="199"/>
      <c r="HW57" s="202"/>
      <c r="HX57" s="199"/>
      <c r="HY57" s="202"/>
      <c r="HZ57" s="199"/>
      <c r="IA57" s="202"/>
      <c r="IB57" s="199"/>
      <c r="IC57" s="202"/>
      <c r="ID57" s="199"/>
      <c r="IE57" s="202"/>
      <c r="IF57" s="199"/>
      <c r="IG57" s="202"/>
      <c r="IH57" s="199"/>
      <c r="II57" s="202"/>
      <c r="IJ57" s="199"/>
      <c r="IK57" s="202"/>
      <c r="IL57" s="199"/>
      <c r="IM57" s="202"/>
      <c r="IN57" s="199"/>
      <c r="IO57" s="202"/>
      <c r="IP57" s="199"/>
      <c r="IQ57" s="202"/>
      <c r="IR57" s="199"/>
      <c r="IS57" s="202"/>
      <c r="IT57" s="199"/>
      <c r="IU57" s="202"/>
      <c r="IV57" s="199"/>
    </row>
    <row r="58">
      <c r="A58" s="214">
        <f>IFERROR(__xludf.DUMMYFUNCTION("""COMPUTED_VALUE"""),100.0)</f>
        <v>100</v>
      </c>
      <c r="B58" s="159" t="str">
        <f t="shared" si="24"/>
        <v>Martin Jurkovič</v>
      </c>
      <c r="C58" s="173">
        <f t="shared" ref="C58:BL58" si="45">BO58+EA58+GM58</f>
        <v>0</v>
      </c>
      <c r="D58" s="173">
        <f t="shared" si="45"/>
        <v>0</v>
      </c>
      <c r="E58" s="173">
        <f t="shared" si="45"/>
        <v>3.5</v>
      </c>
      <c r="F58" s="173">
        <f t="shared" si="45"/>
        <v>0</v>
      </c>
      <c r="G58" s="173">
        <f t="shared" si="45"/>
        <v>5</v>
      </c>
      <c r="H58" s="173">
        <f t="shared" si="45"/>
        <v>0</v>
      </c>
      <c r="I58" s="173">
        <f t="shared" si="45"/>
        <v>0</v>
      </c>
      <c r="J58" s="173">
        <f t="shared" si="45"/>
        <v>0</v>
      </c>
      <c r="K58" s="173">
        <f t="shared" si="45"/>
        <v>0</v>
      </c>
      <c r="L58" s="173">
        <f t="shared" si="45"/>
        <v>0</v>
      </c>
      <c r="M58" s="173">
        <f t="shared" si="45"/>
        <v>5</v>
      </c>
      <c r="N58" s="173">
        <f t="shared" si="45"/>
        <v>0</v>
      </c>
      <c r="O58" s="173">
        <f t="shared" si="45"/>
        <v>2.5</v>
      </c>
      <c r="P58" s="173">
        <f t="shared" si="45"/>
        <v>0</v>
      </c>
      <c r="Q58" s="173">
        <f t="shared" si="45"/>
        <v>0</v>
      </c>
      <c r="R58" s="173">
        <f t="shared" si="45"/>
        <v>0</v>
      </c>
      <c r="S58" s="173">
        <f t="shared" si="45"/>
        <v>5.5</v>
      </c>
      <c r="T58" s="173">
        <f t="shared" si="45"/>
        <v>0</v>
      </c>
      <c r="U58" s="173">
        <f t="shared" si="45"/>
        <v>0</v>
      </c>
      <c r="V58" s="173">
        <f t="shared" si="45"/>
        <v>0</v>
      </c>
      <c r="W58" s="173">
        <f t="shared" si="45"/>
        <v>0</v>
      </c>
      <c r="X58" s="173">
        <f t="shared" si="45"/>
        <v>0</v>
      </c>
      <c r="Y58" s="173">
        <f t="shared" si="45"/>
        <v>0</v>
      </c>
      <c r="Z58" s="173">
        <f t="shared" si="45"/>
        <v>0</v>
      </c>
      <c r="AA58" s="173">
        <f t="shared" si="45"/>
        <v>0</v>
      </c>
      <c r="AB58" s="173">
        <f t="shared" si="45"/>
        <v>0</v>
      </c>
      <c r="AC58" s="173">
        <f t="shared" si="45"/>
        <v>6</v>
      </c>
      <c r="AD58" s="173">
        <f t="shared" si="45"/>
        <v>0</v>
      </c>
      <c r="AE58" s="173">
        <f t="shared" si="45"/>
        <v>11.5</v>
      </c>
      <c r="AF58" s="173">
        <f t="shared" si="45"/>
        <v>0</v>
      </c>
      <c r="AG58" s="173">
        <f t="shared" si="45"/>
        <v>12</v>
      </c>
      <c r="AH58" s="173">
        <f t="shared" si="45"/>
        <v>0</v>
      </c>
      <c r="AI58" s="173">
        <f t="shared" si="45"/>
        <v>0</v>
      </c>
      <c r="AJ58" s="173">
        <f t="shared" si="45"/>
        <v>0</v>
      </c>
      <c r="AK58" s="173">
        <f t="shared" si="45"/>
        <v>6.5</v>
      </c>
      <c r="AL58" s="173">
        <f t="shared" si="45"/>
        <v>0</v>
      </c>
      <c r="AM58" s="173">
        <f t="shared" si="45"/>
        <v>0</v>
      </c>
      <c r="AN58" s="173">
        <f t="shared" si="45"/>
        <v>0</v>
      </c>
      <c r="AO58" s="173">
        <f t="shared" si="45"/>
        <v>3.5</v>
      </c>
      <c r="AP58" s="173">
        <f t="shared" si="45"/>
        <v>0</v>
      </c>
      <c r="AQ58" s="173">
        <f t="shared" si="45"/>
        <v>5.5</v>
      </c>
      <c r="AR58" s="173">
        <f t="shared" si="45"/>
        <v>0</v>
      </c>
      <c r="AS58" s="173">
        <f t="shared" si="45"/>
        <v>11.5</v>
      </c>
      <c r="AT58" s="173">
        <f t="shared" si="45"/>
        <v>0</v>
      </c>
      <c r="AU58" s="173">
        <f t="shared" si="45"/>
        <v>3</v>
      </c>
      <c r="AV58" s="173">
        <f t="shared" si="45"/>
        <v>0</v>
      </c>
      <c r="AW58" s="173">
        <f t="shared" si="45"/>
        <v>0</v>
      </c>
      <c r="AX58" s="173">
        <f t="shared" si="45"/>
        <v>0</v>
      </c>
      <c r="AY58" s="173">
        <f t="shared" si="45"/>
        <v>0</v>
      </c>
      <c r="AZ58" s="173">
        <f t="shared" si="45"/>
        <v>0</v>
      </c>
      <c r="BA58" s="173">
        <f t="shared" si="45"/>
        <v>0</v>
      </c>
      <c r="BB58" s="173">
        <f t="shared" si="45"/>
        <v>0</v>
      </c>
      <c r="BC58" s="173">
        <f t="shared" si="45"/>
        <v>0</v>
      </c>
      <c r="BD58" s="173">
        <f t="shared" si="45"/>
        <v>0</v>
      </c>
      <c r="BE58" s="173">
        <f t="shared" si="45"/>
        <v>0</v>
      </c>
      <c r="BF58" s="173">
        <f t="shared" si="45"/>
        <v>0</v>
      </c>
      <c r="BG58" s="173">
        <f t="shared" si="45"/>
        <v>11.5</v>
      </c>
      <c r="BH58" s="173">
        <f t="shared" si="45"/>
        <v>0</v>
      </c>
      <c r="BI58" s="173">
        <f t="shared" si="45"/>
        <v>0</v>
      </c>
      <c r="BJ58" s="173">
        <f t="shared" si="45"/>
        <v>0</v>
      </c>
      <c r="BK58" s="173">
        <f t="shared" si="45"/>
        <v>0</v>
      </c>
      <c r="BL58" s="173">
        <f t="shared" si="45"/>
        <v>0</v>
      </c>
      <c r="BM58" s="158"/>
      <c r="BN58" s="159" t="str">
        <f>IFERROR(__xludf.DUMMYFUNCTION("""COMPUTED_VALUE"""),"Martin Jurkovič")</f>
        <v>Martin Jurkovič</v>
      </c>
      <c r="BO58" s="174"/>
      <c r="BP58" s="175"/>
      <c r="BQ58" s="176">
        <f>IFERROR(__xludf.DUMMYFUNCTION("""COMPUTED_VALUE"""),3.5)</f>
        <v>3.5</v>
      </c>
      <c r="BR58" s="181"/>
      <c r="BS58" s="174">
        <f>IFERROR(__xludf.DUMMYFUNCTION("""COMPUTED_VALUE"""),5.0)</f>
        <v>5</v>
      </c>
      <c r="BT58" s="175"/>
      <c r="BU58" s="174"/>
      <c r="BV58" s="175"/>
      <c r="BW58" s="176"/>
      <c r="BX58" s="181"/>
      <c r="BY58" s="176">
        <f>IFERROR(__xludf.DUMMYFUNCTION("""COMPUTED_VALUE"""),5.0)</f>
        <v>5</v>
      </c>
      <c r="BZ58" s="181"/>
      <c r="CA58" s="176">
        <f>IFERROR(__xludf.DUMMYFUNCTION("""COMPUTED_VALUE"""),2.5)</f>
        <v>2.5</v>
      </c>
      <c r="CB58" s="181"/>
      <c r="CC58" s="176"/>
      <c r="CD58" s="181"/>
      <c r="CE58" s="174">
        <f>IFERROR(__xludf.DUMMYFUNCTION("""COMPUTED_VALUE"""),5.5)</f>
        <v>5.5</v>
      </c>
      <c r="CF58" s="175"/>
      <c r="CG58" s="176"/>
      <c r="CH58" s="181"/>
      <c r="CI58" s="176"/>
      <c r="CJ58" s="181"/>
      <c r="CK58" s="176"/>
      <c r="CL58" s="181"/>
      <c r="CM58" s="176"/>
      <c r="CN58" s="181"/>
      <c r="CO58" s="176">
        <f>IFERROR(__xludf.DUMMYFUNCTION("""COMPUTED_VALUE"""),6.0)</f>
        <v>6</v>
      </c>
      <c r="CP58" s="181"/>
      <c r="CQ58" s="174">
        <f>IFERROR(__xludf.DUMMYFUNCTION("""COMPUTED_VALUE"""),11.5)</f>
        <v>11.5</v>
      </c>
      <c r="CR58" s="175"/>
      <c r="CS58" s="176">
        <f>IFERROR(__xludf.DUMMYFUNCTION("""COMPUTED_VALUE"""),12.0)</f>
        <v>12</v>
      </c>
      <c r="CT58" s="182"/>
      <c r="CU58" s="174"/>
      <c r="CV58" s="173"/>
      <c r="CW58" s="176">
        <f>IFERROR(__xludf.DUMMYFUNCTION("""COMPUTED_VALUE"""),6.5)</f>
        <v>6.5</v>
      </c>
      <c r="CX58" s="173"/>
      <c r="CY58" s="176"/>
      <c r="CZ58" s="173"/>
      <c r="DA58" s="176">
        <f>IFERROR(__xludf.DUMMYFUNCTION("""COMPUTED_VALUE"""),3.5)</f>
        <v>3.5</v>
      </c>
      <c r="DB58" s="173"/>
      <c r="DC58" s="176">
        <f>IFERROR(__xludf.DUMMYFUNCTION("""COMPUTED_VALUE"""),5.5)</f>
        <v>5.5</v>
      </c>
      <c r="DD58" s="173"/>
      <c r="DE58" s="174">
        <f>IFERROR(__xludf.DUMMYFUNCTION("""COMPUTED_VALUE"""),11.5)</f>
        <v>11.5</v>
      </c>
      <c r="DF58" s="173"/>
      <c r="DG58" s="176">
        <f>IFERROR(__xludf.DUMMYFUNCTION("""COMPUTED_VALUE"""),3.0)</f>
        <v>3</v>
      </c>
      <c r="DH58" s="173"/>
      <c r="DI58" s="176"/>
      <c r="DJ58" s="173"/>
      <c r="DK58" s="174"/>
      <c r="DL58" s="173"/>
      <c r="DM58" s="176"/>
      <c r="DN58" s="182"/>
      <c r="DO58" s="176"/>
      <c r="DP58" s="173"/>
      <c r="DQ58" s="176"/>
      <c r="DR58" s="173"/>
      <c r="DS58" s="176">
        <f>IFERROR(__xludf.DUMMYFUNCTION("""COMPUTED_VALUE"""),11.5)</f>
        <v>11.5</v>
      </c>
      <c r="DT58" s="173"/>
      <c r="DU58" s="176"/>
      <c r="DV58" s="173"/>
      <c r="DW58" s="176"/>
      <c r="DX58" s="173"/>
      <c r="DY58" s="158"/>
      <c r="DZ58" s="159" t="str">
        <f t="shared" si="26"/>
        <v>Martin Jurkovič</v>
      </c>
      <c r="EA58" s="202"/>
      <c r="EB58" s="203"/>
      <c r="EC58" s="204"/>
      <c r="ED58" s="205"/>
      <c r="EE58" s="202"/>
      <c r="EF58" s="203"/>
      <c r="EG58" s="202"/>
      <c r="EH58" s="203"/>
      <c r="EI58" s="204"/>
      <c r="EJ58" s="205"/>
      <c r="EK58" s="204"/>
      <c r="EL58" s="205"/>
      <c r="EM58" s="204"/>
      <c r="EN58" s="205"/>
      <c r="EO58" s="204"/>
      <c r="EP58" s="205"/>
      <c r="EQ58" s="202"/>
      <c r="ER58" s="203"/>
      <c r="ES58" s="204"/>
      <c r="ET58" s="205"/>
      <c r="EU58" s="204"/>
      <c r="EV58" s="205"/>
      <c r="EW58" s="204"/>
      <c r="EX58" s="205"/>
      <c r="EY58" s="204"/>
      <c r="EZ58" s="205"/>
      <c r="FA58" s="204"/>
      <c r="FB58" s="205"/>
      <c r="FC58" s="202"/>
      <c r="FD58" s="203"/>
      <c r="FE58" s="204"/>
      <c r="FF58" s="206"/>
      <c r="FG58" s="202"/>
      <c r="FH58" s="199"/>
      <c r="FI58" s="204"/>
      <c r="FJ58" s="199"/>
      <c r="FK58" s="204"/>
      <c r="FL58" s="199"/>
      <c r="FM58" s="204"/>
      <c r="FN58" s="199"/>
      <c r="FO58" s="204"/>
      <c r="FP58" s="199"/>
      <c r="FQ58" s="202"/>
      <c r="FR58" s="199"/>
      <c r="FS58" s="204"/>
      <c r="FT58" s="199"/>
      <c r="FU58" s="204"/>
      <c r="FV58" s="199"/>
      <c r="FW58" s="202"/>
      <c r="FX58" s="199"/>
      <c r="FY58" s="204"/>
      <c r="FZ58" s="206"/>
      <c r="GA58" s="204"/>
      <c r="GB58" s="199"/>
      <c r="GC58" s="204"/>
      <c r="GD58" s="199"/>
      <c r="GE58" s="204"/>
      <c r="GF58" s="199"/>
      <c r="GG58" s="204"/>
      <c r="GH58" s="199"/>
      <c r="GI58" s="204"/>
      <c r="GJ58" s="199"/>
      <c r="GK58" s="158"/>
      <c r="GL58" s="159" t="str">
        <f t="shared" si="27"/>
        <v>Martin Jurkovič</v>
      </c>
      <c r="GM58" s="202"/>
      <c r="GN58" s="203"/>
      <c r="GO58" s="204"/>
      <c r="GP58" s="205"/>
      <c r="GQ58" s="202"/>
      <c r="GR58" s="203"/>
      <c r="GS58" s="202"/>
      <c r="GT58" s="203"/>
      <c r="GU58" s="204"/>
      <c r="GV58" s="205"/>
      <c r="GW58" s="204"/>
      <c r="GX58" s="205"/>
      <c r="GY58" s="204"/>
      <c r="GZ58" s="205"/>
      <c r="HA58" s="204"/>
      <c r="HB58" s="205"/>
      <c r="HC58" s="202"/>
      <c r="HD58" s="203"/>
      <c r="HE58" s="204"/>
      <c r="HF58" s="205"/>
      <c r="HG58" s="204"/>
      <c r="HH58" s="205"/>
      <c r="HI58" s="204"/>
      <c r="HJ58" s="205"/>
      <c r="HK58" s="204"/>
      <c r="HL58" s="205"/>
      <c r="HM58" s="204"/>
      <c r="HN58" s="205"/>
      <c r="HO58" s="202"/>
      <c r="HP58" s="203"/>
      <c r="HQ58" s="204"/>
      <c r="HR58" s="206"/>
      <c r="HS58" s="202"/>
      <c r="HT58" s="199"/>
      <c r="HU58" s="204"/>
      <c r="HV58" s="199"/>
      <c r="HW58" s="204"/>
      <c r="HX58" s="199"/>
      <c r="HY58" s="204"/>
      <c r="HZ58" s="199"/>
      <c r="IA58" s="204"/>
      <c r="IB58" s="199"/>
      <c r="IC58" s="202"/>
      <c r="ID58" s="199"/>
      <c r="IE58" s="204"/>
      <c r="IF58" s="199"/>
      <c r="IG58" s="204"/>
      <c r="IH58" s="199"/>
      <c r="II58" s="202"/>
      <c r="IJ58" s="199"/>
      <c r="IK58" s="204"/>
      <c r="IL58" s="206"/>
      <c r="IM58" s="204"/>
      <c r="IN58" s="199"/>
      <c r="IO58" s="204"/>
      <c r="IP58" s="199"/>
      <c r="IQ58" s="204"/>
      <c r="IR58" s="199"/>
      <c r="IS58" s="204"/>
      <c r="IT58" s="199"/>
      <c r="IU58" s="204"/>
      <c r="IV58" s="199"/>
    </row>
    <row r="59">
      <c r="A59" s="214">
        <f>IFERROR(__xludf.DUMMYFUNCTION("""COMPUTED_VALUE"""),100.0)</f>
        <v>100</v>
      </c>
      <c r="B59" s="159" t="str">
        <f t="shared" si="24"/>
        <v>Václav Schejbal</v>
      </c>
      <c r="C59" s="173">
        <f t="shared" ref="C59:BL59" si="46">BO59+EA59+GM59</f>
        <v>11.5</v>
      </c>
      <c r="D59" s="173">
        <f t="shared" si="46"/>
        <v>0</v>
      </c>
      <c r="E59" s="173">
        <f t="shared" si="46"/>
        <v>0</v>
      </c>
      <c r="F59" s="173">
        <f t="shared" si="46"/>
        <v>0</v>
      </c>
      <c r="G59" s="173">
        <f t="shared" si="46"/>
        <v>0</v>
      </c>
      <c r="H59" s="173">
        <f t="shared" si="46"/>
        <v>0</v>
      </c>
      <c r="I59" s="173">
        <f t="shared" si="46"/>
        <v>12</v>
      </c>
      <c r="J59" s="173">
        <f t="shared" si="46"/>
        <v>0</v>
      </c>
      <c r="K59" s="173">
        <f t="shared" si="46"/>
        <v>0</v>
      </c>
      <c r="L59" s="173">
        <f t="shared" si="46"/>
        <v>0</v>
      </c>
      <c r="M59" s="173">
        <f t="shared" si="46"/>
        <v>0</v>
      </c>
      <c r="N59" s="173">
        <f t="shared" si="46"/>
        <v>0</v>
      </c>
      <c r="O59" s="173">
        <f t="shared" si="46"/>
        <v>0</v>
      </c>
      <c r="P59" s="173">
        <f t="shared" si="46"/>
        <v>0</v>
      </c>
      <c r="Q59" s="173">
        <f t="shared" si="46"/>
        <v>9</v>
      </c>
      <c r="R59" s="173">
        <f t="shared" si="46"/>
        <v>0</v>
      </c>
      <c r="S59" s="173">
        <f t="shared" si="46"/>
        <v>11.5</v>
      </c>
      <c r="T59" s="173">
        <f t="shared" si="46"/>
        <v>0</v>
      </c>
      <c r="U59" s="173">
        <f t="shared" si="46"/>
        <v>0</v>
      </c>
      <c r="V59" s="173">
        <f t="shared" si="46"/>
        <v>0</v>
      </c>
      <c r="W59" s="173">
        <f t="shared" si="46"/>
        <v>12</v>
      </c>
      <c r="X59" s="173">
        <f t="shared" si="46"/>
        <v>0</v>
      </c>
      <c r="Y59" s="173">
        <f t="shared" si="46"/>
        <v>11.5</v>
      </c>
      <c r="Z59" s="173">
        <f t="shared" si="46"/>
        <v>0</v>
      </c>
      <c r="AA59" s="173">
        <f t="shared" si="46"/>
        <v>12</v>
      </c>
      <c r="AB59" s="173">
        <f t="shared" si="46"/>
        <v>0</v>
      </c>
      <c r="AC59" s="173">
        <f t="shared" si="46"/>
        <v>13</v>
      </c>
      <c r="AD59" s="173">
        <f t="shared" si="46"/>
        <v>0</v>
      </c>
      <c r="AE59" s="173">
        <f t="shared" si="46"/>
        <v>11.5</v>
      </c>
      <c r="AF59" s="173">
        <f t="shared" si="46"/>
        <v>0</v>
      </c>
      <c r="AG59" s="173">
        <f t="shared" si="46"/>
        <v>0</v>
      </c>
      <c r="AH59" s="173">
        <f t="shared" si="46"/>
        <v>0</v>
      </c>
      <c r="AI59" s="173">
        <f t="shared" si="46"/>
        <v>0</v>
      </c>
      <c r="AJ59" s="173">
        <f t="shared" si="46"/>
        <v>0</v>
      </c>
      <c r="AK59" s="173">
        <f t="shared" si="46"/>
        <v>0</v>
      </c>
      <c r="AL59" s="173">
        <f t="shared" si="46"/>
        <v>0</v>
      </c>
      <c r="AM59" s="173">
        <f t="shared" si="46"/>
        <v>11.5</v>
      </c>
      <c r="AN59" s="173">
        <f t="shared" si="46"/>
        <v>0</v>
      </c>
      <c r="AO59" s="173">
        <f t="shared" si="46"/>
        <v>11.5</v>
      </c>
      <c r="AP59" s="173">
        <f t="shared" si="46"/>
        <v>0</v>
      </c>
      <c r="AQ59" s="173">
        <f t="shared" si="46"/>
        <v>6</v>
      </c>
      <c r="AR59" s="173">
        <f t="shared" si="46"/>
        <v>0</v>
      </c>
      <c r="AS59" s="173">
        <f t="shared" si="46"/>
        <v>0</v>
      </c>
      <c r="AT59" s="173">
        <f t="shared" si="46"/>
        <v>0</v>
      </c>
      <c r="AU59" s="173">
        <f t="shared" si="46"/>
        <v>11.5</v>
      </c>
      <c r="AV59" s="173">
        <f t="shared" si="46"/>
        <v>0</v>
      </c>
      <c r="AW59" s="173">
        <f t="shared" si="46"/>
        <v>0</v>
      </c>
      <c r="AX59" s="173">
        <f t="shared" si="46"/>
        <v>0</v>
      </c>
      <c r="AY59" s="173">
        <f t="shared" si="46"/>
        <v>0</v>
      </c>
      <c r="AZ59" s="173">
        <f t="shared" si="46"/>
        <v>0</v>
      </c>
      <c r="BA59" s="173">
        <f t="shared" si="46"/>
        <v>0</v>
      </c>
      <c r="BB59" s="173">
        <f t="shared" si="46"/>
        <v>0</v>
      </c>
      <c r="BC59" s="173">
        <f t="shared" si="46"/>
        <v>0</v>
      </c>
      <c r="BD59" s="173">
        <f t="shared" si="46"/>
        <v>0</v>
      </c>
      <c r="BE59" s="173">
        <f t="shared" si="46"/>
        <v>11.5</v>
      </c>
      <c r="BF59" s="173">
        <f t="shared" si="46"/>
        <v>0</v>
      </c>
      <c r="BG59" s="173">
        <f t="shared" si="46"/>
        <v>0</v>
      </c>
      <c r="BH59" s="173">
        <f t="shared" si="46"/>
        <v>0</v>
      </c>
      <c r="BI59" s="173">
        <f t="shared" si="46"/>
        <v>12</v>
      </c>
      <c r="BJ59" s="173">
        <f t="shared" si="46"/>
        <v>0</v>
      </c>
      <c r="BK59" s="173">
        <f t="shared" si="46"/>
        <v>6</v>
      </c>
      <c r="BL59" s="173">
        <f t="shared" si="46"/>
        <v>0</v>
      </c>
      <c r="BM59" s="158"/>
      <c r="BN59" s="159" t="str">
        <f>IFERROR(__xludf.DUMMYFUNCTION("""COMPUTED_VALUE"""),"Václav Schejbal")</f>
        <v>Václav Schejbal</v>
      </c>
      <c r="BO59" s="174">
        <f>IFERROR(__xludf.DUMMYFUNCTION("""COMPUTED_VALUE"""),11.5)</f>
        <v>11.5</v>
      </c>
      <c r="BP59" s="175"/>
      <c r="BQ59" s="174"/>
      <c r="BR59" s="175"/>
      <c r="BS59" s="174"/>
      <c r="BT59" s="175"/>
      <c r="BU59" s="174">
        <f>IFERROR(__xludf.DUMMYFUNCTION("""COMPUTED_VALUE"""),12.0)</f>
        <v>12</v>
      </c>
      <c r="BV59" s="175"/>
      <c r="BW59" s="174"/>
      <c r="BX59" s="175"/>
      <c r="BY59" s="174"/>
      <c r="BZ59" s="175"/>
      <c r="CA59" s="174"/>
      <c r="CB59" s="175"/>
      <c r="CC59" s="174">
        <f>IFERROR(__xludf.DUMMYFUNCTION("""COMPUTED_VALUE"""),9.0)</f>
        <v>9</v>
      </c>
      <c r="CD59" s="175"/>
      <c r="CE59" s="174">
        <f>IFERROR(__xludf.DUMMYFUNCTION("""COMPUTED_VALUE"""),11.5)</f>
        <v>11.5</v>
      </c>
      <c r="CF59" s="175"/>
      <c r="CG59" s="174"/>
      <c r="CH59" s="175"/>
      <c r="CI59" s="174">
        <f>IFERROR(__xludf.DUMMYFUNCTION("""COMPUTED_VALUE"""),12.0)</f>
        <v>12</v>
      </c>
      <c r="CJ59" s="175"/>
      <c r="CK59" s="174">
        <f>IFERROR(__xludf.DUMMYFUNCTION("""COMPUTED_VALUE"""),11.5)</f>
        <v>11.5</v>
      </c>
      <c r="CL59" s="175"/>
      <c r="CM59" s="174">
        <f>IFERROR(__xludf.DUMMYFUNCTION("""COMPUTED_VALUE"""),12.0)</f>
        <v>12</v>
      </c>
      <c r="CN59" s="175"/>
      <c r="CO59" s="174">
        <f>IFERROR(__xludf.DUMMYFUNCTION("""COMPUTED_VALUE"""),13.0)</f>
        <v>13</v>
      </c>
      <c r="CP59" s="175"/>
      <c r="CQ59" s="174">
        <f>IFERROR(__xludf.DUMMYFUNCTION("""COMPUTED_VALUE"""),11.5)</f>
        <v>11.5</v>
      </c>
      <c r="CR59" s="175"/>
      <c r="CS59" s="174"/>
      <c r="CT59" s="173"/>
      <c r="CU59" s="174"/>
      <c r="CV59" s="173"/>
      <c r="CW59" s="174"/>
      <c r="CX59" s="173"/>
      <c r="CY59" s="174">
        <f>IFERROR(__xludf.DUMMYFUNCTION("""COMPUTED_VALUE"""),11.5)</f>
        <v>11.5</v>
      </c>
      <c r="CZ59" s="173"/>
      <c r="DA59" s="174">
        <f>IFERROR(__xludf.DUMMYFUNCTION("""COMPUTED_VALUE"""),11.5)</f>
        <v>11.5</v>
      </c>
      <c r="DB59" s="173"/>
      <c r="DC59" s="174">
        <f>IFERROR(__xludf.DUMMYFUNCTION("""COMPUTED_VALUE"""),6.0)</f>
        <v>6</v>
      </c>
      <c r="DD59" s="173"/>
      <c r="DE59" s="174"/>
      <c r="DF59" s="173"/>
      <c r="DG59" s="174">
        <f>IFERROR(__xludf.DUMMYFUNCTION("""COMPUTED_VALUE"""),11.5)</f>
        <v>11.5</v>
      </c>
      <c r="DH59" s="173"/>
      <c r="DI59" s="174"/>
      <c r="DJ59" s="173"/>
      <c r="DK59" s="174"/>
      <c r="DL59" s="173"/>
      <c r="DM59" s="174"/>
      <c r="DN59" s="173"/>
      <c r="DO59" s="174"/>
      <c r="DP59" s="173"/>
      <c r="DQ59" s="174">
        <f>IFERROR(__xludf.DUMMYFUNCTION("""COMPUTED_VALUE"""),11.5)</f>
        <v>11.5</v>
      </c>
      <c r="DR59" s="173"/>
      <c r="DS59" s="174"/>
      <c r="DT59" s="173"/>
      <c r="DU59" s="174">
        <f>IFERROR(__xludf.DUMMYFUNCTION("""COMPUTED_VALUE"""),12.0)</f>
        <v>12</v>
      </c>
      <c r="DV59" s="173"/>
      <c r="DW59" s="174">
        <f>IFERROR(__xludf.DUMMYFUNCTION("""COMPUTED_VALUE"""),6.0)</f>
        <v>6</v>
      </c>
      <c r="DX59" s="173"/>
      <c r="DY59" s="158"/>
      <c r="DZ59" s="159" t="str">
        <f t="shared" si="26"/>
        <v>Václav Schejbal</v>
      </c>
      <c r="EA59" s="202"/>
      <c r="EB59" s="203"/>
      <c r="EC59" s="202"/>
      <c r="ED59" s="203"/>
      <c r="EE59" s="202"/>
      <c r="EF59" s="203"/>
      <c r="EG59" s="202"/>
      <c r="EH59" s="203"/>
      <c r="EI59" s="202"/>
      <c r="EJ59" s="203"/>
      <c r="EK59" s="202"/>
      <c r="EL59" s="203"/>
      <c r="EM59" s="202"/>
      <c r="EN59" s="203"/>
      <c r="EO59" s="202"/>
      <c r="EP59" s="203"/>
      <c r="EQ59" s="202"/>
      <c r="ER59" s="203"/>
      <c r="ES59" s="202"/>
      <c r="ET59" s="203"/>
      <c r="EU59" s="202"/>
      <c r="EV59" s="203"/>
      <c r="EW59" s="202"/>
      <c r="EX59" s="203"/>
      <c r="EY59" s="202"/>
      <c r="EZ59" s="203"/>
      <c r="FA59" s="202"/>
      <c r="FB59" s="203"/>
      <c r="FC59" s="202"/>
      <c r="FD59" s="203"/>
      <c r="FE59" s="202"/>
      <c r="FF59" s="199"/>
      <c r="FG59" s="202"/>
      <c r="FH59" s="199"/>
      <c r="FI59" s="202"/>
      <c r="FJ59" s="199"/>
      <c r="FK59" s="202"/>
      <c r="FL59" s="199"/>
      <c r="FM59" s="202"/>
      <c r="FN59" s="199"/>
      <c r="FO59" s="202"/>
      <c r="FP59" s="199"/>
      <c r="FQ59" s="202"/>
      <c r="FR59" s="199"/>
      <c r="FS59" s="202"/>
      <c r="FT59" s="199"/>
      <c r="FU59" s="202"/>
      <c r="FV59" s="199"/>
      <c r="FW59" s="202"/>
      <c r="FX59" s="199"/>
      <c r="FY59" s="202"/>
      <c r="FZ59" s="199"/>
      <c r="GA59" s="202"/>
      <c r="GB59" s="199"/>
      <c r="GC59" s="202"/>
      <c r="GD59" s="199"/>
      <c r="GE59" s="202"/>
      <c r="GF59" s="199"/>
      <c r="GG59" s="202"/>
      <c r="GH59" s="199"/>
      <c r="GI59" s="202"/>
      <c r="GJ59" s="199"/>
      <c r="GK59" s="158"/>
      <c r="GL59" s="159" t="str">
        <f t="shared" si="27"/>
        <v>Václav Schejbal</v>
      </c>
      <c r="GM59" s="202"/>
      <c r="GN59" s="203"/>
      <c r="GO59" s="202"/>
      <c r="GP59" s="203"/>
      <c r="GQ59" s="202"/>
      <c r="GR59" s="203"/>
      <c r="GS59" s="202"/>
      <c r="GT59" s="203"/>
      <c r="GU59" s="202"/>
      <c r="GV59" s="203"/>
      <c r="GW59" s="202"/>
      <c r="GX59" s="203"/>
      <c r="GY59" s="202"/>
      <c r="GZ59" s="203"/>
      <c r="HA59" s="202"/>
      <c r="HB59" s="203"/>
      <c r="HC59" s="202"/>
      <c r="HD59" s="203"/>
      <c r="HE59" s="202"/>
      <c r="HF59" s="203"/>
      <c r="HG59" s="202"/>
      <c r="HH59" s="203"/>
      <c r="HI59" s="202"/>
      <c r="HJ59" s="203"/>
      <c r="HK59" s="202"/>
      <c r="HL59" s="203"/>
      <c r="HM59" s="202"/>
      <c r="HN59" s="203"/>
      <c r="HO59" s="202"/>
      <c r="HP59" s="203"/>
      <c r="HQ59" s="202"/>
      <c r="HR59" s="199"/>
      <c r="HS59" s="202"/>
      <c r="HT59" s="199"/>
      <c r="HU59" s="202"/>
      <c r="HV59" s="199"/>
      <c r="HW59" s="202"/>
      <c r="HX59" s="199"/>
      <c r="HY59" s="202"/>
      <c r="HZ59" s="199"/>
      <c r="IA59" s="202"/>
      <c r="IB59" s="199"/>
      <c r="IC59" s="202"/>
      <c r="ID59" s="199"/>
      <c r="IE59" s="202"/>
      <c r="IF59" s="199"/>
      <c r="IG59" s="202"/>
      <c r="IH59" s="199"/>
      <c r="II59" s="202"/>
      <c r="IJ59" s="199"/>
      <c r="IK59" s="202"/>
      <c r="IL59" s="199"/>
      <c r="IM59" s="202"/>
      <c r="IN59" s="199"/>
      <c r="IO59" s="202"/>
      <c r="IP59" s="199"/>
      <c r="IQ59" s="202"/>
      <c r="IR59" s="199"/>
      <c r="IS59" s="202"/>
      <c r="IT59" s="199"/>
      <c r="IU59" s="202"/>
      <c r="IV59" s="199"/>
    </row>
    <row r="60">
      <c r="A60" s="214">
        <f>IFERROR(__xludf.DUMMYFUNCTION("""COMPUTED_VALUE"""),100.0)</f>
        <v>100</v>
      </c>
      <c r="B60" s="159" t="str">
        <f t="shared" si="24"/>
        <v>Zbyněk Hyský</v>
      </c>
      <c r="C60" s="173">
        <f t="shared" ref="C60:BL60" si="47">BO60+EA60+GM60</f>
        <v>0</v>
      </c>
      <c r="D60" s="173">
        <f t="shared" si="47"/>
        <v>0</v>
      </c>
      <c r="E60" s="173">
        <f t="shared" si="47"/>
        <v>0</v>
      </c>
      <c r="F60" s="173">
        <f t="shared" si="47"/>
        <v>0</v>
      </c>
      <c r="G60" s="173">
        <f t="shared" si="47"/>
        <v>0</v>
      </c>
      <c r="H60" s="173">
        <f t="shared" si="47"/>
        <v>0</v>
      </c>
      <c r="I60" s="173">
        <f t="shared" si="47"/>
        <v>8.5</v>
      </c>
      <c r="J60" s="173">
        <f t="shared" si="47"/>
        <v>1000</v>
      </c>
      <c r="K60" s="173">
        <f t="shared" si="47"/>
        <v>2</v>
      </c>
      <c r="L60" s="173">
        <f t="shared" si="47"/>
        <v>0</v>
      </c>
      <c r="M60" s="173">
        <f t="shared" si="47"/>
        <v>7.5</v>
      </c>
      <c r="N60" s="173">
        <f t="shared" si="47"/>
        <v>0</v>
      </c>
      <c r="O60" s="173">
        <f t="shared" si="47"/>
        <v>7</v>
      </c>
      <c r="P60" s="173">
        <f t="shared" si="47"/>
        <v>0</v>
      </c>
      <c r="Q60" s="173">
        <f t="shared" si="47"/>
        <v>10</v>
      </c>
      <c r="R60" s="173">
        <f t="shared" si="47"/>
        <v>0</v>
      </c>
      <c r="S60" s="173">
        <f t="shared" si="47"/>
        <v>12.5</v>
      </c>
      <c r="T60" s="173">
        <f t="shared" si="47"/>
        <v>0</v>
      </c>
      <c r="U60" s="173">
        <f t="shared" si="47"/>
        <v>4</v>
      </c>
      <c r="V60" s="173">
        <f t="shared" si="47"/>
        <v>0</v>
      </c>
      <c r="W60" s="173">
        <f t="shared" si="47"/>
        <v>0</v>
      </c>
      <c r="X60" s="173">
        <f t="shared" si="47"/>
        <v>0</v>
      </c>
      <c r="Y60" s="173">
        <f t="shared" si="47"/>
        <v>0</v>
      </c>
      <c r="Z60" s="173">
        <f t="shared" si="47"/>
        <v>0</v>
      </c>
      <c r="AA60" s="173">
        <f t="shared" si="47"/>
        <v>0</v>
      </c>
      <c r="AB60" s="173">
        <f t="shared" si="47"/>
        <v>0</v>
      </c>
      <c r="AC60" s="173">
        <f t="shared" si="47"/>
        <v>9.5</v>
      </c>
      <c r="AD60" s="173">
        <f t="shared" si="47"/>
        <v>0</v>
      </c>
      <c r="AE60" s="173">
        <f t="shared" si="47"/>
        <v>10.5</v>
      </c>
      <c r="AF60" s="173">
        <f t="shared" si="47"/>
        <v>0</v>
      </c>
      <c r="AG60" s="173">
        <f t="shared" si="47"/>
        <v>12.5</v>
      </c>
      <c r="AH60" s="173">
        <f t="shared" si="47"/>
        <v>1250</v>
      </c>
      <c r="AI60" s="173">
        <f t="shared" si="47"/>
        <v>0</v>
      </c>
      <c r="AJ60" s="173">
        <f t="shared" si="47"/>
        <v>0</v>
      </c>
      <c r="AK60" s="173">
        <f t="shared" si="47"/>
        <v>0</v>
      </c>
      <c r="AL60" s="173">
        <f t="shared" si="47"/>
        <v>0</v>
      </c>
      <c r="AM60" s="173">
        <f t="shared" si="47"/>
        <v>4</v>
      </c>
      <c r="AN60" s="173">
        <f t="shared" si="47"/>
        <v>0</v>
      </c>
      <c r="AO60" s="173">
        <f t="shared" si="47"/>
        <v>0</v>
      </c>
      <c r="AP60" s="173">
        <f t="shared" si="47"/>
        <v>0</v>
      </c>
      <c r="AQ60" s="173">
        <f t="shared" si="47"/>
        <v>7</v>
      </c>
      <c r="AR60" s="173">
        <f t="shared" si="47"/>
        <v>0</v>
      </c>
      <c r="AS60" s="173">
        <f t="shared" si="47"/>
        <v>10.5</v>
      </c>
      <c r="AT60" s="173">
        <f t="shared" si="47"/>
        <v>0</v>
      </c>
      <c r="AU60" s="173">
        <f t="shared" si="47"/>
        <v>6.5</v>
      </c>
      <c r="AV60" s="173">
        <f t="shared" si="47"/>
        <v>0</v>
      </c>
      <c r="AW60" s="173">
        <f t="shared" si="47"/>
        <v>0</v>
      </c>
      <c r="AX60" s="173">
        <f t="shared" si="47"/>
        <v>0</v>
      </c>
      <c r="AY60" s="173">
        <f t="shared" si="47"/>
        <v>0</v>
      </c>
      <c r="AZ60" s="173">
        <f t="shared" si="47"/>
        <v>0</v>
      </c>
      <c r="BA60" s="173">
        <f t="shared" si="47"/>
        <v>8</v>
      </c>
      <c r="BB60" s="173">
        <f t="shared" si="47"/>
        <v>0</v>
      </c>
      <c r="BC60" s="173">
        <f t="shared" si="47"/>
        <v>0</v>
      </c>
      <c r="BD60" s="173">
        <f t="shared" si="47"/>
        <v>0</v>
      </c>
      <c r="BE60" s="173">
        <f t="shared" si="47"/>
        <v>8.5</v>
      </c>
      <c r="BF60" s="173">
        <f t="shared" si="47"/>
        <v>0</v>
      </c>
      <c r="BG60" s="173">
        <f t="shared" si="47"/>
        <v>9</v>
      </c>
      <c r="BH60" s="173">
        <f t="shared" si="47"/>
        <v>0</v>
      </c>
      <c r="BI60" s="173">
        <f t="shared" si="47"/>
        <v>0</v>
      </c>
      <c r="BJ60" s="173">
        <f t="shared" si="47"/>
        <v>0</v>
      </c>
      <c r="BK60" s="173">
        <f t="shared" si="47"/>
        <v>8</v>
      </c>
      <c r="BL60" s="173">
        <f t="shared" si="47"/>
        <v>0</v>
      </c>
      <c r="BM60" s="158"/>
      <c r="BN60" s="159" t="str">
        <f>IFERROR(__xludf.DUMMYFUNCTION("""COMPUTED_VALUE"""),"Zbyněk Hyský")</f>
        <v>Zbyněk Hyský</v>
      </c>
      <c r="BO60" s="174"/>
      <c r="BP60" s="175"/>
      <c r="BQ60" s="174"/>
      <c r="BR60" s="175"/>
      <c r="BS60" s="174"/>
      <c r="BT60" s="175"/>
      <c r="BU60" s="174"/>
      <c r="BV60" s="175"/>
      <c r="BW60" s="174"/>
      <c r="BX60" s="175"/>
      <c r="BY60" s="174"/>
      <c r="BZ60" s="175"/>
      <c r="CA60" s="174"/>
      <c r="CB60" s="175"/>
      <c r="CC60" s="174"/>
      <c r="CD60" s="175"/>
      <c r="CE60" s="174"/>
      <c r="CF60" s="175"/>
      <c r="CG60" s="174"/>
      <c r="CH60" s="175"/>
      <c r="CI60" s="174"/>
      <c r="CJ60" s="175"/>
      <c r="CK60" s="174"/>
      <c r="CL60" s="175"/>
      <c r="CM60" s="174"/>
      <c r="CN60" s="175"/>
      <c r="CO60" s="174"/>
      <c r="CP60" s="175"/>
      <c r="CQ60" s="174"/>
      <c r="CR60" s="175"/>
      <c r="CS60" s="174"/>
      <c r="CT60" s="173"/>
      <c r="CU60" s="174"/>
      <c r="CV60" s="173"/>
      <c r="CW60" s="174"/>
      <c r="CX60" s="173"/>
      <c r="CY60" s="174"/>
      <c r="CZ60" s="173"/>
      <c r="DA60" s="174"/>
      <c r="DB60" s="173"/>
      <c r="DC60" s="174"/>
      <c r="DD60" s="173"/>
      <c r="DE60" s="174"/>
      <c r="DF60" s="173"/>
      <c r="DG60" s="174"/>
      <c r="DH60" s="173"/>
      <c r="DI60" s="174"/>
      <c r="DJ60" s="173"/>
      <c r="DK60" s="174"/>
      <c r="DL60" s="173"/>
      <c r="DM60" s="174"/>
      <c r="DN60" s="173"/>
      <c r="DO60" s="174"/>
      <c r="DP60" s="173"/>
      <c r="DQ60" s="174"/>
      <c r="DR60" s="173"/>
      <c r="DS60" s="174"/>
      <c r="DT60" s="173"/>
      <c r="DU60" s="174"/>
      <c r="DV60" s="173"/>
      <c r="DW60" s="174"/>
      <c r="DX60" s="173"/>
      <c r="DY60" s="158"/>
      <c r="DZ60" s="159" t="str">
        <f t="shared" si="26"/>
        <v>Zbyněk Hyský</v>
      </c>
      <c r="EA60" s="202"/>
      <c r="EB60" s="203"/>
      <c r="EC60" s="202"/>
      <c r="ED60" s="203"/>
      <c r="EE60" s="202"/>
      <c r="EF60" s="203"/>
      <c r="EG60" s="202"/>
      <c r="EH60" s="203"/>
      <c r="EI60" s="202"/>
      <c r="EJ60" s="203"/>
      <c r="EK60" s="202">
        <f>IFERROR(__xludf.DUMMYFUNCTION("""COMPUTED_VALUE"""),7.5)</f>
        <v>7.5</v>
      </c>
      <c r="EL60" s="203"/>
      <c r="EM60" s="202">
        <f>IFERROR(__xludf.DUMMYFUNCTION("""COMPUTED_VALUE"""),7.0)</f>
        <v>7</v>
      </c>
      <c r="EN60" s="203"/>
      <c r="EO60" s="202">
        <f>IFERROR(__xludf.DUMMYFUNCTION("""COMPUTED_VALUE"""),10.0)</f>
        <v>10</v>
      </c>
      <c r="EP60" s="203"/>
      <c r="EQ60" s="202">
        <f>IFERROR(__xludf.DUMMYFUNCTION("""COMPUTED_VALUE"""),12.5)</f>
        <v>12.5</v>
      </c>
      <c r="ER60" s="203"/>
      <c r="ES60" s="202">
        <f>IFERROR(__xludf.DUMMYFUNCTION("""COMPUTED_VALUE"""),4.0)</f>
        <v>4</v>
      </c>
      <c r="ET60" s="203"/>
      <c r="EU60" s="202"/>
      <c r="EV60" s="203"/>
      <c r="EW60" s="202"/>
      <c r="EX60" s="203"/>
      <c r="EY60" s="202"/>
      <c r="EZ60" s="203"/>
      <c r="FA60" s="202">
        <f>IFERROR(__xludf.DUMMYFUNCTION("""COMPUTED_VALUE"""),9.5)</f>
        <v>9.5</v>
      </c>
      <c r="FB60" s="203"/>
      <c r="FC60" s="202">
        <f>IFERROR(__xludf.DUMMYFUNCTION("""COMPUTED_VALUE"""),10.5)</f>
        <v>10.5</v>
      </c>
      <c r="FD60" s="203"/>
      <c r="FE60" s="202">
        <f>IFERROR(__xludf.DUMMYFUNCTION("""COMPUTED_VALUE"""),12.5)</f>
        <v>12.5</v>
      </c>
      <c r="FF60" s="199">
        <f>IFERROR(__xludf.DUMMYFUNCTION("""COMPUTED_VALUE"""),1250.0)</f>
        <v>1250</v>
      </c>
      <c r="FG60" s="202"/>
      <c r="FH60" s="199"/>
      <c r="FI60" s="202"/>
      <c r="FJ60" s="199"/>
      <c r="FK60" s="202">
        <f>IFERROR(__xludf.DUMMYFUNCTION("""COMPUTED_VALUE"""),4.0)</f>
        <v>4</v>
      </c>
      <c r="FL60" s="199"/>
      <c r="FM60" s="202"/>
      <c r="FN60" s="199"/>
      <c r="FO60" s="202">
        <f>IFERROR(__xludf.DUMMYFUNCTION("""COMPUTED_VALUE"""),7.0)</f>
        <v>7</v>
      </c>
      <c r="FP60" s="199"/>
      <c r="FQ60" s="202">
        <f>IFERROR(__xludf.DUMMYFUNCTION("""COMPUTED_VALUE"""),10.5)</f>
        <v>10.5</v>
      </c>
      <c r="FR60" s="199"/>
      <c r="FS60" s="202">
        <f>IFERROR(__xludf.DUMMYFUNCTION("""COMPUTED_VALUE"""),6.5)</f>
        <v>6.5</v>
      </c>
      <c r="FT60" s="199"/>
      <c r="FU60" s="202"/>
      <c r="FV60" s="199"/>
      <c r="FW60" s="202"/>
      <c r="FX60" s="199"/>
      <c r="FY60" s="202">
        <f>IFERROR(__xludf.DUMMYFUNCTION("""COMPUTED_VALUE"""),8.0)</f>
        <v>8</v>
      </c>
      <c r="FZ60" s="199"/>
      <c r="GA60" s="202"/>
      <c r="GB60" s="199"/>
      <c r="GC60" s="202">
        <f>IFERROR(__xludf.DUMMYFUNCTION("""COMPUTED_VALUE"""),8.5)</f>
        <v>8.5</v>
      </c>
      <c r="GD60" s="199"/>
      <c r="GE60" s="202">
        <f>IFERROR(__xludf.DUMMYFUNCTION("""COMPUTED_VALUE"""),9.0)</f>
        <v>9</v>
      </c>
      <c r="GF60" s="199"/>
      <c r="GG60" s="202"/>
      <c r="GH60" s="199"/>
      <c r="GI60" s="202">
        <f>IFERROR(__xludf.DUMMYFUNCTION("""COMPUTED_VALUE"""),8.0)</f>
        <v>8</v>
      </c>
      <c r="GJ60" s="199"/>
      <c r="GK60" s="158"/>
      <c r="GL60" s="159" t="str">
        <f t="shared" si="27"/>
        <v>Zbyněk Hyský</v>
      </c>
      <c r="GM60" s="202"/>
      <c r="GN60" s="203"/>
      <c r="GO60" s="202"/>
      <c r="GP60" s="203"/>
      <c r="GQ60" s="202"/>
      <c r="GR60" s="203"/>
      <c r="GS60" s="202">
        <f>IFERROR(__xludf.DUMMYFUNCTION("""COMPUTED_VALUE"""),8.5)</f>
        <v>8.5</v>
      </c>
      <c r="GT60" s="203">
        <f>IFERROR(__xludf.DUMMYFUNCTION("""COMPUTED_VALUE"""),1000.0)</f>
        <v>1000</v>
      </c>
      <c r="GU60" s="202">
        <f>IFERROR(__xludf.DUMMYFUNCTION("""COMPUTED_VALUE"""),2.0)</f>
        <v>2</v>
      </c>
      <c r="GV60" s="203"/>
      <c r="GW60" s="202"/>
      <c r="GX60" s="203"/>
      <c r="GY60" s="202"/>
      <c r="GZ60" s="203"/>
      <c r="HA60" s="202"/>
      <c r="HB60" s="203"/>
      <c r="HC60" s="202"/>
      <c r="HD60" s="203"/>
      <c r="HE60" s="202"/>
      <c r="HF60" s="203"/>
      <c r="HG60" s="202"/>
      <c r="HH60" s="203"/>
      <c r="HI60" s="202"/>
      <c r="HJ60" s="203"/>
      <c r="HK60" s="202"/>
      <c r="HL60" s="203"/>
      <c r="HM60" s="202"/>
      <c r="HN60" s="203"/>
      <c r="HO60" s="202"/>
      <c r="HP60" s="203"/>
      <c r="HQ60" s="202"/>
      <c r="HR60" s="199"/>
      <c r="HS60" s="202"/>
      <c r="HT60" s="199"/>
      <c r="HU60" s="202"/>
      <c r="HV60" s="199"/>
      <c r="HW60" s="202"/>
      <c r="HX60" s="199"/>
      <c r="HY60" s="202"/>
      <c r="HZ60" s="199"/>
      <c r="IA60" s="202"/>
      <c r="IB60" s="199"/>
      <c r="IC60" s="202"/>
      <c r="ID60" s="199"/>
      <c r="IE60" s="202"/>
      <c r="IF60" s="199"/>
      <c r="IG60" s="202"/>
      <c r="IH60" s="199"/>
      <c r="II60" s="202"/>
      <c r="IJ60" s="199"/>
      <c r="IK60" s="202"/>
      <c r="IL60" s="199"/>
      <c r="IM60" s="202"/>
      <c r="IN60" s="199"/>
      <c r="IO60" s="202"/>
      <c r="IP60" s="199"/>
      <c r="IQ60" s="202"/>
      <c r="IR60" s="199"/>
      <c r="IS60" s="202"/>
      <c r="IT60" s="199"/>
      <c r="IU60" s="202"/>
      <c r="IV60" s="199"/>
    </row>
    <row r="61">
      <c r="A61" s="214">
        <f>IFERROR(__xludf.DUMMYFUNCTION("""COMPUTED_VALUE"""),100.0)</f>
        <v>100</v>
      </c>
      <c r="B61" s="159" t="str">
        <f t="shared" si="24"/>
        <v>Stanislav Roth st.</v>
      </c>
      <c r="C61" s="173">
        <f t="shared" ref="C61:BL61" si="48">BO61+EA61+GM61</f>
        <v>0</v>
      </c>
      <c r="D61" s="173">
        <f t="shared" si="48"/>
        <v>0</v>
      </c>
      <c r="E61" s="173">
        <f t="shared" si="48"/>
        <v>0</v>
      </c>
      <c r="F61" s="173">
        <f t="shared" si="48"/>
        <v>0</v>
      </c>
      <c r="G61" s="173">
        <f t="shared" si="48"/>
        <v>6</v>
      </c>
      <c r="H61" s="173">
        <f t="shared" si="48"/>
        <v>0</v>
      </c>
      <c r="I61" s="173">
        <f t="shared" si="48"/>
        <v>0</v>
      </c>
      <c r="J61" s="173">
        <f t="shared" si="48"/>
        <v>0</v>
      </c>
      <c r="K61" s="173">
        <f t="shared" si="48"/>
        <v>5</v>
      </c>
      <c r="L61" s="173">
        <f t="shared" si="48"/>
        <v>0</v>
      </c>
      <c r="M61" s="173">
        <f t="shared" si="48"/>
        <v>0</v>
      </c>
      <c r="N61" s="173">
        <f t="shared" si="48"/>
        <v>0</v>
      </c>
      <c r="O61" s="173">
        <f t="shared" si="48"/>
        <v>0</v>
      </c>
      <c r="P61" s="173">
        <f t="shared" si="48"/>
        <v>0</v>
      </c>
      <c r="Q61" s="173">
        <f t="shared" si="48"/>
        <v>0</v>
      </c>
      <c r="R61" s="173">
        <f t="shared" si="48"/>
        <v>0</v>
      </c>
      <c r="S61" s="173">
        <f t="shared" si="48"/>
        <v>0</v>
      </c>
      <c r="T61" s="173">
        <f t="shared" si="48"/>
        <v>0</v>
      </c>
      <c r="U61" s="173">
        <f t="shared" si="48"/>
        <v>6</v>
      </c>
      <c r="V61" s="173">
        <f t="shared" si="48"/>
        <v>0</v>
      </c>
      <c r="W61" s="173">
        <f t="shared" si="48"/>
        <v>0</v>
      </c>
      <c r="X61" s="173">
        <f t="shared" si="48"/>
        <v>0</v>
      </c>
      <c r="Y61" s="173">
        <f t="shared" si="48"/>
        <v>3</v>
      </c>
      <c r="Z61" s="173">
        <f t="shared" si="48"/>
        <v>0</v>
      </c>
      <c r="AA61" s="173">
        <f t="shared" si="48"/>
        <v>3</v>
      </c>
      <c r="AB61" s="173">
        <f t="shared" si="48"/>
        <v>0</v>
      </c>
      <c r="AC61" s="173">
        <f t="shared" si="48"/>
        <v>3</v>
      </c>
      <c r="AD61" s="173">
        <f t="shared" si="48"/>
        <v>100</v>
      </c>
      <c r="AE61" s="173">
        <f t="shared" si="48"/>
        <v>2</v>
      </c>
      <c r="AF61" s="173">
        <f t="shared" si="48"/>
        <v>0</v>
      </c>
      <c r="AG61" s="173">
        <f t="shared" si="48"/>
        <v>0</v>
      </c>
      <c r="AH61" s="173">
        <f t="shared" si="48"/>
        <v>0</v>
      </c>
      <c r="AI61" s="173">
        <f t="shared" si="48"/>
        <v>0</v>
      </c>
      <c r="AJ61" s="173">
        <f t="shared" si="48"/>
        <v>0</v>
      </c>
      <c r="AK61" s="173">
        <f t="shared" si="48"/>
        <v>0</v>
      </c>
      <c r="AL61" s="173">
        <f t="shared" si="48"/>
        <v>0</v>
      </c>
      <c r="AM61" s="173">
        <f t="shared" si="48"/>
        <v>3</v>
      </c>
      <c r="AN61" s="173">
        <f t="shared" si="48"/>
        <v>0</v>
      </c>
      <c r="AO61" s="173">
        <f t="shared" si="48"/>
        <v>3</v>
      </c>
      <c r="AP61" s="173">
        <f t="shared" si="48"/>
        <v>0</v>
      </c>
      <c r="AQ61" s="173">
        <f t="shared" si="48"/>
        <v>1</v>
      </c>
      <c r="AR61" s="173">
        <f t="shared" si="48"/>
        <v>0</v>
      </c>
      <c r="AS61" s="173">
        <f t="shared" si="48"/>
        <v>0</v>
      </c>
      <c r="AT61" s="173">
        <f t="shared" si="48"/>
        <v>0</v>
      </c>
      <c r="AU61" s="173">
        <f t="shared" si="48"/>
        <v>0</v>
      </c>
      <c r="AV61" s="173">
        <f t="shared" si="48"/>
        <v>0</v>
      </c>
      <c r="AW61" s="173">
        <f t="shared" si="48"/>
        <v>0</v>
      </c>
      <c r="AX61" s="173">
        <f t="shared" si="48"/>
        <v>0</v>
      </c>
      <c r="AY61" s="173">
        <f t="shared" si="48"/>
        <v>4.5</v>
      </c>
      <c r="AZ61" s="173">
        <f t="shared" si="48"/>
        <v>0</v>
      </c>
      <c r="BA61" s="173">
        <f t="shared" si="48"/>
        <v>3.5</v>
      </c>
      <c r="BB61" s="173">
        <f t="shared" si="48"/>
        <v>0</v>
      </c>
      <c r="BC61" s="173">
        <f t="shared" si="48"/>
        <v>0</v>
      </c>
      <c r="BD61" s="173">
        <f t="shared" si="48"/>
        <v>0</v>
      </c>
      <c r="BE61" s="173">
        <f t="shared" si="48"/>
        <v>4.5</v>
      </c>
      <c r="BF61" s="173">
        <f t="shared" si="48"/>
        <v>0</v>
      </c>
      <c r="BG61" s="173">
        <f t="shared" si="48"/>
        <v>0</v>
      </c>
      <c r="BH61" s="173">
        <f t="shared" si="48"/>
        <v>0</v>
      </c>
      <c r="BI61" s="173">
        <f t="shared" si="48"/>
        <v>5</v>
      </c>
      <c r="BJ61" s="173">
        <f t="shared" si="48"/>
        <v>0</v>
      </c>
      <c r="BK61" s="173">
        <f t="shared" si="48"/>
        <v>2.5</v>
      </c>
      <c r="BL61" s="173">
        <f t="shared" si="48"/>
        <v>0</v>
      </c>
      <c r="BM61" s="158"/>
      <c r="BN61" s="159" t="str">
        <f>IFERROR(__xludf.DUMMYFUNCTION("""COMPUTED_VALUE"""),"Stanislav Roth st.")</f>
        <v>Stanislav Roth st.</v>
      </c>
      <c r="BO61" s="174"/>
      <c r="BP61" s="175"/>
      <c r="BQ61" s="174"/>
      <c r="BR61" s="175"/>
      <c r="BS61" s="174">
        <f>IFERROR(__xludf.DUMMYFUNCTION("""COMPUTED_VALUE"""),6.0)</f>
        <v>6</v>
      </c>
      <c r="BT61" s="175"/>
      <c r="BU61" s="174"/>
      <c r="BV61" s="175"/>
      <c r="BW61" s="174">
        <f>IFERROR(__xludf.DUMMYFUNCTION("""COMPUTED_VALUE"""),5.0)</f>
        <v>5</v>
      </c>
      <c r="BX61" s="175"/>
      <c r="BY61" s="174"/>
      <c r="BZ61" s="175"/>
      <c r="CA61" s="174"/>
      <c r="CB61" s="175"/>
      <c r="CC61" s="174"/>
      <c r="CD61" s="175"/>
      <c r="CE61" s="174"/>
      <c r="CF61" s="175"/>
      <c r="CG61" s="174">
        <f>IFERROR(__xludf.DUMMYFUNCTION("""COMPUTED_VALUE"""),6.0)</f>
        <v>6</v>
      </c>
      <c r="CH61" s="175"/>
      <c r="CI61" s="174"/>
      <c r="CJ61" s="175"/>
      <c r="CK61" s="174">
        <f>IFERROR(__xludf.DUMMYFUNCTION("""COMPUTED_VALUE"""),3.0)</f>
        <v>3</v>
      </c>
      <c r="CL61" s="175"/>
      <c r="CM61" s="174">
        <f>IFERROR(__xludf.DUMMYFUNCTION("""COMPUTED_VALUE"""),3.0)</f>
        <v>3</v>
      </c>
      <c r="CN61" s="175"/>
      <c r="CO61" s="174">
        <f>IFERROR(__xludf.DUMMYFUNCTION("""COMPUTED_VALUE"""),3.0)</f>
        <v>3</v>
      </c>
      <c r="CP61" s="175">
        <f>IFERROR(__xludf.DUMMYFUNCTION("""COMPUTED_VALUE"""),100.0)</f>
        <v>100</v>
      </c>
      <c r="CQ61" s="174">
        <f>IFERROR(__xludf.DUMMYFUNCTION("""COMPUTED_VALUE"""),2.0)</f>
        <v>2</v>
      </c>
      <c r="CR61" s="175"/>
      <c r="CS61" s="174"/>
      <c r="CT61" s="173"/>
      <c r="CU61" s="174"/>
      <c r="CV61" s="173"/>
      <c r="CW61" s="174"/>
      <c r="CX61" s="173"/>
      <c r="CY61" s="174">
        <f>IFERROR(__xludf.DUMMYFUNCTION("""COMPUTED_VALUE"""),3.0)</f>
        <v>3</v>
      </c>
      <c r="CZ61" s="173"/>
      <c r="DA61" s="174">
        <f>IFERROR(__xludf.DUMMYFUNCTION("""COMPUTED_VALUE"""),3.0)</f>
        <v>3</v>
      </c>
      <c r="DB61" s="173"/>
      <c r="DC61" s="174">
        <f>IFERROR(__xludf.DUMMYFUNCTION("""COMPUTED_VALUE"""),1.0)</f>
        <v>1</v>
      </c>
      <c r="DD61" s="173"/>
      <c r="DE61" s="174"/>
      <c r="DF61" s="173"/>
      <c r="DG61" s="174"/>
      <c r="DH61" s="173"/>
      <c r="DI61" s="174"/>
      <c r="DJ61" s="173"/>
      <c r="DK61" s="174">
        <f>IFERROR(__xludf.DUMMYFUNCTION("""COMPUTED_VALUE"""),4.5)</f>
        <v>4.5</v>
      </c>
      <c r="DL61" s="173"/>
      <c r="DM61" s="174">
        <f>IFERROR(__xludf.DUMMYFUNCTION("""COMPUTED_VALUE"""),3.5)</f>
        <v>3.5</v>
      </c>
      <c r="DN61" s="173"/>
      <c r="DO61" s="174"/>
      <c r="DP61" s="173"/>
      <c r="DQ61" s="174">
        <f>IFERROR(__xludf.DUMMYFUNCTION("""COMPUTED_VALUE"""),4.5)</f>
        <v>4.5</v>
      </c>
      <c r="DR61" s="173"/>
      <c r="DS61" s="174"/>
      <c r="DT61" s="173"/>
      <c r="DU61" s="174">
        <f>IFERROR(__xludf.DUMMYFUNCTION("""COMPUTED_VALUE"""),5.0)</f>
        <v>5</v>
      </c>
      <c r="DV61" s="173"/>
      <c r="DW61" s="174">
        <f>IFERROR(__xludf.DUMMYFUNCTION("""COMPUTED_VALUE"""),2.5)</f>
        <v>2.5</v>
      </c>
      <c r="DX61" s="173"/>
      <c r="DY61" s="158"/>
      <c r="DZ61" s="159" t="str">
        <f t="shared" si="26"/>
        <v>Stanislav Roth st.</v>
      </c>
      <c r="EA61" s="202"/>
      <c r="EB61" s="203"/>
      <c r="EC61" s="202"/>
      <c r="ED61" s="203"/>
      <c r="EE61" s="202"/>
      <c r="EF61" s="203"/>
      <c r="EG61" s="202"/>
      <c r="EH61" s="203"/>
      <c r="EI61" s="202"/>
      <c r="EJ61" s="203"/>
      <c r="EK61" s="202"/>
      <c r="EL61" s="203"/>
      <c r="EM61" s="202"/>
      <c r="EN61" s="203"/>
      <c r="EO61" s="202"/>
      <c r="EP61" s="203"/>
      <c r="EQ61" s="202"/>
      <c r="ER61" s="203"/>
      <c r="ES61" s="202"/>
      <c r="ET61" s="203"/>
      <c r="EU61" s="202"/>
      <c r="EV61" s="203"/>
      <c r="EW61" s="202"/>
      <c r="EX61" s="203"/>
      <c r="EY61" s="202"/>
      <c r="EZ61" s="203"/>
      <c r="FA61" s="202"/>
      <c r="FB61" s="203"/>
      <c r="FC61" s="202"/>
      <c r="FD61" s="203"/>
      <c r="FE61" s="202"/>
      <c r="FF61" s="199"/>
      <c r="FG61" s="202"/>
      <c r="FH61" s="199"/>
      <c r="FI61" s="202"/>
      <c r="FJ61" s="199"/>
      <c r="FK61" s="202"/>
      <c r="FL61" s="199"/>
      <c r="FM61" s="202"/>
      <c r="FN61" s="199"/>
      <c r="FO61" s="202"/>
      <c r="FP61" s="199"/>
      <c r="FQ61" s="202"/>
      <c r="FR61" s="199"/>
      <c r="FS61" s="202"/>
      <c r="FT61" s="199"/>
      <c r="FU61" s="202"/>
      <c r="FV61" s="199"/>
      <c r="FW61" s="202"/>
      <c r="FX61" s="199"/>
      <c r="FY61" s="202"/>
      <c r="FZ61" s="199"/>
      <c r="GA61" s="202"/>
      <c r="GB61" s="199"/>
      <c r="GC61" s="202"/>
      <c r="GD61" s="199"/>
      <c r="GE61" s="202"/>
      <c r="GF61" s="199"/>
      <c r="GG61" s="202"/>
      <c r="GH61" s="199"/>
      <c r="GI61" s="202"/>
      <c r="GJ61" s="199"/>
      <c r="GK61" s="158"/>
      <c r="GL61" s="159" t="str">
        <f t="shared" si="27"/>
        <v>Stanislav Roth st.</v>
      </c>
      <c r="GM61" s="202"/>
      <c r="GN61" s="203"/>
      <c r="GO61" s="202"/>
      <c r="GP61" s="203"/>
      <c r="GQ61" s="202"/>
      <c r="GR61" s="203"/>
      <c r="GS61" s="202"/>
      <c r="GT61" s="203"/>
      <c r="GU61" s="202"/>
      <c r="GV61" s="203"/>
      <c r="GW61" s="202"/>
      <c r="GX61" s="203"/>
      <c r="GY61" s="202"/>
      <c r="GZ61" s="203"/>
      <c r="HA61" s="202"/>
      <c r="HB61" s="203"/>
      <c r="HC61" s="202"/>
      <c r="HD61" s="203"/>
      <c r="HE61" s="202"/>
      <c r="HF61" s="203"/>
      <c r="HG61" s="202"/>
      <c r="HH61" s="203"/>
      <c r="HI61" s="202"/>
      <c r="HJ61" s="203"/>
      <c r="HK61" s="202"/>
      <c r="HL61" s="203"/>
      <c r="HM61" s="202"/>
      <c r="HN61" s="203"/>
      <c r="HO61" s="202"/>
      <c r="HP61" s="203"/>
      <c r="HQ61" s="202"/>
      <c r="HR61" s="199"/>
      <c r="HS61" s="202"/>
      <c r="HT61" s="199"/>
      <c r="HU61" s="202"/>
      <c r="HV61" s="199"/>
      <c r="HW61" s="202"/>
      <c r="HX61" s="199"/>
      <c r="HY61" s="202"/>
      <c r="HZ61" s="199"/>
      <c r="IA61" s="202"/>
      <c r="IB61" s="199"/>
      <c r="IC61" s="202"/>
      <c r="ID61" s="199"/>
      <c r="IE61" s="202"/>
      <c r="IF61" s="199"/>
      <c r="IG61" s="202"/>
      <c r="IH61" s="199"/>
      <c r="II61" s="202"/>
      <c r="IJ61" s="199"/>
      <c r="IK61" s="202"/>
      <c r="IL61" s="199"/>
      <c r="IM61" s="202"/>
      <c r="IN61" s="199"/>
      <c r="IO61" s="202"/>
      <c r="IP61" s="199"/>
      <c r="IQ61" s="202"/>
      <c r="IR61" s="199"/>
      <c r="IS61" s="202"/>
      <c r="IT61" s="199"/>
      <c r="IU61" s="202"/>
      <c r="IV61" s="199"/>
    </row>
    <row r="62">
      <c r="A62" s="214">
        <f>IFERROR(__xludf.DUMMYFUNCTION("""COMPUTED_VALUE"""),100.0)</f>
        <v>100</v>
      </c>
      <c r="B62" s="159" t="str">
        <f t="shared" si="24"/>
        <v>Vojtěch Olejník</v>
      </c>
      <c r="C62" s="173">
        <f t="shared" ref="C62:BL62" si="49">BO62+EA62+GM62</f>
        <v>0</v>
      </c>
      <c r="D62" s="173">
        <f t="shared" si="49"/>
        <v>0</v>
      </c>
      <c r="E62" s="173">
        <f t="shared" si="49"/>
        <v>0</v>
      </c>
      <c r="F62" s="173">
        <f t="shared" si="49"/>
        <v>0</v>
      </c>
      <c r="G62" s="173">
        <f t="shared" si="49"/>
        <v>4</v>
      </c>
      <c r="H62" s="173">
        <f t="shared" si="49"/>
        <v>400</v>
      </c>
      <c r="I62" s="173">
        <f t="shared" si="49"/>
        <v>0</v>
      </c>
      <c r="J62" s="173">
        <f t="shared" si="49"/>
        <v>0</v>
      </c>
      <c r="K62" s="173">
        <f t="shared" si="49"/>
        <v>0</v>
      </c>
      <c r="L62" s="173">
        <f t="shared" si="49"/>
        <v>0</v>
      </c>
      <c r="M62" s="173">
        <f t="shared" si="49"/>
        <v>0</v>
      </c>
      <c r="N62" s="173">
        <f t="shared" si="49"/>
        <v>0</v>
      </c>
      <c r="O62" s="173">
        <f t="shared" si="49"/>
        <v>0</v>
      </c>
      <c r="P62" s="173">
        <f t="shared" si="49"/>
        <v>0</v>
      </c>
      <c r="Q62" s="173">
        <f t="shared" si="49"/>
        <v>0</v>
      </c>
      <c r="R62" s="173">
        <f t="shared" si="49"/>
        <v>0</v>
      </c>
      <c r="S62" s="173">
        <f t="shared" si="49"/>
        <v>0</v>
      </c>
      <c r="T62" s="173">
        <f t="shared" si="49"/>
        <v>0</v>
      </c>
      <c r="U62" s="173">
        <f t="shared" si="49"/>
        <v>11.5</v>
      </c>
      <c r="V62" s="173">
        <f t="shared" si="49"/>
        <v>1150</v>
      </c>
      <c r="W62" s="173">
        <f t="shared" si="49"/>
        <v>12</v>
      </c>
      <c r="X62" s="173">
        <f t="shared" si="49"/>
        <v>1200</v>
      </c>
      <c r="Y62" s="173">
        <f t="shared" si="49"/>
        <v>0</v>
      </c>
      <c r="Z62" s="173">
        <f t="shared" si="49"/>
        <v>0</v>
      </c>
      <c r="AA62" s="173">
        <f t="shared" si="49"/>
        <v>0</v>
      </c>
      <c r="AB62" s="173">
        <f t="shared" si="49"/>
        <v>0</v>
      </c>
      <c r="AC62" s="173">
        <f t="shared" si="49"/>
        <v>0</v>
      </c>
      <c r="AD62" s="173">
        <f t="shared" si="49"/>
        <v>0</v>
      </c>
      <c r="AE62" s="173">
        <f t="shared" si="49"/>
        <v>0</v>
      </c>
      <c r="AF62" s="173">
        <f t="shared" si="49"/>
        <v>0</v>
      </c>
      <c r="AG62" s="173">
        <f t="shared" si="49"/>
        <v>0</v>
      </c>
      <c r="AH62" s="173">
        <f t="shared" si="49"/>
        <v>0</v>
      </c>
      <c r="AI62" s="173">
        <f t="shared" si="49"/>
        <v>11.5</v>
      </c>
      <c r="AJ62" s="173">
        <f t="shared" si="49"/>
        <v>0</v>
      </c>
      <c r="AK62" s="173">
        <f t="shared" si="49"/>
        <v>12</v>
      </c>
      <c r="AL62" s="173">
        <f t="shared" si="49"/>
        <v>2350</v>
      </c>
      <c r="AM62" s="173">
        <f t="shared" si="49"/>
        <v>0</v>
      </c>
      <c r="AN62" s="173">
        <f t="shared" si="49"/>
        <v>0</v>
      </c>
      <c r="AO62" s="173">
        <f t="shared" si="49"/>
        <v>0</v>
      </c>
      <c r="AP62" s="173">
        <f t="shared" si="49"/>
        <v>0</v>
      </c>
      <c r="AQ62" s="173">
        <f t="shared" si="49"/>
        <v>0</v>
      </c>
      <c r="AR62" s="173">
        <f t="shared" si="49"/>
        <v>0</v>
      </c>
      <c r="AS62" s="173">
        <f t="shared" si="49"/>
        <v>0</v>
      </c>
      <c r="AT62" s="173">
        <f t="shared" si="49"/>
        <v>0</v>
      </c>
      <c r="AU62" s="173">
        <f t="shared" si="49"/>
        <v>0</v>
      </c>
      <c r="AV62" s="173">
        <f t="shared" si="49"/>
        <v>0</v>
      </c>
      <c r="AW62" s="173">
        <f t="shared" si="49"/>
        <v>0</v>
      </c>
      <c r="AX62" s="173">
        <f t="shared" si="49"/>
        <v>0</v>
      </c>
      <c r="AY62" s="173">
        <f t="shared" si="49"/>
        <v>6</v>
      </c>
      <c r="AZ62" s="173">
        <f t="shared" si="49"/>
        <v>600</v>
      </c>
      <c r="BA62" s="173">
        <f t="shared" si="49"/>
        <v>11.5</v>
      </c>
      <c r="BB62" s="173">
        <f t="shared" si="49"/>
        <v>1150</v>
      </c>
      <c r="BC62" s="173">
        <f t="shared" si="49"/>
        <v>5.5</v>
      </c>
      <c r="BD62" s="173">
        <f t="shared" si="49"/>
        <v>550</v>
      </c>
      <c r="BE62" s="173">
        <f t="shared" si="49"/>
        <v>6</v>
      </c>
      <c r="BF62" s="173">
        <f t="shared" si="49"/>
        <v>600</v>
      </c>
      <c r="BG62" s="173">
        <f t="shared" si="49"/>
        <v>11.5</v>
      </c>
      <c r="BH62" s="173">
        <f t="shared" si="49"/>
        <v>1150</v>
      </c>
      <c r="BI62" s="173">
        <f t="shared" si="49"/>
        <v>0</v>
      </c>
      <c r="BJ62" s="173">
        <f t="shared" si="49"/>
        <v>0</v>
      </c>
      <c r="BK62" s="173">
        <f t="shared" si="49"/>
        <v>0</v>
      </c>
      <c r="BL62" s="173">
        <f t="shared" si="49"/>
        <v>0</v>
      </c>
      <c r="BM62" s="158"/>
      <c r="BN62" s="159" t="str">
        <f>IFERROR(__xludf.DUMMYFUNCTION("""COMPUTED_VALUE"""),"Vojtěch Olejník")</f>
        <v>Vojtěch Olejník</v>
      </c>
      <c r="BO62" s="174"/>
      <c r="BP62" s="175"/>
      <c r="BQ62" s="174"/>
      <c r="BR62" s="175"/>
      <c r="BS62" s="174">
        <f>IFERROR(__xludf.DUMMYFUNCTION("""COMPUTED_VALUE"""),4.0)</f>
        <v>4</v>
      </c>
      <c r="BT62" s="175">
        <f>IFERROR(__xludf.DUMMYFUNCTION("""COMPUTED_VALUE"""),400.0)</f>
        <v>400</v>
      </c>
      <c r="BU62" s="174"/>
      <c r="BV62" s="175"/>
      <c r="BW62" s="174"/>
      <c r="BX62" s="175"/>
      <c r="BY62" s="174"/>
      <c r="BZ62" s="175"/>
      <c r="CA62" s="174"/>
      <c r="CB62" s="175"/>
      <c r="CC62" s="174"/>
      <c r="CD62" s="175"/>
      <c r="CE62" s="174"/>
      <c r="CF62" s="175"/>
      <c r="CG62" s="174">
        <f>IFERROR(__xludf.DUMMYFUNCTION("""COMPUTED_VALUE"""),11.5)</f>
        <v>11.5</v>
      </c>
      <c r="CH62" s="175">
        <f>IFERROR(__xludf.DUMMYFUNCTION("""COMPUTED_VALUE"""),1150.0)</f>
        <v>1150</v>
      </c>
      <c r="CI62" s="174">
        <f>IFERROR(__xludf.DUMMYFUNCTION("""COMPUTED_VALUE"""),12.0)</f>
        <v>12</v>
      </c>
      <c r="CJ62" s="175">
        <f>IFERROR(__xludf.DUMMYFUNCTION("""COMPUTED_VALUE"""),1200.0)</f>
        <v>1200</v>
      </c>
      <c r="CK62" s="174"/>
      <c r="CL62" s="175"/>
      <c r="CM62" s="174"/>
      <c r="CN62" s="175"/>
      <c r="CO62" s="174"/>
      <c r="CP62" s="175"/>
      <c r="CQ62" s="174"/>
      <c r="CR62" s="175"/>
      <c r="CS62" s="174"/>
      <c r="CT62" s="173"/>
      <c r="CU62" s="176">
        <f>IFERROR(__xludf.DUMMYFUNCTION("""COMPUTED_VALUE"""),11.5)</f>
        <v>11.5</v>
      </c>
      <c r="CV62" s="173"/>
      <c r="CW62" s="174">
        <f>IFERROR(__xludf.DUMMYFUNCTION("""COMPUTED_VALUE"""),12.0)</f>
        <v>12</v>
      </c>
      <c r="CX62" s="173">
        <f>IFERROR(__xludf.DUMMYFUNCTION("""COMPUTED_VALUE"""),2350.0)</f>
        <v>2350</v>
      </c>
      <c r="CY62" s="174"/>
      <c r="CZ62" s="173"/>
      <c r="DA62" s="174"/>
      <c r="DB62" s="173"/>
      <c r="DC62" s="174"/>
      <c r="DD62" s="173"/>
      <c r="DE62" s="174"/>
      <c r="DF62" s="173"/>
      <c r="DG62" s="174"/>
      <c r="DH62" s="173"/>
      <c r="DI62" s="174"/>
      <c r="DJ62" s="173"/>
      <c r="DK62" s="174">
        <f>IFERROR(__xludf.DUMMYFUNCTION("""COMPUTED_VALUE"""),6.0)</f>
        <v>6</v>
      </c>
      <c r="DL62" s="173">
        <f>IFERROR(__xludf.DUMMYFUNCTION("""COMPUTED_VALUE"""),600.0)</f>
        <v>600</v>
      </c>
      <c r="DM62" s="174">
        <f>IFERROR(__xludf.DUMMYFUNCTION("""COMPUTED_VALUE"""),11.5)</f>
        <v>11.5</v>
      </c>
      <c r="DN62" s="173">
        <f>IFERROR(__xludf.DUMMYFUNCTION("""COMPUTED_VALUE"""),1150.0)</f>
        <v>1150</v>
      </c>
      <c r="DO62" s="174">
        <f>IFERROR(__xludf.DUMMYFUNCTION("""COMPUTED_VALUE"""),5.5)</f>
        <v>5.5</v>
      </c>
      <c r="DP62" s="173">
        <f>IFERROR(__xludf.DUMMYFUNCTION("""COMPUTED_VALUE"""),550.0)</f>
        <v>550</v>
      </c>
      <c r="DQ62" s="174">
        <f>IFERROR(__xludf.DUMMYFUNCTION("""COMPUTED_VALUE"""),6.0)</f>
        <v>6</v>
      </c>
      <c r="DR62" s="173">
        <f>IFERROR(__xludf.DUMMYFUNCTION("""COMPUTED_VALUE"""),600.0)</f>
        <v>600</v>
      </c>
      <c r="DS62" s="174">
        <f>IFERROR(__xludf.DUMMYFUNCTION("""COMPUTED_VALUE"""),11.5)</f>
        <v>11.5</v>
      </c>
      <c r="DT62" s="173">
        <f>IFERROR(__xludf.DUMMYFUNCTION("""COMPUTED_VALUE"""),1150.0)</f>
        <v>1150</v>
      </c>
      <c r="DU62" s="174"/>
      <c r="DV62" s="173"/>
      <c r="DW62" s="174"/>
      <c r="DX62" s="173"/>
      <c r="DY62" s="158"/>
      <c r="DZ62" s="159" t="str">
        <f t="shared" si="26"/>
        <v>Vojtěch Olejník</v>
      </c>
      <c r="EA62" s="202"/>
      <c r="EB62" s="203"/>
      <c r="EC62" s="202"/>
      <c r="ED62" s="203"/>
      <c r="EE62" s="202"/>
      <c r="EF62" s="203"/>
      <c r="EG62" s="202"/>
      <c r="EH62" s="203"/>
      <c r="EI62" s="202"/>
      <c r="EJ62" s="203"/>
      <c r="EK62" s="202"/>
      <c r="EL62" s="203"/>
      <c r="EM62" s="202"/>
      <c r="EN62" s="203"/>
      <c r="EO62" s="202"/>
      <c r="EP62" s="203"/>
      <c r="EQ62" s="202"/>
      <c r="ER62" s="203"/>
      <c r="ES62" s="202"/>
      <c r="ET62" s="203"/>
      <c r="EU62" s="202"/>
      <c r="EV62" s="203"/>
      <c r="EW62" s="202"/>
      <c r="EX62" s="203"/>
      <c r="EY62" s="202"/>
      <c r="EZ62" s="203"/>
      <c r="FA62" s="202"/>
      <c r="FB62" s="203"/>
      <c r="FC62" s="202"/>
      <c r="FD62" s="203"/>
      <c r="FE62" s="202"/>
      <c r="FF62" s="199"/>
      <c r="FG62" s="204"/>
      <c r="FH62" s="199"/>
      <c r="FI62" s="202"/>
      <c r="FJ62" s="199"/>
      <c r="FK62" s="202"/>
      <c r="FL62" s="199"/>
      <c r="FM62" s="202"/>
      <c r="FN62" s="199"/>
      <c r="FO62" s="202"/>
      <c r="FP62" s="199"/>
      <c r="FQ62" s="202"/>
      <c r="FR62" s="199"/>
      <c r="FS62" s="202"/>
      <c r="FT62" s="199"/>
      <c r="FU62" s="202"/>
      <c r="FV62" s="199"/>
      <c r="FW62" s="202"/>
      <c r="FX62" s="199"/>
      <c r="FY62" s="202"/>
      <c r="FZ62" s="199"/>
      <c r="GA62" s="202"/>
      <c r="GB62" s="199"/>
      <c r="GC62" s="202"/>
      <c r="GD62" s="199"/>
      <c r="GE62" s="202"/>
      <c r="GF62" s="199"/>
      <c r="GG62" s="202"/>
      <c r="GH62" s="199"/>
      <c r="GI62" s="202"/>
      <c r="GJ62" s="199"/>
      <c r="GK62" s="158"/>
      <c r="GL62" s="159" t="str">
        <f t="shared" si="27"/>
        <v>Vojtěch Olejník</v>
      </c>
      <c r="GM62" s="202"/>
      <c r="GN62" s="203"/>
      <c r="GO62" s="202"/>
      <c r="GP62" s="203"/>
      <c r="GQ62" s="202"/>
      <c r="GR62" s="203"/>
      <c r="GS62" s="202"/>
      <c r="GT62" s="203"/>
      <c r="GU62" s="202"/>
      <c r="GV62" s="203"/>
      <c r="GW62" s="202"/>
      <c r="GX62" s="203"/>
      <c r="GY62" s="202"/>
      <c r="GZ62" s="203"/>
      <c r="HA62" s="202"/>
      <c r="HB62" s="203"/>
      <c r="HC62" s="202"/>
      <c r="HD62" s="203"/>
      <c r="HE62" s="202"/>
      <c r="HF62" s="203"/>
      <c r="HG62" s="202"/>
      <c r="HH62" s="203"/>
      <c r="HI62" s="202"/>
      <c r="HJ62" s="203"/>
      <c r="HK62" s="202"/>
      <c r="HL62" s="203"/>
      <c r="HM62" s="202"/>
      <c r="HN62" s="203"/>
      <c r="HO62" s="202"/>
      <c r="HP62" s="203"/>
      <c r="HQ62" s="202"/>
      <c r="HR62" s="199"/>
      <c r="HS62" s="204"/>
      <c r="HT62" s="199"/>
      <c r="HU62" s="202"/>
      <c r="HV62" s="199"/>
      <c r="HW62" s="202"/>
      <c r="HX62" s="199"/>
      <c r="HY62" s="202"/>
      <c r="HZ62" s="199"/>
      <c r="IA62" s="202"/>
      <c r="IB62" s="199"/>
      <c r="IC62" s="202"/>
      <c r="ID62" s="199"/>
      <c r="IE62" s="202"/>
      <c r="IF62" s="199"/>
      <c r="IG62" s="202"/>
      <c r="IH62" s="199"/>
      <c r="II62" s="202"/>
      <c r="IJ62" s="199"/>
      <c r="IK62" s="202"/>
      <c r="IL62" s="199"/>
      <c r="IM62" s="202"/>
      <c r="IN62" s="199"/>
      <c r="IO62" s="202"/>
      <c r="IP62" s="199"/>
      <c r="IQ62" s="202"/>
      <c r="IR62" s="199"/>
      <c r="IS62" s="202"/>
      <c r="IT62" s="199"/>
      <c r="IU62" s="202"/>
      <c r="IV62" s="199"/>
    </row>
    <row r="63">
      <c r="A63" s="214">
        <f>IFERROR(__xludf.DUMMYFUNCTION("""COMPUTED_VALUE"""),120.0)</f>
        <v>120</v>
      </c>
      <c r="B63" s="159" t="str">
        <f t="shared" si="24"/>
        <v>Jakub Malík</v>
      </c>
      <c r="C63" s="173">
        <f t="shared" ref="C63:BL63" si="50">BO63+EA63+GM63</f>
        <v>0</v>
      </c>
      <c r="D63" s="173">
        <f t="shared" si="50"/>
        <v>0</v>
      </c>
      <c r="E63" s="173">
        <f t="shared" si="50"/>
        <v>0</v>
      </c>
      <c r="F63" s="173">
        <f t="shared" si="50"/>
        <v>0</v>
      </c>
      <c r="G63" s="173">
        <f t="shared" si="50"/>
        <v>11</v>
      </c>
      <c r="H63" s="173">
        <f t="shared" si="50"/>
        <v>0</v>
      </c>
      <c r="I63" s="173">
        <f t="shared" si="50"/>
        <v>11.5</v>
      </c>
      <c r="J63" s="173">
        <f t="shared" si="50"/>
        <v>0</v>
      </c>
      <c r="K63" s="173">
        <f t="shared" si="50"/>
        <v>14.5</v>
      </c>
      <c r="L63" s="173">
        <f t="shared" si="50"/>
        <v>0</v>
      </c>
      <c r="M63" s="173">
        <f t="shared" si="50"/>
        <v>12.5</v>
      </c>
      <c r="N63" s="173">
        <f t="shared" si="50"/>
        <v>0</v>
      </c>
      <c r="O63" s="173">
        <f t="shared" si="50"/>
        <v>12</v>
      </c>
      <c r="P63" s="173">
        <f t="shared" si="50"/>
        <v>0</v>
      </c>
      <c r="Q63" s="173">
        <f t="shared" si="50"/>
        <v>5.5</v>
      </c>
      <c r="R63" s="173">
        <f t="shared" si="50"/>
        <v>0</v>
      </c>
      <c r="S63" s="173">
        <f t="shared" si="50"/>
        <v>13.5</v>
      </c>
      <c r="T63" s="173">
        <f t="shared" si="50"/>
        <v>0</v>
      </c>
      <c r="U63" s="173">
        <f t="shared" si="50"/>
        <v>0</v>
      </c>
      <c r="V63" s="173">
        <f t="shared" si="50"/>
        <v>0</v>
      </c>
      <c r="W63" s="173">
        <f t="shared" si="50"/>
        <v>0</v>
      </c>
      <c r="X63" s="173">
        <f t="shared" si="50"/>
        <v>0</v>
      </c>
      <c r="Y63" s="173">
        <f t="shared" si="50"/>
        <v>16</v>
      </c>
      <c r="Z63" s="173">
        <f t="shared" si="50"/>
        <v>0</v>
      </c>
      <c r="AA63" s="173">
        <f t="shared" si="50"/>
        <v>8.5</v>
      </c>
      <c r="AB63" s="173">
        <f t="shared" si="50"/>
        <v>0</v>
      </c>
      <c r="AC63" s="173">
        <f t="shared" si="50"/>
        <v>13.5</v>
      </c>
      <c r="AD63" s="173">
        <f t="shared" si="50"/>
        <v>0</v>
      </c>
      <c r="AE63" s="173">
        <f t="shared" si="50"/>
        <v>7</v>
      </c>
      <c r="AF63" s="173">
        <f t="shared" si="50"/>
        <v>0</v>
      </c>
      <c r="AG63" s="173">
        <f t="shared" si="50"/>
        <v>0</v>
      </c>
      <c r="AH63" s="173">
        <f t="shared" si="50"/>
        <v>0</v>
      </c>
      <c r="AI63" s="173">
        <f t="shared" si="50"/>
        <v>8.5</v>
      </c>
      <c r="AJ63" s="173">
        <f t="shared" si="50"/>
        <v>0</v>
      </c>
      <c r="AK63" s="173">
        <f t="shared" si="50"/>
        <v>8.5</v>
      </c>
      <c r="AL63" s="173">
        <f t="shared" si="50"/>
        <v>0</v>
      </c>
      <c r="AM63" s="173">
        <f t="shared" si="50"/>
        <v>15</v>
      </c>
      <c r="AN63" s="173">
        <f t="shared" si="50"/>
        <v>0</v>
      </c>
      <c r="AO63" s="173">
        <f t="shared" si="50"/>
        <v>6</v>
      </c>
      <c r="AP63" s="173">
        <f t="shared" si="50"/>
        <v>0</v>
      </c>
      <c r="AQ63" s="173">
        <f t="shared" si="50"/>
        <v>10</v>
      </c>
      <c r="AR63" s="173">
        <f t="shared" si="50"/>
        <v>0</v>
      </c>
      <c r="AS63" s="173">
        <f t="shared" si="50"/>
        <v>12</v>
      </c>
      <c r="AT63" s="173">
        <f t="shared" si="50"/>
        <v>0</v>
      </c>
      <c r="AU63" s="173">
        <f t="shared" si="50"/>
        <v>13.5</v>
      </c>
      <c r="AV63" s="173">
        <f t="shared" si="50"/>
        <v>0</v>
      </c>
      <c r="AW63" s="173">
        <f t="shared" si="50"/>
        <v>8.5</v>
      </c>
      <c r="AX63" s="173">
        <f t="shared" si="50"/>
        <v>0</v>
      </c>
      <c r="AY63" s="173">
        <f t="shared" si="50"/>
        <v>3</v>
      </c>
      <c r="AZ63" s="173">
        <f t="shared" si="50"/>
        <v>500</v>
      </c>
      <c r="BA63" s="173">
        <f t="shared" si="50"/>
        <v>7</v>
      </c>
      <c r="BB63" s="173">
        <f t="shared" si="50"/>
        <v>0</v>
      </c>
      <c r="BC63" s="173">
        <f t="shared" si="50"/>
        <v>8</v>
      </c>
      <c r="BD63" s="173">
        <f t="shared" si="50"/>
        <v>0</v>
      </c>
      <c r="BE63" s="173">
        <f t="shared" si="50"/>
        <v>0</v>
      </c>
      <c r="BF63" s="173">
        <f t="shared" si="50"/>
        <v>0</v>
      </c>
      <c r="BG63" s="173">
        <f t="shared" si="50"/>
        <v>7</v>
      </c>
      <c r="BH63" s="173">
        <f t="shared" si="50"/>
        <v>0</v>
      </c>
      <c r="BI63" s="173">
        <f t="shared" si="50"/>
        <v>13</v>
      </c>
      <c r="BJ63" s="173">
        <f t="shared" si="50"/>
        <v>0</v>
      </c>
      <c r="BK63" s="173">
        <f t="shared" si="50"/>
        <v>0</v>
      </c>
      <c r="BL63" s="173">
        <f t="shared" si="50"/>
        <v>0</v>
      </c>
      <c r="BM63" s="158"/>
      <c r="BN63" s="159" t="str">
        <f>IFERROR(__xludf.DUMMYFUNCTION("""COMPUTED_VALUE"""),"Jakub Malík")</f>
        <v>Jakub Malík</v>
      </c>
      <c r="BO63" s="174"/>
      <c r="BP63" s="175"/>
      <c r="BQ63" s="174"/>
      <c r="BR63" s="175"/>
      <c r="BS63" s="174"/>
      <c r="BT63" s="175"/>
      <c r="BU63" s="174"/>
      <c r="BV63" s="175"/>
      <c r="BW63" s="174"/>
      <c r="BX63" s="175"/>
      <c r="BY63" s="174"/>
      <c r="BZ63" s="175"/>
      <c r="CA63" s="174">
        <f>IFERROR(__xludf.DUMMYFUNCTION("""COMPUTED_VALUE"""),5.0)</f>
        <v>5</v>
      </c>
      <c r="CB63" s="175"/>
      <c r="CC63" s="174"/>
      <c r="CD63" s="175"/>
      <c r="CE63" s="174"/>
      <c r="CF63" s="175"/>
      <c r="CG63" s="174"/>
      <c r="CH63" s="175"/>
      <c r="CI63" s="174"/>
      <c r="CJ63" s="175"/>
      <c r="CK63" s="174"/>
      <c r="CL63" s="175"/>
      <c r="CM63" s="174"/>
      <c r="CN63" s="175"/>
      <c r="CO63" s="174"/>
      <c r="CP63" s="175"/>
      <c r="CQ63" s="174"/>
      <c r="CR63" s="175"/>
      <c r="CS63" s="174"/>
      <c r="CT63" s="173"/>
      <c r="CU63" s="174"/>
      <c r="CV63" s="173"/>
      <c r="CW63" s="174"/>
      <c r="CX63" s="173"/>
      <c r="CY63" s="174"/>
      <c r="CZ63" s="173"/>
      <c r="DA63" s="174"/>
      <c r="DB63" s="173"/>
      <c r="DC63" s="174"/>
      <c r="DD63" s="173"/>
      <c r="DE63" s="174"/>
      <c r="DF63" s="173"/>
      <c r="DG63" s="174"/>
      <c r="DH63" s="173"/>
      <c r="DI63" s="174"/>
      <c r="DJ63" s="173"/>
      <c r="DK63" s="174"/>
      <c r="DL63" s="173"/>
      <c r="DM63" s="174"/>
      <c r="DN63" s="173"/>
      <c r="DO63" s="174"/>
      <c r="DP63" s="173"/>
      <c r="DQ63" s="174"/>
      <c r="DR63" s="173"/>
      <c r="DS63" s="174"/>
      <c r="DT63" s="173"/>
      <c r="DU63" s="174"/>
      <c r="DV63" s="173"/>
      <c r="DW63" s="174"/>
      <c r="DX63" s="173"/>
      <c r="DY63" s="158"/>
      <c r="DZ63" s="159" t="str">
        <f t="shared" si="26"/>
        <v>Jakub Malík</v>
      </c>
      <c r="EA63" s="202"/>
      <c r="EB63" s="203"/>
      <c r="EC63" s="202"/>
      <c r="ED63" s="203"/>
      <c r="EE63" s="202">
        <f>IFERROR(__xludf.DUMMYFUNCTION("""COMPUTED_VALUE"""),11.0)</f>
        <v>11</v>
      </c>
      <c r="EF63" s="203"/>
      <c r="EG63" s="202">
        <f>IFERROR(__xludf.DUMMYFUNCTION("""COMPUTED_VALUE"""),11.5)</f>
        <v>11.5</v>
      </c>
      <c r="EH63" s="203"/>
      <c r="EI63" s="202">
        <f>IFERROR(__xludf.DUMMYFUNCTION("""COMPUTED_VALUE"""),14.5)</f>
        <v>14.5</v>
      </c>
      <c r="EJ63" s="203"/>
      <c r="EK63" s="202">
        <f>IFERROR(__xludf.DUMMYFUNCTION("""COMPUTED_VALUE"""),12.5)</f>
        <v>12.5</v>
      </c>
      <c r="EL63" s="203"/>
      <c r="EM63" s="202">
        <f>IFERROR(__xludf.DUMMYFUNCTION("""COMPUTED_VALUE"""),7.0)</f>
        <v>7</v>
      </c>
      <c r="EN63" s="203"/>
      <c r="EO63" s="202">
        <f>IFERROR(__xludf.DUMMYFUNCTION("""COMPUTED_VALUE"""),5.5)</f>
        <v>5.5</v>
      </c>
      <c r="EP63" s="203"/>
      <c r="EQ63" s="202">
        <f>IFERROR(__xludf.DUMMYFUNCTION("""COMPUTED_VALUE"""),13.5)</f>
        <v>13.5</v>
      </c>
      <c r="ER63" s="203"/>
      <c r="ES63" s="202"/>
      <c r="ET63" s="203"/>
      <c r="EU63" s="202"/>
      <c r="EV63" s="203"/>
      <c r="EW63" s="202">
        <f>IFERROR(__xludf.DUMMYFUNCTION("""COMPUTED_VALUE"""),16.0)</f>
        <v>16</v>
      </c>
      <c r="EX63" s="203"/>
      <c r="EY63" s="202">
        <f>IFERROR(__xludf.DUMMYFUNCTION("""COMPUTED_VALUE"""),8.5)</f>
        <v>8.5</v>
      </c>
      <c r="EZ63" s="203"/>
      <c r="FA63" s="202">
        <f>IFERROR(__xludf.DUMMYFUNCTION("""COMPUTED_VALUE"""),13.5)</f>
        <v>13.5</v>
      </c>
      <c r="FB63" s="203"/>
      <c r="FC63" s="202">
        <f>IFERROR(__xludf.DUMMYFUNCTION("""COMPUTED_VALUE"""),7.0)</f>
        <v>7</v>
      </c>
      <c r="FD63" s="203"/>
      <c r="FE63" s="202"/>
      <c r="FF63" s="199"/>
      <c r="FG63" s="202">
        <f>IFERROR(__xludf.DUMMYFUNCTION("""COMPUTED_VALUE"""),8.5)</f>
        <v>8.5</v>
      </c>
      <c r="FH63" s="199"/>
      <c r="FI63" s="202">
        <f>IFERROR(__xludf.DUMMYFUNCTION("""COMPUTED_VALUE"""),8.5)</f>
        <v>8.5</v>
      </c>
      <c r="FJ63" s="199"/>
      <c r="FK63" s="202">
        <f>IFERROR(__xludf.DUMMYFUNCTION("""COMPUTED_VALUE"""),15.0)</f>
        <v>15</v>
      </c>
      <c r="FL63" s="199"/>
      <c r="FM63" s="202">
        <f>IFERROR(__xludf.DUMMYFUNCTION("""COMPUTED_VALUE"""),6.0)</f>
        <v>6</v>
      </c>
      <c r="FN63" s="199"/>
      <c r="FO63" s="202">
        <f>IFERROR(__xludf.DUMMYFUNCTION("""COMPUTED_VALUE"""),10.0)</f>
        <v>10</v>
      </c>
      <c r="FP63" s="199"/>
      <c r="FQ63" s="202">
        <f>IFERROR(__xludf.DUMMYFUNCTION("""COMPUTED_VALUE"""),12.0)</f>
        <v>12</v>
      </c>
      <c r="FR63" s="199"/>
      <c r="FS63" s="202">
        <f>IFERROR(__xludf.DUMMYFUNCTION("""COMPUTED_VALUE"""),13.5)</f>
        <v>13.5</v>
      </c>
      <c r="FT63" s="199"/>
      <c r="FU63" s="202">
        <f>IFERROR(__xludf.DUMMYFUNCTION("""COMPUTED_VALUE"""),8.5)</f>
        <v>8.5</v>
      </c>
      <c r="FV63" s="199"/>
      <c r="FW63" s="202">
        <f>IFERROR(__xludf.DUMMYFUNCTION("""COMPUTED_VALUE"""),3.0)</f>
        <v>3</v>
      </c>
      <c r="FX63" s="199">
        <f>IFERROR(__xludf.DUMMYFUNCTION("""COMPUTED_VALUE"""),500.0)</f>
        <v>500</v>
      </c>
      <c r="FY63" s="202">
        <f>IFERROR(__xludf.DUMMYFUNCTION("""COMPUTED_VALUE"""),7.0)</f>
        <v>7</v>
      </c>
      <c r="FZ63" s="199"/>
      <c r="GA63" s="202">
        <f>IFERROR(__xludf.DUMMYFUNCTION("""COMPUTED_VALUE"""),8.0)</f>
        <v>8</v>
      </c>
      <c r="GB63" s="199"/>
      <c r="GC63" s="202"/>
      <c r="GD63" s="199"/>
      <c r="GE63" s="202">
        <f>IFERROR(__xludf.DUMMYFUNCTION("""COMPUTED_VALUE"""),7.0)</f>
        <v>7</v>
      </c>
      <c r="GF63" s="199"/>
      <c r="GG63" s="202">
        <f>IFERROR(__xludf.DUMMYFUNCTION("""COMPUTED_VALUE"""),13.0)</f>
        <v>13</v>
      </c>
      <c r="GH63" s="199"/>
      <c r="GI63" s="202"/>
      <c r="GJ63" s="199"/>
      <c r="GK63" s="158"/>
      <c r="GL63" s="159" t="str">
        <f t="shared" si="27"/>
        <v>Jakub Malík</v>
      </c>
      <c r="GM63" s="202"/>
      <c r="GN63" s="203"/>
      <c r="GO63" s="202"/>
      <c r="GP63" s="203"/>
      <c r="GQ63" s="202"/>
      <c r="GR63" s="203"/>
      <c r="GS63" s="202"/>
      <c r="GT63" s="203"/>
      <c r="GU63" s="202"/>
      <c r="GV63" s="203"/>
      <c r="GW63" s="202"/>
      <c r="GX63" s="203"/>
      <c r="GY63" s="202"/>
      <c r="GZ63" s="203"/>
      <c r="HA63" s="202"/>
      <c r="HB63" s="203"/>
      <c r="HC63" s="202"/>
      <c r="HD63" s="203"/>
      <c r="HE63" s="202"/>
      <c r="HF63" s="203"/>
      <c r="HG63" s="202"/>
      <c r="HH63" s="203"/>
      <c r="HI63" s="202"/>
      <c r="HJ63" s="203"/>
      <c r="HK63" s="202"/>
      <c r="HL63" s="203"/>
      <c r="HM63" s="202"/>
      <c r="HN63" s="203"/>
      <c r="HO63" s="202"/>
      <c r="HP63" s="203"/>
      <c r="HQ63" s="202"/>
      <c r="HR63" s="199"/>
      <c r="HS63" s="202"/>
      <c r="HT63" s="199"/>
      <c r="HU63" s="202"/>
      <c r="HV63" s="199"/>
      <c r="HW63" s="202"/>
      <c r="HX63" s="199"/>
      <c r="HY63" s="202"/>
      <c r="HZ63" s="199"/>
      <c r="IA63" s="202"/>
      <c r="IB63" s="199"/>
      <c r="IC63" s="202"/>
      <c r="ID63" s="199"/>
      <c r="IE63" s="202"/>
      <c r="IF63" s="199"/>
      <c r="IG63" s="202"/>
      <c r="IH63" s="199"/>
      <c r="II63" s="202"/>
      <c r="IJ63" s="199"/>
      <c r="IK63" s="202"/>
      <c r="IL63" s="199"/>
      <c r="IM63" s="202"/>
      <c r="IN63" s="199"/>
      <c r="IO63" s="202"/>
      <c r="IP63" s="199"/>
      <c r="IQ63" s="202"/>
      <c r="IR63" s="199"/>
      <c r="IS63" s="202"/>
      <c r="IT63" s="199"/>
      <c r="IU63" s="202"/>
      <c r="IV63" s="199"/>
    </row>
    <row r="64">
      <c r="A64" s="214">
        <f>IFERROR(__xludf.DUMMYFUNCTION("""COMPUTED_VALUE"""),120.0)</f>
        <v>120</v>
      </c>
      <c r="B64" s="159" t="str">
        <f t="shared" si="24"/>
        <v>David Chysky</v>
      </c>
      <c r="C64" s="173">
        <f t="shared" ref="C64:BL64" si="51">BO64+EA64+GM64</f>
        <v>0</v>
      </c>
      <c r="D64" s="173">
        <f t="shared" si="51"/>
        <v>0</v>
      </c>
      <c r="E64" s="173">
        <f t="shared" si="51"/>
        <v>0</v>
      </c>
      <c r="F64" s="173">
        <f t="shared" si="51"/>
        <v>0</v>
      </c>
      <c r="G64" s="173">
        <f t="shared" si="51"/>
        <v>0</v>
      </c>
      <c r="H64" s="173">
        <f t="shared" si="51"/>
        <v>0</v>
      </c>
      <c r="I64" s="173">
        <f t="shared" si="51"/>
        <v>0</v>
      </c>
      <c r="J64" s="173">
        <f t="shared" si="51"/>
        <v>0</v>
      </c>
      <c r="K64" s="173">
        <f t="shared" si="51"/>
        <v>0</v>
      </c>
      <c r="L64" s="173">
        <f t="shared" si="51"/>
        <v>0</v>
      </c>
      <c r="M64" s="173">
        <f t="shared" si="51"/>
        <v>0</v>
      </c>
      <c r="N64" s="173">
        <f t="shared" si="51"/>
        <v>0</v>
      </c>
      <c r="O64" s="173">
        <f t="shared" si="51"/>
        <v>0</v>
      </c>
      <c r="P64" s="173">
        <f t="shared" si="51"/>
        <v>0</v>
      </c>
      <c r="Q64" s="173">
        <f t="shared" si="51"/>
        <v>0</v>
      </c>
      <c r="R64" s="173">
        <f t="shared" si="51"/>
        <v>0</v>
      </c>
      <c r="S64" s="173">
        <f t="shared" si="51"/>
        <v>0</v>
      </c>
      <c r="T64" s="173">
        <f t="shared" si="51"/>
        <v>0</v>
      </c>
      <c r="U64" s="173">
        <f t="shared" si="51"/>
        <v>0</v>
      </c>
      <c r="V64" s="173">
        <f t="shared" si="51"/>
        <v>0</v>
      </c>
      <c r="W64" s="173">
        <f t="shared" si="51"/>
        <v>0</v>
      </c>
      <c r="X64" s="173">
        <f t="shared" si="51"/>
        <v>0</v>
      </c>
      <c r="Y64" s="173">
        <f t="shared" si="51"/>
        <v>0</v>
      </c>
      <c r="Z64" s="173">
        <f t="shared" si="51"/>
        <v>0</v>
      </c>
      <c r="AA64" s="173">
        <f t="shared" si="51"/>
        <v>0</v>
      </c>
      <c r="AB64" s="173">
        <f t="shared" si="51"/>
        <v>0</v>
      </c>
      <c r="AC64" s="173">
        <f t="shared" si="51"/>
        <v>0</v>
      </c>
      <c r="AD64" s="173">
        <f t="shared" si="51"/>
        <v>0</v>
      </c>
      <c r="AE64" s="173">
        <f t="shared" si="51"/>
        <v>0</v>
      </c>
      <c r="AF64" s="173">
        <f t="shared" si="51"/>
        <v>0</v>
      </c>
      <c r="AG64" s="173">
        <f t="shared" si="51"/>
        <v>0</v>
      </c>
      <c r="AH64" s="173">
        <f t="shared" si="51"/>
        <v>0</v>
      </c>
      <c r="AI64" s="173">
        <f t="shared" si="51"/>
        <v>0</v>
      </c>
      <c r="AJ64" s="173">
        <f t="shared" si="51"/>
        <v>0</v>
      </c>
      <c r="AK64" s="173">
        <f t="shared" si="51"/>
        <v>0</v>
      </c>
      <c r="AL64" s="173">
        <f t="shared" si="51"/>
        <v>0</v>
      </c>
      <c r="AM64" s="173">
        <f t="shared" si="51"/>
        <v>0</v>
      </c>
      <c r="AN64" s="173">
        <f t="shared" si="51"/>
        <v>0</v>
      </c>
      <c r="AO64" s="173">
        <f t="shared" si="51"/>
        <v>0</v>
      </c>
      <c r="AP64" s="173">
        <f t="shared" si="51"/>
        <v>0</v>
      </c>
      <c r="AQ64" s="173">
        <f t="shared" si="51"/>
        <v>0</v>
      </c>
      <c r="AR64" s="173">
        <f t="shared" si="51"/>
        <v>0</v>
      </c>
      <c r="AS64" s="173">
        <f t="shared" si="51"/>
        <v>0</v>
      </c>
      <c r="AT64" s="173">
        <f t="shared" si="51"/>
        <v>0</v>
      </c>
      <c r="AU64" s="173">
        <f t="shared" si="51"/>
        <v>0</v>
      </c>
      <c r="AV64" s="173">
        <f t="shared" si="51"/>
        <v>0</v>
      </c>
      <c r="AW64" s="173">
        <f t="shared" si="51"/>
        <v>0</v>
      </c>
      <c r="AX64" s="173">
        <f t="shared" si="51"/>
        <v>0</v>
      </c>
      <c r="AY64" s="173">
        <f t="shared" si="51"/>
        <v>0</v>
      </c>
      <c r="AZ64" s="173">
        <f t="shared" si="51"/>
        <v>0</v>
      </c>
      <c r="BA64" s="173">
        <f t="shared" si="51"/>
        <v>0</v>
      </c>
      <c r="BB64" s="173">
        <f t="shared" si="51"/>
        <v>0</v>
      </c>
      <c r="BC64" s="173">
        <f t="shared" si="51"/>
        <v>0</v>
      </c>
      <c r="BD64" s="173">
        <f t="shared" si="51"/>
        <v>0</v>
      </c>
      <c r="BE64" s="173">
        <f t="shared" si="51"/>
        <v>0</v>
      </c>
      <c r="BF64" s="173">
        <f t="shared" si="51"/>
        <v>0</v>
      </c>
      <c r="BG64" s="173">
        <f t="shared" si="51"/>
        <v>0</v>
      </c>
      <c r="BH64" s="173">
        <f t="shared" si="51"/>
        <v>0</v>
      </c>
      <c r="BI64" s="173">
        <f t="shared" si="51"/>
        <v>0</v>
      </c>
      <c r="BJ64" s="173">
        <f t="shared" si="51"/>
        <v>0</v>
      </c>
      <c r="BK64" s="173">
        <f t="shared" si="51"/>
        <v>0</v>
      </c>
      <c r="BL64" s="173">
        <f t="shared" si="51"/>
        <v>0</v>
      </c>
      <c r="BM64" s="158"/>
      <c r="BN64" s="159" t="str">
        <f>IFERROR(__xludf.DUMMYFUNCTION("""COMPUTED_VALUE"""),"David Chysky")</f>
        <v>David Chysky</v>
      </c>
      <c r="BO64" s="174"/>
      <c r="BP64" s="175"/>
      <c r="BQ64" s="174"/>
      <c r="BR64" s="175"/>
      <c r="BS64" s="174"/>
      <c r="BT64" s="175"/>
      <c r="BU64" s="174"/>
      <c r="BV64" s="175"/>
      <c r="BW64" s="174"/>
      <c r="BX64" s="175"/>
      <c r="BY64" s="174"/>
      <c r="BZ64" s="175"/>
      <c r="CA64" s="174"/>
      <c r="CB64" s="175"/>
      <c r="CC64" s="174"/>
      <c r="CD64" s="175"/>
      <c r="CE64" s="174"/>
      <c r="CF64" s="175"/>
      <c r="CG64" s="174"/>
      <c r="CH64" s="175"/>
      <c r="CI64" s="174"/>
      <c r="CJ64" s="175"/>
      <c r="CK64" s="174"/>
      <c r="CL64" s="175"/>
      <c r="CM64" s="174"/>
      <c r="CN64" s="175"/>
      <c r="CO64" s="176"/>
      <c r="CP64" s="181"/>
      <c r="CQ64" s="176"/>
      <c r="CR64" s="181"/>
      <c r="CS64" s="174"/>
      <c r="CT64" s="173"/>
      <c r="CU64" s="174"/>
      <c r="CV64" s="173"/>
      <c r="CW64" s="174"/>
      <c r="CX64" s="173"/>
      <c r="CY64" s="174"/>
      <c r="CZ64" s="173"/>
      <c r="DA64" s="174"/>
      <c r="DB64" s="173"/>
      <c r="DC64" s="174"/>
      <c r="DD64" s="173"/>
      <c r="DE64" s="176"/>
      <c r="DF64" s="173"/>
      <c r="DG64" s="176"/>
      <c r="DH64" s="173"/>
      <c r="DI64" s="174"/>
      <c r="DJ64" s="173"/>
      <c r="DK64" s="174"/>
      <c r="DL64" s="173"/>
      <c r="DM64" s="176"/>
      <c r="DN64" s="182"/>
      <c r="DO64" s="174"/>
      <c r="DP64" s="173"/>
      <c r="DQ64" s="174"/>
      <c r="DR64" s="173"/>
      <c r="DS64" s="176"/>
      <c r="DT64" s="173"/>
      <c r="DU64" s="176"/>
      <c r="DV64" s="173"/>
      <c r="DW64" s="174"/>
      <c r="DX64" s="173"/>
      <c r="DY64" s="158"/>
      <c r="DZ64" s="159" t="str">
        <f t="shared" si="26"/>
        <v>David Chysky</v>
      </c>
      <c r="EA64" s="202"/>
      <c r="EB64" s="203"/>
      <c r="EC64" s="202"/>
      <c r="ED64" s="203"/>
      <c r="EE64" s="202"/>
      <c r="EF64" s="203"/>
      <c r="EG64" s="202"/>
      <c r="EH64" s="203"/>
      <c r="EI64" s="202"/>
      <c r="EJ64" s="203"/>
      <c r="EK64" s="202"/>
      <c r="EL64" s="203"/>
      <c r="EM64" s="202"/>
      <c r="EN64" s="203"/>
      <c r="EO64" s="202"/>
      <c r="EP64" s="203"/>
      <c r="EQ64" s="202"/>
      <c r="ER64" s="203"/>
      <c r="ES64" s="202"/>
      <c r="ET64" s="203"/>
      <c r="EU64" s="202"/>
      <c r="EV64" s="203"/>
      <c r="EW64" s="202"/>
      <c r="EX64" s="203"/>
      <c r="EY64" s="202"/>
      <c r="EZ64" s="203"/>
      <c r="FA64" s="204"/>
      <c r="FB64" s="205"/>
      <c r="FC64" s="204"/>
      <c r="FD64" s="205"/>
      <c r="FE64" s="202"/>
      <c r="FF64" s="199"/>
      <c r="FG64" s="202"/>
      <c r="FH64" s="199"/>
      <c r="FI64" s="202"/>
      <c r="FJ64" s="199"/>
      <c r="FK64" s="202"/>
      <c r="FL64" s="199"/>
      <c r="FM64" s="202"/>
      <c r="FN64" s="199"/>
      <c r="FO64" s="202"/>
      <c r="FP64" s="199"/>
      <c r="FQ64" s="204"/>
      <c r="FR64" s="199"/>
      <c r="FS64" s="204"/>
      <c r="FT64" s="199"/>
      <c r="FU64" s="202"/>
      <c r="FV64" s="199"/>
      <c r="FW64" s="202"/>
      <c r="FX64" s="199"/>
      <c r="FY64" s="204"/>
      <c r="FZ64" s="206"/>
      <c r="GA64" s="202"/>
      <c r="GB64" s="199"/>
      <c r="GC64" s="202"/>
      <c r="GD64" s="199"/>
      <c r="GE64" s="204"/>
      <c r="GF64" s="199"/>
      <c r="GG64" s="204"/>
      <c r="GH64" s="199"/>
      <c r="GI64" s="202"/>
      <c r="GJ64" s="199"/>
      <c r="GK64" s="158"/>
      <c r="GL64" s="159" t="str">
        <f t="shared" si="27"/>
        <v>David Chysky</v>
      </c>
      <c r="GM64" s="202"/>
      <c r="GN64" s="203"/>
      <c r="GO64" s="202"/>
      <c r="GP64" s="203"/>
      <c r="GQ64" s="202"/>
      <c r="GR64" s="203"/>
      <c r="GS64" s="202"/>
      <c r="GT64" s="203"/>
      <c r="GU64" s="202"/>
      <c r="GV64" s="203"/>
      <c r="GW64" s="202"/>
      <c r="GX64" s="203"/>
      <c r="GY64" s="202"/>
      <c r="GZ64" s="203"/>
      <c r="HA64" s="202"/>
      <c r="HB64" s="203"/>
      <c r="HC64" s="202"/>
      <c r="HD64" s="203"/>
      <c r="HE64" s="202"/>
      <c r="HF64" s="203"/>
      <c r="HG64" s="202"/>
      <c r="HH64" s="203"/>
      <c r="HI64" s="202"/>
      <c r="HJ64" s="203"/>
      <c r="HK64" s="202"/>
      <c r="HL64" s="203"/>
      <c r="HM64" s="204"/>
      <c r="HN64" s="205"/>
      <c r="HO64" s="204"/>
      <c r="HP64" s="205"/>
      <c r="HQ64" s="202"/>
      <c r="HR64" s="199"/>
      <c r="HS64" s="202"/>
      <c r="HT64" s="199"/>
      <c r="HU64" s="202"/>
      <c r="HV64" s="199"/>
      <c r="HW64" s="202"/>
      <c r="HX64" s="199"/>
      <c r="HY64" s="202"/>
      <c r="HZ64" s="199"/>
      <c r="IA64" s="202"/>
      <c r="IB64" s="199"/>
      <c r="IC64" s="204"/>
      <c r="ID64" s="199"/>
      <c r="IE64" s="204"/>
      <c r="IF64" s="199"/>
      <c r="IG64" s="202"/>
      <c r="IH64" s="199"/>
      <c r="II64" s="202"/>
      <c r="IJ64" s="199"/>
      <c r="IK64" s="204"/>
      <c r="IL64" s="206"/>
      <c r="IM64" s="202"/>
      <c r="IN64" s="199"/>
      <c r="IO64" s="202"/>
      <c r="IP64" s="199"/>
      <c r="IQ64" s="204"/>
      <c r="IR64" s="199"/>
      <c r="IS64" s="204"/>
      <c r="IT64" s="199"/>
      <c r="IU64" s="202"/>
      <c r="IV64" s="199"/>
    </row>
    <row r="65">
      <c r="A65" s="214">
        <f>IFERROR(__xludf.DUMMYFUNCTION("""COMPUTED_VALUE"""),100.0)</f>
        <v>100</v>
      </c>
      <c r="B65" s="159" t="str">
        <f t="shared" si="24"/>
        <v>Dominik Plodek</v>
      </c>
      <c r="C65" s="173">
        <f t="shared" ref="C65:BL65" si="52">BO65+EA65+GM65</f>
        <v>0</v>
      </c>
      <c r="D65" s="173">
        <f t="shared" si="52"/>
        <v>0</v>
      </c>
      <c r="E65" s="173">
        <f t="shared" si="52"/>
        <v>0</v>
      </c>
      <c r="F65" s="173">
        <f t="shared" si="52"/>
        <v>0</v>
      </c>
      <c r="G65" s="173">
        <f t="shared" si="52"/>
        <v>0</v>
      </c>
      <c r="H65" s="173">
        <f t="shared" si="52"/>
        <v>0</v>
      </c>
      <c r="I65" s="173">
        <f t="shared" si="52"/>
        <v>0</v>
      </c>
      <c r="J65" s="173">
        <f t="shared" si="52"/>
        <v>0</v>
      </c>
      <c r="K65" s="173">
        <f t="shared" si="52"/>
        <v>0</v>
      </c>
      <c r="L65" s="173">
        <f t="shared" si="52"/>
        <v>0</v>
      </c>
      <c r="M65" s="173">
        <f t="shared" si="52"/>
        <v>0</v>
      </c>
      <c r="N65" s="173">
        <f t="shared" si="52"/>
        <v>0</v>
      </c>
      <c r="O65" s="173">
        <f t="shared" si="52"/>
        <v>0</v>
      </c>
      <c r="P65" s="173">
        <f t="shared" si="52"/>
        <v>0</v>
      </c>
      <c r="Q65" s="173">
        <f t="shared" si="52"/>
        <v>0</v>
      </c>
      <c r="R65" s="173">
        <f t="shared" si="52"/>
        <v>0</v>
      </c>
      <c r="S65" s="173">
        <f t="shared" si="52"/>
        <v>0</v>
      </c>
      <c r="T65" s="173">
        <f t="shared" si="52"/>
        <v>0</v>
      </c>
      <c r="U65" s="173">
        <f t="shared" si="52"/>
        <v>0</v>
      </c>
      <c r="V65" s="173">
        <f t="shared" si="52"/>
        <v>0</v>
      </c>
      <c r="W65" s="173">
        <f t="shared" si="52"/>
        <v>0</v>
      </c>
      <c r="X65" s="173">
        <f t="shared" si="52"/>
        <v>0</v>
      </c>
      <c r="Y65" s="173">
        <f t="shared" si="52"/>
        <v>0</v>
      </c>
      <c r="Z65" s="173">
        <f t="shared" si="52"/>
        <v>0</v>
      </c>
      <c r="AA65" s="173">
        <f t="shared" si="52"/>
        <v>0</v>
      </c>
      <c r="AB65" s="173">
        <f t="shared" si="52"/>
        <v>0</v>
      </c>
      <c r="AC65" s="173">
        <f t="shared" si="52"/>
        <v>0</v>
      </c>
      <c r="AD65" s="173">
        <f t="shared" si="52"/>
        <v>0</v>
      </c>
      <c r="AE65" s="173">
        <f t="shared" si="52"/>
        <v>0</v>
      </c>
      <c r="AF65" s="173">
        <f t="shared" si="52"/>
        <v>0</v>
      </c>
      <c r="AG65" s="173">
        <f t="shared" si="52"/>
        <v>0</v>
      </c>
      <c r="AH65" s="173">
        <f t="shared" si="52"/>
        <v>0</v>
      </c>
      <c r="AI65" s="173">
        <f t="shared" si="52"/>
        <v>0</v>
      </c>
      <c r="AJ65" s="173">
        <f t="shared" si="52"/>
        <v>0</v>
      </c>
      <c r="AK65" s="173">
        <f t="shared" si="52"/>
        <v>0</v>
      </c>
      <c r="AL65" s="173">
        <f t="shared" si="52"/>
        <v>0</v>
      </c>
      <c r="AM65" s="173">
        <f t="shared" si="52"/>
        <v>0</v>
      </c>
      <c r="AN65" s="173">
        <f t="shared" si="52"/>
        <v>0</v>
      </c>
      <c r="AO65" s="173">
        <f t="shared" si="52"/>
        <v>0</v>
      </c>
      <c r="AP65" s="173">
        <f t="shared" si="52"/>
        <v>0</v>
      </c>
      <c r="AQ65" s="173">
        <f t="shared" si="52"/>
        <v>0</v>
      </c>
      <c r="AR65" s="173">
        <f t="shared" si="52"/>
        <v>0</v>
      </c>
      <c r="AS65" s="173">
        <f t="shared" si="52"/>
        <v>0</v>
      </c>
      <c r="AT65" s="173">
        <f t="shared" si="52"/>
        <v>0</v>
      </c>
      <c r="AU65" s="173">
        <f t="shared" si="52"/>
        <v>0</v>
      </c>
      <c r="AV65" s="173">
        <f t="shared" si="52"/>
        <v>0</v>
      </c>
      <c r="AW65" s="173">
        <f t="shared" si="52"/>
        <v>0</v>
      </c>
      <c r="AX65" s="173">
        <f t="shared" si="52"/>
        <v>0</v>
      </c>
      <c r="AY65" s="173">
        <f t="shared" si="52"/>
        <v>0</v>
      </c>
      <c r="AZ65" s="173">
        <f t="shared" si="52"/>
        <v>0</v>
      </c>
      <c r="BA65" s="173">
        <f t="shared" si="52"/>
        <v>0</v>
      </c>
      <c r="BB65" s="173">
        <f t="shared" si="52"/>
        <v>0</v>
      </c>
      <c r="BC65" s="173">
        <f t="shared" si="52"/>
        <v>0</v>
      </c>
      <c r="BD65" s="173">
        <f t="shared" si="52"/>
        <v>0</v>
      </c>
      <c r="BE65" s="173">
        <f t="shared" si="52"/>
        <v>0</v>
      </c>
      <c r="BF65" s="173">
        <f t="shared" si="52"/>
        <v>0</v>
      </c>
      <c r="BG65" s="173">
        <f t="shared" si="52"/>
        <v>0</v>
      </c>
      <c r="BH65" s="173">
        <f t="shared" si="52"/>
        <v>0</v>
      </c>
      <c r="BI65" s="173">
        <f t="shared" si="52"/>
        <v>0</v>
      </c>
      <c r="BJ65" s="173">
        <f t="shared" si="52"/>
        <v>0</v>
      </c>
      <c r="BK65" s="173">
        <f t="shared" si="52"/>
        <v>0</v>
      </c>
      <c r="BL65" s="173">
        <f t="shared" si="52"/>
        <v>0</v>
      </c>
      <c r="BM65" s="158"/>
      <c r="BN65" s="159" t="str">
        <f>IFERROR(__xludf.DUMMYFUNCTION("""COMPUTED_VALUE"""),"Dominik Plodek")</f>
        <v>Dominik Plodek</v>
      </c>
      <c r="BO65" s="174"/>
      <c r="BP65" s="175"/>
      <c r="BQ65" s="174"/>
      <c r="BR65" s="175"/>
      <c r="BS65" s="174"/>
      <c r="BT65" s="175"/>
      <c r="BU65" s="174"/>
      <c r="BV65" s="175"/>
      <c r="BW65" s="174"/>
      <c r="BX65" s="175"/>
      <c r="BY65" s="174"/>
      <c r="BZ65" s="175"/>
      <c r="CA65" s="174"/>
      <c r="CB65" s="175"/>
      <c r="CC65" s="174"/>
      <c r="CD65" s="175"/>
      <c r="CE65" s="174"/>
      <c r="CF65" s="175"/>
      <c r="CG65" s="174"/>
      <c r="CH65" s="175"/>
      <c r="CI65" s="174"/>
      <c r="CJ65" s="175"/>
      <c r="CK65" s="174"/>
      <c r="CL65" s="175"/>
      <c r="CM65" s="174"/>
      <c r="CN65" s="175"/>
      <c r="CO65" s="176"/>
      <c r="CP65" s="175"/>
      <c r="CQ65" s="174"/>
      <c r="CR65" s="175"/>
      <c r="CS65" s="174"/>
      <c r="CT65" s="173"/>
      <c r="CU65" s="174"/>
      <c r="CV65" s="173"/>
      <c r="CW65" s="174"/>
      <c r="CX65" s="173"/>
      <c r="CY65" s="174"/>
      <c r="CZ65" s="173"/>
      <c r="DA65" s="174"/>
      <c r="DB65" s="173"/>
      <c r="DC65" s="174"/>
      <c r="DD65" s="173"/>
      <c r="DE65" s="174"/>
      <c r="DF65" s="173"/>
      <c r="DG65" s="174"/>
      <c r="DH65" s="173"/>
      <c r="DI65" s="174"/>
      <c r="DJ65" s="173"/>
      <c r="DK65" s="174"/>
      <c r="DL65" s="173"/>
      <c r="DM65" s="174"/>
      <c r="DN65" s="173"/>
      <c r="DO65" s="174"/>
      <c r="DP65" s="173"/>
      <c r="DQ65" s="174"/>
      <c r="DR65" s="173"/>
      <c r="DS65" s="174"/>
      <c r="DT65" s="173"/>
      <c r="DU65" s="174"/>
      <c r="DV65" s="173"/>
      <c r="DW65" s="174"/>
      <c r="DX65" s="173"/>
      <c r="DY65" s="158"/>
      <c r="DZ65" s="159" t="str">
        <f t="shared" si="26"/>
        <v>Dominik Plodek</v>
      </c>
      <c r="EA65" s="202"/>
      <c r="EB65" s="203"/>
      <c r="EC65" s="202"/>
      <c r="ED65" s="203"/>
      <c r="EE65" s="202"/>
      <c r="EF65" s="203"/>
      <c r="EG65" s="202"/>
      <c r="EH65" s="203"/>
      <c r="EI65" s="202"/>
      <c r="EJ65" s="203"/>
      <c r="EK65" s="202"/>
      <c r="EL65" s="203"/>
      <c r="EM65" s="202"/>
      <c r="EN65" s="203"/>
      <c r="EO65" s="202"/>
      <c r="EP65" s="203"/>
      <c r="EQ65" s="202"/>
      <c r="ER65" s="203"/>
      <c r="ES65" s="202"/>
      <c r="ET65" s="203"/>
      <c r="EU65" s="202"/>
      <c r="EV65" s="203"/>
      <c r="EW65" s="202"/>
      <c r="EX65" s="203"/>
      <c r="EY65" s="202"/>
      <c r="EZ65" s="203"/>
      <c r="FA65" s="204"/>
      <c r="FB65" s="203"/>
      <c r="FC65" s="202"/>
      <c r="FD65" s="203"/>
      <c r="FE65" s="202"/>
      <c r="FF65" s="199"/>
      <c r="FG65" s="202"/>
      <c r="FH65" s="199"/>
      <c r="FI65" s="202"/>
      <c r="FJ65" s="199"/>
      <c r="FK65" s="202"/>
      <c r="FL65" s="199"/>
      <c r="FM65" s="202"/>
      <c r="FN65" s="199"/>
      <c r="FO65" s="202"/>
      <c r="FP65" s="199"/>
      <c r="FQ65" s="202"/>
      <c r="FR65" s="199"/>
      <c r="FS65" s="202"/>
      <c r="FT65" s="199"/>
      <c r="FU65" s="202"/>
      <c r="FV65" s="199"/>
      <c r="FW65" s="202"/>
      <c r="FX65" s="199"/>
      <c r="FY65" s="202"/>
      <c r="FZ65" s="199"/>
      <c r="GA65" s="202"/>
      <c r="GB65" s="199"/>
      <c r="GC65" s="202"/>
      <c r="GD65" s="199"/>
      <c r="GE65" s="202"/>
      <c r="GF65" s="199"/>
      <c r="GG65" s="202"/>
      <c r="GH65" s="199"/>
      <c r="GI65" s="202"/>
      <c r="GJ65" s="199"/>
      <c r="GK65" s="158"/>
      <c r="GL65" s="159" t="str">
        <f t="shared" si="27"/>
        <v>Dominik Plodek</v>
      </c>
      <c r="GM65" s="202"/>
      <c r="GN65" s="203"/>
      <c r="GO65" s="202"/>
      <c r="GP65" s="203"/>
      <c r="GQ65" s="202"/>
      <c r="GR65" s="203"/>
      <c r="GS65" s="202"/>
      <c r="GT65" s="203"/>
      <c r="GU65" s="202"/>
      <c r="GV65" s="203"/>
      <c r="GW65" s="202"/>
      <c r="GX65" s="203"/>
      <c r="GY65" s="202"/>
      <c r="GZ65" s="203"/>
      <c r="HA65" s="202"/>
      <c r="HB65" s="203"/>
      <c r="HC65" s="202"/>
      <c r="HD65" s="203"/>
      <c r="HE65" s="202"/>
      <c r="HF65" s="203"/>
      <c r="HG65" s="202"/>
      <c r="HH65" s="203"/>
      <c r="HI65" s="202"/>
      <c r="HJ65" s="203"/>
      <c r="HK65" s="202"/>
      <c r="HL65" s="203"/>
      <c r="HM65" s="204"/>
      <c r="HN65" s="203"/>
      <c r="HO65" s="202"/>
      <c r="HP65" s="203"/>
      <c r="HQ65" s="202"/>
      <c r="HR65" s="199"/>
      <c r="HS65" s="202"/>
      <c r="HT65" s="199"/>
      <c r="HU65" s="202"/>
      <c r="HV65" s="199"/>
      <c r="HW65" s="202"/>
      <c r="HX65" s="199"/>
      <c r="HY65" s="202"/>
      <c r="HZ65" s="199"/>
      <c r="IA65" s="202"/>
      <c r="IB65" s="199"/>
      <c r="IC65" s="202"/>
      <c r="ID65" s="199"/>
      <c r="IE65" s="202"/>
      <c r="IF65" s="199"/>
      <c r="IG65" s="202"/>
      <c r="IH65" s="199"/>
      <c r="II65" s="202"/>
      <c r="IJ65" s="199"/>
      <c r="IK65" s="202"/>
      <c r="IL65" s="199"/>
      <c r="IM65" s="202"/>
      <c r="IN65" s="199"/>
      <c r="IO65" s="202"/>
      <c r="IP65" s="199"/>
      <c r="IQ65" s="202"/>
      <c r="IR65" s="199"/>
      <c r="IS65" s="202"/>
      <c r="IT65" s="199"/>
      <c r="IU65" s="202"/>
      <c r="IV65" s="199"/>
    </row>
    <row r="66">
      <c r="A66" s="214">
        <f>IFERROR(__xludf.DUMMYFUNCTION("""COMPUTED_VALUE"""),100.0)</f>
        <v>100</v>
      </c>
      <c r="B66" s="159" t="str">
        <f t="shared" si="24"/>
        <v>Lukáš Viktora</v>
      </c>
      <c r="C66" s="173">
        <f t="shared" ref="C66:BL66" si="53">BO66+EA66+GM66</f>
        <v>0</v>
      </c>
      <c r="D66" s="173">
        <f t="shared" si="53"/>
        <v>0</v>
      </c>
      <c r="E66" s="173">
        <f t="shared" si="53"/>
        <v>0</v>
      </c>
      <c r="F66" s="173">
        <f t="shared" si="53"/>
        <v>0</v>
      </c>
      <c r="G66" s="173">
        <f t="shared" si="53"/>
        <v>0</v>
      </c>
      <c r="H66" s="173">
        <f t="shared" si="53"/>
        <v>0</v>
      </c>
      <c r="I66" s="173">
        <f t="shared" si="53"/>
        <v>0</v>
      </c>
      <c r="J66" s="173">
        <f t="shared" si="53"/>
        <v>0</v>
      </c>
      <c r="K66" s="173">
        <f t="shared" si="53"/>
        <v>0</v>
      </c>
      <c r="L66" s="173">
        <f t="shared" si="53"/>
        <v>0</v>
      </c>
      <c r="M66" s="173">
        <f t="shared" si="53"/>
        <v>0</v>
      </c>
      <c r="N66" s="173">
        <f t="shared" si="53"/>
        <v>0</v>
      </c>
      <c r="O66" s="173">
        <f t="shared" si="53"/>
        <v>0</v>
      </c>
      <c r="P66" s="173">
        <f t="shared" si="53"/>
        <v>0</v>
      </c>
      <c r="Q66" s="173">
        <f t="shared" si="53"/>
        <v>0</v>
      </c>
      <c r="R66" s="173">
        <f t="shared" si="53"/>
        <v>0</v>
      </c>
      <c r="S66" s="173">
        <f t="shared" si="53"/>
        <v>0</v>
      </c>
      <c r="T66" s="173">
        <f t="shared" si="53"/>
        <v>0</v>
      </c>
      <c r="U66" s="173">
        <f t="shared" si="53"/>
        <v>0</v>
      </c>
      <c r="V66" s="173">
        <f t="shared" si="53"/>
        <v>0</v>
      </c>
      <c r="W66" s="173">
        <f t="shared" si="53"/>
        <v>0</v>
      </c>
      <c r="X66" s="173">
        <f t="shared" si="53"/>
        <v>0</v>
      </c>
      <c r="Y66" s="173">
        <f t="shared" si="53"/>
        <v>0</v>
      </c>
      <c r="Z66" s="173">
        <f t="shared" si="53"/>
        <v>0</v>
      </c>
      <c r="AA66" s="173">
        <f t="shared" si="53"/>
        <v>0</v>
      </c>
      <c r="AB66" s="173">
        <f t="shared" si="53"/>
        <v>0</v>
      </c>
      <c r="AC66" s="173">
        <f t="shared" si="53"/>
        <v>0</v>
      </c>
      <c r="AD66" s="173">
        <f t="shared" si="53"/>
        <v>0</v>
      </c>
      <c r="AE66" s="173">
        <f t="shared" si="53"/>
        <v>0</v>
      </c>
      <c r="AF66" s="173">
        <f t="shared" si="53"/>
        <v>0</v>
      </c>
      <c r="AG66" s="173">
        <f t="shared" si="53"/>
        <v>0</v>
      </c>
      <c r="AH66" s="173">
        <f t="shared" si="53"/>
        <v>0</v>
      </c>
      <c r="AI66" s="173">
        <f t="shared" si="53"/>
        <v>0</v>
      </c>
      <c r="AJ66" s="173">
        <f t="shared" si="53"/>
        <v>0</v>
      </c>
      <c r="AK66" s="173">
        <f t="shared" si="53"/>
        <v>0</v>
      </c>
      <c r="AL66" s="173">
        <f t="shared" si="53"/>
        <v>0</v>
      </c>
      <c r="AM66" s="173">
        <f t="shared" si="53"/>
        <v>0</v>
      </c>
      <c r="AN66" s="173">
        <f t="shared" si="53"/>
        <v>0</v>
      </c>
      <c r="AO66" s="173">
        <f t="shared" si="53"/>
        <v>0</v>
      </c>
      <c r="AP66" s="173">
        <f t="shared" si="53"/>
        <v>0</v>
      </c>
      <c r="AQ66" s="173">
        <f t="shared" si="53"/>
        <v>0</v>
      </c>
      <c r="AR66" s="173">
        <f t="shared" si="53"/>
        <v>0</v>
      </c>
      <c r="AS66" s="173">
        <f t="shared" si="53"/>
        <v>0</v>
      </c>
      <c r="AT66" s="173">
        <f t="shared" si="53"/>
        <v>0</v>
      </c>
      <c r="AU66" s="173">
        <f t="shared" si="53"/>
        <v>0</v>
      </c>
      <c r="AV66" s="173">
        <f t="shared" si="53"/>
        <v>0</v>
      </c>
      <c r="AW66" s="173">
        <f t="shared" si="53"/>
        <v>0</v>
      </c>
      <c r="AX66" s="173">
        <f t="shared" si="53"/>
        <v>0</v>
      </c>
      <c r="AY66" s="173">
        <f t="shared" si="53"/>
        <v>0</v>
      </c>
      <c r="AZ66" s="173">
        <f t="shared" si="53"/>
        <v>0</v>
      </c>
      <c r="BA66" s="173">
        <f t="shared" si="53"/>
        <v>0</v>
      </c>
      <c r="BB66" s="173">
        <f t="shared" si="53"/>
        <v>0</v>
      </c>
      <c r="BC66" s="173">
        <f t="shared" si="53"/>
        <v>0</v>
      </c>
      <c r="BD66" s="173">
        <f t="shared" si="53"/>
        <v>0</v>
      </c>
      <c r="BE66" s="173">
        <f t="shared" si="53"/>
        <v>0</v>
      </c>
      <c r="BF66" s="173">
        <f t="shared" si="53"/>
        <v>0</v>
      </c>
      <c r="BG66" s="173">
        <f t="shared" si="53"/>
        <v>0</v>
      </c>
      <c r="BH66" s="173">
        <f t="shared" si="53"/>
        <v>0</v>
      </c>
      <c r="BI66" s="173">
        <f t="shared" si="53"/>
        <v>0</v>
      </c>
      <c r="BJ66" s="173">
        <f t="shared" si="53"/>
        <v>0</v>
      </c>
      <c r="BK66" s="173">
        <f t="shared" si="53"/>
        <v>0</v>
      </c>
      <c r="BL66" s="173">
        <f t="shared" si="53"/>
        <v>0</v>
      </c>
      <c r="BM66" s="158"/>
      <c r="BN66" s="159" t="str">
        <f>IFERROR(__xludf.DUMMYFUNCTION("""COMPUTED_VALUE"""),"Lukáš Viktora")</f>
        <v>Lukáš Viktora</v>
      </c>
      <c r="BO66" s="174"/>
      <c r="BP66" s="175"/>
      <c r="BQ66" s="174"/>
      <c r="BR66" s="175"/>
      <c r="BS66" s="174"/>
      <c r="BT66" s="175"/>
      <c r="BU66" s="174"/>
      <c r="BV66" s="175"/>
      <c r="BW66" s="174"/>
      <c r="BX66" s="175"/>
      <c r="BY66" s="174"/>
      <c r="BZ66" s="175"/>
      <c r="CA66" s="174"/>
      <c r="CB66" s="175"/>
      <c r="CC66" s="174"/>
      <c r="CD66" s="175"/>
      <c r="CE66" s="174"/>
      <c r="CF66" s="175"/>
      <c r="CG66" s="174"/>
      <c r="CH66" s="175"/>
      <c r="CI66" s="174"/>
      <c r="CJ66" s="175"/>
      <c r="CK66" s="174"/>
      <c r="CL66" s="175"/>
      <c r="CM66" s="174"/>
      <c r="CN66" s="175"/>
      <c r="CO66" s="174"/>
      <c r="CP66" s="175"/>
      <c r="CQ66" s="174"/>
      <c r="CR66" s="175"/>
      <c r="CS66" s="174"/>
      <c r="CT66" s="173"/>
      <c r="CU66" s="174"/>
      <c r="CV66" s="173"/>
      <c r="CW66" s="174"/>
      <c r="CX66" s="173"/>
      <c r="CY66" s="174"/>
      <c r="CZ66" s="173"/>
      <c r="DA66" s="174"/>
      <c r="DB66" s="173"/>
      <c r="DC66" s="174"/>
      <c r="DD66" s="173"/>
      <c r="DE66" s="174"/>
      <c r="DF66" s="173"/>
      <c r="DG66" s="174"/>
      <c r="DH66" s="173"/>
      <c r="DI66" s="174"/>
      <c r="DJ66" s="173"/>
      <c r="DK66" s="174"/>
      <c r="DL66" s="173"/>
      <c r="DM66" s="174"/>
      <c r="DN66" s="173"/>
      <c r="DO66" s="174"/>
      <c r="DP66" s="173"/>
      <c r="DQ66" s="174"/>
      <c r="DR66" s="173"/>
      <c r="DS66" s="174"/>
      <c r="DT66" s="173"/>
      <c r="DU66" s="174"/>
      <c r="DV66" s="173"/>
      <c r="DW66" s="174"/>
      <c r="DX66" s="173"/>
      <c r="DY66" s="158"/>
      <c r="DZ66" s="159" t="str">
        <f t="shared" si="26"/>
        <v>Lukáš Viktora</v>
      </c>
      <c r="EA66" s="202"/>
      <c r="EB66" s="203"/>
      <c r="EC66" s="202"/>
      <c r="ED66" s="203"/>
      <c r="EE66" s="202"/>
      <c r="EF66" s="203"/>
      <c r="EG66" s="202"/>
      <c r="EH66" s="203"/>
      <c r="EI66" s="202"/>
      <c r="EJ66" s="203"/>
      <c r="EK66" s="202"/>
      <c r="EL66" s="203"/>
      <c r="EM66" s="202"/>
      <c r="EN66" s="203"/>
      <c r="EO66" s="202"/>
      <c r="EP66" s="203"/>
      <c r="EQ66" s="202"/>
      <c r="ER66" s="203"/>
      <c r="ES66" s="202"/>
      <c r="ET66" s="203"/>
      <c r="EU66" s="202"/>
      <c r="EV66" s="203"/>
      <c r="EW66" s="202"/>
      <c r="EX66" s="203"/>
      <c r="EY66" s="202"/>
      <c r="EZ66" s="203"/>
      <c r="FA66" s="202"/>
      <c r="FB66" s="203"/>
      <c r="FC66" s="202"/>
      <c r="FD66" s="203"/>
      <c r="FE66" s="202"/>
      <c r="FF66" s="199"/>
      <c r="FG66" s="202"/>
      <c r="FH66" s="199"/>
      <c r="FI66" s="202"/>
      <c r="FJ66" s="199"/>
      <c r="FK66" s="202"/>
      <c r="FL66" s="199"/>
      <c r="FM66" s="202"/>
      <c r="FN66" s="199"/>
      <c r="FO66" s="202"/>
      <c r="FP66" s="199"/>
      <c r="FQ66" s="202"/>
      <c r="FR66" s="199"/>
      <c r="FS66" s="202"/>
      <c r="FT66" s="199"/>
      <c r="FU66" s="202"/>
      <c r="FV66" s="199"/>
      <c r="FW66" s="202"/>
      <c r="FX66" s="199"/>
      <c r="FY66" s="202"/>
      <c r="FZ66" s="199"/>
      <c r="GA66" s="202"/>
      <c r="GB66" s="199"/>
      <c r="GC66" s="202"/>
      <c r="GD66" s="199"/>
      <c r="GE66" s="202"/>
      <c r="GF66" s="199"/>
      <c r="GG66" s="202"/>
      <c r="GH66" s="199"/>
      <c r="GI66" s="202"/>
      <c r="GJ66" s="199"/>
      <c r="GK66" s="158"/>
      <c r="GL66" s="159" t="str">
        <f t="shared" si="27"/>
        <v>Lukáš Viktora</v>
      </c>
      <c r="GM66" s="202"/>
      <c r="GN66" s="203"/>
      <c r="GO66" s="202"/>
      <c r="GP66" s="203"/>
      <c r="GQ66" s="202"/>
      <c r="GR66" s="203"/>
      <c r="GS66" s="202"/>
      <c r="GT66" s="203"/>
      <c r="GU66" s="202"/>
      <c r="GV66" s="203"/>
      <c r="GW66" s="202"/>
      <c r="GX66" s="203"/>
      <c r="GY66" s="202"/>
      <c r="GZ66" s="203"/>
      <c r="HA66" s="202"/>
      <c r="HB66" s="203"/>
      <c r="HC66" s="202"/>
      <c r="HD66" s="203"/>
      <c r="HE66" s="202"/>
      <c r="HF66" s="203"/>
      <c r="HG66" s="202"/>
      <c r="HH66" s="203"/>
      <c r="HI66" s="202"/>
      <c r="HJ66" s="203"/>
      <c r="HK66" s="202"/>
      <c r="HL66" s="203"/>
      <c r="HM66" s="202"/>
      <c r="HN66" s="203"/>
      <c r="HO66" s="202"/>
      <c r="HP66" s="203"/>
      <c r="HQ66" s="202"/>
      <c r="HR66" s="199"/>
      <c r="HS66" s="202"/>
      <c r="HT66" s="199"/>
      <c r="HU66" s="202"/>
      <c r="HV66" s="199"/>
      <c r="HW66" s="202"/>
      <c r="HX66" s="199"/>
      <c r="HY66" s="202"/>
      <c r="HZ66" s="199"/>
      <c r="IA66" s="202"/>
      <c r="IB66" s="199"/>
      <c r="IC66" s="202"/>
      <c r="ID66" s="199"/>
      <c r="IE66" s="202"/>
      <c r="IF66" s="199"/>
      <c r="IG66" s="202"/>
      <c r="IH66" s="199"/>
      <c r="II66" s="202"/>
      <c r="IJ66" s="199"/>
      <c r="IK66" s="202"/>
      <c r="IL66" s="199"/>
      <c r="IM66" s="202"/>
      <c r="IN66" s="199"/>
      <c r="IO66" s="202"/>
      <c r="IP66" s="199"/>
      <c r="IQ66" s="202"/>
      <c r="IR66" s="199"/>
      <c r="IS66" s="202"/>
      <c r="IT66" s="199"/>
      <c r="IU66" s="202"/>
      <c r="IV66" s="199"/>
    </row>
    <row r="67">
      <c r="A67" s="214">
        <f>IFERROR(__xludf.DUMMYFUNCTION("""COMPUTED_VALUE"""),100.0)</f>
        <v>100</v>
      </c>
      <c r="B67" s="159" t="str">
        <f t="shared" si="24"/>
        <v>Jan Jakub Šmejkal</v>
      </c>
      <c r="C67" s="173">
        <f t="shared" ref="C67:BL67" si="54">BO67+EA67+GM67</f>
        <v>0</v>
      </c>
      <c r="D67" s="173">
        <f t="shared" si="54"/>
        <v>0</v>
      </c>
      <c r="E67" s="173">
        <f t="shared" si="54"/>
        <v>0</v>
      </c>
      <c r="F67" s="173">
        <f t="shared" si="54"/>
        <v>0</v>
      </c>
      <c r="G67" s="173">
        <f t="shared" si="54"/>
        <v>0</v>
      </c>
      <c r="H67" s="173">
        <f t="shared" si="54"/>
        <v>0</v>
      </c>
      <c r="I67" s="173">
        <f t="shared" si="54"/>
        <v>0</v>
      </c>
      <c r="J67" s="173">
        <f t="shared" si="54"/>
        <v>0</v>
      </c>
      <c r="K67" s="173">
        <f t="shared" si="54"/>
        <v>0</v>
      </c>
      <c r="L67" s="173">
        <f t="shared" si="54"/>
        <v>0</v>
      </c>
      <c r="M67" s="173">
        <f t="shared" si="54"/>
        <v>0</v>
      </c>
      <c r="N67" s="173">
        <f t="shared" si="54"/>
        <v>0</v>
      </c>
      <c r="O67" s="173">
        <f t="shared" si="54"/>
        <v>0</v>
      </c>
      <c r="P67" s="173">
        <f t="shared" si="54"/>
        <v>0</v>
      </c>
      <c r="Q67" s="173">
        <f t="shared" si="54"/>
        <v>0</v>
      </c>
      <c r="R67" s="173">
        <f t="shared" si="54"/>
        <v>0</v>
      </c>
      <c r="S67" s="173">
        <f t="shared" si="54"/>
        <v>0</v>
      </c>
      <c r="T67" s="173">
        <f t="shared" si="54"/>
        <v>0</v>
      </c>
      <c r="U67" s="173">
        <f t="shared" si="54"/>
        <v>0</v>
      </c>
      <c r="V67" s="173">
        <f t="shared" si="54"/>
        <v>0</v>
      </c>
      <c r="W67" s="173">
        <f t="shared" si="54"/>
        <v>0</v>
      </c>
      <c r="X67" s="173">
        <f t="shared" si="54"/>
        <v>0</v>
      </c>
      <c r="Y67" s="173">
        <f t="shared" si="54"/>
        <v>0</v>
      </c>
      <c r="Z67" s="173">
        <f t="shared" si="54"/>
        <v>0</v>
      </c>
      <c r="AA67" s="173">
        <f t="shared" si="54"/>
        <v>0</v>
      </c>
      <c r="AB67" s="173">
        <f t="shared" si="54"/>
        <v>0</v>
      </c>
      <c r="AC67" s="173">
        <f t="shared" si="54"/>
        <v>0</v>
      </c>
      <c r="AD67" s="173">
        <f t="shared" si="54"/>
        <v>0</v>
      </c>
      <c r="AE67" s="173">
        <f t="shared" si="54"/>
        <v>0</v>
      </c>
      <c r="AF67" s="173">
        <f t="shared" si="54"/>
        <v>0</v>
      </c>
      <c r="AG67" s="173">
        <f t="shared" si="54"/>
        <v>0</v>
      </c>
      <c r="AH67" s="173">
        <f t="shared" si="54"/>
        <v>0</v>
      </c>
      <c r="AI67" s="173">
        <f t="shared" si="54"/>
        <v>11.5</v>
      </c>
      <c r="AJ67" s="173">
        <f t="shared" si="54"/>
        <v>0</v>
      </c>
      <c r="AK67" s="173">
        <f t="shared" si="54"/>
        <v>0</v>
      </c>
      <c r="AL67" s="173">
        <f t="shared" si="54"/>
        <v>0</v>
      </c>
      <c r="AM67" s="173">
        <f t="shared" si="54"/>
        <v>0</v>
      </c>
      <c r="AN67" s="173">
        <f t="shared" si="54"/>
        <v>0</v>
      </c>
      <c r="AO67" s="173">
        <f t="shared" si="54"/>
        <v>0</v>
      </c>
      <c r="AP67" s="173">
        <f t="shared" si="54"/>
        <v>0</v>
      </c>
      <c r="AQ67" s="173">
        <f t="shared" si="54"/>
        <v>0</v>
      </c>
      <c r="AR67" s="173">
        <f t="shared" si="54"/>
        <v>0</v>
      </c>
      <c r="AS67" s="173">
        <f t="shared" si="54"/>
        <v>0</v>
      </c>
      <c r="AT67" s="173">
        <f t="shared" si="54"/>
        <v>0</v>
      </c>
      <c r="AU67" s="173">
        <f t="shared" si="54"/>
        <v>0</v>
      </c>
      <c r="AV67" s="173">
        <f t="shared" si="54"/>
        <v>0</v>
      </c>
      <c r="AW67" s="173">
        <f t="shared" si="54"/>
        <v>0</v>
      </c>
      <c r="AX67" s="173">
        <f t="shared" si="54"/>
        <v>0</v>
      </c>
      <c r="AY67" s="173">
        <f t="shared" si="54"/>
        <v>0</v>
      </c>
      <c r="AZ67" s="173">
        <f t="shared" si="54"/>
        <v>0</v>
      </c>
      <c r="BA67" s="173">
        <f t="shared" si="54"/>
        <v>0</v>
      </c>
      <c r="BB67" s="173">
        <f t="shared" si="54"/>
        <v>0</v>
      </c>
      <c r="BC67" s="173">
        <f t="shared" si="54"/>
        <v>0</v>
      </c>
      <c r="BD67" s="173">
        <f t="shared" si="54"/>
        <v>0</v>
      </c>
      <c r="BE67" s="173">
        <f t="shared" si="54"/>
        <v>0</v>
      </c>
      <c r="BF67" s="173">
        <f t="shared" si="54"/>
        <v>0</v>
      </c>
      <c r="BG67" s="173">
        <f t="shared" si="54"/>
        <v>0</v>
      </c>
      <c r="BH67" s="173">
        <f t="shared" si="54"/>
        <v>0</v>
      </c>
      <c r="BI67" s="173">
        <f t="shared" si="54"/>
        <v>0</v>
      </c>
      <c r="BJ67" s="173">
        <f t="shared" si="54"/>
        <v>0</v>
      </c>
      <c r="BK67" s="173">
        <f t="shared" si="54"/>
        <v>0</v>
      </c>
      <c r="BL67" s="173">
        <f t="shared" si="54"/>
        <v>0</v>
      </c>
      <c r="BM67" s="158"/>
      <c r="BN67" s="159" t="str">
        <f>IFERROR(__xludf.DUMMYFUNCTION("""COMPUTED_VALUE"""),"Jan Jakub Šmejkal")</f>
        <v>Jan Jakub Šmejkal</v>
      </c>
      <c r="BO67" s="174"/>
      <c r="BP67" s="175"/>
      <c r="BQ67" s="174"/>
      <c r="BR67" s="175"/>
      <c r="BS67" s="174"/>
      <c r="BT67" s="175"/>
      <c r="BU67" s="174"/>
      <c r="BV67" s="175"/>
      <c r="BW67" s="174"/>
      <c r="BX67" s="175"/>
      <c r="BY67" s="174"/>
      <c r="BZ67" s="175"/>
      <c r="CA67" s="174"/>
      <c r="CB67" s="175"/>
      <c r="CC67" s="174"/>
      <c r="CD67" s="175"/>
      <c r="CE67" s="174"/>
      <c r="CF67" s="175"/>
      <c r="CG67" s="174"/>
      <c r="CH67" s="175"/>
      <c r="CI67" s="174"/>
      <c r="CJ67" s="175"/>
      <c r="CK67" s="174"/>
      <c r="CL67" s="175"/>
      <c r="CM67" s="174"/>
      <c r="CN67" s="175"/>
      <c r="CO67" s="174"/>
      <c r="CP67" s="175"/>
      <c r="CQ67" s="174"/>
      <c r="CR67" s="175"/>
      <c r="CS67" s="174"/>
      <c r="CT67" s="173"/>
      <c r="CU67" s="174">
        <f>IFERROR(__xludf.DUMMYFUNCTION("""COMPUTED_VALUE"""),11.5)</f>
        <v>11.5</v>
      </c>
      <c r="CV67" s="173"/>
      <c r="CW67" s="174"/>
      <c r="CX67" s="173"/>
      <c r="CY67" s="174"/>
      <c r="CZ67" s="173"/>
      <c r="DA67" s="174"/>
      <c r="DB67" s="173"/>
      <c r="DC67" s="174"/>
      <c r="DD67" s="173"/>
      <c r="DE67" s="174"/>
      <c r="DF67" s="173"/>
      <c r="DG67" s="174"/>
      <c r="DH67" s="173"/>
      <c r="DI67" s="174"/>
      <c r="DJ67" s="173"/>
      <c r="DK67" s="174"/>
      <c r="DL67" s="173"/>
      <c r="DM67" s="174"/>
      <c r="DN67" s="173"/>
      <c r="DO67" s="174"/>
      <c r="DP67" s="173"/>
      <c r="DQ67" s="174"/>
      <c r="DR67" s="173"/>
      <c r="DS67" s="174"/>
      <c r="DT67" s="173"/>
      <c r="DU67" s="174"/>
      <c r="DV67" s="173"/>
      <c r="DW67" s="174"/>
      <c r="DX67" s="173"/>
      <c r="DY67" s="158"/>
      <c r="DZ67" s="159" t="str">
        <f t="shared" si="26"/>
        <v>Jan Jakub Šmejkal</v>
      </c>
      <c r="EA67" s="202"/>
      <c r="EB67" s="203"/>
      <c r="EC67" s="202"/>
      <c r="ED67" s="203"/>
      <c r="EE67" s="202"/>
      <c r="EF67" s="203"/>
      <c r="EG67" s="202"/>
      <c r="EH67" s="203"/>
      <c r="EI67" s="202"/>
      <c r="EJ67" s="203"/>
      <c r="EK67" s="202"/>
      <c r="EL67" s="203"/>
      <c r="EM67" s="202"/>
      <c r="EN67" s="203"/>
      <c r="EO67" s="202"/>
      <c r="EP67" s="203"/>
      <c r="EQ67" s="202"/>
      <c r="ER67" s="203"/>
      <c r="ES67" s="202"/>
      <c r="ET67" s="203"/>
      <c r="EU67" s="202"/>
      <c r="EV67" s="203"/>
      <c r="EW67" s="202"/>
      <c r="EX67" s="203"/>
      <c r="EY67" s="202"/>
      <c r="EZ67" s="203"/>
      <c r="FA67" s="202"/>
      <c r="FB67" s="203"/>
      <c r="FC67" s="202"/>
      <c r="FD67" s="203"/>
      <c r="FE67" s="202"/>
      <c r="FF67" s="199"/>
      <c r="FG67" s="202"/>
      <c r="FH67" s="199"/>
      <c r="FI67" s="202"/>
      <c r="FJ67" s="199"/>
      <c r="FK67" s="202"/>
      <c r="FL67" s="199"/>
      <c r="FM67" s="202"/>
      <c r="FN67" s="199"/>
      <c r="FO67" s="202"/>
      <c r="FP67" s="199"/>
      <c r="FQ67" s="202"/>
      <c r="FR67" s="199"/>
      <c r="FS67" s="202"/>
      <c r="FT67" s="199"/>
      <c r="FU67" s="202"/>
      <c r="FV67" s="199"/>
      <c r="FW67" s="202"/>
      <c r="FX67" s="199"/>
      <c r="FY67" s="202"/>
      <c r="FZ67" s="199"/>
      <c r="GA67" s="202"/>
      <c r="GB67" s="199"/>
      <c r="GC67" s="202"/>
      <c r="GD67" s="199"/>
      <c r="GE67" s="202"/>
      <c r="GF67" s="199"/>
      <c r="GG67" s="202"/>
      <c r="GH67" s="199"/>
      <c r="GI67" s="202"/>
      <c r="GJ67" s="199"/>
      <c r="GK67" s="158"/>
      <c r="GL67" s="159" t="str">
        <f t="shared" si="27"/>
        <v>Jan Jakub Šmejkal</v>
      </c>
      <c r="GM67" s="202"/>
      <c r="GN67" s="203"/>
      <c r="GO67" s="202"/>
      <c r="GP67" s="203"/>
      <c r="GQ67" s="202"/>
      <c r="GR67" s="203"/>
      <c r="GS67" s="202"/>
      <c r="GT67" s="203"/>
      <c r="GU67" s="202"/>
      <c r="GV67" s="203"/>
      <c r="GW67" s="202"/>
      <c r="GX67" s="203"/>
      <c r="GY67" s="202"/>
      <c r="GZ67" s="203"/>
      <c r="HA67" s="202"/>
      <c r="HB67" s="203"/>
      <c r="HC67" s="202"/>
      <c r="HD67" s="203"/>
      <c r="HE67" s="202"/>
      <c r="HF67" s="203"/>
      <c r="HG67" s="202"/>
      <c r="HH67" s="203"/>
      <c r="HI67" s="202"/>
      <c r="HJ67" s="203"/>
      <c r="HK67" s="202"/>
      <c r="HL67" s="203"/>
      <c r="HM67" s="202"/>
      <c r="HN67" s="203"/>
      <c r="HO67" s="202"/>
      <c r="HP67" s="203"/>
      <c r="HQ67" s="202"/>
      <c r="HR67" s="199"/>
      <c r="HS67" s="202"/>
      <c r="HT67" s="199"/>
      <c r="HU67" s="202"/>
      <c r="HV67" s="199"/>
      <c r="HW67" s="202"/>
      <c r="HX67" s="199"/>
      <c r="HY67" s="202"/>
      <c r="HZ67" s="199"/>
      <c r="IA67" s="202"/>
      <c r="IB67" s="199"/>
      <c r="IC67" s="202"/>
      <c r="ID67" s="199"/>
      <c r="IE67" s="202"/>
      <c r="IF67" s="199"/>
      <c r="IG67" s="202"/>
      <c r="IH67" s="199"/>
      <c r="II67" s="202"/>
      <c r="IJ67" s="199"/>
      <c r="IK67" s="202"/>
      <c r="IL67" s="199"/>
      <c r="IM67" s="202"/>
      <c r="IN67" s="199"/>
      <c r="IO67" s="202"/>
      <c r="IP67" s="199"/>
      <c r="IQ67" s="202"/>
      <c r="IR67" s="199"/>
      <c r="IS67" s="202"/>
      <c r="IT67" s="199"/>
      <c r="IU67" s="202"/>
      <c r="IV67" s="199"/>
    </row>
    <row r="68">
      <c r="A68" s="214">
        <f>IFERROR(__xludf.DUMMYFUNCTION("""COMPUTED_VALUE"""),100.0)</f>
        <v>100</v>
      </c>
      <c r="B68" s="159" t="str">
        <f t="shared" si="24"/>
        <v>Miroslav Majtán</v>
      </c>
      <c r="C68" s="173">
        <f t="shared" ref="C68:BL68" si="55">BO68+EA68+GM68</f>
        <v>0</v>
      </c>
      <c r="D68" s="173">
        <f t="shared" si="55"/>
        <v>0</v>
      </c>
      <c r="E68" s="173">
        <f t="shared" si="55"/>
        <v>0</v>
      </c>
      <c r="F68" s="173">
        <f t="shared" si="55"/>
        <v>0</v>
      </c>
      <c r="G68" s="173">
        <f t="shared" si="55"/>
        <v>0</v>
      </c>
      <c r="H68" s="173">
        <f t="shared" si="55"/>
        <v>0</v>
      </c>
      <c r="I68" s="173">
        <f t="shared" si="55"/>
        <v>0</v>
      </c>
      <c r="J68" s="173">
        <f t="shared" si="55"/>
        <v>0</v>
      </c>
      <c r="K68" s="173">
        <f t="shared" si="55"/>
        <v>0</v>
      </c>
      <c r="L68" s="173">
        <f t="shared" si="55"/>
        <v>0</v>
      </c>
      <c r="M68" s="173">
        <f t="shared" si="55"/>
        <v>0</v>
      </c>
      <c r="N68" s="173">
        <f t="shared" si="55"/>
        <v>0</v>
      </c>
      <c r="O68" s="173">
        <f t="shared" si="55"/>
        <v>0</v>
      </c>
      <c r="P68" s="173">
        <f t="shared" si="55"/>
        <v>0</v>
      </c>
      <c r="Q68" s="173">
        <f t="shared" si="55"/>
        <v>0</v>
      </c>
      <c r="R68" s="173">
        <f t="shared" si="55"/>
        <v>0</v>
      </c>
      <c r="S68" s="173">
        <f t="shared" si="55"/>
        <v>0</v>
      </c>
      <c r="T68" s="173">
        <f t="shared" si="55"/>
        <v>0</v>
      </c>
      <c r="U68" s="173">
        <f t="shared" si="55"/>
        <v>0</v>
      </c>
      <c r="V68" s="173">
        <f t="shared" si="55"/>
        <v>0</v>
      </c>
      <c r="W68" s="173">
        <f t="shared" si="55"/>
        <v>0</v>
      </c>
      <c r="X68" s="173">
        <f t="shared" si="55"/>
        <v>0</v>
      </c>
      <c r="Y68" s="173">
        <f t="shared" si="55"/>
        <v>0</v>
      </c>
      <c r="Z68" s="173">
        <f t="shared" si="55"/>
        <v>0</v>
      </c>
      <c r="AA68" s="173">
        <f t="shared" si="55"/>
        <v>0</v>
      </c>
      <c r="AB68" s="173">
        <f t="shared" si="55"/>
        <v>0</v>
      </c>
      <c r="AC68" s="173">
        <f t="shared" si="55"/>
        <v>0</v>
      </c>
      <c r="AD68" s="173">
        <f t="shared" si="55"/>
        <v>0</v>
      </c>
      <c r="AE68" s="173">
        <f t="shared" si="55"/>
        <v>0</v>
      </c>
      <c r="AF68" s="173">
        <f t="shared" si="55"/>
        <v>0</v>
      </c>
      <c r="AG68" s="173">
        <f t="shared" si="55"/>
        <v>0</v>
      </c>
      <c r="AH68" s="173">
        <f t="shared" si="55"/>
        <v>0</v>
      </c>
      <c r="AI68" s="173">
        <f t="shared" si="55"/>
        <v>0</v>
      </c>
      <c r="AJ68" s="173">
        <f t="shared" si="55"/>
        <v>0</v>
      </c>
      <c r="AK68" s="173">
        <f t="shared" si="55"/>
        <v>0</v>
      </c>
      <c r="AL68" s="173">
        <f t="shared" si="55"/>
        <v>0</v>
      </c>
      <c r="AM68" s="173">
        <f t="shared" si="55"/>
        <v>0</v>
      </c>
      <c r="AN68" s="173">
        <f t="shared" si="55"/>
        <v>0</v>
      </c>
      <c r="AO68" s="173">
        <f t="shared" si="55"/>
        <v>0</v>
      </c>
      <c r="AP68" s="173">
        <f t="shared" si="55"/>
        <v>0</v>
      </c>
      <c r="AQ68" s="173">
        <f t="shared" si="55"/>
        <v>0</v>
      </c>
      <c r="AR68" s="173">
        <f t="shared" si="55"/>
        <v>0</v>
      </c>
      <c r="AS68" s="173">
        <f t="shared" si="55"/>
        <v>0</v>
      </c>
      <c r="AT68" s="173">
        <f t="shared" si="55"/>
        <v>0</v>
      </c>
      <c r="AU68" s="173">
        <f t="shared" si="55"/>
        <v>0</v>
      </c>
      <c r="AV68" s="173">
        <f t="shared" si="55"/>
        <v>0</v>
      </c>
      <c r="AW68" s="173">
        <f t="shared" si="55"/>
        <v>0</v>
      </c>
      <c r="AX68" s="173">
        <f t="shared" si="55"/>
        <v>0</v>
      </c>
      <c r="AY68" s="173">
        <f t="shared" si="55"/>
        <v>0</v>
      </c>
      <c r="AZ68" s="173">
        <f t="shared" si="55"/>
        <v>0</v>
      </c>
      <c r="BA68" s="173">
        <f t="shared" si="55"/>
        <v>0</v>
      </c>
      <c r="BB68" s="173">
        <f t="shared" si="55"/>
        <v>0</v>
      </c>
      <c r="BC68" s="173">
        <f t="shared" si="55"/>
        <v>0</v>
      </c>
      <c r="BD68" s="173">
        <f t="shared" si="55"/>
        <v>0</v>
      </c>
      <c r="BE68" s="173">
        <f t="shared" si="55"/>
        <v>0</v>
      </c>
      <c r="BF68" s="173">
        <f t="shared" si="55"/>
        <v>0</v>
      </c>
      <c r="BG68" s="173">
        <f t="shared" si="55"/>
        <v>0</v>
      </c>
      <c r="BH68" s="173">
        <f t="shared" si="55"/>
        <v>0</v>
      </c>
      <c r="BI68" s="173">
        <f t="shared" si="55"/>
        <v>0</v>
      </c>
      <c r="BJ68" s="173">
        <f t="shared" si="55"/>
        <v>0</v>
      </c>
      <c r="BK68" s="173">
        <f t="shared" si="55"/>
        <v>0</v>
      </c>
      <c r="BL68" s="173">
        <f t="shared" si="55"/>
        <v>0</v>
      </c>
      <c r="BM68" s="158"/>
      <c r="BN68" s="159" t="str">
        <f>IFERROR(__xludf.DUMMYFUNCTION("""COMPUTED_VALUE"""),"Miroslav Majtán")</f>
        <v>Miroslav Majtán</v>
      </c>
      <c r="BO68" s="174"/>
      <c r="BP68" s="175"/>
      <c r="BQ68" s="174"/>
      <c r="BR68" s="175"/>
      <c r="BS68" s="174"/>
      <c r="BT68" s="175"/>
      <c r="BU68" s="174"/>
      <c r="BV68" s="175"/>
      <c r="BW68" s="174"/>
      <c r="BX68" s="175"/>
      <c r="BY68" s="174"/>
      <c r="BZ68" s="175"/>
      <c r="CA68" s="174"/>
      <c r="CB68" s="175"/>
      <c r="CC68" s="174"/>
      <c r="CD68" s="175"/>
      <c r="CE68" s="174"/>
      <c r="CF68" s="175"/>
      <c r="CG68" s="174"/>
      <c r="CH68" s="175"/>
      <c r="CI68" s="174"/>
      <c r="CJ68" s="175"/>
      <c r="CK68" s="174"/>
      <c r="CL68" s="175"/>
      <c r="CM68" s="174"/>
      <c r="CN68" s="175"/>
      <c r="CO68" s="174"/>
      <c r="CP68" s="175"/>
      <c r="CQ68" s="174"/>
      <c r="CR68" s="175"/>
      <c r="CS68" s="174"/>
      <c r="CT68" s="173"/>
      <c r="CU68" s="174"/>
      <c r="CV68" s="173"/>
      <c r="CW68" s="174"/>
      <c r="CX68" s="173"/>
      <c r="CY68" s="174"/>
      <c r="CZ68" s="173"/>
      <c r="DA68" s="174"/>
      <c r="DB68" s="173"/>
      <c r="DC68" s="174"/>
      <c r="DD68" s="173"/>
      <c r="DE68" s="174"/>
      <c r="DF68" s="173"/>
      <c r="DG68" s="174"/>
      <c r="DH68" s="173"/>
      <c r="DI68" s="174"/>
      <c r="DJ68" s="173"/>
      <c r="DK68" s="174"/>
      <c r="DL68" s="173"/>
      <c r="DM68" s="174"/>
      <c r="DN68" s="173"/>
      <c r="DO68" s="174"/>
      <c r="DP68" s="173"/>
      <c r="DQ68" s="174"/>
      <c r="DR68" s="173"/>
      <c r="DS68" s="174"/>
      <c r="DT68" s="173"/>
      <c r="DU68" s="174"/>
      <c r="DV68" s="173"/>
      <c r="DW68" s="174"/>
      <c r="DX68" s="173"/>
      <c r="DY68" s="158"/>
      <c r="DZ68" s="159" t="str">
        <f t="shared" si="26"/>
        <v>Miroslav Majtán</v>
      </c>
      <c r="EA68" s="202"/>
      <c r="EB68" s="203"/>
      <c r="EC68" s="202"/>
      <c r="ED68" s="203"/>
      <c r="EE68" s="202"/>
      <c r="EF68" s="203"/>
      <c r="EG68" s="202"/>
      <c r="EH68" s="203"/>
      <c r="EI68" s="202"/>
      <c r="EJ68" s="203"/>
      <c r="EK68" s="202"/>
      <c r="EL68" s="203"/>
      <c r="EM68" s="202"/>
      <c r="EN68" s="203"/>
      <c r="EO68" s="202"/>
      <c r="EP68" s="203"/>
      <c r="EQ68" s="202"/>
      <c r="ER68" s="203"/>
      <c r="ES68" s="202"/>
      <c r="ET68" s="203"/>
      <c r="EU68" s="202"/>
      <c r="EV68" s="203"/>
      <c r="EW68" s="202"/>
      <c r="EX68" s="203"/>
      <c r="EY68" s="202"/>
      <c r="EZ68" s="203"/>
      <c r="FA68" s="202"/>
      <c r="FB68" s="203"/>
      <c r="FC68" s="202"/>
      <c r="FD68" s="203"/>
      <c r="FE68" s="202"/>
      <c r="FF68" s="199"/>
      <c r="FG68" s="202"/>
      <c r="FH68" s="199"/>
      <c r="FI68" s="202"/>
      <c r="FJ68" s="199"/>
      <c r="FK68" s="202"/>
      <c r="FL68" s="199"/>
      <c r="FM68" s="202"/>
      <c r="FN68" s="199"/>
      <c r="FO68" s="202"/>
      <c r="FP68" s="199"/>
      <c r="FQ68" s="202"/>
      <c r="FR68" s="199"/>
      <c r="FS68" s="202"/>
      <c r="FT68" s="199"/>
      <c r="FU68" s="202"/>
      <c r="FV68" s="199"/>
      <c r="FW68" s="202"/>
      <c r="FX68" s="199"/>
      <c r="FY68" s="202"/>
      <c r="FZ68" s="199"/>
      <c r="GA68" s="202"/>
      <c r="GB68" s="199"/>
      <c r="GC68" s="202"/>
      <c r="GD68" s="199"/>
      <c r="GE68" s="202"/>
      <c r="GF68" s="199"/>
      <c r="GG68" s="202"/>
      <c r="GH68" s="199"/>
      <c r="GI68" s="202"/>
      <c r="GJ68" s="199"/>
      <c r="GK68" s="158"/>
      <c r="GL68" s="159" t="str">
        <f t="shared" si="27"/>
        <v>Miroslav Majtán</v>
      </c>
      <c r="GM68" s="202"/>
      <c r="GN68" s="203"/>
      <c r="GO68" s="202"/>
      <c r="GP68" s="203"/>
      <c r="GQ68" s="202"/>
      <c r="GR68" s="203"/>
      <c r="GS68" s="202"/>
      <c r="GT68" s="203"/>
      <c r="GU68" s="202"/>
      <c r="GV68" s="203"/>
      <c r="GW68" s="202"/>
      <c r="GX68" s="203"/>
      <c r="GY68" s="202"/>
      <c r="GZ68" s="203"/>
      <c r="HA68" s="202"/>
      <c r="HB68" s="203"/>
      <c r="HC68" s="202"/>
      <c r="HD68" s="203"/>
      <c r="HE68" s="202"/>
      <c r="HF68" s="203"/>
      <c r="HG68" s="202"/>
      <c r="HH68" s="203"/>
      <c r="HI68" s="202"/>
      <c r="HJ68" s="203"/>
      <c r="HK68" s="202"/>
      <c r="HL68" s="203"/>
      <c r="HM68" s="202"/>
      <c r="HN68" s="203"/>
      <c r="HO68" s="202"/>
      <c r="HP68" s="203"/>
      <c r="HQ68" s="202"/>
      <c r="HR68" s="199"/>
      <c r="HS68" s="202"/>
      <c r="HT68" s="199"/>
      <c r="HU68" s="202"/>
      <c r="HV68" s="199"/>
      <c r="HW68" s="202"/>
      <c r="HX68" s="199"/>
      <c r="HY68" s="202"/>
      <c r="HZ68" s="199"/>
      <c r="IA68" s="202"/>
      <c r="IB68" s="199"/>
      <c r="IC68" s="202"/>
      <c r="ID68" s="199"/>
      <c r="IE68" s="202"/>
      <c r="IF68" s="199"/>
      <c r="IG68" s="202"/>
      <c r="IH68" s="199"/>
      <c r="II68" s="202"/>
      <c r="IJ68" s="199"/>
      <c r="IK68" s="202"/>
      <c r="IL68" s="199"/>
      <c r="IM68" s="202"/>
      <c r="IN68" s="199"/>
      <c r="IO68" s="202"/>
      <c r="IP68" s="199"/>
      <c r="IQ68" s="202"/>
      <c r="IR68" s="199"/>
      <c r="IS68" s="202"/>
      <c r="IT68" s="199"/>
      <c r="IU68" s="202"/>
      <c r="IV68" s="199"/>
    </row>
    <row r="69">
      <c r="A69" s="214">
        <f>IFERROR(__xludf.DUMMYFUNCTION("""COMPUTED_VALUE"""),100.0)</f>
        <v>100</v>
      </c>
      <c r="B69" s="159" t="str">
        <f t="shared" si="24"/>
        <v>Blanka Kouřimská</v>
      </c>
      <c r="C69" s="173">
        <f t="shared" ref="C69:BL69" si="56">BO69+EA69+GM69</f>
        <v>0</v>
      </c>
      <c r="D69" s="173">
        <f t="shared" si="56"/>
        <v>0</v>
      </c>
      <c r="E69" s="173">
        <f t="shared" si="56"/>
        <v>0</v>
      </c>
      <c r="F69" s="173">
        <f t="shared" si="56"/>
        <v>0</v>
      </c>
      <c r="G69" s="173">
        <f t="shared" si="56"/>
        <v>0</v>
      </c>
      <c r="H69" s="173">
        <f t="shared" si="56"/>
        <v>0</v>
      </c>
      <c r="I69" s="173">
        <f t="shared" si="56"/>
        <v>0</v>
      </c>
      <c r="J69" s="173">
        <f t="shared" si="56"/>
        <v>0</v>
      </c>
      <c r="K69" s="173">
        <f t="shared" si="56"/>
        <v>0</v>
      </c>
      <c r="L69" s="173">
        <f t="shared" si="56"/>
        <v>0</v>
      </c>
      <c r="M69" s="173">
        <f t="shared" si="56"/>
        <v>0</v>
      </c>
      <c r="N69" s="173">
        <f t="shared" si="56"/>
        <v>0</v>
      </c>
      <c r="O69" s="173">
        <f t="shared" si="56"/>
        <v>0</v>
      </c>
      <c r="P69" s="173">
        <f t="shared" si="56"/>
        <v>0</v>
      </c>
      <c r="Q69" s="173">
        <f t="shared" si="56"/>
        <v>0</v>
      </c>
      <c r="R69" s="173">
        <f t="shared" si="56"/>
        <v>0</v>
      </c>
      <c r="S69" s="173">
        <f t="shared" si="56"/>
        <v>0</v>
      </c>
      <c r="T69" s="173">
        <f t="shared" si="56"/>
        <v>0</v>
      </c>
      <c r="U69" s="173">
        <f t="shared" si="56"/>
        <v>0</v>
      </c>
      <c r="V69" s="173">
        <f t="shared" si="56"/>
        <v>0</v>
      </c>
      <c r="W69" s="173">
        <f t="shared" si="56"/>
        <v>0</v>
      </c>
      <c r="X69" s="173">
        <f t="shared" si="56"/>
        <v>0</v>
      </c>
      <c r="Y69" s="173">
        <f t="shared" si="56"/>
        <v>0</v>
      </c>
      <c r="Z69" s="173">
        <f t="shared" si="56"/>
        <v>0</v>
      </c>
      <c r="AA69" s="173">
        <f t="shared" si="56"/>
        <v>0</v>
      </c>
      <c r="AB69" s="173">
        <f t="shared" si="56"/>
        <v>0</v>
      </c>
      <c r="AC69" s="173">
        <f t="shared" si="56"/>
        <v>0</v>
      </c>
      <c r="AD69" s="173">
        <f t="shared" si="56"/>
        <v>0</v>
      </c>
      <c r="AE69" s="173">
        <f t="shared" si="56"/>
        <v>0</v>
      </c>
      <c r="AF69" s="173">
        <f t="shared" si="56"/>
        <v>0</v>
      </c>
      <c r="AG69" s="173">
        <f t="shared" si="56"/>
        <v>0</v>
      </c>
      <c r="AH69" s="173">
        <f t="shared" si="56"/>
        <v>0</v>
      </c>
      <c r="AI69" s="173">
        <f t="shared" si="56"/>
        <v>0</v>
      </c>
      <c r="AJ69" s="173">
        <f t="shared" si="56"/>
        <v>0</v>
      </c>
      <c r="AK69" s="173">
        <f t="shared" si="56"/>
        <v>0</v>
      </c>
      <c r="AL69" s="173">
        <f t="shared" si="56"/>
        <v>0</v>
      </c>
      <c r="AM69" s="173">
        <f t="shared" si="56"/>
        <v>0</v>
      </c>
      <c r="AN69" s="173">
        <f t="shared" si="56"/>
        <v>0</v>
      </c>
      <c r="AO69" s="173">
        <f t="shared" si="56"/>
        <v>0</v>
      </c>
      <c r="AP69" s="173">
        <f t="shared" si="56"/>
        <v>0</v>
      </c>
      <c r="AQ69" s="173">
        <f t="shared" si="56"/>
        <v>0</v>
      </c>
      <c r="AR69" s="173">
        <f t="shared" si="56"/>
        <v>0</v>
      </c>
      <c r="AS69" s="173">
        <f t="shared" si="56"/>
        <v>0</v>
      </c>
      <c r="AT69" s="173">
        <f t="shared" si="56"/>
        <v>0</v>
      </c>
      <c r="AU69" s="173">
        <f t="shared" si="56"/>
        <v>0</v>
      </c>
      <c r="AV69" s="173">
        <f t="shared" si="56"/>
        <v>0</v>
      </c>
      <c r="AW69" s="173">
        <f t="shared" si="56"/>
        <v>0</v>
      </c>
      <c r="AX69" s="173">
        <f t="shared" si="56"/>
        <v>0</v>
      </c>
      <c r="AY69" s="173">
        <f t="shared" si="56"/>
        <v>0</v>
      </c>
      <c r="AZ69" s="173">
        <f t="shared" si="56"/>
        <v>0</v>
      </c>
      <c r="BA69" s="173">
        <f t="shared" si="56"/>
        <v>0</v>
      </c>
      <c r="BB69" s="173">
        <f t="shared" si="56"/>
        <v>0</v>
      </c>
      <c r="BC69" s="173">
        <f t="shared" si="56"/>
        <v>0</v>
      </c>
      <c r="BD69" s="173">
        <f t="shared" si="56"/>
        <v>0</v>
      </c>
      <c r="BE69" s="173">
        <f t="shared" si="56"/>
        <v>0</v>
      </c>
      <c r="BF69" s="173">
        <f t="shared" si="56"/>
        <v>0</v>
      </c>
      <c r="BG69" s="173">
        <f t="shared" si="56"/>
        <v>0</v>
      </c>
      <c r="BH69" s="173">
        <f t="shared" si="56"/>
        <v>0</v>
      </c>
      <c r="BI69" s="173">
        <f t="shared" si="56"/>
        <v>0</v>
      </c>
      <c r="BJ69" s="173">
        <f t="shared" si="56"/>
        <v>0</v>
      </c>
      <c r="BK69" s="173">
        <f t="shared" si="56"/>
        <v>0</v>
      </c>
      <c r="BL69" s="173">
        <f t="shared" si="56"/>
        <v>0</v>
      </c>
      <c r="BM69" s="158"/>
      <c r="BN69" s="159" t="str">
        <f>IFERROR(__xludf.DUMMYFUNCTION("""COMPUTED_VALUE"""),"Blanka Kouřimská")</f>
        <v>Blanka Kouřimská</v>
      </c>
      <c r="BO69" s="174"/>
      <c r="BP69" s="175"/>
      <c r="BQ69" s="174"/>
      <c r="BR69" s="175"/>
      <c r="BS69" s="174"/>
      <c r="BT69" s="175"/>
      <c r="BU69" s="174"/>
      <c r="BV69" s="175"/>
      <c r="BW69" s="174"/>
      <c r="BX69" s="175"/>
      <c r="BY69" s="174"/>
      <c r="BZ69" s="175"/>
      <c r="CA69" s="174"/>
      <c r="CB69" s="175"/>
      <c r="CC69" s="174"/>
      <c r="CD69" s="175"/>
      <c r="CE69" s="174"/>
      <c r="CF69" s="175"/>
      <c r="CG69" s="174"/>
      <c r="CH69" s="175"/>
      <c r="CI69" s="174"/>
      <c r="CJ69" s="175"/>
      <c r="CK69" s="174"/>
      <c r="CL69" s="175"/>
      <c r="CM69" s="174"/>
      <c r="CN69" s="175"/>
      <c r="CO69" s="174"/>
      <c r="CP69" s="175"/>
      <c r="CQ69" s="174"/>
      <c r="CR69" s="175"/>
      <c r="CS69" s="174"/>
      <c r="CT69" s="173"/>
      <c r="CU69" s="174"/>
      <c r="CV69" s="173"/>
      <c r="CW69" s="174"/>
      <c r="CX69" s="173"/>
      <c r="CY69" s="174"/>
      <c r="CZ69" s="173"/>
      <c r="DA69" s="174"/>
      <c r="DB69" s="173"/>
      <c r="DC69" s="174"/>
      <c r="DD69" s="173"/>
      <c r="DE69" s="174"/>
      <c r="DF69" s="173"/>
      <c r="DG69" s="174"/>
      <c r="DH69" s="173"/>
      <c r="DI69" s="174"/>
      <c r="DJ69" s="173"/>
      <c r="DK69" s="174"/>
      <c r="DL69" s="173"/>
      <c r="DM69" s="174"/>
      <c r="DN69" s="173"/>
      <c r="DO69" s="174"/>
      <c r="DP69" s="173"/>
      <c r="DQ69" s="174"/>
      <c r="DR69" s="173"/>
      <c r="DS69" s="174"/>
      <c r="DT69" s="173"/>
      <c r="DU69" s="174"/>
      <c r="DV69" s="173"/>
      <c r="DW69" s="174"/>
      <c r="DX69" s="173"/>
      <c r="DY69" s="158"/>
      <c r="DZ69" s="159" t="str">
        <f t="shared" si="26"/>
        <v>Blanka Kouřimská</v>
      </c>
      <c r="EA69" s="202"/>
      <c r="EB69" s="203"/>
      <c r="EC69" s="202"/>
      <c r="ED69" s="203"/>
      <c r="EE69" s="202"/>
      <c r="EF69" s="203"/>
      <c r="EG69" s="202"/>
      <c r="EH69" s="203"/>
      <c r="EI69" s="202"/>
      <c r="EJ69" s="203"/>
      <c r="EK69" s="202"/>
      <c r="EL69" s="203"/>
      <c r="EM69" s="202"/>
      <c r="EN69" s="203"/>
      <c r="EO69" s="202"/>
      <c r="EP69" s="203"/>
      <c r="EQ69" s="202"/>
      <c r="ER69" s="203"/>
      <c r="ES69" s="202"/>
      <c r="ET69" s="203"/>
      <c r="EU69" s="202"/>
      <c r="EV69" s="203"/>
      <c r="EW69" s="202"/>
      <c r="EX69" s="203"/>
      <c r="EY69" s="202"/>
      <c r="EZ69" s="203"/>
      <c r="FA69" s="202"/>
      <c r="FB69" s="203"/>
      <c r="FC69" s="202"/>
      <c r="FD69" s="203"/>
      <c r="FE69" s="202"/>
      <c r="FF69" s="199"/>
      <c r="FG69" s="202"/>
      <c r="FH69" s="199"/>
      <c r="FI69" s="202"/>
      <c r="FJ69" s="199"/>
      <c r="FK69" s="202"/>
      <c r="FL69" s="199"/>
      <c r="FM69" s="202"/>
      <c r="FN69" s="199"/>
      <c r="FO69" s="202"/>
      <c r="FP69" s="199"/>
      <c r="FQ69" s="202"/>
      <c r="FR69" s="199"/>
      <c r="FS69" s="202"/>
      <c r="FT69" s="199"/>
      <c r="FU69" s="202"/>
      <c r="FV69" s="199"/>
      <c r="FW69" s="202"/>
      <c r="FX69" s="199"/>
      <c r="FY69" s="202"/>
      <c r="FZ69" s="199"/>
      <c r="GA69" s="202"/>
      <c r="GB69" s="199"/>
      <c r="GC69" s="202"/>
      <c r="GD69" s="199"/>
      <c r="GE69" s="202"/>
      <c r="GF69" s="199"/>
      <c r="GG69" s="202"/>
      <c r="GH69" s="199"/>
      <c r="GI69" s="202"/>
      <c r="GJ69" s="199"/>
      <c r="GK69" s="158"/>
      <c r="GL69" s="159" t="str">
        <f t="shared" si="27"/>
        <v>Blanka Kouřimská</v>
      </c>
      <c r="GM69" s="202"/>
      <c r="GN69" s="203"/>
      <c r="GO69" s="202"/>
      <c r="GP69" s="203"/>
      <c r="GQ69" s="202"/>
      <c r="GR69" s="203"/>
      <c r="GS69" s="202"/>
      <c r="GT69" s="203"/>
      <c r="GU69" s="202"/>
      <c r="GV69" s="203"/>
      <c r="GW69" s="202"/>
      <c r="GX69" s="203"/>
      <c r="GY69" s="202"/>
      <c r="GZ69" s="203"/>
      <c r="HA69" s="202"/>
      <c r="HB69" s="203"/>
      <c r="HC69" s="202"/>
      <c r="HD69" s="203"/>
      <c r="HE69" s="202"/>
      <c r="HF69" s="203"/>
      <c r="HG69" s="202"/>
      <c r="HH69" s="203"/>
      <c r="HI69" s="202"/>
      <c r="HJ69" s="203"/>
      <c r="HK69" s="202"/>
      <c r="HL69" s="203"/>
      <c r="HM69" s="202"/>
      <c r="HN69" s="203"/>
      <c r="HO69" s="202"/>
      <c r="HP69" s="203"/>
      <c r="HQ69" s="202"/>
      <c r="HR69" s="199"/>
      <c r="HS69" s="202"/>
      <c r="HT69" s="199"/>
      <c r="HU69" s="202"/>
      <c r="HV69" s="199"/>
      <c r="HW69" s="202"/>
      <c r="HX69" s="199"/>
      <c r="HY69" s="202"/>
      <c r="HZ69" s="199"/>
      <c r="IA69" s="202"/>
      <c r="IB69" s="199"/>
      <c r="IC69" s="202"/>
      <c r="ID69" s="199"/>
      <c r="IE69" s="202"/>
      <c r="IF69" s="199"/>
      <c r="IG69" s="202"/>
      <c r="IH69" s="199"/>
      <c r="II69" s="202"/>
      <c r="IJ69" s="199"/>
      <c r="IK69" s="202"/>
      <c r="IL69" s="199"/>
      <c r="IM69" s="202"/>
      <c r="IN69" s="199"/>
      <c r="IO69" s="202"/>
      <c r="IP69" s="199"/>
      <c r="IQ69" s="202"/>
      <c r="IR69" s="199"/>
      <c r="IS69" s="202"/>
      <c r="IT69" s="199"/>
      <c r="IU69" s="202"/>
      <c r="IV69" s="199"/>
    </row>
    <row r="70">
      <c r="A70" s="214">
        <f>IFERROR(__xludf.DUMMYFUNCTION("""COMPUTED_VALUE"""),100.0)</f>
        <v>100</v>
      </c>
      <c r="B70" s="159" t="str">
        <f t="shared" si="24"/>
        <v>Vladimír Dudkin</v>
      </c>
      <c r="C70" s="173">
        <f t="shared" ref="C70:BL70" si="57">BO70+EA70+GM70</f>
        <v>0</v>
      </c>
      <c r="D70" s="173">
        <f t="shared" si="57"/>
        <v>0</v>
      </c>
      <c r="E70" s="173">
        <f t="shared" si="57"/>
        <v>0</v>
      </c>
      <c r="F70" s="173">
        <f t="shared" si="57"/>
        <v>0</v>
      </c>
      <c r="G70" s="173">
        <f t="shared" si="57"/>
        <v>0</v>
      </c>
      <c r="H70" s="173">
        <f t="shared" si="57"/>
        <v>0</v>
      </c>
      <c r="I70" s="173">
        <f t="shared" si="57"/>
        <v>0</v>
      </c>
      <c r="J70" s="173">
        <f t="shared" si="57"/>
        <v>0</v>
      </c>
      <c r="K70" s="173">
        <f t="shared" si="57"/>
        <v>0</v>
      </c>
      <c r="L70" s="173">
        <f t="shared" si="57"/>
        <v>0</v>
      </c>
      <c r="M70" s="173">
        <f t="shared" si="57"/>
        <v>0</v>
      </c>
      <c r="N70" s="173">
        <f t="shared" si="57"/>
        <v>0</v>
      </c>
      <c r="O70" s="173">
        <f t="shared" si="57"/>
        <v>0</v>
      </c>
      <c r="P70" s="173">
        <f t="shared" si="57"/>
        <v>0</v>
      </c>
      <c r="Q70" s="173">
        <f t="shared" si="57"/>
        <v>0</v>
      </c>
      <c r="R70" s="173">
        <f t="shared" si="57"/>
        <v>0</v>
      </c>
      <c r="S70" s="173">
        <f t="shared" si="57"/>
        <v>0</v>
      </c>
      <c r="T70" s="173">
        <f t="shared" si="57"/>
        <v>0</v>
      </c>
      <c r="U70" s="173">
        <f t="shared" si="57"/>
        <v>0</v>
      </c>
      <c r="V70" s="173">
        <f t="shared" si="57"/>
        <v>0</v>
      </c>
      <c r="W70" s="173">
        <f t="shared" si="57"/>
        <v>0</v>
      </c>
      <c r="X70" s="173">
        <f t="shared" si="57"/>
        <v>0</v>
      </c>
      <c r="Y70" s="173">
        <f t="shared" si="57"/>
        <v>0</v>
      </c>
      <c r="Z70" s="173">
        <f t="shared" si="57"/>
        <v>0</v>
      </c>
      <c r="AA70" s="173">
        <f t="shared" si="57"/>
        <v>0</v>
      </c>
      <c r="AB70" s="173">
        <f t="shared" si="57"/>
        <v>0</v>
      </c>
      <c r="AC70" s="173">
        <f t="shared" si="57"/>
        <v>0</v>
      </c>
      <c r="AD70" s="173">
        <f t="shared" si="57"/>
        <v>0</v>
      </c>
      <c r="AE70" s="173">
        <f t="shared" si="57"/>
        <v>0</v>
      </c>
      <c r="AF70" s="173">
        <f t="shared" si="57"/>
        <v>0</v>
      </c>
      <c r="AG70" s="173">
        <f t="shared" si="57"/>
        <v>0</v>
      </c>
      <c r="AH70" s="173">
        <f t="shared" si="57"/>
        <v>0</v>
      </c>
      <c r="AI70" s="173">
        <f t="shared" si="57"/>
        <v>0</v>
      </c>
      <c r="AJ70" s="173">
        <f t="shared" si="57"/>
        <v>0</v>
      </c>
      <c r="AK70" s="173">
        <f t="shared" si="57"/>
        <v>0</v>
      </c>
      <c r="AL70" s="173">
        <f t="shared" si="57"/>
        <v>0</v>
      </c>
      <c r="AM70" s="173">
        <f t="shared" si="57"/>
        <v>0</v>
      </c>
      <c r="AN70" s="173">
        <f t="shared" si="57"/>
        <v>0</v>
      </c>
      <c r="AO70" s="173">
        <f t="shared" si="57"/>
        <v>0</v>
      </c>
      <c r="AP70" s="173">
        <f t="shared" si="57"/>
        <v>0</v>
      </c>
      <c r="AQ70" s="173">
        <f t="shared" si="57"/>
        <v>0</v>
      </c>
      <c r="AR70" s="173">
        <f t="shared" si="57"/>
        <v>0</v>
      </c>
      <c r="AS70" s="173">
        <f t="shared" si="57"/>
        <v>0</v>
      </c>
      <c r="AT70" s="173">
        <f t="shared" si="57"/>
        <v>0</v>
      </c>
      <c r="AU70" s="173">
        <f t="shared" si="57"/>
        <v>0</v>
      </c>
      <c r="AV70" s="173">
        <f t="shared" si="57"/>
        <v>0</v>
      </c>
      <c r="AW70" s="173">
        <f t="shared" si="57"/>
        <v>0</v>
      </c>
      <c r="AX70" s="173">
        <f t="shared" si="57"/>
        <v>0</v>
      </c>
      <c r="AY70" s="173">
        <f t="shared" si="57"/>
        <v>0</v>
      </c>
      <c r="AZ70" s="173">
        <f t="shared" si="57"/>
        <v>0</v>
      </c>
      <c r="BA70" s="173">
        <f t="shared" si="57"/>
        <v>0</v>
      </c>
      <c r="BB70" s="173">
        <f t="shared" si="57"/>
        <v>0</v>
      </c>
      <c r="BC70" s="173">
        <f t="shared" si="57"/>
        <v>0</v>
      </c>
      <c r="BD70" s="173">
        <f t="shared" si="57"/>
        <v>0</v>
      </c>
      <c r="BE70" s="173">
        <f t="shared" si="57"/>
        <v>0</v>
      </c>
      <c r="BF70" s="173">
        <f t="shared" si="57"/>
        <v>0</v>
      </c>
      <c r="BG70" s="173">
        <f t="shared" si="57"/>
        <v>0</v>
      </c>
      <c r="BH70" s="173">
        <f t="shared" si="57"/>
        <v>0</v>
      </c>
      <c r="BI70" s="173">
        <f t="shared" si="57"/>
        <v>0</v>
      </c>
      <c r="BJ70" s="173">
        <f t="shared" si="57"/>
        <v>0</v>
      </c>
      <c r="BK70" s="173">
        <f t="shared" si="57"/>
        <v>0</v>
      </c>
      <c r="BL70" s="173">
        <f t="shared" si="57"/>
        <v>0</v>
      </c>
      <c r="BM70" s="158"/>
      <c r="BN70" s="159" t="str">
        <f>IFERROR(__xludf.DUMMYFUNCTION("""COMPUTED_VALUE"""),"Vladimír Dudkin")</f>
        <v>Vladimír Dudkin</v>
      </c>
      <c r="BO70" s="174"/>
      <c r="BP70" s="175"/>
      <c r="BQ70" s="174"/>
      <c r="BR70" s="175"/>
      <c r="BS70" s="174"/>
      <c r="BT70" s="175"/>
      <c r="BU70" s="174"/>
      <c r="BV70" s="175"/>
      <c r="BW70" s="174"/>
      <c r="BX70" s="175"/>
      <c r="BY70" s="174"/>
      <c r="BZ70" s="175"/>
      <c r="CA70" s="174"/>
      <c r="CB70" s="175"/>
      <c r="CC70" s="174"/>
      <c r="CD70" s="175"/>
      <c r="CE70" s="174"/>
      <c r="CF70" s="175"/>
      <c r="CG70" s="174"/>
      <c r="CH70" s="175"/>
      <c r="CI70" s="174"/>
      <c r="CJ70" s="175"/>
      <c r="CK70" s="174"/>
      <c r="CL70" s="175"/>
      <c r="CM70" s="174"/>
      <c r="CN70" s="175"/>
      <c r="CO70" s="174"/>
      <c r="CP70" s="175"/>
      <c r="CQ70" s="174"/>
      <c r="CR70" s="175"/>
      <c r="CS70" s="174"/>
      <c r="CT70" s="173"/>
      <c r="CU70" s="174"/>
      <c r="CV70" s="173"/>
      <c r="CW70" s="174"/>
      <c r="CX70" s="173"/>
      <c r="CY70" s="174"/>
      <c r="CZ70" s="173"/>
      <c r="DA70" s="174"/>
      <c r="DB70" s="173"/>
      <c r="DC70" s="174"/>
      <c r="DD70" s="173"/>
      <c r="DE70" s="174"/>
      <c r="DF70" s="173"/>
      <c r="DG70" s="174"/>
      <c r="DH70" s="173"/>
      <c r="DI70" s="174"/>
      <c r="DJ70" s="173"/>
      <c r="DK70" s="174"/>
      <c r="DL70" s="173"/>
      <c r="DM70" s="174"/>
      <c r="DN70" s="173"/>
      <c r="DO70" s="174"/>
      <c r="DP70" s="173"/>
      <c r="DQ70" s="174"/>
      <c r="DR70" s="173"/>
      <c r="DS70" s="174"/>
      <c r="DT70" s="173"/>
      <c r="DU70" s="174"/>
      <c r="DV70" s="173"/>
      <c r="DW70" s="174"/>
      <c r="DX70" s="173"/>
      <c r="DY70" s="158"/>
      <c r="DZ70" s="159" t="str">
        <f t="shared" si="26"/>
        <v>Vladimír Dudkin</v>
      </c>
      <c r="EA70" s="202"/>
      <c r="EB70" s="203"/>
      <c r="EC70" s="202"/>
      <c r="ED70" s="203"/>
      <c r="EE70" s="202"/>
      <c r="EF70" s="203"/>
      <c r="EG70" s="202"/>
      <c r="EH70" s="203"/>
      <c r="EI70" s="202"/>
      <c r="EJ70" s="203"/>
      <c r="EK70" s="202"/>
      <c r="EL70" s="203"/>
      <c r="EM70" s="202"/>
      <c r="EN70" s="203"/>
      <c r="EO70" s="202"/>
      <c r="EP70" s="203"/>
      <c r="EQ70" s="202"/>
      <c r="ER70" s="203"/>
      <c r="ES70" s="202"/>
      <c r="ET70" s="203"/>
      <c r="EU70" s="202"/>
      <c r="EV70" s="203"/>
      <c r="EW70" s="202"/>
      <c r="EX70" s="203"/>
      <c r="EY70" s="202"/>
      <c r="EZ70" s="203"/>
      <c r="FA70" s="202"/>
      <c r="FB70" s="203"/>
      <c r="FC70" s="202"/>
      <c r="FD70" s="203"/>
      <c r="FE70" s="202"/>
      <c r="FF70" s="199"/>
      <c r="FG70" s="202"/>
      <c r="FH70" s="199"/>
      <c r="FI70" s="202"/>
      <c r="FJ70" s="199"/>
      <c r="FK70" s="202"/>
      <c r="FL70" s="199"/>
      <c r="FM70" s="202"/>
      <c r="FN70" s="199"/>
      <c r="FO70" s="202"/>
      <c r="FP70" s="199"/>
      <c r="FQ70" s="202"/>
      <c r="FR70" s="199"/>
      <c r="FS70" s="202"/>
      <c r="FT70" s="199"/>
      <c r="FU70" s="202"/>
      <c r="FV70" s="199"/>
      <c r="FW70" s="202"/>
      <c r="FX70" s="199"/>
      <c r="FY70" s="202"/>
      <c r="FZ70" s="199"/>
      <c r="GA70" s="202"/>
      <c r="GB70" s="199"/>
      <c r="GC70" s="202"/>
      <c r="GD70" s="199"/>
      <c r="GE70" s="202"/>
      <c r="GF70" s="199"/>
      <c r="GG70" s="202"/>
      <c r="GH70" s="199"/>
      <c r="GI70" s="202"/>
      <c r="GJ70" s="199"/>
      <c r="GK70" s="158"/>
      <c r="GL70" s="159" t="str">
        <f t="shared" si="27"/>
        <v>Vladimír Dudkin</v>
      </c>
      <c r="GM70" s="202"/>
      <c r="GN70" s="203"/>
      <c r="GO70" s="202"/>
      <c r="GP70" s="203"/>
      <c r="GQ70" s="202"/>
      <c r="GR70" s="203"/>
      <c r="GS70" s="202"/>
      <c r="GT70" s="203"/>
      <c r="GU70" s="202"/>
      <c r="GV70" s="203"/>
      <c r="GW70" s="202"/>
      <c r="GX70" s="203"/>
      <c r="GY70" s="202"/>
      <c r="GZ70" s="203"/>
      <c r="HA70" s="202"/>
      <c r="HB70" s="203"/>
      <c r="HC70" s="202"/>
      <c r="HD70" s="203"/>
      <c r="HE70" s="202"/>
      <c r="HF70" s="203"/>
      <c r="HG70" s="202"/>
      <c r="HH70" s="203"/>
      <c r="HI70" s="202"/>
      <c r="HJ70" s="203"/>
      <c r="HK70" s="202"/>
      <c r="HL70" s="203"/>
      <c r="HM70" s="202"/>
      <c r="HN70" s="203"/>
      <c r="HO70" s="202"/>
      <c r="HP70" s="203"/>
      <c r="HQ70" s="202"/>
      <c r="HR70" s="199"/>
      <c r="HS70" s="202"/>
      <c r="HT70" s="199"/>
      <c r="HU70" s="202"/>
      <c r="HV70" s="199"/>
      <c r="HW70" s="202"/>
      <c r="HX70" s="199"/>
      <c r="HY70" s="202"/>
      <c r="HZ70" s="199"/>
      <c r="IA70" s="202"/>
      <c r="IB70" s="199"/>
      <c r="IC70" s="202"/>
      <c r="ID70" s="199"/>
      <c r="IE70" s="202"/>
      <c r="IF70" s="199"/>
      <c r="IG70" s="202"/>
      <c r="IH70" s="199"/>
      <c r="II70" s="202"/>
      <c r="IJ70" s="199"/>
      <c r="IK70" s="202"/>
      <c r="IL70" s="199"/>
      <c r="IM70" s="202"/>
      <c r="IN70" s="199"/>
      <c r="IO70" s="202"/>
      <c r="IP70" s="199"/>
      <c r="IQ70" s="202"/>
      <c r="IR70" s="199"/>
      <c r="IS70" s="202"/>
      <c r="IT70" s="199"/>
      <c r="IU70" s="202"/>
      <c r="IV70" s="199"/>
    </row>
    <row r="71">
      <c r="A71" s="214">
        <f>IFERROR(__xludf.DUMMYFUNCTION("""COMPUTED_VALUE"""),100.0)</f>
        <v>100</v>
      </c>
      <c r="B71" s="159" t="str">
        <f t="shared" si="24"/>
        <v>Jana Hofmanová</v>
      </c>
      <c r="C71" s="173">
        <f t="shared" ref="C71:BL71" si="58">BO71+EA71+GM71</f>
        <v>0</v>
      </c>
      <c r="D71" s="173">
        <f t="shared" si="58"/>
        <v>0</v>
      </c>
      <c r="E71" s="173">
        <f t="shared" si="58"/>
        <v>0</v>
      </c>
      <c r="F71" s="173">
        <f t="shared" si="58"/>
        <v>0</v>
      </c>
      <c r="G71" s="173">
        <f t="shared" si="58"/>
        <v>0</v>
      </c>
      <c r="H71" s="173">
        <f t="shared" si="58"/>
        <v>0</v>
      </c>
      <c r="I71" s="173">
        <f t="shared" si="58"/>
        <v>0</v>
      </c>
      <c r="J71" s="173">
        <f t="shared" si="58"/>
        <v>0</v>
      </c>
      <c r="K71" s="173">
        <f t="shared" si="58"/>
        <v>0</v>
      </c>
      <c r="L71" s="173">
        <f t="shared" si="58"/>
        <v>0</v>
      </c>
      <c r="M71" s="173">
        <f t="shared" si="58"/>
        <v>0</v>
      </c>
      <c r="N71" s="173">
        <f t="shared" si="58"/>
        <v>0</v>
      </c>
      <c r="O71" s="173">
        <f t="shared" si="58"/>
        <v>0</v>
      </c>
      <c r="P71" s="173">
        <f t="shared" si="58"/>
        <v>0</v>
      </c>
      <c r="Q71" s="173">
        <f t="shared" si="58"/>
        <v>0</v>
      </c>
      <c r="R71" s="173">
        <f t="shared" si="58"/>
        <v>0</v>
      </c>
      <c r="S71" s="173">
        <f t="shared" si="58"/>
        <v>0</v>
      </c>
      <c r="T71" s="173">
        <f t="shared" si="58"/>
        <v>0</v>
      </c>
      <c r="U71" s="173">
        <f t="shared" si="58"/>
        <v>0</v>
      </c>
      <c r="V71" s="173">
        <f t="shared" si="58"/>
        <v>0</v>
      </c>
      <c r="W71" s="173">
        <f t="shared" si="58"/>
        <v>0</v>
      </c>
      <c r="X71" s="173">
        <f t="shared" si="58"/>
        <v>0</v>
      </c>
      <c r="Y71" s="173">
        <f t="shared" si="58"/>
        <v>0</v>
      </c>
      <c r="Z71" s="173">
        <f t="shared" si="58"/>
        <v>0</v>
      </c>
      <c r="AA71" s="173">
        <f t="shared" si="58"/>
        <v>0</v>
      </c>
      <c r="AB71" s="173">
        <f t="shared" si="58"/>
        <v>0</v>
      </c>
      <c r="AC71" s="173">
        <f t="shared" si="58"/>
        <v>0</v>
      </c>
      <c r="AD71" s="173">
        <f t="shared" si="58"/>
        <v>0</v>
      </c>
      <c r="AE71" s="173">
        <f t="shared" si="58"/>
        <v>0</v>
      </c>
      <c r="AF71" s="173">
        <f t="shared" si="58"/>
        <v>0</v>
      </c>
      <c r="AG71" s="173">
        <f t="shared" si="58"/>
        <v>0</v>
      </c>
      <c r="AH71" s="173">
        <f t="shared" si="58"/>
        <v>0</v>
      </c>
      <c r="AI71" s="173">
        <f t="shared" si="58"/>
        <v>0</v>
      </c>
      <c r="AJ71" s="173">
        <f t="shared" si="58"/>
        <v>0</v>
      </c>
      <c r="AK71" s="173">
        <f t="shared" si="58"/>
        <v>0</v>
      </c>
      <c r="AL71" s="173">
        <f t="shared" si="58"/>
        <v>0</v>
      </c>
      <c r="AM71" s="173">
        <f t="shared" si="58"/>
        <v>0</v>
      </c>
      <c r="AN71" s="173">
        <f t="shared" si="58"/>
        <v>0</v>
      </c>
      <c r="AO71" s="173">
        <f t="shared" si="58"/>
        <v>0</v>
      </c>
      <c r="AP71" s="173">
        <f t="shared" si="58"/>
        <v>0</v>
      </c>
      <c r="AQ71" s="173">
        <f t="shared" si="58"/>
        <v>0</v>
      </c>
      <c r="AR71" s="173">
        <f t="shared" si="58"/>
        <v>0</v>
      </c>
      <c r="AS71" s="173">
        <f t="shared" si="58"/>
        <v>0</v>
      </c>
      <c r="AT71" s="173">
        <f t="shared" si="58"/>
        <v>0</v>
      </c>
      <c r="AU71" s="173">
        <f t="shared" si="58"/>
        <v>0</v>
      </c>
      <c r="AV71" s="173">
        <f t="shared" si="58"/>
        <v>0</v>
      </c>
      <c r="AW71" s="173">
        <f t="shared" si="58"/>
        <v>0</v>
      </c>
      <c r="AX71" s="173">
        <f t="shared" si="58"/>
        <v>0</v>
      </c>
      <c r="AY71" s="173">
        <f t="shared" si="58"/>
        <v>0</v>
      </c>
      <c r="AZ71" s="173">
        <f t="shared" si="58"/>
        <v>0</v>
      </c>
      <c r="BA71" s="173">
        <f t="shared" si="58"/>
        <v>0</v>
      </c>
      <c r="BB71" s="173">
        <f t="shared" si="58"/>
        <v>0</v>
      </c>
      <c r="BC71" s="173">
        <f t="shared" si="58"/>
        <v>0</v>
      </c>
      <c r="BD71" s="173">
        <f t="shared" si="58"/>
        <v>0</v>
      </c>
      <c r="BE71" s="173">
        <f t="shared" si="58"/>
        <v>0</v>
      </c>
      <c r="BF71" s="173">
        <f t="shared" si="58"/>
        <v>0</v>
      </c>
      <c r="BG71" s="173">
        <f t="shared" si="58"/>
        <v>0</v>
      </c>
      <c r="BH71" s="173">
        <f t="shared" si="58"/>
        <v>0</v>
      </c>
      <c r="BI71" s="173">
        <f t="shared" si="58"/>
        <v>0</v>
      </c>
      <c r="BJ71" s="173">
        <f t="shared" si="58"/>
        <v>0</v>
      </c>
      <c r="BK71" s="173">
        <f t="shared" si="58"/>
        <v>0</v>
      </c>
      <c r="BL71" s="173">
        <f t="shared" si="58"/>
        <v>0</v>
      </c>
      <c r="BM71" s="158"/>
      <c r="BN71" s="159" t="str">
        <f>IFERROR(__xludf.DUMMYFUNCTION("""COMPUTED_VALUE"""),"Jana Hofmanová")</f>
        <v>Jana Hofmanová</v>
      </c>
      <c r="BO71" s="174"/>
      <c r="BP71" s="175"/>
      <c r="BQ71" s="174"/>
      <c r="BR71" s="175"/>
      <c r="BS71" s="174"/>
      <c r="BT71" s="175"/>
      <c r="BU71" s="174"/>
      <c r="BV71" s="175"/>
      <c r="BW71" s="174"/>
      <c r="BX71" s="175"/>
      <c r="BY71" s="174"/>
      <c r="BZ71" s="175"/>
      <c r="CA71" s="174"/>
      <c r="CB71" s="175"/>
      <c r="CC71" s="174"/>
      <c r="CD71" s="175"/>
      <c r="CE71" s="174"/>
      <c r="CF71" s="175"/>
      <c r="CG71" s="174"/>
      <c r="CH71" s="175"/>
      <c r="CI71" s="174"/>
      <c r="CJ71" s="175"/>
      <c r="CK71" s="174"/>
      <c r="CL71" s="175"/>
      <c r="CM71" s="174"/>
      <c r="CN71" s="175"/>
      <c r="CO71" s="174"/>
      <c r="CP71" s="175"/>
      <c r="CQ71" s="174"/>
      <c r="CR71" s="175"/>
      <c r="CS71" s="174"/>
      <c r="CT71" s="173"/>
      <c r="CU71" s="174"/>
      <c r="CV71" s="173"/>
      <c r="CW71" s="174"/>
      <c r="CX71" s="173"/>
      <c r="CY71" s="174"/>
      <c r="CZ71" s="173"/>
      <c r="DA71" s="174"/>
      <c r="DB71" s="173"/>
      <c r="DC71" s="174"/>
      <c r="DD71" s="173"/>
      <c r="DE71" s="174"/>
      <c r="DF71" s="173"/>
      <c r="DG71" s="174"/>
      <c r="DH71" s="173"/>
      <c r="DI71" s="174"/>
      <c r="DJ71" s="173"/>
      <c r="DK71" s="174"/>
      <c r="DL71" s="173"/>
      <c r="DM71" s="174"/>
      <c r="DN71" s="173"/>
      <c r="DO71" s="174"/>
      <c r="DP71" s="173"/>
      <c r="DQ71" s="174"/>
      <c r="DR71" s="173"/>
      <c r="DS71" s="174"/>
      <c r="DT71" s="173"/>
      <c r="DU71" s="174"/>
      <c r="DV71" s="173"/>
      <c r="DW71" s="174"/>
      <c r="DX71" s="173"/>
      <c r="DY71" s="158"/>
      <c r="DZ71" s="159" t="str">
        <f t="shared" si="26"/>
        <v>Jana Hofmanová</v>
      </c>
      <c r="EA71" s="202"/>
      <c r="EB71" s="203"/>
      <c r="EC71" s="202"/>
      <c r="ED71" s="203"/>
      <c r="EE71" s="202"/>
      <c r="EF71" s="203"/>
      <c r="EG71" s="202"/>
      <c r="EH71" s="203"/>
      <c r="EI71" s="202"/>
      <c r="EJ71" s="203"/>
      <c r="EK71" s="202"/>
      <c r="EL71" s="203"/>
      <c r="EM71" s="202"/>
      <c r="EN71" s="203"/>
      <c r="EO71" s="202"/>
      <c r="EP71" s="203"/>
      <c r="EQ71" s="202"/>
      <c r="ER71" s="203"/>
      <c r="ES71" s="202"/>
      <c r="ET71" s="203"/>
      <c r="EU71" s="202"/>
      <c r="EV71" s="203"/>
      <c r="EW71" s="202"/>
      <c r="EX71" s="203"/>
      <c r="EY71" s="202"/>
      <c r="EZ71" s="203"/>
      <c r="FA71" s="202"/>
      <c r="FB71" s="203"/>
      <c r="FC71" s="202"/>
      <c r="FD71" s="203"/>
      <c r="FE71" s="202"/>
      <c r="FF71" s="199"/>
      <c r="FG71" s="202"/>
      <c r="FH71" s="199"/>
      <c r="FI71" s="202"/>
      <c r="FJ71" s="199"/>
      <c r="FK71" s="202"/>
      <c r="FL71" s="199"/>
      <c r="FM71" s="202"/>
      <c r="FN71" s="199"/>
      <c r="FO71" s="202"/>
      <c r="FP71" s="199"/>
      <c r="FQ71" s="202"/>
      <c r="FR71" s="199"/>
      <c r="FS71" s="202"/>
      <c r="FT71" s="199"/>
      <c r="FU71" s="202"/>
      <c r="FV71" s="199"/>
      <c r="FW71" s="202"/>
      <c r="FX71" s="199"/>
      <c r="FY71" s="202"/>
      <c r="FZ71" s="199"/>
      <c r="GA71" s="202"/>
      <c r="GB71" s="199"/>
      <c r="GC71" s="202"/>
      <c r="GD71" s="199"/>
      <c r="GE71" s="202"/>
      <c r="GF71" s="199"/>
      <c r="GG71" s="202"/>
      <c r="GH71" s="199"/>
      <c r="GI71" s="202"/>
      <c r="GJ71" s="199"/>
      <c r="GK71" s="158"/>
      <c r="GL71" s="159" t="str">
        <f t="shared" si="27"/>
        <v>Jana Hofmanová</v>
      </c>
      <c r="GM71" s="202"/>
      <c r="GN71" s="203"/>
      <c r="GO71" s="202"/>
      <c r="GP71" s="203"/>
      <c r="GQ71" s="202"/>
      <c r="GR71" s="203"/>
      <c r="GS71" s="202"/>
      <c r="GT71" s="203"/>
      <c r="GU71" s="202"/>
      <c r="GV71" s="203"/>
      <c r="GW71" s="202"/>
      <c r="GX71" s="203"/>
      <c r="GY71" s="202"/>
      <c r="GZ71" s="203"/>
      <c r="HA71" s="202"/>
      <c r="HB71" s="203"/>
      <c r="HC71" s="202"/>
      <c r="HD71" s="203"/>
      <c r="HE71" s="202"/>
      <c r="HF71" s="203"/>
      <c r="HG71" s="202"/>
      <c r="HH71" s="203"/>
      <c r="HI71" s="202"/>
      <c r="HJ71" s="203"/>
      <c r="HK71" s="202"/>
      <c r="HL71" s="203"/>
      <c r="HM71" s="202"/>
      <c r="HN71" s="203"/>
      <c r="HO71" s="202"/>
      <c r="HP71" s="203"/>
      <c r="HQ71" s="202"/>
      <c r="HR71" s="199"/>
      <c r="HS71" s="202"/>
      <c r="HT71" s="199"/>
      <c r="HU71" s="202"/>
      <c r="HV71" s="199"/>
      <c r="HW71" s="202"/>
      <c r="HX71" s="199"/>
      <c r="HY71" s="202"/>
      <c r="HZ71" s="199"/>
      <c r="IA71" s="202"/>
      <c r="IB71" s="199"/>
      <c r="IC71" s="202"/>
      <c r="ID71" s="199"/>
      <c r="IE71" s="202"/>
      <c r="IF71" s="199"/>
      <c r="IG71" s="202"/>
      <c r="IH71" s="199"/>
      <c r="II71" s="202"/>
      <c r="IJ71" s="199"/>
      <c r="IK71" s="202"/>
      <c r="IL71" s="199"/>
      <c r="IM71" s="202"/>
      <c r="IN71" s="199"/>
      <c r="IO71" s="202"/>
      <c r="IP71" s="199"/>
      <c r="IQ71" s="202"/>
      <c r="IR71" s="199"/>
      <c r="IS71" s="202"/>
      <c r="IT71" s="199"/>
      <c r="IU71" s="202"/>
      <c r="IV71" s="199"/>
    </row>
    <row r="72">
      <c r="A72" s="214">
        <f>IFERROR(__xludf.DUMMYFUNCTION("""COMPUTED_VALUE"""),100.0)</f>
        <v>100</v>
      </c>
      <c r="B72" s="159" t="str">
        <f t="shared" si="24"/>
        <v>Daniel Jaroš</v>
      </c>
      <c r="C72" s="173">
        <f t="shared" ref="C72:BL72" si="59">BO72+EA72+GM72</f>
        <v>0</v>
      </c>
      <c r="D72" s="173">
        <f t="shared" si="59"/>
        <v>0</v>
      </c>
      <c r="E72" s="173">
        <f t="shared" si="59"/>
        <v>0</v>
      </c>
      <c r="F72" s="173">
        <f t="shared" si="59"/>
        <v>0</v>
      </c>
      <c r="G72" s="173">
        <f t="shared" si="59"/>
        <v>0</v>
      </c>
      <c r="H72" s="173">
        <f t="shared" si="59"/>
        <v>0</v>
      </c>
      <c r="I72" s="173">
        <f t="shared" si="59"/>
        <v>0</v>
      </c>
      <c r="J72" s="173">
        <f t="shared" si="59"/>
        <v>0</v>
      </c>
      <c r="K72" s="173">
        <f t="shared" si="59"/>
        <v>0</v>
      </c>
      <c r="L72" s="173">
        <f t="shared" si="59"/>
        <v>0</v>
      </c>
      <c r="M72" s="173">
        <f t="shared" si="59"/>
        <v>0</v>
      </c>
      <c r="N72" s="173">
        <f t="shared" si="59"/>
        <v>0</v>
      </c>
      <c r="O72" s="173">
        <f t="shared" si="59"/>
        <v>0</v>
      </c>
      <c r="P72" s="173">
        <f t="shared" si="59"/>
        <v>0</v>
      </c>
      <c r="Q72" s="173">
        <f t="shared" si="59"/>
        <v>0</v>
      </c>
      <c r="R72" s="173">
        <f t="shared" si="59"/>
        <v>0</v>
      </c>
      <c r="S72" s="173">
        <f t="shared" si="59"/>
        <v>0</v>
      </c>
      <c r="T72" s="173">
        <f t="shared" si="59"/>
        <v>0</v>
      </c>
      <c r="U72" s="173">
        <f t="shared" si="59"/>
        <v>0</v>
      </c>
      <c r="V72" s="173">
        <f t="shared" si="59"/>
        <v>0</v>
      </c>
      <c r="W72" s="173">
        <f t="shared" si="59"/>
        <v>0</v>
      </c>
      <c r="X72" s="173">
        <f t="shared" si="59"/>
        <v>0</v>
      </c>
      <c r="Y72" s="173">
        <f t="shared" si="59"/>
        <v>0</v>
      </c>
      <c r="Z72" s="173">
        <f t="shared" si="59"/>
        <v>0</v>
      </c>
      <c r="AA72" s="173">
        <f t="shared" si="59"/>
        <v>0</v>
      </c>
      <c r="AB72" s="173">
        <f t="shared" si="59"/>
        <v>0</v>
      </c>
      <c r="AC72" s="173">
        <f t="shared" si="59"/>
        <v>0</v>
      </c>
      <c r="AD72" s="173">
        <f t="shared" si="59"/>
        <v>0</v>
      </c>
      <c r="AE72" s="173">
        <f t="shared" si="59"/>
        <v>0</v>
      </c>
      <c r="AF72" s="173">
        <f t="shared" si="59"/>
        <v>0</v>
      </c>
      <c r="AG72" s="173">
        <f t="shared" si="59"/>
        <v>0</v>
      </c>
      <c r="AH72" s="173">
        <f t="shared" si="59"/>
        <v>0</v>
      </c>
      <c r="AI72" s="173">
        <f t="shared" si="59"/>
        <v>0</v>
      </c>
      <c r="AJ72" s="173">
        <f t="shared" si="59"/>
        <v>0</v>
      </c>
      <c r="AK72" s="173">
        <f t="shared" si="59"/>
        <v>0</v>
      </c>
      <c r="AL72" s="173">
        <f t="shared" si="59"/>
        <v>0</v>
      </c>
      <c r="AM72" s="173">
        <f t="shared" si="59"/>
        <v>0</v>
      </c>
      <c r="AN72" s="173">
        <f t="shared" si="59"/>
        <v>0</v>
      </c>
      <c r="AO72" s="173">
        <f t="shared" si="59"/>
        <v>0</v>
      </c>
      <c r="AP72" s="173">
        <f t="shared" si="59"/>
        <v>0</v>
      </c>
      <c r="AQ72" s="173">
        <f t="shared" si="59"/>
        <v>0</v>
      </c>
      <c r="AR72" s="173">
        <f t="shared" si="59"/>
        <v>0</v>
      </c>
      <c r="AS72" s="173">
        <f t="shared" si="59"/>
        <v>0</v>
      </c>
      <c r="AT72" s="173">
        <f t="shared" si="59"/>
        <v>0</v>
      </c>
      <c r="AU72" s="173">
        <f t="shared" si="59"/>
        <v>0</v>
      </c>
      <c r="AV72" s="173">
        <f t="shared" si="59"/>
        <v>0</v>
      </c>
      <c r="AW72" s="173">
        <f t="shared" si="59"/>
        <v>0</v>
      </c>
      <c r="AX72" s="173">
        <f t="shared" si="59"/>
        <v>0</v>
      </c>
      <c r="AY72" s="173">
        <f t="shared" si="59"/>
        <v>0</v>
      </c>
      <c r="AZ72" s="173">
        <f t="shared" si="59"/>
        <v>0</v>
      </c>
      <c r="BA72" s="173">
        <f t="shared" si="59"/>
        <v>0</v>
      </c>
      <c r="BB72" s="173">
        <f t="shared" si="59"/>
        <v>0</v>
      </c>
      <c r="BC72" s="173">
        <f t="shared" si="59"/>
        <v>0</v>
      </c>
      <c r="BD72" s="173">
        <f t="shared" si="59"/>
        <v>0</v>
      </c>
      <c r="BE72" s="173">
        <f t="shared" si="59"/>
        <v>0</v>
      </c>
      <c r="BF72" s="173">
        <f t="shared" si="59"/>
        <v>0</v>
      </c>
      <c r="BG72" s="173">
        <f t="shared" si="59"/>
        <v>0</v>
      </c>
      <c r="BH72" s="173">
        <f t="shared" si="59"/>
        <v>0</v>
      </c>
      <c r="BI72" s="173">
        <f t="shared" si="59"/>
        <v>0</v>
      </c>
      <c r="BJ72" s="173">
        <f t="shared" si="59"/>
        <v>0</v>
      </c>
      <c r="BK72" s="173">
        <f t="shared" si="59"/>
        <v>0</v>
      </c>
      <c r="BL72" s="173">
        <f t="shared" si="59"/>
        <v>0</v>
      </c>
      <c r="BM72" s="158"/>
      <c r="BN72" s="159" t="str">
        <f>IFERROR(__xludf.DUMMYFUNCTION("""COMPUTED_VALUE"""),"Daniel Jaroš")</f>
        <v>Daniel Jaroš</v>
      </c>
      <c r="BO72" s="174"/>
      <c r="BP72" s="175"/>
      <c r="BQ72" s="174"/>
      <c r="BR72" s="175"/>
      <c r="BS72" s="174"/>
      <c r="BT72" s="175"/>
      <c r="BU72" s="174"/>
      <c r="BV72" s="175"/>
      <c r="BW72" s="174"/>
      <c r="BX72" s="175"/>
      <c r="BY72" s="174"/>
      <c r="BZ72" s="175"/>
      <c r="CA72" s="174"/>
      <c r="CB72" s="175"/>
      <c r="CC72" s="174"/>
      <c r="CD72" s="175"/>
      <c r="CE72" s="174"/>
      <c r="CF72" s="175"/>
      <c r="CG72" s="174"/>
      <c r="CH72" s="175"/>
      <c r="CI72" s="174"/>
      <c r="CJ72" s="175"/>
      <c r="CK72" s="174"/>
      <c r="CL72" s="175"/>
      <c r="CM72" s="174"/>
      <c r="CN72" s="175"/>
      <c r="CO72" s="174"/>
      <c r="CP72" s="175"/>
      <c r="CQ72" s="174"/>
      <c r="CR72" s="175"/>
      <c r="CS72" s="174"/>
      <c r="CT72" s="173"/>
      <c r="CU72" s="174"/>
      <c r="CV72" s="173"/>
      <c r="CW72" s="174"/>
      <c r="CX72" s="173"/>
      <c r="CY72" s="174"/>
      <c r="CZ72" s="173"/>
      <c r="DA72" s="174"/>
      <c r="DB72" s="173"/>
      <c r="DC72" s="174"/>
      <c r="DD72" s="173"/>
      <c r="DE72" s="174"/>
      <c r="DF72" s="173"/>
      <c r="DG72" s="174"/>
      <c r="DH72" s="173"/>
      <c r="DI72" s="174"/>
      <c r="DJ72" s="173"/>
      <c r="DK72" s="174"/>
      <c r="DL72" s="173"/>
      <c r="DM72" s="174"/>
      <c r="DN72" s="173"/>
      <c r="DO72" s="174"/>
      <c r="DP72" s="173"/>
      <c r="DQ72" s="174"/>
      <c r="DR72" s="173"/>
      <c r="DS72" s="174"/>
      <c r="DT72" s="173"/>
      <c r="DU72" s="174"/>
      <c r="DV72" s="173"/>
      <c r="DW72" s="174"/>
      <c r="DX72" s="173"/>
      <c r="DY72" s="158"/>
      <c r="DZ72" s="159" t="str">
        <f t="shared" si="26"/>
        <v>Daniel Jaroš</v>
      </c>
      <c r="EA72" s="202"/>
      <c r="EB72" s="203"/>
      <c r="EC72" s="202"/>
      <c r="ED72" s="203"/>
      <c r="EE72" s="202"/>
      <c r="EF72" s="203"/>
      <c r="EG72" s="202"/>
      <c r="EH72" s="203"/>
      <c r="EI72" s="202"/>
      <c r="EJ72" s="203"/>
      <c r="EK72" s="202"/>
      <c r="EL72" s="203"/>
      <c r="EM72" s="202"/>
      <c r="EN72" s="203"/>
      <c r="EO72" s="202"/>
      <c r="EP72" s="203"/>
      <c r="EQ72" s="202"/>
      <c r="ER72" s="203"/>
      <c r="ES72" s="202"/>
      <c r="ET72" s="203"/>
      <c r="EU72" s="202"/>
      <c r="EV72" s="203"/>
      <c r="EW72" s="202"/>
      <c r="EX72" s="203"/>
      <c r="EY72" s="202"/>
      <c r="EZ72" s="203"/>
      <c r="FA72" s="202"/>
      <c r="FB72" s="203"/>
      <c r="FC72" s="202"/>
      <c r="FD72" s="203"/>
      <c r="FE72" s="202"/>
      <c r="FF72" s="199"/>
      <c r="FG72" s="202"/>
      <c r="FH72" s="199"/>
      <c r="FI72" s="202"/>
      <c r="FJ72" s="199"/>
      <c r="FK72" s="202"/>
      <c r="FL72" s="199"/>
      <c r="FM72" s="202"/>
      <c r="FN72" s="199"/>
      <c r="FO72" s="202"/>
      <c r="FP72" s="199"/>
      <c r="FQ72" s="202"/>
      <c r="FR72" s="199"/>
      <c r="FS72" s="202"/>
      <c r="FT72" s="199"/>
      <c r="FU72" s="202"/>
      <c r="FV72" s="199"/>
      <c r="FW72" s="202"/>
      <c r="FX72" s="199"/>
      <c r="FY72" s="202"/>
      <c r="FZ72" s="199"/>
      <c r="GA72" s="202"/>
      <c r="GB72" s="199"/>
      <c r="GC72" s="202"/>
      <c r="GD72" s="199"/>
      <c r="GE72" s="202"/>
      <c r="GF72" s="199"/>
      <c r="GG72" s="202"/>
      <c r="GH72" s="199"/>
      <c r="GI72" s="202"/>
      <c r="GJ72" s="199"/>
      <c r="GK72" s="158"/>
      <c r="GL72" s="159" t="str">
        <f t="shared" si="27"/>
        <v>Daniel Jaroš</v>
      </c>
      <c r="GM72" s="202"/>
      <c r="GN72" s="203"/>
      <c r="GO72" s="202"/>
      <c r="GP72" s="203"/>
      <c r="GQ72" s="202"/>
      <c r="GR72" s="203"/>
      <c r="GS72" s="202"/>
      <c r="GT72" s="203"/>
      <c r="GU72" s="202"/>
      <c r="GV72" s="203"/>
      <c r="GW72" s="202"/>
      <c r="GX72" s="203"/>
      <c r="GY72" s="202"/>
      <c r="GZ72" s="203"/>
      <c r="HA72" s="202"/>
      <c r="HB72" s="203"/>
      <c r="HC72" s="202"/>
      <c r="HD72" s="203"/>
      <c r="HE72" s="202"/>
      <c r="HF72" s="203"/>
      <c r="HG72" s="202"/>
      <c r="HH72" s="203"/>
      <c r="HI72" s="202"/>
      <c r="HJ72" s="203"/>
      <c r="HK72" s="202"/>
      <c r="HL72" s="203"/>
      <c r="HM72" s="202"/>
      <c r="HN72" s="203"/>
      <c r="HO72" s="202"/>
      <c r="HP72" s="203"/>
      <c r="HQ72" s="202"/>
      <c r="HR72" s="199"/>
      <c r="HS72" s="202"/>
      <c r="HT72" s="199"/>
      <c r="HU72" s="202"/>
      <c r="HV72" s="199"/>
      <c r="HW72" s="202"/>
      <c r="HX72" s="199"/>
      <c r="HY72" s="202"/>
      <c r="HZ72" s="199"/>
      <c r="IA72" s="202"/>
      <c r="IB72" s="199"/>
      <c r="IC72" s="202"/>
      <c r="ID72" s="199"/>
      <c r="IE72" s="202"/>
      <c r="IF72" s="199"/>
      <c r="IG72" s="202"/>
      <c r="IH72" s="199"/>
      <c r="II72" s="202"/>
      <c r="IJ72" s="199"/>
      <c r="IK72" s="202"/>
      <c r="IL72" s="199"/>
      <c r="IM72" s="202"/>
      <c r="IN72" s="199"/>
      <c r="IO72" s="202"/>
      <c r="IP72" s="199"/>
      <c r="IQ72" s="202"/>
      <c r="IR72" s="199"/>
      <c r="IS72" s="202"/>
      <c r="IT72" s="199"/>
      <c r="IU72" s="202"/>
      <c r="IV72" s="199"/>
    </row>
    <row r="73">
      <c r="A73" s="214">
        <f>IFERROR(__xludf.DUMMYFUNCTION("""COMPUTED_VALUE"""),100.0)</f>
        <v>100</v>
      </c>
      <c r="B73" s="159" t="str">
        <f t="shared" si="24"/>
        <v>Vojtěch Sukdolák</v>
      </c>
      <c r="C73" s="173">
        <f t="shared" ref="C73:BL73" si="60">BO73+EA73+GM73</f>
        <v>0</v>
      </c>
      <c r="D73" s="173">
        <f t="shared" si="60"/>
        <v>0</v>
      </c>
      <c r="E73" s="173">
        <f t="shared" si="60"/>
        <v>0</v>
      </c>
      <c r="F73" s="173">
        <f t="shared" si="60"/>
        <v>0</v>
      </c>
      <c r="G73" s="173">
        <f t="shared" si="60"/>
        <v>0</v>
      </c>
      <c r="H73" s="173">
        <f t="shared" si="60"/>
        <v>0</v>
      </c>
      <c r="I73" s="173">
        <f t="shared" si="60"/>
        <v>0</v>
      </c>
      <c r="J73" s="173">
        <f t="shared" si="60"/>
        <v>0</v>
      </c>
      <c r="K73" s="173">
        <f t="shared" si="60"/>
        <v>0</v>
      </c>
      <c r="L73" s="173">
        <f t="shared" si="60"/>
        <v>0</v>
      </c>
      <c r="M73" s="173">
        <f t="shared" si="60"/>
        <v>0</v>
      </c>
      <c r="N73" s="173">
        <f t="shared" si="60"/>
        <v>0</v>
      </c>
      <c r="O73" s="173">
        <f t="shared" si="60"/>
        <v>0</v>
      </c>
      <c r="P73" s="173">
        <f t="shared" si="60"/>
        <v>0</v>
      </c>
      <c r="Q73" s="173">
        <f t="shared" si="60"/>
        <v>0</v>
      </c>
      <c r="R73" s="173">
        <f t="shared" si="60"/>
        <v>0</v>
      </c>
      <c r="S73" s="173">
        <f t="shared" si="60"/>
        <v>0</v>
      </c>
      <c r="T73" s="173">
        <f t="shared" si="60"/>
        <v>0</v>
      </c>
      <c r="U73" s="173">
        <f t="shared" si="60"/>
        <v>0</v>
      </c>
      <c r="V73" s="173">
        <f t="shared" si="60"/>
        <v>0</v>
      </c>
      <c r="W73" s="173">
        <f t="shared" si="60"/>
        <v>0</v>
      </c>
      <c r="X73" s="173">
        <f t="shared" si="60"/>
        <v>0</v>
      </c>
      <c r="Y73" s="173">
        <f t="shared" si="60"/>
        <v>0</v>
      </c>
      <c r="Z73" s="173">
        <f t="shared" si="60"/>
        <v>0</v>
      </c>
      <c r="AA73" s="173">
        <f t="shared" si="60"/>
        <v>0</v>
      </c>
      <c r="AB73" s="173">
        <f t="shared" si="60"/>
        <v>0</v>
      </c>
      <c r="AC73" s="173">
        <f t="shared" si="60"/>
        <v>0</v>
      </c>
      <c r="AD73" s="173">
        <f t="shared" si="60"/>
        <v>0</v>
      </c>
      <c r="AE73" s="173">
        <f t="shared" si="60"/>
        <v>0</v>
      </c>
      <c r="AF73" s="173">
        <f t="shared" si="60"/>
        <v>0</v>
      </c>
      <c r="AG73" s="173">
        <f t="shared" si="60"/>
        <v>0</v>
      </c>
      <c r="AH73" s="173">
        <f t="shared" si="60"/>
        <v>0</v>
      </c>
      <c r="AI73" s="173">
        <f t="shared" si="60"/>
        <v>0</v>
      </c>
      <c r="AJ73" s="173">
        <f t="shared" si="60"/>
        <v>0</v>
      </c>
      <c r="AK73" s="173">
        <f t="shared" si="60"/>
        <v>0</v>
      </c>
      <c r="AL73" s="173">
        <f t="shared" si="60"/>
        <v>0</v>
      </c>
      <c r="AM73" s="173">
        <f t="shared" si="60"/>
        <v>0</v>
      </c>
      <c r="AN73" s="173">
        <f t="shared" si="60"/>
        <v>0</v>
      </c>
      <c r="AO73" s="173">
        <f t="shared" si="60"/>
        <v>0</v>
      </c>
      <c r="AP73" s="173">
        <f t="shared" si="60"/>
        <v>0</v>
      </c>
      <c r="AQ73" s="173">
        <f t="shared" si="60"/>
        <v>0</v>
      </c>
      <c r="AR73" s="173">
        <f t="shared" si="60"/>
        <v>0</v>
      </c>
      <c r="AS73" s="173">
        <f t="shared" si="60"/>
        <v>0</v>
      </c>
      <c r="AT73" s="173">
        <f t="shared" si="60"/>
        <v>0</v>
      </c>
      <c r="AU73" s="173">
        <f t="shared" si="60"/>
        <v>0</v>
      </c>
      <c r="AV73" s="173">
        <f t="shared" si="60"/>
        <v>0</v>
      </c>
      <c r="AW73" s="173">
        <f t="shared" si="60"/>
        <v>0</v>
      </c>
      <c r="AX73" s="173">
        <f t="shared" si="60"/>
        <v>0</v>
      </c>
      <c r="AY73" s="173">
        <f t="shared" si="60"/>
        <v>0</v>
      </c>
      <c r="AZ73" s="173">
        <f t="shared" si="60"/>
        <v>0</v>
      </c>
      <c r="BA73" s="173">
        <f t="shared" si="60"/>
        <v>0</v>
      </c>
      <c r="BB73" s="173">
        <f t="shared" si="60"/>
        <v>0</v>
      </c>
      <c r="BC73" s="173">
        <f t="shared" si="60"/>
        <v>0</v>
      </c>
      <c r="BD73" s="173">
        <f t="shared" si="60"/>
        <v>0</v>
      </c>
      <c r="BE73" s="173">
        <f t="shared" si="60"/>
        <v>0</v>
      </c>
      <c r="BF73" s="173">
        <f t="shared" si="60"/>
        <v>0</v>
      </c>
      <c r="BG73" s="173">
        <f t="shared" si="60"/>
        <v>0</v>
      </c>
      <c r="BH73" s="173">
        <f t="shared" si="60"/>
        <v>0</v>
      </c>
      <c r="BI73" s="173">
        <f t="shared" si="60"/>
        <v>0</v>
      </c>
      <c r="BJ73" s="173">
        <f t="shared" si="60"/>
        <v>0</v>
      </c>
      <c r="BK73" s="173">
        <f t="shared" si="60"/>
        <v>0</v>
      </c>
      <c r="BL73" s="173">
        <f t="shared" si="60"/>
        <v>0</v>
      </c>
      <c r="BM73" s="158"/>
      <c r="BN73" s="159" t="str">
        <f>IFERROR(__xludf.DUMMYFUNCTION("""COMPUTED_VALUE"""),"Vojtěch Sukdolák")</f>
        <v>Vojtěch Sukdolák</v>
      </c>
      <c r="BO73" s="174"/>
      <c r="BP73" s="175"/>
      <c r="BQ73" s="174"/>
      <c r="BR73" s="175"/>
      <c r="BS73" s="174"/>
      <c r="BT73" s="175"/>
      <c r="BU73" s="174"/>
      <c r="BV73" s="175"/>
      <c r="BW73" s="174"/>
      <c r="BX73" s="175"/>
      <c r="BY73" s="174"/>
      <c r="BZ73" s="175"/>
      <c r="CA73" s="174"/>
      <c r="CB73" s="175"/>
      <c r="CC73" s="174"/>
      <c r="CD73" s="175"/>
      <c r="CE73" s="174"/>
      <c r="CF73" s="175"/>
      <c r="CG73" s="174"/>
      <c r="CH73" s="175"/>
      <c r="CI73" s="174"/>
      <c r="CJ73" s="175"/>
      <c r="CK73" s="174"/>
      <c r="CL73" s="175"/>
      <c r="CM73" s="174"/>
      <c r="CN73" s="175"/>
      <c r="CO73" s="174"/>
      <c r="CP73" s="175"/>
      <c r="CQ73" s="174"/>
      <c r="CR73" s="175"/>
      <c r="CS73" s="174"/>
      <c r="CT73" s="173"/>
      <c r="CU73" s="174"/>
      <c r="CV73" s="173"/>
      <c r="CW73" s="174"/>
      <c r="CX73" s="173"/>
      <c r="CY73" s="174"/>
      <c r="CZ73" s="173"/>
      <c r="DA73" s="174"/>
      <c r="DB73" s="173"/>
      <c r="DC73" s="174"/>
      <c r="DD73" s="173"/>
      <c r="DE73" s="174"/>
      <c r="DF73" s="173"/>
      <c r="DG73" s="174"/>
      <c r="DH73" s="173"/>
      <c r="DI73" s="174"/>
      <c r="DJ73" s="173"/>
      <c r="DK73" s="174"/>
      <c r="DL73" s="173"/>
      <c r="DM73" s="174"/>
      <c r="DN73" s="173"/>
      <c r="DO73" s="174"/>
      <c r="DP73" s="173"/>
      <c r="DQ73" s="174"/>
      <c r="DR73" s="173"/>
      <c r="DS73" s="174"/>
      <c r="DT73" s="173"/>
      <c r="DU73" s="174"/>
      <c r="DV73" s="173"/>
      <c r="DW73" s="174"/>
      <c r="DX73" s="173"/>
      <c r="DY73" s="158"/>
      <c r="DZ73" s="159" t="str">
        <f t="shared" si="26"/>
        <v>Vojtěch Sukdolák</v>
      </c>
      <c r="EA73" s="202"/>
      <c r="EB73" s="203"/>
      <c r="EC73" s="202"/>
      <c r="ED73" s="203"/>
      <c r="EE73" s="202"/>
      <c r="EF73" s="203"/>
      <c r="EG73" s="202"/>
      <c r="EH73" s="203"/>
      <c r="EI73" s="202"/>
      <c r="EJ73" s="203"/>
      <c r="EK73" s="202"/>
      <c r="EL73" s="203"/>
      <c r="EM73" s="202"/>
      <c r="EN73" s="203"/>
      <c r="EO73" s="202"/>
      <c r="EP73" s="203"/>
      <c r="EQ73" s="202"/>
      <c r="ER73" s="203"/>
      <c r="ES73" s="202"/>
      <c r="ET73" s="203"/>
      <c r="EU73" s="202"/>
      <c r="EV73" s="203"/>
      <c r="EW73" s="202"/>
      <c r="EX73" s="203"/>
      <c r="EY73" s="202"/>
      <c r="EZ73" s="203"/>
      <c r="FA73" s="202"/>
      <c r="FB73" s="203"/>
      <c r="FC73" s="202"/>
      <c r="FD73" s="203"/>
      <c r="FE73" s="202"/>
      <c r="FF73" s="199"/>
      <c r="FG73" s="202"/>
      <c r="FH73" s="199"/>
      <c r="FI73" s="202"/>
      <c r="FJ73" s="199"/>
      <c r="FK73" s="202"/>
      <c r="FL73" s="199"/>
      <c r="FM73" s="202"/>
      <c r="FN73" s="199"/>
      <c r="FO73" s="202"/>
      <c r="FP73" s="199"/>
      <c r="FQ73" s="202"/>
      <c r="FR73" s="199"/>
      <c r="FS73" s="202"/>
      <c r="FT73" s="199"/>
      <c r="FU73" s="202"/>
      <c r="FV73" s="199"/>
      <c r="FW73" s="202"/>
      <c r="FX73" s="199"/>
      <c r="FY73" s="202"/>
      <c r="FZ73" s="199"/>
      <c r="GA73" s="202"/>
      <c r="GB73" s="199"/>
      <c r="GC73" s="202"/>
      <c r="GD73" s="199"/>
      <c r="GE73" s="202"/>
      <c r="GF73" s="199"/>
      <c r="GG73" s="202"/>
      <c r="GH73" s="199"/>
      <c r="GI73" s="202"/>
      <c r="GJ73" s="199"/>
      <c r="GK73" s="158"/>
      <c r="GL73" s="159" t="str">
        <f t="shared" si="27"/>
        <v>Vojtěch Sukdolák</v>
      </c>
      <c r="GM73" s="202"/>
      <c r="GN73" s="203"/>
      <c r="GO73" s="202"/>
      <c r="GP73" s="203"/>
      <c r="GQ73" s="202"/>
      <c r="GR73" s="203"/>
      <c r="GS73" s="202"/>
      <c r="GT73" s="203"/>
      <c r="GU73" s="202"/>
      <c r="GV73" s="203"/>
      <c r="GW73" s="202"/>
      <c r="GX73" s="203"/>
      <c r="GY73" s="202"/>
      <c r="GZ73" s="203"/>
      <c r="HA73" s="202"/>
      <c r="HB73" s="203"/>
      <c r="HC73" s="202"/>
      <c r="HD73" s="203"/>
      <c r="HE73" s="202"/>
      <c r="HF73" s="203"/>
      <c r="HG73" s="202"/>
      <c r="HH73" s="203"/>
      <c r="HI73" s="202"/>
      <c r="HJ73" s="203"/>
      <c r="HK73" s="202"/>
      <c r="HL73" s="203"/>
      <c r="HM73" s="202"/>
      <c r="HN73" s="203"/>
      <c r="HO73" s="202"/>
      <c r="HP73" s="203"/>
      <c r="HQ73" s="202"/>
      <c r="HR73" s="199"/>
      <c r="HS73" s="202"/>
      <c r="HT73" s="199"/>
      <c r="HU73" s="202"/>
      <c r="HV73" s="199"/>
      <c r="HW73" s="202"/>
      <c r="HX73" s="199"/>
      <c r="HY73" s="202"/>
      <c r="HZ73" s="199"/>
      <c r="IA73" s="202"/>
      <c r="IB73" s="199"/>
      <c r="IC73" s="202"/>
      <c r="ID73" s="199"/>
      <c r="IE73" s="202"/>
      <c r="IF73" s="199"/>
      <c r="IG73" s="202"/>
      <c r="IH73" s="199"/>
      <c r="II73" s="202"/>
      <c r="IJ73" s="199"/>
      <c r="IK73" s="202"/>
      <c r="IL73" s="199"/>
      <c r="IM73" s="202"/>
      <c r="IN73" s="199"/>
      <c r="IO73" s="202"/>
      <c r="IP73" s="199"/>
      <c r="IQ73" s="202"/>
      <c r="IR73" s="199"/>
      <c r="IS73" s="202"/>
      <c r="IT73" s="199"/>
      <c r="IU73" s="202"/>
      <c r="IV73" s="199"/>
    </row>
    <row r="74">
      <c r="A74" s="214">
        <f>IFERROR(__xludf.DUMMYFUNCTION("""COMPUTED_VALUE"""),100.0)</f>
        <v>100</v>
      </c>
      <c r="B74" s="159" t="str">
        <f t="shared" si="24"/>
        <v>Vít Káš</v>
      </c>
      <c r="C74" s="173">
        <f t="shared" ref="C74:BL74" si="61">BO74+EA74+GM74</f>
        <v>0</v>
      </c>
      <c r="D74" s="173">
        <f t="shared" si="61"/>
        <v>0</v>
      </c>
      <c r="E74" s="173">
        <f t="shared" si="61"/>
        <v>0</v>
      </c>
      <c r="F74" s="173">
        <f t="shared" si="61"/>
        <v>0</v>
      </c>
      <c r="G74" s="173">
        <f t="shared" si="61"/>
        <v>0</v>
      </c>
      <c r="H74" s="173">
        <f t="shared" si="61"/>
        <v>0</v>
      </c>
      <c r="I74" s="173">
        <f t="shared" si="61"/>
        <v>0</v>
      </c>
      <c r="J74" s="173">
        <f t="shared" si="61"/>
        <v>0</v>
      </c>
      <c r="K74" s="173">
        <f t="shared" si="61"/>
        <v>0</v>
      </c>
      <c r="L74" s="173">
        <f t="shared" si="61"/>
        <v>0</v>
      </c>
      <c r="M74" s="173">
        <f t="shared" si="61"/>
        <v>0</v>
      </c>
      <c r="N74" s="173">
        <f t="shared" si="61"/>
        <v>0</v>
      </c>
      <c r="O74" s="173">
        <f t="shared" si="61"/>
        <v>0</v>
      </c>
      <c r="P74" s="173">
        <f t="shared" si="61"/>
        <v>0</v>
      </c>
      <c r="Q74" s="173">
        <f t="shared" si="61"/>
        <v>0</v>
      </c>
      <c r="R74" s="173">
        <f t="shared" si="61"/>
        <v>0</v>
      </c>
      <c r="S74" s="173">
        <f t="shared" si="61"/>
        <v>0</v>
      </c>
      <c r="T74" s="173">
        <f t="shared" si="61"/>
        <v>0</v>
      </c>
      <c r="U74" s="173">
        <f t="shared" si="61"/>
        <v>0</v>
      </c>
      <c r="V74" s="173">
        <f t="shared" si="61"/>
        <v>0</v>
      </c>
      <c r="W74" s="173">
        <f t="shared" si="61"/>
        <v>0</v>
      </c>
      <c r="X74" s="173">
        <f t="shared" si="61"/>
        <v>0</v>
      </c>
      <c r="Y74" s="173">
        <f t="shared" si="61"/>
        <v>0</v>
      </c>
      <c r="Z74" s="173">
        <f t="shared" si="61"/>
        <v>0</v>
      </c>
      <c r="AA74" s="173">
        <f t="shared" si="61"/>
        <v>0</v>
      </c>
      <c r="AB74" s="173">
        <f t="shared" si="61"/>
        <v>0</v>
      </c>
      <c r="AC74" s="173">
        <f t="shared" si="61"/>
        <v>0</v>
      </c>
      <c r="AD74" s="173">
        <f t="shared" si="61"/>
        <v>0</v>
      </c>
      <c r="AE74" s="173">
        <f t="shared" si="61"/>
        <v>0</v>
      </c>
      <c r="AF74" s="173">
        <f t="shared" si="61"/>
        <v>0</v>
      </c>
      <c r="AG74" s="173">
        <f t="shared" si="61"/>
        <v>0</v>
      </c>
      <c r="AH74" s="173">
        <f t="shared" si="61"/>
        <v>0</v>
      </c>
      <c r="AI74" s="173">
        <f t="shared" si="61"/>
        <v>0</v>
      </c>
      <c r="AJ74" s="173">
        <f t="shared" si="61"/>
        <v>0</v>
      </c>
      <c r="AK74" s="173">
        <f t="shared" si="61"/>
        <v>0</v>
      </c>
      <c r="AL74" s="173">
        <f t="shared" si="61"/>
        <v>0</v>
      </c>
      <c r="AM74" s="173">
        <f t="shared" si="61"/>
        <v>0</v>
      </c>
      <c r="AN74" s="173">
        <f t="shared" si="61"/>
        <v>0</v>
      </c>
      <c r="AO74" s="173">
        <f t="shared" si="61"/>
        <v>0</v>
      </c>
      <c r="AP74" s="173">
        <f t="shared" si="61"/>
        <v>0</v>
      </c>
      <c r="AQ74" s="173">
        <f t="shared" si="61"/>
        <v>0</v>
      </c>
      <c r="AR74" s="173">
        <f t="shared" si="61"/>
        <v>0</v>
      </c>
      <c r="AS74" s="173">
        <f t="shared" si="61"/>
        <v>0</v>
      </c>
      <c r="AT74" s="173">
        <f t="shared" si="61"/>
        <v>0</v>
      </c>
      <c r="AU74" s="173">
        <f t="shared" si="61"/>
        <v>0</v>
      </c>
      <c r="AV74" s="173">
        <f t="shared" si="61"/>
        <v>0</v>
      </c>
      <c r="AW74" s="173">
        <f t="shared" si="61"/>
        <v>0</v>
      </c>
      <c r="AX74" s="173">
        <f t="shared" si="61"/>
        <v>0</v>
      </c>
      <c r="AY74" s="173">
        <f t="shared" si="61"/>
        <v>0</v>
      </c>
      <c r="AZ74" s="173">
        <f t="shared" si="61"/>
        <v>0</v>
      </c>
      <c r="BA74" s="173">
        <f t="shared" si="61"/>
        <v>0</v>
      </c>
      <c r="BB74" s="173">
        <f t="shared" si="61"/>
        <v>0</v>
      </c>
      <c r="BC74" s="173">
        <f t="shared" si="61"/>
        <v>0</v>
      </c>
      <c r="BD74" s="173">
        <f t="shared" si="61"/>
        <v>0</v>
      </c>
      <c r="BE74" s="173">
        <f t="shared" si="61"/>
        <v>0</v>
      </c>
      <c r="BF74" s="173">
        <f t="shared" si="61"/>
        <v>0</v>
      </c>
      <c r="BG74" s="173">
        <f t="shared" si="61"/>
        <v>0</v>
      </c>
      <c r="BH74" s="173">
        <f t="shared" si="61"/>
        <v>0</v>
      </c>
      <c r="BI74" s="173">
        <f t="shared" si="61"/>
        <v>0</v>
      </c>
      <c r="BJ74" s="173">
        <f t="shared" si="61"/>
        <v>0</v>
      </c>
      <c r="BK74" s="173">
        <f t="shared" si="61"/>
        <v>0</v>
      </c>
      <c r="BL74" s="173">
        <f t="shared" si="61"/>
        <v>0</v>
      </c>
      <c r="BM74" s="158"/>
      <c r="BN74" s="159" t="str">
        <f>IFERROR(__xludf.DUMMYFUNCTION("""COMPUTED_VALUE"""),"Vít Káš")</f>
        <v>Vít Káš</v>
      </c>
      <c r="BO74" s="174"/>
      <c r="BP74" s="175"/>
      <c r="BQ74" s="174"/>
      <c r="BR74" s="175"/>
      <c r="BS74" s="174"/>
      <c r="BT74" s="175"/>
      <c r="BU74" s="174"/>
      <c r="BV74" s="175"/>
      <c r="BW74" s="174"/>
      <c r="BX74" s="175"/>
      <c r="BY74" s="174"/>
      <c r="BZ74" s="175"/>
      <c r="CA74" s="174"/>
      <c r="CB74" s="175"/>
      <c r="CC74" s="174"/>
      <c r="CD74" s="175"/>
      <c r="CE74" s="174"/>
      <c r="CF74" s="175"/>
      <c r="CG74" s="174"/>
      <c r="CH74" s="175"/>
      <c r="CI74" s="174"/>
      <c r="CJ74" s="175"/>
      <c r="CK74" s="174"/>
      <c r="CL74" s="175"/>
      <c r="CM74" s="174"/>
      <c r="CN74" s="175"/>
      <c r="CO74" s="174"/>
      <c r="CP74" s="175"/>
      <c r="CQ74" s="174"/>
      <c r="CR74" s="175"/>
      <c r="CS74" s="174"/>
      <c r="CT74" s="173"/>
      <c r="CU74" s="174"/>
      <c r="CV74" s="173"/>
      <c r="CW74" s="174"/>
      <c r="CX74" s="173"/>
      <c r="CY74" s="174"/>
      <c r="CZ74" s="173"/>
      <c r="DA74" s="174"/>
      <c r="DB74" s="173"/>
      <c r="DC74" s="174"/>
      <c r="DD74" s="173"/>
      <c r="DE74" s="174"/>
      <c r="DF74" s="173"/>
      <c r="DG74" s="174"/>
      <c r="DH74" s="173"/>
      <c r="DI74" s="174"/>
      <c r="DJ74" s="173"/>
      <c r="DK74" s="174"/>
      <c r="DL74" s="173"/>
      <c r="DM74" s="174"/>
      <c r="DN74" s="173"/>
      <c r="DO74" s="174"/>
      <c r="DP74" s="173"/>
      <c r="DQ74" s="174"/>
      <c r="DR74" s="173"/>
      <c r="DS74" s="174"/>
      <c r="DT74" s="173"/>
      <c r="DU74" s="174"/>
      <c r="DV74" s="173"/>
      <c r="DW74" s="174"/>
      <c r="DX74" s="173"/>
      <c r="DY74" s="158"/>
      <c r="DZ74" s="159" t="str">
        <f t="shared" si="26"/>
        <v>Vít Káš</v>
      </c>
      <c r="EA74" s="202"/>
      <c r="EB74" s="203"/>
      <c r="EC74" s="202"/>
      <c r="ED74" s="203"/>
      <c r="EE74" s="202"/>
      <c r="EF74" s="203"/>
      <c r="EG74" s="202"/>
      <c r="EH74" s="203"/>
      <c r="EI74" s="202"/>
      <c r="EJ74" s="203"/>
      <c r="EK74" s="202"/>
      <c r="EL74" s="203"/>
      <c r="EM74" s="202"/>
      <c r="EN74" s="203"/>
      <c r="EO74" s="202"/>
      <c r="EP74" s="203"/>
      <c r="EQ74" s="202"/>
      <c r="ER74" s="203"/>
      <c r="ES74" s="202"/>
      <c r="ET74" s="203"/>
      <c r="EU74" s="202"/>
      <c r="EV74" s="203"/>
      <c r="EW74" s="202"/>
      <c r="EX74" s="203"/>
      <c r="EY74" s="202"/>
      <c r="EZ74" s="203"/>
      <c r="FA74" s="202"/>
      <c r="FB74" s="203"/>
      <c r="FC74" s="202"/>
      <c r="FD74" s="203"/>
      <c r="FE74" s="202"/>
      <c r="FF74" s="199"/>
      <c r="FG74" s="202"/>
      <c r="FH74" s="199"/>
      <c r="FI74" s="202"/>
      <c r="FJ74" s="199"/>
      <c r="FK74" s="202"/>
      <c r="FL74" s="199"/>
      <c r="FM74" s="202"/>
      <c r="FN74" s="199"/>
      <c r="FO74" s="202"/>
      <c r="FP74" s="199"/>
      <c r="FQ74" s="202"/>
      <c r="FR74" s="199"/>
      <c r="FS74" s="202"/>
      <c r="FT74" s="199"/>
      <c r="FU74" s="202"/>
      <c r="FV74" s="199"/>
      <c r="FW74" s="202"/>
      <c r="FX74" s="199"/>
      <c r="FY74" s="202"/>
      <c r="FZ74" s="199"/>
      <c r="GA74" s="202"/>
      <c r="GB74" s="199"/>
      <c r="GC74" s="202"/>
      <c r="GD74" s="199"/>
      <c r="GE74" s="202"/>
      <c r="GF74" s="199"/>
      <c r="GG74" s="202"/>
      <c r="GH74" s="199"/>
      <c r="GI74" s="202"/>
      <c r="GJ74" s="199"/>
      <c r="GK74" s="158"/>
      <c r="GL74" s="159" t="str">
        <f t="shared" si="27"/>
        <v>Vít Káš</v>
      </c>
      <c r="GM74" s="202"/>
      <c r="GN74" s="203"/>
      <c r="GO74" s="202"/>
      <c r="GP74" s="203"/>
      <c r="GQ74" s="202"/>
      <c r="GR74" s="203"/>
      <c r="GS74" s="202"/>
      <c r="GT74" s="203"/>
      <c r="GU74" s="202"/>
      <c r="GV74" s="203"/>
      <c r="GW74" s="202"/>
      <c r="GX74" s="203"/>
      <c r="GY74" s="202"/>
      <c r="GZ74" s="203"/>
      <c r="HA74" s="202"/>
      <c r="HB74" s="203"/>
      <c r="HC74" s="202"/>
      <c r="HD74" s="203"/>
      <c r="HE74" s="202"/>
      <c r="HF74" s="203"/>
      <c r="HG74" s="202"/>
      <c r="HH74" s="203"/>
      <c r="HI74" s="202"/>
      <c r="HJ74" s="203"/>
      <c r="HK74" s="202"/>
      <c r="HL74" s="203"/>
      <c r="HM74" s="202"/>
      <c r="HN74" s="203"/>
      <c r="HO74" s="202"/>
      <c r="HP74" s="203"/>
      <c r="HQ74" s="202"/>
      <c r="HR74" s="199"/>
      <c r="HS74" s="202"/>
      <c r="HT74" s="199"/>
      <c r="HU74" s="202"/>
      <c r="HV74" s="199"/>
      <c r="HW74" s="202"/>
      <c r="HX74" s="199"/>
      <c r="HY74" s="202"/>
      <c r="HZ74" s="199"/>
      <c r="IA74" s="202"/>
      <c r="IB74" s="199"/>
      <c r="IC74" s="202"/>
      <c r="ID74" s="199"/>
      <c r="IE74" s="202"/>
      <c r="IF74" s="199"/>
      <c r="IG74" s="202"/>
      <c r="IH74" s="199"/>
      <c r="II74" s="202"/>
      <c r="IJ74" s="199"/>
      <c r="IK74" s="202"/>
      <c r="IL74" s="199"/>
      <c r="IM74" s="202"/>
      <c r="IN74" s="199"/>
      <c r="IO74" s="202"/>
      <c r="IP74" s="199"/>
      <c r="IQ74" s="202"/>
      <c r="IR74" s="199"/>
      <c r="IS74" s="202"/>
      <c r="IT74" s="199"/>
      <c r="IU74" s="202"/>
      <c r="IV74" s="199"/>
    </row>
    <row r="75">
      <c r="A75" s="214">
        <f>IFERROR(__xludf.DUMMYFUNCTION("""COMPUTED_VALUE"""),100.0)</f>
        <v>100</v>
      </c>
      <c r="B75" s="159" t="str">
        <f t="shared" si="24"/>
        <v>Tomáš Pavlišín</v>
      </c>
      <c r="C75" s="173">
        <f t="shared" ref="C75:BL75" si="62">BO75+EA75+GM75</f>
        <v>0</v>
      </c>
      <c r="D75" s="173">
        <f t="shared" si="62"/>
        <v>0</v>
      </c>
      <c r="E75" s="173">
        <f t="shared" si="62"/>
        <v>0</v>
      </c>
      <c r="F75" s="173">
        <f t="shared" si="62"/>
        <v>0</v>
      </c>
      <c r="G75" s="173">
        <f t="shared" si="62"/>
        <v>0</v>
      </c>
      <c r="H75" s="173">
        <f t="shared" si="62"/>
        <v>0</v>
      </c>
      <c r="I75" s="173">
        <f t="shared" si="62"/>
        <v>0</v>
      </c>
      <c r="J75" s="173">
        <f t="shared" si="62"/>
        <v>0</v>
      </c>
      <c r="K75" s="173">
        <f t="shared" si="62"/>
        <v>0</v>
      </c>
      <c r="L75" s="173">
        <f t="shared" si="62"/>
        <v>0</v>
      </c>
      <c r="M75" s="173">
        <f t="shared" si="62"/>
        <v>0</v>
      </c>
      <c r="N75" s="173">
        <f t="shared" si="62"/>
        <v>0</v>
      </c>
      <c r="O75" s="173">
        <f t="shared" si="62"/>
        <v>0</v>
      </c>
      <c r="P75" s="173">
        <f t="shared" si="62"/>
        <v>0</v>
      </c>
      <c r="Q75" s="173">
        <f t="shared" si="62"/>
        <v>0</v>
      </c>
      <c r="R75" s="173">
        <f t="shared" si="62"/>
        <v>0</v>
      </c>
      <c r="S75" s="173">
        <f t="shared" si="62"/>
        <v>0</v>
      </c>
      <c r="T75" s="173">
        <f t="shared" si="62"/>
        <v>0</v>
      </c>
      <c r="U75" s="173">
        <f t="shared" si="62"/>
        <v>0</v>
      </c>
      <c r="V75" s="173">
        <f t="shared" si="62"/>
        <v>0</v>
      </c>
      <c r="W75" s="173">
        <f t="shared" si="62"/>
        <v>0</v>
      </c>
      <c r="X75" s="173">
        <f t="shared" si="62"/>
        <v>0</v>
      </c>
      <c r="Y75" s="173">
        <f t="shared" si="62"/>
        <v>0</v>
      </c>
      <c r="Z75" s="173">
        <f t="shared" si="62"/>
        <v>0</v>
      </c>
      <c r="AA75" s="173">
        <f t="shared" si="62"/>
        <v>0</v>
      </c>
      <c r="AB75" s="173">
        <f t="shared" si="62"/>
        <v>0</v>
      </c>
      <c r="AC75" s="173">
        <f t="shared" si="62"/>
        <v>0</v>
      </c>
      <c r="AD75" s="173">
        <f t="shared" si="62"/>
        <v>0</v>
      </c>
      <c r="AE75" s="173">
        <f t="shared" si="62"/>
        <v>0</v>
      </c>
      <c r="AF75" s="173">
        <f t="shared" si="62"/>
        <v>0</v>
      </c>
      <c r="AG75" s="173">
        <f t="shared" si="62"/>
        <v>0</v>
      </c>
      <c r="AH75" s="173">
        <f t="shared" si="62"/>
        <v>0</v>
      </c>
      <c r="AI75" s="173">
        <f t="shared" si="62"/>
        <v>0</v>
      </c>
      <c r="AJ75" s="173">
        <f t="shared" si="62"/>
        <v>0</v>
      </c>
      <c r="AK75" s="173">
        <f t="shared" si="62"/>
        <v>0</v>
      </c>
      <c r="AL75" s="173">
        <f t="shared" si="62"/>
        <v>0</v>
      </c>
      <c r="AM75" s="173">
        <f t="shared" si="62"/>
        <v>0</v>
      </c>
      <c r="AN75" s="173">
        <f t="shared" si="62"/>
        <v>0</v>
      </c>
      <c r="AO75" s="173">
        <f t="shared" si="62"/>
        <v>0</v>
      </c>
      <c r="AP75" s="173">
        <f t="shared" si="62"/>
        <v>0</v>
      </c>
      <c r="AQ75" s="173">
        <f t="shared" si="62"/>
        <v>0</v>
      </c>
      <c r="AR75" s="173">
        <f t="shared" si="62"/>
        <v>0</v>
      </c>
      <c r="AS75" s="173">
        <f t="shared" si="62"/>
        <v>0</v>
      </c>
      <c r="AT75" s="173">
        <f t="shared" si="62"/>
        <v>0</v>
      </c>
      <c r="AU75" s="173">
        <f t="shared" si="62"/>
        <v>0</v>
      </c>
      <c r="AV75" s="173">
        <f t="shared" si="62"/>
        <v>0</v>
      </c>
      <c r="AW75" s="173">
        <f t="shared" si="62"/>
        <v>0</v>
      </c>
      <c r="AX75" s="173">
        <f t="shared" si="62"/>
        <v>0</v>
      </c>
      <c r="AY75" s="173">
        <f t="shared" si="62"/>
        <v>0</v>
      </c>
      <c r="AZ75" s="173">
        <f t="shared" si="62"/>
        <v>0</v>
      </c>
      <c r="BA75" s="173">
        <f t="shared" si="62"/>
        <v>0</v>
      </c>
      <c r="BB75" s="173">
        <f t="shared" si="62"/>
        <v>0</v>
      </c>
      <c r="BC75" s="173">
        <f t="shared" si="62"/>
        <v>0</v>
      </c>
      <c r="BD75" s="173">
        <f t="shared" si="62"/>
        <v>0</v>
      </c>
      <c r="BE75" s="173">
        <f t="shared" si="62"/>
        <v>0</v>
      </c>
      <c r="BF75" s="173">
        <f t="shared" si="62"/>
        <v>0</v>
      </c>
      <c r="BG75" s="173">
        <f t="shared" si="62"/>
        <v>0</v>
      </c>
      <c r="BH75" s="173">
        <f t="shared" si="62"/>
        <v>0</v>
      </c>
      <c r="BI75" s="173">
        <f t="shared" si="62"/>
        <v>0</v>
      </c>
      <c r="BJ75" s="173">
        <f t="shared" si="62"/>
        <v>0</v>
      </c>
      <c r="BK75" s="173">
        <f t="shared" si="62"/>
        <v>0</v>
      </c>
      <c r="BL75" s="173">
        <f t="shared" si="62"/>
        <v>0</v>
      </c>
      <c r="BM75" s="158"/>
      <c r="BN75" s="159" t="str">
        <f>IFERROR(__xludf.DUMMYFUNCTION("""COMPUTED_VALUE"""),"Tomáš Pavlišín")</f>
        <v>Tomáš Pavlišín</v>
      </c>
      <c r="BO75" s="174"/>
      <c r="BP75" s="175"/>
      <c r="BQ75" s="174"/>
      <c r="BR75" s="175"/>
      <c r="BS75" s="174"/>
      <c r="BT75" s="175"/>
      <c r="BU75" s="174"/>
      <c r="BV75" s="175"/>
      <c r="BW75" s="174"/>
      <c r="BX75" s="175"/>
      <c r="BY75" s="174"/>
      <c r="BZ75" s="175"/>
      <c r="CA75" s="174"/>
      <c r="CB75" s="175"/>
      <c r="CC75" s="174"/>
      <c r="CD75" s="175"/>
      <c r="CE75" s="174"/>
      <c r="CF75" s="175"/>
      <c r="CG75" s="174"/>
      <c r="CH75" s="175"/>
      <c r="CI75" s="174"/>
      <c r="CJ75" s="175"/>
      <c r="CK75" s="174"/>
      <c r="CL75" s="175"/>
      <c r="CM75" s="174"/>
      <c r="CN75" s="175"/>
      <c r="CO75" s="174"/>
      <c r="CP75" s="175"/>
      <c r="CQ75" s="174"/>
      <c r="CR75" s="175"/>
      <c r="CS75" s="174"/>
      <c r="CT75" s="173"/>
      <c r="CU75" s="174"/>
      <c r="CV75" s="173"/>
      <c r="CW75" s="174"/>
      <c r="CX75" s="173"/>
      <c r="CY75" s="174"/>
      <c r="CZ75" s="173"/>
      <c r="DA75" s="174"/>
      <c r="DB75" s="173"/>
      <c r="DC75" s="174"/>
      <c r="DD75" s="173"/>
      <c r="DE75" s="174"/>
      <c r="DF75" s="173"/>
      <c r="DG75" s="174"/>
      <c r="DH75" s="173"/>
      <c r="DI75" s="174"/>
      <c r="DJ75" s="173"/>
      <c r="DK75" s="174"/>
      <c r="DL75" s="173"/>
      <c r="DM75" s="174"/>
      <c r="DN75" s="173"/>
      <c r="DO75" s="174"/>
      <c r="DP75" s="173"/>
      <c r="DQ75" s="174"/>
      <c r="DR75" s="173"/>
      <c r="DS75" s="174"/>
      <c r="DT75" s="173"/>
      <c r="DU75" s="174"/>
      <c r="DV75" s="173"/>
      <c r="DW75" s="174"/>
      <c r="DX75" s="173"/>
      <c r="DY75" s="158"/>
      <c r="DZ75" s="159" t="str">
        <f t="shared" si="26"/>
        <v>Tomáš Pavlišín</v>
      </c>
      <c r="EA75" s="202"/>
      <c r="EB75" s="203"/>
      <c r="EC75" s="202"/>
      <c r="ED75" s="203"/>
      <c r="EE75" s="202"/>
      <c r="EF75" s="203"/>
      <c r="EG75" s="202"/>
      <c r="EH75" s="203"/>
      <c r="EI75" s="202"/>
      <c r="EJ75" s="203"/>
      <c r="EK75" s="202"/>
      <c r="EL75" s="203"/>
      <c r="EM75" s="202"/>
      <c r="EN75" s="203"/>
      <c r="EO75" s="202"/>
      <c r="EP75" s="203"/>
      <c r="EQ75" s="202"/>
      <c r="ER75" s="203"/>
      <c r="ES75" s="202"/>
      <c r="ET75" s="203"/>
      <c r="EU75" s="202"/>
      <c r="EV75" s="203"/>
      <c r="EW75" s="202"/>
      <c r="EX75" s="203"/>
      <c r="EY75" s="202"/>
      <c r="EZ75" s="203"/>
      <c r="FA75" s="202"/>
      <c r="FB75" s="203"/>
      <c r="FC75" s="202"/>
      <c r="FD75" s="203"/>
      <c r="FE75" s="202"/>
      <c r="FF75" s="199"/>
      <c r="FG75" s="202"/>
      <c r="FH75" s="199"/>
      <c r="FI75" s="202"/>
      <c r="FJ75" s="199"/>
      <c r="FK75" s="202"/>
      <c r="FL75" s="199"/>
      <c r="FM75" s="202"/>
      <c r="FN75" s="199"/>
      <c r="FO75" s="202"/>
      <c r="FP75" s="199"/>
      <c r="FQ75" s="202"/>
      <c r="FR75" s="199"/>
      <c r="FS75" s="202"/>
      <c r="FT75" s="199"/>
      <c r="FU75" s="202"/>
      <c r="FV75" s="199"/>
      <c r="FW75" s="202"/>
      <c r="FX75" s="199"/>
      <c r="FY75" s="202"/>
      <c r="FZ75" s="199"/>
      <c r="GA75" s="202"/>
      <c r="GB75" s="199"/>
      <c r="GC75" s="202"/>
      <c r="GD75" s="199"/>
      <c r="GE75" s="202"/>
      <c r="GF75" s="199"/>
      <c r="GG75" s="202"/>
      <c r="GH75" s="199"/>
      <c r="GI75" s="202"/>
      <c r="GJ75" s="199"/>
      <c r="GK75" s="158"/>
      <c r="GL75" s="159" t="str">
        <f t="shared" si="27"/>
        <v>Tomáš Pavlišín</v>
      </c>
      <c r="GM75" s="202"/>
      <c r="GN75" s="203"/>
      <c r="GO75" s="202"/>
      <c r="GP75" s="203"/>
      <c r="GQ75" s="202"/>
      <c r="GR75" s="203"/>
      <c r="GS75" s="202"/>
      <c r="GT75" s="203"/>
      <c r="GU75" s="202"/>
      <c r="GV75" s="203"/>
      <c r="GW75" s="202"/>
      <c r="GX75" s="203"/>
      <c r="GY75" s="202"/>
      <c r="GZ75" s="203"/>
      <c r="HA75" s="202"/>
      <c r="HB75" s="203"/>
      <c r="HC75" s="202"/>
      <c r="HD75" s="203"/>
      <c r="HE75" s="202"/>
      <c r="HF75" s="203"/>
      <c r="HG75" s="202"/>
      <c r="HH75" s="203"/>
      <c r="HI75" s="202"/>
      <c r="HJ75" s="203"/>
      <c r="HK75" s="202"/>
      <c r="HL75" s="203"/>
      <c r="HM75" s="202"/>
      <c r="HN75" s="203"/>
      <c r="HO75" s="202"/>
      <c r="HP75" s="203"/>
      <c r="HQ75" s="202"/>
      <c r="HR75" s="199"/>
      <c r="HS75" s="202"/>
      <c r="HT75" s="199"/>
      <c r="HU75" s="202"/>
      <c r="HV75" s="199"/>
      <c r="HW75" s="202"/>
      <c r="HX75" s="199"/>
      <c r="HY75" s="202"/>
      <c r="HZ75" s="199"/>
      <c r="IA75" s="202"/>
      <c r="IB75" s="199"/>
      <c r="IC75" s="202"/>
      <c r="ID75" s="199"/>
      <c r="IE75" s="202"/>
      <c r="IF75" s="199"/>
      <c r="IG75" s="202"/>
      <c r="IH75" s="199"/>
      <c r="II75" s="202"/>
      <c r="IJ75" s="199"/>
      <c r="IK75" s="202"/>
      <c r="IL75" s="199"/>
      <c r="IM75" s="202"/>
      <c r="IN75" s="199"/>
      <c r="IO75" s="202"/>
      <c r="IP75" s="199"/>
      <c r="IQ75" s="202"/>
      <c r="IR75" s="199"/>
      <c r="IS75" s="202"/>
      <c r="IT75" s="199"/>
      <c r="IU75" s="202"/>
      <c r="IV75" s="199"/>
    </row>
    <row r="76">
      <c r="A76" s="214">
        <f>IFERROR(__xludf.DUMMYFUNCTION("""COMPUTED_VALUE"""),100.0)</f>
        <v>100</v>
      </c>
      <c r="B76" s="159" t="str">
        <f t="shared" si="24"/>
        <v>Anthony Lightburn</v>
      </c>
      <c r="C76" s="173">
        <f t="shared" ref="C76:BL76" si="63">BO76+EA76+GM76</f>
        <v>0</v>
      </c>
      <c r="D76" s="173">
        <f t="shared" si="63"/>
        <v>0</v>
      </c>
      <c r="E76" s="173">
        <f t="shared" si="63"/>
        <v>0</v>
      </c>
      <c r="F76" s="173">
        <f t="shared" si="63"/>
        <v>0</v>
      </c>
      <c r="G76" s="173">
        <f t="shared" si="63"/>
        <v>0</v>
      </c>
      <c r="H76" s="173">
        <f t="shared" si="63"/>
        <v>0</v>
      </c>
      <c r="I76" s="173">
        <f t="shared" si="63"/>
        <v>0</v>
      </c>
      <c r="J76" s="173">
        <f t="shared" si="63"/>
        <v>0</v>
      </c>
      <c r="K76" s="173">
        <f t="shared" si="63"/>
        <v>0</v>
      </c>
      <c r="L76" s="173">
        <f t="shared" si="63"/>
        <v>0</v>
      </c>
      <c r="M76" s="173">
        <f t="shared" si="63"/>
        <v>0</v>
      </c>
      <c r="N76" s="173">
        <f t="shared" si="63"/>
        <v>0</v>
      </c>
      <c r="O76" s="173">
        <f t="shared" si="63"/>
        <v>0</v>
      </c>
      <c r="P76" s="173">
        <f t="shared" si="63"/>
        <v>0</v>
      </c>
      <c r="Q76" s="173">
        <f t="shared" si="63"/>
        <v>0</v>
      </c>
      <c r="R76" s="173">
        <f t="shared" si="63"/>
        <v>0</v>
      </c>
      <c r="S76" s="173">
        <f t="shared" si="63"/>
        <v>0</v>
      </c>
      <c r="T76" s="173">
        <f t="shared" si="63"/>
        <v>0</v>
      </c>
      <c r="U76" s="173">
        <f t="shared" si="63"/>
        <v>0</v>
      </c>
      <c r="V76" s="173">
        <f t="shared" si="63"/>
        <v>0</v>
      </c>
      <c r="W76" s="173">
        <f t="shared" si="63"/>
        <v>0</v>
      </c>
      <c r="X76" s="173">
        <f t="shared" si="63"/>
        <v>0</v>
      </c>
      <c r="Y76" s="173">
        <f t="shared" si="63"/>
        <v>0</v>
      </c>
      <c r="Z76" s="173">
        <f t="shared" si="63"/>
        <v>0</v>
      </c>
      <c r="AA76" s="173">
        <f t="shared" si="63"/>
        <v>0</v>
      </c>
      <c r="AB76" s="173">
        <f t="shared" si="63"/>
        <v>0</v>
      </c>
      <c r="AC76" s="173">
        <f t="shared" si="63"/>
        <v>0</v>
      </c>
      <c r="AD76" s="173">
        <f t="shared" si="63"/>
        <v>0</v>
      </c>
      <c r="AE76" s="173">
        <f t="shared" si="63"/>
        <v>0</v>
      </c>
      <c r="AF76" s="173">
        <f t="shared" si="63"/>
        <v>0</v>
      </c>
      <c r="AG76" s="173">
        <f t="shared" si="63"/>
        <v>0</v>
      </c>
      <c r="AH76" s="173">
        <f t="shared" si="63"/>
        <v>0</v>
      </c>
      <c r="AI76" s="173">
        <f t="shared" si="63"/>
        <v>0</v>
      </c>
      <c r="AJ76" s="173">
        <f t="shared" si="63"/>
        <v>0</v>
      </c>
      <c r="AK76" s="173">
        <f t="shared" si="63"/>
        <v>0</v>
      </c>
      <c r="AL76" s="173">
        <f t="shared" si="63"/>
        <v>0</v>
      </c>
      <c r="AM76" s="173">
        <f t="shared" si="63"/>
        <v>0</v>
      </c>
      <c r="AN76" s="173">
        <f t="shared" si="63"/>
        <v>0</v>
      </c>
      <c r="AO76" s="173">
        <f t="shared" si="63"/>
        <v>0</v>
      </c>
      <c r="AP76" s="173">
        <f t="shared" si="63"/>
        <v>0</v>
      </c>
      <c r="AQ76" s="173">
        <f t="shared" si="63"/>
        <v>0</v>
      </c>
      <c r="AR76" s="173">
        <f t="shared" si="63"/>
        <v>0</v>
      </c>
      <c r="AS76" s="173">
        <f t="shared" si="63"/>
        <v>0</v>
      </c>
      <c r="AT76" s="173">
        <f t="shared" si="63"/>
        <v>0</v>
      </c>
      <c r="AU76" s="173">
        <f t="shared" si="63"/>
        <v>0</v>
      </c>
      <c r="AV76" s="173">
        <f t="shared" si="63"/>
        <v>0</v>
      </c>
      <c r="AW76" s="173">
        <f t="shared" si="63"/>
        <v>0</v>
      </c>
      <c r="AX76" s="173">
        <f t="shared" si="63"/>
        <v>0</v>
      </c>
      <c r="AY76" s="173">
        <f t="shared" si="63"/>
        <v>0</v>
      </c>
      <c r="AZ76" s="173">
        <f t="shared" si="63"/>
        <v>0</v>
      </c>
      <c r="BA76" s="173">
        <f t="shared" si="63"/>
        <v>0</v>
      </c>
      <c r="BB76" s="173">
        <f t="shared" si="63"/>
        <v>0</v>
      </c>
      <c r="BC76" s="173">
        <f t="shared" si="63"/>
        <v>0</v>
      </c>
      <c r="BD76" s="173">
        <f t="shared" si="63"/>
        <v>0</v>
      </c>
      <c r="BE76" s="173">
        <f t="shared" si="63"/>
        <v>0</v>
      </c>
      <c r="BF76" s="173">
        <f t="shared" si="63"/>
        <v>0</v>
      </c>
      <c r="BG76" s="173">
        <f t="shared" si="63"/>
        <v>0</v>
      </c>
      <c r="BH76" s="173">
        <f t="shared" si="63"/>
        <v>0</v>
      </c>
      <c r="BI76" s="173">
        <f t="shared" si="63"/>
        <v>0</v>
      </c>
      <c r="BJ76" s="173">
        <f t="shared" si="63"/>
        <v>0</v>
      </c>
      <c r="BK76" s="173">
        <f t="shared" si="63"/>
        <v>0</v>
      </c>
      <c r="BL76" s="173">
        <f t="shared" si="63"/>
        <v>0</v>
      </c>
      <c r="BM76" s="158"/>
      <c r="BN76" s="159" t="str">
        <f>IFERROR(__xludf.DUMMYFUNCTION("""COMPUTED_VALUE"""),"Anthony Lightburn")</f>
        <v>Anthony Lightburn</v>
      </c>
      <c r="BO76" s="174"/>
      <c r="BP76" s="175"/>
      <c r="BQ76" s="174"/>
      <c r="BR76" s="175"/>
      <c r="BS76" s="174"/>
      <c r="BT76" s="175"/>
      <c r="BU76" s="174"/>
      <c r="BV76" s="175"/>
      <c r="BW76" s="174"/>
      <c r="BX76" s="175"/>
      <c r="BY76" s="174"/>
      <c r="BZ76" s="175"/>
      <c r="CA76" s="174"/>
      <c r="CB76" s="175"/>
      <c r="CC76" s="174"/>
      <c r="CD76" s="175"/>
      <c r="CE76" s="174"/>
      <c r="CF76" s="175"/>
      <c r="CG76" s="174"/>
      <c r="CH76" s="175"/>
      <c r="CI76" s="174"/>
      <c r="CJ76" s="175"/>
      <c r="CK76" s="174"/>
      <c r="CL76" s="175"/>
      <c r="CM76" s="174"/>
      <c r="CN76" s="175"/>
      <c r="CO76" s="174"/>
      <c r="CP76" s="175"/>
      <c r="CQ76" s="174"/>
      <c r="CR76" s="175"/>
      <c r="CS76" s="174"/>
      <c r="CT76" s="173"/>
      <c r="CU76" s="174"/>
      <c r="CV76" s="173"/>
      <c r="CW76" s="174"/>
      <c r="CX76" s="173"/>
      <c r="CY76" s="174"/>
      <c r="CZ76" s="173"/>
      <c r="DA76" s="174"/>
      <c r="DB76" s="173"/>
      <c r="DC76" s="174"/>
      <c r="DD76" s="173"/>
      <c r="DE76" s="174"/>
      <c r="DF76" s="173"/>
      <c r="DG76" s="174"/>
      <c r="DH76" s="173"/>
      <c r="DI76" s="174"/>
      <c r="DJ76" s="173"/>
      <c r="DK76" s="174"/>
      <c r="DL76" s="173"/>
      <c r="DM76" s="174"/>
      <c r="DN76" s="173"/>
      <c r="DO76" s="174"/>
      <c r="DP76" s="173"/>
      <c r="DQ76" s="174"/>
      <c r="DR76" s="173"/>
      <c r="DS76" s="174"/>
      <c r="DT76" s="173"/>
      <c r="DU76" s="174"/>
      <c r="DV76" s="173"/>
      <c r="DW76" s="174"/>
      <c r="DX76" s="173"/>
      <c r="DY76" s="158"/>
      <c r="DZ76" s="159" t="str">
        <f t="shared" si="26"/>
        <v>Anthony Lightburn</v>
      </c>
      <c r="EA76" s="202"/>
      <c r="EB76" s="203"/>
      <c r="EC76" s="202"/>
      <c r="ED76" s="203"/>
      <c r="EE76" s="202"/>
      <c r="EF76" s="203"/>
      <c r="EG76" s="202"/>
      <c r="EH76" s="203"/>
      <c r="EI76" s="202"/>
      <c r="EJ76" s="203"/>
      <c r="EK76" s="202"/>
      <c r="EL76" s="203"/>
      <c r="EM76" s="202"/>
      <c r="EN76" s="203"/>
      <c r="EO76" s="202"/>
      <c r="EP76" s="203"/>
      <c r="EQ76" s="202"/>
      <c r="ER76" s="203"/>
      <c r="ES76" s="202"/>
      <c r="ET76" s="203"/>
      <c r="EU76" s="202"/>
      <c r="EV76" s="203"/>
      <c r="EW76" s="202"/>
      <c r="EX76" s="203"/>
      <c r="EY76" s="202"/>
      <c r="EZ76" s="203"/>
      <c r="FA76" s="202"/>
      <c r="FB76" s="203"/>
      <c r="FC76" s="202"/>
      <c r="FD76" s="203"/>
      <c r="FE76" s="202"/>
      <c r="FF76" s="199"/>
      <c r="FG76" s="202"/>
      <c r="FH76" s="199"/>
      <c r="FI76" s="202"/>
      <c r="FJ76" s="199"/>
      <c r="FK76" s="202"/>
      <c r="FL76" s="199"/>
      <c r="FM76" s="202"/>
      <c r="FN76" s="199"/>
      <c r="FO76" s="202"/>
      <c r="FP76" s="199"/>
      <c r="FQ76" s="202"/>
      <c r="FR76" s="199"/>
      <c r="FS76" s="202"/>
      <c r="FT76" s="199"/>
      <c r="FU76" s="202"/>
      <c r="FV76" s="199"/>
      <c r="FW76" s="202"/>
      <c r="FX76" s="199"/>
      <c r="FY76" s="202"/>
      <c r="FZ76" s="199"/>
      <c r="GA76" s="202"/>
      <c r="GB76" s="199"/>
      <c r="GC76" s="202"/>
      <c r="GD76" s="199"/>
      <c r="GE76" s="202"/>
      <c r="GF76" s="199"/>
      <c r="GG76" s="202"/>
      <c r="GH76" s="199"/>
      <c r="GI76" s="202"/>
      <c r="GJ76" s="199"/>
      <c r="GK76" s="158"/>
      <c r="GL76" s="159" t="str">
        <f t="shared" si="27"/>
        <v>Anthony Lightburn</v>
      </c>
      <c r="GM76" s="202"/>
      <c r="GN76" s="203"/>
      <c r="GO76" s="202"/>
      <c r="GP76" s="203"/>
      <c r="GQ76" s="202"/>
      <c r="GR76" s="203"/>
      <c r="GS76" s="202"/>
      <c r="GT76" s="203"/>
      <c r="GU76" s="202"/>
      <c r="GV76" s="203"/>
      <c r="GW76" s="202"/>
      <c r="GX76" s="203"/>
      <c r="GY76" s="202"/>
      <c r="GZ76" s="203"/>
      <c r="HA76" s="202"/>
      <c r="HB76" s="203"/>
      <c r="HC76" s="202"/>
      <c r="HD76" s="203"/>
      <c r="HE76" s="202"/>
      <c r="HF76" s="203"/>
      <c r="HG76" s="202"/>
      <c r="HH76" s="203"/>
      <c r="HI76" s="202"/>
      <c r="HJ76" s="203"/>
      <c r="HK76" s="202"/>
      <c r="HL76" s="203"/>
      <c r="HM76" s="202"/>
      <c r="HN76" s="203"/>
      <c r="HO76" s="202"/>
      <c r="HP76" s="203"/>
      <c r="HQ76" s="202"/>
      <c r="HR76" s="199"/>
      <c r="HS76" s="202"/>
      <c r="HT76" s="199"/>
      <c r="HU76" s="202"/>
      <c r="HV76" s="199"/>
      <c r="HW76" s="202"/>
      <c r="HX76" s="199"/>
      <c r="HY76" s="202"/>
      <c r="HZ76" s="199"/>
      <c r="IA76" s="202"/>
      <c r="IB76" s="199"/>
      <c r="IC76" s="202"/>
      <c r="ID76" s="199"/>
      <c r="IE76" s="202"/>
      <c r="IF76" s="199"/>
      <c r="IG76" s="202"/>
      <c r="IH76" s="199"/>
      <c r="II76" s="202"/>
      <c r="IJ76" s="199"/>
      <c r="IK76" s="202"/>
      <c r="IL76" s="199"/>
      <c r="IM76" s="202"/>
      <c r="IN76" s="199"/>
      <c r="IO76" s="202"/>
      <c r="IP76" s="199"/>
      <c r="IQ76" s="202"/>
      <c r="IR76" s="199"/>
      <c r="IS76" s="202"/>
      <c r="IT76" s="199"/>
      <c r="IU76" s="202"/>
      <c r="IV76" s="199"/>
    </row>
    <row r="77">
      <c r="A77" s="214">
        <f>IFERROR(__xludf.DUMMYFUNCTION("""COMPUTED_VALUE"""),120.0)</f>
        <v>120</v>
      </c>
      <c r="B77" s="159" t="str">
        <f t="shared" si="24"/>
        <v>Adrián Zajac</v>
      </c>
      <c r="C77" s="173">
        <f t="shared" ref="C77:BL77" si="64">BO77+EA77+GM77</f>
        <v>0</v>
      </c>
      <c r="D77" s="173">
        <f t="shared" si="64"/>
        <v>0</v>
      </c>
      <c r="E77" s="173">
        <f t="shared" si="64"/>
        <v>0</v>
      </c>
      <c r="F77" s="173">
        <f t="shared" si="64"/>
        <v>0</v>
      </c>
      <c r="G77" s="173">
        <f t="shared" si="64"/>
        <v>0</v>
      </c>
      <c r="H77" s="173">
        <f t="shared" si="64"/>
        <v>0</v>
      </c>
      <c r="I77" s="173">
        <f t="shared" si="64"/>
        <v>0</v>
      </c>
      <c r="J77" s="173">
        <f t="shared" si="64"/>
        <v>0</v>
      </c>
      <c r="K77" s="173">
        <f t="shared" si="64"/>
        <v>0</v>
      </c>
      <c r="L77" s="173">
        <f t="shared" si="64"/>
        <v>0</v>
      </c>
      <c r="M77" s="173">
        <f t="shared" si="64"/>
        <v>0</v>
      </c>
      <c r="N77" s="173">
        <f t="shared" si="64"/>
        <v>0</v>
      </c>
      <c r="O77" s="173">
        <f t="shared" si="64"/>
        <v>0</v>
      </c>
      <c r="P77" s="173">
        <f t="shared" si="64"/>
        <v>0</v>
      </c>
      <c r="Q77" s="173">
        <f t="shared" si="64"/>
        <v>0</v>
      </c>
      <c r="R77" s="173">
        <f t="shared" si="64"/>
        <v>0</v>
      </c>
      <c r="S77" s="173">
        <f t="shared" si="64"/>
        <v>0</v>
      </c>
      <c r="T77" s="173">
        <f t="shared" si="64"/>
        <v>0</v>
      </c>
      <c r="U77" s="173">
        <f t="shared" si="64"/>
        <v>7.5</v>
      </c>
      <c r="V77" s="173">
        <f t="shared" si="64"/>
        <v>500</v>
      </c>
      <c r="W77" s="173">
        <f t="shared" si="64"/>
        <v>12</v>
      </c>
      <c r="X77" s="173">
        <f t="shared" si="64"/>
        <v>0</v>
      </c>
      <c r="Y77" s="173">
        <f t="shared" si="64"/>
        <v>14</v>
      </c>
      <c r="Z77" s="173">
        <f t="shared" si="64"/>
        <v>0</v>
      </c>
      <c r="AA77" s="173">
        <f t="shared" si="64"/>
        <v>13.5</v>
      </c>
      <c r="AB77" s="173">
        <f t="shared" si="64"/>
        <v>0</v>
      </c>
      <c r="AC77" s="173">
        <f t="shared" si="64"/>
        <v>0</v>
      </c>
      <c r="AD77" s="173">
        <f t="shared" si="64"/>
        <v>0</v>
      </c>
      <c r="AE77" s="173">
        <f t="shared" si="64"/>
        <v>0</v>
      </c>
      <c r="AF77" s="173">
        <f t="shared" si="64"/>
        <v>0</v>
      </c>
      <c r="AG77" s="173">
        <f t="shared" si="64"/>
        <v>0</v>
      </c>
      <c r="AH77" s="173">
        <f t="shared" si="64"/>
        <v>0</v>
      </c>
      <c r="AI77" s="173">
        <f t="shared" si="64"/>
        <v>14</v>
      </c>
      <c r="AJ77" s="173">
        <f t="shared" si="64"/>
        <v>0</v>
      </c>
      <c r="AK77" s="173">
        <f t="shared" si="64"/>
        <v>13.5</v>
      </c>
      <c r="AL77" s="173">
        <f t="shared" si="64"/>
        <v>0</v>
      </c>
      <c r="AM77" s="173">
        <f t="shared" si="64"/>
        <v>13</v>
      </c>
      <c r="AN77" s="173">
        <f t="shared" si="64"/>
        <v>0</v>
      </c>
      <c r="AO77" s="173">
        <f t="shared" si="64"/>
        <v>12</v>
      </c>
      <c r="AP77" s="173">
        <f t="shared" si="64"/>
        <v>0</v>
      </c>
      <c r="AQ77" s="173">
        <f t="shared" si="64"/>
        <v>0</v>
      </c>
      <c r="AR77" s="173">
        <f t="shared" si="64"/>
        <v>0</v>
      </c>
      <c r="AS77" s="173">
        <f t="shared" si="64"/>
        <v>0</v>
      </c>
      <c r="AT77" s="173">
        <f t="shared" si="64"/>
        <v>0</v>
      </c>
      <c r="AU77" s="173">
        <f t="shared" si="64"/>
        <v>0</v>
      </c>
      <c r="AV77" s="173">
        <f t="shared" si="64"/>
        <v>0</v>
      </c>
      <c r="AW77" s="173">
        <f t="shared" si="64"/>
        <v>13</v>
      </c>
      <c r="AX77" s="173">
        <f t="shared" si="64"/>
        <v>0</v>
      </c>
      <c r="AY77" s="173">
        <f t="shared" si="64"/>
        <v>12</v>
      </c>
      <c r="AZ77" s="173">
        <f t="shared" si="64"/>
        <v>0</v>
      </c>
      <c r="BA77" s="173">
        <f t="shared" si="64"/>
        <v>12</v>
      </c>
      <c r="BB77" s="173">
        <f t="shared" si="64"/>
        <v>0</v>
      </c>
      <c r="BC77" s="173">
        <f t="shared" si="64"/>
        <v>11.5</v>
      </c>
      <c r="BD77" s="173">
        <f t="shared" si="64"/>
        <v>0</v>
      </c>
      <c r="BE77" s="173">
        <f t="shared" si="64"/>
        <v>0</v>
      </c>
      <c r="BF77" s="173">
        <f t="shared" si="64"/>
        <v>0</v>
      </c>
      <c r="BG77" s="173">
        <f t="shared" si="64"/>
        <v>7</v>
      </c>
      <c r="BH77" s="173">
        <f t="shared" si="64"/>
        <v>0</v>
      </c>
      <c r="BI77" s="173">
        <f t="shared" si="64"/>
        <v>0</v>
      </c>
      <c r="BJ77" s="173">
        <f t="shared" si="64"/>
        <v>0</v>
      </c>
      <c r="BK77" s="173">
        <f t="shared" si="64"/>
        <v>13</v>
      </c>
      <c r="BL77" s="173">
        <f t="shared" si="64"/>
        <v>0</v>
      </c>
      <c r="BM77" s="158"/>
      <c r="BN77" s="159" t="str">
        <f>IFERROR(__xludf.DUMMYFUNCTION("""COMPUTED_VALUE"""),"Adrián Zajac")</f>
        <v>Adrián Zajac</v>
      </c>
      <c r="BO77" s="174"/>
      <c r="BP77" s="175"/>
      <c r="BQ77" s="174"/>
      <c r="BR77" s="175"/>
      <c r="BS77" s="174"/>
      <c r="BT77" s="175"/>
      <c r="BU77" s="174"/>
      <c r="BV77" s="175"/>
      <c r="BW77" s="174"/>
      <c r="BX77" s="175"/>
      <c r="BY77" s="174"/>
      <c r="BZ77" s="175"/>
      <c r="CA77" s="174"/>
      <c r="CB77" s="175"/>
      <c r="CC77" s="174"/>
      <c r="CD77" s="175"/>
      <c r="CE77" s="174"/>
      <c r="CF77" s="175"/>
      <c r="CG77" s="174"/>
      <c r="CH77" s="175"/>
      <c r="CI77" s="174"/>
      <c r="CJ77" s="175"/>
      <c r="CK77" s="174"/>
      <c r="CL77" s="175"/>
      <c r="CM77" s="174"/>
      <c r="CN77" s="175"/>
      <c r="CO77" s="174"/>
      <c r="CP77" s="175"/>
      <c r="CQ77" s="174"/>
      <c r="CR77" s="175"/>
      <c r="CS77" s="174"/>
      <c r="CT77" s="173"/>
      <c r="CU77" s="174"/>
      <c r="CV77" s="173"/>
      <c r="CW77" s="174"/>
      <c r="CX77" s="173"/>
      <c r="CY77" s="174"/>
      <c r="CZ77" s="173"/>
      <c r="DA77" s="174"/>
      <c r="DB77" s="173"/>
      <c r="DC77" s="174"/>
      <c r="DD77" s="173"/>
      <c r="DE77" s="174"/>
      <c r="DF77" s="173"/>
      <c r="DG77" s="174"/>
      <c r="DH77" s="173"/>
      <c r="DI77" s="174"/>
      <c r="DJ77" s="173"/>
      <c r="DK77" s="174"/>
      <c r="DL77" s="173"/>
      <c r="DM77" s="174"/>
      <c r="DN77" s="173"/>
      <c r="DO77" s="174"/>
      <c r="DP77" s="173"/>
      <c r="DQ77" s="174"/>
      <c r="DR77" s="173"/>
      <c r="DS77" s="174"/>
      <c r="DT77" s="173"/>
      <c r="DU77" s="174"/>
      <c r="DV77" s="173"/>
      <c r="DW77" s="174"/>
      <c r="DX77" s="173"/>
      <c r="DY77" s="158"/>
      <c r="DZ77" s="159" t="str">
        <f t="shared" si="26"/>
        <v>Adrián Zajac</v>
      </c>
      <c r="EA77" s="202"/>
      <c r="EB77" s="203"/>
      <c r="EC77" s="202"/>
      <c r="ED77" s="203"/>
      <c r="EE77" s="202"/>
      <c r="EF77" s="203"/>
      <c r="EG77" s="202"/>
      <c r="EH77" s="203"/>
      <c r="EI77" s="202"/>
      <c r="EJ77" s="203"/>
      <c r="EK77" s="202"/>
      <c r="EL77" s="203"/>
      <c r="EM77" s="202"/>
      <c r="EN77" s="203"/>
      <c r="EO77" s="202"/>
      <c r="EP77" s="203"/>
      <c r="EQ77" s="202"/>
      <c r="ER77" s="203"/>
      <c r="ES77" s="202">
        <f>IFERROR(__xludf.DUMMYFUNCTION("""COMPUTED_VALUE"""),7.5)</f>
        <v>7.5</v>
      </c>
      <c r="ET77" s="203">
        <f>IFERROR(__xludf.DUMMYFUNCTION("""COMPUTED_VALUE"""),500.0)</f>
        <v>500</v>
      </c>
      <c r="EU77" s="202">
        <f>IFERROR(__xludf.DUMMYFUNCTION("""COMPUTED_VALUE"""),12.0)</f>
        <v>12</v>
      </c>
      <c r="EV77" s="203"/>
      <c r="EW77" s="202">
        <f>IFERROR(__xludf.DUMMYFUNCTION("""COMPUTED_VALUE"""),14.0)</f>
        <v>14</v>
      </c>
      <c r="EX77" s="203"/>
      <c r="EY77" s="202">
        <f>IFERROR(__xludf.DUMMYFUNCTION("""COMPUTED_VALUE"""),13.5)</f>
        <v>13.5</v>
      </c>
      <c r="EZ77" s="203"/>
      <c r="FA77" s="202"/>
      <c r="FB77" s="203"/>
      <c r="FC77" s="202"/>
      <c r="FD77" s="203"/>
      <c r="FE77" s="202"/>
      <c r="FF77" s="199"/>
      <c r="FG77" s="202">
        <f>IFERROR(__xludf.DUMMYFUNCTION("""COMPUTED_VALUE"""),14.0)</f>
        <v>14</v>
      </c>
      <c r="FH77" s="199"/>
      <c r="FI77" s="202">
        <f>IFERROR(__xludf.DUMMYFUNCTION("""COMPUTED_VALUE"""),13.5)</f>
        <v>13.5</v>
      </c>
      <c r="FJ77" s="199"/>
      <c r="FK77" s="202">
        <f>IFERROR(__xludf.DUMMYFUNCTION("""COMPUTED_VALUE"""),13.0)</f>
        <v>13</v>
      </c>
      <c r="FL77" s="199"/>
      <c r="FM77" s="202">
        <f>IFERROR(__xludf.DUMMYFUNCTION("""COMPUTED_VALUE"""),12.0)</f>
        <v>12</v>
      </c>
      <c r="FN77" s="199"/>
      <c r="FO77" s="202"/>
      <c r="FP77" s="199"/>
      <c r="FQ77" s="202"/>
      <c r="FR77" s="199"/>
      <c r="FS77" s="202"/>
      <c r="FT77" s="199"/>
      <c r="FU77" s="202">
        <f>IFERROR(__xludf.DUMMYFUNCTION("""COMPUTED_VALUE"""),13.0)</f>
        <v>13</v>
      </c>
      <c r="FV77" s="199"/>
      <c r="FW77" s="202">
        <f>IFERROR(__xludf.DUMMYFUNCTION("""COMPUTED_VALUE"""),12.0)</f>
        <v>12</v>
      </c>
      <c r="FX77" s="199"/>
      <c r="FY77" s="202">
        <f>IFERROR(__xludf.DUMMYFUNCTION("""COMPUTED_VALUE"""),12.0)</f>
        <v>12</v>
      </c>
      <c r="FZ77" s="199"/>
      <c r="GA77" s="202">
        <f>IFERROR(__xludf.DUMMYFUNCTION("""COMPUTED_VALUE"""),11.5)</f>
        <v>11.5</v>
      </c>
      <c r="GB77" s="199"/>
      <c r="GC77" s="202"/>
      <c r="GD77" s="199"/>
      <c r="GE77" s="202">
        <f>IFERROR(__xludf.DUMMYFUNCTION("""COMPUTED_VALUE"""),7.0)</f>
        <v>7</v>
      </c>
      <c r="GF77" s="199"/>
      <c r="GG77" s="202"/>
      <c r="GH77" s="199"/>
      <c r="GI77" s="202">
        <f>IFERROR(__xludf.DUMMYFUNCTION("""COMPUTED_VALUE"""),13.0)</f>
        <v>13</v>
      </c>
      <c r="GJ77" s="199"/>
      <c r="GK77" s="158"/>
      <c r="GL77" s="159" t="str">
        <f t="shared" si="27"/>
        <v>Adrián Zajac</v>
      </c>
      <c r="GM77" s="202"/>
      <c r="GN77" s="203"/>
      <c r="GO77" s="202"/>
      <c r="GP77" s="203"/>
      <c r="GQ77" s="202"/>
      <c r="GR77" s="203"/>
      <c r="GS77" s="202"/>
      <c r="GT77" s="203"/>
      <c r="GU77" s="202"/>
      <c r="GV77" s="203"/>
      <c r="GW77" s="202"/>
      <c r="GX77" s="203"/>
      <c r="GY77" s="202"/>
      <c r="GZ77" s="203"/>
      <c r="HA77" s="202"/>
      <c r="HB77" s="203"/>
      <c r="HC77" s="202"/>
      <c r="HD77" s="203"/>
      <c r="HE77" s="202"/>
      <c r="HF77" s="203"/>
      <c r="HG77" s="202"/>
      <c r="HH77" s="203"/>
      <c r="HI77" s="202"/>
      <c r="HJ77" s="203"/>
      <c r="HK77" s="202"/>
      <c r="HL77" s="203"/>
      <c r="HM77" s="202"/>
      <c r="HN77" s="203"/>
      <c r="HO77" s="202"/>
      <c r="HP77" s="203"/>
      <c r="HQ77" s="202"/>
      <c r="HR77" s="199"/>
      <c r="HS77" s="202"/>
      <c r="HT77" s="199"/>
      <c r="HU77" s="202"/>
      <c r="HV77" s="199"/>
      <c r="HW77" s="202"/>
      <c r="HX77" s="199"/>
      <c r="HY77" s="202"/>
      <c r="HZ77" s="199"/>
      <c r="IA77" s="202"/>
      <c r="IB77" s="199"/>
      <c r="IC77" s="202"/>
      <c r="ID77" s="199"/>
      <c r="IE77" s="202"/>
      <c r="IF77" s="199"/>
      <c r="IG77" s="202"/>
      <c r="IH77" s="199"/>
      <c r="II77" s="202"/>
      <c r="IJ77" s="199"/>
      <c r="IK77" s="202"/>
      <c r="IL77" s="199"/>
      <c r="IM77" s="202"/>
      <c r="IN77" s="199"/>
      <c r="IO77" s="202"/>
      <c r="IP77" s="199"/>
      <c r="IQ77" s="202"/>
      <c r="IR77" s="199"/>
      <c r="IS77" s="202"/>
      <c r="IT77" s="199"/>
      <c r="IU77" s="202"/>
      <c r="IV77" s="199"/>
    </row>
    <row r="78">
      <c r="A78" s="214">
        <f>IFERROR(__xludf.DUMMYFUNCTION("""COMPUTED_VALUE"""),100.0)</f>
        <v>100</v>
      </c>
      <c r="B78" s="159" t="str">
        <f t="shared" si="24"/>
        <v>Jan Beneš</v>
      </c>
      <c r="C78" s="173">
        <f t="shared" ref="C78:BL78" si="65">BO78+EA78+GM78</f>
        <v>0</v>
      </c>
      <c r="D78" s="173">
        <f t="shared" si="65"/>
        <v>0</v>
      </c>
      <c r="E78" s="173">
        <f t="shared" si="65"/>
        <v>0</v>
      </c>
      <c r="F78" s="173">
        <f t="shared" si="65"/>
        <v>0</v>
      </c>
      <c r="G78" s="173">
        <f t="shared" si="65"/>
        <v>0</v>
      </c>
      <c r="H78" s="173">
        <f t="shared" si="65"/>
        <v>0</v>
      </c>
      <c r="I78" s="173">
        <f t="shared" si="65"/>
        <v>0</v>
      </c>
      <c r="J78" s="173">
        <f t="shared" si="65"/>
        <v>0</v>
      </c>
      <c r="K78" s="173">
        <f t="shared" si="65"/>
        <v>0</v>
      </c>
      <c r="L78" s="173">
        <f t="shared" si="65"/>
        <v>0</v>
      </c>
      <c r="M78" s="173">
        <f t="shared" si="65"/>
        <v>0</v>
      </c>
      <c r="N78" s="173">
        <f t="shared" si="65"/>
        <v>0</v>
      </c>
      <c r="O78" s="173">
        <f t="shared" si="65"/>
        <v>0</v>
      </c>
      <c r="P78" s="173">
        <f t="shared" si="65"/>
        <v>0</v>
      </c>
      <c r="Q78" s="173">
        <f t="shared" si="65"/>
        <v>0</v>
      </c>
      <c r="R78" s="173">
        <f t="shared" si="65"/>
        <v>0</v>
      </c>
      <c r="S78" s="173">
        <f t="shared" si="65"/>
        <v>0</v>
      </c>
      <c r="T78" s="173">
        <f t="shared" si="65"/>
        <v>0</v>
      </c>
      <c r="U78" s="173">
        <f t="shared" si="65"/>
        <v>0</v>
      </c>
      <c r="V78" s="173">
        <f t="shared" si="65"/>
        <v>0</v>
      </c>
      <c r="W78" s="173">
        <f t="shared" si="65"/>
        <v>0</v>
      </c>
      <c r="X78" s="173">
        <f t="shared" si="65"/>
        <v>0</v>
      </c>
      <c r="Y78" s="173">
        <f t="shared" si="65"/>
        <v>0</v>
      </c>
      <c r="Z78" s="173">
        <f t="shared" si="65"/>
        <v>0</v>
      </c>
      <c r="AA78" s="173">
        <f t="shared" si="65"/>
        <v>0</v>
      </c>
      <c r="AB78" s="173">
        <f t="shared" si="65"/>
        <v>0</v>
      </c>
      <c r="AC78" s="173">
        <f t="shared" si="65"/>
        <v>0</v>
      </c>
      <c r="AD78" s="173">
        <f t="shared" si="65"/>
        <v>0</v>
      </c>
      <c r="AE78" s="173">
        <f t="shared" si="65"/>
        <v>0</v>
      </c>
      <c r="AF78" s="173">
        <f t="shared" si="65"/>
        <v>0</v>
      </c>
      <c r="AG78" s="173">
        <f t="shared" si="65"/>
        <v>0</v>
      </c>
      <c r="AH78" s="173">
        <f t="shared" si="65"/>
        <v>0</v>
      </c>
      <c r="AI78" s="173">
        <f t="shared" si="65"/>
        <v>0</v>
      </c>
      <c r="AJ78" s="173">
        <f t="shared" si="65"/>
        <v>0</v>
      </c>
      <c r="AK78" s="173">
        <f t="shared" si="65"/>
        <v>0</v>
      </c>
      <c r="AL78" s="173">
        <f t="shared" si="65"/>
        <v>0</v>
      </c>
      <c r="AM78" s="173">
        <f t="shared" si="65"/>
        <v>0</v>
      </c>
      <c r="AN78" s="173">
        <f t="shared" si="65"/>
        <v>0</v>
      </c>
      <c r="AO78" s="173">
        <f t="shared" si="65"/>
        <v>0</v>
      </c>
      <c r="AP78" s="173">
        <f t="shared" si="65"/>
        <v>0</v>
      </c>
      <c r="AQ78" s="173">
        <f t="shared" si="65"/>
        <v>0</v>
      </c>
      <c r="AR78" s="173">
        <f t="shared" si="65"/>
        <v>0</v>
      </c>
      <c r="AS78" s="173">
        <f t="shared" si="65"/>
        <v>0</v>
      </c>
      <c r="AT78" s="173">
        <f t="shared" si="65"/>
        <v>0</v>
      </c>
      <c r="AU78" s="173">
        <f t="shared" si="65"/>
        <v>0</v>
      </c>
      <c r="AV78" s="173">
        <f t="shared" si="65"/>
        <v>0</v>
      </c>
      <c r="AW78" s="173">
        <f t="shared" si="65"/>
        <v>0</v>
      </c>
      <c r="AX78" s="173">
        <f t="shared" si="65"/>
        <v>0</v>
      </c>
      <c r="AY78" s="173">
        <f t="shared" si="65"/>
        <v>0</v>
      </c>
      <c r="AZ78" s="173">
        <f t="shared" si="65"/>
        <v>0</v>
      </c>
      <c r="BA78" s="173">
        <f t="shared" si="65"/>
        <v>0</v>
      </c>
      <c r="BB78" s="173">
        <f t="shared" si="65"/>
        <v>0</v>
      </c>
      <c r="BC78" s="173">
        <f t="shared" si="65"/>
        <v>0</v>
      </c>
      <c r="BD78" s="173">
        <f t="shared" si="65"/>
        <v>0</v>
      </c>
      <c r="BE78" s="173">
        <f t="shared" si="65"/>
        <v>0</v>
      </c>
      <c r="BF78" s="173">
        <f t="shared" si="65"/>
        <v>0</v>
      </c>
      <c r="BG78" s="173">
        <f t="shared" si="65"/>
        <v>0</v>
      </c>
      <c r="BH78" s="173">
        <f t="shared" si="65"/>
        <v>0</v>
      </c>
      <c r="BI78" s="173">
        <f t="shared" si="65"/>
        <v>0</v>
      </c>
      <c r="BJ78" s="173">
        <f t="shared" si="65"/>
        <v>0</v>
      </c>
      <c r="BK78" s="173">
        <f t="shared" si="65"/>
        <v>0</v>
      </c>
      <c r="BL78" s="173">
        <f t="shared" si="65"/>
        <v>0</v>
      </c>
      <c r="BM78" s="158"/>
      <c r="BN78" s="159" t="str">
        <f>IFERROR(__xludf.DUMMYFUNCTION("""COMPUTED_VALUE"""),"Jan Beneš")</f>
        <v>Jan Beneš</v>
      </c>
      <c r="BO78" s="174"/>
      <c r="BP78" s="175"/>
      <c r="BQ78" s="174"/>
      <c r="BR78" s="175"/>
      <c r="BS78" s="174"/>
      <c r="BT78" s="175"/>
      <c r="BU78" s="174"/>
      <c r="BV78" s="175"/>
      <c r="BW78" s="174"/>
      <c r="BX78" s="175"/>
      <c r="BY78" s="174"/>
      <c r="BZ78" s="175"/>
      <c r="CA78" s="174"/>
      <c r="CB78" s="175"/>
      <c r="CC78" s="174"/>
      <c r="CD78" s="175"/>
      <c r="CE78" s="174"/>
      <c r="CF78" s="175"/>
      <c r="CG78" s="174"/>
      <c r="CH78" s="175"/>
      <c r="CI78" s="174"/>
      <c r="CJ78" s="175"/>
      <c r="CK78" s="174"/>
      <c r="CL78" s="175"/>
      <c r="CM78" s="174"/>
      <c r="CN78" s="175"/>
      <c r="CO78" s="174"/>
      <c r="CP78" s="175"/>
      <c r="CQ78" s="174"/>
      <c r="CR78" s="175"/>
      <c r="CS78" s="174"/>
      <c r="CT78" s="175"/>
      <c r="CU78" s="174"/>
      <c r="CV78" s="175"/>
      <c r="CW78" s="174"/>
      <c r="CX78" s="175"/>
      <c r="CY78" s="174"/>
      <c r="CZ78" s="175"/>
      <c r="DA78" s="174"/>
      <c r="DB78" s="175"/>
      <c r="DC78" s="174"/>
      <c r="DD78" s="175"/>
      <c r="DE78" s="174"/>
      <c r="DF78" s="175"/>
      <c r="DG78" s="174"/>
      <c r="DH78" s="175"/>
      <c r="DI78" s="174"/>
      <c r="DJ78" s="175"/>
      <c r="DK78" s="174"/>
      <c r="DL78" s="175"/>
      <c r="DM78" s="174"/>
      <c r="DN78" s="175"/>
      <c r="DO78" s="174"/>
      <c r="DP78" s="175"/>
      <c r="DQ78" s="174"/>
      <c r="DR78" s="175"/>
      <c r="DS78" s="174"/>
      <c r="DT78" s="175"/>
      <c r="DU78" s="174"/>
      <c r="DV78" s="175"/>
      <c r="DW78" s="174"/>
      <c r="DX78" s="175"/>
      <c r="DY78" s="238"/>
      <c r="DZ78" s="159" t="str">
        <f t="shared" si="26"/>
        <v>Jan Beneš</v>
      </c>
      <c r="EA78" s="202"/>
      <c r="EB78" s="203"/>
      <c r="EC78" s="202"/>
      <c r="ED78" s="203"/>
      <c r="EE78" s="202"/>
      <c r="EF78" s="203"/>
      <c r="EG78" s="202"/>
      <c r="EH78" s="203"/>
      <c r="EI78" s="202"/>
      <c r="EJ78" s="203"/>
      <c r="EK78" s="202"/>
      <c r="EL78" s="203"/>
      <c r="EM78" s="202"/>
      <c r="EN78" s="203"/>
      <c r="EO78" s="202"/>
      <c r="EP78" s="203"/>
      <c r="EQ78" s="202"/>
      <c r="ER78" s="203"/>
      <c r="ES78" s="202"/>
      <c r="ET78" s="203"/>
      <c r="EU78" s="202"/>
      <c r="EV78" s="203"/>
      <c r="EW78" s="202"/>
      <c r="EX78" s="203"/>
      <c r="EY78" s="202"/>
      <c r="EZ78" s="203"/>
      <c r="FA78" s="202"/>
      <c r="FB78" s="203"/>
      <c r="FC78" s="202"/>
      <c r="FD78" s="203"/>
      <c r="FE78" s="202"/>
      <c r="FF78" s="203"/>
      <c r="FG78" s="202"/>
      <c r="FH78" s="203"/>
      <c r="FI78" s="202"/>
      <c r="FJ78" s="203"/>
      <c r="FK78" s="202"/>
      <c r="FL78" s="203"/>
      <c r="FM78" s="202"/>
      <c r="FN78" s="203"/>
      <c r="FO78" s="202"/>
      <c r="FP78" s="203"/>
      <c r="FQ78" s="202"/>
      <c r="FR78" s="203"/>
      <c r="FS78" s="202"/>
      <c r="FT78" s="203"/>
      <c r="FU78" s="202"/>
      <c r="FV78" s="203"/>
      <c r="FW78" s="202"/>
      <c r="FX78" s="203"/>
      <c r="FY78" s="202"/>
      <c r="FZ78" s="203"/>
      <c r="GA78" s="202"/>
      <c r="GB78" s="203"/>
      <c r="GC78" s="202"/>
      <c r="GD78" s="203"/>
      <c r="GE78" s="202"/>
      <c r="GF78" s="203"/>
      <c r="GG78" s="202"/>
      <c r="GH78" s="203"/>
      <c r="GI78" s="202"/>
      <c r="GJ78" s="203"/>
      <c r="GK78" s="238"/>
      <c r="GL78" s="159" t="str">
        <f t="shared" si="27"/>
        <v>Jan Beneš</v>
      </c>
      <c r="GM78" s="202"/>
      <c r="GN78" s="203"/>
      <c r="GO78" s="202"/>
      <c r="GP78" s="203"/>
      <c r="GQ78" s="202"/>
      <c r="GR78" s="203"/>
      <c r="GS78" s="202"/>
      <c r="GT78" s="203"/>
      <c r="GU78" s="202"/>
      <c r="GV78" s="203"/>
      <c r="GW78" s="202"/>
      <c r="GX78" s="203"/>
      <c r="GY78" s="202"/>
      <c r="GZ78" s="203"/>
      <c r="HA78" s="202"/>
      <c r="HB78" s="203"/>
      <c r="HC78" s="202"/>
      <c r="HD78" s="203"/>
      <c r="HE78" s="202"/>
      <c r="HF78" s="203"/>
      <c r="HG78" s="202"/>
      <c r="HH78" s="203"/>
      <c r="HI78" s="202"/>
      <c r="HJ78" s="203"/>
      <c r="HK78" s="202"/>
      <c r="HL78" s="203"/>
      <c r="HM78" s="202"/>
      <c r="HN78" s="203"/>
      <c r="HO78" s="202"/>
      <c r="HP78" s="203"/>
      <c r="HQ78" s="202"/>
      <c r="HR78" s="203"/>
      <c r="HS78" s="202"/>
      <c r="HT78" s="203"/>
      <c r="HU78" s="202"/>
      <c r="HV78" s="203"/>
      <c r="HW78" s="202"/>
      <c r="HX78" s="203"/>
      <c r="HY78" s="202"/>
      <c r="HZ78" s="203"/>
      <c r="IA78" s="202"/>
      <c r="IB78" s="203"/>
      <c r="IC78" s="202"/>
      <c r="ID78" s="203"/>
      <c r="IE78" s="202"/>
      <c r="IF78" s="203"/>
      <c r="IG78" s="202"/>
      <c r="IH78" s="203"/>
      <c r="II78" s="202"/>
      <c r="IJ78" s="203"/>
      <c r="IK78" s="202"/>
      <c r="IL78" s="203"/>
      <c r="IM78" s="202"/>
      <c r="IN78" s="203"/>
      <c r="IO78" s="202"/>
      <c r="IP78" s="203"/>
      <c r="IQ78" s="202"/>
      <c r="IR78" s="203"/>
      <c r="IS78" s="202"/>
      <c r="IT78" s="203"/>
      <c r="IU78" s="202"/>
      <c r="IV78" s="203"/>
    </row>
    <row r="79">
      <c r="A79" s="225">
        <f>IFERROR(__xludf.DUMMYFUNCTION("""COMPUTED_VALUE"""),100.0)</f>
        <v>100</v>
      </c>
      <c r="B79" s="159" t="str">
        <f t="shared" si="24"/>
        <v>Jan Ťoupal</v>
      </c>
      <c r="C79" s="173">
        <f t="shared" ref="C79:BL79" si="66">BO79+EA79+GM79</f>
        <v>4</v>
      </c>
      <c r="D79" s="173">
        <f t="shared" si="66"/>
        <v>0</v>
      </c>
      <c r="E79" s="173">
        <f t="shared" si="66"/>
        <v>6.5</v>
      </c>
      <c r="F79" s="173">
        <f t="shared" si="66"/>
        <v>0</v>
      </c>
      <c r="G79" s="173">
        <f t="shared" si="66"/>
        <v>0</v>
      </c>
      <c r="H79" s="173">
        <f t="shared" si="66"/>
        <v>0</v>
      </c>
      <c r="I79" s="173">
        <f t="shared" si="66"/>
        <v>0</v>
      </c>
      <c r="J79" s="173">
        <f t="shared" si="66"/>
        <v>0</v>
      </c>
      <c r="K79" s="173">
        <f t="shared" si="66"/>
        <v>0</v>
      </c>
      <c r="L79" s="173">
        <f t="shared" si="66"/>
        <v>0</v>
      </c>
      <c r="M79" s="173">
        <f t="shared" si="66"/>
        <v>0</v>
      </c>
      <c r="N79" s="173">
        <f t="shared" si="66"/>
        <v>0</v>
      </c>
      <c r="O79" s="173">
        <f t="shared" si="66"/>
        <v>0</v>
      </c>
      <c r="P79" s="173">
        <f t="shared" si="66"/>
        <v>0</v>
      </c>
      <c r="Q79" s="173">
        <f t="shared" si="66"/>
        <v>0</v>
      </c>
      <c r="R79" s="173">
        <f t="shared" si="66"/>
        <v>0</v>
      </c>
      <c r="S79" s="173">
        <f t="shared" si="66"/>
        <v>0</v>
      </c>
      <c r="T79" s="173">
        <f t="shared" si="66"/>
        <v>0</v>
      </c>
      <c r="U79" s="173">
        <f t="shared" si="66"/>
        <v>0</v>
      </c>
      <c r="V79" s="173">
        <f t="shared" si="66"/>
        <v>0</v>
      </c>
      <c r="W79" s="173">
        <f t="shared" si="66"/>
        <v>0</v>
      </c>
      <c r="X79" s="173">
        <f t="shared" si="66"/>
        <v>0</v>
      </c>
      <c r="Y79" s="173">
        <f t="shared" si="66"/>
        <v>0</v>
      </c>
      <c r="Z79" s="173">
        <f t="shared" si="66"/>
        <v>0</v>
      </c>
      <c r="AA79" s="173">
        <f t="shared" si="66"/>
        <v>0</v>
      </c>
      <c r="AB79" s="173">
        <f t="shared" si="66"/>
        <v>0</v>
      </c>
      <c r="AC79" s="173">
        <f t="shared" si="66"/>
        <v>0</v>
      </c>
      <c r="AD79" s="173">
        <f t="shared" si="66"/>
        <v>0</v>
      </c>
      <c r="AE79" s="173">
        <f t="shared" si="66"/>
        <v>0</v>
      </c>
      <c r="AF79" s="173">
        <f t="shared" si="66"/>
        <v>0</v>
      </c>
      <c r="AG79" s="173">
        <f t="shared" si="66"/>
        <v>0</v>
      </c>
      <c r="AH79" s="173">
        <f t="shared" si="66"/>
        <v>0</v>
      </c>
      <c r="AI79" s="173">
        <f t="shared" si="66"/>
        <v>0</v>
      </c>
      <c r="AJ79" s="173">
        <f t="shared" si="66"/>
        <v>0</v>
      </c>
      <c r="AK79" s="173">
        <f t="shared" si="66"/>
        <v>0</v>
      </c>
      <c r="AL79" s="173">
        <f t="shared" si="66"/>
        <v>0</v>
      </c>
      <c r="AM79" s="173">
        <f t="shared" si="66"/>
        <v>0</v>
      </c>
      <c r="AN79" s="173">
        <f t="shared" si="66"/>
        <v>0</v>
      </c>
      <c r="AO79" s="173">
        <f t="shared" si="66"/>
        <v>0</v>
      </c>
      <c r="AP79" s="173">
        <f t="shared" si="66"/>
        <v>0</v>
      </c>
      <c r="AQ79" s="173">
        <f t="shared" si="66"/>
        <v>0</v>
      </c>
      <c r="AR79" s="173">
        <f t="shared" si="66"/>
        <v>0</v>
      </c>
      <c r="AS79" s="173">
        <f t="shared" si="66"/>
        <v>0</v>
      </c>
      <c r="AT79" s="173">
        <f t="shared" si="66"/>
        <v>0</v>
      </c>
      <c r="AU79" s="173">
        <f t="shared" si="66"/>
        <v>0</v>
      </c>
      <c r="AV79" s="173">
        <f t="shared" si="66"/>
        <v>0</v>
      </c>
      <c r="AW79" s="173">
        <f t="shared" si="66"/>
        <v>0</v>
      </c>
      <c r="AX79" s="173">
        <f t="shared" si="66"/>
        <v>0</v>
      </c>
      <c r="AY79" s="173">
        <f t="shared" si="66"/>
        <v>0</v>
      </c>
      <c r="AZ79" s="173">
        <f t="shared" si="66"/>
        <v>0</v>
      </c>
      <c r="BA79" s="173">
        <f t="shared" si="66"/>
        <v>0</v>
      </c>
      <c r="BB79" s="173">
        <f t="shared" si="66"/>
        <v>0</v>
      </c>
      <c r="BC79" s="173">
        <f t="shared" si="66"/>
        <v>0</v>
      </c>
      <c r="BD79" s="173">
        <f t="shared" si="66"/>
        <v>0</v>
      </c>
      <c r="BE79" s="173">
        <f t="shared" si="66"/>
        <v>0</v>
      </c>
      <c r="BF79" s="173">
        <f t="shared" si="66"/>
        <v>0</v>
      </c>
      <c r="BG79" s="173">
        <f t="shared" si="66"/>
        <v>0</v>
      </c>
      <c r="BH79" s="173">
        <f t="shared" si="66"/>
        <v>0</v>
      </c>
      <c r="BI79" s="173">
        <f t="shared" si="66"/>
        <v>0</v>
      </c>
      <c r="BJ79" s="173">
        <f t="shared" si="66"/>
        <v>0</v>
      </c>
      <c r="BK79" s="173">
        <f t="shared" si="66"/>
        <v>0</v>
      </c>
      <c r="BL79" s="173">
        <f t="shared" si="66"/>
        <v>0</v>
      </c>
      <c r="BM79" s="151"/>
      <c r="BN79" s="239" t="str">
        <f>IFERROR(__xludf.DUMMYFUNCTION("""COMPUTED_VALUE"""),"Jan Ťoupal")</f>
        <v>Jan Ťoupal</v>
      </c>
      <c r="BO79" s="174">
        <f>IFERROR(__xludf.DUMMYFUNCTION("""COMPUTED_VALUE"""),4.0)</f>
        <v>4</v>
      </c>
      <c r="BP79" s="175"/>
      <c r="BQ79" s="174"/>
      <c r="BR79" s="175"/>
      <c r="BS79" s="174"/>
      <c r="BT79" s="175"/>
      <c r="BU79" s="174"/>
      <c r="BV79" s="175"/>
      <c r="BW79" s="174"/>
      <c r="BX79" s="175"/>
      <c r="BY79" s="174"/>
      <c r="BZ79" s="175"/>
      <c r="CA79" s="174"/>
      <c r="CB79" s="175"/>
      <c r="CC79" s="174"/>
      <c r="CD79" s="175"/>
      <c r="CE79" s="174"/>
      <c r="CF79" s="175"/>
      <c r="CG79" s="174"/>
      <c r="CH79" s="175"/>
      <c r="CI79" s="174"/>
      <c r="CJ79" s="175"/>
      <c r="CK79" s="174"/>
      <c r="CL79" s="175"/>
      <c r="CM79" s="174"/>
      <c r="CN79" s="175"/>
      <c r="CO79" s="174"/>
      <c r="CP79" s="175"/>
      <c r="CQ79" s="174"/>
      <c r="CR79" s="175"/>
      <c r="CS79" s="174"/>
      <c r="CT79" s="175"/>
      <c r="CU79" s="174"/>
      <c r="CV79" s="175"/>
      <c r="CW79" s="174"/>
      <c r="CX79" s="175"/>
      <c r="CY79" s="174"/>
      <c r="CZ79" s="175"/>
      <c r="DA79" s="174"/>
      <c r="DB79" s="175"/>
      <c r="DC79" s="174"/>
      <c r="DD79" s="175"/>
      <c r="DE79" s="174"/>
      <c r="DF79" s="175"/>
      <c r="DG79" s="174"/>
      <c r="DH79" s="175"/>
      <c r="DI79" s="174"/>
      <c r="DJ79" s="175"/>
      <c r="DK79" s="174"/>
      <c r="DL79" s="175"/>
      <c r="DM79" s="174"/>
      <c r="DN79" s="175"/>
      <c r="DO79" s="174"/>
      <c r="DP79" s="175"/>
      <c r="DQ79" s="174"/>
      <c r="DR79" s="175"/>
      <c r="DS79" s="174"/>
      <c r="DT79" s="175"/>
      <c r="DU79" s="174"/>
      <c r="DV79" s="175"/>
      <c r="DW79" s="174"/>
      <c r="DX79" s="175"/>
      <c r="DY79" s="240"/>
      <c r="DZ79" s="159" t="str">
        <f t="shared" si="26"/>
        <v>Jan Ťoupal</v>
      </c>
      <c r="EA79" s="202"/>
      <c r="EB79" s="203"/>
      <c r="EC79" s="202">
        <f>IFERROR(__xludf.DUMMYFUNCTION("""COMPUTED_VALUE"""),6.5)</f>
        <v>6.5</v>
      </c>
      <c r="ED79" s="203"/>
      <c r="EE79" s="202"/>
      <c r="EF79" s="203"/>
      <c r="EG79" s="202"/>
      <c r="EH79" s="203"/>
      <c r="EI79" s="202"/>
      <c r="EJ79" s="203"/>
      <c r="EK79" s="202"/>
      <c r="EL79" s="203"/>
      <c r="EM79" s="202"/>
      <c r="EN79" s="203"/>
      <c r="EO79" s="202"/>
      <c r="EP79" s="203"/>
      <c r="EQ79" s="202"/>
      <c r="ER79" s="203"/>
      <c r="ES79" s="202"/>
      <c r="ET79" s="203"/>
      <c r="EU79" s="202"/>
      <c r="EV79" s="203"/>
      <c r="EW79" s="202"/>
      <c r="EX79" s="203"/>
      <c r="EY79" s="202"/>
      <c r="EZ79" s="203"/>
      <c r="FA79" s="202"/>
      <c r="FB79" s="203"/>
      <c r="FC79" s="202"/>
      <c r="FD79" s="203"/>
      <c r="FE79" s="202"/>
      <c r="FF79" s="203"/>
      <c r="FG79" s="202"/>
      <c r="FH79" s="203"/>
      <c r="FI79" s="202"/>
      <c r="FJ79" s="203"/>
      <c r="FK79" s="202"/>
      <c r="FL79" s="203"/>
      <c r="FM79" s="202"/>
      <c r="FN79" s="203"/>
      <c r="FO79" s="202"/>
      <c r="FP79" s="203"/>
      <c r="FQ79" s="202"/>
      <c r="FR79" s="203"/>
      <c r="FS79" s="202"/>
      <c r="FT79" s="203"/>
      <c r="FU79" s="202"/>
      <c r="FV79" s="203"/>
      <c r="FW79" s="202"/>
      <c r="FX79" s="203"/>
      <c r="FY79" s="202"/>
      <c r="FZ79" s="203"/>
      <c r="GA79" s="202"/>
      <c r="GB79" s="203"/>
      <c r="GC79" s="202"/>
      <c r="GD79" s="203"/>
      <c r="GE79" s="202"/>
      <c r="GF79" s="203"/>
      <c r="GG79" s="202"/>
      <c r="GH79" s="203"/>
      <c r="GI79" s="202"/>
      <c r="GJ79" s="203"/>
      <c r="GK79" s="240"/>
      <c r="GL79" s="159" t="str">
        <f t="shared" si="27"/>
        <v>Jan Ťoupal</v>
      </c>
      <c r="GM79" s="202"/>
      <c r="GN79" s="203"/>
      <c r="GO79" s="202"/>
      <c r="GP79" s="203"/>
      <c r="GQ79" s="202"/>
      <c r="GR79" s="203"/>
      <c r="GS79" s="202"/>
      <c r="GT79" s="203"/>
      <c r="GU79" s="202"/>
      <c r="GV79" s="203"/>
      <c r="GW79" s="202"/>
      <c r="GX79" s="203"/>
      <c r="GY79" s="202"/>
      <c r="GZ79" s="203"/>
      <c r="HA79" s="202"/>
      <c r="HB79" s="203"/>
      <c r="HC79" s="202"/>
      <c r="HD79" s="203"/>
      <c r="HE79" s="202"/>
      <c r="HF79" s="203"/>
      <c r="HG79" s="202"/>
      <c r="HH79" s="203"/>
      <c r="HI79" s="202"/>
      <c r="HJ79" s="203"/>
      <c r="HK79" s="202"/>
      <c r="HL79" s="203"/>
      <c r="HM79" s="202"/>
      <c r="HN79" s="203"/>
      <c r="HO79" s="202"/>
      <c r="HP79" s="203"/>
      <c r="HQ79" s="202"/>
      <c r="HR79" s="203"/>
      <c r="HS79" s="202"/>
      <c r="HT79" s="203"/>
      <c r="HU79" s="202"/>
      <c r="HV79" s="203"/>
      <c r="HW79" s="202"/>
      <c r="HX79" s="203"/>
      <c r="HY79" s="202"/>
      <c r="HZ79" s="203"/>
      <c r="IA79" s="202"/>
      <c r="IB79" s="203"/>
      <c r="IC79" s="202"/>
      <c r="ID79" s="203"/>
      <c r="IE79" s="202"/>
      <c r="IF79" s="203"/>
      <c r="IG79" s="202"/>
      <c r="IH79" s="203"/>
      <c r="II79" s="202"/>
      <c r="IJ79" s="203"/>
      <c r="IK79" s="202"/>
      <c r="IL79" s="203"/>
      <c r="IM79" s="202"/>
      <c r="IN79" s="203"/>
      <c r="IO79" s="202"/>
      <c r="IP79" s="203"/>
      <c r="IQ79" s="202"/>
      <c r="IR79" s="203"/>
      <c r="IS79" s="202"/>
      <c r="IT79" s="203"/>
      <c r="IU79" s="202"/>
      <c r="IV79" s="203"/>
    </row>
    <row r="80">
      <c r="A80" s="225">
        <f>IFERROR(__xludf.DUMMYFUNCTION("""COMPUTED_VALUE"""),100.0)</f>
        <v>100</v>
      </c>
      <c r="B80" s="159" t="str">
        <f t="shared" si="24"/>
        <v>Simon Kurčík</v>
      </c>
      <c r="C80" s="173">
        <f t="shared" ref="C80:BL80" si="67">BO80+EA80+GM80</f>
        <v>0</v>
      </c>
      <c r="D80" s="173">
        <f t="shared" si="67"/>
        <v>0</v>
      </c>
      <c r="E80" s="173">
        <f t="shared" si="67"/>
        <v>0</v>
      </c>
      <c r="F80" s="173">
        <f t="shared" si="67"/>
        <v>0</v>
      </c>
      <c r="G80" s="173">
        <f t="shared" si="67"/>
        <v>0</v>
      </c>
      <c r="H80" s="173">
        <f t="shared" si="67"/>
        <v>0</v>
      </c>
      <c r="I80" s="173">
        <f t="shared" si="67"/>
        <v>0</v>
      </c>
      <c r="J80" s="173">
        <f t="shared" si="67"/>
        <v>0</v>
      </c>
      <c r="K80" s="173">
        <f t="shared" si="67"/>
        <v>0</v>
      </c>
      <c r="L80" s="173">
        <f t="shared" si="67"/>
        <v>0</v>
      </c>
      <c r="M80" s="173">
        <f t="shared" si="67"/>
        <v>0</v>
      </c>
      <c r="N80" s="173">
        <f t="shared" si="67"/>
        <v>0</v>
      </c>
      <c r="O80" s="173">
        <f t="shared" si="67"/>
        <v>0</v>
      </c>
      <c r="P80" s="173">
        <f t="shared" si="67"/>
        <v>0</v>
      </c>
      <c r="Q80" s="173">
        <f t="shared" si="67"/>
        <v>0</v>
      </c>
      <c r="R80" s="173">
        <f t="shared" si="67"/>
        <v>0</v>
      </c>
      <c r="S80" s="173">
        <f t="shared" si="67"/>
        <v>0</v>
      </c>
      <c r="T80" s="173">
        <f t="shared" si="67"/>
        <v>0</v>
      </c>
      <c r="U80" s="173">
        <f t="shared" si="67"/>
        <v>0</v>
      </c>
      <c r="V80" s="173">
        <f t="shared" si="67"/>
        <v>0</v>
      </c>
      <c r="W80" s="173">
        <f t="shared" si="67"/>
        <v>0</v>
      </c>
      <c r="X80" s="173">
        <f t="shared" si="67"/>
        <v>0</v>
      </c>
      <c r="Y80" s="173">
        <f t="shared" si="67"/>
        <v>0</v>
      </c>
      <c r="Z80" s="173">
        <f t="shared" si="67"/>
        <v>0</v>
      </c>
      <c r="AA80" s="173">
        <f t="shared" si="67"/>
        <v>0</v>
      </c>
      <c r="AB80" s="173">
        <f t="shared" si="67"/>
        <v>0</v>
      </c>
      <c r="AC80" s="173">
        <f t="shared" si="67"/>
        <v>0</v>
      </c>
      <c r="AD80" s="173">
        <f t="shared" si="67"/>
        <v>0</v>
      </c>
      <c r="AE80" s="173">
        <f t="shared" si="67"/>
        <v>0</v>
      </c>
      <c r="AF80" s="173">
        <f t="shared" si="67"/>
        <v>0</v>
      </c>
      <c r="AG80" s="173">
        <f t="shared" si="67"/>
        <v>0</v>
      </c>
      <c r="AH80" s="173">
        <f t="shared" si="67"/>
        <v>0</v>
      </c>
      <c r="AI80" s="173">
        <f t="shared" si="67"/>
        <v>0</v>
      </c>
      <c r="AJ80" s="173">
        <f t="shared" si="67"/>
        <v>0</v>
      </c>
      <c r="AK80" s="173">
        <f t="shared" si="67"/>
        <v>0</v>
      </c>
      <c r="AL80" s="173">
        <f t="shared" si="67"/>
        <v>0</v>
      </c>
      <c r="AM80" s="173">
        <f t="shared" si="67"/>
        <v>0</v>
      </c>
      <c r="AN80" s="173">
        <f t="shared" si="67"/>
        <v>0</v>
      </c>
      <c r="AO80" s="173">
        <f t="shared" si="67"/>
        <v>0</v>
      </c>
      <c r="AP80" s="173">
        <f t="shared" si="67"/>
        <v>0</v>
      </c>
      <c r="AQ80" s="173">
        <f t="shared" si="67"/>
        <v>0</v>
      </c>
      <c r="AR80" s="173">
        <f t="shared" si="67"/>
        <v>0</v>
      </c>
      <c r="AS80" s="173">
        <f t="shared" si="67"/>
        <v>0</v>
      </c>
      <c r="AT80" s="173">
        <f t="shared" si="67"/>
        <v>0</v>
      </c>
      <c r="AU80" s="173">
        <f t="shared" si="67"/>
        <v>0</v>
      </c>
      <c r="AV80" s="173">
        <f t="shared" si="67"/>
        <v>0</v>
      </c>
      <c r="AW80" s="173">
        <f t="shared" si="67"/>
        <v>0</v>
      </c>
      <c r="AX80" s="173">
        <f t="shared" si="67"/>
        <v>0</v>
      </c>
      <c r="AY80" s="173">
        <f t="shared" si="67"/>
        <v>0</v>
      </c>
      <c r="AZ80" s="173">
        <f t="shared" si="67"/>
        <v>0</v>
      </c>
      <c r="BA80" s="173">
        <f t="shared" si="67"/>
        <v>0</v>
      </c>
      <c r="BB80" s="173">
        <f t="shared" si="67"/>
        <v>0</v>
      </c>
      <c r="BC80" s="173">
        <f t="shared" si="67"/>
        <v>0</v>
      </c>
      <c r="BD80" s="173">
        <f t="shared" si="67"/>
        <v>0</v>
      </c>
      <c r="BE80" s="173">
        <f t="shared" si="67"/>
        <v>0</v>
      </c>
      <c r="BF80" s="173">
        <f t="shared" si="67"/>
        <v>0</v>
      </c>
      <c r="BG80" s="173">
        <f t="shared" si="67"/>
        <v>0</v>
      </c>
      <c r="BH80" s="173">
        <f t="shared" si="67"/>
        <v>0</v>
      </c>
      <c r="BI80" s="173">
        <f t="shared" si="67"/>
        <v>0</v>
      </c>
      <c r="BJ80" s="173">
        <f t="shared" si="67"/>
        <v>0</v>
      </c>
      <c r="BK80" s="173">
        <f t="shared" si="67"/>
        <v>0</v>
      </c>
      <c r="BL80" s="173">
        <f t="shared" si="67"/>
        <v>0</v>
      </c>
      <c r="BM80" s="151"/>
      <c r="BN80" s="239" t="str">
        <f>IFERROR(__xludf.DUMMYFUNCTION("""COMPUTED_VALUE"""),"Simon Kurčík")</f>
        <v>Simon Kurčík</v>
      </c>
      <c r="BO80" s="174"/>
      <c r="BP80" s="175"/>
      <c r="BQ80" s="174"/>
      <c r="BR80" s="175"/>
      <c r="BS80" s="174"/>
      <c r="BT80" s="175"/>
      <c r="BU80" s="174"/>
      <c r="BV80" s="175"/>
      <c r="BW80" s="174"/>
      <c r="BX80" s="175"/>
      <c r="BY80" s="174"/>
      <c r="BZ80" s="175"/>
      <c r="CA80" s="174"/>
      <c r="CB80" s="175"/>
      <c r="CC80" s="174"/>
      <c r="CD80" s="175"/>
      <c r="CE80" s="174"/>
      <c r="CF80" s="175"/>
      <c r="CG80" s="174"/>
      <c r="CH80" s="175"/>
      <c r="CI80" s="174"/>
      <c r="CJ80" s="175"/>
      <c r="CK80" s="174"/>
      <c r="CL80" s="175"/>
      <c r="CM80" s="174"/>
      <c r="CN80" s="175"/>
      <c r="CO80" s="174"/>
      <c r="CP80" s="175"/>
      <c r="CQ80" s="174"/>
      <c r="CR80" s="175"/>
      <c r="CS80" s="174"/>
      <c r="CT80" s="175"/>
      <c r="CU80" s="174"/>
      <c r="CV80" s="175"/>
      <c r="CW80" s="174"/>
      <c r="CX80" s="175"/>
      <c r="CY80" s="174"/>
      <c r="CZ80" s="175"/>
      <c r="DA80" s="174"/>
      <c r="DB80" s="175"/>
      <c r="DC80" s="174"/>
      <c r="DD80" s="175"/>
      <c r="DE80" s="174"/>
      <c r="DF80" s="175"/>
      <c r="DG80" s="174"/>
      <c r="DH80" s="175"/>
      <c r="DI80" s="174"/>
      <c r="DJ80" s="175"/>
      <c r="DK80" s="174"/>
      <c r="DL80" s="175"/>
      <c r="DM80" s="174"/>
      <c r="DN80" s="175"/>
      <c r="DO80" s="174"/>
      <c r="DP80" s="175"/>
      <c r="DQ80" s="174"/>
      <c r="DR80" s="175"/>
      <c r="DS80" s="174"/>
      <c r="DT80" s="175"/>
      <c r="DU80" s="174"/>
      <c r="DV80" s="175"/>
      <c r="DW80" s="174"/>
      <c r="DX80" s="175"/>
      <c r="DY80" s="240"/>
      <c r="DZ80" s="159" t="str">
        <f t="shared" si="26"/>
        <v>Simon Kurčík</v>
      </c>
      <c r="EA80" s="202"/>
      <c r="EB80" s="203"/>
      <c r="EC80" s="202"/>
      <c r="ED80" s="203"/>
      <c r="EE80" s="202"/>
      <c r="EF80" s="203"/>
      <c r="EG80" s="202"/>
      <c r="EH80" s="203"/>
      <c r="EI80" s="202"/>
      <c r="EJ80" s="203"/>
      <c r="EK80" s="202"/>
      <c r="EL80" s="203"/>
      <c r="EM80" s="202"/>
      <c r="EN80" s="203"/>
      <c r="EO80" s="202"/>
      <c r="EP80" s="203"/>
      <c r="EQ80" s="202"/>
      <c r="ER80" s="203"/>
      <c r="ES80" s="202"/>
      <c r="ET80" s="203"/>
      <c r="EU80" s="202"/>
      <c r="EV80" s="203"/>
      <c r="EW80" s="202"/>
      <c r="EX80" s="203"/>
      <c r="EY80" s="202"/>
      <c r="EZ80" s="203"/>
      <c r="FA80" s="202"/>
      <c r="FB80" s="203"/>
      <c r="FC80" s="202"/>
      <c r="FD80" s="203"/>
      <c r="FE80" s="202"/>
      <c r="FF80" s="203"/>
      <c r="FG80" s="202"/>
      <c r="FH80" s="203"/>
      <c r="FI80" s="202"/>
      <c r="FJ80" s="203"/>
      <c r="FK80" s="202"/>
      <c r="FL80" s="203"/>
      <c r="FM80" s="202"/>
      <c r="FN80" s="203"/>
      <c r="FO80" s="202"/>
      <c r="FP80" s="203"/>
      <c r="FQ80" s="202"/>
      <c r="FR80" s="203"/>
      <c r="FS80" s="202"/>
      <c r="FT80" s="203"/>
      <c r="FU80" s="202"/>
      <c r="FV80" s="203"/>
      <c r="FW80" s="202"/>
      <c r="FX80" s="203"/>
      <c r="FY80" s="202"/>
      <c r="FZ80" s="203"/>
      <c r="GA80" s="202"/>
      <c r="GB80" s="203"/>
      <c r="GC80" s="202"/>
      <c r="GD80" s="203"/>
      <c r="GE80" s="202"/>
      <c r="GF80" s="203"/>
      <c r="GG80" s="202"/>
      <c r="GH80" s="203"/>
      <c r="GI80" s="202"/>
      <c r="GJ80" s="203"/>
      <c r="GK80" s="240"/>
      <c r="GL80" s="159" t="str">
        <f t="shared" si="27"/>
        <v>Simon Kurčík</v>
      </c>
      <c r="GM80" s="202"/>
      <c r="GN80" s="203"/>
      <c r="GO80" s="202"/>
      <c r="GP80" s="203"/>
      <c r="GQ80" s="202"/>
      <c r="GR80" s="203"/>
      <c r="GS80" s="202"/>
      <c r="GT80" s="203"/>
      <c r="GU80" s="202"/>
      <c r="GV80" s="203"/>
      <c r="GW80" s="202"/>
      <c r="GX80" s="203"/>
      <c r="GY80" s="202"/>
      <c r="GZ80" s="203"/>
      <c r="HA80" s="202"/>
      <c r="HB80" s="203"/>
      <c r="HC80" s="202"/>
      <c r="HD80" s="203"/>
      <c r="HE80" s="202"/>
      <c r="HF80" s="203"/>
      <c r="HG80" s="202"/>
      <c r="HH80" s="203"/>
      <c r="HI80" s="202"/>
      <c r="HJ80" s="203"/>
      <c r="HK80" s="202"/>
      <c r="HL80" s="203"/>
      <c r="HM80" s="202"/>
      <c r="HN80" s="203"/>
      <c r="HO80" s="202"/>
      <c r="HP80" s="203"/>
      <c r="HQ80" s="202"/>
      <c r="HR80" s="203"/>
      <c r="HS80" s="202"/>
      <c r="HT80" s="203"/>
      <c r="HU80" s="202"/>
      <c r="HV80" s="203"/>
      <c r="HW80" s="202"/>
      <c r="HX80" s="203"/>
      <c r="HY80" s="202"/>
      <c r="HZ80" s="203"/>
      <c r="IA80" s="202"/>
      <c r="IB80" s="203"/>
      <c r="IC80" s="202"/>
      <c r="ID80" s="203"/>
      <c r="IE80" s="202"/>
      <c r="IF80" s="203"/>
      <c r="IG80" s="202"/>
      <c r="IH80" s="203"/>
      <c r="II80" s="202"/>
      <c r="IJ80" s="203"/>
      <c r="IK80" s="202"/>
      <c r="IL80" s="203"/>
      <c r="IM80" s="202"/>
      <c r="IN80" s="203"/>
      <c r="IO80" s="202"/>
      <c r="IP80" s="203"/>
      <c r="IQ80" s="202"/>
      <c r="IR80" s="203"/>
      <c r="IS80" s="202"/>
      <c r="IT80" s="203"/>
      <c r="IU80" s="202"/>
      <c r="IV80" s="203"/>
    </row>
    <row r="81">
      <c r="A81" s="225">
        <f>IFERROR(__xludf.DUMMYFUNCTION("""COMPUTED_VALUE"""),100.0)</f>
        <v>100</v>
      </c>
      <c r="B81" s="159" t="str">
        <f t="shared" si="24"/>
        <v>Jiří Frankl</v>
      </c>
      <c r="C81" s="173">
        <f t="shared" ref="C81:BL81" si="68">BO81+EA81+GM81</f>
        <v>0</v>
      </c>
      <c r="D81" s="173">
        <f t="shared" si="68"/>
        <v>0</v>
      </c>
      <c r="E81" s="173">
        <f t="shared" si="68"/>
        <v>10</v>
      </c>
      <c r="F81" s="173">
        <f t="shared" si="68"/>
        <v>2000</v>
      </c>
      <c r="G81" s="173">
        <f t="shared" si="68"/>
        <v>14.5</v>
      </c>
      <c r="H81" s="173">
        <f t="shared" si="68"/>
        <v>0</v>
      </c>
      <c r="I81" s="173">
        <f t="shared" si="68"/>
        <v>0</v>
      </c>
      <c r="J81" s="173">
        <f t="shared" si="68"/>
        <v>0</v>
      </c>
      <c r="K81" s="173">
        <f t="shared" si="68"/>
        <v>0</v>
      </c>
      <c r="L81" s="173">
        <f t="shared" si="68"/>
        <v>0</v>
      </c>
      <c r="M81" s="173">
        <f t="shared" si="68"/>
        <v>7</v>
      </c>
      <c r="N81" s="173">
        <f t="shared" si="68"/>
        <v>0</v>
      </c>
      <c r="O81" s="173">
        <f t="shared" si="68"/>
        <v>2</v>
      </c>
      <c r="P81" s="173">
        <f t="shared" si="68"/>
        <v>2000</v>
      </c>
      <c r="Q81" s="173">
        <f t="shared" si="68"/>
        <v>0</v>
      </c>
      <c r="R81" s="173">
        <f t="shared" si="68"/>
        <v>0</v>
      </c>
      <c r="S81" s="173">
        <f t="shared" si="68"/>
        <v>0</v>
      </c>
      <c r="T81" s="173">
        <f t="shared" si="68"/>
        <v>0</v>
      </c>
      <c r="U81" s="173">
        <f t="shared" si="68"/>
        <v>0</v>
      </c>
      <c r="V81" s="173">
        <f t="shared" si="68"/>
        <v>0</v>
      </c>
      <c r="W81" s="173">
        <f t="shared" si="68"/>
        <v>8</v>
      </c>
      <c r="X81" s="173">
        <f t="shared" si="68"/>
        <v>0</v>
      </c>
      <c r="Y81" s="173">
        <f t="shared" si="68"/>
        <v>0</v>
      </c>
      <c r="Z81" s="173">
        <f t="shared" si="68"/>
        <v>0</v>
      </c>
      <c r="AA81" s="173">
        <f t="shared" si="68"/>
        <v>8.5</v>
      </c>
      <c r="AB81" s="173">
        <f t="shared" si="68"/>
        <v>1500</v>
      </c>
      <c r="AC81" s="173">
        <f t="shared" si="68"/>
        <v>16</v>
      </c>
      <c r="AD81" s="173">
        <f t="shared" si="68"/>
        <v>1600</v>
      </c>
      <c r="AE81" s="173">
        <f t="shared" si="68"/>
        <v>10</v>
      </c>
      <c r="AF81" s="173">
        <f t="shared" si="68"/>
        <v>1000</v>
      </c>
      <c r="AG81" s="173">
        <f t="shared" si="68"/>
        <v>6.5</v>
      </c>
      <c r="AH81" s="173">
        <f t="shared" si="68"/>
        <v>650</v>
      </c>
      <c r="AI81" s="173">
        <f t="shared" si="68"/>
        <v>12</v>
      </c>
      <c r="AJ81" s="173">
        <f t="shared" si="68"/>
        <v>1200</v>
      </c>
      <c r="AK81" s="173">
        <f t="shared" si="68"/>
        <v>1</v>
      </c>
      <c r="AL81" s="173">
        <f t="shared" si="68"/>
        <v>0</v>
      </c>
      <c r="AM81" s="173">
        <f t="shared" si="68"/>
        <v>7</v>
      </c>
      <c r="AN81" s="173">
        <f t="shared" si="68"/>
        <v>800</v>
      </c>
      <c r="AO81" s="173">
        <f t="shared" si="68"/>
        <v>0</v>
      </c>
      <c r="AP81" s="173">
        <f t="shared" si="68"/>
        <v>0</v>
      </c>
      <c r="AQ81" s="173">
        <f t="shared" si="68"/>
        <v>3</v>
      </c>
      <c r="AR81" s="173">
        <f t="shared" si="68"/>
        <v>300</v>
      </c>
      <c r="AS81" s="173">
        <f t="shared" si="68"/>
        <v>14</v>
      </c>
      <c r="AT81" s="173">
        <f t="shared" si="68"/>
        <v>1400</v>
      </c>
      <c r="AU81" s="173">
        <f t="shared" si="68"/>
        <v>13</v>
      </c>
      <c r="AV81" s="173">
        <f t="shared" si="68"/>
        <v>1300</v>
      </c>
      <c r="AW81" s="173">
        <f t="shared" si="68"/>
        <v>0</v>
      </c>
      <c r="AX81" s="173">
        <f t="shared" si="68"/>
        <v>0</v>
      </c>
      <c r="AY81" s="173">
        <f t="shared" si="68"/>
        <v>0</v>
      </c>
      <c r="AZ81" s="173">
        <f t="shared" si="68"/>
        <v>0</v>
      </c>
      <c r="BA81" s="173">
        <f t="shared" si="68"/>
        <v>0</v>
      </c>
      <c r="BB81" s="173">
        <f t="shared" si="68"/>
        <v>0</v>
      </c>
      <c r="BC81" s="173">
        <f t="shared" si="68"/>
        <v>0</v>
      </c>
      <c r="BD81" s="173">
        <f t="shared" si="68"/>
        <v>0</v>
      </c>
      <c r="BE81" s="173">
        <f t="shared" si="68"/>
        <v>0</v>
      </c>
      <c r="BF81" s="173">
        <f t="shared" si="68"/>
        <v>0</v>
      </c>
      <c r="BG81" s="173">
        <f t="shared" si="68"/>
        <v>0</v>
      </c>
      <c r="BH81" s="173">
        <f t="shared" si="68"/>
        <v>0</v>
      </c>
      <c r="BI81" s="173">
        <f t="shared" si="68"/>
        <v>0</v>
      </c>
      <c r="BJ81" s="173">
        <f t="shared" si="68"/>
        <v>0</v>
      </c>
      <c r="BK81" s="173">
        <f t="shared" si="68"/>
        <v>0</v>
      </c>
      <c r="BL81" s="173">
        <f t="shared" si="68"/>
        <v>0</v>
      </c>
      <c r="BM81" s="151"/>
      <c r="BN81" s="239" t="str">
        <f>IFERROR(__xludf.DUMMYFUNCTION("""COMPUTED_VALUE"""),"Jiří Frankl")</f>
        <v>Jiří Frankl</v>
      </c>
      <c r="BO81" s="174"/>
      <c r="BP81" s="175"/>
      <c r="BQ81" s="174"/>
      <c r="BR81" s="175"/>
      <c r="BS81" s="174"/>
      <c r="BT81" s="175"/>
      <c r="BU81" s="174"/>
      <c r="BV81" s="175"/>
      <c r="BW81" s="174"/>
      <c r="BX81" s="175"/>
      <c r="BY81" s="174"/>
      <c r="BZ81" s="175"/>
      <c r="CA81" s="174"/>
      <c r="CB81" s="175"/>
      <c r="CC81" s="174"/>
      <c r="CD81" s="175"/>
      <c r="CE81" s="174"/>
      <c r="CF81" s="175"/>
      <c r="CG81" s="174"/>
      <c r="CH81" s="175"/>
      <c r="CI81" s="174"/>
      <c r="CJ81" s="175"/>
      <c r="CK81" s="174"/>
      <c r="CL81" s="175"/>
      <c r="CM81" s="174"/>
      <c r="CN81" s="175"/>
      <c r="CO81" s="174"/>
      <c r="CP81" s="175"/>
      <c r="CQ81" s="174"/>
      <c r="CR81" s="175"/>
      <c r="CS81" s="174"/>
      <c r="CT81" s="175"/>
      <c r="CU81" s="174"/>
      <c r="CV81" s="175"/>
      <c r="CW81" s="174"/>
      <c r="CX81" s="175"/>
      <c r="CY81" s="174"/>
      <c r="CZ81" s="175"/>
      <c r="DA81" s="174"/>
      <c r="DB81" s="175"/>
      <c r="DC81" s="174"/>
      <c r="DD81" s="175"/>
      <c r="DE81" s="174"/>
      <c r="DF81" s="175"/>
      <c r="DG81" s="174"/>
      <c r="DH81" s="175"/>
      <c r="DI81" s="174"/>
      <c r="DJ81" s="175"/>
      <c r="DK81" s="174"/>
      <c r="DL81" s="175"/>
      <c r="DM81" s="174"/>
      <c r="DN81" s="175"/>
      <c r="DO81" s="174"/>
      <c r="DP81" s="175"/>
      <c r="DQ81" s="174"/>
      <c r="DR81" s="175"/>
      <c r="DS81" s="174"/>
      <c r="DT81" s="175"/>
      <c r="DU81" s="174"/>
      <c r="DV81" s="175"/>
      <c r="DW81" s="174"/>
      <c r="DX81" s="175"/>
      <c r="DY81" s="240"/>
      <c r="DZ81" s="159" t="str">
        <f t="shared" si="26"/>
        <v>Jiří Frankl</v>
      </c>
      <c r="EA81" s="202"/>
      <c r="EB81" s="203"/>
      <c r="EC81" s="202"/>
      <c r="ED81" s="203"/>
      <c r="EE81" s="202"/>
      <c r="EF81" s="203"/>
      <c r="EG81" s="202"/>
      <c r="EH81" s="203"/>
      <c r="EI81" s="202"/>
      <c r="EJ81" s="203"/>
      <c r="EK81" s="202"/>
      <c r="EL81" s="203"/>
      <c r="EM81" s="202"/>
      <c r="EN81" s="203"/>
      <c r="EO81" s="202"/>
      <c r="EP81" s="203"/>
      <c r="EQ81" s="202"/>
      <c r="ER81" s="203"/>
      <c r="ES81" s="202"/>
      <c r="ET81" s="203"/>
      <c r="EU81" s="202"/>
      <c r="EV81" s="203"/>
      <c r="EW81" s="202"/>
      <c r="EX81" s="203"/>
      <c r="EY81" s="202"/>
      <c r="EZ81" s="203"/>
      <c r="FA81" s="202"/>
      <c r="FB81" s="203"/>
      <c r="FC81" s="202"/>
      <c r="FD81" s="203"/>
      <c r="FE81" s="202"/>
      <c r="FF81" s="203"/>
      <c r="FG81" s="202"/>
      <c r="FH81" s="203"/>
      <c r="FI81" s="202"/>
      <c r="FJ81" s="203"/>
      <c r="FK81" s="202"/>
      <c r="FL81" s="203"/>
      <c r="FM81" s="202"/>
      <c r="FN81" s="203"/>
      <c r="FO81" s="202"/>
      <c r="FP81" s="203"/>
      <c r="FQ81" s="202"/>
      <c r="FR81" s="203"/>
      <c r="FS81" s="202"/>
      <c r="FT81" s="203"/>
      <c r="FU81" s="202"/>
      <c r="FV81" s="203"/>
      <c r="FW81" s="202"/>
      <c r="FX81" s="203"/>
      <c r="FY81" s="202"/>
      <c r="FZ81" s="203"/>
      <c r="GA81" s="202"/>
      <c r="GB81" s="203"/>
      <c r="GC81" s="202"/>
      <c r="GD81" s="203"/>
      <c r="GE81" s="202"/>
      <c r="GF81" s="203"/>
      <c r="GG81" s="202"/>
      <c r="GH81" s="203"/>
      <c r="GI81" s="202"/>
      <c r="GJ81" s="203"/>
      <c r="GK81" s="240"/>
      <c r="GL81" s="159" t="str">
        <f t="shared" si="27"/>
        <v>Jiří Frankl</v>
      </c>
      <c r="GM81" s="202"/>
      <c r="GN81" s="203"/>
      <c r="GO81" s="202">
        <f>IFERROR(__xludf.DUMMYFUNCTION("""COMPUTED_VALUE"""),10.0)</f>
        <v>10</v>
      </c>
      <c r="GP81" s="203">
        <f>IFERROR(__xludf.DUMMYFUNCTION("""COMPUTED_VALUE"""),2000.0)</f>
        <v>2000</v>
      </c>
      <c r="GQ81" s="202">
        <f>IFERROR(__xludf.DUMMYFUNCTION("""COMPUTED_VALUE"""),14.5)</f>
        <v>14.5</v>
      </c>
      <c r="GR81" s="203"/>
      <c r="GS81" s="202"/>
      <c r="GT81" s="203"/>
      <c r="GU81" s="202"/>
      <c r="GV81" s="203"/>
      <c r="GW81" s="202">
        <f>IFERROR(__xludf.DUMMYFUNCTION("""COMPUTED_VALUE"""),7.0)</f>
        <v>7</v>
      </c>
      <c r="GX81" s="203"/>
      <c r="GY81" s="202">
        <f>IFERROR(__xludf.DUMMYFUNCTION("""COMPUTED_VALUE"""),2.0)</f>
        <v>2</v>
      </c>
      <c r="GZ81" s="203">
        <f>IFERROR(__xludf.DUMMYFUNCTION("""COMPUTED_VALUE"""),2000.0)</f>
        <v>2000</v>
      </c>
      <c r="HA81" s="202"/>
      <c r="HB81" s="203"/>
      <c r="HC81" s="202"/>
      <c r="HD81" s="203"/>
      <c r="HE81" s="202"/>
      <c r="HF81" s="203"/>
      <c r="HG81" s="202">
        <f>IFERROR(__xludf.DUMMYFUNCTION("""COMPUTED_VALUE"""),8.0)</f>
        <v>8</v>
      </c>
      <c r="HH81" s="203"/>
      <c r="HI81" s="202"/>
      <c r="HJ81" s="203"/>
      <c r="HK81" s="202">
        <f>IFERROR(__xludf.DUMMYFUNCTION("""COMPUTED_VALUE"""),8.5)</f>
        <v>8.5</v>
      </c>
      <c r="HL81" s="203">
        <f>IFERROR(__xludf.DUMMYFUNCTION("""COMPUTED_VALUE"""),1500.0)</f>
        <v>1500</v>
      </c>
      <c r="HM81" s="202">
        <f>IFERROR(__xludf.DUMMYFUNCTION("""COMPUTED_VALUE"""),16.0)</f>
        <v>16</v>
      </c>
      <c r="HN81" s="203">
        <f>IFERROR(__xludf.DUMMYFUNCTION("""COMPUTED_VALUE"""),1600.0)</f>
        <v>1600</v>
      </c>
      <c r="HO81" s="202">
        <f>IFERROR(__xludf.DUMMYFUNCTION("""COMPUTED_VALUE"""),10.0)</f>
        <v>10</v>
      </c>
      <c r="HP81" s="203">
        <f>IFERROR(__xludf.DUMMYFUNCTION("""COMPUTED_VALUE"""),1000.0)</f>
        <v>1000</v>
      </c>
      <c r="HQ81" s="202">
        <f>IFERROR(__xludf.DUMMYFUNCTION("""COMPUTED_VALUE"""),6.5)</f>
        <v>6.5</v>
      </c>
      <c r="HR81" s="203">
        <f>IFERROR(__xludf.DUMMYFUNCTION("""COMPUTED_VALUE"""),650.0)</f>
        <v>650</v>
      </c>
      <c r="HS81" s="202">
        <f>IFERROR(__xludf.DUMMYFUNCTION("""COMPUTED_VALUE"""),12.0)</f>
        <v>12</v>
      </c>
      <c r="HT81" s="203">
        <f>IFERROR(__xludf.DUMMYFUNCTION("""COMPUTED_VALUE"""),1200.0)</f>
        <v>1200</v>
      </c>
      <c r="HU81" s="202">
        <f>IFERROR(__xludf.DUMMYFUNCTION("""COMPUTED_VALUE"""),1.0)</f>
        <v>1</v>
      </c>
      <c r="HV81" s="203"/>
      <c r="HW81" s="202">
        <f>IFERROR(__xludf.DUMMYFUNCTION("""COMPUTED_VALUE"""),7.0)</f>
        <v>7</v>
      </c>
      <c r="HX81" s="203">
        <f>IFERROR(__xludf.DUMMYFUNCTION("""COMPUTED_VALUE"""),800.0)</f>
        <v>800</v>
      </c>
      <c r="HY81" s="202"/>
      <c r="HZ81" s="203"/>
      <c r="IA81" s="202">
        <f>IFERROR(__xludf.DUMMYFUNCTION("""COMPUTED_VALUE"""),3.0)</f>
        <v>3</v>
      </c>
      <c r="IB81" s="203">
        <f>IFERROR(__xludf.DUMMYFUNCTION("""COMPUTED_VALUE"""),300.0)</f>
        <v>300</v>
      </c>
      <c r="IC81" s="202">
        <f>IFERROR(__xludf.DUMMYFUNCTION("""COMPUTED_VALUE"""),14.0)</f>
        <v>14</v>
      </c>
      <c r="ID81" s="203">
        <f>IFERROR(__xludf.DUMMYFUNCTION("""COMPUTED_VALUE"""),1400.0)</f>
        <v>1400</v>
      </c>
      <c r="IE81" s="202">
        <f>IFERROR(__xludf.DUMMYFUNCTION("""COMPUTED_VALUE"""),13.0)</f>
        <v>13</v>
      </c>
      <c r="IF81" s="203">
        <f>IFERROR(__xludf.DUMMYFUNCTION("""COMPUTED_VALUE"""),1300.0)</f>
        <v>1300</v>
      </c>
      <c r="IG81" s="202"/>
      <c r="IH81" s="203"/>
      <c r="II81" s="202"/>
      <c r="IJ81" s="203"/>
      <c r="IK81" s="202"/>
      <c r="IL81" s="203"/>
      <c r="IM81" s="202"/>
      <c r="IN81" s="203"/>
      <c r="IO81" s="202"/>
      <c r="IP81" s="203"/>
      <c r="IQ81" s="202"/>
      <c r="IR81" s="203"/>
      <c r="IS81" s="202"/>
      <c r="IT81" s="203"/>
      <c r="IU81" s="202"/>
      <c r="IV81" s="203"/>
    </row>
    <row r="82">
      <c r="A82" s="225">
        <f>IFERROR(__xludf.DUMMYFUNCTION("""COMPUTED_VALUE"""),100.0)</f>
        <v>100</v>
      </c>
      <c r="B82" s="159" t="str">
        <f t="shared" si="24"/>
        <v>Matěj Štolba</v>
      </c>
      <c r="C82" s="173">
        <f t="shared" ref="C82:BL82" si="69">BO82+EA82+GM82</f>
        <v>0</v>
      </c>
      <c r="D82" s="173">
        <f t="shared" si="69"/>
        <v>0</v>
      </c>
      <c r="E82" s="173">
        <f t="shared" si="69"/>
        <v>0</v>
      </c>
      <c r="F82" s="173">
        <f t="shared" si="69"/>
        <v>0</v>
      </c>
      <c r="G82" s="173">
        <f t="shared" si="69"/>
        <v>0</v>
      </c>
      <c r="H82" s="173">
        <f t="shared" si="69"/>
        <v>0</v>
      </c>
      <c r="I82" s="173">
        <f t="shared" si="69"/>
        <v>0</v>
      </c>
      <c r="J82" s="173">
        <f t="shared" si="69"/>
        <v>0</v>
      </c>
      <c r="K82" s="173">
        <f t="shared" si="69"/>
        <v>0</v>
      </c>
      <c r="L82" s="173">
        <f t="shared" si="69"/>
        <v>0</v>
      </c>
      <c r="M82" s="173">
        <f t="shared" si="69"/>
        <v>0</v>
      </c>
      <c r="N82" s="173">
        <f t="shared" si="69"/>
        <v>0</v>
      </c>
      <c r="O82" s="173">
        <f t="shared" si="69"/>
        <v>0</v>
      </c>
      <c r="P82" s="173">
        <f t="shared" si="69"/>
        <v>0</v>
      </c>
      <c r="Q82" s="173">
        <f t="shared" si="69"/>
        <v>0</v>
      </c>
      <c r="R82" s="173">
        <f t="shared" si="69"/>
        <v>0</v>
      </c>
      <c r="S82" s="173">
        <f t="shared" si="69"/>
        <v>0</v>
      </c>
      <c r="T82" s="173">
        <f t="shared" si="69"/>
        <v>0</v>
      </c>
      <c r="U82" s="173">
        <f t="shared" si="69"/>
        <v>0</v>
      </c>
      <c r="V82" s="173">
        <f t="shared" si="69"/>
        <v>0</v>
      </c>
      <c r="W82" s="173">
        <f t="shared" si="69"/>
        <v>0</v>
      </c>
      <c r="X82" s="173">
        <f t="shared" si="69"/>
        <v>0</v>
      </c>
      <c r="Y82" s="173">
        <f t="shared" si="69"/>
        <v>0</v>
      </c>
      <c r="Z82" s="173">
        <f t="shared" si="69"/>
        <v>0</v>
      </c>
      <c r="AA82" s="173">
        <f t="shared" si="69"/>
        <v>0</v>
      </c>
      <c r="AB82" s="173">
        <f t="shared" si="69"/>
        <v>0</v>
      </c>
      <c r="AC82" s="173">
        <f t="shared" si="69"/>
        <v>0</v>
      </c>
      <c r="AD82" s="173">
        <f t="shared" si="69"/>
        <v>0</v>
      </c>
      <c r="AE82" s="173">
        <f t="shared" si="69"/>
        <v>0</v>
      </c>
      <c r="AF82" s="173">
        <f t="shared" si="69"/>
        <v>0</v>
      </c>
      <c r="AG82" s="173">
        <f t="shared" si="69"/>
        <v>0</v>
      </c>
      <c r="AH82" s="173">
        <f t="shared" si="69"/>
        <v>0</v>
      </c>
      <c r="AI82" s="173">
        <f t="shared" si="69"/>
        <v>0</v>
      </c>
      <c r="AJ82" s="173">
        <f t="shared" si="69"/>
        <v>0</v>
      </c>
      <c r="AK82" s="173">
        <f t="shared" si="69"/>
        <v>0</v>
      </c>
      <c r="AL82" s="173">
        <f t="shared" si="69"/>
        <v>0</v>
      </c>
      <c r="AM82" s="173">
        <f t="shared" si="69"/>
        <v>0</v>
      </c>
      <c r="AN82" s="173">
        <f t="shared" si="69"/>
        <v>0</v>
      </c>
      <c r="AO82" s="173">
        <f t="shared" si="69"/>
        <v>0</v>
      </c>
      <c r="AP82" s="173">
        <f t="shared" si="69"/>
        <v>0</v>
      </c>
      <c r="AQ82" s="173">
        <f t="shared" si="69"/>
        <v>0</v>
      </c>
      <c r="AR82" s="173">
        <f t="shared" si="69"/>
        <v>0</v>
      </c>
      <c r="AS82" s="173">
        <f t="shared" si="69"/>
        <v>0</v>
      </c>
      <c r="AT82" s="173">
        <f t="shared" si="69"/>
        <v>0</v>
      </c>
      <c r="AU82" s="173">
        <f t="shared" si="69"/>
        <v>0</v>
      </c>
      <c r="AV82" s="173">
        <f t="shared" si="69"/>
        <v>0</v>
      </c>
      <c r="AW82" s="173">
        <f t="shared" si="69"/>
        <v>0</v>
      </c>
      <c r="AX82" s="173">
        <f t="shared" si="69"/>
        <v>0</v>
      </c>
      <c r="AY82" s="173">
        <f t="shared" si="69"/>
        <v>0</v>
      </c>
      <c r="AZ82" s="173">
        <f t="shared" si="69"/>
        <v>0</v>
      </c>
      <c r="BA82" s="173">
        <f t="shared" si="69"/>
        <v>0</v>
      </c>
      <c r="BB82" s="173">
        <f t="shared" si="69"/>
        <v>0</v>
      </c>
      <c r="BC82" s="173">
        <f t="shared" si="69"/>
        <v>0</v>
      </c>
      <c r="BD82" s="173">
        <f t="shared" si="69"/>
        <v>0</v>
      </c>
      <c r="BE82" s="173">
        <f t="shared" si="69"/>
        <v>0</v>
      </c>
      <c r="BF82" s="173">
        <f t="shared" si="69"/>
        <v>0</v>
      </c>
      <c r="BG82" s="173">
        <f t="shared" si="69"/>
        <v>0</v>
      </c>
      <c r="BH82" s="173">
        <f t="shared" si="69"/>
        <v>0</v>
      </c>
      <c r="BI82" s="173">
        <f t="shared" si="69"/>
        <v>0</v>
      </c>
      <c r="BJ82" s="173">
        <f t="shared" si="69"/>
        <v>0</v>
      </c>
      <c r="BK82" s="173">
        <f t="shared" si="69"/>
        <v>0</v>
      </c>
      <c r="BL82" s="173">
        <f t="shared" si="69"/>
        <v>0</v>
      </c>
      <c r="BM82" s="151"/>
      <c r="BN82" s="239" t="str">
        <f>IFERROR(__xludf.DUMMYFUNCTION("""COMPUTED_VALUE"""),"Matěj Štolba")</f>
        <v>Matěj Štolba</v>
      </c>
      <c r="BO82" s="174"/>
      <c r="BP82" s="175"/>
      <c r="BQ82" s="174"/>
      <c r="BR82" s="175"/>
      <c r="BS82" s="174"/>
      <c r="BT82" s="175"/>
      <c r="BU82" s="174"/>
      <c r="BV82" s="175"/>
      <c r="BW82" s="174"/>
      <c r="BX82" s="175"/>
      <c r="BY82" s="174"/>
      <c r="BZ82" s="175"/>
      <c r="CA82" s="174"/>
      <c r="CB82" s="175"/>
      <c r="CC82" s="174"/>
      <c r="CD82" s="175"/>
      <c r="CE82" s="174"/>
      <c r="CF82" s="175"/>
      <c r="CG82" s="174"/>
      <c r="CH82" s="175"/>
      <c r="CI82" s="174"/>
      <c r="CJ82" s="175"/>
      <c r="CK82" s="174"/>
      <c r="CL82" s="175"/>
      <c r="CM82" s="174"/>
      <c r="CN82" s="175"/>
      <c r="CO82" s="174"/>
      <c r="CP82" s="175"/>
      <c r="CQ82" s="174"/>
      <c r="CR82" s="175"/>
      <c r="CS82" s="174"/>
      <c r="CT82" s="175"/>
      <c r="CU82" s="174"/>
      <c r="CV82" s="175"/>
      <c r="CW82" s="174"/>
      <c r="CX82" s="175"/>
      <c r="CY82" s="174"/>
      <c r="CZ82" s="175"/>
      <c r="DA82" s="174"/>
      <c r="DB82" s="175"/>
      <c r="DC82" s="174"/>
      <c r="DD82" s="175"/>
      <c r="DE82" s="174"/>
      <c r="DF82" s="175"/>
      <c r="DG82" s="174"/>
      <c r="DH82" s="175"/>
      <c r="DI82" s="174"/>
      <c r="DJ82" s="175"/>
      <c r="DK82" s="174"/>
      <c r="DL82" s="175"/>
      <c r="DM82" s="174"/>
      <c r="DN82" s="175"/>
      <c r="DO82" s="174"/>
      <c r="DP82" s="175"/>
      <c r="DQ82" s="174"/>
      <c r="DR82" s="175"/>
      <c r="DS82" s="174"/>
      <c r="DT82" s="175"/>
      <c r="DU82" s="174"/>
      <c r="DV82" s="175"/>
      <c r="DW82" s="174"/>
      <c r="DX82" s="175"/>
      <c r="DY82" s="239"/>
      <c r="DZ82" s="159" t="str">
        <f t="shared" si="26"/>
        <v>Matěj Štolba</v>
      </c>
      <c r="EA82" s="202"/>
      <c r="EB82" s="203"/>
      <c r="EC82" s="202"/>
      <c r="ED82" s="203"/>
      <c r="EE82" s="202"/>
      <c r="EF82" s="203"/>
      <c r="EG82" s="202"/>
      <c r="EH82" s="203"/>
      <c r="EI82" s="202"/>
      <c r="EJ82" s="203"/>
      <c r="EK82" s="202"/>
      <c r="EL82" s="203"/>
      <c r="EM82" s="202"/>
      <c r="EN82" s="203"/>
      <c r="EO82" s="202"/>
      <c r="EP82" s="203"/>
      <c r="EQ82" s="202"/>
      <c r="ER82" s="203"/>
      <c r="ES82" s="202"/>
      <c r="ET82" s="203"/>
      <c r="EU82" s="202"/>
      <c r="EV82" s="203"/>
      <c r="EW82" s="202"/>
      <c r="EX82" s="203"/>
      <c r="EY82" s="202"/>
      <c r="EZ82" s="203"/>
      <c r="FA82" s="202"/>
      <c r="FB82" s="203"/>
      <c r="FC82" s="202"/>
      <c r="FD82" s="203"/>
      <c r="FE82" s="202"/>
      <c r="FF82" s="203"/>
      <c r="FG82" s="202"/>
      <c r="FH82" s="203"/>
      <c r="FI82" s="202"/>
      <c r="FJ82" s="203"/>
      <c r="FK82" s="202"/>
      <c r="FL82" s="203"/>
      <c r="FM82" s="202"/>
      <c r="FN82" s="203"/>
      <c r="FO82" s="202"/>
      <c r="FP82" s="203"/>
      <c r="FQ82" s="202"/>
      <c r="FR82" s="203"/>
      <c r="FS82" s="202"/>
      <c r="FT82" s="203"/>
      <c r="FU82" s="202"/>
      <c r="FV82" s="203"/>
      <c r="FW82" s="202"/>
      <c r="FX82" s="203"/>
      <c r="FY82" s="202"/>
      <c r="FZ82" s="203"/>
      <c r="GA82" s="202"/>
      <c r="GB82" s="203"/>
      <c r="GC82" s="202"/>
      <c r="GD82" s="203"/>
      <c r="GE82" s="202"/>
      <c r="GF82" s="203"/>
      <c r="GG82" s="202"/>
      <c r="GH82" s="203"/>
      <c r="GI82" s="202"/>
      <c r="GJ82" s="203"/>
      <c r="GK82" s="239"/>
      <c r="GL82" s="159" t="str">
        <f t="shared" si="27"/>
        <v>Matěj Štolba</v>
      </c>
      <c r="GM82" s="202"/>
      <c r="GN82" s="203"/>
      <c r="GO82" s="202"/>
      <c r="GP82" s="203"/>
      <c r="GQ82" s="202"/>
      <c r="GR82" s="203"/>
      <c r="GS82" s="202"/>
      <c r="GT82" s="203"/>
      <c r="GU82" s="202"/>
      <c r="GV82" s="203"/>
      <c r="GW82" s="202"/>
      <c r="GX82" s="203"/>
      <c r="GY82" s="202"/>
      <c r="GZ82" s="203"/>
      <c r="HA82" s="202"/>
      <c r="HB82" s="203"/>
      <c r="HC82" s="202"/>
      <c r="HD82" s="203"/>
      <c r="HE82" s="202"/>
      <c r="HF82" s="203"/>
      <c r="HG82" s="202"/>
      <c r="HH82" s="203"/>
      <c r="HI82" s="202"/>
      <c r="HJ82" s="203"/>
      <c r="HK82" s="202"/>
      <c r="HL82" s="203"/>
      <c r="HM82" s="202"/>
      <c r="HN82" s="203"/>
      <c r="HO82" s="202"/>
      <c r="HP82" s="203"/>
      <c r="HQ82" s="202"/>
      <c r="HR82" s="203"/>
      <c r="HS82" s="202"/>
      <c r="HT82" s="203"/>
      <c r="HU82" s="202"/>
      <c r="HV82" s="203"/>
      <c r="HW82" s="202"/>
      <c r="HX82" s="203"/>
      <c r="HY82" s="202"/>
      <c r="HZ82" s="203"/>
      <c r="IA82" s="202"/>
      <c r="IB82" s="203"/>
      <c r="IC82" s="202"/>
      <c r="ID82" s="203"/>
      <c r="IE82" s="202"/>
      <c r="IF82" s="203"/>
      <c r="IG82" s="202"/>
      <c r="IH82" s="203"/>
      <c r="II82" s="202"/>
      <c r="IJ82" s="203"/>
      <c r="IK82" s="202"/>
      <c r="IL82" s="203"/>
      <c r="IM82" s="202"/>
      <c r="IN82" s="203"/>
      <c r="IO82" s="202"/>
      <c r="IP82" s="203"/>
      <c r="IQ82" s="202"/>
      <c r="IR82" s="203"/>
      <c r="IS82" s="202"/>
      <c r="IT82" s="203"/>
      <c r="IU82" s="202"/>
      <c r="IV82" s="203"/>
    </row>
    <row r="83">
      <c r="A83" s="225">
        <f>IFERROR(__xludf.DUMMYFUNCTION("""COMPUTED_VALUE"""),100.0)</f>
        <v>100</v>
      </c>
      <c r="B83" s="159" t="str">
        <f t="shared" si="24"/>
        <v>Michal Moročilo</v>
      </c>
      <c r="C83" s="173">
        <f t="shared" ref="C83:BL83" si="70">BO83+EA83+GM83</f>
        <v>0</v>
      </c>
      <c r="D83" s="173">
        <f t="shared" si="70"/>
        <v>0</v>
      </c>
      <c r="E83" s="173">
        <f t="shared" si="70"/>
        <v>0</v>
      </c>
      <c r="F83" s="173">
        <f t="shared" si="70"/>
        <v>0</v>
      </c>
      <c r="G83" s="173">
        <f t="shared" si="70"/>
        <v>0</v>
      </c>
      <c r="H83" s="173">
        <f t="shared" si="70"/>
        <v>0</v>
      </c>
      <c r="I83" s="173">
        <f t="shared" si="70"/>
        <v>0</v>
      </c>
      <c r="J83" s="173">
        <f t="shared" si="70"/>
        <v>0</v>
      </c>
      <c r="K83" s="173">
        <f t="shared" si="70"/>
        <v>0</v>
      </c>
      <c r="L83" s="173">
        <f t="shared" si="70"/>
        <v>0</v>
      </c>
      <c r="M83" s="173">
        <f t="shared" si="70"/>
        <v>0</v>
      </c>
      <c r="N83" s="173">
        <f t="shared" si="70"/>
        <v>0</v>
      </c>
      <c r="O83" s="173">
        <f t="shared" si="70"/>
        <v>0</v>
      </c>
      <c r="P83" s="173">
        <f t="shared" si="70"/>
        <v>0</v>
      </c>
      <c r="Q83" s="173">
        <f t="shared" si="70"/>
        <v>0</v>
      </c>
      <c r="R83" s="173">
        <f t="shared" si="70"/>
        <v>0</v>
      </c>
      <c r="S83" s="173">
        <f t="shared" si="70"/>
        <v>0</v>
      </c>
      <c r="T83" s="173">
        <f t="shared" si="70"/>
        <v>0</v>
      </c>
      <c r="U83" s="173">
        <f t="shared" si="70"/>
        <v>0</v>
      </c>
      <c r="V83" s="173">
        <f t="shared" si="70"/>
        <v>0</v>
      </c>
      <c r="W83" s="173">
        <f t="shared" si="70"/>
        <v>0</v>
      </c>
      <c r="X83" s="173">
        <f t="shared" si="70"/>
        <v>0</v>
      </c>
      <c r="Y83" s="173">
        <f t="shared" si="70"/>
        <v>0</v>
      </c>
      <c r="Z83" s="173">
        <f t="shared" si="70"/>
        <v>0</v>
      </c>
      <c r="AA83" s="173">
        <f t="shared" si="70"/>
        <v>0</v>
      </c>
      <c r="AB83" s="173">
        <f t="shared" si="70"/>
        <v>0</v>
      </c>
      <c r="AC83" s="173">
        <f t="shared" si="70"/>
        <v>0</v>
      </c>
      <c r="AD83" s="173">
        <f t="shared" si="70"/>
        <v>0</v>
      </c>
      <c r="AE83" s="173">
        <f t="shared" si="70"/>
        <v>0</v>
      </c>
      <c r="AF83" s="173">
        <f t="shared" si="70"/>
        <v>0</v>
      </c>
      <c r="AG83" s="173">
        <f t="shared" si="70"/>
        <v>0</v>
      </c>
      <c r="AH83" s="173">
        <f t="shared" si="70"/>
        <v>0</v>
      </c>
      <c r="AI83" s="173">
        <f t="shared" si="70"/>
        <v>0</v>
      </c>
      <c r="AJ83" s="173">
        <f t="shared" si="70"/>
        <v>0</v>
      </c>
      <c r="AK83" s="173">
        <f t="shared" si="70"/>
        <v>0</v>
      </c>
      <c r="AL83" s="173">
        <f t="shared" si="70"/>
        <v>0</v>
      </c>
      <c r="AM83" s="173">
        <f t="shared" si="70"/>
        <v>0</v>
      </c>
      <c r="AN83" s="173">
        <f t="shared" si="70"/>
        <v>0</v>
      </c>
      <c r="AO83" s="173">
        <f t="shared" si="70"/>
        <v>0</v>
      </c>
      <c r="AP83" s="173">
        <f t="shared" si="70"/>
        <v>0</v>
      </c>
      <c r="AQ83" s="173">
        <f t="shared" si="70"/>
        <v>0</v>
      </c>
      <c r="AR83" s="173">
        <f t="shared" si="70"/>
        <v>0</v>
      </c>
      <c r="AS83" s="173">
        <f t="shared" si="70"/>
        <v>0</v>
      </c>
      <c r="AT83" s="173">
        <f t="shared" si="70"/>
        <v>0</v>
      </c>
      <c r="AU83" s="173">
        <f t="shared" si="70"/>
        <v>0</v>
      </c>
      <c r="AV83" s="173">
        <f t="shared" si="70"/>
        <v>0</v>
      </c>
      <c r="AW83" s="173">
        <f t="shared" si="70"/>
        <v>0</v>
      </c>
      <c r="AX83" s="173">
        <f t="shared" si="70"/>
        <v>0</v>
      </c>
      <c r="AY83" s="173">
        <f t="shared" si="70"/>
        <v>0</v>
      </c>
      <c r="AZ83" s="173">
        <f t="shared" si="70"/>
        <v>0</v>
      </c>
      <c r="BA83" s="173">
        <f t="shared" si="70"/>
        <v>0</v>
      </c>
      <c r="BB83" s="173">
        <f t="shared" si="70"/>
        <v>0</v>
      </c>
      <c r="BC83" s="173">
        <f t="shared" si="70"/>
        <v>0</v>
      </c>
      <c r="BD83" s="173">
        <f t="shared" si="70"/>
        <v>0</v>
      </c>
      <c r="BE83" s="173">
        <f t="shared" si="70"/>
        <v>0</v>
      </c>
      <c r="BF83" s="173">
        <f t="shared" si="70"/>
        <v>0</v>
      </c>
      <c r="BG83" s="173">
        <f t="shared" si="70"/>
        <v>0</v>
      </c>
      <c r="BH83" s="173">
        <f t="shared" si="70"/>
        <v>0</v>
      </c>
      <c r="BI83" s="173">
        <f t="shared" si="70"/>
        <v>0</v>
      </c>
      <c r="BJ83" s="173">
        <f t="shared" si="70"/>
        <v>0</v>
      </c>
      <c r="BK83" s="173">
        <f t="shared" si="70"/>
        <v>0</v>
      </c>
      <c r="BL83" s="173">
        <f t="shared" si="70"/>
        <v>0</v>
      </c>
      <c r="BM83" s="151"/>
      <c r="BN83" s="239" t="str">
        <f>IFERROR(__xludf.DUMMYFUNCTION("""COMPUTED_VALUE"""),"Michal Moročilo")</f>
        <v>Michal Moročilo</v>
      </c>
      <c r="BO83" s="174"/>
      <c r="BP83" s="175"/>
      <c r="BQ83" s="174"/>
      <c r="BR83" s="175"/>
      <c r="BS83" s="174"/>
      <c r="BT83" s="175"/>
      <c r="BU83" s="174"/>
      <c r="BV83" s="175"/>
      <c r="BW83" s="174"/>
      <c r="BX83" s="175"/>
      <c r="BY83" s="174"/>
      <c r="BZ83" s="175"/>
      <c r="CA83" s="174"/>
      <c r="CB83" s="175"/>
      <c r="CC83" s="174"/>
      <c r="CD83" s="175"/>
      <c r="CE83" s="174"/>
      <c r="CF83" s="175"/>
      <c r="CG83" s="174"/>
      <c r="CH83" s="175"/>
      <c r="CI83" s="174"/>
      <c r="CJ83" s="175"/>
      <c r="CK83" s="174"/>
      <c r="CL83" s="175"/>
      <c r="CM83" s="174"/>
      <c r="CN83" s="175"/>
      <c r="CO83" s="174"/>
      <c r="CP83" s="175"/>
      <c r="CQ83" s="174"/>
      <c r="CR83" s="175"/>
      <c r="CS83" s="174"/>
      <c r="CT83" s="175"/>
      <c r="CU83" s="174"/>
      <c r="CV83" s="175"/>
      <c r="CW83" s="174"/>
      <c r="CX83" s="175"/>
      <c r="CY83" s="174"/>
      <c r="CZ83" s="175"/>
      <c r="DA83" s="174"/>
      <c r="DB83" s="175"/>
      <c r="DC83" s="174"/>
      <c r="DD83" s="175"/>
      <c r="DE83" s="174"/>
      <c r="DF83" s="175"/>
      <c r="DG83" s="174"/>
      <c r="DH83" s="175"/>
      <c r="DI83" s="174"/>
      <c r="DJ83" s="175"/>
      <c r="DK83" s="174"/>
      <c r="DL83" s="175"/>
      <c r="DM83" s="174"/>
      <c r="DN83" s="175"/>
      <c r="DO83" s="174"/>
      <c r="DP83" s="175"/>
      <c r="DQ83" s="174"/>
      <c r="DR83" s="175"/>
      <c r="DS83" s="174"/>
      <c r="DT83" s="175"/>
      <c r="DU83" s="174"/>
      <c r="DV83" s="175"/>
      <c r="DW83" s="174"/>
      <c r="DX83" s="175"/>
      <c r="DY83" s="239"/>
      <c r="DZ83" s="159" t="str">
        <f t="shared" si="26"/>
        <v>Michal Moročilo</v>
      </c>
      <c r="EA83" s="202"/>
      <c r="EB83" s="203"/>
      <c r="EC83" s="202"/>
      <c r="ED83" s="203"/>
      <c r="EE83" s="202"/>
      <c r="EF83" s="203"/>
      <c r="EG83" s="202"/>
      <c r="EH83" s="203"/>
      <c r="EI83" s="202"/>
      <c r="EJ83" s="203"/>
      <c r="EK83" s="202"/>
      <c r="EL83" s="203"/>
      <c r="EM83" s="202"/>
      <c r="EN83" s="203"/>
      <c r="EO83" s="202"/>
      <c r="EP83" s="203"/>
      <c r="EQ83" s="202"/>
      <c r="ER83" s="203"/>
      <c r="ES83" s="202"/>
      <c r="ET83" s="203"/>
      <c r="EU83" s="202"/>
      <c r="EV83" s="203"/>
      <c r="EW83" s="202"/>
      <c r="EX83" s="203"/>
      <c r="EY83" s="202"/>
      <c r="EZ83" s="203"/>
      <c r="FA83" s="202"/>
      <c r="FB83" s="203"/>
      <c r="FC83" s="202"/>
      <c r="FD83" s="203"/>
      <c r="FE83" s="202"/>
      <c r="FF83" s="203"/>
      <c r="FG83" s="202"/>
      <c r="FH83" s="203"/>
      <c r="FI83" s="202"/>
      <c r="FJ83" s="203"/>
      <c r="FK83" s="202"/>
      <c r="FL83" s="203"/>
      <c r="FM83" s="202"/>
      <c r="FN83" s="203"/>
      <c r="FO83" s="202"/>
      <c r="FP83" s="203"/>
      <c r="FQ83" s="202"/>
      <c r="FR83" s="203"/>
      <c r="FS83" s="202"/>
      <c r="FT83" s="203"/>
      <c r="FU83" s="202"/>
      <c r="FV83" s="203"/>
      <c r="FW83" s="202"/>
      <c r="FX83" s="203"/>
      <c r="FY83" s="202"/>
      <c r="FZ83" s="203"/>
      <c r="GA83" s="202"/>
      <c r="GB83" s="203"/>
      <c r="GC83" s="202"/>
      <c r="GD83" s="203"/>
      <c r="GE83" s="202"/>
      <c r="GF83" s="203"/>
      <c r="GG83" s="202"/>
      <c r="GH83" s="203"/>
      <c r="GI83" s="202"/>
      <c r="GJ83" s="203"/>
      <c r="GK83" s="239"/>
      <c r="GL83" s="159" t="str">
        <f t="shared" si="27"/>
        <v>Michal Moročilo</v>
      </c>
      <c r="GM83" s="202"/>
      <c r="GN83" s="203"/>
      <c r="GO83" s="202"/>
      <c r="GP83" s="203"/>
      <c r="GQ83" s="202"/>
      <c r="GR83" s="203"/>
      <c r="GS83" s="202"/>
      <c r="GT83" s="203"/>
      <c r="GU83" s="202"/>
      <c r="GV83" s="203"/>
      <c r="GW83" s="202"/>
      <c r="GX83" s="203"/>
      <c r="GY83" s="202"/>
      <c r="GZ83" s="203"/>
      <c r="HA83" s="202"/>
      <c r="HB83" s="203"/>
      <c r="HC83" s="202"/>
      <c r="HD83" s="203"/>
      <c r="HE83" s="202"/>
      <c r="HF83" s="203"/>
      <c r="HG83" s="202"/>
      <c r="HH83" s="203"/>
      <c r="HI83" s="202"/>
      <c r="HJ83" s="203"/>
      <c r="HK83" s="202"/>
      <c r="HL83" s="203"/>
      <c r="HM83" s="202"/>
      <c r="HN83" s="203"/>
      <c r="HO83" s="202"/>
      <c r="HP83" s="203"/>
      <c r="HQ83" s="202"/>
      <c r="HR83" s="203"/>
      <c r="HS83" s="202"/>
      <c r="HT83" s="203"/>
      <c r="HU83" s="202"/>
      <c r="HV83" s="203"/>
      <c r="HW83" s="202"/>
      <c r="HX83" s="203"/>
      <c r="HY83" s="202"/>
      <c r="HZ83" s="203"/>
      <c r="IA83" s="202"/>
      <c r="IB83" s="203"/>
      <c r="IC83" s="202"/>
      <c r="ID83" s="203"/>
      <c r="IE83" s="202"/>
      <c r="IF83" s="203"/>
      <c r="IG83" s="202"/>
      <c r="IH83" s="203"/>
      <c r="II83" s="202"/>
      <c r="IJ83" s="203"/>
      <c r="IK83" s="202"/>
      <c r="IL83" s="203"/>
      <c r="IM83" s="202"/>
      <c r="IN83" s="203"/>
      <c r="IO83" s="202"/>
      <c r="IP83" s="203"/>
      <c r="IQ83" s="202"/>
      <c r="IR83" s="203"/>
      <c r="IS83" s="202"/>
      <c r="IT83" s="203"/>
      <c r="IU83" s="202"/>
      <c r="IV83" s="203"/>
    </row>
    <row r="84">
      <c r="A84" s="225">
        <f>IFERROR(__xludf.DUMMYFUNCTION("""COMPUTED_VALUE"""),100.0)</f>
        <v>100</v>
      </c>
      <c r="B84" s="159" t="str">
        <f t="shared" si="24"/>
        <v>František Matoušek</v>
      </c>
      <c r="C84" s="173">
        <f t="shared" ref="C84:BL84" si="71">BO84+EA84+GM84</f>
        <v>12.5</v>
      </c>
      <c r="D84" s="173">
        <f t="shared" si="71"/>
        <v>0</v>
      </c>
      <c r="E84" s="173">
        <f t="shared" si="71"/>
        <v>0</v>
      </c>
      <c r="F84" s="173">
        <f t="shared" si="71"/>
        <v>0</v>
      </c>
      <c r="G84" s="173">
        <f t="shared" si="71"/>
        <v>0</v>
      </c>
      <c r="H84" s="173">
        <f t="shared" si="71"/>
        <v>0</v>
      </c>
      <c r="I84" s="173">
        <f t="shared" si="71"/>
        <v>0</v>
      </c>
      <c r="J84" s="173">
        <f t="shared" si="71"/>
        <v>0</v>
      </c>
      <c r="K84" s="173">
        <f t="shared" si="71"/>
        <v>0</v>
      </c>
      <c r="L84" s="173">
        <f t="shared" si="71"/>
        <v>0</v>
      </c>
      <c r="M84" s="173">
        <f t="shared" si="71"/>
        <v>0</v>
      </c>
      <c r="N84" s="173">
        <f t="shared" si="71"/>
        <v>0</v>
      </c>
      <c r="O84" s="173">
        <f t="shared" si="71"/>
        <v>0</v>
      </c>
      <c r="P84" s="173">
        <f t="shared" si="71"/>
        <v>0</v>
      </c>
      <c r="Q84" s="173">
        <f t="shared" si="71"/>
        <v>0</v>
      </c>
      <c r="R84" s="173">
        <f t="shared" si="71"/>
        <v>0</v>
      </c>
      <c r="S84" s="173">
        <f t="shared" si="71"/>
        <v>0</v>
      </c>
      <c r="T84" s="173">
        <f t="shared" si="71"/>
        <v>0</v>
      </c>
      <c r="U84" s="173">
        <f t="shared" si="71"/>
        <v>0</v>
      </c>
      <c r="V84" s="173">
        <f t="shared" si="71"/>
        <v>0</v>
      </c>
      <c r="W84" s="173">
        <f t="shared" si="71"/>
        <v>0</v>
      </c>
      <c r="X84" s="173">
        <f t="shared" si="71"/>
        <v>0</v>
      </c>
      <c r="Y84" s="173">
        <f t="shared" si="71"/>
        <v>0</v>
      </c>
      <c r="Z84" s="173">
        <f t="shared" si="71"/>
        <v>0</v>
      </c>
      <c r="AA84" s="173">
        <f t="shared" si="71"/>
        <v>0</v>
      </c>
      <c r="AB84" s="173">
        <f t="shared" si="71"/>
        <v>0</v>
      </c>
      <c r="AC84" s="173">
        <f t="shared" si="71"/>
        <v>0</v>
      </c>
      <c r="AD84" s="173">
        <f t="shared" si="71"/>
        <v>0</v>
      </c>
      <c r="AE84" s="173">
        <f t="shared" si="71"/>
        <v>0</v>
      </c>
      <c r="AF84" s="173">
        <f t="shared" si="71"/>
        <v>0</v>
      </c>
      <c r="AG84" s="173">
        <f t="shared" si="71"/>
        <v>0</v>
      </c>
      <c r="AH84" s="173">
        <f t="shared" si="71"/>
        <v>0</v>
      </c>
      <c r="AI84" s="173">
        <f t="shared" si="71"/>
        <v>0</v>
      </c>
      <c r="AJ84" s="173">
        <f t="shared" si="71"/>
        <v>0</v>
      </c>
      <c r="AK84" s="173">
        <f t="shared" si="71"/>
        <v>0</v>
      </c>
      <c r="AL84" s="173">
        <f t="shared" si="71"/>
        <v>0</v>
      </c>
      <c r="AM84" s="173">
        <f t="shared" si="71"/>
        <v>0</v>
      </c>
      <c r="AN84" s="173">
        <f t="shared" si="71"/>
        <v>0</v>
      </c>
      <c r="AO84" s="173">
        <f t="shared" si="71"/>
        <v>0</v>
      </c>
      <c r="AP84" s="173">
        <f t="shared" si="71"/>
        <v>0</v>
      </c>
      <c r="AQ84" s="173">
        <f t="shared" si="71"/>
        <v>0</v>
      </c>
      <c r="AR84" s="173">
        <f t="shared" si="71"/>
        <v>0</v>
      </c>
      <c r="AS84" s="173">
        <f t="shared" si="71"/>
        <v>0</v>
      </c>
      <c r="AT84" s="173">
        <f t="shared" si="71"/>
        <v>0</v>
      </c>
      <c r="AU84" s="173">
        <f t="shared" si="71"/>
        <v>0</v>
      </c>
      <c r="AV84" s="173">
        <f t="shared" si="71"/>
        <v>0</v>
      </c>
      <c r="AW84" s="173">
        <f t="shared" si="71"/>
        <v>0</v>
      </c>
      <c r="AX84" s="173">
        <f t="shared" si="71"/>
        <v>0</v>
      </c>
      <c r="AY84" s="173">
        <f t="shared" si="71"/>
        <v>0</v>
      </c>
      <c r="AZ84" s="173">
        <f t="shared" si="71"/>
        <v>0</v>
      </c>
      <c r="BA84" s="173">
        <f t="shared" si="71"/>
        <v>0</v>
      </c>
      <c r="BB84" s="173">
        <f t="shared" si="71"/>
        <v>0</v>
      </c>
      <c r="BC84" s="173">
        <f t="shared" si="71"/>
        <v>0</v>
      </c>
      <c r="BD84" s="173">
        <f t="shared" si="71"/>
        <v>0</v>
      </c>
      <c r="BE84" s="173">
        <f t="shared" si="71"/>
        <v>0</v>
      </c>
      <c r="BF84" s="173">
        <f t="shared" si="71"/>
        <v>0</v>
      </c>
      <c r="BG84" s="173">
        <f t="shared" si="71"/>
        <v>0</v>
      </c>
      <c r="BH84" s="173">
        <f t="shared" si="71"/>
        <v>0</v>
      </c>
      <c r="BI84" s="173">
        <f t="shared" si="71"/>
        <v>0</v>
      </c>
      <c r="BJ84" s="173">
        <f t="shared" si="71"/>
        <v>0</v>
      </c>
      <c r="BK84" s="173">
        <f t="shared" si="71"/>
        <v>0</v>
      </c>
      <c r="BL84" s="173">
        <f t="shared" si="71"/>
        <v>0</v>
      </c>
      <c r="BM84" s="151"/>
      <c r="BN84" s="239" t="str">
        <f>IFERROR(__xludf.DUMMYFUNCTION("""COMPUTED_VALUE"""),"František Matoušek")</f>
        <v>František Matoušek</v>
      </c>
      <c r="BO84" s="174"/>
      <c r="BP84" s="175"/>
      <c r="BQ84" s="174"/>
      <c r="BR84" s="175"/>
      <c r="BS84" s="174"/>
      <c r="BT84" s="175"/>
      <c r="BU84" s="174"/>
      <c r="BV84" s="175"/>
      <c r="BW84" s="174"/>
      <c r="BX84" s="175"/>
      <c r="BY84" s="174"/>
      <c r="BZ84" s="175"/>
      <c r="CA84" s="174"/>
      <c r="CB84" s="175"/>
      <c r="CC84" s="174"/>
      <c r="CD84" s="175"/>
      <c r="CE84" s="174"/>
      <c r="CF84" s="175"/>
      <c r="CG84" s="174"/>
      <c r="CH84" s="175"/>
      <c r="CI84" s="174"/>
      <c r="CJ84" s="175"/>
      <c r="CK84" s="174"/>
      <c r="CL84" s="175"/>
      <c r="CM84" s="174"/>
      <c r="CN84" s="175"/>
      <c r="CO84" s="174"/>
      <c r="CP84" s="175"/>
      <c r="CQ84" s="174"/>
      <c r="CR84" s="175"/>
      <c r="CS84" s="174"/>
      <c r="CT84" s="175"/>
      <c r="CU84" s="174"/>
      <c r="CV84" s="175"/>
      <c r="CW84" s="174"/>
      <c r="CX84" s="175"/>
      <c r="CY84" s="174"/>
      <c r="CZ84" s="175"/>
      <c r="DA84" s="174"/>
      <c r="DB84" s="175"/>
      <c r="DC84" s="174"/>
      <c r="DD84" s="175"/>
      <c r="DE84" s="174"/>
      <c r="DF84" s="175"/>
      <c r="DG84" s="174"/>
      <c r="DH84" s="175"/>
      <c r="DI84" s="174"/>
      <c r="DJ84" s="175"/>
      <c r="DK84" s="174"/>
      <c r="DL84" s="175"/>
      <c r="DM84" s="174"/>
      <c r="DN84" s="175"/>
      <c r="DO84" s="174"/>
      <c r="DP84" s="175"/>
      <c r="DQ84" s="174"/>
      <c r="DR84" s="175"/>
      <c r="DS84" s="174"/>
      <c r="DT84" s="175"/>
      <c r="DU84" s="174"/>
      <c r="DV84" s="175"/>
      <c r="DW84" s="174"/>
      <c r="DX84" s="175"/>
      <c r="DY84" s="239"/>
      <c r="DZ84" s="159" t="str">
        <f t="shared" si="26"/>
        <v>František Matoušek</v>
      </c>
      <c r="EA84" s="202">
        <f>IFERROR(__xludf.DUMMYFUNCTION("""COMPUTED_VALUE"""),12.5)</f>
        <v>12.5</v>
      </c>
      <c r="EB84" s="203"/>
      <c r="EC84" s="202"/>
      <c r="ED84" s="203"/>
      <c r="EE84" s="202"/>
      <c r="EF84" s="203"/>
      <c r="EG84" s="202"/>
      <c r="EH84" s="203"/>
      <c r="EI84" s="202"/>
      <c r="EJ84" s="203"/>
      <c r="EK84" s="202"/>
      <c r="EL84" s="203"/>
      <c r="EM84" s="202"/>
      <c r="EN84" s="203"/>
      <c r="EO84" s="202"/>
      <c r="EP84" s="203"/>
      <c r="EQ84" s="202"/>
      <c r="ER84" s="203"/>
      <c r="ES84" s="202"/>
      <c r="ET84" s="203"/>
      <c r="EU84" s="202"/>
      <c r="EV84" s="203"/>
      <c r="EW84" s="202"/>
      <c r="EX84" s="203"/>
      <c r="EY84" s="202"/>
      <c r="EZ84" s="203"/>
      <c r="FA84" s="202"/>
      <c r="FB84" s="203"/>
      <c r="FC84" s="202"/>
      <c r="FD84" s="203"/>
      <c r="FE84" s="202"/>
      <c r="FF84" s="203"/>
      <c r="FG84" s="202"/>
      <c r="FH84" s="203"/>
      <c r="FI84" s="202"/>
      <c r="FJ84" s="203"/>
      <c r="FK84" s="202"/>
      <c r="FL84" s="203"/>
      <c r="FM84" s="202"/>
      <c r="FN84" s="203"/>
      <c r="FO84" s="202"/>
      <c r="FP84" s="203"/>
      <c r="FQ84" s="202"/>
      <c r="FR84" s="203"/>
      <c r="FS84" s="202"/>
      <c r="FT84" s="203"/>
      <c r="FU84" s="202"/>
      <c r="FV84" s="203"/>
      <c r="FW84" s="202"/>
      <c r="FX84" s="203"/>
      <c r="FY84" s="202"/>
      <c r="FZ84" s="203"/>
      <c r="GA84" s="202"/>
      <c r="GB84" s="203"/>
      <c r="GC84" s="202"/>
      <c r="GD84" s="203"/>
      <c r="GE84" s="202"/>
      <c r="GF84" s="203"/>
      <c r="GG84" s="202"/>
      <c r="GH84" s="203"/>
      <c r="GI84" s="202"/>
      <c r="GJ84" s="203"/>
      <c r="GK84" s="239"/>
      <c r="GL84" s="159" t="str">
        <f t="shared" si="27"/>
        <v>František Matoušek</v>
      </c>
      <c r="GM84" s="202"/>
      <c r="GN84" s="203"/>
      <c r="GO84" s="202"/>
      <c r="GP84" s="203"/>
      <c r="GQ84" s="202"/>
      <c r="GR84" s="203"/>
      <c r="GS84" s="202"/>
      <c r="GT84" s="203"/>
      <c r="GU84" s="202"/>
      <c r="GV84" s="203"/>
      <c r="GW84" s="202"/>
      <c r="GX84" s="203"/>
      <c r="GY84" s="202"/>
      <c r="GZ84" s="203"/>
      <c r="HA84" s="202"/>
      <c r="HB84" s="203"/>
      <c r="HC84" s="202"/>
      <c r="HD84" s="203"/>
      <c r="HE84" s="202"/>
      <c r="HF84" s="203"/>
      <c r="HG84" s="202"/>
      <c r="HH84" s="203"/>
      <c r="HI84" s="202"/>
      <c r="HJ84" s="203"/>
      <c r="HK84" s="202"/>
      <c r="HL84" s="203"/>
      <c r="HM84" s="202"/>
      <c r="HN84" s="203"/>
      <c r="HO84" s="202"/>
      <c r="HP84" s="203"/>
      <c r="HQ84" s="202"/>
      <c r="HR84" s="203"/>
      <c r="HS84" s="202"/>
      <c r="HT84" s="203"/>
      <c r="HU84" s="202"/>
      <c r="HV84" s="203"/>
      <c r="HW84" s="202"/>
      <c r="HX84" s="203"/>
      <c r="HY84" s="202"/>
      <c r="HZ84" s="203"/>
      <c r="IA84" s="202"/>
      <c r="IB84" s="203"/>
      <c r="IC84" s="202"/>
      <c r="ID84" s="203"/>
      <c r="IE84" s="202"/>
      <c r="IF84" s="203"/>
      <c r="IG84" s="202"/>
      <c r="IH84" s="203"/>
      <c r="II84" s="202"/>
      <c r="IJ84" s="203"/>
      <c r="IK84" s="202"/>
      <c r="IL84" s="203"/>
      <c r="IM84" s="202"/>
      <c r="IN84" s="203"/>
      <c r="IO84" s="202"/>
      <c r="IP84" s="203"/>
      <c r="IQ84" s="202"/>
      <c r="IR84" s="203"/>
      <c r="IS84" s="202"/>
      <c r="IT84" s="203"/>
      <c r="IU84" s="202"/>
      <c r="IV84" s="203"/>
    </row>
    <row r="85">
      <c r="A85" s="225">
        <f>IFERROR(__xludf.DUMMYFUNCTION("""COMPUTED_VALUE"""),100.0)</f>
        <v>100</v>
      </c>
      <c r="B85" s="159" t="str">
        <f t="shared" si="24"/>
        <v>Adam Petr</v>
      </c>
      <c r="C85" s="173">
        <f t="shared" ref="C85:BL85" si="72">BO85+EA85+GM85</f>
        <v>0</v>
      </c>
      <c r="D85" s="173">
        <f t="shared" si="72"/>
        <v>0</v>
      </c>
      <c r="E85" s="173">
        <f t="shared" si="72"/>
        <v>0</v>
      </c>
      <c r="F85" s="173">
        <f t="shared" si="72"/>
        <v>0</v>
      </c>
      <c r="G85" s="173">
        <f t="shared" si="72"/>
        <v>0</v>
      </c>
      <c r="H85" s="173">
        <f t="shared" si="72"/>
        <v>0</v>
      </c>
      <c r="I85" s="173">
        <f t="shared" si="72"/>
        <v>0</v>
      </c>
      <c r="J85" s="173">
        <f t="shared" si="72"/>
        <v>0</v>
      </c>
      <c r="K85" s="173">
        <f t="shared" si="72"/>
        <v>0</v>
      </c>
      <c r="L85" s="173">
        <f t="shared" si="72"/>
        <v>0</v>
      </c>
      <c r="M85" s="173">
        <f t="shared" si="72"/>
        <v>0</v>
      </c>
      <c r="N85" s="173">
        <f t="shared" si="72"/>
        <v>0</v>
      </c>
      <c r="O85" s="173">
        <f t="shared" si="72"/>
        <v>0</v>
      </c>
      <c r="P85" s="173">
        <f t="shared" si="72"/>
        <v>0</v>
      </c>
      <c r="Q85" s="173">
        <f t="shared" si="72"/>
        <v>0</v>
      </c>
      <c r="R85" s="173">
        <f t="shared" si="72"/>
        <v>0</v>
      </c>
      <c r="S85" s="173">
        <f t="shared" si="72"/>
        <v>0</v>
      </c>
      <c r="T85" s="173">
        <f t="shared" si="72"/>
        <v>0</v>
      </c>
      <c r="U85" s="173">
        <f t="shared" si="72"/>
        <v>0</v>
      </c>
      <c r="V85" s="173">
        <f t="shared" si="72"/>
        <v>0</v>
      </c>
      <c r="W85" s="173">
        <f t="shared" si="72"/>
        <v>0</v>
      </c>
      <c r="X85" s="173">
        <f t="shared" si="72"/>
        <v>0</v>
      </c>
      <c r="Y85" s="173">
        <f t="shared" si="72"/>
        <v>0</v>
      </c>
      <c r="Z85" s="173">
        <f t="shared" si="72"/>
        <v>0</v>
      </c>
      <c r="AA85" s="173">
        <f t="shared" si="72"/>
        <v>0</v>
      </c>
      <c r="AB85" s="173">
        <f t="shared" si="72"/>
        <v>0</v>
      </c>
      <c r="AC85" s="173">
        <f t="shared" si="72"/>
        <v>0</v>
      </c>
      <c r="AD85" s="173">
        <f t="shared" si="72"/>
        <v>0</v>
      </c>
      <c r="AE85" s="173">
        <f t="shared" si="72"/>
        <v>0</v>
      </c>
      <c r="AF85" s="173">
        <f t="shared" si="72"/>
        <v>0</v>
      </c>
      <c r="AG85" s="173">
        <f t="shared" si="72"/>
        <v>0</v>
      </c>
      <c r="AH85" s="173">
        <f t="shared" si="72"/>
        <v>0</v>
      </c>
      <c r="AI85" s="173">
        <f t="shared" si="72"/>
        <v>0</v>
      </c>
      <c r="AJ85" s="173">
        <f t="shared" si="72"/>
        <v>0</v>
      </c>
      <c r="AK85" s="173">
        <f t="shared" si="72"/>
        <v>0</v>
      </c>
      <c r="AL85" s="173">
        <f t="shared" si="72"/>
        <v>0</v>
      </c>
      <c r="AM85" s="173">
        <f t="shared" si="72"/>
        <v>11.5</v>
      </c>
      <c r="AN85" s="173">
        <f t="shared" si="72"/>
        <v>0</v>
      </c>
      <c r="AO85" s="173">
        <f t="shared" si="72"/>
        <v>7.5</v>
      </c>
      <c r="AP85" s="173">
        <f t="shared" si="72"/>
        <v>0</v>
      </c>
      <c r="AQ85" s="173">
        <f t="shared" si="72"/>
        <v>0</v>
      </c>
      <c r="AR85" s="173">
        <f t="shared" si="72"/>
        <v>0</v>
      </c>
      <c r="AS85" s="173">
        <f t="shared" si="72"/>
        <v>0</v>
      </c>
      <c r="AT85" s="173">
        <f t="shared" si="72"/>
        <v>0</v>
      </c>
      <c r="AU85" s="173">
        <f t="shared" si="72"/>
        <v>0</v>
      </c>
      <c r="AV85" s="173">
        <f t="shared" si="72"/>
        <v>0</v>
      </c>
      <c r="AW85" s="173">
        <f t="shared" si="72"/>
        <v>0</v>
      </c>
      <c r="AX85" s="173">
        <f t="shared" si="72"/>
        <v>0</v>
      </c>
      <c r="AY85" s="173">
        <f t="shared" si="72"/>
        <v>0</v>
      </c>
      <c r="AZ85" s="173">
        <f t="shared" si="72"/>
        <v>0</v>
      </c>
      <c r="BA85" s="173">
        <f t="shared" si="72"/>
        <v>0</v>
      </c>
      <c r="BB85" s="173">
        <f t="shared" si="72"/>
        <v>0</v>
      </c>
      <c r="BC85" s="173">
        <f t="shared" si="72"/>
        <v>0</v>
      </c>
      <c r="BD85" s="173">
        <f t="shared" si="72"/>
        <v>0</v>
      </c>
      <c r="BE85" s="173">
        <f t="shared" si="72"/>
        <v>0</v>
      </c>
      <c r="BF85" s="173">
        <f t="shared" si="72"/>
        <v>0</v>
      </c>
      <c r="BG85" s="173">
        <f t="shared" si="72"/>
        <v>10.5</v>
      </c>
      <c r="BH85" s="173">
        <f t="shared" si="72"/>
        <v>0</v>
      </c>
      <c r="BI85" s="173">
        <f t="shared" si="72"/>
        <v>0</v>
      </c>
      <c r="BJ85" s="173">
        <f t="shared" si="72"/>
        <v>0</v>
      </c>
      <c r="BK85" s="173">
        <f t="shared" si="72"/>
        <v>0</v>
      </c>
      <c r="BL85" s="173">
        <f t="shared" si="72"/>
        <v>0</v>
      </c>
      <c r="BM85" s="151"/>
      <c r="BN85" s="239" t="str">
        <f>IFERROR(__xludf.DUMMYFUNCTION("""COMPUTED_VALUE"""),"Adam Petr")</f>
        <v>Adam Petr</v>
      </c>
      <c r="BO85" s="174"/>
      <c r="BP85" s="175"/>
      <c r="BQ85" s="174"/>
      <c r="BR85" s="175"/>
      <c r="BS85" s="174"/>
      <c r="BT85" s="175"/>
      <c r="BU85" s="174"/>
      <c r="BV85" s="175"/>
      <c r="BW85" s="174"/>
      <c r="BX85" s="175"/>
      <c r="BY85" s="174"/>
      <c r="BZ85" s="175"/>
      <c r="CA85" s="174"/>
      <c r="CB85" s="175"/>
      <c r="CC85" s="174"/>
      <c r="CD85" s="175"/>
      <c r="CE85" s="174"/>
      <c r="CF85" s="175"/>
      <c r="CG85" s="174"/>
      <c r="CH85" s="175"/>
      <c r="CI85" s="174"/>
      <c r="CJ85" s="175"/>
      <c r="CK85" s="174"/>
      <c r="CL85" s="175"/>
      <c r="CM85" s="174"/>
      <c r="CN85" s="175"/>
      <c r="CO85" s="174"/>
      <c r="CP85" s="175"/>
      <c r="CQ85" s="174"/>
      <c r="CR85" s="175"/>
      <c r="CS85" s="174"/>
      <c r="CT85" s="175"/>
      <c r="CU85" s="174"/>
      <c r="CV85" s="175"/>
      <c r="CW85" s="174"/>
      <c r="CX85" s="175"/>
      <c r="CY85" s="174">
        <f>IFERROR(__xludf.DUMMYFUNCTION("""COMPUTED_VALUE"""),11.5)</f>
        <v>11.5</v>
      </c>
      <c r="CZ85" s="175"/>
      <c r="DA85" s="174">
        <f>IFERROR(__xludf.DUMMYFUNCTION("""COMPUTED_VALUE"""),7.5)</f>
        <v>7.5</v>
      </c>
      <c r="DB85" s="175"/>
      <c r="DC85" s="174"/>
      <c r="DD85" s="175"/>
      <c r="DE85" s="174"/>
      <c r="DF85" s="175"/>
      <c r="DG85" s="174"/>
      <c r="DH85" s="175"/>
      <c r="DI85" s="174"/>
      <c r="DJ85" s="175"/>
      <c r="DK85" s="174"/>
      <c r="DL85" s="175"/>
      <c r="DM85" s="174"/>
      <c r="DN85" s="175"/>
      <c r="DO85" s="174"/>
      <c r="DP85" s="175"/>
      <c r="DQ85" s="174"/>
      <c r="DR85" s="175"/>
      <c r="DS85" s="174">
        <f>IFERROR(__xludf.DUMMYFUNCTION("""COMPUTED_VALUE"""),10.5)</f>
        <v>10.5</v>
      </c>
      <c r="DT85" s="175"/>
      <c r="DU85" s="174"/>
      <c r="DV85" s="175"/>
      <c r="DW85" s="174"/>
      <c r="DX85" s="175"/>
      <c r="DY85" s="239"/>
      <c r="DZ85" s="159" t="str">
        <f t="shared" si="26"/>
        <v>Adam Petr</v>
      </c>
      <c r="EA85" s="202"/>
      <c r="EB85" s="203"/>
      <c r="EC85" s="202"/>
      <c r="ED85" s="203"/>
      <c r="EE85" s="202"/>
      <c r="EF85" s="203"/>
      <c r="EG85" s="202"/>
      <c r="EH85" s="203"/>
      <c r="EI85" s="202"/>
      <c r="EJ85" s="203"/>
      <c r="EK85" s="202"/>
      <c r="EL85" s="203"/>
      <c r="EM85" s="202"/>
      <c r="EN85" s="203"/>
      <c r="EO85" s="202"/>
      <c r="EP85" s="203"/>
      <c r="EQ85" s="202"/>
      <c r="ER85" s="203"/>
      <c r="ES85" s="202"/>
      <c r="ET85" s="203"/>
      <c r="EU85" s="202"/>
      <c r="EV85" s="203"/>
      <c r="EW85" s="202"/>
      <c r="EX85" s="203"/>
      <c r="EY85" s="202"/>
      <c r="EZ85" s="203"/>
      <c r="FA85" s="202"/>
      <c r="FB85" s="203"/>
      <c r="FC85" s="202"/>
      <c r="FD85" s="203"/>
      <c r="FE85" s="202"/>
      <c r="FF85" s="203"/>
      <c r="FG85" s="202"/>
      <c r="FH85" s="203"/>
      <c r="FI85" s="202"/>
      <c r="FJ85" s="203"/>
      <c r="FK85" s="202"/>
      <c r="FL85" s="203"/>
      <c r="FM85" s="202"/>
      <c r="FN85" s="203"/>
      <c r="FO85" s="202"/>
      <c r="FP85" s="203"/>
      <c r="FQ85" s="202"/>
      <c r="FR85" s="203"/>
      <c r="FS85" s="202"/>
      <c r="FT85" s="203"/>
      <c r="FU85" s="202"/>
      <c r="FV85" s="203"/>
      <c r="FW85" s="202"/>
      <c r="FX85" s="203"/>
      <c r="FY85" s="202"/>
      <c r="FZ85" s="203"/>
      <c r="GA85" s="202"/>
      <c r="GB85" s="203"/>
      <c r="GC85" s="202"/>
      <c r="GD85" s="203"/>
      <c r="GE85" s="202"/>
      <c r="GF85" s="203"/>
      <c r="GG85" s="202"/>
      <c r="GH85" s="203"/>
      <c r="GI85" s="202"/>
      <c r="GJ85" s="203"/>
      <c r="GK85" s="239"/>
      <c r="GL85" s="159" t="str">
        <f t="shared" si="27"/>
        <v>Adam Petr</v>
      </c>
      <c r="GM85" s="202"/>
      <c r="GN85" s="203"/>
      <c r="GO85" s="202"/>
      <c r="GP85" s="203"/>
      <c r="GQ85" s="202"/>
      <c r="GR85" s="203"/>
      <c r="GS85" s="202"/>
      <c r="GT85" s="203"/>
      <c r="GU85" s="202"/>
      <c r="GV85" s="203"/>
      <c r="GW85" s="202"/>
      <c r="GX85" s="203"/>
      <c r="GY85" s="202"/>
      <c r="GZ85" s="203"/>
      <c r="HA85" s="202"/>
      <c r="HB85" s="203"/>
      <c r="HC85" s="202"/>
      <c r="HD85" s="203"/>
      <c r="HE85" s="202"/>
      <c r="HF85" s="203"/>
      <c r="HG85" s="202"/>
      <c r="HH85" s="203"/>
      <c r="HI85" s="202"/>
      <c r="HJ85" s="203"/>
      <c r="HK85" s="202"/>
      <c r="HL85" s="203"/>
      <c r="HM85" s="202"/>
      <c r="HN85" s="203"/>
      <c r="HO85" s="202"/>
      <c r="HP85" s="203"/>
      <c r="HQ85" s="202"/>
      <c r="HR85" s="203"/>
      <c r="HS85" s="202"/>
      <c r="HT85" s="203"/>
      <c r="HU85" s="202"/>
      <c r="HV85" s="203"/>
      <c r="HW85" s="202"/>
      <c r="HX85" s="203"/>
      <c r="HY85" s="202"/>
      <c r="HZ85" s="203"/>
      <c r="IA85" s="202"/>
      <c r="IB85" s="203"/>
      <c r="IC85" s="202"/>
      <c r="ID85" s="203"/>
      <c r="IE85" s="202"/>
      <c r="IF85" s="203"/>
      <c r="IG85" s="202"/>
      <c r="IH85" s="203"/>
      <c r="II85" s="202"/>
      <c r="IJ85" s="203"/>
      <c r="IK85" s="202"/>
      <c r="IL85" s="203"/>
      <c r="IM85" s="202"/>
      <c r="IN85" s="203"/>
      <c r="IO85" s="202"/>
      <c r="IP85" s="203"/>
      <c r="IQ85" s="202"/>
      <c r="IR85" s="203"/>
      <c r="IS85" s="202"/>
      <c r="IT85" s="203"/>
      <c r="IU85" s="202"/>
      <c r="IV85" s="203"/>
    </row>
    <row r="86">
      <c r="A86" s="225">
        <f>IFERROR(__xludf.DUMMYFUNCTION("""COMPUTED_VALUE"""),100.0)</f>
        <v>100</v>
      </c>
      <c r="B86" s="159" t="str">
        <f t="shared" si="24"/>
        <v>Ondřej Nestrojil</v>
      </c>
      <c r="C86" s="173">
        <f t="shared" ref="C86:BL86" si="73">BO86+EA86+GM86</f>
        <v>0</v>
      </c>
      <c r="D86" s="173">
        <f t="shared" si="73"/>
        <v>0</v>
      </c>
      <c r="E86" s="173">
        <f t="shared" si="73"/>
        <v>0</v>
      </c>
      <c r="F86" s="173">
        <f t="shared" si="73"/>
        <v>0</v>
      </c>
      <c r="G86" s="173">
        <f t="shared" si="73"/>
        <v>0</v>
      </c>
      <c r="H86" s="173">
        <f t="shared" si="73"/>
        <v>0</v>
      </c>
      <c r="I86" s="173">
        <f t="shared" si="73"/>
        <v>0</v>
      </c>
      <c r="J86" s="173">
        <f t="shared" si="73"/>
        <v>0</v>
      </c>
      <c r="K86" s="173">
        <f t="shared" si="73"/>
        <v>0</v>
      </c>
      <c r="L86" s="173">
        <f t="shared" si="73"/>
        <v>0</v>
      </c>
      <c r="M86" s="173">
        <f t="shared" si="73"/>
        <v>0</v>
      </c>
      <c r="N86" s="173">
        <f t="shared" si="73"/>
        <v>0</v>
      </c>
      <c r="O86" s="173">
        <f t="shared" si="73"/>
        <v>0</v>
      </c>
      <c r="P86" s="173">
        <f t="shared" si="73"/>
        <v>0</v>
      </c>
      <c r="Q86" s="173">
        <f t="shared" si="73"/>
        <v>0</v>
      </c>
      <c r="R86" s="173">
        <f t="shared" si="73"/>
        <v>0</v>
      </c>
      <c r="S86" s="173">
        <f t="shared" si="73"/>
        <v>0</v>
      </c>
      <c r="T86" s="173">
        <f t="shared" si="73"/>
        <v>0</v>
      </c>
      <c r="U86" s="173">
        <f t="shared" si="73"/>
        <v>0</v>
      </c>
      <c r="V86" s="173">
        <f t="shared" si="73"/>
        <v>0</v>
      </c>
      <c r="W86" s="173">
        <f t="shared" si="73"/>
        <v>0</v>
      </c>
      <c r="X86" s="173">
        <f t="shared" si="73"/>
        <v>0</v>
      </c>
      <c r="Y86" s="173">
        <f t="shared" si="73"/>
        <v>0</v>
      </c>
      <c r="Z86" s="173">
        <f t="shared" si="73"/>
        <v>0</v>
      </c>
      <c r="AA86" s="173">
        <f t="shared" si="73"/>
        <v>0</v>
      </c>
      <c r="AB86" s="173">
        <f t="shared" si="73"/>
        <v>0</v>
      </c>
      <c r="AC86" s="173">
        <f t="shared" si="73"/>
        <v>0</v>
      </c>
      <c r="AD86" s="173">
        <f t="shared" si="73"/>
        <v>0</v>
      </c>
      <c r="AE86" s="173">
        <f t="shared" si="73"/>
        <v>0</v>
      </c>
      <c r="AF86" s="173">
        <f t="shared" si="73"/>
        <v>0</v>
      </c>
      <c r="AG86" s="173">
        <f t="shared" si="73"/>
        <v>0</v>
      </c>
      <c r="AH86" s="173">
        <f t="shared" si="73"/>
        <v>0</v>
      </c>
      <c r="AI86" s="173">
        <f t="shared" si="73"/>
        <v>0</v>
      </c>
      <c r="AJ86" s="173">
        <f t="shared" si="73"/>
        <v>0</v>
      </c>
      <c r="AK86" s="173">
        <f t="shared" si="73"/>
        <v>0</v>
      </c>
      <c r="AL86" s="173">
        <f t="shared" si="73"/>
        <v>0</v>
      </c>
      <c r="AM86" s="173">
        <f t="shared" si="73"/>
        <v>0</v>
      </c>
      <c r="AN86" s="173">
        <f t="shared" si="73"/>
        <v>0</v>
      </c>
      <c r="AO86" s="173">
        <f t="shared" si="73"/>
        <v>0</v>
      </c>
      <c r="AP86" s="173">
        <f t="shared" si="73"/>
        <v>0</v>
      </c>
      <c r="AQ86" s="173">
        <f t="shared" si="73"/>
        <v>0</v>
      </c>
      <c r="AR86" s="173">
        <f t="shared" si="73"/>
        <v>0</v>
      </c>
      <c r="AS86" s="173">
        <f t="shared" si="73"/>
        <v>0</v>
      </c>
      <c r="AT86" s="173">
        <f t="shared" si="73"/>
        <v>0</v>
      </c>
      <c r="AU86" s="173">
        <f t="shared" si="73"/>
        <v>0</v>
      </c>
      <c r="AV86" s="173">
        <f t="shared" si="73"/>
        <v>0</v>
      </c>
      <c r="AW86" s="173">
        <f t="shared" si="73"/>
        <v>0</v>
      </c>
      <c r="AX86" s="173">
        <f t="shared" si="73"/>
        <v>0</v>
      </c>
      <c r="AY86" s="173">
        <f t="shared" si="73"/>
        <v>0</v>
      </c>
      <c r="AZ86" s="173">
        <f t="shared" si="73"/>
        <v>0</v>
      </c>
      <c r="BA86" s="173">
        <f t="shared" si="73"/>
        <v>0</v>
      </c>
      <c r="BB86" s="173">
        <f t="shared" si="73"/>
        <v>0</v>
      </c>
      <c r="BC86" s="173">
        <f t="shared" si="73"/>
        <v>0</v>
      </c>
      <c r="BD86" s="173">
        <f t="shared" si="73"/>
        <v>0</v>
      </c>
      <c r="BE86" s="173">
        <f t="shared" si="73"/>
        <v>0</v>
      </c>
      <c r="BF86" s="173">
        <f t="shared" si="73"/>
        <v>0</v>
      </c>
      <c r="BG86" s="173">
        <f t="shared" si="73"/>
        <v>0</v>
      </c>
      <c r="BH86" s="173">
        <f t="shared" si="73"/>
        <v>0</v>
      </c>
      <c r="BI86" s="173">
        <f t="shared" si="73"/>
        <v>0</v>
      </c>
      <c r="BJ86" s="173">
        <f t="shared" si="73"/>
        <v>0</v>
      </c>
      <c r="BK86" s="173">
        <f t="shared" si="73"/>
        <v>0</v>
      </c>
      <c r="BL86" s="173">
        <f t="shared" si="73"/>
        <v>0</v>
      </c>
      <c r="BM86" s="151"/>
      <c r="BN86" s="239" t="str">
        <f>IFERROR(__xludf.DUMMYFUNCTION("""COMPUTED_VALUE"""),"Ondřej Nestrojil")</f>
        <v>Ondřej Nestrojil</v>
      </c>
      <c r="BO86" s="174"/>
      <c r="BP86" s="175"/>
      <c r="BQ86" s="174"/>
      <c r="BR86" s="175"/>
      <c r="BS86" s="174"/>
      <c r="BT86" s="175"/>
      <c r="BU86" s="174"/>
      <c r="BV86" s="175"/>
      <c r="BW86" s="174"/>
      <c r="BX86" s="175"/>
      <c r="BY86" s="174"/>
      <c r="BZ86" s="175"/>
      <c r="CA86" s="174"/>
      <c r="CB86" s="175"/>
      <c r="CC86" s="174"/>
      <c r="CD86" s="175"/>
      <c r="CE86" s="174"/>
      <c r="CF86" s="175"/>
      <c r="CG86" s="174"/>
      <c r="CH86" s="175"/>
      <c r="CI86" s="174"/>
      <c r="CJ86" s="175"/>
      <c r="CK86" s="174"/>
      <c r="CL86" s="175"/>
      <c r="CM86" s="174"/>
      <c r="CN86" s="175"/>
      <c r="CO86" s="174"/>
      <c r="CP86" s="175"/>
      <c r="CQ86" s="174"/>
      <c r="CR86" s="175"/>
      <c r="CS86" s="174"/>
      <c r="CT86" s="175"/>
      <c r="CU86" s="174"/>
      <c r="CV86" s="175"/>
      <c r="CW86" s="174"/>
      <c r="CX86" s="175"/>
      <c r="CY86" s="174"/>
      <c r="CZ86" s="175"/>
      <c r="DA86" s="174"/>
      <c r="DB86" s="175"/>
      <c r="DC86" s="174"/>
      <c r="DD86" s="175"/>
      <c r="DE86" s="174"/>
      <c r="DF86" s="175"/>
      <c r="DG86" s="174"/>
      <c r="DH86" s="175"/>
      <c r="DI86" s="174"/>
      <c r="DJ86" s="175"/>
      <c r="DK86" s="174"/>
      <c r="DL86" s="175"/>
      <c r="DM86" s="174"/>
      <c r="DN86" s="175"/>
      <c r="DO86" s="174"/>
      <c r="DP86" s="175"/>
      <c r="DQ86" s="174"/>
      <c r="DR86" s="175"/>
      <c r="DS86" s="174"/>
      <c r="DT86" s="175"/>
      <c r="DU86" s="174"/>
      <c r="DV86" s="175"/>
      <c r="DW86" s="174"/>
      <c r="DX86" s="175"/>
      <c r="DY86" s="239"/>
      <c r="DZ86" s="159" t="str">
        <f t="shared" si="26"/>
        <v>Ondřej Nestrojil</v>
      </c>
      <c r="EA86" s="202"/>
      <c r="EB86" s="203"/>
      <c r="EC86" s="202"/>
      <c r="ED86" s="203"/>
      <c r="EE86" s="202"/>
      <c r="EF86" s="203"/>
      <c r="EG86" s="202"/>
      <c r="EH86" s="203"/>
      <c r="EI86" s="202"/>
      <c r="EJ86" s="203"/>
      <c r="EK86" s="202"/>
      <c r="EL86" s="203"/>
      <c r="EM86" s="202"/>
      <c r="EN86" s="203"/>
      <c r="EO86" s="202"/>
      <c r="EP86" s="203"/>
      <c r="EQ86" s="202"/>
      <c r="ER86" s="203"/>
      <c r="ES86" s="202"/>
      <c r="ET86" s="203"/>
      <c r="EU86" s="202"/>
      <c r="EV86" s="203"/>
      <c r="EW86" s="202"/>
      <c r="EX86" s="203"/>
      <c r="EY86" s="202"/>
      <c r="EZ86" s="203"/>
      <c r="FA86" s="202"/>
      <c r="FB86" s="203"/>
      <c r="FC86" s="202"/>
      <c r="FD86" s="203"/>
      <c r="FE86" s="202"/>
      <c r="FF86" s="203"/>
      <c r="FG86" s="202"/>
      <c r="FH86" s="203"/>
      <c r="FI86" s="202"/>
      <c r="FJ86" s="203"/>
      <c r="FK86" s="202"/>
      <c r="FL86" s="203"/>
      <c r="FM86" s="202"/>
      <c r="FN86" s="203"/>
      <c r="FO86" s="202"/>
      <c r="FP86" s="203"/>
      <c r="FQ86" s="202"/>
      <c r="FR86" s="203"/>
      <c r="FS86" s="202"/>
      <c r="FT86" s="203"/>
      <c r="FU86" s="202"/>
      <c r="FV86" s="203"/>
      <c r="FW86" s="202"/>
      <c r="FX86" s="203"/>
      <c r="FY86" s="202"/>
      <c r="FZ86" s="203"/>
      <c r="GA86" s="202"/>
      <c r="GB86" s="203"/>
      <c r="GC86" s="202"/>
      <c r="GD86" s="203"/>
      <c r="GE86" s="202"/>
      <c r="GF86" s="203"/>
      <c r="GG86" s="202"/>
      <c r="GH86" s="203"/>
      <c r="GI86" s="202"/>
      <c r="GJ86" s="203"/>
      <c r="GK86" s="239"/>
      <c r="GL86" s="159" t="str">
        <f t="shared" si="27"/>
        <v>Ondřej Nestrojil</v>
      </c>
      <c r="GM86" s="202"/>
      <c r="GN86" s="203"/>
      <c r="GO86" s="202"/>
      <c r="GP86" s="203"/>
      <c r="GQ86" s="202"/>
      <c r="GR86" s="203"/>
      <c r="GS86" s="202"/>
      <c r="GT86" s="203"/>
      <c r="GU86" s="202"/>
      <c r="GV86" s="203"/>
      <c r="GW86" s="202"/>
      <c r="GX86" s="203"/>
      <c r="GY86" s="202"/>
      <c r="GZ86" s="203"/>
      <c r="HA86" s="202"/>
      <c r="HB86" s="203"/>
      <c r="HC86" s="202"/>
      <c r="HD86" s="203"/>
      <c r="HE86" s="202"/>
      <c r="HF86" s="203"/>
      <c r="HG86" s="202"/>
      <c r="HH86" s="203"/>
      <c r="HI86" s="202"/>
      <c r="HJ86" s="203"/>
      <c r="HK86" s="202"/>
      <c r="HL86" s="203"/>
      <c r="HM86" s="202"/>
      <c r="HN86" s="203"/>
      <c r="HO86" s="202"/>
      <c r="HP86" s="203"/>
      <c r="HQ86" s="202"/>
      <c r="HR86" s="203"/>
      <c r="HS86" s="202"/>
      <c r="HT86" s="203"/>
      <c r="HU86" s="202"/>
      <c r="HV86" s="203"/>
      <c r="HW86" s="202"/>
      <c r="HX86" s="203"/>
      <c r="HY86" s="202"/>
      <c r="HZ86" s="203"/>
      <c r="IA86" s="202"/>
      <c r="IB86" s="203"/>
      <c r="IC86" s="202"/>
      <c r="ID86" s="203"/>
      <c r="IE86" s="202"/>
      <c r="IF86" s="203"/>
      <c r="IG86" s="202"/>
      <c r="IH86" s="203"/>
      <c r="II86" s="202"/>
      <c r="IJ86" s="203"/>
      <c r="IK86" s="202"/>
      <c r="IL86" s="203"/>
      <c r="IM86" s="202"/>
      <c r="IN86" s="203"/>
      <c r="IO86" s="202"/>
      <c r="IP86" s="203"/>
      <c r="IQ86" s="202"/>
      <c r="IR86" s="203"/>
      <c r="IS86" s="202"/>
      <c r="IT86" s="203"/>
      <c r="IU86" s="202"/>
      <c r="IV86" s="203"/>
    </row>
    <row r="87">
      <c r="A87" s="225">
        <f>IFERROR(__xludf.DUMMYFUNCTION("""COMPUTED_VALUE"""),100.0)</f>
        <v>100</v>
      </c>
      <c r="B87" s="159" t="str">
        <f t="shared" si="24"/>
        <v>Savelij Vasylčenko</v>
      </c>
      <c r="C87" s="173">
        <f t="shared" ref="C87:BL87" si="74">BO87+EA87+GM87</f>
        <v>0</v>
      </c>
      <c r="D87" s="173">
        <f t="shared" si="74"/>
        <v>0</v>
      </c>
      <c r="E87" s="173">
        <f t="shared" si="74"/>
        <v>0</v>
      </c>
      <c r="F87" s="173">
        <f t="shared" si="74"/>
        <v>0</v>
      </c>
      <c r="G87" s="173">
        <f t="shared" si="74"/>
        <v>0</v>
      </c>
      <c r="H87" s="173">
        <f t="shared" si="74"/>
        <v>0</v>
      </c>
      <c r="I87" s="173">
        <f t="shared" si="74"/>
        <v>0</v>
      </c>
      <c r="J87" s="173">
        <f t="shared" si="74"/>
        <v>0</v>
      </c>
      <c r="K87" s="173">
        <f t="shared" si="74"/>
        <v>0</v>
      </c>
      <c r="L87" s="173">
        <f t="shared" si="74"/>
        <v>0</v>
      </c>
      <c r="M87" s="173">
        <f t="shared" si="74"/>
        <v>0</v>
      </c>
      <c r="N87" s="173">
        <f t="shared" si="74"/>
        <v>0</v>
      </c>
      <c r="O87" s="173">
        <f t="shared" si="74"/>
        <v>0</v>
      </c>
      <c r="P87" s="173">
        <f t="shared" si="74"/>
        <v>0</v>
      </c>
      <c r="Q87" s="173">
        <f t="shared" si="74"/>
        <v>0</v>
      </c>
      <c r="R87" s="173">
        <f t="shared" si="74"/>
        <v>0</v>
      </c>
      <c r="S87" s="173">
        <f t="shared" si="74"/>
        <v>0</v>
      </c>
      <c r="T87" s="173">
        <f t="shared" si="74"/>
        <v>0</v>
      </c>
      <c r="U87" s="173">
        <f t="shared" si="74"/>
        <v>0</v>
      </c>
      <c r="V87" s="173">
        <f t="shared" si="74"/>
        <v>0</v>
      </c>
      <c r="W87" s="173">
        <f t="shared" si="74"/>
        <v>0</v>
      </c>
      <c r="X87" s="173">
        <f t="shared" si="74"/>
        <v>0</v>
      </c>
      <c r="Y87" s="173">
        <f t="shared" si="74"/>
        <v>0</v>
      </c>
      <c r="Z87" s="173">
        <f t="shared" si="74"/>
        <v>0</v>
      </c>
      <c r="AA87" s="173">
        <f t="shared" si="74"/>
        <v>0</v>
      </c>
      <c r="AB87" s="173">
        <f t="shared" si="74"/>
        <v>0</v>
      </c>
      <c r="AC87" s="173">
        <f t="shared" si="74"/>
        <v>0</v>
      </c>
      <c r="AD87" s="173">
        <f t="shared" si="74"/>
        <v>0</v>
      </c>
      <c r="AE87" s="173">
        <f t="shared" si="74"/>
        <v>0</v>
      </c>
      <c r="AF87" s="173">
        <f t="shared" si="74"/>
        <v>0</v>
      </c>
      <c r="AG87" s="173">
        <f t="shared" si="74"/>
        <v>0</v>
      </c>
      <c r="AH87" s="173">
        <f t="shared" si="74"/>
        <v>0</v>
      </c>
      <c r="AI87" s="173">
        <f t="shared" si="74"/>
        <v>0</v>
      </c>
      <c r="AJ87" s="173">
        <f t="shared" si="74"/>
        <v>0</v>
      </c>
      <c r="AK87" s="173">
        <f t="shared" si="74"/>
        <v>0</v>
      </c>
      <c r="AL87" s="173">
        <f t="shared" si="74"/>
        <v>0</v>
      </c>
      <c r="AM87" s="173">
        <f t="shared" si="74"/>
        <v>0</v>
      </c>
      <c r="AN87" s="173">
        <f t="shared" si="74"/>
        <v>0</v>
      </c>
      <c r="AO87" s="173">
        <f t="shared" si="74"/>
        <v>0</v>
      </c>
      <c r="AP87" s="173">
        <f t="shared" si="74"/>
        <v>0</v>
      </c>
      <c r="AQ87" s="173">
        <f t="shared" si="74"/>
        <v>0</v>
      </c>
      <c r="AR87" s="173">
        <f t="shared" si="74"/>
        <v>0</v>
      </c>
      <c r="AS87" s="173">
        <f t="shared" si="74"/>
        <v>0</v>
      </c>
      <c r="AT87" s="173">
        <f t="shared" si="74"/>
        <v>0</v>
      </c>
      <c r="AU87" s="173">
        <f t="shared" si="74"/>
        <v>0</v>
      </c>
      <c r="AV87" s="173">
        <f t="shared" si="74"/>
        <v>0</v>
      </c>
      <c r="AW87" s="173">
        <f t="shared" si="74"/>
        <v>0</v>
      </c>
      <c r="AX87" s="173">
        <f t="shared" si="74"/>
        <v>0</v>
      </c>
      <c r="AY87" s="173">
        <f t="shared" si="74"/>
        <v>0</v>
      </c>
      <c r="AZ87" s="173">
        <f t="shared" si="74"/>
        <v>0</v>
      </c>
      <c r="BA87" s="173">
        <f t="shared" si="74"/>
        <v>0</v>
      </c>
      <c r="BB87" s="173">
        <f t="shared" si="74"/>
        <v>0</v>
      </c>
      <c r="BC87" s="173">
        <f t="shared" si="74"/>
        <v>0</v>
      </c>
      <c r="BD87" s="173">
        <f t="shared" si="74"/>
        <v>0</v>
      </c>
      <c r="BE87" s="173">
        <f t="shared" si="74"/>
        <v>0</v>
      </c>
      <c r="BF87" s="173">
        <f t="shared" si="74"/>
        <v>0</v>
      </c>
      <c r="BG87" s="173">
        <f t="shared" si="74"/>
        <v>0</v>
      </c>
      <c r="BH87" s="173">
        <f t="shared" si="74"/>
        <v>0</v>
      </c>
      <c r="BI87" s="173">
        <f t="shared" si="74"/>
        <v>0</v>
      </c>
      <c r="BJ87" s="173">
        <f t="shared" si="74"/>
        <v>0</v>
      </c>
      <c r="BK87" s="173">
        <f t="shared" si="74"/>
        <v>0</v>
      </c>
      <c r="BL87" s="173">
        <f t="shared" si="74"/>
        <v>0</v>
      </c>
      <c r="BM87" s="151"/>
      <c r="BN87" s="239" t="str">
        <f>IFERROR(__xludf.DUMMYFUNCTION("""COMPUTED_VALUE"""),"Savelij Vasylčenko")</f>
        <v>Savelij Vasylčenko</v>
      </c>
      <c r="BO87" s="174"/>
      <c r="BP87" s="175"/>
      <c r="BQ87" s="174"/>
      <c r="BR87" s="175"/>
      <c r="BS87" s="174"/>
      <c r="BT87" s="175"/>
      <c r="BU87" s="174"/>
      <c r="BV87" s="175"/>
      <c r="BW87" s="174"/>
      <c r="BX87" s="175"/>
      <c r="BY87" s="174"/>
      <c r="BZ87" s="175"/>
      <c r="CA87" s="174"/>
      <c r="CB87" s="175"/>
      <c r="CC87" s="174"/>
      <c r="CD87" s="175"/>
      <c r="CE87" s="174"/>
      <c r="CF87" s="175"/>
      <c r="CG87" s="174"/>
      <c r="CH87" s="175"/>
      <c r="CI87" s="174"/>
      <c r="CJ87" s="175"/>
      <c r="CK87" s="174"/>
      <c r="CL87" s="175"/>
      <c r="CM87" s="174"/>
      <c r="CN87" s="175"/>
      <c r="CO87" s="174"/>
      <c r="CP87" s="175"/>
      <c r="CQ87" s="174"/>
      <c r="CR87" s="175"/>
      <c r="CS87" s="174"/>
      <c r="CT87" s="175"/>
      <c r="CU87" s="174"/>
      <c r="CV87" s="175"/>
      <c r="CW87" s="174"/>
      <c r="CX87" s="175"/>
      <c r="CY87" s="174"/>
      <c r="CZ87" s="175"/>
      <c r="DA87" s="174"/>
      <c r="DB87" s="175"/>
      <c r="DC87" s="174"/>
      <c r="DD87" s="175"/>
      <c r="DE87" s="174"/>
      <c r="DF87" s="175"/>
      <c r="DG87" s="174"/>
      <c r="DH87" s="175"/>
      <c r="DI87" s="174"/>
      <c r="DJ87" s="175"/>
      <c r="DK87" s="174"/>
      <c r="DL87" s="175"/>
      <c r="DM87" s="174"/>
      <c r="DN87" s="175"/>
      <c r="DO87" s="174"/>
      <c r="DP87" s="175"/>
      <c r="DQ87" s="174"/>
      <c r="DR87" s="175"/>
      <c r="DS87" s="174"/>
      <c r="DT87" s="175"/>
      <c r="DU87" s="174"/>
      <c r="DV87" s="175"/>
      <c r="DW87" s="174"/>
      <c r="DX87" s="175"/>
      <c r="DY87" s="239"/>
      <c r="DZ87" s="159" t="str">
        <f t="shared" si="26"/>
        <v>Savelij Vasylčenko</v>
      </c>
      <c r="EA87" s="202"/>
      <c r="EB87" s="203"/>
      <c r="EC87" s="202"/>
      <c r="ED87" s="203"/>
      <c r="EE87" s="202"/>
      <c r="EF87" s="203"/>
      <c r="EG87" s="202"/>
      <c r="EH87" s="203"/>
      <c r="EI87" s="202"/>
      <c r="EJ87" s="203"/>
      <c r="EK87" s="202"/>
      <c r="EL87" s="203"/>
      <c r="EM87" s="202"/>
      <c r="EN87" s="203"/>
      <c r="EO87" s="202"/>
      <c r="EP87" s="203"/>
      <c r="EQ87" s="202"/>
      <c r="ER87" s="203"/>
      <c r="ES87" s="202"/>
      <c r="ET87" s="203"/>
      <c r="EU87" s="202"/>
      <c r="EV87" s="203"/>
      <c r="EW87" s="202"/>
      <c r="EX87" s="203"/>
      <c r="EY87" s="202"/>
      <c r="EZ87" s="203"/>
      <c r="FA87" s="202"/>
      <c r="FB87" s="203"/>
      <c r="FC87" s="202"/>
      <c r="FD87" s="203"/>
      <c r="FE87" s="202"/>
      <c r="FF87" s="203"/>
      <c r="FG87" s="202"/>
      <c r="FH87" s="203"/>
      <c r="FI87" s="202"/>
      <c r="FJ87" s="203"/>
      <c r="FK87" s="202"/>
      <c r="FL87" s="203"/>
      <c r="FM87" s="202"/>
      <c r="FN87" s="203"/>
      <c r="FO87" s="202"/>
      <c r="FP87" s="203"/>
      <c r="FQ87" s="202"/>
      <c r="FR87" s="203"/>
      <c r="FS87" s="202"/>
      <c r="FT87" s="203"/>
      <c r="FU87" s="202"/>
      <c r="FV87" s="203"/>
      <c r="FW87" s="202"/>
      <c r="FX87" s="203"/>
      <c r="FY87" s="202"/>
      <c r="FZ87" s="203"/>
      <c r="GA87" s="202"/>
      <c r="GB87" s="203"/>
      <c r="GC87" s="202"/>
      <c r="GD87" s="203"/>
      <c r="GE87" s="202"/>
      <c r="GF87" s="203"/>
      <c r="GG87" s="202"/>
      <c r="GH87" s="203"/>
      <c r="GI87" s="202"/>
      <c r="GJ87" s="203"/>
      <c r="GK87" s="239"/>
      <c r="GL87" s="159" t="str">
        <f t="shared" si="27"/>
        <v>Savelij Vasylčenko</v>
      </c>
      <c r="GM87" s="202"/>
      <c r="GN87" s="203"/>
      <c r="GO87" s="202"/>
      <c r="GP87" s="203"/>
      <c r="GQ87" s="202"/>
      <c r="GR87" s="203"/>
      <c r="GS87" s="202"/>
      <c r="GT87" s="203"/>
      <c r="GU87" s="202"/>
      <c r="GV87" s="203"/>
      <c r="GW87" s="202"/>
      <c r="GX87" s="203"/>
      <c r="GY87" s="202"/>
      <c r="GZ87" s="203"/>
      <c r="HA87" s="202"/>
      <c r="HB87" s="203"/>
      <c r="HC87" s="202"/>
      <c r="HD87" s="203"/>
      <c r="HE87" s="202"/>
      <c r="HF87" s="203"/>
      <c r="HG87" s="202"/>
      <c r="HH87" s="203"/>
      <c r="HI87" s="202"/>
      <c r="HJ87" s="203"/>
      <c r="HK87" s="202"/>
      <c r="HL87" s="203"/>
      <c r="HM87" s="202"/>
      <c r="HN87" s="203"/>
      <c r="HO87" s="202"/>
      <c r="HP87" s="203"/>
      <c r="HQ87" s="202"/>
      <c r="HR87" s="203"/>
      <c r="HS87" s="202"/>
      <c r="HT87" s="203"/>
      <c r="HU87" s="202"/>
      <c r="HV87" s="203"/>
      <c r="HW87" s="202"/>
      <c r="HX87" s="203"/>
      <c r="HY87" s="202"/>
      <c r="HZ87" s="203"/>
      <c r="IA87" s="202"/>
      <c r="IB87" s="203"/>
      <c r="IC87" s="202"/>
      <c r="ID87" s="203"/>
      <c r="IE87" s="202"/>
      <c r="IF87" s="203"/>
      <c r="IG87" s="202"/>
      <c r="IH87" s="203"/>
      <c r="II87" s="202"/>
      <c r="IJ87" s="203"/>
      <c r="IK87" s="202"/>
      <c r="IL87" s="203"/>
      <c r="IM87" s="202"/>
      <c r="IN87" s="203"/>
      <c r="IO87" s="202"/>
      <c r="IP87" s="203"/>
      <c r="IQ87" s="202"/>
      <c r="IR87" s="203"/>
      <c r="IS87" s="202"/>
      <c r="IT87" s="203"/>
      <c r="IU87" s="202"/>
      <c r="IV87" s="203"/>
    </row>
    <row r="88">
      <c r="A88" s="225">
        <f>IFERROR(__xludf.DUMMYFUNCTION("""COMPUTED_VALUE"""),100.0)</f>
        <v>100</v>
      </c>
      <c r="B88" s="159" t="str">
        <f t="shared" si="24"/>
        <v>Vojtěch Fux</v>
      </c>
      <c r="C88" s="173">
        <f t="shared" ref="C88:BL88" si="75">BO88+EA88+GM88</f>
        <v>0</v>
      </c>
      <c r="D88" s="173">
        <f t="shared" si="75"/>
        <v>0</v>
      </c>
      <c r="E88" s="173">
        <f t="shared" si="75"/>
        <v>0</v>
      </c>
      <c r="F88" s="173">
        <f t="shared" si="75"/>
        <v>0</v>
      </c>
      <c r="G88" s="173">
        <f t="shared" si="75"/>
        <v>0</v>
      </c>
      <c r="H88" s="173">
        <f t="shared" si="75"/>
        <v>0</v>
      </c>
      <c r="I88" s="173">
        <f t="shared" si="75"/>
        <v>0</v>
      </c>
      <c r="J88" s="173">
        <f t="shared" si="75"/>
        <v>0</v>
      </c>
      <c r="K88" s="173">
        <f t="shared" si="75"/>
        <v>0</v>
      </c>
      <c r="L88" s="173">
        <f t="shared" si="75"/>
        <v>0</v>
      </c>
      <c r="M88" s="173">
        <f t="shared" si="75"/>
        <v>0</v>
      </c>
      <c r="N88" s="173">
        <f t="shared" si="75"/>
        <v>0</v>
      </c>
      <c r="O88" s="173">
        <f t="shared" si="75"/>
        <v>0</v>
      </c>
      <c r="P88" s="173">
        <f t="shared" si="75"/>
        <v>0</v>
      </c>
      <c r="Q88" s="173">
        <f t="shared" si="75"/>
        <v>0</v>
      </c>
      <c r="R88" s="173">
        <f t="shared" si="75"/>
        <v>0</v>
      </c>
      <c r="S88" s="173">
        <f t="shared" si="75"/>
        <v>0</v>
      </c>
      <c r="T88" s="173">
        <f t="shared" si="75"/>
        <v>0</v>
      </c>
      <c r="U88" s="173">
        <f t="shared" si="75"/>
        <v>0</v>
      </c>
      <c r="V88" s="173">
        <f t="shared" si="75"/>
        <v>0</v>
      </c>
      <c r="W88" s="173">
        <f t="shared" si="75"/>
        <v>0</v>
      </c>
      <c r="X88" s="173">
        <f t="shared" si="75"/>
        <v>0</v>
      </c>
      <c r="Y88" s="173">
        <f t="shared" si="75"/>
        <v>0</v>
      </c>
      <c r="Z88" s="173">
        <f t="shared" si="75"/>
        <v>0</v>
      </c>
      <c r="AA88" s="173">
        <f t="shared" si="75"/>
        <v>0</v>
      </c>
      <c r="AB88" s="173">
        <f t="shared" si="75"/>
        <v>0</v>
      </c>
      <c r="AC88" s="173">
        <f t="shared" si="75"/>
        <v>11</v>
      </c>
      <c r="AD88" s="173">
        <f t="shared" si="75"/>
        <v>0</v>
      </c>
      <c r="AE88" s="173">
        <f t="shared" si="75"/>
        <v>0</v>
      </c>
      <c r="AF88" s="173">
        <f t="shared" si="75"/>
        <v>0</v>
      </c>
      <c r="AG88" s="173">
        <f t="shared" si="75"/>
        <v>0</v>
      </c>
      <c r="AH88" s="173">
        <f t="shared" si="75"/>
        <v>0</v>
      </c>
      <c r="AI88" s="173">
        <f t="shared" si="75"/>
        <v>4</v>
      </c>
      <c r="AJ88" s="173">
        <f t="shared" si="75"/>
        <v>0</v>
      </c>
      <c r="AK88" s="173">
        <f t="shared" si="75"/>
        <v>0</v>
      </c>
      <c r="AL88" s="173">
        <f t="shared" si="75"/>
        <v>0</v>
      </c>
      <c r="AM88" s="173">
        <f t="shared" si="75"/>
        <v>0</v>
      </c>
      <c r="AN88" s="173">
        <f t="shared" si="75"/>
        <v>0</v>
      </c>
      <c r="AO88" s="173">
        <f t="shared" si="75"/>
        <v>0</v>
      </c>
      <c r="AP88" s="173">
        <f t="shared" si="75"/>
        <v>0</v>
      </c>
      <c r="AQ88" s="173">
        <f t="shared" si="75"/>
        <v>6.5</v>
      </c>
      <c r="AR88" s="173">
        <f t="shared" si="75"/>
        <v>0</v>
      </c>
      <c r="AS88" s="173">
        <f t="shared" si="75"/>
        <v>6</v>
      </c>
      <c r="AT88" s="173">
        <f t="shared" si="75"/>
        <v>0</v>
      </c>
      <c r="AU88" s="173">
        <f t="shared" si="75"/>
        <v>0</v>
      </c>
      <c r="AV88" s="173">
        <f t="shared" si="75"/>
        <v>1650</v>
      </c>
      <c r="AW88" s="173">
        <f t="shared" si="75"/>
        <v>0</v>
      </c>
      <c r="AX88" s="173">
        <f t="shared" si="75"/>
        <v>0</v>
      </c>
      <c r="AY88" s="173">
        <f t="shared" si="75"/>
        <v>0</v>
      </c>
      <c r="AZ88" s="173">
        <f t="shared" si="75"/>
        <v>0</v>
      </c>
      <c r="BA88" s="173">
        <f t="shared" si="75"/>
        <v>0</v>
      </c>
      <c r="BB88" s="173">
        <f t="shared" si="75"/>
        <v>0</v>
      </c>
      <c r="BC88" s="173">
        <f t="shared" si="75"/>
        <v>0</v>
      </c>
      <c r="BD88" s="173">
        <f t="shared" si="75"/>
        <v>0</v>
      </c>
      <c r="BE88" s="173">
        <f t="shared" si="75"/>
        <v>0</v>
      </c>
      <c r="BF88" s="173">
        <f t="shared" si="75"/>
        <v>0</v>
      </c>
      <c r="BG88" s="173">
        <f t="shared" si="75"/>
        <v>0</v>
      </c>
      <c r="BH88" s="173">
        <f t="shared" si="75"/>
        <v>0</v>
      </c>
      <c r="BI88" s="173">
        <f t="shared" si="75"/>
        <v>0</v>
      </c>
      <c r="BJ88" s="173">
        <f t="shared" si="75"/>
        <v>0</v>
      </c>
      <c r="BK88" s="173">
        <f t="shared" si="75"/>
        <v>0</v>
      </c>
      <c r="BL88" s="173">
        <f t="shared" si="75"/>
        <v>0</v>
      </c>
      <c r="BM88" s="151"/>
      <c r="BN88" s="239" t="str">
        <f>IFERROR(__xludf.DUMMYFUNCTION("""COMPUTED_VALUE"""),"Vojtěch Fux")</f>
        <v>Vojtěch Fux</v>
      </c>
      <c r="BO88" s="174"/>
      <c r="BP88" s="175"/>
      <c r="BQ88" s="174"/>
      <c r="BR88" s="175"/>
      <c r="BS88" s="174"/>
      <c r="BT88" s="175"/>
      <c r="BU88" s="174"/>
      <c r="BV88" s="175"/>
      <c r="BW88" s="174"/>
      <c r="BX88" s="175"/>
      <c r="BY88" s="174"/>
      <c r="BZ88" s="175"/>
      <c r="CA88" s="174"/>
      <c r="CB88" s="175"/>
      <c r="CC88" s="174"/>
      <c r="CD88" s="175"/>
      <c r="CE88" s="174"/>
      <c r="CF88" s="175"/>
      <c r="CG88" s="174"/>
      <c r="CH88" s="175"/>
      <c r="CI88" s="174"/>
      <c r="CJ88" s="175"/>
      <c r="CK88" s="174"/>
      <c r="CL88" s="175"/>
      <c r="CM88" s="174"/>
      <c r="CN88" s="175"/>
      <c r="CO88" s="174">
        <f>IFERROR(__xludf.DUMMYFUNCTION("""COMPUTED_VALUE"""),11.0)</f>
        <v>11</v>
      </c>
      <c r="CP88" s="175"/>
      <c r="CQ88" s="174"/>
      <c r="CR88" s="175"/>
      <c r="CS88" s="174"/>
      <c r="CT88" s="175"/>
      <c r="CU88" s="174">
        <f>IFERROR(__xludf.DUMMYFUNCTION("""COMPUTED_VALUE"""),4.0)</f>
        <v>4</v>
      </c>
      <c r="CV88" s="175"/>
      <c r="CW88" s="174"/>
      <c r="CX88" s="175"/>
      <c r="CY88" s="174"/>
      <c r="CZ88" s="175"/>
      <c r="DA88" s="174"/>
      <c r="DB88" s="175"/>
      <c r="DC88" s="174"/>
      <c r="DD88" s="175"/>
      <c r="DE88" s="174">
        <f>IFERROR(__xludf.DUMMYFUNCTION("""COMPUTED_VALUE"""),6.0)</f>
        <v>6</v>
      </c>
      <c r="DF88" s="175"/>
      <c r="DG88" s="174"/>
      <c r="DH88" s="175">
        <f>IFERROR(__xludf.DUMMYFUNCTION("""COMPUTED_VALUE"""),1650.0)</f>
        <v>1650</v>
      </c>
      <c r="DI88" s="174"/>
      <c r="DJ88" s="175"/>
      <c r="DK88" s="174"/>
      <c r="DL88" s="175"/>
      <c r="DM88" s="174"/>
      <c r="DN88" s="175"/>
      <c r="DO88" s="174"/>
      <c r="DP88" s="175"/>
      <c r="DQ88" s="174"/>
      <c r="DR88" s="175"/>
      <c r="DS88" s="174"/>
      <c r="DT88" s="175"/>
      <c r="DU88" s="174"/>
      <c r="DV88" s="175"/>
      <c r="DW88" s="174"/>
      <c r="DX88" s="175"/>
      <c r="DY88" s="239"/>
      <c r="DZ88" s="159" t="str">
        <f t="shared" si="26"/>
        <v>Vojtěch Fux</v>
      </c>
      <c r="EA88" s="202"/>
      <c r="EB88" s="203"/>
      <c r="EC88" s="202"/>
      <c r="ED88" s="203"/>
      <c r="EE88" s="202"/>
      <c r="EF88" s="203"/>
      <c r="EG88" s="202"/>
      <c r="EH88" s="203"/>
      <c r="EI88" s="202"/>
      <c r="EJ88" s="203"/>
      <c r="EK88" s="202"/>
      <c r="EL88" s="203"/>
      <c r="EM88" s="202"/>
      <c r="EN88" s="203"/>
      <c r="EO88" s="202"/>
      <c r="EP88" s="203"/>
      <c r="EQ88" s="202"/>
      <c r="ER88" s="203"/>
      <c r="ES88" s="202"/>
      <c r="ET88" s="203"/>
      <c r="EU88" s="202"/>
      <c r="EV88" s="203"/>
      <c r="EW88" s="202"/>
      <c r="EX88" s="203"/>
      <c r="EY88" s="202"/>
      <c r="EZ88" s="203"/>
      <c r="FA88" s="202"/>
      <c r="FB88" s="203"/>
      <c r="FC88" s="202"/>
      <c r="FD88" s="203"/>
      <c r="FE88" s="202"/>
      <c r="FF88" s="203"/>
      <c r="FG88" s="202"/>
      <c r="FH88" s="203"/>
      <c r="FI88" s="202"/>
      <c r="FJ88" s="203"/>
      <c r="FK88" s="202"/>
      <c r="FL88" s="203"/>
      <c r="FM88" s="202"/>
      <c r="FN88" s="203"/>
      <c r="FO88" s="202">
        <f>IFERROR(__xludf.DUMMYFUNCTION("""COMPUTED_VALUE"""),6.5)</f>
        <v>6.5</v>
      </c>
      <c r="FP88" s="203"/>
      <c r="FQ88" s="202"/>
      <c r="FR88" s="203"/>
      <c r="FS88" s="202"/>
      <c r="FT88" s="203"/>
      <c r="FU88" s="202"/>
      <c r="FV88" s="203"/>
      <c r="FW88" s="202"/>
      <c r="FX88" s="203"/>
      <c r="FY88" s="202"/>
      <c r="FZ88" s="203"/>
      <c r="GA88" s="202"/>
      <c r="GB88" s="203"/>
      <c r="GC88" s="202"/>
      <c r="GD88" s="203"/>
      <c r="GE88" s="202"/>
      <c r="GF88" s="203"/>
      <c r="GG88" s="202"/>
      <c r="GH88" s="203"/>
      <c r="GI88" s="202"/>
      <c r="GJ88" s="203"/>
      <c r="GK88" s="239"/>
      <c r="GL88" s="159" t="str">
        <f t="shared" si="27"/>
        <v>Vojtěch Fux</v>
      </c>
      <c r="GM88" s="202"/>
      <c r="GN88" s="203"/>
      <c r="GO88" s="202"/>
      <c r="GP88" s="203"/>
      <c r="GQ88" s="202"/>
      <c r="GR88" s="203"/>
      <c r="GS88" s="202"/>
      <c r="GT88" s="203"/>
      <c r="GU88" s="202"/>
      <c r="GV88" s="203"/>
      <c r="GW88" s="202"/>
      <c r="GX88" s="203"/>
      <c r="GY88" s="202"/>
      <c r="GZ88" s="203"/>
      <c r="HA88" s="202"/>
      <c r="HB88" s="203"/>
      <c r="HC88" s="202"/>
      <c r="HD88" s="203"/>
      <c r="HE88" s="202"/>
      <c r="HF88" s="203"/>
      <c r="HG88" s="202"/>
      <c r="HH88" s="203"/>
      <c r="HI88" s="202"/>
      <c r="HJ88" s="203"/>
      <c r="HK88" s="202"/>
      <c r="HL88" s="203"/>
      <c r="HM88" s="202"/>
      <c r="HN88" s="203"/>
      <c r="HO88" s="202"/>
      <c r="HP88" s="203"/>
      <c r="HQ88" s="202"/>
      <c r="HR88" s="203"/>
      <c r="HS88" s="202"/>
      <c r="HT88" s="203"/>
      <c r="HU88" s="202"/>
      <c r="HV88" s="203"/>
      <c r="HW88" s="202"/>
      <c r="HX88" s="203"/>
      <c r="HY88" s="202"/>
      <c r="HZ88" s="203"/>
      <c r="IA88" s="202"/>
      <c r="IB88" s="203"/>
      <c r="IC88" s="202"/>
      <c r="ID88" s="203"/>
      <c r="IE88" s="202"/>
      <c r="IF88" s="203"/>
      <c r="IG88" s="202"/>
      <c r="IH88" s="203"/>
      <c r="II88" s="202"/>
      <c r="IJ88" s="203"/>
      <c r="IK88" s="202"/>
      <c r="IL88" s="203"/>
      <c r="IM88" s="202"/>
      <c r="IN88" s="203"/>
      <c r="IO88" s="202"/>
      <c r="IP88" s="203"/>
      <c r="IQ88" s="202"/>
      <c r="IR88" s="203"/>
      <c r="IS88" s="202"/>
      <c r="IT88" s="203"/>
      <c r="IU88" s="202"/>
      <c r="IV88" s="203"/>
    </row>
    <row r="89">
      <c r="A89" s="225">
        <f>IFERROR(__xludf.DUMMYFUNCTION("""COMPUTED_VALUE"""),120.0)</f>
        <v>120</v>
      </c>
      <c r="B89" s="159" t="str">
        <f t="shared" si="24"/>
        <v>Michal Jiřík</v>
      </c>
      <c r="C89" s="173">
        <f t="shared" ref="C89:BL89" si="76">BO89+EA89+GM89</f>
        <v>0</v>
      </c>
      <c r="D89" s="173">
        <f t="shared" si="76"/>
        <v>0</v>
      </c>
      <c r="E89" s="173">
        <f t="shared" si="76"/>
        <v>0</v>
      </c>
      <c r="F89" s="173">
        <f t="shared" si="76"/>
        <v>0</v>
      </c>
      <c r="G89" s="173">
        <f t="shared" si="76"/>
        <v>0</v>
      </c>
      <c r="H89" s="173">
        <f t="shared" si="76"/>
        <v>0</v>
      </c>
      <c r="I89" s="173">
        <f t="shared" si="76"/>
        <v>0</v>
      </c>
      <c r="J89" s="173">
        <f t="shared" si="76"/>
        <v>0</v>
      </c>
      <c r="K89" s="173">
        <f t="shared" si="76"/>
        <v>0</v>
      </c>
      <c r="L89" s="173">
        <f t="shared" si="76"/>
        <v>0</v>
      </c>
      <c r="M89" s="173">
        <f t="shared" si="76"/>
        <v>0</v>
      </c>
      <c r="N89" s="173">
        <f t="shared" si="76"/>
        <v>0</v>
      </c>
      <c r="O89" s="173">
        <f t="shared" si="76"/>
        <v>0</v>
      </c>
      <c r="P89" s="173">
        <f t="shared" si="76"/>
        <v>0</v>
      </c>
      <c r="Q89" s="173">
        <f t="shared" si="76"/>
        <v>0</v>
      </c>
      <c r="R89" s="173">
        <f t="shared" si="76"/>
        <v>0</v>
      </c>
      <c r="S89" s="173">
        <f t="shared" si="76"/>
        <v>0</v>
      </c>
      <c r="T89" s="173">
        <f t="shared" si="76"/>
        <v>0</v>
      </c>
      <c r="U89" s="173">
        <f t="shared" si="76"/>
        <v>0</v>
      </c>
      <c r="V89" s="173">
        <f t="shared" si="76"/>
        <v>0</v>
      </c>
      <c r="W89" s="173">
        <f t="shared" si="76"/>
        <v>0</v>
      </c>
      <c r="X89" s="173">
        <f t="shared" si="76"/>
        <v>0</v>
      </c>
      <c r="Y89" s="173">
        <f t="shared" si="76"/>
        <v>0</v>
      </c>
      <c r="Z89" s="173">
        <f t="shared" si="76"/>
        <v>0</v>
      </c>
      <c r="AA89" s="173">
        <f t="shared" si="76"/>
        <v>0</v>
      </c>
      <c r="AB89" s="173">
        <f t="shared" si="76"/>
        <v>0</v>
      </c>
      <c r="AC89" s="173">
        <f t="shared" si="76"/>
        <v>0</v>
      </c>
      <c r="AD89" s="173">
        <f t="shared" si="76"/>
        <v>0</v>
      </c>
      <c r="AE89" s="173">
        <f t="shared" si="76"/>
        <v>0</v>
      </c>
      <c r="AF89" s="173">
        <f t="shared" si="76"/>
        <v>0</v>
      </c>
      <c r="AG89" s="173">
        <f t="shared" si="76"/>
        <v>0</v>
      </c>
      <c r="AH89" s="173">
        <f t="shared" si="76"/>
        <v>0</v>
      </c>
      <c r="AI89" s="173">
        <f t="shared" si="76"/>
        <v>0</v>
      </c>
      <c r="AJ89" s="173">
        <f t="shared" si="76"/>
        <v>0</v>
      </c>
      <c r="AK89" s="173">
        <f t="shared" si="76"/>
        <v>0</v>
      </c>
      <c r="AL89" s="173">
        <f t="shared" si="76"/>
        <v>0</v>
      </c>
      <c r="AM89" s="173">
        <f t="shared" si="76"/>
        <v>0</v>
      </c>
      <c r="AN89" s="173">
        <f t="shared" si="76"/>
        <v>0</v>
      </c>
      <c r="AO89" s="173">
        <f t="shared" si="76"/>
        <v>0</v>
      </c>
      <c r="AP89" s="173">
        <f t="shared" si="76"/>
        <v>0</v>
      </c>
      <c r="AQ89" s="173">
        <f t="shared" si="76"/>
        <v>0</v>
      </c>
      <c r="AR89" s="173">
        <f t="shared" si="76"/>
        <v>0</v>
      </c>
      <c r="AS89" s="173">
        <f t="shared" si="76"/>
        <v>0</v>
      </c>
      <c r="AT89" s="173">
        <f t="shared" si="76"/>
        <v>0</v>
      </c>
      <c r="AU89" s="173">
        <f t="shared" si="76"/>
        <v>0</v>
      </c>
      <c r="AV89" s="173">
        <f t="shared" si="76"/>
        <v>0</v>
      </c>
      <c r="AW89" s="173">
        <f t="shared" si="76"/>
        <v>0</v>
      </c>
      <c r="AX89" s="173">
        <f t="shared" si="76"/>
        <v>0</v>
      </c>
      <c r="AY89" s="173">
        <f t="shared" si="76"/>
        <v>0</v>
      </c>
      <c r="AZ89" s="173">
        <f t="shared" si="76"/>
        <v>0</v>
      </c>
      <c r="BA89" s="173">
        <f t="shared" si="76"/>
        <v>0</v>
      </c>
      <c r="BB89" s="173">
        <f t="shared" si="76"/>
        <v>0</v>
      </c>
      <c r="BC89" s="173">
        <f t="shared" si="76"/>
        <v>0</v>
      </c>
      <c r="BD89" s="173">
        <f t="shared" si="76"/>
        <v>0</v>
      </c>
      <c r="BE89" s="173">
        <f t="shared" si="76"/>
        <v>0</v>
      </c>
      <c r="BF89" s="173">
        <f t="shared" si="76"/>
        <v>0</v>
      </c>
      <c r="BG89" s="173">
        <f t="shared" si="76"/>
        <v>0</v>
      </c>
      <c r="BH89" s="173">
        <f t="shared" si="76"/>
        <v>0</v>
      </c>
      <c r="BI89" s="173">
        <f t="shared" si="76"/>
        <v>0</v>
      </c>
      <c r="BJ89" s="173">
        <f t="shared" si="76"/>
        <v>0</v>
      </c>
      <c r="BK89" s="173">
        <f t="shared" si="76"/>
        <v>0</v>
      </c>
      <c r="BL89" s="173">
        <f t="shared" si="76"/>
        <v>0</v>
      </c>
      <c r="BM89" s="151"/>
      <c r="BN89" s="239" t="str">
        <f>IFERROR(__xludf.DUMMYFUNCTION("""COMPUTED_VALUE"""),"Michal Jiřík")</f>
        <v>Michal Jiřík</v>
      </c>
      <c r="BO89" s="174"/>
      <c r="BP89" s="175"/>
      <c r="BQ89" s="174"/>
      <c r="BR89" s="175"/>
      <c r="BS89" s="174"/>
      <c r="BT89" s="175"/>
      <c r="BU89" s="174"/>
      <c r="BV89" s="175"/>
      <c r="BW89" s="174"/>
      <c r="BX89" s="175"/>
      <c r="BY89" s="174"/>
      <c r="BZ89" s="175"/>
      <c r="CA89" s="174"/>
      <c r="CB89" s="175"/>
      <c r="CC89" s="174"/>
      <c r="CD89" s="175"/>
      <c r="CE89" s="174"/>
      <c r="CF89" s="175"/>
      <c r="CG89" s="174"/>
      <c r="CH89" s="175"/>
      <c r="CI89" s="174"/>
      <c r="CJ89" s="175"/>
      <c r="CK89" s="174"/>
      <c r="CL89" s="175"/>
      <c r="CM89" s="174"/>
      <c r="CN89" s="175"/>
      <c r="CO89" s="174"/>
      <c r="CP89" s="175"/>
      <c r="CQ89" s="174"/>
      <c r="CR89" s="175"/>
      <c r="CS89" s="174"/>
      <c r="CT89" s="175"/>
      <c r="CU89" s="174"/>
      <c r="CV89" s="175"/>
      <c r="CW89" s="174"/>
      <c r="CX89" s="175"/>
      <c r="CY89" s="174"/>
      <c r="CZ89" s="175"/>
      <c r="DA89" s="174"/>
      <c r="DB89" s="175"/>
      <c r="DC89" s="174"/>
      <c r="DD89" s="175"/>
      <c r="DE89" s="174"/>
      <c r="DF89" s="175"/>
      <c r="DG89" s="174"/>
      <c r="DH89" s="175"/>
      <c r="DI89" s="174"/>
      <c r="DJ89" s="175"/>
      <c r="DK89" s="174"/>
      <c r="DL89" s="175"/>
      <c r="DM89" s="174"/>
      <c r="DN89" s="175"/>
      <c r="DO89" s="174"/>
      <c r="DP89" s="175"/>
      <c r="DQ89" s="174"/>
      <c r="DR89" s="175"/>
      <c r="DS89" s="174"/>
      <c r="DT89" s="175"/>
      <c r="DU89" s="174"/>
      <c r="DV89" s="175"/>
      <c r="DW89" s="174"/>
      <c r="DX89" s="175"/>
      <c r="DY89" s="239"/>
      <c r="DZ89" s="159" t="str">
        <f t="shared" si="26"/>
        <v>Michal Jiřík</v>
      </c>
      <c r="EA89" s="202"/>
      <c r="EB89" s="203"/>
      <c r="EC89" s="202"/>
      <c r="ED89" s="203"/>
      <c r="EE89" s="202"/>
      <c r="EF89" s="203"/>
      <c r="EG89" s="202"/>
      <c r="EH89" s="203"/>
      <c r="EI89" s="202"/>
      <c r="EJ89" s="203"/>
      <c r="EK89" s="202"/>
      <c r="EL89" s="203"/>
      <c r="EM89" s="202"/>
      <c r="EN89" s="203"/>
      <c r="EO89" s="202"/>
      <c r="EP89" s="203"/>
      <c r="EQ89" s="202"/>
      <c r="ER89" s="203"/>
      <c r="ES89" s="202"/>
      <c r="ET89" s="203"/>
      <c r="EU89" s="202"/>
      <c r="EV89" s="203"/>
      <c r="EW89" s="202"/>
      <c r="EX89" s="203"/>
      <c r="EY89" s="202"/>
      <c r="EZ89" s="203"/>
      <c r="FA89" s="202"/>
      <c r="FB89" s="203"/>
      <c r="FC89" s="202"/>
      <c r="FD89" s="203"/>
      <c r="FE89" s="202"/>
      <c r="FF89" s="203"/>
      <c r="FG89" s="202"/>
      <c r="FH89" s="203"/>
      <c r="FI89" s="202"/>
      <c r="FJ89" s="203"/>
      <c r="FK89" s="202"/>
      <c r="FL89" s="203"/>
      <c r="FM89" s="202"/>
      <c r="FN89" s="203"/>
      <c r="FO89" s="202"/>
      <c r="FP89" s="203"/>
      <c r="FQ89" s="202"/>
      <c r="FR89" s="203"/>
      <c r="FS89" s="202"/>
      <c r="FT89" s="203"/>
      <c r="FU89" s="202"/>
      <c r="FV89" s="203"/>
      <c r="FW89" s="202"/>
      <c r="FX89" s="203"/>
      <c r="FY89" s="202"/>
      <c r="FZ89" s="203"/>
      <c r="GA89" s="202"/>
      <c r="GB89" s="203"/>
      <c r="GC89" s="202"/>
      <c r="GD89" s="203"/>
      <c r="GE89" s="202"/>
      <c r="GF89" s="203"/>
      <c r="GG89" s="202"/>
      <c r="GH89" s="203"/>
      <c r="GI89" s="202"/>
      <c r="GJ89" s="203"/>
      <c r="GK89" s="239"/>
      <c r="GL89" s="159" t="str">
        <f t="shared" si="27"/>
        <v>Michal Jiřík</v>
      </c>
      <c r="GM89" s="202"/>
      <c r="GN89" s="203"/>
      <c r="GO89" s="202"/>
      <c r="GP89" s="203"/>
      <c r="GQ89" s="202"/>
      <c r="GR89" s="203"/>
      <c r="GS89" s="202"/>
      <c r="GT89" s="203"/>
      <c r="GU89" s="202"/>
      <c r="GV89" s="203"/>
      <c r="GW89" s="202"/>
      <c r="GX89" s="203"/>
      <c r="GY89" s="202"/>
      <c r="GZ89" s="203"/>
      <c r="HA89" s="202"/>
      <c r="HB89" s="203"/>
      <c r="HC89" s="202"/>
      <c r="HD89" s="203"/>
      <c r="HE89" s="202"/>
      <c r="HF89" s="203"/>
      <c r="HG89" s="202"/>
      <c r="HH89" s="203"/>
      <c r="HI89" s="202"/>
      <c r="HJ89" s="203"/>
      <c r="HK89" s="202"/>
      <c r="HL89" s="203"/>
      <c r="HM89" s="202"/>
      <c r="HN89" s="203"/>
      <c r="HO89" s="202"/>
      <c r="HP89" s="203"/>
      <c r="HQ89" s="202"/>
      <c r="HR89" s="203"/>
      <c r="HS89" s="202"/>
      <c r="HT89" s="203"/>
      <c r="HU89" s="202"/>
      <c r="HV89" s="203"/>
      <c r="HW89" s="202"/>
      <c r="HX89" s="203"/>
      <c r="HY89" s="202"/>
      <c r="HZ89" s="203"/>
      <c r="IA89" s="202"/>
      <c r="IB89" s="203"/>
      <c r="IC89" s="202"/>
      <c r="ID89" s="203"/>
      <c r="IE89" s="202"/>
      <c r="IF89" s="203"/>
      <c r="IG89" s="202"/>
      <c r="IH89" s="203"/>
      <c r="II89" s="202"/>
      <c r="IJ89" s="203"/>
      <c r="IK89" s="202"/>
      <c r="IL89" s="203"/>
      <c r="IM89" s="202"/>
      <c r="IN89" s="203"/>
      <c r="IO89" s="202"/>
      <c r="IP89" s="203"/>
      <c r="IQ89" s="202"/>
      <c r="IR89" s="203"/>
      <c r="IS89" s="202"/>
      <c r="IT89" s="203"/>
      <c r="IU89" s="202"/>
      <c r="IV89" s="203"/>
    </row>
    <row r="90">
      <c r="A90" s="225">
        <f>IFERROR(__xludf.DUMMYFUNCTION("""COMPUTED_VALUE"""),100.0)</f>
        <v>100</v>
      </c>
      <c r="B90" s="159" t="str">
        <f t="shared" si="24"/>
        <v>Kateřina Machková</v>
      </c>
      <c r="C90" s="173">
        <f t="shared" ref="C90:BL90" si="77">BO90+EA90+GM90</f>
        <v>0</v>
      </c>
      <c r="D90" s="173">
        <f t="shared" si="77"/>
        <v>0</v>
      </c>
      <c r="E90" s="173">
        <f t="shared" si="77"/>
        <v>0</v>
      </c>
      <c r="F90" s="173">
        <f t="shared" si="77"/>
        <v>0</v>
      </c>
      <c r="G90" s="173">
        <f t="shared" si="77"/>
        <v>0</v>
      </c>
      <c r="H90" s="173">
        <f t="shared" si="77"/>
        <v>0</v>
      </c>
      <c r="I90" s="173">
        <f t="shared" si="77"/>
        <v>0</v>
      </c>
      <c r="J90" s="173">
        <f t="shared" si="77"/>
        <v>0</v>
      </c>
      <c r="K90" s="173">
        <f t="shared" si="77"/>
        <v>0</v>
      </c>
      <c r="L90" s="173">
        <f t="shared" si="77"/>
        <v>0</v>
      </c>
      <c r="M90" s="173">
        <f t="shared" si="77"/>
        <v>0</v>
      </c>
      <c r="N90" s="173">
        <f t="shared" si="77"/>
        <v>0</v>
      </c>
      <c r="O90" s="173">
        <f t="shared" si="77"/>
        <v>0</v>
      </c>
      <c r="P90" s="173">
        <f t="shared" si="77"/>
        <v>0</v>
      </c>
      <c r="Q90" s="173">
        <f t="shared" si="77"/>
        <v>0</v>
      </c>
      <c r="R90" s="173">
        <f t="shared" si="77"/>
        <v>0</v>
      </c>
      <c r="S90" s="173">
        <f t="shared" si="77"/>
        <v>0</v>
      </c>
      <c r="T90" s="173">
        <f t="shared" si="77"/>
        <v>0</v>
      </c>
      <c r="U90" s="173">
        <f t="shared" si="77"/>
        <v>0</v>
      </c>
      <c r="V90" s="173">
        <f t="shared" si="77"/>
        <v>0</v>
      </c>
      <c r="W90" s="173">
        <f t="shared" si="77"/>
        <v>0</v>
      </c>
      <c r="X90" s="173">
        <f t="shared" si="77"/>
        <v>0</v>
      </c>
      <c r="Y90" s="173">
        <f t="shared" si="77"/>
        <v>0</v>
      </c>
      <c r="Z90" s="173">
        <f t="shared" si="77"/>
        <v>0</v>
      </c>
      <c r="AA90" s="173">
        <f t="shared" si="77"/>
        <v>0</v>
      </c>
      <c r="AB90" s="173">
        <f t="shared" si="77"/>
        <v>0</v>
      </c>
      <c r="AC90" s="173">
        <f t="shared" si="77"/>
        <v>0</v>
      </c>
      <c r="AD90" s="173">
        <f t="shared" si="77"/>
        <v>0</v>
      </c>
      <c r="AE90" s="173">
        <f t="shared" si="77"/>
        <v>0</v>
      </c>
      <c r="AF90" s="173">
        <f t="shared" si="77"/>
        <v>0</v>
      </c>
      <c r="AG90" s="173">
        <f t="shared" si="77"/>
        <v>0</v>
      </c>
      <c r="AH90" s="173">
        <f t="shared" si="77"/>
        <v>0</v>
      </c>
      <c r="AI90" s="173">
        <f t="shared" si="77"/>
        <v>0</v>
      </c>
      <c r="AJ90" s="173">
        <f t="shared" si="77"/>
        <v>0</v>
      </c>
      <c r="AK90" s="173">
        <f t="shared" si="77"/>
        <v>0</v>
      </c>
      <c r="AL90" s="173">
        <f t="shared" si="77"/>
        <v>0</v>
      </c>
      <c r="AM90" s="173">
        <f t="shared" si="77"/>
        <v>0</v>
      </c>
      <c r="AN90" s="173">
        <f t="shared" si="77"/>
        <v>0</v>
      </c>
      <c r="AO90" s="173">
        <f t="shared" si="77"/>
        <v>0</v>
      </c>
      <c r="AP90" s="173">
        <f t="shared" si="77"/>
        <v>0</v>
      </c>
      <c r="AQ90" s="173">
        <f t="shared" si="77"/>
        <v>0</v>
      </c>
      <c r="AR90" s="173">
        <f t="shared" si="77"/>
        <v>0</v>
      </c>
      <c r="AS90" s="173">
        <f t="shared" si="77"/>
        <v>0</v>
      </c>
      <c r="AT90" s="173">
        <f t="shared" si="77"/>
        <v>0</v>
      </c>
      <c r="AU90" s="173">
        <f t="shared" si="77"/>
        <v>0</v>
      </c>
      <c r="AV90" s="173">
        <f t="shared" si="77"/>
        <v>0</v>
      </c>
      <c r="AW90" s="173">
        <f t="shared" si="77"/>
        <v>0</v>
      </c>
      <c r="AX90" s="173">
        <f t="shared" si="77"/>
        <v>0</v>
      </c>
      <c r="AY90" s="173">
        <f t="shared" si="77"/>
        <v>0</v>
      </c>
      <c r="AZ90" s="173">
        <f t="shared" si="77"/>
        <v>0</v>
      </c>
      <c r="BA90" s="173">
        <f t="shared" si="77"/>
        <v>0</v>
      </c>
      <c r="BB90" s="173">
        <f t="shared" si="77"/>
        <v>0</v>
      </c>
      <c r="BC90" s="173">
        <f t="shared" si="77"/>
        <v>0</v>
      </c>
      <c r="BD90" s="173">
        <f t="shared" si="77"/>
        <v>0</v>
      </c>
      <c r="BE90" s="173">
        <f t="shared" si="77"/>
        <v>0</v>
      </c>
      <c r="BF90" s="173">
        <f t="shared" si="77"/>
        <v>0</v>
      </c>
      <c r="BG90" s="173">
        <f t="shared" si="77"/>
        <v>0</v>
      </c>
      <c r="BH90" s="173">
        <f t="shared" si="77"/>
        <v>0</v>
      </c>
      <c r="BI90" s="173">
        <f t="shared" si="77"/>
        <v>0</v>
      </c>
      <c r="BJ90" s="173">
        <f t="shared" si="77"/>
        <v>0</v>
      </c>
      <c r="BK90" s="173">
        <f t="shared" si="77"/>
        <v>0</v>
      </c>
      <c r="BL90" s="173">
        <f t="shared" si="77"/>
        <v>0</v>
      </c>
      <c r="BM90" s="151"/>
      <c r="BN90" s="239" t="str">
        <f>IFERROR(__xludf.DUMMYFUNCTION("""COMPUTED_VALUE"""),"Kateřina Machková")</f>
        <v>Kateřina Machková</v>
      </c>
      <c r="BO90" s="174"/>
      <c r="BP90" s="175"/>
      <c r="BQ90" s="174"/>
      <c r="BR90" s="175"/>
      <c r="BS90" s="174"/>
      <c r="BT90" s="175"/>
      <c r="BU90" s="174"/>
      <c r="BV90" s="175"/>
      <c r="BW90" s="174"/>
      <c r="BX90" s="175"/>
      <c r="BY90" s="174"/>
      <c r="BZ90" s="175"/>
      <c r="CA90" s="174"/>
      <c r="CB90" s="175"/>
      <c r="CC90" s="174"/>
      <c r="CD90" s="175"/>
      <c r="CE90" s="174"/>
      <c r="CF90" s="175"/>
      <c r="CG90" s="174"/>
      <c r="CH90" s="175"/>
      <c r="CI90" s="174"/>
      <c r="CJ90" s="175"/>
      <c r="CK90" s="174"/>
      <c r="CL90" s="175"/>
      <c r="CM90" s="174"/>
      <c r="CN90" s="175"/>
      <c r="CO90" s="174"/>
      <c r="CP90" s="175"/>
      <c r="CQ90" s="174"/>
      <c r="CR90" s="175"/>
      <c r="CS90" s="174"/>
      <c r="CT90" s="175"/>
      <c r="CU90" s="174"/>
      <c r="CV90" s="175"/>
      <c r="CW90" s="174"/>
      <c r="CX90" s="175"/>
      <c r="CY90" s="174"/>
      <c r="CZ90" s="175"/>
      <c r="DA90" s="174"/>
      <c r="DB90" s="175"/>
      <c r="DC90" s="174"/>
      <c r="DD90" s="175"/>
      <c r="DE90" s="174"/>
      <c r="DF90" s="175"/>
      <c r="DG90" s="174"/>
      <c r="DH90" s="175"/>
      <c r="DI90" s="174"/>
      <c r="DJ90" s="175"/>
      <c r="DK90" s="174"/>
      <c r="DL90" s="175"/>
      <c r="DM90" s="174"/>
      <c r="DN90" s="175"/>
      <c r="DO90" s="174"/>
      <c r="DP90" s="175"/>
      <c r="DQ90" s="174"/>
      <c r="DR90" s="175"/>
      <c r="DS90" s="174"/>
      <c r="DT90" s="175"/>
      <c r="DU90" s="174"/>
      <c r="DV90" s="175"/>
      <c r="DW90" s="174"/>
      <c r="DX90" s="175"/>
      <c r="DY90" s="239"/>
      <c r="DZ90" s="159" t="str">
        <f t="shared" si="26"/>
        <v>Kateřina Machková</v>
      </c>
      <c r="EA90" s="202"/>
      <c r="EB90" s="203"/>
      <c r="EC90" s="202"/>
      <c r="ED90" s="203"/>
      <c r="EE90" s="202"/>
      <c r="EF90" s="203"/>
      <c r="EG90" s="202"/>
      <c r="EH90" s="203"/>
      <c r="EI90" s="202"/>
      <c r="EJ90" s="203"/>
      <c r="EK90" s="202"/>
      <c r="EL90" s="203"/>
      <c r="EM90" s="202"/>
      <c r="EN90" s="203"/>
      <c r="EO90" s="202"/>
      <c r="EP90" s="203"/>
      <c r="EQ90" s="202"/>
      <c r="ER90" s="203"/>
      <c r="ES90" s="202"/>
      <c r="ET90" s="203"/>
      <c r="EU90" s="202"/>
      <c r="EV90" s="203"/>
      <c r="EW90" s="202"/>
      <c r="EX90" s="203"/>
      <c r="EY90" s="202"/>
      <c r="EZ90" s="203"/>
      <c r="FA90" s="202"/>
      <c r="FB90" s="203"/>
      <c r="FC90" s="202"/>
      <c r="FD90" s="203"/>
      <c r="FE90" s="202"/>
      <c r="FF90" s="203"/>
      <c r="FG90" s="202"/>
      <c r="FH90" s="203"/>
      <c r="FI90" s="202"/>
      <c r="FJ90" s="203"/>
      <c r="FK90" s="202"/>
      <c r="FL90" s="203"/>
      <c r="FM90" s="202"/>
      <c r="FN90" s="203"/>
      <c r="FO90" s="202"/>
      <c r="FP90" s="203"/>
      <c r="FQ90" s="202"/>
      <c r="FR90" s="203"/>
      <c r="FS90" s="202"/>
      <c r="FT90" s="203"/>
      <c r="FU90" s="202"/>
      <c r="FV90" s="203"/>
      <c r="FW90" s="202"/>
      <c r="FX90" s="203"/>
      <c r="FY90" s="202"/>
      <c r="FZ90" s="203"/>
      <c r="GA90" s="202"/>
      <c r="GB90" s="203"/>
      <c r="GC90" s="202"/>
      <c r="GD90" s="203"/>
      <c r="GE90" s="202"/>
      <c r="GF90" s="203"/>
      <c r="GG90" s="202"/>
      <c r="GH90" s="203"/>
      <c r="GI90" s="202"/>
      <c r="GJ90" s="203"/>
      <c r="GK90" s="239"/>
      <c r="GL90" s="159" t="str">
        <f t="shared" si="27"/>
        <v>Kateřina Machková</v>
      </c>
      <c r="GM90" s="202"/>
      <c r="GN90" s="203"/>
      <c r="GO90" s="202"/>
      <c r="GP90" s="203"/>
      <c r="GQ90" s="202"/>
      <c r="GR90" s="203"/>
      <c r="GS90" s="202"/>
      <c r="GT90" s="203"/>
      <c r="GU90" s="202"/>
      <c r="GV90" s="203"/>
      <c r="GW90" s="202"/>
      <c r="GX90" s="203"/>
      <c r="GY90" s="202"/>
      <c r="GZ90" s="203"/>
      <c r="HA90" s="202"/>
      <c r="HB90" s="203"/>
      <c r="HC90" s="202"/>
      <c r="HD90" s="203"/>
      <c r="HE90" s="202"/>
      <c r="HF90" s="203"/>
      <c r="HG90" s="202"/>
      <c r="HH90" s="203"/>
      <c r="HI90" s="202"/>
      <c r="HJ90" s="203"/>
      <c r="HK90" s="202"/>
      <c r="HL90" s="203"/>
      <c r="HM90" s="202"/>
      <c r="HN90" s="203"/>
      <c r="HO90" s="202"/>
      <c r="HP90" s="203"/>
      <c r="HQ90" s="202"/>
      <c r="HR90" s="203"/>
      <c r="HS90" s="202"/>
      <c r="HT90" s="203"/>
      <c r="HU90" s="202"/>
      <c r="HV90" s="203"/>
      <c r="HW90" s="202"/>
      <c r="HX90" s="203"/>
      <c r="HY90" s="202"/>
      <c r="HZ90" s="203"/>
      <c r="IA90" s="202"/>
      <c r="IB90" s="203"/>
      <c r="IC90" s="202"/>
      <c r="ID90" s="203"/>
      <c r="IE90" s="202"/>
      <c r="IF90" s="203"/>
      <c r="IG90" s="202"/>
      <c r="IH90" s="203"/>
      <c r="II90" s="202"/>
      <c r="IJ90" s="203"/>
      <c r="IK90" s="202"/>
      <c r="IL90" s="203"/>
      <c r="IM90" s="202"/>
      <c r="IN90" s="203"/>
      <c r="IO90" s="202"/>
      <c r="IP90" s="203"/>
      <c r="IQ90" s="202"/>
      <c r="IR90" s="203"/>
      <c r="IS90" s="202"/>
      <c r="IT90" s="203"/>
      <c r="IU90" s="202"/>
      <c r="IV90" s="203"/>
    </row>
    <row r="91">
      <c r="A91" s="225">
        <f>IFERROR(__xludf.DUMMYFUNCTION("""COMPUTED_VALUE"""),100.0)</f>
        <v>100</v>
      </c>
      <c r="B91" s="159" t="str">
        <f t="shared" si="24"/>
        <v>Marek Šimek</v>
      </c>
      <c r="C91" s="173">
        <f t="shared" ref="C91:BL91" si="78">BO91+EA91+GM91</f>
        <v>0</v>
      </c>
      <c r="D91" s="173">
        <f t="shared" si="78"/>
        <v>0</v>
      </c>
      <c r="E91" s="173">
        <f t="shared" si="78"/>
        <v>0</v>
      </c>
      <c r="F91" s="173">
        <f t="shared" si="78"/>
        <v>0</v>
      </c>
      <c r="G91" s="173">
        <f t="shared" si="78"/>
        <v>0</v>
      </c>
      <c r="H91" s="173">
        <f t="shared" si="78"/>
        <v>0</v>
      </c>
      <c r="I91" s="173">
        <f t="shared" si="78"/>
        <v>0</v>
      </c>
      <c r="J91" s="173">
        <f t="shared" si="78"/>
        <v>0</v>
      </c>
      <c r="K91" s="173">
        <f t="shared" si="78"/>
        <v>0</v>
      </c>
      <c r="L91" s="173">
        <f t="shared" si="78"/>
        <v>0</v>
      </c>
      <c r="M91" s="173">
        <f t="shared" si="78"/>
        <v>0</v>
      </c>
      <c r="N91" s="173">
        <f t="shared" si="78"/>
        <v>0</v>
      </c>
      <c r="O91" s="173">
        <f t="shared" si="78"/>
        <v>0</v>
      </c>
      <c r="P91" s="173">
        <f t="shared" si="78"/>
        <v>0</v>
      </c>
      <c r="Q91" s="173">
        <f t="shared" si="78"/>
        <v>0</v>
      </c>
      <c r="R91" s="173">
        <f t="shared" si="78"/>
        <v>0</v>
      </c>
      <c r="S91" s="173">
        <f t="shared" si="78"/>
        <v>0</v>
      </c>
      <c r="T91" s="173">
        <f t="shared" si="78"/>
        <v>0</v>
      </c>
      <c r="U91" s="173">
        <f t="shared" si="78"/>
        <v>0</v>
      </c>
      <c r="V91" s="173">
        <f t="shared" si="78"/>
        <v>0</v>
      </c>
      <c r="W91" s="173">
        <f t="shared" si="78"/>
        <v>0</v>
      </c>
      <c r="X91" s="173">
        <f t="shared" si="78"/>
        <v>0</v>
      </c>
      <c r="Y91" s="173">
        <f t="shared" si="78"/>
        <v>0</v>
      </c>
      <c r="Z91" s="173">
        <f t="shared" si="78"/>
        <v>0</v>
      </c>
      <c r="AA91" s="173">
        <f t="shared" si="78"/>
        <v>0</v>
      </c>
      <c r="AB91" s="173">
        <f t="shared" si="78"/>
        <v>0</v>
      </c>
      <c r="AC91" s="173">
        <f t="shared" si="78"/>
        <v>0</v>
      </c>
      <c r="AD91" s="173">
        <f t="shared" si="78"/>
        <v>0</v>
      </c>
      <c r="AE91" s="173">
        <f t="shared" si="78"/>
        <v>0</v>
      </c>
      <c r="AF91" s="173">
        <f t="shared" si="78"/>
        <v>0</v>
      </c>
      <c r="AG91" s="173">
        <f t="shared" si="78"/>
        <v>0</v>
      </c>
      <c r="AH91" s="173">
        <f t="shared" si="78"/>
        <v>0</v>
      </c>
      <c r="AI91" s="173">
        <f t="shared" si="78"/>
        <v>0</v>
      </c>
      <c r="AJ91" s="173">
        <f t="shared" si="78"/>
        <v>0</v>
      </c>
      <c r="AK91" s="173">
        <f t="shared" si="78"/>
        <v>0</v>
      </c>
      <c r="AL91" s="173">
        <f t="shared" si="78"/>
        <v>0</v>
      </c>
      <c r="AM91" s="173">
        <f t="shared" si="78"/>
        <v>0</v>
      </c>
      <c r="AN91" s="173">
        <f t="shared" si="78"/>
        <v>0</v>
      </c>
      <c r="AO91" s="173">
        <f t="shared" si="78"/>
        <v>0</v>
      </c>
      <c r="AP91" s="173">
        <f t="shared" si="78"/>
        <v>0</v>
      </c>
      <c r="AQ91" s="173">
        <f t="shared" si="78"/>
        <v>0</v>
      </c>
      <c r="AR91" s="173">
        <f t="shared" si="78"/>
        <v>0</v>
      </c>
      <c r="AS91" s="173">
        <f t="shared" si="78"/>
        <v>0</v>
      </c>
      <c r="AT91" s="173">
        <f t="shared" si="78"/>
        <v>0</v>
      </c>
      <c r="AU91" s="173">
        <f t="shared" si="78"/>
        <v>0</v>
      </c>
      <c r="AV91" s="173">
        <f t="shared" si="78"/>
        <v>0</v>
      </c>
      <c r="AW91" s="173">
        <f t="shared" si="78"/>
        <v>6</v>
      </c>
      <c r="AX91" s="173">
        <f t="shared" si="78"/>
        <v>0</v>
      </c>
      <c r="AY91" s="173">
        <f t="shared" si="78"/>
        <v>0</v>
      </c>
      <c r="AZ91" s="173">
        <f t="shared" si="78"/>
        <v>0</v>
      </c>
      <c r="BA91" s="173">
        <f t="shared" si="78"/>
        <v>0</v>
      </c>
      <c r="BB91" s="173">
        <f t="shared" si="78"/>
        <v>0</v>
      </c>
      <c r="BC91" s="173">
        <f t="shared" si="78"/>
        <v>6</v>
      </c>
      <c r="BD91" s="173">
        <f t="shared" si="78"/>
        <v>0</v>
      </c>
      <c r="BE91" s="173">
        <f t="shared" si="78"/>
        <v>6</v>
      </c>
      <c r="BF91" s="173">
        <f t="shared" si="78"/>
        <v>0</v>
      </c>
      <c r="BG91" s="173">
        <f t="shared" si="78"/>
        <v>0</v>
      </c>
      <c r="BH91" s="173">
        <f t="shared" si="78"/>
        <v>0</v>
      </c>
      <c r="BI91" s="173">
        <f t="shared" si="78"/>
        <v>0</v>
      </c>
      <c r="BJ91" s="173">
        <f t="shared" si="78"/>
        <v>0</v>
      </c>
      <c r="BK91" s="173">
        <f t="shared" si="78"/>
        <v>11</v>
      </c>
      <c r="BL91" s="173">
        <f t="shared" si="78"/>
        <v>0</v>
      </c>
      <c r="BM91" s="151"/>
      <c r="BN91" s="239" t="str">
        <f>IFERROR(__xludf.DUMMYFUNCTION("""COMPUTED_VALUE"""),"Marek Šimek")</f>
        <v>Marek Šimek</v>
      </c>
      <c r="BO91" s="174"/>
      <c r="BP91" s="175"/>
      <c r="BQ91" s="174"/>
      <c r="BR91" s="175"/>
      <c r="BS91" s="174"/>
      <c r="BT91" s="175"/>
      <c r="BU91" s="174"/>
      <c r="BV91" s="175"/>
      <c r="BW91" s="174"/>
      <c r="BX91" s="175"/>
      <c r="BY91" s="174"/>
      <c r="BZ91" s="175"/>
      <c r="CA91" s="174"/>
      <c r="CB91" s="175"/>
      <c r="CC91" s="174"/>
      <c r="CD91" s="175"/>
      <c r="CE91" s="174"/>
      <c r="CF91" s="175"/>
      <c r="CG91" s="174"/>
      <c r="CH91" s="175"/>
      <c r="CI91" s="174"/>
      <c r="CJ91" s="175"/>
      <c r="CK91" s="174"/>
      <c r="CL91" s="175"/>
      <c r="CM91" s="174"/>
      <c r="CN91" s="175"/>
      <c r="CO91" s="174"/>
      <c r="CP91" s="175"/>
      <c r="CQ91" s="174"/>
      <c r="CR91" s="175"/>
      <c r="CS91" s="174"/>
      <c r="CT91" s="175"/>
      <c r="CU91" s="174"/>
      <c r="CV91" s="175"/>
      <c r="CW91" s="174"/>
      <c r="CX91" s="175"/>
      <c r="CY91" s="174"/>
      <c r="CZ91" s="175"/>
      <c r="DA91" s="174"/>
      <c r="DB91" s="175"/>
      <c r="DC91" s="174"/>
      <c r="DD91" s="175"/>
      <c r="DE91" s="174"/>
      <c r="DF91" s="175"/>
      <c r="DG91" s="174"/>
      <c r="DH91" s="175"/>
      <c r="DI91" s="174"/>
      <c r="DJ91" s="175"/>
      <c r="DK91" s="174"/>
      <c r="DL91" s="175"/>
      <c r="DM91" s="174"/>
      <c r="DN91" s="175"/>
      <c r="DO91" s="174">
        <f>IFERROR(__xludf.DUMMYFUNCTION("""COMPUTED_VALUE"""),6.0)</f>
        <v>6</v>
      </c>
      <c r="DP91" s="175"/>
      <c r="DQ91" s="174"/>
      <c r="DR91" s="175"/>
      <c r="DS91" s="174"/>
      <c r="DT91" s="175"/>
      <c r="DU91" s="174"/>
      <c r="DV91" s="175"/>
      <c r="DW91" s="174">
        <f>IFERROR(__xludf.DUMMYFUNCTION("""COMPUTED_VALUE"""),11.0)</f>
        <v>11</v>
      </c>
      <c r="DX91" s="175"/>
      <c r="DY91" s="239"/>
      <c r="DZ91" s="159" t="str">
        <f t="shared" si="26"/>
        <v>Marek Šimek</v>
      </c>
      <c r="EA91" s="202"/>
      <c r="EB91" s="203"/>
      <c r="EC91" s="202"/>
      <c r="ED91" s="203"/>
      <c r="EE91" s="202"/>
      <c r="EF91" s="203"/>
      <c r="EG91" s="202"/>
      <c r="EH91" s="203"/>
      <c r="EI91" s="202"/>
      <c r="EJ91" s="203"/>
      <c r="EK91" s="202"/>
      <c r="EL91" s="203"/>
      <c r="EM91" s="202"/>
      <c r="EN91" s="203"/>
      <c r="EO91" s="202"/>
      <c r="EP91" s="203"/>
      <c r="EQ91" s="202"/>
      <c r="ER91" s="203"/>
      <c r="ES91" s="202"/>
      <c r="ET91" s="203"/>
      <c r="EU91" s="202"/>
      <c r="EV91" s="203"/>
      <c r="EW91" s="202"/>
      <c r="EX91" s="203"/>
      <c r="EY91" s="202"/>
      <c r="EZ91" s="203"/>
      <c r="FA91" s="202"/>
      <c r="FB91" s="203"/>
      <c r="FC91" s="202"/>
      <c r="FD91" s="203"/>
      <c r="FE91" s="202"/>
      <c r="FF91" s="203"/>
      <c r="FG91" s="202"/>
      <c r="FH91" s="203"/>
      <c r="FI91" s="202"/>
      <c r="FJ91" s="203"/>
      <c r="FK91" s="202"/>
      <c r="FL91" s="203"/>
      <c r="FM91" s="202"/>
      <c r="FN91" s="203"/>
      <c r="FO91" s="202"/>
      <c r="FP91" s="203"/>
      <c r="FQ91" s="202"/>
      <c r="FR91" s="203"/>
      <c r="FS91" s="202"/>
      <c r="FT91" s="203"/>
      <c r="FU91" s="202">
        <f>IFERROR(__xludf.DUMMYFUNCTION("""COMPUTED_VALUE"""),6.0)</f>
        <v>6</v>
      </c>
      <c r="FV91" s="203"/>
      <c r="FW91" s="202"/>
      <c r="FX91" s="203"/>
      <c r="FY91" s="202"/>
      <c r="FZ91" s="203"/>
      <c r="GA91" s="202"/>
      <c r="GB91" s="203"/>
      <c r="GC91" s="202">
        <f>IFERROR(__xludf.DUMMYFUNCTION("""COMPUTED_VALUE"""),6.0)</f>
        <v>6</v>
      </c>
      <c r="GD91" s="203"/>
      <c r="GE91" s="202"/>
      <c r="GF91" s="203"/>
      <c r="GG91" s="202"/>
      <c r="GH91" s="203"/>
      <c r="GI91" s="202"/>
      <c r="GJ91" s="203"/>
      <c r="GK91" s="239"/>
      <c r="GL91" s="159" t="str">
        <f t="shared" si="27"/>
        <v>Marek Šimek</v>
      </c>
      <c r="GM91" s="202"/>
      <c r="GN91" s="203"/>
      <c r="GO91" s="202"/>
      <c r="GP91" s="203"/>
      <c r="GQ91" s="202"/>
      <c r="GR91" s="203"/>
      <c r="GS91" s="202"/>
      <c r="GT91" s="203"/>
      <c r="GU91" s="202"/>
      <c r="GV91" s="203"/>
      <c r="GW91" s="202"/>
      <c r="GX91" s="203"/>
      <c r="GY91" s="202"/>
      <c r="GZ91" s="203"/>
      <c r="HA91" s="202"/>
      <c r="HB91" s="203"/>
      <c r="HC91" s="202"/>
      <c r="HD91" s="203"/>
      <c r="HE91" s="202"/>
      <c r="HF91" s="203"/>
      <c r="HG91" s="202"/>
      <c r="HH91" s="203"/>
      <c r="HI91" s="202"/>
      <c r="HJ91" s="203"/>
      <c r="HK91" s="202"/>
      <c r="HL91" s="203"/>
      <c r="HM91" s="202"/>
      <c r="HN91" s="203"/>
      <c r="HO91" s="202"/>
      <c r="HP91" s="203"/>
      <c r="HQ91" s="202"/>
      <c r="HR91" s="203"/>
      <c r="HS91" s="202"/>
      <c r="HT91" s="203"/>
      <c r="HU91" s="202"/>
      <c r="HV91" s="203"/>
      <c r="HW91" s="202"/>
      <c r="HX91" s="203"/>
      <c r="HY91" s="202"/>
      <c r="HZ91" s="203"/>
      <c r="IA91" s="202"/>
      <c r="IB91" s="203"/>
      <c r="IC91" s="202"/>
      <c r="ID91" s="203"/>
      <c r="IE91" s="202"/>
      <c r="IF91" s="203"/>
      <c r="IG91" s="202"/>
      <c r="IH91" s="203"/>
      <c r="II91" s="202"/>
      <c r="IJ91" s="203"/>
      <c r="IK91" s="202"/>
      <c r="IL91" s="203"/>
      <c r="IM91" s="202"/>
      <c r="IN91" s="203"/>
      <c r="IO91" s="202"/>
      <c r="IP91" s="203"/>
      <c r="IQ91" s="202"/>
      <c r="IR91" s="203"/>
      <c r="IS91" s="202"/>
      <c r="IT91" s="203"/>
      <c r="IU91" s="202"/>
      <c r="IV91" s="203"/>
    </row>
    <row r="92">
      <c r="A92" s="225">
        <f>IFERROR(__xludf.DUMMYFUNCTION("""COMPUTED_VALUE"""),100.0)</f>
        <v>100</v>
      </c>
      <c r="B92" s="159" t="str">
        <f t="shared" si="24"/>
        <v>Lukáš Volf</v>
      </c>
      <c r="C92" s="173">
        <f t="shared" ref="C92:BL92" si="79">BO92+EA92+GM92</f>
        <v>0</v>
      </c>
      <c r="D92" s="173">
        <f t="shared" si="79"/>
        <v>0</v>
      </c>
      <c r="E92" s="173">
        <f t="shared" si="79"/>
        <v>0</v>
      </c>
      <c r="F92" s="173">
        <f t="shared" si="79"/>
        <v>0</v>
      </c>
      <c r="G92" s="173">
        <f t="shared" si="79"/>
        <v>0</v>
      </c>
      <c r="H92" s="173">
        <f t="shared" si="79"/>
        <v>0</v>
      </c>
      <c r="I92" s="173">
        <f t="shared" si="79"/>
        <v>0</v>
      </c>
      <c r="J92" s="173">
        <f t="shared" si="79"/>
        <v>0</v>
      </c>
      <c r="K92" s="173">
        <f t="shared" si="79"/>
        <v>0</v>
      </c>
      <c r="L92" s="173">
        <f t="shared" si="79"/>
        <v>0</v>
      </c>
      <c r="M92" s="173">
        <f t="shared" si="79"/>
        <v>0</v>
      </c>
      <c r="N92" s="173">
        <f t="shared" si="79"/>
        <v>0</v>
      </c>
      <c r="O92" s="173">
        <f t="shared" si="79"/>
        <v>0</v>
      </c>
      <c r="P92" s="173">
        <f t="shared" si="79"/>
        <v>0</v>
      </c>
      <c r="Q92" s="173">
        <f t="shared" si="79"/>
        <v>0</v>
      </c>
      <c r="R92" s="173">
        <f t="shared" si="79"/>
        <v>0</v>
      </c>
      <c r="S92" s="173">
        <f t="shared" si="79"/>
        <v>0</v>
      </c>
      <c r="T92" s="173">
        <f t="shared" si="79"/>
        <v>0</v>
      </c>
      <c r="U92" s="173">
        <f t="shared" si="79"/>
        <v>0</v>
      </c>
      <c r="V92" s="173">
        <f t="shared" si="79"/>
        <v>0</v>
      </c>
      <c r="W92" s="173">
        <f t="shared" si="79"/>
        <v>0</v>
      </c>
      <c r="X92" s="173">
        <f t="shared" si="79"/>
        <v>0</v>
      </c>
      <c r="Y92" s="173">
        <f t="shared" si="79"/>
        <v>0</v>
      </c>
      <c r="Z92" s="173">
        <f t="shared" si="79"/>
        <v>0</v>
      </c>
      <c r="AA92" s="173">
        <f t="shared" si="79"/>
        <v>0</v>
      </c>
      <c r="AB92" s="173">
        <f t="shared" si="79"/>
        <v>0</v>
      </c>
      <c r="AC92" s="173">
        <f t="shared" si="79"/>
        <v>0</v>
      </c>
      <c r="AD92" s="173">
        <f t="shared" si="79"/>
        <v>0</v>
      </c>
      <c r="AE92" s="173">
        <f t="shared" si="79"/>
        <v>0</v>
      </c>
      <c r="AF92" s="173">
        <f t="shared" si="79"/>
        <v>0</v>
      </c>
      <c r="AG92" s="173">
        <f t="shared" si="79"/>
        <v>0</v>
      </c>
      <c r="AH92" s="173">
        <f t="shared" si="79"/>
        <v>0</v>
      </c>
      <c r="AI92" s="173">
        <f t="shared" si="79"/>
        <v>0</v>
      </c>
      <c r="AJ92" s="173">
        <f t="shared" si="79"/>
        <v>0</v>
      </c>
      <c r="AK92" s="173">
        <f t="shared" si="79"/>
        <v>0</v>
      </c>
      <c r="AL92" s="173">
        <f t="shared" si="79"/>
        <v>0</v>
      </c>
      <c r="AM92" s="173">
        <f t="shared" si="79"/>
        <v>0</v>
      </c>
      <c r="AN92" s="173">
        <f t="shared" si="79"/>
        <v>0</v>
      </c>
      <c r="AO92" s="173">
        <f t="shared" si="79"/>
        <v>0</v>
      </c>
      <c r="AP92" s="173">
        <f t="shared" si="79"/>
        <v>0</v>
      </c>
      <c r="AQ92" s="173">
        <f t="shared" si="79"/>
        <v>0</v>
      </c>
      <c r="AR92" s="173">
        <f t="shared" si="79"/>
        <v>0</v>
      </c>
      <c r="AS92" s="173">
        <f t="shared" si="79"/>
        <v>0</v>
      </c>
      <c r="AT92" s="173">
        <f t="shared" si="79"/>
        <v>0</v>
      </c>
      <c r="AU92" s="173">
        <f t="shared" si="79"/>
        <v>0</v>
      </c>
      <c r="AV92" s="173">
        <f t="shared" si="79"/>
        <v>0</v>
      </c>
      <c r="AW92" s="173">
        <f t="shared" si="79"/>
        <v>0</v>
      </c>
      <c r="AX92" s="173">
        <f t="shared" si="79"/>
        <v>0</v>
      </c>
      <c r="AY92" s="173">
        <f t="shared" si="79"/>
        <v>0</v>
      </c>
      <c r="AZ92" s="173">
        <f t="shared" si="79"/>
        <v>0</v>
      </c>
      <c r="BA92" s="173">
        <f t="shared" si="79"/>
        <v>0</v>
      </c>
      <c r="BB92" s="173">
        <f t="shared" si="79"/>
        <v>0</v>
      </c>
      <c r="BC92" s="173">
        <f t="shared" si="79"/>
        <v>0</v>
      </c>
      <c r="BD92" s="173">
        <f t="shared" si="79"/>
        <v>0</v>
      </c>
      <c r="BE92" s="173">
        <f t="shared" si="79"/>
        <v>0</v>
      </c>
      <c r="BF92" s="173">
        <f t="shared" si="79"/>
        <v>0</v>
      </c>
      <c r="BG92" s="173">
        <f t="shared" si="79"/>
        <v>0</v>
      </c>
      <c r="BH92" s="173">
        <f t="shared" si="79"/>
        <v>0</v>
      </c>
      <c r="BI92" s="173">
        <f t="shared" si="79"/>
        <v>0</v>
      </c>
      <c r="BJ92" s="173">
        <f t="shared" si="79"/>
        <v>0</v>
      </c>
      <c r="BK92" s="173">
        <f t="shared" si="79"/>
        <v>0</v>
      </c>
      <c r="BL92" s="173">
        <f t="shared" si="79"/>
        <v>0</v>
      </c>
      <c r="BM92" s="151"/>
      <c r="BN92" s="239" t="str">
        <f>IFERROR(__xludf.DUMMYFUNCTION("""COMPUTED_VALUE"""),"Lukáš Volf")</f>
        <v>Lukáš Volf</v>
      </c>
      <c r="BO92" s="174"/>
      <c r="BP92" s="175"/>
      <c r="BQ92" s="174"/>
      <c r="BR92" s="175"/>
      <c r="BS92" s="174"/>
      <c r="BT92" s="175"/>
      <c r="BU92" s="174"/>
      <c r="BV92" s="175"/>
      <c r="BW92" s="174"/>
      <c r="BX92" s="175"/>
      <c r="BY92" s="174"/>
      <c r="BZ92" s="175"/>
      <c r="CA92" s="174"/>
      <c r="CB92" s="175"/>
      <c r="CC92" s="174"/>
      <c r="CD92" s="175"/>
      <c r="CE92" s="174"/>
      <c r="CF92" s="175"/>
      <c r="CG92" s="174"/>
      <c r="CH92" s="175"/>
      <c r="CI92" s="174"/>
      <c r="CJ92" s="175"/>
      <c r="CK92" s="174"/>
      <c r="CL92" s="175"/>
      <c r="CM92" s="174"/>
      <c r="CN92" s="175"/>
      <c r="CO92" s="174"/>
      <c r="CP92" s="175"/>
      <c r="CQ92" s="174"/>
      <c r="CR92" s="175"/>
      <c r="CS92" s="174"/>
      <c r="CT92" s="175"/>
      <c r="CU92" s="174"/>
      <c r="CV92" s="175"/>
      <c r="CW92" s="174"/>
      <c r="CX92" s="175"/>
      <c r="CY92" s="174"/>
      <c r="CZ92" s="175"/>
      <c r="DA92" s="174"/>
      <c r="DB92" s="175"/>
      <c r="DC92" s="174"/>
      <c r="DD92" s="175"/>
      <c r="DE92" s="174"/>
      <c r="DF92" s="175"/>
      <c r="DG92" s="174"/>
      <c r="DH92" s="175"/>
      <c r="DI92" s="174"/>
      <c r="DJ92" s="175"/>
      <c r="DK92" s="174"/>
      <c r="DL92" s="175"/>
      <c r="DM92" s="174"/>
      <c r="DN92" s="175"/>
      <c r="DO92" s="174"/>
      <c r="DP92" s="175"/>
      <c r="DQ92" s="174"/>
      <c r="DR92" s="175"/>
      <c r="DS92" s="174"/>
      <c r="DT92" s="175"/>
      <c r="DU92" s="174"/>
      <c r="DV92" s="175"/>
      <c r="DW92" s="174"/>
      <c r="DX92" s="175"/>
      <c r="DY92" s="239"/>
      <c r="DZ92" s="159" t="str">
        <f t="shared" si="26"/>
        <v>Lukáš Volf</v>
      </c>
      <c r="EA92" s="202"/>
      <c r="EB92" s="203"/>
      <c r="EC92" s="202"/>
      <c r="ED92" s="203"/>
      <c r="EE92" s="202"/>
      <c r="EF92" s="203"/>
      <c r="EG92" s="202"/>
      <c r="EH92" s="203"/>
      <c r="EI92" s="202"/>
      <c r="EJ92" s="203"/>
      <c r="EK92" s="202"/>
      <c r="EL92" s="203"/>
      <c r="EM92" s="202"/>
      <c r="EN92" s="203"/>
      <c r="EO92" s="202"/>
      <c r="EP92" s="203"/>
      <c r="EQ92" s="202"/>
      <c r="ER92" s="203"/>
      <c r="ES92" s="202"/>
      <c r="ET92" s="203"/>
      <c r="EU92" s="202"/>
      <c r="EV92" s="203"/>
      <c r="EW92" s="202"/>
      <c r="EX92" s="203"/>
      <c r="EY92" s="202"/>
      <c r="EZ92" s="203"/>
      <c r="FA92" s="202"/>
      <c r="FB92" s="203"/>
      <c r="FC92" s="202"/>
      <c r="FD92" s="203"/>
      <c r="FE92" s="202"/>
      <c r="FF92" s="203"/>
      <c r="FG92" s="202"/>
      <c r="FH92" s="203"/>
      <c r="FI92" s="202"/>
      <c r="FJ92" s="203"/>
      <c r="FK92" s="202"/>
      <c r="FL92" s="203"/>
      <c r="FM92" s="202"/>
      <c r="FN92" s="203"/>
      <c r="FO92" s="202"/>
      <c r="FP92" s="203"/>
      <c r="FQ92" s="202"/>
      <c r="FR92" s="203"/>
      <c r="FS92" s="202"/>
      <c r="FT92" s="203"/>
      <c r="FU92" s="202"/>
      <c r="FV92" s="203"/>
      <c r="FW92" s="202"/>
      <c r="FX92" s="203"/>
      <c r="FY92" s="202"/>
      <c r="FZ92" s="203"/>
      <c r="GA92" s="202"/>
      <c r="GB92" s="203"/>
      <c r="GC92" s="202"/>
      <c r="GD92" s="203"/>
      <c r="GE92" s="202"/>
      <c r="GF92" s="203"/>
      <c r="GG92" s="202"/>
      <c r="GH92" s="203"/>
      <c r="GI92" s="202"/>
      <c r="GJ92" s="203"/>
      <c r="GK92" s="239"/>
      <c r="GL92" s="159" t="str">
        <f t="shared" si="27"/>
        <v>Lukáš Volf</v>
      </c>
      <c r="GM92" s="202"/>
      <c r="GN92" s="203"/>
      <c r="GO92" s="202"/>
      <c r="GP92" s="203"/>
      <c r="GQ92" s="202"/>
      <c r="GR92" s="203"/>
      <c r="GS92" s="202"/>
      <c r="GT92" s="203"/>
      <c r="GU92" s="202"/>
      <c r="GV92" s="203"/>
      <c r="GW92" s="202"/>
      <c r="GX92" s="203"/>
      <c r="GY92" s="202"/>
      <c r="GZ92" s="203"/>
      <c r="HA92" s="202"/>
      <c r="HB92" s="203"/>
      <c r="HC92" s="202"/>
      <c r="HD92" s="203"/>
      <c r="HE92" s="202"/>
      <c r="HF92" s="203"/>
      <c r="HG92" s="202"/>
      <c r="HH92" s="203"/>
      <c r="HI92" s="202"/>
      <c r="HJ92" s="203"/>
      <c r="HK92" s="202"/>
      <c r="HL92" s="203"/>
      <c r="HM92" s="202"/>
      <c r="HN92" s="203"/>
      <c r="HO92" s="202"/>
      <c r="HP92" s="203"/>
      <c r="HQ92" s="202"/>
      <c r="HR92" s="203"/>
      <c r="HS92" s="202"/>
      <c r="HT92" s="203"/>
      <c r="HU92" s="202"/>
      <c r="HV92" s="203"/>
      <c r="HW92" s="202"/>
      <c r="HX92" s="203"/>
      <c r="HY92" s="202"/>
      <c r="HZ92" s="203"/>
      <c r="IA92" s="202"/>
      <c r="IB92" s="203"/>
      <c r="IC92" s="202"/>
      <c r="ID92" s="203"/>
      <c r="IE92" s="202"/>
      <c r="IF92" s="203"/>
      <c r="IG92" s="202"/>
      <c r="IH92" s="203"/>
      <c r="II92" s="202"/>
      <c r="IJ92" s="203"/>
      <c r="IK92" s="202"/>
      <c r="IL92" s="203"/>
      <c r="IM92" s="202"/>
      <c r="IN92" s="203"/>
      <c r="IO92" s="202"/>
      <c r="IP92" s="203"/>
      <c r="IQ92" s="202"/>
      <c r="IR92" s="203"/>
      <c r="IS92" s="202"/>
      <c r="IT92" s="203"/>
      <c r="IU92" s="202"/>
      <c r="IV92" s="203"/>
    </row>
    <row r="93">
      <c r="A93" s="225">
        <f>IFERROR(__xludf.DUMMYFUNCTION("""COMPUTED_VALUE"""),100.0)</f>
        <v>100</v>
      </c>
      <c r="B93" s="159" t="str">
        <f t="shared" si="24"/>
        <v>Lucie Vorlíčková</v>
      </c>
      <c r="C93" s="173">
        <f t="shared" ref="C93:BL93" si="80">BO93+EA93+GM93</f>
        <v>5.5</v>
      </c>
      <c r="D93" s="173">
        <f t="shared" si="80"/>
        <v>550</v>
      </c>
      <c r="E93" s="173">
        <f t="shared" si="80"/>
        <v>11.5</v>
      </c>
      <c r="F93" s="173">
        <f t="shared" si="80"/>
        <v>1150</v>
      </c>
      <c r="G93" s="173">
        <f t="shared" si="80"/>
        <v>4.5</v>
      </c>
      <c r="H93" s="173">
        <f t="shared" si="80"/>
        <v>450</v>
      </c>
      <c r="I93" s="173">
        <f t="shared" si="80"/>
        <v>4.5</v>
      </c>
      <c r="J93" s="173">
        <f t="shared" si="80"/>
        <v>450</v>
      </c>
      <c r="K93" s="173">
        <f t="shared" si="80"/>
        <v>0</v>
      </c>
      <c r="L93" s="173">
        <f t="shared" si="80"/>
        <v>0</v>
      </c>
      <c r="M93" s="173">
        <f t="shared" si="80"/>
        <v>0</v>
      </c>
      <c r="N93" s="173">
        <f t="shared" si="80"/>
        <v>0</v>
      </c>
      <c r="O93" s="173">
        <f t="shared" si="80"/>
        <v>0</v>
      </c>
      <c r="P93" s="173">
        <f t="shared" si="80"/>
        <v>0</v>
      </c>
      <c r="Q93" s="173">
        <f t="shared" si="80"/>
        <v>11.5</v>
      </c>
      <c r="R93" s="173">
        <f t="shared" si="80"/>
        <v>1150</v>
      </c>
      <c r="S93" s="173">
        <f t="shared" si="80"/>
        <v>11.5</v>
      </c>
      <c r="T93" s="173">
        <f t="shared" si="80"/>
        <v>1150</v>
      </c>
      <c r="U93" s="173">
        <f t="shared" si="80"/>
        <v>4.5</v>
      </c>
      <c r="V93" s="173">
        <f t="shared" si="80"/>
        <v>450</v>
      </c>
      <c r="W93" s="173">
        <f t="shared" si="80"/>
        <v>0</v>
      </c>
      <c r="X93" s="173">
        <f t="shared" si="80"/>
        <v>0</v>
      </c>
      <c r="Y93" s="173">
        <f t="shared" si="80"/>
        <v>0</v>
      </c>
      <c r="Z93" s="173">
        <f t="shared" si="80"/>
        <v>0</v>
      </c>
      <c r="AA93" s="173">
        <f t="shared" si="80"/>
        <v>5</v>
      </c>
      <c r="AB93" s="173">
        <f t="shared" si="80"/>
        <v>500</v>
      </c>
      <c r="AC93" s="173">
        <f t="shared" si="80"/>
        <v>0</v>
      </c>
      <c r="AD93" s="173">
        <f t="shared" si="80"/>
        <v>0</v>
      </c>
      <c r="AE93" s="173">
        <f t="shared" si="80"/>
        <v>0</v>
      </c>
      <c r="AF93" s="173">
        <f t="shared" si="80"/>
        <v>0</v>
      </c>
      <c r="AG93" s="173">
        <f t="shared" si="80"/>
        <v>0</v>
      </c>
      <c r="AH93" s="173">
        <f t="shared" si="80"/>
        <v>0</v>
      </c>
      <c r="AI93" s="173">
        <f t="shared" si="80"/>
        <v>8.5</v>
      </c>
      <c r="AJ93" s="173">
        <f t="shared" si="80"/>
        <v>850</v>
      </c>
      <c r="AK93" s="173">
        <f t="shared" si="80"/>
        <v>5</v>
      </c>
      <c r="AL93" s="173">
        <f t="shared" si="80"/>
        <v>500</v>
      </c>
      <c r="AM93" s="173">
        <f t="shared" si="80"/>
        <v>0</v>
      </c>
      <c r="AN93" s="173">
        <f t="shared" si="80"/>
        <v>0</v>
      </c>
      <c r="AO93" s="173">
        <f t="shared" si="80"/>
        <v>4.5</v>
      </c>
      <c r="AP93" s="173">
        <f t="shared" si="80"/>
        <v>450</v>
      </c>
      <c r="AQ93" s="173">
        <f t="shared" si="80"/>
        <v>4.5</v>
      </c>
      <c r="AR93" s="173">
        <f t="shared" si="80"/>
        <v>450</v>
      </c>
      <c r="AS93" s="173">
        <f t="shared" si="80"/>
        <v>11.5</v>
      </c>
      <c r="AT93" s="173">
        <f t="shared" si="80"/>
        <v>1150</v>
      </c>
      <c r="AU93" s="173">
        <f t="shared" si="80"/>
        <v>11.5</v>
      </c>
      <c r="AV93" s="173">
        <f t="shared" si="80"/>
        <v>1150</v>
      </c>
      <c r="AW93" s="173">
        <f t="shared" si="80"/>
        <v>0</v>
      </c>
      <c r="AX93" s="173">
        <f t="shared" si="80"/>
        <v>0</v>
      </c>
      <c r="AY93" s="173">
        <f t="shared" si="80"/>
        <v>5.5</v>
      </c>
      <c r="AZ93" s="173">
        <f t="shared" si="80"/>
        <v>550</v>
      </c>
      <c r="BA93" s="173">
        <f t="shared" si="80"/>
        <v>0</v>
      </c>
      <c r="BB93" s="173">
        <f t="shared" si="80"/>
        <v>0</v>
      </c>
      <c r="BC93" s="173">
        <f t="shared" si="80"/>
        <v>0</v>
      </c>
      <c r="BD93" s="173">
        <f t="shared" si="80"/>
        <v>0</v>
      </c>
      <c r="BE93" s="173">
        <f t="shared" si="80"/>
        <v>0</v>
      </c>
      <c r="BF93" s="173">
        <f t="shared" si="80"/>
        <v>0</v>
      </c>
      <c r="BG93" s="173">
        <f t="shared" si="80"/>
        <v>0</v>
      </c>
      <c r="BH93" s="173">
        <f t="shared" si="80"/>
        <v>0</v>
      </c>
      <c r="BI93" s="173">
        <f t="shared" si="80"/>
        <v>12.5</v>
      </c>
      <c r="BJ93" s="173">
        <f t="shared" si="80"/>
        <v>1250</v>
      </c>
      <c r="BK93" s="173">
        <f t="shared" si="80"/>
        <v>0</v>
      </c>
      <c r="BL93" s="173">
        <f t="shared" si="80"/>
        <v>0</v>
      </c>
      <c r="BM93" s="151"/>
      <c r="BN93" s="239" t="str">
        <f>IFERROR(__xludf.DUMMYFUNCTION("""COMPUTED_VALUE"""),"Lucie Vorlíčková")</f>
        <v>Lucie Vorlíčková</v>
      </c>
      <c r="BO93" s="174">
        <f>IFERROR(__xludf.DUMMYFUNCTION("""COMPUTED_VALUE"""),5.5)</f>
        <v>5.5</v>
      </c>
      <c r="BP93" s="175">
        <f>IFERROR(__xludf.DUMMYFUNCTION("""COMPUTED_VALUE"""),550.0)</f>
        <v>550</v>
      </c>
      <c r="BQ93" s="174">
        <f>IFERROR(__xludf.DUMMYFUNCTION("""COMPUTED_VALUE"""),11.5)</f>
        <v>11.5</v>
      </c>
      <c r="BR93" s="175">
        <f>IFERROR(__xludf.DUMMYFUNCTION("""COMPUTED_VALUE"""),1150.0)</f>
        <v>1150</v>
      </c>
      <c r="BS93" s="174">
        <f>IFERROR(__xludf.DUMMYFUNCTION("""COMPUTED_VALUE"""),4.5)</f>
        <v>4.5</v>
      </c>
      <c r="BT93" s="175">
        <f>IFERROR(__xludf.DUMMYFUNCTION("""COMPUTED_VALUE"""),450.0)</f>
        <v>450</v>
      </c>
      <c r="BU93" s="174">
        <f>IFERROR(__xludf.DUMMYFUNCTION("""COMPUTED_VALUE"""),4.5)</f>
        <v>4.5</v>
      </c>
      <c r="BV93" s="175">
        <f>IFERROR(__xludf.DUMMYFUNCTION("""COMPUTED_VALUE"""),450.0)</f>
        <v>450</v>
      </c>
      <c r="BW93" s="174"/>
      <c r="BX93" s="175"/>
      <c r="BY93" s="174"/>
      <c r="BZ93" s="175"/>
      <c r="CA93" s="174"/>
      <c r="CB93" s="175"/>
      <c r="CC93" s="174">
        <f>IFERROR(__xludf.DUMMYFUNCTION("""COMPUTED_VALUE"""),11.5)</f>
        <v>11.5</v>
      </c>
      <c r="CD93" s="175">
        <f>IFERROR(__xludf.DUMMYFUNCTION("""COMPUTED_VALUE"""),1150.0)</f>
        <v>1150</v>
      </c>
      <c r="CE93" s="174">
        <f>IFERROR(__xludf.DUMMYFUNCTION("""COMPUTED_VALUE"""),11.5)</f>
        <v>11.5</v>
      </c>
      <c r="CF93" s="175">
        <f>IFERROR(__xludf.DUMMYFUNCTION("""COMPUTED_VALUE"""),1150.0)</f>
        <v>1150</v>
      </c>
      <c r="CG93" s="174">
        <f>IFERROR(__xludf.DUMMYFUNCTION("""COMPUTED_VALUE"""),4.5)</f>
        <v>4.5</v>
      </c>
      <c r="CH93" s="175">
        <f>IFERROR(__xludf.DUMMYFUNCTION("""COMPUTED_VALUE"""),450.0)</f>
        <v>450</v>
      </c>
      <c r="CI93" s="174"/>
      <c r="CJ93" s="175"/>
      <c r="CK93" s="174"/>
      <c r="CL93" s="175"/>
      <c r="CM93" s="174">
        <f>IFERROR(__xludf.DUMMYFUNCTION("""COMPUTED_VALUE"""),5.0)</f>
        <v>5</v>
      </c>
      <c r="CN93" s="175">
        <f>IFERROR(__xludf.DUMMYFUNCTION("""COMPUTED_VALUE"""),500.0)</f>
        <v>500</v>
      </c>
      <c r="CO93" s="174"/>
      <c r="CP93" s="175"/>
      <c r="CQ93" s="174"/>
      <c r="CR93" s="175"/>
      <c r="CS93" s="174"/>
      <c r="CT93" s="175"/>
      <c r="CU93" s="174"/>
      <c r="CV93" s="175"/>
      <c r="CW93" s="174">
        <f>IFERROR(__xludf.DUMMYFUNCTION("""COMPUTED_VALUE"""),5.0)</f>
        <v>5</v>
      </c>
      <c r="CX93" s="175">
        <f>IFERROR(__xludf.DUMMYFUNCTION("""COMPUTED_VALUE"""),500.0)</f>
        <v>500</v>
      </c>
      <c r="CY93" s="174"/>
      <c r="CZ93" s="175"/>
      <c r="DA93" s="174">
        <f>IFERROR(__xludf.DUMMYFUNCTION("""COMPUTED_VALUE"""),4.5)</f>
        <v>4.5</v>
      </c>
      <c r="DB93" s="175">
        <f>IFERROR(__xludf.DUMMYFUNCTION("""COMPUTED_VALUE"""),450.0)</f>
        <v>450</v>
      </c>
      <c r="DC93" s="174">
        <f>IFERROR(__xludf.DUMMYFUNCTION("""COMPUTED_VALUE"""),4.5)</f>
        <v>4.5</v>
      </c>
      <c r="DD93" s="175">
        <f>IFERROR(__xludf.DUMMYFUNCTION("""COMPUTED_VALUE"""),450.0)</f>
        <v>450</v>
      </c>
      <c r="DE93" s="174">
        <f>IFERROR(__xludf.DUMMYFUNCTION("""COMPUTED_VALUE"""),11.5)</f>
        <v>11.5</v>
      </c>
      <c r="DF93" s="175">
        <f>IFERROR(__xludf.DUMMYFUNCTION("""COMPUTED_VALUE"""),1150.0)</f>
        <v>1150</v>
      </c>
      <c r="DG93" s="174">
        <f>IFERROR(__xludf.DUMMYFUNCTION("""COMPUTED_VALUE"""),11.5)</f>
        <v>11.5</v>
      </c>
      <c r="DH93" s="175">
        <f>IFERROR(__xludf.DUMMYFUNCTION("""COMPUTED_VALUE"""),1150.0)</f>
        <v>1150</v>
      </c>
      <c r="DI93" s="174"/>
      <c r="DJ93" s="175"/>
      <c r="DK93" s="174">
        <f>IFERROR(__xludf.DUMMYFUNCTION("""COMPUTED_VALUE"""),5.5)</f>
        <v>5.5</v>
      </c>
      <c r="DL93" s="175">
        <f>IFERROR(__xludf.DUMMYFUNCTION("""COMPUTED_VALUE"""),550.0)</f>
        <v>550</v>
      </c>
      <c r="DM93" s="174"/>
      <c r="DN93" s="175"/>
      <c r="DO93" s="174"/>
      <c r="DP93" s="175"/>
      <c r="DQ93" s="174"/>
      <c r="DR93" s="175"/>
      <c r="DS93" s="174"/>
      <c r="DT93" s="175"/>
      <c r="DU93" s="174"/>
      <c r="DV93" s="175"/>
      <c r="DW93" s="174"/>
      <c r="DX93" s="175"/>
      <c r="DY93" s="239"/>
      <c r="DZ93" s="159" t="str">
        <f t="shared" si="26"/>
        <v>Lucie Vorlíčková</v>
      </c>
      <c r="EA93" s="202"/>
      <c r="EB93" s="203"/>
      <c r="EC93" s="202"/>
      <c r="ED93" s="203"/>
      <c r="EE93" s="202"/>
      <c r="EF93" s="203"/>
      <c r="EG93" s="202"/>
      <c r="EH93" s="203"/>
      <c r="EI93" s="202"/>
      <c r="EJ93" s="203"/>
      <c r="EK93" s="202"/>
      <c r="EL93" s="203"/>
      <c r="EM93" s="202"/>
      <c r="EN93" s="203"/>
      <c r="EO93" s="202"/>
      <c r="EP93" s="203"/>
      <c r="EQ93" s="202"/>
      <c r="ER93" s="203"/>
      <c r="ES93" s="202"/>
      <c r="ET93" s="203"/>
      <c r="EU93" s="202"/>
      <c r="EV93" s="203"/>
      <c r="EW93" s="202"/>
      <c r="EX93" s="203"/>
      <c r="EY93" s="202"/>
      <c r="EZ93" s="203"/>
      <c r="FA93" s="202"/>
      <c r="FB93" s="203"/>
      <c r="FC93" s="202"/>
      <c r="FD93" s="203"/>
      <c r="FE93" s="202"/>
      <c r="FF93" s="203"/>
      <c r="FG93" s="202">
        <f>IFERROR(__xludf.DUMMYFUNCTION("""COMPUTED_VALUE"""),8.5)</f>
        <v>8.5</v>
      </c>
      <c r="FH93" s="203">
        <f>IFERROR(__xludf.DUMMYFUNCTION("""COMPUTED_VALUE"""),850.0)</f>
        <v>850</v>
      </c>
      <c r="FI93" s="202"/>
      <c r="FJ93" s="203"/>
      <c r="FK93" s="202"/>
      <c r="FL93" s="203"/>
      <c r="FM93" s="202"/>
      <c r="FN93" s="203"/>
      <c r="FO93" s="202"/>
      <c r="FP93" s="203"/>
      <c r="FQ93" s="202"/>
      <c r="FR93" s="203"/>
      <c r="FS93" s="202"/>
      <c r="FT93" s="203"/>
      <c r="FU93" s="202"/>
      <c r="FV93" s="203"/>
      <c r="FW93" s="202"/>
      <c r="FX93" s="203"/>
      <c r="FY93" s="202"/>
      <c r="FZ93" s="203"/>
      <c r="GA93" s="202"/>
      <c r="GB93" s="203"/>
      <c r="GC93" s="202"/>
      <c r="GD93" s="203"/>
      <c r="GE93" s="202"/>
      <c r="GF93" s="203"/>
      <c r="GG93" s="202">
        <f>IFERROR(__xludf.DUMMYFUNCTION("""COMPUTED_VALUE"""),12.5)</f>
        <v>12.5</v>
      </c>
      <c r="GH93" s="203">
        <f>IFERROR(__xludf.DUMMYFUNCTION("""COMPUTED_VALUE"""),1250.0)</f>
        <v>1250</v>
      </c>
      <c r="GI93" s="202"/>
      <c r="GJ93" s="203"/>
      <c r="GK93" s="239"/>
      <c r="GL93" s="159" t="str">
        <f t="shared" si="27"/>
        <v>Lucie Vorlíčková</v>
      </c>
      <c r="GM93" s="202"/>
      <c r="GN93" s="203"/>
      <c r="GO93" s="202"/>
      <c r="GP93" s="203"/>
      <c r="GQ93" s="202"/>
      <c r="GR93" s="203"/>
      <c r="GS93" s="202"/>
      <c r="GT93" s="203"/>
      <c r="GU93" s="202"/>
      <c r="GV93" s="203"/>
      <c r="GW93" s="202"/>
      <c r="GX93" s="203"/>
      <c r="GY93" s="202"/>
      <c r="GZ93" s="203"/>
      <c r="HA93" s="202"/>
      <c r="HB93" s="203"/>
      <c r="HC93" s="202"/>
      <c r="HD93" s="203"/>
      <c r="HE93" s="202"/>
      <c r="HF93" s="203"/>
      <c r="HG93" s="202"/>
      <c r="HH93" s="203"/>
      <c r="HI93" s="202"/>
      <c r="HJ93" s="203"/>
      <c r="HK93" s="202"/>
      <c r="HL93" s="203"/>
      <c r="HM93" s="202"/>
      <c r="HN93" s="203"/>
      <c r="HO93" s="202"/>
      <c r="HP93" s="203"/>
      <c r="HQ93" s="202"/>
      <c r="HR93" s="203"/>
      <c r="HS93" s="202"/>
      <c r="HT93" s="203"/>
      <c r="HU93" s="202"/>
      <c r="HV93" s="203"/>
      <c r="HW93" s="202"/>
      <c r="HX93" s="203"/>
      <c r="HY93" s="202"/>
      <c r="HZ93" s="203"/>
      <c r="IA93" s="202"/>
      <c r="IB93" s="203"/>
      <c r="IC93" s="202"/>
      <c r="ID93" s="203"/>
      <c r="IE93" s="202"/>
      <c r="IF93" s="203"/>
      <c r="IG93" s="202"/>
      <c r="IH93" s="203"/>
      <c r="II93" s="202"/>
      <c r="IJ93" s="203"/>
      <c r="IK93" s="202"/>
      <c r="IL93" s="203"/>
      <c r="IM93" s="202"/>
      <c r="IN93" s="203"/>
      <c r="IO93" s="202"/>
      <c r="IP93" s="203"/>
      <c r="IQ93" s="202"/>
      <c r="IR93" s="203"/>
      <c r="IS93" s="202"/>
      <c r="IT93" s="203"/>
      <c r="IU93" s="202"/>
      <c r="IV93" s="203"/>
    </row>
    <row r="94">
      <c r="A94" s="225">
        <f>IFERROR(__xludf.DUMMYFUNCTION("""COMPUTED_VALUE"""),100.0)</f>
        <v>100</v>
      </c>
      <c r="B94" s="159" t="str">
        <f t="shared" si="24"/>
        <v>Damián Bradáč</v>
      </c>
      <c r="C94" s="173">
        <f t="shared" ref="C94:BL94" si="81">BO94+EA94+GM94</f>
        <v>16</v>
      </c>
      <c r="D94" s="173">
        <f t="shared" si="81"/>
        <v>0</v>
      </c>
      <c r="E94" s="173">
        <f t="shared" si="81"/>
        <v>12</v>
      </c>
      <c r="F94" s="173">
        <f t="shared" si="81"/>
        <v>0</v>
      </c>
      <c r="G94" s="173">
        <f t="shared" si="81"/>
        <v>4</v>
      </c>
      <c r="H94" s="173">
        <f t="shared" si="81"/>
        <v>0</v>
      </c>
      <c r="I94" s="173">
        <f t="shared" si="81"/>
        <v>10</v>
      </c>
      <c r="J94" s="173">
        <f t="shared" si="81"/>
        <v>0</v>
      </c>
      <c r="K94" s="173">
        <f t="shared" si="81"/>
        <v>14</v>
      </c>
      <c r="L94" s="173">
        <f t="shared" si="81"/>
        <v>0</v>
      </c>
      <c r="M94" s="173">
        <f t="shared" si="81"/>
        <v>0</v>
      </c>
      <c r="N94" s="173">
        <f t="shared" si="81"/>
        <v>0</v>
      </c>
      <c r="O94" s="173">
        <f t="shared" si="81"/>
        <v>0</v>
      </c>
      <c r="P94" s="173">
        <f t="shared" si="81"/>
        <v>0</v>
      </c>
      <c r="Q94" s="173">
        <f t="shared" si="81"/>
        <v>0</v>
      </c>
      <c r="R94" s="173">
        <f t="shared" si="81"/>
        <v>0</v>
      </c>
      <c r="S94" s="173">
        <f t="shared" si="81"/>
        <v>6</v>
      </c>
      <c r="T94" s="173">
        <f t="shared" si="81"/>
        <v>0</v>
      </c>
      <c r="U94" s="173">
        <f t="shared" si="81"/>
        <v>8</v>
      </c>
      <c r="V94" s="173">
        <f t="shared" si="81"/>
        <v>0</v>
      </c>
      <c r="W94" s="173">
        <f t="shared" si="81"/>
        <v>0</v>
      </c>
      <c r="X94" s="173">
        <f t="shared" si="81"/>
        <v>0</v>
      </c>
      <c r="Y94" s="173">
        <f t="shared" si="81"/>
        <v>7</v>
      </c>
      <c r="Z94" s="173">
        <f t="shared" si="81"/>
        <v>0</v>
      </c>
      <c r="AA94" s="173">
        <f t="shared" si="81"/>
        <v>0</v>
      </c>
      <c r="AB94" s="173">
        <f t="shared" si="81"/>
        <v>0</v>
      </c>
      <c r="AC94" s="173">
        <f t="shared" si="81"/>
        <v>9</v>
      </c>
      <c r="AD94" s="173">
        <f t="shared" si="81"/>
        <v>0</v>
      </c>
      <c r="AE94" s="173">
        <f t="shared" si="81"/>
        <v>13</v>
      </c>
      <c r="AF94" s="173">
        <f t="shared" si="81"/>
        <v>0</v>
      </c>
      <c r="AG94" s="173">
        <f t="shared" si="81"/>
        <v>12.5</v>
      </c>
      <c r="AH94" s="173">
        <f t="shared" si="81"/>
        <v>0</v>
      </c>
      <c r="AI94" s="173">
        <f t="shared" si="81"/>
        <v>0</v>
      </c>
      <c r="AJ94" s="173">
        <f t="shared" si="81"/>
        <v>0</v>
      </c>
      <c r="AK94" s="173">
        <f t="shared" si="81"/>
        <v>14.5</v>
      </c>
      <c r="AL94" s="173">
        <f t="shared" si="81"/>
        <v>0</v>
      </c>
      <c r="AM94" s="173">
        <f t="shared" si="81"/>
        <v>6</v>
      </c>
      <c r="AN94" s="173">
        <f t="shared" si="81"/>
        <v>0</v>
      </c>
      <c r="AO94" s="173">
        <f t="shared" si="81"/>
        <v>6</v>
      </c>
      <c r="AP94" s="173">
        <f t="shared" si="81"/>
        <v>0</v>
      </c>
      <c r="AQ94" s="173">
        <f t="shared" si="81"/>
        <v>0</v>
      </c>
      <c r="AR94" s="173">
        <f t="shared" si="81"/>
        <v>0</v>
      </c>
      <c r="AS94" s="173">
        <f t="shared" si="81"/>
        <v>0</v>
      </c>
      <c r="AT94" s="173">
        <f t="shared" si="81"/>
        <v>0</v>
      </c>
      <c r="AU94" s="173">
        <f t="shared" si="81"/>
        <v>6.5</v>
      </c>
      <c r="AV94" s="173">
        <f t="shared" si="81"/>
        <v>0</v>
      </c>
      <c r="AW94" s="173">
        <f t="shared" si="81"/>
        <v>8</v>
      </c>
      <c r="AX94" s="173">
        <f t="shared" si="81"/>
        <v>0</v>
      </c>
      <c r="AY94" s="173">
        <f t="shared" si="81"/>
        <v>0</v>
      </c>
      <c r="AZ94" s="173">
        <f t="shared" si="81"/>
        <v>0</v>
      </c>
      <c r="BA94" s="173">
        <f t="shared" si="81"/>
        <v>14</v>
      </c>
      <c r="BB94" s="173">
        <f t="shared" si="81"/>
        <v>0</v>
      </c>
      <c r="BC94" s="173">
        <f t="shared" si="81"/>
        <v>12</v>
      </c>
      <c r="BD94" s="173">
        <f t="shared" si="81"/>
        <v>0</v>
      </c>
      <c r="BE94" s="173">
        <f t="shared" si="81"/>
        <v>0</v>
      </c>
      <c r="BF94" s="173">
        <f t="shared" si="81"/>
        <v>0</v>
      </c>
      <c r="BG94" s="173">
        <f t="shared" si="81"/>
        <v>0</v>
      </c>
      <c r="BH94" s="173">
        <f t="shared" si="81"/>
        <v>0</v>
      </c>
      <c r="BI94" s="173">
        <f t="shared" si="81"/>
        <v>12</v>
      </c>
      <c r="BJ94" s="173">
        <f t="shared" si="81"/>
        <v>500</v>
      </c>
      <c r="BK94" s="173">
        <f t="shared" si="81"/>
        <v>0</v>
      </c>
      <c r="BL94" s="173">
        <f t="shared" si="81"/>
        <v>0</v>
      </c>
      <c r="BM94" s="151"/>
      <c r="BN94" s="239" t="str">
        <f>IFERROR(__xludf.DUMMYFUNCTION("""COMPUTED_VALUE"""),"Damián Bradáč")</f>
        <v>Damián Bradáč</v>
      </c>
      <c r="BO94" s="174"/>
      <c r="BP94" s="175"/>
      <c r="BQ94" s="174"/>
      <c r="BR94" s="175"/>
      <c r="BS94" s="174"/>
      <c r="BT94" s="175"/>
      <c r="BU94" s="174"/>
      <c r="BV94" s="175"/>
      <c r="BW94" s="174"/>
      <c r="BX94" s="175"/>
      <c r="BY94" s="174"/>
      <c r="BZ94" s="175"/>
      <c r="CA94" s="174"/>
      <c r="CB94" s="175"/>
      <c r="CC94" s="174"/>
      <c r="CD94" s="175"/>
      <c r="CE94" s="174"/>
      <c r="CF94" s="175"/>
      <c r="CG94" s="174"/>
      <c r="CH94" s="175"/>
      <c r="CI94" s="174"/>
      <c r="CJ94" s="175"/>
      <c r="CK94" s="174"/>
      <c r="CL94" s="175"/>
      <c r="CM94" s="174"/>
      <c r="CN94" s="175"/>
      <c r="CO94" s="174"/>
      <c r="CP94" s="175"/>
      <c r="CQ94" s="174"/>
      <c r="CR94" s="175"/>
      <c r="CS94" s="174"/>
      <c r="CT94" s="175"/>
      <c r="CU94" s="174"/>
      <c r="CV94" s="175"/>
      <c r="CW94" s="174"/>
      <c r="CX94" s="175"/>
      <c r="CY94" s="174"/>
      <c r="CZ94" s="175"/>
      <c r="DA94" s="174"/>
      <c r="DB94" s="175"/>
      <c r="DC94" s="174"/>
      <c r="DD94" s="175"/>
      <c r="DE94" s="174"/>
      <c r="DF94" s="175"/>
      <c r="DG94" s="174"/>
      <c r="DH94" s="175"/>
      <c r="DI94" s="174"/>
      <c r="DJ94" s="175"/>
      <c r="DK94" s="174"/>
      <c r="DL94" s="175"/>
      <c r="DM94" s="174"/>
      <c r="DN94" s="175"/>
      <c r="DO94" s="174"/>
      <c r="DP94" s="175"/>
      <c r="DQ94" s="174"/>
      <c r="DR94" s="175"/>
      <c r="DS94" s="174"/>
      <c r="DT94" s="175"/>
      <c r="DU94" s="174"/>
      <c r="DV94" s="175"/>
      <c r="DW94" s="174"/>
      <c r="DX94" s="175"/>
      <c r="DY94" s="239"/>
      <c r="DZ94" s="159" t="str">
        <f t="shared" si="26"/>
        <v>Damián Bradáč</v>
      </c>
      <c r="EA94" s="202"/>
      <c r="EB94" s="203"/>
      <c r="EC94" s="202"/>
      <c r="ED94" s="203"/>
      <c r="EE94" s="202"/>
      <c r="EF94" s="203"/>
      <c r="EG94" s="202"/>
      <c r="EH94" s="203"/>
      <c r="EI94" s="202"/>
      <c r="EJ94" s="203"/>
      <c r="EK94" s="202"/>
      <c r="EL94" s="203"/>
      <c r="EM94" s="202"/>
      <c r="EN94" s="203"/>
      <c r="EO94" s="202"/>
      <c r="EP94" s="203"/>
      <c r="EQ94" s="202"/>
      <c r="ER94" s="203"/>
      <c r="ES94" s="202"/>
      <c r="ET94" s="203"/>
      <c r="EU94" s="202"/>
      <c r="EV94" s="203"/>
      <c r="EW94" s="202"/>
      <c r="EX94" s="203"/>
      <c r="EY94" s="202"/>
      <c r="EZ94" s="203"/>
      <c r="FA94" s="202"/>
      <c r="FB94" s="203"/>
      <c r="FC94" s="202"/>
      <c r="FD94" s="203"/>
      <c r="FE94" s="202"/>
      <c r="FF94" s="203"/>
      <c r="FG94" s="202"/>
      <c r="FH94" s="203"/>
      <c r="FI94" s="202"/>
      <c r="FJ94" s="203"/>
      <c r="FK94" s="202"/>
      <c r="FL94" s="203"/>
      <c r="FM94" s="202"/>
      <c r="FN94" s="203"/>
      <c r="FO94" s="202"/>
      <c r="FP94" s="203"/>
      <c r="FQ94" s="202"/>
      <c r="FR94" s="203"/>
      <c r="FS94" s="202"/>
      <c r="FT94" s="203"/>
      <c r="FU94" s="202"/>
      <c r="FV94" s="203"/>
      <c r="FW94" s="202"/>
      <c r="FX94" s="203"/>
      <c r="FY94" s="202"/>
      <c r="FZ94" s="203"/>
      <c r="GA94" s="202"/>
      <c r="GB94" s="203"/>
      <c r="GC94" s="202"/>
      <c r="GD94" s="203"/>
      <c r="GE94" s="202"/>
      <c r="GF94" s="203"/>
      <c r="GG94" s="202"/>
      <c r="GH94" s="203"/>
      <c r="GI94" s="202"/>
      <c r="GJ94" s="203"/>
      <c r="GK94" s="239"/>
      <c r="GL94" s="159" t="str">
        <f t="shared" si="27"/>
        <v>Damián Bradáč</v>
      </c>
      <c r="GM94" s="202">
        <f>IFERROR(__xludf.DUMMYFUNCTION("""COMPUTED_VALUE"""),16.0)</f>
        <v>16</v>
      </c>
      <c r="GN94" s="203"/>
      <c r="GO94" s="202">
        <f>IFERROR(__xludf.DUMMYFUNCTION("""COMPUTED_VALUE"""),12.0)</f>
        <v>12</v>
      </c>
      <c r="GP94" s="203"/>
      <c r="GQ94" s="202">
        <f>IFERROR(__xludf.DUMMYFUNCTION("""COMPUTED_VALUE"""),4.0)</f>
        <v>4</v>
      </c>
      <c r="GR94" s="203"/>
      <c r="GS94" s="202">
        <f>IFERROR(__xludf.DUMMYFUNCTION("""COMPUTED_VALUE"""),10.0)</f>
        <v>10</v>
      </c>
      <c r="GT94" s="203"/>
      <c r="GU94" s="202">
        <f>IFERROR(__xludf.DUMMYFUNCTION("""COMPUTED_VALUE"""),14.0)</f>
        <v>14</v>
      </c>
      <c r="GV94" s="203"/>
      <c r="GW94" s="202"/>
      <c r="GX94" s="203"/>
      <c r="GY94" s="202"/>
      <c r="GZ94" s="203"/>
      <c r="HA94" s="202"/>
      <c r="HB94" s="203"/>
      <c r="HC94" s="202">
        <f>IFERROR(__xludf.DUMMYFUNCTION("""COMPUTED_VALUE"""),6.0)</f>
        <v>6</v>
      </c>
      <c r="HD94" s="203"/>
      <c r="HE94" s="202">
        <f>IFERROR(__xludf.DUMMYFUNCTION("""COMPUTED_VALUE"""),8.0)</f>
        <v>8</v>
      </c>
      <c r="HF94" s="203"/>
      <c r="HG94" s="202"/>
      <c r="HH94" s="203"/>
      <c r="HI94" s="202">
        <f>IFERROR(__xludf.DUMMYFUNCTION("""COMPUTED_VALUE"""),7.0)</f>
        <v>7</v>
      </c>
      <c r="HJ94" s="203"/>
      <c r="HK94" s="202"/>
      <c r="HL94" s="203"/>
      <c r="HM94" s="202">
        <f>IFERROR(__xludf.DUMMYFUNCTION("""COMPUTED_VALUE"""),9.0)</f>
        <v>9</v>
      </c>
      <c r="HN94" s="203"/>
      <c r="HO94" s="202">
        <f>IFERROR(__xludf.DUMMYFUNCTION("""COMPUTED_VALUE"""),13.0)</f>
        <v>13</v>
      </c>
      <c r="HP94" s="203"/>
      <c r="HQ94" s="202">
        <f>IFERROR(__xludf.DUMMYFUNCTION("""COMPUTED_VALUE"""),12.5)</f>
        <v>12.5</v>
      </c>
      <c r="HR94" s="203"/>
      <c r="HS94" s="202"/>
      <c r="HT94" s="203"/>
      <c r="HU94" s="202">
        <f>IFERROR(__xludf.DUMMYFUNCTION("""COMPUTED_VALUE"""),14.5)</f>
        <v>14.5</v>
      </c>
      <c r="HV94" s="203"/>
      <c r="HW94" s="202">
        <f>IFERROR(__xludf.DUMMYFUNCTION("""COMPUTED_VALUE"""),6.0)</f>
        <v>6</v>
      </c>
      <c r="HX94" s="203"/>
      <c r="HY94" s="202">
        <f>IFERROR(__xludf.DUMMYFUNCTION("""COMPUTED_VALUE"""),6.0)</f>
        <v>6</v>
      </c>
      <c r="HZ94" s="203"/>
      <c r="IA94" s="202"/>
      <c r="IB94" s="203"/>
      <c r="IC94" s="202"/>
      <c r="ID94" s="203"/>
      <c r="IE94" s="202">
        <f>IFERROR(__xludf.DUMMYFUNCTION("""COMPUTED_VALUE"""),6.5)</f>
        <v>6.5</v>
      </c>
      <c r="IF94" s="203"/>
      <c r="IG94" s="202">
        <f>IFERROR(__xludf.DUMMYFUNCTION("""COMPUTED_VALUE"""),8.0)</f>
        <v>8</v>
      </c>
      <c r="IH94" s="203"/>
      <c r="II94" s="202"/>
      <c r="IJ94" s="203"/>
      <c r="IK94" s="202">
        <f>IFERROR(__xludf.DUMMYFUNCTION("""COMPUTED_VALUE"""),14.0)</f>
        <v>14</v>
      </c>
      <c r="IL94" s="203"/>
      <c r="IM94" s="202">
        <f>IFERROR(__xludf.DUMMYFUNCTION("""COMPUTED_VALUE"""),12.0)</f>
        <v>12</v>
      </c>
      <c r="IN94" s="203"/>
      <c r="IO94" s="202"/>
      <c r="IP94" s="203"/>
      <c r="IQ94" s="202"/>
      <c r="IR94" s="203"/>
      <c r="IS94" s="202">
        <f>IFERROR(__xludf.DUMMYFUNCTION("""COMPUTED_VALUE"""),12.0)</f>
        <v>12</v>
      </c>
      <c r="IT94" s="203">
        <f>IFERROR(__xludf.DUMMYFUNCTION("""COMPUTED_VALUE"""),500.0)</f>
        <v>500</v>
      </c>
      <c r="IU94" s="202"/>
      <c r="IV94" s="203"/>
    </row>
    <row r="95">
      <c r="A95" s="225">
        <f>IFERROR(__xludf.DUMMYFUNCTION("""COMPUTED_VALUE"""),100.0)</f>
        <v>100</v>
      </c>
      <c r="B95" s="159" t="str">
        <f t="shared" si="24"/>
        <v>Tomáš Veselý</v>
      </c>
      <c r="C95" s="173">
        <f t="shared" ref="C95:BL95" si="82">BO95+EA95+GM95</f>
        <v>0</v>
      </c>
      <c r="D95" s="173">
        <f t="shared" si="82"/>
        <v>0</v>
      </c>
      <c r="E95" s="173">
        <f t="shared" si="82"/>
        <v>0</v>
      </c>
      <c r="F95" s="173">
        <f t="shared" si="82"/>
        <v>0</v>
      </c>
      <c r="G95" s="173">
        <f t="shared" si="82"/>
        <v>0</v>
      </c>
      <c r="H95" s="173">
        <f t="shared" si="82"/>
        <v>0</v>
      </c>
      <c r="I95" s="173">
        <f t="shared" si="82"/>
        <v>0</v>
      </c>
      <c r="J95" s="173">
        <f t="shared" si="82"/>
        <v>0</v>
      </c>
      <c r="K95" s="173">
        <f t="shared" si="82"/>
        <v>0</v>
      </c>
      <c r="L95" s="173">
        <f t="shared" si="82"/>
        <v>0</v>
      </c>
      <c r="M95" s="173">
        <f t="shared" si="82"/>
        <v>0</v>
      </c>
      <c r="N95" s="173">
        <f t="shared" si="82"/>
        <v>0</v>
      </c>
      <c r="O95" s="173">
        <f t="shared" si="82"/>
        <v>0</v>
      </c>
      <c r="P95" s="173">
        <f t="shared" si="82"/>
        <v>0</v>
      </c>
      <c r="Q95" s="173">
        <f t="shared" si="82"/>
        <v>0</v>
      </c>
      <c r="R95" s="173">
        <f t="shared" si="82"/>
        <v>0</v>
      </c>
      <c r="S95" s="173">
        <f t="shared" si="82"/>
        <v>0</v>
      </c>
      <c r="T95" s="173">
        <f t="shared" si="82"/>
        <v>0</v>
      </c>
      <c r="U95" s="173">
        <f t="shared" si="82"/>
        <v>0</v>
      </c>
      <c r="V95" s="173">
        <f t="shared" si="82"/>
        <v>0</v>
      </c>
      <c r="W95" s="173">
        <f t="shared" si="82"/>
        <v>0</v>
      </c>
      <c r="X95" s="173">
        <f t="shared" si="82"/>
        <v>0</v>
      </c>
      <c r="Y95" s="173">
        <f t="shared" si="82"/>
        <v>0</v>
      </c>
      <c r="Z95" s="173">
        <f t="shared" si="82"/>
        <v>0</v>
      </c>
      <c r="AA95" s="173">
        <f t="shared" si="82"/>
        <v>0</v>
      </c>
      <c r="AB95" s="173">
        <f t="shared" si="82"/>
        <v>0</v>
      </c>
      <c r="AC95" s="173">
        <f t="shared" si="82"/>
        <v>0</v>
      </c>
      <c r="AD95" s="173">
        <f t="shared" si="82"/>
        <v>0</v>
      </c>
      <c r="AE95" s="173">
        <f t="shared" si="82"/>
        <v>0</v>
      </c>
      <c r="AF95" s="173">
        <f t="shared" si="82"/>
        <v>0</v>
      </c>
      <c r="AG95" s="173">
        <f t="shared" si="82"/>
        <v>0</v>
      </c>
      <c r="AH95" s="173">
        <f t="shared" si="82"/>
        <v>0</v>
      </c>
      <c r="AI95" s="173">
        <f t="shared" si="82"/>
        <v>0</v>
      </c>
      <c r="AJ95" s="173">
        <f t="shared" si="82"/>
        <v>0</v>
      </c>
      <c r="AK95" s="173">
        <f t="shared" si="82"/>
        <v>0</v>
      </c>
      <c r="AL95" s="173">
        <f t="shared" si="82"/>
        <v>0</v>
      </c>
      <c r="AM95" s="173">
        <f t="shared" si="82"/>
        <v>0</v>
      </c>
      <c r="AN95" s="173">
        <f t="shared" si="82"/>
        <v>0</v>
      </c>
      <c r="AO95" s="173">
        <f t="shared" si="82"/>
        <v>0</v>
      </c>
      <c r="AP95" s="173">
        <f t="shared" si="82"/>
        <v>0</v>
      </c>
      <c r="AQ95" s="173">
        <f t="shared" si="82"/>
        <v>0</v>
      </c>
      <c r="AR95" s="173">
        <f t="shared" si="82"/>
        <v>0</v>
      </c>
      <c r="AS95" s="173">
        <f t="shared" si="82"/>
        <v>0</v>
      </c>
      <c r="AT95" s="173">
        <f t="shared" si="82"/>
        <v>0</v>
      </c>
      <c r="AU95" s="173">
        <f t="shared" si="82"/>
        <v>0</v>
      </c>
      <c r="AV95" s="173">
        <f t="shared" si="82"/>
        <v>0</v>
      </c>
      <c r="AW95" s="173">
        <f t="shared" si="82"/>
        <v>0</v>
      </c>
      <c r="AX95" s="173">
        <f t="shared" si="82"/>
        <v>0</v>
      </c>
      <c r="AY95" s="173">
        <f t="shared" si="82"/>
        <v>0</v>
      </c>
      <c r="AZ95" s="173">
        <f t="shared" si="82"/>
        <v>0</v>
      </c>
      <c r="BA95" s="173">
        <f t="shared" si="82"/>
        <v>0</v>
      </c>
      <c r="BB95" s="173">
        <f t="shared" si="82"/>
        <v>0</v>
      </c>
      <c r="BC95" s="173">
        <f t="shared" si="82"/>
        <v>0</v>
      </c>
      <c r="BD95" s="173">
        <f t="shared" si="82"/>
        <v>0</v>
      </c>
      <c r="BE95" s="173">
        <f t="shared" si="82"/>
        <v>0</v>
      </c>
      <c r="BF95" s="173">
        <f t="shared" si="82"/>
        <v>0</v>
      </c>
      <c r="BG95" s="173">
        <f t="shared" si="82"/>
        <v>0</v>
      </c>
      <c r="BH95" s="173">
        <f t="shared" si="82"/>
        <v>0</v>
      </c>
      <c r="BI95" s="173">
        <f t="shared" si="82"/>
        <v>0</v>
      </c>
      <c r="BJ95" s="173">
        <f t="shared" si="82"/>
        <v>0</v>
      </c>
      <c r="BK95" s="173">
        <f t="shared" si="82"/>
        <v>0</v>
      </c>
      <c r="BL95" s="173">
        <f t="shared" si="82"/>
        <v>0</v>
      </c>
      <c r="BM95" s="151"/>
      <c r="BN95" s="239" t="str">
        <f>IFERROR(__xludf.DUMMYFUNCTION("""COMPUTED_VALUE"""),"Tomáš Veselý")</f>
        <v>Tomáš Veselý</v>
      </c>
      <c r="BO95" s="174"/>
      <c r="BP95" s="175"/>
      <c r="BQ95" s="174"/>
      <c r="BR95" s="175"/>
      <c r="BS95" s="174"/>
      <c r="BT95" s="175"/>
      <c r="BU95" s="174"/>
      <c r="BV95" s="175"/>
      <c r="BW95" s="174"/>
      <c r="BX95" s="175"/>
      <c r="BY95" s="174"/>
      <c r="BZ95" s="175"/>
      <c r="CA95" s="174"/>
      <c r="CB95" s="175"/>
      <c r="CC95" s="174"/>
      <c r="CD95" s="175"/>
      <c r="CE95" s="174"/>
      <c r="CF95" s="175"/>
      <c r="CG95" s="174"/>
      <c r="CH95" s="175"/>
      <c r="CI95" s="174"/>
      <c r="CJ95" s="175"/>
      <c r="CK95" s="174"/>
      <c r="CL95" s="175"/>
      <c r="CM95" s="174"/>
      <c r="CN95" s="175"/>
      <c r="CO95" s="174"/>
      <c r="CP95" s="175"/>
      <c r="CQ95" s="174"/>
      <c r="CR95" s="175"/>
      <c r="CS95" s="174"/>
      <c r="CT95" s="175"/>
      <c r="CU95" s="174"/>
      <c r="CV95" s="175"/>
      <c r="CW95" s="174"/>
      <c r="CX95" s="175"/>
      <c r="CY95" s="174"/>
      <c r="CZ95" s="175"/>
      <c r="DA95" s="174"/>
      <c r="DB95" s="175"/>
      <c r="DC95" s="174"/>
      <c r="DD95" s="175"/>
      <c r="DE95" s="174"/>
      <c r="DF95" s="175"/>
      <c r="DG95" s="174"/>
      <c r="DH95" s="175"/>
      <c r="DI95" s="174"/>
      <c r="DJ95" s="175"/>
      <c r="DK95" s="174"/>
      <c r="DL95" s="175"/>
      <c r="DM95" s="174"/>
      <c r="DN95" s="175"/>
      <c r="DO95" s="174"/>
      <c r="DP95" s="175"/>
      <c r="DQ95" s="174"/>
      <c r="DR95" s="175"/>
      <c r="DS95" s="174"/>
      <c r="DT95" s="175"/>
      <c r="DU95" s="174"/>
      <c r="DV95" s="175"/>
      <c r="DW95" s="174"/>
      <c r="DX95" s="175"/>
      <c r="DY95" s="239"/>
      <c r="DZ95" s="159" t="str">
        <f t="shared" si="26"/>
        <v>Tomáš Veselý</v>
      </c>
      <c r="EA95" s="202"/>
      <c r="EB95" s="203"/>
      <c r="EC95" s="202"/>
      <c r="ED95" s="203"/>
      <c r="EE95" s="202"/>
      <c r="EF95" s="203"/>
      <c r="EG95" s="202"/>
      <c r="EH95" s="203"/>
      <c r="EI95" s="202"/>
      <c r="EJ95" s="203"/>
      <c r="EK95" s="202"/>
      <c r="EL95" s="203"/>
      <c r="EM95" s="202"/>
      <c r="EN95" s="203"/>
      <c r="EO95" s="202"/>
      <c r="EP95" s="203"/>
      <c r="EQ95" s="202"/>
      <c r="ER95" s="203"/>
      <c r="ES95" s="202"/>
      <c r="ET95" s="203"/>
      <c r="EU95" s="202"/>
      <c r="EV95" s="203"/>
      <c r="EW95" s="202"/>
      <c r="EX95" s="203"/>
      <c r="EY95" s="202"/>
      <c r="EZ95" s="203"/>
      <c r="FA95" s="202"/>
      <c r="FB95" s="203"/>
      <c r="FC95" s="202"/>
      <c r="FD95" s="203"/>
      <c r="FE95" s="202"/>
      <c r="FF95" s="203"/>
      <c r="FG95" s="202"/>
      <c r="FH95" s="203"/>
      <c r="FI95" s="202"/>
      <c r="FJ95" s="203"/>
      <c r="FK95" s="202"/>
      <c r="FL95" s="203"/>
      <c r="FM95" s="202"/>
      <c r="FN95" s="203"/>
      <c r="FO95" s="202"/>
      <c r="FP95" s="203"/>
      <c r="FQ95" s="202"/>
      <c r="FR95" s="203"/>
      <c r="FS95" s="202"/>
      <c r="FT95" s="203"/>
      <c r="FU95" s="202"/>
      <c r="FV95" s="203"/>
      <c r="FW95" s="202"/>
      <c r="FX95" s="203"/>
      <c r="FY95" s="202"/>
      <c r="FZ95" s="203"/>
      <c r="GA95" s="202"/>
      <c r="GB95" s="203"/>
      <c r="GC95" s="202"/>
      <c r="GD95" s="203"/>
      <c r="GE95" s="202"/>
      <c r="GF95" s="203"/>
      <c r="GG95" s="202"/>
      <c r="GH95" s="203"/>
      <c r="GI95" s="202"/>
      <c r="GJ95" s="203"/>
      <c r="GK95" s="239"/>
      <c r="GL95" s="159" t="str">
        <f t="shared" si="27"/>
        <v>Tomáš Veselý</v>
      </c>
      <c r="GM95" s="202"/>
      <c r="GN95" s="203"/>
      <c r="GO95" s="202"/>
      <c r="GP95" s="203"/>
      <c r="GQ95" s="202"/>
      <c r="GR95" s="203"/>
      <c r="GS95" s="202"/>
      <c r="GT95" s="203"/>
      <c r="GU95" s="202"/>
      <c r="GV95" s="203"/>
      <c r="GW95" s="202"/>
      <c r="GX95" s="203"/>
      <c r="GY95" s="202"/>
      <c r="GZ95" s="203"/>
      <c r="HA95" s="202"/>
      <c r="HB95" s="203"/>
      <c r="HC95" s="202"/>
      <c r="HD95" s="203"/>
      <c r="HE95" s="202"/>
      <c r="HF95" s="203"/>
      <c r="HG95" s="202"/>
      <c r="HH95" s="203"/>
      <c r="HI95" s="202"/>
      <c r="HJ95" s="203"/>
      <c r="HK95" s="202"/>
      <c r="HL95" s="203"/>
      <c r="HM95" s="202"/>
      <c r="HN95" s="203"/>
      <c r="HO95" s="202"/>
      <c r="HP95" s="203"/>
      <c r="HQ95" s="202"/>
      <c r="HR95" s="203"/>
      <c r="HS95" s="202"/>
      <c r="HT95" s="203"/>
      <c r="HU95" s="202"/>
      <c r="HV95" s="203"/>
      <c r="HW95" s="202"/>
      <c r="HX95" s="203"/>
      <c r="HY95" s="202"/>
      <c r="HZ95" s="203"/>
      <c r="IA95" s="202"/>
      <c r="IB95" s="203"/>
      <c r="IC95" s="202"/>
      <c r="ID95" s="203"/>
      <c r="IE95" s="202"/>
      <c r="IF95" s="203"/>
      <c r="IG95" s="202"/>
      <c r="IH95" s="203"/>
      <c r="II95" s="202"/>
      <c r="IJ95" s="203"/>
      <c r="IK95" s="202"/>
      <c r="IL95" s="203"/>
      <c r="IM95" s="202"/>
      <c r="IN95" s="203"/>
      <c r="IO95" s="202"/>
      <c r="IP95" s="203"/>
      <c r="IQ95" s="202"/>
      <c r="IR95" s="203"/>
      <c r="IS95" s="202"/>
      <c r="IT95" s="203"/>
      <c r="IU95" s="202"/>
      <c r="IV95" s="203"/>
    </row>
    <row r="96">
      <c r="A96" s="225">
        <f>IFERROR(__xludf.DUMMYFUNCTION("""COMPUTED_VALUE"""),100.0)</f>
        <v>100</v>
      </c>
      <c r="B96" s="159" t="str">
        <f t="shared" si="24"/>
        <v>Jakub Janout</v>
      </c>
      <c r="C96" s="173">
        <f t="shared" ref="C96:BL96" si="83">BO96+EA96+GM96</f>
        <v>0</v>
      </c>
      <c r="D96" s="173">
        <f t="shared" si="83"/>
        <v>0</v>
      </c>
      <c r="E96" s="173">
        <f t="shared" si="83"/>
        <v>0</v>
      </c>
      <c r="F96" s="173">
        <f t="shared" si="83"/>
        <v>0</v>
      </c>
      <c r="G96" s="173">
        <f t="shared" si="83"/>
        <v>0</v>
      </c>
      <c r="H96" s="173">
        <f t="shared" si="83"/>
        <v>0</v>
      </c>
      <c r="I96" s="173">
        <f t="shared" si="83"/>
        <v>0</v>
      </c>
      <c r="J96" s="173">
        <f t="shared" si="83"/>
        <v>0</v>
      </c>
      <c r="K96" s="173">
        <f t="shared" si="83"/>
        <v>0</v>
      </c>
      <c r="L96" s="173">
        <f t="shared" si="83"/>
        <v>0</v>
      </c>
      <c r="M96" s="173">
        <f t="shared" si="83"/>
        <v>0</v>
      </c>
      <c r="N96" s="173">
        <f t="shared" si="83"/>
        <v>0</v>
      </c>
      <c r="O96" s="173">
        <f t="shared" si="83"/>
        <v>0</v>
      </c>
      <c r="P96" s="173">
        <f t="shared" si="83"/>
        <v>0</v>
      </c>
      <c r="Q96" s="173">
        <f t="shared" si="83"/>
        <v>0</v>
      </c>
      <c r="R96" s="173">
        <f t="shared" si="83"/>
        <v>0</v>
      </c>
      <c r="S96" s="173">
        <f t="shared" si="83"/>
        <v>0</v>
      </c>
      <c r="T96" s="173">
        <f t="shared" si="83"/>
        <v>0</v>
      </c>
      <c r="U96" s="173">
        <f t="shared" si="83"/>
        <v>0</v>
      </c>
      <c r="V96" s="173">
        <f t="shared" si="83"/>
        <v>0</v>
      </c>
      <c r="W96" s="173">
        <f t="shared" si="83"/>
        <v>0</v>
      </c>
      <c r="X96" s="173">
        <f t="shared" si="83"/>
        <v>0</v>
      </c>
      <c r="Y96" s="173">
        <f t="shared" si="83"/>
        <v>0</v>
      </c>
      <c r="Z96" s="173">
        <f t="shared" si="83"/>
        <v>0</v>
      </c>
      <c r="AA96" s="173">
        <f t="shared" si="83"/>
        <v>0</v>
      </c>
      <c r="AB96" s="173">
        <f t="shared" si="83"/>
        <v>0</v>
      </c>
      <c r="AC96" s="173">
        <f t="shared" si="83"/>
        <v>0</v>
      </c>
      <c r="AD96" s="173">
        <f t="shared" si="83"/>
        <v>0</v>
      </c>
      <c r="AE96" s="173">
        <f t="shared" si="83"/>
        <v>0</v>
      </c>
      <c r="AF96" s="173">
        <f t="shared" si="83"/>
        <v>0</v>
      </c>
      <c r="AG96" s="173">
        <f t="shared" si="83"/>
        <v>0</v>
      </c>
      <c r="AH96" s="173">
        <f t="shared" si="83"/>
        <v>0</v>
      </c>
      <c r="AI96" s="173">
        <f t="shared" si="83"/>
        <v>0</v>
      </c>
      <c r="AJ96" s="173">
        <f t="shared" si="83"/>
        <v>0</v>
      </c>
      <c r="AK96" s="173">
        <f t="shared" si="83"/>
        <v>0</v>
      </c>
      <c r="AL96" s="173">
        <f t="shared" si="83"/>
        <v>0</v>
      </c>
      <c r="AM96" s="173">
        <f t="shared" si="83"/>
        <v>0</v>
      </c>
      <c r="AN96" s="173">
        <f t="shared" si="83"/>
        <v>0</v>
      </c>
      <c r="AO96" s="173">
        <f t="shared" si="83"/>
        <v>0</v>
      </c>
      <c r="AP96" s="173">
        <f t="shared" si="83"/>
        <v>0</v>
      </c>
      <c r="AQ96" s="173">
        <f t="shared" si="83"/>
        <v>0</v>
      </c>
      <c r="AR96" s="173">
        <f t="shared" si="83"/>
        <v>0</v>
      </c>
      <c r="AS96" s="173">
        <f t="shared" si="83"/>
        <v>0</v>
      </c>
      <c r="AT96" s="173">
        <f t="shared" si="83"/>
        <v>0</v>
      </c>
      <c r="AU96" s="173">
        <f t="shared" si="83"/>
        <v>0</v>
      </c>
      <c r="AV96" s="173">
        <f t="shared" si="83"/>
        <v>0</v>
      </c>
      <c r="AW96" s="173">
        <f t="shared" si="83"/>
        <v>0</v>
      </c>
      <c r="AX96" s="173">
        <f t="shared" si="83"/>
        <v>0</v>
      </c>
      <c r="AY96" s="173">
        <f t="shared" si="83"/>
        <v>0</v>
      </c>
      <c r="AZ96" s="173">
        <f t="shared" si="83"/>
        <v>0</v>
      </c>
      <c r="BA96" s="173">
        <f t="shared" si="83"/>
        <v>0</v>
      </c>
      <c r="BB96" s="173">
        <f t="shared" si="83"/>
        <v>0</v>
      </c>
      <c r="BC96" s="173">
        <f t="shared" si="83"/>
        <v>0</v>
      </c>
      <c r="BD96" s="173">
        <f t="shared" si="83"/>
        <v>0</v>
      </c>
      <c r="BE96" s="173">
        <f t="shared" si="83"/>
        <v>0</v>
      </c>
      <c r="BF96" s="173">
        <f t="shared" si="83"/>
        <v>0</v>
      </c>
      <c r="BG96" s="173">
        <f t="shared" si="83"/>
        <v>0</v>
      </c>
      <c r="BH96" s="173">
        <f t="shared" si="83"/>
        <v>0</v>
      </c>
      <c r="BI96" s="173">
        <f t="shared" si="83"/>
        <v>0</v>
      </c>
      <c r="BJ96" s="173">
        <f t="shared" si="83"/>
        <v>0</v>
      </c>
      <c r="BK96" s="173">
        <f t="shared" si="83"/>
        <v>0</v>
      </c>
      <c r="BL96" s="173">
        <f t="shared" si="83"/>
        <v>0</v>
      </c>
      <c r="BM96" s="151"/>
      <c r="BN96" s="239" t="str">
        <f>IFERROR(__xludf.DUMMYFUNCTION("""COMPUTED_VALUE"""),"Jakub Janout")</f>
        <v>Jakub Janout</v>
      </c>
      <c r="BO96" s="174"/>
      <c r="BP96" s="175"/>
      <c r="BQ96" s="174"/>
      <c r="BR96" s="175"/>
      <c r="BS96" s="174"/>
      <c r="BT96" s="175"/>
      <c r="BU96" s="174"/>
      <c r="BV96" s="175"/>
      <c r="BW96" s="174"/>
      <c r="BX96" s="175"/>
      <c r="BY96" s="174"/>
      <c r="BZ96" s="175"/>
      <c r="CA96" s="174"/>
      <c r="CB96" s="175"/>
      <c r="CC96" s="174"/>
      <c r="CD96" s="175"/>
      <c r="CE96" s="174"/>
      <c r="CF96" s="175"/>
      <c r="CG96" s="174"/>
      <c r="CH96" s="175"/>
      <c r="CI96" s="174"/>
      <c r="CJ96" s="175"/>
      <c r="CK96" s="174"/>
      <c r="CL96" s="175"/>
      <c r="CM96" s="174"/>
      <c r="CN96" s="175"/>
      <c r="CO96" s="174"/>
      <c r="CP96" s="175"/>
      <c r="CQ96" s="174"/>
      <c r="CR96" s="175"/>
      <c r="CS96" s="174"/>
      <c r="CT96" s="175"/>
      <c r="CU96" s="174"/>
      <c r="CV96" s="175"/>
      <c r="CW96" s="174"/>
      <c r="CX96" s="175"/>
      <c r="CY96" s="174"/>
      <c r="CZ96" s="175"/>
      <c r="DA96" s="174"/>
      <c r="DB96" s="175"/>
      <c r="DC96" s="174"/>
      <c r="DD96" s="175"/>
      <c r="DE96" s="174"/>
      <c r="DF96" s="175"/>
      <c r="DG96" s="174"/>
      <c r="DH96" s="175"/>
      <c r="DI96" s="174"/>
      <c r="DJ96" s="175"/>
      <c r="DK96" s="174"/>
      <c r="DL96" s="175"/>
      <c r="DM96" s="174"/>
      <c r="DN96" s="175"/>
      <c r="DO96" s="174"/>
      <c r="DP96" s="175"/>
      <c r="DQ96" s="174"/>
      <c r="DR96" s="175"/>
      <c r="DS96" s="174"/>
      <c r="DT96" s="175"/>
      <c r="DU96" s="174"/>
      <c r="DV96" s="175"/>
      <c r="DW96" s="174"/>
      <c r="DX96" s="175"/>
      <c r="DY96" s="239"/>
      <c r="DZ96" s="159" t="str">
        <f t="shared" si="26"/>
        <v>Jakub Janout</v>
      </c>
      <c r="EA96" s="202"/>
      <c r="EB96" s="203"/>
      <c r="EC96" s="202"/>
      <c r="ED96" s="203"/>
      <c r="EE96" s="202"/>
      <c r="EF96" s="203"/>
      <c r="EG96" s="202"/>
      <c r="EH96" s="203"/>
      <c r="EI96" s="202"/>
      <c r="EJ96" s="203"/>
      <c r="EK96" s="202"/>
      <c r="EL96" s="203"/>
      <c r="EM96" s="202"/>
      <c r="EN96" s="203"/>
      <c r="EO96" s="202"/>
      <c r="EP96" s="203"/>
      <c r="EQ96" s="202"/>
      <c r="ER96" s="203"/>
      <c r="ES96" s="202"/>
      <c r="ET96" s="203"/>
      <c r="EU96" s="202"/>
      <c r="EV96" s="203"/>
      <c r="EW96" s="202"/>
      <c r="EX96" s="203"/>
      <c r="EY96" s="202"/>
      <c r="EZ96" s="203"/>
      <c r="FA96" s="202"/>
      <c r="FB96" s="203"/>
      <c r="FC96" s="202"/>
      <c r="FD96" s="203"/>
      <c r="FE96" s="202"/>
      <c r="FF96" s="203"/>
      <c r="FG96" s="202"/>
      <c r="FH96" s="203"/>
      <c r="FI96" s="202"/>
      <c r="FJ96" s="203"/>
      <c r="FK96" s="202"/>
      <c r="FL96" s="203"/>
      <c r="FM96" s="202"/>
      <c r="FN96" s="203"/>
      <c r="FO96" s="202"/>
      <c r="FP96" s="203"/>
      <c r="FQ96" s="202"/>
      <c r="FR96" s="203"/>
      <c r="FS96" s="202"/>
      <c r="FT96" s="203"/>
      <c r="FU96" s="202"/>
      <c r="FV96" s="203"/>
      <c r="FW96" s="202"/>
      <c r="FX96" s="203"/>
      <c r="FY96" s="202"/>
      <c r="FZ96" s="203"/>
      <c r="GA96" s="202"/>
      <c r="GB96" s="203"/>
      <c r="GC96" s="202"/>
      <c r="GD96" s="203"/>
      <c r="GE96" s="202"/>
      <c r="GF96" s="203"/>
      <c r="GG96" s="202"/>
      <c r="GH96" s="203"/>
      <c r="GI96" s="202"/>
      <c r="GJ96" s="203"/>
      <c r="GK96" s="239"/>
      <c r="GL96" s="159" t="str">
        <f t="shared" si="27"/>
        <v>Jakub Janout</v>
      </c>
      <c r="GM96" s="202"/>
      <c r="GN96" s="203"/>
      <c r="GO96" s="202"/>
      <c r="GP96" s="203"/>
      <c r="GQ96" s="202"/>
      <c r="GR96" s="203"/>
      <c r="GS96" s="202"/>
      <c r="GT96" s="203"/>
      <c r="GU96" s="202"/>
      <c r="GV96" s="203"/>
      <c r="GW96" s="202"/>
      <c r="GX96" s="203"/>
      <c r="GY96" s="202"/>
      <c r="GZ96" s="203"/>
      <c r="HA96" s="202"/>
      <c r="HB96" s="203"/>
      <c r="HC96" s="202"/>
      <c r="HD96" s="203"/>
      <c r="HE96" s="202"/>
      <c r="HF96" s="203"/>
      <c r="HG96" s="202"/>
      <c r="HH96" s="203"/>
      <c r="HI96" s="202"/>
      <c r="HJ96" s="203"/>
      <c r="HK96" s="202"/>
      <c r="HL96" s="203"/>
      <c r="HM96" s="202"/>
      <c r="HN96" s="203"/>
      <c r="HO96" s="202"/>
      <c r="HP96" s="203"/>
      <c r="HQ96" s="202"/>
      <c r="HR96" s="203"/>
      <c r="HS96" s="202"/>
      <c r="HT96" s="203"/>
      <c r="HU96" s="202"/>
      <c r="HV96" s="203"/>
      <c r="HW96" s="202"/>
      <c r="HX96" s="203"/>
      <c r="HY96" s="202"/>
      <c r="HZ96" s="203"/>
      <c r="IA96" s="202"/>
      <c r="IB96" s="203"/>
      <c r="IC96" s="202"/>
      <c r="ID96" s="203"/>
      <c r="IE96" s="202"/>
      <c r="IF96" s="203"/>
      <c r="IG96" s="202"/>
      <c r="IH96" s="203"/>
      <c r="II96" s="202"/>
      <c r="IJ96" s="203"/>
      <c r="IK96" s="202"/>
      <c r="IL96" s="203"/>
      <c r="IM96" s="202"/>
      <c r="IN96" s="203"/>
      <c r="IO96" s="202"/>
      <c r="IP96" s="203"/>
      <c r="IQ96" s="202"/>
      <c r="IR96" s="203"/>
      <c r="IS96" s="202"/>
      <c r="IT96" s="203"/>
      <c r="IU96" s="202"/>
      <c r="IV96" s="203"/>
    </row>
    <row r="97">
      <c r="A97" s="225">
        <f>IFERROR(__xludf.DUMMYFUNCTION("""COMPUTED_VALUE"""),100.0)</f>
        <v>100</v>
      </c>
      <c r="B97" s="159" t="str">
        <f t="shared" si="24"/>
        <v>Ladislav Koška</v>
      </c>
      <c r="C97" s="173">
        <f t="shared" ref="C97:BL97" si="84">BO97+EA97+GM97</f>
        <v>0</v>
      </c>
      <c r="D97" s="173">
        <f t="shared" si="84"/>
        <v>0</v>
      </c>
      <c r="E97" s="173">
        <f t="shared" si="84"/>
        <v>0</v>
      </c>
      <c r="F97" s="173">
        <f t="shared" si="84"/>
        <v>0</v>
      </c>
      <c r="G97" s="173">
        <f t="shared" si="84"/>
        <v>0</v>
      </c>
      <c r="H97" s="173">
        <f t="shared" si="84"/>
        <v>0</v>
      </c>
      <c r="I97" s="173">
        <f t="shared" si="84"/>
        <v>0</v>
      </c>
      <c r="J97" s="173">
        <f t="shared" si="84"/>
        <v>0</v>
      </c>
      <c r="K97" s="173">
        <f t="shared" si="84"/>
        <v>0</v>
      </c>
      <c r="L97" s="173">
        <f t="shared" si="84"/>
        <v>0</v>
      </c>
      <c r="M97" s="173">
        <f t="shared" si="84"/>
        <v>0</v>
      </c>
      <c r="N97" s="173">
        <f t="shared" si="84"/>
        <v>0</v>
      </c>
      <c r="O97" s="173">
        <f t="shared" si="84"/>
        <v>0</v>
      </c>
      <c r="P97" s="173">
        <f t="shared" si="84"/>
        <v>0</v>
      </c>
      <c r="Q97" s="173">
        <f t="shared" si="84"/>
        <v>0</v>
      </c>
      <c r="R97" s="173">
        <f t="shared" si="84"/>
        <v>0</v>
      </c>
      <c r="S97" s="173">
        <f t="shared" si="84"/>
        <v>0</v>
      </c>
      <c r="T97" s="173">
        <f t="shared" si="84"/>
        <v>0</v>
      </c>
      <c r="U97" s="173">
        <f t="shared" si="84"/>
        <v>0</v>
      </c>
      <c r="V97" s="173">
        <f t="shared" si="84"/>
        <v>0</v>
      </c>
      <c r="W97" s="173">
        <f t="shared" si="84"/>
        <v>0</v>
      </c>
      <c r="X97" s="173">
        <f t="shared" si="84"/>
        <v>0</v>
      </c>
      <c r="Y97" s="173">
        <f t="shared" si="84"/>
        <v>0</v>
      </c>
      <c r="Z97" s="173">
        <f t="shared" si="84"/>
        <v>0</v>
      </c>
      <c r="AA97" s="173">
        <f t="shared" si="84"/>
        <v>0</v>
      </c>
      <c r="AB97" s="173">
        <f t="shared" si="84"/>
        <v>0</v>
      </c>
      <c r="AC97" s="173">
        <f t="shared" si="84"/>
        <v>0</v>
      </c>
      <c r="AD97" s="173">
        <f t="shared" si="84"/>
        <v>0</v>
      </c>
      <c r="AE97" s="173">
        <f t="shared" si="84"/>
        <v>0</v>
      </c>
      <c r="AF97" s="173">
        <f t="shared" si="84"/>
        <v>0</v>
      </c>
      <c r="AG97" s="173">
        <f t="shared" si="84"/>
        <v>0</v>
      </c>
      <c r="AH97" s="173">
        <f t="shared" si="84"/>
        <v>0</v>
      </c>
      <c r="AI97" s="173">
        <f t="shared" si="84"/>
        <v>0</v>
      </c>
      <c r="AJ97" s="173">
        <f t="shared" si="84"/>
        <v>0</v>
      </c>
      <c r="AK97" s="173">
        <f t="shared" si="84"/>
        <v>0</v>
      </c>
      <c r="AL97" s="173">
        <f t="shared" si="84"/>
        <v>0</v>
      </c>
      <c r="AM97" s="173">
        <f t="shared" si="84"/>
        <v>0</v>
      </c>
      <c r="AN97" s="173">
        <f t="shared" si="84"/>
        <v>0</v>
      </c>
      <c r="AO97" s="173">
        <f t="shared" si="84"/>
        <v>0</v>
      </c>
      <c r="AP97" s="173">
        <f t="shared" si="84"/>
        <v>0</v>
      </c>
      <c r="AQ97" s="173">
        <f t="shared" si="84"/>
        <v>0</v>
      </c>
      <c r="AR97" s="173">
        <f t="shared" si="84"/>
        <v>0</v>
      </c>
      <c r="AS97" s="173">
        <f t="shared" si="84"/>
        <v>0</v>
      </c>
      <c r="AT97" s="173">
        <f t="shared" si="84"/>
        <v>0</v>
      </c>
      <c r="AU97" s="173">
        <f t="shared" si="84"/>
        <v>0</v>
      </c>
      <c r="AV97" s="173">
        <f t="shared" si="84"/>
        <v>0</v>
      </c>
      <c r="AW97" s="173">
        <f t="shared" si="84"/>
        <v>0</v>
      </c>
      <c r="AX97" s="173">
        <f t="shared" si="84"/>
        <v>0</v>
      </c>
      <c r="AY97" s="173">
        <f t="shared" si="84"/>
        <v>14</v>
      </c>
      <c r="AZ97" s="173">
        <f t="shared" si="84"/>
        <v>0</v>
      </c>
      <c r="BA97" s="173">
        <f t="shared" si="84"/>
        <v>8</v>
      </c>
      <c r="BB97" s="173">
        <f t="shared" si="84"/>
        <v>0</v>
      </c>
      <c r="BC97" s="173">
        <f t="shared" si="84"/>
        <v>0</v>
      </c>
      <c r="BD97" s="173">
        <f t="shared" si="84"/>
        <v>0</v>
      </c>
      <c r="BE97" s="173">
        <f t="shared" si="84"/>
        <v>6</v>
      </c>
      <c r="BF97" s="173">
        <f t="shared" si="84"/>
        <v>200</v>
      </c>
      <c r="BG97" s="173">
        <f t="shared" si="84"/>
        <v>0</v>
      </c>
      <c r="BH97" s="173">
        <f t="shared" si="84"/>
        <v>0</v>
      </c>
      <c r="BI97" s="173">
        <f t="shared" si="84"/>
        <v>0</v>
      </c>
      <c r="BJ97" s="173">
        <f t="shared" si="84"/>
        <v>0</v>
      </c>
      <c r="BK97" s="173">
        <f t="shared" si="84"/>
        <v>0</v>
      </c>
      <c r="BL97" s="173">
        <f t="shared" si="84"/>
        <v>0</v>
      </c>
      <c r="BM97" s="151"/>
      <c r="BN97" s="239" t="str">
        <f>IFERROR(__xludf.DUMMYFUNCTION("""COMPUTED_VALUE"""),"Ladislav Koška")</f>
        <v>Ladislav Koška</v>
      </c>
      <c r="BO97" s="174"/>
      <c r="BP97" s="175"/>
      <c r="BQ97" s="174"/>
      <c r="BR97" s="175"/>
      <c r="BS97" s="174"/>
      <c r="BT97" s="175"/>
      <c r="BU97" s="174"/>
      <c r="BV97" s="175"/>
      <c r="BW97" s="174"/>
      <c r="BX97" s="175"/>
      <c r="BY97" s="174"/>
      <c r="BZ97" s="175"/>
      <c r="CA97" s="174"/>
      <c r="CB97" s="175"/>
      <c r="CC97" s="174"/>
      <c r="CD97" s="175"/>
      <c r="CE97" s="174"/>
      <c r="CF97" s="175"/>
      <c r="CG97" s="174"/>
      <c r="CH97" s="175"/>
      <c r="CI97" s="174"/>
      <c r="CJ97" s="175"/>
      <c r="CK97" s="174"/>
      <c r="CL97" s="175"/>
      <c r="CM97" s="174"/>
      <c r="CN97" s="175"/>
      <c r="CO97" s="174"/>
      <c r="CP97" s="175"/>
      <c r="CQ97" s="174"/>
      <c r="CR97" s="175"/>
      <c r="CS97" s="174"/>
      <c r="CT97" s="175"/>
      <c r="CU97" s="174"/>
      <c r="CV97" s="175"/>
      <c r="CW97" s="174"/>
      <c r="CX97" s="175"/>
      <c r="CY97" s="174"/>
      <c r="CZ97" s="175"/>
      <c r="DA97" s="174"/>
      <c r="DB97" s="175"/>
      <c r="DC97" s="174"/>
      <c r="DD97" s="175"/>
      <c r="DE97" s="174"/>
      <c r="DF97" s="175"/>
      <c r="DG97" s="174"/>
      <c r="DH97" s="175"/>
      <c r="DI97" s="174"/>
      <c r="DJ97" s="175"/>
      <c r="DK97" s="174"/>
      <c r="DL97" s="175"/>
      <c r="DM97" s="174"/>
      <c r="DN97" s="175"/>
      <c r="DO97" s="174"/>
      <c r="DP97" s="175"/>
      <c r="DQ97" s="174"/>
      <c r="DR97" s="175"/>
      <c r="DS97" s="174"/>
      <c r="DT97" s="175"/>
      <c r="DU97" s="174"/>
      <c r="DV97" s="175"/>
      <c r="DW97" s="174"/>
      <c r="DX97" s="175"/>
      <c r="DY97" s="239"/>
      <c r="DZ97" s="159" t="str">
        <f t="shared" si="26"/>
        <v>Ladislav Koška</v>
      </c>
      <c r="EA97" s="202"/>
      <c r="EB97" s="203"/>
      <c r="EC97" s="202"/>
      <c r="ED97" s="203"/>
      <c r="EE97" s="202"/>
      <c r="EF97" s="203"/>
      <c r="EG97" s="202"/>
      <c r="EH97" s="203"/>
      <c r="EI97" s="202"/>
      <c r="EJ97" s="203"/>
      <c r="EK97" s="202"/>
      <c r="EL97" s="203"/>
      <c r="EM97" s="202"/>
      <c r="EN97" s="203"/>
      <c r="EO97" s="202"/>
      <c r="EP97" s="203"/>
      <c r="EQ97" s="202"/>
      <c r="ER97" s="203"/>
      <c r="ES97" s="202"/>
      <c r="ET97" s="203"/>
      <c r="EU97" s="202"/>
      <c r="EV97" s="203"/>
      <c r="EW97" s="202"/>
      <c r="EX97" s="203"/>
      <c r="EY97" s="202"/>
      <c r="EZ97" s="203"/>
      <c r="FA97" s="202"/>
      <c r="FB97" s="203"/>
      <c r="FC97" s="202"/>
      <c r="FD97" s="203"/>
      <c r="FE97" s="202"/>
      <c r="FF97" s="203"/>
      <c r="FG97" s="202"/>
      <c r="FH97" s="203"/>
      <c r="FI97" s="202"/>
      <c r="FJ97" s="203"/>
      <c r="FK97" s="202"/>
      <c r="FL97" s="203"/>
      <c r="FM97" s="202"/>
      <c r="FN97" s="203"/>
      <c r="FO97" s="202"/>
      <c r="FP97" s="203"/>
      <c r="FQ97" s="202"/>
      <c r="FR97" s="203"/>
      <c r="FS97" s="202"/>
      <c r="FT97" s="203"/>
      <c r="FU97" s="202"/>
      <c r="FV97" s="203"/>
      <c r="FW97" s="202"/>
      <c r="FX97" s="203"/>
      <c r="FY97" s="202"/>
      <c r="FZ97" s="203"/>
      <c r="GA97" s="202"/>
      <c r="GB97" s="203"/>
      <c r="GC97" s="202"/>
      <c r="GD97" s="203"/>
      <c r="GE97" s="202"/>
      <c r="GF97" s="203"/>
      <c r="GG97" s="202"/>
      <c r="GH97" s="203"/>
      <c r="GI97" s="202"/>
      <c r="GJ97" s="203"/>
      <c r="GK97" s="239"/>
      <c r="GL97" s="159" t="str">
        <f t="shared" si="27"/>
        <v>Ladislav Koška</v>
      </c>
      <c r="GM97" s="202"/>
      <c r="GN97" s="203"/>
      <c r="GO97" s="202"/>
      <c r="GP97" s="203"/>
      <c r="GQ97" s="202"/>
      <c r="GR97" s="203"/>
      <c r="GS97" s="202"/>
      <c r="GT97" s="203"/>
      <c r="GU97" s="202"/>
      <c r="GV97" s="203"/>
      <c r="GW97" s="202"/>
      <c r="GX97" s="203"/>
      <c r="GY97" s="202"/>
      <c r="GZ97" s="203"/>
      <c r="HA97" s="202"/>
      <c r="HB97" s="203"/>
      <c r="HC97" s="202"/>
      <c r="HD97" s="203"/>
      <c r="HE97" s="202"/>
      <c r="HF97" s="203"/>
      <c r="HG97" s="202"/>
      <c r="HH97" s="203"/>
      <c r="HI97" s="202"/>
      <c r="HJ97" s="203"/>
      <c r="HK97" s="202"/>
      <c r="HL97" s="203"/>
      <c r="HM97" s="202"/>
      <c r="HN97" s="203"/>
      <c r="HO97" s="202"/>
      <c r="HP97" s="203"/>
      <c r="HQ97" s="202"/>
      <c r="HR97" s="203"/>
      <c r="HS97" s="202"/>
      <c r="HT97" s="203"/>
      <c r="HU97" s="202"/>
      <c r="HV97" s="203"/>
      <c r="HW97" s="202"/>
      <c r="HX97" s="203"/>
      <c r="HY97" s="202"/>
      <c r="HZ97" s="203"/>
      <c r="IA97" s="202"/>
      <c r="IB97" s="203"/>
      <c r="IC97" s="202"/>
      <c r="ID97" s="203"/>
      <c r="IE97" s="202"/>
      <c r="IF97" s="203"/>
      <c r="IG97" s="202"/>
      <c r="IH97" s="203"/>
      <c r="II97" s="202">
        <f>IFERROR(__xludf.DUMMYFUNCTION("""COMPUTED_VALUE"""),14.0)</f>
        <v>14</v>
      </c>
      <c r="IJ97" s="203"/>
      <c r="IK97" s="202">
        <f>IFERROR(__xludf.DUMMYFUNCTION("""COMPUTED_VALUE"""),8.0)</f>
        <v>8</v>
      </c>
      <c r="IL97" s="203"/>
      <c r="IM97" s="202"/>
      <c r="IN97" s="203"/>
      <c r="IO97" s="202">
        <f>IFERROR(__xludf.DUMMYFUNCTION("""COMPUTED_VALUE"""),6.0)</f>
        <v>6</v>
      </c>
      <c r="IP97" s="203">
        <f>IFERROR(__xludf.DUMMYFUNCTION("""COMPUTED_VALUE"""),200.0)</f>
        <v>200</v>
      </c>
      <c r="IQ97" s="202"/>
      <c r="IR97" s="203"/>
      <c r="IS97" s="202"/>
      <c r="IT97" s="203"/>
      <c r="IU97" s="202"/>
      <c r="IV97" s="203"/>
    </row>
    <row r="98">
      <c r="A98" s="225">
        <f>IFERROR(__xludf.DUMMYFUNCTION("""COMPUTED_VALUE"""),100.0)</f>
        <v>100</v>
      </c>
      <c r="B98" s="159" t="str">
        <f t="shared" si="24"/>
        <v>Jiří Pilnáček</v>
      </c>
      <c r="C98" s="173">
        <f t="shared" ref="C98:BL98" si="85">BO98+EA98+GM98</f>
        <v>0</v>
      </c>
      <c r="D98" s="173">
        <f t="shared" si="85"/>
        <v>0</v>
      </c>
      <c r="E98" s="173">
        <f t="shared" si="85"/>
        <v>0</v>
      </c>
      <c r="F98" s="173">
        <f t="shared" si="85"/>
        <v>0</v>
      </c>
      <c r="G98" s="173">
        <f t="shared" si="85"/>
        <v>0</v>
      </c>
      <c r="H98" s="173">
        <f t="shared" si="85"/>
        <v>0</v>
      </c>
      <c r="I98" s="173">
        <f t="shared" si="85"/>
        <v>0</v>
      </c>
      <c r="J98" s="173">
        <f t="shared" si="85"/>
        <v>0</v>
      </c>
      <c r="K98" s="173">
        <f t="shared" si="85"/>
        <v>0</v>
      </c>
      <c r="L98" s="173">
        <f t="shared" si="85"/>
        <v>0</v>
      </c>
      <c r="M98" s="173">
        <f t="shared" si="85"/>
        <v>0</v>
      </c>
      <c r="N98" s="173">
        <f t="shared" si="85"/>
        <v>0</v>
      </c>
      <c r="O98" s="173">
        <f t="shared" si="85"/>
        <v>0</v>
      </c>
      <c r="P98" s="173">
        <f t="shared" si="85"/>
        <v>0</v>
      </c>
      <c r="Q98" s="173">
        <f t="shared" si="85"/>
        <v>0</v>
      </c>
      <c r="R98" s="173">
        <f t="shared" si="85"/>
        <v>0</v>
      </c>
      <c r="S98" s="173">
        <f t="shared" si="85"/>
        <v>0</v>
      </c>
      <c r="T98" s="173">
        <f t="shared" si="85"/>
        <v>0</v>
      </c>
      <c r="U98" s="173">
        <f t="shared" si="85"/>
        <v>0</v>
      </c>
      <c r="V98" s="173">
        <f t="shared" si="85"/>
        <v>0</v>
      </c>
      <c r="W98" s="173">
        <f t="shared" si="85"/>
        <v>0</v>
      </c>
      <c r="X98" s="173">
        <f t="shared" si="85"/>
        <v>0</v>
      </c>
      <c r="Y98" s="173">
        <f t="shared" si="85"/>
        <v>0</v>
      </c>
      <c r="Z98" s="173">
        <f t="shared" si="85"/>
        <v>0</v>
      </c>
      <c r="AA98" s="173">
        <f t="shared" si="85"/>
        <v>0</v>
      </c>
      <c r="AB98" s="173">
        <f t="shared" si="85"/>
        <v>0</v>
      </c>
      <c r="AC98" s="173">
        <f t="shared" si="85"/>
        <v>0</v>
      </c>
      <c r="AD98" s="173">
        <f t="shared" si="85"/>
        <v>0</v>
      </c>
      <c r="AE98" s="173">
        <f t="shared" si="85"/>
        <v>0</v>
      </c>
      <c r="AF98" s="173">
        <f t="shared" si="85"/>
        <v>0</v>
      </c>
      <c r="AG98" s="173">
        <f t="shared" si="85"/>
        <v>0</v>
      </c>
      <c r="AH98" s="173">
        <f t="shared" si="85"/>
        <v>0</v>
      </c>
      <c r="AI98" s="173">
        <f t="shared" si="85"/>
        <v>0</v>
      </c>
      <c r="AJ98" s="173">
        <f t="shared" si="85"/>
        <v>0</v>
      </c>
      <c r="AK98" s="173">
        <f t="shared" si="85"/>
        <v>0</v>
      </c>
      <c r="AL98" s="173">
        <f t="shared" si="85"/>
        <v>0</v>
      </c>
      <c r="AM98" s="173">
        <f t="shared" si="85"/>
        <v>0</v>
      </c>
      <c r="AN98" s="173">
        <f t="shared" si="85"/>
        <v>0</v>
      </c>
      <c r="AO98" s="173">
        <f t="shared" si="85"/>
        <v>0</v>
      </c>
      <c r="AP98" s="173">
        <f t="shared" si="85"/>
        <v>0</v>
      </c>
      <c r="AQ98" s="173">
        <f t="shared" si="85"/>
        <v>0</v>
      </c>
      <c r="AR98" s="173">
        <f t="shared" si="85"/>
        <v>0</v>
      </c>
      <c r="AS98" s="173">
        <f t="shared" si="85"/>
        <v>0</v>
      </c>
      <c r="AT98" s="173">
        <f t="shared" si="85"/>
        <v>0</v>
      </c>
      <c r="AU98" s="173">
        <f t="shared" si="85"/>
        <v>0</v>
      </c>
      <c r="AV98" s="173">
        <f t="shared" si="85"/>
        <v>0</v>
      </c>
      <c r="AW98" s="173">
        <f t="shared" si="85"/>
        <v>0</v>
      </c>
      <c r="AX98" s="173">
        <f t="shared" si="85"/>
        <v>0</v>
      </c>
      <c r="AY98" s="173">
        <f t="shared" si="85"/>
        <v>0</v>
      </c>
      <c r="AZ98" s="173">
        <f t="shared" si="85"/>
        <v>0</v>
      </c>
      <c r="BA98" s="173">
        <f t="shared" si="85"/>
        <v>0</v>
      </c>
      <c r="BB98" s="173">
        <f t="shared" si="85"/>
        <v>0</v>
      </c>
      <c r="BC98" s="173">
        <f t="shared" si="85"/>
        <v>0</v>
      </c>
      <c r="BD98" s="173">
        <f t="shared" si="85"/>
        <v>0</v>
      </c>
      <c r="BE98" s="173">
        <f t="shared" si="85"/>
        <v>0</v>
      </c>
      <c r="BF98" s="173">
        <f t="shared" si="85"/>
        <v>0</v>
      </c>
      <c r="BG98" s="173">
        <f t="shared" si="85"/>
        <v>0</v>
      </c>
      <c r="BH98" s="173">
        <f t="shared" si="85"/>
        <v>0</v>
      </c>
      <c r="BI98" s="173">
        <f t="shared" si="85"/>
        <v>0</v>
      </c>
      <c r="BJ98" s="173">
        <f t="shared" si="85"/>
        <v>0</v>
      </c>
      <c r="BK98" s="173">
        <f t="shared" si="85"/>
        <v>0</v>
      </c>
      <c r="BL98" s="173">
        <f t="shared" si="85"/>
        <v>0</v>
      </c>
      <c r="BM98" s="151"/>
      <c r="BN98" s="239" t="str">
        <f>IFERROR(__xludf.DUMMYFUNCTION("""COMPUTED_VALUE"""),"Jiří Pilnáček")</f>
        <v>Jiří Pilnáček</v>
      </c>
      <c r="BO98" s="174"/>
      <c r="BP98" s="175"/>
      <c r="BQ98" s="174"/>
      <c r="BR98" s="175"/>
      <c r="BS98" s="174"/>
      <c r="BT98" s="175"/>
      <c r="BU98" s="174"/>
      <c r="BV98" s="175"/>
      <c r="BW98" s="174"/>
      <c r="BX98" s="175"/>
      <c r="BY98" s="174"/>
      <c r="BZ98" s="175"/>
      <c r="CA98" s="174"/>
      <c r="CB98" s="175"/>
      <c r="CC98" s="174"/>
      <c r="CD98" s="175"/>
      <c r="CE98" s="174"/>
      <c r="CF98" s="175"/>
      <c r="CG98" s="174"/>
      <c r="CH98" s="175"/>
      <c r="CI98" s="174"/>
      <c r="CJ98" s="175"/>
      <c r="CK98" s="174"/>
      <c r="CL98" s="175"/>
      <c r="CM98" s="174"/>
      <c r="CN98" s="175"/>
      <c r="CO98" s="174"/>
      <c r="CP98" s="175"/>
      <c r="CQ98" s="174"/>
      <c r="CR98" s="175"/>
      <c r="CS98" s="174"/>
      <c r="CT98" s="175"/>
      <c r="CU98" s="174"/>
      <c r="CV98" s="175"/>
      <c r="CW98" s="174"/>
      <c r="CX98" s="175"/>
      <c r="CY98" s="174"/>
      <c r="CZ98" s="175"/>
      <c r="DA98" s="174"/>
      <c r="DB98" s="175"/>
      <c r="DC98" s="174"/>
      <c r="DD98" s="175"/>
      <c r="DE98" s="174"/>
      <c r="DF98" s="175"/>
      <c r="DG98" s="174"/>
      <c r="DH98" s="175"/>
      <c r="DI98" s="174"/>
      <c r="DJ98" s="175"/>
      <c r="DK98" s="174"/>
      <c r="DL98" s="175"/>
      <c r="DM98" s="174"/>
      <c r="DN98" s="175"/>
      <c r="DO98" s="174"/>
      <c r="DP98" s="175"/>
      <c r="DQ98" s="174"/>
      <c r="DR98" s="175"/>
      <c r="DS98" s="174"/>
      <c r="DT98" s="175"/>
      <c r="DU98" s="174"/>
      <c r="DV98" s="175"/>
      <c r="DW98" s="174"/>
      <c r="DX98" s="175"/>
      <c r="DY98" s="239"/>
      <c r="DZ98" s="159" t="str">
        <f t="shared" si="26"/>
        <v>Jiří Pilnáček</v>
      </c>
      <c r="EA98" s="202"/>
      <c r="EB98" s="203"/>
      <c r="EC98" s="202"/>
      <c r="ED98" s="203"/>
      <c r="EE98" s="202"/>
      <c r="EF98" s="203"/>
      <c r="EG98" s="202"/>
      <c r="EH98" s="203"/>
      <c r="EI98" s="202"/>
      <c r="EJ98" s="203"/>
      <c r="EK98" s="202"/>
      <c r="EL98" s="203"/>
      <c r="EM98" s="202"/>
      <c r="EN98" s="203"/>
      <c r="EO98" s="202"/>
      <c r="EP98" s="203"/>
      <c r="EQ98" s="202"/>
      <c r="ER98" s="203"/>
      <c r="ES98" s="202"/>
      <c r="ET98" s="203"/>
      <c r="EU98" s="202"/>
      <c r="EV98" s="203"/>
      <c r="EW98" s="202"/>
      <c r="EX98" s="203"/>
      <c r="EY98" s="202"/>
      <c r="EZ98" s="203"/>
      <c r="FA98" s="202"/>
      <c r="FB98" s="203"/>
      <c r="FC98" s="202"/>
      <c r="FD98" s="203"/>
      <c r="FE98" s="202"/>
      <c r="FF98" s="203"/>
      <c r="FG98" s="202"/>
      <c r="FH98" s="203"/>
      <c r="FI98" s="202"/>
      <c r="FJ98" s="203"/>
      <c r="FK98" s="202"/>
      <c r="FL98" s="203"/>
      <c r="FM98" s="202"/>
      <c r="FN98" s="203"/>
      <c r="FO98" s="202"/>
      <c r="FP98" s="203"/>
      <c r="FQ98" s="202"/>
      <c r="FR98" s="203"/>
      <c r="FS98" s="202"/>
      <c r="FT98" s="203"/>
      <c r="FU98" s="202"/>
      <c r="FV98" s="203"/>
      <c r="FW98" s="202"/>
      <c r="FX98" s="203"/>
      <c r="FY98" s="202"/>
      <c r="FZ98" s="203"/>
      <c r="GA98" s="202"/>
      <c r="GB98" s="203"/>
      <c r="GC98" s="202"/>
      <c r="GD98" s="203"/>
      <c r="GE98" s="202"/>
      <c r="GF98" s="203"/>
      <c r="GG98" s="202"/>
      <c r="GH98" s="203"/>
      <c r="GI98" s="202"/>
      <c r="GJ98" s="203"/>
      <c r="GK98" s="239"/>
      <c r="GL98" s="159" t="str">
        <f t="shared" si="27"/>
        <v>Jiří Pilnáček</v>
      </c>
      <c r="GM98" s="202"/>
      <c r="GN98" s="203"/>
      <c r="GO98" s="202"/>
      <c r="GP98" s="203"/>
      <c r="GQ98" s="202"/>
      <c r="GR98" s="203"/>
      <c r="GS98" s="202"/>
      <c r="GT98" s="203"/>
      <c r="GU98" s="202"/>
      <c r="GV98" s="203"/>
      <c r="GW98" s="202"/>
      <c r="GX98" s="203"/>
      <c r="GY98" s="202"/>
      <c r="GZ98" s="203"/>
      <c r="HA98" s="202"/>
      <c r="HB98" s="203"/>
      <c r="HC98" s="202"/>
      <c r="HD98" s="203"/>
      <c r="HE98" s="202"/>
      <c r="HF98" s="203"/>
      <c r="HG98" s="202"/>
      <c r="HH98" s="203"/>
      <c r="HI98" s="202"/>
      <c r="HJ98" s="203"/>
      <c r="HK98" s="202"/>
      <c r="HL98" s="203"/>
      <c r="HM98" s="202"/>
      <c r="HN98" s="203"/>
      <c r="HO98" s="202"/>
      <c r="HP98" s="203"/>
      <c r="HQ98" s="202"/>
      <c r="HR98" s="203"/>
      <c r="HS98" s="202"/>
      <c r="HT98" s="203"/>
      <c r="HU98" s="202"/>
      <c r="HV98" s="203"/>
      <c r="HW98" s="202"/>
      <c r="HX98" s="203"/>
      <c r="HY98" s="202"/>
      <c r="HZ98" s="203"/>
      <c r="IA98" s="202"/>
      <c r="IB98" s="203"/>
      <c r="IC98" s="202"/>
      <c r="ID98" s="203"/>
      <c r="IE98" s="202"/>
      <c r="IF98" s="203"/>
      <c r="IG98" s="202"/>
      <c r="IH98" s="203"/>
      <c r="II98" s="202"/>
      <c r="IJ98" s="203"/>
      <c r="IK98" s="202"/>
      <c r="IL98" s="203"/>
      <c r="IM98" s="202"/>
      <c r="IN98" s="203"/>
      <c r="IO98" s="202"/>
      <c r="IP98" s="203"/>
      <c r="IQ98" s="202"/>
      <c r="IR98" s="203"/>
      <c r="IS98" s="202"/>
      <c r="IT98" s="203"/>
      <c r="IU98" s="202"/>
      <c r="IV98" s="203"/>
    </row>
    <row r="99">
      <c r="A99" s="225">
        <f>IFERROR(__xludf.DUMMYFUNCTION("""COMPUTED_VALUE"""),100.0)</f>
        <v>100</v>
      </c>
      <c r="B99" s="159" t="str">
        <f t="shared" si="24"/>
        <v>Michal Bandy</v>
      </c>
      <c r="C99" s="173">
        <f t="shared" ref="C99:BL99" si="86">BO99+EA99+GM99</f>
        <v>0</v>
      </c>
      <c r="D99" s="173">
        <f t="shared" si="86"/>
        <v>0</v>
      </c>
      <c r="E99" s="173">
        <f t="shared" si="86"/>
        <v>0</v>
      </c>
      <c r="F99" s="173">
        <f t="shared" si="86"/>
        <v>0</v>
      </c>
      <c r="G99" s="173">
        <f t="shared" si="86"/>
        <v>0</v>
      </c>
      <c r="H99" s="173">
        <f t="shared" si="86"/>
        <v>0</v>
      </c>
      <c r="I99" s="173">
        <f t="shared" si="86"/>
        <v>0</v>
      </c>
      <c r="J99" s="173">
        <f t="shared" si="86"/>
        <v>0</v>
      </c>
      <c r="K99" s="173">
        <f t="shared" si="86"/>
        <v>0</v>
      </c>
      <c r="L99" s="173">
        <f t="shared" si="86"/>
        <v>0</v>
      </c>
      <c r="M99" s="173">
        <f t="shared" si="86"/>
        <v>0</v>
      </c>
      <c r="N99" s="173">
        <f t="shared" si="86"/>
        <v>0</v>
      </c>
      <c r="O99" s="173">
        <f t="shared" si="86"/>
        <v>0</v>
      </c>
      <c r="P99" s="173">
        <f t="shared" si="86"/>
        <v>0</v>
      </c>
      <c r="Q99" s="173">
        <f t="shared" si="86"/>
        <v>0</v>
      </c>
      <c r="R99" s="173">
        <f t="shared" si="86"/>
        <v>0</v>
      </c>
      <c r="S99" s="173">
        <f t="shared" si="86"/>
        <v>0</v>
      </c>
      <c r="T99" s="173">
        <f t="shared" si="86"/>
        <v>0</v>
      </c>
      <c r="U99" s="173">
        <f t="shared" si="86"/>
        <v>0</v>
      </c>
      <c r="V99" s="173">
        <f t="shared" si="86"/>
        <v>0</v>
      </c>
      <c r="W99" s="173">
        <f t="shared" si="86"/>
        <v>0</v>
      </c>
      <c r="X99" s="173">
        <f t="shared" si="86"/>
        <v>0</v>
      </c>
      <c r="Y99" s="173">
        <f t="shared" si="86"/>
        <v>0</v>
      </c>
      <c r="Z99" s="173">
        <f t="shared" si="86"/>
        <v>0</v>
      </c>
      <c r="AA99" s="173">
        <f t="shared" si="86"/>
        <v>0</v>
      </c>
      <c r="AB99" s="173">
        <f t="shared" si="86"/>
        <v>0</v>
      </c>
      <c r="AC99" s="173">
        <f t="shared" si="86"/>
        <v>0</v>
      </c>
      <c r="AD99" s="173">
        <f t="shared" si="86"/>
        <v>0</v>
      </c>
      <c r="AE99" s="173">
        <f t="shared" si="86"/>
        <v>0</v>
      </c>
      <c r="AF99" s="173">
        <f t="shared" si="86"/>
        <v>0</v>
      </c>
      <c r="AG99" s="173">
        <f t="shared" si="86"/>
        <v>0</v>
      </c>
      <c r="AH99" s="173">
        <f t="shared" si="86"/>
        <v>0</v>
      </c>
      <c r="AI99" s="173">
        <f t="shared" si="86"/>
        <v>0</v>
      </c>
      <c r="AJ99" s="173">
        <f t="shared" si="86"/>
        <v>0</v>
      </c>
      <c r="AK99" s="173">
        <f t="shared" si="86"/>
        <v>0</v>
      </c>
      <c r="AL99" s="173">
        <f t="shared" si="86"/>
        <v>0</v>
      </c>
      <c r="AM99" s="173">
        <f t="shared" si="86"/>
        <v>0</v>
      </c>
      <c r="AN99" s="173">
        <f t="shared" si="86"/>
        <v>0</v>
      </c>
      <c r="AO99" s="173">
        <f t="shared" si="86"/>
        <v>0</v>
      </c>
      <c r="AP99" s="173">
        <f t="shared" si="86"/>
        <v>0</v>
      </c>
      <c r="AQ99" s="173">
        <f t="shared" si="86"/>
        <v>0</v>
      </c>
      <c r="AR99" s="173">
        <f t="shared" si="86"/>
        <v>0</v>
      </c>
      <c r="AS99" s="173">
        <f t="shared" si="86"/>
        <v>0</v>
      </c>
      <c r="AT99" s="173">
        <f t="shared" si="86"/>
        <v>0</v>
      </c>
      <c r="AU99" s="173">
        <f t="shared" si="86"/>
        <v>0</v>
      </c>
      <c r="AV99" s="173">
        <f t="shared" si="86"/>
        <v>0</v>
      </c>
      <c r="AW99" s="173">
        <f t="shared" si="86"/>
        <v>0</v>
      </c>
      <c r="AX99" s="173">
        <f t="shared" si="86"/>
        <v>0</v>
      </c>
      <c r="AY99" s="173">
        <f t="shared" si="86"/>
        <v>0</v>
      </c>
      <c r="AZ99" s="173">
        <f t="shared" si="86"/>
        <v>0</v>
      </c>
      <c r="BA99" s="173">
        <f t="shared" si="86"/>
        <v>0</v>
      </c>
      <c r="BB99" s="173">
        <f t="shared" si="86"/>
        <v>0</v>
      </c>
      <c r="BC99" s="173">
        <f t="shared" si="86"/>
        <v>0</v>
      </c>
      <c r="BD99" s="173">
        <f t="shared" si="86"/>
        <v>0</v>
      </c>
      <c r="BE99" s="173">
        <f t="shared" si="86"/>
        <v>0</v>
      </c>
      <c r="BF99" s="173">
        <f t="shared" si="86"/>
        <v>0</v>
      </c>
      <c r="BG99" s="173">
        <f t="shared" si="86"/>
        <v>0</v>
      </c>
      <c r="BH99" s="173">
        <f t="shared" si="86"/>
        <v>0</v>
      </c>
      <c r="BI99" s="173">
        <f t="shared" si="86"/>
        <v>0</v>
      </c>
      <c r="BJ99" s="173">
        <f t="shared" si="86"/>
        <v>0</v>
      </c>
      <c r="BK99" s="173">
        <f t="shared" si="86"/>
        <v>0</v>
      </c>
      <c r="BL99" s="173">
        <f t="shared" si="86"/>
        <v>0</v>
      </c>
      <c r="BM99" s="151"/>
      <c r="BN99" s="215" t="str">
        <f>IFERROR(__xludf.DUMMYFUNCTION("""COMPUTED_VALUE"""),"Michal Bandy")</f>
        <v>Michal Bandy</v>
      </c>
      <c r="BO99" s="174"/>
      <c r="BP99" s="175"/>
      <c r="BQ99" s="174"/>
      <c r="BR99" s="175"/>
      <c r="BS99" s="174"/>
      <c r="BT99" s="175"/>
      <c r="BU99" s="174"/>
      <c r="BV99" s="175"/>
      <c r="BW99" s="174"/>
      <c r="BX99" s="175"/>
      <c r="BY99" s="174"/>
      <c r="BZ99" s="175"/>
      <c r="CA99" s="174"/>
      <c r="CB99" s="175"/>
      <c r="CC99" s="174"/>
      <c r="CD99" s="175"/>
      <c r="CE99" s="174"/>
      <c r="CF99" s="175"/>
      <c r="CG99" s="174"/>
      <c r="CH99" s="175"/>
      <c r="CI99" s="174"/>
      <c r="CJ99" s="175"/>
      <c r="CK99" s="174"/>
      <c r="CL99" s="175"/>
      <c r="CM99" s="174"/>
      <c r="CN99" s="175"/>
      <c r="CO99" s="174"/>
      <c r="CP99" s="175"/>
      <c r="CQ99" s="174"/>
      <c r="CR99" s="175"/>
      <c r="CS99" s="174"/>
      <c r="CT99" s="175"/>
      <c r="CU99" s="174"/>
      <c r="CV99" s="175"/>
      <c r="CW99" s="174"/>
      <c r="CX99" s="175"/>
      <c r="CY99" s="174"/>
      <c r="CZ99" s="175"/>
      <c r="DA99" s="174"/>
      <c r="DB99" s="175"/>
      <c r="DC99" s="174"/>
      <c r="DD99" s="175"/>
      <c r="DE99" s="174"/>
      <c r="DF99" s="175"/>
      <c r="DG99" s="174"/>
      <c r="DH99" s="175"/>
      <c r="DI99" s="174"/>
      <c r="DJ99" s="175"/>
      <c r="DK99" s="174"/>
      <c r="DL99" s="175"/>
      <c r="DM99" s="174"/>
      <c r="DN99" s="175"/>
      <c r="DO99" s="174"/>
      <c r="DP99" s="175"/>
      <c r="DQ99" s="174"/>
      <c r="DR99" s="175"/>
      <c r="DS99" s="174"/>
      <c r="DT99" s="175"/>
      <c r="DU99" s="174"/>
      <c r="DV99" s="175"/>
      <c r="DW99" s="174"/>
      <c r="DX99" s="175"/>
      <c r="DZ99" s="159" t="str">
        <f t="shared" si="26"/>
        <v>Michal Bandy</v>
      </c>
      <c r="EA99" s="202"/>
      <c r="EB99" s="203"/>
      <c r="EC99" s="202"/>
      <c r="ED99" s="203"/>
      <c r="EE99" s="202"/>
      <c r="EF99" s="203"/>
      <c r="EG99" s="202"/>
      <c r="EH99" s="203"/>
      <c r="EI99" s="202"/>
      <c r="EJ99" s="203"/>
      <c r="EK99" s="202"/>
      <c r="EL99" s="203"/>
      <c r="EM99" s="202"/>
      <c r="EN99" s="203"/>
      <c r="EO99" s="202"/>
      <c r="EP99" s="203"/>
      <c r="EQ99" s="202"/>
      <c r="ER99" s="203"/>
      <c r="ES99" s="202"/>
      <c r="ET99" s="203"/>
      <c r="EU99" s="202"/>
      <c r="EV99" s="203"/>
      <c r="EW99" s="202"/>
      <c r="EX99" s="203"/>
      <c r="EY99" s="202"/>
      <c r="EZ99" s="203"/>
      <c r="FA99" s="202"/>
      <c r="FB99" s="203"/>
      <c r="FC99" s="202"/>
      <c r="FD99" s="203"/>
      <c r="FE99" s="202"/>
      <c r="FF99" s="203"/>
      <c r="FG99" s="202"/>
      <c r="FH99" s="203"/>
      <c r="FI99" s="202"/>
      <c r="FJ99" s="203"/>
      <c r="FK99" s="202"/>
      <c r="FL99" s="203"/>
      <c r="FM99" s="202"/>
      <c r="FN99" s="203"/>
      <c r="FO99" s="202"/>
      <c r="FP99" s="203"/>
      <c r="FQ99" s="202"/>
      <c r="FR99" s="203"/>
      <c r="FS99" s="202"/>
      <c r="FT99" s="203"/>
      <c r="FU99" s="202"/>
      <c r="FV99" s="203"/>
      <c r="FW99" s="202"/>
      <c r="FX99" s="203"/>
      <c r="FY99" s="202"/>
      <c r="FZ99" s="203"/>
      <c r="GA99" s="202"/>
      <c r="GB99" s="203"/>
      <c r="GC99" s="202"/>
      <c r="GD99" s="203"/>
      <c r="GE99" s="202"/>
      <c r="GF99" s="203"/>
      <c r="GG99" s="202"/>
      <c r="GH99" s="203"/>
      <c r="GI99" s="202"/>
      <c r="GJ99" s="203"/>
      <c r="GL99" s="159" t="str">
        <f t="shared" si="27"/>
        <v>Michal Bandy</v>
      </c>
      <c r="GM99" s="202"/>
      <c r="GN99" s="203"/>
      <c r="GO99" s="202"/>
      <c r="GP99" s="203"/>
      <c r="GQ99" s="202"/>
      <c r="GR99" s="203"/>
      <c r="GS99" s="202"/>
      <c r="GT99" s="203"/>
      <c r="GU99" s="202"/>
      <c r="GV99" s="203"/>
      <c r="GW99" s="202"/>
      <c r="GX99" s="203"/>
      <c r="GY99" s="202"/>
      <c r="GZ99" s="203"/>
      <c r="HA99" s="202"/>
      <c r="HB99" s="203"/>
      <c r="HC99" s="202"/>
      <c r="HD99" s="203"/>
      <c r="HE99" s="202"/>
      <c r="HF99" s="203"/>
      <c r="HG99" s="202"/>
      <c r="HH99" s="203"/>
      <c r="HI99" s="202"/>
      <c r="HJ99" s="203"/>
      <c r="HK99" s="202"/>
      <c r="HL99" s="203"/>
      <c r="HM99" s="202"/>
      <c r="HN99" s="203"/>
      <c r="HO99" s="202"/>
      <c r="HP99" s="203"/>
      <c r="HQ99" s="202"/>
      <c r="HR99" s="203"/>
      <c r="HS99" s="202"/>
      <c r="HT99" s="203"/>
      <c r="HU99" s="202"/>
      <c r="HV99" s="203"/>
      <c r="HW99" s="202"/>
      <c r="HX99" s="203"/>
      <c r="HY99" s="202"/>
      <c r="HZ99" s="203"/>
      <c r="IA99" s="202"/>
      <c r="IB99" s="203"/>
      <c r="IC99" s="202"/>
      <c r="ID99" s="203"/>
      <c r="IE99" s="202"/>
      <c r="IF99" s="203"/>
      <c r="IG99" s="202"/>
      <c r="IH99" s="203"/>
      <c r="II99" s="202"/>
      <c r="IJ99" s="203"/>
      <c r="IK99" s="202"/>
      <c r="IL99" s="203"/>
      <c r="IM99" s="202"/>
      <c r="IN99" s="203"/>
      <c r="IO99" s="202"/>
      <c r="IP99" s="203"/>
      <c r="IQ99" s="202"/>
      <c r="IR99" s="203"/>
      <c r="IS99" s="202"/>
      <c r="IT99" s="203"/>
      <c r="IU99" s="202"/>
      <c r="IV99" s="215"/>
    </row>
    <row r="100">
      <c r="A100" s="225">
        <f>IFERROR(__xludf.DUMMYFUNCTION("""COMPUTED_VALUE"""),100.0)</f>
        <v>100</v>
      </c>
      <c r="B100" s="159" t="str">
        <f t="shared" si="24"/>
        <v>Tereza Richterová</v>
      </c>
      <c r="C100" s="173">
        <f t="shared" ref="C100:BL100" si="87">BO100+EA100+GM100</f>
        <v>0</v>
      </c>
      <c r="D100" s="173">
        <f t="shared" si="87"/>
        <v>0</v>
      </c>
      <c r="E100" s="173">
        <f t="shared" si="87"/>
        <v>0</v>
      </c>
      <c r="F100" s="173">
        <f t="shared" si="87"/>
        <v>0</v>
      </c>
      <c r="G100" s="173">
        <f t="shared" si="87"/>
        <v>0</v>
      </c>
      <c r="H100" s="173">
        <f t="shared" si="87"/>
        <v>0</v>
      </c>
      <c r="I100" s="173">
        <f t="shared" si="87"/>
        <v>0</v>
      </c>
      <c r="J100" s="173">
        <f t="shared" si="87"/>
        <v>0</v>
      </c>
      <c r="K100" s="173">
        <f t="shared" si="87"/>
        <v>2</v>
      </c>
      <c r="L100" s="173">
        <f t="shared" si="87"/>
        <v>0</v>
      </c>
      <c r="M100" s="173">
        <f t="shared" si="87"/>
        <v>0</v>
      </c>
      <c r="N100" s="173">
        <f t="shared" si="87"/>
        <v>0</v>
      </c>
      <c r="O100" s="173">
        <f t="shared" si="87"/>
        <v>6</v>
      </c>
      <c r="P100" s="173">
        <f t="shared" si="87"/>
        <v>0</v>
      </c>
      <c r="Q100" s="173">
        <f t="shared" si="87"/>
        <v>7</v>
      </c>
      <c r="R100" s="173">
        <f t="shared" si="87"/>
        <v>0</v>
      </c>
      <c r="S100" s="173">
        <f t="shared" si="87"/>
        <v>6</v>
      </c>
      <c r="T100" s="173">
        <f t="shared" si="87"/>
        <v>0</v>
      </c>
      <c r="U100" s="173">
        <f t="shared" si="87"/>
        <v>0</v>
      </c>
      <c r="V100" s="173">
        <f t="shared" si="87"/>
        <v>0</v>
      </c>
      <c r="W100" s="173">
        <f t="shared" si="87"/>
        <v>0</v>
      </c>
      <c r="X100" s="173">
        <f t="shared" si="87"/>
        <v>0</v>
      </c>
      <c r="Y100" s="173">
        <f t="shared" si="87"/>
        <v>0</v>
      </c>
      <c r="Z100" s="173">
        <f t="shared" si="87"/>
        <v>0</v>
      </c>
      <c r="AA100" s="173">
        <f t="shared" si="87"/>
        <v>6</v>
      </c>
      <c r="AB100" s="173">
        <f t="shared" si="87"/>
        <v>0</v>
      </c>
      <c r="AC100" s="173">
        <f t="shared" si="87"/>
        <v>5</v>
      </c>
      <c r="AD100" s="173">
        <f t="shared" si="87"/>
        <v>0</v>
      </c>
      <c r="AE100" s="173">
        <f t="shared" si="87"/>
        <v>0</v>
      </c>
      <c r="AF100" s="173">
        <f t="shared" si="87"/>
        <v>0</v>
      </c>
      <c r="AG100" s="173">
        <f t="shared" si="87"/>
        <v>0</v>
      </c>
      <c r="AH100" s="173">
        <f t="shared" si="87"/>
        <v>0</v>
      </c>
      <c r="AI100" s="173">
        <f t="shared" si="87"/>
        <v>0</v>
      </c>
      <c r="AJ100" s="173">
        <f t="shared" si="87"/>
        <v>0</v>
      </c>
      <c r="AK100" s="173">
        <f t="shared" si="87"/>
        <v>3</v>
      </c>
      <c r="AL100" s="173">
        <f t="shared" si="87"/>
        <v>0</v>
      </c>
      <c r="AM100" s="173">
        <f t="shared" si="87"/>
        <v>3</v>
      </c>
      <c r="AN100" s="173">
        <f t="shared" si="87"/>
        <v>0</v>
      </c>
      <c r="AO100" s="173">
        <f t="shared" si="87"/>
        <v>2.5</v>
      </c>
      <c r="AP100" s="173">
        <f t="shared" si="87"/>
        <v>0</v>
      </c>
      <c r="AQ100" s="173">
        <f t="shared" si="87"/>
        <v>2</v>
      </c>
      <c r="AR100" s="173">
        <f t="shared" si="87"/>
        <v>0</v>
      </c>
      <c r="AS100" s="173">
        <f t="shared" si="87"/>
        <v>0</v>
      </c>
      <c r="AT100" s="173">
        <f t="shared" si="87"/>
        <v>0</v>
      </c>
      <c r="AU100" s="173">
        <f t="shared" si="87"/>
        <v>0</v>
      </c>
      <c r="AV100" s="173">
        <f t="shared" si="87"/>
        <v>0</v>
      </c>
      <c r="AW100" s="173">
        <f t="shared" si="87"/>
        <v>0</v>
      </c>
      <c r="AX100" s="173">
        <f t="shared" si="87"/>
        <v>0</v>
      </c>
      <c r="AY100" s="173">
        <f t="shared" si="87"/>
        <v>8</v>
      </c>
      <c r="AZ100" s="173">
        <f t="shared" si="87"/>
        <v>0</v>
      </c>
      <c r="BA100" s="173">
        <f t="shared" si="87"/>
        <v>0</v>
      </c>
      <c r="BB100" s="173">
        <f t="shared" si="87"/>
        <v>0</v>
      </c>
      <c r="BC100" s="173">
        <f t="shared" si="87"/>
        <v>0</v>
      </c>
      <c r="BD100" s="173">
        <f t="shared" si="87"/>
        <v>0</v>
      </c>
      <c r="BE100" s="173">
        <f t="shared" si="87"/>
        <v>0</v>
      </c>
      <c r="BF100" s="173">
        <f t="shared" si="87"/>
        <v>0</v>
      </c>
      <c r="BG100" s="173">
        <f t="shared" si="87"/>
        <v>13</v>
      </c>
      <c r="BH100" s="173">
        <f t="shared" si="87"/>
        <v>0</v>
      </c>
      <c r="BI100" s="173">
        <f t="shared" si="87"/>
        <v>0</v>
      </c>
      <c r="BJ100" s="173">
        <f t="shared" si="87"/>
        <v>0</v>
      </c>
      <c r="BK100" s="173">
        <f t="shared" si="87"/>
        <v>0</v>
      </c>
      <c r="BL100" s="173">
        <f t="shared" si="87"/>
        <v>0</v>
      </c>
      <c r="BM100" s="151"/>
      <c r="BN100" s="215" t="str">
        <f>IFERROR(__xludf.DUMMYFUNCTION("""COMPUTED_VALUE"""),"Tereza Richterová")</f>
        <v>Tereza Richterová</v>
      </c>
      <c r="BO100" s="174"/>
      <c r="BP100" s="175"/>
      <c r="BQ100" s="174"/>
      <c r="BR100" s="175"/>
      <c r="BS100" s="174"/>
      <c r="BT100" s="175"/>
      <c r="BU100" s="174"/>
      <c r="BV100" s="175"/>
      <c r="BW100" s="174"/>
      <c r="BX100" s="175"/>
      <c r="BY100" s="174"/>
      <c r="BZ100" s="175"/>
      <c r="CA100" s="174"/>
      <c r="CB100" s="175"/>
      <c r="CC100" s="174"/>
      <c r="CD100" s="175"/>
      <c r="CE100" s="174"/>
      <c r="CF100" s="175"/>
      <c r="CG100" s="174"/>
      <c r="CH100" s="175"/>
      <c r="CI100" s="174"/>
      <c r="CJ100" s="175"/>
      <c r="CK100" s="174"/>
      <c r="CL100" s="175"/>
      <c r="CM100" s="174"/>
      <c r="CN100" s="175"/>
      <c r="CO100" s="174"/>
      <c r="CP100" s="175"/>
      <c r="CQ100" s="174"/>
      <c r="CR100" s="175"/>
      <c r="CS100" s="174"/>
      <c r="CT100" s="175"/>
      <c r="CU100" s="174"/>
      <c r="CV100" s="175"/>
      <c r="CW100" s="174"/>
      <c r="CX100" s="175"/>
      <c r="CY100" s="174"/>
      <c r="CZ100" s="175"/>
      <c r="DA100" s="174"/>
      <c r="DB100" s="175"/>
      <c r="DC100" s="174"/>
      <c r="DD100" s="175"/>
      <c r="DE100" s="174"/>
      <c r="DF100" s="175"/>
      <c r="DG100" s="174"/>
      <c r="DH100" s="175"/>
      <c r="DI100" s="174"/>
      <c r="DJ100" s="175"/>
      <c r="DK100" s="174"/>
      <c r="DL100" s="175"/>
      <c r="DM100" s="174"/>
      <c r="DN100" s="175"/>
      <c r="DO100" s="174"/>
      <c r="DP100" s="175"/>
      <c r="DQ100" s="174"/>
      <c r="DR100" s="175"/>
      <c r="DS100" s="174"/>
      <c r="DT100" s="175"/>
      <c r="DU100" s="174"/>
      <c r="DV100" s="175"/>
      <c r="DW100" s="174"/>
      <c r="DX100" s="175"/>
      <c r="DZ100" s="159" t="str">
        <f t="shared" si="26"/>
        <v>Tereza Richterová</v>
      </c>
      <c r="EA100" s="202"/>
      <c r="EB100" s="203"/>
      <c r="EC100" s="202"/>
      <c r="ED100" s="203"/>
      <c r="EE100" s="202"/>
      <c r="EF100" s="203"/>
      <c r="EG100" s="202"/>
      <c r="EH100" s="203"/>
      <c r="EI100" s="202">
        <f>IFERROR(__xludf.DUMMYFUNCTION("""COMPUTED_VALUE"""),2.0)</f>
        <v>2</v>
      </c>
      <c r="EJ100" s="203"/>
      <c r="EK100" s="202"/>
      <c r="EL100" s="203"/>
      <c r="EM100" s="202"/>
      <c r="EN100" s="203"/>
      <c r="EO100" s="202"/>
      <c r="EP100" s="203"/>
      <c r="EQ100" s="202">
        <f>IFERROR(__xludf.DUMMYFUNCTION("""COMPUTED_VALUE"""),6.0)</f>
        <v>6</v>
      </c>
      <c r="ER100" s="203"/>
      <c r="ES100" s="202"/>
      <c r="ET100" s="203"/>
      <c r="EU100" s="202"/>
      <c r="EV100" s="203"/>
      <c r="EW100" s="202"/>
      <c r="EX100" s="203"/>
      <c r="EY100" s="202">
        <f>IFERROR(__xludf.DUMMYFUNCTION("""COMPUTED_VALUE"""),6.0)</f>
        <v>6</v>
      </c>
      <c r="EZ100" s="203"/>
      <c r="FA100" s="202">
        <f>IFERROR(__xludf.DUMMYFUNCTION("""COMPUTED_VALUE"""),5.0)</f>
        <v>5</v>
      </c>
      <c r="FB100" s="203"/>
      <c r="FC100" s="202"/>
      <c r="FD100" s="203"/>
      <c r="FE100" s="202"/>
      <c r="FF100" s="203"/>
      <c r="FG100" s="202"/>
      <c r="FH100" s="203"/>
      <c r="FI100" s="202">
        <f>IFERROR(__xludf.DUMMYFUNCTION("""COMPUTED_VALUE"""),3.0)</f>
        <v>3</v>
      </c>
      <c r="FJ100" s="203"/>
      <c r="FK100" s="202">
        <f>IFERROR(__xludf.DUMMYFUNCTION("""COMPUTED_VALUE"""),2.0)</f>
        <v>2</v>
      </c>
      <c r="FL100" s="203"/>
      <c r="FM100" s="202"/>
      <c r="FN100" s="203"/>
      <c r="FO100" s="202">
        <f>IFERROR(__xludf.DUMMYFUNCTION("""COMPUTED_VALUE"""),2.0)</f>
        <v>2</v>
      </c>
      <c r="FP100" s="203"/>
      <c r="FQ100" s="202"/>
      <c r="FR100" s="203"/>
      <c r="FS100" s="202"/>
      <c r="FT100" s="203"/>
      <c r="FU100" s="202"/>
      <c r="FV100" s="203"/>
      <c r="FW100" s="202"/>
      <c r="FX100" s="203"/>
      <c r="FY100" s="202"/>
      <c r="FZ100" s="203"/>
      <c r="GA100" s="202"/>
      <c r="GB100" s="203"/>
      <c r="GC100" s="202"/>
      <c r="GD100" s="203"/>
      <c r="GE100" s="202"/>
      <c r="GF100" s="203"/>
      <c r="GG100" s="202"/>
      <c r="GH100" s="203"/>
      <c r="GI100" s="202"/>
      <c r="GJ100" s="203"/>
      <c r="GL100" s="159" t="str">
        <f t="shared" si="27"/>
        <v>Tereza Richterová</v>
      </c>
      <c r="GM100" s="202"/>
      <c r="GN100" s="203"/>
      <c r="GO100" s="202"/>
      <c r="GP100" s="203"/>
      <c r="GQ100" s="202"/>
      <c r="GR100" s="203"/>
      <c r="GS100" s="202"/>
      <c r="GT100" s="203"/>
      <c r="GU100" s="202"/>
      <c r="GV100" s="203"/>
      <c r="GW100" s="202"/>
      <c r="GX100" s="203"/>
      <c r="GY100" s="202">
        <f>IFERROR(__xludf.DUMMYFUNCTION("""COMPUTED_VALUE"""),6.0)</f>
        <v>6</v>
      </c>
      <c r="GZ100" s="203"/>
      <c r="HA100" s="202">
        <f>IFERROR(__xludf.DUMMYFUNCTION("""COMPUTED_VALUE"""),7.0)</f>
        <v>7</v>
      </c>
      <c r="HB100" s="203"/>
      <c r="HC100" s="202"/>
      <c r="HD100" s="203"/>
      <c r="HE100" s="202"/>
      <c r="HF100" s="203"/>
      <c r="HG100" s="202"/>
      <c r="HH100" s="203"/>
      <c r="HI100" s="202"/>
      <c r="HJ100" s="203"/>
      <c r="HK100" s="202"/>
      <c r="HL100" s="203"/>
      <c r="HM100" s="202"/>
      <c r="HN100" s="203"/>
      <c r="HO100" s="202"/>
      <c r="HP100" s="203"/>
      <c r="HQ100" s="202"/>
      <c r="HR100" s="203"/>
      <c r="HS100" s="202"/>
      <c r="HT100" s="203"/>
      <c r="HU100" s="202"/>
      <c r="HV100" s="203"/>
      <c r="HW100" s="202">
        <f>IFERROR(__xludf.DUMMYFUNCTION("""COMPUTED_VALUE"""),1.0)</f>
        <v>1</v>
      </c>
      <c r="HX100" s="203"/>
      <c r="HY100" s="202">
        <f>IFERROR(__xludf.DUMMYFUNCTION("""COMPUTED_VALUE"""),2.5)</f>
        <v>2.5</v>
      </c>
      <c r="HZ100" s="203"/>
      <c r="IA100" s="202"/>
      <c r="IB100" s="203"/>
      <c r="IC100" s="202"/>
      <c r="ID100" s="203"/>
      <c r="IE100" s="202"/>
      <c r="IF100" s="203"/>
      <c r="IG100" s="202"/>
      <c r="IH100" s="203"/>
      <c r="II100" s="202">
        <f>IFERROR(__xludf.DUMMYFUNCTION("""COMPUTED_VALUE"""),8.0)</f>
        <v>8</v>
      </c>
      <c r="IJ100" s="203"/>
      <c r="IK100" s="202"/>
      <c r="IL100" s="203"/>
      <c r="IM100" s="202"/>
      <c r="IN100" s="203"/>
      <c r="IO100" s="202"/>
      <c r="IP100" s="203"/>
      <c r="IQ100" s="202">
        <f>IFERROR(__xludf.DUMMYFUNCTION("""COMPUTED_VALUE"""),13.0)</f>
        <v>13</v>
      </c>
      <c r="IR100" s="203"/>
      <c r="IS100" s="202"/>
      <c r="IT100" s="203"/>
      <c r="IU100" s="202"/>
      <c r="IV100" s="215"/>
    </row>
    <row r="101">
      <c r="A101" s="225">
        <f>IFERROR(__xludf.DUMMYFUNCTION("""COMPUTED_VALUE"""),100.0)</f>
        <v>100</v>
      </c>
      <c r="B101" s="159" t="str">
        <f t="shared" si="24"/>
        <v>Michal Friml</v>
      </c>
      <c r="C101" s="173">
        <f t="shared" ref="C101:BL101" si="88">BO101+EA101+GM101</f>
        <v>0</v>
      </c>
      <c r="D101" s="173">
        <f t="shared" si="88"/>
        <v>0</v>
      </c>
      <c r="E101" s="173">
        <f t="shared" si="88"/>
        <v>0</v>
      </c>
      <c r="F101" s="173">
        <f t="shared" si="88"/>
        <v>0</v>
      </c>
      <c r="G101" s="173">
        <f t="shared" si="88"/>
        <v>0</v>
      </c>
      <c r="H101" s="173">
        <f t="shared" si="88"/>
        <v>0</v>
      </c>
      <c r="I101" s="173">
        <f t="shared" si="88"/>
        <v>0</v>
      </c>
      <c r="J101" s="173">
        <f t="shared" si="88"/>
        <v>0</v>
      </c>
      <c r="K101" s="173">
        <f t="shared" si="88"/>
        <v>0</v>
      </c>
      <c r="L101" s="173">
        <f t="shared" si="88"/>
        <v>0</v>
      </c>
      <c r="M101" s="173">
        <f t="shared" si="88"/>
        <v>0</v>
      </c>
      <c r="N101" s="173">
        <f t="shared" si="88"/>
        <v>0</v>
      </c>
      <c r="O101" s="173">
        <f t="shared" si="88"/>
        <v>12</v>
      </c>
      <c r="P101" s="173">
        <f t="shared" si="88"/>
        <v>0</v>
      </c>
      <c r="Q101" s="173">
        <f t="shared" si="88"/>
        <v>5.5</v>
      </c>
      <c r="R101" s="173">
        <f t="shared" si="88"/>
        <v>0</v>
      </c>
      <c r="S101" s="173">
        <f t="shared" si="88"/>
        <v>0</v>
      </c>
      <c r="T101" s="173">
        <f t="shared" si="88"/>
        <v>0</v>
      </c>
      <c r="U101" s="173">
        <f t="shared" si="88"/>
        <v>0</v>
      </c>
      <c r="V101" s="173">
        <f t="shared" si="88"/>
        <v>0</v>
      </c>
      <c r="W101" s="173">
        <f t="shared" si="88"/>
        <v>0</v>
      </c>
      <c r="X101" s="173">
        <f t="shared" si="88"/>
        <v>0</v>
      </c>
      <c r="Y101" s="173">
        <f t="shared" si="88"/>
        <v>0</v>
      </c>
      <c r="Z101" s="173">
        <f t="shared" si="88"/>
        <v>0</v>
      </c>
      <c r="AA101" s="173">
        <f t="shared" si="88"/>
        <v>0</v>
      </c>
      <c r="AB101" s="173">
        <f t="shared" si="88"/>
        <v>0</v>
      </c>
      <c r="AC101" s="173">
        <f t="shared" si="88"/>
        <v>0</v>
      </c>
      <c r="AD101" s="173">
        <f t="shared" si="88"/>
        <v>0</v>
      </c>
      <c r="AE101" s="173">
        <f t="shared" si="88"/>
        <v>9</v>
      </c>
      <c r="AF101" s="173">
        <f t="shared" si="88"/>
        <v>0</v>
      </c>
      <c r="AG101" s="173">
        <f t="shared" si="88"/>
        <v>0</v>
      </c>
      <c r="AH101" s="173">
        <f t="shared" si="88"/>
        <v>0</v>
      </c>
      <c r="AI101" s="173">
        <f t="shared" si="88"/>
        <v>4</v>
      </c>
      <c r="AJ101" s="173">
        <f t="shared" si="88"/>
        <v>0</v>
      </c>
      <c r="AK101" s="173">
        <f t="shared" si="88"/>
        <v>0</v>
      </c>
      <c r="AL101" s="173">
        <f t="shared" si="88"/>
        <v>0</v>
      </c>
      <c r="AM101" s="173">
        <f t="shared" si="88"/>
        <v>0</v>
      </c>
      <c r="AN101" s="173">
        <f t="shared" si="88"/>
        <v>0</v>
      </c>
      <c r="AO101" s="173">
        <f t="shared" si="88"/>
        <v>0</v>
      </c>
      <c r="AP101" s="173">
        <f t="shared" si="88"/>
        <v>0</v>
      </c>
      <c r="AQ101" s="173">
        <f t="shared" si="88"/>
        <v>0</v>
      </c>
      <c r="AR101" s="173">
        <f t="shared" si="88"/>
        <v>0</v>
      </c>
      <c r="AS101" s="173">
        <f t="shared" si="88"/>
        <v>4.5</v>
      </c>
      <c r="AT101" s="173">
        <f t="shared" si="88"/>
        <v>0</v>
      </c>
      <c r="AU101" s="173">
        <f t="shared" si="88"/>
        <v>0</v>
      </c>
      <c r="AV101" s="173">
        <f t="shared" si="88"/>
        <v>0</v>
      </c>
      <c r="AW101" s="173">
        <f t="shared" si="88"/>
        <v>0</v>
      </c>
      <c r="AX101" s="173">
        <f t="shared" si="88"/>
        <v>0</v>
      </c>
      <c r="AY101" s="173">
        <f t="shared" si="88"/>
        <v>0</v>
      </c>
      <c r="AZ101" s="173">
        <f t="shared" si="88"/>
        <v>0</v>
      </c>
      <c r="BA101" s="173">
        <f t="shared" si="88"/>
        <v>0</v>
      </c>
      <c r="BB101" s="173">
        <f t="shared" si="88"/>
        <v>0</v>
      </c>
      <c r="BC101" s="173">
        <f t="shared" si="88"/>
        <v>0</v>
      </c>
      <c r="BD101" s="173">
        <f t="shared" si="88"/>
        <v>0</v>
      </c>
      <c r="BE101" s="173">
        <f t="shared" si="88"/>
        <v>0</v>
      </c>
      <c r="BF101" s="173">
        <f t="shared" si="88"/>
        <v>0</v>
      </c>
      <c r="BG101" s="173">
        <f t="shared" si="88"/>
        <v>6</v>
      </c>
      <c r="BH101" s="173">
        <f t="shared" si="88"/>
        <v>0</v>
      </c>
      <c r="BI101" s="173">
        <f t="shared" si="88"/>
        <v>0</v>
      </c>
      <c r="BJ101" s="173">
        <f t="shared" si="88"/>
        <v>0</v>
      </c>
      <c r="BK101" s="173">
        <f t="shared" si="88"/>
        <v>0</v>
      </c>
      <c r="BL101" s="173">
        <f t="shared" si="88"/>
        <v>0</v>
      </c>
      <c r="BM101" s="151"/>
      <c r="BN101" s="215" t="str">
        <f>IFERROR(__xludf.DUMMYFUNCTION("""COMPUTED_VALUE"""),"Michal Friml")</f>
        <v>Michal Friml</v>
      </c>
      <c r="BO101" s="174"/>
      <c r="BP101" s="175"/>
      <c r="BQ101" s="174"/>
      <c r="BR101" s="175"/>
      <c r="BS101" s="174"/>
      <c r="BT101" s="175"/>
      <c r="BU101" s="174"/>
      <c r="BV101" s="175"/>
      <c r="BW101" s="174"/>
      <c r="BX101" s="175"/>
      <c r="BY101" s="174"/>
      <c r="BZ101" s="175"/>
      <c r="CA101" s="174"/>
      <c r="CB101" s="175"/>
      <c r="CC101" s="174"/>
      <c r="CD101" s="175"/>
      <c r="CE101" s="174"/>
      <c r="CF101" s="175"/>
      <c r="CG101" s="174"/>
      <c r="CH101" s="175"/>
      <c r="CI101" s="174"/>
      <c r="CJ101" s="175"/>
      <c r="CK101" s="174"/>
      <c r="CL101" s="175"/>
      <c r="CM101" s="174"/>
      <c r="CN101" s="175"/>
      <c r="CO101" s="174"/>
      <c r="CP101" s="175"/>
      <c r="CQ101" s="174"/>
      <c r="CR101" s="175"/>
      <c r="CS101" s="174"/>
      <c r="CT101" s="175"/>
      <c r="CU101" s="174"/>
      <c r="CV101" s="175"/>
      <c r="CW101" s="174"/>
      <c r="CX101" s="175"/>
      <c r="CY101" s="174"/>
      <c r="CZ101" s="175"/>
      <c r="DA101" s="174"/>
      <c r="DB101" s="175"/>
      <c r="DC101" s="174"/>
      <c r="DD101" s="175"/>
      <c r="DE101" s="174"/>
      <c r="DF101" s="175"/>
      <c r="DG101" s="174"/>
      <c r="DH101" s="175"/>
      <c r="DI101" s="174"/>
      <c r="DJ101" s="175"/>
      <c r="DK101" s="174"/>
      <c r="DL101" s="175"/>
      <c r="DM101" s="174"/>
      <c r="DN101" s="175"/>
      <c r="DO101" s="174"/>
      <c r="DP101" s="175"/>
      <c r="DQ101" s="174"/>
      <c r="DR101" s="175"/>
      <c r="DS101" s="174"/>
      <c r="DT101" s="175"/>
      <c r="DU101" s="174"/>
      <c r="DV101" s="175"/>
      <c r="DW101" s="174"/>
      <c r="DX101" s="175"/>
      <c r="DZ101" s="159" t="str">
        <f t="shared" si="26"/>
        <v>Michal Friml</v>
      </c>
      <c r="EA101" s="202"/>
      <c r="EB101" s="203"/>
      <c r="EC101" s="202"/>
      <c r="ED101" s="203"/>
      <c r="EE101" s="202"/>
      <c r="EF101" s="203"/>
      <c r="EG101" s="202"/>
      <c r="EH101" s="203"/>
      <c r="EI101" s="202"/>
      <c r="EJ101" s="203"/>
      <c r="EK101" s="202"/>
      <c r="EL101" s="203"/>
      <c r="EM101" s="202">
        <f>IFERROR(__xludf.DUMMYFUNCTION("""COMPUTED_VALUE"""),12.0)</f>
        <v>12</v>
      </c>
      <c r="EN101" s="203"/>
      <c r="EO101" s="202">
        <f>IFERROR(__xludf.DUMMYFUNCTION("""COMPUTED_VALUE"""),5.5)</f>
        <v>5.5</v>
      </c>
      <c r="EP101" s="203"/>
      <c r="EQ101" s="202"/>
      <c r="ER101" s="203"/>
      <c r="ES101" s="202"/>
      <c r="ET101" s="203"/>
      <c r="EU101" s="202"/>
      <c r="EV101" s="203"/>
      <c r="EW101" s="202"/>
      <c r="EX101" s="203"/>
      <c r="EY101" s="202"/>
      <c r="EZ101" s="203"/>
      <c r="FA101" s="202"/>
      <c r="FB101" s="203"/>
      <c r="FC101" s="202">
        <f>IFERROR(__xludf.DUMMYFUNCTION("""COMPUTED_VALUE"""),9.0)</f>
        <v>9</v>
      </c>
      <c r="FD101" s="203"/>
      <c r="FE101" s="202"/>
      <c r="FF101" s="203"/>
      <c r="FG101" s="202">
        <f>IFERROR(__xludf.DUMMYFUNCTION("""COMPUTED_VALUE"""),4.0)</f>
        <v>4</v>
      </c>
      <c r="FH101" s="203"/>
      <c r="FI101" s="202"/>
      <c r="FJ101" s="203"/>
      <c r="FK101" s="202"/>
      <c r="FL101" s="203"/>
      <c r="FM101" s="202"/>
      <c r="FN101" s="203"/>
      <c r="FO101" s="202"/>
      <c r="FP101" s="203"/>
      <c r="FQ101" s="202">
        <f>IFERROR(__xludf.DUMMYFUNCTION("""COMPUTED_VALUE"""),4.5)</f>
        <v>4.5</v>
      </c>
      <c r="FR101" s="203"/>
      <c r="FS101" s="202"/>
      <c r="FT101" s="203"/>
      <c r="FU101" s="202"/>
      <c r="FV101" s="203"/>
      <c r="FW101" s="202"/>
      <c r="FX101" s="203"/>
      <c r="FY101" s="202"/>
      <c r="FZ101" s="203"/>
      <c r="GA101" s="202"/>
      <c r="GB101" s="203"/>
      <c r="GC101" s="202"/>
      <c r="GD101" s="203"/>
      <c r="GE101" s="202">
        <f>IFERROR(__xludf.DUMMYFUNCTION("""COMPUTED_VALUE"""),6.0)</f>
        <v>6</v>
      </c>
      <c r="GF101" s="203"/>
      <c r="GG101" s="202"/>
      <c r="GH101" s="203"/>
      <c r="GI101" s="202"/>
      <c r="GJ101" s="203"/>
      <c r="GL101" s="159" t="str">
        <f t="shared" si="27"/>
        <v>Michal Friml</v>
      </c>
      <c r="GM101" s="202"/>
      <c r="GN101" s="203"/>
      <c r="GO101" s="202"/>
      <c r="GP101" s="203"/>
      <c r="GQ101" s="202"/>
      <c r="GR101" s="203"/>
      <c r="GS101" s="202"/>
      <c r="GT101" s="203"/>
      <c r="GU101" s="202"/>
      <c r="GV101" s="203"/>
      <c r="GW101" s="202"/>
      <c r="GX101" s="203"/>
      <c r="GY101" s="202"/>
      <c r="GZ101" s="203"/>
      <c r="HA101" s="202"/>
      <c r="HB101" s="203"/>
      <c r="HC101" s="202"/>
      <c r="HD101" s="203"/>
      <c r="HE101" s="202"/>
      <c r="HF101" s="203"/>
      <c r="HG101" s="202"/>
      <c r="HH101" s="203"/>
      <c r="HI101" s="202"/>
      <c r="HJ101" s="203"/>
      <c r="HK101" s="202"/>
      <c r="HL101" s="203"/>
      <c r="HM101" s="202"/>
      <c r="HN101" s="203"/>
      <c r="HO101" s="202"/>
      <c r="HP101" s="203"/>
      <c r="HQ101" s="202"/>
      <c r="HR101" s="203"/>
      <c r="HS101" s="202"/>
      <c r="HT101" s="203"/>
      <c r="HU101" s="202"/>
      <c r="HV101" s="203"/>
      <c r="HW101" s="202"/>
      <c r="HX101" s="203"/>
      <c r="HY101" s="202"/>
      <c r="HZ101" s="203"/>
      <c r="IA101" s="202"/>
      <c r="IB101" s="203"/>
      <c r="IC101" s="202"/>
      <c r="ID101" s="203"/>
      <c r="IE101" s="202"/>
      <c r="IF101" s="203"/>
      <c r="IG101" s="202"/>
      <c r="IH101" s="203"/>
      <c r="II101" s="202"/>
      <c r="IJ101" s="203"/>
      <c r="IK101" s="202"/>
      <c r="IL101" s="203"/>
      <c r="IM101" s="202"/>
      <c r="IN101" s="203"/>
      <c r="IO101" s="202"/>
      <c r="IP101" s="203"/>
      <c r="IQ101" s="202"/>
      <c r="IR101" s="203"/>
      <c r="IS101" s="202"/>
      <c r="IT101" s="203"/>
      <c r="IU101" s="202"/>
      <c r="IV101" s="215"/>
    </row>
    <row r="102">
      <c r="A102" s="225">
        <f>IFERROR(__xludf.DUMMYFUNCTION("""COMPUTED_VALUE"""),100.0)</f>
        <v>100</v>
      </c>
      <c r="B102" s="159" t="str">
        <f t="shared" si="24"/>
        <v>Miroslav Kuchař</v>
      </c>
      <c r="C102" s="173">
        <f t="shared" ref="C102:BL102" si="89">BO102+EA102+GM102</f>
        <v>0</v>
      </c>
      <c r="D102" s="173">
        <f t="shared" si="89"/>
        <v>0</v>
      </c>
      <c r="E102" s="173">
        <f t="shared" si="89"/>
        <v>0</v>
      </c>
      <c r="F102" s="173">
        <f t="shared" si="89"/>
        <v>0</v>
      </c>
      <c r="G102" s="173">
        <f t="shared" si="89"/>
        <v>0</v>
      </c>
      <c r="H102" s="173">
        <f t="shared" si="89"/>
        <v>0</v>
      </c>
      <c r="I102" s="173">
        <f t="shared" si="89"/>
        <v>0</v>
      </c>
      <c r="J102" s="173">
        <f t="shared" si="89"/>
        <v>0</v>
      </c>
      <c r="K102" s="173">
        <f t="shared" si="89"/>
        <v>0</v>
      </c>
      <c r="L102" s="173">
        <f t="shared" si="89"/>
        <v>0</v>
      </c>
      <c r="M102" s="173">
        <f t="shared" si="89"/>
        <v>0</v>
      </c>
      <c r="N102" s="173">
        <f t="shared" si="89"/>
        <v>0</v>
      </c>
      <c r="O102" s="173">
        <f t="shared" si="89"/>
        <v>0</v>
      </c>
      <c r="P102" s="173">
        <f t="shared" si="89"/>
        <v>0</v>
      </c>
      <c r="Q102" s="173">
        <f t="shared" si="89"/>
        <v>0</v>
      </c>
      <c r="R102" s="173">
        <f t="shared" si="89"/>
        <v>0</v>
      </c>
      <c r="S102" s="173">
        <f t="shared" si="89"/>
        <v>0</v>
      </c>
      <c r="T102" s="173">
        <f t="shared" si="89"/>
        <v>0</v>
      </c>
      <c r="U102" s="173">
        <f t="shared" si="89"/>
        <v>0</v>
      </c>
      <c r="V102" s="173">
        <f t="shared" si="89"/>
        <v>0</v>
      </c>
      <c r="W102" s="173">
        <f t="shared" si="89"/>
        <v>0</v>
      </c>
      <c r="X102" s="173">
        <f t="shared" si="89"/>
        <v>0</v>
      </c>
      <c r="Y102" s="173">
        <f t="shared" si="89"/>
        <v>0</v>
      </c>
      <c r="Z102" s="173">
        <f t="shared" si="89"/>
        <v>0</v>
      </c>
      <c r="AA102" s="173">
        <f t="shared" si="89"/>
        <v>0</v>
      </c>
      <c r="AB102" s="173">
        <f t="shared" si="89"/>
        <v>0</v>
      </c>
      <c r="AC102" s="173">
        <f t="shared" si="89"/>
        <v>0</v>
      </c>
      <c r="AD102" s="173">
        <f t="shared" si="89"/>
        <v>0</v>
      </c>
      <c r="AE102" s="173">
        <f t="shared" si="89"/>
        <v>10.5</v>
      </c>
      <c r="AF102" s="173">
        <f t="shared" si="89"/>
        <v>0</v>
      </c>
      <c r="AG102" s="173">
        <f t="shared" si="89"/>
        <v>0</v>
      </c>
      <c r="AH102" s="173">
        <f t="shared" si="89"/>
        <v>0</v>
      </c>
      <c r="AI102" s="173">
        <f t="shared" si="89"/>
        <v>8</v>
      </c>
      <c r="AJ102" s="173">
        <f t="shared" si="89"/>
        <v>0</v>
      </c>
      <c r="AK102" s="173">
        <f t="shared" si="89"/>
        <v>8.5</v>
      </c>
      <c r="AL102" s="173">
        <f t="shared" si="89"/>
        <v>0</v>
      </c>
      <c r="AM102" s="173">
        <f t="shared" si="89"/>
        <v>0</v>
      </c>
      <c r="AN102" s="173">
        <f t="shared" si="89"/>
        <v>0</v>
      </c>
      <c r="AO102" s="173">
        <f t="shared" si="89"/>
        <v>0</v>
      </c>
      <c r="AP102" s="173">
        <f t="shared" si="89"/>
        <v>0</v>
      </c>
      <c r="AQ102" s="173">
        <f t="shared" si="89"/>
        <v>10</v>
      </c>
      <c r="AR102" s="173">
        <f t="shared" si="89"/>
        <v>0</v>
      </c>
      <c r="AS102" s="173">
        <f t="shared" si="89"/>
        <v>10</v>
      </c>
      <c r="AT102" s="173">
        <f t="shared" si="89"/>
        <v>0</v>
      </c>
      <c r="AU102" s="173">
        <f t="shared" si="89"/>
        <v>0</v>
      </c>
      <c r="AV102" s="173">
        <f t="shared" si="89"/>
        <v>0</v>
      </c>
      <c r="AW102" s="173">
        <f t="shared" si="89"/>
        <v>14</v>
      </c>
      <c r="AX102" s="173">
        <f t="shared" si="89"/>
        <v>0</v>
      </c>
      <c r="AY102" s="173">
        <f t="shared" si="89"/>
        <v>4</v>
      </c>
      <c r="AZ102" s="173">
        <f t="shared" si="89"/>
        <v>0</v>
      </c>
      <c r="BA102" s="173">
        <f t="shared" si="89"/>
        <v>0</v>
      </c>
      <c r="BB102" s="173">
        <f t="shared" si="89"/>
        <v>0</v>
      </c>
      <c r="BC102" s="173">
        <f t="shared" si="89"/>
        <v>9</v>
      </c>
      <c r="BD102" s="173">
        <f t="shared" si="89"/>
        <v>0</v>
      </c>
      <c r="BE102" s="173">
        <f t="shared" si="89"/>
        <v>10.5</v>
      </c>
      <c r="BF102" s="173">
        <f t="shared" si="89"/>
        <v>0</v>
      </c>
      <c r="BG102" s="173">
        <f t="shared" si="89"/>
        <v>10</v>
      </c>
      <c r="BH102" s="173">
        <f t="shared" si="89"/>
        <v>0</v>
      </c>
      <c r="BI102" s="173">
        <f t="shared" si="89"/>
        <v>0</v>
      </c>
      <c r="BJ102" s="173">
        <f t="shared" si="89"/>
        <v>0</v>
      </c>
      <c r="BK102" s="173">
        <f t="shared" si="89"/>
        <v>14</v>
      </c>
      <c r="BL102" s="173">
        <f t="shared" si="89"/>
        <v>0</v>
      </c>
      <c r="BM102" s="151"/>
      <c r="BN102" s="215" t="str">
        <f>IFERROR(__xludf.DUMMYFUNCTION("""COMPUTED_VALUE"""),"Miroslav Kuchař")</f>
        <v>Miroslav Kuchař</v>
      </c>
      <c r="BO102" s="174"/>
      <c r="BP102" s="175"/>
      <c r="BQ102" s="174"/>
      <c r="BR102" s="175"/>
      <c r="BS102" s="174"/>
      <c r="BT102" s="175"/>
      <c r="BU102" s="174"/>
      <c r="BV102" s="175"/>
      <c r="BW102" s="174"/>
      <c r="BX102" s="175"/>
      <c r="BY102" s="174"/>
      <c r="BZ102" s="175"/>
      <c r="CA102" s="174"/>
      <c r="CB102" s="175"/>
      <c r="CC102" s="174"/>
      <c r="CD102" s="175"/>
      <c r="CE102" s="174"/>
      <c r="CF102" s="175"/>
      <c r="CG102" s="174"/>
      <c r="CH102" s="175"/>
      <c r="CI102" s="174"/>
      <c r="CJ102" s="175"/>
      <c r="CK102" s="174"/>
      <c r="CL102" s="175"/>
      <c r="CM102" s="174"/>
      <c r="CN102" s="175"/>
      <c r="CO102" s="174"/>
      <c r="CP102" s="175"/>
      <c r="CQ102" s="174"/>
      <c r="CR102" s="175"/>
      <c r="CS102" s="174"/>
      <c r="CT102" s="175"/>
      <c r="CU102" s="174"/>
      <c r="CV102" s="175"/>
      <c r="CW102" s="174"/>
      <c r="CX102" s="175"/>
      <c r="CY102" s="174"/>
      <c r="CZ102" s="175"/>
      <c r="DA102" s="174"/>
      <c r="DB102" s="175"/>
      <c r="DC102" s="174"/>
      <c r="DD102" s="175"/>
      <c r="DE102" s="174"/>
      <c r="DF102" s="175"/>
      <c r="DG102" s="174"/>
      <c r="DH102" s="175"/>
      <c r="DI102" s="174"/>
      <c r="DJ102" s="175"/>
      <c r="DK102" s="174"/>
      <c r="DL102" s="175"/>
      <c r="DM102" s="174"/>
      <c r="DN102" s="175"/>
      <c r="DO102" s="174"/>
      <c r="DP102" s="175"/>
      <c r="DQ102" s="174"/>
      <c r="DR102" s="175"/>
      <c r="DS102" s="174"/>
      <c r="DT102" s="175"/>
      <c r="DU102" s="174"/>
      <c r="DV102" s="175"/>
      <c r="DW102" s="174"/>
      <c r="DX102" s="175"/>
      <c r="DZ102" s="159" t="str">
        <f t="shared" si="26"/>
        <v>Miroslav Kuchař</v>
      </c>
      <c r="EA102" s="202"/>
      <c r="EB102" s="203"/>
      <c r="EC102" s="202"/>
      <c r="ED102" s="203"/>
      <c r="EE102" s="202"/>
      <c r="EF102" s="203"/>
      <c r="EG102" s="202"/>
      <c r="EH102" s="203"/>
      <c r="EI102" s="202"/>
      <c r="EJ102" s="203"/>
      <c r="EK102" s="202"/>
      <c r="EL102" s="203"/>
      <c r="EM102" s="202"/>
      <c r="EN102" s="203"/>
      <c r="EO102" s="202"/>
      <c r="EP102" s="203"/>
      <c r="EQ102" s="202"/>
      <c r="ER102" s="203"/>
      <c r="ES102" s="202"/>
      <c r="ET102" s="203"/>
      <c r="EU102" s="202"/>
      <c r="EV102" s="203"/>
      <c r="EW102" s="202"/>
      <c r="EX102" s="203"/>
      <c r="EY102" s="202"/>
      <c r="EZ102" s="203"/>
      <c r="FA102" s="202"/>
      <c r="FB102" s="203"/>
      <c r="FC102" s="202"/>
      <c r="FD102" s="203"/>
      <c r="FE102" s="202"/>
      <c r="FF102" s="203"/>
      <c r="FG102" s="202"/>
      <c r="FH102" s="203"/>
      <c r="FI102" s="202"/>
      <c r="FJ102" s="203"/>
      <c r="FK102" s="202"/>
      <c r="FL102" s="203"/>
      <c r="FM102" s="202"/>
      <c r="FN102" s="203"/>
      <c r="FO102" s="202"/>
      <c r="FP102" s="203"/>
      <c r="FQ102" s="202"/>
      <c r="FR102" s="203"/>
      <c r="FS102" s="202"/>
      <c r="FT102" s="203"/>
      <c r="FU102" s="202"/>
      <c r="FV102" s="203"/>
      <c r="FW102" s="202"/>
      <c r="FX102" s="203"/>
      <c r="FY102" s="202"/>
      <c r="FZ102" s="203"/>
      <c r="GA102" s="202"/>
      <c r="GB102" s="203"/>
      <c r="GC102" s="202"/>
      <c r="GD102" s="203"/>
      <c r="GE102" s="202"/>
      <c r="GF102" s="203"/>
      <c r="GG102" s="202"/>
      <c r="GH102" s="203"/>
      <c r="GI102" s="202"/>
      <c r="GJ102" s="203"/>
      <c r="GL102" s="159" t="str">
        <f t="shared" si="27"/>
        <v>Miroslav Kuchař</v>
      </c>
      <c r="GM102" s="202"/>
      <c r="GN102" s="203"/>
      <c r="GO102" s="202"/>
      <c r="GP102" s="203"/>
      <c r="GQ102" s="202"/>
      <c r="GR102" s="203"/>
      <c r="GS102" s="202"/>
      <c r="GT102" s="203"/>
      <c r="GU102" s="202"/>
      <c r="GV102" s="203"/>
      <c r="GW102" s="202"/>
      <c r="GX102" s="203"/>
      <c r="GY102" s="202"/>
      <c r="GZ102" s="203"/>
      <c r="HA102" s="202"/>
      <c r="HB102" s="203"/>
      <c r="HC102" s="202"/>
      <c r="HD102" s="203"/>
      <c r="HE102" s="202"/>
      <c r="HF102" s="203"/>
      <c r="HG102" s="202"/>
      <c r="HH102" s="203"/>
      <c r="HI102" s="202"/>
      <c r="HJ102" s="203"/>
      <c r="HK102" s="202"/>
      <c r="HL102" s="203"/>
      <c r="HM102" s="202"/>
      <c r="HN102" s="203"/>
      <c r="HO102" s="202">
        <f>IFERROR(__xludf.DUMMYFUNCTION("""COMPUTED_VALUE"""),10.5)</f>
        <v>10.5</v>
      </c>
      <c r="HP102" s="203"/>
      <c r="HQ102" s="202"/>
      <c r="HR102" s="203"/>
      <c r="HS102" s="202">
        <f>IFERROR(__xludf.DUMMYFUNCTION("""COMPUTED_VALUE"""),8.0)</f>
        <v>8</v>
      </c>
      <c r="HT102" s="203"/>
      <c r="HU102" s="202">
        <f>IFERROR(__xludf.DUMMYFUNCTION("""COMPUTED_VALUE"""),8.5)</f>
        <v>8.5</v>
      </c>
      <c r="HV102" s="203"/>
      <c r="HW102" s="202"/>
      <c r="HX102" s="203"/>
      <c r="HY102" s="202"/>
      <c r="HZ102" s="203"/>
      <c r="IA102" s="202">
        <f>IFERROR(__xludf.DUMMYFUNCTION("""COMPUTED_VALUE"""),10.0)</f>
        <v>10</v>
      </c>
      <c r="IB102" s="203"/>
      <c r="IC102" s="202">
        <f>IFERROR(__xludf.DUMMYFUNCTION("""COMPUTED_VALUE"""),10.0)</f>
        <v>10</v>
      </c>
      <c r="ID102" s="203"/>
      <c r="IE102" s="202"/>
      <c r="IF102" s="203"/>
      <c r="IG102" s="202">
        <f>IFERROR(__xludf.DUMMYFUNCTION("""COMPUTED_VALUE"""),14.0)</f>
        <v>14</v>
      </c>
      <c r="IH102" s="203"/>
      <c r="II102" s="202">
        <f>IFERROR(__xludf.DUMMYFUNCTION("""COMPUTED_VALUE"""),4.0)</f>
        <v>4</v>
      </c>
      <c r="IJ102" s="203"/>
      <c r="IK102" s="202"/>
      <c r="IL102" s="203"/>
      <c r="IM102" s="202">
        <f>IFERROR(__xludf.DUMMYFUNCTION("""COMPUTED_VALUE"""),9.0)</f>
        <v>9</v>
      </c>
      <c r="IN102" s="203"/>
      <c r="IO102" s="202">
        <f>IFERROR(__xludf.DUMMYFUNCTION("""COMPUTED_VALUE"""),10.5)</f>
        <v>10.5</v>
      </c>
      <c r="IP102" s="203"/>
      <c r="IQ102" s="202">
        <f>IFERROR(__xludf.DUMMYFUNCTION("""COMPUTED_VALUE"""),10.0)</f>
        <v>10</v>
      </c>
      <c r="IR102" s="203"/>
      <c r="IS102" s="202"/>
      <c r="IT102" s="203"/>
      <c r="IU102" s="202">
        <f>IFERROR(__xludf.DUMMYFUNCTION("""COMPUTED_VALUE"""),14.0)</f>
        <v>14</v>
      </c>
      <c r="IV102" s="215"/>
    </row>
    <row r="103">
      <c r="A103" s="225">
        <f>IFERROR(__xludf.DUMMYFUNCTION("""COMPUTED_VALUE"""),100.0)</f>
        <v>100</v>
      </c>
      <c r="B103" s="159" t="str">
        <f t="shared" si="24"/>
        <v>Aleksandra Fedoseova</v>
      </c>
      <c r="C103" s="173">
        <f t="shared" ref="C103:BL103" si="90">BO103+EA103+GM103</f>
        <v>0</v>
      </c>
      <c r="D103" s="173">
        <f t="shared" si="90"/>
        <v>0</v>
      </c>
      <c r="E103" s="173">
        <f t="shared" si="90"/>
        <v>0</v>
      </c>
      <c r="F103" s="173">
        <f t="shared" si="90"/>
        <v>0</v>
      </c>
      <c r="G103" s="173">
        <f t="shared" si="90"/>
        <v>0</v>
      </c>
      <c r="H103" s="173">
        <f t="shared" si="90"/>
        <v>0</v>
      </c>
      <c r="I103" s="173">
        <f t="shared" si="90"/>
        <v>0</v>
      </c>
      <c r="J103" s="173">
        <f t="shared" si="90"/>
        <v>0</v>
      </c>
      <c r="K103" s="173">
        <f t="shared" si="90"/>
        <v>0</v>
      </c>
      <c r="L103" s="173">
        <f t="shared" si="90"/>
        <v>0</v>
      </c>
      <c r="M103" s="173">
        <f t="shared" si="90"/>
        <v>0</v>
      </c>
      <c r="N103" s="173">
        <f t="shared" si="90"/>
        <v>0</v>
      </c>
      <c r="O103" s="173">
        <f t="shared" si="90"/>
        <v>0</v>
      </c>
      <c r="P103" s="173">
        <f t="shared" si="90"/>
        <v>0</v>
      </c>
      <c r="Q103" s="173">
        <f t="shared" si="90"/>
        <v>0</v>
      </c>
      <c r="R103" s="173">
        <f t="shared" si="90"/>
        <v>0</v>
      </c>
      <c r="S103" s="173">
        <f t="shared" si="90"/>
        <v>0</v>
      </c>
      <c r="T103" s="173">
        <f t="shared" si="90"/>
        <v>0</v>
      </c>
      <c r="U103" s="173">
        <f t="shared" si="90"/>
        <v>0</v>
      </c>
      <c r="V103" s="173">
        <f t="shared" si="90"/>
        <v>0</v>
      </c>
      <c r="W103" s="173">
        <f t="shared" si="90"/>
        <v>0</v>
      </c>
      <c r="X103" s="173">
        <f t="shared" si="90"/>
        <v>0</v>
      </c>
      <c r="Y103" s="173">
        <f t="shared" si="90"/>
        <v>0</v>
      </c>
      <c r="Z103" s="173">
        <f t="shared" si="90"/>
        <v>0</v>
      </c>
      <c r="AA103" s="173">
        <f t="shared" si="90"/>
        <v>0</v>
      </c>
      <c r="AB103" s="173">
        <f t="shared" si="90"/>
        <v>0</v>
      </c>
      <c r="AC103" s="173">
        <f t="shared" si="90"/>
        <v>0</v>
      </c>
      <c r="AD103" s="173">
        <f t="shared" si="90"/>
        <v>0</v>
      </c>
      <c r="AE103" s="173">
        <f t="shared" si="90"/>
        <v>0</v>
      </c>
      <c r="AF103" s="173">
        <f t="shared" si="90"/>
        <v>0</v>
      </c>
      <c r="AG103" s="173">
        <f t="shared" si="90"/>
        <v>0</v>
      </c>
      <c r="AH103" s="173">
        <f t="shared" si="90"/>
        <v>0</v>
      </c>
      <c r="AI103" s="173">
        <f t="shared" si="90"/>
        <v>0</v>
      </c>
      <c r="AJ103" s="173">
        <f t="shared" si="90"/>
        <v>0</v>
      </c>
      <c r="AK103" s="173">
        <f t="shared" si="90"/>
        <v>0</v>
      </c>
      <c r="AL103" s="173">
        <f t="shared" si="90"/>
        <v>0</v>
      </c>
      <c r="AM103" s="173">
        <f t="shared" si="90"/>
        <v>0</v>
      </c>
      <c r="AN103" s="173">
        <f t="shared" si="90"/>
        <v>0</v>
      </c>
      <c r="AO103" s="173">
        <f t="shared" si="90"/>
        <v>0</v>
      </c>
      <c r="AP103" s="173">
        <f t="shared" si="90"/>
        <v>0</v>
      </c>
      <c r="AQ103" s="173">
        <f t="shared" si="90"/>
        <v>10</v>
      </c>
      <c r="AR103" s="173">
        <f t="shared" si="90"/>
        <v>0</v>
      </c>
      <c r="AS103" s="173">
        <f t="shared" si="90"/>
        <v>10</v>
      </c>
      <c r="AT103" s="173">
        <f t="shared" si="90"/>
        <v>0</v>
      </c>
      <c r="AU103" s="173">
        <f t="shared" si="90"/>
        <v>12.5</v>
      </c>
      <c r="AV103" s="173">
        <f t="shared" si="90"/>
        <v>0</v>
      </c>
      <c r="AW103" s="173">
        <f t="shared" si="90"/>
        <v>8.5</v>
      </c>
      <c r="AX103" s="173">
        <f t="shared" si="90"/>
        <v>0</v>
      </c>
      <c r="AY103" s="173">
        <f t="shared" si="90"/>
        <v>0</v>
      </c>
      <c r="AZ103" s="173">
        <f t="shared" si="90"/>
        <v>0</v>
      </c>
      <c r="BA103" s="173">
        <f t="shared" si="90"/>
        <v>0</v>
      </c>
      <c r="BB103" s="173">
        <f t="shared" si="90"/>
        <v>0</v>
      </c>
      <c r="BC103" s="173">
        <f t="shared" si="90"/>
        <v>8</v>
      </c>
      <c r="BD103" s="173">
        <f t="shared" si="90"/>
        <v>0</v>
      </c>
      <c r="BE103" s="173">
        <f t="shared" si="90"/>
        <v>10</v>
      </c>
      <c r="BF103" s="173">
        <f t="shared" si="90"/>
        <v>0</v>
      </c>
      <c r="BG103" s="173">
        <f t="shared" si="90"/>
        <v>16</v>
      </c>
      <c r="BH103" s="173">
        <f t="shared" si="90"/>
        <v>0</v>
      </c>
      <c r="BI103" s="173">
        <f t="shared" si="90"/>
        <v>10</v>
      </c>
      <c r="BJ103" s="173">
        <f t="shared" si="90"/>
        <v>0</v>
      </c>
      <c r="BK103" s="173">
        <f t="shared" si="90"/>
        <v>14</v>
      </c>
      <c r="BL103" s="173">
        <f t="shared" si="90"/>
        <v>0</v>
      </c>
      <c r="BM103" s="151"/>
      <c r="BN103" s="215" t="str">
        <f>IFERROR(__xludf.DUMMYFUNCTION("""COMPUTED_VALUE"""),"Aleksandra Fedoseova")</f>
        <v>Aleksandra Fedoseova</v>
      </c>
      <c r="BO103" s="174"/>
      <c r="BP103" s="175"/>
      <c r="BQ103" s="174"/>
      <c r="BR103" s="175"/>
      <c r="BS103" s="174"/>
      <c r="BT103" s="175"/>
      <c r="BU103" s="174"/>
      <c r="BV103" s="175"/>
      <c r="BW103" s="174"/>
      <c r="BX103" s="175"/>
      <c r="BY103" s="174"/>
      <c r="BZ103" s="175"/>
      <c r="CA103" s="174"/>
      <c r="CB103" s="175"/>
      <c r="CC103" s="174"/>
      <c r="CD103" s="175"/>
      <c r="CE103" s="174"/>
      <c r="CF103" s="175"/>
      <c r="CG103" s="174"/>
      <c r="CH103" s="175"/>
      <c r="CI103" s="174"/>
      <c r="CJ103" s="175"/>
      <c r="CK103" s="174"/>
      <c r="CL103" s="175"/>
      <c r="CM103" s="174"/>
      <c r="CN103" s="175"/>
      <c r="CO103" s="174"/>
      <c r="CP103" s="175"/>
      <c r="CQ103" s="174"/>
      <c r="CR103" s="175"/>
      <c r="CS103" s="174"/>
      <c r="CT103" s="175"/>
      <c r="CU103" s="174"/>
      <c r="CV103" s="175"/>
      <c r="CW103" s="174"/>
      <c r="CX103" s="175"/>
      <c r="CY103" s="174"/>
      <c r="CZ103" s="175"/>
      <c r="DA103" s="174"/>
      <c r="DB103" s="175"/>
      <c r="DC103" s="174"/>
      <c r="DD103" s="175"/>
      <c r="DE103" s="174"/>
      <c r="DF103" s="175"/>
      <c r="DG103" s="174"/>
      <c r="DH103" s="175"/>
      <c r="DI103" s="174"/>
      <c r="DJ103" s="175"/>
      <c r="DK103" s="174"/>
      <c r="DL103" s="175"/>
      <c r="DM103" s="174"/>
      <c r="DN103" s="175"/>
      <c r="DO103" s="174"/>
      <c r="DP103" s="175"/>
      <c r="DQ103" s="174"/>
      <c r="DR103" s="175"/>
      <c r="DS103" s="174"/>
      <c r="DT103" s="175"/>
      <c r="DU103" s="174"/>
      <c r="DV103" s="175"/>
      <c r="DW103" s="174"/>
      <c r="DX103" s="175"/>
      <c r="DZ103" s="159" t="str">
        <f t="shared" si="26"/>
        <v>Aleksandra Fedoseova</v>
      </c>
      <c r="EA103" s="202"/>
      <c r="EB103" s="203"/>
      <c r="EC103" s="202"/>
      <c r="ED103" s="203"/>
      <c r="EE103" s="202"/>
      <c r="EF103" s="203"/>
      <c r="EG103" s="202"/>
      <c r="EH103" s="203"/>
      <c r="EI103" s="202"/>
      <c r="EJ103" s="203"/>
      <c r="EK103" s="202"/>
      <c r="EL103" s="203"/>
      <c r="EM103" s="202"/>
      <c r="EN103" s="203"/>
      <c r="EO103" s="202"/>
      <c r="EP103" s="203"/>
      <c r="EQ103" s="202"/>
      <c r="ER103" s="203"/>
      <c r="ES103" s="202"/>
      <c r="ET103" s="203"/>
      <c r="EU103" s="202"/>
      <c r="EV103" s="203"/>
      <c r="EW103" s="202"/>
      <c r="EX103" s="203"/>
      <c r="EY103" s="202"/>
      <c r="EZ103" s="203"/>
      <c r="FA103" s="202"/>
      <c r="FB103" s="203"/>
      <c r="FC103" s="202"/>
      <c r="FD103" s="203"/>
      <c r="FE103" s="202"/>
      <c r="FF103" s="203"/>
      <c r="FG103" s="202"/>
      <c r="FH103" s="203"/>
      <c r="FI103" s="202"/>
      <c r="FJ103" s="203"/>
      <c r="FK103" s="202"/>
      <c r="FL103" s="203"/>
      <c r="FM103" s="202"/>
      <c r="FN103" s="203"/>
      <c r="FO103" s="202">
        <f>IFERROR(__xludf.DUMMYFUNCTION("""COMPUTED_VALUE"""),10.0)</f>
        <v>10</v>
      </c>
      <c r="FP103" s="203"/>
      <c r="FQ103" s="202">
        <f>IFERROR(__xludf.DUMMYFUNCTION("""COMPUTED_VALUE"""),10.0)</f>
        <v>10</v>
      </c>
      <c r="FR103" s="203"/>
      <c r="FS103" s="202">
        <f>IFERROR(__xludf.DUMMYFUNCTION("""COMPUTED_VALUE"""),12.5)</f>
        <v>12.5</v>
      </c>
      <c r="FT103" s="203"/>
      <c r="FU103" s="202">
        <f>IFERROR(__xludf.DUMMYFUNCTION("""COMPUTED_VALUE"""),8.5)</f>
        <v>8.5</v>
      </c>
      <c r="FV103" s="203"/>
      <c r="FW103" s="202"/>
      <c r="FX103" s="203"/>
      <c r="FY103" s="202"/>
      <c r="FZ103" s="203"/>
      <c r="GA103" s="202">
        <f>IFERROR(__xludf.DUMMYFUNCTION("""COMPUTED_VALUE"""),8.0)</f>
        <v>8</v>
      </c>
      <c r="GB103" s="203"/>
      <c r="GC103" s="202">
        <f>IFERROR(__xludf.DUMMYFUNCTION("""COMPUTED_VALUE"""),10.0)</f>
        <v>10</v>
      </c>
      <c r="GD103" s="203"/>
      <c r="GE103" s="202">
        <f>IFERROR(__xludf.DUMMYFUNCTION("""COMPUTED_VALUE"""),16.0)</f>
        <v>16</v>
      </c>
      <c r="GF103" s="203"/>
      <c r="GG103" s="202">
        <f>IFERROR(__xludf.DUMMYFUNCTION("""COMPUTED_VALUE"""),10.0)</f>
        <v>10</v>
      </c>
      <c r="GH103" s="203"/>
      <c r="GI103" s="202">
        <f>IFERROR(__xludf.DUMMYFUNCTION("""COMPUTED_VALUE"""),14.0)</f>
        <v>14</v>
      </c>
      <c r="GJ103" s="203"/>
      <c r="GL103" s="159" t="str">
        <f t="shared" si="27"/>
        <v>Aleksandra Fedoseova</v>
      </c>
      <c r="GM103" s="202"/>
      <c r="GN103" s="203"/>
      <c r="GO103" s="202"/>
      <c r="GP103" s="203"/>
      <c r="GQ103" s="202"/>
      <c r="GR103" s="203"/>
      <c r="GS103" s="202"/>
      <c r="GT103" s="203"/>
      <c r="GU103" s="202"/>
      <c r="GV103" s="203"/>
      <c r="GW103" s="202"/>
      <c r="GX103" s="203"/>
      <c r="GY103" s="202"/>
      <c r="GZ103" s="203"/>
      <c r="HA103" s="202"/>
      <c r="HB103" s="203"/>
      <c r="HC103" s="202"/>
      <c r="HD103" s="203"/>
      <c r="HE103" s="202"/>
      <c r="HF103" s="203"/>
      <c r="HG103" s="202"/>
      <c r="HH103" s="203"/>
      <c r="HI103" s="202"/>
      <c r="HJ103" s="203"/>
      <c r="HK103" s="202"/>
      <c r="HL103" s="203"/>
      <c r="HM103" s="202"/>
      <c r="HN103" s="203"/>
      <c r="HO103" s="202"/>
      <c r="HP103" s="203"/>
      <c r="HQ103" s="202"/>
      <c r="HR103" s="203"/>
      <c r="HS103" s="202"/>
      <c r="HT103" s="203"/>
      <c r="HU103" s="202"/>
      <c r="HV103" s="203"/>
      <c r="HW103" s="202"/>
      <c r="HX103" s="203"/>
      <c r="HY103" s="202"/>
      <c r="HZ103" s="203"/>
      <c r="IA103" s="202"/>
      <c r="IB103" s="203"/>
      <c r="IC103" s="202"/>
      <c r="ID103" s="203"/>
      <c r="IE103" s="202"/>
      <c r="IF103" s="203"/>
      <c r="IG103" s="202"/>
      <c r="IH103" s="203"/>
      <c r="II103" s="202"/>
      <c r="IJ103" s="203"/>
      <c r="IK103" s="202"/>
      <c r="IL103" s="203"/>
      <c r="IM103" s="202"/>
      <c r="IN103" s="203"/>
      <c r="IO103" s="202"/>
      <c r="IP103" s="203"/>
      <c r="IQ103" s="202"/>
      <c r="IR103" s="203"/>
      <c r="IS103" s="202"/>
      <c r="IT103" s="203"/>
      <c r="IU103" s="202"/>
      <c r="IV103" s="215"/>
    </row>
    <row r="104">
      <c r="A104" s="225">
        <f>IFERROR(__xludf.DUMMYFUNCTION("""COMPUTED_VALUE"""),100.0)</f>
        <v>100</v>
      </c>
      <c r="B104" s="159" t="str">
        <f t="shared" si="24"/>
        <v>David Kropáč - řidič</v>
      </c>
      <c r="C104" s="173">
        <f t="shared" ref="C104:BL104" si="91">BO104+EA104+GM104</f>
        <v>0</v>
      </c>
      <c r="D104" s="173">
        <f t="shared" si="91"/>
        <v>0</v>
      </c>
      <c r="E104" s="173">
        <f t="shared" si="91"/>
        <v>0</v>
      </c>
      <c r="F104" s="173">
        <f t="shared" si="91"/>
        <v>0</v>
      </c>
      <c r="G104" s="173">
        <f t="shared" si="91"/>
        <v>0</v>
      </c>
      <c r="H104" s="173">
        <f t="shared" si="91"/>
        <v>0</v>
      </c>
      <c r="I104" s="173">
        <f t="shared" si="91"/>
        <v>0</v>
      </c>
      <c r="J104" s="173">
        <f t="shared" si="91"/>
        <v>0</v>
      </c>
      <c r="K104" s="173">
        <f t="shared" si="91"/>
        <v>0</v>
      </c>
      <c r="L104" s="173">
        <f t="shared" si="91"/>
        <v>0</v>
      </c>
      <c r="M104" s="173">
        <f t="shared" si="91"/>
        <v>0</v>
      </c>
      <c r="N104" s="173">
        <f t="shared" si="91"/>
        <v>0</v>
      </c>
      <c r="O104" s="173">
        <f t="shared" si="91"/>
        <v>0</v>
      </c>
      <c r="P104" s="173">
        <f t="shared" si="91"/>
        <v>0</v>
      </c>
      <c r="Q104" s="173">
        <f t="shared" si="91"/>
        <v>0</v>
      </c>
      <c r="R104" s="173">
        <f t="shared" si="91"/>
        <v>0</v>
      </c>
      <c r="S104" s="173">
        <f t="shared" si="91"/>
        <v>0</v>
      </c>
      <c r="T104" s="173">
        <f t="shared" si="91"/>
        <v>0</v>
      </c>
      <c r="U104" s="173">
        <f t="shared" si="91"/>
        <v>0</v>
      </c>
      <c r="V104" s="173">
        <f t="shared" si="91"/>
        <v>0</v>
      </c>
      <c r="W104" s="173">
        <f t="shared" si="91"/>
        <v>0</v>
      </c>
      <c r="X104" s="173">
        <f t="shared" si="91"/>
        <v>0</v>
      </c>
      <c r="Y104" s="173">
        <f t="shared" si="91"/>
        <v>0</v>
      </c>
      <c r="Z104" s="173">
        <f t="shared" si="91"/>
        <v>0</v>
      </c>
      <c r="AA104" s="173">
        <f t="shared" si="91"/>
        <v>0</v>
      </c>
      <c r="AB104" s="173">
        <f t="shared" si="91"/>
        <v>0</v>
      </c>
      <c r="AC104" s="173">
        <f t="shared" si="91"/>
        <v>0</v>
      </c>
      <c r="AD104" s="173">
        <f t="shared" si="91"/>
        <v>0</v>
      </c>
      <c r="AE104" s="173">
        <f t="shared" si="91"/>
        <v>0</v>
      </c>
      <c r="AF104" s="173">
        <f t="shared" si="91"/>
        <v>0</v>
      </c>
      <c r="AG104" s="173">
        <f t="shared" si="91"/>
        <v>0</v>
      </c>
      <c r="AH104" s="173">
        <f t="shared" si="91"/>
        <v>0</v>
      </c>
      <c r="AI104" s="173">
        <f t="shared" si="91"/>
        <v>0</v>
      </c>
      <c r="AJ104" s="173">
        <f t="shared" si="91"/>
        <v>0</v>
      </c>
      <c r="AK104" s="173">
        <f t="shared" si="91"/>
        <v>0</v>
      </c>
      <c r="AL104" s="173">
        <f t="shared" si="91"/>
        <v>0</v>
      </c>
      <c r="AM104" s="173">
        <f t="shared" si="91"/>
        <v>0</v>
      </c>
      <c r="AN104" s="173">
        <f t="shared" si="91"/>
        <v>0</v>
      </c>
      <c r="AO104" s="173">
        <f t="shared" si="91"/>
        <v>0</v>
      </c>
      <c r="AP104" s="173">
        <f t="shared" si="91"/>
        <v>0</v>
      </c>
      <c r="AQ104" s="173">
        <f t="shared" si="91"/>
        <v>0</v>
      </c>
      <c r="AR104" s="173">
        <f t="shared" si="91"/>
        <v>0</v>
      </c>
      <c r="AS104" s="173">
        <f t="shared" si="91"/>
        <v>0</v>
      </c>
      <c r="AT104" s="173">
        <f t="shared" si="91"/>
        <v>0</v>
      </c>
      <c r="AU104" s="173">
        <f t="shared" si="91"/>
        <v>4</v>
      </c>
      <c r="AV104" s="173">
        <f t="shared" si="91"/>
        <v>0</v>
      </c>
      <c r="AW104" s="173">
        <f t="shared" si="91"/>
        <v>0</v>
      </c>
      <c r="AX104" s="173">
        <f t="shared" si="91"/>
        <v>0</v>
      </c>
      <c r="AY104" s="173">
        <f t="shared" si="91"/>
        <v>0</v>
      </c>
      <c r="AZ104" s="173">
        <f t="shared" si="91"/>
        <v>0</v>
      </c>
      <c r="BA104" s="173">
        <f t="shared" si="91"/>
        <v>0</v>
      </c>
      <c r="BB104" s="173">
        <f t="shared" si="91"/>
        <v>0</v>
      </c>
      <c r="BC104" s="173">
        <f t="shared" si="91"/>
        <v>0</v>
      </c>
      <c r="BD104" s="173">
        <f t="shared" si="91"/>
        <v>0</v>
      </c>
      <c r="BE104" s="173">
        <f t="shared" si="91"/>
        <v>2</v>
      </c>
      <c r="BF104" s="173">
        <f t="shared" si="91"/>
        <v>0</v>
      </c>
      <c r="BG104" s="173">
        <f t="shared" si="91"/>
        <v>3</v>
      </c>
      <c r="BH104" s="173">
        <f t="shared" si="91"/>
        <v>0</v>
      </c>
      <c r="BI104" s="173">
        <f t="shared" si="91"/>
        <v>4</v>
      </c>
      <c r="BJ104" s="173">
        <f t="shared" si="91"/>
        <v>0</v>
      </c>
      <c r="BK104" s="173">
        <f t="shared" si="91"/>
        <v>0</v>
      </c>
      <c r="BL104" s="173">
        <f t="shared" si="91"/>
        <v>0</v>
      </c>
      <c r="BM104" s="151"/>
      <c r="BN104" s="215" t="str">
        <f>IFERROR(__xludf.DUMMYFUNCTION("""COMPUTED_VALUE"""),"David Kropáč - řidič")</f>
        <v>David Kropáč - řidič</v>
      </c>
      <c r="BO104" s="174"/>
      <c r="BP104" s="175"/>
      <c r="BQ104" s="174"/>
      <c r="BR104" s="175"/>
      <c r="BS104" s="174"/>
      <c r="BT104" s="175"/>
      <c r="BU104" s="174"/>
      <c r="BV104" s="175"/>
      <c r="BW104" s="174"/>
      <c r="BX104" s="175"/>
      <c r="BY104" s="174"/>
      <c r="BZ104" s="175"/>
      <c r="CA104" s="174"/>
      <c r="CB104" s="175"/>
      <c r="CC104" s="174"/>
      <c r="CD104" s="175"/>
      <c r="CE104" s="174"/>
      <c r="CF104" s="175"/>
      <c r="CG104" s="174"/>
      <c r="CH104" s="175"/>
      <c r="CI104" s="174"/>
      <c r="CJ104" s="175"/>
      <c r="CK104" s="174"/>
      <c r="CL104" s="175"/>
      <c r="CM104" s="174"/>
      <c r="CN104" s="175"/>
      <c r="CO104" s="174"/>
      <c r="CP104" s="175"/>
      <c r="CQ104" s="174"/>
      <c r="CR104" s="175"/>
      <c r="CS104" s="174"/>
      <c r="CT104" s="175"/>
      <c r="CU104" s="174"/>
      <c r="CV104" s="175"/>
      <c r="CW104" s="174"/>
      <c r="CX104" s="175"/>
      <c r="CY104" s="174"/>
      <c r="CZ104" s="175"/>
      <c r="DA104" s="174"/>
      <c r="DB104" s="175"/>
      <c r="DC104" s="174"/>
      <c r="DD104" s="175"/>
      <c r="DE104" s="174"/>
      <c r="DF104" s="175"/>
      <c r="DG104" s="174"/>
      <c r="DH104" s="175"/>
      <c r="DI104" s="174"/>
      <c r="DJ104" s="175"/>
      <c r="DK104" s="174"/>
      <c r="DL104" s="175"/>
      <c r="DM104" s="174"/>
      <c r="DN104" s="175"/>
      <c r="DO104" s="174"/>
      <c r="DP104" s="175"/>
      <c r="DQ104" s="174"/>
      <c r="DR104" s="175"/>
      <c r="DS104" s="174"/>
      <c r="DT104" s="175"/>
      <c r="DU104" s="174"/>
      <c r="DV104" s="175"/>
      <c r="DW104" s="174"/>
      <c r="DX104" s="175"/>
      <c r="DZ104" s="159" t="str">
        <f t="shared" si="26"/>
        <v>David Kropáč - řidič</v>
      </c>
      <c r="EA104" s="202"/>
      <c r="EB104" s="203"/>
      <c r="EC104" s="202"/>
      <c r="ED104" s="203"/>
      <c r="EE104" s="202"/>
      <c r="EF104" s="203"/>
      <c r="EG104" s="202"/>
      <c r="EH104" s="203"/>
      <c r="EI104" s="202"/>
      <c r="EJ104" s="203"/>
      <c r="EK104" s="202"/>
      <c r="EL104" s="203"/>
      <c r="EM104" s="202"/>
      <c r="EN104" s="203"/>
      <c r="EO104" s="202"/>
      <c r="EP104" s="203"/>
      <c r="EQ104" s="202"/>
      <c r="ER104" s="203"/>
      <c r="ES104" s="202"/>
      <c r="ET104" s="203"/>
      <c r="EU104" s="202"/>
      <c r="EV104" s="203"/>
      <c r="EW104" s="202"/>
      <c r="EX104" s="203"/>
      <c r="EY104" s="202"/>
      <c r="EZ104" s="203"/>
      <c r="FA104" s="202"/>
      <c r="FB104" s="203"/>
      <c r="FC104" s="202"/>
      <c r="FD104" s="203"/>
      <c r="FE104" s="202"/>
      <c r="FF104" s="203"/>
      <c r="FG104" s="202"/>
      <c r="FH104" s="203"/>
      <c r="FI104" s="202"/>
      <c r="FJ104" s="203"/>
      <c r="FK104" s="202"/>
      <c r="FL104" s="203"/>
      <c r="FM104" s="202"/>
      <c r="FN104" s="203"/>
      <c r="FO104" s="202"/>
      <c r="FP104" s="203"/>
      <c r="FQ104" s="202"/>
      <c r="FR104" s="203"/>
      <c r="FS104" s="202">
        <f>IFERROR(__xludf.DUMMYFUNCTION("""COMPUTED_VALUE"""),4.0)</f>
        <v>4</v>
      </c>
      <c r="FT104" s="203"/>
      <c r="FU104" s="202"/>
      <c r="FV104" s="203"/>
      <c r="FW104" s="202"/>
      <c r="FX104" s="203"/>
      <c r="FY104" s="202"/>
      <c r="FZ104" s="203"/>
      <c r="GA104" s="202"/>
      <c r="GB104" s="203"/>
      <c r="GC104" s="202">
        <f>IFERROR(__xludf.DUMMYFUNCTION("""COMPUTED_VALUE"""),2.0)</f>
        <v>2</v>
      </c>
      <c r="GD104" s="203"/>
      <c r="GE104" s="202">
        <f>IFERROR(__xludf.DUMMYFUNCTION("""COMPUTED_VALUE"""),3.0)</f>
        <v>3</v>
      </c>
      <c r="GF104" s="203"/>
      <c r="GG104" s="202">
        <f>IFERROR(__xludf.DUMMYFUNCTION("""COMPUTED_VALUE"""),4.0)</f>
        <v>4</v>
      </c>
      <c r="GH104" s="203"/>
      <c r="GI104" s="202"/>
      <c r="GJ104" s="203"/>
      <c r="GL104" s="159" t="str">
        <f t="shared" si="27"/>
        <v>David Kropáč - řidič</v>
      </c>
      <c r="GM104" s="202"/>
      <c r="GN104" s="203"/>
      <c r="GO104" s="202"/>
      <c r="GP104" s="203"/>
      <c r="GQ104" s="202"/>
      <c r="GR104" s="203"/>
      <c r="GS104" s="202"/>
      <c r="GT104" s="203"/>
      <c r="GU104" s="202"/>
      <c r="GV104" s="203"/>
      <c r="GW104" s="202"/>
      <c r="GX104" s="203"/>
      <c r="GY104" s="202"/>
      <c r="GZ104" s="203"/>
      <c r="HA104" s="202"/>
      <c r="HB104" s="203"/>
      <c r="HC104" s="202"/>
      <c r="HD104" s="203"/>
      <c r="HE104" s="202"/>
      <c r="HF104" s="203"/>
      <c r="HG104" s="202"/>
      <c r="HH104" s="203"/>
      <c r="HI104" s="202"/>
      <c r="HJ104" s="203"/>
      <c r="HK104" s="202"/>
      <c r="HL104" s="203"/>
      <c r="HM104" s="202"/>
      <c r="HN104" s="203"/>
      <c r="HO104" s="202"/>
      <c r="HP104" s="203"/>
      <c r="HQ104" s="202"/>
      <c r="HR104" s="203"/>
      <c r="HS104" s="202"/>
      <c r="HT104" s="203"/>
      <c r="HU104" s="202"/>
      <c r="HV104" s="203"/>
      <c r="HW104" s="202"/>
      <c r="HX104" s="203"/>
      <c r="HY104" s="202"/>
      <c r="HZ104" s="203"/>
      <c r="IA104" s="202"/>
      <c r="IB104" s="203"/>
      <c r="IC104" s="202"/>
      <c r="ID104" s="203"/>
      <c r="IE104" s="202"/>
      <c r="IF104" s="203"/>
      <c r="IG104" s="202"/>
      <c r="IH104" s="203"/>
      <c r="II104" s="202"/>
      <c r="IJ104" s="203"/>
      <c r="IK104" s="202"/>
      <c r="IL104" s="203"/>
      <c r="IM104" s="202"/>
      <c r="IN104" s="203"/>
      <c r="IO104" s="202"/>
      <c r="IP104" s="203"/>
      <c r="IQ104" s="202"/>
      <c r="IR104" s="203"/>
      <c r="IS104" s="202"/>
      <c r="IT104" s="203"/>
      <c r="IU104" s="202"/>
      <c r="IV104" s="215"/>
    </row>
    <row r="105">
      <c r="A105" s="225">
        <f>IFERROR(__xludf.DUMMYFUNCTION("""COMPUTED_VALUE"""),100.0)</f>
        <v>100</v>
      </c>
      <c r="B105" s="159" t="str">
        <f t="shared" si="24"/>
        <v>Petra Čápová</v>
      </c>
      <c r="C105" s="173">
        <f t="shared" ref="C105:BL105" si="92">BO105+EA105+GM105</f>
        <v>0</v>
      </c>
      <c r="D105" s="173">
        <f t="shared" si="92"/>
        <v>0</v>
      </c>
      <c r="E105" s="173">
        <f t="shared" si="92"/>
        <v>0</v>
      </c>
      <c r="F105" s="173">
        <f t="shared" si="92"/>
        <v>0</v>
      </c>
      <c r="G105" s="173">
        <f t="shared" si="92"/>
        <v>0</v>
      </c>
      <c r="H105" s="173">
        <f t="shared" si="92"/>
        <v>0</v>
      </c>
      <c r="I105" s="173">
        <f t="shared" si="92"/>
        <v>0</v>
      </c>
      <c r="J105" s="173">
        <f t="shared" si="92"/>
        <v>0</v>
      </c>
      <c r="K105" s="173">
        <f t="shared" si="92"/>
        <v>0</v>
      </c>
      <c r="L105" s="173">
        <f t="shared" si="92"/>
        <v>0</v>
      </c>
      <c r="M105" s="173">
        <f t="shared" si="92"/>
        <v>0</v>
      </c>
      <c r="N105" s="173">
        <f t="shared" si="92"/>
        <v>0</v>
      </c>
      <c r="O105" s="173">
        <f t="shared" si="92"/>
        <v>0</v>
      </c>
      <c r="P105" s="173">
        <f t="shared" si="92"/>
        <v>0</v>
      </c>
      <c r="Q105" s="173">
        <f t="shared" si="92"/>
        <v>0</v>
      </c>
      <c r="R105" s="173">
        <f t="shared" si="92"/>
        <v>0</v>
      </c>
      <c r="S105" s="173">
        <f t="shared" si="92"/>
        <v>0</v>
      </c>
      <c r="T105" s="173">
        <f t="shared" si="92"/>
        <v>0</v>
      </c>
      <c r="U105" s="173">
        <f t="shared" si="92"/>
        <v>0</v>
      </c>
      <c r="V105" s="173">
        <f t="shared" si="92"/>
        <v>0</v>
      </c>
      <c r="W105" s="173">
        <f t="shared" si="92"/>
        <v>0</v>
      </c>
      <c r="X105" s="173">
        <f t="shared" si="92"/>
        <v>0</v>
      </c>
      <c r="Y105" s="173">
        <f t="shared" si="92"/>
        <v>0</v>
      </c>
      <c r="Z105" s="173">
        <f t="shared" si="92"/>
        <v>0</v>
      </c>
      <c r="AA105" s="173">
        <f t="shared" si="92"/>
        <v>0</v>
      </c>
      <c r="AB105" s="173">
        <f t="shared" si="92"/>
        <v>0</v>
      </c>
      <c r="AC105" s="173">
        <f t="shared" si="92"/>
        <v>0</v>
      </c>
      <c r="AD105" s="173">
        <f t="shared" si="92"/>
        <v>0</v>
      </c>
      <c r="AE105" s="173">
        <f t="shared" si="92"/>
        <v>0</v>
      </c>
      <c r="AF105" s="173">
        <f t="shared" si="92"/>
        <v>0</v>
      </c>
      <c r="AG105" s="173">
        <f t="shared" si="92"/>
        <v>0</v>
      </c>
      <c r="AH105" s="173">
        <f t="shared" si="92"/>
        <v>0</v>
      </c>
      <c r="AI105" s="173">
        <f t="shared" si="92"/>
        <v>0</v>
      </c>
      <c r="AJ105" s="173">
        <f t="shared" si="92"/>
        <v>0</v>
      </c>
      <c r="AK105" s="173">
        <f t="shared" si="92"/>
        <v>0</v>
      </c>
      <c r="AL105" s="173">
        <f t="shared" si="92"/>
        <v>0</v>
      </c>
      <c r="AM105" s="173">
        <f t="shared" si="92"/>
        <v>0</v>
      </c>
      <c r="AN105" s="173">
        <f t="shared" si="92"/>
        <v>0</v>
      </c>
      <c r="AO105" s="173">
        <f t="shared" si="92"/>
        <v>0</v>
      </c>
      <c r="AP105" s="173">
        <f t="shared" si="92"/>
        <v>0</v>
      </c>
      <c r="AQ105" s="173">
        <f t="shared" si="92"/>
        <v>0</v>
      </c>
      <c r="AR105" s="173">
        <f t="shared" si="92"/>
        <v>0</v>
      </c>
      <c r="AS105" s="173">
        <f t="shared" si="92"/>
        <v>0</v>
      </c>
      <c r="AT105" s="173">
        <f t="shared" si="92"/>
        <v>0</v>
      </c>
      <c r="AU105" s="173">
        <f t="shared" si="92"/>
        <v>0</v>
      </c>
      <c r="AV105" s="173">
        <f t="shared" si="92"/>
        <v>0</v>
      </c>
      <c r="AW105" s="173">
        <f t="shared" si="92"/>
        <v>0</v>
      </c>
      <c r="AX105" s="173">
        <f t="shared" si="92"/>
        <v>0</v>
      </c>
      <c r="AY105" s="173">
        <f t="shared" si="92"/>
        <v>0</v>
      </c>
      <c r="AZ105" s="173">
        <f t="shared" si="92"/>
        <v>0</v>
      </c>
      <c r="BA105" s="173">
        <f t="shared" si="92"/>
        <v>0</v>
      </c>
      <c r="BB105" s="173">
        <f t="shared" si="92"/>
        <v>0</v>
      </c>
      <c r="BC105" s="173">
        <f t="shared" si="92"/>
        <v>0</v>
      </c>
      <c r="BD105" s="173">
        <f t="shared" si="92"/>
        <v>0</v>
      </c>
      <c r="BE105" s="173">
        <f t="shared" si="92"/>
        <v>0</v>
      </c>
      <c r="BF105" s="173">
        <f t="shared" si="92"/>
        <v>0</v>
      </c>
      <c r="BG105" s="173">
        <f t="shared" si="92"/>
        <v>0</v>
      </c>
      <c r="BH105" s="173">
        <f t="shared" si="92"/>
        <v>0</v>
      </c>
      <c r="BI105" s="173">
        <f t="shared" si="92"/>
        <v>0</v>
      </c>
      <c r="BJ105" s="173">
        <f t="shared" si="92"/>
        <v>0</v>
      </c>
      <c r="BK105" s="173">
        <f t="shared" si="92"/>
        <v>0</v>
      </c>
      <c r="BL105" s="173">
        <f t="shared" si="92"/>
        <v>0</v>
      </c>
      <c r="BM105" s="151"/>
      <c r="BN105" s="215" t="str">
        <f>IFERROR(__xludf.DUMMYFUNCTION("""COMPUTED_VALUE"""),"Petra Čápová")</f>
        <v>Petra Čápová</v>
      </c>
      <c r="BO105" s="174"/>
      <c r="BP105" s="175"/>
      <c r="BQ105" s="174"/>
      <c r="BR105" s="175"/>
      <c r="BS105" s="174"/>
      <c r="BT105" s="175"/>
      <c r="BU105" s="174"/>
      <c r="BV105" s="175"/>
      <c r="BW105" s="174"/>
      <c r="BX105" s="175"/>
      <c r="BY105" s="174"/>
      <c r="BZ105" s="175"/>
      <c r="CA105" s="174"/>
      <c r="CB105" s="175"/>
      <c r="CC105" s="174"/>
      <c r="CD105" s="175"/>
      <c r="CE105" s="174"/>
      <c r="CF105" s="175"/>
      <c r="CG105" s="174"/>
      <c r="CH105" s="175"/>
      <c r="CI105" s="174"/>
      <c r="CJ105" s="175"/>
      <c r="CK105" s="174"/>
      <c r="CL105" s="175"/>
      <c r="CM105" s="174"/>
      <c r="CN105" s="175"/>
      <c r="CO105" s="174"/>
      <c r="CP105" s="175"/>
      <c r="CQ105" s="174"/>
      <c r="CR105" s="175"/>
      <c r="CS105" s="174"/>
      <c r="CT105" s="175"/>
      <c r="CU105" s="174"/>
      <c r="CV105" s="175"/>
      <c r="CW105" s="174"/>
      <c r="CX105" s="175"/>
      <c r="CY105" s="174"/>
      <c r="CZ105" s="175"/>
      <c r="DA105" s="174"/>
      <c r="DB105" s="175"/>
      <c r="DC105" s="174"/>
      <c r="DD105" s="175"/>
      <c r="DE105" s="174"/>
      <c r="DF105" s="175"/>
      <c r="DG105" s="174"/>
      <c r="DH105" s="175"/>
      <c r="DI105" s="174"/>
      <c r="DJ105" s="175"/>
      <c r="DK105" s="174"/>
      <c r="DL105" s="175"/>
      <c r="DM105" s="174"/>
      <c r="DN105" s="175"/>
      <c r="DO105" s="174"/>
      <c r="DP105" s="175"/>
      <c r="DQ105" s="174"/>
      <c r="DR105" s="175"/>
      <c r="DS105" s="174"/>
      <c r="DT105" s="175"/>
      <c r="DU105" s="174"/>
      <c r="DV105" s="175"/>
      <c r="DW105" s="174"/>
      <c r="DX105" s="175"/>
      <c r="DZ105" s="159" t="str">
        <f t="shared" si="26"/>
        <v>Petra Čápová</v>
      </c>
      <c r="EA105" s="202"/>
      <c r="EB105" s="203"/>
      <c r="EC105" s="202"/>
      <c r="ED105" s="203"/>
      <c r="EE105" s="202"/>
      <c r="EF105" s="203"/>
      <c r="EG105" s="202"/>
      <c r="EH105" s="203"/>
      <c r="EI105" s="202"/>
      <c r="EJ105" s="203"/>
      <c r="EK105" s="202"/>
      <c r="EL105" s="203"/>
      <c r="EM105" s="202"/>
      <c r="EN105" s="203"/>
      <c r="EO105" s="202"/>
      <c r="EP105" s="203"/>
      <c r="EQ105" s="202"/>
      <c r="ER105" s="203"/>
      <c r="ES105" s="202"/>
      <c r="ET105" s="203"/>
      <c r="EU105" s="202"/>
      <c r="EV105" s="203"/>
      <c r="EW105" s="202"/>
      <c r="EX105" s="203"/>
      <c r="EY105" s="202"/>
      <c r="EZ105" s="203"/>
      <c r="FA105" s="202"/>
      <c r="FB105" s="203"/>
      <c r="FC105" s="202"/>
      <c r="FD105" s="203"/>
      <c r="FE105" s="202"/>
      <c r="FF105" s="203"/>
      <c r="FG105" s="202"/>
      <c r="FH105" s="203"/>
      <c r="FI105" s="202"/>
      <c r="FJ105" s="203"/>
      <c r="FK105" s="202"/>
      <c r="FL105" s="203"/>
      <c r="FM105" s="202"/>
      <c r="FN105" s="203"/>
      <c r="FO105" s="202"/>
      <c r="FP105" s="203"/>
      <c r="FQ105" s="202"/>
      <c r="FR105" s="203"/>
      <c r="FS105" s="202"/>
      <c r="FT105" s="203"/>
      <c r="FU105" s="202"/>
      <c r="FV105" s="203"/>
      <c r="FW105" s="202"/>
      <c r="FX105" s="203"/>
      <c r="FY105" s="202"/>
      <c r="FZ105" s="203"/>
      <c r="GA105" s="202"/>
      <c r="GB105" s="203"/>
      <c r="GC105" s="202"/>
      <c r="GD105" s="203"/>
      <c r="GE105" s="202"/>
      <c r="GF105" s="203"/>
      <c r="GG105" s="202"/>
      <c r="GH105" s="203"/>
      <c r="GI105" s="202"/>
      <c r="GJ105" s="203"/>
      <c r="GL105" s="159" t="str">
        <f t="shared" si="27"/>
        <v>Petra Čápová</v>
      </c>
      <c r="GM105" s="202"/>
      <c r="GN105" s="203"/>
      <c r="GO105" s="202"/>
      <c r="GP105" s="203"/>
      <c r="GQ105" s="202"/>
      <c r="GR105" s="203"/>
      <c r="GS105" s="202"/>
      <c r="GT105" s="203"/>
      <c r="GU105" s="202"/>
      <c r="GV105" s="203"/>
      <c r="GW105" s="202"/>
      <c r="GX105" s="203"/>
      <c r="GY105" s="202"/>
      <c r="GZ105" s="203"/>
      <c r="HA105" s="202"/>
      <c r="HB105" s="203"/>
      <c r="HC105" s="202"/>
      <c r="HD105" s="203"/>
      <c r="HE105" s="202"/>
      <c r="HF105" s="203"/>
      <c r="HG105" s="202"/>
      <c r="HH105" s="203"/>
      <c r="HI105" s="202"/>
      <c r="HJ105" s="203"/>
      <c r="HK105" s="202"/>
      <c r="HL105" s="203"/>
      <c r="HM105" s="202"/>
      <c r="HN105" s="203"/>
      <c r="HO105" s="202"/>
      <c r="HP105" s="203"/>
      <c r="HQ105" s="202"/>
      <c r="HR105" s="203"/>
      <c r="HS105" s="202"/>
      <c r="HT105" s="203"/>
      <c r="HU105" s="202"/>
      <c r="HV105" s="203"/>
      <c r="HW105" s="202"/>
      <c r="HX105" s="203"/>
      <c r="HY105" s="202"/>
      <c r="HZ105" s="203"/>
      <c r="IA105" s="202"/>
      <c r="IB105" s="203"/>
      <c r="IC105" s="202"/>
      <c r="ID105" s="203"/>
      <c r="IE105" s="202"/>
      <c r="IF105" s="203"/>
      <c r="IG105" s="202"/>
      <c r="IH105" s="203"/>
      <c r="II105" s="202"/>
      <c r="IJ105" s="203"/>
      <c r="IK105" s="202"/>
      <c r="IL105" s="203"/>
      <c r="IM105" s="202"/>
      <c r="IN105" s="203"/>
      <c r="IO105" s="202"/>
      <c r="IP105" s="203"/>
      <c r="IQ105" s="202"/>
      <c r="IR105" s="203"/>
      <c r="IS105" s="202"/>
      <c r="IT105" s="203"/>
      <c r="IU105" s="202"/>
      <c r="IV105" s="215"/>
    </row>
    <row r="106">
      <c r="A106" s="215"/>
      <c r="B106" s="159" t="str">
        <f t="shared" si="24"/>
        <v/>
      </c>
      <c r="C106" s="199">
        <f t="shared" ref="C106:BL106" si="93">BO106+EA106+GM106</f>
        <v>0</v>
      </c>
      <c r="D106" s="199">
        <f t="shared" si="93"/>
        <v>0</v>
      </c>
      <c r="E106" s="199">
        <f t="shared" si="93"/>
        <v>0</v>
      </c>
      <c r="F106" s="199">
        <f t="shared" si="93"/>
        <v>0</v>
      </c>
      <c r="G106" s="199">
        <f t="shared" si="93"/>
        <v>0</v>
      </c>
      <c r="H106" s="199">
        <f t="shared" si="93"/>
        <v>0</v>
      </c>
      <c r="I106" s="199">
        <f t="shared" si="93"/>
        <v>0</v>
      </c>
      <c r="J106" s="199">
        <f t="shared" si="93"/>
        <v>0</v>
      </c>
      <c r="K106" s="199">
        <f t="shared" si="93"/>
        <v>0</v>
      </c>
      <c r="L106" s="199">
        <f t="shared" si="93"/>
        <v>0</v>
      </c>
      <c r="M106" s="199">
        <f t="shared" si="93"/>
        <v>0</v>
      </c>
      <c r="N106" s="199">
        <f t="shared" si="93"/>
        <v>0</v>
      </c>
      <c r="O106" s="199">
        <f t="shared" si="93"/>
        <v>0</v>
      </c>
      <c r="P106" s="199">
        <f t="shared" si="93"/>
        <v>0</v>
      </c>
      <c r="Q106" s="199">
        <f t="shared" si="93"/>
        <v>0</v>
      </c>
      <c r="R106" s="199">
        <f t="shared" si="93"/>
        <v>0</v>
      </c>
      <c r="S106" s="199">
        <f t="shared" si="93"/>
        <v>0</v>
      </c>
      <c r="T106" s="199">
        <f t="shared" si="93"/>
        <v>0</v>
      </c>
      <c r="U106" s="199">
        <f t="shared" si="93"/>
        <v>0</v>
      </c>
      <c r="V106" s="199">
        <f t="shared" si="93"/>
        <v>0</v>
      </c>
      <c r="W106" s="199">
        <f t="shared" si="93"/>
        <v>0</v>
      </c>
      <c r="X106" s="199">
        <f t="shared" si="93"/>
        <v>0</v>
      </c>
      <c r="Y106" s="199">
        <f t="shared" si="93"/>
        <v>0</v>
      </c>
      <c r="Z106" s="199">
        <f t="shared" si="93"/>
        <v>0</v>
      </c>
      <c r="AA106" s="199">
        <f t="shared" si="93"/>
        <v>0</v>
      </c>
      <c r="AB106" s="199">
        <f t="shared" si="93"/>
        <v>0</v>
      </c>
      <c r="AC106" s="199">
        <f t="shared" si="93"/>
        <v>0</v>
      </c>
      <c r="AD106" s="199">
        <f t="shared" si="93"/>
        <v>0</v>
      </c>
      <c r="AE106" s="199">
        <f t="shared" si="93"/>
        <v>0</v>
      </c>
      <c r="AF106" s="199">
        <f t="shared" si="93"/>
        <v>0</v>
      </c>
      <c r="AG106" s="199">
        <f t="shared" si="93"/>
        <v>0</v>
      </c>
      <c r="AH106" s="199">
        <f t="shared" si="93"/>
        <v>0</v>
      </c>
      <c r="AI106" s="199">
        <f t="shared" si="93"/>
        <v>0</v>
      </c>
      <c r="AJ106" s="199">
        <f t="shared" si="93"/>
        <v>0</v>
      </c>
      <c r="AK106" s="199">
        <f t="shared" si="93"/>
        <v>0</v>
      </c>
      <c r="AL106" s="199">
        <f t="shared" si="93"/>
        <v>0</v>
      </c>
      <c r="AM106" s="199">
        <f t="shared" si="93"/>
        <v>0</v>
      </c>
      <c r="AN106" s="199">
        <f t="shared" si="93"/>
        <v>0</v>
      </c>
      <c r="AO106" s="199">
        <f t="shared" si="93"/>
        <v>0</v>
      </c>
      <c r="AP106" s="199">
        <f t="shared" si="93"/>
        <v>0</v>
      </c>
      <c r="AQ106" s="199">
        <f t="shared" si="93"/>
        <v>0</v>
      </c>
      <c r="AR106" s="199">
        <f t="shared" si="93"/>
        <v>0</v>
      </c>
      <c r="AS106" s="199">
        <f t="shared" si="93"/>
        <v>0</v>
      </c>
      <c r="AT106" s="199">
        <f t="shared" si="93"/>
        <v>0</v>
      </c>
      <c r="AU106" s="199">
        <f t="shared" si="93"/>
        <v>0</v>
      </c>
      <c r="AV106" s="199">
        <f t="shared" si="93"/>
        <v>0</v>
      </c>
      <c r="AW106" s="199">
        <f t="shared" si="93"/>
        <v>0</v>
      </c>
      <c r="AX106" s="199">
        <f t="shared" si="93"/>
        <v>0</v>
      </c>
      <c r="AY106" s="199">
        <f t="shared" si="93"/>
        <v>0</v>
      </c>
      <c r="AZ106" s="199">
        <f t="shared" si="93"/>
        <v>0</v>
      </c>
      <c r="BA106" s="199">
        <f t="shared" si="93"/>
        <v>0</v>
      </c>
      <c r="BB106" s="199">
        <f t="shared" si="93"/>
        <v>0</v>
      </c>
      <c r="BC106" s="199">
        <f t="shared" si="93"/>
        <v>0</v>
      </c>
      <c r="BD106" s="199">
        <f t="shared" si="93"/>
        <v>0</v>
      </c>
      <c r="BE106" s="199">
        <f t="shared" si="93"/>
        <v>0</v>
      </c>
      <c r="BF106" s="199">
        <f t="shared" si="93"/>
        <v>0</v>
      </c>
      <c r="BG106" s="199">
        <f t="shared" si="93"/>
        <v>0</v>
      </c>
      <c r="BH106" s="199">
        <f t="shared" si="93"/>
        <v>0</v>
      </c>
      <c r="BI106" s="199">
        <f t="shared" si="93"/>
        <v>0</v>
      </c>
      <c r="BJ106" s="199">
        <f t="shared" si="93"/>
        <v>0</v>
      </c>
      <c r="BK106" s="199">
        <f t="shared" si="93"/>
        <v>0</v>
      </c>
      <c r="BL106" s="199">
        <f t="shared" si="93"/>
        <v>0</v>
      </c>
      <c r="BM106" s="151"/>
      <c r="BN106" s="215"/>
      <c r="BO106" s="215"/>
      <c r="BP106" s="215"/>
      <c r="BQ106" s="215"/>
      <c r="BR106" s="215"/>
      <c r="BS106" s="215"/>
      <c r="BT106" s="215"/>
      <c r="BU106" s="215"/>
      <c r="BV106" s="215"/>
      <c r="BW106" s="215"/>
      <c r="BX106" s="215"/>
      <c r="BY106" s="215"/>
      <c r="BZ106" s="215"/>
      <c r="CA106" s="215"/>
      <c r="CB106" s="215"/>
      <c r="CC106" s="215"/>
      <c r="CD106" s="215"/>
      <c r="CE106" s="215"/>
      <c r="CF106" s="215"/>
      <c r="CG106" s="215"/>
      <c r="CH106" s="215"/>
      <c r="CI106" s="215"/>
      <c r="CJ106" s="215"/>
      <c r="CK106" s="215"/>
      <c r="CL106" s="215"/>
      <c r="CM106" s="215"/>
      <c r="CN106" s="215"/>
      <c r="CO106" s="215"/>
      <c r="CP106" s="215"/>
      <c r="CQ106" s="215"/>
      <c r="CR106" s="215"/>
      <c r="CS106" s="215"/>
      <c r="CT106" s="215"/>
      <c r="CU106" s="215"/>
      <c r="CV106" s="215"/>
      <c r="CW106" s="215"/>
      <c r="CX106" s="215"/>
      <c r="CY106" s="215"/>
      <c r="CZ106" s="215"/>
      <c r="DA106" s="215"/>
      <c r="DB106" s="215"/>
      <c r="DC106" s="215"/>
      <c r="DD106" s="215"/>
      <c r="DE106" s="215"/>
      <c r="DF106" s="215"/>
      <c r="DG106" s="215"/>
      <c r="DH106" s="215"/>
      <c r="DI106" s="215"/>
      <c r="DJ106" s="215"/>
      <c r="DK106" s="215"/>
      <c r="DL106" s="215"/>
      <c r="DM106" s="215"/>
      <c r="DN106" s="215"/>
      <c r="DO106" s="215"/>
      <c r="DP106" s="215"/>
      <c r="DQ106" s="215"/>
      <c r="DR106" s="215"/>
      <c r="DS106" s="215"/>
      <c r="DT106" s="215"/>
      <c r="DU106" s="215"/>
      <c r="DV106" s="215"/>
      <c r="DW106" s="215"/>
      <c r="DX106" s="215"/>
      <c r="DZ106" s="159" t="str">
        <f t="shared" si="26"/>
        <v/>
      </c>
      <c r="EA106" s="202"/>
      <c r="EB106" s="203"/>
      <c r="EC106" s="202"/>
      <c r="ED106" s="203"/>
      <c r="EE106" s="202"/>
      <c r="EF106" s="203"/>
      <c r="EG106" s="202"/>
      <c r="EH106" s="203"/>
      <c r="EI106" s="202"/>
      <c r="EJ106" s="203"/>
      <c r="EK106" s="202"/>
      <c r="EL106" s="203"/>
      <c r="EM106" s="202"/>
      <c r="EN106" s="203"/>
      <c r="EO106" s="202"/>
      <c r="EP106" s="203"/>
      <c r="EQ106" s="202"/>
      <c r="ER106" s="203"/>
      <c r="ES106" s="202"/>
      <c r="ET106" s="203"/>
      <c r="EU106" s="202"/>
      <c r="EV106" s="203"/>
      <c r="EW106" s="202"/>
      <c r="EX106" s="203"/>
      <c r="EY106" s="202"/>
      <c r="EZ106" s="203"/>
      <c r="FA106" s="202"/>
      <c r="FB106" s="203"/>
      <c r="FC106" s="202"/>
      <c r="FD106" s="203"/>
      <c r="FE106" s="202"/>
      <c r="FF106" s="203"/>
      <c r="FG106" s="202"/>
      <c r="FH106" s="203"/>
      <c r="FI106" s="202"/>
      <c r="FJ106" s="203"/>
      <c r="FK106" s="202"/>
      <c r="FL106" s="203"/>
      <c r="FM106" s="202"/>
      <c r="FN106" s="203"/>
      <c r="FO106" s="202"/>
      <c r="FP106" s="203"/>
      <c r="FQ106" s="202"/>
      <c r="FR106" s="203"/>
      <c r="FS106" s="202"/>
      <c r="FT106" s="203"/>
      <c r="FU106" s="202"/>
      <c r="FV106" s="203"/>
      <c r="FW106" s="202"/>
      <c r="FX106" s="203"/>
      <c r="FY106" s="202"/>
      <c r="FZ106" s="203"/>
      <c r="GA106" s="202"/>
      <c r="GB106" s="203"/>
      <c r="GC106" s="202"/>
      <c r="GD106" s="203"/>
      <c r="GE106" s="202"/>
      <c r="GF106" s="203"/>
      <c r="GG106" s="202"/>
      <c r="GH106" s="203"/>
      <c r="GI106" s="202"/>
      <c r="GJ106" s="203"/>
      <c r="GL106" s="159" t="str">
        <f t="shared" si="27"/>
        <v/>
      </c>
      <c r="GM106" s="202"/>
      <c r="GN106" s="203"/>
      <c r="GO106" s="202"/>
      <c r="GP106" s="203"/>
      <c r="GQ106" s="202"/>
      <c r="GR106" s="203"/>
      <c r="GS106" s="202"/>
      <c r="GT106" s="203"/>
      <c r="GU106" s="202"/>
      <c r="GV106" s="203"/>
      <c r="GW106" s="202"/>
      <c r="GX106" s="203"/>
      <c r="GY106" s="202"/>
      <c r="GZ106" s="203"/>
      <c r="HA106" s="202"/>
      <c r="HB106" s="203"/>
      <c r="HC106" s="202"/>
      <c r="HD106" s="203"/>
      <c r="HE106" s="202"/>
      <c r="HF106" s="203"/>
      <c r="HG106" s="202"/>
      <c r="HH106" s="203"/>
      <c r="HI106" s="202"/>
      <c r="HJ106" s="203"/>
      <c r="HK106" s="202"/>
      <c r="HL106" s="203"/>
      <c r="HM106" s="202"/>
      <c r="HN106" s="203"/>
      <c r="HO106" s="202"/>
      <c r="HP106" s="203"/>
      <c r="HQ106" s="202"/>
      <c r="HR106" s="203"/>
      <c r="HS106" s="202"/>
      <c r="HT106" s="203"/>
      <c r="HU106" s="202"/>
      <c r="HV106" s="203"/>
      <c r="HW106" s="202"/>
      <c r="HX106" s="203"/>
      <c r="HY106" s="202"/>
      <c r="HZ106" s="203"/>
      <c r="IA106" s="202"/>
      <c r="IB106" s="203"/>
      <c r="IC106" s="202"/>
      <c r="ID106" s="203"/>
      <c r="IE106" s="202"/>
      <c r="IF106" s="203"/>
      <c r="IG106" s="202"/>
      <c r="IH106" s="203"/>
      <c r="II106" s="202"/>
      <c r="IJ106" s="203"/>
      <c r="IK106" s="202"/>
      <c r="IL106" s="203"/>
      <c r="IM106" s="202"/>
      <c r="IN106" s="203"/>
      <c r="IO106" s="202"/>
      <c r="IP106" s="203"/>
      <c r="IQ106" s="202"/>
      <c r="IR106" s="203"/>
      <c r="IS106" s="202"/>
      <c r="IT106" s="203"/>
      <c r="IU106" s="202"/>
      <c r="IV106" s="215"/>
    </row>
    <row r="107">
      <c r="A107" s="215"/>
      <c r="B107" s="159" t="str">
        <f t="shared" si="24"/>
        <v/>
      </c>
      <c r="C107" s="199">
        <f t="shared" ref="C107:BL107" si="94">BO107+EA107+GM107</f>
        <v>0</v>
      </c>
      <c r="D107" s="199">
        <f t="shared" si="94"/>
        <v>0</v>
      </c>
      <c r="E107" s="199">
        <f t="shared" si="94"/>
        <v>0</v>
      </c>
      <c r="F107" s="199">
        <f t="shared" si="94"/>
        <v>0</v>
      </c>
      <c r="G107" s="199">
        <f t="shared" si="94"/>
        <v>0</v>
      </c>
      <c r="H107" s="199">
        <f t="shared" si="94"/>
        <v>0</v>
      </c>
      <c r="I107" s="199">
        <f t="shared" si="94"/>
        <v>0</v>
      </c>
      <c r="J107" s="199">
        <f t="shared" si="94"/>
        <v>0</v>
      </c>
      <c r="K107" s="199">
        <f t="shared" si="94"/>
        <v>0</v>
      </c>
      <c r="L107" s="199">
        <f t="shared" si="94"/>
        <v>0</v>
      </c>
      <c r="M107" s="199">
        <f t="shared" si="94"/>
        <v>0</v>
      </c>
      <c r="N107" s="199">
        <f t="shared" si="94"/>
        <v>0</v>
      </c>
      <c r="O107" s="199">
        <f t="shared" si="94"/>
        <v>0</v>
      </c>
      <c r="P107" s="199">
        <f t="shared" si="94"/>
        <v>0</v>
      </c>
      <c r="Q107" s="199">
        <f t="shared" si="94"/>
        <v>0</v>
      </c>
      <c r="R107" s="199">
        <f t="shared" si="94"/>
        <v>0</v>
      </c>
      <c r="S107" s="199">
        <f t="shared" si="94"/>
        <v>0</v>
      </c>
      <c r="T107" s="199">
        <f t="shared" si="94"/>
        <v>0</v>
      </c>
      <c r="U107" s="199">
        <f t="shared" si="94"/>
        <v>0</v>
      </c>
      <c r="V107" s="199">
        <f t="shared" si="94"/>
        <v>0</v>
      </c>
      <c r="W107" s="199">
        <f t="shared" si="94"/>
        <v>0</v>
      </c>
      <c r="X107" s="199">
        <f t="shared" si="94"/>
        <v>0</v>
      </c>
      <c r="Y107" s="199">
        <f t="shared" si="94"/>
        <v>0</v>
      </c>
      <c r="Z107" s="199">
        <f t="shared" si="94"/>
        <v>0</v>
      </c>
      <c r="AA107" s="199">
        <f t="shared" si="94"/>
        <v>0</v>
      </c>
      <c r="AB107" s="199">
        <f t="shared" si="94"/>
        <v>0</v>
      </c>
      <c r="AC107" s="199">
        <f t="shared" si="94"/>
        <v>0</v>
      </c>
      <c r="AD107" s="199">
        <f t="shared" si="94"/>
        <v>0</v>
      </c>
      <c r="AE107" s="199">
        <f t="shared" si="94"/>
        <v>0</v>
      </c>
      <c r="AF107" s="199">
        <f t="shared" si="94"/>
        <v>0</v>
      </c>
      <c r="AG107" s="199">
        <f t="shared" si="94"/>
        <v>0</v>
      </c>
      <c r="AH107" s="199">
        <f t="shared" si="94"/>
        <v>0</v>
      </c>
      <c r="AI107" s="199">
        <f t="shared" si="94"/>
        <v>0</v>
      </c>
      <c r="AJ107" s="199">
        <f t="shared" si="94"/>
        <v>0</v>
      </c>
      <c r="AK107" s="199">
        <f t="shared" si="94"/>
        <v>0</v>
      </c>
      <c r="AL107" s="199">
        <f t="shared" si="94"/>
        <v>0</v>
      </c>
      <c r="AM107" s="199">
        <f t="shared" si="94"/>
        <v>0</v>
      </c>
      <c r="AN107" s="199">
        <f t="shared" si="94"/>
        <v>0</v>
      </c>
      <c r="AO107" s="199">
        <f t="shared" si="94"/>
        <v>0</v>
      </c>
      <c r="AP107" s="199">
        <f t="shared" si="94"/>
        <v>0</v>
      </c>
      <c r="AQ107" s="199">
        <f t="shared" si="94"/>
        <v>0</v>
      </c>
      <c r="AR107" s="199">
        <f t="shared" si="94"/>
        <v>0</v>
      </c>
      <c r="AS107" s="199">
        <f t="shared" si="94"/>
        <v>0</v>
      </c>
      <c r="AT107" s="199">
        <f t="shared" si="94"/>
        <v>0</v>
      </c>
      <c r="AU107" s="199">
        <f t="shared" si="94"/>
        <v>0</v>
      </c>
      <c r="AV107" s="199">
        <f t="shared" si="94"/>
        <v>0</v>
      </c>
      <c r="AW107" s="199">
        <f t="shared" si="94"/>
        <v>0</v>
      </c>
      <c r="AX107" s="199">
        <f t="shared" si="94"/>
        <v>0</v>
      </c>
      <c r="AY107" s="199">
        <f t="shared" si="94"/>
        <v>0</v>
      </c>
      <c r="AZ107" s="199">
        <f t="shared" si="94"/>
        <v>0</v>
      </c>
      <c r="BA107" s="199">
        <f t="shared" si="94"/>
        <v>0</v>
      </c>
      <c r="BB107" s="199">
        <f t="shared" si="94"/>
        <v>0</v>
      </c>
      <c r="BC107" s="199">
        <f t="shared" si="94"/>
        <v>0</v>
      </c>
      <c r="BD107" s="199">
        <f t="shared" si="94"/>
        <v>0</v>
      </c>
      <c r="BE107" s="199">
        <f t="shared" si="94"/>
        <v>0</v>
      </c>
      <c r="BF107" s="199">
        <f t="shared" si="94"/>
        <v>0</v>
      </c>
      <c r="BG107" s="199">
        <f t="shared" si="94"/>
        <v>0</v>
      </c>
      <c r="BH107" s="199">
        <f t="shared" si="94"/>
        <v>0</v>
      </c>
      <c r="BI107" s="199">
        <f t="shared" si="94"/>
        <v>0</v>
      </c>
      <c r="BJ107" s="199">
        <f t="shared" si="94"/>
        <v>0</v>
      </c>
      <c r="BK107" s="199">
        <f t="shared" si="94"/>
        <v>0</v>
      </c>
      <c r="BL107" s="199">
        <f t="shared" si="94"/>
        <v>0</v>
      </c>
      <c r="BM107" s="151"/>
      <c r="BN107" s="215"/>
      <c r="BO107" s="215"/>
      <c r="BP107" s="215"/>
      <c r="BQ107" s="215"/>
      <c r="BR107" s="215"/>
      <c r="BS107" s="215"/>
      <c r="BT107" s="215"/>
      <c r="BU107" s="215"/>
      <c r="BV107" s="215"/>
      <c r="BW107" s="215"/>
      <c r="BX107" s="215"/>
      <c r="BY107" s="215"/>
      <c r="BZ107" s="215"/>
      <c r="CA107" s="215"/>
      <c r="CB107" s="215"/>
      <c r="CC107" s="215"/>
      <c r="CD107" s="215"/>
      <c r="CE107" s="215"/>
      <c r="CF107" s="215"/>
      <c r="CG107" s="215"/>
      <c r="CH107" s="215"/>
      <c r="CI107" s="215"/>
      <c r="CJ107" s="215"/>
      <c r="CK107" s="215"/>
      <c r="CL107" s="215"/>
      <c r="CM107" s="215"/>
      <c r="CN107" s="215"/>
      <c r="CO107" s="215"/>
      <c r="CP107" s="215"/>
      <c r="CQ107" s="215"/>
      <c r="CR107" s="215"/>
      <c r="CS107" s="215"/>
      <c r="CT107" s="215"/>
      <c r="CU107" s="215"/>
      <c r="CV107" s="215"/>
      <c r="CW107" s="215"/>
      <c r="CX107" s="215"/>
      <c r="CY107" s="215"/>
      <c r="CZ107" s="215"/>
      <c r="DA107" s="215"/>
      <c r="DB107" s="215"/>
      <c r="DC107" s="215"/>
      <c r="DD107" s="215"/>
      <c r="DE107" s="215"/>
      <c r="DF107" s="215"/>
      <c r="DG107" s="215"/>
      <c r="DH107" s="215"/>
      <c r="DI107" s="215"/>
      <c r="DJ107" s="215"/>
      <c r="DK107" s="215"/>
      <c r="DL107" s="215"/>
      <c r="DM107" s="215"/>
      <c r="DN107" s="215"/>
      <c r="DO107" s="215"/>
      <c r="DP107" s="215"/>
      <c r="DQ107" s="215"/>
      <c r="DR107" s="215"/>
      <c r="DS107" s="215"/>
      <c r="DT107" s="215"/>
      <c r="DU107" s="215"/>
      <c r="DV107" s="215"/>
      <c r="DW107" s="215"/>
      <c r="DX107" s="215"/>
      <c r="DZ107" s="159" t="str">
        <f t="shared" si="26"/>
        <v/>
      </c>
      <c r="EA107" s="202"/>
      <c r="EB107" s="203"/>
      <c r="EC107" s="202"/>
      <c r="ED107" s="203"/>
      <c r="EE107" s="202"/>
      <c r="EF107" s="203"/>
      <c r="EG107" s="202"/>
      <c r="EH107" s="203"/>
      <c r="EI107" s="202"/>
      <c r="EJ107" s="203"/>
      <c r="EK107" s="202"/>
      <c r="EL107" s="203"/>
      <c r="EM107" s="202"/>
      <c r="EN107" s="203"/>
      <c r="EO107" s="202"/>
      <c r="EP107" s="203"/>
      <c r="EQ107" s="202"/>
      <c r="ER107" s="203"/>
      <c r="ES107" s="202"/>
      <c r="ET107" s="203"/>
      <c r="EU107" s="202"/>
      <c r="EV107" s="203"/>
      <c r="EW107" s="202"/>
      <c r="EX107" s="203"/>
      <c r="EY107" s="202"/>
      <c r="EZ107" s="203"/>
      <c r="FA107" s="202"/>
      <c r="FB107" s="203"/>
      <c r="FC107" s="202"/>
      <c r="FD107" s="203"/>
      <c r="FE107" s="202"/>
      <c r="FF107" s="203"/>
      <c r="FG107" s="202"/>
      <c r="FH107" s="203"/>
      <c r="FI107" s="202"/>
      <c r="FJ107" s="203"/>
      <c r="FK107" s="202"/>
      <c r="FL107" s="203"/>
      <c r="FM107" s="202"/>
      <c r="FN107" s="203"/>
      <c r="FO107" s="202"/>
      <c r="FP107" s="203"/>
      <c r="FQ107" s="202"/>
      <c r="FR107" s="203"/>
      <c r="FS107" s="202"/>
      <c r="FT107" s="203"/>
      <c r="FU107" s="202"/>
      <c r="FV107" s="203"/>
      <c r="FW107" s="202"/>
      <c r="FX107" s="203"/>
      <c r="FY107" s="202"/>
      <c r="FZ107" s="203"/>
      <c r="GA107" s="202"/>
      <c r="GB107" s="203"/>
      <c r="GC107" s="202"/>
      <c r="GD107" s="203"/>
      <c r="GE107" s="202"/>
      <c r="GF107" s="203"/>
      <c r="GG107" s="202"/>
      <c r="GH107" s="203"/>
      <c r="GI107" s="202"/>
      <c r="GJ107" s="203"/>
      <c r="GL107" s="159" t="str">
        <f t="shared" si="27"/>
        <v/>
      </c>
      <c r="GM107" s="202"/>
      <c r="GN107" s="203"/>
      <c r="GO107" s="202"/>
      <c r="GP107" s="203"/>
      <c r="GQ107" s="202"/>
      <c r="GR107" s="203"/>
      <c r="GS107" s="202"/>
      <c r="GT107" s="203"/>
      <c r="GU107" s="202"/>
      <c r="GV107" s="203"/>
      <c r="GW107" s="202"/>
      <c r="GX107" s="203"/>
      <c r="GY107" s="202"/>
      <c r="GZ107" s="203"/>
      <c r="HA107" s="202"/>
      <c r="HB107" s="203"/>
      <c r="HC107" s="202"/>
      <c r="HD107" s="203"/>
      <c r="HE107" s="202"/>
      <c r="HF107" s="203"/>
      <c r="HG107" s="202"/>
      <c r="HH107" s="203"/>
      <c r="HI107" s="202"/>
      <c r="HJ107" s="203"/>
      <c r="HK107" s="202"/>
      <c r="HL107" s="203"/>
      <c r="HM107" s="202"/>
      <c r="HN107" s="203"/>
      <c r="HO107" s="202"/>
      <c r="HP107" s="203"/>
      <c r="HQ107" s="202"/>
      <c r="HR107" s="203"/>
      <c r="HS107" s="202"/>
      <c r="HT107" s="203"/>
      <c r="HU107" s="202"/>
      <c r="HV107" s="203"/>
      <c r="HW107" s="202"/>
      <c r="HX107" s="203"/>
      <c r="HY107" s="202"/>
      <c r="HZ107" s="203"/>
      <c r="IA107" s="202"/>
      <c r="IB107" s="203"/>
      <c r="IC107" s="202"/>
      <c r="ID107" s="203"/>
      <c r="IE107" s="202"/>
      <c r="IF107" s="203"/>
      <c r="IG107" s="202"/>
      <c r="IH107" s="203"/>
      <c r="II107" s="202"/>
      <c r="IJ107" s="203"/>
      <c r="IK107" s="202"/>
      <c r="IL107" s="203"/>
      <c r="IM107" s="202"/>
      <c r="IN107" s="203"/>
      <c r="IO107" s="202"/>
      <c r="IP107" s="203"/>
      <c r="IQ107" s="202"/>
      <c r="IR107" s="203"/>
      <c r="IS107" s="202"/>
      <c r="IT107" s="203"/>
      <c r="IU107" s="202"/>
      <c r="IV107" s="215"/>
    </row>
    <row r="108">
      <c r="A108" s="215"/>
      <c r="B108" s="159" t="str">
        <f t="shared" si="24"/>
        <v/>
      </c>
      <c r="C108" s="199">
        <f t="shared" ref="C108:BL108" si="95">BO108+EA108+GM108</f>
        <v>0</v>
      </c>
      <c r="D108" s="199">
        <f t="shared" si="95"/>
        <v>0</v>
      </c>
      <c r="E108" s="199">
        <f t="shared" si="95"/>
        <v>0</v>
      </c>
      <c r="F108" s="199">
        <f t="shared" si="95"/>
        <v>0</v>
      </c>
      <c r="G108" s="199">
        <f t="shared" si="95"/>
        <v>0</v>
      </c>
      <c r="H108" s="199">
        <f t="shared" si="95"/>
        <v>0</v>
      </c>
      <c r="I108" s="199">
        <f t="shared" si="95"/>
        <v>0</v>
      </c>
      <c r="J108" s="199">
        <f t="shared" si="95"/>
        <v>0</v>
      </c>
      <c r="K108" s="199">
        <f t="shared" si="95"/>
        <v>0</v>
      </c>
      <c r="L108" s="199">
        <f t="shared" si="95"/>
        <v>0</v>
      </c>
      <c r="M108" s="199">
        <f t="shared" si="95"/>
        <v>0</v>
      </c>
      <c r="N108" s="199">
        <f t="shared" si="95"/>
        <v>0</v>
      </c>
      <c r="O108" s="199">
        <f t="shared" si="95"/>
        <v>0</v>
      </c>
      <c r="P108" s="199">
        <f t="shared" si="95"/>
        <v>0</v>
      </c>
      <c r="Q108" s="199">
        <f t="shared" si="95"/>
        <v>0</v>
      </c>
      <c r="R108" s="199">
        <f t="shared" si="95"/>
        <v>0</v>
      </c>
      <c r="S108" s="199">
        <f t="shared" si="95"/>
        <v>0</v>
      </c>
      <c r="T108" s="199">
        <f t="shared" si="95"/>
        <v>0</v>
      </c>
      <c r="U108" s="199">
        <f t="shared" si="95"/>
        <v>0</v>
      </c>
      <c r="V108" s="199">
        <f t="shared" si="95"/>
        <v>0</v>
      </c>
      <c r="W108" s="199">
        <f t="shared" si="95"/>
        <v>0</v>
      </c>
      <c r="X108" s="199">
        <f t="shared" si="95"/>
        <v>0</v>
      </c>
      <c r="Y108" s="199">
        <f t="shared" si="95"/>
        <v>0</v>
      </c>
      <c r="Z108" s="199">
        <f t="shared" si="95"/>
        <v>0</v>
      </c>
      <c r="AA108" s="199">
        <f t="shared" si="95"/>
        <v>0</v>
      </c>
      <c r="AB108" s="199">
        <f t="shared" si="95"/>
        <v>0</v>
      </c>
      <c r="AC108" s="199">
        <f t="shared" si="95"/>
        <v>0</v>
      </c>
      <c r="AD108" s="199">
        <f t="shared" si="95"/>
        <v>0</v>
      </c>
      <c r="AE108" s="199">
        <f t="shared" si="95"/>
        <v>0</v>
      </c>
      <c r="AF108" s="199">
        <f t="shared" si="95"/>
        <v>0</v>
      </c>
      <c r="AG108" s="199">
        <f t="shared" si="95"/>
        <v>0</v>
      </c>
      <c r="AH108" s="199">
        <f t="shared" si="95"/>
        <v>0</v>
      </c>
      <c r="AI108" s="199">
        <f t="shared" si="95"/>
        <v>0</v>
      </c>
      <c r="AJ108" s="199">
        <f t="shared" si="95"/>
        <v>0</v>
      </c>
      <c r="AK108" s="199">
        <f t="shared" si="95"/>
        <v>0</v>
      </c>
      <c r="AL108" s="199">
        <f t="shared" si="95"/>
        <v>0</v>
      </c>
      <c r="AM108" s="199">
        <f t="shared" si="95"/>
        <v>0</v>
      </c>
      <c r="AN108" s="199">
        <f t="shared" si="95"/>
        <v>0</v>
      </c>
      <c r="AO108" s="199">
        <f t="shared" si="95"/>
        <v>0</v>
      </c>
      <c r="AP108" s="199">
        <f t="shared" si="95"/>
        <v>0</v>
      </c>
      <c r="AQ108" s="199">
        <f t="shared" si="95"/>
        <v>0</v>
      </c>
      <c r="AR108" s="199">
        <f t="shared" si="95"/>
        <v>0</v>
      </c>
      <c r="AS108" s="199">
        <f t="shared" si="95"/>
        <v>0</v>
      </c>
      <c r="AT108" s="199">
        <f t="shared" si="95"/>
        <v>0</v>
      </c>
      <c r="AU108" s="199">
        <f t="shared" si="95"/>
        <v>0</v>
      </c>
      <c r="AV108" s="199">
        <f t="shared" si="95"/>
        <v>0</v>
      </c>
      <c r="AW108" s="199">
        <f t="shared" si="95"/>
        <v>0</v>
      </c>
      <c r="AX108" s="199">
        <f t="shared" si="95"/>
        <v>0</v>
      </c>
      <c r="AY108" s="199">
        <f t="shared" si="95"/>
        <v>0</v>
      </c>
      <c r="AZ108" s="199">
        <f t="shared" si="95"/>
        <v>0</v>
      </c>
      <c r="BA108" s="199">
        <f t="shared" si="95"/>
        <v>0</v>
      </c>
      <c r="BB108" s="199">
        <f t="shared" si="95"/>
        <v>0</v>
      </c>
      <c r="BC108" s="199">
        <f t="shared" si="95"/>
        <v>0</v>
      </c>
      <c r="BD108" s="199">
        <f t="shared" si="95"/>
        <v>0</v>
      </c>
      <c r="BE108" s="199">
        <f t="shared" si="95"/>
        <v>0</v>
      </c>
      <c r="BF108" s="199">
        <f t="shared" si="95"/>
        <v>0</v>
      </c>
      <c r="BG108" s="199">
        <f t="shared" si="95"/>
        <v>0</v>
      </c>
      <c r="BH108" s="199">
        <f t="shared" si="95"/>
        <v>0</v>
      </c>
      <c r="BI108" s="199">
        <f t="shared" si="95"/>
        <v>0</v>
      </c>
      <c r="BJ108" s="199">
        <f t="shared" si="95"/>
        <v>0</v>
      </c>
      <c r="BK108" s="199">
        <f t="shared" si="95"/>
        <v>0</v>
      </c>
      <c r="BL108" s="191">
        <f t="shared" si="95"/>
        <v>0</v>
      </c>
      <c r="BM108" s="151"/>
      <c r="BN108" s="215"/>
      <c r="BO108" s="215"/>
      <c r="BP108" s="215"/>
      <c r="BQ108" s="215"/>
      <c r="BR108" s="215"/>
      <c r="BS108" s="215"/>
      <c r="BT108" s="215"/>
      <c r="BU108" s="215"/>
      <c r="BV108" s="215"/>
      <c r="BW108" s="215"/>
      <c r="BX108" s="215"/>
      <c r="BY108" s="215"/>
      <c r="BZ108" s="215"/>
      <c r="CA108" s="215"/>
      <c r="CB108" s="215"/>
      <c r="CC108" s="215"/>
      <c r="CD108" s="215"/>
      <c r="CE108" s="215"/>
      <c r="CF108" s="215"/>
      <c r="CG108" s="215"/>
      <c r="CH108" s="215"/>
      <c r="CI108" s="215"/>
      <c r="CJ108" s="215"/>
      <c r="CK108" s="215"/>
      <c r="CL108" s="215"/>
      <c r="CM108" s="215"/>
      <c r="CN108" s="215"/>
      <c r="CO108" s="215"/>
      <c r="CP108" s="215"/>
      <c r="CQ108" s="215"/>
      <c r="CR108" s="215"/>
      <c r="CS108" s="215"/>
      <c r="CT108" s="215"/>
      <c r="CU108" s="215"/>
      <c r="CV108" s="215"/>
      <c r="CW108" s="215"/>
      <c r="CX108" s="215"/>
      <c r="CY108" s="215"/>
      <c r="CZ108" s="215"/>
      <c r="DA108" s="215"/>
      <c r="DB108" s="215"/>
      <c r="DC108" s="215"/>
      <c r="DD108" s="215"/>
      <c r="DE108" s="215"/>
      <c r="DF108" s="215"/>
      <c r="DG108" s="215"/>
      <c r="DH108" s="215"/>
      <c r="DI108" s="215"/>
      <c r="DJ108" s="215"/>
      <c r="DK108" s="215"/>
      <c r="DL108" s="215"/>
      <c r="DM108" s="215"/>
      <c r="DN108" s="215"/>
      <c r="DO108" s="215"/>
      <c r="DP108" s="215"/>
      <c r="DQ108" s="215"/>
      <c r="DR108" s="215"/>
      <c r="DS108" s="215"/>
      <c r="DT108" s="215"/>
      <c r="DU108" s="215"/>
      <c r="DV108" s="215"/>
      <c r="DW108" s="215"/>
      <c r="DX108" s="215"/>
      <c r="EA108" s="215"/>
      <c r="EB108" s="215"/>
      <c r="EC108" s="215"/>
      <c r="ED108" s="215"/>
      <c r="EE108" s="215"/>
      <c r="EF108" s="215"/>
      <c r="EG108" s="215"/>
      <c r="EH108" s="215"/>
      <c r="EI108" s="215"/>
      <c r="EJ108" s="215"/>
      <c r="EK108" s="215"/>
      <c r="EL108" s="215"/>
      <c r="EM108" s="215"/>
      <c r="EN108" s="215"/>
      <c r="EO108" s="215"/>
      <c r="EP108" s="215"/>
      <c r="EQ108" s="215"/>
      <c r="ER108" s="215"/>
      <c r="ES108" s="215"/>
      <c r="ET108" s="215"/>
      <c r="EU108" s="215"/>
      <c r="EV108" s="215"/>
      <c r="EW108" s="215"/>
      <c r="EX108" s="215"/>
      <c r="EY108" s="215"/>
      <c r="EZ108" s="215"/>
      <c r="FA108" s="215"/>
      <c r="FB108" s="215"/>
      <c r="FC108" s="215"/>
      <c r="FD108" s="215"/>
      <c r="FE108" s="215"/>
      <c r="FF108" s="215"/>
      <c r="FG108" s="215"/>
      <c r="FH108" s="215"/>
      <c r="FI108" s="215"/>
      <c r="FJ108" s="215"/>
      <c r="FK108" s="215"/>
      <c r="FL108" s="215"/>
      <c r="FM108" s="215"/>
      <c r="FN108" s="215"/>
      <c r="FO108" s="215"/>
      <c r="FP108" s="215"/>
      <c r="FQ108" s="215"/>
      <c r="FR108" s="215"/>
      <c r="FS108" s="215"/>
      <c r="FT108" s="215"/>
      <c r="FU108" s="215"/>
      <c r="FV108" s="215"/>
      <c r="FW108" s="215"/>
      <c r="FX108" s="215"/>
      <c r="FY108" s="215"/>
      <c r="FZ108" s="215"/>
      <c r="GA108" s="215"/>
      <c r="GB108" s="215"/>
      <c r="GC108" s="215"/>
      <c r="GD108" s="215"/>
      <c r="GE108" s="215"/>
      <c r="GF108" s="215"/>
      <c r="GG108" s="215"/>
      <c r="GH108" s="215"/>
      <c r="GI108" s="215"/>
      <c r="GJ108" s="215"/>
      <c r="GM108" s="202"/>
      <c r="GN108" s="203"/>
      <c r="GO108" s="202"/>
      <c r="GP108" s="203"/>
      <c r="GQ108" s="202"/>
      <c r="GR108" s="203"/>
      <c r="GS108" s="202"/>
      <c r="GT108" s="203"/>
      <c r="GU108" s="202"/>
      <c r="GV108" s="203"/>
      <c r="GW108" s="202"/>
      <c r="GX108" s="203"/>
      <c r="GY108" s="202"/>
      <c r="GZ108" s="203"/>
      <c r="HA108" s="202"/>
      <c r="HB108" s="203"/>
      <c r="HC108" s="202"/>
      <c r="HD108" s="203"/>
      <c r="HE108" s="202"/>
      <c r="HF108" s="203"/>
      <c r="HG108" s="202"/>
      <c r="HH108" s="203"/>
      <c r="HI108" s="202"/>
      <c r="HJ108" s="203"/>
      <c r="HK108" s="202"/>
      <c r="HL108" s="203"/>
      <c r="HM108" s="202"/>
      <c r="HN108" s="203"/>
      <c r="HO108" s="202"/>
      <c r="HP108" s="203"/>
      <c r="HQ108" s="202"/>
      <c r="HR108" s="203"/>
      <c r="HS108" s="202"/>
      <c r="HT108" s="203"/>
      <c r="HU108" s="202"/>
      <c r="HV108" s="203"/>
      <c r="HW108" s="202"/>
      <c r="HX108" s="203"/>
      <c r="HY108" s="202"/>
      <c r="HZ108" s="203"/>
      <c r="IA108" s="202"/>
      <c r="IB108" s="203"/>
      <c r="IC108" s="202"/>
      <c r="ID108" s="203"/>
      <c r="IE108" s="202"/>
      <c r="IF108" s="203"/>
      <c r="IG108" s="202"/>
      <c r="IH108" s="203"/>
      <c r="II108" s="202"/>
      <c r="IJ108" s="203"/>
      <c r="IK108" s="202"/>
      <c r="IL108" s="203"/>
      <c r="IM108" s="202"/>
      <c r="IN108" s="203"/>
      <c r="IO108" s="202"/>
      <c r="IP108" s="203"/>
      <c r="IQ108" s="202"/>
      <c r="IR108" s="203"/>
      <c r="IS108" s="202"/>
      <c r="IT108" s="203"/>
      <c r="IU108" s="202"/>
      <c r="IV108" s="215"/>
    </row>
    <row r="109">
      <c r="A109" s="215"/>
      <c r="B109" s="159" t="str">
        <f t="shared" si="24"/>
        <v/>
      </c>
      <c r="C109" s="199">
        <f t="shared" ref="C109:BL109" si="96">BO109+EA109+GM109</f>
        <v>0</v>
      </c>
      <c r="D109" s="199">
        <f t="shared" si="96"/>
        <v>0</v>
      </c>
      <c r="E109" s="199">
        <f t="shared" si="96"/>
        <v>0</v>
      </c>
      <c r="F109" s="199">
        <f t="shared" si="96"/>
        <v>0</v>
      </c>
      <c r="G109" s="199">
        <f t="shared" si="96"/>
        <v>0</v>
      </c>
      <c r="H109" s="199">
        <f t="shared" si="96"/>
        <v>0</v>
      </c>
      <c r="I109" s="199">
        <f t="shared" si="96"/>
        <v>0</v>
      </c>
      <c r="J109" s="199">
        <f t="shared" si="96"/>
        <v>0</v>
      </c>
      <c r="K109" s="199">
        <f t="shared" si="96"/>
        <v>0</v>
      </c>
      <c r="L109" s="199">
        <f t="shared" si="96"/>
        <v>0</v>
      </c>
      <c r="M109" s="199">
        <f t="shared" si="96"/>
        <v>0</v>
      </c>
      <c r="N109" s="199">
        <f t="shared" si="96"/>
        <v>0</v>
      </c>
      <c r="O109" s="199">
        <f t="shared" si="96"/>
        <v>0</v>
      </c>
      <c r="P109" s="199">
        <f t="shared" si="96"/>
        <v>0</v>
      </c>
      <c r="Q109" s="199">
        <f t="shared" si="96"/>
        <v>0</v>
      </c>
      <c r="R109" s="199">
        <f t="shared" si="96"/>
        <v>0</v>
      </c>
      <c r="S109" s="199">
        <f t="shared" si="96"/>
        <v>0</v>
      </c>
      <c r="T109" s="199">
        <f t="shared" si="96"/>
        <v>0</v>
      </c>
      <c r="U109" s="199">
        <f t="shared" si="96"/>
        <v>0</v>
      </c>
      <c r="V109" s="199">
        <f t="shared" si="96"/>
        <v>0</v>
      </c>
      <c r="W109" s="199">
        <f t="shared" si="96"/>
        <v>0</v>
      </c>
      <c r="X109" s="199">
        <f t="shared" si="96"/>
        <v>0</v>
      </c>
      <c r="Y109" s="199">
        <f t="shared" si="96"/>
        <v>0</v>
      </c>
      <c r="Z109" s="199">
        <f t="shared" si="96"/>
        <v>0</v>
      </c>
      <c r="AA109" s="199">
        <f t="shared" si="96"/>
        <v>0</v>
      </c>
      <c r="AB109" s="199">
        <f t="shared" si="96"/>
        <v>0</v>
      </c>
      <c r="AC109" s="199">
        <f t="shared" si="96"/>
        <v>0</v>
      </c>
      <c r="AD109" s="199">
        <f t="shared" si="96"/>
        <v>0</v>
      </c>
      <c r="AE109" s="199">
        <f t="shared" si="96"/>
        <v>0</v>
      </c>
      <c r="AF109" s="199">
        <f t="shared" si="96"/>
        <v>0</v>
      </c>
      <c r="AG109" s="199">
        <f t="shared" si="96"/>
        <v>0</v>
      </c>
      <c r="AH109" s="199">
        <f t="shared" si="96"/>
        <v>0</v>
      </c>
      <c r="AI109" s="199">
        <f t="shared" si="96"/>
        <v>0</v>
      </c>
      <c r="AJ109" s="199">
        <f t="shared" si="96"/>
        <v>0</v>
      </c>
      <c r="AK109" s="199">
        <f t="shared" si="96"/>
        <v>0</v>
      </c>
      <c r="AL109" s="199">
        <f t="shared" si="96"/>
        <v>0</v>
      </c>
      <c r="AM109" s="199">
        <f t="shared" si="96"/>
        <v>0</v>
      </c>
      <c r="AN109" s="199">
        <f t="shared" si="96"/>
        <v>0</v>
      </c>
      <c r="AO109" s="199">
        <f t="shared" si="96"/>
        <v>0</v>
      </c>
      <c r="AP109" s="199">
        <f t="shared" si="96"/>
        <v>0</v>
      </c>
      <c r="AQ109" s="199">
        <f t="shared" si="96"/>
        <v>0</v>
      </c>
      <c r="AR109" s="199">
        <f t="shared" si="96"/>
        <v>0</v>
      </c>
      <c r="AS109" s="199">
        <f t="shared" si="96"/>
        <v>0</v>
      </c>
      <c r="AT109" s="199">
        <f t="shared" si="96"/>
        <v>0</v>
      </c>
      <c r="AU109" s="199">
        <f t="shared" si="96"/>
        <v>0</v>
      </c>
      <c r="AV109" s="199">
        <f t="shared" si="96"/>
        <v>0</v>
      </c>
      <c r="AW109" s="199">
        <f t="shared" si="96"/>
        <v>0</v>
      </c>
      <c r="AX109" s="199">
        <f t="shared" si="96"/>
        <v>0</v>
      </c>
      <c r="AY109" s="199">
        <f t="shared" si="96"/>
        <v>0</v>
      </c>
      <c r="AZ109" s="199">
        <f t="shared" si="96"/>
        <v>0</v>
      </c>
      <c r="BA109" s="199">
        <f t="shared" si="96"/>
        <v>0</v>
      </c>
      <c r="BB109" s="199">
        <f t="shared" si="96"/>
        <v>0</v>
      </c>
      <c r="BC109" s="199">
        <f t="shared" si="96"/>
        <v>0</v>
      </c>
      <c r="BD109" s="199">
        <f t="shared" si="96"/>
        <v>0</v>
      </c>
      <c r="BE109" s="199">
        <f t="shared" si="96"/>
        <v>0</v>
      </c>
      <c r="BF109" s="199">
        <f t="shared" si="96"/>
        <v>0</v>
      </c>
      <c r="BG109" s="199">
        <f t="shared" si="96"/>
        <v>0</v>
      </c>
      <c r="BH109" s="199">
        <f t="shared" si="96"/>
        <v>0</v>
      </c>
      <c r="BI109" s="199">
        <f t="shared" si="96"/>
        <v>0</v>
      </c>
      <c r="BJ109" s="199">
        <f t="shared" si="96"/>
        <v>0</v>
      </c>
      <c r="BK109" s="199">
        <f t="shared" si="96"/>
        <v>0</v>
      </c>
      <c r="BL109" s="191">
        <f t="shared" si="96"/>
        <v>0</v>
      </c>
      <c r="BM109" s="151"/>
      <c r="BN109" s="215"/>
      <c r="GM109" s="202"/>
      <c r="GN109" s="203"/>
      <c r="GO109" s="202"/>
      <c r="GP109" s="203"/>
      <c r="GQ109" s="202"/>
      <c r="GR109" s="203"/>
      <c r="GS109" s="202"/>
      <c r="GT109" s="203"/>
      <c r="GU109" s="202"/>
      <c r="GV109" s="203"/>
      <c r="GW109" s="202"/>
      <c r="GX109" s="203"/>
      <c r="GY109" s="202"/>
      <c r="GZ109" s="203"/>
      <c r="HA109" s="202"/>
      <c r="HB109" s="203"/>
      <c r="HC109" s="202"/>
      <c r="HD109" s="203"/>
      <c r="HE109" s="202"/>
      <c r="HF109" s="203"/>
      <c r="HG109" s="202"/>
      <c r="HH109" s="203"/>
      <c r="HI109" s="202"/>
      <c r="HJ109" s="203"/>
      <c r="HK109" s="202"/>
      <c r="HL109" s="203"/>
      <c r="HM109" s="202"/>
      <c r="HN109" s="203"/>
      <c r="HO109" s="202"/>
      <c r="HP109" s="203"/>
      <c r="HQ109" s="202"/>
      <c r="HR109" s="203"/>
      <c r="HS109" s="202"/>
      <c r="HT109" s="203"/>
      <c r="HU109" s="202"/>
      <c r="HV109" s="203"/>
      <c r="HW109" s="202"/>
      <c r="HX109" s="203"/>
      <c r="HY109" s="202"/>
      <c r="HZ109" s="203"/>
      <c r="IA109" s="202"/>
      <c r="IB109" s="203"/>
      <c r="IC109" s="202"/>
      <c r="ID109" s="203"/>
      <c r="IE109" s="202"/>
      <c r="IF109" s="203"/>
      <c r="IG109" s="202"/>
      <c r="IH109" s="203"/>
      <c r="II109" s="202"/>
      <c r="IJ109" s="203"/>
      <c r="IK109" s="202"/>
      <c r="IL109" s="203"/>
      <c r="IM109" s="202"/>
      <c r="IN109" s="203"/>
      <c r="IO109" s="202"/>
      <c r="IP109" s="203"/>
      <c r="IQ109" s="202"/>
      <c r="IR109" s="203"/>
      <c r="IS109" s="202"/>
      <c r="IT109" s="203"/>
      <c r="IU109" s="202"/>
    </row>
    <row r="110">
      <c r="A110" s="215"/>
      <c r="B110" s="159" t="str">
        <f t="shared" si="24"/>
        <v/>
      </c>
      <c r="C110" s="199">
        <f t="shared" ref="C110:BL110" si="97">BO110+EA110+GM110</f>
        <v>0</v>
      </c>
      <c r="D110" s="199">
        <f t="shared" si="97"/>
        <v>0</v>
      </c>
      <c r="E110" s="199">
        <f t="shared" si="97"/>
        <v>0</v>
      </c>
      <c r="F110" s="199">
        <f t="shared" si="97"/>
        <v>0</v>
      </c>
      <c r="G110" s="199">
        <f t="shared" si="97"/>
        <v>0</v>
      </c>
      <c r="H110" s="199">
        <f t="shared" si="97"/>
        <v>0</v>
      </c>
      <c r="I110" s="199">
        <f t="shared" si="97"/>
        <v>0</v>
      </c>
      <c r="J110" s="199">
        <f t="shared" si="97"/>
        <v>0</v>
      </c>
      <c r="K110" s="199">
        <f t="shared" si="97"/>
        <v>0</v>
      </c>
      <c r="L110" s="199">
        <f t="shared" si="97"/>
        <v>0</v>
      </c>
      <c r="M110" s="199">
        <f t="shared" si="97"/>
        <v>0</v>
      </c>
      <c r="N110" s="199">
        <f t="shared" si="97"/>
        <v>0</v>
      </c>
      <c r="O110" s="199">
        <f t="shared" si="97"/>
        <v>0</v>
      </c>
      <c r="P110" s="199">
        <f t="shared" si="97"/>
        <v>0</v>
      </c>
      <c r="Q110" s="199">
        <f t="shared" si="97"/>
        <v>0</v>
      </c>
      <c r="R110" s="199">
        <f t="shared" si="97"/>
        <v>0</v>
      </c>
      <c r="S110" s="199">
        <f t="shared" si="97"/>
        <v>0</v>
      </c>
      <c r="T110" s="199">
        <f t="shared" si="97"/>
        <v>0</v>
      </c>
      <c r="U110" s="199">
        <f t="shared" si="97"/>
        <v>0</v>
      </c>
      <c r="V110" s="199">
        <f t="shared" si="97"/>
        <v>0</v>
      </c>
      <c r="W110" s="199">
        <f t="shared" si="97"/>
        <v>0</v>
      </c>
      <c r="X110" s="199">
        <f t="shared" si="97"/>
        <v>0</v>
      </c>
      <c r="Y110" s="199">
        <f t="shared" si="97"/>
        <v>0</v>
      </c>
      <c r="Z110" s="199">
        <f t="shared" si="97"/>
        <v>0</v>
      </c>
      <c r="AA110" s="199">
        <f t="shared" si="97"/>
        <v>0</v>
      </c>
      <c r="AB110" s="199">
        <f t="shared" si="97"/>
        <v>0</v>
      </c>
      <c r="AC110" s="199">
        <f t="shared" si="97"/>
        <v>0</v>
      </c>
      <c r="AD110" s="199">
        <f t="shared" si="97"/>
        <v>0</v>
      </c>
      <c r="AE110" s="199">
        <f t="shared" si="97"/>
        <v>0</v>
      </c>
      <c r="AF110" s="199">
        <f t="shared" si="97"/>
        <v>0</v>
      </c>
      <c r="AG110" s="199">
        <f t="shared" si="97"/>
        <v>0</v>
      </c>
      <c r="AH110" s="199">
        <f t="shared" si="97"/>
        <v>0</v>
      </c>
      <c r="AI110" s="199">
        <f t="shared" si="97"/>
        <v>0</v>
      </c>
      <c r="AJ110" s="199">
        <f t="shared" si="97"/>
        <v>0</v>
      </c>
      <c r="AK110" s="199">
        <f t="shared" si="97"/>
        <v>0</v>
      </c>
      <c r="AL110" s="199">
        <f t="shared" si="97"/>
        <v>0</v>
      </c>
      <c r="AM110" s="199">
        <f t="shared" si="97"/>
        <v>0</v>
      </c>
      <c r="AN110" s="199">
        <f t="shared" si="97"/>
        <v>0</v>
      </c>
      <c r="AO110" s="199">
        <f t="shared" si="97"/>
        <v>0</v>
      </c>
      <c r="AP110" s="199">
        <f t="shared" si="97"/>
        <v>0</v>
      </c>
      <c r="AQ110" s="199">
        <f t="shared" si="97"/>
        <v>0</v>
      </c>
      <c r="AR110" s="199">
        <f t="shared" si="97"/>
        <v>0</v>
      </c>
      <c r="AS110" s="199">
        <f t="shared" si="97"/>
        <v>0</v>
      </c>
      <c r="AT110" s="199">
        <f t="shared" si="97"/>
        <v>0</v>
      </c>
      <c r="AU110" s="199">
        <f t="shared" si="97"/>
        <v>0</v>
      </c>
      <c r="AV110" s="199">
        <f t="shared" si="97"/>
        <v>0</v>
      </c>
      <c r="AW110" s="199">
        <f t="shared" si="97"/>
        <v>0</v>
      </c>
      <c r="AX110" s="199">
        <f t="shared" si="97"/>
        <v>0</v>
      </c>
      <c r="AY110" s="199">
        <f t="shared" si="97"/>
        <v>0</v>
      </c>
      <c r="AZ110" s="199">
        <f t="shared" si="97"/>
        <v>0</v>
      </c>
      <c r="BA110" s="199">
        <f t="shared" si="97"/>
        <v>0</v>
      </c>
      <c r="BB110" s="199">
        <f t="shared" si="97"/>
        <v>0</v>
      </c>
      <c r="BC110" s="199">
        <f t="shared" si="97"/>
        <v>0</v>
      </c>
      <c r="BD110" s="199">
        <f t="shared" si="97"/>
        <v>0</v>
      </c>
      <c r="BE110" s="199">
        <f t="shared" si="97"/>
        <v>0</v>
      </c>
      <c r="BF110" s="199">
        <f t="shared" si="97"/>
        <v>0</v>
      </c>
      <c r="BG110" s="199">
        <f t="shared" si="97"/>
        <v>0</v>
      </c>
      <c r="BH110" s="199">
        <f t="shared" si="97"/>
        <v>0</v>
      </c>
      <c r="BI110" s="199">
        <f t="shared" si="97"/>
        <v>0</v>
      </c>
      <c r="BJ110" s="199">
        <f t="shared" si="97"/>
        <v>0</v>
      </c>
      <c r="BK110" s="199">
        <f t="shared" si="97"/>
        <v>0</v>
      </c>
      <c r="BL110" s="191">
        <f t="shared" si="97"/>
        <v>0</v>
      </c>
      <c r="BM110" s="151"/>
      <c r="BN110" s="215"/>
      <c r="GM110" s="202"/>
      <c r="GN110" s="203"/>
      <c r="GO110" s="202"/>
      <c r="GP110" s="203"/>
      <c r="GQ110" s="202"/>
      <c r="GR110" s="203"/>
      <c r="GS110" s="202"/>
      <c r="GT110" s="203"/>
      <c r="GU110" s="202"/>
      <c r="GV110" s="203"/>
      <c r="GW110" s="202"/>
      <c r="GX110" s="203"/>
      <c r="GY110" s="202"/>
      <c r="GZ110" s="203"/>
      <c r="HA110" s="202"/>
      <c r="HB110" s="203"/>
      <c r="HC110" s="202"/>
      <c r="HD110" s="203"/>
      <c r="HE110" s="202"/>
      <c r="HF110" s="203"/>
      <c r="HG110" s="202"/>
      <c r="HH110" s="203"/>
      <c r="HI110" s="202"/>
      <c r="HJ110" s="203"/>
      <c r="HK110" s="202"/>
      <c r="HL110" s="203"/>
      <c r="HM110" s="202"/>
      <c r="HN110" s="203"/>
      <c r="HO110" s="202"/>
      <c r="HP110" s="203"/>
      <c r="HQ110" s="202"/>
      <c r="HR110" s="203"/>
      <c r="HS110" s="202"/>
      <c r="HT110" s="203"/>
      <c r="HU110" s="202"/>
      <c r="HV110" s="203"/>
      <c r="HW110" s="202"/>
      <c r="HX110" s="203"/>
      <c r="HY110" s="202"/>
      <c r="HZ110" s="203"/>
      <c r="IA110" s="202"/>
      <c r="IB110" s="203"/>
      <c r="IC110" s="202"/>
      <c r="ID110" s="203"/>
      <c r="IE110" s="202"/>
      <c r="IF110" s="203"/>
      <c r="IG110" s="202"/>
      <c r="IH110" s="203"/>
      <c r="II110" s="202"/>
      <c r="IJ110" s="203"/>
      <c r="IK110" s="202"/>
      <c r="IL110" s="203"/>
      <c r="IM110" s="202"/>
      <c r="IN110" s="203"/>
      <c r="IO110" s="202"/>
      <c r="IP110" s="203"/>
      <c r="IQ110" s="202"/>
      <c r="IR110" s="203"/>
      <c r="IS110" s="202"/>
      <c r="IT110" s="203"/>
      <c r="IU110" s="202"/>
    </row>
    <row r="111">
      <c r="A111" s="215"/>
      <c r="B111" s="159" t="str">
        <f t="shared" si="24"/>
        <v/>
      </c>
      <c r="C111" s="199">
        <f t="shared" ref="C111:BL111" si="98">BO111+EA111+GM111</f>
        <v>0</v>
      </c>
      <c r="D111" s="199">
        <f t="shared" si="98"/>
        <v>0</v>
      </c>
      <c r="E111" s="199">
        <f t="shared" si="98"/>
        <v>0</v>
      </c>
      <c r="F111" s="199">
        <f t="shared" si="98"/>
        <v>0</v>
      </c>
      <c r="G111" s="199">
        <f t="shared" si="98"/>
        <v>0</v>
      </c>
      <c r="H111" s="199">
        <f t="shared" si="98"/>
        <v>0</v>
      </c>
      <c r="I111" s="199">
        <f t="shared" si="98"/>
        <v>0</v>
      </c>
      <c r="J111" s="199">
        <f t="shared" si="98"/>
        <v>0</v>
      </c>
      <c r="K111" s="199">
        <f t="shared" si="98"/>
        <v>0</v>
      </c>
      <c r="L111" s="199">
        <f t="shared" si="98"/>
        <v>0</v>
      </c>
      <c r="M111" s="199">
        <f t="shared" si="98"/>
        <v>0</v>
      </c>
      <c r="N111" s="199">
        <f t="shared" si="98"/>
        <v>0</v>
      </c>
      <c r="O111" s="199">
        <f t="shared" si="98"/>
        <v>0</v>
      </c>
      <c r="P111" s="199">
        <f t="shared" si="98"/>
        <v>0</v>
      </c>
      <c r="Q111" s="199">
        <f t="shared" si="98"/>
        <v>0</v>
      </c>
      <c r="R111" s="199">
        <f t="shared" si="98"/>
        <v>0</v>
      </c>
      <c r="S111" s="199">
        <f t="shared" si="98"/>
        <v>0</v>
      </c>
      <c r="T111" s="199">
        <f t="shared" si="98"/>
        <v>0</v>
      </c>
      <c r="U111" s="199">
        <f t="shared" si="98"/>
        <v>0</v>
      </c>
      <c r="V111" s="199">
        <f t="shared" si="98"/>
        <v>0</v>
      </c>
      <c r="W111" s="199">
        <f t="shared" si="98"/>
        <v>0</v>
      </c>
      <c r="X111" s="199">
        <f t="shared" si="98"/>
        <v>0</v>
      </c>
      <c r="Y111" s="199">
        <f t="shared" si="98"/>
        <v>0</v>
      </c>
      <c r="Z111" s="199">
        <f t="shared" si="98"/>
        <v>0</v>
      </c>
      <c r="AA111" s="199">
        <f t="shared" si="98"/>
        <v>0</v>
      </c>
      <c r="AB111" s="199">
        <f t="shared" si="98"/>
        <v>0</v>
      </c>
      <c r="AC111" s="199">
        <f t="shared" si="98"/>
        <v>0</v>
      </c>
      <c r="AD111" s="199">
        <f t="shared" si="98"/>
        <v>0</v>
      </c>
      <c r="AE111" s="199">
        <f t="shared" si="98"/>
        <v>0</v>
      </c>
      <c r="AF111" s="199">
        <f t="shared" si="98"/>
        <v>0</v>
      </c>
      <c r="AG111" s="199">
        <f t="shared" si="98"/>
        <v>0</v>
      </c>
      <c r="AH111" s="199">
        <f t="shared" si="98"/>
        <v>0</v>
      </c>
      <c r="AI111" s="199">
        <f t="shared" si="98"/>
        <v>0</v>
      </c>
      <c r="AJ111" s="199">
        <f t="shared" si="98"/>
        <v>0</v>
      </c>
      <c r="AK111" s="199">
        <f t="shared" si="98"/>
        <v>0</v>
      </c>
      <c r="AL111" s="199">
        <f t="shared" si="98"/>
        <v>0</v>
      </c>
      <c r="AM111" s="199">
        <f t="shared" si="98"/>
        <v>0</v>
      </c>
      <c r="AN111" s="199">
        <f t="shared" si="98"/>
        <v>0</v>
      </c>
      <c r="AO111" s="199">
        <f t="shared" si="98"/>
        <v>0</v>
      </c>
      <c r="AP111" s="199">
        <f t="shared" si="98"/>
        <v>0</v>
      </c>
      <c r="AQ111" s="199">
        <f t="shared" si="98"/>
        <v>0</v>
      </c>
      <c r="AR111" s="199">
        <f t="shared" si="98"/>
        <v>0</v>
      </c>
      <c r="AS111" s="199">
        <f t="shared" si="98"/>
        <v>0</v>
      </c>
      <c r="AT111" s="199">
        <f t="shared" si="98"/>
        <v>0</v>
      </c>
      <c r="AU111" s="199">
        <f t="shared" si="98"/>
        <v>0</v>
      </c>
      <c r="AV111" s="199">
        <f t="shared" si="98"/>
        <v>0</v>
      </c>
      <c r="AW111" s="199">
        <f t="shared" si="98"/>
        <v>0</v>
      </c>
      <c r="AX111" s="199">
        <f t="shared" si="98"/>
        <v>0</v>
      </c>
      <c r="AY111" s="199">
        <f t="shared" si="98"/>
        <v>0</v>
      </c>
      <c r="AZ111" s="199">
        <f t="shared" si="98"/>
        <v>0</v>
      </c>
      <c r="BA111" s="199">
        <f t="shared" si="98"/>
        <v>0</v>
      </c>
      <c r="BB111" s="199">
        <f t="shared" si="98"/>
        <v>0</v>
      </c>
      <c r="BC111" s="199">
        <f t="shared" si="98"/>
        <v>0</v>
      </c>
      <c r="BD111" s="199">
        <f t="shared" si="98"/>
        <v>0</v>
      </c>
      <c r="BE111" s="199">
        <f t="shared" si="98"/>
        <v>0</v>
      </c>
      <c r="BF111" s="199">
        <f t="shared" si="98"/>
        <v>0</v>
      </c>
      <c r="BG111" s="199">
        <f t="shared" si="98"/>
        <v>0</v>
      </c>
      <c r="BH111" s="199">
        <f t="shared" si="98"/>
        <v>0</v>
      </c>
      <c r="BI111" s="199">
        <f t="shared" si="98"/>
        <v>0</v>
      </c>
      <c r="BJ111" s="199">
        <f t="shared" si="98"/>
        <v>0</v>
      </c>
      <c r="BK111" s="199">
        <f t="shared" si="98"/>
        <v>0</v>
      </c>
      <c r="BL111" s="191">
        <f t="shared" si="98"/>
        <v>0</v>
      </c>
      <c r="BM111" s="151"/>
      <c r="BN111" s="215"/>
      <c r="GM111" s="202"/>
      <c r="GN111" s="203"/>
      <c r="GO111" s="202"/>
      <c r="GP111" s="203"/>
      <c r="GQ111" s="202"/>
      <c r="GR111" s="203"/>
      <c r="GS111" s="202"/>
      <c r="GT111" s="203"/>
      <c r="GU111" s="202"/>
      <c r="GV111" s="203"/>
      <c r="GW111" s="202"/>
      <c r="GX111" s="203"/>
      <c r="GY111" s="202"/>
      <c r="GZ111" s="203"/>
      <c r="HA111" s="202"/>
      <c r="HB111" s="203"/>
      <c r="HC111" s="202"/>
      <c r="HD111" s="203"/>
      <c r="HE111" s="202"/>
      <c r="HF111" s="203"/>
      <c r="HG111" s="202"/>
      <c r="HH111" s="203"/>
      <c r="HI111" s="202"/>
      <c r="HJ111" s="203"/>
      <c r="HK111" s="202"/>
      <c r="HL111" s="203"/>
      <c r="HM111" s="202"/>
      <c r="HN111" s="203"/>
      <c r="HO111" s="202"/>
      <c r="HP111" s="203"/>
      <c r="HQ111" s="202"/>
      <c r="HR111" s="203"/>
      <c r="HS111" s="202"/>
      <c r="HT111" s="203"/>
      <c r="HU111" s="202"/>
      <c r="HV111" s="203"/>
      <c r="HW111" s="202"/>
      <c r="HX111" s="203"/>
      <c r="HY111" s="202"/>
      <c r="HZ111" s="203"/>
      <c r="IA111" s="202"/>
      <c r="IB111" s="203"/>
      <c r="IC111" s="202"/>
      <c r="ID111" s="203"/>
      <c r="IE111" s="202"/>
      <c r="IF111" s="203"/>
      <c r="IG111" s="202"/>
      <c r="IH111" s="203"/>
      <c r="II111" s="202"/>
      <c r="IJ111" s="203"/>
      <c r="IK111" s="202"/>
      <c r="IL111" s="203"/>
      <c r="IM111" s="202"/>
      <c r="IN111" s="203"/>
      <c r="IO111" s="202"/>
      <c r="IP111" s="203"/>
      <c r="IQ111" s="202"/>
      <c r="IR111" s="203"/>
      <c r="IS111" s="202"/>
      <c r="IT111" s="203"/>
      <c r="IU111" s="202"/>
    </row>
    <row r="112">
      <c r="A112" s="215"/>
      <c r="B112" s="159" t="str">
        <f t="shared" si="24"/>
        <v/>
      </c>
      <c r="C112" s="199">
        <f t="shared" ref="C112:BL112" si="99">BO112+EA112+GM112</f>
        <v>0</v>
      </c>
      <c r="D112" s="199">
        <f t="shared" si="99"/>
        <v>0</v>
      </c>
      <c r="E112" s="199">
        <f t="shared" si="99"/>
        <v>0</v>
      </c>
      <c r="F112" s="199">
        <f t="shared" si="99"/>
        <v>0</v>
      </c>
      <c r="G112" s="199">
        <f t="shared" si="99"/>
        <v>0</v>
      </c>
      <c r="H112" s="199">
        <f t="shared" si="99"/>
        <v>0</v>
      </c>
      <c r="I112" s="199">
        <f t="shared" si="99"/>
        <v>0</v>
      </c>
      <c r="J112" s="199">
        <f t="shared" si="99"/>
        <v>0</v>
      </c>
      <c r="K112" s="199">
        <f t="shared" si="99"/>
        <v>0</v>
      </c>
      <c r="L112" s="199">
        <f t="shared" si="99"/>
        <v>0</v>
      </c>
      <c r="M112" s="199">
        <f t="shared" si="99"/>
        <v>0</v>
      </c>
      <c r="N112" s="199">
        <f t="shared" si="99"/>
        <v>0</v>
      </c>
      <c r="O112" s="199">
        <f t="shared" si="99"/>
        <v>0</v>
      </c>
      <c r="P112" s="199">
        <f t="shared" si="99"/>
        <v>0</v>
      </c>
      <c r="Q112" s="199">
        <f t="shared" si="99"/>
        <v>0</v>
      </c>
      <c r="R112" s="199">
        <f t="shared" si="99"/>
        <v>0</v>
      </c>
      <c r="S112" s="199">
        <f t="shared" si="99"/>
        <v>0</v>
      </c>
      <c r="T112" s="199">
        <f t="shared" si="99"/>
        <v>0</v>
      </c>
      <c r="U112" s="199">
        <f t="shared" si="99"/>
        <v>0</v>
      </c>
      <c r="V112" s="199">
        <f t="shared" si="99"/>
        <v>0</v>
      </c>
      <c r="W112" s="199">
        <f t="shared" si="99"/>
        <v>0</v>
      </c>
      <c r="X112" s="199">
        <f t="shared" si="99"/>
        <v>0</v>
      </c>
      <c r="Y112" s="199">
        <f t="shared" si="99"/>
        <v>0</v>
      </c>
      <c r="Z112" s="199">
        <f t="shared" si="99"/>
        <v>0</v>
      </c>
      <c r="AA112" s="199">
        <f t="shared" si="99"/>
        <v>0</v>
      </c>
      <c r="AB112" s="199">
        <f t="shared" si="99"/>
        <v>0</v>
      </c>
      <c r="AC112" s="199">
        <f t="shared" si="99"/>
        <v>0</v>
      </c>
      <c r="AD112" s="199">
        <f t="shared" si="99"/>
        <v>0</v>
      </c>
      <c r="AE112" s="199">
        <f t="shared" si="99"/>
        <v>0</v>
      </c>
      <c r="AF112" s="199">
        <f t="shared" si="99"/>
        <v>0</v>
      </c>
      <c r="AG112" s="199">
        <f t="shared" si="99"/>
        <v>0</v>
      </c>
      <c r="AH112" s="199">
        <f t="shared" si="99"/>
        <v>0</v>
      </c>
      <c r="AI112" s="199">
        <f t="shared" si="99"/>
        <v>0</v>
      </c>
      <c r="AJ112" s="199">
        <f t="shared" si="99"/>
        <v>0</v>
      </c>
      <c r="AK112" s="199">
        <f t="shared" si="99"/>
        <v>0</v>
      </c>
      <c r="AL112" s="199">
        <f t="shared" si="99"/>
        <v>0</v>
      </c>
      <c r="AM112" s="199">
        <f t="shared" si="99"/>
        <v>0</v>
      </c>
      <c r="AN112" s="199">
        <f t="shared" si="99"/>
        <v>0</v>
      </c>
      <c r="AO112" s="199">
        <f t="shared" si="99"/>
        <v>0</v>
      </c>
      <c r="AP112" s="199">
        <f t="shared" si="99"/>
        <v>0</v>
      </c>
      <c r="AQ112" s="199">
        <f t="shared" si="99"/>
        <v>0</v>
      </c>
      <c r="AR112" s="199">
        <f t="shared" si="99"/>
        <v>0</v>
      </c>
      <c r="AS112" s="199">
        <f t="shared" si="99"/>
        <v>0</v>
      </c>
      <c r="AT112" s="199">
        <f t="shared" si="99"/>
        <v>0</v>
      </c>
      <c r="AU112" s="199">
        <f t="shared" si="99"/>
        <v>0</v>
      </c>
      <c r="AV112" s="199">
        <f t="shared" si="99"/>
        <v>0</v>
      </c>
      <c r="AW112" s="199">
        <f t="shared" si="99"/>
        <v>0</v>
      </c>
      <c r="AX112" s="199">
        <f t="shared" si="99"/>
        <v>0</v>
      </c>
      <c r="AY112" s="199">
        <f t="shared" si="99"/>
        <v>0</v>
      </c>
      <c r="AZ112" s="199">
        <f t="shared" si="99"/>
        <v>0</v>
      </c>
      <c r="BA112" s="199">
        <f t="shared" si="99"/>
        <v>0</v>
      </c>
      <c r="BB112" s="199">
        <f t="shared" si="99"/>
        <v>0</v>
      </c>
      <c r="BC112" s="199">
        <f t="shared" si="99"/>
        <v>0</v>
      </c>
      <c r="BD112" s="199">
        <f t="shared" si="99"/>
        <v>0</v>
      </c>
      <c r="BE112" s="199">
        <f t="shared" si="99"/>
        <v>0</v>
      </c>
      <c r="BF112" s="199">
        <f t="shared" si="99"/>
        <v>0</v>
      </c>
      <c r="BG112" s="199">
        <f t="shared" si="99"/>
        <v>0</v>
      </c>
      <c r="BH112" s="199">
        <f t="shared" si="99"/>
        <v>0</v>
      </c>
      <c r="BI112" s="199">
        <f t="shared" si="99"/>
        <v>0</v>
      </c>
      <c r="BJ112" s="199">
        <f t="shared" si="99"/>
        <v>0</v>
      </c>
      <c r="BK112" s="199">
        <f t="shared" si="99"/>
        <v>0</v>
      </c>
      <c r="BL112" s="191">
        <f t="shared" si="99"/>
        <v>0</v>
      </c>
      <c r="BM112" s="151"/>
      <c r="BN112" s="215"/>
      <c r="GM112" s="202"/>
      <c r="GN112" s="203"/>
      <c r="GO112" s="202"/>
      <c r="GP112" s="203"/>
      <c r="GQ112" s="202"/>
      <c r="GR112" s="203"/>
      <c r="GS112" s="202"/>
      <c r="GT112" s="203"/>
      <c r="GU112" s="202"/>
      <c r="GV112" s="203"/>
      <c r="GW112" s="202"/>
      <c r="GX112" s="203"/>
      <c r="GY112" s="202"/>
      <c r="GZ112" s="203"/>
      <c r="HA112" s="202"/>
      <c r="HB112" s="203"/>
      <c r="HC112" s="202"/>
      <c r="HD112" s="203"/>
      <c r="HE112" s="202"/>
      <c r="HF112" s="203"/>
      <c r="HG112" s="202"/>
      <c r="HH112" s="203"/>
      <c r="HI112" s="202"/>
      <c r="HJ112" s="203"/>
      <c r="HK112" s="202"/>
      <c r="HL112" s="203"/>
      <c r="HM112" s="202"/>
      <c r="HN112" s="203"/>
      <c r="HO112" s="202"/>
      <c r="HP112" s="203"/>
      <c r="HQ112" s="202"/>
      <c r="HR112" s="203"/>
      <c r="HS112" s="202"/>
      <c r="HT112" s="203"/>
      <c r="HU112" s="202"/>
      <c r="HV112" s="203"/>
      <c r="HW112" s="202"/>
      <c r="HX112" s="203"/>
      <c r="HY112" s="202"/>
      <c r="HZ112" s="203"/>
      <c r="IA112" s="202"/>
      <c r="IB112" s="203"/>
      <c r="IC112" s="202"/>
      <c r="ID112" s="203"/>
      <c r="IE112" s="202"/>
      <c r="IF112" s="203"/>
      <c r="IG112" s="202"/>
      <c r="IH112" s="203"/>
      <c r="II112" s="202"/>
      <c r="IJ112" s="203"/>
      <c r="IK112" s="202"/>
      <c r="IL112" s="203"/>
      <c r="IM112" s="202"/>
      <c r="IN112" s="203"/>
      <c r="IO112" s="202"/>
      <c r="IP112" s="203"/>
      <c r="IQ112" s="202"/>
      <c r="IR112" s="203"/>
      <c r="IS112" s="202"/>
      <c r="IT112" s="203"/>
      <c r="IU112" s="202"/>
    </row>
    <row r="113">
      <c r="A113" s="215"/>
      <c r="BM113" s="151"/>
      <c r="BN113" s="215"/>
      <c r="GM113" s="202"/>
      <c r="GN113" s="203"/>
      <c r="GO113" s="202"/>
      <c r="GP113" s="203"/>
      <c r="GQ113" s="202"/>
      <c r="GR113" s="203"/>
      <c r="GS113" s="202"/>
      <c r="GT113" s="203"/>
      <c r="GU113" s="202"/>
      <c r="GV113" s="203"/>
      <c r="GW113" s="202"/>
      <c r="GX113" s="203"/>
      <c r="GY113" s="202"/>
      <c r="GZ113" s="203"/>
      <c r="HA113" s="202"/>
      <c r="HB113" s="203"/>
      <c r="HC113" s="202"/>
      <c r="HD113" s="203"/>
      <c r="HE113" s="202"/>
      <c r="HF113" s="203"/>
      <c r="HG113" s="202"/>
      <c r="HH113" s="203"/>
      <c r="HI113" s="202"/>
      <c r="HJ113" s="203"/>
      <c r="HK113" s="202"/>
      <c r="HL113" s="203"/>
      <c r="HM113" s="202"/>
      <c r="HN113" s="203"/>
      <c r="HO113" s="202"/>
      <c r="HP113" s="203"/>
      <c r="HQ113" s="202"/>
      <c r="HR113" s="203"/>
      <c r="HS113" s="202"/>
      <c r="HT113" s="203"/>
      <c r="HU113" s="202"/>
      <c r="HV113" s="203"/>
      <c r="HW113" s="202"/>
      <c r="HX113" s="203"/>
      <c r="HY113" s="202"/>
      <c r="HZ113" s="203"/>
      <c r="IA113" s="202"/>
      <c r="IB113" s="203"/>
      <c r="IC113" s="202"/>
      <c r="ID113" s="203"/>
      <c r="IE113" s="202"/>
      <c r="IF113" s="203"/>
      <c r="IG113" s="202"/>
      <c r="IH113" s="203"/>
      <c r="II113" s="202"/>
      <c r="IJ113" s="203"/>
      <c r="IK113" s="202"/>
      <c r="IL113" s="203"/>
      <c r="IM113" s="202"/>
      <c r="IN113" s="203"/>
      <c r="IO113" s="202"/>
      <c r="IP113" s="203"/>
      <c r="IQ113" s="202"/>
      <c r="IR113" s="203"/>
      <c r="IS113" s="202"/>
      <c r="IT113" s="203"/>
      <c r="IU113" s="202"/>
    </row>
    <row r="114">
      <c r="A114" s="215"/>
      <c r="BM114" s="151"/>
      <c r="BN114" s="215"/>
      <c r="GM114" s="202"/>
      <c r="GN114" s="203"/>
      <c r="GO114" s="202"/>
      <c r="GP114" s="203"/>
      <c r="GQ114" s="202"/>
      <c r="GR114" s="203"/>
      <c r="GS114" s="202"/>
      <c r="GT114" s="203"/>
      <c r="GU114" s="202"/>
      <c r="GV114" s="203"/>
      <c r="GW114" s="202"/>
      <c r="GX114" s="203"/>
      <c r="GY114" s="202"/>
      <c r="GZ114" s="203"/>
      <c r="HA114" s="202"/>
      <c r="HB114" s="203"/>
      <c r="HC114" s="202"/>
      <c r="HD114" s="203"/>
      <c r="HE114" s="202"/>
      <c r="HF114" s="203"/>
      <c r="HG114" s="202"/>
      <c r="HH114" s="203"/>
      <c r="HI114" s="202"/>
      <c r="HJ114" s="203"/>
      <c r="HK114" s="202"/>
      <c r="HL114" s="203"/>
      <c r="HM114" s="202"/>
      <c r="HN114" s="203"/>
      <c r="HO114" s="202"/>
      <c r="HP114" s="203"/>
      <c r="HQ114" s="202"/>
      <c r="HR114" s="203"/>
      <c r="HS114" s="202"/>
      <c r="HT114" s="203"/>
      <c r="HU114" s="202"/>
      <c r="HV114" s="203"/>
      <c r="HW114" s="202"/>
      <c r="HX114" s="203"/>
      <c r="HY114" s="202"/>
      <c r="HZ114" s="203"/>
      <c r="IA114" s="202"/>
      <c r="IB114" s="203"/>
      <c r="IC114" s="202"/>
      <c r="ID114" s="203"/>
      <c r="IE114" s="202"/>
      <c r="IF114" s="203"/>
      <c r="IG114" s="202"/>
      <c r="IH114" s="203"/>
      <c r="II114" s="202"/>
      <c r="IJ114" s="203"/>
      <c r="IK114" s="202"/>
      <c r="IL114" s="203"/>
      <c r="IM114" s="202"/>
      <c r="IN114" s="203"/>
      <c r="IO114" s="202"/>
      <c r="IP114" s="203"/>
      <c r="IQ114" s="202"/>
      <c r="IR114" s="203"/>
      <c r="IS114" s="202"/>
      <c r="IT114" s="203"/>
      <c r="IU114" s="202"/>
    </row>
    <row r="115">
      <c r="A115" s="215"/>
      <c r="BM115" s="151"/>
      <c r="BN115" s="215"/>
      <c r="GM115" s="202"/>
      <c r="GN115" s="203"/>
      <c r="GO115" s="202"/>
      <c r="GP115" s="203"/>
      <c r="GQ115" s="202"/>
      <c r="GR115" s="203"/>
      <c r="GS115" s="202"/>
      <c r="GT115" s="203"/>
      <c r="GU115" s="202"/>
      <c r="GV115" s="203"/>
      <c r="GW115" s="202"/>
      <c r="GX115" s="203"/>
      <c r="GY115" s="202"/>
      <c r="GZ115" s="203"/>
      <c r="HA115" s="202"/>
      <c r="HB115" s="203"/>
      <c r="HC115" s="202"/>
      <c r="HD115" s="203"/>
      <c r="HE115" s="202"/>
      <c r="HF115" s="203"/>
      <c r="HG115" s="202"/>
      <c r="HH115" s="203"/>
      <c r="HI115" s="202"/>
      <c r="HJ115" s="203"/>
      <c r="HK115" s="202"/>
      <c r="HL115" s="203"/>
      <c r="HM115" s="202"/>
      <c r="HN115" s="203"/>
      <c r="HO115" s="202"/>
      <c r="HP115" s="203"/>
      <c r="HQ115" s="202"/>
      <c r="HR115" s="203"/>
      <c r="HS115" s="202"/>
      <c r="HT115" s="203"/>
      <c r="HU115" s="202"/>
      <c r="HV115" s="203"/>
      <c r="HW115" s="202"/>
      <c r="HX115" s="203"/>
      <c r="HY115" s="202"/>
      <c r="HZ115" s="203"/>
      <c r="IA115" s="202"/>
      <c r="IB115" s="203"/>
      <c r="IC115" s="202"/>
      <c r="ID115" s="203"/>
      <c r="IE115" s="202"/>
      <c r="IF115" s="203"/>
      <c r="IG115" s="202"/>
      <c r="IH115" s="203"/>
      <c r="II115" s="202"/>
      <c r="IJ115" s="203"/>
      <c r="IK115" s="202"/>
      <c r="IL115" s="203"/>
      <c r="IM115" s="202"/>
      <c r="IN115" s="203"/>
      <c r="IO115" s="202"/>
      <c r="IP115" s="203"/>
      <c r="IQ115" s="202"/>
      <c r="IR115" s="203"/>
      <c r="IS115" s="202"/>
      <c r="IT115" s="203"/>
      <c r="IU115" s="202"/>
    </row>
    <row r="116">
      <c r="A116" s="215"/>
      <c r="BM116" s="151"/>
      <c r="BN116" s="215"/>
    </row>
    <row r="117">
      <c r="A117" s="215"/>
      <c r="BM117" s="151"/>
      <c r="BN117" s="215"/>
    </row>
    <row r="118">
      <c r="A118" s="215"/>
      <c r="BM118" s="151"/>
      <c r="BN118" s="215"/>
    </row>
    <row r="119">
      <c r="A119" s="215"/>
      <c r="BM119" s="151"/>
      <c r="BN119" s="215"/>
    </row>
    <row r="120">
      <c r="A120" s="215"/>
      <c r="BM120" s="151"/>
      <c r="BN120" s="215"/>
    </row>
    <row r="121">
      <c r="A121" s="215"/>
      <c r="BM121" s="151"/>
      <c r="BN121" s="215"/>
    </row>
    <row r="122">
      <c r="A122" s="215"/>
      <c r="BM122" s="151"/>
      <c r="BN122" s="215"/>
    </row>
    <row r="123">
      <c r="A123" s="215"/>
      <c r="BM123" s="151"/>
      <c r="BN123" s="215"/>
    </row>
    <row r="124">
      <c r="A124" s="215"/>
      <c r="BM124" s="151"/>
      <c r="BN124" s="215"/>
    </row>
    <row r="125">
      <c r="A125" s="215"/>
      <c r="BM125" s="151"/>
      <c r="BN125" s="215"/>
    </row>
    <row r="126">
      <c r="BM126" s="151"/>
    </row>
    <row r="127">
      <c r="BM127" s="151"/>
    </row>
    <row r="128">
      <c r="BM128" s="151"/>
    </row>
    <row r="129">
      <c r="BM129" s="151"/>
    </row>
    <row r="130">
      <c r="BM130" s="151"/>
    </row>
    <row r="131">
      <c r="BM131" s="151"/>
    </row>
    <row r="132">
      <c r="BM132" s="151"/>
    </row>
    <row r="133">
      <c r="BM133" s="151"/>
    </row>
    <row r="134">
      <c r="BM134" s="151"/>
    </row>
    <row r="135">
      <c r="BM135" s="151"/>
    </row>
    <row r="136">
      <c r="BM136" s="151"/>
    </row>
    <row r="137">
      <c r="BM137" s="151"/>
    </row>
    <row r="138">
      <c r="BM138" s="151"/>
    </row>
    <row r="139">
      <c r="BM139" s="151"/>
    </row>
    <row r="140">
      <c r="BM140" s="151"/>
    </row>
    <row r="141">
      <c r="BM141" s="151"/>
    </row>
    <row r="142">
      <c r="BM142" s="151"/>
    </row>
    <row r="143">
      <c r="BM143" s="151"/>
    </row>
    <row r="144">
      <c r="BM144" s="151"/>
    </row>
    <row r="145">
      <c r="BM145" s="151"/>
    </row>
    <row r="146">
      <c r="BM146" s="151"/>
    </row>
    <row r="147">
      <c r="BM147" s="151"/>
    </row>
    <row r="148">
      <c r="BM148" s="151"/>
    </row>
    <row r="149">
      <c r="BM149" s="151"/>
    </row>
    <row r="150">
      <c r="BM150" s="151"/>
    </row>
    <row r="151">
      <c r="BM151" s="151"/>
    </row>
    <row r="152">
      <c r="BM152" s="151"/>
    </row>
    <row r="153">
      <c r="BM153" s="151"/>
    </row>
    <row r="154">
      <c r="BM154" s="151"/>
    </row>
    <row r="155">
      <c r="BM155" s="151"/>
    </row>
    <row r="156">
      <c r="BM156" s="151"/>
    </row>
    <row r="157">
      <c r="BM157" s="151"/>
    </row>
    <row r="158">
      <c r="BM158" s="151"/>
    </row>
    <row r="159">
      <c r="BM159" s="151"/>
    </row>
    <row r="160">
      <c r="BM160" s="151"/>
    </row>
    <row r="161">
      <c r="BM161" s="151"/>
    </row>
    <row r="162">
      <c r="BM162" s="151"/>
    </row>
    <row r="163">
      <c r="BM163" s="151"/>
    </row>
    <row r="164">
      <c r="BM164" s="151"/>
    </row>
    <row r="165">
      <c r="BM165" s="151"/>
    </row>
    <row r="166">
      <c r="BM166" s="151"/>
    </row>
    <row r="167">
      <c r="BM167" s="151"/>
    </row>
    <row r="168">
      <c r="BM168" s="151"/>
    </row>
    <row r="169">
      <c r="BM169" s="151"/>
    </row>
    <row r="170">
      <c r="BM170" s="151"/>
    </row>
    <row r="171">
      <c r="BM171" s="151"/>
    </row>
    <row r="172">
      <c r="BM172" s="151"/>
    </row>
    <row r="173">
      <c r="BM173" s="151"/>
    </row>
    <row r="174">
      <c r="BM174" s="151"/>
    </row>
    <row r="175">
      <c r="BM175" s="151"/>
    </row>
    <row r="176">
      <c r="BM176" s="151"/>
    </row>
    <row r="177">
      <c r="BM177" s="151"/>
    </row>
    <row r="178">
      <c r="BM178" s="151"/>
    </row>
    <row r="179">
      <c r="BM179" s="151"/>
    </row>
    <row r="180">
      <c r="BM180" s="151"/>
    </row>
    <row r="181">
      <c r="BM181" s="151"/>
    </row>
    <row r="182">
      <c r="BM182" s="151"/>
    </row>
    <row r="183">
      <c r="BM183" s="151"/>
    </row>
    <row r="184">
      <c r="BM184" s="151"/>
    </row>
    <row r="185">
      <c r="BM185" s="151"/>
    </row>
    <row r="186">
      <c r="BM186" s="151"/>
    </row>
    <row r="187">
      <c r="BM187" s="151"/>
    </row>
    <row r="188">
      <c r="BM188" s="151"/>
    </row>
    <row r="189">
      <c r="BM189" s="151"/>
    </row>
    <row r="190">
      <c r="BM190" s="151"/>
    </row>
    <row r="191">
      <c r="BM191" s="151"/>
    </row>
    <row r="192">
      <c r="BM192" s="151"/>
    </row>
    <row r="193">
      <c r="BM193" s="151"/>
    </row>
    <row r="194">
      <c r="BM194" s="151"/>
    </row>
    <row r="195">
      <c r="BM195" s="151"/>
    </row>
    <row r="196">
      <c r="BM196" s="151"/>
    </row>
    <row r="197">
      <c r="BM197" s="151"/>
    </row>
    <row r="198">
      <c r="BM198" s="151"/>
    </row>
    <row r="199">
      <c r="BM199" s="151"/>
    </row>
    <row r="200">
      <c r="BM200" s="151"/>
    </row>
    <row r="201">
      <c r="BM201" s="151"/>
    </row>
    <row r="202">
      <c r="BM202" s="151"/>
    </row>
    <row r="203">
      <c r="BM203" s="151"/>
    </row>
    <row r="204">
      <c r="BM204" s="151"/>
    </row>
    <row r="205">
      <c r="BM205" s="151"/>
    </row>
    <row r="206">
      <c r="BM206" s="151"/>
    </row>
    <row r="207">
      <c r="BM207" s="151"/>
    </row>
    <row r="208">
      <c r="BM208" s="151"/>
    </row>
    <row r="209">
      <c r="BM209" s="151"/>
    </row>
    <row r="210">
      <c r="BM210" s="151"/>
    </row>
    <row r="211">
      <c r="BM211" s="151"/>
    </row>
    <row r="212">
      <c r="BM212" s="151"/>
    </row>
    <row r="213">
      <c r="BM213" s="151"/>
    </row>
    <row r="214">
      <c r="BM214" s="151"/>
    </row>
    <row r="215">
      <c r="BM215" s="151"/>
    </row>
    <row r="216">
      <c r="BM216" s="151"/>
    </row>
    <row r="217">
      <c r="BM217" s="151"/>
    </row>
    <row r="218">
      <c r="BM218" s="151"/>
    </row>
    <row r="219">
      <c r="BM219" s="151"/>
    </row>
    <row r="220">
      <c r="BM220" s="151"/>
    </row>
    <row r="221">
      <c r="BM221" s="151"/>
    </row>
    <row r="222">
      <c r="BM222" s="151"/>
    </row>
    <row r="223">
      <c r="BM223" s="151"/>
    </row>
    <row r="224">
      <c r="BM224" s="151"/>
    </row>
    <row r="225">
      <c r="BM225" s="151"/>
    </row>
    <row r="226">
      <c r="BM226" s="151"/>
    </row>
    <row r="227">
      <c r="BM227" s="151"/>
    </row>
    <row r="228">
      <c r="BM228" s="151"/>
    </row>
    <row r="229">
      <c r="BM229" s="151"/>
    </row>
    <row r="230">
      <c r="BM230" s="151"/>
    </row>
    <row r="231">
      <c r="BM231" s="151"/>
    </row>
    <row r="232">
      <c r="BM232" s="151"/>
    </row>
    <row r="233">
      <c r="BM233" s="151"/>
    </row>
    <row r="234">
      <c r="BM234" s="151"/>
    </row>
    <row r="235">
      <c r="BM235" s="151"/>
    </row>
    <row r="236">
      <c r="BM236" s="151"/>
    </row>
    <row r="237">
      <c r="BM237" s="151"/>
    </row>
    <row r="238">
      <c r="BM238" s="151"/>
    </row>
    <row r="239">
      <c r="BM239" s="151"/>
    </row>
    <row r="240">
      <c r="BM240" s="151"/>
    </row>
    <row r="241">
      <c r="BM241" s="151"/>
    </row>
    <row r="242">
      <c r="BM242" s="151"/>
    </row>
    <row r="243">
      <c r="BM243" s="151"/>
    </row>
    <row r="244">
      <c r="BM244" s="151"/>
    </row>
    <row r="245">
      <c r="BM245" s="151"/>
    </row>
    <row r="246">
      <c r="BM246" s="151"/>
    </row>
    <row r="247">
      <c r="BM247" s="151"/>
    </row>
    <row r="248">
      <c r="BM248" s="151"/>
    </row>
    <row r="249">
      <c r="BM249" s="151"/>
    </row>
    <row r="250">
      <c r="BM250" s="151"/>
    </row>
    <row r="251">
      <c r="BM251" s="151"/>
    </row>
    <row r="252">
      <c r="BM252" s="151"/>
    </row>
    <row r="253">
      <c r="BM253" s="151"/>
    </row>
    <row r="254">
      <c r="BM254" s="151"/>
    </row>
    <row r="255">
      <c r="BM255" s="151"/>
    </row>
    <row r="256">
      <c r="BM256" s="151"/>
    </row>
    <row r="257">
      <c r="BM257" s="151"/>
    </row>
    <row r="258">
      <c r="BM258" s="151"/>
    </row>
    <row r="259">
      <c r="BM259" s="151"/>
    </row>
    <row r="260">
      <c r="BM260" s="151"/>
    </row>
    <row r="261">
      <c r="BM261" s="151"/>
    </row>
    <row r="262">
      <c r="BM262" s="151"/>
    </row>
    <row r="263">
      <c r="BM263" s="151"/>
    </row>
    <row r="264">
      <c r="BM264" s="151"/>
    </row>
    <row r="265">
      <c r="BM265" s="151"/>
    </row>
    <row r="266">
      <c r="BM266" s="151"/>
    </row>
    <row r="267">
      <c r="BM267" s="151"/>
    </row>
    <row r="268">
      <c r="BM268" s="151"/>
    </row>
    <row r="269">
      <c r="BM269" s="151"/>
    </row>
    <row r="270">
      <c r="BM270" s="151"/>
    </row>
    <row r="271">
      <c r="BM271" s="151"/>
    </row>
    <row r="272">
      <c r="BM272" s="151"/>
    </row>
    <row r="273">
      <c r="BM273" s="151"/>
    </row>
    <row r="274">
      <c r="BM274" s="151"/>
    </row>
    <row r="275">
      <c r="BM275" s="151"/>
    </row>
    <row r="276">
      <c r="BM276" s="151"/>
    </row>
    <row r="277">
      <c r="BM277" s="151"/>
    </row>
    <row r="278">
      <c r="BM278" s="151"/>
    </row>
    <row r="279">
      <c r="BM279" s="151"/>
    </row>
    <row r="280">
      <c r="BM280" s="151"/>
    </row>
    <row r="281">
      <c r="BM281" s="151"/>
    </row>
    <row r="282">
      <c r="BM282" s="151"/>
    </row>
    <row r="283">
      <c r="BM283" s="151"/>
    </row>
    <row r="284">
      <c r="BM284" s="151"/>
    </row>
    <row r="285">
      <c r="BM285" s="151"/>
    </row>
    <row r="286">
      <c r="BM286" s="151"/>
    </row>
    <row r="287">
      <c r="BM287" s="151"/>
    </row>
    <row r="288">
      <c r="BM288" s="151"/>
    </row>
    <row r="289">
      <c r="BM289" s="151"/>
    </row>
    <row r="290">
      <c r="BM290" s="151"/>
    </row>
    <row r="291">
      <c r="BM291" s="151"/>
    </row>
    <row r="292">
      <c r="BM292" s="151"/>
    </row>
    <row r="293">
      <c r="BM293" s="151"/>
    </row>
    <row r="294">
      <c r="BM294" s="151"/>
    </row>
    <row r="295">
      <c r="BM295" s="151"/>
    </row>
    <row r="296">
      <c r="BM296" s="151"/>
    </row>
    <row r="297">
      <c r="BM297" s="151"/>
    </row>
    <row r="298">
      <c r="BM298" s="151"/>
    </row>
    <row r="299">
      <c r="BM299" s="151"/>
    </row>
    <row r="300">
      <c r="BM300" s="151"/>
    </row>
    <row r="301">
      <c r="BM301" s="151"/>
    </row>
    <row r="302">
      <c r="BM302" s="151"/>
    </row>
    <row r="303">
      <c r="BM303" s="151"/>
    </row>
    <row r="304">
      <c r="BM304" s="151"/>
    </row>
    <row r="305">
      <c r="BM305" s="151"/>
    </row>
    <row r="306">
      <c r="BM306" s="151"/>
    </row>
    <row r="307">
      <c r="BM307" s="151"/>
    </row>
    <row r="308">
      <c r="BM308" s="151"/>
    </row>
    <row r="309">
      <c r="BM309" s="151"/>
    </row>
    <row r="310">
      <c r="BM310" s="151"/>
    </row>
    <row r="311">
      <c r="BM311" s="151"/>
    </row>
    <row r="312">
      <c r="BM312" s="151"/>
    </row>
    <row r="313">
      <c r="BM313" s="151"/>
    </row>
    <row r="314">
      <c r="BM314" s="151"/>
    </row>
    <row r="315">
      <c r="BM315" s="151"/>
    </row>
    <row r="316">
      <c r="BM316" s="151"/>
    </row>
    <row r="317">
      <c r="BM317" s="151"/>
    </row>
    <row r="318">
      <c r="BM318" s="151"/>
    </row>
    <row r="319">
      <c r="BM319" s="151"/>
    </row>
    <row r="320">
      <c r="BM320" s="151"/>
    </row>
    <row r="321">
      <c r="BM321" s="151"/>
    </row>
    <row r="322">
      <c r="BM322" s="151"/>
    </row>
    <row r="323">
      <c r="BM323" s="151"/>
    </row>
    <row r="324">
      <c r="BM324" s="151"/>
    </row>
    <row r="325">
      <c r="BM325" s="151"/>
    </row>
    <row r="326">
      <c r="BM326" s="151"/>
    </row>
    <row r="327">
      <c r="BM327" s="151"/>
    </row>
    <row r="328">
      <c r="BM328" s="151"/>
    </row>
    <row r="329">
      <c r="BM329" s="151"/>
    </row>
    <row r="330">
      <c r="BM330" s="151"/>
    </row>
    <row r="331">
      <c r="BM331" s="151"/>
    </row>
    <row r="332">
      <c r="BM332" s="151"/>
    </row>
    <row r="333">
      <c r="BM333" s="151"/>
    </row>
    <row r="334">
      <c r="BM334" s="151"/>
    </row>
    <row r="335">
      <c r="BM335" s="151"/>
    </row>
    <row r="336">
      <c r="BM336" s="151"/>
    </row>
    <row r="337">
      <c r="BM337" s="151"/>
    </row>
    <row r="338">
      <c r="BM338" s="151"/>
    </row>
    <row r="339">
      <c r="BM339" s="151"/>
    </row>
    <row r="340">
      <c r="BM340" s="151"/>
    </row>
    <row r="341">
      <c r="BM341" s="151"/>
    </row>
    <row r="342">
      <c r="BM342" s="151"/>
    </row>
    <row r="343">
      <c r="BM343" s="151"/>
    </row>
    <row r="344">
      <c r="BM344" s="151"/>
    </row>
    <row r="345">
      <c r="BM345" s="151"/>
    </row>
    <row r="346">
      <c r="BM346" s="151"/>
    </row>
    <row r="347">
      <c r="BM347" s="151"/>
    </row>
    <row r="348">
      <c r="BM348" s="151"/>
    </row>
    <row r="349">
      <c r="BM349" s="151"/>
    </row>
    <row r="350">
      <c r="BM350" s="151"/>
    </row>
    <row r="351">
      <c r="BM351" s="151"/>
    </row>
    <row r="352">
      <c r="BM352" s="151"/>
    </row>
    <row r="353">
      <c r="BM353" s="151"/>
    </row>
    <row r="354">
      <c r="BM354" s="151"/>
    </row>
    <row r="355">
      <c r="BM355" s="151"/>
    </row>
    <row r="356">
      <c r="BM356" s="151"/>
    </row>
    <row r="357">
      <c r="BM357" s="151"/>
    </row>
    <row r="358">
      <c r="BM358" s="151"/>
    </row>
    <row r="359">
      <c r="BM359" s="151"/>
    </row>
    <row r="360">
      <c r="BM360" s="151"/>
    </row>
    <row r="361">
      <c r="BM361" s="151"/>
    </row>
    <row r="362">
      <c r="BM362" s="151"/>
    </row>
    <row r="363">
      <c r="BM363" s="151"/>
    </row>
    <row r="364">
      <c r="BM364" s="151"/>
    </row>
    <row r="365">
      <c r="BM365" s="151"/>
    </row>
    <row r="366">
      <c r="BM366" s="151"/>
    </row>
    <row r="367">
      <c r="BM367" s="151"/>
    </row>
    <row r="368">
      <c r="BM368" s="151"/>
    </row>
    <row r="369">
      <c r="BM369" s="151"/>
    </row>
    <row r="370">
      <c r="BM370" s="151"/>
    </row>
    <row r="371">
      <c r="BM371" s="151"/>
    </row>
    <row r="372">
      <c r="BM372" s="151"/>
    </row>
    <row r="373">
      <c r="BM373" s="151"/>
    </row>
    <row r="374">
      <c r="BM374" s="151"/>
    </row>
    <row r="375">
      <c r="BM375" s="151"/>
    </row>
    <row r="376">
      <c r="BM376" s="151"/>
    </row>
    <row r="377">
      <c r="BM377" s="151"/>
    </row>
    <row r="378">
      <c r="BM378" s="151"/>
    </row>
    <row r="379">
      <c r="BM379" s="151"/>
    </row>
    <row r="380">
      <c r="BM380" s="151"/>
    </row>
    <row r="381">
      <c r="BM381" s="151"/>
    </row>
    <row r="382">
      <c r="BM382" s="151"/>
    </row>
    <row r="383">
      <c r="BM383" s="151"/>
    </row>
    <row r="384">
      <c r="BM384" s="151"/>
    </row>
    <row r="385">
      <c r="BM385" s="151"/>
    </row>
    <row r="386">
      <c r="BM386" s="151"/>
    </row>
    <row r="387">
      <c r="BM387" s="151"/>
    </row>
    <row r="388">
      <c r="BM388" s="151"/>
    </row>
    <row r="389">
      <c r="BM389" s="151"/>
    </row>
    <row r="390">
      <c r="BM390" s="151"/>
    </row>
    <row r="391">
      <c r="BM391" s="151"/>
    </row>
    <row r="392">
      <c r="BM392" s="151"/>
    </row>
    <row r="393">
      <c r="BM393" s="151"/>
    </row>
    <row r="394">
      <c r="BM394" s="151"/>
    </row>
    <row r="395">
      <c r="BM395" s="151"/>
    </row>
    <row r="396">
      <c r="BM396" s="151"/>
    </row>
    <row r="397">
      <c r="BM397" s="151"/>
    </row>
    <row r="398">
      <c r="BM398" s="151"/>
    </row>
    <row r="399">
      <c r="BM399" s="151"/>
    </row>
    <row r="400">
      <c r="BM400" s="151"/>
    </row>
    <row r="401">
      <c r="BM401" s="151"/>
    </row>
    <row r="402">
      <c r="BM402" s="151"/>
    </row>
    <row r="403">
      <c r="BM403" s="151"/>
    </row>
    <row r="404">
      <c r="BM404" s="151"/>
    </row>
    <row r="405">
      <c r="BM405" s="151"/>
    </row>
    <row r="406">
      <c r="BM406" s="151"/>
    </row>
    <row r="407">
      <c r="BM407" s="151"/>
    </row>
    <row r="408">
      <c r="BM408" s="151"/>
    </row>
    <row r="409">
      <c r="BM409" s="151"/>
    </row>
    <row r="410">
      <c r="BM410" s="151"/>
    </row>
    <row r="411">
      <c r="BM411" s="151"/>
    </row>
    <row r="412">
      <c r="BM412" s="151"/>
    </row>
    <row r="413">
      <c r="BM413" s="151"/>
    </row>
    <row r="414">
      <c r="BM414" s="151"/>
    </row>
    <row r="415">
      <c r="BM415" s="151"/>
    </row>
    <row r="416">
      <c r="BM416" s="151"/>
    </row>
    <row r="417">
      <c r="BM417" s="151"/>
    </row>
    <row r="418">
      <c r="BM418" s="151"/>
    </row>
    <row r="419">
      <c r="BM419" s="151"/>
    </row>
    <row r="420">
      <c r="BM420" s="151"/>
    </row>
    <row r="421">
      <c r="BM421" s="151"/>
    </row>
    <row r="422">
      <c r="BM422" s="151"/>
    </row>
    <row r="423">
      <c r="BM423" s="151"/>
    </row>
    <row r="424">
      <c r="BM424" s="151"/>
    </row>
    <row r="425">
      <c r="BM425" s="151"/>
    </row>
    <row r="426">
      <c r="BM426" s="151"/>
    </row>
    <row r="427">
      <c r="BM427" s="151"/>
    </row>
    <row r="428">
      <c r="BM428" s="151"/>
    </row>
    <row r="429">
      <c r="BM429" s="151"/>
    </row>
    <row r="430">
      <c r="BM430" s="151"/>
    </row>
    <row r="431">
      <c r="BM431" s="151"/>
    </row>
    <row r="432">
      <c r="BM432" s="151"/>
    </row>
    <row r="433">
      <c r="BM433" s="151"/>
    </row>
    <row r="434">
      <c r="BM434" s="151"/>
    </row>
    <row r="435">
      <c r="BM435" s="151"/>
    </row>
    <row r="436">
      <c r="BM436" s="151"/>
    </row>
    <row r="437">
      <c r="BM437" s="151"/>
    </row>
    <row r="438">
      <c r="BM438" s="151"/>
    </row>
    <row r="439">
      <c r="BM439" s="151"/>
    </row>
    <row r="440">
      <c r="BM440" s="151"/>
    </row>
    <row r="441">
      <c r="BM441" s="151"/>
    </row>
    <row r="442">
      <c r="BM442" s="151"/>
    </row>
    <row r="443">
      <c r="BM443" s="151"/>
    </row>
    <row r="444">
      <c r="BM444" s="151"/>
    </row>
    <row r="445">
      <c r="BM445" s="151"/>
    </row>
    <row r="446">
      <c r="BM446" s="151"/>
    </row>
    <row r="447">
      <c r="BM447" s="151"/>
    </row>
    <row r="448">
      <c r="BM448" s="151"/>
    </row>
    <row r="449">
      <c r="BM449" s="151"/>
    </row>
    <row r="450">
      <c r="BM450" s="151"/>
    </row>
    <row r="451">
      <c r="BM451" s="151"/>
    </row>
    <row r="452">
      <c r="BM452" s="151"/>
    </row>
    <row r="453">
      <c r="BM453" s="151"/>
    </row>
    <row r="454">
      <c r="BM454" s="151"/>
    </row>
    <row r="455">
      <c r="BM455" s="151"/>
    </row>
    <row r="456">
      <c r="BM456" s="151"/>
    </row>
    <row r="457">
      <c r="BM457" s="151"/>
    </row>
    <row r="458">
      <c r="BM458" s="151"/>
    </row>
    <row r="459">
      <c r="BM459" s="151"/>
    </row>
    <row r="460">
      <c r="BM460" s="151"/>
    </row>
    <row r="461">
      <c r="BM461" s="151"/>
    </row>
    <row r="462">
      <c r="BM462" s="151"/>
    </row>
    <row r="463">
      <c r="BM463" s="151"/>
    </row>
    <row r="464">
      <c r="BM464" s="151"/>
    </row>
    <row r="465">
      <c r="BM465" s="151"/>
    </row>
    <row r="466">
      <c r="BM466" s="151"/>
    </row>
    <row r="467">
      <c r="BM467" s="151"/>
    </row>
    <row r="468">
      <c r="BM468" s="151"/>
    </row>
    <row r="469">
      <c r="BM469" s="151"/>
    </row>
    <row r="470">
      <c r="BM470" s="151"/>
    </row>
    <row r="471">
      <c r="BM471" s="151"/>
    </row>
    <row r="472">
      <c r="BM472" s="151"/>
    </row>
    <row r="473">
      <c r="BM473" s="151"/>
    </row>
    <row r="474">
      <c r="BM474" s="151"/>
    </row>
    <row r="475">
      <c r="BM475" s="151"/>
    </row>
    <row r="476">
      <c r="BM476" s="151"/>
    </row>
    <row r="477">
      <c r="BM477" s="151"/>
    </row>
    <row r="478">
      <c r="BM478" s="151"/>
    </row>
    <row r="479">
      <c r="BM479" s="151"/>
    </row>
    <row r="480">
      <c r="BM480" s="151"/>
    </row>
    <row r="481">
      <c r="BM481" s="151"/>
    </row>
    <row r="482">
      <c r="BM482" s="151"/>
    </row>
    <row r="483">
      <c r="BM483" s="151"/>
    </row>
    <row r="484">
      <c r="BM484" s="151"/>
    </row>
    <row r="485">
      <c r="BM485" s="151"/>
    </row>
    <row r="486">
      <c r="BM486" s="151"/>
    </row>
    <row r="487">
      <c r="BM487" s="151"/>
    </row>
    <row r="488">
      <c r="BM488" s="151"/>
    </row>
    <row r="489">
      <c r="BM489" s="151"/>
    </row>
    <row r="490">
      <c r="BM490" s="151"/>
    </row>
    <row r="491">
      <c r="BM491" s="151"/>
    </row>
    <row r="492">
      <c r="BM492" s="151"/>
    </row>
    <row r="493">
      <c r="BM493" s="151"/>
    </row>
    <row r="494">
      <c r="BM494" s="151"/>
    </row>
    <row r="495">
      <c r="BM495" s="151"/>
    </row>
    <row r="496">
      <c r="BM496" s="151"/>
    </row>
    <row r="497">
      <c r="BM497" s="151"/>
    </row>
    <row r="498">
      <c r="BM498" s="151"/>
    </row>
    <row r="499">
      <c r="BM499" s="151"/>
    </row>
    <row r="500">
      <c r="BM500" s="151"/>
    </row>
    <row r="501">
      <c r="BM501" s="151"/>
    </row>
    <row r="502">
      <c r="BM502" s="151"/>
    </row>
    <row r="503">
      <c r="BM503" s="151"/>
    </row>
    <row r="504">
      <c r="BM504" s="151"/>
    </row>
    <row r="505">
      <c r="BM505" s="151"/>
    </row>
    <row r="506">
      <c r="BM506" s="151"/>
    </row>
    <row r="507">
      <c r="BM507" s="151"/>
    </row>
    <row r="508">
      <c r="BM508" s="151"/>
    </row>
    <row r="509">
      <c r="BM509" s="151"/>
    </row>
    <row r="510">
      <c r="BM510" s="151"/>
    </row>
    <row r="511">
      <c r="BM511" s="151"/>
    </row>
    <row r="512">
      <c r="BM512" s="151"/>
    </row>
    <row r="513">
      <c r="BM513" s="151"/>
    </row>
    <row r="514">
      <c r="BM514" s="151"/>
    </row>
    <row r="515">
      <c r="BM515" s="151"/>
    </row>
    <row r="516">
      <c r="BM516" s="151"/>
    </row>
    <row r="517">
      <c r="BM517" s="151"/>
    </row>
    <row r="518">
      <c r="BM518" s="151"/>
    </row>
    <row r="519">
      <c r="BM519" s="151"/>
    </row>
    <row r="520">
      <c r="BM520" s="151"/>
    </row>
    <row r="521">
      <c r="BM521" s="151"/>
    </row>
    <row r="522">
      <c r="BM522" s="151"/>
    </row>
    <row r="523">
      <c r="BM523" s="151"/>
    </row>
    <row r="524">
      <c r="BM524" s="151"/>
    </row>
    <row r="525">
      <c r="BM525" s="151"/>
    </row>
    <row r="526">
      <c r="BM526" s="151"/>
    </row>
    <row r="527">
      <c r="BM527" s="151"/>
    </row>
    <row r="528">
      <c r="BM528" s="151"/>
    </row>
    <row r="529">
      <c r="BM529" s="151"/>
    </row>
    <row r="530">
      <c r="BM530" s="151"/>
    </row>
    <row r="531">
      <c r="BM531" s="151"/>
    </row>
    <row r="532">
      <c r="BM532" s="151"/>
    </row>
    <row r="533">
      <c r="BM533" s="151"/>
    </row>
    <row r="534">
      <c r="BM534" s="151"/>
    </row>
    <row r="535">
      <c r="BM535" s="151"/>
    </row>
    <row r="536">
      <c r="BM536" s="151"/>
    </row>
    <row r="537">
      <c r="BM537" s="151"/>
    </row>
    <row r="538">
      <c r="BM538" s="151"/>
    </row>
    <row r="539">
      <c r="BM539" s="151"/>
    </row>
    <row r="540">
      <c r="BM540" s="151"/>
    </row>
    <row r="541">
      <c r="BM541" s="151"/>
    </row>
    <row r="542">
      <c r="BM542" s="151"/>
    </row>
    <row r="543">
      <c r="BM543" s="151"/>
    </row>
    <row r="544">
      <c r="BM544" s="151"/>
    </row>
    <row r="545">
      <c r="BM545" s="151"/>
    </row>
    <row r="546">
      <c r="BM546" s="151"/>
    </row>
    <row r="547">
      <c r="BM547" s="151"/>
    </row>
    <row r="548">
      <c r="BM548" s="151"/>
    </row>
    <row r="549">
      <c r="BM549" s="151"/>
    </row>
    <row r="550">
      <c r="BM550" s="151"/>
    </row>
    <row r="551">
      <c r="BM551" s="151"/>
    </row>
    <row r="552">
      <c r="BM552" s="151"/>
    </row>
    <row r="553">
      <c r="BM553" s="151"/>
    </row>
    <row r="554">
      <c r="BM554" s="151"/>
    </row>
    <row r="555">
      <c r="BM555" s="151"/>
    </row>
    <row r="556">
      <c r="BM556" s="151"/>
    </row>
    <row r="557">
      <c r="BM557" s="151"/>
    </row>
    <row r="558">
      <c r="BM558" s="151"/>
    </row>
    <row r="559">
      <c r="BM559" s="151"/>
    </row>
    <row r="560">
      <c r="BM560" s="151"/>
    </row>
    <row r="561">
      <c r="BM561" s="151"/>
    </row>
    <row r="562">
      <c r="BM562" s="151"/>
    </row>
    <row r="563">
      <c r="BM563" s="151"/>
    </row>
    <row r="564">
      <c r="BM564" s="151"/>
    </row>
    <row r="565">
      <c r="BM565" s="151"/>
    </row>
    <row r="566">
      <c r="BM566" s="151"/>
    </row>
    <row r="567">
      <c r="BM567" s="151"/>
    </row>
    <row r="568">
      <c r="BM568" s="151"/>
    </row>
    <row r="569">
      <c r="BM569" s="151"/>
    </row>
    <row r="570">
      <c r="BM570" s="151"/>
    </row>
    <row r="571">
      <c r="BM571" s="151"/>
    </row>
    <row r="572">
      <c r="BM572" s="151"/>
    </row>
    <row r="573">
      <c r="BM573" s="151"/>
    </row>
    <row r="574">
      <c r="BM574" s="151"/>
    </row>
    <row r="575">
      <c r="BM575" s="151"/>
    </row>
    <row r="576">
      <c r="BM576" s="151"/>
    </row>
    <row r="577">
      <c r="BM577" s="151"/>
    </row>
    <row r="578">
      <c r="BM578" s="151"/>
    </row>
    <row r="579">
      <c r="BM579" s="151"/>
    </row>
    <row r="580">
      <c r="BM580" s="151"/>
    </row>
    <row r="581">
      <c r="BM581" s="151"/>
    </row>
    <row r="582">
      <c r="BM582" s="151"/>
    </row>
    <row r="583">
      <c r="BM583" s="151"/>
    </row>
    <row r="584">
      <c r="BM584" s="151"/>
    </row>
    <row r="585">
      <c r="BM585" s="151"/>
    </row>
    <row r="586">
      <c r="BM586" s="151"/>
    </row>
    <row r="587">
      <c r="BM587" s="151"/>
    </row>
    <row r="588">
      <c r="BM588" s="151"/>
    </row>
    <row r="589">
      <c r="BM589" s="151"/>
    </row>
    <row r="590">
      <c r="BM590" s="151"/>
    </row>
    <row r="591">
      <c r="BM591" s="151"/>
    </row>
    <row r="592">
      <c r="BM592" s="151"/>
    </row>
    <row r="593">
      <c r="BM593" s="151"/>
    </row>
    <row r="594">
      <c r="BM594" s="151"/>
    </row>
    <row r="595">
      <c r="BM595" s="151"/>
    </row>
    <row r="596">
      <c r="BM596" s="151"/>
    </row>
    <row r="597">
      <c r="BM597" s="151"/>
    </row>
    <row r="598">
      <c r="BM598" s="151"/>
    </row>
    <row r="599">
      <c r="BM599" s="151"/>
    </row>
    <row r="600">
      <c r="BM600" s="151"/>
    </row>
    <row r="601">
      <c r="BM601" s="151"/>
    </row>
    <row r="602">
      <c r="BM602" s="151"/>
    </row>
    <row r="603">
      <c r="BM603" s="151"/>
    </row>
    <row r="604">
      <c r="BM604" s="151"/>
    </row>
    <row r="605">
      <c r="BM605" s="151"/>
    </row>
    <row r="606">
      <c r="BM606" s="151"/>
    </row>
    <row r="607">
      <c r="BM607" s="151"/>
    </row>
    <row r="608">
      <c r="BM608" s="151"/>
    </row>
    <row r="609">
      <c r="BM609" s="151"/>
    </row>
    <row r="610">
      <c r="BM610" s="151"/>
    </row>
    <row r="611">
      <c r="BM611" s="151"/>
    </row>
    <row r="612">
      <c r="BM612" s="151"/>
    </row>
    <row r="613">
      <c r="BM613" s="151"/>
    </row>
    <row r="614">
      <c r="BM614" s="151"/>
    </row>
    <row r="615">
      <c r="BM615" s="151"/>
    </row>
    <row r="616">
      <c r="BM616" s="151"/>
    </row>
    <row r="617">
      <c r="BM617" s="151"/>
    </row>
    <row r="618">
      <c r="BM618" s="151"/>
    </row>
    <row r="619">
      <c r="BM619" s="151"/>
    </row>
    <row r="620">
      <c r="BM620" s="151"/>
    </row>
    <row r="621">
      <c r="BM621" s="151"/>
    </row>
    <row r="622">
      <c r="BM622" s="151"/>
    </row>
    <row r="623">
      <c r="BM623" s="151"/>
    </row>
    <row r="624">
      <c r="BM624" s="151"/>
    </row>
    <row r="625">
      <c r="BM625" s="151"/>
    </row>
    <row r="626">
      <c r="BM626" s="151"/>
    </row>
    <row r="627">
      <c r="BM627" s="151"/>
    </row>
    <row r="628">
      <c r="BM628" s="151"/>
    </row>
    <row r="629">
      <c r="BM629" s="151"/>
    </row>
    <row r="630">
      <c r="BM630" s="151"/>
    </row>
    <row r="631">
      <c r="BM631" s="151"/>
    </row>
    <row r="632">
      <c r="BM632" s="151"/>
    </row>
    <row r="633">
      <c r="BM633" s="151"/>
    </row>
    <row r="634">
      <c r="BM634" s="151"/>
    </row>
    <row r="635">
      <c r="BM635" s="151"/>
    </row>
    <row r="636">
      <c r="BM636" s="151"/>
    </row>
    <row r="637">
      <c r="BM637" s="151"/>
    </row>
    <row r="638">
      <c r="BM638" s="151"/>
    </row>
    <row r="639">
      <c r="BM639" s="151"/>
    </row>
    <row r="640">
      <c r="BM640" s="151"/>
    </row>
    <row r="641">
      <c r="BM641" s="151"/>
    </row>
    <row r="642">
      <c r="BM642" s="151"/>
    </row>
    <row r="643">
      <c r="BM643" s="151"/>
    </row>
    <row r="644">
      <c r="BM644" s="151"/>
    </row>
    <row r="645">
      <c r="BM645" s="151"/>
    </row>
    <row r="646">
      <c r="BM646" s="151"/>
    </row>
    <row r="647">
      <c r="BM647" s="151"/>
    </row>
    <row r="648">
      <c r="BM648" s="151"/>
    </row>
    <row r="649">
      <c r="BM649" s="151"/>
    </row>
    <row r="650">
      <c r="BM650" s="151"/>
    </row>
    <row r="651">
      <c r="BM651" s="151"/>
    </row>
    <row r="652">
      <c r="BM652" s="151"/>
    </row>
    <row r="653">
      <c r="BM653" s="151"/>
    </row>
    <row r="654">
      <c r="BM654" s="151"/>
    </row>
    <row r="655">
      <c r="BM655" s="151"/>
    </row>
    <row r="656">
      <c r="BM656" s="151"/>
    </row>
    <row r="657">
      <c r="BM657" s="151"/>
    </row>
    <row r="658">
      <c r="BM658" s="151"/>
    </row>
    <row r="659">
      <c r="BM659" s="151"/>
    </row>
    <row r="660">
      <c r="BM660" s="151"/>
    </row>
    <row r="661">
      <c r="BM661" s="151"/>
    </row>
    <row r="662">
      <c r="BM662" s="151"/>
    </row>
    <row r="663">
      <c r="BM663" s="151"/>
    </row>
    <row r="664">
      <c r="BM664" s="151"/>
    </row>
    <row r="665">
      <c r="BM665" s="151"/>
    </row>
    <row r="666">
      <c r="BM666" s="151"/>
    </row>
    <row r="667">
      <c r="BM667" s="151"/>
    </row>
    <row r="668">
      <c r="BM668" s="151"/>
    </row>
    <row r="669">
      <c r="BM669" s="151"/>
    </row>
    <row r="670">
      <c r="BM670" s="151"/>
    </row>
    <row r="671">
      <c r="BM671" s="151"/>
    </row>
    <row r="672">
      <c r="BM672" s="151"/>
    </row>
    <row r="673">
      <c r="BM673" s="151"/>
    </row>
    <row r="674">
      <c r="BM674" s="151"/>
    </row>
    <row r="675">
      <c r="BM675" s="151"/>
    </row>
    <row r="676">
      <c r="BM676" s="151"/>
    </row>
    <row r="677">
      <c r="BM677" s="151"/>
    </row>
    <row r="678">
      <c r="BM678" s="151"/>
    </row>
    <row r="679">
      <c r="BM679" s="151"/>
    </row>
    <row r="680">
      <c r="BM680" s="151"/>
    </row>
    <row r="681">
      <c r="BM681" s="151"/>
    </row>
    <row r="682">
      <c r="BM682" s="151"/>
    </row>
    <row r="683">
      <c r="BM683" s="151"/>
    </row>
    <row r="684">
      <c r="BM684" s="151"/>
    </row>
    <row r="685">
      <c r="BM685" s="151"/>
    </row>
    <row r="686">
      <c r="BM686" s="151"/>
    </row>
    <row r="687">
      <c r="BM687" s="151"/>
    </row>
    <row r="688">
      <c r="BM688" s="151"/>
    </row>
    <row r="689">
      <c r="BM689" s="151"/>
    </row>
    <row r="690">
      <c r="BM690" s="151"/>
    </row>
    <row r="691">
      <c r="BM691" s="151"/>
    </row>
    <row r="692">
      <c r="BM692" s="151"/>
    </row>
    <row r="693">
      <c r="BM693" s="151"/>
    </row>
    <row r="694">
      <c r="BM694" s="151"/>
    </row>
    <row r="695">
      <c r="BM695" s="151"/>
    </row>
    <row r="696">
      <c r="BM696" s="151"/>
    </row>
    <row r="697">
      <c r="BM697" s="151"/>
    </row>
    <row r="698">
      <c r="BM698" s="151"/>
    </row>
    <row r="699">
      <c r="BM699" s="151"/>
    </row>
    <row r="700">
      <c r="BM700" s="151"/>
    </row>
    <row r="701">
      <c r="BM701" s="151"/>
    </row>
    <row r="702">
      <c r="BM702" s="151"/>
    </row>
    <row r="703">
      <c r="BM703" s="151"/>
    </row>
    <row r="704">
      <c r="BM704" s="151"/>
    </row>
    <row r="705">
      <c r="BM705" s="151"/>
    </row>
    <row r="706">
      <c r="BM706" s="151"/>
    </row>
    <row r="707">
      <c r="BM707" s="151"/>
    </row>
    <row r="708">
      <c r="BM708" s="151"/>
    </row>
    <row r="709">
      <c r="BM709" s="151"/>
    </row>
    <row r="710">
      <c r="BM710" s="151"/>
    </row>
    <row r="711">
      <c r="BM711" s="151"/>
    </row>
    <row r="712">
      <c r="BM712" s="151"/>
    </row>
    <row r="713">
      <c r="BM713" s="151"/>
    </row>
    <row r="714">
      <c r="BM714" s="151"/>
    </row>
    <row r="715">
      <c r="BM715" s="151"/>
    </row>
    <row r="716">
      <c r="BM716" s="151"/>
    </row>
    <row r="717">
      <c r="BM717" s="151"/>
    </row>
    <row r="718">
      <c r="BM718" s="151"/>
    </row>
    <row r="719">
      <c r="BM719" s="151"/>
    </row>
    <row r="720">
      <c r="BM720" s="151"/>
    </row>
    <row r="721">
      <c r="BM721" s="151"/>
    </row>
    <row r="722">
      <c r="BM722" s="151"/>
    </row>
    <row r="723">
      <c r="BM723" s="151"/>
    </row>
    <row r="724">
      <c r="BM724" s="151"/>
    </row>
    <row r="725">
      <c r="BM725" s="151"/>
    </row>
    <row r="726">
      <c r="BM726" s="151"/>
    </row>
    <row r="727">
      <c r="BM727" s="151"/>
    </row>
    <row r="728">
      <c r="BM728" s="151"/>
    </row>
    <row r="729">
      <c r="BM729" s="151"/>
    </row>
    <row r="730">
      <c r="BM730" s="151"/>
    </row>
    <row r="731">
      <c r="BM731" s="151"/>
    </row>
    <row r="732">
      <c r="BM732" s="151"/>
    </row>
    <row r="733">
      <c r="BM733" s="151"/>
    </row>
    <row r="734">
      <c r="BM734" s="151"/>
    </row>
    <row r="735">
      <c r="BM735" s="151"/>
    </row>
    <row r="736">
      <c r="BM736" s="151"/>
    </row>
    <row r="737">
      <c r="BM737" s="151"/>
    </row>
    <row r="738">
      <c r="BM738" s="151"/>
    </row>
    <row r="739">
      <c r="BM739" s="151"/>
    </row>
    <row r="740">
      <c r="BM740" s="151"/>
    </row>
    <row r="741">
      <c r="BM741" s="151"/>
    </row>
    <row r="742">
      <c r="BM742" s="151"/>
    </row>
    <row r="743">
      <c r="BM743" s="151"/>
    </row>
    <row r="744">
      <c r="BM744" s="151"/>
    </row>
    <row r="745">
      <c r="BM745" s="151"/>
    </row>
    <row r="746">
      <c r="BM746" s="151"/>
    </row>
    <row r="747">
      <c r="BM747" s="151"/>
    </row>
    <row r="748">
      <c r="BM748" s="151"/>
    </row>
    <row r="749">
      <c r="BM749" s="151"/>
    </row>
    <row r="750">
      <c r="BM750" s="151"/>
    </row>
    <row r="751">
      <c r="BM751" s="151"/>
    </row>
    <row r="752">
      <c r="BM752" s="151"/>
    </row>
    <row r="753">
      <c r="BM753" s="151"/>
    </row>
    <row r="754">
      <c r="BM754" s="151"/>
    </row>
    <row r="755">
      <c r="BM755" s="151"/>
    </row>
    <row r="756">
      <c r="BM756" s="151"/>
    </row>
    <row r="757">
      <c r="BM757" s="151"/>
    </row>
    <row r="758">
      <c r="BM758" s="151"/>
    </row>
    <row r="759">
      <c r="BM759" s="151"/>
    </row>
    <row r="760">
      <c r="BM760" s="151"/>
    </row>
    <row r="761">
      <c r="BM761" s="151"/>
    </row>
    <row r="762">
      <c r="BM762" s="151"/>
    </row>
    <row r="763">
      <c r="BM763" s="151"/>
    </row>
    <row r="764">
      <c r="BM764" s="151"/>
    </row>
    <row r="765">
      <c r="BM765" s="151"/>
    </row>
    <row r="766">
      <c r="BM766" s="151"/>
    </row>
    <row r="767">
      <c r="BM767" s="151"/>
    </row>
    <row r="768">
      <c r="BM768" s="151"/>
    </row>
    <row r="769">
      <c r="BM769" s="151"/>
    </row>
    <row r="770">
      <c r="BM770" s="151"/>
    </row>
    <row r="771">
      <c r="BM771" s="151"/>
    </row>
    <row r="772">
      <c r="BM772" s="151"/>
    </row>
    <row r="773">
      <c r="BM773" s="151"/>
    </row>
    <row r="774">
      <c r="BM774" s="151"/>
    </row>
    <row r="775">
      <c r="BM775" s="151"/>
    </row>
    <row r="776">
      <c r="BM776" s="151"/>
    </row>
    <row r="777">
      <c r="BM777" s="151"/>
    </row>
    <row r="778">
      <c r="BM778" s="151"/>
    </row>
    <row r="779">
      <c r="BM779" s="151"/>
    </row>
    <row r="780">
      <c r="BM780" s="151"/>
    </row>
    <row r="781">
      <c r="BM781" s="151"/>
    </row>
    <row r="782">
      <c r="BM782" s="151"/>
    </row>
    <row r="783">
      <c r="BM783" s="151"/>
    </row>
    <row r="784">
      <c r="BM784" s="151"/>
    </row>
    <row r="785">
      <c r="BM785" s="151"/>
    </row>
    <row r="786">
      <c r="BM786" s="151"/>
    </row>
    <row r="787">
      <c r="BM787" s="151"/>
    </row>
    <row r="788">
      <c r="BM788" s="151"/>
    </row>
    <row r="789">
      <c r="BM789" s="151"/>
    </row>
    <row r="790">
      <c r="BM790" s="151"/>
    </row>
    <row r="791">
      <c r="BM791" s="151"/>
    </row>
    <row r="792">
      <c r="BM792" s="151"/>
    </row>
    <row r="793">
      <c r="BM793" s="151"/>
    </row>
    <row r="794">
      <c r="BM794" s="151"/>
    </row>
    <row r="795">
      <c r="BM795" s="151"/>
    </row>
    <row r="796">
      <c r="BM796" s="151"/>
    </row>
    <row r="797">
      <c r="BM797" s="151"/>
    </row>
    <row r="798">
      <c r="BM798" s="151"/>
    </row>
    <row r="799">
      <c r="BM799" s="151"/>
    </row>
    <row r="800">
      <c r="BM800" s="151"/>
    </row>
    <row r="801">
      <c r="BM801" s="151"/>
    </row>
    <row r="802">
      <c r="BM802" s="151"/>
    </row>
    <row r="803">
      <c r="BM803" s="151"/>
    </row>
    <row r="804">
      <c r="BM804" s="151"/>
    </row>
    <row r="805">
      <c r="BM805" s="151"/>
    </row>
    <row r="806">
      <c r="BM806" s="151"/>
    </row>
    <row r="807">
      <c r="BM807" s="151"/>
    </row>
    <row r="808">
      <c r="BM808" s="151"/>
    </row>
    <row r="809">
      <c r="BM809" s="151"/>
    </row>
    <row r="810">
      <c r="BM810" s="151"/>
    </row>
    <row r="811">
      <c r="BM811" s="151"/>
    </row>
    <row r="812">
      <c r="BM812" s="151"/>
    </row>
    <row r="813">
      <c r="BM813" s="151"/>
    </row>
    <row r="814">
      <c r="BM814" s="151"/>
    </row>
    <row r="815">
      <c r="BM815" s="151"/>
    </row>
    <row r="816">
      <c r="BM816" s="151"/>
    </row>
    <row r="817">
      <c r="BM817" s="151"/>
    </row>
    <row r="818">
      <c r="BM818" s="151"/>
    </row>
    <row r="819">
      <c r="BM819" s="151"/>
    </row>
    <row r="820">
      <c r="BM820" s="151"/>
    </row>
    <row r="821">
      <c r="BM821" s="151"/>
    </row>
    <row r="822">
      <c r="BM822" s="151"/>
    </row>
    <row r="823">
      <c r="BM823" s="151"/>
    </row>
    <row r="824">
      <c r="BM824" s="151"/>
    </row>
    <row r="825">
      <c r="BM825" s="151"/>
    </row>
    <row r="826">
      <c r="BM826" s="151"/>
    </row>
    <row r="827">
      <c r="BM827" s="151"/>
    </row>
    <row r="828">
      <c r="BM828" s="151"/>
    </row>
    <row r="829">
      <c r="BM829" s="151"/>
    </row>
    <row r="830">
      <c r="BM830" s="151"/>
    </row>
    <row r="831">
      <c r="BM831" s="151"/>
    </row>
    <row r="832">
      <c r="BM832" s="151"/>
    </row>
    <row r="833">
      <c r="BM833" s="151"/>
    </row>
    <row r="834">
      <c r="BM834" s="151"/>
    </row>
    <row r="835">
      <c r="BM835" s="151"/>
    </row>
    <row r="836">
      <c r="BM836" s="151"/>
    </row>
    <row r="837">
      <c r="BM837" s="151"/>
    </row>
    <row r="838">
      <c r="BM838" s="151"/>
    </row>
    <row r="839">
      <c r="BM839" s="151"/>
    </row>
    <row r="840">
      <c r="BM840" s="151"/>
    </row>
    <row r="841">
      <c r="BM841" s="151"/>
    </row>
    <row r="842">
      <c r="BM842" s="151"/>
    </row>
    <row r="843">
      <c r="BM843" s="151"/>
    </row>
    <row r="844">
      <c r="BM844" s="151"/>
    </row>
    <row r="845">
      <c r="BM845" s="151"/>
    </row>
    <row r="846">
      <c r="BM846" s="151"/>
    </row>
    <row r="847">
      <c r="BM847" s="151"/>
    </row>
    <row r="848">
      <c r="BM848" s="151"/>
    </row>
    <row r="849">
      <c r="BM849" s="151"/>
    </row>
    <row r="850">
      <c r="BM850" s="151"/>
    </row>
    <row r="851">
      <c r="BM851" s="151"/>
    </row>
    <row r="852">
      <c r="BM852" s="151"/>
    </row>
    <row r="853">
      <c r="BM853" s="151"/>
    </row>
    <row r="854">
      <c r="BM854" s="151"/>
    </row>
    <row r="855">
      <c r="BM855" s="151"/>
    </row>
    <row r="856">
      <c r="BM856" s="151"/>
    </row>
    <row r="857">
      <c r="BM857" s="151"/>
    </row>
    <row r="858">
      <c r="BM858" s="151"/>
    </row>
    <row r="859">
      <c r="BM859" s="151"/>
    </row>
    <row r="860">
      <c r="BM860" s="151"/>
    </row>
    <row r="861">
      <c r="BM861" s="151"/>
    </row>
    <row r="862">
      <c r="BM862" s="151"/>
    </row>
    <row r="863">
      <c r="BM863" s="151"/>
    </row>
    <row r="864">
      <c r="BM864" s="151"/>
    </row>
    <row r="865">
      <c r="BM865" s="151"/>
    </row>
    <row r="866">
      <c r="BM866" s="151"/>
    </row>
    <row r="867">
      <c r="BM867" s="151"/>
    </row>
    <row r="868">
      <c r="BM868" s="151"/>
    </row>
    <row r="869">
      <c r="BM869" s="151"/>
    </row>
    <row r="870">
      <c r="BM870" s="151"/>
    </row>
    <row r="871">
      <c r="BM871" s="151"/>
    </row>
    <row r="872">
      <c r="BM872" s="151"/>
    </row>
    <row r="873">
      <c r="BM873" s="151"/>
    </row>
    <row r="874">
      <c r="BM874" s="151"/>
    </row>
    <row r="875">
      <c r="BM875" s="151"/>
    </row>
    <row r="876">
      <c r="BM876" s="151"/>
    </row>
    <row r="877">
      <c r="BM877" s="151"/>
    </row>
    <row r="878">
      <c r="BM878" s="151"/>
    </row>
    <row r="879">
      <c r="BM879" s="151"/>
    </row>
    <row r="880">
      <c r="BM880" s="151"/>
    </row>
    <row r="881">
      <c r="BM881" s="151"/>
    </row>
    <row r="882">
      <c r="BM882" s="151"/>
    </row>
    <row r="883">
      <c r="BM883" s="151"/>
    </row>
    <row r="884">
      <c r="BM884" s="151"/>
    </row>
    <row r="885">
      <c r="BM885" s="151"/>
    </row>
    <row r="886">
      <c r="BM886" s="151"/>
    </row>
    <row r="887">
      <c r="BM887" s="151"/>
    </row>
    <row r="888">
      <c r="BM888" s="151"/>
    </row>
    <row r="889">
      <c r="BM889" s="151"/>
    </row>
    <row r="890">
      <c r="BM890" s="151"/>
    </row>
    <row r="891">
      <c r="BM891" s="151"/>
    </row>
    <row r="892">
      <c r="BM892" s="151"/>
    </row>
    <row r="893">
      <c r="BM893" s="151"/>
    </row>
    <row r="894">
      <c r="BM894" s="151"/>
    </row>
    <row r="895">
      <c r="BM895" s="151"/>
    </row>
    <row r="896">
      <c r="BM896" s="151"/>
    </row>
    <row r="897">
      <c r="BM897" s="151"/>
    </row>
    <row r="898">
      <c r="BM898" s="151"/>
    </row>
    <row r="899">
      <c r="BM899" s="151"/>
    </row>
    <row r="900">
      <c r="BM900" s="151"/>
    </row>
    <row r="901">
      <c r="BM901" s="151"/>
    </row>
    <row r="902">
      <c r="BM902" s="151"/>
    </row>
    <row r="903">
      <c r="BM903" s="151"/>
    </row>
    <row r="904">
      <c r="BM904" s="151"/>
    </row>
    <row r="905">
      <c r="BM905" s="151"/>
    </row>
    <row r="906">
      <c r="BM906" s="151"/>
    </row>
    <row r="907">
      <c r="BM907" s="151"/>
    </row>
    <row r="908">
      <c r="BM908" s="151"/>
    </row>
    <row r="909">
      <c r="BM909" s="151"/>
    </row>
    <row r="910">
      <c r="BM910" s="151"/>
    </row>
    <row r="911">
      <c r="BM911" s="151"/>
    </row>
    <row r="912">
      <c r="BM912" s="151"/>
    </row>
    <row r="913">
      <c r="BM913" s="151"/>
    </row>
    <row r="914">
      <c r="BM914" s="151"/>
    </row>
    <row r="915">
      <c r="BM915" s="151"/>
    </row>
    <row r="916">
      <c r="BM916" s="151"/>
    </row>
    <row r="917">
      <c r="BM917" s="151"/>
    </row>
    <row r="918">
      <c r="BM918" s="151"/>
    </row>
    <row r="919">
      <c r="BM919" s="151"/>
    </row>
    <row r="920">
      <c r="BM920" s="151"/>
    </row>
    <row r="921">
      <c r="BM921" s="151"/>
    </row>
    <row r="922">
      <c r="BM922" s="151"/>
    </row>
    <row r="923">
      <c r="BM923" s="151"/>
    </row>
    <row r="924">
      <c r="BM924" s="151"/>
    </row>
    <row r="925">
      <c r="BM925" s="151"/>
    </row>
    <row r="926">
      <c r="BM926" s="151"/>
    </row>
    <row r="927">
      <c r="BM927" s="151"/>
    </row>
    <row r="928">
      <c r="BM928" s="151"/>
    </row>
    <row r="929">
      <c r="BM929" s="151"/>
    </row>
    <row r="930">
      <c r="BM930" s="151"/>
    </row>
    <row r="931">
      <c r="BM931" s="151"/>
    </row>
    <row r="932">
      <c r="BM932" s="151"/>
    </row>
    <row r="933">
      <c r="BM933" s="151"/>
    </row>
    <row r="934">
      <c r="BM934" s="151"/>
    </row>
    <row r="935">
      <c r="BM935" s="151"/>
    </row>
    <row r="936">
      <c r="BM936" s="151"/>
    </row>
    <row r="937">
      <c r="BM937" s="151"/>
    </row>
    <row r="938">
      <c r="BM938" s="151"/>
    </row>
    <row r="939">
      <c r="BM939" s="151"/>
    </row>
    <row r="940">
      <c r="BM940" s="151"/>
    </row>
    <row r="941">
      <c r="BM941" s="151"/>
    </row>
    <row r="942">
      <c r="BM942" s="151"/>
    </row>
    <row r="943">
      <c r="BM943" s="151"/>
    </row>
    <row r="944">
      <c r="BM944" s="151"/>
    </row>
    <row r="945">
      <c r="BM945" s="151"/>
    </row>
    <row r="946">
      <c r="BM946" s="151"/>
    </row>
    <row r="947">
      <c r="BM947" s="151"/>
    </row>
    <row r="948">
      <c r="BM948" s="151"/>
    </row>
    <row r="949">
      <c r="BM949" s="151"/>
    </row>
    <row r="950">
      <c r="BM950" s="151"/>
    </row>
    <row r="951">
      <c r="BM951" s="151"/>
    </row>
    <row r="952">
      <c r="BM952" s="151"/>
    </row>
    <row r="953">
      <c r="BM953" s="151"/>
    </row>
    <row r="954">
      <c r="BM954" s="151"/>
    </row>
    <row r="955">
      <c r="BM955" s="151"/>
    </row>
    <row r="956">
      <c r="BM956" s="151"/>
    </row>
    <row r="957">
      <c r="BM957" s="151"/>
    </row>
    <row r="958">
      <c r="BM958" s="151"/>
    </row>
    <row r="959">
      <c r="BM959" s="151"/>
    </row>
    <row r="960">
      <c r="BM960" s="151"/>
    </row>
    <row r="961">
      <c r="BM961" s="151"/>
    </row>
    <row r="962">
      <c r="BM962" s="151"/>
    </row>
    <row r="963">
      <c r="BM963" s="151"/>
    </row>
    <row r="964">
      <c r="BM964" s="151"/>
    </row>
    <row r="965">
      <c r="BM965" s="151"/>
    </row>
    <row r="966">
      <c r="BM966" s="151"/>
    </row>
    <row r="967">
      <c r="BM967" s="151"/>
    </row>
    <row r="968">
      <c r="BM968" s="151"/>
    </row>
    <row r="969">
      <c r="BM969" s="151"/>
    </row>
    <row r="970">
      <c r="BM970" s="151"/>
    </row>
    <row r="971">
      <c r="BM971" s="151"/>
    </row>
    <row r="972">
      <c r="BM972" s="151"/>
    </row>
    <row r="973">
      <c r="BM973" s="151"/>
    </row>
    <row r="974">
      <c r="BM974" s="151"/>
    </row>
    <row r="975">
      <c r="BM975" s="151"/>
    </row>
    <row r="976">
      <c r="BM976" s="151"/>
    </row>
    <row r="977">
      <c r="BM977" s="151"/>
    </row>
    <row r="978">
      <c r="BM978" s="151"/>
    </row>
    <row r="979">
      <c r="BM979" s="151"/>
    </row>
    <row r="980">
      <c r="BM980" s="151"/>
    </row>
    <row r="981">
      <c r="BM981" s="151"/>
    </row>
    <row r="982">
      <c r="BM982" s="151"/>
    </row>
    <row r="983">
      <c r="BM983" s="151"/>
    </row>
    <row r="984">
      <c r="BM984" s="151"/>
    </row>
    <row r="985">
      <c r="BM985" s="151"/>
    </row>
    <row r="986">
      <c r="BM986" s="151"/>
    </row>
    <row r="987">
      <c r="BM987" s="151"/>
    </row>
    <row r="988">
      <c r="BM988" s="151"/>
    </row>
    <row r="989">
      <c r="BM989" s="151"/>
    </row>
    <row r="990">
      <c r="BM990" s="151"/>
    </row>
    <row r="991">
      <c r="BM991" s="151"/>
    </row>
    <row r="992">
      <c r="BM992" s="151"/>
    </row>
    <row r="993">
      <c r="BM993" s="151"/>
    </row>
    <row r="994">
      <c r="BM994" s="151"/>
    </row>
    <row r="995">
      <c r="BM995" s="151"/>
    </row>
    <row r="996">
      <c r="BM996" s="151"/>
    </row>
    <row r="997">
      <c r="BM997" s="151"/>
    </row>
    <row r="998">
      <c r="BM998" s="151"/>
    </row>
    <row r="999">
      <c r="BM999" s="151"/>
    </row>
    <row r="1000">
      <c r="BM1000" s="151"/>
    </row>
    <row r="1001">
      <c r="BM1001" s="151"/>
    </row>
    <row r="1002">
      <c r="BM1002" s="151"/>
    </row>
    <row r="1003">
      <c r="BM1003" s="151"/>
    </row>
    <row r="1004">
      <c r="BM1004" s="151"/>
    </row>
    <row r="1005">
      <c r="BM1005" s="151"/>
    </row>
    <row r="1006">
      <c r="BM1006" s="151"/>
    </row>
    <row r="1007">
      <c r="BM1007" s="151"/>
    </row>
    <row r="1008">
      <c r="BM1008" s="151"/>
    </row>
    <row r="1009">
      <c r="BM1009" s="151"/>
    </row>
    <row r="1010">
      <c r="BM1010" s="151"/>
    </row>
    <row r="1011">
      <c r="BM1011" s="151"/>
    </row>
    <row r="1012">
      <c r="BM1012" s="151"/>
    </row>
  </sheetData>
  <mergeCells count="526">
    <mergeCell ref="DE1:DR1"/>
    <mergeCell ref="EA1:EN1"/>
    <mergeCell ref="EO1:FB1"/>
    <mergeCell ref="FC1:FP1"/>
    <mergeCell ref="FQ1:GD1"/>
    <mergeCell ref="GM1:GZ1"/>
    <mergeCell ref="HA1:HN1"/>
    <mergeCell ref="C1:P1"/>
    <mergeCell ref="Q1:AD1"/>
    <mergeCell ref="AE1:AR1"/>
    <mergeCell ref="AS1:BF1"/>
    <mergeCell ref="BO1:CB1"/>
    <mergeCell ref="CC1:CP1"/>
    <mergeCell ref="CQ1:DD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GS2:GT2"/>
    <mergeCell ref="GU2:GV2"/>
    <mergeCell ref="HY2:HZ2"/>
    <mergeCell ref="IA2:IB2"/>
    <mergeCell ref="IC2:ID2"/>
    <mergeCell ref="IE2:IF2"/>
    <mergeCell ref="IG2:IH2"/>
    <mergeCell ref="II2:IJ2"/>
    <mergeCell ref="IK2:IL2"/>
    <mergeCell ref="IM2:IN2"/>
    <mergeCell ref="IO2:IP2"/>
    <mergeCell ref="IQ2:IR2"/>
    <mergeCell ref="IS2:IT2"/>
    <mergeCell ref="IU2:IV2"/>
    <mergeCell ref="HO1:IB1"/>
    <mergeCell ref="IC1:IP1"/>
    <mergeCell ref="GG2:GH2"/>
    <mergeCell ref="GI2:GJ2"/>
    <mergeCell ref="GM2:GN2"/>
    <mergeCell ref="GO2:GP2"/>
    <mergeCell ref="GQ2:GR2"/>
    <mergeCell ref="GW2:GX2"/>
    <mergeCell ref="GY2:GZ2"/>
    <mergeCell ref="HA2:HB2"/>
    <mergeCell ref="HC2:HD2"/>
    <mergeCell ref="HE2:HF2"/>
    <mergeCell ref="HG2:HH2"/>
    <mergeCell ref="HI2:HJ2"/>
    <mergeCell ref="HK2:HL2"/>
    <mergeCell ref="HM2:HN2"/>
    <mergeCell ref="HO2:HP2"/>
    <mergeCell ref="HQ2:HR2"/>
    <mergeCell ref="HS2:HT2"/>
    <mergeCell ref="HU2:HV2"/>
    <mergeCell ref="HW2:HX2"/>
    <mergeCell ref="FS3:FT3"/>
    <mergeCell ref="FU3:FV3"/>
    <mergeCell ref="FW3:FX3"/>
    <mergeCell ref="FY3:FZ3"/>
    <mergeCell ref="GA3:GB3"/>
    <mergeCell ref="GC3:GD3"/>
    <mergeCell ref="GE3:GF3"/>
    <mergeCell ref="GG3:GH3"/>
    <mergeCell ref="GI3:GJ3"/>
    <mergeCell ref="GM3:GN3"/>
    <mergeCell ref="GO3:GP3"/>
    <mergeCell ref="GQ3:GR3"/>
    <mergeCell ref="GS3:GT3"/>
    <mergeCell ref="GU3:GV3"/>
    <mergeCell ref="GW3:GX3"/>
    <mergeCell ref="GY3:GZ3"/>
    <mergeCell ref="HA3:HB3"/>
    <mergeCell ref="HC3:HD3"/>
    <mergeCell ref="HE3:HF3"/>
    <mergeCell ref="HG3:HH3"/>
    <mergeCell ref="HI3:HJ3"/>
    <mergeCell ref="HK3:HL3"/>
    <mergeCell ref="HM3:HN3"/>
    <mergeCell ref="HO3:HP3"/>
    <mergeCell ref="HQ3:HR3"/>
    <mergeCell ref="HS3:HT3"/>
    <mergeCell ref="HU3:HV3"/>
    <mergeCell ref="HW3:HX3"/>
    <mergeCell ref="IM3:IN3"/>
    <mergeCell ref="IO3:IP3"/>
    <mergeCell ref="IQ3:IR3"/>
    <mergeCell ref="IS3:IT3"/>
    <mergeCell ref="IU3:IV3"/>
    <mergeCell ref="HY3:HZ3"/>
    <mergeCell ref="IA3:IB3"/>
    <mergeCell ref="IC3:ID3"/>
    <mergeCell ref="IE3:IF3"/>
    <mergeCell ref="IG3:IH3"/>
    <mergeCell ref="II3:IJ3"/>
    <mergeCell ref="IK3:IL3"/>
    <mergeCell ref="BW3:BX3"/>
    <mergeCell ref="BY3:BZ3"/>
    <mergeCell ref="CA3:CB3"/>
    <mergeCell ref="CC3:CD3"/>
    <mergeCell ref="CE3:CF3"/>
    <mergeCell ref="CG3:CH3"/>
    <mergeCell ref="CI3:CJ3"/>
    <mergeCell ref="CK3:CL3"/>
    <mergeCell ref="CM3:CN3"/>
    <mergeCell ref="CO3:CP3"/>
    <mergeCell ref="CQ3:CR3"/>
    <mergeCell ref="CS3:CT3"/>
    <mergeCell ref="CU3:CV3"/>
    <mergeCell ref="CW3:CX3"/>
    <mergeCell ref="CY3:CZ3"/>
    <mergeCell ref="DA3:DB3"/>
    <mergeCell ref="DC3:DD3"/>
    <mergeCell ref="DE3:DF3"/>
    <mergeCell ref="DG3:DH3"/>
    <mergeCell ref="DI3:DJ3"/>
    <mergeCell ref="DK3:DL3"/>
    <mergeCell ref="DM3:DN3"/>
    <mergeCell ref="DO3:DP3"/>
    <mergeCell ref="DQ3:DR3"/>
    <mergeCell ref="DS3:DT3"/>
    <mergeCell ref="DU3:DV3"/>
    <mergeCell ref="DW3:DX3"/>
    <mergeCell ref="EA3:EB3"/>
    <mergeCell ref="EC3:ED3"/>
    <mergeCell ref="EE3:EF3"/>
    <mergeCell ref="EG3:EH3"/>
    <mergeCell ref="EI3:EJ3"/>
    <mergeCell ref="EK3:EL3"/>
    <mergeCell ref="EM3:EN3"/>
    <mergeCell ref="EO3:EP3"/>
    <mergeCell ref="EQ3:ER3"/>
    <mergeCell ref="ES3:ET3"/>
    <mergeCell ref="EU3:EV3"/>
    <mergeCell ref="EW3:EX3"/>
    <mergeCell ref="EY3:EZ3"/>
    <mergeCell ref="FA3:FB3"/>
    <mergeCell ref="FC3:FD3"/>
    <mergeCell ref="FE3:FF3"/>
    <mergeCell ref="FG3:FH3"/>
    <mergeCell ref="FI3:FJ3"/>
    <mergeCell ref="FK3:FL3"/>
    <mergeCell ref="FM3:FN3"/>
    <mergeCell ref="FO3:FP3"/>
    <mergeCell ref="FQ3:FR3"/>
    <mergeCell ref="AC37:AD37"/>
    <mergeCell ref="AE37:AF37"/>
    <mergeCell ref="AG37:AH37"/>
    <mergeCell ref="AI37:AJ37"/>
    <mergeCell ref="AK37:AL37"/>
    <mergeCell ref="AM37:AN37"/>
    <mergeCell ref="AO37:AP37"/>
    <mergeCell ref="AQ37:AR37"/>
    <mergeCell ref="AS37:AT37"/>
    <mergeCell ref="AU37:AV37"/>
    <mergeCell ref="AW37:AX37"/>
    <mergeCell ref="AY37:AZ37"/>
    <mergeCell ref="BA37:BB37"/>
    <mergeCell ref="BC37:BD37"/>
    <mergeCell ref="CI37:CJ37"/>
    <mergeCell ref="CK37:CL37"/>
    <mergeCell ref="BU37:BV37"/>
    <mergeCell ref="BW37:BX37"/>
    <mergeCell ref="BY37:BZ37"/>
    <mergeCell ref="CA37:CB37"/>
    <mergeCell ref="CC37:CD37"/>
    <mergeCell ref="CE37:CF37"/>
    <mergeCell ref="CG37:CH37"/>
    <mergeCell ref="CO2:CP2"/>
    <mergeCell ref="CQ2:CR2"/>
    <mergeCell ref="CA2:CB2"/>
    <mergeCell ref="CC2:CD2"/>
    <mergeCell ref="CE2:CF2"/>
    <mergeCell ref="CG2:CH2"/>
    <mergeCell ref="CI2:CJ2"/>
    <mergeCell ref="CK2:CL2"/>
    <mergeCell ref="CM2:CN2"/>
    <mergeCell ref="I37:J37"/>
    <mergeCell ref="K37:L37"/>
    <mergeCell ref="M37:N37"/>
    <mergeCell ref="O37:P37"/>
    <mergeCell ref="Q37:R37"/>
    <mergeCell ref="S37:T37"/>
    <mergeCell ref="U37:V37"/>
    <mergeCell ref="W37:X37"/>
    <mergeCell ref="CM37:CN37"/>
    <mergeCell ref="CO37:CP37"/>
    <mergeCell ref="CQ37:CR37"/>
    <mergeCell ref="Y37:Z37"/>
    <mergeCell ref="AA37:AB37"/>
    <mergeCell ref="BI37:BJ37"/>
    <mergeCell ref="BK37:BL37"/>
    <mergeCell ref="BO37:BP37"/>
    <mergeCell ref="BQ37:BR37"/>
    <mergeCell ref="BS37:BT37"/>
    <mergeCell ref="BE37:BF37"/>
    <mergeCell ref="BG37:BH37"/>
    <mergeCell ref="CS37:CT37"/>
    <mergeCell ref="CU37:CV37"/>
    <mergeCell ref="CW37:CX37"/>
    <mergeCell ref="CY37:CZ37"/>
    <mergeCell ref="DA37:DB37"/>
    <mergeCell ref="DC37:DD37"/>
    <mergeCell ref="DE37:DF37"/>
    <mergeCell ref="DG37:DH37"/>
    <mergeCell ref="DI37:DJ37"/>
    <mergeCell ref="DK37:DL37"/>
    <mergeCell ref="DQ37:DR37"/>
    <mergeCell ref="DS37:DT37"/>
    <mergeCell ref="DU37:DV37"/>
    <mergeCell ref="DW37:DX37"/>
    <mergeCell ref="EA37:EB37"/>
    <mergeCell ref="EC37:ED37"/>
    <mergeCell ref="EE37:EF37"/>
    <mergeCell ref="CK38:CL38"/>
    <mergeCell ref="CM38:CN38"/>
    <mergeCell ref="BW38:BX38"/>
    <mergeCell ref="BY38:BZ38"/>
    <mergeCell ref="CA38:CB38"/>
    <mergeCell ref="CC38:CD38"/>
    <mergeCell ref="CE38:CF38"/>
    <mergeCell ref="CG38:CH38"/>
    <mergeCell ref="CI38:CJ38"/>
    <mergeCell ref="DC38:DD38"/>
    <mergeCell ref="DE38:DF38"/>
    <mergeCell ref="CO38:CP38"/>
    <mergeCell ref="CQ38:CR38"/>
    <mergeCell ref="CS38:CT38"/>
    <mergeCell ref="CU38:CV38"/>
    <mergeCell ref="CW38:CX38"/>
    <mergeCell ref="CY38:CZ38"/>
    <mergeCell ref="DA38:DB38"/>
    <mergeCell ref="BO36:CB36"/>
    <mergeCell ref="CC36:CP36"/>
    <mergeCell ref="CQ36:DD36"/>
    <mergeCell ref="DE36:DR36"/>
    <mergeCell ref="C37:D37"/>
    <mergeCell ref="E37:F37"/>
    <mergeCell ref="G37:H37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N38"/>
    <mergeCell ref="AO38:AP38"/>
    <mergeCell ref="AQ38:AR38"/>
    <mergeCell ref="AS38:AT38"/>
    <mergeCell ref="AU38:AV38"/>
    <mergeCell ref="AW38:AX38"/>
    <mergeCell ref="AY38:AZ38"/>
    <mergeCell ref="BA38:BB38"/>
    <mergeCell ref="BC38:BD38"/>
    <mergeCell ref="BE38:BF38"/>
    <mergeCell ref="BG38:BH38"/>
    <mergeCell ref="BI38:BJ38"/>
    <mergeCell ref="BK38:BL38"/>
    <mergeCell ref="BO38:BP38"/>
    <mergeCell ref="BQ38:BR38"/>
    <mergeCell ref="BS38:BT38"/>
    <mergeCell ref="BU38:BV38"/>
    <mergeCell ref="DM37:DN37"/>
    <mergeCell ref="DO37:DP37"/>
    <mergeCell ref="DG38:DH38"/>
    <mergeCell ref="DI38:DJ38"/>
    <mergeCell ref="DK38:DL38"/>
    <mergeCell ref="DM38:DN38"/>
    <mergeCell ref="DO38:DP38"/>
    <mergeCell ref="HO38:HP38"/>
    <mergeCell ref="HQ38:HR38"/>
    <mergeCell ref="HS38:HT38"/>
    <mergeCell ref="HU38:HV38"/>
    <mergeCell ref="HW38:HX38"/>
    <mergeCell ref="HY38:HZ38"/>
    <mergeCell ref="IA38:IB38"/>
    <mergeCell ref="IQ38:IR38"/>
    <mergeCell ref="IS38:IT38"/>
    <mergeCell ref="IU38:IV38"/>
    <mergeCell ref="IC38:ID38"/>
    <mergeCell ref="IE38:IF38"/>
    <mergeCell ref="IG38:IH38"/>
    <mergeCell ref="II38:IJ38"/>
    <mergeCell ref="IK38:IL38"/>
    <mergeCell ref="IM38:IN38"/>
    <mergeCell ref="IO38:IP38"/>
    <mergeCell ref="DQ38:DR38"/>
    <mergeCell ref="DS38:DT38"/>
    <mergeCell ref="DU38:DV38"/>
    <mergeCell ref="DW38:DX38"/>
    <mergeCell ref="EA38:EB38"/>
    <mergeCell ref="EC38:ED38"/>
    <mergeCell ref="EE38:EF38"/>
    <mergeCell ref="EG38:EH38"/>
    <mergeCell ref="EI38:EJ38"/>
    <mergeCell ref="EK38:EL38"/>
    <mergeCell ref="EM38:EN38"/>
    <mergeCell ref="EO38:EP38"/>
    <mergeCell ref="EQ38:ER38"/>
    <mergeCell ref="ES38:ET38"/>
    <mergeCell ref="EU38:EV38"/>
    <mergeCell ref="EW38:EX38"/>
    <mergeCell ref="EY38:EZ38"/>
    <mergeCell ref="FA38:FB38"/>
    <mergeCell ref="FC38:FD38"/>
    <mergeCell ref="FE38:FF38"/>
    <mergeCell ref="FG38:FH38"/>
    <mergeCell ref="FI38:FJ38"/>
    <mergeCell ref="FK38:FL38"/>
    <mergeCell ref="FM38:FN38"/>
    <mergeCell ref="FO38:FP38"/>
    <mergeCell ref="FQ38:FR38"/>
    <mergeCell ref="FS38:FT38"/>
    <mergeCell ref="FU38:FV38"/>
    <mergeCell ref="FW38:FX38"/>
    <mergeCell ref="FY38:FZ38"/>
    <mergeCell ref="GA38:GB38"/>
    <mergeCell ref="GC38:GD38"/>
    <mergeCell ref="GE38:GF38"/>
    <mergeCell ref="GG38:GH38"/>
    <mergeCell ref="GI38:GJ38"/>
    <mergeCell ref="GM38:GN38"/>
    <mergeCell ref="GO38:GP38"/>
    <mergeCell ref="GQ38:GR38"/>
    <mergeCell ref="GS38:GT38"/>
    <mergeCell ref="GU38:GV38"/>
    <mergeCell ref="GW38:GX38"/>
    <mergeCell ref="GY38:GZ38"/>
    <mergeCell ref="HA38:HB38"/>
    <mergeCell ref="HC38:HD38"/>
    <mergeCell ref="HE38:HF38"/>
    <mergeCell ref="HG38:HH38"/>
    <mergeCell ref="HI38:HJ38"/>
    <mergeCell ref="HK38:HL38"/>
    <mergeCell ref="HM38:HN38"/>
    <mergeCell ref="DG2:DH2"/>
    <mergeCell ref="DI2:DJ2"/>
    <mergeCell ref="CS2:CT2"/>
    <mergeCell ref="CU2:CV2"/>
    <mergeCell ref="CW2:CX2"/>
    <mergeCell ref="CY2:CZ2"/>
    <mergeCell ref="DA2:DB2"/>
    <mergeCell ref="DC2:DD2"/>
    <mergeCell ref="DE2:DF2"/>
    <mergeCell ref="EA2:EB2"/>
    <mergeCell ref="EC2:ED2"/>
    <mergeCell ref="DK2:DL2"/>
    <mergeCell ref="DM2:DN2"/>
    <mergeCell ref="DO2:DP2"/>
    <mergeCell ref="DQ2:DR2"/>
    <mergeCell ref="DS2:DT2"/>
    <mergeCell ref="DU2:DV2"/>
    <mergeCell ref="DW2:DX2"/>
    <mergeCell ref="ES2:ET2"/>
    <mergeCell ref="EU2:EV2"/>
    <mergeCell ref="EE2:EF2"/>
    <mergeCell ref="EG2:EH2"/>
    <mergeCell ref="EI2:EJ2"/>
    <mergeCell ref="EK2:EL2"/>
    <mergeCell ref="EM2:EN2"/>
    <mergeCell ref="EO2:EP2"/>
    <mergeCell ref="EQ2:ER2"/>
    <mergeCell ref="HO36:IB36"/>
    <mergeCell ref="IC36:IP36"/>
    <mergeCell ref="IQ36:IV36"/>
    <mergeCell ref="EA36:EN36"/>
    <mergeCell ref="EO36:FB36"/>
    <mergeCell ref="FC36:FP36"/>
    <mergeCell ref="FQ36:GD36"/>
    <mergeCell ref="GE36:GJ36"/>
    <mergeCell ref="GM36:GZ36"/>
    <mergeCell ref="HA36:HN36"/>
    <mergeCell ref="FK2:FL2"/>
    <mergeCell ref="FM2:FN2"/>
    <mergeCell ref="EW2:EX2"/>
    <mergeCell ref="EY2:EZ2"/>
    <mergeCell ref="FA2:FB2"/>
    <mergeCell ref="FC2:FD2"/>
    <mergeCell ref="FE2:FF2"/>
    <mergeCell ref="FG2:FH2"/>
    <mergeCell ref="FI2:FJ2"/>
    <mergeCell ref="GC2:GD2"/>
    <mergeCell ref="GE2:GF2"/>
    <mergeCell ref="FO2:FP2"/>
    <mergeCell ref="FQ2:FR2"/>
    <mergeCell ref="FS2:FT2"/>
    <mergeCell ref="FU2:FV2"/>
    <mergeCell ref="FW2:FX2"/>
    <mergeCell ref="FY2:FZ2"/>
    <mergeCell ref="GA2:GB2"/>
    <mergeCell ref="BW2:BX2"/>
    <mergeCell ref="BY2:BZ2"/>
    <mergeCell ref="BG2:BH2"/>
    <mergeCell ref="BI2:BJ2"/>
    <mergeCell ref="BK2:BL2"/>
    <mergeCell ref="BO2:BP2"/>
    <mergeCell ref="BQ2:BR2"/>
    <mergeCell ref="BS2:BT2"/>
    <mergeCell ref="BU2:BV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O3:BP3"/>
    <mergeCell ref="BQ3:BR3"/>
    <mergeCell ref="BS3:BT3"/>
    <mergeCell ref="BU3:BV3"/>
    <mergeCell ref="IQ37:IR37"/>
    <mergeCell ref="IS37:IT37"/>
    <mergeCell ref="IU37:IV37"/>
    <mergeCell ref="IC37:ID37"/>
    <mergeCell ref="IE37:IF37"/>
    <mergeCell ref="IG37:IH37"/>
    <mergeCell ref="II37:IJ37"/>
    <mergeCell ref="IK37:IL37"/>
    <mergeCell ref="IM37:IN37"/>
    <mergeCell ref="IO37:IP37"/>
    <mergeCell ref="EG37:EH37"/>
    <mergeCell ref="EI37:EJ37"/>
    <mergeCell ref="EK37:EL37"/>
    <mergeCell ref="EM37:EN37"/>
    <mergeCell ref="EO37:EP37"/>
    <mergeCell ref="EQ37:ER37"/>
    <mergeCell ref="ES37:ET37"/>
    <mergeCell ref="EU37:EV37"/>
    <mergeCell ref="EW37:EX37"/>
    <mergeCell ref="EY37:EZ37"/>
    <mergeCell ref="FA37:FB37"/>
    <mergeCell ref="FC37:FD37"/>
    <mergeCell ref="FE37:FF37"/>
    <mergeCell ref="FG37:FH37"/>
    <mergeCell ref="FI37:FJ37"/>
    <mergeCell ref="FK37:FL37"/>
    <mergeCell ref="FM37:FN37"/>
    <mergeCell ref="FO37:FP37"/>
    <mergeCell ref="FQ37:FR37"/>
    <mergeCell ref="FS37:FT37"/>
    <mergeCell ref="FU37:FV37"/>
    <mergeCell ref="FW37:FX37"/>
    <mergeCell ref="FY37:FZ37"/>
    <mergeCell ref="GA37:GB37"/>
    <mergeCell ref="GC37:GD37"/>
    <mergeCell ref="GE37:GF37"/>
    <mergeCell ref="GG37:GH37"/>
    <mergeCell ref="GI37:GJ37"/>
    <mergeCell ref="GM37:GN37"/>
    <mergeCell ref="GO37:GP37"/>
    <mergeCell ref="GQ37:GR37"/>
    <mergeCell ref="GS37:GT37"/>
    <mergeCell ref="GU37:GV37"/>
    <mergeCell ref="GW37:GX37"/>
    <mergeCell ref="GY37:GZ37"/>
    <mergeCell ref="HA37:HB37"/>
    <mergeCell ref="HC37:HD37"/>
    <mergeCell ref="HE37:HF37"/>
    <mergeCell ref="HG37:HH37"/>
    <mergeCell ref="HI37:HJ37"/>
    <mergeCell ref="HK37:HL37"/>
    <mergeCell ref="HM37:HN37"/>
    <mergeCell ref="HO37:HP37"/>
    <mergeCell ref="HQ37:HR37"/>
    <mergeCell ref="HS37:HT37"/>
    <mergeCell ref="HU37:HV37"/>
    <mergeCell ref="HW37:HX37"/>
    <mergeCell ref="HY37:HZ37"/>
    <mergeCell ref="IA37:IB37"/>
  </mergeCells>
  <conditionalFormatting sqref="C5:BL36 C40:BL112">
    <cfRule type="cellIs" dxfId="2" priority="1" operator="equal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19.75"/>
    <col customWidth="1" min="3" max="64" width="3.88"/>
    <col customWidth="1" min="65" max="65" width="4.75"/>
    <col customWidth="1" min="66" max="66" width="19.5"/>
    <col customWidth="1" min="67" max="129" width="3.88"/>
    <col customWidth="1" min="130" max="130" width="19.75"/>
    <col customWidth="1" min="131" max="193" width="3.88"/>
    <col customWidth="1" min="194" max="194" width="19.63"/>
    <col customWidth="1" min="195" max="256" width="3.88"/>
  </cols>
  <sheetData>
    <row r="1">
      <c r="C1" s="150" t="s">
        <v>146</v>
      </c>
      <c r="Q1" s="150" t="s">
        <v>146</v>
      </c>
      <c r="AE1" s="150" t="s">
        <v>146</v>
      </c>
      <c r="AS1" s="150" t="s">
        <v>146</v>
      </c>
      <c r="BM1" s="151"/>
      <c r="BN1" s="143" t="str">
        <f>Seznam!C32</f>
        <v>https://docs.google.com/spreadsheets/d/13CSRejyoXdd2n4TXeaZfqj1qM-tilVcnlMypc0x1xe0</v>
      </c>
      <c r="BO1" s="152" t="s">
        <v>143</v>
      </c>
      <c r="CC1" s="152" t="s">
        <v>143</v>
      </c>
      <c r="CQ1" s="152" t="s">
        <v>143</v>
      </c>
      <c r="DE1" s="152" t="s">
        <v>143</v>
      </c>
      <c r="DS1" s="153"/>
      <c r="DT1" s="153"/>
      <c r="DU1" s="153"/>
      <c r="DV1" s="153"/>
      <c r="DW1" s="153"/>
      <c r="DX1" s="153"/>
      <c r="DY1" s="151"/>
      <c r="EA1" s="154" t="s">
        <v>144</v>
      </c>
      <c r="EO1" s="154" t="s">
        <v>144</v>
      </c>
      <c r="FC1" s="154" t="s">
        <v>144</v>
      </c>
      <c r="FQ1" s="154" t="s">
        <v>144</v>
      </c>
      <c r="GE1" s="155"/>
      <c r="GF1" s="155"/>
      <c r="GG1" s="155"/>
      <c r="GH1" s="155"/>
      <c r="GI1" s="155"/>
      <c r="GJ1" s="155"/>
      <c r="GK1" s="151"/>
      <c r="GM1" s="217" t="s">
        <v>145</v>
      </c>
      <c r="HA1" s="217" t="str">
        <f>GM1</f>
        <v>Stodůlky</v>
      </c>
      <c r="HO1" s="217" t="str">
        <f>GM1</f>
        <v>Stodůlky</v>
      </c>
      <c r="IC1" s="217" t="str">
        <f>GM1</f>
        <v>Stodůlky</v>
      </c>
      <c r="IQ1" s="218"/>
      <c r="IR1" s="218"/>
      <c r="IS1" s="218"/>
      <c r="IT1" s="218"/>
      <c r="IU1" s="218"/>
      <c r="IV1" s="218"/>
    </row>
    <row r="2">
      <c r="A2" s="87"/>
      <c r="B2" s="87"/>
      <c r="C2" s="157">
        <f>WEEKNUM(C3, 2)</f>
        <v>36</v>
      </c>
      <c r="D2" s="136"/>
      <c r="E2" s="157">
        <f>WEEKNUM(E3, 2)</f>
        <v>36</v>
      </c>
      <c r="F2" s="136"/>
      <c r="G2" s="157">
        <f>WEEKNUM(G3, 2)</f>
        <v>36</v>
      </c>
      <c r="H2" s="136"/>
      <c r="I2" s="157">
        <f>WEEKNUM(I3, 2)</f>
        <v>36</v>
      </c>
      <c r="J2" s="136"/>
      <c r="K2" s="157">
        <f>WEEKNUM(K3, 2)</f>
        <v>36</v>
      </c>
      <c r="L2" s="136"/>
      <c r="M2" s="157">
        <f>WEEKNUM(M3, 2)</f>
        <v>36</v>
      </c>
      <c r="N2" s="136"/>
      <c r="O2" s="157">
        <f>WEEKNUM(O3, 2)</f>
        <v>37</v>
      </c>
      <c r="P2" s="136"/>
      <c r="Q2" s="157">
        <f>WEEKNUM(Q3, 2)</f>
        <v>37</v>
      </c>
      <c r="R2" s="136"/>
      <c r="S2" s="157">
        <f>WEEKNUM(S3, 2)</f>
        <v>37</v>
      </c>
      <c r="T2" s="136"/>
      <c r="U2" s="157">
        <f>WEEKNUM(U3, 2)</f>
        <v>37</v>
      </c>
      <c r="V2" s="136"/>
      <c r="W2" s="157">
        <f>WEEKNUM(W3, 2)</f>
        <v>37</v>
      </c>
      <c r="X2" s="136"/>
      <c r="Y2" s="157">
        <f>WEEKNUM(Y3, 2)</f>
        <v>37</v>
      </c>
      <c r="Z2" s="136"/>
      <c r="AA2" s="157">
        <f>WEEKNUM(AA3, 2)</f>
        <v>37</v>
      </c>
      <c r="AB2" s="136"/>
      <c r="AC2" s="157">
        <f>WEEKNUM(AC3, 2)</f>
        <v>38</v>
      </c>
      <c r="AD2" s="136"/>
      <c r="AE2" s="157">
        <f>WEEKNUM(AE3, 2)</f>
        <v>38</v>
      </c>
      <c r="AF2" s="136"/>
      <c r="AG2" s="157">
        <f>WEEKNUM(AG3, 2)</f>
        <v>38</v>
      </c>
      <c r="AH2" s="136"/>
      <c r="AI2" s="157">
        <f>WEEKNUM(AI3, 2)</f>
        <v>38</v>
      </c>
      <c r="AJ2" s="136"/>
      <c r="AK2" s="157">
        <f>WEEKNUM(AK3, 2)</f>
        <v>38</v>
      </c>
      <c r="AL2" s="136"/>
      <c r="AM2" s="157">
        <f>WEEKNUM(AM3, 2)</f>
        <v>38</v>
      </c>
      <c r="AN2" s="136"/>
      <c r="AO2" s="157">
        <f>WEEKNUM(AO3, 2)</f>
        <v>38</v>
      </c>
      <c r="AP2" s="136"/>
      <c r="AQ2" s="157">
        <f>WEEKNUM(AQ3, 2)</f>
        <v>39</v>
      </c>
      <c r="AR2" s="136"/>
      <c r="AS2" s="157">
        <f>WEEKNUM(AS3, 2)</f>
        <v>39</v>
      </c>
      <c r="AT2" s="136"/>
      <c r="AU2" s="157">
        <f>WEEKNUM(AU3, 2)</f>
        <v>39</v>
      </c>
      <c r="AV2" s="136"/>
      <c r="AW2" s="157">
        <f>WEEKNUM(AW3, 2)</f>
        <v>39</v>
      </c>
      <c r="AX2" s="136"/>
      <c r="AY2" s="157">
        <f>WEEKNUM(AY3, 2)</f>
        <v>39</v>
      </c>
      <c r="AZ2" s="136"/>
      <c r="BA2" s="157">
        <f>WEEKNUM(BA3, 2)</f>
        <v>39</v>
      </c>
      <c r="BB2" s="136"/>
      <c r="BC2" s="157">
        <f>WEEKNUM(BC3, 2)</f>
        <v>39</v>
      </c>
      <c r="BD2" s="136"/>
      <c r="BE2" s="157">
        <f>WEEKNUM(BE3, 2)</f>
        <v>40</v>
      </c>
      <c r="BF2" s="136"/>
      <c r="BG2" s="157">
        <f>WEEKNUM(BG3, 2)</f>
        <v>40</v>
      </c>
      <c r="BH2" s="136"/>
      <c r="BI2" s="157">
        <f>WEEKNUM(BI3, 2)</f>
        <v>40</v>
      </c>
      <c r="BJ2" s="136"/>
      <c r="BK2" s="157">
        <f>WEEKNUM(BK3, 2)</f>
        <v>40</v>
      </c>
      <c r="BL2" s="136"/>
      <c r="BM2" s="158"/>
      <c r="BN2" s="227" t="str">
        <f>Seznam!C33</f>
        <v>https://docs.google.com/spreadsheets/d/1g0HAxexiWTLUjGG1OpcIuYfdNh_-2iuMpqIxcpeqfIU</v>
      </c>
      <c r="BO2" s="157">
        <f>WEEKNUM(BO3, 2)</f>
        <v>36</v>
      </c>
      <c r="BP2" s="136"/>
      <c r="BQ2" s="157">
        <f>WEEKNUM(BQ3, 2)</f>
        <v>36</v>
      </c>
      <c r="BR2" s="136"/>
      <c r="BS2" s="157">
        <f>WEEKNUM(BS3, 2)</f>
        <v>36</v>
      </c>
      <c r="BT2" s="136"/>
      <c r="BU2" s="157">
        <f>WEEKNUM(BU3, 2)</f>
        <v>36</v>
      </c>
      <c r="BV2" s="136"/>
      <c r="BW2" s="157">
        <f>WEEKNUM(BW3, 2)</f>
        <v>36</v>
      </c>
      <c r="BX2" s="136"/>
      <c r="BY2" s="157">
        <f>WEEKNUM(BY3, 2)</f>
        <v>36</v>
      </c>
      <c r="BZ2" s="136"/>
      <c r="CA2" s="157">
        <f>WEEKNUM(CA3, 2)</f>
        <v>37</v>
      </c>
      <c r="CB2" s="136"/>
      <c r="CC2" s="157">
        <f>WEEKNUM(CC3, 2)</f>
        <v>37</v>
      </c>
      <c r="CD2" s="136"/>
      <c r="CE2" s="157">
        <f>WEEKNUM(CE3, 2)</f>
        <v>37</v>
      </c>
      <c r="CF2" s="136"/>
      <c r="CG2" s="157">
        <f>WEEKNUM(CG3, 2)</f>
        <v>37</v>
      </c>
      <c r="CH2" s="136"/>
      <c r="CI2" s="157">
        <f>WEEKNUM(CI3, 2)</f>
        <v>37</v>
      </c>
      <c r="CJ2" s="136"/>
      <c r="CK2" s="157">
        <f>WEEKNUM(CK3, 2)</f>
        <v>37</v>
      </c>
      <c r="CL2" s="136"/>
      <c r="CM2" s="157">
        <f>WEEKNUM(CM3, 2)</f>
        <v>37</v>
      </c>
      <c r="CN2" s="136"/>
      <c r="CO2" s="157">
        <f>WEEKNUM(CO3, 2)</f>
        <v>38</v>
      </c>
      <c r="CP2" s="136"/>
      <c r="CQ2" s="157">
        <f>WEEKNUM(CQ3, 2)</f>
        <v>38</v>
      </c>
      <c r="CR2" s="136"/>
      <c r="CS2" s="157">
        <f>WEEKNUM(CS3, 2)</f>
        <v>38</v>
      </c>
      <c r="CT2" s="136"/>
      <c r="CU2" s="157">
        <f>WEEKNUM(CU3, 2)</f>
        <v>38</v>
      </c>
      <c r="CV2" s="136"/>
      <c r="CW2" s="157">
        <f>WEEKNUM(CW3, 2)</f>
        <v>38</v>
      </c>
      <c r="CX2" s="136"/>
      <c r="CY2" s="157">
        <f>WEEKNUM(CY3, 2)</f>
        <v>38</v>
      </c>
      <c r="CZ2" s="136"/>
      <c r="DA2" s="157">
        <f>WEEKNUM(DA3, 2)</f>
        <v>38</v>
      </c>
      <c r="DB2" s="136"/>
      <c r="DC2" s="157">
        <f>WEEKNUM(DC3, 2)</f>
        <v>39</v>
      </c>
      <c r="DD2" s="136"/>
      <c r="DE2" s="157">
        <f>WEEKNUM(DE3, 2)</f>
        <v>39</v>
      </c>
      <c r="DF2" s="136"/>
      <c r="DG2" s="157">
        <f>WEEKNUM(DG3, 2)</f>
        <v>39</v>
      </c>
      <c r="DH2" s="136"/>
      <c r="DI2" s="157">
        <f>WEEKNUM(DI3, 2)</f>
        <v>39</v>
      </c>
      <c r="DJ2" s="136"/>
      <c r="DK2" s="157">
        <f>WEEKNUM(DK3, 2)</f>
        <v>39</v>
      </c>
      <c r="DL2" s="136"/>
      <c r="DM2" s="157">
        <f>WEEKNUM(DM3, 2)</f>
        <v>39</v>
      </c>
      <c r="DN2" s="136"/>
      <c r="DO2" s="157">
        <f>WEEKNUM(DO3, 2)</f>
        <v>39</v>
      </c>
      <c r="DP2" s="136"/>
      <c r="DQ2" s="157">
        <f>WEEKNUM(DQ3, 2)</f>
        <v>40</v>
      </c>
      <c r="DR2" s="136"/>
      <c r="DS2" s="157">
        <f>WEEKNUM(DS3, 2)</f>
        <v>40</v>
      </c>
      <c r="DT2" s="136"/>
      <c r="DU2" s="157">
        <f>WEEKNUM(DU3, 2)</f>
        <v>40</v>
      </c>
      <c r="DV2" s="136"/>
      <c r="DW2" s="157">
        <f>WEEKNUM(DW3, 2)</f>
        <v>40</v>
      </c>
      <c r="DX2" s="136"/>
      <c r="DY2" s="158"/>
      <c r="DZ2" s="228" t="str">
        <f>Seznam!C34</f>
        <v>https://docs.google.com/spreadsheets/d/1SaydGjl5XPlnJK4VA7VSzilF6DGpQzSDYc4qkXx4-Ho</v>
      </c>
      <c r="EA2" s="157">
        <f>WEEKNUM(EA3, 2)</f>
        <v>36</v>
      </c>
      <c r="EB2" s="136"/>
      <c r="EC2" s="157">
        <f>WEEKNUM(EC3, 2)</f>
        <v>36</v>
      </c>
      <c r="ED2" s="136"/>
      <c r="EE2" s="157">
        <f>WEEKNUM(EE3, 2)</f>
        <v>36</v>
      </c>
      <c r="EF2" s="136"/>
      <c r="EG2" s="157">
        <f>WEEKNUM(EG3, 2)</f>
        <v>36</v>
      </c>
      <c r="EH2" s="136"/>
      <c r="EI2" s="157">
        <f>WEEKNUM(EI3, 2)</f>
        <v>36</v>
      </c>
      <c r="EJ2" s="136"/>
      <c r="EK2" s="157">
        <f>WEEKNUM(EK3, 2)</f>
        <v>36</v>
      </c>
      <c r="EL2" s="136"/>
      <c r="EM2" s="157">
        <f>WEEKNUM(EM3, 2)</f>
        <v>37</v>
      </c>
      <c r="EN2" s="136"/>
      <c r="EO2" s="157">
        <f>WEEKNUM(EO3, 2)</f>
        <v>37</v>
      </c>
      <c r="EP2" s="136"/>
      <c r="EQ2" s="157">
        <f>WEEKNUM(EQ3, 2)</f>
        <v>37</v>
      </c>
      <c r="ER2" s="136"/>
      <c r="ES2" s="157">
        <f>WEEKNUM(ES3, 2)</f>
        <v>37</v>
      </c>
      <c r="ET2" s="136"/>
      <c r="EU2" s="157">
        <f>WEEKNUM(EU3, 2)</f>
        <v>37</v>
      </c>
      <c r="EV2" s="136"/>
      <c r="EW2" s="157">
        <f>WEEKNUM(EW3, 2)</f>
        <v>37</v>
      </c>
      <c r="EX2" s="136"/>
      <c r="EY2" s="157">
        <f>WEEKNUM(EY3, 2)</f>
        <v>37</v>
      </c>
      <c r="EZ2" s="136"/>
      <c r="FA2" s="157">
        <f>WEEKNUM(FA3, 2)</f>
        <v>38</v>
      </c>
      <c r="FB2" s="136"/>
      <c r="FC2" s="157">
        <f>WEEKNUM(FC3, 2)</f>
        <v>38</v>
      </c>
      <c r="FD2" s="136"/>
      <c r="FE2" s="157">
        <f>WEEKNUM(FE3, 2)</f>
        <v>38</v>
      </c>
      <c r="FF2" s="136"/>
      <c r="FG2" s="157">
        <f>WEEKNUM(FG3, 2)</f>
        <v>38</v>
      </c>
      <c r="FH2" s="136"/>
      <c r="FI2" s="157">
        <f>WEEKNUM(FI3, 2)</f>
        <v>38</v>
      </c>
      <c r="FJ2" s="136"/>
      <c r="FK2" s="157">
        <f>WEEKNUM(FK3, 2)</f>
        <v>38</v>
      </c>
      <c r="FL2" s="136"/>
      <c r="FM2" s="157">
        <f>WEEKNUM(FM3, 2)</f>
        <v>38</v>
      </c>
      <c r="FN2" s="136"/>
      <c r="FO2" s="157">
        <f>WEEKNUM(FO3, 2)</f>
        <v>39</v>
      </c>
      <c r="FP2" s="136"/>
      <c r="FQ2" s="157">
        <f>WEEKNUM(FQ3, 2)</f>
        <v>39</v>
      </c>
      <c r="FR2" s="136"/>
      <c r="FS2" s="157">
        <f>WEEKNUM(FS3, 2)</f>
        <v>39</v>
      </c>
      <c r="FT2" s="136"/>
      <c r="FU2" s="157">
        <f>WEEKNUM(FU3, 2)</f>
        <v>39</v>
      </c>
      <c r="FV2" s="136"/>
      <c r="FW2" s="157">
        <f>WEEKNUM(FW3, 2)</f>
        <v>39</v>
      </c>
      <c r="FX2" s="136"/>
      <c r="FY2" s="157">
        <f>WEEKNUM(FY3, 2)</f>
        <v>39</v>
      </c>
      <c r="FZ2" s="136"/>
      <c r="GA2" s="157">
        <f>WEEKNUM(GA3, 2)</f>
        <v>39</v>
      </c>
      <c r="GB2" s="136"/>
      <c r="GC2" s="157">
        <f>WEEKNUM(GC3, 2)</f>
        <v>40</v>
      </c>
      <c r="GD2" s="136"/>
      <c r="GE2" s="157">
        <f>WEEKNUM(GE3, 2)</f>
        <v>40</v>
      </c>
      <c r="GF2" s="136"/>
      <c r="GG2" s="157">
        <f>WEEKNUM(GG3, 2)</f>
        <v>40</v>
      </c>
      <c r="GH2" s="136"/>
      <c r="GI2" s="157">
        <f>WEEKNUM(GI3, 2)</f>
        <v>40</v>
      </c>
      <c r="GJ2" s="136"/>
      <c r="GK2" s="158"/>
      <c r="GL2" s="228" t="str">
        <f>Seznam!C35</f>
        <v>https://docs.google.com/spreadsheets/d/1UhW6hDFQ0VBvuxhmKU3e-r11hM8qpNdUvwE9O8eRvdE</v>
      </c>
      <c r="GM2" s="157">
        <f>WEEKNUM(GM3, 2)</f>
        <v>36</v>
      </c>
      <c r="GN2" s="136"/>
      <c r="GO2" s="157">
        <f>WEEKNUM(GO3, 2)</f>
        <v>36</v>
      </c>
      <c r="GP2" s="136"/>
      <c r="GQ2" s="157">
        <f>WEEKNUM(GQ3, 2)</f>
        <v>36</v>
      </c>
      <c r="GR2" s="136"/>
      <c r="GS2" s="157">
        <f>WEEKNUM(GS3, 2)</f>
        <v>36</v>
      </c>
      <c r="GT2" s="136"/>
      <c r="GU2" s="157">
        <f>WEEKNUM(GU3, 2)</f>
        <v>36</v>
      </c>
      <c r="GV2" s="136"/>
      <c r="GW2" s="157">
        <f>WEEKNUM(GW3, 2)</f>
        <v>36</v>
      </c>
      <c r="GX2" s="136"/>
      <c r="GY2" s="157">
        <f>WEEKNUM(GY3, 2)</f>
        <v>37</v>
      </c>
      <c r="GZ2" s="136"/>
      <c r="HA2" s="157">
        <f>WEEKNUM(HA3, 2)</f>
        <v>37</v>
      </c>
      <c r="HB2" s="136"/>
      <c r="HC2" s="157">
        <f>WEEKNUM(HC3, 2)</f>
        <v>37</v>
      </c>
      <c r="HD2" s="136"/>
      <c r="HE2" s="157">
        <f>WEEKNUM(HE3, 2)</f>
        <v>37</v>
      </c>
      <c r="HF2" s="136"/>
      <c r="HG2" s="157">
        <f>WEEKNUM(HG3, 2)</f>
        <v>37</v>
      </c>
      <c r="HH2" s="136"/>
      <c r="HI2" s="157">
        <f>WEEKNUM(HI3, 2)</f>
        <v>37</v>
      </c>
      <c r="HJ2" s="136"/>
      <c r="HK2" s="157">
        <f>WEEKNUM(HK3, 2)</f>
        <v>37</v>
      </c>
      <c r="HL2" s="136"/>
      <c r="HM2" s="157">
        <f>WEEKNUM(HM3, 2)</f>
        <v>38</v>
      </c>
      <c r="HN2" s="136"/>
      <c r="HO2" s="157">
        <f>WEEKNUM(HO3, 2)</f>
        <v>38</v>
      </c>
      <c r="HP2" s="136"/>
      <c r="HQ2" s="157">
        <f>WEEKNUM(HQ3, 2)</f>
        <v>38</v>
      </c>
      <c r="HR2" s="136"/>
      <c r="HS2" s="157">
        <f>WEEKNUM(HS3, 2)</f>
        <v>38</v>
      </c>
      <c r="HT2" s="136"/>
      <c r="HU2" s="157">
        <f>WEEKNUM(HU3, 2)</f>
        <v>38</v>
      </c>
      <c r="HV2" s="136"/>
      <c r="HW2" s="157">
        <f>WEEKNUM(HW3, 2)</f>
        <v>38</v>
      </c>
      <c r="HX2" s="136"/>
      <c r="HY2" s="157">
        <f>WEEKNUM(HY3, 2)</f>
        <v>38</v>
      </c>
      <c r="HZ2" s="136"/>
      <c r="IA2" s="157">
        <f>WEEKNUM(IA3, 2)</f>
        <v>39</v>
      </c>
      <c r="IB2" s="136"/>
      <c r="IC2" s="157">
        <f>WEEKNUM(IC3, 2)</f>
        <v>39</v>
      </c>
      <c r="ID2" s="136"/>
      <c r="IE2" s="157">
        <f>WEEKNUM(IE3, 2)</f>
        <v>39</v>
      </c>
      <c r="IF2" s="136"/>
      <c r="IG2" s="157">
        <f>WEEKNUM(IG3, 2)</f>
        <v>39</v>
      </c>
      <c r="IH2" s="136"/>
      <c r="II2" s="157">
        <f>WEEKNUM(II3, 2)</f>
        <v>39</v>
      </c>
      <c r="IJ2" s="136"/>
      <c r="IK2" s="157">
        <f>WEEKNUM(IK3, 2)</f>
        <v>39</v>
      </c>
      <c r="IL2" s="136"/>
      <c r="IM2" s="157">
        <f>WEEKNUM(IM3, 2)</f>
        <v>39</v>
      </c>
      <c r="IN2" s="136"/>
      <c r="IO2" s="157">
        <f>WEEKNUM(IO3, 2)</f>
        <v>40</v>
      </c>
      <c r="IP2" s="136"/>
      <c r="IQ2" s="157">
        <f>WEEKNUM(IQ3, 2)</f>
        <v>40</v>
      </c>
      <c r="IR2" s="136"/>
      <c r="IS2" s="157">
        <f>WEEKNUM(IS3, 2)</f>
        <v>40</v>
      </c>
      <c r="IT2" s="136"/>
      <c r="IU2" s="157">
        <f>WEEKNUM(IU3, 2)</f>
        <v>40</v>
      </c>
      <c r="IV2" s="136"/>
    </row>
    <row r="3">
      <c r="A3" s="87"/>
      <c r="B3" s="159"/>
      <c r="C3" s="229">
        <f>BO3</f>
        <v>44075</v>
      </c>
      <c r="D3" s="133"/>
      <c r="E3" s="229">
        <f>BQ3</f>
        <v>44076</v>
      </c>
      <c r="F3" s="133"/>
      <c r="G3" s="229">
        <f>BS3</f>
        <v>44077</v>
      </c>
      <c r="H3" s="133"/>
      <c r="I3" s="229">
        <f>BU3</f>
        <v>44078</v>
      </c>
      <c r="J3" s="133"/>
      <c r="K3" s="229">
        <f>BW3</f>
        <v>44079</v>
      </c>
      <c r="L3" s="133"/>
      <c r="M3" s="229">
        <f>BY3</f>
        <v>44080</v>
      </c>
      <c r="N3" s="133"/>
      <c r="O3" s="229">
        <f>CA3</f>
        <v>44081</v>
      </c>
      <c r="P3" s="133"/>
      <c r="Q3" s="229">
        <f>CC3</f>
        <v>44082</v>
      </c>
      <c r="R3" s="133"/>
      <c r="S3" s="229">
        <f>CE3</f>
        <v>44083</v>
      </c>
      <c r="T3" s="133"/>
      <c r="U3" s="229">
        <f>CG3</f>
        <v>44084</v>
      </c>
      <c r="V3" s="133"/>
      <c r="W3" s="229">
        <f>CI3</f>
        <v>44085</v>
      </c>
      <c r="X3" s="133"/>
      <c r="Y3" s="229">
        <f>CK3</f>
        <v>44086</v>
      </c>
      <c r="Z3" s="133"/>
      <c r="AA3" s="229">
        <f>CM3</f>
        <v>44087</v>
      </c>
      <c r="AB3" s="133"/>
      <c r="AC3" s="229">
        <f>CO3</f>
        <v>44088</v>
      </c>
      <c r="AD3" s="133"/>
      <c r="AE3" s="229">
        <f>CQ3</f>
        <v>44089</v>
      </c>
      <c r="AF3" s="133"/>
      <c r="AG3" s="229">
        <f>CS3</f>
        <v>44090</v>
      </c>
      <c r="AH3" s="133"/>
      <c r="AI3" s="229">
        <f>CU3</f>
        <v>44091</v>
      </c>
      <c r="AJ3" s="133"/>
      <c r="AK3" s="229">
        <f>CW3</f>
        <v>44092</v>
      </c>
      <c r="AL3" s="133"/>
      <c r="AM3" s="229">
        <f>CY3</f>
        <v>44093</v>
      </c>
      <c r="AN3" s="133"/>
      <c r="AO3" s="229">
        <f>DA3</f>
        <v>44094</v>
      </c>
      <c r="AP3" s="133"/>
      <c r="AQ3" s="229">
        <f>DC3</f>
        <v>44095</v>
      </c>
      <c r="AR3" s="133"/>
      <c r="AS3" s="229">
        <f>DE3</f>
        <v>44096</v>
      </c>
      <c r="AT3" s="133"/>
      <c r="AU3" s="229">
        <f>DG3</f>
        <v>44097</v>
      </c>
      <c r="AV3" s="133"/>
      <c r="AW3" s="229">
        <f>DI3</f>
        <v>44098</v>
      </c>
      <c r="AX3" s="133"/>
      <c r="AY3" s="229">
        <f>DK3</f>
        <v>44099</v>
      </c>
      <c r="AZ3" s="133"/>
      <c r="BA3" s="229">
        <f>DM3</f>
        <v>44100</v>
      </c>
      <c r="BB3" s="133"/>
      <c r="BC3" s="229">
        <f>DO3</f>
        <v>44101</v>
      </c>
      <c r="BD3" s="133"/>
      <c r="BE3" s="229">
        <f>DQ3</f>
        <v>44102</v>
      </c>
      <c r="BF3" s="133"/>
      <c r="BG3" s="229">
        <f>DS3</f>
        <v>44103</v>
      </c>
      <c r="BH3" s="133"/>
      <c r="BI3" s="229">
        <f>DU3</f>
        <v>44104</v>
      </c>
      <c r="BJ3" s="133"/>
      <c r="BK3" s="229">
        <f>DW3</f>
        <v>44105</v>
      </c>
      <c r="BL3" s="133"/>
      <c r="BM3" s="163"/>
      <c r="BN3" s="164"/>
      <c r="BO3" s="160">
        <f>IFERROR(__xludf.DUMMYFUNCTION("IMPORTRANGE(BN2, ""Přehled mzdy!D2:BM31"")"),44075.0)</f>
        <v>44075</v>
      </c>
      <c r="BP3" s="133"/>
      <c r="BQ3" s="161">
        <f>IFERROR(__xludf.DUMMYFUNCTION("""COMPUTED_VALUE"""),44076.0)</f>
        <v>44076</v>
      </c>
      <c r="BR3" s="136"/>
      <c r="BS3" s="161">
        <f>IFERROR(__xludf.DUMMYFUNCTION("""COMPUTED_VALUE"""),44077.0)</f>
        <v>44077</v>
      </c>
      <c r="BT3" s="136"/>
      <c r="BU3" s="161">
        <f>IFERROR(__xludf.DUMMYFUNCTION("""COMPUTED_VALUE"""),44078.0)</f>
        <v>44078</v>
      </c>
      <c r="BV3" s="136"/>
      <c r="BW3" s="161">
        <f>IFERROR(__xludf.DUMMYFUNCTION("""COMPUTED_VALUE"""),44079.0)</f>
        <v>44079</v>
      </c>
      <c r="BX3" s="136"/>
      <c r="BY3" s="162">
        <f>IFERROR(__xludf.DUMMYFUNCTION("""COMPUTED_VALUE"""),44080.0)</f>
        <v>44080</v>
      </c>
      <c r="BZ3" s="136"/>
      <c r="CA3" s="162">
        <f>IFERROR(__xludf.DUMMYFUNCTION("""COMPUTED_VALUE"""),44081.0)</f>
        <v>44081</v>
      </c>
      <c r="CB3" s="136"/>
      <c r="CC3" s="162">
        <f>IFERROR(__xludf.DUMMYFUNCTION("""COMPUTED_VALUE"""),44082.0)</f>
        <v>44082</v>
      </c>
      <c r="CD3" s="136"/>
      <c r="CE3" s="162">
        <f>IFERROR(__xludf.DUMMYFUNCTION("""COMPUTED_VALUE"""),44083.0)</f>
        <v>44083</v>
      </c>
      <c r="CF3" s="136"/>
      <c r="CG3" s="161">
        <f>IFERROR(__xludf.DUMMYFUNCTION("""COMPUTED_VALUE"""),44084.0)</f>
        <v>44084</v>
      </c>
      <c r="CH3" s="136"/>
      <c r="CI3" s="161">
        <f>IFERROR(__xludf.DUMMYFUNCTION("""COMPUTED_VALUE"""),44085.0)</f>
        <v>44085</v>
      </c>
      <c r="CJ3" s="136"/>
      <c r="CK3" s="161">
        <f>IFERROR(__xludf.DUMMYFUNCTION("""COMPUTED_VALUE"""),44086.0)</f>
        <v>44086</v>
      </c>
      <c r="CL3" s="136"/>
      <c r="CM3" s="161">
        <f>IFERROR(__xludf.DUMMYFUNCTION("""COMPUTED_VALUE"""),44087.0)</f>
        <v>44087</v>
      </c>
      <c r="CN3" s="136"/>
      <c r="CO3" s="162">
        <f>IFERROR(__xludf.DUMMYFUNCTION("""COMPUTED_VALUE"""),44088.0)</f>
        <v>44088</v>
      </c>
      <c r="CP3" s="136"/>
      <c r="CQ3" s="162">
        <f>IFERROR(__xludf.DUMMYFUNCTION("""COMPUTED_VALUE"""),44089.0)</f>
        <v>44089</v>
      </c>
      <c r="CR3" s="136"/>
      <c r="CS3" s="162">
        <f>IFERROR(__xludf.DUMMYFUNCTION("""COMPUTED_VALUE"""),44090.0)</f>
        <v>44090</v>
      </c>
      <c r="CT3" s="136"/>
      <c r="CU3" s="162">
        <f>IFERROR(__xludf.DUMMYFUNCTION("""COMPUTED_VALUE"""),44091.0)</f>
        <v>44091</v>
      </c>
      <c r="CV3" s="136"/>
      <c r="CW3" s="161">
        <f>IFERROR(__xludf.DUMMYFUNCTION("""COMPUTED_VALUE"""),44092.0)</f>
        <v>44092</v>
      </c>
      <c r="CX3" s="136"/>
      <c r="CY3" s="161">
        <f>IFERROR(__xludf.DUMMYFUNCTION("""COMPUTED_VALUE"""),44093.0)</f>
        <v>44093</v>
      </c>
      <c r="CZ3" s="136"/>
      <c r="DA3" s="161">
        <f>IFERROR(__xludf.DUMMYFUNCTION("""COMPUTED_VALUE"""),44094.0)</f>
        <v>44094</v>
      </c>
      <c r="DB3" s="136"/>
      <c r="DC3" s="161">
        <f>IFERROR(__xludf.DUMMYFUNCTION("""COMPUTED_VALUE"""),44095.0)</f>
        <v>44095</v>
      </c>
      <c r="DD3" s="136"/>
      <c r="DE3" s="162">
        <f>IFERROR(__xludf.DUMMYFUNCTION("""COMPUTED_VALUE"""),44096.0)</f>
        <v>44096</v>
      </c>
      <c r="DF3" s="136"/>
      <c r="DG3" s="162">
        <f>IFERROR(__xludf.DUMMYFUNCTION("""COMPUTED_VALUE"""),44097.0)</f>
        <v>44097</v>
      </c>
      <c r="DH3" s="136"/>
      <c r="DI3" s="162">
        <f>IFERROR(__xludf.DUMMYFUNCTION("""COMPUTED_VALUE"""),44098.0)</f>
        <v>44098</v>
      </c>
      <c r="DJ3" s="136"/>
      <c r="DK3" s="162">
        <f>IFERROR(__xludf.DUMMYFUNCTION("""COMPUTED_VALUE"""),44099.0)</f>
        <v>44099</v>
      </c>
      <c r="DL3" s="136"/>
      <c r="DM3" s="161">
        <f>IFERROR(__xludf.DUMMYFUNCTION("""COMPUTED_VALUE"""),44100.0)</f>
        <v>44100</v>
      </c>
      <c r="DN3" s="136"/>
      <c r="DO3" s="161">
        <f>IFERROR(__xludf.DUMMYFUNCTION("""COMPUTED_VALUE"""),44101.0)</f>
        <v>44101</v>
      </c>
      <c r="DP3" s="136"/>
      <c r="DQ3" s="161">
        <f>IFERROR(__xludf.DUMMYFUNCTION("""COMPUTED_VALUE"""),44102.0)</f>
        <v>44102</v>
      </c>
      <c r="DR3" s="136"/>
      <c r="DS3" s="161">
        <f>IFERROR(__xludf.DUMMYFUNCTION("""COMPUTED_VALUE"""),44103.0)</f>
        <v>44103</v>
      </c>
      <c r="DT3" s="136"/>
      <c r="DU3" s="162">
        <f>IFERROR(__xludf.DUMMYFUNCTION("""COMPUTED_VALUE"""),44104.0)</f>
        <v>44104</v>
      </c>
      <c r="DV3" s="136"/>
      <c r="DW3" s="162">
        <f>IFERROR(__xludf.DUMMYFUNCTION("""COMPUTED_VALUE"""),44105.0)</f>
        <v>44105</v>
      </c>
      <c r="DX3" s="136"/>
      <c r="DY3" s="163"/>
      <c r="DZ3" s="164"/>
      <c r="EA3" s="160">
        <f>IFERROR(__xludf.DUMMYFUNCTION("IMPORTRANGE(DZ2, ""Přehled mzdy!D2:BM31"")"),44075.0)</f>
        <v>44075</v>
      </c>
      <c r="EB3" s="133"/>
      <c r="EC3" s="161">
        <f>IFERROR(__xludf.DUMMYFUNCTION("""COMPUTED_VALUE"""),44076.0)</f>
        <v>44076</v>
      </c>
      <c r="ED3" s="136"/>
      <c r="EE3" s="161">
        <f>IFERROR(__xludf.DUMMYFUNCTION("""COMPUTED_VALUE"""),44077.0)</f>
        <v>44077</v>
      </c>
      <c r="EF3" s="136"/>
      <c r="EG3" s="161">
        <f>IFERROR(__xludf.DUMMYFUNCTION("""COMPUTED_VALUE"""),44078.0)</f>
        <v>44078</v>
      </c>
      <c r="EH3" s="136"/>
      <c r="EI3" s="161">
        <f>IFERROR(__xludf.DUMMYFUNCTION("""COMPUTED_VALUE"""),44079.0)</f>
        <v>44079</v>
      </c>
      <c r="EJ3" s="136"/>
      <c r="EK3" s="162">
        <f>IFERROR(__xludf.DUMMYFUNCTION("""COMPUTED_VALUE"""),44080.0)</f>
        <v>44080</v>
      </c>
      <c r="EL3" s="136"/>
      <c r="EM3" s="162">
        <f>IFERROR(__xludf.DUMMYFUNCTION("""COMPUTED_VALUE"""),44081.0)</f>
        <v>44081</v>
      </c>
      <c r="EN3" s="136"/>
      <c r="EO3" s="162">
        <f>IFERROR(__xludf.DUMMYFUNCTION("""COMPUTED_VALUE"""),44082.0)</f>
        <v>44082</v>
      </c>
      <c r="EP3" s="136"/>
      <c r="EQ3" s="162">
        <f>IFERROR(__xludf.DUMMYFUNCTION("""COMPUTED_VALUE"""),44083.0)</f>
        <v>44083</v>
      </c>
      <c r="ER3" s="136"/>
      <c r="ES3" s="161">
        <f>IFERROR(__xludf.DUMMYFUNCTION("""COMPUTED_VALUE"""),44084.0)</f>
        <v>44084</v>
      </c>
      <c r="ET3" s="136"/>
      <c r="EU3" s="161">
        <f>IFERROR(__xludf.DUMMYFUNCTION("""COMPUTED_VALUE"""),44085.0)</f>
        <v>44085</v>
      </c>
      <c r="EV3" s="136"/>
      <c r="EW3" s="161">
        <f>IFERROR(__xludf.DUMMYFUNCTION("""COMPUTED_VALUE"""),44086.0)</f>
        <v>44086</v>
      </c>
      <c r="EX3" s="136"/>
      <c r="EY3" s="161">
        <f>IFERROR(__xludf.DUMMYFUNCTION("""COMPUTED_VALUE"""),44087.0)</f>
        <v>44087</v>
      </c>
      <c r="EZ3" s="136"/>
      <c r="FA3" s="162">
        <f>IFERROR(__xludf.DUMMYFUNCTION("""COMPUTED_VALUE"""),44088.0)</f>
        <v>44088</v>
      </c>
      <c r="FB3" s="136"/>
      <c r="FC3" s="162">
        <f>IFERROR(__xludf.DUMMYFUNCTION("""COMPUTED_VALUE"""),44089.0)</f>
        <v>44089</v>
      </c>
      <c r="FD3" s="136"/>
      <c r="FE3" s="162">
        <f>IFERROR(__xludf.DUMMYFUNCTION("""COMPUTED_VALUE"""),44090.0)</f>
        <v>44090</v>
      </c>
      <c r="FF3" s="136"/>
      <c r="FG3" s="162">
        <f>IFERROR(__xludf.DUMMYFUNCTION("""COMPUTED_VALUE"""),44091.0)</f>
        <v>44091</v>
      </c>
      <c r="FH3" s="136"/>
      <c r="FI3" s="161">
        <f>IFERROR(__xludf.DUMMYFUNCTION("""COMPUTED_VALUE"""),44092.0)</f>
        <v>44092</v>
      </c>
      <c r="FJ3" s="136"/>
      <c r="FK3" s="161">
        <f>IFERROR(__xludf.DUMMYFUNCTION("""COMPUTED_VALUE"""),44093.0)</f>
        <v>44093</v>
      </c>
      <c r="FL3" s="136"/>
      <c r="FM3" s="161">
        <f>IFERROR(__xludf.DUMMYFUNCTION("""COMPUTED_VALUE"""),44094.0)</f>
        <v>44094</v>
      </c>
      <c r="FN3" s="136"/>
      <c r="FO3" s="161">
        <f>IFERROR(__xludf.DUMMYFUNCTION("""COMPUTED_VALUE"""),44095.0)</f>
        <v>44095</v>
      </c>
      <c r="FP3" s="136"/>
      <c r="FQ3" s="162">
        <f>IFERROR(__xludf.DUMMYFUNCTION("""COMPUTED_VALUE"""),44096.0)</f>
        <v>44096</v>
      </c>
      <c r="FR3" s="136"/>
      <c r="FS3" s="162">
        <f>IFERROR(__xludf.DUMMYFUNCTION("""COMPUTED_VALUE"""),44097.0)</f>
        <v>44097</v>
      </c>
      <c r="FT3" s="136"/>
      <c r="FU3" s="162">
        <f>IFERROR(__xludf.DUMMYFUNCTION("""COMPUTED_VALUE"""),44098.0)</f>
        <v>44098</v>
      </c>
      <c r="FV3" s="136"/>
      <c r="FW3" s="162">
        <f>IFERROR(__xludf.DUMMYFUNCTION("""COMPUTED_VALUE"""),44099.0)</f>
        <v>44099</v>
      </c>
      <c r="FX3" s="136"/>
      <c r="FY3" s="161">
        <f>IFERROR(__xludf.DUMMYFUNCTION("""COMPUTED_VALUE"""),44100.0)</f>
        <v>44100</v>
      </c>
      <c r="FZ3" s="136"/>
      <c r="GA3" s="161">
        <f>IFERROR(__xludf.DUMMYFUNCTION("""COMPUTED_VALUE"""),44101.0)</f>
        <v>44101</v>
      </c>
      <c r="GB3" s="136"/>
      <c r="GC3" s="161">
        <f>IFERROR(__xludf.DUMMYFUNCTION("""COMPUTED_VALUE"""),44102.0)</f>
        <v>44102</v>
      </c>
      <c r="GD3" s="136"/>
      <c r="GE3" s="161">
        <f>IFERROR(__xludf.DUMMYFUNCTION("""COMPUTED_VALUE"""),44103.0)</f>
        <v>44103</v>
      </c>
      <c r="GF3" s="136"/>
      <c r="GG3" s="162">
        <f>IFERROR(__xludf.DUMMYFUNCTION("""COMPUTED_VALUE"""),44104.0)</f>
        <v>44104</v>
      </c>
      <c r="GH3" s="136"/>
      <c r="GI3" s="162">
        <f>IFERROR(__xludf.DUMMYFUNCTION("""COMPUTED_VALUE"""),44105.0)</f>
        <v>44105</v>
      </c>
      <c r="GJ3" s="136"/>
      <c r="GK3" s="163"/>
      <c r="GL3" s="164"/>
      <c r="GM3" s="160">
        <f>IFERROR(__xludf.DUMMYFUNCTION("IMPORTRANGE(GL2, ""Přehled mzdy!D2:BM31"")"),44075.0)</f>
        <v>44075</v>
      </c>
      <c r="GN3" s="133"/>
      <c r="GO3" s="161">
        <f>IFERROR(__xludf.DUMMYFUNCTION("""COMPUTED_VALUE"""),44076.0)</f>
        <v>44076</v>
      </c>
      <c r="GP3" s="136"/>
      <c r="GQ3" s="161">
        <f>IFERROR(__xludf.DUMMYFUNCTION("""COMPUTED_VALUE"""),44077.0)</f>
        <v>44077</v>
      </c>
      <c r="GR3" s="136"/>
      <c r="GS3" s="161">
        <f>IFERROR(__xludf.DUMMYFUNCTION("""COMPUTED_VALUE"""),44078.0)</f>
        <v>44078</v>
      </c>
      <c r="GT3" s="136"/>
      <c r="GU3" s="161">
        <f>IFERROR(__xludf.DUMMYFUNCTION("""COMPUTED_VALUE"""),44079.0)</f>
        <v>44079</v>
      </c>
      <c r="GV3" s="136"/>
      <c r="GW3" s="162">
        <f>IFERROR(__xludf.DUMMYFUNCTION("""COMPUTED_VALUE"""),44080.0)</f>
        <v>44080</v>
      </c>
      <c r="GX3" s="136"/>
      <c r="GY3" s="162">
        <f>IFERROR(__xludf.DUMMYFUNCTION("""COMPUTED_VALUE"""),44081.0)</f>
        <v>44081</v>
      </c>
      <c r="GZ3" s="136"/>
      <c r="HA3" s="162">
        <f>IFERROR(__xludf.DUMMYFUNCTION("""COMPUTED_VALUE"""),44082.0)</f>
        <v>44082</v>
      </c>
      <c r="HB3" s="136"/>
      <c r="HC3" s="162">
        <f>IFERROR(__xludf.DUMMYFUNCTION("""COMPUTED_VALUE"""),44083.0)</f>
        <v>44083</v>
      </c>
      <c r="HD3" s="136"/>
      <c r="HE3" s="161">
        <f>IFERROR(__xludf.DUMMYFUNCTION("""COMPUTED_VALUE"""),44084.0)</f>
        <v>44084</v>
      </c>
      <c r="HF3" s="136"/>
      <c r="HG3" s="161">
        <f>IFERROR(__xludf.DUMMYFUNCTION("""COMPUTED_VALUE"""),44085.0)</f>
        <v>44085</v>
      </c>
      <c r="HH3" s="136"/>
      <c r="HI3" s="161">
        <f>IFERROR(__xludf.DUMMYFUNCTION("""COMPUTED_VALUE"""),44086.0)</f>
        <v>44086</v>
      </c>
      <c r="HJ3" s="136"/>
      <c r="HK3" s="161">
        <f>IFERROR(__xludf.DUMMYFUNCTION("""COMPUTED_VALUE"""),44087.0)</f>
        <v>44087</v>
      </c>
      <c r="HL3" s="136"/>
      <c r="HM3" s="162">
        <f>IFERROR(__xludf.DUMMYFUNCTION("""COMPUTED_VALUE"""),44088.0)</f>
        <v>44088</v>
      </c>
      <c r="HN3" s="136"/>
      <c r="HO3" s="162">
        <f>IFERROR(__xludf.DUMMYFUNCTION("""COMPUTED_VALUE"""),44089.0)</f>
        <v>44089</v>
      </c>
      <c r="HP3" s="136"/>
      <c r="HQ3" s="162">
        <f>IFERROR(__xludf.DUMMYFUNCTION("""COMPUTED_VALUE"""),44090.0)</f>
        <v>44090</v>
      </c>
      <c r="HR3" s="136"/>
      <c r="HS3" s="162">
        <f>IFERROR(__xludf.DUMMYFUNCTION("""COMPUTED_VALUE"""),44091.0)</f>
        <v>44091</v>
      </c>
      <c r="HT3" s="136"/>
      <c r="HU3" s="161">
        <f>IFERROR(__xludf.DUMMYFUNCTION("""COMPUTED_VALUE"""),44092.0)</f>
        <v>44092</v>
      </c>
      <c r="HV3" s="136"/>
      <c r="HW3" s="161">
        <f>IFERROR(__xludf.DUMMYFUNCTION("""COMPUTED_VALUE"""),44093.0)</f>
        <v>44093</v>
      </c>
      <c r="HX3" s="136"/>
      <c r="HY3" s="161">
        <f>IFERROR(__xludf.DUMMYFUNCTION("""COMPUTED_VALUE"""),44094.0)</f>
        <v>44094</v>
      </c>
      <c r="HZ3" s="136"/>
      <c r="IA3" s="161">
        <f>IFERROR(__xludf.DUMMYFUNCTION("""COMPUTED_VALUE"""),44095.0)</f>
        <v>44095</v>
      </c>
      <c r="IB3" s="136"/>
      <c r="IC3" s="162">
        <f>IFERROR(__xludf.DUMMYFUNCTION("""COMPUTED_VALUE"""),44096.0)</f>
        <v>44096</v>
      </c>
      <c r="ID3" s="136"/>
      <c r="IE3" s="162">
        <f>IFERROR(__xludf.DUMMYFUNCTION("""COMPUTED_VALUE"""),44097.0)</f>
        <v>44097</v>
      </c>
      <c r="IF3" s="136"/>
      <c r="IG3" s="162">
        <f>IFERROR(__xludf.DUMMYFUNCTION("""COMPUTED_VALUE"""),44098.0)</f>
        <v>44098</v>
      </c>
      <c r="IH3" s="136"/>
      <c r="II3" s="162">
        <f>IFERROR(__xludf.DUMMYFUNCTION("""COMPUTED_VALUE"""),44099.0)</f>
        <v>44099</v>
      </c>
      <c r="IJ3" s="136"/>
      <c r="IK3" s="161">
        <f>IFERROR(__xludf.DUMMYFUNCTION("""COMPUTED_VALUE"""),44100.0)</f>
        <v>44100</v>
      </c>
      <c r="IL3" s="136"/>
      <c r="IM3" s="161">
        <f>IFERROR(__xludf.DUMMYFUNCTION("""COMPUTED_VALUE"""),44101.0)</f>
        <v>44101</v>
      </c>
      <c r="IN3" s="136"/>
      <c r="IO3" s="161">
        <f>IFERROR(__xludf.DUMMYFUNCTION("""COMPUTED_VALUE"""),44102.0)</f>
        <v>44102</v>
      </c>
      <c r="IP3" s="136"/>
      <c r="IQ3" s="161">
        <f>IFERROR(__xludf.DUMMYFUNCTION("""COMPUTED_VALUE"""),44103.0)</f>
        <v>44103</v>
      </c>
      <c r="IR3" s="136"/>
      <c r="IS3" s="162">
        <f>IFERROR(__xludf.DUMMYFUNCTION("""COMPUTED_VALUE"""),44104.0)</f>
        <v>44104</v>
      </c>
      <c r="IT3" s="136"/>
      <c r="IU3" s="162">
        <f>IFERROR(__xludf.DUMMYFUNCTION("""COMPUTED_VALUE"""),44105.0)</f>
        <v>44105</v>
      </c>
      <c r="IV3" s="136"/>
    </row>
    <row r="4">
      <c r="A4" s="32" t="str">
        <f>IFERROR(__xludf.DUMMYFUNCTION("IMPORTRANGE(BN1, ""Mzdy!AE3:AE35"")"),"Mzda/h")</f>
        <v>Mzda/h</v>
      </c>
      <c r="B4" s="230" t="str">
        <f t="shared" ref="B4:B26" si="1">BN4</f>
        <v>Instore</v>
      </c>
      <c r="C4" s="166" t="s">
        <v>148</v>
      </c>
      <c r="D4" s="167" t="s">
        <v>149</v>
      </c>
      <c r="E4" s="166" t="s">
        <v>148</v>
      </c>
      <c r="F4" s="167" t="s">
        <v>149</v>
      </c>
      <c r="G4" s="166" t="s">
        <v>148</v>
      </c>
      <c r="H4" s="167" t="s">
        <v>149</v>
      </c>
      <c r="I4" s="166" t="s">
        <v>131</v>
      </c>
      <c r="J4" s="167" t="s">
        <v>149</v>
      </c>
      <c r="K4" s="166" t="s">
        <v>148</v>
      </c>
      <c r="L4" s="167" t="s">
        <v>149</v>
      </c>
      <c r="M4" s="166" t="s">
        <v>148</v>
      </c>
      <c r="N4" s="167" t="s">
        <v>149</v>
      </c>
      <c r="O4" s="166" t="s">
        <v>148</v>
      </c>
      <c r="P4" s="167" t="s">
        <v>149</v>
      </c>
      <c r="Q4" s="166" t="s">
        <v>148</v>
      </c>
      <c r="R4" s="167" t="s">
        <v>149</v>
      </c>
      <c r="S4" s="166" t="s">
        <v>148</v>
      </c>
      <c r="T4" s="167" t="s">
        <v>149</v>
      </c>
      <c r="U4" s="166" t="s">
        <v>148</v>
      </c>
      <c r="V4" s="167" t="s">
        <v>149</v>
      </c>
      <c r="W4" s="166" t="s">
        <v>148</v>
      </c>
      <c r="X4" s="167" t="s">
        <v>149</v>
      </c>
      <c r="Y4" s="166" t="s">
        <v>148</v>
      </c>
      <c r="Z4" s="167" t="s">
        <v>149</v>
      </c>
      <c r="AA4" s="166" t="s">
        <v>148</v>
      </c>
      <c r="AB4" s="167" t="s">
        <v>149</v>
      </c>
      <c r="AC4" s="166" t="s">
        <v>148</v>
      </c>
      <c r="AD4" s="167" t="s">
        <v>149</v>
      </c>
      <c r="AE4" s="166" t="s">
        <v>148</v>
      </c>
      <c r="AF4" s="167" t="s">
        <v>149</v>
      </c>
      <c r="AG4" s="166" t="s">
        <v>148</v>
      </c>
      <c r="AH4" s="167" t="s">
        <v>149</v>
      </c>
      <c r="AI4" s="166" t="s">
        <v>148</v>
      </c>
      <c r="AJ4" s="167" t="s">
        <v>149</v>
      </c>
      <c r="AK4" s="166" t="s">
        <v>148</v>
      </c>
      <c r="AL4" s="167" t="s">
        <v>149</v>
      </c>
      <c r="AM4" s="166" t="s">
        <v>148</v>
      </c>
      <c r="AN4" s="167" t="s">
        <v>149</v>
      </c>
      <c r="AO4" s="166" t="s">
        <v>148</v>
      </c>
      <c r="AP4" s="167" t="s">
        <v>149</v>
      </c>
      <c r="AQ4" s="166" t="s">
        <v>148</v>
      </c>
      <c r="AR4" s="167" t="s">
        <v>149</v>
      </c>
      <c r="AS4" s="166" t="s">
        <v>148</v>
      </c>
      <c r="AT4" s="167" t="s">
        <v>149</v>
      </c>
      <c r="AU4" s="166" t="s">
        <v>148</v>
      </c>
      <c r="AV4" s="167" t="s">
        <v>149</v>
      </c>
      <c r="AW4" s="166" t="s">
        <v>148</v>
      </c>
      <c r="AX4" s="167" t="s">
        <v>149</v>
      </c>
      <c r="AY4" s="166" t="s">
        <v>148</v>
      </c>
      <c r="AZ4" s="167" t="s">
        <v>149</v>
      </c>
      <c r="BA4" s="166" t="s">
        <v>148</v>
      </c>
      <c r="BB4" s="167" t="s">
        <v>149</v>
      </c>
      <c r="BC4" s="166" t="s">
        <v>148</v>
      </c>
      <c r="BD4" s="167" t="s">
        <v>149</v>
      </c>
      <c r="BE4" s="166" t="s">
        <v>148</v>
      </c>
      <c r="BF4" s="167" t="s">
        <v>149</v>
      </c>
      <c r="BG4" s="166" t="s">
        <v>148</v>
      </c>
      <c r="BH4" s="167" t="s">
        <v>149</v>
      </c>
      <c r="BI4" s="166" t="s">
        <v>148</v>
      </c>
      <c r="BJ4" s="167" t="s">
        <v>149</v>
      </c>
      <c r="BK4" s="166" t="s">
        <v>148</v>
      </c>
      <c r="BL4" s="167" t="s">
        <v>149</v>
      </c>
      <c r="BM4" s="168"/>
      <c r="BN4" s="165" t="str">
        <f>IFERROR(__xludf.DUMMYFUNCTION("IMPORTRANGE(BN1, ""Mzdy!A3:A33"")"),"Instore")</f>
        <v>Instore</v>
      </c>
      <c r="BO4" s="166" t="str">
        <f>IFERROR(__xludf.DUMMYFUNCTION("""COMPUTED_VALUE"""),"hod.")</f>
        <v>hod.</v>
      </c>
      <c r="BP4" s="167" t="str">
        <f>IFERROR(__xludf.DUMMYFUNCTION("""COMPUTED_VALUE"""),"zál.")</f>
        <v>zál.</v>
      </c>
      <c r="BQ4" s="166" t="str">
        <f>IFERROR(__xludf.DUMMYFUNCTION("""COMPUTED_VALUE"""),"hod.")</f>
        <v>hod.</v>
      </c>
      <c r="BR4" s="167" t="str">
        <f>IFERROR(__xludf.DUMMYFUNCTION("""COMPUTED_VALUE"""),"zál.")</f>
        <v>zál.</v>
      </c>
      <c r="BS4" s="166" t="str">
        <f>IFERROR(__xludf.DUMMYFUNCTION("""COMPUTED_VALUE"""),"hod.")</f>
        <v>hod.</v>
      </c>
      <c r="BT4" s="167" t="str">
        <f>IFERROR(__xludf.DUMMYFUNCTION("""COMPUTED_VALUE"""),"zál.")</f>
        <v>zál.</v>
      </c>
      <c r="BU4" s="166" t="str">
        <f>IFERROR(__xludf.DUMMYFUNCTION("""COMPUTED_VALUE"""),"Hodin")</f>
        <v>Hodin</v>
      </c>
      <c r="BV4" s="167" t="str">
        <f>IFERROR(__xludf.DUMMYFUNCTION("""COMPUTED_VALUE"""),"zál.")</f>
        <v>zál.</v>
      </c>
      <c r="BW4" s="166" t="str">
        <f>IFERROR(__xludf.DUMMYFUNCTION("""COMPUTED_VALUE"""),"hod.")</f>
        <v>hod.</v>
      </c>
      <c r="BX4" s="167" t="str">
        <f>IFERROR(__xludf.DUMMYFUNCTION("""COMPUTED_VALUE"""),"zál.")</f>
        <v>zál.</v>
      </c>
      <c r="BY4" s="166" t="str">
        <f>IFERROR(__xludf.DUMMYFUNCTION("""COMPUTED_VALUE"""),"hod.")</f>
        <v>hod.</v>
      </c>
      <c r="BZ4" s="167" t="str">
        <f>IFERROR(__xludf.DUMMYFUNCTION("""COMPUTED_VALUE"""),"zál.")</f>
        <v>zál.</v>
      </c>
      <c r="CA4" s="166" t="str">
        <f>IFERROR(__xludf.DUMMYFUNCTION("""COMPUTED_VALUE"""),"hod.")</f>
        <v>hod.</v>
      </c>
      <c r="CB4" s="167" t="str">
        <f>IFERROR(__xludf.DUMMYFUNCTION("""COMPUTED_VALUE"""),"zál.")</f>
        <v>zál.</v>
      </c>
      <c r="CC4" s="166" t="str">
        <f>IFERROR(__xludf.DUMMYFUNCTION("""COMPUTED_VALUE"""),"hod.")</f>
        <v>hod.</v>
      </c>
      <c r="CD4" s="167" t="str">
        <f>IFERROR(__xludf.DUMMYFUNCTION("""COMPUTED_VALUE"""),"zál.")</f>
        <v>zál.</v>
      </c>
      <c r="CE4" s="166" t="str">
        <f>IFERROR(__xludf.DUMMYFUNCTION("""COMPUTED_VALUE"""),"hod.")</f>
        <v>hod.</v>
      </c>
      <c r="CF4" s="167" t="str">
        <f>IFERROR(__xludf.DUMMYFUNCTION("""COMPUTED_VALUE"""),"zál.")</f>
        <v>zál.</v>
      </c>
      <c r="CG4" s="166" t="str">
        <f>IFERROR(__xludf.DUMMYFUNCTION("""COMPUTED_VALUE"""),"hod.")</f>
        <v>hod.</v>
      </c>
      <c r="CH4" s="167" t="str">
        <f>IFERROR(__xludf.DUMMYFUNCTION("""COMPUTED_VALUE"""),"zál.")</f>
        <v>zál.</v>
      </c>
      <c r="CI4" s="166" t="str">
        <f>IFERROR(__xludf.DUMMYFUNCTION("""COMPUTED_VALUE"""),"hod.")</f>
        <v>hod.</v>
      </c>
      <c r="CJ4" s="167" t="str">
        <f>IFERROR(__xludf.DUMMYFUNCTION("""COMPUTED_VALUE"""),"zál.")</f>
        <v>zál.</v>
      </c>
      <c r="CK4" s="166" t="str">
        <f>IFERROR(__xludf.DUMMYFUNCTION("""COMPUTED_VALUE"""),"hod.")</f>
        <v>hod.</v>
      </c>
      <c r="CL4" s="167" t="str">
        <f>IFERROR(__xludf.DUMMYFUNCTION("""COMPUTED_VALUE"""),"zál.")</f>
        <v>zál.</v>
      </c>
      <c r="CM4" s="166" t="str">
        <f>IFERROR(__xludf.DUMMYFUNCTION("""COMPUTED_VALUE"""),"hod.")</f>
        <v>hod.</v>
      </c>
      <c r="CN4" s="167" t="str">
        <f>IFERROR(__xludf.DUMMYFUNCTION("""COMPUTED_VALUE"""),"zál.")</f>
        <v>zál.</v>
      </c>
      <c r="CO4" s="166" t="str">
        <f>IFERROR(__xludf.DUMMYFUNCTION("""COMPUTED_VALUE"""),"hod.")</f>
        <v>hod.</v>
      </c>
      <c r="CP4" s="167" t="str">
        <f>IFERROR(__xludf.DUMMYFUNCTION("""COMPUTED_VALUE"""),"zál.")</f>
        <v>zál.</v>
      </c>
      <c r="CQ4" s="166" t="str">
        <f>IFERROR(__xludf.DUMMYFUNCTION("""COMPUTED_VALUE"""),"hod.")</f>
        <v>hod.</v>
      </c>
      <c r="CR4" s="167" t="str">
        <f>IFERROR(__xludf.DUMMYFUNCTION("""COMPUTED_VALUE"""),"zál.")</f>
        <v>zál.</v>
      </c>
      <c r="CS4" s="166" t="str">
        <f>IFERROR(__xludf.DUMMYFUNCTION("""COMPUTED_VALUE"""),"hod.")</f>
        <v>hod.</v>
      </c>
      <c r="CT4" s="167" t="str">
        <f>IFERROR(__xludf.DUMMYFUNCTION("""COMPUTED_VALUE"""),"zál.")</f>
        <v>zál.</v>
      </c>
      <c r="CU4" s="166" t="str">
        <f>IFERROR(__xludf.DUMMYFUNCTION("""COMPUTED_VALUE"""),"hod.")</f>
        <v>hod.</v>
      </c>
      <c r="CV4" s="167" t="str">
        <f>IFERROR(__xludf.DUMMYFUNCTION("""COMPUTED_VALUE"""),"zál.")</f>
        <v>zál.</v>
      </c>
      <c r="CW4" s="166" t="str">
        <f>IFERROR(__xludf.DUMMYFUNCTION("""COMPUTED_VALUE"""),"hod.")</f>
        <v>hod.</v>
      </c>
      <c r="CX4" s="167" t="str">
        <f>IFERROR(__xludf.DUMMYFUNCTION("""COMPUTED_VALUE"""),"zál.")</f>
        <v>zál.</v>
      </c>
      <c r="CY4" s="166" t="str">
        <f>IFERROR(__xludf.DUMMYFUNCTION("""COMPUTED_VALUE"""),"hod.")</f>
        <v>hod.</v>
      </c>
      <c r="CZ4" s="167" t="str">
        <f>IFERROR(__xludf.DUMMYFUNCTION("""COMPUTED_VALUE"""),"zál.")</f>
        <v>zál.</v>
      </c>
      <c r="DA4" s="166" t="str">
        <f>IFERROR(__xludf.DUMMYFUNCTION("""COMPUTED_VALUE"""),"hod.")</f>
        <v>hod.</v>
      </c>
      <c r="DB4" s="167" t="str">
        <f>IFERROR(__xludf.DUMMYFUNCTION("""COMPUTED_VALUE"""),"zál.")</f>
        <v>zál.</v>
      </c>
      <c r="DC4" s="166" t="str">
        <f>IFERROR(__xludf.DUMMYFUNCTION("""COMPUTED_VALUE"""),"hod.")</f>
        <v>hod.</v>
      </c>
      <c r="DD4" s="167" t="str">
        <f>IFERROR(__xludf.DUMMYFUNCTION("""COMPUTED_VALUE"""),"zál.")</f>
        <v>zál.</v>
      </c>
      <c r="DE4" s="166" t="str">
        <f>IFERROR(__xludf.DUMMYFUNCTION("""COMPUTED_VALUE"""),"hod.")</f>
        <v>hod.</v>
      </c>
      <c r="DF4" s="167" t="str">
        <f>IFERROR(__xludf.DUMMYFUNCTION("""COMPUTED_VALUE"""),"zál.")</f>
        <v>zál.</v>
      </c>
      <c r="DG4" s="166" t="str">
        <f>IFERROR(__xludf.DUMMYFUNCTION("""COMPUTED_VALUE"""),"hod.")</f>
        <v>hod.</v>
      </c>
      <c r="DH4" s="167" t="str">
        <f>IFERROR(__xludf.DUMMYFUNCTION("""COMPUTED_VALUE"""),"zál.")</f>
        <v>zál.</v>
      </c>
      <c r="DI4" s="166" t="str">
        <f>IFERROR(__xludf.DUMMYFUNCTION("""COMPUTED_VALUE"""),"hod.")</f>
        <v>hod.</v>
      </c>
      <c r="DJ4" s="167" t="str">
        <f>IFERROR(__xludf.DUMMYFUNCTION("""COMPUTED_VALUE"""),"zál.")</f>
        <v>zál.</v>
      </c>
      <c r="DK4" s="166" t="str">
        <f>IFERROR(__xludf.DUMMYFUNCTION("""COMPUTED_VALUE"""),"hod.")</f>
        <v>hod.</v>
      </c>
      <c r="DL4" s="167" t="str">
        <f>IFERROR(__xludf.DUMMYFUNCTION("""COMPUTED_VALUE"""),"zál.")</f>
        <v>zál.</v>
      </c>
      <c r="DM4" s="166" t="str">
        <f>IFERROR(__xludf.DUMMYFUNCTION("""COMPUTED_VALUE"""),"hod.")</f>
        <v>hod.</v>
      </c>
      <c r="DN4" s="167" t="str">
        <f>IFERROR(__xludf.DUMMYFUNCTION("""COMPUTED_VALUE"""),"zál.")</f>
        <v>zál.</v>
      </c>
      <c r="DO4" s="166" t="str">
        <f>IFERROR(__xludf.DUMMYFUNCTION("""COMPUTED_VALUE"""),"hod.")</f>
        <v>hod.</v>
      </c>
      <c r="DP4" s="167" t="str">
        <f>IFERROR(__xludf.DUMMYFUNCTION("""COMPUTED_VALUE"""),"zál.")</f>
        <v>zál.</v>
      </c>
      <c r="DQ4" s="166" t="str">
        <f>IFERROR(__xludf.DUMMYFUNCTION("""COMPUTED_VALUE"""),"hod.")</f>
        <v>hod.</v>
      </c>
      <c r="DR4" s="167" t="str">
        <f>IFERROR(__xludf.DUMMYFUNCTION("""COMPUTED_VALUE"""),"zál.")</f>
        <v>zál.</v>
      </c>
      <c r="DS4" s="166" t="str">
        <f>IFERROR(__xludf.DUMMYFUNCTION("""COMPUTED_VALUE"""),"hod.")</f>
        <v>hod.</v>
      </c>
      <c r="DT4" s="167" t="str">
        <f>IFERROR(__xludf.DUMMYFUNCTION("""COMPUTED_VALUE"""),"zál.")</f>
        <v>zál.</v>
      </c>
      <c r="DU4" s="166" t="str">
        <f>IFERROR(__xludf.DUMMYFUNCTION("""COMPUTED_VALUE"""),"hod.")</f>
        <v>hod.</v>
      </c>
      <c r="DV4" s="167" t="str">
        <f>IFERROR(__xludf.DUMMYFUNCTION("""COMPUTED_VALUE"""),"zál.")</f>
        <v>zál.</v>
      </c>
      <c r="DW4" s="166" t="str">
        <f>IFERROR(__xludf.DUMMYFUNCTION("""COMPUTED_VALUE"""),"hod.")</f>
        <v>hod.</v>
      </c>
      <c r="DX4" s="167" t="str">
        <f>IFERROR(__xludf.DUMMYFUNCTION("""COMPUTED_VALUE"""),"zál.")</f>
        <v>zál.</v>
      </c>
      <c r="DY4" s="168"/>
      <c r="DZ4" s="164" t="str">
        <f t="shared" ref="DZ4:DZ29" si="3">BN4</f>
        <v>Instore</v>
      </c>
      <c r="EA4" s="166" t="str">
        <f>IFERROR(__xludf.DUMMYFUNCTION("""COMPUTED_VALUE"""),"hod.")</f>
        <v>hod.</v>
      </c>
      <c r="EB4" s="167" t="str">
        <f>IFERROR(__xludf.DUMMYFUNCTION("""COMPUTED_VALUE"""),"zál.")</f>
        <v>zál.</v>
      </c>
      <c r="EC4" s="166" t="str">
        <f>IFERROR(__xludf.DUMMYFUNCTION("""COMPUTED_VALUE"""),"hod.")</f>
        <v>hod.</v>
      </c>
      <c r="ED4" s="167" t="str">
        <f>IFERROR(__xludf.DUMMYFUNCTION("""COMPUTED_VALUE"""),"zál.")</f>
        <v>zál.</v>
      </c>
      <c r="EE4" s="166" t="str">
        <f>IFERROR(__xludf.DUMMYFUNCTION("""COMPUTED_VALUE"""),"hod.")</f>
        <v>hod.</v>
      </c>
      <c r="EF4" s="167" t="str">
        <f>IFERROR(__xludf.DUMMYFUNCTION("""COMPUTED_VALUE"""),"zál.")</f>
        <v>zál.</v>
      </c>
      <c r="EG4" s="166" t="str">
        <f>IFERROR(__xludf.DUMMYFUNCTION("""COMPUTED_VALUE"""),"Hodin")</f>
        <v>Hodin</v>
      </c>
      <c r="EH4" s="167" t="str">
        <f>IFERROR(__xludf.DUMMYFUNCTION("""COMPUTED_VALUE"""),"zál.")</f>
        <v>zál.</v>
      </c>
      <c r="EI4" s="166" t="str">
        <f>IFERROR(__xludf.DUMMYFUNCTION("""COMPUTED_VALUE"""),"hod.")</f>
        <v>hod.</v>
      </c>
      <c r="EJ4" s="167" t="str">
        <f>IFERROR(__xludf.DUMMYFUNCTION("""COMPUTED_VALUE"""),"zál.")</f>
        <v>zál.</v>
      </c>
      <c r="EK4" s="166" t="str">
        <f>IFERROR(__xludf.DUMMYFUNCTION("""COMPUTED_VALUE"""),"hod.")</f>
        <v>hod.</v>
      </c>
      <c r="EL4" s="167" t="str">
        <f>IFERROR(__xludf.DUMMYFUNCTION("""COMPUTED_VALUE"""),"zál.")</f>
        <v>zál.</v>
      </c>
      <c r="EM4" s="166" t="str">
        <f>IFERROR(__xludf.DUMMYFUNCTION("""COMPUTED_VALUE"""),"hod.")</f>
        <v>hod.</v>
      </c>
      <c r="EN4" s="167" t="str">
        <f>IFERROR(__xludf.DUMMYFUNCTION("""COMPUTED_VALUE"""),"zál.")</f>
        <v>zál.</v>
      </c>
      <c r="EO4" s="166" t="str">
        <f>IFERROR(__xludf.DUMMYFUNCTION("""COMPUTED_VALUE"""),"hod.")</f>
        <v>hod.</v>
      </c>
      <c r="EP4" s="167" t="str">
        <f>IFERROR(__xludf.DUMMYFUNCTION("""COMPUTED_VALUE"""),"zál.")</f>
        <v>zál.</v>
      </c>
      <c r="EQ4" s="166" t="str">
        <f>IFERROR(__xludf.DUMMYFUNCTION("""COMPUTED_VALUE"""),"hod.")</f>
        <v>hod.</v>
      </c>
      <c r="ER4" s="167" t="str">
        <f>IFERROR(__xludf.DUMMYFUNCTION("""COMPUTED_VALUE"""),"zál.")</f>
        <v>zál.</v>
      </c>
      <c r="ES4" s="166" t="str">
        <f>IFERROR(__xludf.DUMMYFUNCTION("""COMPUTED_VALUE"""),"hod.")</f>
        <v>hod.</v>
      </c>
      <c r="ET4" s="167" t="str">
        <f>IFERROR(__xludf.DUMMYFUNCTION("""COMPUTED_VALUE"""),"zál.")</f>
        <v>zál.</v>
      </c>
      <c r="EU4" s="166" t="str">
        <f>IFERROR(__xludf.DUMMYFUNCTION("""COMPUTED_VALUE"""),"hod.")</f>
        <v>hod.</v>
      </c>
      <c r="EV4" s="167" t="str">
        <f>IFERROR(__xludf.DUMMYFUNCTION("""COMPUTED_VALUE"""),"zál.")</f>
        <v>zál.</v>
      </c>
      <c r="EW4" s="166" t="str">
        <f>IFERROR(__xludf.DUMMYFUNCTION("""COMPUTED_VALUE"""),"hod.")</f>
        <v>hod.</v>
      </c>
      <c r="EX4" s="167" t="str">
        <f>IFERROR(__xludf.DUMMYFUNCTION("""COMPUTED_VALUE"""),"zál.")</f>
        <v>zál.</v>
      </c>
      <c r="EY4" s="166" t="str">
        <f>IFERROR(__xludf.DUMMYFUNCTION("""COMPUTED_VALUE"""),"hod.")</f>
        <v>hod.</v>
      </c>
      <c r="EZ4" s="167" t="str">
        <f>IFERROR(__xludf.DUMMYFUNCTION("""COMPUTED_VALUE"""),"zál.")</f>
        <v>zál.</v>
      </c>
      <c r="FA4" s="166" t="str">
        <f>IFERROR(__xludf.DUMMYFUNCTION("""COMPUTED_VALUE"""),"hod.")</f>
        <v>hod.</v>
      </c>
      <c r="FB4" s="167" t="str">
        <f>IFERROR(__xludf.DUMMYFUNCTION("""COMPUTED_VALUE"""),"zál.")</f>
        <v>zál.</v>
      </c>
      <c r="FC4" s="166" t="str">
        <f>IFERROR(__xludf.DUMMYFUNCTION("""COMPUTED_VALUE"""),"hod.")</f>
        <v>hod.</v>
      </c>
      <c r="FD4" s="167" t="str">
        <f>IFERROR(__xludf.DUMMYFUNCTION("""COMPUTED_VALUE"""),"zál.")</f>
        <v>zál.</v>
      </c>
      <c r="FE4" s="166" t="str">
        <f>IFERROR(__xludf.DUMMYFUNCTION("""COMPUTED_VALUE"""),"hod.")</f>
        <v>hod.</v>
      </c>
      <c r="FF4" s="167" t="str">
        <f>IFERROR(__xludf.DUMMYFUNCTION("""COMPUTED_VALUE"""),"zál.")</f>
        <v>zál.</v>
      </c>
      <c r="FG4" s="166" t="str">
        <f>IFERROR(__xludf.DUMMYFUNCTION("""COMPUTED_VALUE"""),"hod.")</f>
        <v>hod.</v>
      </c>
      <c r="FH4" s="167" t="str">
        <f>IFERROR(__xludf.DUMMYFUNCTION("""COMPUTED_VALUE"""),"zál.")</f>
        <v>zál.</v>
      </c>
      <c r="FI4" s="166" t="str">
        <f>IFERROR(__xludf.DUMMYFUNCTION("""COMPUTED_VALUE"""),"hod.")</f>
        <v>hod.</v>
      </c>
      <c r="FJ4" s="167" t="str">
        <f>IFERROR(__xludf.DUMMYFUNCTION("""COMPUTED_VALUE"""),"zál.")</f>
        <v>zál.</v>
      </c>
      <c r="FK4" s="166" t="str">
        <f>IFERROR(__xludf.DUMMYFUNCTION("""COMPUTED_VALUE"""),"hod.")</f>
        <v>hod.</v>
      </c>
      <c r="FL4" s="167" t="str">
        <f>IFERROR(__xludf.DUMMYFUNCTION("""COMPUTED_VALUE"""),"zál.")</f>
        <v>zál.</v>
      </c>
      <c r="FM4" s="166" t="str">
        <f>IFERROR(__xludf.DUMMYFUNCTION("""COMPUTED_VALUE"""),"hod.")</f>
        <v>hod.</v>
      </c>
      <c r="FN4" s="167" t="str">
        <f>IFERROR(__xludf.DUMMYFUNCTION("""COMPUTED_VALUE"""),"zál.")</f>
        <v>zál.</v>
      </c>
      <c r="FO4" s="166" t="str">
        <f>IFERROR(__xludf.DUMMYFUNCTION("""COMPUTED_VALUE"""),"hod.")</f>
        <v>hod.</v>
      </c>
      <c r="FP4" s="167" t="str">
        <f>IFERROR(__xludf.DUMMYFUNCTION("""COMPUTED_VALUE"""),"zál.")</f>
        <v>zál.</v>
      </c>
      <c r="FQ4" s="166" t="str">
        <f>IFERROR(__xludf.DUMMYFUNCTION("""COMPUTED_VALUE"""),"hod.")</f>
        <v>hod.</v>
      </c>
      <c r="FR4" s="167" t="str">
        <f>IFERROR(__xludf.DUMMYFUNCTION("""COMPUTED_VALUE"""),"zál.")</f>
        <v>zál.</v>
      </c>
      <c r="FS4" s="166" t="str">
        <f>IFERROR(__xludf.DUMMYFUNCTION("""COMPUTED_VALUE"""),"hod.")</f>
        <v>hod.</v>
      </c>
      <c r="FT4" s="167" t="str">
        <f>IFERROR(__xludf.DUMMYFUNCTION("""COMPUTED_VALUE"""),"zál.")</f>
        <v>zál.</v>
      </c>
      <c r="FU4" s="166" t="str">
        <f>IFERROR(__xludf.DUMMYFUNCTION("""COMPUTED_VALUE"""),"hod.")</f>
        <v>hod.</v>
      </c>
      <c r="FV4" s="167" t="str">
        <f>IFERROR(__xludf.DUMMYFUNCTION("""COMPUTED_VALUE"""),"zál.")</f>
        <v>zál.</v>
      </c>
      <c r="FW4" s="166" t="str">
        <f>IFERROR(__xludf.DUMMYFUNCTION("""COMPUTED_VALUE"""),"hod.")</f>
        <v>hod.</v>
      </c>
      <c r="FX4" s="167" t="str">
        <f>IFERROR(__xludf.DUMMYFUNCTION("""COMPUTED_VALUE"""),"zál.")</f>
        <v>zál.</v>
      </c>
      <c r="FY4" s="166" t="str">
        <f>IFERROR(__xludf.DUMMYFUNCTION("""COMPUTED_VALUE"""),"hod.")</f>
        <v>hod.</v>
      </c>
      <c r="FZ4" s="167" t="str">
        <f>IFERROR(__xludf.DUMMYFUNCTION("""COMPUTED_VALUE"""),"zál.")</f>
        <v>zál.</v>
      </c>
      <c r="GA4" s="166" t="str">
        <f>IFERROR(__xludf.DUMMYFUNCTION("""COMPUTED_VALUE"""),"hod.")</f>
        <v>hod.</v>
      </c>
      <c r="GB4" s="167" t="str">
        <f>IFERROR(__xludf.DUMMYFUNCTION("""COMPUTED_VALUE"""),"zál.")</f>
        <v>zál.</v>
      </c>
      <c r="GC4" s="166" t="str">
        <f>IFERROR(__xludf.DUMMYFUNCTION("""COMPUTED_VALUE"""),"hod.")</f>
        <v>hod.</v>
      </c>
      <c r="GD4" s="167" t="str">
        <f>IFERROR(__xludf.DUMMYFUNCTION("""COMPUTED_VALUE"""),"zál.")</f>
        <v>zál.</v>
      </c>
      <c r="GE4" s="166" t="str">
        <f>IFERROR(__xludf.DUMMYFUNCTION("""COMPUTED_VALUE"""),"hod.")</f>
        <v>hod.</v>
      </c>
      <c r="GF4" s="167" t="str">
        <f>IFERROR(__xludf.DUMMYFUNCTION("""COMPUTED_VALUE"""),"zál.")</f>
        <v>zál.</v>
      </c>
      <c r="GG4" s="166" t="str">
        <f>IFERROR(__xludf.DUMMYFUNCTION("""COMPUTED_VALUE"""),"hod.")</f>
        <v>hod.</v>
      </c>
      <c r="GH4" s="167" t="str">
        <f>IFERROR(__xludf.DUMMYFUNCTION("""COMPUTED_VALUE"""),"zál.")</f>
        <v>zál.</v>
      </c>
      <c r="GI4" s="166" t="str">
        <f>IFERROR(__xludf.DUMMYFUNCTION("""COMPUTED_VALUE"""),"hod.")</f>
        <v>hod.</v>
      </c>
      <c r="GJ4" s="167" t="str">
        <f>IFERROR(__xludf.DUMMYFUNCTION("""COMPUTED_VALUE"""),"zál.")</f>
        <v>zál.</v>
      </c>
      <c r="GK4" s="168"/>
      <c r="GL4" s="164" t="str">
        <f t="shared" ref="GL4:GL26" si="4">DZ4</f>
        <v>Instore</v>
      </c>
      <c r="GM4" s="166" t="str">
        <f>IFERROR(__xludf.DUMMYFUNCTION("""COMPUTED_VALUE"""),"hod.")</f>
        <v>hod.</v>
      </c>
      <c r="GN4" s="167" t="str">
        <f>IFERROR(__xludf.DUMMYFUNCTION("""COMPUTED_VALUE"""),"zál.")</f>
        <v>zál.</v>
      </c>
      <c r="GO4" s="166" t="str">
        <f>IFERROR(__xludf.DUMMYFUNCTION("""COMPUTED_VALUE"""),"hod.")</f>
        <v>hod.</v>
      </c>
      <c r="GP4" s="167" t="str">
        <f>IFERROR(__xludf.DUMMYFUNCTION("""COMPUTED_VALUE"""),"zál.")</f>
        <v>zál.</v>
      </c>
      <c r="GQ4" s="166" t="str">
        <f>IFERROR(__xludf.DUMMYFUNCTION("""COMPUTED_VALUE"""),"hod.")</f>
        <v>hod.</v>
      </c>
      <c r="GR4" s="167" t="str">
        <f>IFERROR(__xludf.DUMMYFUNCTION("""COMPUTED_VALUE"""),"zál.")</f>
        <v>zál.</v>
      </c>
      <c r="GS4" s="166" t="str">
        <f>IFERROR(__xludf.DUMMYFUNCTION("""COMPUTED_VALUE"""),"Hodin")</f>
        <v>Hodin</v>
      </c>
      <c r="GT4" s="167" t="str">
        <f>IFERROR(__xludf.DUMMYFUNCTION("""COMPUTED_VALUE"""),"zál.")</f>
        <v>zál.</v>
      </c>
      <c r="GU4" s="166" t="str">
        <f>IFERROR(__xludf.DUMMYFUNCTION("""COMPUTED_VALUE"""),"hod.")</f>
        <v>hod.</v>
      </c>
      <c r="GV4" s="167" t="str">
        <f>IFERROR(__xludf.DUMMYFUNCTION("""COMPUTED_VALUE"""),"zál.")</f>
        <v>zál.</v>
      </c>
      <c r="GW4" s="166" t="str">
        <f>IFERROR(__xludf.DUMMYFUNCTION("""COMPUTED_VALUE"""),"hod.")</f>
        <v>hod.</v>
      </c>
      <c r="GX4" s="167" t="str">
        <f>IFERROR(__xludf.DUMMYFUNCTION("""COMPUTED_VALUE"""),"zál.")</f>
        <v>zál.</v>
      </c>
      <c r="GY4" s="166" t="str">
        <f>IFERROR(__xludf.DUMMYFUNCTION("""COMPUTED_VALUE"""),"hod.")</f>
        <v>hod.</v>
      </c>
      <c r="GZ4" s="167" t="str">
        <f>IFERROR(__xludf.DUMMYFUNCTION("""COMPUTED_VALUE"""),"zál.")</f>
        <v>zál.</v>
      </c>
      <c r="HA4" s="166" t="str">
        <f>IFERROR(__xludf.DUMMYFUNCTION("""COMPUTED_VALUE"""),"hod.")</f>
        <v>hod.</v>
      </c>
      <c r="HB4" s="167" t="str">
        <f>IFERROR(__xludf.DUMMYFUNCTION("""COMPUTED_VALUE"""),"zál.")</f>
        <v>zál.</v>
      </c>
      <c r="HC4" s="166" t="str">
        <f>IFERROR(__xludf.DUMMYFUNCTION("""COMPUTED_VALUE"""),"hod.")</f>
        <v>hod.</v>
      </c>
      <c r="HD4" s="167" t="str">
        <f>IFERROR(__xludf.DUMMYFUNCTION("""COMPUTED_VALUE"""),"zál.")</f>
        <v>zál.</v>
      </c>
      <c r="HE4" s="166" t="str">
        <f>IFERROR(__xludf.DUMMYFUNCTION("""COMPUTED_VALUE"""),"hod.")</f>
        <v>hod.</v>
      </c>
      <c r="HF4" s="167" t="str">
        <f>IFERROR(__xludf.DUMMYFUNCTION("""COMPUTED_VALUE"""),"zál.")</f>
        <v>zál.</v>
      </c>
      <c r="HG4" s="166" t="str">
        <f>IFERROR(__xludf.DUMMYFUNCTION("""COMPUTED_VALUE"""),"hod.")</f>
        <v>hod.</v>
      </c>
      <c r="HH4" s="167" t="str">
        <f>IFERROR(__xludf.DUMMYFUNCTION("""COMPUTED_VALUE"""),"zál.")</f>
        <v>zál.</v>
      </c>
      <c r="HI4" s="166" t="str">
        <f>IFERROR(__xludf.DUMMYFUNCTION("""COMPUTED_VALUE"""),"hod.")</f>
        <v>hod.</v>
      </c>
      <c r="HJ4" s="167" t="str">
        <f>IFERROR(__xludf.DUMMYFUNCTION("""COMPUTED_VALUE"""),"zál.")</f>
        <v>zál.</v>
      </c>
      <c r="HK4" s="166" t="str">
        <f>IFERROR(__xludf.DUMMYFUNCTION("""COMPUTED_VALUE"""),"hod.")</f>
        <v>hod.</v>
      </c>
      <c r="HL4" s="167" t="str">
        <f>IFERROR(__xludf.DUMMYFUNCTION("""COMPUTED_VALUE"""),"zál.")</f>
        <v>zál.</v>
      </c>
      <c r="HM4" s="166" t="str">
        <f>IFERROR(__xludf.DUMMYFUNCTION("""COMPUTED_VALUE"""),"hod.")</f>
        <v>hod.</v>
      </c>
      <c r="HN4" s="167" t="str">
        <f>IFERROR(__xludf.DUMMYFUNCTION("""COMPUTED_VALUE"""),"zál.")</f>
        <v>zál.</v>
      </c>
      <c r="HO4" s="166" t="str">
        <f>IFERROR(__xludf.DUMMYFUNCTION("""COMPUTED_VALUE"""),"hod.")</f>
        <v>hod.</v>
      </c>
      <c r="HP4" s="167" t="str">
        <f>IFERROR(__xludf.DUMMYFUNCTION("""COMPUTED_VALUE"""),"zál.")</f>
        <v>zál.</v>
      </c>
      <c r="HQ4" s="166" t="str">
        <f>IFERROR(__xludf.DUMMYFUNCTION("""COMPUTED_VALUE"""),"hod.")</f>
        <v>hod.</v>
      </c>
      <c r="HR4" s="167" t="str">
        <f>IFERROR(__xludf.DUMMYFUNCTION("""COMPUTED_VALUE"""),"zál.")</f>
        <v>zál.</v>
      </c>
      <c r="HS4" s="166" t="str">
        <f>IFERROR(__xludf.DUMMYFUNCTION("""COMPUTED_VALUE"""),"hod.")</f>
        <v>hod.</v>
      </c>
      <c r="HT4" s="167" t="str">
        <f>IFERROR(__xludf.DUMMYFUNCTION("""COMPUTED_VALUE"""),"zál.")</f>
        <v>zál.</v>
      </c>
      <c r="HU4" s="166" t="str">
        <f>IFERROR(__xludf.DUMMYFUNCTION("""COMPUTED_VALUE"""),"hod.")</f>
        <v>hod.</v>
      </c>
      <c r="HV4" s="167" t="str">
        <f>IFERROR(__xludf.DUMMYFUNCTION("""COMPUTED_VALUE"""),"zál.")</f>
        <v>zál.</v>
      </c>
      <c r="HW4" s="166" t="str">
        <f>IFERROR(__xludf.DUMMYFUNCTION("""COMPUTED_VALUE"""),"hod.")</f>
        <v>hod.</v>
      </c>
      <c r="HX4" s="167" t="str">
        <f>IFERROR(__xludf.DUMMYFUNCTION("""COMPUTED_VALUE"""),"zál.")</f>
        <v>zál.</v>
      </c>
      <c r="HY4" s="166" t="str">
        <f>IFERROR(__xludf.DUMMYFUNCTION("""COMPUTED_VALUE"""),"hod.")</f>
        <v>hod.</v>
      </c>
      <c r="HZ4" s="167" t="str">
        <f>IFERROR(__xludf.DUMMYFUNCTION("""COMPUTED_VALUE"""),"zál.")</f>
        <v>zál.</v>
      </c>
      <c r="IA4" s="166" t="str">
        <f>IFERROR(__xludf.DUMMYFUNCTION("""COMPUTED_VALUE"""),"hod.")</f>
        <v>hod.</v>
      </c>
      <c r="IB4" s="167" t="str">
        <f>IFERROR(__xludf.DUMMYFUNCTION("""COMPUTED_VALUE"""),"zál.")</f>
        <v>zál.</v>
      </c>
      <c r="IC4" s="166" t="str">
        <f>IFERROR(__xludf.DUMMYFUNCTION("""COMPUTED_VALUE"""),"hod.")</f>
        <v>hod.</v>
      </c>
      <c r="ID4" s="167" t="str">
        <f>IFERROR(__xludf.DUMMYFUNCTION("""COMPUTED_VALUE"""),"zál.")</f>
        <v>zál.</v>
      </c>
      <c r="IE4" s="166" t="str">
        <f>IFERROR(__xludf.DUMMYFUNCTION("""COMPUTED_VALUE"""),"hod.")</f>
        <v>hod.</v>
      </c>
      <c r="IF4" s="167" t="str">
        <f>IFERROR(__xludf.DUMMYFUNCTION("""COMPUTED_VALUE"""),"zál.")</f>
        <v>zál.</v>
      </c>
      <c r="IG4" s="166" t="str">
        <f>IFERROR(__xludf.DUMMYFUNCTION("""COMPUTED_VALUE"""),"hod.")</f>
        <v>hod.</v>
      </c>
      <c r="IH4" s="167" t="str">
        <f>IFERROR(__xludf.DUMMYFUNCTION("""COMPUTED_VALUE"""),"zál.")</f>
        <v>zál.</v>
      </c>
      <c r="II4" s="166" t="str">
        <f>IFERROR(__xludf.DUMMYFUNCTION("""COMPUTED_VALUE"""),"hod.")</f>
        <v>hod.</v>
      </c>
      <c r="IJ4" s="167" t="str">
        <f>IFERROR(__xludf.DUMMYFUNCTION("""COMPUTED_VALUE"""),"zál.")</f>
        <v>zál.</v>
      </c>
      <c r="IK4" s="166" t="str">
        <f>IFERROR(__xludf.DUMMYFUNCTION("""COMPUTED_VALUE"""),"hod.")</f>
        <v>hod.</v>
      </c>
      <c r="IL4" s="167" t="str">
        <f>IFERROR(__xludf.DUMMYFUNCTION("""COMPUTED_VALUE"""),"zál.")</f>
        <v>zál.</v>
      </c>
      <c r="IM4" s="166" t="str">
        <f>IFERROR(__xludf.DUMMYFUNCTION("""COMPUTED_VALUE"""),"hod.")</f>
        <v>hod.</v>
      </c>
      <c r="IN4" s="167" t="str">
        <f>IFERROR(__xludf.DUMMYFUNCTION("""COMPUTED_VALUE"""),"zál.")</f>
        <v>zál.</v>
      </c>
      <c r="IO4" s="166" t="str">
        <f>IFERROR(__xludf.DUMMYFUNCTION("""COMPUTED_VALUE"""),"hod.")</f>
        <v>hod.</v>
      </c>
      <c r="IP4" s="167" t="str">
        <f>IFERROR(__xludf.DUMMYFUNCTION("""COMPUTED_VALUE"""),"zál.")</f>
        <v>zál.</v>
      </c>
      <c r="IQ4" s="166" t="str">
        <f>IFERROR(__xludf.DUMMYFUNCTION("""COMPUTED_VALUE"""),"hod.")</f>
        <v>hod.</v>
      </c>
      <c r="IR4" s="167" t="str">
        <f>IFERROR(__xludf.DUMMYFUNCTION("""COMPUTED_VALUE"""),"zál.")</f>
        <v>zál.</v>
      </c>
      <c r="IS4" s="166" t="str">
        <f>IFERROR(__xludf.DUMMYFUNCTION("""COMPUTED_VALUE"""),"hod.")</f>
        <v>hod.</v>
      </c>
      <c r="IT4" s="167" t="str">
        <f>IFERROR(__xludf.DUMMYFUNCTION("""COMPUTED_VALUE"""),"zál.")</f>
        <v>zál.</v>
      </c>
      <c r="IU4" s="166" t="str">
        <f>IFERROR(__xludf.DUMMYFUNCTION("""COMPUTED_VALUE"""),"hod.")</f>
        <v>hod.</v>
      </c>
      <c r="IV4" s="167" t="str">
        <f>IFERROR(__xludf.DUMMYFUNCTION("""COMPUTED_VALUE"""),"zál.")</f>
        <v>zál.</v>
      </c>
    </row>
    <row r="5">
      <c r="A5" s="208">
        <f>IFERROR(__xludf.DUMMYFUNCTION("""COMPUTED_VALUE"""),1333.3333333333333)</f>
        <v>1333.333333</v>
      </c>
      <c r="B5" s="231" t="str">
        <f t="shared" si="1"/>
        <v>Stanislav Roth</v>
      </c>
      <c r="C5" s="199">
        <f t="shared" ref="C5:BL5" si="2">BO5+EA5+GM5</f>
        <v>0</v>
      </c>
      <c r="D5" s="199">
        <f t="shared" si="2"/>
        <v>0</v>
      </c>
      <c r="E5" s="199">
        <f t="shared" si="2"/>
        <v>0</v>
      </c>
      <c r="F5" s="199">
        <f t="shared" si="2"/>
        <v>0</v>
      </c>
      <c r="G5" s="199">
        <f t="shared" si="2"/>
        <v>0</v>
      </c>
      <c r="H5" s="199">
        <f t="shared" si="2"/>
        <v>0</v>
      </c>
      <c r="I5" s="199">
        <f t="shared" si="2"/>
        <v>0</v>
      </c>
      <c r="J5" s="199">
        <f t="shared" si="2"/>
        <v>0</v>
      </c>
      <c r="K5" s="199">
        <f t="shared" si="2"/>
        <v>5.5</v>
      </c>
      <c r="L5" s="199">
        <f t="shared" si="2"/>
        <v>0</v>
      </c>
      <c r="M5" s="199">
        <f t="shared" si="2"/>
        <v>0</v>
      </c>
      <c r="N5" s="199">
        <f t="shared" si="2"/>
        <v>0</v>
      </c>
      <c r="O5" s="199">
        <f t="shared" si="2"/>
        <v>0</v>
      </c>
      <c r="P5" s="199">
        <f t="shared" si="2"/>
        <v>0</v>
      </c>
      <c r="Q5" s="199">
        <f t="shared" si="2"/>
        <v>13</v>
      </c>
      <c r="R5" s="199">
        <f t="shared" si="2"/>
        <v>0</v>
      </c>
      <c r="S5" s="199">
        <f t="shared" si="2"/>
        <v>0</v>
      </c>
      <c r="T5" s="199">
        <f t="shared" si="2"/>
        <v>0</v>
      </c>
      <c r="U5" s="199">
        <f t="shared" si="2"/>
        <v>0</v>
      </c>
      <c r="V5" s="199">
        <f t="shared" si="2"/>
        <v>0</v>
      </c>
      <c r="W5" s="199">
        <f t="shared" si="2"/>
        <v>8</v>
      </c>
      <c r="X5" s="199">
        <f t="shared" si="2"/>
        <v>0</v>
      </c>
      <c r="Y5" s="199">
        <f t="shared" si="2"/>
        <v>12</v>
      </c>
      <c r="Z5" s="199">
        <f t="shared" si="2"/>
        <v>0</v>
      </c>
      <c r="AA5" s="199">
        <f t="shared" si="2"/>
        <v>11.5</v>
      </c>
      <c r="AB5" s="199">
        <f t="shared" si="2"/>
        <v>1500</v>
      </c>
      <c r="AC5" s="199">
        <f t="shared" si="2"/>
        <v>4</v>
      </c>
      <c r="AD5" s="199">
        <f t="shared" si="2"/>
        <v>0</v>
      </c>
      <c r="AE5" s="199">
        <f t="shared" si="2"/>
        <v>0</v>
      </c>
      <c r="AF5" s="199">
        <f t="shared" si="2"/>
        <v>0</v>
      </c>
      <c r="AG5" s="199">
        <f t="shared" si="2"/>
        <v>13</v>
      </c>
      <c r="AH5" s="199">
        <f t="shared" si="2"/>
        <v>0</v>
      </c>
      <c r="AI5" s="199">
        <f t="shared" si="2"/>
        <v>11</v>
      </c>
      <c r="AJ5" s="199">
        <f t="shared" si="2"/>
        <v>0</v>
      </c>
      <c r="AK5" s="199">
        <f t="shared" si="2"/>
        <v>0</v>
      </c>
      <c r="AL5" s="199">
        <f t="shared" si="2"/>
        <v>0</v>
      </c>
      <c r="AM5" s="199">
        <f t="shared" si="2"/>
        <v>11</v>
      </c>
      <c r="AN5" s="199">
        <f t="shared" si="2"/>
        <v>0</v>
      </c>
      <c r="AO5" s="199">
        <f t="shared" si="2"/>
        <v>13</v>
      </c>
      <c r="AP5" s="199">
        <f t="shared" si="2"/>
        <v>324</v>
      </c>
      <c r="AQ5" s="199">
        <f t="shared" si="2"/>
        <v>11</v>
      </c>
      <c r="AR5" s="199">
        <f t="shared" si="2"/>
        <v>0</v>
      </c>
      <c r="AS5" s="199">
        <f t="shared" si="2"/>
        <v>0</v>
      </c>
      <c r="AT5" s="199">
        <f t="shared" si="2"/>
        <v>0</v>
      </c>
      <c r="AU5" s="199">
        <f t="shared" si="2"/>
        <v>13</v>
      </c>
      <c r="AV5" s="199">
        <f t="shared" si="2"/>
        <v>0</v>
      </c>
      <c r="AW5" s="199">
        <f t="shared" si="2"/>
        <v>0</v>
      </c>
      <c r="AX5" s="199">
        <f t="shared" si="2"/>
        <v>0</v>
      </c>
      <c r="AY5" s="199">
        <f t="shared" si="2"/>
        <v>2</v>
      </c>
      <c r="AZ5" s="199">
        <f t="shared" si="2"/>
        <v>0</v>
      </c>
      <c r="BA5" s="199">
        <f t="shared" si="2"/>
        <v>13</v>
      </c>
      <c r="BB5" s="199">
        <f t="shared" si="2"/>
        <v>0</v>
      </c>
      <c r="BC5" s="199">
        <f t="shared" si="2"/>
        <v>14</v>
      </c>
      <c r="BD5" s="199">
        <f t="shared" si="2"/>
        <v>0</v>
      </c>
      <c r="BE5" s="199">
        <f t="shared" si="2"/>
        <v>6</v>
      </c>
      <c r="BF5" s="199">
        <f t="shared" si="2"/>
        <v>0</v>
      </c>
      <c r="BG5" s="199">
        <f t="shared" si="2"/>
        <v>13</v>
      </c>
      <c r="BH5" s="199">
        <f t="shared" si="2"/>
        <v>0</v>
      </c>
      <c r="BI5" s="199">
        <f t="shared" si="2"/>
        <v>13</v>
      </c>
      <c r="BJ5" s="199">
        <f t="shared" si="2"/>
        <v>0</v>
      </c>
      <c r="BK5" s="199">
        <f t="shared" si="2"/>
        <v>0</v>
      </c>
      <c r="BL5" s="199">
        <f t="shared" si="2"/>
        <v>0</v>
      </c>
      <c r="BM5" s="158"/>
      <c r="BN5" s="159" t="str">
        <f>IFERROR(__xludf.DUMMYFUNCTION("""COMPUTED_VALUE"""),"Stanislav Roth")</f>
        <v>Stanislav Roth</v>
      </c>
      <c r="BO5" s="202"/>
      <c r="BP5" s="203"/>
      <c r="BQ5" s="202"/>
      <c r="BR5" s="203"/>
      <c r="BS5" s="202"/>
      <c r="BT5" s="203"/>
      <c r="BU5" s="204"/>
      <c r="BV5" s="203"/>
      <c r="BW5" s="204">
        <f>IFERROR(__xludf.DUMMYFUNCTION("""COMPUTED_VALUE"""),5.5)</f>
        <v>5.5</v>
      </c>
      <c r="BX5" s="203"/>
      <c r="BY5" s="202"/>
      <c r="BZ5" s="203"/>
      <c r="CA5" s="202"/>
      <c r="CB5" s="203"/>
      <c r="CC5" s="202">
        <f>IFERROR(__xludf.DUMMYFUNCTION("""COMPUTED_VALUE"""),13.0)</f>
        <v>13</v>
      </c>
      <c r="CD5" s="203"/>
      <c r="CE5" s="204"/>
      <c r="CF5" s="203"/>
      <c r="CG5" s="202"/>
      <c r="CH5" s="203"/>
      <c r="CI5" s="204">
        <f>IFERROR(__xludf.DUMMYFUNCTION("""COMPUTED_VALUE"""),8.0)</f>
        <v>8</v>
      </c>
      <c r="CJ5" s="203"/>
      <c r="CK5" s="202">
        <f>IFERROR(__xludf.DUMMYFUNCTION("""COMPUTED_VALUE"""),12.0)</f>
        <v>12</v>
      </c>
      <c r="CL5" s="203"/>
      <c r="CM5" s="202">
        <f>IFERROR(__xludf.DUMMYFUNCTION("""COMPUTED_VALUE"""),11.5)</f>
        <v>11.5</v>
      </c>
      <c r="CN5" s="203">
        <f>IFERROR(__xludf.DUMMYFUNCTION("""COMPUTED_VALUE"""),1500.0)</f>
        <v>1500</v>
      </c>
      <c r="CO5" s="202">
        <f>IFERROR(__xludf.DUMMYFUNCTION("""COMPUTED_VALUE"""),4.0)</f>
        <v>4</v>
      </c>
      <c r="CP5" s="203"/>
      <c r="CQ5" s="202"/>
      <c r="CR5" s="203"/>
      <c r="CS5" s="202">
        <f>IFERROR(__xludf.DUMMYFUNCTION("""COMPUTED_VALUE"""),13.0)</f>
        <v>13</v>
      </c>
      <c r="CT5" s="199"/>
      <c r="CU5" s="202">
        <f>IFERROR(__xludf.DUMMYFUNCTION("""COMPUTED_VALUE"""),11.0)</f>
        <v>11</v>
      </c>
      <c r="CV5" s="199"/>
      <c r="CW5" s="202"/>
      <c r="CX5" s="199"/>
      <c r="CY5" s="202">
        <f>IFERROR(__xludf.DUMMYFUNCTION("""COMPUTED_VALUE"""),11.0)</f>
        <v>11</v>
      </c>
      <c r="CZ5" s="199"/>
      <c r="DA5" s="202">
        <f>IFERROR(__xludf.DUMMYFUNCTION("""COMPUTED_VALUE"""),13.0)</f>
        <v>13</v>
      </c>
      <c r="DB5" s="199">
        <f>IFERROR(__xludf.DUMMYFUNCTION("""COMPUTED_VALUE"""),324.0)</f>
        <v>324</v>
      </c>
      <c r="DC5" s="202">
        <f>IFERROR(__xludf.DUMMYFUNCTION("""COMPUTED_VALUE"""),11.0)</f>
        <v>11</v>
      </c>
      <c r="DD5" s="199"/>
      <c r="DE5" s="202"/>
      <c r="DF5" s="199"/>
      <c r="DG5" s="202">
        <f>IFERROR(__xludf.DUMMYFUNCTION("""COMPUTED_VALUE"""),13.0)</f>
        <v>13</v>
      </c>
      <c r="DH5" s="199"/>
      <c r="DI5" s="202"/>
      <c r="DJ5" s="199"/>
      <c r="DK5" s="202">
        <f>IFERROR(__xludf.DUMMYFUNCTION("""COMPUTED_VALUE"""),2.0)</f>
        <v>2</v>
      </c>
      <c r="DL5" s="199"/>
      <c r="DM5" s="202">
        <f>IFERROR(__xludf.DUMMYFUNCTION("""COMPUTED_VALUE"""),13.0)</f>
        <v>13</v>
      </c>
      <c r="DN5" s="199"/>
      <c r="DO5" s="202">
        <f>IFERROR(__xludf.DUMMYFUNCTION("""COMPUTED_VALUE"""),14.0)</f>
        <v>14</v>
      </c>
      <c r="DP5" s="199"/>
      <c r="DQ5" s="202">
        <f>IFERROR(__xludf.DUMMYFUNCTION("""COMPUTED_VALUE"""),6.0)</f>
        <v>6</v>
      </c>
      <c r="DR5" s="199"/>
      <c r="DS5" s="202">
        <f>IFERROR(__xludf.DUMMYFUNCTION("""COMPUTED_VALUE"""),13.0)</f>
        <v>13</v>
      </c>
      <c r="DT5" s="199"/>
      <c r="DU5" s="202">
        <f>IFERROR(__xludf.DUMMYFUNCTION("""COMPUTED_VALUE"""),13.0)</f>
        <v>13</v>
      </c>
      <c r="DV5" s="199"/>
      <c r="DW5" s="202"/>
      <c r="DX5" s="199"/>
      <c r="DY5" s="158"/>
      <c r="DZ5" s="159" t="str">
        <f t="shared" si="3"/>
        <v>Stanislav Roth</v>
      </c>
      <c r="EA5" s="202"/>
      <c r="EB5" s="203"/>
      <c r="EC5" s="202"/>
      <c r="ED5" s="203"/>
      <c r="EE5" s="202"/>
      <c r="EF5" s="203"/>
      <c r="EG5" s="204"/>
      <c r="EH5" s="203"/>
      <c r="EI5" s="204"/>
      <c r="EJ5" s="203"/>
      <c r="EK5" s="202"/>
      <c r="EL5" s="203"/>
      <c r="EM5" s="202"/>
      <c r="EN5" s="203"/>
      <c r="EO5" s="202"/>
      <c r="EP5" s="203"/>
      <c r="EQ5" s="204"/>
      <c r="ER5" s="203"/>
      <c r="ES5" s="202"/>
      <c r="ET5" s="203"/>
      <c r="EU5" s="204"/>
      <c r="EV5" s="203"/>
      <c r="EW5" s="202"/>
      <c r="EX5" s="203"/>
      <c r="EY5" s="202"/>
      <c r="EZ5" s="203"/>
      <c r="FA5" s="202"/>
      <c r="FB5" s="203"/>
      <c r="FC5" s="202"/>
      <c r="FD5" s="203"/>
      <c r="FE5" s="202"/>
      <c r="FF5" s="199"/>
      <c r="FG5" s="202"/>
      <c r="FH5" s="199"/>
      <c r="FI5" s="202"/>
      <c r="FJ5" s="199"/>
      <c r="FK5" s="202"/>
      <c r="FL5" s="199"/>
      <c r="FM5" s="202"/>
      <c r="FN5" s="199"/>
      <c r="FO5" s="202"/>
      <c r="FP5" s="199"/>
      <c r="FQ5" s="202"/>
      <c r="FR5" s="199"/>
      <c r="FS5" s="202"/>
      <c r="FT5" s="199"/>
      <c r="FU5" s="202"/>
      <c r="FV5" s="199"/>
      <c r="FW5" s="202"/>
      <c r="FX5" s="199"/>
      <c r="FY5" s="202"/>
      <c r="FZ5" s="199"/>
      <c r="GA5" s="202"/>
      <c r="GB5" s="199"/>
      <c r="GC5" s="202"/>
      <c r="GD5" s="199"/>
      <c r="GE5" s="202"/>
      <c r="GF5" s="199"/>
      <c r="GG5" s="202"/>
      <c r="GH5" s="199"/>
      <c r="GI5" s="202"/>
      <c r="GJ5" s="199"/>
      <c r="GK5" s="158"/>
      <c r="GL5" s="159" t="str">
        <f t="shared" si="4"/>
        <v>Stanislav Roth</v>
      </c>
      <c r="GM5" s="202"/>
      <c r="GN5" s="203"/>
      <c r="GO5" s="202"/>
      <c r="GP5" s="203"/>
      <c r="GQ5" s="202"/>
      <c r="GR5" s="203"/>
      <c r="GS5" s="204"/>
      <c r="GT5" s="203"/>
      <c r="GU5" s="204"/>
      <c r="GV5" s="203"/>
      <c r="GW5" s="202"/>
      <c r="GX5" s="203"/>
      <c r="GY5" s="202"/>
      <c r="GZ5" s="203"/>
      <c r="HA5" s="202"/>
      <c r="HB5" s="203"/>
      <c r="HC5" s="204"/>
      <c r="HD5" s="203"/>
      <c r="HE5" s="202"/>
      <c r="HF5" s="203"/>
      <c r="HG5" s="204"/>
      <c r="HH5" s="203"/>
      <c r="HI5" s="202"/>
      <c r="HJ5" s="203"/>
      <c r="HK5" s="202"/>
      <c r="HL5" s="203"/>
      <c r="HM5" s="202"/>
      <c r="HN5" s="203"/>
      <c r="HO5" s="202"/>
      <c r="HP5" s="203"/>
      <c r="HQ5" s="202"/>
      <c r="HR5" s="199"/>
      <c r="HS5" s="202"/>
      <c r="HT5" s="199"/>
      <c r="HU5" s="202"/>
      <c r="HV5" s="199"/>
      <c r="HW5" s="202"/>
      <c r="HX5" s="199"/>
      <c r="HY5" s="202"/>
      <c r="HZ5" s="199"/>
      <c r="IA5" s="202"/>
      <c r="IB5" s="199"/>
      <c r="IC5" s="202"/>
      <c r="ID5" s="199"/>
      <c r="IE5" s="202"/>
      <c r="IF5" s="199"/>
      <c r="IG5" s="202"/>
      <c r="IH5" s="199"/>
      <c r="II5" s="202"/>
      <c r="IJ5" s="199"/>
      <c r="IK5" s="202"/>
      <c r="IL5" s="199"/>
      <c r="IM5" s="202"/>
      <c r="IN5" s="199"/>
      <c r="IO5" s="202"/>
      <c r="IP5" s="199"/>
      <c r="IQ5" s="202"/>
      <c r="IR5" s="199"/>
      <c r="IS5" s="202"/>
      <c r="IT5" s="199"/>
      <c r="IU5" s="202"/>
      <c r="IV5" s="199"/>
    </row>
    <row r="6">
      <c r="A6" s="208">
        <f>IFERROR(__xludf.DUMMYFUNCTION("""COMPUTED_VALUE"""),150.0)</f>
        <v>150</v>
      </c>
      <c r="B6" s="231" t="str">
        <f t="shared" si="1"/>
        <v>Anastasia Rothová</v>
      </c>
      <c r="C6" s="199">
        <f t="shared" ref="C6:BL6" si="5">BO6+EA6+GM6</f>
        <v>0</v>
      </c>
      <c r="D6" s="199">
        <f t="shared" si="5"/>
        <v>0</v>
      </c>
      <c r="E6" s="199">
        <f t="shared" si="5"/>
        <v>0</v>
      </c>
      <c r="F6" s="199">
        <f t="shared" si="5"/>
        <v>0</v>
      </c>
      <c r="G6" s="199">
        <f t="shared" si="5"/>
        <v>0</v>
      </c>
      <c r="H6" s="199">
        <f t="shared" si="5"/>
        <v>0</v>
      </c>
      <c r="I6" s="199">
        <f t="shared" si="5"/>
        <v>0</v>
      </c>
      <c r="J6" s="199">
        <f t="shared" si="5"/>
        <v>0</v>
      </c>
      <c r="K6" s="199">
        <f t="shared" si="5"/>
        <v>0</v>
      </c>
      <c r="L6" s="199">
        <f t="shared" si="5"/>
        <v>0</v>
      </c>
      <c r="M6" s="199">
        <f t="shared" si="5"/>
        <v>0</v>
      </c>
      <c r="N6" s="199">
        <f t="shared" si="5"/>
        <v>0</v>
      </c>
      <c r="O6" s="199">
        <f t="shared" si="5"/>
        <v>15</v>
      </c>
      <c r="P6" s="199">
        <f t="shared" si="5"/>
        <v>0</v>
      </c>
      <c r="Q6" s="199">
        <f t="shared" si="5"/>
        <v>0</v>
      </c>
      <c r="R6" s="199">
        <f t="shared" si="5"/>
        <v>0</v>
      </c>
      <c r="S6" s="199">
        <f t="shared" si="5"/>
        <v>15</v>
      </c>
      <c r="T6" s="199">
        <f t="shared" si="5"/>
        <v>0</v>
      </c>
      <c r="U6" s="199">
        <f t="shared" si="5"/>
        <v>8</v>
      </c>
      <c r="V6" s="199">
        <f t="shared" si="5"/>
        <v>0</v>
      </c>
      <c r="W6" s="199">
        <f t="shared" si="5"/>
        <v>0</v>
      </c>
      <c r="X6" s="199">
        <f t="shared" si="5"/>
        <v>0</v>
      </c>
      <c r="Y6" s="199">
        <f t="shared" si="5"/>
        <v>0</v>
      </c>
      <c r="Z6" s="199">
        <f t="shared" si="5"/>
        <v>0</v>
      </c>
      <c r="AA6" s="199">
        <f t="shared" si="5"/>
        <v>0</v>
      </c>
      <c r="AB6" s="199">
        <f t="shared" si="5"/>
        <v>0</v>
      </c>
      <c r="AC6" s="199">
        <f t="shared" si="5"/>
        <v>15</v>
      </c>
      <c r="AD6" s="199">
        <f t="shared" si="5"/>
        <v>0</v>
      </c>
      <c r="AE6" s="199">
        <f t="shared" si="5"/>
        <v>8</v>
      </c>
      <c r="AF6" s="199">
        <f t="shared" si="5"/>
        <v>0</v>
      </c>
      <c r="AG6" s="199">
        <f t="shared" si="5"/>
        <v>0</v>
      </c>
      <c r="AH6" s="199">
        <f t="shared" si="5"/>
        <v>0</v>
      </c>
      <c r="AI6" s="199">
        <f t="shared" si="5"/>
        <v>0</v>
      </c>
      <c r="AJ6" s="199">
        <f t="shared" si="5"/>
        <v>0</v>
      </c>
      <c r="AK6" s="199">
        <f t="shared" si="5"/>
        <v>17</v>
      </c>
      <c r="AL6" s="199">
        <f t="shared" si="5"/>
        <v>0</v>
      </c>
      <c r="AM6" s="199">
        <f t="shared" si="5"/>
        <v>0</v>
      </c>
      <c r="AN6" s="199">
        <f t="shared" si="5"/>
        <v>0</v>
      </c>
      <c r="AO6" s="199">
        <f t="shared" si="5"/>
        <v>0</v>
      </c>
      <c r="AP6" s="199">
        <f t="shared" si="5"/>
        <v>0</v>
      </c>
      <c r="AQ6" s="199">
        <f t="shared" si="5"/>
        <v>0</v>
      </c>
      <c r="AR6" s="199">
        <f t="shared" si="5"/>
        <v>0</v>
      </c>
      <c r="AS6" s="199">
        <f t="shared" si="5"/>
        <v>15</v>
      </c>
      <c r="AT6" s="199">
        <f t="shared" si="5"/>
        <v>0</v>
      </c>
      <c r="AU6" s="199">
        <f t="shared" si="5"/>
        <v>0</v>
      </c>
      <c r="AV6" s="199">
        <f t="shared" si="5"/>
        <v>0</v>
      </c>
      <c r="AW6" s="199">
        <f t="shared" si="5"/>
        <v>0</v>
      </c>
      <c r="AX6" s="199">
        <f t="shared" si="5"/>
        <v>0</v>
      </c>
      <c r="AY6" s="199">
        <f t="shared" si="5"/>
        <v>17</v>
      </c>
      <c r="AZ6" s="199">
        <f t="shared" si="5"/>
        <v>0</v>
      </c>
      <c r="BA6" s="199">
        <f t="shared" si="5"/>
        <v>0</v>
      </c>
      <c r="BB6" s="199">
        <f t="shared" si="5"/>
        <v>0</v>
      </c>
      <c r="BC6" s="199">
        <f t="shared" si="5"/>
        <v>0</v>
      </c>
      <c r="BD6" s="199">
        <f t="shared" si="5"/>
        <v>0</v>
      </c>
      <c r="BE6" s="199">
        <f t="shared" si="5"/>
        <v>16</v>
      </c>
      <c r="BF6" s="199">
        <f t="shared" si="5"/>
        <v>0</v>
      </c>
      <c r="BG6" s="199">
        <f t="shared" si="5"/>
        <v>0</v>
      </c>
      <c r="BH6" s="199">
        <f t="shared" si="5"/>
        <v>0</v>
      </c>
      <c r="BI6" s="199">
        <f t="shared" si="5"/>
        <v>0</v>
      </c>
      <c r="BJ6" s="199">
        <f t="shared" si="5"/>
        <v>0</v>
      </c>
      <c r="BK6" s="199">
        <f t="shared" si="5"/>
        <v>0</v>
      </c>
      <c r="BL6" s="199">
        <f t="shared" si="5"/>
        <v>0</v>
      </c>
      <c r="BM6" s="158"/>
      <c r="BN6" s="159" t="str">
        <f>IFERROR(__xludf.DUMMYFUNCTION("""COMPUTED_VALUE"""),"Anastasia Rothová")</f>
        <v>Anastasia Rothová</v>
      </c>
      <c r="BO6" s="202"/>
      <c r="BP6" s="203"/>
      <c r="BQ6" s="202"/>
      <c r="BR6" s="203"/>
      <c r="BS6" s="202"/>
      <c r="BT6" s="203"/>
      <c r="BU6" s="202"/>
      <c r="BV6" s="203"/>
      <c r="BW6" s="202"/>
      <c r="BX6" s="203"/>
      <c r="BY6" s="204"/>
      <c r="BZ6" s="203"/>
      <c r="CA6" s="204"/>
      <c r="CB6" s="203"/>
      <c r="CC6" s="204"/>
      <c r="CD6" s="203"/>
      <c r="CE6" s="202"/>
      <c r="CF6" s="203"/>
      <c r="CG6" s="202">
        <f>IFERROR(__xludf.DUMMYFUNCTION("""COMPUTED_VALUE"""),8.0)</f>
        <v>8</v>
      </c>
      <c r="CH6" s="203"/>
      <c r="CI6" s="202"/>
      <c r="CJ6" s="203"/>
      <c r="CK6" s="202"/>
      <c r="CL6" s="203"/>
      <c r="CM6" s="204"/>
      <c r="CN6" s="203"/>
      <c r="CO6" s="204"/>
      <c r="CP6" s="203"/>
      <c r="CQ6" s="202"/>
      <c r="CR6" s="203"/>
      <c r="CS6" s="204"/>
      <c r="CT6" s="199"/>
      <c r="CU6" s="204"/>
      <c r="CV6" s="199"/>
      <c r="CW6" s="204"/>
      <c r="CX6" s="199"/>
      <c r="CY6" s="202"/>
      <c r="CZ6" s="199"/>
      <c r="DA6" s="204"/>
      <c r="DB6" s="199"/>
      <c r="DC6" s="202"/>
      <c r="DD6" s="199"/>
      <c r="DE6" s="204"/>
      <c r="DF6" s="199"/>
      <c r="DG6" s="202"/>
      <c r="DH6" s="199"/>
      <c r="DI6" s="202"/>
      <c r="DJ6" s="199"/>
      <c r="DK6" s="202"/>
      <c r="DL6" s="199"/>
      <c r="DM6" s="202"/>
      <c r="DN6" s="199"/>
      <c r="DO6" s="204"/>
      <c r="DP6" s="199"/>
      <c r="DQ6" s="204"/>
      <c r="DR6" s="199"/>
      <c r="DS6" s="202"/>
      <c r="DT6" s="199"/>
      <c r="DU6" s="202"/>
      <c r="DV6" s="199"/>
      <c r="DW6" s="202"/>
      <c r="DX6" s="199"/>
      <c r="DY6" s="158"/>
      <c r="DZ6" s="159" t="str">
        <f t="shared" si="3"/>
        <v>Anastasia Rothová</v>
      </c>
      <c r="EA6" s="202"/>
      <c r="EB6" s="203"/>
      <c r="EC6" s="202"/>
      <c r="ED6" s="203"/>
      <c r="EE6" s="202"/>
      <c r="EF6" s="203"/>
      <c r="EG6" s="202"/>
      <c r="EH6" s="203"/>
      <c r="EI6" s="202"/>
      <c r="EJ6" s="203"/>
      <c r="EK6" s="204"/>
      <c r="EL6" s="203"/>
      <c r="EM6" s="204">
        <f>IFERROR(__xludf.DUMMYFUNCTION("""COMPUTED_VALUE"""),15.0)</f>
        <v>15</v>
      </c>
      <c r="EN6" s="203"/>
      <c r="EO6" s="204"/>
      <c r="EP6" s="203"/>
      <c r="EQ6" s="202">
        <f>IFERROR(__xludf.DUMMYFUNCTION("""COMPUTED_VALUE"""),15.0)</f>
        <v>15</v>
      </c>
      <c r="ER6" s="203"/>
      <c r="ES6" s="202"/>
      <c r="ET6" s="203"/>
      <c r="EU6" s="202"/>
      <c r="EV6" s="203"/>
      <c r="EW6" s="202"/>
      <c r="EX6" s="203"/>
      <c r="EY6" s="204"/>
      <c r="EZ6" s="203"/>
      <c r="FA6" s="204">
        <f>IFERROR(__xludf.DUMMYFUNCTION("""COMPUTED_VALUE"""),15.0)</f>
        <v>15</v>
      </c>
      <c r="FB6" s="203"/>
      <c r="FC6" s="202">
        <f>IFERROR(__xludf.DUMMYFUNCTION("""COMPUTED_VALUE"""),8.0)</f>
        <v>8</v>
      </c>
      <c r="FD6" s="203"/>
      <c r="FE6" s="204"/>
      <c r="FF6" s="199"/>
      <c r="FG6" s="204"/>
      <c r="FH6" s="199"/>
      <c r="FI6" s="204">
        <f>IFERROR(__xludf.DUMMYFUNCTION("""COMPUTED_VALUE"""),17.0)</f>
        <v>17</v>
      </c>
      <c r="FJ6" s="199"/>
      <c r="FK6" s="202"/>
      <c r="FL6" s="199"/>
      <c r="FM6" s="204"/>
      <c r="FN6" s="199"/>
      <c r="FO6" s="202"/>
      <c r="FP6" s="199"/>
      <c r="FQ6" s="204">
        <f>IFERROR(__xludf.DUMMYFUNCTION("""COMPUTED_VALUE"""),15.0)</f>
        <v>15</v>
      </c>
      <c r="FR6" s="199"/>
      <c r="FS6" s="202"/>
      <c r="FT6" s="199"/>
      <c r="FU6" s="202"/>
      <c r="FV6" s="199"/>
      <c r="FW6" s="202">
        <f>IFERROR(__xludf.DUMMYFUNCTION("""COMPUTED_VALUE"""),17.0)</f>
        <v>17</v>
      </c>
      <c r="FX6" s="199"/>
      <c r="FY6" s="202"/>
      <c r="FZ6" s="199"/>
      <c r="GA6" s="204"/>
      <c r="GB6" s="199"/>
      <c r="GC6" s="204">
        <f>IFERROR(__xludf.DUMMYFUNCTION("""COMPUTED_VALUE"""),16.0)</f>
        <v>16</v>
      </c>
      <c r="GD6" s="199"/>
      <c r="GE6" s="202"/>
      <c r="GF6" s="199"/>
      <c r="GG6" s="202"/>
      <c r="GH6" s="199"/>
      <c r="GI6" s="202"/>
      <c r="GJ6" s="199"/>
      <c r="GK6" s="158"/>
      <c r="GL6" s="159" t="str">
        <f t="shared" si="4"/>
        <v>Anastasia Rothová</v>
      </c>
      <c r="GM6" s="202"/>
      <c r="GN6" s="203"/>
      <c r="GO6" s="202"/>
      <c r="GP6" s="203"/>
      <c r="GQ6" s="202"/>
      <c r="GR6" s="203"/>
      <c r="GS6" s="202"/>
      <c r="GT6" s="203"/>
      <c r="GU6" s="202"/>
      <c r="GV6" s="203"/>
      <c r="GW6" s="204"/>
      <c r="GX6" s="203"/>
      <c r="GY6" s="204"/>
      <c r="GZ6" s="203"/>
      <c r="HA6" s="204"/>
      <c r="HB6" s="203"/>
      <c r="HC6" s="202"/>
      <c r="HD6" s="203"/>
      <c r="HE6" s="202"/>
      <c r="HF6" s="203"/>
      <c r="HG6" s="202"/>
      <c r="HH6" s="203"/>
      <c r="HI6" s="202"/>
      <c r="HJ6" s="203"/>
      <c r="HK6" s="204"/>
      <c r="HL6" s="203"/>
      <c r="HM6" s="204"/>
      <c r="HN6" s="203"/>
      <c r="HO6" s="202"/>
      <c r="HP6" s="203"/>
      <c r="HQ6" s="204"/>
      <c r="HR6" s="199"/>
      <c r="HS6" s="204"/>
      <c r="HT6" s="199"/>
      <c r="HU6" s="204"/>
      <c r="HV6" s="199"/>
      <c r="HW6" s="202"/>
      <c r="HX6" s="199"/>
      <c r="HY6" s="204"/>
      <c r="HZ6" s="199"/>
      <c r="IA6" s="202"/>
      <c r="IB6" s="199"/>
      <c r="IC6" s="204"/>
      <c r="ID6" s="199"/>
      <c r="IE6" s="202"/>
      <c r="IF6" s="199"/>
      <c r="IG6" s="202"/>
      <c r="IH6" s="199"/>
      <c r="II6" s="202"/>
      <c r="IJ6" s="199"/>
      <c r="IK6" s="202"/>
      <c r="IL6" s="199"/>
      <c r="IM6" s="204"/>
      <c r="IN6" s="199"/>
      <c r="IO6" s="204"/>
      <c r="IP6" s="199"/>
      <c r="IQ6" s="202"/>
      <c r="IR6" s="199"/>
      <c r="IS6" s="202"/>
      <c r="IT6" s="199"/>
      <c r="IU6" s="202"/>
      <c r="IV6" s="199"/>
    </row>
    <row r="7">
      <c r="A7" s="208">
        <f>IFERROR(__xludf.DUMMYFUNCTION("""COMPUTED_VALUE"""),150.0)</f>
        <v>150</v>
      </c>
      <c r="B7" s="231" t="str">
        <f t="shared" si="1"/>
        <v>Petr Wolf</v>
      </c>
      <c r="C7" s="199">
        <f t="shared" ref="C7:BL7" si="6">BO7+EA7+GM7</f>
        <v>16</v>
      </c>
      <c r="D7" s="199">
        <f t="shared" si="6"/>
        <v>0</v>
      </c>
      <c r="E7" s="199">
        <f t="shared" si="6"/>
        <v>2.5</v>
      </c>
      <c r="F7" s="199">
        <f t="shared" si="6"/>
        <v>0</v>
      </c>
      <c r="G7" s="199">
        <f t="shared" si="6"/>
        <v>16</v>
      </c>
      <c r="H7" s="199">
        <f t="shared" si="6"/>
        <v>0</v>
      </c>
      <c r="I7" s="199">
        <f t="shared" si="6"/>
        <v>0</v>
      </c>
      <c r="J7" s="199">
        <f t="shared" si="6"/>
        <v>0</v>
      </c>
      <c r="K7" s="199">
        <f t="shared" si="6"/>
        <v>0</v>
      </c>
      <c r="L7" s="199">
        <f t="shared" si="6"/>
        <v>0</v>
      </c>
      <c r="M7" s="199">
        <f t="shared" si="6"/>
        <v>0</v>
      </c>
      <c r="N7" s="199">
        <f t="shared" si="6"/>
        <v>0</v>
      </c>
      <c r="O7" s="199">
        <f t="shared" si="6"/>
        <v>16</v>
      </c>
      <c r="P7" s="199">
        <f t="shared" si="6"/>
        <v>0</v>
      </c>
      <c r="Q7" s="199">
        <f t="shared" si="6"/>
        <v>15.5</v>
      </c>
      <c r="R7" s="199">
        <f t="shared" si="6"/>
        <v>0</v>
      </c>
      <c r="S7" s="199">
        <f t="shared" si="6"/>
        <v>0</v>
      </c>
      <c r="T7" s="199">
        <f t="shared" si="6"/>
        <v>0</v>
      </c>
      <c r="U7" s="199">
        <f t="shared" si="6"/>
        <v>0</v>
      </c>
      <c r="V7" s="199">
        <f t="shared" si="6"/>
        <v>0</v>
      </c>
      <c r="W7" s="199">
        <f t="shared" si="6"/>
        <v>18</v>
      </c>
      <c r="X7" s="199">
        <f t="shared" si="6"/>
        <v>0</v>
      </c>
      <c r="Y7" s="199">
        <f t="shared" si="6"/>
        <v>0</v>
      </c>
      <c r="Z7" s="199">
        <f t="shared" si="6"/>
        <v>0</v>
      </c>
      <c r="AA7" s="199">
        <f t="shared" si="6"/>
        <v>13.5</v>
      </c>
      <c r="AB7" s="199">
        <f t="shared" si="6"/>
        <v>0</v>
      </c>
      <c r="AC7" s="199">
        <f t="shared" si="6"/>
        <v>5</v>
      </c>
      <c r="AD7" s="199">
        <f t="shared" si="6"/>
        <v>0</v>
      </c>
      <c r="AE7" s="199">
        <f t="shared" si="6"/>
        <v>0</v>
      </c>
      <c r="AF7" s="199">
        <f t="shared" si="6"/>
        <v>0</v>
      </c>
      <c r="AG7" s="199">
        <f t="shared" si="6"/>
        <v>15.5</v>
      </c>
      <c r="AH7" s="199">
        <f t="shared" si="6"/>
        <v>0</v>
      </c>
      <c r="AI7" s="199">
        <f t="shared" si="6"/>
        <v>15.5</v>
      </c>
      <c r="AJ7" s="199">
        <f t="shared" si="6"/>
        <v>0</v>
      </c>
      <c r="AK7" s="199">
        <f t="shared" si="6"/>
        <v>0</v>
      </c>
      <c r="AL7" s="199">
        <f t="shared" si="6"/>
        <v>0</v>
      </c>
      <c r="AM7" s="199">
        <f t="shared" si="6"/>
        <v>17.5</v>
      </c>
      <c r="AN7" s="199">
        <f t="shared" si="6"/>
        <v>0</v>
      </c>
      <c r="AO7" s="199">
        <f t="shared" si="6"/>
        <v>13.5</v>
      </c>
      <c r="AP7" s="199">
        <f t="shared" si="6"/>
        <v>0</v>
      </c>
      <c r="AQ7" s="199">
        <f t="shared" si="6"/>
        <v>3</v>
      </c>
      <c r="AR7" s="199">
        <f t="shared" si="6"/>
        <v>0</v>
      </c>
      <c r="AS7" s="199">
        <f t="shared" si="6"/>
        <v>2</v>
      </c>
      <c r="AT7" s="199">
        <f t="shared" si="6"/>
        <v>0</v>
      </c>
      <c r="AU7" s="199">
        <f t="shared" si="6"/>
        <v>15.5</v>
      </c>
      <c r="AV7" s="199">
        <f t="shared" si="6"/>
        <v>0</v>
      </c>
      <c r="AW7" s="199">
        <f t="shared" si="6"/>
        <v>15.5</v>
      </c>
      <c r="AX7" s="199">
        <f t="shared" si="6"/>
        <v>0</v>
      </c>
      <c r="AY7" s="199">
        <f t="shared" si="6"/>
        <v>17.5</v>
      </c>
      <c r="AZ7" s="199">
        <f t="shared" si="6"/>
        <v>0</v>
      </c>
      <c r="BA7" s="199">
        <f t="shared" si="6"/>
        <v>0</v>
      </c>
      <c r="BB7" s="199">
        <f t="shared" si="6"/>
        <v>0</v>
      </c>
      <c r="BC7" s="199">
        <f t="shared" si="6"/>
        <v>0</v>
      </c>
      <c r="BD7" s="199">
        <f t="shared" si="6"/>
        <v>0</v>
      </c>
      <c r="BE7" s="199">
        <f t="shared" si="6"/>
        <v>15.5</v>
      </c>
      <c r="BF7" s="199">
        <f t="shared" si="6"/>
        <v>0</v>
      </c>
      <c r="BG7" s="199">
        <f t="shared" si="6"/>
        <v>15.5</v>
      </c>
      <c r="BH7" s="199">
        <f t="shared" si="6"/>
        <v>0</v>
      </c>
      <c r="BI7" s="199">
        <f t="shared" si="6"/>
        <v>15.5</v>
      </c>
      <c r="BJ7" s="199">
        <f t="shared" si="6"/>
        <v>0</v>
      </c>
      <c r="BK7" s="199">
        <f t="shared" si="6"/>
        <v>0</v>
      </c>
      <c r="BL7" s="199">
        <f t="shared" si="6"/>
        <v>0</v>
      </c>
      <c r="BM7" s="158"/>
      <c r="BN7" s="159" t="str">
        <f>IFERROR(__xludf.DUMMYFUNCTION("""COMPUTED_VALUE"""),"Petr Wolf")</f>
        <v>Petr Wolf</v>
      </c>
      <c r="BO7" s="202"/>
      <c r="BP7" s="203"/>
      <c r="BQ7" s="204"/>
      <c r="BR7" s="205"/>
      <c r="BS7" s="204"/>
      <c r="BT7" s="205"/>
      <c r="BU7" s="202"/>
      <c r="BV7" s="203"/>
      <c r="BW7" s="202"/>
      <c r="BX7" s="203"/>
      <c r="BY7" s="204"/>
      <c r="BZ7" s="205"/>
      <c r="CA7" s="202"/>
      <c r="CB7" s="203"/>
      <c r="CC7" s="204"/>
      <c r="CD7" s="205"/>
      <c r="CE7" s="202"/>
      <c r="CF7" s="203"/>
      <c r="CG7" s="202"/>
      <c r="CH7" s="203"/>
      <c r="CI7" s="202"/>
      <c r="CJ7" s="203"/>
      <c r="CK7" s="202"/>
      <c r="CL7" s="203"/>
      <c r="CM7" s="202"/>
      <c r="CN7" s="203"/>
      <c r="CO7" s="202"/>
      <c r="CP7" s="203"/>
      <c r="CQ7" s="202"/>
      <c r="CR7" s="203"/>
      <c r="CS7" s="202"/>
      <c r="CT7" s="199"/>
      <c r="CU7" s="202"/>
      <c r="CV7" s="199"/>
      <c r="CW7" s="202"/>
      <c r="CX7" s="199"/>
      <c r="CY7" s="202"/>
      <c r="CZ7" s="199"/>
      <c r="DA7" s="202"/>
      <c r="DB7" s="199"/>
      <c r="DC7" s="202"/>
      <c r="DD7" s="199"/>
      <c r="DE7" s="202"/>
      <c r="DF7" s="199"/>
      <c r="DG7" s="202"/>
      <c r="DH7" s="199"/>
      <c r="DI7" s="204"/>
      <c r="DJ7" s="199"/>
      <c r="DK7" s="204"/>
      <c r="DL7" s="206"/>
      <c r="DM7" s="204"/>
      <c r="DN7" s="206"/>
      <c r="DO7" s="202"/>
      <c r="DP7" s="199"/>
      <c r="DQ7" s="204"/>
      <c r="DR7" s="199"/>
      <c r="DS7" s="204"/>
      <c r="DT7" s="199"/>
      <c r="DU7" s="202"/>
      <c r="DV7" s="199"/>
      <c r="DW7" s="204"/>
      <c r="DX7" s="199"/>
      <c r="DY7" s="158"/>
      <c r="DZ7" s="159" t="str">
        <f t="shared" si="3"/>
        <v>Petr Wolf</v>
      </c>
      <c r="EA7" s="202"/>
      <c r="EB7" s="203"/>
      <c r="EC7" s="204"/>
      <c r="ED7" s="205"/>
      <c r="EE7" s="204"/>
      <c r="EF7" s="205"/>
      <c r="EG7" s="202"/>
      <c r="EH7" s="203"/>
      <c r="EI7" s="202"/>
      <c r="EJ7" s="203"/>
      <c r="EK7" s="204"/>
      <c r="EL7" s="205"/>
      <c r="EM7" s="202"/>
      <c r="EN7" s="203"/>
      <c r="EO7" s="204"/>
      <c r="EP7" s="205"/>
      <c r="EQ7" s="202"/>
      <c r="ER7" s="203"/>
      <c r="ES7" s="202"/>
      <c r="ET7" s="203"/>
      <c r="EU7" s="202"/>
      <c r="EV7" s="203"/>
      <c r="EW7" s="202"/>
      <c r="EX7" s="203"/>
      <c r="EY7" s="202"/>
      <c r="EZ7" s="203"/>
      <c r="FA7" s="202"/>
      <c r="FB7" s="203"/>
      <c r="FC7" s="202"/>
      <c r="FD7" s="203"/>
      <c r="FE7" s="202"/>
      <c r="FF7" s="199"/>
      <c r="FG7" s="202"/>
      <c r="FH7" s="199"/>
      <c r="FI7" s="202"/>
      <c r="FJ7" s="199"/>
      <c r="FK7" s="202"/>
      <c r="FL7" s="199"/>
      <c r="FM7" s="202"/>
      <c r="FN7" s="199"/>
      <c r="FO7" s="202"/>
      <c r="FP7" s="199"/>
      <c r="FQ7" s="202"/>
      <c r="FR7" s="199"/>
      <c r="FS7" s="202"/>
      <c r="FT7" s="199"/>
      <c r="FU7" s="204"/>
      <c r="FV7" s="199"/>
      <c r="FW7" s="204"/>
      <c r="FX7" s="206"/>
      <c r="FY7" s="204"/>
      <c r="FZ7" s="206"/>
      <c r="GA7" s="202"/>
      <c r="GB7" s="199"/>
      <c r="GC7" s="204"/>
      <c r="GD7" s="199"/>
      <c r="GE7" s="204"/>
      <c r="GF7" s="199"/>
      <c r="GG7" s="202"/>
      <c r="GH7" s="199"/>
      <c r="GI7" s="204"/>
      <c r="GJ7" s="199"/>
      <c r="GK7" s="158"/>
      <c r="GL7" s="159" t="str">
        <f t="shared" si="4"/>
        <v>Petr Wolf</v>
      </c>
      <c r="GM7" s="202">
        <f>IFERROR(__xludf.DUMMYFUNCTION("""COMPUTED_VALUE"""),16.0)</f>
        <v>16</v>
      </c>
      <c r="GN7" s="203"/>
      <c r="GO7" s="204">
        <f>IFERROR(__xludf.DUMMYFUNCTION("""COMPUTED_VALUE"""),2.5)</f>
        <v>2.5</v>
      </c>
      <c r="GP7" s="205"/>
      <c r="GQ7" s="204">
        <f>IFERROR(__xludf.DUMMYFUNCTION("""COMPUTED_VALUE"""),16.0)</f>
        <v>16</v>
      </c>
      <c r="GR7" s="205"/>
      <c r="GS7" s="202"/>
      <c r="GT7" s="203"/>
      <c r="GU7" s="202"/>
      <c r="GV7" s="203"/>
      <c r="GW7" s="204"/>
      <c r="GX7" s="205"/>
      <c r="GY7" s="202">
        <f>IFERROR(__xludf.DUMMYFUNCTION("""COMPUTED_VALUE"""),16.0)</f>
        <v>16</v>
      </c>
      <c r="GZ7" s="203"/>
      <c r="HA7" s="204">
        <f>IFERROR(__xludf.DUMMYFUNCTION("""COMPUTED_VALUE"""),15.5)</f>
        <v>15.5</v>
      </c>
      <c r="HB7" s="205"/>
      <c r="HC7" s="202"/>
      <c r="HD7" s="203"/>
      <c r="HE7" s="202"/>
      <c r="HF7" s="203"/>
      <c r="HG7" s="202">
        <f>IFERROR(__xludf.DUMMYFUNCTION("""COMPUTED_VALUE"""),18.0)</f>
        <v>18</v>
      </c>
      <c r="HH7" s="203"/>
      <c r="HI7" s="202"/>
      <c r="HJ7" s="203"/>
      <c r="HK7" s="202">
        <f>IFERROR(__xludf.DUMMYFUNCTION("""COMPUTED_VALUE"""),13.5)</f>
        <v>13.5</v>
      </c>
      <c r="HL7" s="203"/>
      <c r="HM7" s="202">
        <f>IFERROR(__xludf.DUMMYFUNCTION("""COMPUTED_VALUE"""),5.0)</f>
        <v>5</v>
      </c>
      <c r="HN7" s="203"/>
      <c r="HO7" s="202"/>
      <c r="HP7" s="203"/>
      <c r="HQ7" s="202">
        <f>IFERROR(__xludf.DUMMYFUNCTION("""COMPUTED_VALUE"""),15.5)</f>
        <v>15.5</v>
      </c>
      <c r="HR7" s="199"/>
      <c r="HS7" s="202">
        <f>IFERROR(__xludf.DUMMYFUNCTION("""COMPUTED_VALUE"""),15.5)</f>
        <v>15.5</v>
      </c>
      <c r="HT7" s="199"/>
      <c r="HU7" s="202"/>
      <c r="HV7" s="199"/>
      <c r="HW7" s="202">
        <f>IFERROR(__xludf.DUMMYFUNCTION("""COMPUTED_VALUE"""),17.5)</f>
        <v>17.5</v>
      </c>
      <c r="HX7" s="199"/>
      <c r="HY7" s="202">
        <f>IFERROR(__xludf.DUMMYFUNCTION("""COMPUTED_VALUE"""),13.5)</f>
        <v>13.5</v>
      </c>
      <c r="HZ7" s="199"/>
      <c r="IA7" s="202">
        <f>IFERROR(__xludf.DUMMYFUNCTION("""COMPUTED_VALUE"""),3.0)</f>
        <v>3</v>
      </c>
      <c r="IB7" s="199"/>
      <c r="IC7" s="202">
        <f>IFERROR(__xludf.DUMMYFUNCTION("""COMPUTED_VALUE"""),2.0)</f>
        <v>2</v>
      </c>
      <c r="ID7" s="199"/>
      <c r="IE7" s="202">
        <f>IFERROR(__xludf.DUMMYFUNCTION("""COMPUTED_VALUE"""),15.5)</f>
        <v>15.5</v>
      </c>
      <c r="IF7" s="199"/>
      <c r="IG7" s="204">
        <f>IFERROR(__xludf.DUMMYFUNCTION("""COMPUTED_VALUE"""),15.5)</f>
        <v>15.5</v>
      </c>
      <c r="IH7" s="199"/>
      <c r="II7" s="204">
        <f>IFERROR(__xludf.DUMMYFUNCTION("""COMPUTED_VALUE"""),17.5)</f>
        <v>17.5</v>
      </c>
      <c r="IJ7" s="206"/>
      <c r="IK7" s="204"/>
      <c r="IL7" s="206"/>
      <c r="IM7" s="202"/>
      <c r="IN7" s="199"/>
      <c r="IO7" s="204">
        <f>IFERROR(__xludf.DUMMYFUNCTION("""COMPUTED_VALUE"""),15.5)</f>
        <v>15.5</v>
      </c>
      <c r="IP7" s="199"/>
      <c r="IQ7" s="204">
        <f>IFERROR(__xludf.DUMMYFUNCTION("""COMPUTED_VALUE"""),15.5)</f>
        <v>15.5</v>
      </c>
      <c r="IR7" s="199"/>
      <c r="IS7" s="202">
        <f>IFERROR(__xludf.DUMMYFUNCTION("""COMPUTED_VALUE"""),15.5)</f>
        <v>15.5</v>
      </c>
      <c r="IT7" s="199"/>
      <c r="IU7" s="204"/>
      <c r="IV7" s="199"/>
    </row>
    <row r="8">
      <c r="A8" s="208">
        <f>IFERROR(__xludf.DUMMYFUNCTION("""COMPUTED_VALUE"""),150.0)</f>
        <v>150</v>
      </c>
      <c r="B8" s="231" t="str">
        <f t="shared" si="1"/>
        <v>David Kropáč</v>
      </c>
      <c r="C8" s="199">
        <f t="shared" ref="C8:BL8" si="7">BO8+EA8+GM8</f>
        <v>15</v>
      </c>
      <c r="D8" s="199">
        <f t="shared" si="7"/>
        <v>0</v>
      </c>
      <c r="E8" s="199">
        <f t="shared" si="7"/>
        <v>8</v>
      </c>
      <c r="F8" s="199">
        <f t="shared" si="7"/>
        <v>0</v>
      </c>
      <c r="G8" s="199">
        <f t="shared" si="7"/>
        <v>8</v>
      </c>
      <c r="H8" s="199">
        <f t="shared" si="7"/>
        <v>0</v>
      </c>
      <c r="I8" s="199">
        <f t="shared" si="7"/>
        <v>12</v>
      </c>
      <c r="J8" s="199">
        <f t="shared" si="7"/>
        <v>0</v>
      </c>
      <c r="K8" s="199">
        <f t="shared" si="7"/>
        <v>10</v>
      </c>
      <c r="L8" s="199">
        <f t="shared" si="7"/>
        <v>0</v>
      </c>
      <c r="M8" s="199">
        <f t="shared" si="7"/>
        <v>3</v>
      </c>
      <c r="N8" s="199">
        <f t="shared" si="7"/>
        <v>170</v>
      </c>
      <c r="O8" s="199">
        <f t="shared" si="7"/>
        <v>0</v>
      </c>
      <c r="P8" s="199">
        <f t="shared" si="7"/>
        <v>0</v>
      </c>
      <c r="Q8" s="199">
        <f t="shared" si="7"/>
        <v>7</v>
      </c>
      <c r="R8" s="199">
        <f t="shared" si="7"/>
        <v>0</v>
      </c>
      <c r="S8" s="199">
        <f t="shared" si="7"/>
        <v>0</v>
      </c>
      <c r="T8" s="199">
        <f t="shared" si="7"/>
        <v>0</v>
      </c>
      <c r="U8" s="199">
        <f t="shared" si="7"/>
        <v>9</v>
      </c>
      <c r="V8" s="199">
        <f t="shared" si="7"/>
        <v>0</v>
      </c>
      <c r="W8" s="199">
        <f t="shared" si="7"/>
        <v>12</v>
      </c>
      <c r="X8" s="199">
        <f t="shared" si="7"/>
        <v>0</v>
      </c>
      <c r="Y8" s="199">
        <f t="shared" si="7"/>
        <v>12</v>
      </c>
      <c r="Z8" s="199">
        <f t="shared" si="7"/>
        <v>0</v>
      </c>
      <c r="AA8" s="199">
        <f t="shared" si="7"/>
        <v>6</v>
      </c>
      <c r="AB8" s="199">
        <f t="shared" si="7"/>
        <v>0</v>
      </c>
      <c r="AC8" s="199">
        <f t="shared" si="7"/>
        <v>0</v>
      </c>
      <c r="AD8" s="199">
        <f t="shared" si="7"/>
        <v>0</v>
      </c>
      <c r="AE8" s="199">
        <f t="shared" si="7"/>
        <v>0</v>
      </c>
      <c r="AF8" s="199">
        <f t="shared" si="7"/>
        <v>0</v>
      </c>
      <c r="AG8" s="199">
        <f t="shared" si="7"/>
        <v>15</v>
      </c>
      <c r="AH8" s="199">
        <f t="shared" si="7"/>
        <v>0</v>
      </c>
      <c r="AI8" s="199">
        <f t="shared" si="7"/>
        <v>8</v>
      </c>
      <c r="AJ8" s="199">
        <f t="shared" si="7"/>
        <v>0</v>
      </c>
      <c r="AK8" s="199">
        <f t="shared" si="7"/>
        <v>10</v>
      </c>
      <c r="AL8" s="199">
        <f t="shared" si="7"/>
        <v>0</v>
      </c>
      <c r="AM8" s="199">
        <f t="shared" si="7"/>
        <v>12</v>
      </c>
      <c r="AN8" s="199">
        <f t="shared" si="7"/>
        <v>0</v>
      </c>
      <c r="AO8" s="199">
        <f t="shared" si="7"/>
        <v>10</v>
      </c>
      <c r="AP8" s="199">
        <f t="shared" si="7"/>
        <v>0</v>
      </c>
      <c r="AQ8" s="199">
        <f t="shared" si="7"/>
        <v>5</v>
      </c>
      <c r="AR8" s="199">
        <f t="shared" si="7"/>
        <v>0</v>
      </c>
      <c r="AS8" s="199">
        <f t="shared" si="7"/>
        <v>0</v>
      </c>
      <c r="AT8" s="199">
        <f t="shared" si="7"/>
        <v>0</v>
      </c>
      <c r="AU8" s="199">
        <f t="shared" si="7"/>
        <v>0</v>
      </c>
      <c r="AV8" s="199">
        <f t="shared" si="7"/>
        <v>0</v>
      </c>
      <c r="AW8" s="199">
        <f t="shared" si="7"/>
        <v>16</v>
      </c>
      <c r="AX8" s="199">
        <f t="shared" si="7"/>
        <v>0</v>
      </c>
      <c r="AY8" s="199">
        <f t="shared" si="7"/>
        <v>10</v>
      </c>
      <c r="AZ8" s="199">
        <f t="shared" si="7"/>
        <v>0</v>
      </c>
      <c r="BA8" s="199">
        <f t="shared" si="7"/>
        <v>10</v>
      </c>
      <c r="BB8" s="199">
        <f t="shared" si="7"/>
        <v>0</v>
      </c>
      <c r="BC8" s="199">
        <f t="shared" si="7"/>
        <v>14</v>
      </c>
      <c r="BD8" s="199">
        <f t="shared" si="7"/>
        <v>0</v>
      </c>
      <c r="BE8" s="199">
        <f t="shared" si="7"/>
        <v>0</v>
      </c>
      <c r="BF8" s="199">
        <f t="shared" si="7"/>
        <v>0</v>
      </c>
      <c r="BG8" s="199">
        <f t="shared" si="7"/>
        <v>8</v>
      </c>
      <c r="BH8" s="199">
        <f t="shared" si="7"/>
        <v>0</v>
      </c>
      <c r="BI8" s="199">
        <f t="shared" si="7"/>
        <v>10</v>
      </c>
      <c r="BJ8" s="199">
        <f t="shared" si="7"/>
        <v>0</v>
      </c>
      <c r="BK8" s="199">
        <f t="shared" si="7"/>
        <v>0</v>
      </c>
      <c r="BL8" s="199">
        <f t="shared" si="7"/>
        <v>0</v>
      </c>
      <c r="BM8" s="158"/>
      <c r="BN8" s="159" t="str">
        <f>IFERROR(__xludf.DUMMYFUNCTION("""COMPUTED_VALUE"""),"David Kropáč")</f>
        <v>David Kropáč</v>
      </c>
      <c r="BO8" s="202"/>
      <c r="BP8" s="203"/>
      <c r="BQ8" s="202"/>
      <c r="BR8" s="203"/>
      <c r="BS8" s="202"/>
      <c r="BT8" s="203"/>
      <c r="BU8" s="202"/>
      <c r="BV8" s="203"/>
      <c r="BW8" s="202"/>
      <c r="BX8" s="203"/>
      <c r="BY8" s="202"/>
      <c r="BZ8" s="203"/>
      <c r="CA8" s="204"/>
      <c r="CB8" s="205"/>
      <c r="CC8" s="202"/>
      <c r="CD8" s="203"/>
      <c r="CE8" s="202"/>
      <c r="CF8" s="203"/>
      <c r="CG8" s="204"/>
      <c r="CH8" s="205"/>
      <c r="CI8" s="202"/>
      <c r="CJ8" s="203"/>
      <c r="CK8" s="204"/>
      <c r="CL8" s="205"/>
      <c r="CM8" s="202"/>
      <c r="CN8" s="203"/>
      <c r="CO8" s="202"/>
      <c r="CP8" s="203"/>
      <c r="CQ8" s="202"/>
      <c r="CR8" s="203"/>
      <c r="CS8" s="202"/>
      <c r="CT8" s="199"/>
      <c r="CU8" s="202"/>
      <c r="CV8" s="199"/>
      <c r="CW8" s="202"/>
      <c r="CX8" s="199"/>
      <c r="CY8" s="202"/>
      <c r="CZ8" s="199"/>
      <c r="DA8" s="202"/>
      <c r="DB8" s="199"/>
      <c r="DC8" s="202"/>
      <c r="DD8" s="199"/>
      <c r="DE8" s="202"/>
      <c r="DF8" s="199"/>
      <c r="DG8" s="202"/>
      <c r="DH8" s="199"/>
      <c r="DI8" s="202"/>
      <c r="DJ8" s="199"/>
      <c r="DK8" s="202"/>
      <c r="DL8" s="199"/>
      <c r="DM8" s="202"/>
      <c r="DN8" s="199"/>
      <c r="DO8" s="202"/>
      <c r="DP8" s="199"/>
      <c r="DQ8" s="202"/>
      <c r="DR8" s="199"/>
      <c r="DS8" s="202"/>
      <c r="DT8" s="199"/>
      <c r="DU8" s="202"/>
      <c r="DV8" s="199"/>
      <c r="DW8" s="202"/>
      <c r="DX8" s="199"/>
      <c r="DY8" s="158"/>
      <c r="DZ8" s="159" t="str">
        <f t="shared" si="3"/>
        <v>David Kropáč</v>
      </c>
      <c r="EA8" s="202">
        <f>IFERROR(__xludf.DUMMYFUNCTION("""COMPUTED_VALUE"""),15.0)</f>
        <v>15</v>
      </c>
      <c r="EB8" s="203"/>
      <c r="EC8" s="202">
        <f>IFERROR(__xludf.DUMMYFUNCTION("""COMPUTED_VALUE"""),8.0)</f>
        <v>8</v>
      </c>
      <c r="ED8" s="203"/>
      <c r="EE8" s="202">
        <f>IFERROR(__xludf.DUMMYFUNCTION("""COMPUTED_VALUE"""),8.0)</f>
        <v>8</v>
      </c>
      <c r="EF8" s="203"/>
      <c r="EG8" s="202">
        <f>IFERROR(__xludf.DUMMYFUNCTION("""COMPUTED_VALUE"""),12.0)</f>
        <v>12</v>
      </c>
      <c r="EH8" s="203"/>
      <c r="EI8" s="202">
        <f>IFERROR(__xludf.DUMMYFUNCTION("""COMPUTED_VALUE"""),10.0)</f>
        <v>10</v>
      </c>
      <c r="EJ8" s="203"/>
      <c r="EK8" s="202">
        <f>IFERROR(__xludf.DUMMYFUNCTION("""COMPUTED_VALUE"""),3.0)</f>
        <v>3</v>
      </c>
      <c r="EL8" s="203">
        <f>IFERROR(__xludf.DUMMYFUNCTION("""COMPUTED_VALUE"""),170.0)</f>
        <v>170</v>
      </c>
      <c r="EM8" s="204"/>
      <c r="EN8" s="205"/>
      <c r="EO8" s="202">
        <f>IFERROR(__xludf.DUMMYFUNCTION("""COMPUTED_VALUE"""),7.0)</f>
        <v>7</v>
      </c>
      <c r="EP8" s="203"/>
      <c r="EQ8" s="202"/>
      <c r="ER8" s="203"/>
      <c r="ES8" s="204">
        <f>IFERROR(__xludf.DUMMYFUNCTION("""COMPUTED_VALUE"""),9.0)</f>
        <v>9</v>
      </c>
      <c r="ET8" s="205"/>
      <c r="EU8" s="202">
        <f>IFERROR(__xludf.DUMMYFUNCTION("""COMPUTED_VALUE"""),12.0)</f>
        <v>12</v>
      </c>
      <c r="EV8" s="203"/>
      <c r="EW8" s="204">
        <f>IFERROR(__xludf.DUMMYFUNCTION("""COMPUTED_VALUE"""),12.0)</f>
        <v>12</v>
      </c>
      <c r="EX8" s="205"/>
      <c r="EY8" s="202">
        <f>IFERROR(__xludf.DUMMYFUNCTION("""COMPUTED_VALUE"""),6.0)</f>
        <v>6</v>
      </c>
      <c r="EZ8" s="203"/>
      <c r="FA8" s="202"/>
      <c r="FB8" s="203"/>
      <c r="FC8" s="202"/>
      <c r="FD8" s="203"/>
      <c r="FE8" s="202">
        <f>IFERROR(__xludf.DUMMYFUNCTION("""COMPUTED_VALUE"""),15.0)</f>
        <v>15</v>
      </c>
      <c r="FF8" s="199"/>
      <c r="FG8" s="202">
        <f>IFERROR(__xludf.DUMMYFUNCTION("""COMPUTED_VALUE"""),8.0)</f>
        <v>8</v>
      </c>
      <c r="FH8" s="199"/>
      <c r="FI8" s="202">
        <f>IFERROR(__xludf.DUMMYFUNCTION("""COMPUTED_VALUE"""),10.0)</f>
        <v>10</v>
      </c>
      <c r="FJ8" s="199"/>
      <c r="FK8" s="202">
        <f>IFERROR(__xludf.DUMMYFUNCTION("""COMPUTED_VALUE"""),12.0)</f>
        <v>12</v>
      </c>
      <c r="FL8" s="199"/>
      <c r="FM8" s="202">
        <f>IFERROR(__xludf.DUMMYFUNCTION("""COMPUTED_VALUE"""),10.0)</f>
        <v>10</v>
      </c>
      <c r="FN8" s="199"/>
      <c r="FO8" s="202">
        <f>IFERROR(__xludf.DUMMYFUNCTION("""COMPUTED_VALUE"""),5.0)</f>
        <v>5</v>
      </c>
      <c r="FP8" s="199"/>
      <c r="FQ8" s="202"/>
      <c r="FR8" s="199"/>
      <c r="FS8" s="202"/>
      <c r="FT8" s="199"/>
      <c r="FU8" s="202">
        <f>IFERROR(__xludf.DUMMYFUNCTION("""COMPUTED_VALUE"""),16.0)</f>
        <v>16</v>
      </c>
      <c r="FV8" s="199"/>
      <c r="FW8" s="202">
        <f>IFERROR(__xludf.DUMMYFUNCTION("""COMPUTED_VALUE"""),10.0)</f>
        <v>10</v>
      </c>
      <c r="FX8" s="199"/>
      <c r="FY8" s="202">
        <f>IFERROR(__xludf.DUMMYFUNCTION("""COMPUTED_VALUE"""),10.0)</f>
        <v>10</v>
      </c>
      <c r="FZ8" s="199"/>
      <c r="GA8" s="202">
        <f>IFERROR(__xludf.DUMMYFUNCTION("""COMPUTED_VALUE"""),14.0)</f>
        <v>14</v>
      </c>
      <c r="GB8" s="199"/>
      <c r="GC8" s="202"/>
      <c r="GD8" s="199"/>
      <c r="GE8" s="202">
        <f>IFERROR(__xludf.DUMMYFUNCTION("""COMPUTED_VALUE"""),8.0)</f>
        <v>8</v>
      </c>
      <c r="GF8" s="199"/>
      <c r="GG8" s="202">
        <f>IFERROR(__xludf.DUMMYFUNCTION("""COMPUTED_VALUE"""),10.0)</f>
        <v>10</v>
      </c>
      <c r="GH8" s="199"/>
      <c r="GI8" s="202"/>
      <c r="GJ8" s="199"/>
      <c r="GK8" s="158"/>
      <c r="GL8" s="159" t="str">
        <f t="shared" si="4"/>
        <v>David Kropáč</v>
      </c>
      <c r="GM8" s="202"/>
      <c r="GN8" s="203"/>
      <c r="GO8" s="202"/>
      <c r="GP8" s="203"/>
      <c r="GQ8" s="202"/>
      <c r="GR8" s="203"/>
      <c r="GS8" s="202"/>
      <c r="GT8" s="203"/>
      <c r="GU8" s="202"/>
      <c r="GV8" s="203"/>
      <c r="GW8" s="202"/>
      <c r="GX8" s="203"/>
      <c r="GY8" s="204"/>
      <c r="GZ8" s="205"/>
      <c r="HA8" s="202"/>
      <c r="HB8" s="203"/>
      <c r="HC8" s="202"/>
      <c r="HD8" s="203"/>
      <c r="HE8" s="204"/>
      <c r="HF8" s="205"/>
      <c r="HG8" s="202"/>
      <c r="HH8" s="203"/>
      <c r="HI8" s="204"/>
      <c r="HJ8" s="205"/>
      <c r="HK8" s="202"/>
      <c r="HL8" s="203"/>
      <c r="HM8" s="202"/>
      <c r="HN8" s="203"/>
      <c r="HO8" s="202"/>
      <c r="HP8" s="203"/>
      <c r="HQ8" s="202"/>
      <c r="HR8" s="199"/>
      <c r="HS8" s="202"/>
      <c r="HT8" s="199"/>
      <c r="HU8" s="202"/>
      <c r="HV8" s="199"/>
      <c r="HW8" s="202"/>
      <c r="HX8" s="199"/>
      <c r="HY8" s="202"/>
      <c r="HZ8" s="199"/>
      <c r="IA8" s="202"/>
      <c r="IB8" s="199"/>
      <c r="IC8" s="202"/>
      <c r="ID8" s="199"/>
      <c r="IE8" s="202"/>
      <c r="IF8" s="199"/>
      <c r="IG8" s="202"/>
      <c r="IH8" s="199"/>
      <c r="II8" s="202"/>
      <c r="IJ8" s="199"/>
      <c r="IK8" s="202"/>
      <c r="IL8" s="199"/>
      <c r="IM8" s="202"/>
      <c r="IN8" s="199"/>
      <c r="IO8" s="202"/>
      <c r="IP8" s="199"/>
      <c r="IQ8" s="202"/>
      <c r="IR8" s="199"/>
      <c r="IS8" s="202"/>
      <c r="IT8" s="199"/>
      <c r="IU8" s="202"/>
      <c r="IV8" s="199"/>
    </row>
    <row r="9">
      <c r="A9" s="208">
        <f>IFERROR(__xludf.DUMMYFUNCTION("""COMPUTED_VALUE"""),130.0)</f>
        <v>130</v>
      </c>
      <c r="B9" s="231" t="str">
        <f t="shared" si="1"/>
        <v>Oksana Dynysenko</v>
      </c>
      <c r="C9" s="199">
        <f t="shared" ref="C9:BL9" si="8">BO9+EA9+GM9</f>
        <v>5</v>
      </c>
      <c r="D9" s="199">
        <f t="shared" si="8"/>
        <v>0</v>
      </c>
      <c r="E9" s="199">
        <f t="shared" si="8"/>
        <v>7</v>
      </c>
      <c r="F9" s="199">
        <f t="shared" si="8"/>
        <v>0</v>
      </c>
      <c r="G9" s="199">
        <f t="shared" si="8"/>
        <v>12</v>
      </c>
      <c r="H9" s="199">
        <f t="shared" si="8"/>
        <v>0</v>
      </c>
      <c r="I9" s="199">
        <f t="shared" si="8"/>
        <v>17</v>
      </c>
      <c r="J9" s="199">
        <f t="shared" si="8"/>
        <v>0</v>
      </c>
      <c r="K9" s="199">
        <f t="shared" si="8"/>
        <v>15</v>
      </c>
      <c r="L9" s="199">
        <f t="shared" si="8"/>
        <v>0</v>
      </c>
      <c r="M9" s="199">
        <f t="shared" si="8"/>
        <v>13</v>
      </c>
      <c r="N9" s="199">
        <f t="shared" si="8"/>
        <v>170</v>
      </c>
      <c r="O9" s="199">
        <f t="shared" si="8"/>
        <v>0</v>
      </c>
      <c r="P9" s="199">
        <f t="shared" si="8"/>
        <v>0</v>
      </c>
      <c r="Q9" s="199">
        <f t="shared" si="8"/>
        <v>8</v>
      </c>
      <c r="R9" s="199">
        <f t="shared" si="8"/>
        <v>0</v>
      </c>
      <c r="S9" s="199">
        <f t="shared" si="8"/>
        <v>0</v>
      </c>
      <c r="T9" s="199">
        <f t="shared" si="8"/>
        <v>0</v>
      </c>
      <c r="U9" s="199">
        <f t="shared" si="8"/>
        <v>12</v>
      </c>
      <c r="V9" s="199">
        <f t="shared" si="8"/>
        <v>0</v>
      </c>
      <c r="W9" s="199">
        <f t="shared" si="8"/>
        <v>10</v>
      </c>
      <c r="X9" s="199">
        <f t="shared" si="8"/>
        <v>0</v>
      </c>
      <c r="Y9" s="199">
        <f t="shared" si="8"/>
        <v>10</v>
      </c>
      <c r="Z9" s="199">
        <f t="shared" si="8"/>
        <v>0</v>
      </c>
      <c r="AA9" s="199">
        <f t="shared" si="8"/>
        <v>13</v>
      </c>
      <c r="AB9" s="199">
        <f t="shared" si="8"/>
        <v>200</v>
      </c>
      <c r="AC9" s="199">
        <f t="shared" si="8"/>
        <v>0</v>
      </c>
      <c r="AD9" s="199">
        <f t="shared" si="8"/>
        <v>0</v>
      </c>
      <c r="AE9" s="199">
        <f t="shared" si="8"/>
        <v>7</v>
      </c>
      <c r="AF9" s="199">
        <f t="shared" si="8"/>
        <v>0</v>
      </c>
      <c r="AG9" s="199">
        <f t="shared" si="8"/>
        <v>8</v>
      </c>
      <c r="AH9" s="199">
        <f t="shared" si="8"/>
        <v>0</v>
      </c>
      <c r="AI9" s="199">
        <f t="shared" si="8"/>
        <v>12</v>
      </c>
      <c r="AJ9" s="199">
        <f t="shared" si="8"/>
        <v>0</v>
      </c>
      <c r="AK9" s="199">
        <f t="shared" si="8"/>
        <v>6</v>
      </c>
      <c r="AL9" s="199">
        <f t="shared" si="8"/>
        <v>0</v>
      </c>
      <c r="AM9" s="199">
        <f t="shared" si="8"/>
        <v>15</v>
      </c>
      <c r="AN9" s="199">
        <f t="shared" si="8"/>
        <v>0</v>
      </c>
      <c r="AO9" s="199">
        <f t="shared" si="8"/>
        <v>14</v>
      </c>
      <c r="AP9" s="199">
        <f t="shared" si="8"/>
        <v>0</v>
      </c>
      <c r="AQ9" s="199">
        <f t="shared" si="8"/>
        <v>11</v>
      </c>
      <c r="AR9" s="199">
        <f t="shared" si="8"/>
        <v>0</v>
      </c>
      <c r="AS9" s="199">
        <f t="shared" si="8"/>
        <v>0</v>
      </c>
      <c r="AT9" s="199">
        <f t="shared" si="8"/>
        <v>0</v>
      </c>
      <c r="AU9" s="199">
        <f t="shared" si="8"/>
        <v>16</v>
      </c>
      <c r="AV9" s="199">
        <f t="shared" si="8"/>
        <v>0</v>
      </c>
      <c r="AW9" s="199">
        <f t="shared" si="8"/>
        <v>5</v>
      </c>
      <c r="AX9" s="199">
        <f t="shared" si="8"/>
        <v>0</v>
      </c>
      <c r="AY9" s="199">
        <f t="shared" si="8"/>
        <v>0</v>
      </c>
      <c r="AZ9" s="199">
        <f t="shared" si="8"/>
        <v>0</v>
      </c>
      <c r="BA9" s="199">
        <f t="shared" si="8"/>
        <v>13</v>
      </c>
      <c r="BB9" s="199">
        <f t="shared" si="8"/>
        <v>0</v>
      </c>
      <c r="BC9" s="199">
        <f t="shared" si="8"/>
        <v>14</v>
      </c>
      <c r="BD9" s="199">
        <f t="shared" si="8"/>
        <v>0</v>
      </c>
      <c r="BE9" s="199">
        <f t="shared" si="8"/>
        <v>0</v>
      </c>
      <c r="BF9" s="199">
        <f t="shared" si="8"/>
        <v>0</v>
      </c>
      <c r="BG9" s="199">
        <f t="shared" si="8"/>
        <v>16</v>
      </c>
      <c r="BH9" s="199">
        <f t="shared" si="8"/>
        <v>0</v>
      </c>
      <c r="BI9" s="199">
        <f t="shared" si="8"/>
        <v>13</v>
      </c>
      <c r="BJ9" s="199">
        <f t="shared" si="8"/>
        <v>0</v>
      </c>
      <c r="BK9" s="199">
        <f t="shared" si="8"/>
        <v>0</v>
      </c>
      <c r="BL9" s="199">
        <f t="shared" si="8"/>
        <v>0</v>
      </c>
      <c r="BM9" s="158"/>
      <c r="BN9" s="159" t="str">
        <f>IFERROR(__xludf.DUMMYFUNCTION("""COMPUTED_VALUE"""),"Oksana Dynysenko")</f>
        <v>Oksana Dynysenko</v>
      </c>
      <c r="BO9" s="202"/>
      <c r="BP9" s="203"/>
      <c r="BQ9" s="204"/>
      <c r="BR9" s="203"/>
      <c r="BS9" s="204"/>
      <c r="BT9" s="203"/>
      <c r="BU9" s="204"/>
      <c r="BV9" s="203"/>
      <c r="BW9" s="204"/>
      <c r="BX9" s="203"/>
      <c r="BY9" s="204"/>
      <c r="BZ9" s="203"/>
      <c r="CA9" s="204"/>
      <c r="CB9" s="203"/>
      <c r="CC9" s="204"/>
      <c r="CD9" s="203"/>
      <c r="CE9" s="204"/>
      <c r="CF9" s="203"/>
      <c r="CG9" s="202">
        <f>IFERROR(__xludf.DUMMYFUNCTION("""COMPUTED_VALUE"""),4.0)</f>
        <v>4</v>
      </c>
      <c r="CH9" s="203"/>
      <c r="CI9" s="204"/>
      <c r="CJ9" s="203"/>
      <c r="CK9" s="204"/>
      <c r="CL9" s="203"/>
      <c r="CM9" s="204"/>
      <c r="CN9" s="203"/>
      <c r="CO9" s="204"/>
      <c r="CP9" s="203"/>
      <c r="CQ9" s="202"/>
      <c r="CR9" s="203"/>
      <c r="CS9" s="202"/>
      <c r="CT9" s="199"/>
      <c r="CU9" s="204"/>
      <c r="CV9" s="199"/>
      <c r="CW9" s="204">
        <f>IFERROR(__xludf.DUMMYFUNCTION("""COMPUTED_VALUE"""),6.0)</f>
        <v>6</v>
      </c>
      <c r="CX9" s="199"/>
      <c r="CY9" s="204"/>
      <c r="CZ9" s="199"/>
      <c r="DA9" s="204"/>
      <c r="DB9" s="199"/>
      <c r="DC9" s="204"/>
      <c r="DD9" s="199"/>
      <c r="DE9" s="204"/>
      <c r="DF9" s="199"/>
      <c r="DG9" s="204"/>
      <c r="DH9" s="199"/>
      <c r="DI9" s="202"/>
      <c r="DJ9" s="199"/>
      <c r="DK9" s="204"/>
      <c r="DL9" s="206"/>
      <c r="DM9" s="204"/>
      <c r="DN9" s="206"/>
      <c r="DO9" s="204"/>
      <c r="DP9" s="199"/>
      <c r="DQ9" s="204"/>
      <c r="DR9" s="199"/>
      <c r="DS9" s="204"/>
      <c r="DT9" s="199"/>
      <c r="DU9" s="204"/>
      <c r="DV9" s="199"/>
      <c r="DW9" s="202"/>
      <c r="DX9" s="199"/>
      <c r="DY9" s="158"/>
      <c r="DZ9" s="159" t="str">
        <f t="shared" si="3"/>
        <v>Oksana Dynysenko</v>
      </c>
      <c r="EA9" s="202">
        <f>IFERROR(__xludf.DUMMYFUNCTION("""COMPUTED_VALUE"""),5.0)</f>
        <v>5</v>
      </c>
      <c r="EB9" s="203"/>
      <c r="EC9" s="204">
        <f>IFERROR(__xludf.DUMMYFUNCTION("""COMPUTED_VALUE"""),7.0)</f>
        <v>7</v>
      </c>
      <c r="ED9" s="203"/>
      <c r="EE9" s="204">
        <f>IFERROR(__xludf.DUMMYFUNCTION("""COMPUTED_VALUE"""),12.0)</f>
        <v>12</v>
      </c>
      <c r="EF9" s="203"/>
      <c r="EG9" s="204">
        <f>IFERROR(__xludf.DUMMYFUNCTION("""COMPUTED_VALUE"""),17.0)</f>
        <v>17</v>
      </c>
      <c r="EH9" s="203"/>
      <c r="EI9" s="204">
        <f>IFERROR(__xludf.DUMMYFUNCTION("""COMPUTED_VALUE"""),15.0)</f>
        <v>15</v>
      </c>
      <c r="EJ9" s="203"/>
      <c r="EK9" s="204">
        <f>IFERROR(__xludf.DUMMYFUNCTION("""COMPUTED_VALUE"""),13.0)</f>
        <v>13</v>
      </c>
      <c r="EL9" s="203">
        <f>IFERROR(__xludf.DUMMYFUNCTION("""COMPUTED_VALUE"""),170.0)</f>
        <v>170</v>
      </c>
      <c r="EM9" s="204"/>
      <c r="EN9" s="203"/>
      <c r="EO9" s="204">
        <f>IFERROR(__xludf.DUMMYFUNCTION("""COMPUTED_VALUE"""),8.0)</f>
        <v>8</v>
      </c>
      <c r="EP9" s="203"/>
      <c r="EQ9" s="204"/>
      <c r="ER9" s="203"/>
      <c r="ES9" s="202">
        <f>IFERROR(__xludf.DUMMYFUNCTION("""COMPUTED_VALUE"""),8.0)</f>
        <v>8</v>
      </c>
      <c r="ET9" s="203"/>
      <c r="EU9" s="204">
        <f>IFERROR(__xludf.DUMMYFUNCTION("""COMPUTED_VALUE"""),10.0)</f>
        <v>10</v>
      </c>
      <c r="EV9" s="203"/>
      <c r="EW9" s="204">
        <f>IFERROR(__xludf.DUMMYFUNCTION("""COMPUTED_VALUE"""),10.0)</f>
        <v>10</v>
      </c>
      <c r="EX9" s="203"/>
      <c r="EY9" s="204">
        <f>IFERROR(__xludf.DUMMYFUNCTION("""COMPUTED_VALUE"""),13.0)</f>
        <v>13</v>
      </c>
      <c r="EZ9" s="203">
        <f>IFERROR(__xludf.DUMMYFUNCTION("""COMPUTED_VALUE"""),200.0)</f>
        <v>200</v>
      </c>
      <c r="FA9" s="204"/>
      <c r="FB9" s="203"/>
      <c r="FC9" s="202">
        <f>IFERROR(__xludf.DUMMYFUNCTION("""COMPUTED_VALUE"""),7.0)</f>
        <v>7</v>
      </c>
      <c r="FD9" s="203"/>
      <c r="FE9" s="202">
        <f>IFERROR(__xludf.DUMMYFUNCTION("""COMPUTED_VALUE"""),8.0)</f>
        <v>8</v>
      </c>
      <c r="FF9" s="199"/>
      <c r="FG9" s="204">
        <f>IFERROR(__xludf.DUMMYFUNCTION("""COMPUTED_VALUE"""),12.0)</f>
        <v>12</v>
      </c>
      <c r="FH9" s="199"/>
      <c r="FI9" s="204"/>
      <c r="FJ9" s="199"/>
      <c r="FK9" s="204">
        <f>IFERROR(__xludf.DUMMYFUNCTION("""COMPUTED_VALUE"""),15.0)</f>
        <v>15</v>
      </c>
      <c r="FL9" s="199"/>
      <c r="FM9" s="204">
        <f>IFERROR(__xludf.DUMMYFUNCTION("""COMPUTED_VALUE"""),14.0)</f>
        <v>14</v>
      </c>
      <c r="FN9" s="199"/>
      <c r="FO9" s="204">
        <f>IFERROR(__xludf.DUMMYFUNCTION("""COMPUTED_VALUE"""),11.0)</f>
        <v>11</v>
      </c>
      <c r="FP9" s="199"/>
      <c r="FQ9" s="204"/>
      <c r="FR9" s="199"/>
      <c r="FS9" s="204">
        <f>IFERROR(__xludf.DUMMYFUNCTION("""COMPUTED_VALUE"""),16.0)</f>
        <v>16</v>
      </c>
      <c r="FT9" s="199"/>
      <c r="FU9" s="202">
        <f>IFERROR(__xludf.DUMMYFUNCTION("""COMPUTED_VALUE"""),5.0)</f>
        <v>5</v>
      </c>
      <c r="FV9" s="199"/>
      <c r="FW9" s="204"/>
      <c r="FX9" s="206"/>
      <c r="FY9" s="204">
        <f>IFERROR(__xludf.DUMMYFUNCTION("""COMPUTED_VALUE"""),13.0)</f>
        <v>13</v>
      </c>
      <c r="FZ9" s="206"/>
      <c r="GA9" s="204">
        <f>IFERROR(__xludf.DUMMYFUNCTION("""COMPUTED_VALUE"""),14.0)</f>
        <v>14</v>
      </c>
      <c r="GB9" s="199"/>
      <c r="GC9" s="204"/>
      <c r="GD9" s="199"/>
      <c r="GE9" s="204">
        <f>IFERROR(__xludf.DUMMYFUNCTION("""COMPUTED_VALUE"""),16.0)</f>
        <v>16</v>
      </c>
      <c r="GF9" s="199"/>
      <c r="GG9" s="204">
        <f>IFERROR(__xludf.DUMMYFUNCTION("""COMPUTED_VALUE"""),13.0)</f>
        <v>13</v>
      </c>
      <c r="GH9" s="199"/>
      <c r="GI9" s="202"/>
      <c r="GJ9" s="199"/>
      <c r="GK9" s="158"/>
      <c r="GL9" s="159" t="str">
        <f t="shared" si="4"/>
        <v>Oksana Dynysenko</v>
      </c>
      <c r="GM9" s="202"/>
      <c r="GN9" s="203"/>
      <c r="GO9" s="204"/>
      <c r="GP9" s="203"/>
      <c r="GQ9" s="204"/>
      <c r="GR9" s="203"/>
      <c r="GS9" s="204"/>
      <c r="GT9" s="203"/>
      <c r="GU9" s="204"/>
      <c r="GV9" s="203"/>
      <c r="GW9" s="204"/>
      <c r="GX9" s="203"/>
      <c r="GY9" s="204"/>
      <c r="GZ9" s="203"/>
      <c r="HA9" s="204"/>
      <c r="HB9" s="203"/>
      <c r="HC9" s="204"/>
      <c r="HD9" s="203"/>
      <c r="HE9" s="202"/>
      <c r="HF9" s="203"/>
      <c r="HG9" s="204"/>
      <c r="HH9" s="203"/>
      <c r="HI9" s="204"/>
      <c r="HJ9" s="203"/>
      <c r="HK9" s="204"/>
      <c r="HL9" s="203"/>
      <c r="HM9" s="204"/>
      <c r="HN9" s="203"/>
      <c r="HO9" s="202"/>
      <c r="HP9" s="203"/>
      <c r="HQ9" s="202"/>
      <c r="HR9" s="199"/>
      <c r="HS9" s="204"/>
      <c r="HT9" s="199"/>
      <c r="HU9" s="204"/>
      <c r="HV9" s="199"/>
      <c r="HW9" s="204"/>
      <c r="HX9" s="199"/>
      <c r="HY9" s="204"/>
      <c r="HZ9" s="199"/>
      <c r="IA9" s="204"/>
      <c r="IB9" s="199"/>
      <c r="IC9" s="204"/>
      <c r="ID9" s="199"/>
      <c r="IE9" s="204"/>
      <c r="IF9" s="199"/>
      <c r="IG9" s="202"/>
      <c r="IH9" s="199"/>
      <c r="II9" s="204"/>
      <c r="IJ9" s="206"/>
      <c r="IK9" s="204"/>
      <c r="IL9" s="206"/>
      <c r="IM9" s="204"/>
      <c r="IN9" s="199"/>
      <c r="IO9" s="204"/>
      <c r="IP9" s="199"/>
      <c r="IQ9" s="204"/>
      <c r="IR9" s="199"/>
      <c r="IS9" s="204"/>
      <c r="IT9" s="199"/>
      <c r="IU9" s="202"/>
      <c r="IV9" s="199"/>
    </row>
    <row r="10">
      <c r="A10" s="208">
        <f>IFERROR(__xludf.DUMMYFUNCTION("""COMPUTED_VALUE"""),150.0)</f>
        <v>150</v>
      </c>
      <c r="B10" s="231" t="str">
        <f t="shared" si="1"/>
        <v>Filip Štěrba</v>
      </c>
      <c r="C10" s="199">
        <f t="shared" ref="C10:BL10" si="9">BO10+EA10+GM10</f>
        <v>0</v>
      </c>
      <c r="D10" s="199">
        <f t="shared" si="9"/>
        <v>0</v>
      </c>
      <c r="E10" s="199">
        <f t="shared" si="9"/>
        <v>15.5</v>
      </c>
      <c r="F10" s="199">
        <f t="shared" si="9"/>
        <v>0</v>
      </c>
      <c r="G10" s="199">
        <f t="shared" si="9"/>
        <v>0</v>
      </c>
      <c r="H10" s="199">
        <f t="shared" si="9"/>
        <v>0</v>
      </c>
      <c r="I10" s="199">
        <f t="shared" si="9"/>
        <v>17.5</v>
      </c>
      <c r="J10" s="199">
        <f t="shared" si="9"/>
        <v>0</v>
      </c>
      <c r="K10" s="199">
        <f t="shared" si="9"/>
        <v>17.5</v>
      </c>
      <c r="L10" s="199">
        <f t="shared" si="9"/>
        <v>0</v>
      </c>
      <c r="M10" s="199">
        <f t="shared" si="9"/>
        <v>13.5</v>
      </c>
      <c r="N10" s="199">
        <f t="shared" si="9"/>
        <v>0</v>
      </c>
      <c r="O10" s="199">
        <f t="shared" si="9"/>
        <v>0</v>
      </c>
      <c r="P10" s="199">
        <f t="shared" si="9"/>
        <v>0</v>
      </c>
      <c r="Q10" s="199">
        <f t="shared" si="9"/>
        <v>0</v>
      </c>
      <c r="R10" s="199">
        <f t="shared" si="9"/>
        <v>0</v>
      </c>
      <c r="S10" s="199">
        <f t="shared" si="9"/>
        <v>15.5</v>
      </c>
      <c r="T10" s="199">
        <f t="shared" si="9"/>
        <v>0</v>
      </c>
      <c r="U10" s="199">
        <f t="shared" si="9"/>
        <v>15.5</v>
      </c>
      <c r="V10" s="199">
        <f t="shared" si="9"/>
        <v>0</v>
      </c>
      <c r="W10" s="199">
        <f t="shared" si="9"/>
        <v>0</v>
      </c>
      <c r="X10" s="199">
        <f t="shared" si="9"/>
        <v>0</v>
      </c>
      <c r="Y10" s="199">
        <f t="shared" si="9"/>
        <v>17.5</v>
      </c>
      <c r="Z10" s="199">
        <f t="shared" si="9"/>
        <v>0</v>
      </c>
      <c r="AA10" s="199">
        <f t="shared" si="9"/>
        <v>0</v>
      </c>
      <c r="AB10" s="199">
        <f t="shared" si="9"/>
        <v>0</v>
      </c>
      <c r="AC10" s="199">
        <f t="shared" si="9"/>
        <v>15.5</v>
      </c>
      <c r="AD10" s="199">
        <f t="shared" si="9"/>
        <v>0</v>
      </c>
      <c r="AE10" s="199">
        <f t="shared" si="9"/>
        <v>15.5</v>
      </c>
      <c r="AF10" s="199">
        <f t="shared" si="9"/>
        <v>0</v>
      </c>
      <c r="AG10" s="199">
        <f t="shared" si="9"/>
        <v>0</v>
      </c>
      <c r="AH10" s="199">
        <f t="shared" si="9"/>
        <v>0</v>
      </c>
      <c r="AI10" s="199">
        <f t="shared" si="9"/>
        <v>0</v>
      </c>
      <c r="AJ10" s="199">
        <f t="shared" si="9"/>
        <v>0</v>
      </c>
      <c r="AK10" s="199">
        <f t="shared" si="9"/>
        <v>17.5</v>
      </c>
      <c r="AL10" s="199">
        <f t="shared" si="9"/>
        <v>0</v>
      </c>
      <c r="AM10" s="199">
        <f t="shared" si="9"/>
        <v>0</v>
      </c>
      <c r="AN10" s="199">
        <f t="shared" si="9"/>
        <v>0</v>
      </c>
      <c r="AO10" s="199">
        <f t="shared" si="9"/>
        <v>0</v>
      </c>
      <c r="AP10" s="199">
        <f t="shared" si="9"/>
        <v>0</v>
      </c>
      <c r="AQ10" s="199">
        <f t="shared" si="9"/>
        <v>15.5</v>
      </c>
      <c r="AR10" s="199">
        <f t="shared" si="9"/>
        <v>0</v>
      </c>
      <c r="AS10" s="199">
        <f t="shared" si="9"/>
        <v>15.5</v>
      </c>
      <c r="AT10" s="199">
        <f t="shared" si="9"/>
        <v>0</v>
      </c>
      <c r="AU10" s="199">
        <f t="shared" si="9"/>
        <v>0</v>
      </c>
      <c r="AV10" s="199">
        <f t="shared" si="9"/>
        <v>0</v>
      </c>
      <c r="AW10" s="199">
        <f t="shared" si="9"/>
        <v>0</v>
      </c>
      <c r="AX10" s="199">
        <f t="shared" si="9"/>
        <v>0</v>
      </c>
      <c r="AY10" s="199">
        <f t="shared" si="9"/>
        <v>0</v>
      </c>
      <c r="AZ10" s="199">
        <f t="shared" si="9"/>
        <v>0</v>
      </c>
      <c r="BA10" s="199">
        <f t="shared" si="9"/>
        <v>0</v>
      </c>
      <c r="BB10" s="199">
        <f t="shared" si="9"/>
        <v>0</v>
      </c>
      <c r="BC10" s="199">
        <f t="shared" si="9"/>
        <v>0</v>
      </c>
      <c r="BD10" s="199">
        <f t="shared" si="9"/>
        <v>0</v>
      </c>
      <c r="BE10" s="199">
        <f t="shared" si="9"/>
        <v>0</v>
      </c>
      <c r="BF10" s="199">
        <f t="shared" si="9"/>
        <v>0</v>
      </c>
      <c r="BG10" s="199">
        <f t="shared" si="9"/>
        <v>0</v>
      </c>
      <c r="BH10" s="199">
        <f t="shared" si="9"/>
        <v>0</v>
      </c>
      <c r="BI10" s="199">
        <f t="shared" si="9"/>
        <v>0</v>
      </c>
      <c r="BJ10" s="199">
        <f t="shared" si="9"/>
        <v>0</v>
      </c>
      <c r="BK10" s="199">
        <f t="shared" si="9"/>
        <v>0</v>
      </c>
      <c r="BL10" s="199">
        <f t="shared" si="9"/>
        <v>0</v>
      </c>
      <c r="BM10" s="158"/>
      <c r="BN10" s="159" t="str">
        <f>IFERROR(__xludf.DUMMYFUNCTION("""COMPUTED_VALUE"""),"Filip Štěrba")</f>
        <v>Filip Štěrba</v>
      </c>
      <c r="BO10" s="202"/>
      <c r="BP10" s="203"/>
      <c r="BQ10" s="202"/>
      <c r="BR10" s="203"/>
      <c r="BS10" s="202"/>
      <c r="BT10" s="203"/>
      <c r="BU10" s="204"/>
      <c r="BV10" s="205"/>
      <c r="BW10" s="204"/>
      <c r="BX10" s="205"/>
      <c r="BY10" s="202"/>
      <c r="BZ10" s="203"/>
      <c r="CA10" s="202"/>
      <c r="CB10" s="203"/>
      <c r="CC10" s="202"/>
      <c r="CD10" s="203"/>
      <c r="CE10" s="202"/>
      <c r="CF10" s="203"/>
      <c r="CG10" s="204"/>
      <c r="CH10" s="205"/>
      <c r="CI10" s="202"/>
      <c r="CJ10" s="203"/>
      <c r="CK10" s="202"/>
      <c r="CL10" s="203"/>
      <c r="CM10" s="204"/>
      <c r="CN10" s="205"/>
      <c r="CO10" s="204"/>
      <c r="CP10" s="205"/>
      <c r="CQ10" s="204"/>
      <c r="CR10" s="205"/>
      <c r="CS10" s="204"/>
      <c r="CT10" s="206"/>
      <c r="CU10" s="202"/>
      <c r="CV10" s="199"/>
      <c r="CW10" s="204"/>
      <c r="CX10" s="199"/>
      <c r="CY10" s="204"/>
      <c r="CZ10" s="199"/>
      <c r="DA10" s="204"/>
      <c r="DB10" s="199"/>
      <c r="DC10" s="204"/>
      <c r="DD10" s="199"/>
      <c r="DE10" s="202"/>
      <c r="DF10" s="199"/>
      <c r="DG10" s="202"/>
      <c r="DH10" s="199"/>
      <c r="DI10" s="202"/>
      <c r="DJ10" s="199"/>
      <c r="DK10" s="202"/>
      <c r="DL10" s="199"/>
      <c r="DM10" s="202"/>
      <c r="DN10" s="199"/>
      <c r="DO10" s="202"/>
      <c r="DP10" s="199"/>
      <c r="DQ10" s="202"/>
      <c r="DR10" s="199"/>
      <c r="DS10" s="202"/>
      <c r="DT10" s="199"/>
      <c r="DU10" s="202"/>
      <c r="DV10" s="199"/>
      <c r="DW10" s="202"/>
      <c r="DX10" s="199"/>
      <c r="DY10" s="158"/>
      <c r="DZ10" s="159" t="str">
        <f t="shared" si="3"/>
        <v>Filip Štěrba</v>
      </c>
      <c r="EA10" s="202"/>
      <c r="EB10" s="203"/>
      <c r="EC10" s="202"/>
      <c r="ED10" s="203"/>
      <c r="EE10" s="202"/>
      <c r="EF10" s="203"/>
      <c r="EG10" s="204"/>
      <c r="EH10" s="205"/>
      <c r="EI10" s="204"/>
      <c r="EJ10" s="205"/>
      <c r="EK10" s="202"/>
      <c r="EL10" s="203"/>
      <c r="EM10" s="202"/>
      <c r="EN10" s="203"/>
      <c r="EO10" s="202"/>
      <c r="EP10" s="203"/>
      <c r="EQ10" s="202"/>
      <c r="ER10" s="203"/>
      <c r="ES10" s="204"/>
      <c r="ET10" s="205"/>
      <c r="EU10" s="202"/>
      <c r="EV10" s="203"/>
      <c r="EW10" s="202"/>
      <c r="EX10" s="203"/>
      <c r="EY10" s="204"/>
      <c r="EZ10" s="205"/>
      <c r="FA10" s="204"/>
      <c r="FB10" s="205"/>
      <c r="FC10" s="204"/>
      <c r="FD10" s="205"/>
      <c r="FE10" s="204"/>
      <c r="FF10" s="206"/>
      <c r="FG10" s="202"/>
      <c r="FH10" s="199"/>
      <c r="FI10" s="204"/>
      <c r="FJ10" s="199"/>
      <c r="FK10" s="204"/>
      <c r="FL10" s="199"/>
      <c r="FM10" s="204"/>
      <c r="FN10" s="199"/>
      <c r="FO10" s="204"/>
      <c r="FP10" s="199"/>
      <c r="FQ10" s="202"/>
      <c r="FR10" s="199"/>
      <c r="FS10" s="202"/>
      <c r="FT10" s="199"/>
      <c r="FU10" s="202"/>
      <c r="FV10" s="199"/>
      <c r="FW10" s="202"/>
      <c r="FX10" s="199"/>
      <c r="FY10" s="202"/>
      <c r="FZ10" s="199"/>
      <c r="GA10" s="202"/>
      <c r="GB10" s="199"/>
      <c r="GC10" s="202"/>
      <c r="GD10" s="199"/>
      <c r="GE10" s="202"/>
      <c r="GF10" s="199"/>
      <c r="GG10" s="202"/>
      <c r="GH10" s="199"/>
      <c r="GI10" s="202"/>
      <c r="GJ10" s="199"/>
      <c r="GK10" s="158"/>
      <c r="GL10" s="159" t="str">
        <f t="shared" si="4"/>
        <v>Filip Štěrba</v>
      </c>
      <c r="GM10" s="202"/>
      <c r="GN10" s="203"/>
      <c r="GO10" s="202">
        <f>IFERROR(__xludf.DUMMYFUNCTION("""COMPUTED_VALUE"""),15.5)</f>
        <v>15.5</v>
      </c>
      <c r="GP10" s="203"/>
      <c r="GQ10" s="202"/>
      <c r="GR10" s="203"/>
      <c r="GS10" s="204">
        <f>IFERROR(__xludf.DUMMYFUNCTION("""COMPUTED_VALUE"""),17.5)</f>
        <v>17.5</v>
      </c>
      <c r="GT10" s="205"/>
      <c r="GU10" s="204">
        <f>IFERROR(__xludf.DUMMYFUNCTION("""COMPUTED_VALUE"""),17.5)</f>
        <v>17.5</v>
      </c>
      <c r="GV10" s="205"/>
      <c r="GW10" s="202">
        <f>IFERROR(__xludf.DUMMYFUNCTION("""COMPUTED_VALUE"""),13.5)</f>
        <v>13.5</v>
      </c>
      <c r="GX10" s="203"/>
      <c r="GY10" s="202"/>
      <c r="GZ10" s="203"/>
      <c r="HA10" s="202"/>
      <c r="HB10" s="203"/>
      <c r="HC10" s="202">
        <f>IFERROR(__xludf.DUMMYFUNCTION("""COMPUTED_VALUE"""),15.5)</f>
        <v>15.5</v>
      </c>
      <c r="HD10" s="203"/>
      <c r="HE10" s="204">
        <f>IFERROR(__xludf.DUMMYFUNCTION("""COMPUTED_VALUE"""),15.5)</f>
        <v>15.5</v>
      </c>
      <c r="HF10" s="205"/>
      <c r="HG10" s="202"/>
      <c r="HH10" s="203"/>
      <c r="HI10" s="202">
        <f>IFERROR(__xludf.DUMMYFUNCTION("""COMPUTED_VALUE"""),17.5)</f>
        <v>17.5</v>
      </c>
      <c r="HJ10" s="203"/>
      <c r="HK10" s="204"/>
      <c r="HL10" s="205"/>
      <c r="HM10" s="204">
        <f>IFERROR(__xludf.DUMMYFUNCTION("""COMPUTED_VALUE"""),15.5)</f>
        <v>15.5</v>
      </c>
      <c r="HN10" s="205"/>
      <c r="HO10" s="204">
        <f>IFERROR(__xludf.DUMMYFUNCTION("""COMPUTED_VALUE"""),15.5)</f>
        <v>15.5</v>
      </c>
      <c r="HP10" s="205"/>
      <c r="HQ10" s="204"/>
      <c r="HR10" s="206"/>
      <c r="HS10" s="202"/>
      <c r="HT10" s="199"/>
      <c r="HU10" s="204">
        <f>IFERROR(__xludf.DUMMYFUNCTION("""COMPUTED_VALUE"""),17.5)</f>
        <v>17.5</v>
      </c>
      <c r="HV10" s="199"/>
      <c r="HW10" s="204"/>
      <c r="HX10" s="199"/>
      <c r="HY10" s="204"/>
      <c r="HZ10" s="199"/>
      <c r="IA10" s="204">
        <f>IFERROR(__xludf.DUMMYFUNCTION("""COMPUTED_VALUE"""),15.5)</f>
        <v>15.5</v>
      </c>
      <c r="IB10" s="199"/>
      <c r="IC10" s="202">
        <f>IFERROR(__xludf.DUMMYFUNCTION("""COMPUTED_VALUE"""),15.5)</f>
        <v>15.5</v>
      </c>
      <c r="ID10" s="199"/>
      <c r="IE10" s="202"/>
      <c r="IF10" s="199"/>
      <c r="IG10" s="202"/>
      <c r="IH10" s="199"/>
      <c r="II10" s="202"/>
      <c r="IJ10" s="199"/>
      <c r="IK10" s="202"/>
      <c r="IL10" s="199"/>
      <c r="IM10" s="202"/>
      <c r="IN10" s="199"/>
      <c r="IO10" s="202"/>
      <c r="IP10" s="199"/>
      <c r="IQ10" s="202"/>
      <c r="IR10" s="199"/>
      <c r="IS10" s="202"/>
      <c r="IT10" s="199"/>
      <c r="IU10" s="202"/>
      <c r="IV10" s="199"/>
    </row>
    <row r="11">
      <c r="A11" s="208">
        <f>IFERROR(__xludf.DUMMYFUNCTION("""COMPUTED_VALUE"""),150.0)</f>
        <v>150</v>
      </c>
      <c r="B11" s="231" t="str">
        <f t="shared" si="1"/>
        <v>Yana Nynyk</v>
      </c>
      <c r="C11" s="199">
        <f t="shared" ref="C11:BL11" si="10">BO11+EA11+GM11</f>
        <v>0</v>
      </c>
      <c r="D11" s="199">
        <f t="shared" si="10"/>
        <v>0</v>
      </c>
      <c r="E11" s="199">
        <f t="shared" si="10"/>
        <v>0</v>
      </c>
      <c r="F11" s="199">
        <f t="shared" si="10"/>
        <v>0</v>
      </c>
      <c r="G11" s="199">
        <f t="shared" si="10"/>
        <v>0</v>
      </c>
      <c r="H11" s="199">
        <f t="shared" si="10"/>
        <v>0</v>
      </c>
      <c r="I11" s="199">
        <f t="shared" si="10"/>
        <v>0</v>
      </c>
      <c r="J11" s="199">
        <f t="shared" si="10"/>
        <v>0</v>
      </c>
      <c r="K11" s="199">
        <f t="shared" si="10"/>
        <v>0</v>
      </c>
      <c r="L11" s="199">
        <f t="shared" si="10"/>
        <v>0</v>
      </c>
      <c r="M11" s="199">
        <f t="shared" si="10"/>
        <v>0</v>
      </c>
      <c r="N11" s="199">
        <f t="shared" si="10"/>
        <v>0</v>
      </c>
      <c r="O11" s="199">
        <f t="shared" si="10"/>
        <v>0</v>
      </c>
      <c r="P11" s="199">
        <f t="shared" si="10"/>
        <v>0</v>
      </c>
      <c r="Q11" s="199">
        <f t="shared" si="10"/>
        <v>0</v>
      </c>
      <c r="R11" s="199">
        <f t="shared" si="10"/>
        <v>0</v>
      </c>
      <c r="S11" s="199">
        <f t="shared" si="10"/>
        <v>0</v>
      </c>
      <c r="T11" s="199">
        <f t="shared" si="10"/>
        <v>0</v>
      </c>
      <c r="U11" s="199">
        <f t="shared" si="10"/>
        <v>0</v>
      </c>
      <c r="V11" s="199">
        <f t="shared" si="10"/>
        <v>0</v>
      </c>
      <c r="W11" s="199">
        <f t="shared" si="10"/>
        <v>0</v>
      </c>
      <c r="X11" s="199">
        <f t="shared" si="10"/>
        <v>0</v>
      </c>
      <c r="Y11" s="199">
        <f t="shared" si="10"/>
        <v>0</v>
      </c>
      <c r="Z11" s="199">
        <f t="shared" si="10"/>
        <v>0</v>
      </c>
      <c r="AA11" s="199">
        <f t="shared" si="10"/>
        <v>0</v>
      </c>
      <c r="AB11" s="199">
        <f t="shared" si="10"/>
        <v>0</v>
      </c>
      <c r="AC11" s="199">
        <f t="shared" si="10"/>
        <v>0</v>
      </c>
      <c r="AD11" s="199">
        <f t="shared" si="10"/>
        <v>0</v>
      </c>
      <c r="AE11" s="199">
        <f t="shared" si="10"/>
        <v>0</v>
      </c>
      <c r="AF11" s="199">
        <f t="shared" si="10"/>
        <v>0</v>
      </c>
      <c r="AG11" s="199">
        <f t="shared" si="10"/>
        <v>0</v>
      </c>
      <c r="AH11" s="199">
        <f t="shared" si="10"/>
        <v>0</v>
      </c>
      <c r="AI11" s="199">
        <f t="shared" si="10"/>
        <v>0</v>
      </c>
      <c r="AJ11" s="199">
        <f t="shared" si="10"/>
        <v>0</v>
      </c>
      <c r="AK11" s="199">
        <f t="shared" si="10"/>
        <v>0</v>
      </c>
      <c r="AL11" s="199">
        <f t="shared" si="10"/>
        <v>0</v>
      </c>
      <c r="AM11" s="199">
        <f t="shared" si="10"/>
        <v>0</v>
      </c>
      <c r="AN11" s="199">
        <f t="shared" si="10"/>
        <v>0</v>
      </c>
      <c r="AO11" s="199">
        <f t="shared" si="10"/>
        <v>0</v>
      </c>
      <c r="AP11" s="199">
        <f t="shared" si="10"/>
        <v>0</v>
      </c>
      <c r="AQ11" s="199">
        <f t="shared" si="10"/>
        <v>0</v>
      </c>
      <c r="AR11" s="199">
        <f t="shared" si="10"/>
        <v>0</v>
      </c>
      <c r="AS11" s="199">
        <f t="shared" si="10"/>
        <v>0</v>
      </c>
      <c r="AT11" s="199">
        <f t="shared" si="10"/>
        <v>0</v>
      </c>
      <c r="AU11" s="199">
        <f t="shared" si="10"/>
        <v>0</v>
      </c>
      <c r="AV11" s="199">
        <f t="shared" si="10"/>
        <v>0</v>
      </c>
      <c r="AW11" s="199">
        <f t="shared" si="10"/>
        <v>0</v>
      </c>
      <c r="AX11" s="199">
        <f t="shared" si="10"/>
        <v>0</v>
      </c>
      <c r="AY11" s="199">
        <f t="shared" si="10"/>
        <v>0</v>
      </c>
      <c r="AZ11" s="199">
        <f t="shared" si="10"/>
        <v>0</v>
      </c>
      <c r="BA11" s="199">
        <f t="shared" si="10"/>
        <v>0</v>
      </c>
      <c r="BB11" s="199">
        <f t="shared" si="10"/>
        <v>0</v>
      </c>
      <c r="BC11" s="199">
        <f t="shared" si="10"/>
        <v>0</v>
      </c>
      <c r="BD11" s="199">
        <f t="shared" si="10"/>
        <v>0</v>
      </c>
      <c r="BE11" s="199">
        <f t="shared" si="10"/>
        <v>0</v>
      </c>
      <c r="BF11" s="199">
        <f t="shared" si="10"/>
        <v>0</v>
      </c>
      <c r="BG11" s="199">
        <f t="shared" si="10"/>
        <v>0</v>
      </c>
      <c r="BH11" s="199">
        <f t="shared" si="10"/>
        <v>0</v>
      </c>
      <c r="BI11" s="199">
        <f t="shared" si="10"/>
        <v>0</v>
      </c>
      <c r="BJ11" s="199">
        <f t="shared" si="10"/>
        <v>0</v>
      </c>
      <c r="BK11" s="199">
        <f t="shared" si="10"/>
        <v>0</v>
      </c>
      <c r="BL11" s="199">
        <f t="shared" si="10"/>
        <v>0</v>
      </c>
      <c r="BM11" s="158"/>
      <c r="BN11" s="159" t="str">
        <f>IFERROR(__xludf.DUMMYFUNCTION("""COMPUTED_VALUE"""),"Yana Nynyk")</f>
        <v>Yana Nynyk</v>
      </c>
      <c r="BO11" s="202"/>
      <c r="BP11" s="203"/>
      <c r="BQ11" s="202"/>
      <c r="BR11" s="203"/>
      <c r="BS11" s="202"/>
      <c r="BT11" s="203"/>
      <c r="BU11" s="202"/>
      <c r="BV11" s="203"/>
      <c r="BW11" s="202"/>
      <c r="BX11" s="203"/>
      <c r="BY11" s="202"/>
      <c r="BZ11" s="203"/>
      <c r="CA11" s="202"/>
      <c r="CB11" s="203"/>
      <c r="CC11" s="202"/>
      <c r="CD11" s="203"/>
      <c r="CE11" s="202"/>
      <c r="CF11" s="203"/>
      <c r="CG11" s="202"/>
      <c r="CH11" s="203"/>
      <c r="CI11" s="202"/>
      <c r="CJ11" s="203"/>
      <c r="CK11" s="202"/>
      <c r="CL11" s="203"/>
      <c r="CM11" s="202"/>
      <c r="CN11" s="203"/>
      <c r="CO11" s="202"/>
      <c r="CP11" s="203"/>
      <c r="CQ11" s="202"/>
      <c r="CR11" s="203"/>
      <c r="CS11" s="202"/>
      <c r="CT11" s="199"/>
      <c r="CU11" s="202"/>
      <c r="CV11" s="199"/>
      <c r="CW11" s="202"/>
      <c r="CX11" s="199"/>
      <c r="CY11" s="202"/>
      <c r="CZ11" s="199"/>
      <c r="DA11" s="202"/>
      <c r="DB11" s="199"/>
      <c r="DC11" s="202"/>
      <c r="DD11" s="199"/>
      <c r="DE11" s="202"/>
      <c r="DF11" s="199"/>
      <c r="DG11" s="202"/>
      <c r="DH11" s="199"/>
      <c r="DI11" s="202"/>
      <c r="DJ11" s="199"/>
      <c r="DK11" s="202"/>
      <c r="DL11" s="199"/>
      <c r="DM11" s="202"/>
      <c r="DN11" s="199"/>
      <c r="DO11" s="202"/>
      <c r="DP11" s="199"/>
      <c r="DQ11" s="202"/>
      <c r="DR11" s="199"/>
      <c r="DS11" s="202"/>
      <c r="DT11" s="199"/>
      <c r="DU11" s="202"/>
      <c r="DV11" s="199"/>
      <c r="DW11" s="202"/>
      <c r="DX11" s="199"/>
      <c r="DY11" s="158"/>
      <c r="DZ11" s="159" t="str">
        <f t="shared" si="3"/>
        <v>Yana Nynyk</v>
      </c>
      <c r="EA11" s="202"/>
      <c r="EB11" s="203"/>
      <c r="EC11" s="202"/>
      <c r="ED11" s="203"/>
      <c r="EE11" s="202"/>
      <c r="EF11" s="203"/>
      <c r="EG11" s="202"/>
      <c r="EH11" s="203"/>
      <c r="EI11" s="202"/>
      <c r="EJ11" s="203"/>
      <c r="EK11" s="202"/>
      <c r="EL11" s="203"/>
      <c r="EM11" s="202"/>
      <c r="EN11" s="203"/>
      <c r="EO11" s="202"/>
      <c r="EP11" s="203"/>
      <c r="EQ11" s="202"/>
      <c r="ER11" s="203"/>
      <c r="ES11" s="202"/>
      <c r="ET11" s="203"/>
      <c r="EU11" s="202"/>
      <c r="EV11" s="203"/>
      <c r="EW11" s="202"/>
      <c r="EX11" s="203"/>
      <c r="EY11" s="202"/>
      <c r="EZ11" s="203"/>
      <c r="FA11" s="202"/>
      <c r="FB11" s="203"/>
      <c r="FC11" s="202"/>
      <c r="FD11" s="203"/>
      <c r="FE11" s="202"/>
      <c r="FF11" s="199"/>
      <c r="FG11" s="202"/>
      <c r="FH11" s="199"/>
      <c r="FI11" s="202"/>
      <c r="FJ11" s="199"/>
      <c r="FK11" s="202"/>
      <c r="FL11" s="199"/>
      <c r="FM11" s="202"/>
      <c r="FN11" s="199"/>
      <c r="FO11" s="202"/>
      <c r="FP11" s="199"/>
      <c r="FQ11" s="202"/>
      <c r="FR11" s="199"/>
      <c r="FS11" s="202"/>
      <c r="FT11" s="199"/>
      <c r="FU11" s="202"/>
      <c r="FV11" s="199"/>
      <c r="FW11" s="202"/>
      <c r="FX11" s="199"/>
      <c r="FY11" s="202"/>
      <c r="FZ11" s="199"/>
      <c r="GA11" s="202"/>
      <c r="GB11" s="199"/>
      <c r="GC11" s="202"/>
      <c r="GD11" s="199"/>
      <c r="GE11" s="202"/>
      <c r="GF11" s="199"/>
      <c r="GG11" s="202"/>
      <c r="GH11" s="199"/>
      <c r="GI11" s="202"/>
      <c r="GJ11" s="199"/>
      <c r="GK11" s="158"/>
      <c r="GL11" s="159" t="str">
        <f t="shared" si="4"/>
        <v>Yana Nynyk</v>
      </c>
      <c r="GM11" s="202"/>
      <c r="GN11" s="203"/>
      <c r="GO11" s="202"/>
      <c r="GP11" s="203"/>
      <c r="GQ11" s="202"/>
      <c r="GR11" s="203"/>
      <c r="GS11" s="202"/>
      <c r="GT11" s="203"/>
      <c r="GU11" s="202"/>
      <c r="GV11" s="203"/>
      <c r="GW11" s="202"/>
      <c r="GX11" s="203"/>
      <c r="GY11" s="202"/>
      <c r="GZ11" s="203"/>
      <c r="HA11" s="202"/>
      <c r="HB11" s="203"/>
      <c r="HC11" s="202"/>
      <c r="HD11" s="203"/>
      <c r="HE11" s="202"/>
      <c r="HF11" s="203"/>
      <c r="HG11" s="202"/>
      <c r="HH11" s="203"/>
      <c r="HI11" s="202"/>
      <c r="HJ11" s="203"/>
      <c r="HK11" s="202"/>
      <c r="HL11" s="203"/>
      <c r="HM11" s="202"/>
      <c r="HN11" s="203"/>
      <c r="HO11" s="202"/>
      <c r="HP11" s="203"/>
      <c r="HQ11" s="202"/>
      <c r="HR11" s="199"/>
      <c r="HS11" s="202"/>
      <c r="HT11" s="199"/>
      <c r="HU11" s="202"/>
      <c r="HV11" s="199"/>
      <c r="HW11" s="202"/>
      <c r="HX11" s="199"/>
      <c r="HY11" s="202"/>
      <c r="HZ11" s="199"/>
      <c r="IA11" s="202"/>
      <c r="IB11" s="199"/>
      <c r="IC11" s="202"/>
      <c r="ID11" s="199"/>
      <c r="IE11" s="202"/>
      <c r="IF11" s="199"/>
      <c r="IG11" s="202"/>
      <c r="IH11" s="199"/>
      <c r="II11" s="202"/>
      <c r="IJ11" s="199"/>
      <c r="IK11" s="202"/>
      <c r="IL11" s="199"/>
      <c r="IM11" s="202"/>
      <c r="IN11" s="199"/>
      <c r="IO11" s="202"/>
      <c r="IP11" s="199"/>
      <c r="IQ11" s="202"/>
      <c r="IR11" s="199"/>
      <c r="IS11" s="202"/>
      <c r="IT11" s="199"/>
      <c r="IU11" s="202"/>
      <c r="IV11" s="199"/>
    </row>
    <row r="12">
      <c r="A12" s="208">
        <f>IFERROR(__xludf.DUMMYFUNCTION("""COMPUTED_VALUE"""),150.0)</f>
        <v>150</v>
      </c>
      <c r="B12" s="231" t="str">
        <f t="shared" si="1"/>
        <v>Vojtěch Fux</v>
      </c>
      <c r="C12" s="199">
        <f t="shared" ref="C12:BL12" si="11">BO12+EA12+GM12</f>
        <v>0</v>
      </c>
      <c r="D12" s="199">
        <f t="shared" si="11"/>
        <v>0</v>
      </c>
      <c r="E12" s="199">
        <f t="shared" si="11"/>
        <v>13</v>
      </c>
      <c r="F12" s="199">
        <f t="shared" si="11"/>
        <v>0</v>
      </c>
      <c r="G12" s="199">
        <f t="shared" si="11"/>
        <v>0</v>
      </c>
      <c r="H12" s="199">
        <f t="shared" si="11"/>
        <v>0</v>
      </c>
      <c r="I12" s="199">
        <f t="shared" si="11"/>
        <v>6</v>
      </c>
      <c r="J12" s="199">
        <f t="shared" si="11"/>
        <v>0</v>
      </c>
      <c r="K12" s="199">
        <f t="shared" si="11"/>
        <v>7.5</v>
      </c>
      <c r="L12" s="199">
        <f t="shared" si="11"/>
        <v>0</v>
      </c>
      <c r="M12" s="199">
        <f t="shared" si="11"/>
        <v>13</v>
      </c>
      <c r="N12" s="199">
        <f t="shared" si="11"/>
        <v>354</v>
      </c>
      <c r="O12" s="199">
        <f t="shared" si="11"/>
        <v>0</v>
      </c>
      <c r="P12" s="199">
        <f t="shared" si="11"/>
        <v>0</v>
      </c>
      <c r="Q12" s="199">
        <f t="shared" si="11"/>
        <v>0</v>
      </c>
      <c r="R12" s="199">
        <f t="shared" si="11"/>
        <v>0</v>
      </c>
      <c r="S12" s="199">
        <f t="shared" si="11"/>
        <v>0</v>
      </c>
      <c r="T12" s="199">
        <f t="shared" si="11"/>
        <v>0</v>
      </c>
      <c r="U12" s="199">
        <f t="shared" si="11"/>
        <v>0</v>
      </c>
      <c r="V12" s="199">
        <f t="shared" si="11"/>
        <v>0</v>
      </c>
      <c r="W12" s="199">
        <f t="shared" si="11"/>
        <v>0</v>
      </c>
      <c r="X12" s="199">
        <f t="shared" si="11"/>
        <v>0</v>
      </c>
      <c r="Y12" s="199">
        <f t="shared" si="11"/>
        <v>0</v>
      </c>
      <c r="Z12" s="199">
        <f t="shared" si="11"/>
        <v>0</v>
      </c>
      <c r="AA12" s="199">
        <f t="shared" si="11"/>
        <v>0</v>
      </c>
      <c r="AB12" s="199">
        <f t="shared" si="11"/>
        <v>0</v>
      </c>
      <c r="AC12" s="199">
        <f t="shared" si="11"/>
        <v>0</v>
      </c>
      <c r="AD12" s="199">
        <f t="shared" si="11"/>
        <v>0</v>
      </c>
      <c r="AE12" s="199">
        <f t="shared" si="11"/>
        <v>0</v>
      </c>
      <c r="AF12" s="199">
        <f t="shared" si="11"/>
        <v>0</v>
      </c>
      <c r="AG12" s="199">
        <f t="shared" si="11"/>
        <v>0</v>
      </c>
      <c r="AH12" s="199">
        <f t="shared" si="11"/>
        <v>0</v>
      </c>
      <c r="AI12" s="199">
        <f t="shared" si="11"/>
        <v>0</v>
      </c>
      <c r="AJ12" s="199">
        <f t="shared" si="11"/>
        <v>0</v>
      </c>
      <c r="AK12" s="199">
        <f t="shared" si="11"/>
        <v>0</v>
      </c>
      <c r="AL12" s="199">
        <f t="shared" si="11"/>
        <v>0</v>
      </c>
      <c r="AM12" s="199">
        <f t="shared" si="11"/>
        <v>0</v>
      </c>
      <c r="AN12" s="199">
        <f t="shared" si="11"/>
        <v>0</v>
      </c>
      <c r="AO12" s="199">
        <f t="shared" si="11"/>
        <v>0</v>
      </c>
      <c r="AP12" s="199">
        <f t="shared" si="11"/>
        <v>0</v>
      </c>
      <c r="AQ12" s="199">
        <f t="shared" si="11"/>
        <v>0</v>
      </c>
      <c r="AR12" s="199">
        <f t="shared" si="11"/>
        <v>0</v>
      </c>
      <c r="AS12" s="199">
        <f t="shared" si="11"/>
        <v>0</v>
      </c>
      <c r="AT12" s="199">
        <f t="shared" si="11"/>
        <v>0</v>
      </c>
      <c r="AU12" s="199">
        <f t="shared" si="11"/>
        <v>0</v>
      </c>
      <c r="AV12" s="199">
        <f t="shared" si="11"/>
        <v>0</v>
      </c>
      <c r="AW12" s="199">
        <f t="shared" si="11"/>
        <v>0</v>
      </c>
      <c r="AX12" s="199">
        <f t="shared" si="11"/>
        <v>0</v>
      </c>
      <c r="AY12" s="199">
        <f t="shared" si="11"/>
        <v>0</v>
      </c>
      <c r="AZ12" s="199">
        <f t="shared" si="11"/>
        <v>0</v>
      </c>
      <c r="BA12" s="199">
        <f t="shared" si="11"/>
        <v>17</v>
      </c>
      <c r="BB12" s="199">
        <f t="shared" si="11"/>
        <v>2550</v>
      </c>
      <c r="BC12" s="199">
        <f t="shared" si="11"/>
        <v>13</v>
      </c>
      <c r="BD12" s="199">
        <f t="shared" si="11"/>
        <v>1950</v>
      </c>
      <c r="BE12" s="199">
        <f t="shared" si="11"/>
        <v>0</v>
      </c>
      <c r="BF12" s="199">
        <f t="shared" si="11"/>
        <v>0</v>
      </c>
      <c r="BG12" s="199">
        <f t="shared" si="11"/>
        <v>0</v>
      </c>
      <c r="BH12" s="199">
        <f t="shared" si="11"/>
        <v>0</v>
      </c>
      <c r="BI12" s="199">
        <f t="shared" si="11"/>
        <v>0</v>
      </c>
      <c r="BJ12" s="199">
        <f t="shared" si="11"/>
        <v>0</v>
      </c>
      <c r="BK12" s="199">
        <f t="shared" si="11"/>
        <v>0</v>
      </c>
      <c r="BL12" s="199">
        <f t="shared" si="11"/>
        <v>0</v>
      </c>
      <c r="BM12" s="158"/>
      <c r="BN12" s="159" t="str">
        <f>IFERROR(__xludf.DUMMYFUNCTION("""COMPUTED_VALUE"""),"Vojtěch Fux")</f>
        <v>Vojtěch Fux</v>
      </c>
      <c r="BO12" s="202"/>
      <c r="BP12" s="203"/>
      <c r="BQ12" s="202">
        <f>IFERROR(__xludf.DUMMYFUNCTION("""COMPUTED_VALUE"""),13.0)</f>
        <v>13</v>
      </c>
      <c r="BR12" s="203"/>
      <c r="BS12" s="202"/>
      <c r="BT12" s="203"/>
      <c r="BU12" s="202">
        <f>IFERROR(__xludf.DUMMYFUNCTION("""COMPUTED_VALUE"""),6.0)</f>
        <v>6</v>
      </c>
      <c r="BV12" s="203"/>
      <c r="BW12" s="204">
        <f>IFERROR(__xludf.DUMMYFUNCTION("""COMPUTED_VALUE"""),7.5)</f>
        <v>7.5</v>
      </c>
      <c r="BX12" s="205"/>
      <c r="BY12" s="204">
        <f>IFERROR(__xludf.DUMMYFUNCTION("""COMPUTED_VALUE"""),13.0)</f>
        <v>13</v>
      </c>
      <c r="BZ12" s="205">
        <f>IFERROR(__xludf.DUMMYFUNCTION("""COMPUTED_VALUE"""),354.0)</f>
        <v>354</v>
      </c>
      <c r="CA12" s="202"/>
      <c r="CB12" s="203"/>
      <c r="CC12" s="204"/>
      <c r="CD12" s="205"/>
      <c r="CE12" s="204"/>
      <c r="CF12" s="205"/>
      <c r="CG12" s="202"/>
      <c r="CH12" s="203"/>
      <c r="CI12" s="202"/>
      <c r="CJ12" s="203"/>
      <c r="CK12" s="202"/>
      <c r="CL12" s="203"/>
      <c r="CM12" s="204"/>
      <c r="CN12" s="205"/>
      <c r="CO12" s="202"/>
      <c r="CP12" s="203"/>
      <c r="CQ12" s="204"/>
      <c r="CR12" s="205"/>
      <c r="CS12" s="204"/>
      <c r="CT12" s="206"/>
      <c r="CU12" s="204"/>
      <c r="CV12" s="199"/>
      <c r="CW12" s="202"/>
      <c r="CX12" s="199"/>
      <c r="CY12" s="204"/>
      <c r="CZ12" s="199"/>
      <c r="DA12" s="204"/>
      <c r="DB12" s="199"/>
      <c r="DC12" s="204"/>
      <c r="DD12" s="199"/>
      <c r="DE12" s="204"/>
      <c r="DF12" s="199"/>
      <c r="DG12" s="204"/>
      <c r="DH12" s="199"/>
      <c r="DI12" s="202"/>
      <c r="DJ12" s="199"/>
      <c r="DK12" s="202"/>
      <c r="DL12" s="199"/>
      <c r="DM12" s="202"/>
      <c r="DN12" s="199"/>
      <c r="DO12" s="204"/>
      <c r="DP12" s="199"/>
      <c r="DQ12" s="202"/>
      <c r="DR12" s="199"/>
      <c r="DS12" s="202"/>
      <c r="DT12" s="199"/>
      <c r="DU12" s="204"/>
      <c r="DV12" s="199"/>
      <c r="DW12" s="204"/>
      <c r="DX12" s="199"/>
      <c r="DY12" s="158"/>
      <c r="DZ12" s="159" t="str">
        <f t="shared" si="3"/>
        <v>Vojtěch Fux</v>
      </c>
      <c r="EA12" s="202"/>
      <c r="EB12" s="203"/>
      <c r="EC12" s="202"/>
      <c r="ED12" s="203"/>
      <c r="EE12" s="202"/>
      <c r="EF12" s="203"/>
      <c r="EG12" s="202"/>
      <c r="EH12" s="203"/>
      <c r="EI12" s="204"/>
      <c r="EJ12" s="205"/>
      <c r="EK12" s="204"/>
      <c r="EL12" s="205"/>
      <c r="EM12" s="202"/>
      <c r="EN12" s="203"/>
      <c r="EO12" s="204"/>
      <c r="EP12" s="205"/>
      <c r="EQ12" s="204"/>
      <c r="ER12" s="205"/>
      <c r="ES12" s="202"/>
      <c r="ET12" s="203"/>
      <c r="EU12" s="202"/>
      <c r="EV12" s="203"/>
      <c r="EW12" s="202"/>
      <c r="EX12" s="203"/>
      <c r="EY12" s="204"/>
      <c r="EZ12" s="205"/>
      <c r="FA12" s="202"/>
      <c r="FB12" s="203"/>
      <c r="FC12" s="204"/>
      <c r="FD12" s="205"/>
      <c r="FE12" s="204"/>
      <c r="FF12" s="206"/>
      <c r="FG12" s="204"/>
      <c r="FH12" s="199"/>
      <c r="FI12" s="202"/>
      <c r="FJ12" s="199"/>
      <c r="FK12" s="204"/>
      <c r="FL12" s="199"/>
      <c r="FM12" s="204"/>
      <c r="FN12" s="199"/>
      <c r="FO12" s="204"/>
      <c r="FP12" s="199"/>
      <c r="FQ12" s="204"/>
      <c r="FR12" s="199"/>
      <c r="FS12" s="204"/>
      <c r="FT12" s="199"/>
      <c r="FU12" s="202"/>
      <c r="FV12" s="199"/>
      <c r="FW12" s="202"/>
      <c r="FX12" s="199"/>
      <c r="FY12" s="202"/>
      <c r="FZ12" s="199"/>
      <c r="GA12" s="204"/>
      <c r="GB12" s="199"/>
      <c r="GC12" s="202"/>
      <c r="GD12" s="199"/>
      <c r="GE12" s="202"/>
      <c r="GF12" s="199"/>
      <c r="GG12" s="204"/>
      <c r="GH12" s="199"/>
      <c r="GI12" s="204"/>
      <c r="GJ12" s="199"/>
      <c r="GK12" s="158"/>
      <c r="GL12" s="159" t="str">
        <f t="shared" si="4"/>
        <v>Vojtěch Fux</v>
      </c>
      <c r="GM12" s="202"/>
      <c r="GN12" s="203"/>
      <c r="GO12" s="202"/>
      <c r="GP12" s="203"/>
      <c r="GQ12" s="202"/>
      <c r="GR12" s="203"/>
      <c r="GS12" s="202"/>
      <c r="GT12" s="203"/>
      <c r="GU12" s="204"/>
      <c r="GV12" s="205"/>
      <c r="GW12" s="204"/>
      <c r="GX12" s="205"/>
      <c r="GY12" s="202"/>
      <c r="GZ12" s="203"/>
      <c r="HA12" s="204"/>
      <c r="HB12" s="205"/>
      <c r="HC12" s="204"/>
      <c r="HD12" s="205"/>
      <c r="HE12" s="202"/>
      <c r="HF12" s="203"/>
      <c r="HG12" s="202"/>
      <c r="HH12" s="203"/>
      <c r="HI12" s="202"/>
      <c r="HJ12" s="203"/>
      <c r="HK12" s="204"/>
      <c r="HL12" s="205"/>
      <c r="HM12" s="202"/>
      <c r="HN12" s="203"/>
      <c r="HO12" s="204"/>
      <c r="HP12" s="205"/>
      <c r="HQ12" s="204"/>
      <c r="HR12" s="206"/>
      <c r="HS12" s="204"/>
      <c r="HT12" s="199"/>
      <c r="HU12" s="202"/>
      <c r="HV12" s="199"/>
      <c r="HW12" s="204"/>
      <c r="HX12" s="199"/>
      <c r="HY12" s="204"/>
      <c r="HZ12" s="199"/>
      <c r="IA12" s="204"/>
      <c r="IB12" s="199"/>
      <c r="IC12" s="204"/>
      <c r="ID12" s="199"/>
      <c r="IE12" s="204"/>
      <c r="IF12" s="199"/>
      <c r="IG12" s="202"/>
      <c r="IH12" s="199"/>
      <c r="II12" s="202"/>
      <c r="IJ12" s="199"/>
      <c r="IK12" s="202">
        <f>IFERROR(__xludf.DUMMYFUNCTION("""COMPUTED_VALUE"""),17.0)</f>
        <v>17</v>
      </c>
      <c r="IL12" s="199">
        <f>IFERROR(__xludf.DUMMYFUNCTION("""COMPUTED_VALUE"""),2550.0)</f>
        <v>2550</v>
      </c>
      <c r="IM12" s="204">
        <f>IFERROR(__xludf.DUMMYFUNCTION("""COMPUTED_VALUE"""),13.0)</f>
        <v>13</v>
      </c>
      <c r="IN12" s="199">
        <f>IFERROR(__xludf.DUMMYFUNCTION("""COMPUTED_VALUE"""),1950.0)</f>
        <v>1950</v>
      </c>
      <c r="IO12" s="202"/>
      <c r="IP12" s="199"/>
      <c r="IQ12" s="202"/>
      <c r="IR12" s="199"/>
      <c r="IS12" s="204"/>
      <c r="IT12" s="199"/>
      <c r="IU12" s="204"/>
      <c r="IV12" s="199"/>
    </row>
    <row r="13">
      <c r="A13" s="208">
        <f>IFERROR(__xludf.DUMMYFUNCTION("""COMPUTED_VALUE"""),120.0)</f>
        <v>120</v>
      </c>
      <c r="B13" s="231" t="str">
        <f t="shared" si="1"/>
        <v>Daniel Fux</v>
      </c>
      <c r="C13" s="199">
        <f t="shared" ref="C13:BL13" si="12">BO13+EA13+GM13</f>
        <v>0</v>
      </c>
      <c r="D13" s="199">
        <f t="shared" si="12"/>
        <v>0</v>
      </c>
      <c r="E13" s="199">
        <f t="shared" si="12"/>
        <v>6</v>
      </c>
      <c r="F13" s="199">
        <f t="shared" si="12"/>
        <v>0</v>
      </c>
      <c r="G13" s="199">
        <f t="shared" si="12"/>
        <v>5.5</v>
      </c>
      <c r="H13" s="199">
        <f t="shared" si="12"/>
        <v>0</v>
      </c>
      <c r="I13" s="199">
        <f t="shared" si="12"/>
        <v>0</v>
      </c>
      <c r="J13" s="199">
        <f t="shared" si="12"/>
        <v>0</v>
      </c>
      <c r="K13" s="199">
        <f t="shared" si="12"/>
        <v>4.5</v>
      </c>
      <c r="L13" s="199">
        <f t="shared" si="12"/>
        <v>0</v>
      </c>
      <c r="M13" s="199">
        <f t="shared" si="12"/>
        <v>0</v>
      </c>
      <c r="N13" s="199">
        <f t="shared" si="12"/>
        <v>0</v>
      </c>
      <c r="O13" s="199">
        <f t="shared" si="12"/>
        <v>0</v>
      </c>
      <c r="P13" s="199">
        <f t="shared" si="12"/>
        <v>0</v>
      </c>
      <c r="Q13" s="199">
        <f t="shared" si="12"/>
        <v>0</v>
      </c>
      <c r="R13" s="199">
        <f t="shared" si="12"/>
        <v>0</v>
      </c>
      <c r="S13" s="199">
        <f t="shared" si="12"/>
        <v>0</v>
      </c>
      <c r="T13" s="199">
        <f t="shared" si="12"/>
        <v>0</v>
      </c>
      <c r="U13" s="199">
        <f t="shared" si="12"/>
        <v>0</v>
      </c>
      <c r="V13" s="199">
        <f t="shared" si="12"/>
        <v>0</v>
      </c>
      <c r="W13" s="199">
        <f t="shared" si="12"/>
        <v>6</v>
      </c>
      <c r="X13" s="199">
        <f t="shared" si="12"/>
        <v>0</v>
      </c>
      <c r="Y13" s="199">
        <f t="shared" si="12"/>
        <v>0</v>
      </c>
      <c r="Z13" s="199">
        <f t="shared" si="12"/>
        <v>0</v>
      </c>
      <c r="AA13" s="199">
        <f t="shared" si="12"/>
        <v>0</v>
      </c>
      <c r="AB13" s="199">
        <f t="shared" si="12"/>
        <v>0</v>
      </c>
      <c r="AC13" s="199">
        <f t="shared" si="12"/>
        <v>0</v>
      </c>
      <c r="AD13" s="199">
        <f t="shared" si="12"/>
        <v>0</v>
      </c>
      <c r="AE13" s="199">
        <f t="shared" si="12"/>
        <v>0</v>
      </c>
      <c r="AF13" s="199">
        <f t="shared" si="12"/>
        <v>0</v>
      </c>
      <c r="AG13" s="199">
        <f t="shared" si="12"/>
        <v>0</v>
      </c>
      <c r="AH13" s="199">
        <f t="shared" si="12"/>
        <v>0</v>
      </c>
      <c r="AI13" s="199">
        <f t="shared" si="12"/>
        <v>0</v>
      </c>
      <c r="AJ13" s="199">
        <f t="shared" si="12"/>
        <v>0</v>
      </c>
      <c r="AK13" s="199">
        <f t="shared" si="12"/>
        <v>0</v>
      </c>
      <c r="AL13" s="199">
        <f t="shared" si="12"/>
        <v>0</v>
      </c>
      <c r="AM13" s="199">
        <f t="shared" si="12"/>
        <v>0</v>
      </c>
      <c r="AN13" s="199">
        <f t="shared" si="12"/>
        <v>0</v>
      </c>
      <c r="AO13" s="199">
        <f t="shared" si="12"/>
        <v>0</v>
      </c>
      <c r="AP13" s="199">
        <f t="shared" si="12"/>
        <v>0</v>
      </c>
      <c r="AQ13" s="199">
        <f t="shared" si="12"/>
        <v>0</v>
      </c>
      <c r="AR13" s="199">
        <f t="shared" si="12"/>
        <v>0</v>
      </c>
      <c r="AS13" s="199">
        <f t="shared" si="12"/>
        <v>0</v>
      </c>
      <c r="AT13" s="199">
        <f t="shared" si="12"/>
        <v>0</v>
      </c>
      <c r="AU13" s="199">
        <f t="shared" si="12"/>
        <v>0</v>
      </c>
      <c r="AV13" s="199">
        <f t="shared" si="12"/>
        <v>0</v>
      </c>
      <c r="AW13" s="199">
        <f t="shared" si="12"/>
        <v>0</v>
      </c>
      <c r="AX13" s="199">
        <f t="shared" si="12"/>
        <v>0</v>
      </c>
      <c r="AY13" s="199">
        <f t="shared" si="12"/>
        <v>0</v>
      </c>
      <c r="AZ13" s="199">
        <f t="shared" si="12"/>
        <v>0</v>
      </c>
      <c r="BA13" s="199">
        <f t="shared" si="12"/>
        <v>0</v>
      </c>
      <c r="BB13" s="199">
        <f t="shared" si="12"/>
        <v>0</v>
      </c>
      <c r="BC13" s="199">
        <f t="shared" si="12"/>
        <v>0</v>
      </c>
      <c r="BD13" s="199">
        <f t="shared" si="12"/>
        <v>0</v>
      </c>
      <c r="BE13" s="199">
        <f t="shared" si="12"/>
        <v>11.5</v>
      </c>
      <c r="BF13" s="199">
        <f t="shared" si="12"/>
        <v>1380</v>
      </c>
      <c r="BG13" s="199">
        <f t="shared" si="12"/>
        <v>0</v>
      </c>
      <c r="BH13" s="199">
        <f t="shared" si="12"/>
        <v>0</v>
      </c>
      <c r="BI13" s="199">
        <f t="shared" si="12"/>
        <v>0</v>
      </c>
      <c r="BJ13" s="199">
        <f t="shared" si="12"/>
        <v>0</v>
      </c>
      <c r="BK13" s="199">
        <f t="shared" si="12"/>
        <v>0</v>
      </c>
      <c r="BL13" s="199">
        <f t="shared" si="12"/>
        <v>0</v>
      </c>
      <c r="BM13" s="158"/>
      <c r="BN13" s="159" t="str">
        <f>IFERROR(__xludf.DUMMYFUNCTION("""COMPUTED_VALUE"""),"Daniel Fux")</f>
        <v>Daniel Fux</v>
      </c>
      <c r="BO13" s="202"/>
      <c r="BP13" s="203"/>
      <c r="BQ13" s="202">
        <f>IFERROR(__xludf.DUMMYFUNCTION("""COMPUTED_VALUE"""),6.0)</f>
        <v>6</v>
      </c>
      <c r="BR13" s="203"/>
      <c r="BS13" s="202">
        <f>IFERROR(__xludf.DUMMYFUNCTION("""COMPUTED_VALUE"""),5.5)</f>
        <v>5.5</v>
      </c>
      <c r="BT13" s="203"/>
      <c r="BU13" s="202"/>
      <c r="BV13" s="203"/>
      <c r="BW13" s="202">
        <f>IFERROR(__xludf.DUMMYFUNCTION("""COMPUTED_VALUE"""),4.5)</f>
        <v>4.5</v>
      </c>
      <c r="BX13" s="203"/>
      <c r="BY13" s="202"/>
      <c r="BZ13" s="203"/>
      <c r="CA13" s="202"/>
      <c r="CB13" s="203"/>
      <c r="CC13" s="202"/>
      <c r="CD13" s="203"/>
      <c r="CE13" s="202"/>
      <c r="CF13" s="203"/>
      <c r="CG13" s="202"/>
      <c r="CH13" s="203"/>
      <c r="CI13" s="202">
        <f>IFERROR(__xludf.DUMMYFUNCTION("""COMPUTED_VALUE"""),6.0)</f>
        <v>6</v>
      </c>
      <c r="CJ13" s="203"/>
      <c r="CK13" s="202"/>
      <c r="CL13" s="203"/>
      <c r="CM13" s="202"/>
      <c r="CN13" s="203"/>
      <c r="CO13" s="202"/>
      <c r="CP13" s="203"/>
      <c r="CQ13" s="202"/>
      <c r="CR13" s="203"/>
      <c r="CS13" s="202"/>
      <c r="CT13" s="199"/>
      <c r="CU13" s="202"/>
      <c r="CV13" s="199"/>
      <c r="CW13" s="202"/>
      <c r="CX13" s="199"/>
      <c r="CY13" s="202"/>
      <c r="CZ13" s="199"/>
      <c r="DA13" s="202"/>
      <c r="DB13" s="199"/>
      <c r="DC13" s="202"/>
      <c r="DD13" s="199"/>
      <c r="DE13" s="202"/>
      <c r="DF13" s="199"/>
      <c r="DG13" s="202"/>
      <c r="DH13" s="199"/>
      <c r="DI13" s="202"/>
      <c r="DJ13" s="199"/>
      <c r="DK13" s="202"/>
      <c r="DL13" s="199"/>
      <c r="DM13" s="202"/>
      <c r="DN13" s="199"/>
      <c r="DO13" s="202"/>
      <c r="DP13" s="199"/>
      <c r="DQ13" s="202">
        <f>IFERROR(__xludf.DUMMYFUNCTION("""COMPUTED_VALUE"""),11.5)</f>
        <v>11.5</v>
      </c>
      <c r="DR13" s="199">
        <f>IFERROR(__xludf.DUMMYFUNCTION("""COMPUTED_VALUE"""),1380.0)</f>
        <v>1380</v>
      </c>
      <c r="DS13" s="202"/>
      <c r="DT13" s="199"/>
      <c r="DU13" s="202"/>
      <c r="DV13" s="199"/>
      <c r="DW13" s="202"/>
      <c r="DX13" s="199"/>
      <c r="DY13" s="158"/>
      <c r="DZ13" s="159" t="str">
        <f t="shared" si="3"/>
        <v>Daniel Fux</v>
      </c>
      <c r="EA13" s="202"/>
      <c r="EB13" s="203"/>
      <c r="EC13" s="202"/>
      <c r="ED13" s="203"/>
      <c r="EE13" s="202"/>
      <c r="EF13" s="203"/>
      <c r="EG13" s="202"/>
      <c r="EH13" s="203"/>
      <c r="EI13" s="202"/>
      <c r="EJ13" s="203"/>
      <c r="EK13" s="202"/>
      <c r="EL13" s="203"/>
      <c r="EM13" s="202"/>
      <c r="EN13" s="203"/>
      <c r="EO13" s="202"/>
      <c r="EP13" s="203"/>
      <c r="EQ13" s="202"/>
      <c r="ER13" s="203"/>
      <c r="ES13" s="202"/>
      <c r="ET13" s="203"/>
      <c r="EU13" s="202"/>
      <c r="EV13" s="203"/>
      <c r="EW13" s="202"/>
      <c r="EX13" s="203"/>
      <c r="EY13" s="202"/>
      <c r="EZ13" s="203"/>
      <c r="FA13" s="202"/>
      <c r="FB13" s="203"/>
      <c r="FC13" s="202"/>
      <c r="FD13" s="203"/>
      <c r="FE13" s="202"/>
      <c r="FF13" s="199"/>
      <c r="FG13" s="202"/>
      <c r="FH13" s="199"/>
      <c r="FI13" s="202"/>
      <c r="FJ13" s="199"/>
      <c r="FK13" s="202"/>
      <c r="FL13" s="199"/>
      <c r="FM13" s="202"/>
      <c r="FN13" s="199"/>
      <c r="FO13" s="202"/>
      <c r="FP13" s="199"/>
      <c r="FQ13" s="202"/>
      <c r="FR13" s="199"/>
      <c r="FS13" s="202"/>
      <c r="FT13" s="199"/>
      <c r="FU13" s="202"/>
      <c r="FV13" s="199"/>
      <c r="FW13" s="202"/>
      <c r="FX13" s="199"/>
      <c r="FY13" s="202"/>
      <c r="FZ13" s="199"/>
      <c r="GA13" s="202"/>
      <c r="GB13" s="199"/>
      <c r="GC13" s="202"/>
      <c r="GD13" s="199"/>
      <c r="GE13" s="202"/>
      <c r="GF13" s="199"/>
      <c r="GG13" s="202"/>
      <c r="GH13" s="199"/>
      <c r="GI13" s="202"/>
      <c r="GJ13" s="199"/>
      <c r="GK13" s="158"/>
      <c r="GL13" s="159" t="str">
        <f t="shared" si="4"/>
        <v>Daniel Fux</v>
      </c>
      <c r="GM13" s="202"/>
      <c r="GN13" s="203"/>
      <c r="GO13" s="202"/>
      <c r="GP13" s="203"/>
      <c r="GQ13" s="202"/>
      <c r="GR13" s="203"/>
      <c r="GS13" s="202"/>
      <c r="GT13" s="203"/>
      <c r="GU13" s="202"/>
      <c r="GV13" s="203"/>
      <c r="GW13" s="202"/>
      <c r="GX13" s="203"/>
      <c r="GY13" s="202"/>
      <c r="GZ13" s="203"/>
      <c r="HA13" s="202"/>
      <c r="HB13" s="203"/>
      <c r="HC13" s="202"/>
      <c r="HD13" s="203"/>
      <c r="HE13" s="202"/>
      <c r="HF13" s="203"/>
      <c r="HG13" s="202"/>
      <c r="HH13" s="203"/>
      <c r="HI13" s="202"/>
      <c r="HJ13" s="203"/>
      <c r="HK13" s="202"/>
      <c r="HL13" s="203"/>
      <c r="HM13" s="202"/>
      <c r="HN13" s="203"/>
      <c r="HO13" s="202"/>
      <c r="HP13" s="203"/>
      <c r="HQ13" s="202"/>
      <c r="HR13" s="199"/>
      <c r="HS13" s="202"/>
      <c r="HT13" s="199"/>
      <c r="HU13" s="202"/>
      <c r="HV13" s="199"/>
      <c r="HW13" s="202"/>
      <c r="HX13" s="199"/>
      <c r="HY13" s="202"/>
      <c r="HZ13" s="199"/>
      <c r="IA13" s="202"/>
      <c r="IB13" s="199"/>
      <c r="IC13" s="202"/>
      <c r="ID13" s="199"/>
      <c r="IE13" s="202"/>
      <c r="IF13" s="199"/>
      <c r="IG13" s="202"/>
      <c r="IH13" s="199"/>
      <c r="II13" s="202"/>
      <c r="IJ13" s="199"/>
      <c r="IK13" s="202"/>
      <c r="IL13" s="199"/>
      <c r="IM13" s="202"/>
      <c r="IN13" s="199"/>
      <c r="IO13" s="202"/>
      <c r="IP13" s="199"/>
      <c r="IQ13" s="202"/>
      <c r="IR13" s="199"/>
      <c r="IS13" s="202"/>
      <c r="IT13" s="199"/>
      <c r="IU13" s="202"/>
      <c r="IV13" s="199"/>
    </row>
    <row r="14">
      <c r="A14" s="208">
        <f>IFERROR(__xludf.DUMMYFUNCTION("""COMPUTED_VALUE"""),150.0)</f>
        <v>150</v>
      </c>
      <c r="B14" s="231" t="str">
        <f t="shared" si="1"/>
        <v>Radim Dvořák</v>
      </c>
      <c r="C14" s="199">
        <f t="shared" ref="C14:BL14" si="13">BO14+EA14+GM14</f>
        <v>13</v>
      </c>
      <c r="D14" s="199">
        <f t="shared" si="13"/>
        <v>3000</v>
      </c>
      <c r="E14" s="199">
        <f t="shared" si="13"/>
        <v>0</v>
      </c>
      <c r="F14" s="199">
        <f t="shared" si="13"/>
        <v>0</v>
      </c>
      <c r="G14" s="199">
        <f t="shared" si="13"/>
        <v>13</v>
      </c>
      <c r="H14" s="199">
        <f t="shared" si="13"/>
        <v>0</v>
      </c>
      <c r="I14" s="199">
        <f t="shared" si="13"/>
        <v>13</v>
      </c>
      <c r="J14" s="199">
        <f t="shared" si="13"/>
        <v>0</v>
      </c>
      <c r="K14" s="199">
        <f t="shared" si="13"/>
        <v>13</v>
      </c>
      <c r="L14" s="199">
        <f t="shared" si="13"/>
        <v>0</v>
      </c>
      <c r="M14" s="199">
        <f t="shared" si="13"/>
        <v>12</v>
      </c>
      <c r="N14" s="199">
        <f t="shared" si="13"/>
        <v>354</v>
      </c>
      <c r="O14" s="199">
        <f t="shared" si="13"/>
        <v>13</v>
      </c>
      <c r="P14" s="199">
        <f t="shared" si="13"/>
        <v>0</v>
      </c>
      <c r="Q14" s="199">
        <f t="shared" si="13"/>
        <v>0</v>
      </c>
      <c r="R14" s="199">
        <f t="shared" si="13"/>
        <v>0</v>
      </c>
      <c r="S14" s="199">
        <f t="shared" si="13"/>
        <v>13</v>
      </c>
      <c r="T14" s="199">
        <f t="shared" si="13"/>
        <v>0</v>
      </c>
      <c r="U14" s="199">
        <f t="shared" si="13"/>
        <v>0</v>
      </c>
      <c r="V14" s="199">
        <f t="shared" si="13"/>
        <v>0</v>
      </c>
      <c r="W14" s="199">
        <f t="shared" si="13"/>
        <v>13</v>
      </c>
      <c r="X14" s="199">
        <f t="shared" si="13"/>
        <v>0</v>
      </c>
      <c r="Y14" s="199">
        <f t="shared" si="13"/>
        <v>2</v>
      </c>
      <c r="Z14" s="199">
        <f t="shared" si="13"/>
        <v>0</v>
      </c>
      <c r="AA14" s="199">
        <f t="shared" si="13"/>
        <v>6.5</v>
      </c>
      <c r="AB14" s="199">
        <f t="shared" si="13"/>
        <v>0</v>
      </c>
      <c r="AC14" s="199">
        <f t="shared" si="13"/>
        <v>13</v>
      </c>
      <c r="AD14" s="199">
        <f t="shared" si="13"/>
        <v>0</v>
      </c>
      <c r="AE14" s="199">
        <f t="shared" si="13"/>
        <v>13</v>
      </c>
      <c r="AF14" s="199">
        <f t="shared" si="13"/>
        <v>0</v>
      </c>
      <c r="AG14" s="199">
        <f t="shared" si="13"/>
        <v>0</v>
      </c>
      <c r="AH14" s="199">
        <f t="shared" si="13"/>
        <v>0</v>
      </c>
      <c r="AI14" s="199">
        <f t="shared" si="13"/>
        <v>6</v>
      </c>
      <c r="AJ14" s="199">
        <f t="shared" si="13"/>
        <v>2500</v>
      </c>
      <c r="AK14" s="199">
        <f t="shared" si="13"/>
        <v>12.5</v>
      </c>
      <c r="AL14" s="199">
        <f t="shared" si="13"/>
        <v>0</v>
      </c>
      <c r="AM14" s="199">
        <f t="shared" si="13"/>
        <v>6</v>
      </c>
      <c r="AN14" s="199">
        <f t="shared" si="13"/>
        <v>0</v>
      </c>
      <c r="AO14" s="199">
        <f t="shared" si="13"/>
        <v>0</v>
      </c>
      <c r="AP14" s="199">
        <f t="shared" si="13"/>
        <v>324</v>
      </c>
      <c r="AQ14" s="199">
        <f t="shared" si="13"/>
        <v>4</v>
      </c>
      <c r="AR14" s="199">
        <f t="shared" si="13"/>
        <v>2500</v>
      </c>
      <c r="AS14" s="199">
        <f t="shared" si="13"/>
        <v>13</v>
      </c>
      <c r="AT14" s="199">
        <f t="shared" si="13"/>
        <v>0</v>
      </c>
      <c r="AU14" s="199">
        <f t="shared" si="13"/>
        <v>8</v>
      </c>
      <c r="AV14" s="199">
        <f t="shared" si="13"/>
        <v>0</v>
      </c>
      <c r="AW14" s="199">
        <f t="shared" si="13"/>
        <v>13</v>
      </c>
      <c r="AX14" s="199">
        <f t="shared" si="13"/>
        <v>0</v>
      </c>
      <c r="AY14" s="199">
        <f t="shared" si="13"/>
        <v>13</v>
      </c>
      <c r="AZ14" s="199">
        <f t="shared" si="13"/>
        <v>0</v>
      </c>
      <c r="BA14" s="199">
        <f t="shared" si="13"/>
        <v>0</v>
      </c>
      <c r="BB14" s="199">
        <f t="shared" si="13"/>
        <v>0</v>
      </c>
      <c r="BC14" s="199">
        <f t="shared" si="13"/>
        <v>0</v>
      </c>
      <c r="BD14" s="199">
        <f t="shared" si="13"/>
        <v>0</v>
      </c>
      <c r="BE14" s="199">
        <f t="shared" si="13"/>
        <v>8</v>
      </c>
      <c r="BF14" s="199">
        <f t="shared" si="13"/>
        <v>0</v>
      </c>
      <c r="BG14" s="199">
        <f t="shared" si="13"/>
        <v>8</v>
      </c>
      <c r="BH14" s="199">
        <f t="shared" si="13"/>
        <v>0</v>
      </c>
      <c r="BI14" s="199">
        <f t="shared" si="13"/>
        <v>8</v>
      </c>
      <c r="BJ14" s="199">
        <f t="shared" si="13"/>
        <v>1000</v>
      </c>
      <c r="BK14" s="199">
        <f t="shared" si="13"/>
        <v>0</v>
      </c>
      <c r="BL14" s="199">
        <f t="shared" si="13"/>
        <v>0</v>
      </c>
      <c r="BM14" s="158"/>
      <c r="BN14" s="159" t="str">
        <f>IFERROR(__xludf.DUMMYFUNCTION("""COMPUTED_VALUE"""),"Radim Dvořák")</f>
        <v>Radim Dvořák</v>
      </c>
      <c r="BO14" s="202">
        <f>IFERROR(__xludf.DUMMYFUNCTION("""COMPUTED_VALUE"""),13.0)</f>
        <v>13</v>
      </c>
      <c r="BP14" s="203">
        <f>IFERROR(__xludf.DUMMYFUNCTION("""COMPUTED_VALUE"""),3000.0)</f>
        <v>3000</v>
      </c>
      <c r="BQ14" s="202"/>
      <c r="BR14" s="203"/>
      <c r="BS14" s="202">
        <f>IFERROR(__xludf.DUMMYFUNCTION("""COMPUTED_VALUE"""),13.0)</f>
        <v>13</v>
      </c>
      <c r="BT14" s="203"/>
      <c r="BU14" s="202">
        <f>IFERROR(__xludf.DUMMYFUNCTION("""COMPUTED_VALUE"""),13.0)</f>
        <v>13</v>
      </c>
      <c r="BV14" s="203"/>
      <c r="BW14" s="202">
        <f>IFERROR(__xludf.DUMMYFUNCTION("""COMPUTED_VALUE"""),13.0)</f>
        <v>13</v>
      </c>
      <c r="BX14" s="203"/>
      <c r="BY14" s="202">
        <f>IFERROR(__xludf.DUMMYFUNCTION("""COMPUTED_VALUE"""),12.0)</f>
        <v>12</v>
      </c>
      <c r="BZ14" s="203">
        <f>IFERROR(__xludf.DUMMYFUNCTION("""COMPUTED_VALUE"""),354.0)</f>
        <v>354</v>
      </c>
      <c r="CA14" s="202">
        <f>IFERROR(__xludf.DUMMYFUNCTION("""COMPUTED_VALUE"""),13.0)</f>
        <v>13</v>
      </c>
      <c r="CB14" s="203"/>
      <c r="CC14" s="202"/>
      <c r="CD14" s="203"/>
      <c r="CE14" s="202">
        <f>IFERROR(__xludf.DUMMYFUNCTION("""COMPUTED_VALUE"""),13.0)</f>
        <v>13</v>
      </c>
      <c r="CF14" s="203"/>
      <c r="CG14" s="202"/>
      <c r="CH14" s="203"/>
      <c r="CI14" s="202">
        <f>IFERROR(__xludf.DUMMYFUNCTION("""COMPUTED_VALUE"""),13.0)</f>
        <v>13</v>
      </c>
      <c r="CJ14" s="203"/>
      <c r="CK14" s="202">
        <f>IFERROR(__xludf.DUMMYFUNCTION("""COMPUTED_VALUE"""),2.0)</f>
        <v>2</v>
      </c>
      <c r="CL14" s="203"/>
      <c r="CM14" s="202">
        <f>IFERROR(__xludf.DUMMYFUNCTION("""COMPUTED_VALUE"""),6.5)</f>
        <v>6.5</v>
      </c>
      <c r="CN14" s="203"/>
      <c r="CO14" s="202">
        <f>IFERROR(__xludf.DUMMYFUNCTION("""COMPUTED_VALUE"""),13.0)</f>
        <v>13</v>
      </c>
      <c r="CP14" s="203"/>
      <c r="CQ14" s="202">
        <f>IFERROR(__xludf.DUMMYFUNCTION("""COMPUTED_VALUE"""),13.0)</f>
        <v>13</v>
      </c>
      <c r="CR14" s="203"/>
      <c r="CS14" s="202"/>
      <c r="CT14" s="199"/>
      <c r="CU14" s="202">
        <f>IFERROR(__xludf.DUMMYFUNCTION("""COMPUTED_VALUE"""),6.0)</f>
        <v>6</v>
      </c>
      <c r="CV14" s="199">
        <f>IFERROR(__xludf.DUMMYFUNCTION("""COMPUTED_VALUE"""),2500.0)</f>
        <v>2500</v>
      </c>
      <c r="CW14" s="202">
        <f>IFERROR(__xludf.DUMMYFUNCTION("""COMPUTED_VALUE"""),12.5)</f>
        <v>12.5</v>
      </c>
      <c r="CX14" s="199"/>
      <c r="CY14" s="202">
        <f>IFERROR(__xludf.DUMMYFUNCTION("""COMPUTED_VALUE"""),6.0)</f>
        <v>6</v>
      </c>
      <c r="CZ14" s="199"/>
      <c r="DA14" s="202"/>
      <c r="DB14" s="199">
        <f>IFERROR(__xludf.DUMMYFUNCTION("""COMPUTED_VALUE"""),324.0)</f>
        <v>324</v>
      </c>
      <c r="DC14" s="202">
        <f>IFERROR(__xludf.DUMMYFUNCTION("""COMPUTED_VALUE"""),4.0)</f>
        <v>4</v>
      </c>
      <c r="DD14" s="199">
        <f>IFERROR(__xludf.DUMMYFUNCTION("""COMPUTED_VALUE"""),2500.0)</f>
        <v>2500</v>
      </c>
      <c r="DE14" s="202">
        <f>IFERROR(__xludf.DUMMYFUNCTION("""COMPUTED_VALUE"""),13.0)</f>
        <v>13</v>
      </c>
      <c r="DF14" s="199"/>
      <c r="DG14" s="202">
        <f>IFERROR(__xludf.DUMMYFUNCTION("""COMPUTED_VALUE"""),8.0)</f>
        <v>8</v>
      </c>
      <c r="DH14" s="199"/>
      <c r="DI14" s="202">
        <f>IFERROR(__xludf.DUMMYFUNCTION("""COMPUTED_VALUE"""),13.0)</f>
        <v>13</v>
      </c>
      <c r="DJ14" s="199"/>
      <c r="DK14" s="202">
        <f>IFERROR(__xludf.DUMMYFUNCTION("""COMPUTED_VALUE"""),13.0)</f>
        <v>13</v>
      </c>
      <c r="DL14" s="199"/>
      <c r="DM14" s="202"/>
      <c r="DN14" s="199"/>
      <c r="DO14" s="202"/>
      <c r="DP14" s="199"/>
      <c r="DQ14" s="202">
        <f>IFERROR(__xludf.DUMMYFUNCTION("""COMPUTED_VALUE"""),8.0)</f>
        <v>8</v>
      </c>
      <c r="DR14" s="199"/>
      <c r="DS14" s="202">
        <f>IFERROR(__xludf.DUMMYFUNCTION("""COMPUTED_VALUE"""),8.0)</f>
        <v>8</v>
      </c>
      <c r="DT14" s="199"/>
      <c r="DU14" s="202">
        <f>IFERROR(__xludf.DUMMYFUNCTION("""COMPUTED_VALUE"""),8.0)</f>
        <v>8</v>
      </c>
      <c r="DV14" s="199">
        <f>IFERROR(__xludf.DUMMYFUNCTION("""COMPUTED_VALUE"""),1000.0)</f>
        <v>1000</v>
      </c>
      <c r="DW14" s="202"/>
      <c r="DX14" s="199"/>
      <c r="DY14" s="158"/>
      <c r="DZ14" s="159" t="str">
        <f t="shared" si="3"/>
        <v>Radim Dvořák</v>
      </c>
      <c r="EA14" s="202"/>
      <c r="EB14" s="203"/>
      <c r="EC14" s="202"/>
      <c r="ED14" s="203"/>
      <c r="EE14" s="202"/>
      <c r="EF14" s="203"/>
      <c r="EG14" s="202"/>
      <c r="EH14" s="203"/>
      <c r="EI14" s="202"/>
      <c r="EJ14" s="203"/>
      <c r="EK14" s="202"/>
      <c r="EL14" s="203"/>
      <c r="EM14" s="202"/>
      <c r="EN14" s="203"/>
      <c r="EO14" s="202"/>
      <c r="EP14" s="203"/>
      <c r="EQ14" s="202"/>
      <c r="ER14" s="203"/>
      <c r="ES14" s="202"/>
      <c r="ET14" s="203"/>
      <c r="EU14" s="202"/>
      <c r="EV14" s="203"/>
      <c r="EW14" s="202"/>
      <c r="EX14" s="203"/>
      <c r="EY14" s="202"/>
      <c r="EZ14" s="203"/>
      <c r="FA14" s="202"/>
      <c r="FB14" s="203"/>
      <c r="FC14" s="202"/>
      <c r="FD14" s="203"/>
      <c r="FE14" s="202"/>
      <c r="FF14" s="199"/>
      <c r="FG14" s="202"/>
      <c r="FH14" s="199"/>
      <c r="FI14" s="202"/>
      <c r="FJ14" s="199"/>
      <c r="FK14" s="202"/>
      <c r="FL14" s="199"/>
      <c r="FM14" s="202"/>
      <c r="FN14" s="199"/>
      <c r="FO14" s="202"/>
      <c r="FP14" s="199"/>
      <c r="FQ14" s="202"/>
      <c r="FR14" s="199"/>
      <c r="FS14" s="202"/>
      <c r="FT14" s="199"/>
      <c r="FU14" s="202"/>
      <c r="FV14" s="199"/>
      <c r="FW14" s="202"/>
      <c r="FX14" s="199"/>
      <c r="FY14" s="202"/>
      <c r="FZ14" s="199"/>
      <c r="GA14" s="202"/>
      <c r="GB14" s="199"/>
      <c r="GC14" s="202"/>
      <c r="GD14" s="199"/>
      <c r="GE14" s="202"/>
      <c r="GF14" s="199"/>
      <c r="GG14" s="202"/>
      <c r="GH14" s="199"/>
      <c r="GI14" s="202"/>
      <c r="GJ14" s="199"/>
      <c r="GK14" s="158"/>
      <c r="GL14" s="159" t="str">
        <f t="shared" si="4"/>
        <v>Radim Dvořák</v>
      </c>
      <c r="GM14" s="202"/>
      <c r="GN14" s="203"/>
      <c r="GO14" s="202"/>
      <c r="GP14" s="203"/>
      <c r="GQ14" s="202"/>
      <c r="GR14" s="203"/>
      <c r="GS14" s="202"/>
      <c r="GT14" s="203"/>
      <c r="GU14" s="202"/>
      <c r="GV14" s="203"/>
      <c r="GW14" s="202"/>
      <c r="GX14" s="203"/>
      <c r="GY14" s="202"/>
      <c r="GZ14" s="203"/>
      <c r="HA14" s="202"/>
      <c r="HB14" s="203"/>
      <c r="HC14" s="202"/>
      <c r="HD14" s="203"/>
      <c r="HE14" s="202"/>
      <c r="HF14" s="203"/>
      <c r="HG14" s="202"/>
      <c r="HH14" s="203"/>
      <c r="HI14" s="202"/>
      <c r="HJ14" s="203"/>
      <c r="HK14" s="202"/>
      <c r="HL14" s="203"/>
      <c r="HM14" s="202"/>
      <c r="HN14" s="203"/>
      <c r="HO14" s="202"/>
      <c r="HP14" s="203"/>
      <c r="HQ14" s="202"/>
      <c r="HR14" s="199"/>
      <c r="HS14" s="202"/>
      <c r="HT14" s="199"/>
      <c r="HU14" s="202"/>
      <c r="HV14" s="199"/>
      <c r="HW14" s="202"/>
      <c r="HX14" s="199"/>
      <c r="HY14" s="202"/>
      <c r="HZ14" s="199"/>
      <c r="IA14" s="202"/>
      <c r="IB14" s="199"/>
      <c r="IC14" s="202"/>
      <c r="ID14" s="199"/>
      <c r="IE14" s="202"/>
      <c r="IF14" s="199"/>
      <c r="IG14" s="202"/>
      <c r="IH14" s="199"/>
      <c r="II14" s="202"/>
      <c r="IJ14" s="199"/>
      <c r="IK14" s="202"/>
      <c r="IL14" s="199"/>
      <c r="IM14" s="202"/>
      <c r="IN14" s="199"/>
      <c r="IO14" s="202"/>
      <c r="IP14" s="199"/>
      <c r="IQ14" s="202"/>
      <c r="IR14" s="199"/>
      <c r="IS14" s="202"/>
      <c r="IT14" s="199"/>
      <c r="IU14" s="202"/>
      <c r="IV14" s="199"/>
    </row>
    <row r="15">
      <c r="A15" s="208">
        <f>IFERROR(__xludf.DUMMYFUNCTION("""COMPUTED_VALUE"""),100.0)</f>
        <v>100</v>
      </c>
      <c r="B15" s="231" t="str">
        <f t="shared" si="1"/>
        <v>Vladimír Dudkin</v>
      </c>
      <c r="C15" s="199">
        <f t="shared" ref="C15:BL15" si="14">BO15+EA15+GM15</f>
        <v>0</v>
      </c>
      <c r="D15" s="199">
        <f t="shared" si="14"/>
        <v>0</v>
      </c>
      <c r="E15" s="199">
        <f t="shared" si="14"/>
        <v>0</v>
      </c>
      <c r="F15" s="199">
        <f t="shared" si="14"/>
        <v>0</v>
      </c>
      <c r="G15" s="199">
        <f t="shared" si="14"/>
        <v>0</v>
      </c>
      <c r="H15" s="199">
        <f t="shared" si="14"/>
        <v>0</v>
      </c>
      <c r="I15" s="199">
        <f t="shared" si="14"/>
        <v>0</v>
      </c>
      <c r="J15" s="199">
        <f t="shared" si="14"/>
        <v>0</v>
      </c>
      <c r="K15" s="199">
        <f t="shared" si="14"/>
        <v>0</v>
      </c>
      <c r="L15" s="199">
        <f t="shared" si="14"/>
        <v>0</v>
      </c>
      <c r="M15" s="199">
        <f t="shared" si="14"/>
        <v>0</v>
      </c>
      <c r="N15" s="199">
        <f t="shared" si="14"/>
        <v>0</v>
      </c>
      <c r="O15" s="199">
        <f t="shared" si="14"/>
        <v>0</v>
      </c>
      <c r="P15" s="199">
        <f t="shared" si="14"/>
        <v>0</v>
      </c>
      <c r="Q15" s="199">
        <f t="shared" si="14"/>
        <v>0</v>
      </c>
      <c r="R15" s="199">
        <f t="shared" si="14"/>
        <v>0</v>
      </c>
      <c r="S15" s="199">
        <f t="shared" si="14"/>
        <v>0</v>
      </c>
      <c r="T15" s="199">
        <f t="shared" si="14"/>
        <v>0</v>
      </c>
      <c r="U15" s="199">
        <f t="shared" si="14"/>
        <v>0</v>
      </c>
      <c r="V15" s="199">
        <f t="shared" si="14"/>
        <v>0</v>
      </c>
      <c r="W15" s="199">
        <f t="shared" si="14"/>
        <v>0</v>
      </c>
      <c r="X15" s="199">
        <f t="shared" si="14"/>
        <v>0</v>
      </c>
      <c r="Y15" s="199">
        <f t="shared" si="14"/>
        <v>0</v>
      </c>
      <c r="Z15" s="199">
        <f t="shared" si="14"/>
        <v>0</v>
      </c>
      <c r="AA15" s="199">
        <f t="shared" si="14"/>
        <v>0</v>
      </c>
      <c r="AB15" s="199">
        <f t="shared" si="14"/>
        <v>0</v>
      </c>
      <c r="AC15" s="199">
        <f t="shared" si="14"/>
        <v>0</v>
      </c>
      <c r="AD15" s="199">
        <f t="shared" si="14"/>
        <v>0</v>
      </c>
      <c r="AE15" s="199">
        <f t="shared" si="14"/>
        <v>0</v>
      </c>
      <c r="AF15" s="199">
        <f t="shared" si="14"/>
        <v>0</v>
      </c>
      <c r="AG15" s="199">
        <f t="shared" si="14"/>
        <v>0</v>
      </c>
      <c r="AH15" s="199">
        <f t="shared" si="14"/>
        <v>0</v>
      </c>
      <c r="AI15" s="199">
        <f t="shared" si="14"/>
        <v>0</v>
      </c>
      <c r="AJ15" s="199">
        <f t="shared" si="14"/>
        <v>0</v>
      </c>
      <c r="AK15" s="199">
        <f t="shared" si="14"/>
        <v>0</v>
      </c>
      <c r="AL15" s="199">
        <f t="shared" si="14"/>
        <v>0</v>
      </c>
      <c r="AM15" s="199">
        <f t="shared" si="14"/>
        <v>0</v>
      </c>
      <c r="AN15" s="199">
        <f t="shared" si="14"/>
        <v>0</v>
      </c>
      <c r="AO15" s="199">
        <f t="shared" si="14"/>
        <v>0</v>
      </c>
      <c r="AP15" s="199">
        <f t="shared" si="14"/>
        <v>0</v>
      </c>
      <c r="AQ15" s="199">
        <f t="shared" si="14"/>
        <v>0</v>
      </c>
      <c r="AR15" s="199">
        <f t="shared" si="14"/>
        <v>0</v>
      </c>
      <c r="AS15" s="199">
        <f t="shared" si="14"/>
        <v>0</v>
      </c>
      <c r="AT15" s="199">
        <f t="shared" si="14"/>
        <v>0</v>
      </c>
      <c r="AU15" s="199">
        <f t="shared" si="14"/>
        <v>0</v>
      </c>
      <c r="AV15" s="199">
        <f t="shared" si="14"/>
        <v>0</v>
      </c>
      <c r="AW15" s="199">
        <f t="shared" si="14"/>
        <v>0</v>
      </c>
      <c r="AX15" s="199">
        <f t="shared" si="14"/>
        <v>0</v>
      </c>
      <c r="AY15" s="199">
        <f t="shared" si="14"/>
        <v>0</v>
      </c>
      <c r="AZ15" s="199">
        <f t="shared" si="14"/>
        <v>0</v>
      </c>
      <c r="BA15" s="199">
        <f t="shared" si="14"/>
        <v>0</v>
      </c>
      <c r="BB15" s="199">
        <f t="shared" si="14"/>
        <v>0</v>
      </c>
      <c r="BC15" s="199">
        <f t="shared" si="14"/>
        <v>0</v>
      </c>
      <c r="BD15" s="199">
        <f t="shared" si="14"/>
        <v>0</v>
      </c>
      <c r="BE15" s="199">
        <f t="shared" si="14"/>
        <v>0</v>
      </c>
      <c r="BF15" s="199">
        <f t="shared" si="14"/>
        <v>0</v>
      </c>
      <c r="BG15" s="199">
        <f t="shared" si="14"/>
        <v>0</v>
      </c>
      <c r="BH15" s="199">
        <f t="shared" si="14"/>
        <v>0</v>
      </c>
      <c r="BI15" s="199">
        <f t="shared" si="14"/>
        <v>0</v>
      </c>
      <c r="BJ15" s="199">
        <f t="shared" si="14"/>
        <v>0</v>
      </c>
      <c r="BK15" s="199">
        <f t="shared" si="14"/>
        <v>0</v>
      </c>
      <c r="BL15" s="199">
        <f t="shared" si="14"/>
        <v>0</v>
      </c>
      <c r="BM15" s="158"/>
      <c r="BN15" s="159" t="str">
        <f>IFERROR(__xludf.DUMMYFUNCTION("""COMPUTED_VALUE"""),"Vladimír Dudkin")</f>
        <v>Vladimír Dudkin</v>
      </c>
      <c r="BO15" s="202"/>
      <c r="BP15" s="203"/>
      <c r="BQ15" s="202"/>
      <c r="BR15" s="203"/>
      <c r="BS15" s="202"/>
      <c r="BT15" s="203"/>
      <c r="BU15" s="202"/>
      <c r="BV15" s="203"/>
      <c r="BW15" s="202"/>
      <c r="BX15" s="203"/>
      <c r="BY15" s="202"/>
      <c r="BZ15" s="203"/>
      <c r="CA15" s="202"/>
      <c r="CB15" s="203"/>
      <c r="CC15" s="202"/>
      <c r="CD15" s="203"/>
      <c r="CE15" s="202"/>
      <c r="CF15" s="203"/>
      <c r="CG15" s="202"/>
      <c r="CH15" s="203"/>
      <c r="CI15" s="202"/>
      <c r="CJ15" s="203"/>
      <c r="CK15" s="202"/>
      <c r="CL15" s="203"/>
      <c r="CM15" s="202"/>
      <c r="CN15" s="203"/>
      <c r="CO15" s="202"/>
      <c r="CP15" s="203"/>
      <c r="CQ15" s="202"/>
      <c r="CR15" s="203"/>
      <c r="CS15" s="202"/>
      <c r="CT15" s="199"/>
      <c r="CU15" s="204"/>
      <c r="CV15" s="199"/>
      <c r="CW15" s="204"/>
      <c r="CX15" s="199"/>
      <c r="CY15" s="204"/>
      <c r="CZ15" s="199"/>
      <c r="DA15" s="204"/>
      <c r="DB15" s="199"/>
      <c r="DC15" s="204"/>
      <c r="DD15" s="199"/>
      <c r="DE15" s="202"/>
      <c r="DF15" s="199"/>
      <c r="DG15" s="202"/>
      <c r="DH15" s="199"/>
      <c r="DI15" s="204"/>
      <c r="DJ15" s="199"/>
      <c r="DK15" s="204"/>
      <c r="DL15" s="206"/>
      <c r="DM15" s="204"/>
      <c r="DN15" s="206"/>
      <c r="DO15" s="204"/>
      <c r="DP15" s="199"/>
      <c r="DQ15" s="204"/>
      <c r="DR15" s="199"/>
      <c r="DS15" s="202"/>
      <c r="DT15" s="199"/>
      <c r="DU15" s="202"/>
      <c r="DV15" s="199"/>
      <c r="DW15" s="202"/>
      <c r="DX15" s="199"/>
      <c r="DY15" s="158"/>
      <c r="DZ15" s="159" t="str">
        <f t="shared" si="3"/>
        <v>Vladimír Dudkin</v>
      </c>
      <c r="EA15" s="202"/>
      <c r="EB15" s="203"/>
      <c r="EC15" s="202"/>
      <c r="ED15" s="203"/>
      <c r="EE15" s="202"/>
      <c r="EF15" s="203"/>
      <c r="EG15" s="202"/>
      <c r="EH15" s="203"/>
      <c r="EI15" s="202"/>
      <c r="EJ15" s="203"/>
      <c r="EK15" s="202"/>
      <c r="EL15" s="203"/>
      <c r="EM15" s="202"/>
      <c r="EN15" s="203"/>
      <c r="EO15" s="202"/>
      <c r="EP15" s="203"/>
      <c r="EQ15" s="202"/>
      <c r="ER15" s="203"/>
      <c r="ES15" s="202"/>
      <c r="ET15" s="203"/>
      <c r="EU15" s="202"/>
      <c r="EV15" s="203"/>
      <c r="EW15" s="202"/>
      <c r="EX15" s="203"/>
      <c r="EY15" s="202"/>
      <c r="EZ15" s="203"/>
      <c r="FA15" s="202"/>
      <c r="FB15" s="203"/>
      <c r="FC15" s="202"/>
      <c r="FD15" s="203"/>
      <c r="FE15" s="202"/>
      <c r="FF15" s="199"/>
      <c r="FG15" s="204"/>
      <c r="FH15" s="199"/>
      <c r="FI15" s="204"/>
      <c r="FJ15" s="199"/>
      <c r="FK15" s="204"/>
      <c r="FL15" s="199"/>
      <c r="FM15" s="204"/>
      <c r="FN15" s="199"/>
      <c r="FO15" s="204"/>
      <c r="FP15" s="199"/>
      <c r="FQ15" s="202"/>
      <c r="FR15" s="199"/>
      <c r="FS15" s="202"/>
      <c r="FT15" s="199"/>
      <c r="FU15" s="204"/>
      <c r="FV15" s="199"/>
      <c r="FW15" s="204"/>
      <c r="FX15" s="206"/>
      <c r="FY15" s="204"/>
      <c r="FZ15" s="206"/>
      <c r="GA15" s="204"/>
      <c r="GB15" s="199"/>
      <c r="GC15" s="204"/>
      <c r="GD15" s="199"/>
      <c r="GE15" s="202"/>
      <c r="GF15" s="199"/>
      <c r="GG15" s="202"/>
      <c r="GH15" s="199"/>
      <c r="GI15" s="202"/>
      <c r="GJ15" s="199"/>
      <c r="GK15" s="158"/>
      <c r="GL15" s="159" t="str">
        <f t="shared" si="4"/>
        <v>Vladimír Dudkin</v>
      </c>
      <c r="GM15" s="202"/>
      <c r="GN15" s="203"/>
      <c r="GO15" s="202"/>
      <c r="GP15" s="203"/>
      <c r="GQ15" s="202"/>
      <c r="GR15" s="203"/>
      <c r="GS15" s="202"/>
      <c r="GT15" s="203"/>
      <c r="GU15" s="202"/>
      <c r="GV15" s="203"/>
      <c r="GW15" s="202"/>
      <c r="GX15" s="203"/>
      <c r="GY15" s="202"/>
      <c r="GZ15" s="203"/>
      <c r="HA15" s="202"/>
      <c r="HB15" s="203"/>
      <c r="HC15" s="202"/>
      <c r="HD15" s="203"/>
      <c r="HE15" s="202"/>
      <c r="HF15" s="203"/>
      <c r="HG15" s="202"/>
      <c r="HH15" s="203"/>
      <c r="HI15" s="202"/>
      <c r="HJ15" s="203"/>
      <c r="HK15" s="202"/>
      <c r="HL15" s="203"/>
      <c r="HM15" s="202"/>
      <c r="HN15" s="203"/>
      <c r="HO15" s="202"/>
      <c r="HP15" s="203"/>
      <c r="HQ15" s="202"/>
      <c r="HR15" s="199"/>
      <c r="HS15" s="204"/>
      <c r="HT15" s="199"/>
      <c r="HU15" s="204"/>
      <c r="HV15" s="199"/>
      <c r="HW15" s="204"/>
      <c r="HX15" s="199"/>
      <c r="HY15" s="204"/>
      <c r="HZ15" s="199"/>
      <c r="IA15" s="204"/>
      <c r="IB15" s="199"/>
      <c r="IC15" s="202"/>
      <c r="ID15" s="199"/>
      <c r="IE15" s="202"/>
      <c r="IF15" s="199"/>
      <c r="IG15" s="204"/>
      <c r="IH15" s="199"/>
      <c r="II15" s="204"/>
      <c r="IJ15" s="206"/>
      <c r="IK15" s="204"/>
      <c r="IL15" s="206"/>
      <c r="IM15" s="204"/>
      <c r="IN15" s="199"/>
      <c r="IO15" s="204"/>
      <c r="IP15" s="199"/>
      <c r="IQ15" s="202"/>
      <c r="IR15" s="199"/>
      <c r="IS15" s="202"/>
      <c r="IT15" s="199"/>
      <c r="IU15" s="202"/>
      <c r="IV15" s="199"/>
    </row>
    <row r="16">
      <c r="A16" s="208">
        <f>IFERROR(__xludf.DUMMYFUNCTION("""COMPUTED_VALUE"""),100.0)</f>
        <v>100</v>
      </c>
      <c r="B16" s="231" t="str">
        <f t="shared" si="1"/>
        <v>Jakub Kouřimský</v>
      </c>
      <c r="C16" s="199">
        <f t="shared" ref="C16:BL16" si="15">BO16+EA16+GM16</f>
        <v>0</v>
      </c>
      <c r="D16" s="199">
        <f t="shared" si="15"/>
        <v>0</v>
      </c>
      <c r="E16" s="199">
        <f t="shared" si="15"/>
        <v>0</v>
      </c>
      <c r="F16" s="199">
        <f t="shared" si="15"/>
        <v>0</v>
      </c>
      <c r="G16" s="199">
        <f t="shared" si="15"/>
        <v>0</v>
      </c>
      <c r="H16" s="199">
        <f t="shared" si="15"/>
        <v>0</v>
      </c>
      <c r="I16" s="199">
        <f t="shared" si="15"/>
        <v>0</v>
      </c>
      <c r="J16" s="199">
        <f t="shared" si="15"/>
        <v>0</v>
      </c>
      <c r="K16" s="199">
        <f t="shared" si="15"/>
        <v>0</v>
      </c>
      <c r="L16" s="199">
        <f t="shared" si="15"/>
        <v>0</v>
      </c>
      <c r="M16" s="199">
        <f t="shared" si="15"/>
        <v>0</v>
      </c>
      <c r="N16" s="199">
        <f t="shared" si="15"/>
        <v>0</v>
      </c>
      <c r="O16" s="199">
        <f t="shared" si="15"/>
        <v>0</v>
      </c>
      <c r="P16" s="199">
        <f t="shared" si="15"/>
        <v>0</v>
      </c>
      <c r="Q16" s="199">
        <f t="shared" si="15"/>
        <v>0</v>
      </c>
      <c r="R16" s="199">
        <f t="shared" si="15"/>
        <v>0</v>
      </c>
      <c r="S16" s="199">
        <f t="shared" si="15"/>
        <v>0</v>
      </c>
      <c r="T16" s="199">
        <f t="shared" si="15"/>
        <v>0</v>
      </c>
      <c r="U16" s="199">
        <f t="shared" si="15"/>
        <v>0</v>
      </c>
      <c r="V16" s="199">
        <f t="shared" si="15"/>
        <v>0</v>
      </c>
      <c r="W16" s="199">
        <f t="shared" si="15"/>
        <v>0</v>
      </c>
      <c r="X16" s="199">
        <f t="shared" si="15"/>
        <v>0</v>
      </c>
      <c r="Y16" s="199">
        <f t="shared" si="15"/>
        <v>0</v>
      </c>
      <c r="Z16" s="199">
        <f t="shared" si="15"/>
        <v>0</v>
      </c>
      <c r="AA16" s="199">
        <f t="shared" si="15"/>
        <v>0</v>
      </c>
      <c r="AB16" s="199">
        <f t="shared" si="15"/>
        <v>0</v>
      </c>
      <c r="AC16" s="199">
        <f t="shared" si="15"/>
        <v>0</v>
      </c>
      <c r="AD16" s="199">
        <f t="shared" si="15"/>
        <v>0</v>
      </c>
      <c r="AE16" s="199">
        <f t="shared" si="15"/>
        <v>0</v>
      </c>
      <c r="AF16" s="199">
        <f t="shared" si="15"/>
        <v>0</v>
      </c>
      <c r="AG16" s="199">
        <f t="shared" si="15"/>
        <v>0</v>
      </c>
      <c r="AH16" s="199">
        <f t="shared" si="15"/>
        <v>0</v>
      </c>
      <c r="AI16" s="199">
        <f t="shared" si="15"/>
        <v>0</v>
      </c>
      <c r="AJ16" s="199">
        <f t="shared" si="15"/>
        <v>0</v>
      </c>
      <c r="AK16" s="199">
        <f t="shared" si="15"/>
        <v>0</v>
      </c>
      <c r="AL16" s="199">
        <f t="shared" si="15"/>
        <v>0</v>
      </c>
      <c r="AM16" s="199">
        <f t="shared" si="15"/>
        <v>0</v>
      </c>
      <c r="AN16" s="199">
        <f t="shared" si="15"/>
        <v>0</v>
      </c>
      <c r="AO16" s="199">
        <f t="shared" si="15"/>
        <v>0</v>
      </c>
      <c r="AP16" s="199">
        <f t="shared" si="15"/>
        <v>0</v>
      </c>
      <c r="AQ16" s="199">
        <f t="shared" si="15"/>
        <v>0</v>
      </c>
      <c r="AR16" s="199">
        <f t="shared" si="15"/>
        <v>0</v>
      </c>
      <c r="AS16" s="199">
        <f t="shared" si="15"/>
        <v>0</v>
      </c>
      <c r="AT16" s="199">
        <f t="shared" si="15"/>
        <v>0</v>
      </c>
      <c r="AU16" s="199">
        <f t="shared" si="15"/>
        <v>0</v>
      </c>
      <c r="AV16" s="199">
        <f t="shared" si="15"/>
        <v>0</v>
      </c>
      <c r="AW16" s="199">
        <f t="shared" si="15"/>
        <v>0</v>
      </c>
      <c r="AX16" s="199">
        <f t="shared" si="15"/>
        <v>0</v>
      </c>
      <c r="AY16" s="199">
        <f t="shared" si="15"/>
        <v>0</v>
      </c>
      <c r="AZ16" s="199">
        <f t="shared" si="15"/>
        <v>0</v>
      </c>
      <c r="BA16" s="199">
        <f t="shared" si="15"/>
        <v>0</v>
      </c>
      <c r="BB16" s="199">
        <f t="shared" si="15"/>
        <v>0</v>
      </c>
      <c r="BC16" s="199">
        <f t="shared" si="15"/>
        <v>0</v>
      </c>
      <c r="BD16" s="199">
        <f t="shared" si="15"/>
        <v>0</v>
      </c>
      <c r="BE16" s="199">
        <f t="shared" si="15"/>
        <v>0</v>
      </c>
      <c r="BF16" s="199">
        <f t="shared" si="15"/>
        <v>0</v>
      </c>
      <c r="BG16" s="199">
        <f t="shared" si="15"/>
        <v>0</v>
      </c>
      <c r="BH16" s="199">
        <f t="shared" si="15"/>
        <v>0</v>
      </c>
      <c r="BI16" s="199">
        <f t="shared" si="15"/>
        <v>0</v>
      </c>
      <c r="BJ16" s="199">
        <f t="shared" si="15"/>
        <v>0</v>
      </c>
      <c r="BK16" s="199">
        <f t="shared" si="15"/>
        <v>0</v>
      </c>
      <c r="BL16" s="199">
        <f t="shared" si="15"/>
        <v>0</v>
      </c>
      <c r="BM16" s="158"/>
      <c r="BN16" s="159" t="str">
        <f>IFERROR(__xludf.DUMMYFUNCTION("""COMPUTED_VALUE"""),"Jakub Kouřimský")</f>
        <v>Jakub Kouřimský</v>
      </c>
      <c r="BO16" s="202"/>
      <c r="BP16" s="203"/>
      <c r="BQ16" s="202"/>
      <c r="BR16" s="203"/>
      <c r="BS16" s="202"/>
      <c r="BT16" s="203"/>
      <c r="BU16" s="202"/>
      <c r="BV16" s="203"/>
      <c r="BW16" s="202"/>
      <c r="BX16" s="203"/>
      <c r="BY16" s="202"/>
      <c r="BZ16" s="203"/>
      <c r="CA16" s="202"/>
      <c r="CB16" s="203"/>
      <c r="CC16" s="202"/>
      <c r="CD16" s="203"/>
      <c r="CE16" s="202"/>
      <c r="CF16" s="203"/>
      <c r="CG16" s="202"/>
      <c r="CH16" s="203"/>
      <c r="CI16" s="202"/>
      <c r="CJ16" s="203"/>
      <c r="CK16" s="202"/>
      <c r="CL16" s="203"/>
      <c r="CM16" s="202"/>
      <c r="CN16" s="203"/>
      <c r="CO16" s="202"/>
      <c r="CP16" s="203"/>
      <c r="CQ16" s="202"/>
      <c r="CR16" s="203"/>
      <c r="CS16" s="202"/>
      <c r="CT16" s="199"/>
      <c r="CU16" s="204"/>
      <c r="CV16" s="199"/>
      <c r="CW16" s="202"/>
      <c r="CX16" s="199"/>
      <c r="CY16" s="202"/>
      <c r="CZ16" s="199"/>
      <c r="DA16" s="202"/>
      <c r="DB16" s="199"/>
      <c r="DC16" s="202"/>
      <c r="DD16" s="199"/>
      <c r="DE16" s="204"/>
      <c r="DF16" s="199"/>
      <c r="DG16" s="202"/>
      <c r="DH16" s="199"/>
      <c r="DI16" s="202"/>
      <c r="DJ16" s="199"/>
      <c r="DK16" s="202"/>
      <c r="DL16" s="199"/>
      <c r="DM16" s="202"/>
      <c r="DN16" s="199"/>
      <c r="DO16" s="202"/>
      <c r="DP16" s="199"/>
      <c r="DQ16" s="202"/>
      <c r="DR16" s="199"/>
      <c r="DS16" s="202"/>
      <c r="DT16" s="199"/>
      <c r="DU16" s="202"/>
      <c r="DV16" s="199"/>
      <c r="DW16" s="202"/>
      <c r="DX16" s="199"/>
      <c r="DY16" s="158"/>
      <c r="DZ16" s="159" t="str">
        <f t="shared" si="3"/>
        <v>Jakub Kouřimský</v>
      </c>
      <c r="EA16" s="202"/>
      <c r="EB16" s="203"/>
      <c r="EC16" s="202"/>
      <c r="ED16" s="203"/>
      <c r="EE16" s="202"/>
      <c r="EF16" s="203"/>
      <c r="EG16" s="202"/>
      <c r="EH16" s="203"/>
      <c r="EI16" s="202"/>
      <c r="EJ16" s="203"/>
      <c r="EK16" s="202"/>
      <c r="EL16" s="203"/>
      <c r="EM16" s="202"/>
      <c r="EN16" s="203"/>
      <c r="EO16" s="202"/>
      <c r="EP16" s="203"/>
      <c r="EQ16" s="202"/>
      <c r="ER16" s="203"/>
      <c r="ES16" s="202"/>
      <c r="ET16" s="203"/>
      <c r="EU16" s="202"/>
      <c r="EV16" s="203"/>
      <c r="EW16" s="202"/>
      <c r="EX16" s="203"/>
      <c r="EY16" s="202"/>
      <c r="EZ16" s="203"/>
      <c r="FA16" s="202"/>
      <c r="FB16" s="203"/>
      <c r="FC16" s="202"/>
      <c r="FD16" s="203"/>
      <c r="FE16" s="202"/>
      <c r="FF16" s="199"/>
      <c r="FG16" s="204"/>
      <c r="FH16" s="199"/>
      <c r="FI16" s="202"/>
      <c r="FJ16" s="199"/>
      <c r="FK16" s="202"/>
      <c r="FL16" s="199"/>
      <c r="FM16" s="202"/>
      <c r="FN16" s="199"/>
      <c r="FO16" s="202"/>
      <c r="FP16" s="199"/>
      <c r="FQ16" s="204"/>
      <c r="FR16" s="199"/>
      <c r="FS16" s="202"/>
      <c r="FT16" s="199"/>
      <c r="FU16" s="202"/>
      <c r="FV16" s="199"/>
      <c r="FW16" s="202"/>
      <c r="FX16" s="199"/>
      <c r="FY16" s="202"/>
      <c r="FZ16" s="199"/>
      <c r="GA16" s="202"/>
      <c r="GB16" s="199"/>
      <c r="GC16" s="202"/>
      <c r="GD16" s="199"/>
      <c r="GE16" s="202"/>
      <c r="GF16" s="199"/>
      <c r="GG16" s="202"/>
      <c r="GH16" s="199"/>
      <c r="GI16" s="202"/>
      <c r="GJ16" s="199"/>
      <c r="GK16" s="158"/>
      <c r="GL16" s="159" t="str">
        <f t="shared" si="4"/>
        <v>Jakub Kouřimský</v>
      </c>
      <c r="GM16" s="202"/>
      <c r="GN16" s="203"/>
      <c r="GO16" s="202"/>
      <c r="GP16" s="203"/>
      <c r="GQ16" s="202"/>
      <c r="GR16" s="203"/>
      <c r="GS16" s="202"/>
      <c r="GT16" s="203"/>
      <c r="GU16" s="202"/>
      <c r="GV16" s="203"/>
      <c r="GW16" s="202"/>
      <c r="GX16" s="203"/>
      <c r="GY16" s="202"/>
      <c r="GZ16" s="203"/>
      <c r="HA16" s="202"/>
      <c r="HB16" s="203"/>
      <c r="HC16" s="202"/>
      <c r="HD16" s="203"/>
      <c r="HE16" s="202"/>
      <c r="HF16" s="203"/>
      <c r="HG16" s="202"/>
      <c r="HH16" s="203"/>
      <c r="HI16" s="202"/>
      <c r="HJ16" s="203"/>
      <c r="HK16" s="202"/>
      <c r="HL16" s="203"/>
      <c r="HM16" s="202"/>
      <c r="HN16" s="203"/>
      <c r="HO16" s="202"/>
      <c r="HP16" s="203"/>
      <c r="HQ16" s="202"/>
      <c r="HR16" s="199"/>
      <c r="HS16" s="204"/>
      <c r="HT16" s="199"/>
      <c r="HU16" s="202"/>
      <c r="HV16" s="199"/>
      <c r="HW16" s="202"/>
      <c r="HX16" s="199"/>
      <c r="HY16" s="202"/>
      <c r="HZ16" s="199"/>
      <c r="IA16" s="202"/>
      <c r="IB16" s="199"/>
      <c r="IC16" s="204"/>
      <c r="ID16" s="199"/>
      <c r="IE16" s="202"/>
      <c r="IF16" s="199"/>
      <c r="IG16" s="202"/>
      <c r="IH16" s="199"/>
      <c r="II16" s="202"/>
      <c r="IJ16" s="199"/>
      <c r="IK16" s="202"/>
      <c r="IL16" s="199"/>
      <c r="IM16" s="202"/>
      <c r="IN16" s="199"/>
      <c r="IO16" s="202"/>
      <c r="IP16" s="199"/>
      <c r="IQ16" s="202"/>
      <c r="IR16" s="199"/>
      <c r="IS16" s="202"/>
      <c r="IT16" s="199"/>
      <c r="IU16" s="202"/>
      <c r="IV16" s="199"/>
    </row>
    <row r="17">
      <c r="A17" s="208">
        <f>IFERROR(__xludf.DUMMYFUNCTION("""COMPUTED_VALUE"""),100.0)</f>
        <v>100</v>
      </c>
      <c r="B17" s="231" t="str">
        <f t="shared" si="1"/>
        <v>Filip Fux</v>
      </c>
      <c r="C17" s="199">
        <f t="shared" ref="C17:BL17" si="16">BO17+EA17+GM17</f>
        <v>0</v>
      </c>
      <c r="D17" s="199">
        <f t="shared" si="16"/>
        <v>0</v>
      </c>
      <c r="E17" s="199">
        <f t="shared" si="16"/>
        <v>0</v>
      </c>
      <c r="F17" s="199">
        <f t="shared" si="16"/>
        <v>0</v>
      </c>
      <c r="G17" s="199">
        <f t="shared" si="16"/>
        <v>0</v>
      </c>
      <c r="H17" s="199">
        <f t="shared" si="16"/>
        <v>0</v>
      </c>
      <c r="I17" s="199">
        <f t="shared" si="16"/>
        <v>0</v>
      </c>
      <c r="J17" s="199">
        <f t="shared" si="16"/>
        <v>0</v>
      </c>
      <c r="K17" s="199">
        <f t="shared" si="16"/>
        <v>0</v>
      </c>
      <c r="L17" s="199">
        <f t="shared" si="16"/>
        <v>0</v>
      </c>
      <c r="M17" s="199">
        <f t="shared" si="16"/>
        <v>0</v>
      </c>
      <c r="N17" s="199">
        <f t="shared" si="16"/>
        <v>0</v>
      </c>
      <c r="O17" s="199">
        <f t="shared" si="16"/>
        <v>0</v>
      </c>
      <c r="P17" s="199">
        <f t="shared" si="16"/>
        <v>0</v>
      </c>
      <c r="Q17" s="199">
        <f t="shared" si="16"/>
        <v>0</v>
      </c>
      <c r="R17" s="199">
        <f t="shared" si="16"/>
        <v>0</v>
      </c>
      <c r="S17" s="199">
        <f t="shared" si="16"/>
        <v>0</v>
      </c>
      <c r="T17" s="199">
        <f t="shared" si="16"/>
        <v>0</v>
      </c>
      <c r="U17" s="199">
        <f t="shared" si="16"/>
        <v>0</v>
      </c>
      <c r="V17" s="199">
        <f t="shared" si="16"/>
        <v>0</v>
      </c>
      <c r="W17" s="199">
        <f t="shared" si="16"/>
        <v>0</v>
      </c>
      <c r="X17" s="199">
        <f t="shared" si="16"/>
        <v>0</v>
      </c>
      <c r="Y17" s="199">
        <f t="shared" si="16"/>
        <v>0</v>
      </c>
      <c r="Z17" s="199">
        <f t="shared" si="16"/>
        <v>0</v>
      </c>
      <c r="AA17" s="199">
        <f t="shared" si="16"/>
        <v>0</v>
      </c>
      <c r="AB17" s="199">
        <f t="shared" si="16"/>
        <v>0</v>
      </c>
      <c r="AC17" s="199">
        <f t="shared" si="16"/>
        <v>0</v>
      </c>
      <c r="AD17" s="199">
        <f t="shared" si="16"/>
        <v>0</v>
      </c>
      <c r="AE17" s="199">
        <f t="shared" si="16"/>
        <v>0</v>
      </c>
      <c r="AF17" s="199">
        <f t="shared" si="16"/>
        <v>0</v>
      </c>
      <c r="AG17" s="199">
        <f t="shared" si="16"/>
        <v>0</v>
      </c>
      <c r="AH17" s="199">
        <f t="shared" si="16"/>
        <v>0</v>
      </c>
      <c r="AI17" s="199">
        <f t="shared" si="16"/>
        <v>0</v>
      </c>
      <c r="AJ17" s="199">
        <f t="shared" si="16"/>
        <v>0</v>
      </c>
      <c r="AK17" s="199">
        <f t="shared" si="16"/>
        <v>0</v>
      </c>
      <c r="AL17" s="199">
        <f t="shared" si="16"/>
        <v>0</v>
      </c>
      <c r="AM17" s="199">
        <f t="shared" si="16"/>
        <v>0</v>
      </c>
      <c r="AN17" s="199">
        <f t="shared" si="16"/>
        <v>0</v>
      </c>
      <c r="AO17" s="199">
        <f t="shared" si="16"/>
        <v>0</v>
      </c>
      <c r="AP17" s="199">
        <f t="shared" si="16"/>
        <v>0</v>
      </c>
      <c r="AQ17" s="199">
        <f t="shared" si="16"/>
        <v>0</v>
      </c>
      <c r="AR17" s="199">
        <f t="shared" si="16"/>
        <v>0</v>
      </c>
      <c r="AS17" s="199">
        <f t="shared" si="16"/>
        <v>0</v>
      </c>
      <c r="AT17" s="199">
        <f t="shared" si="16"/>
        <v>0</v>
      </c>
      <c r="AU17" s="199">
        <f t="shared" si="16"/>
        <v>0</v>
      </c>
      <c r="AV17" s="199">
        <f t="shared" si="16"/>
        <v>0</v>
      </c>
      <c r="AW17" s="199">
        <f t="shared" si="16"/>
        <v>0</v>
      </c>
      <c r="AX17" s="199">
        <f t="shared" si="16"/>
        <v>0</v>
      </c>
      <c r="AY17" s="199">
        <f t="shared" si="16"/>
        <v>0</v>
      </c>
      <c r="AZ17" s="199">
        <f t="shared" si="16"/>
        <v>0</v>
      </c>
      <c r="BA17" s="199">
        <f t="shared" si="16"/>
        <v>0</v>
      </c>
      <c r="BB17" s="199">
        <f t="shared" si="16"/>
        <v>0</v>
      </c>
      <c r="BC17" s="199">
        <f t="shared" si="16"/>
        <v>0</v>
      </c>
      <c r="BD17" s="199">
        <f t="shared" si="16"/>
        <v>0</v>
      </c>
      <c r="BE17" s="199">
        <f t="shared" si="16"/>
        <v>0</v>
      </c>
      <c r="BF17" s="199">
        <f t="shared" si="16"/>
        <v>0</v>
      </c>
      <c r="BG17" s="199">
        <f t="shared" si="16"/>
        <v>0</v>
      </c>
      <c r="BH17" s="199">
        <f t="shared" si="16"/>
        <v>0</v>
      </c>
      <c r="BI17" s="199">
        <f t="shared" si="16"/>
        <v>0</v>
      </c>
      <c r="BJ17" s="199">
        <f t="shared" si="16"/>
        <v>0</v>
      </c>
      <c r="BK17" s="199">
        <f t="shared" si="16"/>
        <v>0</v>
      </c>
      <c r="BL17" s="199">
        <f t="shared" si="16"/>
        <v>0</v>
      </c>
      <c r="BM17" s="158"/>
      <c r="BN17" s="159" t="str">
        <f>IFERROR(__xludf.DUMMYFUNCTION("""COMPUTED_VALUE"""),"Filip Fux")</f>
        <v>Filip Fux</v>
      </c>
      <c r="BO17" s="202"/>
      <c r="BP17" s="203"/>
      <c r="BQ17" s="202"/>
      <c r="BR17" s="203"/>
      <c r="BS17" s="202"/>
      <c r="BT17" s="203"/>
      <c r="BU17" s="202"/>
      <c r="BV17" s="203"/>
      <c r="BW17" s="202"/>
      <c r="BX17" s="203"/>
      <c r="BY17" s="202"/>
      <c r="BZ17" s="203"/>
      <c r="CA17" s="202"/>
      <c r="CB17" s="203"/>
      <c r="CC17" s="202"/>
      <c r="CD17" s="203"/>
      <c r="CE17" s="202"/>
      <c r="CF17" s="203"/>
      <c r="CG17" s="202"/>
      <c r="CH17" s="203"/>
      <c r="CI17" s="202"/>
      <c r="CJ17" s="203"/>
      <c r="CK17" s="202"/>
      <c r="CL17" s="203"/>
      <c r="CM17" s="202"/>
      <c r="CN17" s="203"/>
      <c r="CO17" s="202"/>
      <c r="CP17" s="203"/>
      <c r="CQ17" s="202"/>
      <c r="CR17" s="203"/>
      <c r="CS17" s="202"/>
      <c r="CT17" s="199"/>
      <c r="CU17" s="202"/>
      <c r="CV17" s="199"/>
      <c r="CW17" s="202"/>
      <c r="CX17" s="199"/>
      <c r="CY17" s="202"/>
      <c r="CZ17" s="199"/>
      <c r="DA17" s="202"/>
      <c r="DB17" s="199"/>
      <c r="DC17" s="202"/>
      <c r="DD17" s="199"/>
      <c r="DE17" s="202"/>
      <c r="DF17" s="199"/>
      <c r="DG17" s="202"/>
      <c r="DH17" s="199"/>
      <c r="DI17" s="202"/>
      <c r="DJ17" s="199"/>
      <c r="DK17" s="202"/>
      <c r="DL17" s="199"/>
      <c r="DM17" s="202"/>
      <c r="DN17" s="199"/>
      <c r="DO17" s="202"/>
      <c r="DP17" s="199"/>
      <c r="DQ17" s="202"/>
      <c r="DR17" s="199"/>
      <c r="DS17" s="202"/>
      <c r="DT17" s="199"/>
      <c r="DU17" s="202"/>
      <c r="DV17" s="199"/>
      <c r="DW17" s="202"/>
      <c r="DX17" s="199"/>
      <c r="DY17" s="158"/>
      <c r="DZ17" s="159" t="str">
        <f t="shared" si="3"/>
        <v>Filip Fux</v>
      </c>
      <c r="EA17" s="202"/>
      <c r="EB17" s="203"/>
      <c r="EC17" s="202"/>
      <c r="ED17" s="203"/>
      <c r="EE17" s="202"/>
      <c r="EF17" s="203"/>
      <c r="EG17" s="202"/>
      <c r="EH17" s="203"/>
      <c r="EI17" s="202"/>
      <c r="EJ17" s="203"/>
      <c r="EK17" s="202"/>
      <c r="EL17" s="203"/>
      <c r="EM17" s="202"/>
      <c r="EN17" s="203"/>
      <c r="EO17" s="202"/>
      <c r="EP17" s="203"/>
      <c r="EQ17" s="202"/>
      <c r="ER17" s="203"/>
      <c r="ES17" s="202"/>
      <c r="ET17" s="203"/>
      <c r="EU17" s="202"/>
      <c r="EV17" s="203"/>
      <c r="EW17" s="202"/>
      <c r="EX17" s="203"/>
      <c r="EY17" s="202"/>
      <c r="EZ17" s="203"/>
      <c r="FA17" s="202"/>
      <c r="FB17" s="203"/>
      <c r="FC17" s="202"/>
      <c r="FD17" s="203"/>
      <c r="FE17" s="202"/>
      <c r="FF17" s="199"/>
      <c r="FG17" s="202"/>
      <c r="FH17" s="199"/>
      <c r="FI17" s="202"/>
      <c r="FJ17" s="199"/>
      <c r="FK17" s="202"/>
      <c r="FL17" s="199"/>
      <c r="FM17" s="202"/>
      <c r="FN17" s="199"/>
      <c r="FO17" s="202"/>
      <c r="FP17" s="199"/>
      <c r="FQ17" s="202"/>
      <c r="FR17" s="199"/>
      <c r="FS17" s="202"/>
      <c r="FT17" s="199"/>
      <c r="FU17" s="202"/>
      <c r="FV17" s="199"/>
      <c r="FW17" s="202"/>
      <c r="FX17" s="199"/>
      <c r="FY17" s="202"/>
      <c r="FZ17" s="199"/>
      <c r="GA17" s="202"/>
      <c r="GB17" s="199"/>
      <c r="GC17" s="202"/>
      <c r="GD17" s="199"/>
      <c r="GE17" s="202"/>
      <c r="GF17" s="199"/>
      <c r="GG17" s="202"/>
      <c r="GH17" s="199"/>
      <c r="GI17" s="202"/>
      <c r="GJ17" s="199"/>
      <c r="GK17" s="158"/>
      <c r="GL17" s="159" t="str">
        <f t="shared" si="4"/>
        <v>Filip Fux</v>
      </c>
      <c r="GM17" s="202"/>
      <c r="GN17" s="203"/>
      <c r="GO17" s="202"/>
      <c r="GP17" s="203"/>
      <c r="GQ17" s="202"/>
      <c r="GR17" s="203"/>
      <c r="GS17" s="202"/>
      <c r="GT17" s="203"/>
      <c r="GU17" s="202"/>
      <c r="GV17" s="203"/>
      <c r="GW17" s="202"/>
      <c r="GX17" s="203"/>
      <c r="GY17" s="202"/>
      <c r="GZ17" s="203"/>
      <c r="HA17" s="202"/>
      <c r="HB17" s="203"/>
      <c r="HC17" s="202"/>
      <c r="HD17" s="203"/>
      <c r="HE17" s="202"/>
      <c r="HF17" s="203"/>
      <c r="HG17" s="202"/>
      <c r="HH17" s="203"/>
      <c r="HI17" s="202"/>
      <c r="HJ17" s="203"/>
      <c r="HK17" s="202"/>
      <c r="HL17" s="203"/>
      <c r="HM17" s="202"/>
      <c r="HN17" s="203"/>
      <c r="HO17" s="202"/>
      <c r="HP17" s="203"/>
      <c r="HQ17" s="202"/>
      <c r="HR17" s="199"/>
      <c r="HS17" s="202"/>
      <c r="HT17" s="199"/>
      <c r="HU17" s="202"/>
      <c r="HV17" s="199"/>
      <c r="HW17" s="202"/>
      <c r="HX17" s="199"/>
      <c r="HY17" s="202"/>
      <c r="HZ17" s="199"/>
      <c r="IA17" s="202"/>
      <c r="IB17" s="199"/>
      <c r="IC17" s="202"/>
      <c r="ID17" s="199"/>
      <c r="IE17" s="202"/>
      <c r="IF17" s="199"/>
      <c r="IG17" s="202"/>
      <c r="IH17" s="199"/>
      <c r="II17" s="202"/>
      <c r="IJ17" s="199"/>
      <c r="IK17" s="202"/>
      <c r="IL17" s="199"/>
      <c r="IM17" s="202"/>
      <c r="IN17" s="199"/>
      <c r="IO17" s="202"/>
      <c r="IP17" s="199"/>
      <c r="IQ17" s="202"/>
      <c r="IR17" s="199"/>
      <c r="IS17" s="202"/>
      <c r="IT17" s="199"/>
      <c r="IU17" s="202"/>
      <c r="IV17" s="199"/>
    </row>
    <row r="18">
      <c r="A18" s="208">
        <f>IFERROR(__xludf.DUMMYFUNCTION("""COMPUTED_VALUE"""),100.0)</f>
        <v>100</v>
      </c>
      <c r="B18" s="231" t="str">
        <f t="shared" si="1"/>
        <v>Martin Štěpánek</v>
      </c>
      <c r="C18" s="199">
        <f t="shared" ref="C18:BL18" si="17">BO18+EA18+GM18</f>
        <v>0</v>
      </c>
      <c r="D18" s="199">
        <f t="shared" si="17"/>
        <v>0</v>
      </c>
      <c r="E18" s="199">
        <f t="shared" si="17"/>
        <v>0</v>
      </c>
      <c r="F18" s="199">
        <f t="shared" si="17"/>
        <v>0</v>
      </c>
      <c r="G18" s="199">
        <f t="shared" si="17"/>
        <v>0</v>
      </c>
      <c r="H18" s="199">
        <f t="shared" si="17"/>
        <v>0</v>
      </c>
      <c r="I18" s="199">
        <f t="shared" si="17"/>
        <v>0</v>
      </c>
      <c r="J18" s="199">
        <f t="shared" si="17"/>
        <v>0</v>
      </c>
      <c r="K18" s="199">
        <f t="shared" si="17"/>
        <v>0</v>
      </c>
      <c r="L18" s="199">
        <f t="shared" si="17"/>
        <v>0</v>
      </c>
      <c r="M18" s="199">
        <f t="shared" si="17"/>
        <v>0</v>
      </c>
      <c r="N18" s="199">
        <f t="shared" si="17"/>
        <v>0</v>
      </c>
      <c r="O18" s="199">
        <f t="shared" si="17"/>
        <v>0</v>
      </c>
      <c r="P18" s="199">
        <f t="shared" si="17"/>
        <v>0</v>
      </c>
      <c r="Q18" s="199">
        <f t="shared" si="17"/>
        <v>0</v>
      </c>
      <c r="R18" s="199">
        <f t="shared" si="17"/>
        <v>0</v>
      </c>
      <c r="S18" s="199">
        <f t="shared" si="17"/>
        <v>0</v>
      </c>
      <c r="T18" s="199">
        <f t="shared" si="17"/>
        <v>0</v>
      </c>
      <c r="U18" s="199">
        <f t="shared" si="17"/>
        <v>0</v>
      </c>
      <c r="V18" s="199">
        <f t="shared" si="17"/>
        <v>0</v>
      </c>
      <c r="W18" s="199">
        <f t="shared" si="17"/>
        <v>0</v>
      </c>
      <c r="X18" s="199">
        <f t="shared" si="17"/>
        <v>0</v>
      </c>
      <c r="Y18" s="199">
        <f t="shared" si="17"/>
        <v>0</v>
      </c>
      <c r="Z18" s="199">
        <f t="shared" si="17"/>
        <v>0</v>
      </c>
      <c r="AA18" s="199">
        <f t="shared" si="17"/>
        <v>0</v>
      </c>
      <c r="AB18" s="199">
        <f t="shared" si="17"/>
        <v>0</v>
      </c>
      <c r="AC18" s="199">
        <f t="shared" si="17"/>
        <v>0</v>
      </c>
      <c r="AD18" s="199">
        <f t="shared" si="17"/>
        <v>0</v>
      </c>
      <c r="AE18" s="199">
        <f t="shared" si="17"/>
        <v>0</v>
      </c>
      <c r="AF18" s="199">
        <f t="shared" si="17"/>
        <v>0</v>
      </c>
      <c r="AG18" s="199">
        <f t="shared" si="17"/>
        <v>0</v>
      </c>
      <c r="AH18" s="199">
        <f t="shared" si="17"/>
        <v>0</v>
      </c>
      <c r="AI18" s="199">
        <f t="shared" si="17"/>
        <v>0</v>
      </c>
      <c r="AJ18" s="199">
        <f t="shared" si="17"/>
        <v>0</v>
      </c>
      <c r="AK18" s="199">
        <f t="shared" si="17"/>
        <v>0</v>
      </c>
      <c r="AL18" s="199">
        <f t="shared" si="17"/>
        <v>0</v>
      </c>
      <c r="AM18" s="199">
        <f t="shared" si="17"/>
        <v>0</v>
      </c>
      <c r="AN18" s="199">
        <f t="shared" si="17"/>
        <v>0</v>
      </c>
      <c r="AO18" s="199">
        <f t="shared" si="17"/>
        <v>0</v>
      </c>
      <c r="AP18" s="199">
        <f t="shared" si="17"/>
        <v>0</v>
      </c>
      <c r="AQ18" s="199">
        <f t="shared" si="17"/>
        <v>0</v>
      </c>
      <c r="AR18" s="199">
        <f t="shared" si="17"/>
        <v>0</v>
      </c>
      <c r="AS18" s="199">
        <f t="shared" si="17"/>
        <v>0</v>
      </c>
      <c r="AT18" s="199">
        <f t="shared" si="17"/>
        <v>0</v>
      </c>
      <c r="AU18" s="199">
        <f t="shared" si="17"/>
        <v>0</v>
      </c>
      <c r="AV18" s="199">
        <f t="shared" si="17"/>
        <v>0</v>
      </c>
      <c r="AW18" s="199">
        <f t="shared" si="17"/>
        <v>0</v>
      </c>
      <c r="AX18" s="199">
        <f t="shared" si="17"/>
        <v>0</v>
      </c>
      <c r="AY18" s="199">
        <f t="shared" si="17"/>
        <v>0</v>
      </c>
      <c r="AZ18" s="199">
        <f t="shared" si="17"/>
        <v>0</v>
      </c>
      <c r="BA18" s="199">
        <f t="shared" si="17"/>
        <v>0</v>
      </c>
      <c r="BB18" s="199">
        <f t="shared" si="17"/>
        <v>0</v>
      </c>
      <c r="BC18" s="199">
        <f t="shared" si="17"/>
        <v>0</v>
      </c>
      <c r="BD18" s="199">
        <f t="shared" si="17"/>
        <v>0</v>
      </c>
      <c r="BE18" s="199">
        <f t="shared" si="17"/>
        <v>0</v>
      </c>
      <c r="BF18" s="199">
        <f t="shared" si="17"/>
        <v>0</v>
      </c>
      <c r="BG18" s="199">
        <f t="shared" si="17"/>
        <v>0</v>
      </c>
      <c r="BH18" s="199">
        <f t="shared" si="17"/>
        <v>0</v>
      </c>
      <c r="BI18" s="199">
        <f t="shared" si="17"/>
        <v>0</v>
      </c>
      <c r="BJ18" s="199">
        <f t="shared" si="17"/>
        <v>0</v>
      </c>
      <c r="BK18" s="199">
        <f t="shared" si="17"/>
        <v>0</v>
      </c>
      <c r="BL18" s="199">
        <f t="shared" si="17"/>
        <v>0</v>
      </c>
      <c r="BM18" s="158"/>
      <c r="BN18" s="159" t="str">
        <f>IFERROR(__xludf.DUMMYFUNCTION("""COMPUTED_VALUE"""),"Martin Štěpánek")</f>
        <v>Martin Štěpánek</v>
      </c>
      <c r="BO18" s="202"/>
      <c r="BP18" s="203"/>
      <c r="BQ18" s="202"/>
      <c r="BR18" s="203"/>
      <c r="BS18" s="202"/>
      <c r="BT18" s="203"/>
      <c r="BU18" s="202"/>
      <c r="BV18" s="203"/>
      <c r="BW18" s="202"/>
      <c r="BX18" s="203"/>
      <c r="BY18" s="202"/>
      <c r="BZ18" s="203"/>
      <c r="CA18" s="202"/>
      <c r="CB18" s="203"/>
      <c r="CC18" s="202"/>
      <c r="CD18" s="203"/>
      <c r="CE18" s="202"/>
      <c r="CF18" s="203"/>
      <c r="CG18" s="202"/>
      <c r="CH18" s="203"/>
      <c r="CI18" s="202"/>
      <c r="CJ18" s="203"/>
      <c r="CK18" s="202"/>
      <c r="CL18" s="203"/>
      <c r="CM18" s="202"/>
      <c r="CN18" s="203"/>
      <c r="CO18" s="202"/>
      <c r="CP18" s="203"/>
      <c r="CQ18" s="202"/>
      <c r="CR18" s="203"/>
      <c r="CS18" s="202"/>
      <c r="CT18" s="199"/>
      <c r="CU18" s="202"/>
      <c r="CV18" s="199"/>
      <c r="CW18" s="202"/>
      <c r="CX18" s="199"/>
      <c r="CY18" s="202"/>
      <c r="CZ18" s="199"/>
      <c r="DA18" s="202"/>
      <c r="DB18" s="199"/>
      <c r="DC18" s="202"/>
      <c r="DD18" s="199"/>
      <c r="DE18" s="202"/>
      <c r="DF18" s="199"/>
      <c r="DG18" s="202"/>
      <c r="DH18" s="199"/>
      <c r="DI18" s="202"/>
      <c r="DJ18" s="199"/>
      <c r="DK18" s="202"/>
      <c r="DL18" s="199"/>
      <c r="DM18" s="202"/>
      <c r="DN18" s="199"/>
      <c r="DO18" s="202"/>
      <c r="DP18" s="199"/>
      <c r="DQ18" s="202"/>
      <c r="DR18" s="199"/>
      <c r="DS18" s="202"/>
      <c r="DT18" s="199"/>
      <c r="DU18" s="202"/>
      <c r="DV18" s="199"/>
      <c r="DW18" s="202"/>
      <c r="DX18" s="199"/>
      <c r="DY18" s="158"/>
      <c r="DZ18" s="159" t="str">
        <f t="shared" si="3"/>
        <v>Martin Štěpánek</v>
      </c>
      <c r="EA18" s="202"/>
      <c r="EB18" s="203"/>
      <c r="EC18" s="202"/>
      <c r="ED18" s="203"/>
      <c r="EE18" s="202"/>
      <c r="EF18" s="203"/>
      <c r="EG18" s="202"/>
      <c r="EH18" s="203"/>
      <c r="EI18" s="202"/>
      <c r="EJ18" s="203"/>
      <c r="EK18" s="202"/>
      <c r="EL18" s="203"/>
      <c r="EM18" s="202"/>
      <c r="EN18" s="203"/>
      <c r="EO18" s="202"/>
      <c r="EP18" s="203"/>
      <c r="EQ18" s="202"/>
      <c r="ER18" s="203"/>
      <c r="ES18" s="202"/>
      <c r="ET18" s="203"/>
      <c r="EU18" s="202"/>
      <c r="EV18" s="203"/>
      <c r="EW18" s="202"/>
      <c r="EX18" s="203"/>
      <c r="EY18" s="202"/>
      <c r="EZ18" s="203"/>
      <c r="FA18" s="202"/>
      <c r="FB18" s="203"/>
      <c r="FC18" s="202"/>
      <c r="FD18" s="203"/>
      <c r="FE18" s="202"/>
      <c r="FF18" s="199"/>
      <c r="FG18" s="202"/>
      <c r="FH18" s="199"/>
      <c r="FI18" s="202"/>
      <c r="FJ18" s="199"/>
      <c r="FK18" s="202"/>
      <c r="FL18" s="199"/>
      <c r="FM18" s="202"/>
      <c r="FN18" s="199"/>
      <c r="FO18" s="202"/>
      <c r="FP18" s="199"/>
      <c r="FQ18" s="202"/>
      <c r="FR18" s="199"/>
      <c r="FS18" s="202"/>
      <c r="FT18" s="199"/>
      <c r="FU18" s="202"/>
      <c r="FV18" s="199"/>
      <c r="FW18" s="202"/>
      <c r="FX18" s="199"/>
      <c r="FY18" s="202"/>
      <c r="FZ18" s="199"/>
      <c r="GA18" s="202"/>
      <c r="GB18" s="199"/>
      <c r="GC18" s="202"/>
      <c r="GD18" s="199"/>
      <c r="GE18" s="202"/>
      <c r="GF18" s="199"/>
      <c r="GG18" s="202"/>
      <c r="GH18" s="199"/>
      <c r="GI18" s="202"/>
      <c r="GJ18" s="199"/>
      <c r="GK18" s="158"/>
      <c r="GL18" s="159" t="str">
        <f t="shared" si="4"/>
        <v>Martin Štěpánek</v>
      </c>
      <c r="GM18" s="202"/>
      <c r="GN18" s="203"/>
      <c r="GO18" s="202"/>
      <c r="GP18" s="203"/>
      <c r="GQ18" s="202"/>
      <c r="GR18" s="203"/>
      <c r="GS18" s="202"/>
      <c r="GT18" s="203"/>
      <c r="GU18" s="202"/>
      <c r="GV18" s="203"/>
      <c r="GW18" s="202"/>
      <c r="GX18" s="203"/>
      <c r="GY18" s="202"/>
      <c r="GZ18" s="203"/>
      <c r="HA18" s="202"/>
      <c r="HB18" s="203"/>
      <c r="HC18" s="202"/>
      <c r="HD18" s="203"/>
      <c r="HE18" s="202"/>
      <c r="HF18" s="203"/>
      <c r="HG18" s="202"/>
      <c r="HH18" s="203"/>
      <c r="HI18" s="202"/>
      <c r="HJ18" s="203"/>
      <c r="HK18" s="202"/>
      <c r="HL18" s="203"/>
      <c r="HM18" s="202"/>
      <c r="HN18" s="203"/>
      <c r="HO18" s="202"/>
      <c r="HP18" s="203"/>
      <c r="HQ18" s="202"/>
      <c r="HR18" s="199"/>
      <c r="HS18" s="202"/>
      <c r="HT18" s="199"/>
      <c r="HU18" s="202"/>
      <c r="HV18" s="199"/>
      <c r="HW18" s="202"/>
      <c r="HX18" s="199"/>
      <c r="HY18" s="202"/>
      <c r="HZ18" s="199"/>
      <c r="IA18" s="202"/>
      <c r="IB18" s="199"/>
      <c r="IC18" s="202"/>
      <c r="ID18" s="199"/>
      <c r="IE18" s="202"/>
      <c r="IF18" s="199"/>
      <c r="IG18" s="202"/>
      <c r="IH18" s="199"/>
      <c r="II18" s="202"/>
      <c r="IJ18" s="199"/>
      <c r="IK18" s="202"/>
      <c r="IL18" s="199"/>
      <c r="IM18" s="202"/>
      <c r="IN18" s="199"/>
      <c r="IO18" s="202"/>
      <c r="IP18" s="199"/>
      <c r="IQ18" s="202"/>
      <c r="IR18" s="199"/>
      <c r="IS18" s="202"/>
      <c r="IT18" s="199"/>
      <c r="IU18" s="202"/>
      <c r="IV18" s="199"/>
    </row>
    <row r="19">
      <c r="A19" s="208">
        <f>IFERROR(__xludf.DUMMYFUNCTION("""COMPUTED_VALUE"""),100.0)</f>
        <v>100</v>
      </c>
      <c r="B19" s="231" t="str">
        <f t="shared" si="1"/>
        <v>Jakub Ljuta</v>
      </c>
      <c r="C19" s="199">
        <f t="shared" ref="C19:BL19" si="18">BO19+EA19+GM19</f>
        <v>0</v>
      </c>
      <c r="D19" s="199">
        <f t="shared" si="18"/>
        <v>0</v>
      </c>
      <c r="E19" s="199">
        <f t="shared" si="18"/>
        <v>0</v>
      </c>
      <c r="F19" s="199">
        <f t="shared" si="18"/>
        <v>0</v>
      </c>
      <c r="G19" s="199">
        <f t="shared" si="18"/>
        <v>0</v>
      </c>
      <c r="H19" s="199">
        <f t="shared" si="18"/>
        <v>0</v>
      </c>
      <c r="I19" s="199">
        <f t="shared" si="18"/>
        <v>0</v>
      </c>
      <c r="J19" s="199">
        <f t="shared" si="18"/>
        <v>0</v>
      </c>
      <c r="K19" s="199">
        <f t="shared" si="18"/>
        <v>0</v>
      </c>
      <c r="L19" s="199">
        <f t="shared" si="18"/>
        <v>0</v>
      </c>
      <c r="M19" s="199">
        <f t="shared" si="18"/>
        <v>0</v>
      </c>
      <c r="N19" s="199">
        <f t="shared" si="18"/>
        <v>0</v>
      </c>
      <c r="O19" s="199">
        <f t="shared" si="18"/>
        <v>0</v>
      </c>
      <c r="P19" s="199">
        <f t="shared" si="18"/>
        <v>0</v>
      </c>
      <c r="Q19" s="199">
        <f t="shared" si="18"/>
        <v>0</v>
      </c>
      <c r="R19" s="199">
        <f t="shared" si="18"/>
        <v>0</v>
      </c>
      <c r="S19" s="199">
        <f t="shared" si="18"/>
        <v>0</v>
      </c>
      <c r="T19" s="199">
        <f t="shared" si="18"/>
        <v>0</v>
      </c>
      <c r="U19" s="199">
        <f t="shared" si="18"/>
        <v>0</v>
      </c>
      <c r="V19" s="199">
        <f t="shared" si="18"/>
        <v>0</v>
      </c>
      <c r="W19" s="199">
        <f t="shared" si="18"/>
        <v>0</v>
      </c>
      <c r="X19" s="199">
        <f t="shared" si="18"/>
        <v>0</v>
      </c>
      <c r="Y19" s="199">
        <f t="shared" si="18"/>
        <v>0</v>
      </c>
      <c r="Z19" s="199">
        <f t="shared" si="18"/>
        <v>0</v>
      </c>
      <c r="AA19" s="199">
        <f t="shared" si="18"/>
        <v>0</v>
      </c>
      <c r="AB19" s="199">
        <f t="shared" si="18"/>
        <v>0</v>
      </c>
      <c r="AC19" s="199">
        <f t="shared" si="18"/>
        <v>0</v>
      </c>
      <c r="AD19" s="199">
        <f t="shared" si="18"/>
        <v>0</v>
      </c>
      <c r="AE19" s="199">
        <f t="shared" si="18"/>
        <v>0</v>
      </c>
      <c r="AF19" s="199">
        <f t="shared" si="18"/>
        <v>0</v>
      </c>
      <c r="AG19" s="199">
        <f t="shared" si="18"/>
        <v>0</v>
      </c>
      <c r="AH19" s="199">
        <f t="shared" si="18"/>
        <v>0</v>
      </c>
      <c r="AI19" s="199">
        <f t="shared" si="18"/>
        <v>0</v>
      </c>
      <c r="AJ19" s="199">
        <f t="shared" si="18"/>
        <v>0</v>
      </c>
      <c r="AK19" s="199">
        <f t="shared" si="18"/>
        <v>0</v>
      </c>
      <c r="AL19" s="199">
        <f t="shared" si="18"/>
        <v>0</v>
      </c>
      <c r="AM19" s="199">
        <f t="shared" si="18"/>
        <v>0</v>
      </c>
      <c r="AN19" s="199">
        <f t="shared" si="18"/>
        <v>0</v>
      </c>
      <c r="AO19" s="199">
        <f t="shared" si="18"/>
        <v>0</v>
      </c>
      <c r="AP19" s="199">
        <f t="shared" si="18"/>
        <v>0</v>
      </c>
      <c r="AQ19" s="199">
        <f t="shared" si="18"/>
        <v>0</v>
      </c>
      <c r="AR19" s="199">
        <f t="shared" si="18"/>
        <v>0</v>
      </c>
      <c r="AS19" s="199">
        <f t="shared" si="18"/>
        <v>0</v>
      </c>
      <c r="AT19" s="199">
        <f t="shared" si="18"/>
        <v>0</v>
      </c>
      <c r="AU19" s="199">
        <f t="shared" si="18"/>
        <v>0</v>
      </c>
      <c r="AV19" s="199">
        <f t="shared" si="18"/>
        <v>0</v>
      </c>
      <c r="AW19" s="199">
        <f t="shared" si="18"/>
        <v>0</v>
      </c>
      <c r="AX19" s="199">
        <f t="shared" si="18"/>
        <v>0</v>
      </c>
      <c r="AY19" s="199">
        <f t="shared" si="18"/>
        <v>0</v>
      </c>
      <c r="AZ19" s="199">
        <f t="shared" si="18"/>
        <v>0</v>
      </c>
      <c r="BA19" s="199">
        <f t="shared" si="18"/>
        <v>0</v>
      </c>
      <c r="BB19" s="199">
        <f t="shared" si="18"/>
        <v>0</v>
      </c>
      <c r="BC19" s="199">
        <f t="shared" si="18"/>
        <v>0</v>
      </c>
      <c r="BD19" s="199">
        <f t="shared" si="18"/>
        <v>0</v>
      </c>
      <c r="BE19" s="199">
        <f t="shared" si="18"/>
        <v>0</v>
      </c>
      <c r="BF19" s="199">
        <f t="shared" si="18"/>
        <v>0</v>
      </c>
      <c r="BG19" s="199">
        <f t="shared" si="18"/>
        <v>0</v>
      </c>
      <c r="BH19" s="199">
        <f t="shared" si="18"/>
        <v>0</v>
      </c>
      <c r="BI19" s="199">
        <f t="shared" si="18"/>
        <v>0</v>
      </c>
      <c r="BJ19" s="199">
        <f t="shared" si="18"/>
        <v>0</v>
      </c>
      <c r="BK19" s="199">
        <f t="shared" si="18"/>
        <v>0</v>
      </c>
      <c r="BL19" s="199">
        <f t="shared" si="18"/>
        <v>0</v>
      </c>
      <c r="BM19" s="158"/>
      <c r="BN19" s="159" t="str">
        <f>IFERROR(__xludf.DUMMYFUNCTION("""COMPUTED_VALUE"""),"Jakub Ljuta")</f>
        <v>Jakub Ljuta</v>
      </c>
      <c r="BO19" s="202"/>
      <c r="BP19" s="203"/>
      <c r="BQ19" s="202"/>
      <c r="BR19" s="203"/>
      <c r="BS19" s="202"/>
      <c r="BT19" s="203"/>
      <c r="BU19" s="202"/>
      <c r="BV19" s="203"/>
      <c r="BW19" s="202"/>
      <c r="BX19" s="203"/>
      <c r="BY19" s="202"/>
      <c r="BZ19" s="203"/>
      <c r="CA19" s="202"/>
      <c r="CB19" s="203"/>
      <c r="CC19" s="202"/>
      <c r="CD19" s="203"/>
      <c r="CE19" s="202"/>
      <c r="CF19" s="203"/>
      <c r="CG19" s="202"/>
      <c r="CH19" s="203"/>
      <c r="CI19" s="202"/>
      <c r="CJ19" s="203"/>
      <c r="CK19" s="202"/>
      <c r="CL19" s="203"/>
      <c r="CM19" s="202"/>
      <c r="CN19" s="203"/>
      <c r="CO19" s="202"/>
      <c r="CP19" s="203"/>
      <c r="CQ19" s="202"/>
      <c r="CR19" s="203"/>
      <c r="CS19" s="202"/>
      <c r="CT19" s="199"/>
      <c r="CU19" s="202"/>
      <c r="CV19" s="199"/>
      <c r="CW19" s="202"/>
      <c r="CX19" s="199"/>
      <c r="CY19" s="202"/>
      <c r="CZ19" s="199"/>
      <c r="DA19" s="202"/>
      <c r="DB19" s="199"/>
      <c r="DC19" s="202"/>
      <c r="DD19" s="199"/>
      <c r="DE19" s="202"/>
      <c r="DF19" s="199"/>
      <c r="DG19" s="202"/>
      <c r="DH19" s="199"/>
      <c r="DI19" s="202"/>
      <c r="DJ19" s="199"/>
      <c r="DK19" s="202"/>
      <c r="DL19" s="199"/>
      <c r="DM19" s="202"/>
      <c r="DN19" s="199"/>
      <c r="DO19" s="202"/>
      <c r="DP19" s="199"/>
      <c r="DQ19" s="202"/>
      <c r="DR19" s="199"/>
      <c r="DS19" s="202"/>
      <c r="DT19" s="199"/>
      <c r="DU19" s="202"/>
      <c r="DV19" s="199"/>
      <c r="DW19" s="202"/>
      <c r="DX19" s="199"/>
      <c r="DY19" s="158"/>
      <c r="DZ19" s="159" t="str">
        <f t="shared" si="3"/>
        <v>Jakub Ljuta</v>
      </c>
      <c r="EA19" s="202"/>
      <c r="EB19" s="203"/>
      <c r="EC19" s="202"/>
      <c r="ED19" s="203"/>
      <c r="EE19" s="202"/>
      <c r="EF19" s="203"/>
      <c r="EG19" s="202"/>
      <c r="EH19" s="203"/>
      <c r="EI19" s="202"/>
      <c r="EJ19" s="203"/>
      <c r="EK19" s="202"/>
      <c r="EL19" s="203"/>
      <c r="EM19" s="202"/>
      <c r="EN19" s="203"/>
      <c r="EO19" s="202"/>
      <c r="EP19" s="203"/>
      <c r="EQ19" s="202"/>
      <c r="ER19" s="203"/>
      <c r="ES19" s="202"/>
      <c r="ET19" s="203"/>
      <c r="EU19" s="202"/>
      <c r="EV19" s="203"/>
      <c r="EW19" s="202"/>
      <c r="EX19" s="203"/>
      <c r="EY19" s="202"/>
      <c r="EZ19" s="203"/>
      <c r="FA19" s="202"/>
      <c r="FB19" s="203"/>
      <c r="FC19" s="202"/>
      <c r="FD19" s="203"/>
      <c r="FE19" s="202"/>
      <c r="FF19" s="199"/>
      <c r="FG19" s="202"/>
      <c r="FH19" s="199"/>
      <c r="FI19" s="202"/>
      <c r="FJ19" s="199"/>
      <c r="FK19" s="202"/>
      <c r="FL19" s="199"/>
      <c r="FM19" s="202"/>
      <c r="FN19" s="199"/>
      <c r="FO19" s="202"/>
      <c r="FP19" s="199"/>
      <c r="FQ19" s="202"/>
      <c r="FR19" s="199"/>
      <c r="FS19" s="202"/>
      <c r="FT19" s="199"/>
      <c r="FU19" s="202"/>
      <c r="FV19" s="199"/>
      <c r="FW19" s="202"/>
      <c r="FX19" s="199"/>
      <c r="FY19" s="202"/>
      <c r="FZ19" s="199"/>
      <c r="GA19" s="202"/>
      <c r="GB19" s="199"/>
      <c r="GC19" s="202"/>
      <c r="GD19" s="199"/>
      <c r="GE19" s="202"/>
      <c r="GF19" s="199"/>
      <c r="GG19" s="202"/>
      <c r="GH19" s="199"/>
      <c r="GI19" s="202"/>
      <c r="GJ19" s="199"/>
      <c r="GK19" s="158"/>
      <c r="GL19" s="159" t="str">
        <f t="shared" si="4"/>
        <v>Jakub Ljuta</v>
      </c>
      <c r="GM19" s="202"/>
      <c r="GN19" s="203"/>
      <c r="GO19" s="202"/>
      <c r="GP19" s="203"/>
      <c r="GQ19" s="202"/>
      <c r="GR19" s="203"/>
      <c r="GS19" s="202"/>
      <c r="GT19" s="203"/>
      <c r="GU19" s="202"/>
      <c r="GV19" s="203"/>
      <c r="GW19" s="202"/>
      <c r="GX19" s="203"/>
      <c r="GY19" s="202"/>
      <c r="GZ19" s="203"/>
      <c r="HA19" s="202"/>
      <c r="HB19" s="203"/>
      <c r="HC19" s="202"/>
      <c r="HD19" s="203"/>
      <c r="HE19" s="202"/>
      <c r="HF19" s="203"/>
      <c r="HG19" s="202"/>
      <c r="HH19" s="203"/>
      <c r="HI19" s="202"/>
      <c r="HJ19" s="203"/>
      <c r="HK19" s="202"/>
      <c r="HL19" s="203"/>
      <c r="HM19" s="202"/>
      <c r="HN19" s="203"/>
      <c r="HO19" s="202"/>
      <c r="HP19" s="203"/>
      <c r="HQ19" s="202"/>
      <c r="HR19" s="199"/>
      <c r="HS19" s="202"/>
      <c r="HT19" s="199"/>
      <c r="HU19" s="202"/>
      <c r="HV19" s="199"/>
      <c r="HW19" s="202"/>
      <c r="HX19" s="199"/>
      <c r="HY19" s="202"/>
      <c r="HZ19" s="199"/>
      <c r="IA19" s="202"/>
      <c r="IB19" s="199"/>
      <c r="IC19" s="202"/>
      <c r="ID19" s="199"/>
      <c r="IE19" s="202"/>
      <c r="IF19" s="199"/>
      <c r="IG19" s="202"/>
      <c r="IH19" s="199"/>
      <c r="II19" s="202"/>
      <c r="IJ19" s="199"/>
      <c r="IK19" s="202"/>
      <c r="IL19" s="199"/>
      <c r="IM19" s="202"/>
      <c r="IN19" s="199"/>
      <c r="IO19" s="202"/>
      <c r="IP19" s="199"/>
      <c r="IQ19" s="202"/>
      <c r="IR19" s="199"/>
      <c r="IS19" s="202"/>
      <c r="IT19" s="199"/>
      <c r="IU19" s="202"/>
      <c r="IV19" s="199"/>
    </row>
    <row r="20">
      <c r="A20" s="208">
        <f>IFERROR(__xludf.DUMMYFUNCTION("""COMPUTED_VALUE"""),100.0)</f>
        <v>100</v>
      </c>
      <c r="B20" s="231" t="str">
        <f t="shared" si="1"/>
        <v>Nadiia Doroshenko</v>
      </c>
      <c r="C20" s="199">
        <f t="shared" ref="C20:BL20" si="19">BO20+EA20+GM20</f>
        <v>0</v>
      </c>
      <c r="D20" s="199">
        <f t="shared" si="19"/>
        <v>0</v>
      </c>
      <c r="E20" s="199">
        <f t="shared" si="19"/>
        <v>0</v>
      </c>
      <c r="F20" s="199">
        <f t="shared" si="19"/>
        <v>0</v>
      </c>
      <c r="G20" s="199">
        <f t="shared" si="19"/>
        <v>0</v>
      </c>
      <c r="H20" s="199">
        <f t="shared" si="19"/>
        <v>0</v>
      </c>
      <c r="I20" s="199">
        <f t="shared" si="19"/>
        <v>0</v>
      </c>
      <c r="J20" s="199">
        <f t="shared" si="19"/>
        <v>0</v>
      </c>
      <c r="K20" s="199">
        <f t="shared" si="19"/>
        <v>0</v>
      </c>
      <c r="L20" s="199">
        <f t="shared" si="19"/>
        <v>0</v>
      </c>
      <c r="M20" s="199">
        <f t="shared" si="19"/>
        <v>0</v>
      </c>
      <c r="N20" s="199">
        <f t="shared" si="19"/>
        <v>0</v>
      </c>
      <c r="O20" s="199">
        <f t="shared" si="19"/>
        <v>0</v>
      </c>
      <c r="P20" s="199">
        <f t="shared" si="19"/>
        <v>0</v>
      </c>
      <c r="Q20" s="199">
        <f t="shared" si="19"/>
        <v>0</v>
      </c>
      <c r="R20" s="199">
        <f t="shared" si="19"/>
        <v>0</v>
      </c>
      <c r="S20" s="199">
        <f t="shared" si="19"/>
        <v>0</v>
      </c>
      <c r="T20" s="199">
        <f t="shared" si="19"/>
        <v>0</v>
      </c>
      <c r="U20" s="199">
        <f t="shared" si="19"/>
        <v>0</v>
      </c>
      <c r="V20" s="199">
        <f t="shared" si="19"/>
        <v>0</v>
      </c>
      <c r="W20" s="199">
        <f t="shared" si="19"/>
        <v>0</v>
      </c>
      <c r="X20" s="199">
        <f t="shared" si="19"/>
        <v>0</v>
      </c>
      <c r="Y20" s="199">
        <f t="shared" si="19"/>
        <v>0</v>
      </c>
      <c r="Z20" s="199">
        <f t="shared" si="19"/>
        <v>0</v>
      </c>
      <c r="AA20" s="199">
        <f t="shared" si="19"/>
        <v>0</v>
      </c>
      <c r="AB20" s="199">
        <f t="shared" si="19"/>
        <v>0</v>
      </c>
      <c r="AC20" s="199">
        <f t="shared" si="19"/>
        <v>0</v>
      </c>
      <c r="AD20" s="199">
        <f t="shared" si="19"/>
        <v>0</v>
      </c>
      <c r="AE20" s="199">
        <f t="shared" si="19"/>
        <v>0</v>
      </c>
      <c r="AF20" s="199">
        <f t="shared" si="19"/>
        <v>0</v>
      </c>
      <c r="AG20" s="199">
        <f t="shared" si="19"/>
        <v>0</v>
      </c>
      <c r="AH20" s="199">
        <f t="shared" si="19"/>
        <v>0</v>
      </c>
      <c r="AI20" s="199">
        <f t="shared" si="19"/>
        <v>0</v>
      </c>
      <c r="AJ20" s="199">
        <f t="shared" si="19"/>
        <v>0</v>
      </c>
      <c r="AK20" s="199">
        <f t="shared" si="19"/>
        <v>0</v>
      </c>
      <c r="AL20" s="199">
        <f t="shared" si="19"/>
        <v>0</v>
      </c>
      <c r="AM20" s="199">
        <f t="shared" si="19"/>
        <v>0</v>
      </c>
      <c r="AN20" s="199">
        <f t="shared" si="19"/>
        <v>0</v>
      </c>
      <c r="AO20" s="199">
        <f t="shared" si="19"/>
        <v>0</v>
      </c>
      <c r="AP20" s="199">
        <f t="shared" si="19"/>
        <v>0</v>
      </c>
      <c r="AQ20" s="199">
        <f t="shared" si="19"/>
        <v>0</v>
      </c>
      <c r="AR20" s="199">
        <f t="shared" si="19"/>
        <v>0</v>
      </c>
      <c r="AS20" s="199">
        <f t="shared" si="19"/>
        <v>0</v>
      </c>
      <c r="AT20" s="199">
        <f t="shared" si="19"/>
        <v>0</v>
      </c>
      <c r="AU20" s="199">
        <f t="shared" si="19"/>
        <v>0</v>
      </c>
      <c r="AV20" s="199">
        <f t="shared" si="19"/>
        <v>0</v>
      </c>
      <c r="AW20" s="199">
        <f t="shared" si="19"/>
        <v>0</v>
      </c>
      <c r="AX20" s="199">
        <f t="shared" si="19"/>
        <v>0</v>
      </c>
      <c r="AY20" s="199">
        <f t="shared" si="19"/>
        <v>0</v>
      </c>
      <c r="AZ20" s="199">
        <f t="shared" si="19"/>
        <v>0</v>
      </c>
      <c r="BA20" s="199">
        <f t="shared" si="19"/>
        <v>0</v>
      </c>
      <c r="BB20" s="199">
        <f t="shared" si="19"/>
        <v>0</v>
      </c>
      <c r="BC20" s="199">
        <f t="shared" si="19"/>
        <v>0</v>
      </c>
      <c r="BD20" s="199">
        <f t="shared" si="19"/>
        <v>0</v>
      </c>
      <c r="BE20" s="199">
        <f t="shared" si="19"/>
        <v>0</v>
      </c>
      <c r="BF20" s="199">
        <f t="shared" si="19"/>
        <v>0</v>
      </c>
      <c r="BG20" s="199">
        <f t="shared" si="19"/>
        <v>0</v>
      </c>
      <c r="BH20" s="199">
        <f t="shared" si="19"/>
        <v>0</v>
      </c>
      <c r="BI20" s="199">
        <f t="shared" si="19"/>
        <v>0</v>
      </c>
      <c r="BJ20" s="199">
        <f t="shared" si="19"/>
        <v>0</v>
      </c>
      <c r="BK20" s="199">
        <f t="shared" si="19"/>
        <v>0</v>
      </c>
      <c r="BL20" s="199">
        <f t="shared" si="19"/>
        <v>0</v>
      </c>
      <c r="BM20" s="158"/>
      <c r="BN20" s="159" t="str">
        <f>IFERROR(__xludf.DUMMYFUNCTION("""COMPUTED_VALUE"""),"Nadiia Doroshenko")</f>
        <v>Nadiia Doroshenko</v>
      </c>
      <c r="BO20" s="202"/>
      <c r="BP20" s="203"/>
      <c r="BQ20" s="202"/>
      <c r="BR20" s="203"/>
      <c r="BS20" s="202"/>
      <c r="BT20" s="203"/>
      <c r="BU20" s="202"/>
      <c r="BV20" s="203"/>
      <c r="BW20" s="202"/>
      <c r="BX20" s="203"/>
      <c r="BY20" s="202"/>
      <c r="BZ20" s="203"/>
      <c r="CA20" s="202"/>
      <c r="CB20" s="203"/>
      <c r="CC20" s="202"/>
      <c r="CD20" s="203"/>
      <c r="CE20" s="202"/>
      <c r="CF20" s="203"/>
      <c r="CG20" s="202"/>
      <c r="CH20" s="203"/>
      <c r="CI20" s="202"/>
      <c r="CJ20" s="203"/>
      <c r="CK20" s="202"/>
      <c r="CL20" s="203"/>
      <c r="CM20" s="202"/>
      <c r="CN20" s="203"/>
      <c r="CO20" s="202"/>
      <c r="CP20" s="203"/>
      <c r="CQ20" s="202"/>
      <c r="CR20" s="203"/>
      <c r="CS20" s="202"/>
      <c r="CT20" s="199"/>
      <c r="CU20" s="202"/>
      <c r="CV20" s="199"/>
      <c r="CW20" s="202"/>
      <c r="CX20" s="199"/>
      <c r="CY20" s="202"/>
      <c r="CZ20" s="199"/>
      <c r="DA20" s="202"/>
      <c r="DB20" s="199"/>
      <c r="DC20" s="202"/>
      <c r="DD20" s="199"/>
      <c r="DE20" s="202"/>
      <c r="DF20" s="199"/>
      <c r="DG20" s="202"/>
      <c r="DH20" s="199"/>
      <c r="DI20" s="202"/>
      <c r="DJ20" s="199"/>
      <c r="DK20" s="202"/>
      <c r="DL20" s="199"/>
      <c r="DM20" s="202"/>
      <c r="DN20" s="199"/>
      <c r="DO20" s="202"/>
      <c r="DP20" s="199"/>
      <c r="DQ20" s="202"/>
      <c r="DR20" s="199"/>
      <c r="DS20" s="202"/>
      <c r="DT20" s="199"/>
      <c r="DU20" s="202"/>
      <c r="DV20" s="199"/>
      <c r="DW20" s="202"/>
      <c r="DX20" s="199"/>
      <c r="DY20" s="158"/>
      <c r="DZ20" s="159" t="str">
        <f t="shared" si="3"/>
        <v>Nadiia Doroshenko</v>
      </c>
      <c r="EA20" s="202"/>
      <c r="EB20" s="203"/>
      <c r="EC20" s="202"/>
      <c r="ED20" s="203"/>
      <c r="EE20" s="202"/>
      <c r="EF20" s="203"/>
      <c r="EG20" s="202"/>
      <c r="EH20" s="203"/>
      <c r="EI20" s="202"/>
      <c r="EJ20" s="203"/>
      <c r="EK20" s="202"/>
      <c r="EL20" s="203"/>
      <c r="EM20" s="202"/>
      <c r="EN20" s="203"/>
      <c r="EO20" s="202"/>
      <c r="EP20" s="203"/>
      <c r="EQ20" s="202"/>
      <c r="ER20" s="203"/>
      <c r="ES20" s="202"/>
      <c r="ET20" s="203"/>
      <c r="EU20" s="202"/>
      <c r="EV20" s="203"/>
      <c r="EW20" s="202"/>
      <c r="EX20" s="203"/>
      <c r="EY20" s="202"/>
      <c r="EZ20" s="203"/>
      <c r="FA20" s="202"/>
      <c r="FB20" s="203"/>
      <c r="FC20" s="202"/>
      <c r="FD20" s="203"/>
      <c r="FE20" s="202"/>
      <c r="FF20" s="199"/>
      <c r="FG20" s="202"/>
      <c r="FH20" s="199"/>
      <c r="FI20" s="202"/>
      <c r="FJ20" s="199"/>
      <c r="FK20" s="202"/>
      <c r="FL20" s="199"/>
      <c r="FM20" s="202"/>
      <c r="FN20" s="199"/>
      <c r="FO20" s="202"/>
      <c r="FP20" s="199"/>
      <c r="FQ20" s="202"/>
      <c r="FR20" s="199"/>
      <c r="FS20" s="202"/>
      <c r="FT20" s="199"/>
      <c r="FU20" s="202"/>
      <c r="FV20" s="199"/>
      <c r="FW20" s="202"/>
      <c r="FX20" s="199"/>
      <c r="FY20" s="202"/>
      <c r="FZ20" s="199"/>
      <c r="GA20" s="202"/>
      <c r="GB20" s="199"/>
      <c r="GC20" s="202"/>
      <c r="GD20" s="199"/>
      <c r="GE20" s="202"/>
      <c r="GF20" s="199"/>
      <c r="GG20" s="202"/>
      <c r="GH20" s="199"/>
      <c r="GI20" s="202"/>
      <c r="GJ20" s="199"/>
      <c r="GK20" s="158"/>
      <c r="GL20" s="159" t="str">
        <f t="shared" si="4"/>
        <v>Nadiia Doroshenko</v>
      </c>
      <c r="GM20" s="202"/>
      <c r="GN20" s="203"/>
      <c r="GO20" s="202"/>
      <c r="GP20" s="203"/>
      <c r="GQ20" s="202"/>
      <c r="GR20" s="203"/>
      <c r="GS20" s="202"/>
      <c r="GT20" s="203"/>
      <c r="GU20" s="202"/>
      <c r="GV20" s="203"/>
      <c r="GW20" s="202"/>
      <c r="GX20" s="203"/>
      <c r="GY20" s="202"/>
      <c r="GZ20" s="203"/>
      <c r="HA20" s="202"/>
      <c r="HB20" s="203"/>
      <c r="HC20" s="202"/>
      <c r="HD20" s="203"/>
      <c r="HE20" s="202"/>
      <c r="HF20" s="203"/>
      <c r="HG20" s="202"/>
      <c r="HH20" s="203"/>
      <c r="HI20" s="202"/>
      <c r="HJ20" s="203"/>
      <c r="HK20" s="202"/>
      <c r="HL20" s="203"/>
      <c r="HM20" s="202"/>
      <c r="HN20" s="203"/>
      <c r="HO20" s="202"/>
      <c r="HP20" s="203"/>
      <c r="HQ20" s="202"/>
      <c r="HR20" s="199"/>
      <c r="HS20" s="202"/>
      <c r="HT20" s="199"/>
      <c r="HU20" s="202"/>
      <c r="HV20" s="199"/>
      <c r="HW20" s="202"/>
      <c r="HX20" s="199"/>
      <c r="HY20" s="202"/>
      <c r="HZ20" s="199"/>
      <c r="IA20" s="202"/>
      <c r="IB20" s="199"/>
      <c r="IC20" s="202"/>
      <c r="ID20" s="199"/>
      <c r="IE20" s="202"/>
      <c r="IF20" s="199"/>
      <c r="IG20" s="202"/>
      <c r="IH20" s="199"/>
      <c r="II20" s="202"/>
      <c r="IJ20" s="199"/>
      <c r="IK20" s="202"/>
      <c r="IL20" s="199"/>
      <c r="IM20" s="202"/>
      <c r="IN20" s="199"/>
      <c r="IO20" s="202"/>
      <c r="IP20" s="199"/>
      <c r="IQ20" s="202"/>
      <c r="IR20" s="199"/>
      <c r="IS20" s="202"/>
      <c r="IT20" s="199"/>
      <c r="IU20" s="202"/>
      <c r="IV20" s="199"/>
    </row>
    <row r="21">
      <c r="A21" s="208">
        <f>IFERROR(__xludf.DUMMYFUNCTION("""COMPUTED_VALUE"""),100.0)</f>
        <v>100</v>
      </c>
      <c r="B21" s="231" t="str">
        <f t="shared" si="1"/>
        <v>Lucie Nováková</v>
      </c>
      <c r="C21" s="199">
        <f t="shared" ref="C21:BL21" si="20">BO21+EA21+GM21</f>
        <v>0</v>
      </c>
      <c r="D21" s="199">
        <f t="shared" si="20"/>
        <v>0</v>
      </c>
      <c r="E21" s="199">
        <f t="shared" si="20"/>
        <v>6</v>
      </c>
      <c r="F21" s="199">
        <f t="shared" si="20"/>
        <v>0</v>
      </c>
      <c r="G21" s="199">
        <f t="shared" si="20"/>
        <v>6</v>
      </c>
      <c r="H21" s="199">
        <f t="shared" si="20"/>
        <v>0</v>
      </c>
      <c r="I21" s="199">
        <f t="shared" si="20"/>
        <v>6</v>
      </c>
      <c r="J21" s="199">
        <f t="shared" si="20"/>
        <v>0</v>
      </c>
      <c r="K21" s="199">
        <f t="shared" si="20"/>
        <v>6</v>
      </c>
      <c r="L21" s="199">
        <f t="shared" si="20"/>
        <v>0</v>
      </c>
      <c r="M21" s="199">
        <f t="shared" si="20"/>
        <v>7.5</v>
      </c>
      <c r="N21" s="199">
        <f t="shared" si="20"/>
        <v>0</v>
      </c>
      <c r="O21" s="199">
        <f t="shared" si="20"/>
        <v>5</v>
      </c>
      <c r="P21" s="199">
        <f t="shared" si="20"/>
        <v>0</v>
      </c>
      <c r="Q21" s="199">
        <f t="shared" si="20"/>
        <v>7</v>
      </c>
      <c r="R21" s="199">
        <f t="shared" si="20"/>
        <v>0</v>
      </c>
      <c r="S21" s="199">
        <f t="shared" si="20"/>
        <v>0</v>
      </c>
      <c r="T21" s="199">
        <f t="shared" si="20"/>
        <v>0</v>
      </c>
      <c r="U21" s="199">
        <f t="shared" si="20"/>
        <v>4.5</v>
      </c>
      <c r="V21" s="199">
        <f t="shared" si="20"/>
        <v>0</v>
      </c>
      <c r="W21" s="199">
        <f t="shared" si="20"/>
        <v>6.5</v>
      </c>
      <c r="X21" s="199">
        <f t="shared" si="20"/>
        <v>0</v>
      </c>
      <c r="Y21" s="199">
        <f t="shared" si="20"/>
        <v>0</v>
      </c>
      <c r="Z21" s="199">
        <f t="shared" si="20"/>
        <v>0</v>
      </c>
      <c r="AA21" s="199">
        <f t="shared" si="20"/>
        <v>11</v>
      </c>
      <c r="AB21" s="199">
        <f t="shared" si="20"/>
        <v>0</v>
      </c>
      <c r="AC21" s="199">
        <f t="shared" si="20"/>
        <v>5</v>
      </c>
      <c r="AD21" s="199">
        <f t="shared" si="20"/>
        <v>0</v>
      </c>
      <c r="AE21" s="199">
        <f t="shared" si="20"/>
        <v>6.5</v>
      </c>
      <c r="AF21" s="199">
        <f t="shared" si="20"/>
        <v>0</v>
      </c>
      <c r="AG21" s="199">
        <f t="shared" si="20"/>
        <v>0</v>
      </c>
      <c r="AH21" s="199">
        <f t="shared" si="20"/>
        <v>0</v>
      </c>
      <c r="AI21" s="199">
        <f t="shared" si="20"/>
        <v>5</v>
      </c>
      <c r="AJ21" s="199">
        <f t="shared" si="20"/>
        <v>0</v>
      </c>
      <c r="AK21" s="199">
        <f t="shared" si="20"/>
        <v>8</v>
      </c>
      <c r="AL21" s="199">
        <f t="shared" si="20"/>
        <v>0</v>
      </c>
      <c r="AM21" s="199">
        <f t="shared" si="20"/>
        <v>0</v>
      </c>
      <c r="AN21" s="199">
        <f t="shared" si="20"/>
        <v>0</v>
      </c>
      <c r="AO21" s="199">
        <f t="shared" si="20"/>
        <v>11</v>
      </c>
      <c r="AP21" s="199">
        <f t="shared" si="20"/>
        <v>0</v>
      </c>
      <c r="AQ21" s="199">
        <f t="shared" si="20"/>
        <v>0</v>
      </c>
      <c r="AR21" s="199">
        <f t="shared" si="20"/>
        <v>0</v>
      </c>
      <c r="AS21" s="199">
        <f t="shared" si="20"/>
        <v>0</v>
      </c>
      <c r="AT21" s="199">
        <f t="shared" si="20"/>
        <v>0</v>
      </c>
      <c r="AU21" s="199">
        <f t="shared" si="20"/>
        <v>5</v>
      </c>
      <c r="AV21" s="199">
        <f t="shared" si="20"/>
        <v>0</v>
      </c>
      <c r="AW21" s="199">
        <f t="shared" si="20"/>
        <v>5</v>
      </c>
      <c r="AX21" s="199">
        <f t="shared" si="20"/>
        <v>0</v>
      </c>
      <c r="AY21" s="199">
        <f t="shared" si="20"/>
        <v>7</v>
      </c>
      <c r="AZ21" s="199">
        <f t="shared" si="20"/>
        <v>0</v>
      </c>
      <c r="BA21" s="199">
        <f t="shared" si="20"/>
        <v>0</v>
      </c>
      <c r="BB21" s="199">
        <f t="shared" si="20"/>
        <v>0</v>
      </c>
      <c r="BC21" s="199">
        <f t="shared" si="20"/>
        <v>6</v>
      </c>
      <c r="BD21" s="199">
        <f t="shared" si="20"/>
        <v>0</v>
      </c>
      <c r="BE21" s="199">
        <f t="shared" si="20"/>
        <v>0</v>
      </c>
      <c r="BF21" s="199">
        <f t="shared" si="20"/>
        <v>0</v>
      </c>
      <c r="BG21" s="199">
        <f t="shared" si="20"/>
        <v>0</v>
      </c>
      <c r="BH21" s="199">
        <f t="shared" si="20"/>
        <v>0</v>
      </c>
      <c r="BI21" s="199">
        <f t="shared" si="20"/>
        <v>7</v>
      </c>
      <c r="BJ21" s="199">
        <f t="shared" si="20"/>
        <v>0</v>
      </c>
      <c r="BK21" s="199">
        <f t="shared" si="20"/>
        <v>0</v>
      </c>
      <c r="BL21" s="199">
        <f t="shared" si="20"/>
        <v>0</v>
      </c>
      <c r="BM21" s="158"/>
      <c r="BN21" s="159" t="str">
        <f>IFERROR(__xludf.DUMMYFUNCTION("""COMPUTED_VALUE"""),"Lucie Nováková")</f>
        <v>Lucie Nováková</v>
      </c>
      <c r="BO21" s="211"/>
      <c r="BP21" s="199"/>
      <c r="BQ21" s="211"/>
      <c r="BR21" s="199"/>
      <c r="BS21" s="211"/>
      <c r="BT21" s="199"/>
      <c r="BU21" s="211"/>
      <c r="BV21" s="199"/>
      <c r="BW21" s="211"/>
      <c r="BX21" s="199"/>
      <c r="BY21" s="211"/>
      <c r="BZ21" s="199"/>
      <c r="CA21" s="211"/>
      <c r="CB21" s="199"/>
      <c r="CC21" s="211"/>
      <c r="CD21" s="199"/>
      <c r="CE21" s="211"/>
      <c r="CF21" s="199"/>
      <c r="CG21" s="211"/>
      <c r="CH21" s="199"/>
      <c r="CI21" s="211"/>
      <c r="CJ21" s="199"/>
      <c r="CK21" s="211"/>
      <c r="CL21" s="199"/>
      <c r="CM21" s="211"/>
      <c r="CN21" s="199"/>
      <c r="CO21" s="211"/>
      <c r="CP21" s="199"/>
      <c r="CQ21" s="211"/>
      <c r="CR21" s="199"/>
      <c r="CS21" s="211"/>
      <c r="CT21" s="199"/>
      <c r="CU21" s="211"/>
      <c r="CV21" s="199"/>
      <c r="CW21" s="211"/>
      <c r="CX21" s="199"/>
      <c r="CY21" s="211"/>
      <c r="CZ21" s="199"/>
      <c r="DA21" s="211"/>
      <c r="DB21" s="199"/>
      <c r="DC21" s="211"/>
      <c r="DD21" s="199"/>
      <c r="DE21" s="211"/>
      <c r="DF21" s="199"/>
      <c r="DG21" s="211"/>
      <c r="DH21" s="199"/>
      <c r="DI21" s="211"/>
      <c r="DJ21" s="199"/>
      <c r="DK21" s="211"/>
      <c r="DL21" s="199"/>
      <c r="DM21" s="211"/>
      <c r="DN21" s="199"/>
      <c r="DO21" s="211"/>
      <c r="DP21" s="199"/>
      <c r="DQ21" s="211"/>
      <c r="DR21" s="199"/>
      <c r="DS21" s="211"/>
      <c r="DT21" s="199"/>
      <c r="DU21" s="211"/>
      <c r="DV21" s="199"/>
      <c r="DW21" s="211"/>
      <c r="DX21" s="199"/>
      <c r="DY21" s="158"/>
      <c r="DZ21" s="159" t="str">
        <f t="shared" si="3"/>
        <v>Lucie Nováková</v>
      </c>
      <c r="EA21" s="211"/>
      <c r="EB21" s="199"/>
      <c r="EC21" s="211">
        <f>IFERROR(__xludf.DUMMYFUNCTION("""COMPUTED_VALUE"""),6.0)</f>
        <v>6</v>
      </c>
      <c r="ED21" s="199"/>
      <c r="EE21" s="211">
        <f>IFERROR(__xludf.DUMMYFUNCTION("""COMPUTED_VALUE"""),6.0)</f>
        <v>6</v>
      </c>
      <c r="EF21" s="199"/>
      <c r="EG21" s="211">
        <f>IFERROR(__xludf.DUMMYFUNCTION("""COMPUTED_VALUE"""),6.0)</f>
        <v>6</v>
      </c>
      <c r="EH21" s="199"/>
      <c r="EI21" s="211">
        <f>IFERROR(__xludf.DUMMYFUNCTION("""COMPUTED_VALUE"""),6.0)</f>
        <v>6</v>
      </c>
      <c r="EJ21" s="199"/>
      <c r="EK21" s="211">
        <f>IFERROR(__xludf.DUMMYFUNCTION("""COMPUTED_VALUE"""),7.5)</f>
        <v>7.5</v>
      </c>
      <c r="EL21" s="199"/>
      <c r="EM21" s="211">
        <f>IFERROR(__xludf.DUMMYFUNCTION("""COMPUTED_VALUE"""),5.0)</f>
        <v>5</v>
      </c>
      <c r="EN21" s="199"/>
      <c r="EO21" s="211">
        <f>IFERROR(__xludf.DUMMYFUNCTION("""COMPUTED_VALUE"""),7.0)</f>
        <v>7</v>
      </c>
      <c r="EP21" s="199"/>
      <c r="EQ21" s="211"/>
      <c r="ER21" s="199"/>
      <c r="ES21" s="211">
        <f>IFERROR(__xludf.DUMMYFUNCTION("""COMPUTED_VALUE"""),4.5)</f>
        <v>4.5</v>
      </c>
      <c r="ET21" s="199"/>
      <c r="EU21" s="211">
        <f>IFERROR(__xludf.DUMMYFUNCTION("""COMPUTED_VALUE"""),6.5)</f>
        <v>6.5</v>
      </c>
      <c r="EV21" s="199"/>
      <c r="EW21" s="211"/>
      <c r="EX21" s="199"/>
      <c r="EY21" s="211">
        <f>IFERROR(__xludf.DUMMYFUNCTION("""COMPUTED_VALUE"""),11.0)</f>
        <v>11</v>
      </c>
      <c r="EZ21" s="199"/>
      <c r="FA21" s="211">
        <f>IFERROR(__xludf.DUMMYFUNCTION("""COMPUTED_VALUE"""),5.0)</f>
        <v>5</v>
      </c>
      <c r="FB21" s="199"/>
      <c r="FC21" s="211">
        <f>IFERROR(__xludf.DUMMYFUNCTION("""COMPUTED_VALUE"""),6.5)</f>
        <v>6.5</v>
      </c>
      <c r="FD21" s="199"/>
      <c r="FE21" s="211"/>
      <c r="FF21" s="199"/>
      <c r="FG21" s="211">
        <f>IFERROR(__xludf.DUMMYFUNCTION("""COMPUTED_VALUE"""),5.0)</f>
        <v>5</v>
      </c>
      <c r="FH21" s="199"/>
      <c r="FI21" s="211">
        <f>IFERROR(__xludf.DUMMYFUNCTION("""COMPUTED_VALUE"""),8.0)</f>
        <v>8</v>
      </c>
      <c r="FJ21" s="199"/>
      <c r="FK21" s="211"/>
      <c r="FL21" s="199"/>
      <c r="FM21" s="211">
        <f>IFERROR(__xludf.DUMMYFUNCTION("""COMPUTED_VALUE"""),11.0)</f>
        <v>11</v>
      </c>
      <c r="FN21" s="199"/>
      <c r="FO21" s="211"/>
      <c r="FP21" s="199"/>
      <c r="FQ21" s="211"/>
      <c r="FR21" s="199"/>
      <c r="FS21" s="211">
        <f>IFERROR(__xludf.DUMMYFUNCTION("""COMPUTED_VALUE"""),5.0)</f>
        <v>5</v>
      </c>
      <c r="FT21" s="199"/>
      <c r="FU21" s="211">
        <f>IFERROR(__xludf.DUMMYFUNCTION("""COMPUTED_VALUE"""),5.0)</f>
        <v>5</v>
      </c>
      <c r="FV21" s="199"/>
      <c r="FW21" s="211">
        <f>IFERROR(__xludf.DUMMYFUNCTION("""COMPUTED_VALUE"""),7.0)</f>
        <v>7</v>
      </c>
      <c r="FX21" s="199"/>
      <c r="FY21" s="211"/>
      <c r="FZ21" s="199"/>
      <c r="GA21" s="211">
        <f>IFERROR(__xludf.DUMMYFUNCTION("""COMPUTED_VALUE"""),6.0)</f>
        <v>6</v>
      </c>
      <c r="GB21" s="199"/>
      <c r="GC21" s="211"/>
      <c r="GD21" s="199"/>
      <c r="GE21" s="211"/>
      <c r="GF21" s="199"/>
      <c r="GG21" s="211">
        <f>IFERROR(__xludf.DUMMYFUNCTION("""COMPUTED_VALUE"""),7.0)</f>
        <v>7</v>
      </c>
      <c r="GH21" s="199"/>
      <c r="GI21" s="211"/>
      <c r="GJ21" s="199"/>
      <c r="GK21" s="158"/>
      <c r="GL21" s="159" t="str">
        <f t="shared" si="4"/>
        <v>Lucie Nováková</v>
      </c>
      <c r="GM21" s="211"/>
      <c r="GN21" s="199"/>
      <c r="GO21" s="211"/>
      <c r="GP21" s="199"/>
      <c r="GQ21" s="211"/>
      <c r="GR21" s="199"/>
      <c r="GS21" s="211"/>
      <c r="GT21" s="199"/>
      <c r="GU21" s="211"/>
      <c r="GV21" s="199"/>
      <c r="GW21" s="211"/>
      <c r="GX21" s="199"/>
      <c r="GY21" s="211"/>
      <c r="GZ21" s="199"/>
      <c r="HA21" s="211"/>
      <c r="HB21" s="199"/>
      <c r="HC21" s="211"/>
      <c r="HD21" s="199"/>
      <c r="HE21" s="211"/>
      <c r="HF21" s="199"/>
      <c r="HG21" s="211"/>
      <c r="HH21" s="199"/>
      <c r="HI21" s="211"/>
      <c r="HJ21" s="199"/>
      <c r="HK21" s="211"/>
      <c r="HL21" s="199"/>
      <c r="HM21" s="211"/>
      <c r="HN21" s="199"/>
      <c r="HO21" s="211"/>
      <c r="HP21" s="199"/>
      <c r="HQ21" s="211"/>
      <c r="HR21" s="199"/>
      <c r="HS21" s="211"/>
      <c r="HT21" s="199"/>
      <c r="HU21" s="211"/>
      <c r="HV21" s="199"/>
      <c r="HW21" s="211"/>
      <c r="HX21" s="199"/>
      <c r="HY21" s="211"/>
      <c r="HZ21" s="199"/>
      <c r="IA21" s="211"/>
      <c r="IB21" s="199"/>
      <c r="IC21" s="211"/>
      <c r="ID21" s="199"/>
      <c r="IE21" s="211"/>
      <c r="IF21" s="199"/>
      <c r="IG21" s="211"/>
      <c r="IH21" s="199"/>
      <c r="II21" s="211"/>
      <c r="IJ21" s="199"/>
      <c r="IK21" s="211"/>
      <c r="IL21" s="199"/>
      <c r="IM21" s="211"/>
      <c r="IN21" s="199"/>
      <c r="IO21" s="211"/>
      <c r="IP21" s="199"/>
      <c r="IQ21" s="211"/>
      <c r="IR21" s="199"/>
      <c r="IS21" s="211"/>
      <c r="IT21" s="199"/>
      <c r="IU21" s="211"/>
      <c r="IV21" s="199"/>
    </row>
    <row r="22">
      <c r="A22" s="242">
        <f>IFERROR(__xludf.DUMMYFUNCTION("""COMPUTED_VALUE"""),130.0)</f>
        <v>130</v>
      </c>
      <c r="B22" s="231" t="str">
        <f t="shared" si="1"/>
        <v>Michal Nedbal</v>
      </c>
      <c r="C22" s="199">
        <f t="shared" ref="C22:BL22" si="21">BO22+EA22+GM22</f>
        <v>0</v>
      </c>
      <c r="D22" s="199">
        <f t="shared" si="21"/>
        <v>0</v>
      </c>
      <c r="E22" s="199">
        <f t="shared" si="21"/>
        <v>0</v>
      </c>
      <c r="F22" s="199">
        <f t="shared" si="21"/>
        <v>0</v>
      </c>
      <c r="G22" s="199">
        <f t="shared" si="21"/>
        <v>0</v>
      </c>
      <c r="H22" s="199">
        <f t="shared" si="21"/>
        <v>0</v>
      </c>
      <c r="I22" s="199">
        <f t="shared" si="21"/>
        <v>0</v>
      </c>
      <c r="J22" s="199">
        <f t="shared" si="21"/>
        <v>0</v>
      </c>
      <c r="K22" s="199">
        <f t="shared" si="21"/>
        <v>0</v>
      </c>
      <c r="L22" s="199">
        <f t="shared" si="21"/>
        <v>0</v>
      </c>
      <c r="M22" s="199">
        <f t="shared" si="21"/>
        <v>0</v>
      </c>
      <c r="N22" s="199">
        <f t="shared" si="21"/>
        <v>0</v>
      </c>
      <c r="O22" s="199">
        <f t="shared" si="21"/>
        <v>10</v>
      </c>
      <c r="P22" s="199">
        <f t="shared" si="21"/>
        <v>0</v>
      </c>
      <c r="Q22" s="199">
        <f t="shared" si="21"/>
        <v>6</v>
      </c>
      <c r="R22" s="199">
        <f t="shared" si="21"/>
        <v>0</v>
      </c>
      <c r="S22" s="199">
        <f t="shared" si="21"/>
        <v>6</v>
      </c>
      <c r="T22" s="199">
        <f t="shared" si="21"/>
        <v>0</v>
      </c>
      <c r="U22" s="199">
        <f t="shared" si="21"/>
        <v>7</v>
      </c>
      <c r="V22" s="199">
        <f t="shared" si="21"/>
        <v>0</v>
      </c>
      <c r="W22" s="199">
        <f t="shared" si="21"/>
        <v>7.5</v>
      </c>
      <c r="X22" s="199">
        <f t="shared" si="21"/>
        <v>1000</v>
      </c>
      <c r="Y22" s="199">
        <f t="shared" si="21"/>
        <v>0</v>
      </c>
      <c r="Z22" s="199">
        <f t="shared" si="21"/>
        <v>0</v>
      </c>
      <c r="AA22" s="199">
        <f t="shared" si="21"/>
        <v>0</v>
      </c>
      <c r="AB22" s="199">
        <f t="shared" si="21"/>
        <v>0</v>
      </c>
      <c r="AC22" s="199">
        <f t="shared" si="21"/>
        <v>10</v>
      </c>
      <c r="AD22" s="199">
        <f t="shared" si="21"/>
        <v>1000</v>
      </c>
      <c r="AE22" s="199">
        <f t="shared" si="21"/>
        <v>8</v>
      </c>
      <c r="AF22" s="199">
        <f t="shared" si="21"/>
        <v>0</v>
      </c>
      <c r="AG22" s="199">
        <f t="shared" si="21"/>
        <v>6</v>
      </c>
      <c r="AH22" s="199">
        <f t="shared" si="21"/>
        <v>0</v>
      </c>
      <c r="AI22" s="199">
        <f t="shared" si="21"/>
        <v>6</v>
      </c>
      <c r="AJ22" s="199">
        <f t="shared" si="21"/>
        <v>0</v>
      </c>
      <c r="AK22" s="199">
        <f t="shared" si="21"/>
        <v>10</v>
      </c>
      <c r="AL22" s="199">
        <f t="shared" si="21"/>
        <v>1000</v>
      </c>
      <c r="AM22" s="199">
        <f t="shared" si="21"/>
        <v>0</v>
      </c>
      <c r="AN22" s="199">
        <f t="shared" si="21"/>
        <v>0</v>
      </c>
      <c r="AO22" s="199">
        <f t="shared" si="21"/>
        <v>0</v>
      </c>
      <c r="AP22" s="199">
        <f t="shared" si="21"/>
        <v>0</v>
      </c>
      <c r="AQ22" s="199">
        <f t="shared" si="21"/>
        <v>0</v>
      </c>
      <c r="AR22" s="199">
        <f t="shared" si="21"/>
        <v>0</v>
      </c>
      <c r="AS22" s="199">
        <f t="shared" si="21"/>
        <v>6</v>
      </c>
      <c r="AT22" s="199">
        <f t="shared" si="21"/>
        <v>500</v>
      </c>
      <c r="AU22" s="199">
        <f t="shared" si="21"/>
        <v>11.5</v>
      </c>
      <c r="AV22" s="199">
        <f t="shared" si="21"/>
        <v>0</v>
      </c>
      <c r="AW22" s="199">
        <f t="shared" si="21"/>
        <v>10</v>
      </c>
      <c r="AX22" s="199">
        <f t="shared" si="21"/>
        <v>0</v>
      </c>
      <c r="AY22" s="199">
        <f t="shared" si="21"/>
        <v>10</v>
      </c>
      <c r="AZ22" s="199">
        <f t="shared" si="21"/>
        <v>500</v>
      </c>
      <c r="BA22" s="199">
        <f t="shared" si="21"/>
        <v>0</v>
      </c>
      <c r="BB22" s="199">
        <f t="shared" si="21"/>
        <v>0</v>
      </c>
      <c r="BC22" s="199">
        <f t="shared" si="21"/>
        <v>7.5</v>
      </c>
      <c r="BD22" s="199">
        <f t="shared" si="21"/>
        <v>0</v>
      </c>
      <c r="BE22" s="199">
        <f t="shared" si="21"/>
        <v>8</v>
      </c>
      <c r="BF22" s="199">
        <f t="shared" si="21"/>
        <v>0</v>
      </c>
      <c r="BG22" s="199">
        <f t="shared" si="21"/>
        <v>0</v>
      </c>
      <c r="BH22" s="199">
        <f t="shared" si="21"/>
        <v>0</v>
      </c>
      <c r="BI22" s="199">
        <f t="shared" si="21"/>
        <v>0</v>
      </c>
      <c r="BJ22" s="199">
        <f t="shared" si="21"/>
        <v>0</v>
      </c>
      <c r="BK22" s="199">
        <f t="shared" si="21"/>
        <v>0</v>
      </c>
      <c r="BL22" s="199">
        <f t="shared" si="21"/>
        <v>0</v>
      </c>
      <c r="BM22" s="158"/>
      <c r="BN22" s="210" t="str">
        <f>IFERROR(__xludf.DUMMYFUNCTION("""COMPUTED_VALUE"""),"Michal Nedbal")</f>
        <v>Michal Nedbal</v>
      </c>
      <c r="BO22" s="202"/>
      <c r="BP22" s="203"/>
      <c r="BQ22" s="202"/>
      <c r="BR22" s="203"/>
      <c r="BS22" s="202"/>
      <c r="BT22" s="203"/>
      <c r="BU22" s="202"/>
      <c r="BV22" s="203"/>
      <c r="BW22" s="202"/>
      <c r="BX22" s="203"/>
      <c r="BY22" s="202"/>
      <c r="BZ22" s="203"/>
      <c r="CA22" s="202"/>
      <c r="CB22" s="203"/>
      <c r="CC22" s="202"/>
      <c r="CD22" s="203"/>
      <c r="CE22" s="202"/>
      <c r="CF22" s="203"/>
      <c r="CG22" s="202"/>
      <c r="CH22" s="203"/>
      <c r="CI22" s="202"/>
      <c r="CJ22" s="203"/>
      <c r="CK22" s="202"/>
      <c r="CL22" s="203"/>
      <c r="CM22" s="202"/>
      <c r="CN22" s="203"/>
      <c r="CO22" s="202"/>
      <c r="CP22" s="203"/>
      <c r="CQ22" s="202"/>
      <c r="CR22" s="203"/>
      <c r="CS22" s="202"/>
      <c r="CT22" s="199"/>
      <c r="CU22" s="202"/>
      <c r="CV22" s="199"/>
      <c r="CW22" s="202"/>
      <c r="CX22" s="199"/>
      <c r="CY22" s="202"/>
      <c r="CZ22" s="199"/>
      <c r="DA22" s="202"/>
      <c r="DB22" s="199"/>
      <c r="DC22" s="202"/>
      <c r="DD22" s="199"/>
      <c r="DE22" s="202"/>
      <c r="DF22" s="199"/>
      <c r="DG22" s="202"/>
      <c r="DH22" s="199"/>
      <c r="DI22" s="202"/>
      <c r="DJ22" s="199"/>
      <c r="DK22" s="202"/>
      <c r="DL22" s="199"/>
      <c r="DM22" s="202"/>
      <c r="DN22" s="199"/>
      <c r="DO22" s="202"/>
      <c r="DP22" s="199"/>
      <c r="DQ22" s="202"/>
      <c r="DR22" s="199"/>
      <c r="DS22" s="202"/>
      <c r="DT22" s="199"/>
      <c r="DU22" s="202"/>
      <c r="DV22" s="199"/>
      <c r="DW22" s="202"/>
      <c r="DX22" s="199"/>
      <c r="DY22" s="158"/>
      <c r="DZ22" s="159" t="str">
        <f t="shared" si="3"/>
        <v>Michal Nedbal</v>
      </c>
      <c r="EA22" s="202"/>
      <c r="EB22" s="203"/>
      <c r="EC22" s="202"/>
      <c r="ED22" s="203"/>
      <c r="EE22" s="202"/>
      <c r="EF22" s="203"/>
      <c r="EG22" s="202"/>
      <c r="EH22" s="203"/>
      <c r="EI22" s="202"/>
      <c r="EJ22" s="203"/>
      <c r="EK22" s="202"/>
      <c r="EL22" s="203"/>
      <c r="EM22" s="202">
        <f>IFERROR(__xludf.DUMMYFUNCTION("""COMPUTED_VALUE"""),10.0)</f>
        <v>10</v>
      </c>
      <c r="EN22" s="203"/>
      <c r="EO22" s="202">
        <f>IFERROR(__xludf.DUMMYFUNCTION("""COMPUTED_VALUE"""),6.0)</f>
        <v>6</v>
      </c>
      <c r="EP22" s="203"/>
      <c r="EQ22" s="202">
        <f>IFERROR(__xludf.DUMMYFUNCTION("""COMPUTED_VALUE"""),6.0)</f>
        <v>6</v>
      </c>
      <c r="ER22" s="203"/>
      <c r="ES22" s="202">
        <f>IFERROR(__xludf.DUMMYFUNCTION("""COMPUTED_VALUE"""),7.0)</f>
        <v>7</v>
      </c>
      <c r="ET22" s="203"/>
      <c r="EU22" s="202">
        <f>IFERROR(__xludf.DUMMYFUNCTION("""COMPUTED_VALUE"""),7.5)</f>
        <v>7.5</v>
      </c>
      <c r="EV22" s="203">
        <f>IFERROR(__xludf.DUMMYFUNCTION("""COMPUTED_VALUE"""),1000.0)</f>
        <v>1000</v>
      </c>
      <c r="EW22" s="202"/>
      <c r="EX22" s="203"/>
      <c r="EY22" s="202"/>
      <c r="EZ22" s="203"/>
      <c r="FA22" s="202">
        <f>IFERROR(__xludf.DUMMYFUNCTION("""COMPUTED_VALUE"""),10.0)</f>
        <v>10</v>
      </c>
      <c r="FB22" s="203">
        <f>IFERROR(__xludf.DUMMYFUNCTION("""COMPUTED_VALUE"""),1000.0)</f>
        <v>1000</v>
      </c>
      <c r="FC22" s="202">
        <f>IFERROR(__xludf.DUMMYFUNCTION("""COMPUTED_VALUE"""),8.0)</f>
        <v>8</v>
      </c>
      <c r="FD22" s="203"/>
      <c r="FE22" s="202">
        <f>IFERROR(__xludf.DUMMYFUNCTION("""COMPUTED_VALUE"""),6.0)</f>
        <v>6</v>
      </c>
      <c r="FF22" s="199"/>
      <c r="FG22" s="202">
        <f>IFERROR(__xludf.DUMMYFUNCTION("""COMPUTED_VALUE"""),6.0)</f>
        <v>6</v>
      </c>
      <c r="FH22" s="199"/>
      <c r="FI22" s="202">
        <f>IFERROR(__xludf.DUMMYFUNCTION("""COMPUTED_VALUE"""),10.0)</f>
        <v>10</v>
      </c>
      <c r="FJ22" s="199">
        <f>IFERROR(__xludf.DUMMYFUNCTION("""COMPUTED_VALUE"""),1000.0)</f>
        <v>1000</v>
      </c>
      <c r="FK22" s="202"/>
      <c r="FL22" s="199"/>
      <c r="FM22" s="202"/>
      <c r="FN22" s="199"/>
      <c r="FO22" s="202"/>
      <c r="FP22" s="199"/>
      <c r="FQ22" s="202">
        <f>IFERROR(__xludf.DUMMYFUNCTION("""COMPUTED_VALUE"""),6.0)</f>
        <v>6</v>
      </c>
      <c r="FR22" s="199">
        <f>IFERROR(__xludf.DUMMYFUNCTION("""COMPUTED_VALUE"""),500.0)</f>
        <v>500</v>
      </c>
      <c r="FS22" s="202">
        <f>IFERROR(__xludf.DUMMYFUNCTION("""COMPUTED_VALUE"""),11.5)</f>
        <v>11.5</v>
      </c>
      <c r="FT22" s="199"/>
      <c r="FU22" s="202">
        <f>IFERROR(__xludf.DUMMYFUNCTION("""COMPUTED_VALUE"""),10.0)</f>
        <v>10</v>
      </c>
      <c r="FV22" s="199"/>
      <c r="FW22" s="202">
        <f>IFERROR(__xludf.DUMMYFUNCTION("""COMPUTED_VALUE"""),10.0)</f>
        <v>10</v>
      </c>
      <c r="FX22" s="199">
        <f>IFERROR(__xludf.DUMMYFUNCTION("""COMPUTED_VALUE"""),500.0)</f>
        <v>500</v>
      </c>
      <c r="FY22" s="202"/>
      <c r="FZ22" s="199"/>
      <c r="GA22" s="202">
        <f>IFERROR(__xludf.DUMMYFUNCTION("""COMPUTED_VALUE"""),7.5)</f>
        <v>7.5</v>
      </c>
      <c r="GB22" s="199"/>
      <c r="GC22" s="202">
        <f>IFERROR(__xludf.DUMMYFUNCTION("""COMPUTED_VALUE"""),8.0)</f>
        <v>8</v>
      </c>
      <c r="GD22" s="199"/>
      <c r="GE22" s="202"/>
      <c r="GF22" s="199"/>
      <c r="GG22" s="202"/>
      <c r="GH22" s="199"/>
      <c r="GI22" s="202"/>
      <c r="GJ22" s="199"/>
      <c r="GK22" s="158"/>
      <c r="GL22" s="159" t="str">
        <f t="shared" si="4"/>
        <v>Michal Nedbal</v>
      </c>
      <c r="GM22" s="202"/>
      <c r="GN22" s="203"/>
      <c r="GO22" s="202"/>
      <c r="GP22" s="203"/>
      <c r="GQ22" s="202"/>
      <c r="GR22" s="203"/>
      <c r="GS22" s="202"/>
      <c r="GT22" s="203"/>
      <c r="GU22" s="202"/>
      <c r="GV22" s="203"/>
      <c r="GW22" s="202"/>
      <c r="GX22" s="203"/>
      <c r="GY22" s="202"/>
      <c r="GZ22" s="203"/>
      <c r="HA22" s="202"/>
      <c r="HB22" s="203"/>
      <c r="HC22" s="202"/>
      <c r="HD22" s="203"/>
      <c r="HE22" s="202"/>
      <c r="HF22" s="203"/>
      <c r="HG22" s="202"/>
      <c r="HH22" s="203"/>
      <c r="HI22" s="202"/>
      <c r="HJ22" s="203"/>
      <c r="HK22" s="202"/>
      <c r="HL22" s="203"/>
      <c r="HM22" s="202"/>
      <c r="HN22" s="203"/>
      <c r="HO22" s="202"/>
      <c r="HP22" s="203"/>
      <c r="HQ22" s="202"/>
      <c r="HR22" s="199"/>
      <c r="HS22" s="202"/>
      <c r="HT22" s="199"/>
      <c r="HU22" s="202"/>
      <c r="HV22" s="199"/>
      <c r="HW22" s="202"/>
      <c r="HX22" s="199"/>
      <c r="HY22" s="202"/>
      <c r="HZ22" s="199"/>
      <c r="IA22" s="202"/>
      <c r="IB22" s="199"/>
      <c r="IC22" s="202"/>
      <c r="ID22" s="199"/>
      <c r="IE22" s="202"/>
      <c r="IF22" s="199"/>
      <c r="IG22" s="202"/>
      <c r="IH22" s="199"/>
      <c r="II22" s="202"/>
      <c r="IJ22" s="199"/>
      <c r="IK22" s="202"/>
      <c r="IL22" s="199"/>
      <c r="IM22" s="202"/>
      <c r="IN22" s="199"/>
      <c r="IO22" s="202"/>
      <c r="IP22" s="199"/>
      <c r="IQ22" s="202"/>
      <c r="IR22" s="199"/>
      <c r="IS22" s="202"/>
      <c r="IT22" s="199"/>
      <c r="IU22" s="202"/>
      <c r="IV22" s="199"/>
    </row>
    <row r="23">
      <c r="A23" s="212"/>
      <c r="B23" s="231" t="str">
        <f t="shared" si="1"/>
        <v/>
      </c>
      <c r="C23" s="199">
        <f t="shared" ref="C23:BL23" si="22">BO23+EA23+GM23</f>
        <v>0</v>
      </c>
      <c r="D23" s="199">
        <f t="shared" si="22"/>
        <v>0</v>
      </c>
      <c r="E23" s="199">
        <f t="shared" si="22"/>
        <v>0</v>
      </c>
      <c r="F23" s="199">
        <f t="shared" si="22"/>
        <v>0</v>
      </c>
      <c r="G23" s="199">
        <f t="shared" si="22"/>
        <v>0</v>
      </c>
      <c r="H23" s="199">
        <f t="shared" si="22"/>
        <v>0</v>
      </c>
      <c r="I23" s="199">
        <f t="shared" si="22"/>
        <v>0</v>
      </c>
      <c r="J23" s="199">
        <f t="shared" si="22"/>
        <v>0</v>
      </c>
      <c r="K23" s="199">
        <f t="shared" si="22"/>
        <v>0</v>
      </c>
      <c r="L23" s="199">
        <f t="shared" si="22"/>
        <v>0</v>
      </c>
      <c r="M23" s="199">
        <f t="shared" si="22"/>
        <v>0</v>
      </c>
      <c r="N23" s="199">
        <f t="shared" si="22"/>
        <v>0</v>
      </c>
      <c r="O23" s="199">
        <f t="shared" si="22"/>
        <v>0</v>
      </c>
      <c r="P23" s="199">
        <f t="shared" si="22"/>
        <v>0</v>
      </c>
      <c r="Q23" s="199">
        <f t="shared" si="22"/>
        <v>0</v>
      </c>
      <c r="R23" s="199">
        <f t="shared" si="22"/>
        <v>0</v>
      </c>
      <c r="S23" s="199">
        <f t="shared" si="22"/>
        <v>0</v>
      </c>
      <c r="T23" s="199">
        <f t="shared" si="22"/>
        <v>0</v>
      </c>
      <c r="U23" s="199">
        <f t="shared" si="22"/>
        <v>0</v>
      </c>
      <c r="V23" s="199">
        <f t="shared" si="22"/>
        <v>0</v>
      </c>
      <c r="W23" s="199">
        <f t="shared" si="22"/>
        <v>0</v>
      </c>
      <c r="X23" s="199">
        <f t="shared" si="22"/>
        <v>0</v>
      </c>
      <c r="Y23" s="199">
        <f t="shared" si="22"/>
        <v>0</v>
      </c>
      <c r="Z23" s="199">
        <f t="shared" si="22"/>
        <v>0</v>
      </c>
      <c r="AA23" s="199">
        <f t="shared" si="22"/>
        <v>0</v>
      </c>
      <c r="AB23" s="199">
        <f t="shared" si="22"/>
        <v>0</v>
      </c>
      <c r="AC23" s="199">
        <f t="shared" si="22"/>
        <v>0</v>
      </c>
      <c r="AD23" s="199">
        <f t="shared" si="22"/>
        <v>0</v>
      </c>
      <c r="AE23" s="199">
        <f t="shared" si="22"/>
        <v>0</v>
      </c>
      <c r="AF23" s="199">
        <f t="shared" si="22"/>
        <v>0</v>
      </c>
      <c r="AG23" s="199">
        <f t="shared" si="22"/>
        <v>0</v>
      </c>
      <c r="AH23" s="199">
        <f t="shared" si="22"/>
        <v>0</v>
      </c>
      <c r="AI23" s="199">
        <f t="shared" si="22"/>
        <v>0</v>
      </c>
      <c r="AJ23" s="199">
        <f t="shared" si="22"/>
        <v>0</v>
      </c>
      <c r="AK23" s="199">
        <f t="shared" si="22"/>
        <v>0</v>
      </c>
      <c r="AL23" s="199">
        <f t="shared" si="22"/>
        <v>0</v>
      </c>
      <c r="AM23" s="199">
        <f t="shared" si="22"/>
        <v>0</v>
      </c>
      <c r="AN23" s="199">
        <f t="shared" si="22"/>
        <v>0</v>
      </c>
      <c r="AO23" s="199">
        <f t="shared" si="22"/>
        <v>0</v>
      </c>
      <c r="AP23" s="199">
        <f t="shared" si="22"/>
        <v>0</v>
      </c>
      <c r="AQ23" s="199">
        <f t="shared" si="22"/>
        <v>0</v>
      </c>
      <c r="AR23" s="199">
        <f t="shared" si="22"/>
        <v>0</v>
      </c>
      <c r="AS23" s="199">
        <f t="shared" si="22"/>
        <v>0</v>
      </c>
      <c r="AT23" s="199">
        <f t="shared" si="22"/>
        <v>0</v>
      </c>
      <c r="AU23" s="199">
        <f t="shared" si="22"/>
        <v>0</v>
      </c>
      <c r="AV23" s="199">
        <f t="shared" si="22"/>
        <v>0</v>
      </c>
      <c r="AW23" s="199">
        <f t="shared" si="22"/>
        <v>0</v>
      </c>
      <c r="AX23" s="199">
        <f t="shared" si="22"/>
        <v>0</v>
      </c>
      <c r="AY23" s="199">
        <f t="shared" si="22"/>
        <v>0</v>
      </c>
      <c r="AZ23" s="199">
        <f t="shared" si="22"/>
        <v>0</v>
      </c>
      <c r="BA23" s="199">
        <f t="shared" si="22"/>
        <v>0</v>
      </c>
      <c r="BB23" s="199">
        <f t="shared" si="22"/>
        <v>0</v>
      </c>
      <c r="BC23" s="199">
        <f t="shared" si="22"/>
        <v>0</v>
      </c>
      <c r="BD23" s="199">
        <f t="shared" si="22"/>
        <v>0</v>
      </c>
      <c r="BE23" s="199">
        <f t="shared" si="22"/>
        <v>0</v>
      </c>
      <c r="BF23" s="199">
        <f t="shared" si="22"/>
        <v>0</v>
      </c>
      <c r="BG23" s="199">
        <f t="shared" si="22"/>
        <v>0</v>
      </c>
      <c r="BH23" s="199">
        <f t="shared" si="22"/>
        <v>0</v>
      </c>
      <c r="BI23" s="199">
        <f t="shared" si="22"/>
        <v>0</v>
      </c>
      <c r="BJ23" s="199">
        <f t="shared" si="22"/>
        <v>0</v>
      </c>
      <c r="BK23" s="199">
        <f t="shared" si="22"/>
        <v>0</v>
      </c>
      <c r="BL23" s="199">
        <f t="shared" si="22"/>
        <v>0</v>
      </c>
      <c r="BM23" s="158"/>
      <c r="BN23" s="210"/>
      <c r="BO23" s="202"/>
      <c r="BP23" s="203"/>
      <c r="BQ23" s="202"/>
      <c r="BR23" s="203"/>
      <c r="BS23" s="202"/>
      <c r="BT23" s="203"/>
      <c r="BU23" s="202"/>
      <c r="BV23" s="203"/>
      <c r="BW23" s="202"/>
      <c r="BX23" s="203"/>
      <c r="BY23" s="202"/>
      <c r="BZ23" s="203"/>
      <c r="CA23" s="202"/>
      <c r="CB23" s="203"/>
      <c r="CC23" s="202"/>
      <c r="CD23" s="203"/>
      <c r="CE23" s="202"/>
      <c r="CF23" s="203"/>
      <c r="CG23" s="202"/>
      <c r="CH23" s="203"/>
      <c r="CI23" s="202"/>
      <c r="CJ23" s="203"/>
      <c r="CK23" s="202"/>
      <c r="CL23" s="203"/>
      <c r="CM23" s="202"/>
      <c r="CN23" s="203"/>
      <c r="CO23" s="202"/>
      <c r="CP23" s="203"/>
      <c r="CQ23" s="202"/>
      <c r="CR23" s="203"/>
      <c r="CS23" s="202"/>
      <c r="CT23" s="199"/>
      <c r="CU23" s="202"/>
      <c r="CV23" s="199"/>
      <c r="CW23" s="202"/>
      <c r="CX23" s="199"/>
      <c r="CY23" s="202"/>
      <c r="CZ23" s="199"/>
      <c r="DA23" s="202"/>
      <c r="DB23" s="199"/>
      <c r="DC23" s="202"/>
      <c r="DD23" s="199"/>
      <c r="DE23" s="202"/>
      <c r="DF23" s="199"/>
      <c r="DG23" s="202"/>
      <c r="DH23" s="199"/>
      <c r="DI23" s="202"/>
      <c r="DJ23" s="199"/>
      <c r="DK23" s="202"/>
      <c r="DL23" s="199"/>
      <c r="DM23" s="202"/>
      <c r="DN23" s="199"/>
      <c r="DO23" s="202"/>
      <c r="DP23" s="199"/>
      <c r="DQ23" s="202"/>
      <c r="DR23" s="199"/>
      <c r="DS23" s="202"/>
      <c r="DT23" s="199"/>
      <c r="DU23" s="202"/>
      <c r="DV23" s="199"/>
      <c r="DW23" s="202"/>
      <c r="DX23" s="199"/>
      <c r="DY23" s="158"/>
      <c r="DZ23" s="159" t="str">
        <f t="shared" si="3"/>
        <v/>
      </c>
      <c r="EA23" s="202"/>
      <c r="EB23" s="203"/>
      <c r="EC23" s="202"/>
      <c r="ED23" s="203"/>
      <c r="EE23" s="202"/>
      <c r="EF23" s="203"/>
      <c r="EG23" s="202"/>
      <c r="EH23" s="203"/>
      <c r="EI23" s="202"/>
      <c r="EJ23" s="203"/>
      <c r="EK23" s="202"/>
      <c r="EL23" s="203"/>
      <c r="EM23" s="202"/>
      <c r="EN23" s="203"/>
      <c r="EO23" s="202"/>
      <c r="EP23" s="203"/>
      <c r="EQ23" s="202"/>
      <c r="ER23" s="203"/>
      <c r="ES23" s="202"/>
      <c r="ET23" s="203"/>
      <c r="EU23" s="202"/>
      <c r="EV23" s="203"/>
      <c r="EW23" s="202"/>
      <c r="EX23" s="203"/>
      <c r="EY23" s="202"/>
      <c r="EZ23" s="203"/>
      <c r="FA23" s="202"/>
      <c r="FB23" s="203"/>
      <c r="FC23" s="202"/>
      <c r="FD23" s="203"/>
      <c r="FE23" s="202"/>
      <c r="FF23" s="199"/>
      <c r="FG23" s="202"/>
      <c r="FH23" s="199"/>
      <c r="FI23" s="202"/>
      <c r="FJ23" s="199"/>
      <c r="FK23" s="202"/>
      <c r="FL23" s="199"/>
      <c r="FM23" s="202"/>
      <c r="FN23" s="199"/>
      <c r="FO23" s="202"/>
      <c r="FP23" s="199"/>
      <c r="FQ23" s="202"/>
      <c r="FR23" s="199"/>
      <c r="FS23" s="202"/>
      <c r="FT23" s="199"/>
      <c r="FU23" s="202"/>
      <c r="FV23" s="199"/>
      <c r="FW23" s="202"/>
      <c r="FX23" s="199"/>
      <c r="FY23" s="202"/>
      <c r="FZ23" s="199"/>
      <c r="GA23" s="202"/>
      <c r="GB23" s="199"/>
      <c r="GC23" s="202"/>
      <c r="GD23" s="199"/>
      <c r="GE23" s="202"/>
      <c r="GF23" s="199"/>
      <c r="GG23" s="202"/>
      <c r="GH23" s="199"/>
      <c r="GI23" s="202"/>
      <c r="GJ23" s="199"/>
      <c r="GK23" s="158"/>
      <c r="GL23" s="159" t="str">
        <f t="shared" si="4"/>
        <v/>
      </c>
      <c r="GM23" s="202"/>
      <c r="GN23" s="203"/>
      <c r="GO23" s="202"/>
      <c r="GP23" s="203"/>
      <c r="GQ23" s="202"/>
      <c r="GR23" s="203"/>
      <c r="GS23" s="202"/>
      <c r="GT23" s="203"/>
      <c r="GU23" s="202"/>
      <c r="GV23" s="203"/>
      <c r="GW23" s="202"/>
      <c r="GX23" s="203"/>
      <c r="GY23" s="202"/>
      <c r="GZ23" s="203"/>
      <c r="HA23" s="202"/>
      <c r="HB23" s="203"/>
      <c r="HC23" s="202"/>
      <c r="HD23" s="203"/>
      <c r="HE23" s="202"/>
      <c r="HF23" s="203"/>
      <c r="HG23" s="202"/>
      <c r="HH23" s="203"/>
      <c r="HI23" s="202"/>
      <c r="HJ23" s="203"/>
      <c r="HK23" s="202"/>
      <c r="HL23" s="203"/>
      <c r="HM23" s="202"/>
      <c r="HN23" s="203"/>
      <c r="HO23" s="202"/>
      <c r="HP23" s="203"/>
      <c r="HQ23" s="202"/>
      <c r="HR23" s="199"/>
      <c r="HS23" s="202"/>
      <c r="HT23" s="199"/>
      <c r="HU23" s="202"/>
      <c r="HV23" s="199"/>
      <c r="HW23" s="202"/>
      <c r="HX23" s="199"/>
      <c r="HY23" s="202"/>
      <c r="HZ23" s="199"/>
      <c r="IA23" s="202"/>
      <c r="IB23" s="199"/>
      <c r="IC23" s="202"/>
      <c r="ID23" s="199"/>
      <c r="IE23" s="202"/>
      <c r="IF23" s="199"/>
      <c r="IG23" s="202"/>
      <c r="IH23" s="199"/>
      <c r="II23" s="202"/>
      <c r="IJ23" s="199"/>
      <c r="IK23" s="202"/>
      <c r="IL23" s="199"/>
      <c r="IM23" s="202"/>
      <c r="IN23" s="199"/>
      <c r="IO23" s="202"/>
      <c r="IP23" s="199"/>
      <c r="IQ23" s="202"/>
      <c r="IR23" s="199"/>
      <c r="IS23" s="202"/>
      <c r="IT23" s="199"/>
      <c r="IU23" s="202"/>
      <c r="IV23" s="199"/>
    </row>
    <row r="24">
      <c r="A24" s="212"/>
      <c r="B24" s="231" t="str">
        <f t="shared" si="1"/>
        <v/>
      </c>
      <c r="C24" s="199">
        <f t="shared" ref="C24:BL24" si="23">BO24+EA24+GM24</f>
        <v>0</v>
      </c>
      <c r="D24" s="199">
        <f t="shared" si="23"/>
        <v>0</v>
      </c>
      <c r="E24" s="199">
        <f t="shared" si="23"/>
        <v>0</v>
      </c>
      <c r="F24" s="199">
        <f t="shared" si="23"/>
        <v>0</v>
      </c>
      <c r="G24" s="199">
        <f t="shared" si="23"/>
        <v>0</v>
      </c>
      <c r="H24" s="199">
        <f t="shared" si="23"/>
        <v>0</v>
      </c>
      <c r="I24" s="199">
        <f t="shared" si="23"/>
        <v>0</v>
      </c>
      <c r="J24" s="199">
        <f t="shared" si="23"/>
        <v>0</v>
      </c>
      <c r="K24" s="199">
        <f t="shared" si="23"/>
        <v>0</v>
      </c>
      <c r="L24" s="199">
        <f t="shared" si="23"/>
        <v>0</v>
      </c>
      <c r="M24" s="199">
        <f t="shared" si="23"/>
        <v>0</v>
      </c>
      <c r="N24" s="199">
        <f t="shared" si="23"/>
        <v>0</v>
      </c>
      <c r="O24" s="199">
        <f t="shared" si="23"/>
        <v>0</v>
      </c>
      <c r="P24" s="199">
        <f t="shared" si="23"/>
        <v>0</v>
      </c>
      <c r="Q24" s="199">
        <f t="shared" si="23"/>
        <v>0</v>
      </c>
      <c r="R24" s="199">
        <f t="shared" si="23"/>
        <v>0</v>
      </c>
      <c r="S24" s="199">
        <f t="shared" si="23"/>
        <v>0</v>
      </c>
      <c r="T24" s="199">
        <f t="shared" si="23"/>
        <v>0</v>
      </c>
      <c r="U24" s="199">
        <f t="shared" si="23"/>
        <v>0</v>
      </c>
      <c r="V24" s="199">
        <f t="shared" si="23"/>
        <v>0</v>
      </c>
      <c r="W24" s="199">
        <f t="shared" si="23"/>
        <v>0</v>
      </c>
      <c r="X24" s="199">
        <f t="shared" si="23"/>
        <v>0</v>
      </c>
      <c r="Y24" s="199">
        <f t="shared" si="23"/>
        <v>0</v>
      </c>
      <c r="Z24" s="199">
        <f t="shared" si="23"/>
        <v>0</v>
      </c>
      <c r="AA24" s="199">
        <f t="shared" si="23"/>
        <v>0</v>
      </c>
      <c r="AB24" s="199">
        <f t="shared" si="23"/>
        <v>0</v>
      </c>
      <c r="AC24" s="199">
        <f t="shared" si="23"/>
        <v>0</v>
      </c>
      <c r="AD24" s="199">
        <f t="shared" si="23"/>
        <v>0</v>
      </c>
      <c r="AE24" s="199">
        <f t="shared" si="23"/>
        <v>0</v>
      </c>
      <c r="AF24" s="199">
        <f t="shared" si="23"/>
        <v>0</v>
      </c>
      <c r="AG24" s="199">
        <f t="shared" si="23"/>
        <v>0</v>
      </c>
      <c r="AH24" s="199">
        <f t="shared" si="23"/>
        <v>0</v>
      </c>
      <c r="AI24" s="199">
        <f t="shared" si="23"/>
        <v>0</v>
      </c>
      <c r="AJ24" s="199">
        <f t="shared" si="23"/>
        <v>0</v>
      </c>
      <c r="AK24" s="199">
        <f t="shared" si="23"/>
        <v>0</v>
      </c>
      <c r="AL24" s="199">
        <f t="shared" si="23"/>
        <v>0</v>
      </c>
      <c r="AM24" s="199">
        <f t="shared" si="23"/>
        <v>0</v>
      </c>
      <c r="AN24" s="199">
        <f t="shared" si="23"/>
        <v>0</v>
      </c>
      <c r="AO24" s="199">
        <f t="shared" si="23"/>
        <v>0</v>
      </c>
      <c r="AP24" s="199">
        <f t="shared" si="23"/>
        <v>0</v>
      </c>
      <c r="AQ24" s="199">
        <f t="shared" si="23"/>
        <v>0</v>
      </c>
      <c r="AR24" s="199">
        <f t="shared" si="23"/>
        <v>0</v>
      </c>
      <c r="AS24" s="199">
        <f t="shared" si="23"/>
        <v>0</v>
      </c>
      <c r="AT24" s="199">
        <f t="shared" si="23"/>
        <v>0</v>
      </c>
      <c r="AU24" s="199">
        <f t="shared" si="23"/>
        <v>0</v>
      </c>
      <c r="AV24" s="199">
        <f t="shared" si="23"/>
        <v>0</v>
      </c>
      <c r="AW24" s="199">
        <f t="shared" si="23"/>
        <v>0</v>
      </c>
      <c r="AX24" s="199">
        <f t="shared" si="23"/>
        <v>0</v>
      </c>
      <c r="AY24" s="199">
        <f t="shared" si="23"/>
        <v>0</v>
      </c>
      <c r="AZ24" s="199">
        <f t="shared" si="23"/>
        <v>0</v>
      </c>
      <c r="BA24" s="199">
        <f t="shared" si="23"/>
        <v>0</v>
      </c>
      <c r="BB24" s="199">
        <f t="shared" si="23"/>
        <v>0</v>
      </c>
      <c r="BC24" s="199">
        <f t="shared" si="23"/>
        <v>0</v>
      </c>
      <c r="BD24" s="199">
        <f t="shared" si="23"/>
        <v>0</v>
      </c>
      <c r="BE24" s="199">
        <f t="shared" si="23"/>
        <v>0</v>
      </c>
      <c r="BF24" s="199">
        <f t="shared" si="23"/>
        <v>0</v>
      </c>
      <c r="BG24" s="199">
        <f t="shared" si="23"/>
        <v>0</v>
      </c>
      <c r="BH24" s="199">
        <f t="shared" si="23"/>
        <v>0</v>
      </c>
      <c r="BI24" s="199">
        <f t="shared" si="23"/>
        <v>0</v>
      </c>
      <c r="BJ24" s="199">
        <f t="shared" si="23"/>
        <v>0</v>
      </c>
      <c r="BK24" s="199">
        <f t="shared" si="23"/>
        <v>0</v>
      </c>
      <c r="BL24" s="199">
        <f t="shared" si="23"/>
        <v>0</v>
      </c>
      <c r="BM24" s="158"/>
      <c r="BN24" s="210"/>
      <c r="BO24" s="202"/>
      <c r="BP24" s="203"/>
      <c r="BQ24" s="202"/>
      <c r="BR24" s="203"/>
      <c r="BS24" s="202"/>
      <c r="BT24" s="203"/>
      <c r="BU24" s="202"/>
      <c r="BV24" s="203"/>
      <c r="BW24" s="202"/>
      <c r="BX24" s="203"/>
      <c r="BY24" s="202"/>
      <c r="BZ24" s="203"/>
      <c r="CA24" s="202"/>
      <c r="CB24" s="203"/>
      <c r="CC24" s="202"/>
      <c r="CD24" s="203"/>
      <c r="CE24" s="202"/>
      <c r="CF24" s="203"/>
      <c r="CG24" s="202"/>
      <c r="CH24" s="203"/>
      <c r="CI24" s="202"/>
      <c r="CJ24" s="203"/>
      <c r="CK24" s="202"/>
      <c r="CL24" s="203"/>
      <c r="CM24" s="202"/>
      <c r="CN24" s="203"/>
      <c r="CO24" s="202"/>
      <c r="CP24" s="203"/>
      <c r="CQ24" s="202"/>
      <c r="CR24" s="203"/>
      <c r="CS24" s="202"/>
      <c r="CT24" s="199"/>
      <c r="CU24" s="202"/>
      <c r="CV24" s="199"/>
      <c r="CW24" s="202"/>
      <c r="CX24" s="199"/>
      <c r="CY24" s="202"/>
      <c r="CZ24" s="199"/>
      <c r="DA24" s="202"/>
      <c r="DB24" s="199"/>
      <c r="DC24" s="202"/>
      <c r="DD24" s="199"/>
      <c r="DE24" s="202"/>
      <c r="DF24" s="199"/>
      <c r="DG24" s="202"/>
      <c r="DH24" s="199"/>
      <c r="DI24" s="202"/>
      <c r="DJ24" s="199"/>
      <c r="DK24" s="202"/>
      <c r="DL24" s="199"/>
      <c r="DM24" s="202"/>
      <c r="DN24" s="199"/>
      <c r="DO24" s="202"/>
      <c r="DP24" s="199"/>
      <c r="DQ24" s="202"/>
      <c r="DR24" s="199"/>
      <c r="DS24" s="202"/>
      <c r="DT24" s="199"/>
      <c r="DU24" s="202"/>
      <c r="DV24" s="199"/>
      <c r="DW24" s="202"/>
      <c r="DX24" s="199"/>
      <c r="DY24" s="158"/>
      <c r="DZ24" s="159" t="str">
        <f t="shared" si="3"/>
        <v/>
      </c>
      <c r="EA24" s="202"/>
      <c r="EB24" s="203"/>
      <c r="EC24" s="202"/>
      <c r="ED24" s="203"/>
      <c r="EE24" s="202"/>
      <c r="EF24" s="203"/>
      <c r="EG24" s="202"/>
      <c r="EH24" s="203"/>
      <c r="EI24" s="202"/>
      <c r="EJ24" s="203"/>
      <c r="EK24" s="202"/>
      <c r="EL24" s="203"/>
      <c r="EM24" s="202"/>
      <c r="EN24" s="203"/>
      <c r="EO24" s="202"/>
      <c r="EP24" s="203"/>
      <c r="EQ24" s="202"/>
      <c r="ER24" s="203"/>
      <c r="ES24" s="202"/>
      <c r="ET24" s="203"/>
      <c r="EU24" s="202"/>
      <c r="EV24" s="203"/>
      <c r="EW24" s="202"/>
      <c r="EX24" s="203"/>
      <c r="EY24" s="202"/>
      <c r="EZ24" s="203"/>
      <c r="FA24" s="202"/>
      <c r="FB24" s="203"/>
      <c r="FC24" s="202"/>
      <c r="FD24" s="203"/>
      <c r="FE24" s="202"/>
      <c r="FF24" s="199"/>
      <c r="FG24" s="202"/>
      <c r="FH24" s="199"/>
      <c r="FI24" s="202"/>
      <c r="FJ24" s="199"/>
      <c r="FK24" s="202"/>
      <c r="FL24" s="199"/>
      <c r="FM24" s="202"/>
      <c r="FN24" s="199"/>
      <c r="FO24" s="202"/>
      <c r="FP24" s="199"/>
      <c r="FQ24" s="202"/>
      <c r="FR24" s="199"/>
      <c r="FS24" s="202"/>
      <c r="FT24" s="199"/>
      <c r="FU24" s="202"/>
      <c r="FV24" s="199"/>
      <c r="FW24" s="202"/>
      <c r="FX24" s="199"/>
      <c r="FY24" s="202"/>
      <c r="FZ24" s="199"/>
      <c r="GA24" s="202"/>
      <c r="GB24" s="199"/>
      <c r="GC24" s="202"/>
      <c r="GD24" s="199"/>
      <c r="GE24" s="202"/>
      <c r="GF24" s="199"/>
      <c r="GG24" s="202"/>
      <c r="GH24" s="199"/>
      <c r="GI24" s="202"/>
      <c r="GJ24" s="199"/>
      <c r="GK24" s="158"/>
      <c r="GL24" s="159" t="str">
        <f t="shared" si="4"/>
        <v/>
      </c>
      <c r="GM24" s="202"/>
      <c r="GN24" s="203"/>
      <c r="GO24" s="202"/>
      <c r="GP24" s="203"/>
      <c r="GQ24" s="202"/>
      <c r="GR24" s="203"/>
      <c r="GS24" s="202"/>
      <c r="GT24" s="203"/>
      <c r="GU24" s="202"/>
      <c r="GV24" s="203"/>
      <c r="GW24" s="202"/>
      <c r="GX24" s="203"/>
      <c r="GY24" s="202"/>
      <c r="GZ24" s="203"/>
      <c r="HA24" s="202"/>
      <c r="HB24" s="203"/>
      <c r="HC24" s="202"/>
      <c r="HD24" s="203"/>
      <c r="HE24" s="202"/>
      <c r="HF24" s="203"/>
      <c r="HG24" s="202"/>
      <c r="HH24" s="203"/>
      <c r="HI24" s="202"/>
      <c r="HJ24" s="203"/>
      <c r="HK24" s="202"/>
      <c r="HL24" s="203"/>
      <c r="HM24" s="202"/>
      <c r="HN24" s="203"/>
      <c r="HO24" s="202"/>
      <c r="HP24" s="203"/>
      <c r="HQ24" s="202"/>
      <c r="HR24" s="199"/>
      <c r="HS24" s="202"/>
      <c r="HT24" s="199"/>
      <c r="HU24" s="202"/>
      <c r="HV24" s="199"/>
      <c r="HW24" s="202"/>
      <c r="HX24" s="199"/>
      <c r="HY24" s="202"/>
      <c r="HZ24" s="199"/>
      <c r="IA24" s="202"/>
      <c r="IB24" s="199"/>
      <c r="IC24" s="202"/>
      <c r="ID24" s="199"/>
      <c r="IE24" s="202"/>
      <c r="IF24" s="199"/>
      <c r="IG24" s="202"/>
      <c r="IH24" s="199"/>
      <c r="II24" s="202"/>
      <c r="IJ24" s="199"/>
      <c r="IK24" s="202"/>
      <c r="IL24" s="199"/>
      <c r="IM24" s="202"/>
      <c r="IN24" s="199"/>
      <c r="IO24" s="202"/>
      <c r="IP24" s="199"/>
      <c r="IQ24" s="202"/>
      <c r="IR24" s="199"/>
      <c r="IS24" s="202"/>
      <c r="IT24" s="199"/>
      <c r="IU24" s="202"/>
      <c r="IV24" s="199"/>
    </row>
    <row r="25">
      <c r="A25" s="212"/>
      <c r="B25" s="231" t="str">
        <f t="shared" si="1"/>
        <v/>
      </c>
      <c r="C25" s="199">
        <f t="shared" ref="C25:BL25" si="24">BO25+EA25+GM25</f>
        <v>0</v>
      </c>
      <c r="D25" s="199">
        <f t="shared" si="24"/>
        <v>0</v>
      </c>
      <c r="E25" s="199">
        <f t="shared" si="24"/>
        <v>0</v>
      </c>
      <c r="F25" s="199">
        <f t="shared" si="24"/>
        <v>0</v>
      </c>
      <c r="G25" s="199">
        <f t="shared" si="24"/>
        <v>0</v>
      </c>
      <c r="H25" s="199">
        <f t="shared" si="24"/>
        <v>0</v>
      </c>
      <c r="I25" s="199">
        <f t="shared" si="24"/>
        <v>0</v>
      </c>
      <c r="J25" s="199">
        <f t="shared" si="24"/>
        <v>0</v>
      </c>
      <c r="K25" s="199">
        <f t="shared" si="24"/>
        <v>0</v>
      </c>
      <c r="L25" s="199">
        <f t="shared" si="24"/>
        <v>0</v>
      </c>
      <c r="M25" s="199">
        <f t="shared" si="24"/>
        <v>0</v>
      </c>
      <c r="N25" s="199">
        <f t="shared" si="24"/>
        <v>0</v>
      </c>
      <c r="O25" s="199">
        <f t="shared" si="24"/>
        <v>0</v>
      </c>
      <c r="P25" s="199">
        <f t="shared" si="24"/>
        <v>0</v>
      </c>
      <c r="Q25" s="199">
        <f t="shared" si="24"/>
        <v>0</v>
      </c>
      <c r="R25" s="199">
        <f t="shared" si="24"/>
        <v>0</v>
      </c>
      <c r="S25" s="199">
        <f t="shared" si="24"/>
        <v>0</v>
      </c>
      <c r="T25" s="199">
        <f t="shared" si="24"/>
        <v>0</v>
      </c>
      <c r="U25" s="199">
        <f t="shared" si="24"/>
        <v>0</v>
      </c>
      <c r="V25" s="199">
        <f t="shared" si="24"/>
        <v>0</v>
      </c>
      <c r="W25" s="199">
        <f t="shared" si="24"/>
        <v>0</v>
      </c>
      <c r="X25" s="199">
        <f t="shared" si="24"/>
        <v>0</v>
      </c>
      <c r="Y25" s="199">
        <f t="shared" si="24"/>
        <v>0</v>
      </c>
      <c r="Z25" s="199">
        <f t="shared" si="24"/>
        <v>0</v>
      </c>
      <c r="AA25" s="199">
        <f t="shared" si="24"/>
        <v>0</v>
      </c>
      <c r="AB25" s="199">
        <f t="shared" si="24"/>
        <v>0</v>
      </c>
      <c r="AC25" s="199">
        <f t="shared" si="24"/>
        <v>0</v>
      </c>
      <c r="AD25" s="199">
        <f t="shared" si="24"/>
        <v>0</v>
      </c>
      <c r="AE25" s="199">
        <f t="shared" si="24"/>
        <v>0</v>
      </c>
      <c r="AF25" s="199">
        <f t="shared" si="24"/>
        <v>0</v>
      </c>
      <c r="AG25" s="199">
        <f t="shared" si="24"/>
        <v>0</v>
      </c>
      <c r="AH25" s="199">
        <f t="shared" si="24"/>
        <v>0</v>
      </c>
      <c r="AI25" s="199">
        <f t="shared" si="24"/>
        <v>0</v>
      </c>
      <c r="AJ25" s="199">
        <f t="shared" si="24"/>
        <v>0</v>
      </c>
      <c r="AK25" s="199">
        <f t="shared" si="24"/>
        <v>0</v>
      </c>
      <c r="AL25" s="199">
        <f t="shared" si="24"/>
        <v>0</v>
      </c>
      <c r="AM25" s="199">
        <f t="shared" si="24"/>
        <v>0</v>
      </c>
      <c r="AN25" s="199">
        <f t="shared" si="24"/>
        <v>0</v>
      </c>
      <c r="AO25" s="199">
        <f t="shared" si="24"/>
        <v>0</v>
      </c>
      <c r="AP25" s="199">
        <f t="shared" si="24"/>
        <v>0</v>
      </c>
      <c r="AQ25" s="199">
        <f t="shared" si="24"/>
        <v>0</v>
      </c>
      <c r="AR25" s="199">
        <f t="shared" si="24"/>
        <v>0</v>
      </c>
      <c r="AS25" s="199">
        <f t="shared" si="24"/>
        <v>0</v>
      </c>
      <c r="AT25" s="199">
        <f t="shared" si="24"/>
        <v>0</v>
      </c>
      <c r="AU25" s="199">
        <f t="shared" si="24"/>
        <v>0</v>
      </c>
      <c r="AV25" s="199">
        <f t="shared" si="24"/>
        <v>0</v>
      </c>
      <c r="AW25" s="199">
        <f t="shared" si="24"/>
        <v>0</v>
      </c>
      <c r="AX25" s="199">
        <f t="shared" si="24"/>
        <v>0</v>
      </c>
      <c r="AY25" s="199">
        <f t="shared" si="24"/>
        <v>0</v>
      </c>
      <c r="AZ25" s="199">
        <f t="shared" si="24"/>
        <v>0</v>
      </c>
      <c r="BA25" s="199">
        <f t="shared" si="24"/>
        <v>0</v>
      </c>
      <c r="BB25" s="199">
        <f t="shared" si="24"/>
        <v>0</v>
      </c>
      <c r="BC25" s="199">
        <f t="shared" si="24"/>
        <v>0</v>
      </c>
      <c r="BD25" s="199">
        <f t="shared" si="24"/>
        <v>0</v>
      </c>
      <c r="BE25" s="199">
        <f t="shared" si="24"/>
        <v>0</v>
      </c>
      <c r="BF25" s="199">
        <f t="shared" si="24"/>
        <v>0</v>
      </c>
      <c r="BG25" s="199">
        <f t="shared" si="24"/>
        <v>0</v>
      </c>
      <c r="BH25" s="199">
        <f t="shared" si="24"/>
        <v>0</v>
      </c>
      <c r="BI25" s="199">
        <f t="shared" si="24"/>
        <v>0</v>
      </c>
      <c r="BJ25" s="199">
        <f t="shared" si="24"/>
        <v>0</v>
      </c>
      <c r="BK25" s="199">
        <f t="shared" si="24"/>
        <v>0</v>
      </c>
      <c r="BL25" s="199">
        <f t="shared" si="24"/>
        <v>0</v>
      </c>
      <c r="BM25" s="158"/>
      <c r="BN25" s="210"/>
      <c r="BO25" s="202"/>
      <c r="BP25" s="203"/>
      <c r="BQ25" s="202"/>
      <c r="BR25" s="203"/>
      <c r="BS25" s="202"/>
      <c r="BT25" s="203"/>
      <c r="BU25" s="202"/>
      <c r="BV25" s="203"/>
      <c r="BW25" s="202"/>
      <c r="BX25" s="203"/>
      <c r="BY25" s="202"/>
      <c r="BZ25" s="203"/>
      <c r="CA25" s="202"/>
      <c r="CB25" s="203"/>
      <c r="CC25" s="202"/>
      <c r="CD25" s="203"/>
      <c r="CE25" s="202"/>
      <c r="CF25" s="203"/>
      <c r="CG25" s="202"/>
      <c r="CH25" s="203"/>
      <c r="CI25" s="202"/>
      <c r="CJ25" s="203"/>
      <c r="CK25" s="202"/>
      <c r="CL25" s="203"/>
      <c r="CM25" s="202"/>
      <c r="CN25" s="203"/>
      <c r="CO25" s="202"/>
      <c r="CP25" s="203"/>
      <c r="CQ25" s="202"/>
      <c r="CR25" s="203"/>
      <c r="CS25" s="202"/>
      <c r="CT25" s="199"/>
      <c r="CU25" s="202"/>
      <c r="CV25" s="199"/>
      <c r="CW25" s="202"/>
      <c r="CX25" s="199"/>
      <c r="CY25" s="202"/>
      <c r="CZ25" s="199"/>
      <c r="DA25" s="202"/>
      <c r="DB25" s="199"/>
      <c r="DC25" s="202"/>
      <c r="DD25" s="199"/>
      <c r="DE25" s="202"/>
      <c r="DF25" s="199"/>
      <c r="DG25" s="202"/>
      <c r="DH25" s="199"/>
      <c r="DI25" s="202"/>
      <c r="DJ25" s="199"/>
      <c r="DK25" s="202"/>
      <c r="DL25" s="199"/>
      <c r="DM25" s="202"/>
      <c r="DN25" s="199"/>
      <c r="DO25" s="202"/>
      <c r="DP25" s="199"/>
      <c r="DQ25" s="202"/>
      <c r="DR25" s="199"/>
      <c r="DS25" s="202"/>
      <c r="DT25" s="199"/>
      <c r="DU25" s="202"/>
      <c r="DV25" s="199"/>
      <c r="DW25" s="202"/>
      <c r="DX25" s="199"/>
      <c r="DY25" s="158"/>
      <c r="DZ25" s="159" t="str">
        <f t="shared" si="3"/>
        <v/>
      </c>
      <c r="EA25" s="202"/>
      <c r="EB25" s="203"/>
      <c r="EC25" s="202"/>
      <c r="ED25" s="203"/>
      <c r="EE25" s="202"/>
      <c r="EF25" s="203"/>
      <c r="EG25" s="202"/>
      <c r="EH25" s="203"/>
      <c r="EI25" s="202"/>
      <c r="EJ25" s="203"/>
      <c r="EK25" s="202"/>
      <c r="EL25" s="203"/>
      <c r="EM25" s="202"/>
      <c r="EN25" s="203"/>
      <c r="EO25" s="202"/>
      <c r="EP25" s="203"/>
      <c r="EQ25" s="202"/>
      <c r="ER25" s="203"/>
      <c r="ES25" s="202"/>
      <c r="ET25" s="203"/>
      <c r="EU25" s="202"/>
      <c r="EV25" s="203"/>
      <c r="EW25" s="202"/>
      <c r="EX25" s="203"/>
      <c r="EY25" s="202"/>
      <c r="EZ25" s="203"/>
      <c r="FA25" s="202"/>
      <c r="FB25" s="203"/>
      <c r="FC25" s="202"/>
      <c r="FD25" s="203"/>
      <c r="FE25" s="202"/>
      <c r="FF25" s="199"/>
      <c r="FG25" s="202"/>
      <c r="FH25" s="199"/>
      <c r="FI25" s="202"/>
      <c r="FJ25" s="199"/>
      <c r="FK25" s="202"/>
      <c r="FL25" s="199"/>
      <c r="FM25" s="202"/>
      <c r="FN25" s="199"/>
      <c r="FO25" s="202"/>
      <c r="FP25" s="199"/>
      <c r="FQ25" s="202"/>
      <c r="FR25" s="199"/>
      <c r="FS25" s="202"/>
      <c r="FT25" s="199"/>
      <c r="FU25" s="202"/>
      <c r="FV25" s="199"/>
      <c r="FW25" s="202"/>
      <c r="FX25" s="199"/>
      <c r="FY25" s="202"/>
      <c r="FZ25" s="199"/>
      <c r="GA25" s="202"/>
      <c r="GB25" s="199"/>
      <c r="GC25" s="202"/>
      <c r="GD25" s="199"/>
      <c r="GE25" s="202"/>
      <c r="GF25" s="199"/>
      <c r="GG25" s="202"/>
      <c r="GH25" s="199"/>
      <c r="GI25" s="202"/>
      <c r="GJ25" s="199"/>
      <c r="GK25" s="158"/>
      <c r="GL25" s="159" t="str">
        <f t="shared" si="4"/>
        <v/>
      </c>
      <c r="GM25" s="202"/>
      <c r="GN25" s="203"/>
      <c r="GO25" s="202"/>
      <c r="GP25" s="203"/>
      <c r="GQ25" s="202"/>
      <c r="GR25" s="203"/>
      <c r="GS25" s="202"/>
      <c r="GT25" s="203"/>
      <c r="GU25" s="202"/>
      <c r="GV25" s="203"/>
      <c r="GW25" s="202"/>
      <c r="GX25" s="203"/>
      <c r="GY25" s="202"/>
      <c r="GZ25" s="203"/>
      <c r="HA25" s="202"/>
      <c r="HB25" s="203"/>
      <c r="HC25" s="202"/>
      <c r="HD25" s="203"/>
      <c r="HE25" s="202"/>
      <c r="HF25" s="203"/>
      <c r="HG25" s="202"/>
      <c r="HH25" s="203"/>
      <c r="HI25" s="202"/>
      <c r="HJ25" s="203"/>
      <c r="HK25" s="202"/>
      <c r="HL25" s="203"/>
      <c r="HM25" s="202"/>
      <c r="HN25" s="203"/>
      <c r="HO25" s="202"/>
      <c r="HP25" s="203"/>
      <c r="HQ25" s="202"/>
      <c r="HR25" s="199"/>
      <c r="HS25" s="202"/>
      <c r="HT25" s="199"/>
      <c r="HU25" s="202"/>
      <c r="HV25" s="199"/>
      <c r="HW25" s="202"/>
      <c r="HX25" s="199"/>
      <c r="HY25" s="202"/>
      <c r="HZ25" s="199"/>
      <c r="IA25" s="202"/>
      <c r="IB25" s="199"/>
      <c r="IC25" s="202"/>
      <c r="ID25" s="199"/>
      <c r="IE25" s="202"/>
      <c r="IF25" s="199"/>
      <c r="IG25" s="202"/>
      <c r="IH25" s="199"/>
      <c r="II25" s="202"/>
      <c r="IJ25" s="199"/>
      <c r="IK25" s="202"/>
      <c r="IL25" s="199"/>
      <c r="IM25" s="202"/>
      <c r="IN25" s="199"/>
      <c r="IO25" s="202"/>
      <c r="IP25" s="199"/>
      <c r="IQ25" s="202"/>
      <c r="IR25" s="199"/>
      <c r="IS25" s="202"/>
      <c r="IT25" s="199"/>
      <c r="IU25" s="202"/>
      <c r="IV25" s="199"/>
    </row>
    <row r="26">
      <c r="A26" s="212"/>
      <c r="B26" s="231" t="str">
        <f t="shared" si="1"/>
        <v/>
      </c>
      <c r="C26" s="199">
        <f t="shared" ref="C26:C33" si="25">BO26+EA26+GM26</f>
        <v>0</v>
      </c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  <c r="AA26" s="191"/>
      <c r="AB26" s="191"/>
      <c r="AC26" s="191"/>
      <c r="AD26" s="191"/>
      <c r="AE26" s="191"/>
      <c r="AF26" s="191"/>
      <c r="AG26" s="191"/>
      <c r="AH26" s="191"/>
      <c r="AI26" s="191"/>
      <c r="AJ26" s="191"/>
      <c r="AK26" s="191"/>
      <c r="AL26" s="191"/>
      <c r="AM26" s="191"/>
      <c r="AN26" s="191"/>
      <c r="AO26" s="191"/>
      <c r="AP26" s="191"/>
      <c r="AQ26" s="191"/>
      <c r="AR26" s="191"/>
      <c r="AS26" s="191"/>
      <c r="AT26" s="191"/>
      <c r="AU26" s="191"/>
      <c r="AV26" s="191"/>
      <c r="AW26" s="191"/>
      <c r="AX26" s="191"/>
      <c r="AY26" s="191"/>
      <c r="AZ26" s="191"/>
      <c r="BA26" s="191"/>
      <c r="BB26" s="191"/>
      <c r="BC26" s="191"/>
      <c r="BD26" s="191"/>
      <c r="BE26" s="191"/>
      <c r="BF26" s="191"/>
      <c r="BG26" s="191"/>
      <c r="BH26" s="191"/>
      <c r="BI26" s="191"/>
      <c r="BJ26" s="191"/>
      <c r="BK26" s="191"/>
      <c r="BL26" s="191"/>
      <c r="BM26" s="158"/>
      <c r="BN26" s="210"/>
      <c r="BO26" s="202"/>
      <c r="BP26" s="203"/>
      <c r="BQ26" s="202"/>
      <c r="BR26" s="203"/>
      <c r="BS26" s="202"/>
      <c r="BT26" s="203"/>
      <c r="BU26" s="202"/>
      <c r="BV26" s="203"/>
      <c r="BW26" s="202"/>
      <c r="BX26" s="203"/>
      <c r="BY26" s="202"/>
      <c r="BZ26" s="203"/>
      <c r="CA26" s="202"/>
      <c r="CB26" s="203"/>
      <c r="CC26" s="202"/>
      <c r="CD26" s="203"/>
      <c r="CE26" s="202"/>
      <c r="CF26" s="203"/>
      <c r="CG26" s="202"/>
      <c r="CH26" s="203"/>
      <c r="CI26" s="202"/>
      <c r="CJ26" s="203"/>
      <c r="CK26" s="202"/>
      <c r="CL26" s="203"/>
      <c r="CM26" s="202"/>
      <c r="CN26" s="203"/>
      <c r="CO26" s="202"/>
      <c r="CP26" s="203"/>
      <c r="CQ26" s="202"/>
      <c r="CR26" s="203"/>
      <c r="CS26" s="202"/>
      <c r="CT26" s="199"/>
      <c r="CU26" s="202"/>
      <c r="CV26" s="199"/>
      <c r="CW26" s="202"/>
      <c r="CX26" s="199"/>
      <c r="CY26" s="202"/>
      <c r="CZ26" s="199"/>
      <c r="DA26" s="202"/>
      <c r="DB26" s="199"/>
      <c r="DC26" s="202"/>
      <c r="DD26" s="199"/>
      <c r="DE26" s="202"/>
      <c r="DF26" s="199"/>
      <c r="DG26" s="202"/>
      <c r="DH26" s="199"/>
      <c r="DI26" s="202"/>
      <c r="DJ26" s="199"/>
      <c r="DK26" s="202"/>
      <c r="DL26" s="199"/>
      <c r="DM26" s="202"/>
      <c r="DN26" s="199"/>
      <c r="DO26" s="202"/>
      <c r="DP26" s="199"/>
      <c r="DQ26" s="202"/>
      <c r="DR26" s="199"/>
      <c r="DS26" s="202"/>
      <c r="DT26" s="199"/>
      <c r="DU26" s="202"/>
      <c r="DV26" s="199"/>
      <c r="DW26" s="202"/>
      <c r="DX26" s="199"/>
      <c r="DY26" s="158"/>
      <c r="DZ26" s="159" t="str">
        <f t="shared" si="3"/>
        <v/>
      </c>
      <c r="EA26" s="202"/>
      <c r="EB26" s="203"/>
      <c r="EC26" s="202"/>
      <c r="ED26" s="203"/>
      <c r="EE26" s="202"/>
      <c r="EF26" s="203"/>
      <c r="EG26" s="202"/>
      <c r="EH26" s="203"/>
      <c r="EI26" s="202"/>
      <c r="EJ26" s="203"/>
      <c r="EK26" s="202"/>
      <c r="EL26" s="203"/>
      <c r="EM26" s="202"/>
      <c r="EN26" s="203"/>
      <c r="EO26" s="202"/>
      <c r="EP26" s="203"/>
      <c r="EQ26" s="202"/>
      <c r="ER26" s="203"/>
      <c r="ES26" s="202"/>
      <c r="ET26" s="203"/>
      <c r="EU26" s="202"/>
      <c r="EV26" s="203"/>
      <c r="EW26" s="202"/>
      <c r="EX26" s="203"/>
      <c r="EY26" s="202"/>
      <c r="EZ26" s="203"/>
      <c r="FA26" s="202"/>
      <c r="FB26" s="203"/>
      <c r="FC26" s="202"/>
      <c r="FD26" s="203"/>
      <c r="FE26" s="202"/>
      <c r="FF26" s="199"/>
      <c r="FG26" s="202"/>
      <c r="FH26" s="199"/>
      <c r="FI26" s="202"/>
      <c r="FJ26" s="199"/>
      <c r="FK26" s="202"/>
      <c r="FL26" s="199"/>
      <c r="FM26" s="202"/>
      <c r="FN26" s="199"/>
      <c r="FO26" s="202"/>
      <c r="FP26" s="199"/>
      <c r="FQ26" s="202"/>
      <c r="FR26" s="199"/>
      <c r="FS26" s="202"/>
      <c r="FT26" s="199"/>
      <c r="FU26" s="202"/>
      <c r="FV26" s="199"/>
      <c r="FW26" s="202"/>
      <c r="FX26" s="199"/>
      <c r="FY26" s="202"/>
      <c r="FZ26" s="199"/>
      <c r="GA26" s="202"/>
      <c r="GB26" s="199"/>
      <c r="GC26" s="202"/>
      <c r="GD26" s="199"/>
      <c r="GE26" s="202"/>
      <c r="GF26" s="199"/>
      <c r="GG26" s="202"/>
      <c r="GH26" s="199"/>
      <c r="GI26" s="202"/>
      <c r="GJ26" s="199"/>
      <c r="GK26" s="158"/>
      <c r="GL26" s="159" t="str">
        <f t="shared" si="4"/>
        <v/>
      </c>
      <c r="GM26" s="202"/>
      <c r="GN26" s="203"/>
      <c r="GO26" s="202"/>
      <c r="GP26" s="203"/>
      <c r="GQ26" s="202"/>
      <c r="GR26" s="203"/>
      <c r="GS26" s="202"/>
      <c r="GT26" s="203"/>
      <c r="GU26" s="202"/>
      <c r="GV26" s="203"/>
      <c r="GW26" s="202"/>
      <c r="GX26" s="203"/>
      <c r="GY26" s="202"/>
      <c r="GZ26" s="203"/>
      <c r="HA26" s="202"/>
      <c r="HB26" s="203"/>
      <c r="HC26" s="202"/>
      <c r="HD26" s="203"/>
      <c r="HE26" s="202"/>
      <c r="HF26" s="203"/>
      <c r="HG26" s="202"/>
      <c r="HH26" s="203"/>
      <c r="HI26" s="202"/>
      <c r="HJ26" s="203"/>
      <c r="HK26" s="202"/>
      <c r="HL26" s="203"/>
      <c r="HM26" s="202"/>
      <c r="HN26" s="203"/>
      <c r="HO26" s="202"/>
      <c r="HP26" s="203"/>
      <c r="HQ26" s="202"/>
      <c r="HR26" s="199"/>
      <c r="HS26" s="202"/>
      <c r="HT26" s="199"/>
      <c r="HU26" s="202"/>
      <c r="HV26" s="199"/>
      <c r="HW26" s="202"/>
      <c r="HX26" s="199"/>
      <c r="HY26" s="202"/>
      <c r="HZ26" s="199"/>
      <c r="IA26" s="202"/>
      <c r="IB26" s="199"/>
      <c r="IC26" s="202"/>
      <c r="ID26" s="199"/>
      <c r="IE26" s="202"/>
      <c r="IF26" s="199"/>
      <c r="IG26" s="202"/>
      <c r="IH26" s="199"/>
      <c r="II26" s="202"/>
      <c r="IJ26" s="199"/>
      <c r="IK26" s="202"/>
      <c r="IL26" s="199"/>
      <c r="IM26" s="202"/>
      <c r="IN26" s="199"/>
      <c r="IO26" s="202"/>
      <c r="IP26" s="199"/>
      <c r="IQ26" s="202"/>
      <c r="IR26" s="199"/>
      <c r="IS26" s="202"/>
      <c r="IT26" s="199"/>
      <c r="IU26" s="202"/>
      <c r="IV26" s="199"/>
    </row>
    <row r="27">
      <c r="A27" s="212"/>
      <c r="B27" s="231"/>
      <c r="C27" s="199">
        <f t="shared" si="25"/>
        <v>0</v>
      </c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1"/>
      <c r="AG27" s="191"/>
      <c r="AH27" s="191"/>
      <c r="AI27" s="191"/>
      <c r="AJ27" s="191"/>
      <c r="AK27" s="191"/>
      <c r="AL27" s="191"/>
      <c r="AM27" s="191"/>
      <c r="AN27" s="191"/>
      <c r="AO27" s="191"/>
      <c r="AP27" s="191"/>
      <c r="AQ27" s="191"/>
      <c r="AR27" s="191"/>
      <c r="AS27" s="191"/>
      <c r="AT27" s="191"/>
      <c r="AU27" s="191"/>
      <c r="AV27" s="191"/>
      <c r="AW27" s="191"/>
      <c r="AX27" s="191"/>
      <c r="AY27" s="191"/>
      <c r="AZ27" s="191"/>
      <c r="BA27" s="191"/>
      <c r="BB27" s="191"/>
      <c r="BC27" s="191"/>
      <c r="BD27" s="191"/>
      <c r="BE27" s="191"/>
      <c r="BF27" s="191"/>
      <c r="BG27" s="191"/>
      <c r="BH27" s="191"/>
      <c r="BI27" s="191"/>
      <c r="BJ27" s="191"/>
      <c r="BK27" s="191"/>
      <c r="BL27" s="191"/>
      <c r="BM27" s="158"/>
      <c r="BN27" s="210"/>
      <c r="BO27" s="202"/>
      <c r="BP27" s="203"/>
      <c r="BQ27" s="202"/>
      <c r="BR27" s="203"/>
      <c r="BS27" s="202"/>
      <c r="BT27" s="203"/>
      <c r="BU27" s="202"/>
      <c r="BV27" s="203"/>
      <c r="BW27" s="202"/>
      <c r="BX27" s="203"/>
      <c r="BY27" s="202"/>
      <c r="BZ27" s="203"/>
      <c r="CA27" s="202"/>
      <c r="CB27" s="203"/>
      <c r="CC27" s="202"/>
      <c r="CD27" s="203"/>
      <c r="CE27" s="202"/>
      <c r="CF27" s="203"/>
      <c r="CG27" s="202"/>
      <c r="CH27" s="203"/>
      <c r="CI27" s="202"/>
      <c r="CJ27" s="203"/>
      <c r="CK27" s="202"/>
      <c r="CL27" s="203"/>
      <c r="CM27" s="202"/>
      <c r="CN27" s="203"/>
      <c r="CO27" s="202"/>
      <c r="CP27" s="203"/>
      <c r="CQ27" s="202"/>
      <c r="CR27" s="203"/>
      <c r="CS27" s="202"/>
      <c r="CT27" s="199"/>
      <c r="CU27" s="202"/>
      <c r="CV27" s="199"/>
      <c r="CW27" s="202"/>
      <c r="CX27" s="199"/>
      <c r="CY27" s="202"/>
      <c r="CZ27" s="199"/>
      <c r="DA27" s="202"/>
      <c r="DB27" s="199"/>
      <c r="DC27" s="202"/>
      <c r="DD27" s="199"/>
      <c r="DE27" s="202"/>
      <c r="DF27" s="199"/>
      <c r="DG27" s="202"/>
      <c r="DH27" s="199"/>
      <c r="DI27" s="202"/>
      <c r="DJ27" s="199"/>
      <c r="DK27" s="202"/>
      <c r="DL27" s="199"/>
      <c r="DM27" s="202"/>
      <c r="DN27" s="199"/>
      <c r="DO27" s="202"/>
      <c r="DP27" s="199"/>
      <c r="DQ27" s="202"/>
      <c r="DR27" s="199"/>
      <c r="DS27" s="202"/>
      <c r="DT27" s="199"/>
      <c r="DU27" s="202"/>
      <c r="DV27" s="199"/>
      <c r="DW27" s="202"/>
      <c r="DX27" s="199"/>
      <c r="DY27" s="158"/>
      <c r="DZ27" s="159" t="str">
        <f t="shared" si="3"/>
        <v/>
      </c>
      <c r="EA27" s="202"/>
      <c r="EB27" s="203"/>
      <c r="EC27" s="202"/>
      <c r="ED27" s="203"/>
      <c r="EE27" s="202"/>
      <c r="EF27" s="203"/>
      <c r="EG27" s="202"/>
      <c r="EH27" s="203"/>
      <c r="EI27" s="202"/>
      <c r="EJ27" s="203"/>
      <c r="EK27" s="202"/>
      <c r="EL27" s="203"/>
      <c r="EM27" s="202"/>
      <c r="EN27" s="203"/>
      <c r="EO27" s="202"/>
      <c r="EP27" s="203"/>
      <c r="EQ27" s="202"/>
      <c r="ER27" s="203"/>
      <c r="ES27" s="202"/>
      <c r="ET27" s="203"/>
      <c r="EU27" s="202"/>
      <c r="EV27" s="203"/>
      <c r="EW27" s="202"/>
      <c r="EX27" s="203"/>
      <c r="EY27" s="202"/>
      <c r="EZ27" s="203"/>
      <c r="FA27" s="202"/>
      <c r="FB27" s="203"/>
      <c r="FC27" s="202"/>
      <c r="FD27" s="203"/>
      <c r="FE27" s="202"/>
      <c r="FF27" s="199"/>
      <c r="FG27" s="202"/>
      <c r="FH27" s="199"/>
      <c r="FI27" s="202"/>
      <c r="FJ27" s="199"/>
      <c r="FK27" s="202"/>
      <c r="FL27" s="199"/>
      <c r="FM27" s="202"/>
      <c r="FN27" s="199"/>
      <c r="FO27" s="202"/>
      <c r="FP27" s="199"/>
      <c r="FQ27" s="202"/>
      <c r="FR27" s="199"/>
      <c r="FS27" s="202"/>
      <c r="FT27" s="199"/>
      <c r="FU27" s="202"/>
      <c r="FV27" s="199"/>
      <c r="FW27" s="202"/>
      <c r="FX27" s="199"/>
      <c r="FY27" s="202"/>
      <c r="FZ27" s="199"/>
      <c r="GA27" s="202"/>
      <c r="GB27" s="199"/>
      <c r="GC27" s="202"/>
      <c r="GD27" s="199"/>
      <c r="GE27" s="202"/>
      <c r="GF27" s="199"/>
      <c r="GG27" s="202"/>
      <c r="GH27" s="199"/>
      <c r="GI27" s="202"/>
      <c r="GJ27" s="199"/>
      <c r="GK27" s="158"/>
      <c r="GL27" s="159"/>
      <c r="GM27" s="202"/>
      <c r="GN27" s="203"/>
      <c r="GO27" s="202"/>
      <c r="GP27" s="203"/>
      <c r="GQ27" s="202"/>
      <c r="GR27" s="203"/>
      <c r="GS27" s="202"/>
      <c r="GT27" s="203"/>
      <c r="GU27" s="202"/>
      <c r="GV27" s="203"/>
      <c r="GW27" s="202"/>
      <c r="GX27" s="203"/>
      <c r="GY27" s="202"/>
      <c r="GZ27" s="203"/>
      <c r="HA27" s="202"/>
      <c r="HB27" s="203"/>
      <c r="HC27" s="202"/>
      <c r="HD27" s="203"/>
      <c r="HE27" s="202"/>
      <c r="HF27" s="203"/>
      <c r="HG27" s="202"/>
      <c r="HH27" s="203"/>
      <c r="HI27" s="202"/>
      <c r="HJ27" s="203"/>
      <c r="HK27" s="202"/>
      <c r="HL27" s="203"/>
      <c r="HM27" s="202"/>
      <c r="HN27" s="203"/>
      <c r="HO27" s="202"/>
      <c r="HP27" s="203"/>
      <c r="HQ27" s="202"/>
      <c r="HR27" s="199"/>
      <c r="HS27" s="202"/>
      <c r="HT27" s="199"/>
      <c r="HU27" s="202"/>
      <c r="HV27" s="199"/>
      <c r="HW27" s="202"/>
      <c r="HX27" s="199"/>
      <c r="HY27" s="202"/>
      <c r="HZ27" s="199"/>
      <c r="IA27" s="202"/>
      <c r="IB27" s="199"/>
      <c r="IC27" s="202"/>
      <c r="ID27" s="199"/>
      <c r="IE27" s="202"/>
      <c r="IF27" s="199"/>
      <c r="IG27" s="202"/>
      <c r="IH27" s="199"/>
      <c r="II27" s="202"/>
      <c r="IJ27" s="199"/>
      <c r="IK27" s="202"/>
      <c r="IL27" s="199"/>
      <c r="IM27" s="202"/>
      <c r="IN27" s="199"/>
      <c r="IO27" s="202"/>
      <c r="IP27" s="199"/>
      <c r="IQ27" s="202"/>
      <c r="IR27" s="199"/>
      <c r="IS27" s="202"/>
      <c r="IT27" s="199"/>
      <c r="IU27" s="202"/>
      <c r="IV27" s="199"/>
    </row>
    <row r="28">
      <c r="A28" s="212"/>
      <c r="B28" s="231"/>
      <c r="C28" s="199">
        <f t="shared" si="25"/>
        <v>0</v>
      </c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  <c r="AA28" s="191"/>
      <c r="AB28" s="191"/>
      <c r="AC28" s="191"/>
      <c r="AD28" s="191"/>
      <c r="AE28" s="191"/>
      <c r="AF28" s="191"/>
      <c r="AG28" s="191"/>
      <c r="AH28" s="191"/>
      <c r="AI28" s="191"/>
      <c r="AJ28" s="191"/>
      <c r="AK28" s="191"/>
      <c r="AL28" s="191"/>
      <c r="AM28" s="191"/>
      <c r="AN28" s="191"/>
      <c r="AO28" s="191"/>
      <c r="AP28" s="191"/>
      <c r="AQ28" s="191"/>
      <c r="AR28" s="191"/>
      <c r="AS28" s="191"/>
      <c r="AT28" s="191"/>
      <c r="AU28" s="191"/>
      <c r="AV28" s="191"/>
      <c r="AW28" s="191"/>
      <c r="AX28" s="191"/>
      <c r="AY28" s="191"/>
      <c r="AZ28" s="191"/>
      <c r="BA28" s="191"/>
      <c r="BB28" s="191"/>
      <c r="BC28" s="191"/>
      <c r="BD28" s="191"/>
      <c r="BE28" s="191"/>
      <c r="BF28" s="191"/>
      <c r="BG28" s="191"/>
      <c r="BH28" s="191"/>
      <c r="BI28" s="191"/>
      <c r="BJ28" s="191"/>
      <c r="BK28" s="191"/>
      <c r="BL28" s="191"/>
      <c r="BM28" s="158"/>
      <c r="BN28" s="210"/>
      <c r="BO28" s="202"/>
      <c r="BP28" s="203"/>
      <c r="BQ28" s="202"/>
      <c r="BR28" s="203"/>
      <c r="BS28" s="202"/>
      <c r="BT28" s="203"/>
      <c r="BU28" s="202"/>
      <c r="BV28" s="203"/>
      <c r="BW28" s="202"/>
      <c r="BX28" s="203"/>
      <c r="BY28" s="202"/>
      <c r="BZ28" s="203"/>
      <c r="CA28" s="202"/>
      <c r="CB28" s="203"/>
      <c r="CC28" s="202"/>
      <c r="CD28" s="203"/>
      <c r="CE28" s="202"/>
      <c r="CF28" s="203"/>
      <c r="CG28" s="202"/>
      <c r="CH28" s="203"/>
      <c r="CI28" s="202"/>
      <c r="CJ28" s="203"/>
      <c r="CK28" s="202"/>
      <c r="CL28" s="203"/>
      <c r="CM28" s="202"/>
      <c r="CN28" s="203"/>
      <c r="CO28" s="202"/>
      <c r="CP28" s="203"/>
      <c r="CQ28" s="202"/>
      <c r="CR28" s="203"/>
      <c r="CS28" s="202"/>
      <c r="CT28" s="199"/>
      <c r="CU28" s="202"/>
      <c r="CV28" s="199"/>
      <c r="CW28" s="202"/>
      <c r="CX28" s="199"/>
      <c r="CY28" s="202"/>
      <c r="CZ28" s="199"/>
      <c r="DA28" s="202"/>
      <c r="DB28" s="199"/>
      <c r="DC28" s="202"/>
      <c r="DD28" s="199"/>
      <c r="DE28" s="202"/>
      <c r="DF28" s="199"/>
      <c r="DG28" s="202"/>
      <c r="DH28" s="199"/>
      <c r="DI28" s="202"/>
      <c r="DJ28" s="199"/>
      <c r="DK28" s="202"/>
      <c r="DL28" s="199"/>
      <c r="DM28" s="202"/>
      <c r="DN28" s="199"/>
      <c r="DO28" s="202"/>
      <c r="DP28" s="199"/>
      <c r="DQ28" s="202"/>
      <c r="DR28" s="199"/>
      <c r="DS28" s="202"/>
      <c r="DT28" s="199"/>
      <c r="DU28" s="202"/>
      <c r="DV28" s="199"/>
      <c r="DW28" s="202"/>
      <c r="DX28" s="199"/>
      <c r="DY28" s="158"/>
      <c r="DZ28" s="159" t="str">
        <f t="shared" si="3"/>
        <v/>
      </c>
      <c r="EA28" s="202"/>
      <c r="EB28" s="203"/>
      <c r="EC28" s="202"/>
      <c r="ED28" s="203"/>
      <c r="EE28" s="202"/>
      <c r="EF28" s="203"/>
      <c r="EG28" s="202"/>
      <c r="EH28" s="203"/>
      <c r="EI28" s="202"/>
      <c r="EJ28" s="203"/>
      <c r="EK28" s="202"/>
      <c r="EL28" s="203"/>
      <c r="EM28" s="202"/>
      <c r="EN28" s="203"/>
      <c r="EO28" s="202"/>
      <c r="EP28" s="203"/>
      <c r="EQ28" s="202"/>
      <c r="ER28" s="203"/>
      <c r="ES28" s="202"/>
      <c r="ET28" s="203"/>
      <c r="EU28" s="202"/>
      <c r="EV28" s="203"/>
      <c r="EW28" s="202"/>
      <c r="EX28" s="203"/>
      <c r="EY28" s="202"/>
      <c r="EZ28" s="203"/>
      <c r="FA28" s="202"/>
      <c r="FB28" s="203"/>
      <c r="FC28" s="202"/>
      <c r="FD28" s="203"/>
      <c r="FE28" s="202"/>
      <c r="FF28" s="199"/>
      <c r="FG28" s="202"/>
      <c r="FH28" s="199"/>
      <c r="FI28" s="202"/>
      <c r="FJ28" s="199"/>
      <c r="FK28" s="202"/>
      <c r="FL28" s="199"/>
      <c r="FM28" s="202"/>
      <c r="FN28" s="199"/>
      <c r="FO28" s="202"/>
      <c r="FP28" s="199"/>
      <c r="FQ28" s="202"/>
      <c r="FR28" s="199"/>
      <c r="FS28" s="202"/>
      <c r="FT28" s="199"/>
      <c r="FU28" s="202"/>
      <c r="FV28" s="199"/>
      <c r="FW28" s="202"/>
      <c r="FX28" s="199"/>
      <c r="FY28" s="202"/>
      <c r="FZ28" s="199"/>
      <c r="GA28" s="202"/>
      <c r="GB28" s="199"/>
      <c r="GC28" s="202"/>
      <c r="GD28" s="199"/>
      <c r="GE28" s="202"/>
      <c r="GF28" s="199"/>
      <c r="GG28" s="202"/>
      <c r="GH28" s="199"/>
      <c r="GI28" s="202"/>
      <c r="GJ28" s="199"/>
      <c r="GK28" s="158"/>
      <c r="GL28" s="159"/>
      <c r="GM28" s="202"/>
      <c r="GN28" s="203"/>
      <c r="GO28" s="202"/>
      <c r="GP28" s="203"/>
      <c r="GQ28" s="202"/>
      <c r="GR28" s="203"/>
      <c r="GS28" s="202"/>
      <c r="GT28" s="203"/>
      <c r="GU28" s="202"/>
      <c r="GV28" s="203"/>
      <c r="GW28" s="202"/>
      <c r="GX28" s="203"/>
      <c r="GY28" s="202"/>
      <c r="GZ28" s="203"/>
      <c r="HA28" s="202"/>
      <c r="HB28" s="203"/>
      <c r="HC28" s="202"/>
      <c r="HD28" s="203"/>
      <c r="HE28" s="202"/>
      <c r="HF28" s="203"/>
      <c r="HG28" s="202"/>
      <c r="HH28" s="203"/>
      <c r="HI28" s="202"/>
      <c r="HJ28" s="203"/>
      <c r="HK28" s="202"/>
      <c r="HL28" s="203"/>
      <c r="HM28" s="202"/>
      <c r="HN28" s="203"/>
      <c r="HO28" s="202"/>
      <c r="HP28" s="203"/>
      <c r="HQ28" s="202"/>
      <c r="HR28" s="199"/>
      <c r="HS28" s="202"/>
      <c r="HT28" s="199"/>
      <c r="HU28" s="202"/>
      <c r="HV28" s="199"/>
      <c r="HW28" s="202"/>
      <c r="HX28" s="199"/>
      <c r="HY28" s="202"/>
      <c r="HZ28" s="199"/>
      <c r="IA28" s="202"/>
      <c r="IB28" s="199"/>
      <c r="IC28" s="202"/>
      <c r="ID28" s="199"/>
      <c r="IE28" s="202"/>
      <c r="IF28" s="199"/>
      <c r="IG28" s="202"/>
      <c r="IH28" s="199"/>
      <c r="II28" s="202"/>
      <c r="IJ28" s="199"/>
      <c r="IK28" s="202"/>
      <c r="IL28" s="199"/>
      <c r="IM28" s="202"/>
      <c r="IN28" s="199"/>
      <c r="IO28" s="202"/>
      <c r="IP28" s="199"/>
      <c r="IQ28" s="202"/>
      <c r="IR28" s="199"/>
      <c r="IS28" s="202"/>
      <c r="IT28" s="199"/>
      <c r="IU28" s="202"/>
      <c r="IV28" s="199"/>
    </row>
    <row r="29">
      <c r="A29" s="212"/>
      <c r="B29" s="231"/>
      <c r="C29" s="199">
        <f t="shared" si="25"/>
        <v>0</v>
      </c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58"/>
      <c r="BN29" s="210"/>
      <c r="BO29" s="202"/>
      <c r="BP29" s="203"/>
      <c r="BQ29" s="202"/>
      <c r="BR29" s="203"/>
      <c r="BS29" s="202"/>
      <c r="BT29" s="203"/>
      <c r="BU29" s="202"/>
      <c r="BV29" s="203"/>
      <c r="BW29" s="202"/>
      <c r="BX29" s="203"/>
      <c r="BY29" s="202"/>
      <c r="BZ29" s="203"/>
      <c r="CA29" s="202"/>
      <c r="CB29" s="203"/>
      <c r="CC29" s="202"/>
      <c r="CD29" s="203"/>
      <c r="CE29" s="202"/>
      <c r="CF29" s="203"/>
      <c r="CG29" s="202"/>
      <c r="CH29" s="203"/>
      <c r="CI29" s="202"/>
      <c r="CJ29" s="203"/>
      <c r="CK29" s="202"/>
      <c r="CL29" s="203"/>
      <c r="CM29" s="202"/>
      <c r="CN29" s="203"/>
      <c r="CO29" s="202"/>
      <c r="CP29" s="203"/>
      <c r="CQ29" s="202"/>
      <c r="CR29" s="203"/>
      <c r="CS29" s="202"/>
      <c r="CT29" s="199"/>
      <c r="CU29" s="202"/>
      <c r="CV29" s="199"/>
      <c r="CW29" s="202"/>
      <c r="CX29" s="199"/>
      <c r="CY29" s="202"/>
      <c r="CZ29" s="199"/>
      <c r="DA29" s="202"/>
      <c r="DB29" s="199"/>
      <c r="DC29" s="202"/>
      <c r="DD29" s="199"/>
      <c r="DE29" s="202"/>
      <c r="DF29" s="199"/>
      <c r="DG29" s="202"/>
      <c r="DH29" s="199"/>
      <c r="DI29" s="202"/>
      <c r="DJ29" s="199"/>
      <c r="DK29" s="202"/>
      <c r="DL29" s="199"/>
      <c r="DM29" s="202"/>
      <c r="DN29" s="199"/>
      <c r="DO29" s="202"/>
      <c r="DP29" s="199"/>
      <c r="DQ29" s="202"/>
      <c r="DR29" s="199"/>
      <c r="DS29" s="202"/>
      <c r="DT29" s="199"/>
      <c r="DU29" s="202"/>
      <c r="DV29" s="199"/>
      <c r="DW29" s="202"/>
      <c r="DX29" s="199"/>
      <c r="DY29" s="158"/>
      <c r="DZ29" s="159" t="str">
        <f t="shared" si="3"/>
        <v/>
      </c>
      <c r="EA29" s="202"/>
      <c r="EB29" s="203"/>
      <c r="EC29" s="202"/>
      <c r="ED29" s="203"/>
      <c r="EE29" s="202"/>
      <c r="EF29" s="203"/>
      <c r="EG29" s="202"/>
      <c r="EH29" s="203"/>
      <c r="EI29" s="202"/>
      <c r="EJ29" s="203"/>
      <c r="EK29" s="202"/>
      <c r="EL29" s="203"/>
      <c r="EM29" s="202"/>
      <c r="EN29" s="203"/>
      <c r="EO29" s="202"/>
      <c r="EP29" s="203"/>
      <c r="EQ29" s="202"/>
      <c r="ER29" s="203"/>
      <c r="ES29" s="202"/>
      <c r="ET29" s="203"/>
      <c r="EU29" s="202"/>
      <c r="EV29" s="203"/>
      <c r="EW29" s="202"/>
      <c r="EX29" s="203"/>
      <c r="EY29" s="202"/>
      <c r="EZ29" s="203"/>
      <c r="FA29" s="202"/>
      <c r="FB29" s="203"/>
      <c r="FC29" s="202"/>
      <c r="FD29" s="203"/>
      <c r="FE29" s="202"/>
      <c r="FF29" s="199"/>
      <c r="FG29" s="202"/>
      <c r="FH29" s="199"/>
      <c r="FI29" s="202"/>
      <c r="FJ29" s="199"/>
      <c r="FK29" s="202"/>
      <c r="FL29" s="199"/>
      <c r="FM29" s="202"/>
      <c r="FN29" s="199"/>
      <c r="FO29" s="202"/>
      <c r="FP29" s="199"/>
      <c r="FQ29" s="202"/>
      <c r="FR29" s="199"/>
      <c r="FS29" s="202"/>
      <c r="FT29" s="199"/>
      <c r="FU29" s="202"/>
      <c r="FV29" s="199"/>
      <c r="FW29" s="202"/>
      <c r="FX29" s="199"/>
      <c r="FY29" s="202"/>
      <c r="FZ29" s="199"/>
      <c r="GA29" s="202"/>
      <c r="GB29" s="199"/>
      <c r="GC29" s="202"/>
      <c r="GD29" s="199"/>
      <c r="GE29" s="202"/>
      <c r="GF29" s="199"/>
      <c r="GG29" s="202"/>
      <c r="GH29" s="199"/>
      <c r="GI29" s="202"/>
      <c r="GJ29" s="199"/>
      <c r="GK29" s="158"/>
      <c r="GL29" s="159"/>
      <c r="GM29" s="202"/>
      <c r="GN29" s="203"/>
      <c r="GO29" s="202"/>
      <c r="GP29" s="203"/>
      <c r="GQ29" s="202"/>
      <c r="GR29" s="203"/>
      <c r="GS29" s="202"/>
      <c r="GT29" s="203"/>
      <c r="GU29" s="202"/>
      <c r="GV29" s="203"/>
      <c r="GW29" s="202"/>
      <c r="GX29" s="203"/>
      <c r="GY29" s="202"/>
      <c r="GZ29" s="203"/>
      <c r="HA29" s="202"/>
      <c r="HB29" s="203"/>
      <c r="HC29" s="202"/>
      <c r="HD29" s="203"/>
      <c r="HE29" s="202"/>
      <c r="HF29" s="203"/>
      <c r="HG29" s="202"/>
      <c r="HH29" s="203"/>
      <c r="HI29" s="202"/>
      <c r="HJ29" s="203"/>
      <c r="HK29" s="202"/>
      <c r="HL29" s="203"/>
      <c r="HM29" s="202"/>
      <c r="HN29" s="203"/>
      <c r="HO29" s="202"/>
      <c r="HP29" s="203"/>
      <c r="HQ29" s="202"/>
      <c r="HR29" s="199"/>
      <c r="HS29" s="202"/>
      <c r="HT29" s="199"/>
      <c r="HU29" s="202"/>
      <c r="HV29" s="199"/>
      <c r="HW29" s="202"/>
      <c r="HX29" s="199"/>
      <c r="HY29" s="202"/>
      <c r="HZ29" s="199"/>
      <c r="IA29" s="202"/>
      <c r="IB29" s="199"/>
      <c r="IC29" s="202"/>
      <c r="ID29" s="199"/>
      <c r="IE29" s="202"/>
      <c r="IF29" s="199"/>
      <c r="IG29" s="202"/>
      <c r="IH29" s="199"/>
      <c r="II29" s="202"/>
      <c r="IJ29" s="199"/>
      <c r="IK29" s="202"/>
      <c r="IL29" s="199"/>
      <c r="IM29" s="202"/>
      <c r="IN29" s="199"/>
      <c r="IO29" s="202"/>
      <c r="IP29" s="199"/>
      <c r="IQ29" s="202"/>
      <c r="IR29" s="199"/>
      <c r="IS29" s="202"/>
      <c r="IT29" s="199"/>
      <c r="IU29" s="202"/>
      <c r="IV29" s="199"/>
    </row>
    <row r="30">
      <c r="A30" s="212"/>
      <c r="B30" s="231"/>
      <c r="C30" s="199">
        <f t="shared" si="25"/>
        <v>0</v>
      </c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58"/>
      <c r="BN30" s="210"/>
      <c r="BO30" s="202"/>
      <c r="BP30" s="203"/>
      <c r="BQ30" s="202"/>
      <c r="BR30" s="203"/>
      <c r="BS30" s="202"/>
      <c r="BT30" s="203"/>
      <c r="BU30" s="202"/>
      <c r="BV30" s="203"/>
      <c r="BW30" s="202"/>
      <c r="BX30" s="203"/>
      <c r="BY30" s="202"/>
      <c r="BZ30" s="203"/>
      <c r="CA30" s="202"/>
      <c r="CB30" s="203"/>
      <c r="CC30" s="202"/>
      <c r="CD30" s="203"/>
      <c r="CE30" s="202"/>
      <c r="CF30" s="203"/>
      <c r="CG30" s="202"/>
      <c r="CH30" s="203"/>
      <c r="CI30" s="202"/>
      <c r="CJ30" s="203"/>
      <c r="CK30" s="202"/>
      <c r="CL30" s="203"/>
      <c r="CM30" s="202"/>
      <c r="CN30" s="203"/>
      <c r="CO30" s="202"/>
      <c r="CP30" s="203"/>
      <c r="CQ30" s="202"/>
      <c r="CR30" s="203"/>
      <c r="CS30" s="202"/>
      <c r="CT30" s="199"/>
      <c r="CU30" s="202"/>
      <c r="CV30" s="199"/>
      <c r="CW30" s="202"/>
      <c r="CX30" s="199"/>
      <c r="CY30" s="202"/>
      <c r="CZ30" s="199"/>
      <c r="DA30" s="202"/>
      <c r="DB30" s="199"/>
      <c r="DC30" s="202"/>
      <c r="DD30" s="199"/>
      <c r="DE30" s="202"/>
      <c r="DF30" s="199"/>
      <c r="DG30" s="202"/>
      <c r="DH30" s="199"/>
      <c r="DI30" s="202"/>
      <c r="DJ30" s="199"/>
      <c r="DK30" s="202"/>
      <c r="DL30" s="199"/>
      <c r="DM30" s="202"/>
      <c r="DN30" s="199"/>
      <c r="DO30" s="202"/>
      <c r="DP30" s="199"/>
      <c r="DQ30" s="202"/>
      <c r="DR30" s="199"/>
      <c r="DS30" s="202"/>
      <c r="DT30" s="199"/>
      <c r="DU30" s="202"/>
      <c r="DV30" s="199"/>
      <c r="DW30" s="202"/>
      <c r="DX30" s="199"/>
      <c r="DY30" s="158"/>
      <c r="DZ30" s="159"/>
      <c r="EA30" s="202"/>
      <c r="EB30" s="203"/>
      <c r="EC30" s="202"/>
      <c r="ED30" s="203"/>
      <c r="EE30" s="202"/>
      <c r="EF30" s="203"/>
      <c r="EG30" s="202"/>
      <c r="EH30" s="203"/>
      <c r="EI30" s="202"/>
      <c r="EJ30" s="203"/>
      <c r="EK30" s="202"/>
      <c r="EL30" s="203"/>
      <c r="EM30" s="202"/>
      <c r="EN30" s="203"/>
      <c r="EO30" s="202"/>
      <c r="EP30" s="203"/>
      <c r="EQ30" s="202"/>
      <c r="ER30" s="203"/>
      <c r="ES30" s="202"/>
      <c r="ET30" s="203"/>
      <c r="EU30" s="202"/>
      <c r="EV30" s="203"/>
      <c r="EW30" s="202"/>
      <c r="EX30" s="203"/>
      <c r="EY30" s="202"/>
      <c r="EZ30" s="203"/>
      <c r="FA30" s="202"/>
      <c r="FB30" s="203"/>
      <c r="FC30" s="202"/>
      <c r="FD30" s="203"/>
      <c r="FE30" s="202"/>
      <c r="FF30" s="199"/>
      <c r="FG30" s="202"/>
      <c r="FH30" s="199"/>
      <c r="FI30" s="202"/>
      <c r="FJ30" s="199"/>
      <c r="FK30" s="202"/>
      <c r="FL30" s="199"/>
      <c r="FM30" s="202"/>
      <c r="FN30" s="199"/>
      <c r="FO30" s="202"/>
      <c r="FP30" s="199"/>
      <c r="FQ30" s="202"/>
      <c r="FR30" s="199"/>
      <c r="FS30" s="202"/>
      <c r="FT30" s="199"/>
      <c r="FU30" s="202"/>
      <c r="FV30" s="199"/>
      <c r="FW30" s="202"/>
      <c r="FX30" s="199"/>
      <c r="FY30" s="202"/>
      <c r="FZ30" s="199"/>
      <c r="GA30" s="202"/>
      <c r="GB30" s="199"/>
      <c r="GC30" s="202"/>
      <c r="GD30" s="199"/>
      <c r="GE30" s="202"/>
      <c r="GF30" s="199"/>
      <c r="GG30" s="202"/>
      <c r="GH30" s="199"/>
      <c r="GI30" s="202"/>
      <c r="GJ30" s="199"/>
      <c r="GK30" s="158"/>
      <c r="GL30" s="159"/>
      <c r="GM30" s="202"/>
      <c r="GN30" s="203"/>
      <c r="GO30" s="202"/>
      <c r="GP30" s="203"/>
      <c r="GQ30" s="202"/>
      <c r="GR30" s="203"/>
      <c r="GS30" s="202"/>
      <c r="GT30" s="203"/>
      <c r="GU30" s="202"/>
      <c r="GV30" s="203"/>
      <c r="GW30" s="202"/>
      <c r="GX30" s="203"/>
      <c r="GY30" s="202"/>
      <c r="GZ30" s="203"/>
      <c r="HA30" s="202"/>
      <c r="HB30" s="203"/>
      <c r="HC30" s="202"/>
      <c r="HD30" s="203"/>
      <c r="HE30" s="202"/>
      <c r="HF30" s="203"/>
      <c r="HG30" s="202"/>
      <c r="HH30" s="203"/>
      <c r="HI30" s="202"/>
      <c r="HJ30" s="203"/>
      <c r="HK30" s="202"/>
      <c r="HL30" s="203"/>
      <c r="HM30" s="202"/>
      <c r="HN30" s="203"/>
      <c r="HO30" s="202"/>
      <c r="HP30" s="203"/>
      <c r="HQ30" s="202"/>
      <c r="HR30" s="199"/>
      <c r="HS30" s="202"/>
      <c r="HT30" s="199"/>
      <c r="HU30" s="202"/>
      <c r="HV30" s="199"/>
      <c r="HW30" s="202"/>
      <c r="HX30" s="199"/>
      <c r="HY30" s="202"/>
      <c r="HZ30" s="199"/>
      <c r="IA30" s="202"/>
      <c r="IB30" s="199"/>
      <c r="IC30" s="202"/>
      <c r="ID30" s="199"/>
      <c r="IE30" s="202"/>
      <c r="IF30" s="199"/>
      <c r="IG30" s="202"/>
      <c r="IH30" s="199"/>
      <c r="II30" s="202"/>
      <c r="IJ30" s="199"/>
      <c r="IK30" s="202"/>
      <c r="IL30" s="199"/>
      <c r="IM30" s="202"/>
      <c r="IN30" s="199"/>
      <c r="IO30" s="202"/>
      <c r="IP30" s="199"/>
      <c r="IQ30" s="202"/>
      <c r="IR30" s="199"/>
      <c r="IS30" s="202"/>
      <c r="IT30" s="199"/>
      <c r="IU30" s="202"/>
      <c r="IV30" s="199"/>
    </row>
    <row r="31">
      <c r="A31" s="212"/>
      <c r="B31" s="231"/>
      <c r="C31" s="199">
        <f t="shared" si="25"/>
        <v>0</v>
      </c>
      <c r="D31" s="191"/>
      <c r="E31" s="191"/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58"/>
      <c r="BN31" s="210"/>
      <c r="BO31" s="202"/>
      <c r="BP31" s="203"/>
      <c r="BQ31" s="202"/>
      <c r="BR31" s="203"/>
      <c r="BS31" s="202"/>
      <c r="BT31" s="203"/>
      <c r="BU31" s="202"/>
      <c r="BV31" s="203"/>
      <c r="BW31" s="202"/>
      <c r="BX31" s="203"/>
      <c r="BY31" s="202"/>
      <c r="BZ31" s="203"/>
      <c r="CA31" s="202"/>
      <c r="CB31" s="203"/>
      <c r="CC31" s="202"/>
      <c r="CD31" s="203"/>
      <c r="CE31" s="202"/>
      <c r="CF31" s="203"/>
      <c r="CG31" s="202"/>
      <c r="CH31" s="203"/>
      <c r="CI31" s="202"/>
      <c r="CJ31" s="203"/>
      <c r="CK31" s="202"/>
      <c r="CL31" s="203"/>
      <c r="CM31" s="202"/>
      <c r="CN31" s="203"/>
      <c r="CO31" s="202"/>
      <c r="CP31" s="203"/>
      <c r="CQ31" s="202"/>
      <c r="CR31" s="203"/>
      <c r="CS31" s="202"/>
      <c r="CT31" s="199"/>
      <c r="CU31" s="202"/>
      <c r="CV31" s="199"/>
      <c r="CW31" s="202"/>
      <c r="CX31" s="199"/>
      <c r="CY31" s="202"/>
      <c r="CZ31" s="199"/>
      <c r="DA31" s="202"/>
      <c r="DB31" s="199"/>
      <c r="DC31" s="202"/>
      <c r="DD31" s="199"/>
      <c r="DE31" s="202"/>
      <c r="DF31" s="199"/>
      <c r="DG31" s="202"/>
      <c r="DH31" s="199"/>
      <c r="DI31" s="202"/>
      <c r="DJ31" s="199"/>
      <c r="DK31" s="202"/>
      <c r="DL31" s="199"/>
      <c r="DM31" s="202"/>
      <c r="DN31" s="199"/>
      <c r="DO31" s="202"/>
      <c r="DP31" s="199"/>
      <c r="DQ31" s="202"/>
      <c r="DR31" s="199"/>
      <c r="DS31" s="202"/>
      <c r="DT31" s="199"/>
      <c r="DU31" s="202"/>
      <c r="DV31" s="199"/>
      <c r="DW31" s="202"/>
      <c r="DX31" s="199"/>
      <c r="DY31" s="158"/>
      <c r="DZ31" s="159"/>
      <c r="EA31" s="202"/>
      <c r="EB31" s="203"/>
      <c r="EC31" s="202"/>
      <c r="ED31" s="203"/>
      <c r="EE31" s="202"/>
      <c r="EF31" s="203"/>
      <c r="EG31" s="202"/>
      <c r="EH31" s="203"/>
      <c r="EI31" s="202"/>
      <c r="EJ31" s="203"/>
      <c r="EK31" s="202"/>
      <c r="EL31" s="203"/>
      <c r="EM31" s="202"/>
      <c r="EN31" s="203"/>
      <c r="EO31" s="202"/>
      <c r="EP31" s="203"/>
      <c r="EQ31" s="202"/>
      <c r="ER31" s="203"/>
      <c r="ES31" s="202"/>
      <c r="ET31" s="203"/>
      <c r="EU31" s="202"/>
      <c r="EV31" s="203"/>
      <c r="EW31" s="202"/>
      <c r="EX31" s="203"/>
      <c r="EY31" s="202"/>
      <c r="EZ31" s="203"/>
      <c r="FA31" s="202"/>
      <c r="FB31" s="203"/>
      <c r="FC31" s="202"/>
      <c r="FD31" s="203"/>
      <c r="FE31" s="202"/>
      <c r="FF31" s="199"/>
      <c r="FG31" s="202"/>
      <c r="FH31" s="199"/>
      <c r="FI31" s="202"/>
      <c r="FJ31" s="199"/>
      <c r="FK31" s="202"/>
      <c r="FL31" s="199"/>
      <c r="FM31" s="202"/>
      <c r="FN31" s="199"/>
      <c r="FO31" s="202"/>
      <c r="FP31" s="199"/>
      <c r="FQ31" s="202"/>
      <c r="FR31" s="199"/>
      <c r="FS31" s="202"/>
      <c r="FT31" s="199"/>
      <c r="FU31" s="202"/>
      <c r="FV31" s="199"/>
      <c r="FW31" s="202"/>
      <c r="FX31" s="199"/>
      <c r="FY31" s="202"/>
      <c r="FZ31" s="199"/>
      <c r="GA31" s="202"/>
      <c r="GB31" s="199"/>
      <c r="GC31" s="202"/>
      <c r="GD31" s="199"/>
      <c r="GE31" s="202"/>
      <c r="GF31" s="199"/>
      <c r="GG31" s="202"/>
      <c r="GH31" s="199"/>
      <c r="GI31" s="202"/>
      <c r="GJ31" s="199"/>
      <c r="GK31" s="158"/>
      <c r="GL31" s="159"/>
      <c r="GM31" s="202"/>
      <c r="GN31" s="203"/>
      <c r="GO31" s="202"/>
      <c r="GP31" s="203"/>
      <c r="GQ31" s="202"/>
      <c r="GR31" s="203"/>
      <c r="GS31" s="202"/>
      <c r="GT31" s="203"/>
      <c r="GU31" s="202"/>
      <c r="GV31" s="203"/>
      <c r="GW31" s="202"/>
      <c r="GX31" s="203"/>
      <c r="GY31" s="202"/>
      <c r="GZ31" s="203"/>
      <c r="HA31" s="202"/>
      <c r="HB31" s="203"/>
      <c r="HC31" s="202"/>
      <c r="HD31" s="203"/>
      <c r="HE31" s="202"/>
      <c r="HF31" s="203"/>
      <c r="HG31" s="202"/>
      <c r="HH31" s="203"/>
      <c r="HI31" s="202"/>
      <c r="HJ31" s="203"/>
      <c r="HK31" s="202"/>
      <c r="HL31" s="203"/>
      <c r="HM31" s="202"/>
      <c r="HN31" s="203"/>
      <c r="HO31" s="202"/>
      <c r="HP31" s="203"/>
      <c r="HQ31" s="202"/>
      <c r="HR31" s="199"/>
      <c r="HS31" s="202"/>
      <c r="HT31" s="199"/>
      <c r="HU31" s="202"/>
      <c r="HV31" s="199"/>
      <c r="HW31" s="202"/>
      <c r="HX31" s="199"/>
      <c r="HY31" s="202"/>
      <c r="HZ31" s="199"/>
      <c r="IA31" s="202"/>
      <c r="IB31" s="199"/>
      <c r="IC31" s="202"/>
      <c r="ID31" s="199"/>
      <c r="IE31" s="202"/>
      <c r="IF31" s="199"/>
      <c r="IG31" s="202"/>
      <c r="IH31" s="199"/>
      <c r="II31" s="202"/>
      <c r="IJ31" s="199"/>
      <c r="IK31" s="202"/>
      <c r="IL31" s="199"/>
      <c r="IM31" s="202"/>
      <c r="IN31" s="199"/>
      <c r="IO31" s="202"/>
      <c r="IP31" s="199"/>
      <c r="IQ31" s="202"/>
      <c r="IR31" s="199"/>
      <c r="IS31" s="202"/>
      <c r="IT31" s="199"/>
      <c r="IU31" s="202"/>
      <c r="IV31" s="199"/>
    </row>
    <row r="32">
      <c r="A32" s="212"/>
      <c r="B32" s="231"/>
      <c r="C32" s="199">
        <f t="shared" si="25"/>
        <v>0</v>
      </c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91"/>
      <c r="AV32" s="191"/>
      <c r="AW32" s="191"/>
      <c r="AX32" s="191"/>
      <c r="AY32" s="191"/>
      <c r="AZ32" s="191"/>
      <c r="BA32" s="191"/>
      <c r="BB32" s="191"/>
      <c r="BC32" s="191"/>
      <c r="BD32" s="191"/>
      <c r="BE32" s="191"/>
      <c r="BF32" s="191"/>
      <c r="BG32" s="191"/>
      <c r="BH32" s="191"/>
      <c r="BI32" s="191"/>
      <c r="BJ32" s="191"/>
      <c r="BK32" s="191"/>
      <c r="BL32" s="191"/>
      <c r="BM32" s="158"/>
      <c r="BN32" s="210"/>
      <c r="BO32" s="202"/>
      <c r="BP32" s="203"/>
      <c r="BQ32" s="202"/>
      <c r="BR32" s="203"/>
      <c r="BS32" s="202"/>
      <c r="BT32" s="203"/>
      <c r="BU32" s="202"/>
      <c r="BV32" s="203"/>
      <c r="BW32" s="202"/>
      <c r="BX32" s="203"/>
      <c r="BY32" s="202"/>
      <c r="BZ32" s="203"/>
      <c r="CA32" s="202"/>
      <c r="CB32" s="203"/>
      <c r="CC32" s="202"/>
      <c r="CD32" s="203"/>
      <c r="CE32" s="202"/>
      <c r="CF32" s="203"/>
      <c r="CG32" s="202"/>
      <c r="CH32" s="203"/>
      <c r="CI32" s="202"/>
      <c r="CJ32" s="203"/>
      <c r="CK32" s="202"/>
      <c r="CL32" s="203"/>
      <c r="CM32" s="202"/>
      <c r="CN32" s="203"/>
      <c r="CO32" s="202"/>
      <c r="CP32" s="203"/>
      <c r="CQ32" s="202"/>
      <c r="CR32" s="203"/>
      <c r="CS32" s="202"/>
      <c r="CT32" s="199"/>
      <c r="CU32" s="202"/>
      <c r="CV32" s="199"/>
      <c r="CW32" s="202"/>
      <c r="CX32" s="199"/>
      <c r="CY32" s="202"/>
      <c r="CZ32" s="199"/>
      <c r="DA32" s="202"/>
      <c r="DB32" s="199"/>
      <c r="DC32" s="202"/>
      <c r="DD32" s="199"/>
      <c r="DE32" s="202"/>
      <c r="DF32" s="199"/>
      <c r="DG32" s="202"/>
      <c r="DH32" s="199"/>
      <c r="DI32" s="202"/>
      <c r="DJ32" s="199"/>
      <c r="DK32" s="202"/>
      <c r="DL32" s="199"/>
      <c r="DM32" s="202"/>
      <c r="DN32" s="199"/>
      <c r="DO32" s="202"/>
      <c r="DP32" s="199"/>
      <c r="DQ32" s="202"/>
      <c r="DR32" s="199"/>
      <c r="DS32" s="202"/>
      <c r="DT32" s="199"/>
      <c r="DU32" s="202"/>
      <c r="DV32" s="199"/>
      <c r="DW32" s="202"/>
      <c r="DX32" s="199"/>
      <c r="DY32" s="158"/>
      <c r="DZ32" s="159"/>
      <c r="EA32" s="202"/>
      <c r="EB32" s="203"/>
      <c r="EC32" s="202"/>
      <c r="ED32" s="203"/>
      <c r="EE32" s="202"/>
      <c r="EF32" s="203"/>
      <c r="EG32" s="202"/>
      <c r="EH32" s="203"/>
      <c r="EI32" s="202"/>
      <c r="EJ32" s="203"/>
      <c r="EK32" s="202"/>
      <c r="EL32" s="203"/>
      <c r="EM32" s="202"/>
      <c r="EN32" s="203"/>
      <c r="EO32" s="202"/>
      <c r="EP32" s="203"/>
      <c r="EQ32" s="202"/>
      <c r="ER32" s="203"/>
      <c r="ES32" s="202"/>
      <c r="ET32" s="203"/>
      <c r="EU32" s="202"/>
      <c r="EV32" s="203"/>
      <c r="EW32" s="202"/>
      <c r="EX32" s="203"/>
      <c r="EY32" s="202"/>
      <c r="EZ32" s="203"/>
      <c r="FA32" s="202"/>
      <c r="FB32" s="203"/>
      <c r="FC32" s="202"/>
      <c r="FD32" s="203"/>
      <c r="FE32" s="202"/>
      <c r="FF32" s="199"/>
      <c r="FG32" s="202"/>
      <c r="FH32" s="199"/>
      <c r="FI32" s="202"/>
      <c r="FJ32" s="199"/>
      <c r="FK32" s="202"/>
      <c r="FL32" s="199"/>
      <c r="FM32" s="202"/>
      <c r="FN32" s="199"/>
      <c r="FO32" s="202"/>
      <c r="FP32" s="199"/>
      <c r="FQ32" s="202"/>
      <c r="FR32" s="199"/>
      <c r="FS32" s="202"/>
      <c r="FT32" s="199"/>
      <c r="FU32" s="202"/>
      <c r="FV32" s="199"/>
      <c r="FW32" s="202"/>
      <c r="FX32" s="199"/>
      <c r="FY32" s="202"/>
      <c r="FZ32" s="199"/>
      <c r="GA32" s="202"/>
      <c r="GB32" s="199"/>
      <c r="GC32" s="202"/>
      <c r="GD32" s="199"/>
      <c r="GE32" s="202"/>
      <c r="GF32" s="199"/>
      <c r="GG32" s="202"/>
      <c r="GH32" s="199"/>
      <c r="GI32" s="202"/>
      <c r="GJ32" s="199"/>
      <c r="GK32" s="158"/>
      <c r="GL32" s="159"/>
      <c r="GM32" s="202"/>
      <c r="GN32" s="203"/>
      <c r="GO32" s="202"/>
      <c r="GP32" s="203"/>
      <c r="GQ32" s="202"/>
      <c r="GR32" s="203"/>
      <c r="GS32" s="202"/>
      <c r="GT32" s="203"/>
      <c r="GU32" s="202"/>
      <c r="GV32" s="203"/>
      <c r="GW32" s="202"/>
      <c r="GX32" s="203"/>
      <c r="GY32" s="202"/>
      <c r="GZ32" s="203"/>
      <c r="HA32" s="202"/>
      <c r="HB32" s="203"/>
      <c r="HC32" s="202"/>
      <c r="HD32" s="203"/>
      <c r="HE32" s="202"/>
      <c r="HF32" s="203"/>
      <c r="HG32" s="202"/>
      <c r="HH32" s="203"/>
      <c r="HI32" s="202"/>
      <c r="HJ32" s="203"/>
      <c r="HK32" s="202"/>
      <c r="HL32" s="203"/>
      <c r="HM32" s="202"/>
      <c r="HN32" s="203"/>
      <c r="HO32" s="202"/>
      <c r="HP32" s="203"/>
      <c r="HQ32" s="202"/>
      <c r="HR32" s="199"/>
      <c r="HS32" s="202"/>
      <c r="HT32" s="199"/>
      <c r="HU32" s="202"/>
      <c r="HV32" s="199"/>
      <c r="HW32" s="202"/>
      <c r="HX32" s="199"/>
      <c r="HY32" s="202"/>
      <c r="HZ32" s="199"/>
      <c r="IA32" s="202"/>
      <c r="IB32" s="199"/>
      <c r="IC32" s="202"/>
      <c r="ID32" s="199"/>
      <c r="IE32" s="202"/>
      <c r="IF32" s="199"/>
      <c r="IG32" s="202"/>
      <c r="IH32" s="199"/>
      <c r="II32" s="202"/>
      <c r="IJ32" s="199"/>
      <c r="IK32" s="202"/>
      <c r="IL32" s="199"/>
      <c r="IM32" s="202"/>
      <c r="IN32" s="199"/>
      <c r="IO32" s="202"/>
      <c r="IP32" s="199"/>
      <c r="IQ32" s="202"/>
      <c r="IR32" s="199"/>
      <c r="IS32" s="202"/>
      <c r="IT32" s="199"/>
      <c r="IU32" s="202"/>
      <c r="IV32" s="199"/>
    </row>
    <row r="33">
      <c r="A33" s="212"/>
      <c r="B33" s="231"/>
      <c r="C33" s="199">
        <f t="shared" si="25"/>
        <v>0</v>
      </c>
      <c r="D33" s="191"/>
      <c r="E33" s="191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  <c r="AC33" s="191"/>
      <c r="AD33" s="191"/>
      <c r="AE33" s="191"/>
      <c r="AF33" s="191"/>
      <c r="AG33" s="191"/>
      <c r="AH33" s="191"/>
      <c r="AI33" s="191"/>
      <c r="AJ33" s="191"/>
      <c r="AK33" s="191"/>
      <c r="AL33" s="191"/>
      <c r="AM33" s="191"/>
      <c r="AN33" s="191"/>
      <c r="AO33" s="191"/>
      <c r="AP33" s="191"/>
      <c r="AQ33" s="191"/>
      <c r="AR33" s="191"/>
      <c r="AS33" s="191"/>
      <c r="AT33" s="191"/>
      <c r="AU33" s="191"/>
      <c r="AV33" s="191"/>
      <c r="AW33" s="191"/>
      <c r="AX33" s="191"/>
      <c r="AY33" s="191"/>
      <c r="AZ33" s="191"/>
      <c r="BA33" s="191"/>
      <c r="BB33" s="191"/>
      <c r="BC33" s="191"/>
      <c r="BD33" s="191"/>
      <c r="BE33" s="191"/>
      <c r="BF33" s="191"/>
      <c r="BG33" s="191"/>
      <c r="BH33" s="191"/>
      <c r="BI33" s="191"/>
      <c r="BJ33" s="191"/>
      <c r="BK33" s="191"/>
      <c r="BL33" s="191"/>
      <c r="BM33" s="158"/>
      <c r="BN33" s="210"/>
      <c r="BO33" s="202"/>
      <c r="BP33" s="203"/>
      <c r="BQ33" s="202"/>
      <c r="BR33" s="203"/>
      <c r="BS33" s="202"/>
      <c r="BT33" s="203"/>
      <c r="BU33" s="202"/>
      <c r="BV33" s="203"/>
      <c r="BW33" s="202"/>
      <c r="BX33" s="203"/>
      <c r="BY33" s="202"/>
      <c r="BZ33" s="203"/>
      <c r="CA33" s="202"/>
      <c r="CB33" s="203"/>
      <c r="CC33" s="202"/>
      <c r="CD33" s="203"/>
      <c r="CE33" s="202"/>
      <c r="CF33" s="203"/>
      <c r="CG33" s="202"/>
      <c r="CH33" s="203"/>
      <c r="CI33" s="202"/>
      <c r="CJ33" s="203"/>
      <c r="CK33" s="202"/>
      <c r="CL33" s="203"/>
      <c r="CM33" s="202"/>
      <c r="CN33" s="203"/>
      <c r="CO33" s="202"/>
      <c r="CP33" s="203"/>
      <c r="CQ33" s="202"/>
      <c r="CR33" s="203"/>
      <c r="CS33" s="202"/>
      <c r="CT33" s="199"/>
      <c r="CU33" s="202"/>
      <c r="CV33" s="199"/>
      <c r="CW33" s="202"/>
      <c r="CX33" s="199"/>
      <c r="CY33" s="202"/>
      <c r="CZ33" s="199"/>
      <c r="DA33" s="202"/>
      <c r="DB33" s="199"/>
      <c r="DC33" s="202"/>
      <c r="DD33" s="199"/>
      <c r="DE33" s="202"/>
      <c r="DF33" s="199"/>
      <c r="DG33" s="202"/>
      <c r="DH33" s="199"/>
      <c r="DI33" s="202"/>
      <c r="DJ33" s="199"/>
      <c r="DK33" s="202"/>
      <c r="DL33" s="199"/>
      <c r="DM33" s="202"/>
      <c r="DN33" s="199"/>
      <c r="DO33" s="202"/>
      <c r="DP33" s="199"/>
      <c r="DQ33" s="202"/>
      <c r="DR33" s="199"/>
      <c r="DS33" s="202"/>
      <c r="DT33" s="199"/>
      <c r="DU33" s="202"/>
      <c r="DV33" s="199"/>
      <c r="DW33" s="202"/>
      <c r="DX33" s="199"/>
      <c r="DY33" s="158"/>
      <c r="DZ33" s="159"/>
      <c r="EA33" s="202"/>
      <c r="EB33" s="203"/>
      <c r="EC33" s="202"/>
      <c r="ED33" s="203"/>
      <c r="EE33" s="202"/>
      <c r="EF33" s="203"/>
      <c r="EG33" s="202"/>
      <c r="EH33" s="203"/>
      <c r="EI33" s="202"/>
      <c r="EJ33" s="203"/>
      <c r="EK33" s="202"/>
      <c r="EL33" s="203"/>
      <c r="EM33" s="202"/>
      <c r="EN33" s="203"/>
      <c r="EO33" s="202"/>
      <c r="EP33" s="203"/>
      <c r="EQ33" s="202"/>
      <c r="ER33" s="203"/>
      <c r="ES33" s="202"/>
      <c r="ET33" s="203"/>
      <c r="EU33" s="202"/>
      <c r="EV33" s="203"/>
      <c r="EW33" s="202"/>
      <c r="EX33" s="203"/>
      <c r="EY33" s="202"/>
      <c r="EZ33" s="203"/>
      <c r="FA33" s="202"/>
      <c r="FB33" s="203"/>
      <c r="FC33" s="202"/>
      <c r="FD33" s="203"/>
      <c r="FE33" s="202"/>
      <c r="FF33" s="199"/>
      <c r="FG33" s="202"/>
      <c r="FH33" s="199"/>
      <c r="FI33" s="202"/>
      <c r="FJ33" s="199"/>
      <c r="FK33" s="202"/>
      <c r="FL33" s="199"/>
      <c r="FM33" s="202"/>
      <c r="FN33" s="199"/>
      <c r="FO33" s="202"/>
      <c r="FP33" s="199"/>
      <c r="FQ33" s="202"/>
      <c r="FR33" s="199"/>
      <c r="FS33" s="202"/>
      <c r="FT33" s="199"/>
      <c r="FU33" s="202"/>
      <c r="FV33" s="199"/>
      <c r="FW33" s="202"/>
      <c r="FX33" s="199"/>
      <c r="FY33" s="202"/>
      <c r="FZ33" s="199"/>
      <c r="GA33" s="202"/>
      <c r="GB33" s="199"/>
      <c r="GC33" s="202"/>
      <c r="GD33" s="199"/>
      <c r="GE33" s="202"/>
      <c r="GF33" s="199"/>
      <c r="GG33" s="202"/>
      <c r="GH33" s="199"/>
      <c r="GI33" s="202"/>
      <c r="GJ33" s="199"/>
      <c r="GK33" s="158"/>
      <c r="GL33" s="159"/>
      <c r="GM33" s="202"/>
      <c r="GN33" s="203"/>
      <c r="GO33" s="202"/>
      <c r="GP33" s="203"/>
      <c r="GQ33" s="202"/>
      <c r="GR33" s="203"/>
      <c r="GS33" s="202"/>
      <c r="GT33" s="203"/>
      <c r="GU33" s="202"/>
      <c r="GV33" s="203"/>
      <c r="GW33" s="202"/>
      <c r="GX33" s="203"/>
      <c r="GY33" s="202"/>
      <c r="GZ33" s="203"/>
      <c r="HA33" s="202"/>
      <c r="HB33" s="203"/>
      <c r="HC33" s="202"/>
      <c r="HD33" s="203"/>
      <c r="HE33" s="202"/>
      <c r="HF33" s="203"/>
      <c r="HG33" s="202"/>
      <c r="HH33" s="203"/>
      <c r="HI33" s="202"/>
      <c r="HJ33" s="203"/>
      <c r="HK33" s="202"/>
      <c r="HL33" s="203"/>
      <c r="HM33" s="202"/>
      <c r="HN33" s="203"/>
      <c r="HO33" s="202"/>
      <c r="HP33" s="203"/>
      <c r="HQ33" s="202"/>
      <c r="HR33" s="199"/>
      <c r="HS33" s="202"/>
      <c r="HT33" s="199"/>
      <c r="HU33" s="202"/>
      <c r="HV33" s="199"/>
      <c r="HW33" s="202"/>
      <c r="HX33" s="199"/>
      <c r="HY33" s="202"/>
      <c r="HZ33" s="199"/>
      <c r="IA33" s="202"/>
      <c r="IB33" s="199"/>
      <c r="IC33" s="202"/>
      <c r="ID33" s="199"/>
      <c r="IE33" s="202"/>
      <c r="IF33" s="199"/>
      <c r="IG33" s="202"/>
      <c r="IH33" s="199"/>
      <c r="II33" s="202"/>
      <c r="IJ33" s="199"/>
      <c r="IK33" s="202"/>
      <c r="IL33" s="199"/>
      <c r="IM33" s="202"/>
      <c r="IN33" s="199"/>
      <c r="IO33" s="202"/>
      <c r="IP33" s="199"/>
      <c r="IQ33" s="202"/>
      <c r="IR33" s="199"/>
      <c r="IS33" s="202"/>
      <c r="IT33" s="199"/>
      <c r="IU33" s="202"/>
      <c r="IV33" s="199"/>
    </row>
    <row r="34">
      <c r="A34" s="212"/>
      <c r="B34" s="231" t="str">
        <f t="shared" ref="B34:B36" si="26">BN34</f>
        <v/>
      </c>
      <c r="C34" s="191"/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9">
        <f t="shared" ref="BL34:BL35" si="27">DX34+GJ34+IV34</f>
        <v>0</v>
      </c>
      <c r="BM34" s="158"/>
      <c r="BN34" s="210"/>
      <c r="BO34" s="202">
        <f>SUM(BO5:BO33)</f>
        <v>13</v>
      </c>
      <c r="BP34" s="159"/>
      <c r="BQ34" s="202">
        <f>SUM(BQ5:BQ33)</f>
        <v>19</v>
      </c>
      <c r="BR34" s="159"/>
      <c r="BS34" s="202">
        <f>SUM(BS5:BS33)</f>
        <v>18.5</v>
      </c>
      <c r="BT34" s="159"/>
      <c r="BU34" s="202">
        <f>SUM(BU5:BU33)</f>
        <v>19</v>
      </c>
      <c r="BV34" s="159"/>
      <c r="BW34" s="202">
        <f>SUM(BW5:BW33)</f>
        <v>30.5</v>
      </c>
      <c r="BX34" s="159"/>
      <c r="BY34" s="202">
        <f>SUM(BY5:BY33)</f>
        <v>25</v>
      </c>
      <c r="BZ34" s="159"/>
      <c r="CA34" s="202">
        <f>SUM(CA5:CA33)</f>
        <v>13</v>
      </c>
      <c r="CB34" s="159"/>
      <c r="CC34" s="202">
        <f>SUM(CC5:CC33)</f>
        <v>13</v>
      </c>
      <c r="CD34" s="159"/>
      <c r="CE34" s="202">
        <f>SUM(CE5:CE33)</f>
        <v>13</v>
      </c>
      <c r="CF34" s="159"/>
      <c r="CG34" s="202">
        <f>SUM(CG5:CG33)</f>
        <v>12</v>
      </c>
      <c r="CH34" s="159"/>
      <c r="CI34" s="202">
        <f>SUM(CI5:CI33)</f>
        <v>27</v>
      </c>
      <c r="CJ34" s="159"/>
      <c r="CK34" s="202">
        <f>SUM(CK5:CK33)</f>
        <v>14</v>
      </c>
      <c r="CL34" s="159"/>
      <c r="CM34" s="202">
        <f>SUM(CM5:CM33)</f>
        <v>18</v>
      </c>
      <c r="CN34" s="159"/>
      <c r="CO34" s="202">
        <f>SUM(CO5:CO33)</f>
        <v>17</v>
      </c>
      <c r="CP34" s="159"/>
      <c r="CQ34" s="202">
        <f>SUM(CQ5:CQ33)</f>
        <v>13</v>
      </c>
      <c r="CR34" s="159"/>
      <c r="CS34" s="202">
        <f>SUM(CS5:CS33)</f>
        <v>13</v>
      </c>
      <c r="CT34" s="159"/>
      <c r="CU34" s="202">
        <f>SUM(CU5:CU33)</f>
        <v>17</v>
      </c>
      <c r="CV34" s="159"/>
      <c r="CW34" s="202">
        <f>SUM(CW5:CW33)</f>
        <v>18.5</v>
      </c>
      <c r="CX34" s="191"/>
      <c r="CY34" s="202">
        <f>SUM(CY5:CY33)</f>
        <v>17</v>
      </c>
      <c r="CZ34" s="159"/>
      <c r="DA34" s="202">
        <f>SUM(DA5:DA33)</f>
        <v>13</v>
      </c>
      <c r="DB34" s="159"/>
      <c r="DC34" s="202">
        <f>SUM(DC5:DC33)</f>
        <v>15</v>
      </c>
      <c r="DD34" s="159"/>
      <c r="DE34" s="202">
        <f>SUM(DE5:DE33)</f>
        <v>13</v>
      </c>
      <c r="DF34" s="159"/>
      <c r="DG34" s="202">
        <f>SUM(DG5:DG33)</f>
        <v>21</v>
      </c>
      <c r="DH34" s="159"/>
      <c r="DI34" s="202">
        <f>SUM(DI5:DI33)</f>
        <v>13</v>
      </c>
      <c r="DJ34" s="191"/>
      <c r="DK34" s="202">
        <f>SUM(DK5:DK33)</f>
        <v>15</v>
      </c>
      <c r="DL34" s="159"/>
      <c r="DM34" s="202">
        <f>SUM(DM5:DM33)</f>
        <v>13</v>
      </c>
      <c r="DN34" s="159"/>
      <c r="DO34" s="202">
        <f>SUM(DO5:DO33)</f>
        <v>14</v>
      </c>
      <c r="DP34" s="159"/>
      <c r="DQ34" s="202">
        <f>SUM(DQ5:DQ33)</f>
        <v>25.5</v>
      </c>
      <c r="DR34" s="159"/>
      <c r="DS34" s="202">
        <f>SUM(DS5:DS33)</f>
        <v>21</v>
      </c>
      <c r="DT34" s="159"/>
      <c r="DU34" s="202">
        <f>SUM(DU5:DU33)</f>
        <v>21</v>
      </c>
      <c r="DV34" s="191"/>
      <c r="DW34" s="192"/>
      <c r="DX34" s="199"/>
      <c r="DY34" s="158"/>
      <c r="DZ34" s="159" t="str">
        <f>BN34</f>
        <v/>
      </c>
      <c r="EA34" s="202"/>
      <c r="EB34" s="203"/>
      <c r="EC34" s="202"/>
      <c r="ED34" s="203"/>
      <c r="EE34" s="202"/>
      <c r="EF34" s="203"/>
      <c r="EG34" s="202"/>
      <c r="EH34" s="203"/>
      <c r="EI34" s="202"/>
      <c r="EJ34" s="203"/>
      <c r="EK34" s="202"/>
      <c r="EL34" s="203"/>
      <c r="EM34" s="202"/>
      <c r="EN34" s="203"/>
      <c r="EO34" s="202"/>
      <c r="EP34" s="203"/>
      <c r="EQ34" s="202"/>
      <c r="ER34" s="203"/>
      <c r="ES34" s="202"/>
      <c r="ET34" s="203"/>
      <c r="EU34" s="202"/>
      <c r="EV34" s="203"/>
      <c r="EW34" s="202"/>
      <c r="EX34" s="203"/>
      <c r="EY34" s="202"/>
      <c r="EZ34" s="203"/>
      <c r="FA34" s="202"/>
      <c r="FB34" s="203"/>
      <c r="FC34" s="202"/>
      <c r="FD34" s="203"/>
      <c r="FE34" s="202"/>
      <c r="FF34" s="199"/>
      <c r="FG34" s="202"/>
      <c r="FH34" s="199"/>
      <c r="FI34" s="202"/>
      <c r="FJ34" s="199"/>
      <c r="FK34" s="202"/>
      <c r="FL34" s="199"/>
      <c r="FM34" s="202"/>
      <c r="FN34" s="199"/>
      <c r="FO34" s="202"/>
      <c r="FP34" s="199"/>
      <c r="FQ34" s="202"/>
      <c r="FR34" s="199"/>
      <c r="FS34" s="202"/>
      <c r="FT34" s="199"/>
      <c r="FU34" s="202"/>
      <c r="FV34" s="199"/>
      <c r="FW34" s="202"/>
      <c r="FX34" s="199"/>
      <c r="FY34" s="202"/>
      <c r="FZ34" s="199"/>
      <c r="GA34" s="202"/>
      <c r="GB34" s="199"/>
      <c r="GC34" s="202"/>
      <c r="GD34" s="199"/>
      <c r="GE34" s="202"/>
      <c r="GF34" s="199"/>
      <c r="GG34" s="202"/>
      <c r="GH34" s="199"/>
      <c r="GI34" s="202"/>
      <c r="GJ34" s="199"/>
      <c r="GK34" s="158"/>
      <c r="GL34" s="159" t="str">
        <f>DZ34</f>
        <v/>
      </c>
      <c r="GM34" s="202"/>
      <c r="GN34" s="203"/>
      <c r="GO34" s="202"/>
      <c r="GP34" s="203"/>
      <c r="GQ34" s="202"/>
      <c r="GR34" s="203"/>
      <c r="GS34" s="202"/>
      <c r="GT34" s="203"/>
      <c r="GU34" s="202"/>
      <c r="GV34" s="203"/>
      <c r="GW34" s="202"/>
      <c r="GX34" s="203"/>
      <c r="GY34" s="202"/>
      <c r="GZ34" s="203"/>
      <c r="HA34" s="202"/>
      <c r="HB34" s="203"/>
      <c r="HC34" s="202"/>
      <c r="HD34" s="203"/>
      <c r="HE34" s="202"/>
      <c r="HF34" s="203"/>
      <c r="HG34" s="202"/>
      <c r="HH34" s="203"/>
      <c r="HI34" s="202"/>
      <c r="HJ34" s="203"/>
      <c r="HK34" s="202"/>
      <c r="HL34" s="203"/>
      <c r="HM34" s="202"/>
      <c r="HN34" s="203"/>
      <c r="HO34" s="202"/>
      <c r="HP34" s="203"/>
      <c r="HQ34" s="202"/>
      <c r="HR34" s="199"/>
      <c r="HS34" s="202"/>
      <c r="HT34" s="199"/>
      <c r="HU34" s="202"/>
      <c r="HV34" s="199"/>
      <c r="HW34" s="202"/>
      <c r="HX34" s="199"/>
      <c r="HY34" s="202"/>
      <c r="HZ34" s="199"/>
      <c r="IA34" s="202"/>
      <c r="IB34" s="199"/>
      <c r="IC34" s="202"/>
      <c r="ID34" s="199"/>
      <c r="IE34" s="202"/>
      <c r="IF34" s="199"/>
      <c r="IG34" s="202"/>
      <c r="IH34" s="199"/>
      <c r="II34" s="202"/>
      <c r="IJ34" s="199"/>
      <c r="IK34" s="202"/>
      <c r="IL34" s="199"/>
      <c r="IM34" s="202"/>
      <c r="IN34" s="199"/>
      <c r="IO34" s="202"/>
      <c r="IP34" s="199"/>
      <c r="IQ34" s="202"/>
      <c r="IR34" s="199"/>
      <c r="IS34" s="202"/>
      <c r="IT34" s="199"/>
      <c r="IU34" s="202"/>
      <c r="IV34" s="199"/>
    </row>
    <row r="35">
      <c r="A35" s="209"/>
      <c r="B35" s="231" t="str">
        <f t="shared" si="26"/>
        <v/>
      </c>
      <c r="C35" s="191">
        <f>BO35+EA35+GM35</f>
        <v>0</v>
      </c>
      <c r="D35" s="191"/>
      <c r="E35" s="191"/>
      <c r="F35" s="191"/>
      <c r="G35" s="191"/>
      <c r="H35" s="191"/>
      <c r="I35" s="191"/>
      <c r="J35" s="191"/>
      <c r="K35" s="191"/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  <c r="AA35" s="191"/>
      <c r="AB35" s="191"/>
      <c r="AC35" s="191"/>
      <c r="AD35" s="191"/>
      <c r="AE35" s="191"/>
      <c r="AF35" s="191"/>
      <c r="AG35" s="191"/>
      <c r="AH35" s="191"/>
      <c r="AI35" s="191"/>
      <c r="AJ35" s="191"/>
      <c r="AK35" s="191"/>
      <c r="AL35" s="191"/>
      <c r="AM35" s="191"/>
      <c r="AN35" s="191"/>
      <c r="AO35" s="191"/>
      <c r="AP35" s="191"/>
      <c r="AQ35" s="191"/>
      <c r="AR35" s="191"/>
      <c r="AS35" s="191"/>
      <c r="AT35" s="191"/>
      <c r="AU35" s="191"/>
      <c r="AV35" s="191"/>
      <c r="AW35" s="191"/>
      <c r="AX35" s="191"/>
      <c r="AY35" s="191"/>
      <c r="AZ35" s="191"/>
      <c r="BA35" s="191"/>
      <c r="BB35" s="191"/>
      <c r="BC35" s="191"/>
      <c r="BD35" s="191"/>
      <c r="BE35" s="191"/>
      <c r="BF35" s="191"/>
      <c r="BG35" s="191"/>
      <c r="BH35" s="191"/>
      <c r="BI35" s="191"/>
      <c r="BJ35" s="191"/>
      <c r="BK35" s="191"/>
      <c r="BL35" s="191">
        <f t="shared" si="27"/>
        <v>0</v>
      </c>
      <c r="BM35" s="158"/>
      <c r="BN35" s="159"/>
      <c r="CO35" s="232">
        <f>CO34+CM34+CK34+CI34+CG34+CE34+CC34</f>
        <v>114</v>
      </c>
      <c r="DX35" s="191"/>
      <c r="DY35" s="158"/>
      <c r="DZ35" s="159"/>
      <c r="EA35" s="192"/>
      <c r="EB35" s="159"/>
      <c r="EC35" s="192"/>
      <c r="ED35" s="159"/>
      <c r="EE35" s="192"/>
      <c r="EF35" s="159"/>
      <c r="EG35" s="192"/>
      <c r="EH35" s="159"/>
      <c r="EI35" s="192"/>
      <c r="EJ35" s="159"/>
      <c r="EK35" s="192"/>
      <c r="EL35" s="159"/>
      <c r="EM35" s="192"/>
      <c r="EN35" s="159"/>
      <c r="EO35" s="192"/>
      <c r="EP35" s="159"/>
      <c r="EQ35" s="192"/>
      <c r="ER35" s="159"/>
      <c r="ES35" s="192"/>
      <c r="ET35" s="159"/>
      <c r="EU35" s="192"/>
      <c r="EV35" s="159"/>
      <c r="EW35" s="192"/>
      <c r="EX35" s="159"/>
      <c r="EY35" s="192"/>
      <c r="EZ35" s="159"/>
      <c r="FA35" s="192"/>
      <c r="FB35" s="159"/>
      <c r="FC35" s="192"/>
      <c r="FD35" s="159"/>
      <c r="FE35" s="192"/>
      <c r="FF35" s="191"/>
      <c r="FG35" s="192"/>
      <c r="FH35" s="191"/>
      <c r="FI35" s="192"/>
      <c r="FJ35" s="191"/>
      <c r="FK35" s="192"/>
      <c r="FL35" s="191"/>
      <c r="FM35" s="192"/>
      <c r="FN35" s="191"/>
      <c r="FO35" s="192"/>
      <c r="FP35" s="191"/>
      <c r="FQ35" s="192"/>
      <c r="FR35" s="191"/>
      <c r="FS35" s="192"/>
      <c r="FT35" s="191"/>
      <c r="FU35" s="192"/>
      <c r="FV35" s="191"/>
      <c r="FW35" s="192"/>
      <c r="FX35" s="191"/>
      <c r="FY35" s="192"/>
      <c r="FZ35" s="191"/>
      <c r="GA35" s="193"/>
      <c r="GB35" s="194"/>
      <c r="GC35" s="192"/>
      <c r="GD35" s="191"/>
      <c r="GE35" s="192"/>
      <c r="GF35" s="191"/>
      <c r="GG35" s="192"/>
      <c r="GH35" s="191"/>
      <c r="GI35" s="192"/>
      <c r="GJ35" s="191"/>
      <c r="GK35" s="158"/>
      <c r="GL35" s="159"/>
      <c r="GM35" s="192"/>
      <c r="GN35" s="159"/>
      <c r="GO35" s="192"/>
      <c r="GP35" s="159"/>
      <c r="GQ35" s="192"/>
      <c r="GR35" s="159"/>
      <c r="GS35" s="192"/>
      <c r="GT35" s="159"/>
      <c r="GU35" s="192"/>
      <c r="GV35" s="159"/>
      <c r="GW35" s="192"/>
      <c r="GX35" s="159"/>
      <c r="GY35" s="192"/>
      <c r="GZ35" s="159"/>
      <c r="HA35" s="192"/>
      <c r="HB35" s="159"/>
      <c r="HC35" s="192"/>
      <c r="HD35" s="159"/>
      <c r="HE35" s="192"/>
      <c r="HF35" s="159"/>
      <c r="HG35" s="192"/>
      <c r="HH35" s="159"/>
      <c r="HI35" s="192"/>
      <c r="HJ35" s="159"/>
      <c r="HK35" s="192"/>
      <c r="HL35" s="159"/>
      <c r="HM35" s="192"/>
      <c r="HN35" s="159"/>
      <c r="HO35" s="192"/>
      <c r="HP35" s="159"/>
      <c r="HQ35" s="192"/>
      <c r="HR35" s="191"/>
      <c r="HS35" s="192"/>
      <c r="HT35" s="191"/>
      <c r="HU35" s="192"/>
      <c r="HV35" s="191"/>
      <c r="HW35" s="192"/>
      <c r="HX35" s="191"/>
      <c r="HY35" s="192"/>
      <c r="HZ35" s="191"/>
      <c r="IA35" s="192"/>
      <c r="IB35" s="191"/>
      <c r="IC35" s="192"/>
      <c r="ID35" s="191"/>
      <c r="IE35" s="192"/>
      <c r="IF35" s="191"/>
      <c r="IG35" s="192"/>
      <c r="IH35" s="191"/>
      <c r="II35" s="192"/>
      <c r="IJ35" s="191"/>
      <c r="IK35" s="192"/>
      <c r="IL35" s="191"/>
      <c r="IM35" s="193"/>
      <c r="IN35" s="194"/>
      <c r="IO35" s="192"/>
      <c r="IP35" s="191"/>
      <c r="IQ35" s="192"/>
      <c r="IR35" s="191"/>
      <c r="IS35" s="192"/>
      <c r="IT35" s="191"/>
      <c r="IU35" s="192"/>
      <c r="IV35" s="191"/>
    </row>
    <row r="36">
      <c r="A36" s="209"/>
      <c r="B36" s="231" t="str">
        <f t="shared" si="26"/>
        <v/>
      </c>
      <c r="C36" s="191"/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  <c r="AD36" s="191"/>
      <c r="AE36" s="191"/>
      <c r="AF36" s="191"/>
      <c r="AG36" s="191"/>
      <c r="AH36" s="191"/>
      <c r="AI36" s="191"/>
      <c r="AJ36" s="191"/>
      <c r="AK36" s="191"/>
      <c r="AL36" s="191"/>
      <c r="AM36" s="191"/>
      <c r="AN36" s="191"/>
      <c r="AO36" s="191"/>
      <c r="AP36" s="191"/>
      <c r="AQ36" s="191"/>
      <c r="AR36" s="191"/>
      <c r="AS36" s="191"/>
      <c r="AT36" s="191"/>
      <c r="AU36" s="191"/>
      <c r="AV36" s="191"/>
      <c r="AW36" s="191"/>
      <c r="AX36" s="191"/>
      <c r="AY36" s="191"/>
      <c r="AZ36" s="191"/>
      <c r="BA36" s="191"/>
      <c r="BB36" s="191"/>
      <c r="BC36" s="191"/>
      <c r="BD36" s="191"/>
      <c r="BE36" s="191"/>
      <c r="BF36" s="191"/>
      <c r="BG36" s="191"/>
      <c r="BH36" s="191"/>
      <c r="BI36" s="191"/>
      <c r="BJ36" s="191"/>
      <c r="BK36" s="191"/>
      <c r="BL36" s="191">
        <f>DX35+GJ35</f>
        <v>0</v>
      </c>
      <c r="BM36" s="158"/>
      <c r="BN36" s="159"/>
      <c r="BO36" s="152" t="s">
        <v>143</v>
      </c>
      <c r="CC36" s="152" t="s">
        <v>143</v>
      </c>
      <c r="CQ36" s="152" t="s">
        <v>143</v>
      </c>
      <c r="DE36" s="152" t="s">
        <v>143</v>
      </c>
      <c r="DS36" s="153"/>
      <c r="DT36" s="153"/>
      <c r="DU36" s="153"/>
      <c r="DV36" s="153"/>
      <c r="DW36" s="153"/>
      <c r="DX36" s="153"/>
      <c r="DY36" s="158"/>
      <c r="DZ36" s="159"/>
      <c r="EA36" s="154" t="s">
        <v>144</v>
      </c>
      <c r="EO36" s="154" t="s">
        <v>144</v>
      </c>
      <c r="FC36" s="154" t="s">
        <v>144</v>
      </c>
      <c r="FQ36" s="154" t="s">
        <v>144</v>
      </c>
      <c r="GE36" s="155"/>
      <c r="GK36" s="158"/>
      <c r="GL36" s="159"/>
      <c r="GM36" s="217" t="str">
        <f>GM1</f>
        <v>Stodůlky</v>
      </c>
      <c r="HA36" s="217" t="str">
        <f>GM1</f>
        <v>Stodůlky</v>
      </c>
      <c r="HO36" s="217" t="str">
        <f>GM1</f>
        <v>Stodůlky</v>
      </c>
      <c r="IC36" s="217" t="str">
        <f>GM1</f>
        <v>Stodůlky</v>
      </c>
      <c r="IQ36" s="218"/>
    </row>
    <row r="37">
      <c r="A37" s="209"/>
      <c r="B37" s="172"/>
      <c r="C37" s="157">
        <f>WEEKNUM(C38, 2)</f>
        <v>36</v>
      </c>
      <c r="D37" s="136"/>
      <c r="E37" s="157">
        <f>WEEKNUM(E38, 2)</f>
        <v>36</v>
      </c>
      <c r="F37" s="136"/>
      <c r="G37" s="157">
        <f>WEEKNUM(G38, 2)</f>
        <v>36</v>
      </c>
      <c r="H37" s="136"/>
      <c r="I37" s="157">
        <f>WEEKNUM(I38, 2)</f>
        <v>36</v>
      </c>
      <c r="J37" s="136"/>
      <c r="K37" s="157">
        <f>WEEKNUM(K38, 2)</f>
        <v>36</v>
      </c>
      <c r="L37" s="136"/>
      <c r="M37" s="157">
        <f>WEEKNUM(M38, 2)</f>
        <v>36</v>
      </c>
      <c r="N37" s="136"/>
      <c r="O37" s="157">
        <f>WEEKNUM(O38, 2)</f>
        <v>37</v>
      </c>
      <c r="P37" s="136"/>
      <c r="Q37" s="157">
        <f>WEEKNUM(Q38, 2)</f>
        <v>37</v>
      </c>
      <c r="R37" s="136"/>
      <c r="S37" s="157">
        <f>WEEKNUM(S38, 2)</f>
        <v>37</v>
      </c>
      <c r="T37" s="136"/>
      <c r="U37" s="157">
        <f>WEEKNUM(U38, 2)</f>
        <v>37</v>
      </c>
      <c r="V37" s="136"/>
      <c r="W37" s="157">
        <f>WEEKNUM(W38, 2)</f>
        <v>37</v>
      </c>
      <c r="X37" s="136"/>
      <c r="Y37" s="157">
        <f>WEEKNUM(Y38, 2)</f>
        <v>37</v>
      </c>
      <c r="Z37" s="136"/>
      <c r="AA37" s="157">
        <f>WEEKNUM(AA38, 2)</f>
        <v>37</v>
      </c>
      <c r="AB37" s="136"/>
      <c r="AC37" s="157">
        <f>WEEKNUM(AC38, 2)</f>
        <v>38</v>
      </c>
      <c r="AD37" s="136"/>
      <c r="AE37" s="157">
        <f>WEEKNUM(AE38, 2)</f>
        <v>38</v>
      </c>
      <c r="AF37" s="136"/>
      <c r="AG37" s="157">
        <f>WEEKNUM(AG38, 2)</f>
        <v>38</v>
      </c>
      <c r="AH37" s="136"/>
      <c r="AI37" s="157">
        <f>WEEKNUM(AI38, 2)</f>
        <v>38</v>
      </c>
      <c r="AJ37" s="136"/>
      <c r="AK37" s="157">
        <f>WEEKNUM(AK38, 2)</f>
        <v>38</v>
      </c>
      <c r="AL37" s="136"/>
      <c r="AM37" s="157">
        <f>WEEKNUM(AM38, 2)</f>
        <v>38</v>
      </c>
      <c r="AN37" s="136"/>
      <c r="AO37" s="157">
        <f>WEEKNUM(AO38, 2)</f>
        <v>38</v>
      </c>
      <c r="AP37" s="136"/>
      <c r="AQ37" s="157">
        <f>WEEKNUM(AQ38, 2)</f>
        <v>39</v>
      </c>
      <c r="AR37" s="136"/>
      <c r="AS37" s="157">
        <f>WEEKNUM(AS38, 2)</f>
        <v>39</v>
      </c>
      <c r="AT37" s="136"/>
      <c r="AU37" s="157">
        <f>WEEKNUM(AU38, 2)</f>
        <v>39</v>
      </c>
      <c r="AV37" s="136"/>
      <c r="AW37" s="157">
        <f>WEEKNUM(AW38, 2)</f>
        <v>39</v>
      </c>
      <c r="AX37" s="136"/>
      <c r="AY37" s="157">
        <f>WEEKNUM(AY38, 2)</f>
        <v>39</v>
      </c>
      <c r="AZ37" s="136"/>
      <c r="BA37" s="157">
        <f>WEEKNUM(BA38, 2)</f>
        <v>39</v>
      </c>
      <c r="BB37" s="136"/>
      <c r="BC37" s="157">
        <f>WEEKNUM(BC38, 2)</f>
        <v>39</v>
      </c>
      <c r="BD37" s="136"/>
      <c r="BE37" s="157">
        <f>WEEKNUM(BE38, 2)</f>
        <v>40</v>
      </c>
      <c r="BF37" s="136"/>
      <c r="BG37" s="157">
        <f>WEEKNUM(BG38, 2)</f>
        <v>40</v>
      </c>
      <c r="BH37" s="136"/>
      <c r="BI37" s="157">
        <f>WEEKNUM(BI38, 2)</f>
        <v>40</v>
      </c>
      <c r="BJ37" s="136"/>
      <c r="BK37" s="157">
        <f>WEEKNUM(BK38, 2)</f>
        <v>40</v>
      </c>
      <c r="BL37" s="136"/>
      <c r="BM37" s="158"/>
      <c r="BN37" s="159"/>
      <c r="BO37" s="157">
        <f>WEEKNUM(BO38, 2)</f>
        <v>36</v>
      </c>
      <c r="BP37" s="136"/>
      <c r="BQ37" s="157">
        <f>WEEKNUM(BQ38, 2)</f>
        <v>36</v>
      </c>
      <c r="BR37" s="136"/>
      <c r="BS37" s="157">
        <f>WEEKNUM(BS38, 2)</f>
        <v>36</v>
      </c>
      <c r="BT37" s="136"/>
      <c r="BU37" s="157">
        <f>WEEKNUM(BU38, 2)</f>
        <v>36</v>
      </c>
      <c r="BV37" s="136"/>
      <c r="BW37" s="157">
        <f>WEEKNUM(BW38, 2)</f>
        <v>36</v>
      </c>
      <c r="BX37" s="136"/>
      <c r="BY37" s="157">
        <f>WEEKNUM(BY38, 2)</f>
        <v>36</v>
      </c>
      <c r="BZ37" s="136"/>
      <c r="CA37" s="157">
        <f>WEEKNUM(CA38, 2)</f>
        <v>37</v>
      </c>
      <c r="CB37" s="136"/>
      <c r="CC37" s="157">
        <f>WEEKNUM(CC38, 2)</f>
        <v>37</v>
      </c>
      <c r="CD37" s="136"/>
      <c r="CE37" s="157">
        <f>WEEKNUM(CE38, 2)</f>
        <v>37</v>
      </c>
      <c r="CF37" s="136"/>
      <c r="CG37" s="157">
        <f>WEEKNUM(CG38, 2)</f>
        <v>37</v>
      </c>
      <c r="CH37" s="136"/>
      <c r="CI37" s="157">
        <f>WEEKNUM(CI38, 2)</f>
        <v>37</v>
      </c>
      <c r="CJ37" s="136"/>
      <c r="CK37" s="157">
        <f>WEEKNUM(CK38, 2)</f>
        <v>37</v>
      </c>
      <c r="CL37" s="136"/>
      <c r="CM37" s="157">
        <f>WEEKNUM(CM38, 2)</f>
        <v>37</v>
      </c>
      <c r="CN37" s="136"/>
      <c r="CO37" s="157">
        <f>WEEKNUM(CO38, 2)</f>
        <v>38</v>
      </c>
      <c r="CP37" s="136"/>
      <c r="CQ37" s="157">
        <f>WEEKNUM(CQ38, 2)</f>
        <v>38</v>
      </c>
      <c r="CR37" s="136"/>
      <c r="CS37" s="157">
        <f>WEEKNUM(CS38, 2)</f>
        <v>38</v>
      </c>
      <c r="CT37" s="136"/>
      <c r="CU37" s="157">
        <f>WEEKNUM(CU38, 2)</f>
        <v>38</v>
      </c>
      <c r="CV37" s="136"/>
      <c r="CW37" s="157">
        <f>WEEKNUM(CW38, 2)</f>
        <v>38</v>
      </c>
      <c r="CX37" s="136"/>
      <c r="CY37" s="157">
        <f>WEEKNUM(CY38, 2)</f>
        <v>38</v>
      </c>
      <c r="CZ37" s="136"/>
      <c r="DA37" s="157">
        <f>WEEKNUM(DA38, 2)</f>
        <v>38</v>
      </c>
      <c r="DB37" s="136"/>
      <c r="DC37" s="157">
        <f>WEEKNUM(DC38, 2)</f>
        <v>39</v>
      </c>
      <c r="DD37" s="136"/>
      <c r="DE37" s="157">
        <f>WEEKNUM(DE38, 2)</f>
        <v>39</v>
      </c>
      <c r="DF37" s="136"/>
      <c r="DG37" s="157">
        <f>WEEKNUM(DG38, 2)</f>
        <v>39</v>
      </c>
      <c r="DH37" s="136"/>
      <c r="DI37" s="157">
        <f>WEEKNUM(DI38, 2)</f>
        <v>39</v>
      </c>
      <c r="DJ37" s="136"/>
      <c r="DK37" s="157">
        <f>WEEKNUM(DK38, 2)</f>
        <v>39</v>
      </c>
      <c r="DL37" s="136"/>
      <c r="DM37" s="157">
        <f>WEEKNUM(DM38, 2)</f>
        <v>39</v>
      </c>
      <c r="DN37" s="136"/>
      <c r="DO37" s="157">
        <f>WEEKNUM(DO38, 2)</f>
        <v>39</v>
      </c>
      <c r="DP37" s="136"/>
      <c r="DQ37" s="157">
        <f>WEEKNUM(DQ38, 2)</f>
        <v>40</v>
      </c>
      <c r="DR37" s="136"/>
      <c r="DS37" s="157">
        <f>WEEKNUM(DS38, 2)</f>
        <v>40</v>
      </c>
      <c r="DT37" s="136"/>
      <c r="DU37" s="157">
        <f>WEEKNUM(DU38, 2)</f>
        <v>40</v>
      </c>
      <c r="DV37" s="136"/>
      <c r="DW37" s="157">
        <f>WEEKNUM(DW38, 2)</f>
        <v>40</v>
      </c>
      <c r="DX37" s="136"/>
      <c r="DY37" s="158"/>
      <c r="DZ37" s="159"/>
      <c r="EA37" s="157">
        <f>WEEKNUM(EA38, 2)</f>
        <v>36</v>
      </c>
      <c r="EB37" s="136"/>
      <c r="EC37" s="157">
        <f>WEEKNUM(EC38, 2)</f>
        <v>36</v>
      </c>
      <c r="ED37" s="136"/>
      <c r="EE37" s="157">
        <f>WEEKNUM(EE38, 2)</f>
        <v>36</v>
      </c>
      <c r="EF37" s="136"/>
      <c r="EG37" s="157">
        <f>WEEKNUM(EG38, 2)</f>
        <v>36</v>
      </c>
      <c r="EH37" s="136"/>
      <c r="EI37" s="157">
        <f>WEEKNUM(EI38, 2)</f>
        <v>36</v>
      </c>
      <c r="EJ37" s="136"/>
      <c r="EK37" s="157">
        <f>WEEKNUM(EK38, 2)</f>
        <v>36</v>
      </c>
      <c r="EL37" s="136"/>
      <c r="EM37" s="157">
        <f>WEEKNUM(EM38, 2)</f>
        <v>37</v>
      </c>
      <c r="EN37" s="136"/>
      <c r="EO37" s="157">
        <f>WEEKNUM(EO38, 2)</f>
        <v>37</v>
      </c>
      <c r="EP37" s="136"/>
      <c r="EQ37" s="157">
        <f>WEEKNUM(EQ38, 2)</f>
        <v>37</v>
      </c>
      <c r="ER37" s="136"/>
      <c r="ES37" s="157">
        <f>WEEKNUM(ES38, 2)</f>
        <v>37</v>
      </c>
      <c r="ET37" s="136"/>
      <c r="EU37" s="157">
        <f>WEEKNUM(EU38, 2)</f>
        <v>37</v>
      </c>
      <c r="EV37" s="136"/>
      <c r="EW37" s="157">
        <f>WEEKNUM(EW38, 2)</f>
        <v>37</v>
      </c>
      <c r="EX37" s="136"/>
      <c r="EY37" s="157">
        <f>WEEKNUM(EY38, 2)</f>
        <v>37</v>
      </c>
      <c r="EZ37" s="136"/>
      <c r="FA37" s="157">
        <f>WEEKNUM(FA38, 2)</f>
        <v>38</v>
      </c>
      <c r="FB37" s="136"/>
      <c r="FC37" s="157">
        <f>WEEKNUM(FC38, 2)</f>
        <v>38</v>
      </c>
      <c r="FD37" s="136"/>
      <c r="FE37" s="157">
        <f>WEEKNUM(FE38, 2)</f>
        <v>38</v>
      </c>
      <c r="FF37" s="136"/>
      <c r="FG37" s="157">
        <f>WEEKNUM(FG38, 2)</f>
        <v>38</v>
      </c>
      <c r="FH37" s="136"/>
      <c r="FI37" s="157">
        <f>WEEKNUM(FI38, 2)</f>
        <v>38</v>
      </c>
      <c r="FJ37" s="136"/>
      <c r="FK37" s="157">
        <f>WEEKNUM(FK38, 2)</f>
        <v>38</v>
      </c>
      <c r="FL37" s="136"/>
      <c r="FM37" s="157">
        <f>WEEKNUM(FM38, 2)</f>
        <v>38</v>
      </c>
      <c r="FN37" s="136"/>
      <c r="FO37" s="157">
        <f>WEEKNUM(FO38, 2)</f>
        <v>39</v>
      </c>
      <c r="FP37" s="136"/>
      <c r="FQ37" s="157">
        <f>WEEKNUM(FQ38, 2)</f>
        <v>39</v>
      </c>
      <c r="FR37" s="136"/>
      <c r="FS37" s="157">
        <f>WEEKNUM(FS38, 2)</f>
        <v>39</v>
      </c>
      <c r="FT37" s="136"/>
      <c r="FU37" s="157">
        <f>WEEKNUM(FU38, 2)</f>
        <v>39</v>
      </c>
      <c r="FV37" s="136"/>
      <c r="FW37" s="157">
        <f>WEEKNUM(FW38, 2)</f>
        <v>39</v>
      </c>
      <c r="FX37" s="136"/>
      <c r="FY37" s="157">
        <f>WEEKNUM(FY38, 2)</f>
        <v>39</v>
      </c>
      <c r="FZ37" s="136"/>
      <c r="GA37" s="157">
        <f>WEEKNUM(GA38, 2)</f>
        <v>39</v>
      </c>
      <c r="GB37" s="136"/>
      <c r="GC37" s="157">
        <f>WEEKNUM(GC38, 2)</f>
        <v>40</v>
      </c>
      <c r="GD37" s="136"/>
      <c r="GE37" s="157">
        <f>WEEKNUM(GE38, 2)</f>
        <v>40</v>
      </c>
      <c r="GF37" s="136"/>
      <c r="GG37" s="157">
        <f>WEEKNUM(GG38, 2)</f>
        <v>40</v>
      </c>
      <c r="GH37" s="136"/>
      <c r="GI37" s="157">
        <f>WEEKNUM(GI38, 2)</f>
        <v>40</v>
      </c>
      <c r="GJ37" s="136"/>
      <c r="GK37" s="158"/>
      <c r="GL37" s="159"/>
      <c r="GM37" s="157">
        <f>WEEKNUM(GM38, 2)</f>
        <v>36</v>
      </c>
      <c r="GN37" s="136"/>
      <c r="GO37" s="157">
        <f>WEEKNUM(GO38, 2)</f>
        <v>36</v>
      </c>
      <c r="GP37" s="136"/>
      <c r="GQ37" s="157">
        <f>WEEKNUM(GQ38, 2)</f>
        <v>36</v>
      </c>
      <c r="GR37" s="136"/>
      <c r="GS37" s="157">
        <f>WEEKNUM(GS38, 2)</f>
        <v>36</v>
      </c>
      <c r="GT37" s="136"/>
      <c r="GU37" s="157">
        <f>WEEKNUM(GU38, 2)</f>
        <v>36</v>
      </c>
      <c r="GV37" s="136"/>
      <c r="GW37" s="157">
        <f>WEEKNUM(GW38, 2)</f>
        <v>36</v>
      </c>
      <c r="GX37" s="136"/>
      <c r="GY37" s="157">
        <f>WEEKNUM(GY38, 2)</f>
        <v>37</v>
      </c>
      <c r="GZ37" s="136"/>
      <c r="HA37" s="157">
        <f>WEEKNUM(HA38, 2)</f>
        <v>37</v>
      </c>
      <c r="HB37" s="136"/>
      <c r="HC37" s="157">
        <f>WEEKNUM(HC38, 2)</f>
        <v>37</v>
      </c>
      <c r="HD37" s="136"/>
      <c r="HE37" s="157">
        <f>WEEKNUM(HE38, 2)</f>
        <v>37</v>
      </c>
      <c r="HF37" s="136"/>
      <c r="HG37" s="157">
        <f>WEEKNUM(HG38, 2)</f>
        <v>37</v>
      </c>
      <c r="HH37" s="136"/>
      <c r="HI37" s="157">
        <f>WEEKNUM(HI38, 2)</f>
        <v>37</v>
      </c>
      <c r="HJ37" s="136"/>
      <c r="HK37" s="157">
        <f>WEEKNUM(HK38, 2)</f>
        <v>37</v>
      </c>
      <c r="HL37" s="136"/>
      <c r="HM37" s="157">
        <f>WEEKNUM(HM38, 2)</f>
        <v>38</v>
      </c>
      <c r="HN37" s="136"/>
      <c r="HO37" s="157">
        <f>WEEKNUM(HO38, 2)</f>
        <v>38</v>
      </c>
      <c r="HP37" s="136"/>
      <c r="HQ37" s="157">
        <f>WEEKNUM(HQ38, 2)</f>
        <v>38</v>
      </c>
      <c r="HR37" s="136"/>
      <c r="HS37" s="157">
        <f>WEEKNUM(HS38, 2)</f>
        <v>38</v>
      </c>
      <c r="HT37" s="136"/>
      <c r="HU37" s="157">
        <f>WEEKNUM(HU38, 2)</f>
        <v>38</v>
      </c>
      <c r="HV37" s="136"/>
      <c r="HW37" s="157">
        <f>WEEKNUM(HW38, 2)</f>
        <v>38</v>
      </c>
      <c r="HX37" s="136"/>
      <c r="HY37" s="157">
        <f>WEEKNUM(HY38, 2)</f>
        <v>38</v>
      </c>
      <c r="HZ37" s="136"/>
      <c r="IA37" s="157">
        <f>WEEKNUM(IA38, 2)</f>
        <v>39</v>
      </c>
      <c r="IB37" s="136"/>
      <c r="IC37" s="157">
        <f>WEEKNUM(IC38, 2)</f>
        <v>39</v>
      </c>
      <c r="ID37" s="136"/>
      <c r="IE37" s="157">
        <f>WEEKNUM(IE38, 2)</f>
        <v>39</v>
      </c>
      <c r="IF37" s="136"/>
      <c r="IG37" s="157">
        <f>WEEKNUM(IG38, 2)</f>
        <v>39</v>
      </c>
      <c r="IH37" s="136"/>
      <c r="II37" s="157">
        <f>WEEKNUM(II38, 2)</f>
        <v>39</v>
      </c>
      <c r="IJ37" s="136"/>
      <c r="IK37" s="157">
        <f>WEEKNUM(IK38, 2)</f>
        <v>39</v>
      </c>
      <c r="IL37" s="136"/>
      <c r="IM37" s="157">
        <f>WEEKNUM(IM38, 2)</f>
        <v>39</v>
      </c>
      <c r="IN37" s="136"/>
      <c r="IO37" s="157">
        <f>WEEKNUM(IO38, 2)</f>
        <v>40</v>
      </c>
      <c r="IP37" s="136"/>
      <c r="IQ37" s="157">
        <f>WEEKNUM(IQ38, 2)</f>
        <v>40</v>
      </c>
      <c r="IR37" s="136"/>
      <c r="IS37" s="157">
        <f>WEEKNUM(IS38, 2)</f>
        <v>40</v>
      </c>
      <c r="IT37" s="136"/>
      <c r="IU37" s="157">
        <f>WEEKNUM(IU38, 2)</f>
        <v>40</v>
      </c>
      <c r="IV37" s="136"/>
    </row>
    <row r="38">
      <c r="A38" s="87"/>
      <c r="B38" s="159"/>
      <c r="C38" s="229">
        <f>BO3</f>
        <v>44075</v>
      </c>
      <c r="D38" s="133"/>
      <c r="E38" s="229">
        <f>BQ3</f>
        <v>44076</v>
      </c>
      <c r="F38" s="133"/>
      <c r="G38" s="229">
        <f>BS3</f>
        <v>44077</v>
      </c>
      <c r="H38" s="133"/>
      <c r="I38" s="229">
        <f>BU3</f>
        <v>44078</v>
      </c>
      <c r="J38" s="133"/>
      <c r="K38" s="229">
        <f>BW3</f>
        <v>44079</v>
      </c>
      <c r="L38" s="133"/>
      <c r="M38" s="229">
        <f>BY3</f>
        <v>44080</v>
      </c>
      <c r="N38" s="133"/>
      <c r="O38" s="229">
        <f>CA3</f>
        <v>44081</v>
      </c>
      <c r="P38" s="133"/>
      <c r="Q38" s="229">
        <f>CC3</f>
        <v>44082</v>
      </c>
      <c r="R38" s="133"/>
      <c r="S38" s="229">
        <f>CE3</f>
        <v>44083</v>
      </c>
      <c r="T38" s="133"/>
      <c r="U38" s="229">
        <f>CG3</f>
        <v>44084</v>
      </c>
      <c r="V38" s="133"/>
      <c r="W38" s="229">
        <f>CI3</f>
        <v>44085</v>
      </c>
      <c r="X38" s="133"/>
      <c r="Y38" s="229">
        <f>CK3</f>
        <v>44086</v>
      </c>
      <c r="Z38" s="133"/>
      <c r="AA38" s="229">
        <f>CM3</f>
        <v>44087</v>
      </c>
      <c r="AB38" s="133"/>
      <c r="AC38" s="229">
        <f>CO3</f>
        <v>44088</v>
      </c>
      <c r="AD38" s="133"/>
      <c r="AE38" s="229">
        <f>CQ3</f>
        <v>44089</v>
      </c>
      <c r="AF38" s="133"/>
      <c r="AG38" s="229">
        <f>CS3</f>
        <v>44090</v>
      </c>
      <c r="AH38" s="133"/>
      <c r="AI38" s="229">
        <f>CU3</f>
        <v>44091</v>
      </c>
      <c r="AJ38" s="133"/>
      <c r="AK38" s="229">
        <f>CW3</f>
        <v>44092</v>
      </c>
      <c r="AL38" s="133"/>
      <c r="AM38" s="229">
        <f>CY3</f>
        <v>44093</v>
      </c>
      <c r="AN38" s="133"/>
      <c r="AO38" s="229">
        <f>DA3</f>
        <v>44094</v>
      </c>
      <c r="AP38" s="133"/>
      <c r="AQ38" s="229">
        <f>DC3</f>
        <v>44095</v>
      </c>
      <c r="AR38" s="133"/>
      <c r="AS38" s="229">
        <f>DE3</f>
        <v>44096</v>
      </c>
      <c r="AT38" s="133"/>
      <c r="AU38" s="229">
        <f>DG3</f>
        <v>44097</v>
      </c>
      <c r="AV38" s="133"/>
      <c r="AW38" s="229">
        <f>DI3</f>
        <v>44098</v>
      </c>
      <c r="AX38" s="133"/>
      <c r="AY38" s="229">
        <f>DK3</f>
        <v>44099</v>
      </c>
      <c r="AZ38" s="133"/>
      <c r="BA38" s="229">
        <f>DM3</f>
        <v>44100</v>
      </c>
      <c r="BB38" s="133"/>
      <c r="BC38" s="229">
        <f>DO3</f>
        <v>44101</v>
      </c>
      <c r="BD38" s="133"/>
      <c r="BE38" s="229">
        <f>DQ3</f>
        <v>44102</v>
      </c>
      <c r="BF38" s="133"/>
      <c r="BG38" s="229">
        <f>DS3</f>
        <v>44103</v>
      </c>
      <c r="BH38" s="133"/>
      <c r="BI38" s="229">
        <f>DU3</f>
        <v>44104</v>
      </c>
      <c r="BJ38" s="133"/>
      <c r="BK38" s="229">
        <f>DW3</f>
        <v>44105</v>
      </c>
      <c r="BL38" s="133"/>
      <c r="BM38" s="158"/>
      <c r="BN38" s="159"/>
      <c r="BO38" s="160">
        <f>IFERROR(__xludf.DUMMYFUNCTION("IMPORTRANGE(BN2, ""Přehled mzdy!D2:BM2"")"),44075.0)</f>
        <v>44075</v>
      </c>
      <c r="BP38" s="133"/>
      <c r="BQ38" s="161">
        <f>IFERROR(__xludf.DUMMYFUNCTION("""COMPUTED_VALUE"""),44076.0)</f>
        <v>44076</v>
      </c>
      <c r="BR38" s="136"/>
      <c r="BS38" s="161">
        <f>IFERROR(__xludf.DUMMYFUNCTION("""COMPUTED_VALUE"""),44077.0)</f>
        <v>44077</v>
      </c>
      <c r="BT38" s="136"/>
      <c r="BU38" s="161">
        <f>IFERROR(__xludf.DUMMYFUNCTION("""COMPUTED_VALUE"""),44078.0)</f>
        <v>44078</v>
      </c>
      <c r="BV38" s="136"/>
      <c r="BW38" s="161">
        <f>IFERROR(__xludf.DUMMYFUNCTION("""COMPUTED_VALUE"""),44079.0)</f>
        <v>44079</v>
      </c>
      <c r="BX38" s="136"/>
      <c r="BY38" s="162">
        <f>IFERROR(__xludf.DUMMYFUNCTION("""COMPUTED_VALUE"""),44080.0)</f>
        <v>44080</v>
      </c>
      <c r="BZ38" s="136"/>
      <c r="CA38" s="162">
        <f>IFERROR(__xludf.DUMMYFUNCTION("""COMPUTED_VALUE"""),44081.0)</f>
        <v>44081</v>
      </c>
      <c r="CB38" s="136"/>
      <c r="CC38" s="162">
        <f>IFERROR(__xludf.DUMMYFUNCTION("""COMPUTED_VALUE"""),44082.0)</f>
        <v>44082</v>
      </c>
      <c r="CD38" s="136"/>
      <c r="CE38" s="162">
        <f>IFERROR(__xludf.DUMMYFUNCTION("""COMPUTED_VALUE"""),44083.0)</f>
        <v>44083</v>
      </c>
      <c r="CF38" s="136"/>
      <c r="CG38" s="161">
        <f>IFERROR(__xludf.DUMMYFUNCTION("""COMPUTED_VALUE"""),44084.0)</f>
        <v>44084</v>
      </c>
      <c r="CH38" s="136"/>
      <c r="CI38" s="161">
        <f>IFERROR(__xludf.DUMMYFUNCTION("""COMPUTED_VALUE"""),44085.0)</f>
        <v>44085</v>
      </c>
      <c r="CJ38" s="136"/>
      <c r="CK38" s="161">
        <f>IFERROR(__xludf.DUMMYFUNCTION("""COMPUTED_VALUE"""),44086.0)</f>
        <v>44086</v>
      </c>
      <c r="CL38" s="136"/>
      <c r="CM38" s="161">
        <f>IFERROR(__xludf.DUMMYFUNCTION("""COMPUTED_VALUE"""),44087.0)</f>
        <v>44087</v>
      </c>
      <c r="CN38" s="136"/>
      <c r="CO38" s="162">
        <f>IFERROR(__xludf.DUMMYFUNCTION("""COMPUTED_VALUE"""),44088.0)</f>
        <v>44088</v>
      </c>
      <c r="CP38" s="136"/>
      <c r="CQ38" s="162">
        <f>IFERROR(__xludf.DUMMYFUNCTION("""COMPUTED_VALUE"""),44089.0)</f>
        <v>44089</v>
      </c>
      <c r="CR38" s="136"/>
      <c r="CS38" s="162">
        <f>IFERROR(__xludf.DUMMYFUNCTION("""COMPUTED_VALUE"""),44090.0)</f>
        <v>44090</v>
      </c>
      <c r="CT38" s="136"/>
      <c r="CU38" s="162">
        <f>IFERROR(__xludf.DUMMYFUNCTION("""COMPUTED_VALUE"""),44091.0)</f>
        <v>44091</v>
      </c>
      <c r="CV38" s="136"/>
      <c r="CW38" s="161">
        <f>IFERROR(__xludf.DUMMYFUNCTION("""COMPUTED_VALUE"""),44092.0)</f>
        <v>44092</v>
      </c>
      <c r="CX38" s="136"/>
      <c r="CY38" s="161">
        <f>IFERROR(__xludf.DUMMYFUNCTION("""COMPUTED_VALUE"""),44093.0)</f>
        <v>44093</v>
      </c>
      <c r="CZ38" s="136"/>
      <c r="DA38" s="161">
        <f>IFERROR(__xludf.DUMMYFUNCTION("""COMPUTED_VALUE"""),44094.0)</f>
        <v>44094</v>
      </c>
      <c r="DB38" s="136"/>
      <c r="DC38" s="161">
        <f>IFERROR(__xludf.DUMMYFUNCTION("""COMPUTED_VALUE"""),44095.0)</f>
        <v>44095</v>
      </c>
      <c r="DD38" s="136"/>
      <c r="DE38" s="162">
        <f>IFERROR(__xludf.DUMMYFUNCTION("""COMPUTED_VALUE"""),44096.0)</f>
        <v>44096</v>
      </c>
      <c r="DF38" s="136"/>
      <c r="DG38" s="162">
        <f>IFERROR(__xludf.DUMMYFUNCTION("""COMPUTED_VALUE"""),44097.0)</f>
        <v>44097</v>
      </c>
      <c r="DH38" s="136"/>
      <c r="DI38" s="162">
        <f>IFERROR(__xludf.DUMMYFUNCTION("""COMPUTED_VALUE"""),44098.0)</f>
        <v>44098</v>
      </c>
      <c r="DJ38" s="136"/>
      <c r="DK38" s="162">
        <f>IFERROR(__xludf.DUMMYFUNCTION("""COMPUTED_VALUE"""),44099.0)</f>
        <v>44099</v>
      </c>
      <c r="DL38" s="136"/>
      <c r="DM38" s="161">
        <f>IFERROR(__xludf.DUMMYFUNCTION("""COMPUTED_VALUE"""),44100.0)</f>
        <v>44100</v>
      </c>
      <c r="DN38" s="136"/>
      <c r="DO38" s="161">
        <f>IFERROR(__xludf.DUMMYFUNCTION("""COMPUTED_VALUE"""),44101.0)</f>
        <v>44101</v>
      </c>
      <c r="DP38" s="136"/>
      <c r="DQ38" s="161">
        <f>IFERROR(__xludf.DUMMYFUNCTION("""COMPUTED_VALUE"""),44102.0)</f>
        <v>44102</v>
      </c>
      <c r="DR38" s="136"/>
      <c r="DS38" s="161">
        <f>IFERROR(__xludf.DUMMYFUNCTION("""COMPUTED_VALUE"""),44103.0)</f>
        <v>44103</v>
      </c>
      <c r="DT38" s="136"/>
      <c r="DU38" s="162">
        <f>IFERROR(__xludf.DUMMYFUNCTION("""COMPUTED_VALUE"""),44104.0)</f>
        <v>44104</v>
      </c>
      <c r="DV38" s="136"/>
      <c r="DW38" s="162">
        <f>IFERROR(__xludf.DUMMYFUNCTION("""COMPUTED_VALUE"""),44105.0)</f>
        <v>44105</v>
      </c>
      <c r="DX38" s="136"/>
      <c r="DY38" s="158"/>
      <c r="DZ38" s="159"/>
      <c r="EA38" s="233">
        <f>BO38</f>
        <v>44075</v>
      </c>
      <c r="EB38" s="133"/>
      <c r="EC38" s="233">
        <f>BQ38</f>
        <v>44076</v>
      </c>
      <c r="ED38" s="133"/>
      <c r="EE38" s="233">
        <f>BS38</f>
        <v>44077</v>
      </c>
      <c r="EF38" s="133"/>
      <c r="EG38" s="233">
        <f>BU38</f>
        <v>44078</v>
      </c>
      <c r="EH38" s="133"/>
      <c r="EI38" s="233">
        <f>BW38</f>
        <v>44079</v>
      </c>
      <c r="EJ38" s="133"/>
      <c r="EK38" s="233">
        <f>BY38</f>
        <v>44080</v>
      </c>
      <c r="EL38" s="133"/>
      <c r="EM38" s="233">
        <f>CA38</f>
        <v>44081</v>
      </c>
      <c r="EN38" s="133"/>
      <c r="EO38" s="233">
        <f>CC38</f>
        <v>44082</v>
      </c>
      <c r="EP38" s="133"/>
      <c r="EQ38" s="233">
        <f>CE38</f>
        <v>44083</v>
      </c>
      <c r="ER38" s="133"/>
      <c r="ES38" s="233">
        <f>CG38</f>
        <v>44084</v>
      </c>
      <c r="ET38" s="133"/>
      <c r="EU38" s="233">
        <f>CI38</f>
        <v>44085</v>
      </c>
      <c r="EV38" s="133"/>
      <c r="EW38" s="233">
        <f>CK38</f>
        <v>44086</v>
      </c>
      <c r="EX38" s="133"/>
      <c r="EY38" s="233">
        <f>CM38</f>
        <v>44087</v>
      </c>
      <c r="EZ38" s="133"/>
      <c r="FA38" s="233">
        <f>CO38</f>
        <v>44088</v>
      </c>
      <c r="FB38" s="133"/>
      <c r="FC38" s="233">
        <f>CQ38</f>
        <v>44089</v>
      </c>
      <c r="FD38" s="133"/>
      <c r="FE38" s="233">
        <f>CS38</f>
        <v>44090</v>
      </c>
      <c r="FF38" s="133"/>
      <c r="FG38" s="233">
        <f>CU38</f>
        <v>44091</v>
      </c>
      <c r="FH38" s="133"/>
      <c r="FI38" s="233">
        <f>CW38</f>
        <v>44092</v>
      </c>
      <c r="FJ38" s="133"/>
      <c r="FK38" s="233">
        <f>CY38</f>
        <v>44093</v>
      </c>
      <c r="FL38" s="133"/>
      <c r="FM38" s="233">
        <f>DA38</f>
        <v>44094</v>
      </c>
      <c r="FN38" s="133"/>
      <c r="FO38" s="233">
        <f>DC38</f>
        <v>44095</v>
      </c>
      <c r="FP38" s="133"/>
      <c r="FQ38" s="233">
        <f>DE38</f>
        <v>44096</v>
      </c>
      <c r="FR38" s="133"/>
      <c r="FS38" s="233">
        <f>DG38</f>
        <v>44097</v>
      </c>
      <c r="FT38" s="133"/>
      <c r="FU38" s="233">
        <f>DI38</f>
        <v>44098</v>
      </c>
      <c r="FV38" s="133"/>
      <c r="FW38" s="233">
        <f>DK38</f>
        <v>44099</v>
      </c>
      <c r="FX38" s="133"/>
      <c r="FY38" s="233">
        <f>DM38</f>
        <v>44100</v>
      </c>
      <c r="FZ38" s="133"/>
      <c r="GA38" s="233">
        <f>DO38</f>
        <v>44101</v>
      </c>
      <c r="GB38" s="133"/>
      <c r="GC38" s="233">
        <f>DQ38</f>
        <v>44102</v>
      </c>
      <c r="GD38" s="133"/>
      <c r="GE38" s="233">
        <f>DS38</f>
        <v>44103</v>
      </c>
      <c r="GF38" s="133"/>
      <c r="GG38" s="233">
        <f>DU38</f>
        <v>44104</v>
      </c>
      <c r="GH38" s="133"/>
      <c r="GI38" s="233">
        <f>DW38</f>
        <v>44105</v>
      </c>
      <c r="GJ38" s="133"/>
      <c r="GK38" s="158"/>
      <c r="GL38" s="159"/>
      <c r="GM38" s="233">
        <f>BO38</f>
        <v>44075</v>
      </c>
      <c r="GN38" s="133"/>
      <c r="GO38" s="233">
        <f>BQ38</f>
        <v>44076</v>
      </c>
      <c r="GP38" s="133"/>
      <c r="GQ38" s="233">
        <f>BS38</f>
        <v>44077</v>
      </c>
      <c r="GR38" s="133"/>
      <c r="GS38" s="233">
        <f>BU38</f>
        <v>44078</v>
      </c>
      <c r="GT38" s="133"/>
      <c r="GU38" s="233">
        <f>BW38</f>
        <v>44079</v>
      </c>
      <c r="GV38" s="133"/>
      <c r="GW38" s="233">
        <f>BY38</f>
        <v>44080</v>
      </c>
      <c r="GX38" s="133"/>
      <c r="GY38" s="233">
        <f>CA38</f>
        <v>44081</v>
      </c>
      <c r="GZ38" s="133"/>
      <c r="HA38" s="233">
        <f>CC38</f>
        <v>44082</v>
      </c>
      <c r="HB38" s="133"/>
      <c r="HC38" s="233">
        <f>CE38</f>
        <v>44083</v>
      </c>
      <c r="HD38" s="133"/>
      <c r="HE38" s="233">
        <f>CG38</f>
        <v>44084</v>
      </c>
      <c r="HF38" s="133"/>
      <c r="HG38" s="233">
        <f>CI38</f>
        <v>44085</v>
      </c>
      <c r="HH38" s="133"/>
      <c r="HI38" s="233">
        <f>CK38</f>
        <v>44086</v>
      </c>
      <c r="HJ38" s="133"/>
      <c r="HK38" s="233">
        <f>CM38</f>
        <v>44087</v>
      </c>
      <c r="HL38" s="133"/>
      <c r="HM38" s="233">
        <f>CO38</f>
        <v>44088</v>
      </c>
      <c r="HN38" s="133"/>
      <c r="HO38" s="233">
        <f>CQ38</f>
        <v>44089</v>
      </c>
      <c r="HP38" s="133"/>
      <c r="HQ38" s="233">
        <f>CS38</f>
        <v>44090</v>
      </c>
      <c r="HR38" s="133"/>
      <c r="HS38" s="233">
        <f>CU38</f>
        <v>44091</v>
      </c>
      <c r="HT38" s="133"/>
      <c r="HU38" s="233">
        <f>CW38</f>
        <v>44092</v>
      </c>
      <c r="HV38" s="133"/>
      <c r="HW38" s="233">
        <f>CY38</f>
        <v>44093</v>
      </c>
      <c r="HX38" s="133"/>
      <c r="HY38" s="233">
        <f>DA38</f>
        <v>44094</v>
      </c>
      <c r="HZ38" s="133"/>
      <c r="IA38" s="233">
        <f>DC38</f>
        <v>44095</v>
      </c>
      <c r="IB38" s="133"/>
      <c r="IC38" s="233">
        <f>DE38</f>
        <v>44096</v>
      </c>
      <c r="ID38" s="133"/>
      <c r="IE38" s="233">
        <f>DG38</f>
        <v>44097</v>
      </c>
      <c r="IF38" s="133"/>
      <c r="IG38" s="233">
        <f>DI38</f>
        <v>44098</v>
      </c>
      <c r="IH38" s="133"/>
      <c r="II38" s="233">
        <f>DK38</f>
        <v>44099</v>
      </c>
      <c r="IJ38" s="133"/>
      <c r="IK38" s="233">
        <f>DM38</f>
        <v>44100</v>
      </c>
      <c r="IL38" s="133"/>
      <c r="IM38" s="233">
        <f>DO38</f>
        <v>44101</v>
      </c>
      <c r="IN38" s="133"/>
      <c r="IO38" s="233">
        <f>DQ38</f>
        <v>44102</v>
      </c>
      <c r="IP38" s="133"/>
      <c r="IQ38" s="233">
        <f>DS38</f>
        <v>44103</v>
      </c>
      <c r="IR38" s="133"/>
      <c r="IS38" s="233">
        <f>DU38</f>
        <v>44104</v>
      </c>
      <c r="IT38" s="133"/>
      <c r="IU38" s="233">
        <f>DW38</f>
        <v>44105</v>
      </c>
      <c r="IV38" s="133"/>
    </row>
    <row r="39">
      <c r="A39" s="32" t="str">
        <f>IFERROR(__xludf.DUMMYFUNCTION("IMPORTRANGE(BN1, ""Mzdy!AE72:AE172"")"),"Mzda/h")</f>
        <v>Mzda/h</v>
      </c>
      <c r="B39" s="234" t="str">
        <f t="shared" ref="B39:B124" si="28">BN39</f>
        <v>Kurýr</v>
      </c>
      <c r="C39" s="166" t="s">
        <v>148</v>
      </c>
      <c r="D39" s="167" t="s">
        <v>149</v>
      </c>
      <c r="E39" s="166" t="s">
        <v>148</v>
      </c>
      <c r="F39" s="167" t="s">
        <v>149</v>
      </c>
      <c r="G39" s="166" t="s">
        <v>148</v>
      </c>
      <c r="H39" s="167" t="s">
        <v>149</v>
      </c>
      <c r="I39" s="166" t="s">
        <v>131</v>
      </c>
      <c r="J39" s="167" t="s">
        <v>149</v>
      </c>
      <c r="K39" s="166" t="s">
        <v>148</v>
      </c>
      <c r="L39" s="167" t="s">
        <v>149</v>
      </c>
      <c r="M39" s="166" t="s">
        <v>148</v>
      </c>
      <c r="N39" s="167" t="s">
        <v>149</v>
      </c>
      <c r="O39" s="166" t="s">
        <v>148</v>
      </c>
      <c r="P39" s="167" t="s">
        <v>149</v>
      </c>
      <c r="Q39" s="166" t="s">
        <v>148</v>
      </c>
      <c r="R39" s="167" t="s">
        <v>149</v>
      </c>
      <c r="S39" s="166" t="s">
        <v>148</v>
      </c>
      <c r="T39" s="167" t="s">
        <v>149</v>
      </c>
      <c r="U39" s="166" t="s">
        <v>148</v>
      </c>
      <c r="V39" s="167" t="s">
        <v>149</v>
      </c>
      <c r="W39" s="166" t="s">
        <v>148</v>
      </c>
      <c r="X39" s="167" t="s">
        <v>149</v>
      </c>
      <c r="Y39" s="166" t="s">
        <v>148</v>
      </c>
      <c r="Z39" s="167" t="s">
        <v>149</v>
      </c>
      <c r="AA39" s="166" t="s">
        <v>148</v>
      </c>
      <c r="AB39" s="167" t="s">
        <v>149</v>
      </c>
      <c r="AC39" s="166" t="s">
        <v>148</v>
      </c>
      <c r="AD39" s="167" t="s">
        <v>149</v>
      </c>
      <c r="AE39" s="166" t="s">
        <v>148</v>
      </c>
      <c r="AF39" s="167" t="s">
        <v>149</v>
      </c>
      <c r="AG39" s="166" t="s">
        <v>148</v>
      </c>
      <c r="AH39" s="167" t="s">
        <v>149</v>
      </c>
      <c r="AI39" s="166" t="s">
        <v>148</v>
      </c>
      <c r="AJ39" s="167" t="s">
        <v>149</v>
      </c>
      <c r="AK39" s="166" t="s">
        <v>148</v>
      </c>
      <c r="AL39" s="167" t="s">
        <v>149</v>
      </c>
      <c r="AM39" s="166" t="s">
        <v>148</v>
      </c>
      <c r="AN39" s="167" t="s">
        <v>149</v>
      </c>
      <c r="AO39" s="166" t="s">
        <v>148</v>
      </c>
      <c r="AP39" s="167" t="s">
        <v>149</v>
      </c>
      <c r="AQ39" s="166" t="s">
        <v>148</v>
      </c>
      <c r="AR39" s="167" t="s">
        <v>149</v>
      </c>
      <c r="AS39" s="166" t="s">
        <v>148</v>
      </c>
      <c r="AT39" s="167" t="s">
        <v>149</v>
      </c>
      <c r="AU39" s="166" t="s">
        <v>148</v>
      </c>
      <c r="AV39" s="167" t="s">
        <v>149</v>
      </c>
      <c r="AW39" s="166" t="s">
        <v>148</v>
      </c>
      <c r="AX39" s="167" t="s">
        <v>149</v>
      </c>
      <c r="AY39" s="166" t="s">
        <v>148</v>
      </c>
      <c r="AZ39" s="167" t="s">
        <v>149</v>
      </c>
      <c r="BA39" s="166" t="s">
        <v>148</v>
      </c>
      <c r="BB39" s="167" t="s">
        <v>149</v>
      </c>
      <c r="BC39" s="166" t="s">
        <v>148</v>
      </c>
      <c r="BD39" s="167" t="s">
        <v>149</v>
      </c>
      <c r="BE39" s="166" t="s">
        <v>148</v>
      </c>
      <c r="BF39" s="167" t="s">
        <v>149</v>
      </c>
      <c r="BG39" s="166" t="s">
        <v>148</v>
      </c>
      <c r="BH39" s="167" t="s">
        <v>149</v>
      </c>
      <c r="BI39" s="166" t="s">
        <v>148</v>
      </c>
      <c r="BJ39" s="167" t="s">
        <v>149</v>
      </c>
      <c r="BK39" s="166" t="s">
        <v>148</v>
      </c>
      <c r="BL39" s="167" t="s">
        <v>149</v>
      </c>
      <c r="BM39" s="158"/>
      <c r="BN39" s="89" t="str">
        <f>IFERROR(__xludf.DUMMYFUNCTION("IMPORTRANGE(BN1, ""Mzdy!A72:A172"")"),"Kurýr")</f>
        <v>Kurýr</v>
      </c>
      <c r="BO39" s="166" t="s">
        <v>148</v>
      </c>
      <c r="BP39" s="167" t="s">
        <v>149</v>
      </c>
      <c r="BQ39" s="166" t="s">
        <v>148</v>
      </c>
      <c r="BR39" s="167" t="s">
        <v>149</v>
      </c>
      <c r="BS39" s="166" t="s">
        <v>148</v>
      </c>
      <c r="BT39" s="167" t="s">
        <v>149</v>
      </c>
      <c r="BU39" s="166" t="s">
        <v>131</v>
      </c>
      <c r="BV39" s="167" t="s">
        <v>149</v>
      </c>
      <c r="BW39" s="166" t="s">
        <v>148</v>
      </c>
      <c r="BX39" s="167" t="s">
        <v>149</v>
      </c>
      <c r="BY39" s="166" t="s">
        <v>148</v>
      </c>
      <c r="BZ39" s="167" t="s">
        <v>149</v>
      </c>
      <c r="CA39" s="166" t="s">
        <v>148</v>
      </c>
      <c r="CB39" s="167" t="s">
        <v>149</v>
      </c>
      <c r="CC39" s="166" t="s">
        <v>148</v>
      </c>
      <c r="CD39" s="167" t="s">
        <v>149</v>
      </c>
      <c r="CE39" s="166" t="s">
        <v>148</v>
      </c>
      <c r="CF39" s="167" t="s">
        <v>149</v>
      </c>
      <c r="CG39" s="166" t="s">
        <v>148</v>
      </c>
      <c r="CH39" s="167" t="s">
        <v>149</v>
      </c>
      <c r="CI39" s="166" t="s">
        <v>148</v>
      </c>
      <c r="CJ39" s="167" t="s">
        <v>149</v>
      </c>
      <c r="CK39" s="166" t="s">
        <v>148</v>
      </c>
      <c r="CL39" s="167" t="s">
        <v>149</v>
      </c>
      <c r="CM39" s="166" t="s">
        <v>148</v>
      </c>
      <c r="CN39" s="167" t="s">
        <v>149</v>
      </c>
      <c r="CO39" s="166" t="s">
        <v>148</v>
      </c>
      <c r="CP39" s="167" t="s">
        <v>149</v>
      </c>
      <c r="CQ39" s="166" t="s">
        <v>148</v>
      </c>
      <c r="CR39" s="167" t="s">
        <v>149</v>
      </c>
      <c r="CS39" s="166" t="s">
        <v>148</v>
      </c>
      <c r="CT39" s="167" t="s">
        <v>149</v>
      </c>
      <c r="CU39" s="166" t="s">
        <v>148</v>
      </c>
      <c r="CV39" s="167" t="s">
        <v>149</v>
      </c>
      <c r="CW39" s="166" t="s">
        <v>148</v>
      </c>
      <c r="CX39" s="167" t="s">
        <v>149</v>
      </c>
      <c r="CY39" s="166" t="s">
        <v>148</v>
      </c>
      <c r="CZ39" s="167" t="s">
        <v>149</v>
      </c>
      <c r="DA39" s="166" t="s">
        <v>148</v>
      </c>
      <c r="DB39" s="167" t="s">
        <v>149</v>
      </c>
      <c r="DC39" s="166" t="s">
        <v>148</v>
      </c>
      <c r="DD39" s="167" t="s">
        <v>149</v>
      </c>
      <c r="DE39" s="166" t="s">
        <v>148</v>
      </c>
      <c r="DF39" s="167" t="s">
        <v>149</v>
      </c>
      <c r="DG39" s="166" t="s">
        <v>148</v>
      </c>
      <c r="DH39" s="167" t="s">
        <v>149</v>
      </c>
      <c r="DI39" s="166" t="s">
        <v>148</v>
      </c>
      <c r="DJ39" s="167" t="s">
        <v>149</v>
      </c>
      <c r="DK39" s="166" t="s">
        <v>148</v>
      </c>
      <c r="DL39" s="167" t="s">
        <v>149</v>
      </c>
      <c r="DM39" s="166" t="s">
        <v>148</v>
      </c>
      <c r="DN39" s="167" t="s">
        <v>149</v>
      </c>
      <c r="DO39" s="166" t="s">
        <v>148</v>
      </c>
      <c r="DP39" s="167" t="s">
        <v>149</v>
      </c>
      <c r="DQ39" s="166" t="s">
        <v>148</v>
      </c>
      <c r="DR39" s="167" t="s">
        <v>149</v>
      </c>
      <c r="DS39" s="166" t="s">
        <v>148</v>
      </c>
      <c r="DT39" s="167" t="s">
        <v>149</v>
      </c>
      <c r="DU39" s="166" t="s">
        <v>148</v>
      </c>
      <c r="DV39" s="167" t="s">
        <v>149</v>
      </c>
      <c r="DW39" s="166" t="s">
        <v>148</v>
      </c>
      <c r="DX39" s="167" t="s">
        <v>149</v>
      </c>
      <c r="DY39" s="158"/>
      <c r="DZ39" s="235" t="str">
        <f t="shared" ref="DZ39:DZ124" si="30">BN39</f>
        <v>Kurýr</v>
      </c>
      <c r="EA39" s="192"/>
      <c r="EB39" s="159"/>
      <c r="EC39" s="193"/>
      <c r="ED39" s="196"/>
      <c r="EE39" s="193"/>
      <c r="EF39" s="196"/>
      <c r="EG39" s="193"/>
      <c r="EH39" s="196"/>
      <c r="EI39" s="193"/>
      <c r="EJ39" s="196"/>
      <c r="EK39" s="193"/>
      <c r="EL39" s="196"/>
      <c r="EM39" s="193"/>
      <c r="EN39" s="196"/>
      <c r="EO39" s="193"/>
      <c r="EP39" s="196"/>
      <c r="EQ39" s="193"/>
      <c r="ER39" s="196"/>
      <c r="ES39" s="193"/>
      <c r="ET39" s="196"/>
      <c r="EU39" s="193"/>
      <c r="EV39" s="196"/>
      <c r="EW39" s="193"/>
      <c r="EX39" s="196"/>
      <c r="EY39" s="193"/>
      <c r="EZ39" s="196"/>
      <c r="FA39" s="193"/>
      <c r="FB39" s="196"/>
      <c r="FC39" s="193"/>
      <c r="FD39" s="196"/>
      <c r="FE39" s="193"/>
      <c r="FF39" s="194"/>
      <c r="FG39" s="193"/>
      <c r="FH39" s="191"/>
      <c r="FI39" s="193"/>
      <c r="FJ39" s="191"/>
      <c r="FK39" s="193"/>
      <c r="FL39" s="191"/>
      <c r="FM39" s="193"/>
      <c r="FN39" s="191"/>
      <c r="FO39" s="193"/>
      <c r="FP39" s="191"/>
      <c r="FQ39" s="193"/>
      <c r="FR39" s="191"/>
      <c r="FS39" s="192"/>
      <c r="FT39" s="191"/>
      <c r="FU39" s="193"/>
      <c r="FV39" s="191"/>
      <c r="FW39" s="193"/>
      <c r="FX39" s="194"/>
      <c r="FY39" s="193"/>
      <c r="FZ39" s="194"/>
      <c r="GA39" s="193"/>
      <c r="GB39" s="191"/>
      <c r="GC39" s="193"/>
      <c r="GD39" s="191"/>
      <c r="GE39" s="192"/>
      <c r="GF39" s="191"/>
      <c r="GG39" s="193"/>
      <c r="GH39" s="191"/>
      <c r="GI39" s="193"/>
      <c r="GJ39" s="191"/>
      <c r="GK39" s="158"/>
      <c r="GL39" s="235" t="str">
        <f t="shared" ref="GL39:GL124" si="31">DZ39</f>
        <v>Kurýr</v>
      </c>
      <c r="GM39" s="192"/>
      <c r="GN39" s="159"/>
      <c r="GO39" s="193"/>
      <c r="GP39" s="196"/>
      <c r="GQ39" s="193"/>
      <c r="GR39" s="196"/>
      <c r="GS39" s="193"/>
      <c r="GT39" s="196"/>
      <c r="GU39" s="193"/>
      <c r="GV39" s="196"/>
      <c r="GW39" s="193"/>
      <c r="GX39" s="196"/>
      <c r="GY39" s="193"/>
      <c r="GZ39" s="196"/>
      <c r="HA39" s="193"/>
      <c r="HB39" s="196"/>
      <c r="HC39" s="193"/>
      <c r="HD39" s="196"/>
      <c r="HE39" s="193"/>
      <c r="HF39" s="196"/>
      <c r="HG39" s="193"/>
      <c r="HH39" s="196"/>
      <c r="HI39" s="193"/>
      <c r="HJ39" s="196"/>
      <c r="HK39" s="193"/>
      <c r="HL39" s="196"/>
      <c r="HM39" s="193"/>
      <c r="HN39" s="196"/>
      <c r="HO39" s="193"/>
      <c r="HP39" s="196"/>
      <c r="HQ39" s="193"/>
      <c r="HR39" s="194"/>
      <c r="HS39" s="193"/>
      <c r="HT39" s="191"/>
      <c r="HU39" s="193"/>
      <c r="HV39" s="191"/>
      <c r="HW39" s="193"/>
      <c r="HX39" s="191"/>
      <c r="HY39" s="193"/>
      <c r="HZ39" s="191"/>
      <c r="IA39" s="193"/>
      <c r="IB39" s="191"/>
      <c r="IC39" s="193"/>
      <c r="ID39" s="191"/>
      <c r="IE39" s="192"/>
      <c r="IF39" s="191"/>
      <c r="IG39" s="193"/>
      <c r="IH39" s="191"/>
      <c r="II39" s="193"/>
      <c r="IJ39" s="194"/>
      <c r="IK39" s="193"/>
      <c r="IL39" s="194"/>
      <c r="IM39" s="193"/>
      <c r="IN39" s="191"/>
      <c r="IO39" s="193"/>
      <c r="IP39" s="191"/>
      <c r="IQ39" s="192"/>
      <c r="IR39" s="191"/>
      <c r="IS39" s="193"/>
      <c r="IT39" s="191"/>
      <c r="IU39" s="193"/>
      <c r="IV39" s="191"/>
    </row>
    <row r="40">
      <c r="A40" s="214">
        <f>IFERROR(__xludf.DUMMYFUNCTION("""COMPUTED_VALUE"""),100.0)</f>
        <v>100</v>
      </c>
      <c r="B40" s="159" t="str">
        <f t="shared" si="28"/>
        <v>Daniel Fux</v>
      </c>
      <c r="C40" s="173">
        <f t="shared" ref="C40:BL40" si="29">BO40+EA40+GM40</f>
        <v>5</v>
      </c>
      <c r="D40" s="173">
        <f t="shared" si="29"/>
        <v>0</v>
      </c>
      <c r="E40" s="173">
        <f t="shared" si="29"/>
        <v>3</v>
      </c>
      <c r="F40" s="173">
        <f t="shared" si="29"/>
        <v>0</v>
      </c>
      <c r="G40" s="173">
        <f t="shared" si="29"/>
        <v>6</v>
      </c>
      <c r="H40" s="173">
        <f t="shared" si="29"/>
        <v>0</v>
      </c>
      <c r="I40" s="173">
        <f t="shared" si="29"/>
        <v>12</v>
      </c>
      <c r="J40" s="173">
        <f t="shared" si="29"/>
        <v>0</v>
      </c>
      <c r="K40" s="173">
        <f t="shared" si="29"/>
        <v>0</v>
      </c>
      <c r="L40" s="173">
        <f t="shared" si="29"/>
        <v>0</v>
      </c>
      <c r="M40" s="173">
        <f t="shared" si="29"/>
        <v>12</v>
      </c>
      <c r="N40" s="173">
        <f t="shared" si="29"/>
        <v>0</v>
      </c>
      <c r="O40" s="173">
        <f t="shared" si="29"/>
        <v>0</v>
      </c>
      <c r="P40" s="173">
        <f t="shared" si="29"/>
        <v>0</v>
      </c>
      <c r="Q40" s="173">
        <f t="shared" si="29"/>
        <v>5</v>
      </c>
      <c r="R40" s="173">
        <f t="shared" si="29"/>
        <v>0</v>
      </c>
      <c r="S40" s="173">
        <f t="shared" si="29"/>
        <v>5.5</v>
      </c>
      <c r="T40" s="173">
        <f t="shared" si="29"/>
        <v>0</v>
      </c>
      <c r="U40" s="173">
        <f t="shared" si="29"/>
        <v>1</v>
      </c>
      <c r="V40" s="173">
        <f t="shared" si="29"/>
        <v>0</v>
      </c>
      <c r="W40" s="173">
        <f t="shared" si="29"/>
        <v>0</v>
      </c>
      <c r="X40" s="173">
        <f t="shared" si="29"/>
        <v>0</v>
      </c>
      <c r="Y40" s="173">
        <f t="shared" si="29"/>
        <v>0</v>
      </c>
      <c r="Z40" s="173">
        <f t="shared" si="29"/>
        <v>0</v>
      </c>
      <c r="AA40" s="173">
        <f t="shared" si="29"/>
        <v>12</v>
      </c>
      <c r="AB40" s="173">
        <f t="shared" si="29"/>
        <v>0</v>
      </c>
      <c r="AC40" s="173">
        <f t="shared" si="29"/>
        <v>0</v>
      </c>
      <c r="AD40" s="173">
        <f t="shared" si="29"/>
        <v>0</v>
      </c>
      <c r="AE40" s="173">
        <f t="shared" si="29"/>
        <v>0</v>
      </c>
      <c r="AF40" s="173">
        <f t="shared" si="29"/>
        <v>0</v>
      </c>
      <c r="AG40" s="173">
        <f t="shared" si="29"/>
        <v>0</v>
      </c>
      <c r="AH40" s="173">
        <f t="shared" si="29"/>
        <v>0</v>
      </c>
      <c r="AI40" s="173">
        <f t="shared" si="29"/>
        <v>0</v>
      </c>
      <c r="AJ40" s="173">
        <f t="shared" si="29"/>
        <v>0</v>
      </c>
      <c r="AK40" s="173">
        <f t="shared" si="29"/>
        <v>0</v>
      </c>
      <c r="AL40" s="173">
        <f t="shared" si="29"/>
        <v>0</v>
      </c>
      <c r="AM40" s="173">
        <f t="shared" si="29"/>
        <v>0</v>
      </c>
      <c r="AN40" s="173">
        <f t="shared" si="29"/>
        <v>0</v>
      </c>
      <c r="AO40" s="173">
        <f t="shared" si="29"/>
        <v>0</v>
      </c>
      <c r="AP40" s="173">
        <f t="shared" si="29"/>
        <v>0</v>
      </c>
      <c r="AQ40" s="173">
        <f t="shared" si="29"/>
        <v>0</v>
      </c>
      <c r="AR40" s="173">
        <f t="shared" si="29"/>
        <v>0</v>
      </c>
      <c r="AS40" s="173">
        <f t="shared" si="29"/>
        <v>0</v>
      </c>
      <c r="AT40" s="173">
        <f t="shared" si="29"/>
        <v>0</v>
      </c>
      <c r="AU40" s="173">
        <f t="shared" si="29"/>
        <v>0</v>
      </c>
      <c r="AV40" s="173">
        <f t="shared" si="29"/>
        <v>0</v>
      </c>
      <c r="AW40" s="173">
        <f t="shared" si="29"/>
        <v>0</v>
      </c>
      <c r="AX40" s="173">
        <f t="shared" si="29"/>
        <v>0</v>
      </c>
      <c r="AY40" s="173">
        <f t="shared" si="29"/>
        <v>0</v>
      </c>
      <c r="AZ40" s="173">
        <f t="shared" si="29"/>
        <v>0</v>
      </c>
      <c r="BA40" s="173">
        <f t="shared" si="29"/>
        <v>9</v>
      </c>
      <c r="BB40" s="173">
        <f t="shared" si="29"/>
        <v>900</v>
      </c>
      <c r="BC40" s="173">
        <f t="shared" si="29"/>
        <v>12</v>
      </c>
      <c r="BD40" s="173">
        <f t="shared" si="29"/>
        <v>1300</v>
      </c>
      <c r="BE40" s="173">
        <f t="shared" si="29"/>
        <v>0</v>
      </c>
      <c r="BF40" s="173">
        <f t="shared" si="29"/>
        <v>0</v>
      </c>
      <c r="BG40" s="173">
        <f t="shared" si="29"/>
        <v>0</v>
      </c>
      <c r="BH40" s="173">
        <f t="shared" si="29"/>
        <v>0</v>
      </c>
      <c r="BI40" s="173">
        <f t="shared" si="29"/>
        <v>0</v>
      </c>
      <c r="BJ40" s="173">
        <f t="shared" si="29"/>
        <v>0</v>
      </c>
      <c r="BK40" s="173">
        <f t="shared" si="29"/>
        <v>0</v>
      </c>
      <c r="BL40" s="173">
        <f t="shared" si="29"/>
        <v>0</v>
      </c>
      <c r="BM40" s="158"/>
      <c r="BN40" s="159" t="str">
        <f>IFERROR(__xludf.DUMMYFUNCTION("""COMPUTED_VALUE"""),"Daniel Fux")</f>
        <v>Daniel Fux</v>
      </c>
      <c r="BO40" s="236">
        <f>IFERROR(__xludf.DUMMYFUNCTION("IMPORTRANGE(BN2, ""Přehled mzdy!BR4:EA85"")"),5.0)</f>
        <v>5</v>
      </c>
      <c r="BP40" s="237"/>
      <c r="BQ40" s="174">
        <f>IFERROR(__xludf.DUMMYFUNCTION("""COMPUTED_VALUE"""),3.0)</f>
        <v>3</v>
      </c>
      <c r="BR40" s="175"/>
      <c r="BS40" s="176">
        <f>IFERROR(__xludf.DUMMYFUNCTION("""COMPUTED_VALUE"""),6.0)</f>
        <v>6</v>
      </c>
      <c r="BT40" s="181"/>
      <c r="BU40" s="174">
        <f>IFERROR(__xludf.DUMMYFUNCTION("""COMPUTED_VALUE"""),12.0)</f>
        <v>12</v>
      </c>
      <c r="BV40" s="175"/>
      <c r="BW40" s="174"/>
      <c r="BX40" s="175"/>
      <c r="BY40" s="174">
        <f>IFERROR(__xludf.DUMMYFUNCTION("""COMPUTED_VALUE"""),12.0)</f>
        <v>12</v>
      </c>
      <c r="BZ40" s="175"/>
      <c r="CA40" s="174"/>
      <c r="CB40" s="175"/>
      <c r="CC40" s="174">
        <f>IFERROR(__xludf.DUMMYFUNCTION("""COMPUTED_VALUE"""),5.0)</f>
        <v>5</v>
      </c>
      <c r="CD40" s="175"/>
      <c r="CE40" s="174">
        <f>IFERROR(__xludf.DUMMYFUNCTION("""COMPUTED_VALUE"""),5.5)</f>
        <v>5.5</v>
      </c>
      <c r="CF40" s="175"/>
      <c r="CG40" s="176">
        <f>IFERROR(__xludf.DUMMYFUNCTION("""COMPUTED_VALUE"""),1.0)</f>
        <v>1</v>
      </c>
      <c r="CH40" s="181"/>
      <c r="CI40" s="176"/>
      <c r="CJ40" s="181"/>
      <c r="CK40" s="174"/>
      <c r="CL40" s="175"/>
      <c r="CM40" s="174">
        <f>IFERROR(__xludf.DUMMYFUNCTION("""COMPUTED_VALUE"""),12.0)</f>
        <v>12</v>
      </c>
      <c r="CN40" s="175"/>
      <c r="CO40" s="174"/>
      <c r="CP40" s="175"/>
      <c r="CQ40" s="176"/>
      <c r="CR40" s="181"/>
      <c r="CS40" s="174"/>
      <c r="CT40" s="173"/>
      <c r="CU40" s="176"/>
      <c r="CV40" s="173"/>
      <c r="CW40" s="174"/>
      <c r="CX40" s="173"/>
      <c r="CY40" s="176"/>
      <c r="CZ40" s="173"/>
      <c r="DA40" s="174"/>
      <c r="DB40" s="173"/>
      <c r="DC40" s="174"/>
      <c r="DD40" s="173"/>
      <c r="DE40" s="174"/>
      <c r="DF40" s="173"/>
      <c r="DG40" s="174"/>
      <c r="DH40" s="173"/>
      <c r="DI40" s="174"/>
      <c r="DJ40" s="173"/>
      <c r="DK40" s="174"/>
      <c r="DL40" s="173"/>
      <c r="DM40" s="174"/>
      <c r="DN40" s="173"/>
      <c r="DO40" s="174"/>
      <c r="DP40" s="173"/>
      <c r="DQ40" s="174"/>
      <c r="DR40" s="173"/>
      <c r="DS40" s="174"/>
      <c r="DT40" s="173"/>
      <c r="DU40" s="176"/>
      <c r="DV40" s="173"/>
      <c r="DW40" s="174"/>
      <c r="DX40" s="173"/>
      <c r="DY40" s="158"/>
      <c r="DZ40" s="159" t="str">
        <f t="shared" si="30"/>
        <v>Daniel Fux</v>
      </c>
      <c r="EA40" s="219" t="str">
        <f>IFERROR(__xludf.DUMMYFUNCTION("IMPORTRANGE(DZ2, ""Přehled mzdy!BR4:EA85"")"),"")</f>
        <v/>
      </c>
      <c r="EB40" s="220"/>
      <c r="EC40" s="202"/>
      <c r="ED40" s="203"/>
      <c r="EE40" s="204"/>
      <c r="EF40" s="205"/>
      <c r="EG40" s="202"/>
      <c r="EH40" s="203"/>
      <c r="EI40" s="202"/>
      <c r="EJ40" s="203"/>
      <c r="EK40" s="202"/>
      <c r="EL40" s="203"/>
      <c r="EM40" s="202"/>
      <c r="EN40" s="203"/>
      <c r="EO40" s="202"/>
      <c r="EP40" s="203"/>
      <c r="EQ40" s="202"/>
      <c r="ER40" s="203"/>
      <c r="ES40" s="204"/>
      <c r="ET40" s="205"/>
      <c r="EU40" s="204"/>
      <c r="EV40" s="205"/>
      <c r="EW40" s="202"/>
      <c r="EX40" s="203"/>
      <c r="EY40" s="202"/>
      <c r="EZ40" s="203"/>
      <c r="FA40" s="202"/>
      <c r="FB40" s="203"/>
      <c r="FC40" s="204"/>
      <c r="FD40" s="205"/>
      <c r="FE40" s="202"/>
      <c r="FF40" s="199"/>
      <c r="FG40" s="204"/>
      <c r="FH40" s="199"/>
      <c r="FI40" s="202"/>
      <c r="FJ40" s="199"/>
      <c r="FK40" s="204"/>
      <c r="FL40" s="199"/>
      <c r="FM40" s="202"/>
      <c r="FN40" s="199"/>
      <c r="FO40" s="202"/>
      <c r="FP40" s="199"/>
      <c r="FQ40" s="202"/>
      <c r="FR40" s="199"/>
      <c r="FS40" s="202"/>
      <c r="FT40" s="199"/>
      <c r="FU40" s="202"/>
      <c r="FV40" s="199"/>
      <c r="FW40" s="202"/>
      <c r="FX40" s="199"/>
      <c r="FY40" s="202"/>
      <c r="FZ40" s="199"/>
      <c r="GA40" s="202"/>
      <c r="GB40" s="199"/>
      <c r="GC40" s="202"/>
      <c r="GD40" s="199"/>
      <c r="GE40" s="202"/>
      <c r="GF40" s="199"/>
      <c r="GG40" s="204"/>
      <c r="GH40" s="199"/>
      <c r="GI40" s="202"/>
      <c r="GJ40" s="199"/>
      <c r="GK40" s="158"/>
      <c r="GL40" s="159" t="str">
        <f t="shared" si="31"/>
        <v>Daniel Fux</v>
      </c>
      <c r="GM40" s="219" t="str">
        <f>IFERROR(__xludf.DUMMYFUNCTION("IMPORTRANGE(GL2, ""Přehled mzdy!BR4:EA85"")"),"")</f>
        <v/>
      </c>
      <c r="GN40" s="220"/>
      <c r="GO40" s="202"/>
      <c r="GP40" s="203"/>
      <c r="GQ40" s="204"/>
      <c r="GR40" s="205"/>
      <c r="GS40" s="202"/>
      <c r="GT40" s="203"/>
      <c r="GU40" s="202"/>
      <c r="GV40" s="203"/>
      <c r="GW40" s="202"/>
      <c r="GX40" s="203"/>
      <c r="GY40" s="202"/>
      <c r="GZ40" s="203"/>
      <c r="HA40" s="202"/>
      <c r="HB40" s="203"/>
      <c r="HC40" s="202"/>
      <c r="HD40" s="203"/>
      <c r="HE40" s="204"/>
      <c r="HF40" s="205"/>
      <c r="HG40" s="204"/>
      <c r="HH40" s="205"/>
      <c r="HI40" s="202"/>
      <c r="HJ40" s="203"/>
      <c r="HK40" s="202"/>
      <c r="HL40" s="203"/>
      <c r="HM40" s="202"/>
      <c r="HN40" s="203"/>
      <c r="HO40" s="204"/>
      <c r="HP40" s="205"/>
      <c r="HQ40" s="202"/>
      <c r="HR40" s="199"/>
      <c r="HS40" s="204"/>
      <c r="HT40" s="199"/>
      <c r="HU40" s="202"/>
      <c r="HV40" s="199"/>
      <c r="HW40" s="204"/>
      <c r="HX40" s="199"/>
      <c r="HY40" s="202"/>
      <c r="HZ40" s="199"/>
      <c r="IA40" s="202"/>
      <c r="IB40" s="199"/>
      <c r="IC40" s="202"/>
      <c r="ID40" s="199"/>
      <c r="IE40" s="202"/>
      <c r="IF40" s="199"/>
      <c r="IG40" s="202"/>
      <c r="IH40" s="199"/>
      <c r="II40" s="202"/>
      <c r="IJ40" s="199"/>
      <c r="IK40" s="202">
        <f>IFERROR(__xludf.DUMMYFUNCTION("""COMPUTED_VALUE"""),9.0)</f>
        <v>9</v>
      </c>
      <c r="IL40" s="199">
        <f>IFERROR(__xludf.DUMMYFUNCTION("""COMPUTED_VALUE"""),900.0)</f>
        <v>900</v>
      </c>
      <c r="IM40" s="202">
        <f>IFERROR(__xludf.DUMMYFUNCTION("""COMPUTED_VALUE"""),12.0)</f>
        <v>12</v>
      </c>
      <c r="IN40" s="199">
        <f>IFERROR(__xludf.DUMMYFUNCTION("""COMPUTED_VALUE"""),1300.0)</f>
        <v>1300</v>
      </c>
      <c r="IO40" s="202"/>
      <c r="IP40" s="199"/>
      <c r="IQ40" s="202"/>
      <c r="IR40" s="199"/>
      <c r="IS40" s="204"/>
      <c r="IT40" s="199"/>
      <c r="IU40" s="202"/>
      <c r="IV40" s="199"/>
    </row>
    <row r="41">
      <c r="A41" s="214">
        <f>IFERROR(__xludf.DUMMYFUNCTION("""COMPUTED_VALUE"""),100.0)</f>
        <v>100</v>
      </c>
      <c r="B41" s="159" t="str">
        <f t="shared" si="28"/>
        <v>Radim Dvořák</v>
      </c>
      <c r="C41" s="173">
        <f t="shared" ref="C41:BL41" si="32">BO41+EA41+GM41</f>
        <v>0</v>
      </c>
      <c r="D41" s="173">
        <f t="shared" si="32"/>
        <v>0</v>
      </c>
      <c r="E41" s="173">
        <f t="shared" si="32"/>
        <v>0</v>
      </c>
      <c r="F41" s="173">
        <f t="shared" si="32"/>
        <v>0</v>
      </c>
      <c r="G41" s="173">
        <f t="shared" si="32"/>
        <v>0</v>
      </c>
      <c r="H41" s="173">
        <f t="shared" si="32"/>
        <v>0</v>
      </c>
      <c r="I41" s="173">
        <f t="shared" si="32"/>
        <v>0</v>
      </c>
      <c r="J41" s="173">
        <f t="shared" si="32"/>
        <v>0</v>
      </c>
      <c r="K41" s="173">
        <f t="shared" si="32"/>
        <v>0</v>
      </c>
      <c r="L41" s="173">
        <f t="shared" si="32"/>
        <v>0</v>
      </c>
      <c r="M41" s="173">
        <f t="shared" si="32"/>
        <v>0</v>
      </c>
      <c r="N41" s="173">
        <f t="shared" si="32"/>
        <v>0</v>
      </c>
      <c r="O41" s="173">
        <f t="shared" si="32"/>
        <v>0</v>
      </c>
      <c r="P41" s="173">
        <f t="shared" si="32"/>
        <v>0</v>
      </c>
      <c r="Q41" s="173">
        <f t="shared" si="32"/>
        <v>0</v>
      </c>
      <c r="R41" s="173">
        <f t="shared" si="32"/>
        <v>0</v>
      </c>
      <c r="S41" s="173">
        <f t="shared" si="32"/>
        <v>0</v>
      </c>
      <c r="T41" s="173">
        <f t="shared" si="32"/>
        <v>0</v>
      </c>
      <c r="U41" s="173">
        <f t="shared" si="32"/>
        <v>0</v>
      </c>
      <c r="V41" s="173">
        <f t="shared" si="32"/>
        <v>0</v>
      </c>
      <c r="W41" s="173">
        <f t="shared" si="32"/>
        <v>0</v>
      </c>
      <c r="X41" s="173">
        <f t="shared" si="32"/>
        <v>0</v>
      </c>
      <c r="Y41" s="173">
        <f t="shared" si="32"/>
        <v>0</v>
      </c>
      <c r="Z41" s="173">
        <f t="shared" si="32"/>
        <v>0</v>
      </c>
      <c r="AA41" s="173">
        <f t="shared" si="32"/>
        <v>0</v>
      </c>
      <c r="AB41" s="173">
        <f t="shared" si="32"/>
        <v>0</v>
      </c>
      <c r="AC41" s="173">
        <f t="shared" si="32"/>
        <v>0</v>
      </c>
      <c r="AD41" s="173">
        <f t="shared" si="32"/>
        <v>0</v>
      </c>
      <c r="AE41" s="173">
        <f t="shared" si="32"/>
        <v>0</v>
      </c>
      <c r="AF41" s="173">
        <f t="shared" si="32"/>
        <v>0</v>
      </c>
      <c r="AG41" s="173">
        <f t="shared" si="32"/>
        <v>0</v>
      </c>
      <c r="AH41" s="173">
        <f t="shared" si="32"/>
        <v>0</v>
      </c>
      <c r="AI41" s="173">
        <f t="shared" si="32"/>
        <v>0</v>
      </c>
      <c r="AJ41" s="173">
        <f t="shared" si="32"/>
        <v>0</v>
      </c>
      <c r="AK41" s="173">
        <f t="shared" si="32"/>
        <v>0</v>
      </c>
      <c r="AL41" s="173">
        <f t="shared" si="32"/>
        <v>0</v>
      </c>
      <c r="AM41" s="173">
        <f t="shared" si="32"/>
        <v>0</v>
      </c>
      <c r="AN41" s="173">
        <f t="shared" si="32"/>
        <v>0</v>
      </c>
      <c r="AO41" s="173">
        <f t="shared" si="32"/>
        <v>0</v>
      </c>
      <c r="AP41" s="173">
        <f t="shared" si="32"/>
        <v>0</v>
      </c>
      <c r="AQ41" s="173">
        <f t="shared" si="32"/>
        <v>0</v>
      </c>
      <c r="AR41" s="173">
        <f t="shared" si="32"/>
        <v>0</v>
      </c>
      <c r="AS41" s="173">
        <f t="shared" si="32"/>
        <v>0</v>
      </c>
      <c r="AT41" s="173">
        <f t="shared" si="32"/>
        <v>0</v>
      </c>
      <c r="AU41" s="173">
        <f t="shared" si="32"/>
        <v>0</v>
      </c>
      <c r="AV41" s="173">
        <f t="shared" si="32"/>
        <v>0</v>
      </c>
      <c r="AW41" s="173">
        <f t="shared" si="32"/>
        <v>0</v>
      </c>
      <c r="AX41" s="173">
        <f t="shared" si="32"/>
        <v>0</v>
      </c>
      <c r="AY41" s="173">
        <f t="shared" si="32"/>
        <v>0</v>
      </c>
      <c r="AZ41" s="173">
        <f t="shared" si="32"/>
        <v>0</v>
      </c>
      <c r="BA41" s="173">
        <f t="shared" si="32"/>
        <v>0</v>
      </c>
      <c r="BB41" s="173">
        <f t="shared" si="32"/>
        <v>0</v>
      </c>
      <c r="BC41" s="173">
        <f t="shared" si="32"/>
        <v>0</v>
      </c>
      <c r="BD41" s="173">
        <f t="shared" si="32"/>
        <v>0</v>
      </c>
      <c r="BE41" s="173">
        <f t="shared" si="32"/>
        <v>0</v>
      </c>
      <c r="BF41" s="173">
        <f t="shared" si="32"/>
        <v>0</v>
      </c>
      <c r="BG41" s="173">
        <f t="shared" si="32"/>
        <v>0</v>
      </c>
      <c r="BH41" s="173">
        <f t="shared" si="32"/>
        <v>0</v>
      </c>
      <c r="BI41" s="173">
        <f t="shared" si="32"/>
        <v>0</v>
      </c>
      <c r="BJ41" s="173">
        <f t="shared" si="32"/>
        <v>0</v>
      </c>
      <c r="BK41" s="173">
        <f t="shared" si="32"/>
        <v>0</v>
      </c>
      <c r="BL41" s="173">
        <f t="shared" si="32"/>
        <v>0</v>
      </c>
      <c r="BM41" s="158"/>
      <c r="BN41" s="159" t="str">
        <f>IFERROR(__xludf.DUMMYFUNCTION("""COMPUTED_VALUE"""),"Radim Dvořák")</f>
        <v>Radim Dvořák</v>
      </c>
      <c r="BO41" s="174"/>
      <c r="BP41" s="175"/>
      <c r="BQ41" s="174"/>
      <c r="BR41" s="175"/>
      <c r="BS41" s="174"/>
      <c r="BT41" s="175"/>
      <c r="BU41" s="174"/>
      <c r="BV41" s="175"/>
      <c r="BW41" s="176"/>
      <c r="BX41" s="181"/>
      <c r="BY41" s="174"/>
      <c r="BZ41" s="175"/>
      <c r="CA41" s="174"/>
      <c r="CB41" s="175"/>
      <c r="CC41" s="174"/>
      <c r="CD41" s="175"/>
      <c r="CE41" s="174"/>
      <c r="CF41" s="175"/>
      <c r="CG41" s="174"/>
      <c r="CH41" s="175"/>
      <c r="CI41" s="176"/>
      <c r="CJ41" s="181"/>
      <c r="CK41" s="174"/>
      <c r="CL41" s="175"/>
      <c r="CM41" s="174"/>
      <c r="CN41" s="175"/>
      <c r="CO41" s="174"/>
      <c r="CP41" s="175"/>
      <c r="CQ41" s="174"/>
      <c r="CR41" s="175"/>
      <c r="CS41" s="176"/>
      <c r="CT41" s="182"/>
      <c r="CU41" s="176"/>
      <c r="CV41" s="173"/>
      <c r="CW41" s="174"/>
      <c r="CX41" s="173"/>
      <c r="CY41" s="176"/>
      <c r="CZ41" s="173"/>
      <c r="DA41" s="174"/>
      <c r="DB41" s="173"/>
      <c r="DC41" s="174"/>
      <c r="DD41" s="173"/>
      <c r="DE41" s="176"/>
      <c r="DF41" s="182"/>
      <c r="DG41" s="176"/>
      <c r="DH41" s="182"/>
      <c r="DI41" s="176"/>
      <c r="DJ41" s="173"/>
      <c r="DK41" s="176"/>
      <c r="DL41" s="182"/>
      <c r="DM41" s="174"/>
      <c r="DN41" s="173"/>
      <c r="DO41" s="174"/>
      <c r="DP41" s="173"/>
      <c r="DQ41" s="174"/>
      <c r="DR41" s="173"/>
      <c r="DS41" s="174"/>
      <c r="DT41" s="173"/>
      <c r="DU41" s="174"/>
      <c r="DV41" s="173"/>
      <c r="DW41" s="174"/>
      <c r="DX41" s="173"/>
      <c r="DY41" s="158"/>
      <c r="DZ41" s="159" t="str">
        <f t="shared" si="30"/>
        <v>Radim Dvořák</v>
      </c>
      <c r="EA41" s="202"/>
      <c r="EB41" s="203"/>
      <c r="EC41" s="202"/>
      <c r="ED41" s="203"/>
      <c r="EE41" s="202"/>
      <c r="EF41" s="203"/>
      <c r="EG41" s="202"/>
      <c r="EH41" s="203"/>
      <c r="EI41" s="204"/>
      <c r="EJ41" s="205"/>
      <c r="EK41" s="202"/>
      <c r="EL41" s="203"/>
      <c r="EM41" s="202"/>
      <c r="EN41" s="203"/>
      <c r="EO41" s="202"/>
      <c r="EP41" s="203"/>
      <c r="EQ41" s="202"/>
      <c r="ER41" s="203"/>
      <c r="ES41" s="202"/>
      <c r="ET41" s="203"/>
      <c r="EU41" s="204"/>
      <c r="EV41" s="205"/>
      <c r="EW41" s="202"/>
      <c r="EX41" s="203"/>
      <c r="EY41" s="202"/>
      <c r="EZ41" s="203"/>
      <c r="FA41" s="202"/>
      <c r="FB41" s="203"/>
      <c r="FC41" s="202"/>
      <c r="FD41" s="203"/>
      <c r="FE41" s="204"/>
      <c r="FF41" s="206"/>
      <c r="FG41" s="204"/>
      <c r="FH41" s="199"/>
      <c r="FI41" s="202"/>
      <c r="FJ41" s="199"/>
      <c r="FK41" s="204"/>
      <c r="FL41" s="199"/>
      <c r="FM41" s="202"/>
      <c r="FN41" s="199"/>
      <c r="FO41" s="202"/>
      <c r="FP41" s="199"/>
      <c r="FQ41" s="204"/>
      <c r="FR41" s="206"/>
      <c r="FS41" s="204"/>
      <c r="FT41" s="206"/>
      <c r="FU41" s="204"/>
      <c r="FV41" s="199"/>
      <c r="FW41" s="204"/>
      <c r="FX41" s="206"/>
      <c r="FY41" s="202"/>
      <c r="FZ41" s="199"/>
      <c r="GA41" s="202"/>
      <c r="GB41" s="199"/>
      <c r="GC41" s="202"/>
      <c r="GD41" s="199"/>
      <c r="GE41" s="202"/>
      <c r="GF41" s="199"/>
      <c r="GG41" s="202"/>
      <c r="GH41" s="199"/>
      <c r="GI41" s="202"/>
      <c r="GJ41" s="199"/>
      <c r="GK41" s="158"/>
      <c r="GL41" s="159" t="str">
        <f t="shared" si="31"/>
        <v>Radim Dvořák</v>
      </c>
      <c r="GM41" s="202"/>
      <c r="GN41" s="203"/>
      <c r="GO41" s="202"/>
      <c r="GP41" s="203"/>
      <c r="GQ41" s="202"/>
      <c r="GR41" s="203"/>
      <c r="GS41" s="202"/>
      <c r="GT41" s="203"/>
      <c r="GU41" s="204"/>
      <c r="GV41" s="205"/>
      <c r="GW41" s="202"/>
      <c r="GX41" s="203"/>
      <c r="GY41" s="202"/>
      <c r="GZ41" s="203"/>
      <c r="HA41" s="202"/>
      <c r="HB41" s="203"/>
      <c r="HC41" s="202"/>
      <c r="HD41" s="203"/>
      <c r="HE41" s="202"/>
      <c r="HF41" s="203"/>
      <c r="HG41" s="204"/>
      <c r="HH41" s="205"/>
      <c r="HI41" s="202"/>
      <c r="HJ41" s="203"/>
      <c r="HK41" s="202"/>
      <c r="HL41" s="203"/>
      <c r="HM41" s="202"/>
      <c r="HN41" s="203"/>
      <c r="HO41" s="202"/>
      <c r="HP41" s="203"/>
      <c r="HQ41" s="204"/>
      <c r="HR41" s="206"/>
      <c r="HS41" s="204"/>
      <c r="HT41" s="199"/>
      <c r="HU41" s="202"/>
      <c r="HV41" s="199"/>
      <c r="HW41" s="204"/>
      <c r="HX41" s="199"/>
      <c r="HY41" s="202"/>
      <c r="HZ41" s="199"/>
      <c r="IA41" s="202"/>
      <c r="IB41" s="199"/>
      <c r="IC41" s="204"/>
      <c r="ID41" s="206"/>
      <c r="IE41" s="204"/>
      <c r="IF41" s="206"/>
      <c r="IG41" s="204"/>
      <c r="IH41" s="199"/>
      <c r="II41" s="204"/>
      <c r="IJ41" s="206"/>
      <c r="IK41" s="202"/>
      <c r="IL41" s="199"/>
      <c r="IM41" s="202"/>
      <c r="IN41" s="199"/>
      <c r="IO41" s="202"/>
      <c r="IP41" s="199"/>
      <c r="IQ41" s="202"/>
      <c r="IR41" s="199"/>
      <c r="IS41" s="202"/>
      <c r="IT41" s="199"/>
      <c r="IU41" s="202"/>
      <c r="IV41" s="199"/>
    </row>
    <row r="42">
      <c r="A42" s="214">
        <f>IFERROR(__xludf.DUMMYFUNCTION("""COMPUTED_VALUE"""),100.0)</f>
        <v>100</v>
      </c>
      <c r="B42" s="159" t="str">
        <f t="shared" si="28"/>
        <v>Daniel Dubecký</v>
      </c>
      <c r="C42" s="173">
        <f t="shared" ref="C42:BL42" si="33">BO42+EA42+GM42</f>
        <v>0</v>
      </c>
      <c r="D42" s="173">
        <f t="shared" si="33"/>
        <v>0</v>
      </c>
      <c r="E42" s="173">
        <f t="shared" si="33"/>
        <v>0</v>
      </c>
      <c r="F42" s="173">
        <f t="shared" si="33"/>
        <v>0</v>
      </c>
      <c r="G42" s="173">
        <f t="shared" si="33"/>
        <v>0</v>
      </c>
      <c r="H42" s="173">
        <f t="shared" si="33"/>
        <v>0</v>
      </c>
      <c r="I42" s="173">
        <f t="shared" si="33"/>
        <v>0</v>
      </c>
      <c r="J42" s="173">
        <f t="shared" si="33"/>
        <v>0</v>
      </c>
      <c r="K42" s="173">
        <f t="shared" si="33"/>
        <v>0</v>
      </c>
      <c r="L42" s="173">
        <f t="shared" si="33"/>
        <v>0</v>
      </c>
      <c r="M42" s="173">
        <f t="shared" si="33"/>
        <v>0</v>
      </c>
      <c r="N42" s="173">
        <f t="shared" si="33"/>
        <v>0</v>
      </c>
      <c r="O42" s="173">
        <f t="shared" si="33"/>
        <v>0</v>
      </c>
      <c r="P42" s="173">
        <f t="shared" si="33"/>
        <v>0</v>
      </c>
      <c r="Q42" s="173">
        <f t="shared" si="33"/>
        <v>0</v>
      </c>
      <c r="R42" s="173">
        <f t="shared" si="33"/>
        <v>0</v>
      </c>
      <c r="S42" s="173">
        <f t="shared" si="33"/>
        <v>0</v>
      </c>
      <c r="T42" s="173">
        <f t="shared" si="33"/>
        <v>0</v>
      </c>
      <c r="U42" s="173">
        <f t="shared" si="33"/>
        <v>0</v>
      </c>
      <c r="V42" s="173">
        <f t="shared" si="33"/>
        <v>0</v>
      </c>
      <c r="W42" s="173">
        <f t="shared" si="33"/>
        <v>0</v>
      </c>
      <c r="X42" s="173">
        <f t="shared" si="33"/>
        <v>0</v>
      </c>
      <c r="Y42" s="173">
        <f t="shared" si="33"/>
        <v>0</v>
      </c>
      <c r="Z42" s="173">
        <f t="shared" si="33"/>
        <v>0</v>
      </c>
      <c r="AA42" s="173">
        <f t="shared" si="33"/>
        <v>0</v>
      </c>
      <c r="AB42" s="173">
        <f t="shared" si="33"/>
        <v>0</v>
      </c>
      <c r="AC42" s="173">
        <f t="shared" si="33"/>
        <v>0</v>
      </c>
      <c r="AD42" s="173">
        <f t="shared" si="33"/>
        <v>0</v>
      </c>
      <c r="AE42" s="173">
        <f t="shared" si="33"/>
        <v>0</v>
      </c>
      <c r="AF42" s="173">
        <f t="shared" si="33"/>
        <v>0</v>
      </c>
      <c r="AG42" s="173">
        <f t="shared" si="33"/>
        <v>0</v>
      </c>
      <c r="AH42" s="173">
        <f t="shared" si="33"/>
        <v>0</v>
      </c>
      <c r="AI42" s="173">
        <f t="shared" si="33"/>
        <v>0</v>
      </c>
      <c r="AJ42" s="173">
        <f t="shared" si="33"/>
        <v>0</v>
      </c>
      <c r="AK42" s="173">
        <f t="shared" si="33"/>
        <v>0</v>
      </c>
      <c r="AL42" s="173">
        <f t="shared" si="33"/>
        <v>0</v>
      </c>
      <c r="AM42" s="173">
        <f t="shared" si="33"/>
        <v>0</v>
      </c>
      <c r="AN42" s="173">
        <f t="shared" si="33"/>
        <v>0</v>
      </c>
      <c r="AO42" s="173">
        <f t="shared" si="33"/>
        <v>0</v>
      </c>
      <c r="AP42" s="173">
        <f t="shared" si="33"/>
        <v>0</v>
      </c>
      <c r="AQ42" s="173">
        <f t="shared" si="33"/>
        <v>8.5</v>
      </c>
      <c r="AR42" s="173">
        <f t="shared" si="33"/>
        <v>0</v>
      </c>
      <c r="AS42" s="173">
        <f t="shared" si="33"/>
        <v>8.5</v>
      </c>
      <c r="AT42" s="173">
        <f t="shared" si="33"/>
        <v>0</v>
      </c>
      <c r="AU42" s="173">
        <f t="shared" si="33"/>
        <v>13</v>
      </c>
      <c r="AV42" s="173">
        <f t="shared" si="33"/>
        <v>0</v>
      </c>
      <c r="AW42" s="173">
        <f t="shared" si="33"/>
        <v>6.5</v>
      </c>
      <c r="AX42" s="173">
        <f t="shared" si="33"/>
        <v>0</v>
      </c>
      <c r="AY42" s="173">
        <f t="shared" si="33"/>
        <v>10</v>
      </c>
      <c r="AZ42" s="173">
        <f t="shared" si="33"/>
        <v>0</v>
      </c>
      <c r="BA42" s="173">
        <f t="shared" si="33"/>
        <v>10</v>
      </c>
      <c r="BB42" s="173">
        <f t="shared" si="33"/>
        <v>0</v>
      </c>
      <c r="BC42" s="173">
        <f t="shared" si="33"/>
        <v>0</v>
      </c>
      <c r="BD42" s="173">
        <f t="shared" si="33"/>
        <v>0</v>
      </c>
      <c r="BE42" s="173">
        <f t="shared" si="33"/>
        <v>0</v>
      </c>
      <c r="BF42" s="173">
        <f t="shared" si="33"/>
        <v>0</v>
      </c>
      <c r="BG42" s="173">
        <f t="shared" si="33"/>
        <v>0</v>
      </c>
      <c r="BH42" s="173">
        <f t="shared" si="33"/>
        <v>0</v>
      </c>
      <c r="BI42" s="173">
        <f t="shared" si="33"/>
        <v>0</v>
      </c>
      <c r="BJ42" s="173">
        <f t="shared" si="33"/>
        <v>0</v>
      </c>
      <c r="BK42" s="173">
        <f t="shared" si="33"/>
        <v>0</v>
      </c>
      <c r="BL42" s="173">
        <f t="shared" si="33"/>
        <v>0</v>
      </c>
      <c r="BM42" s="158"/>
      <c r="BN42" s="159" t="str">
        <f>IFERROR(__xludf.DUMMYFUNCTION("""COMPUTED_VALUE"""),"Daniel Dubecký")</f>
        <v>Daniel Dubecký</v>
      </c>
      <c r="BO42" s="174"/>
      <c r="BP42" s="175"/>
      <c r="BQ42" s="174"/>
      <c r="BR42" s="175"/>
      <c r="BS42" s="176"/>
      <c r="BT42" s="181"/>
      <c r="BU42" s="176"/>
      <c r="BV42" s="181"/>
      <c r="BW42" s="174"/>
      <c r="BX42" s="175"/>
      <c r="BY42" s="176"/>
      <c r="BZ42" s="181"/>
      <c r="CA42" s="174"/>
      <c r="CB42" s="175"/>
      <c r="CC42" s="174"/>
      <c r="CD42" s="175"/>
      <c r="CE42" s="176"/>
      <c r="CF42" s="181"/>
      <c r="CG42" s="174"/>
      <c r="CH42" s="175"/>
      <c r="CI42" s="176"/>
      <c r="CJ42" s="181"/>
      <c r="CK42" s="176"/>
      <c r="CL42" s="181"/>
      <c r="CM42" s="174"/>
      <c r="CN42" s="175"/>
      <c r="CO42" s="174"/>
      <c r="CP42" s="175"/>
      <c r="CQ42" s="174"/>
      <c r="CR42" s="175"/>
      <c r="CS42" s="176"/>
      <c r="CT42" s="182"/>
      <c r="CU42" s="176"/>
      <c r="CV42" s="173"/>
      <c r="CW42" s="176"/>
      <c r="CX42" s="173"/>
      <c r="CY42" s="176"/>
      <c r="CZ42" s="173"/>
      <c r="DA42" s="176"/>
      <c r="DB42" s="173"/>
      <c r="DC42" s="174"/>
      <c r="DD42" s="173"/>
      <c r="DE42" s="174"/>
      <c r="DF42" s="173"/>
      <c r="DG42" s="176">
        <f>IFERROR(__xludf.DUMMYFUNCTION("""COMPUTED_VALUE"""),13.0)</f>
        <v>13</v>
      </c>
      <c r="DH42" s="173"/>
      <c r="DI42" s="176">
        <f>IFERROR(__xludf.DUMMYFUNCTION("""COMPUTED_VALUE"""),6.5)</f>
        <v>6.5</v>
      </c>
      <c r="DJ42" s="173"/>
      <c r="DK42" s="176"/>
      <c r="DL42" s="182"/>
      <c r="DM42" s="176"/>
      <c r="DN42" s="182"/>
      <c r="DO42" s="176"/>
      <c r="DP42" s="173"/>
      <c r="DQ42" s="174"/>
      <c r="DR42" s="173"/>
      <c r="DS42" s="174"/>
      <c r="DT42" s="173"/>
      <c r="DU42" s="176"/>
      <c r="DV42" s="173"/>
      <c r="DW42" s="174"/>
      <c r="DX42" s="173"/>
      <c r="DY42" s="158"/>
      <c r="DZ42" s="159" t="str">
        <f t="shared" si="30"/>
        <v>Daniel Dubecký</v>
      </c>
      <c r="EA42" s="202"/>
      <c r="EB42" s="203"/>
      <c r="EC42" s="202"/>
      <c r="ED42" s="203"/>
      <c r="EE42" s="204"/>
      <c r="EF42" s="205"/>
      <c r="EG42" s="204"/>
      <c r="EH42" s="205"/>
      <c r="EI42" s="202"/>
      <c r="EJ42" s="203"/>
      <c r="EK42" s="204"/>
      <c r="EL42" s="205"/>
      <c r="EM42" s="202"/>
      <c r="EN42" s="203"/>
      <c r="EO42" s="202"/>
      <c r="EP42" s="203"/>
      <c r="EQ42" s="204"/>
      <c r="ER42" s="205"/>
      <c r="ES42" s="202"/>
      <c r="ET42" s="203"/>
      <c r="EU42" s="204"/>
      <c r="EV42" s="205"/>
      <c r="EW42" s="204"/>
      <c r="EX42" s="205"/>
      <c r="EY42" s="202"/>
      <c r="EZ42" s="203"/>
      <c r="FA42" s="202"/>
      <c r="FB42" s="203"/>
      <c r="FC42" s="202"/>
      <c r="FD42" s="203"/>
      <c r="FE42" s="204"/>
      <c r="FF42" s="206"/>
      <c r="FG42" s="204"/>
      <c r="FH42" s="199"/>
      <c r="FI42" s="204"/>
      <c r="FJ42" s="199"/>
      <c r="FK42" s="204"/>
      <c r="FL42" s="199"/>
      <c r="FM42" s="204"/>
      <c r="FN42" s="199"/>
      <c r="FO42" s="202">
        <f>IFERROR(__xludf.DUMMYFUNCTION("""COMPUTED_VALUE"""),8.5)</f>
        <v>8.5</v>
      </c>
      <c r="FP42" s="199"/>
      <c r="FQ42" s="202">
        <f>IFERROR(__xludf.DUMMYFUNCTION("""COMPUTED_VALUE"""),8.5)</f>
        <v>8.5</v>
      </c>
      <c r="FR42" s="199"/>
      <c r="FS42" s="204"/>
      <c r="FT42" s="199"/>
      <c r="FU42" s="204"/>
      <c r="FV42" s="199"/>
      <c r="FW42" s="204">
        <f>IFERROR(__xludf.DUMMYFUNCTION("""COMPUTED_VALUE"""),10.0)</f>
        <v>10</v>
      </c>
      <c r="FX42" s="206"/>
      <c r="FY42" s="204">
        <f>IFERROR(__xludf.DUMMYFUNCTION("""COMPUTED_VALUE"""),10.0)</f>
        <v>10</v>
      </c>
      <c r="FZ42" s="206"/>
      <c r="GA42" s="204"/>
      <c r="GB42" s="199"/>
      <c r="GC42" s="202"/>
      <c r="GD42" s="199"/>
      <c r="GE42" s="202"/>
      <c r="GF42" s="199"/>
      <c r="GG42" s="204"/>
      <c r="GH42" s="199"/>
      <c r="GI42" s="202"/>
      <c r="GJ42" s="199"/>
      <c r="GK42" s="158"/>
      <c r="GL42" s="159" t="str">
        <f t="shared" si="31"/>
        <v>Daniel Dubecký</v>
      </c>
      <c r="GM42" s="202"/>
      <c r="GN42" s="203"/>
      <c r="GO42" s="202"/>
      <c r="GP42" s="203"/>
      <c r="GQ42" s="204"/>
      <c r="GR42" s="205"/>
      <c r="GS42" s="204"/>
      <c r="GT42" s="205"/>
      <c r="GU42" s="202"/>
      <c r="GV42" s="203"/>
      <c r="GW42" s="204"/>
      <c r="GX42" s="205"/>
      <c r="GY42" s="202"/>
      <c r="GZ42" s="203"/>
      <c r="HA42" s="202"/>
      <c r="HB42" s="203"/>
      <c r="HC42" s="204"/>
      <c r="HD42" s="205"/>
      <c r="HE42" s="202"/>
      <c r="HF42" s="203"/>
      <c r="HG42" s="204"/>
      <c r="HH42" s="205"/>
      <c r="HI42" s="204"/>
      <c r="HJ42" s="205"/>
      <c r="HK42" s="202"/>
      <c r="HL42" s="203"/>
      <c r="HM42" s="202"/>
      <c r="HN42" s="203"/>
      <c r="HO42" s="202"/>
      <c r="HP42" s="203"/>
      <c r="HQ42" s="204"/>
      <c r="HR42" s="206"/>
      <c r="HS42" s="204"/>
      <c r="HT42" s="199"/>
      <c r="HU42" s="204"/>
      <c r="HV42" s="199"/>
      <c r="HW42" s="204"/>
      <c r="HX42" s="199"/>
      <c r="HY42" s="204"/>
      <c r="HZ42" s="199"/>
      <c r="IA42" s="202"/>
      <c r="IB42" s="199"/>
      <c r="IC42" s="202"/>
      <c r="ID42" s="199"/>
      <c r="IE42" s="204"/>
      <c r="IF42" s="199"/>
      <c r="IG42" s="204"/>
      <c r="IH42" s="199"/>
      <c r="II42" s="204"/>
      <c r="IJ42" s="206"/>
      <c r="IK42" s="204"/>
      <c r="IL42" s="206"/>
      <c r="IM42" s="204"/>
      <c r="IN42" s="199"/>
      <c r="IO42" s="202"/>
      <c r="IP42" s="199"/>
      <c r="IQ42" s="202"/>
      <c r="IR42" s="199"/>
      <c r="IS42" s="204"/>
      <c r="IT42" s="199"/>
      <c r="IU42" s="202"/>
      <c r="IV42" s="199"/>
    </row>
    <row r="43">
      <c r="A43" s="214">
        <f>IFERROR(__xludf.DUMMYFUNCTION("""COMPUTED_VALUE"""),100.0)</f>
        <v>100</v>
      </c>
      <c r="B43" s="159" t="str">
        <f t="shared" si="28"/>
        <v>Nikola Adamová</v>
      </c>
      <c r="C43" s="173">
        <f t="shared" ref="C43:BL43" si="34">BO43+EA43+GM43</f>
        <v>0</v>
      </c>
      <c r="D43" s="173">
        <f t="shared" si="34"/>
        <v>0</v>
      </c>
      <c r="E43" s="173">
        <f t="shared" si="34"/>
        <v>0</v>
      </c>
      <c r="F43" s="173">
        <f t="shared" si="34"/>
        <v>0</v>
      </c>
      <c r="G43" s="173">
        <f t="shared" si="34"/>
        <v>0</v>
      </c>
      <c r="H43" s="173">
        <f t="shared" si="34"/>
        <v>0</v>
      </c>
      <c r="I43" s="173">
        <f t="shared" si="34"/>
        <v>0</v>
      </c>
      <c r="J43" s="173">
        <f t="shared" si="34"/>
        <v>0</v>
      </c>
      <c r="K43" s="173">
        <f t="shared" si="34"/>
        <v>0</v>
      </c>
      <c r="L43" s="173">
        <f t="shared" si="34"/>
        <v>0</v>
      </c>
      <c r="M43" s="173">
        <f t="shared" si="34"/>
        <v>0</v>
      </c>
      <c r="N43" s="173">
        <f t="shared" si="34"/>
        <v>0</v>
      </c>
      <c r="O43" s="173">
        <f t="shared" si="34"/>
        <v>0</v>
      </c>
      <c r="P43" s="173">
        <f t="shared" si="34"/>
        <v>0</v>
      </c>
      <c r="Q43" s="173">
        <f t="shared" si="34"/>
        <v>0</v>
      </c>
      <c r="R43" s="173">
        <f t="shared" si="34"/>
        <v>0</v>
      </c>
      <c r="S43" s="173">
        <f t="shared" si="34"/>
        <v>0</v>
      </c>
      <c r="T43" s="173">
        <f t="shared" si="34"/>
        <v>0</v>
      </c>
      <c r="U43" s="173">
        <f t="shared" si="34"/>
        <v>0</v>
      </c>
      <c r="V43" s="173">
        <f t="shared" si="34"/>
        <v>0</v>
      </c>
      <c r="W43" s="173">
        <f t="shared" si="34"/>
        <v>0</v>
      </c>
      <c r="X43" s="173">
        <f t="shared" si="34"/>
        <v>0</v>
      </c>
      <c r="Y43" s="173">
        <f t="shared" si="34"/>
        <v>0</v>
      </c>
      <c r="Z43" s="173">
        <f t="shared" si="34"/>
        <v>0</v>
      </c>
      <c r="AA43" s="173">
        <f t="shared" si="34"/>
        <v>0</v>
      </c>
      <c r="AB43" s="173">
        <f t="shared" si="34"/>
        <v>0</v>
      </c>
      <c r="AC43" s="173">
        <f t="shared" si="34"/>
        <v>0</v>
      </c>
      <c r="AD43" s="173">
        <f t="shared" si="34"/>
        <v>0</v>
      </c>
      <c r="AE43" s="173">
        <f t="shared" si="34"/>
        <v>0</v>
      </c>
      <c r="AF43" s="173">
        <f t="shared" si="34"/>
        <v>0</v>
      </c>
      <c r="AG43" s="173">
        <f t="shared" si="34"/>
        <v>0</v>
      </c>
      <c r="AH43" s="173">
        <f t="shared" si="34"/>
        <v>0</v>
      </c>
      <c r="AI43" s="173">
        <f t="shared" si="34"/>
        <v>0</v>
      </c>
      <c r="AJ43" s="173">
        <f t="shared" si="34"/>
        <v>0</v>
      </c>
      <c r="AK43" s="173">
        <f t="shared" si="34"/>
        <v>0</v>
      </c>
      <c r="AL43" s="173">
        <f t="shared" si="34"/>
        <v>0</v>
      </c>
      <c r="AM43" s="173">
        <f t="shared" si="34"/>
        <v>0</v>
      </c>
      <c r="AN43" s="173">
        <f t="shared" si="34"/>
        <v>0</v>
      </c>
      <c r="AO43" s="173">
        <f t="shared" si="34"/>
        <v>0</v>
      </c>
      <c r="AP43" s="173">
        <f t="shared" si="34"/>
        <v>0</v>
      </c>
      <c r="AQ43" s="173">
        <f t="shared" si="34"/>
        <v>0</v>
      </c>
      <c r="AR43" s="173">
        <f t="shared" si="34"/>
        <v>0</v>
      </c>
      <c r="AS43" s="173">
        <f t="shared" si="34"/>
        <v>0</v>
      </c>
      <c r="AT43" s="173">
        <f t="shared" si="34"/>
        <v>0</v>
      </c>
      <c r="AU43" s="173">
        <f t="shared" si="34"/>
        <v>0</v>
      </c>
      <c r="AV43" s="173">
        <f t="shared" si="34"/>
        <v>0</v>
      </c>
      <c r="AW43" s="173">
        <f t="shared" si="34"/>
        <v>0</v>
      </c>
      <c r="AX43" s="173">
        <f t="shared" si="34"/>
        <v>0</v>
      </c>
      <c r="AY43" s="173">
        <f t="shared" si="34"/>
        <v>0</v>
      </c>
      <c r="AZ43" s="173">
        <f t="shared" si="34"/>
        <v>0</v>
      </c>
      <c r="BA43" s="173">
        <f t="shared" si="34"/>
        <v>0</v>
      </c>
      <c r="BB43" s="173">
        <f t="shared" si="34"/>
        <v>0</v>
      </c>
      <c r="BC43" s="173">
        <f t="shared" si="34"/>
        <v>0</v>
      </c>
      <c r="BD43" s="173">
        <f t="shared" si="34"/>
        <v>0</v>
      </c>
      <c r="BE43" s="173">
        <f t="shared" si="34"/>
        <v>0</v>
      </c>
      <c r="BF43" s="173">
        <f t="shared" si="34"/>
        <v>0</v>
      </c>
      <c r="BG43" s="173">
        <f t="shared" si="34"/>
        <v>0</v>
      </c>
      <c r="BH43" s="173">
        <f t="shared" si="34"/>
        <v>0</v>
      </c>
      <c r="BI43" s="173">
        <f t="shared" si="34"/>
        <v>0</v>
      </c>
      <c r="BJ43" s="173">
        <f t="shared" si="34"/>
        <v>0</v>
      </c>
      <c r="BK43" s="173">
        <f t="shared" si="34"/>
        <v>0</v>
      </c>
      <c r="BL43" s="173">
        <f t="shared" si="34"/>
        <v>0</v>
      </c>
      <c r="BM43" s="158"/>
      <c r="BN43" s="159" t="str">
        <f>IFERROR(__xludf.DUMMYFUNCTION("""COMPUTED_VALUE"""),"Nikola Adamová")</f>
        <v>Nikola Adamová</v>
      </c>
      <c r="BO43" s="174"/>
      <c r="BP43" s="175"/>
      <c r="BQ43" s="174"/>
      <c r="BR43" s="175"/>
      <c r="BS43" s="174"/>
      <c r="BT43" s="175"/>
      <c r="BU43" s="174"/>
      <c r="BV43" s="175"/>
      <c r="BW43" s="174"/>
      <c r="BX43" s="175"/>
      <c r="BY43" s="174"/>
      <c r="BZ43" s="175"/>
      <c r="CA43" s="174"/>
      <c r="CB43" s="175"/>
      <c r="CC43" s="174"/>
      <c r="CD43" s="175"/>
      <c r="CE43" s="174"/>
      <c r="CF43" s="175"/>
      <c r="CG43" s="174"/>
      <c r="CH43" s="175"/>
      <c r="CI43" s="174"/>
      <c r="CJ43" s="175"/>
      <c r="CK43" s="174"/>
      <c r="CL43" s="175"/>
      <c r="CM43" s="174"/>
      <c r="CN43" s="175"/>
      <c r="CO43" s="174"/>
      <c r="CP43" s="175"/>
      <c r="CQ43" s="174"/>
      <c r="CR43" s="175"/>
      <c r="CS43" s="174"/>
      <c r="CT43" s="173"/>
      <c r="CU43" s="174"/>
      <c r="CV43" s="173"/>
      <c r="CW43" s="174"/>
      <c r="CX43" s="173"/>
      <c r="CY43" s="174"/>
      <c r="CZ43" s="173"/>
      <c r="DA43" s="174"/>
      <c r="DB43" s="173"/>
      <c r="DC43" s="174"/>
      <c r="DD43" s="173"/>
      <c r="DE43" s="174"/>
      <c r="DF43" s="173"/>
      <c r="DG43" s="174"/>
      <c r="DH43" s="173"/>
      <c r="DI43" s="174"/>
      <c r="DJ43" s="173"/>
      <c r="DK43" s="174"/>
      <c r="DL43" s="173"/>
      <c r="DM43" s="174"/>
      <c r="DN43" s="173"/>
      <c r="DO43" s="174"/>
      <c r="DP43" s="173"/>
      <c r="DQ43" s="174"/>
      <c r="DR43" s="173"/>
      <c r="DS43" s="174"/>
      <c r="DT43" s="173"/>
      <c r="DU43" s="174"/>
      <c r="DV43" s="173"/>
      <c r="DW43" s="174"/>
      <c r="DX43" s="173"/>
      <c r="DY43" s="158"/>
      <c r="DZ43" s="159" t="str">
        <f t="shared" si="30"/>
        <v>Nikola Adamová</v>
      </c>
      <c r="EA43" s="202"/>
      <c r="EB43" s="203"/>
      <c r="EC43" s="202"/>
      <c r="ED43" s="203"/>
      <c r="EE43" s="202"/>
      <c r="EF43" s="203"/>
      <c r="EG43" s="202"/>
      <c r="EH43" s="203"/>
      <c r="EI43" s="202"/>
      <c r="EJ43" s="203"/>
      <c r="EK43" s="202"/>
      <c r="EL43" s="203"/>
      <c r="EM43" s="202"/>
      <c r="EN43" s="203"/>
      <c r="EO43" s="202"/>
      <c r="EP43" s="203"/>
      <c r="EQ43" s="202"/>
      <c r="ER43" s="203"/>
      <c r="ES43" s="202"/>
      <c r="ET43" s="203"/>
      <c r="EU43" s="202"/>
      <c r="EV43" s="203"/>
      <c r="EW43" s="202"/>
      <c r="EX43" s="203"/>
      <c r="EY43" s="202"/>
      <c r="EZ43" s="203"/>
      <c r="FA43" s="202"/>
      <c r="FB43" s="203"/>
      <c r="FC43" s="202"/>
      <c r="FD43" s="203"/>
      <c r="FE43" s="202"/>
      <c r="FF43" s="199"/>
      <c r="FG43" s="202"/>
      <c r="FH43" s="199"/>
      <c r="FI43" s="202"/>
      <c r="FJ43" s="199"/>
      <c r="FK43" s="202"/>
      <c r="FL43" s="199"/>
      <c r="FM43" s="202"/>
      <c r="FN43" s="199"/>
      <c r="FO43" s="202"/>
      <c r="FP43" s="199"/>
      <c r="FQ43" s="202"/>
      <c r="FR43" s="199"/>
      <c r="FS43" s="202"/>
      <c r="FT43" s="199"/>
      <c r="FU43" s="202"/>
      <c r="FV43" s="199"/>
      <c r="FW43" s="202"/>
      <c r="FX43" s="199"/>
      <c r="FY43" s="202"/>
      <c r="FZ43" s="199"/>
      <c r="GA43" s="202"/>
      <c r="GB43" s="199"/>
      <c r="GC43" s="202"/>
      <c r="GD43" s="199"/>
      <c r="GE43" s="202"/>
      <c r="GF43" s="199"/>
      <c r="GG43" s="202"/>
      <c r="GH43" s="199"/>
      <c r="GI43" s="202"/>
      <c r="GJ43" s="199"/>
      <c r="GK43" s="158"/>
      <c r="GL43" s="159" t="str">
        <f t="shared" si="31"/>
        <v>Nikola Adamová</v>
      </c>
      <c r="GM43" s="202"/>
      <c r="GN43" s="203"/>
      <c r="GO43" s="202"/>
      <c r="GP43" s="203"/>
      <c r="GQ43" s="202"/>
      <c r="GR43" s="203"/>
      <c r="GS43" s="202"/>
      <c r="GT43" s="203"/>
      <c r="GU43" s="202"/>
      <c r="GV43" s="203"/>
      <c r="GW43" s="202"/>
      <c r="GX43" s="203"/>
      <c r="GY43" s="202"/>
      <c r="GZ43" s="203"/>
      <c r="HA43" s="202"/>
      <c r="HB43" s="203"/>
      <c r="HC43" s="202"/>
      <c r="HD43" s="203"/>
      <c r="HE43" s="202"/>
      <c r="HF43" s="203"/>
      <c r="HG43" s="202"/>
      <c r="HH43" s="203"/>
      <c r="HI43" s="202"/>
      <c r="HJ43" s="203"/>
      <c r="HK43" s="202"/>
      <c r="HL43" s="203"/>
      <c r="HM43" s="202"/>
      <c r="HN43" s="203"/>
      <c r="HO43" s="202"/>
      <c r="HP43" s="203"/>
      <c r="HQ43" s="202"/>
      <c r="HR43" s="199"/>
      <c r="HS43" s="202"/>
      <c r="HT43" s="199"/>
      <c r="HU43" s="202"/>
      <c r="HV43" s="199"/>
      <c r="HW43" s="202"/>
      <c r="HX43" s="199"/>
      <c r="HY43" s="202"/>
      <c r="HZ43" s="199"/>
      <c r="IA43" s="202"/>
      <c r="IB43" s="199"/>
      <c r="IC43" s="202"/>
      <c r="ID43" s="199"/>
      <c r="IE43" s="202"/>
      <c r="IF43" s="199"/>
      <c r="IG43" s="202"/>
      <c r="IH43" s="199"/>
      <c r="II43" s="202"/>
      <c r="IJ43" s="199"/>
      <c r="IK43" s="202"/>
      <c r="IL43" s="199"/>
      <c r="IM43" s="202"/>
      <c r="IN43" s="199"/>
      <c r="IO43" s="202"/>
      <c r="IP43" s="199"/>
      <c r="IQ43" s="202"/>
      <c r="IR43" s="199"/>
      <c r="IS43" s="202"/>
      <c r="IT43" s="199"/>
      <c r="IU43" s="202"/>
      <c r="IV43" s="199"/>
    </row>
    <row r="44">
      <c r="A44" s="214">
        <f>IFERROR(__xludf.DUMMYFUNCTION("""COMPUTED_VALUE"""),100.0)</f>
        <v>100</v>
      </c>
      <c r="B44" s="159" t="str">
        <f t="shared" si="28"/>
        <v>Václav Černý</v>
      </c>
      <c r="C44" s="173">
        <f t="shared" ref="C44:BL44" si="35">BO44+EA44+GM44</f>
        <v>14</v>
      </c>
      <c r="D44" s="173">
        <f t="shared" si="35"/>
        <v>0</v>
      </c>
      <c r="E44" s="173">
        <f t="shared" si="35"/>
        <v>0</v>
      </c>
      <c r="F44" s="173">
        <f t="shared" si="35"/>
        <v>0</v>
      </c>
      <c r="G44" s="173">
        <f t="shared" si="35"/>
        <v>0</v>
      </c>
      <c r="H44" s="173">
        <f t="shared" si="35"/>
        <v>0</v>
      </c>
      <c r="I44" s="173">
        <f t="shared" si="35"/>
        <v>0</v>
      </c>
      <c r="J44" s="173">
        <f t="shared" si="35"/>
        <v>0</v>
      </c>
      <c r="K44" s="173">
        <f t="shared" si="35"/>
        <v>0</v>
      </c>
      <c r="L44" s="173">
        <f t="shared" si="35"/>
        <v>0</v>
      </c>
      <c r="M44" s="173">
        <f t="shared" si="35"/>
        <v>0</v>
      </c>
      <c r="N44" s="173">
        <f t="shared" si="35"/>
        <v>0</v>
      </c>
      <c r="O44" s="173">
        <f t="shared" si="35"/>
        <v>0</v>
      </c>
      <c r="P44" s="173">
        <f t="shared" si="35"/>
        <v>0</v>
      </c>
      <c r="Q44" s="173">
        <f t="shared" si="35"/>
        <v>0</v>
      </c>
      <c r="R44" s="173">
        <f t="shared" si="35"/>
        <v>0</v>
      </c>
      <c r="S44" s="173">
        <f t="shared" si="35"/>
        <v>0</v>
      </c>
      <c r="T44" s="173">
        <f t="shared" si="35"/>
        <v>0</v>
      </c>
      <c r="U44" s="173">
        <f t="shared" si="35"/>
        <v>0</v>
      </c>
      <c r="V44" s="173">
        <f t="shared" si="35"/>
        <v>0</v>
      </c>
      <c r="W44" s="173">
        <f t="shared" si="35"/>
        <v>2</v>
      </c>
      <c r="X44" s="173">
        <f t="shared" si="35"/>
        <v>0</v>
      </c>
      <c r="Y44" s="173">
        <f t="shared" si="35"/>
        <v>0</v>
      </c>
      <c r="Z44" s="173">
        <f t="shared" si="35"/>
        <v>0</v>
      </c>
      <c r="AA44" s="173">
        <f t="shared" si="35"/>
        <v>0</v>
      </c>
      <c r="AB44" s="173">
        <f t="shared" si="35"/>
        <v>0</v>
      </c>
      <c r="AC44" s="173">
        <f t="shared" si="35"/>
        <v>0</v>
      </c>
      <c r="AD44" s="173">
        <f t="shared" si="35"/>
        <v>0</v>
      </c>
      <c r="AE44" s="173">
        <f t="shared" si="35"/>
        <v>0</v>
      </c>
      <c r="AF44" s="173">
        <f t="shared" si="35"/>
        <v>0</v>
      </c>
      <c r="AG44" s="173">
        <f t="shared" si="35"/>
        <v>0</v>
      </c>
      <c r="AH44" s="173">
        <f t="shared" si="35"/>
        <v>0</v>
      </c>
      <c r="AI44" s="173">
        <f t="shared" si="35"/>
        <v>0</v>
      </c>
      <c r="AJ44" s="173">
        <f t="shared" si="35"/>
        <v>0</v>
      </c>
      <c r="AK44" s="173">
        <f t="shared" si="35"/>
        <v>0</v>
      </c>
      <c r="AL44" s="173">
        <f t="shared" si="35"/>
        <v>0</v>
      </c>
      <c r="AM44" s="173">
        <f t="shared" si="35"/>
        <v>0</v>
      </c>
      <c r="AN44" s="173">
        <f t="shared" si="35"/>
        <v>0</v>
      </c>
      <c r="AO44" s="173">
        <f t="shared" si="35"/>
        <v>0</v>
      </c>
      <c r="AP44" s="173">
        <f t="shared" si="35"/>
        <v>0</v>
      </c>
      <c r="AQ44" s="173">
        <f t="shared" si="35"/>
        <v>0</v>
      </c>
      <c r="AR44" s="173">
        <f t="shared" si="35"/>
        <v>0</v>
      </c>
      <c r="AS44" s="173">
        <f t="shared" si="35"/>
        <v>0</v>
      </c>
      <c r="AT44" s="173">
        <f t="shared" si="35"/>
        <v>0</v>
      </c>
      <c r="AU44" s="173">
        <f t="shared" si="35"/>
        <v>0</v>
      </c>
      <c r="AV44" s="173">
        <f t="shared" si="35"/>
        <v>0</v>
      </c>
      <c r="AW44" s="173">
        <f t="shared" si="35"/>
        <v>0</v>
      </c>
      <c r="AX44" s="173">
        <f t="shared" si="35"/>
        <v>0</v>
      </c>
      <c r="AY44" s="173">
        <f t="shared" si="35"/>
        <v>0</v>
      </c>
      <c r="AZ44" s="173">
        <f t="shared" si="35"/>
        <v>0</v>
      </c>
      <c r="BA44" s="173">
        <f t="shared" si="35"/>
        <v>0</v>
      </c>
      <c r="BB44" s="173">
        <f t="shared" si="35"/>
        <v>0</v>
      </c>
      <c r="BC44" s="173">
        <f t="shared" si="35"/>
        <v>0</v>
      </c>
      <c r="BD44" s="173">
        <f t="shared" si="35"/>
        <v>0</v>
      </c>
      <c r="BE44" s="173">
        <f t="shared" si="35"/>
        <v>0</v>
      </c>
      <c r="BF44" s="173">
        <f t="shared" si="35"/>
        <v>0</v>
      </c>
      <c r="BG44" s="173">
        <f t="shared" si="35"/>
        <v>0</v>
      </c>
      <c r="BH44" s="173">
        <f t="shared" si="35"/>
        <v>0</v>
      </c>
      <c r="BI44" s="173">
        <f t="shared" si="35"/>
        <v>0</v>
      </c>
      <c r="BJ44" s="173">
        <f t="shared" si="35"/>
        <v>0</v>
      </c>
      <c r="BK44" s="173">
        <f t="shared" si="35"/>
        <v>0</v>
      </c>
      <c r="BL44" s="173">
        <f t="shared" si="35"/>
        <v>0</v>
      </c>
      <c r="BM44" s="158"/>
      <c r="BN44" s="159" t="str">
        <f>IFERROR(__xludf.DUMMYFUNCTION("""COMPUTED_VALUE"""),"Václav Černý")</f>
        <v>Václav Černý</v>
      </c>
      <c r="BO44" s="174"/>
      <c r="BP44" s="175"/>
      <c r="BQ44" s="174"/>
      <c r="BR44" s="175"/>
      <c r="BS44" s="174"/>
      <c r="BT44" s="175"/>
      <c r="BU44" s="174"/>
      <c r="BV44" s="175"/>
      <c r="BW44" s="174"/>
      <c r="BX44" s="175"/>
      <c r="BY44" s="174"/>
      <c r="BZ44" s="175"/>
      <c r="CA44" s="174"/>
      <c r="CB44" s="175"/>
      <c r="CC44" s="174"/>
      <c r="CD44" s="175"/>
      <c r="CE44" s="174"/>
      <c r="CF44" s="175"/>
      <c r="CG44" s="174"/>
      <c r="CH44" s="175"/>
      <c r="CI44" s="174"/>
      <c r="CJ44" s="175"/>
      <c r="CK44" s="174"/>
      <c r="CL44" s="175"/>
      <c r="CM44" s="174"/>
      <c r="CN44" s="175"/>
      <c r="CO44" s="174"/>
      <c r="CP44" s="175"/>
      <c r="CQ44" s="174"/>
      <c r="CR44" s="175"/>
      <c r="CS44" s="174"/>
      <c r="CT44" s="173"/>
      <c r="CU44" s="174"/>
      <c r="CV44" s="173"/>
      <c r="CW44" s="174"/>
      <c r="CX44" s="173"/>
      <c r="CY44" s="174"/>
      <c r="CZ44" s="173"/>
      <c r="DA44" s="174"/>
      <c r="DB44" s="173"/>
      <c r="DC44" s="174"/>
      <c r="DD44" s="173"/>
      <c r="DE44" s="174"/>
      <c r="DF44" s="173"/>
      <c r="DG44" s="174"/>
      <c r="DH44" s="173"/>
      <c r="DI44" s="174"/>
      <c r="DJ44" s="173"/>
      <c r="DK44" s="174"/>
      <c r="DL44" s="173"/>
      <c r="DM44" s="174"/>
      <c r="DN44" s="173"/>
      <c r="DO44" s="174"/>
      <c r="DP44" s="173"/>
      <c r="DQ44" s="174"/>
      <c r="DR44" s="173"/>
      <c r="DS44" s="174"/>
      <c r="DT44" s="173"/>
      <c r="DU44" s="174"/>
      <c r="DV44" s="173"/>
      <c r="DW44" s="174"/>
      <c r="DX44" s="173"/>
      <c r="DY44" s="158"/>
      <c r="DZ44" s="159" t="str">
        <f t="shared" si="30"/>
        <v>Václav Černý</v>
      </c>
      <c r="EA44" s="202"/>
      <c r="EB44" s="203"/>
      <c r="EC44" s="202"/>
      <c r="ED44" s="203"/>
      <c r="EE44" s="202"/>
      <c r="EF44" s="203"/>
      <c r="EG44" s="202"/>
      <c r="EH44" s="203"/>
      <c r="EI44" s="202"/>
      <c r="EJ44" s="203"/>
      <c r="EK44" s="202"/>
      <c r="EL44" s="203"/>
      <c r="EM44" s="202"/>
      <c r="EN44" s="203"/>
      <c r="EO44" s="202"/>
      <c r="EP44" s="203"/>
      <c r="EQ44" s="202"/>
      <c r="ER44" s="203"/>
      <c r="ES44" s="202"/>
      <c r="ET44" s="203"/>
      <c r="EU44" s="202">
        <f>IFERROR(__xludf.DUMMYFUNCTION("""COMPUTED_VALUE"""),2.0)</f>
        <v>2</v>
      </c>
      <c r="EV44" s="203"/>
      <c r="EW44" s="202"/>
      <c r="EX44" s="203"/>
      <c r="EY44" s="202"/>
      <c r="EZ44" s="203"/>
      <c r="FA44" s="202"/>
      <c r="FB44" s="203"/>
      <c r="FC44" s="202"/>
      <c r="FD44" s="203"/>
      <c r="FE44" s="202"/>
      <c r="FF44" s="199"/>
      <c r="FG44" s="202"/>
      <c r="FH44" s="199"/>
      <c r="FI44" s="202"/>
      <c r="FJ44" s="199"/>
      <c r="FK44" s="202"/>
      <c r="FL44" s="199"/>
      <c r="FM44" s="202"/>
      <c r="FN44" s="199"/>
      <c r="FO44" s="202"/>
      <c r="FP44" s="199"/>
      <c r="FQ44" s="202"/>
      <c r="FR44" s="199"/>
      <c r="FS44" s="202"/>
      <c r="FT44" s="199"/>
      <c r="FU44" s="202"/>
      <c r="FV44" s="199"/>
      <c r="FW44" s="202"/>
      <c r="FX44" s="199"/>
      <c r="FY44" s="202"/>
      <c r="FZ44" s="199"/>
      <c r="GA44" s="202"/>
      <c r="GB44" s="199"/>
      <c r="GC44" s="202"/>
      <c r="GD44" s="199"/>
      <c r="GE44" s="202"/>
      <c r="GF44" s="199"/>
      <c r="GG44" s="202"/>
      <c r="GH44" s="199"/>
      <c r="GI44" s="202"/>
      <c r="GJ44" s="199"/>
      <c r="GK44" s="158"/>
      <c r="GL44" s="159" t="str">
        <f t="shared" si="31"/>
        <v>Václav Černý</v>
      </c>
      <c r="GM44" s="202">
        <f>IFERROR(__xludf.DUMMYFUNCTION("""COMPUTED_VALUE"""),14.0)</f>
        <v>14</v>
      </c>
      <c r="GN44" s="203"/>
      <c r="GO44" s="202"/>
      <c r="GP44" s="203"/>
      <c r="GQ44" s="202"/>
      <c r="GR44" s="203"/>
      <c r="GS44" s="202"/>
      <c r="GT44" s="203"/>
      <c r="GU44" s="202"/>
      <c r="GV44" s="203"/>
      <c r="GW44" s="202"/>
      <c r="GX44" s="203"/>
      <c r="GY44" s="202"/>
      <c r="GZ44" s="203"/>
      <c r="HA44" s="202"/>
      <c r="HB44" s="203"/>
      <c r="HC44" s="202"/>
      <c r="HD44" s="203"/>
      <c r="HE44" s="202"/>
      <c r="HF44" s="203"/>
      <c r="HG44" s="202"/>
      <c r="HH44" s="203"/>
      <c r="HI44" s="202"/>
      <c r="HJ44" s="203"/>
      <c r="HK44" s="202"/>
      <c r="HL44" s="203"/>
      <c r="HM44" s="202"/>
      <c r="HN44" s="203"/>
      <c r="HO44" s="202"/>
      <c r="HP44" s="203"/>
      <c r="HQ44" s="202"/>
      <c r="HR44" s="199"/>
      <c r="HS44" s="202"/>
      <c r="HT44" s="199"/>
      <c r="HU44" s="202"/>
      <c r="HV44" s="199"/>
      <c r="HW44" s="202"/>
      <c r="HX44" s="199"/>
      <c r="HY44" s="202"/>
      <c r="HZ44" s="199"/>
      <c r="IA44" s="202"/>
      <c r="IB44" s="199"/>
      <c r="IC44" s="202"/>
      <c r="ID44" s="199"/>
      <c r="IE44" s="202"/>
      <c r="IF44" s="199"/>
      <c r="IG44" s="202"/>
      <c r="IH44" s="199"/>
      <c r="II44" s="202"/>
      <c r="IJ44" s="199"/>
      <c r="IK44" s="202"/>
      <c r="IL44" s="199"/>
      <c r="IM44" s="202"/>
      <c r="IN44" s="199"/>
      <c r="IO44" s="202"/>
      <c r="IP44" s="199"/>
      <c r="IQ44" s="202"/>
      <c r="IR44" s="199"/>
      <c r="IS44" s="202"/>
      <c r="IT44" s="199"/>
      <c r="IU44" s="202"/>
      <c r="IV44" s="199"/>
    </row>
    <row r="45">
      <c r="A45" s="214">
        <f>IFERROR(__xludf.DUMMYFUNCTION("""COMPUTED_VALUE"""),100.0)</f>
        <v>100</v>
      </c>
      <c r="B45" s="159" t="str">
        <f t="shared" si="28"/>
        <v>Vojtěch Vrzoň</v>
      </c>
      <c r="C45" s="173">
        <f t="shared" ref="C45:BL45" si="36">BO45+EA45+GM45</f>
        <v>0</v>
      </c>
      <c r="D45" s="173">
        <f t="shared" si="36"/>
        <v>0</v>
      </c>
      <c r="E45" s="173">
        <f t="shared" si="36"/>
        <v>0</v>
      </c>
      <c r="F45" s="173">
        <f t="shared" si="36"/>
        <v>0</v>
      </c>
      <c r="G45" s="173">
        <f t="shared" si="36"/>
        <v>0</v>
      </c>
      <c r="H45" s="173">
        <f t="shared" si="36"/>
        <v>0</v>
      </c>
      <c r="I45" s="173">
        <f t="shared" si="36"/>
        <v>0</v>
      </c>
      <c r="J45" s="173">
        <f t="shared" si="36"/>
        <v>0</v>
      </c>
      <c r="K45" s="173">
        <f t="shared" si="36"/>
        <v>0</v>
      </c>
      <c r="L45" s="173">
        <f t="shared" si="36"/>
        <v>0</v>
      </c>
      <c r="M45" s="173">
        <f t="shared" si="36"/>
        <v>0</v>
      </c>
      <c r="N45" s="173">
        <f t="shared" si="36"/>
        <v>0</v>
      </c>
      <c r="O45" s="173">
        <f t="shared" si="36"/>
        <v>0</v>
      </c>
      <c r="P45" s="173">
        <f t="shared" si="36"/>
        <v>0</v>
      </c>
      <c r="Q45" s="173">
        <f t="shared" si="36"/>
        <v>0</v>
      </c>
      <c r="R45" s="173">
        <f t="shared" si="36"/>
        <v>0</v>
      </c>
      <c r="S45" s="173">
        <f t="shared" si="36"/>
        <v>0</v>
      </c>
      <c r="T45" s="173">
        <f t="shared" si="36"/>
        <v>0</v>
      </c>
      <c r="U45" s="173">
        <f t="shared" si="36"/>
        <v>0</v>
      </c>
      <c r="V45" s="173">
        <f t="shared" si="36"/>
        <v>0</v>
      </c>
      <c r="W45" s="173">
        <f t="shared" si="36"/>
        <v>0</v>
      </c>
      <c r="X45" s="173">
        <f t="shared" si="36"/>
        <v>0</v>
      </c>
      <c r="Y45" s="173">
        <f t="shared" si="36"/>
        <v>0</v>
      </c>
      <c r="Z45" s="173">
        <f t="shared" si="36"/>
        <v>0</v>
      </c>
      <c r="AA45" s="173">
        <f t="shared" si="36"/>
        <v>0</v>
      </c>
      <c r="AB45" s="173">
        <f t="shared" si="36"/>
        <v>0</v>
      </c>
      <c r="AC45" s="173">
        <f t="shared" si="36"/>
        <v>0</v>
      </c>
      <c r="AD45" s="173">
        <f t="shared" si="36"/>
        <v>0</v>
      </c>
      <c r="AE45" s="173">
        <f t="shared" si="36"/>
        <v>0</v>
      </c>
      <c r="AF45" s="173">
        <f t="shared" si="36"/>
        <v>0</v>
      </c>
      <c r="AG45" s="173">
        <f t="shared" si="36"/>
        <v>0</v>
      </c>
      <c r="AH45" s="173">
        <f t="shared" si="36"/>
        <v>0</v>
      </c>
      <c r="AI45" s="173">
        <f t="shared" si="36"/>
        <v>0</v>
      </c>
      <c r="AJ45" s="173">
        <f t="shared" si="36"/>
        <v>0</v>
      </c>
      <c r="AK45" s="173">
        <f t="shared" si="36"/>
        <v>0</v>
      </c>
      <c r="AL45" s="173">
        <f t="shared" si="36"/>
        <v>0</v>
      </c>
      <c r="AM45" s="173">
        <f t="shared" si="36"/>
        <v>9</v>
      </c>
      <c r="AN45" s="173">
        <f t="shared" si="36"/>
        <v>0</v>
      </c>
      <c r="AO45" s="173">
        <f t="shared" si="36"/>
        <v>0</v>
      </c>
      <c r="AP45" s="173">
        <f t="shared" si="36"/>
        <v>0</v>
      </c>
      <c r="AQ45" s="173">
        <f t="shared" si="36"/>
        <v>0</v>
      </c>
      <c r="AR45" s="173">
        <f t="shared" si="36"/>
        <v>0</v>
      </c>
      <c r="AS45" s="173">
        <f t="shared" si="36"/>
        <v>0</v>
      </c>
      <c r="AT45" s="173">
        <f t="shared" si="36"/>
        <v>0</v>
      </c>
      <c r="AU45" s="173">
        <f t="shared" si="36"/>
        <v>0</v>
      </c>
      <c r="AV45" s="173">
        <f t="shared" si="36"/>
        <v>0</v>
      </c>
      <c r="AW45" s="173">
        <f t="shared" si="36"/>
        <v>0</v>
      </c>
      <c r="AX45" s="173">
        <f t="shared" si="36"/>
        <v>0</v>
      </c>
      <c r="AY45" s="173">
        <f t="shared" si="36"/>
        <v>0</v>
      </c>
      <c r="AZ45" s="173">
        <f t="shared" si="36"/>
        <v>0</v>
      </c>
      <c r="BA45" s="173">
        <f t="shared" si="36"/>
        <v>0</v>
      </c>
      <c r="BB45" s="173">
        <f t="shared" si="36"/>
        <v>0</v>
      </c>
      <c r="BC45" s="173">
        <f t="shared" si="36"/>
        <v>0</v>
      </c>
      <c r="BD45" s="173">
        <f t="shared" si="36"/>
        <v>0</v>
      </c>
      <c r="BE45" s="173">
        <f t="shared" si="36"/>
        <v>0</v>
      </c>
      <c r="BF45" s="173">
        <f t="shared" si="36"/>
        <v>0</v>
      </c>
      <c r="BG45" s="173">
        <f t="shared" si="36"/>
        <v>0</v>
      </c>
      <c r="BH45" s="173">
        <f t="shared" si="36"/>
        <v>0</v>
      </c>
      <c r="BI45" s="173">
        <f t="shared" si="36"/>
        <v>0</v>
      </c>
      <c r="BJ45" s="173">
        <f t="shared" si="36"/>
        <v>0</v>
      </c>
      <c r="BK45" s="173">
        <f t="shared" si="36"/>
        <v>0</v>
      </c>
      <c r="BL45" s="173">
        <f t="shared" si="36"/>
        <v>0</v>
      </c>
      <c r="BM45" s="158"/>
      <c r="BN45" s="159" t="str">
        <f>IFERROR(__xludf.DUMMYFUNCTION("""COMPUTED_VALUE"""),"Vojtěch Vrzoň")</f>
        <v>Vojtěch Vrzoň</v>
      </c>
      <c r="BO45" s="174"/>
      <c r="BP45" s="175"/>
      <c r="BQ45" s="174"/>
      <c r="BR45" s="175"/>
      <c r="BS45" s="174"/>
      <c r="BT45" s="175"/>
      <c r="BU45" s="174"/>
      <c r="BV45" s="175"/>
      <c r="BW45" s="174"/>
      <c r="BX45" s="175"/>
      <c r="BY45" s="174"/>
      <c r="BZ45" s="175"/>
      <c r="CA45" s="174"/>
      <c r="CB45" s="175"/>
      <c r="CC45" s="174"/>
      <c r="CD45" s="175"/>
      <c r="CE45" s="174"/>
      <c r="CF45" s="175"/>
      <c r="CG45" s="174"/>
      <c r="CH45" s="175"/>
      <c r="CI45" s="174"/>
      <c r="CJ45" s="175"/>
      <c r="CK45" s="174"/>
      <c r="CL45" s="175"/>
      <c r="CM45" s="174"/>
      <c r="CN45" s="175"/>
      <c r="CO45" s="174"/>
      <c r="CP45" s="175"/>
      <c r="CQ45" s="174"/>
      <c r="CR45" s="175"/>
      <c r="CS45" s="174"/>
      <c r="CT45" s="173"/>
      <c r="CU45" s="174"/>
      <c r="CV45" s="173"/>
      <c r="CW45" s="174"/>
      <c r="CX45" s="173"/>
      <c r="CY45" s="174"/>
      <c r="CZ45" s="173"/>
      <c r="DA45" s="174"/>
      <c r="DB45" s="173"/>
      <c r="DC45" s="174"/>
      <c r="DD45" s="173"/>
      <c r="DE45" s="174"/>
      <c r="DF45" s="173"/>
      <c r="DG45" s="174"/>
      <c r="DH45" s="173"/>
      <c r="DI45" s="174"/>
      <c r="DJ45" s="173"/>
      <c r="DK45" s="174"/>
      <c r="DL45" s="173"/>
      <c r="DM45" s="174"/>
      <c r="DN45" s="173"/>
      <c r="DO45" s="174"/>
      <c r="DP45" s="173"/>
      <c r="DQ45" s="174"/>
      <c r="DR45" s="173"/>
      <c r="DS45" s="174"/>
      <c r="DT45" s="173"/>
      <c r="DU45" s="174"/>
      <c r="DV45" s="173"/>
      <c r="DW45" s="174"/>
      <c r="DX45" s="173"/>
      <c r="DY45" s="158"/>
      <c r="DZ45" s="159" t="str">
        <f t="shared" si="30"/>
        <v>Vojtěch Vrzoň</v>
      </c>
      <c r="EA45" s="202"/>
      <c r="EB45" s="203"/>
      <c r="EC45" s="202"/>
      <c r="ED45" s="203"/>
      <c r="EE45" s="202"/>
      <c r="EF45" s="203"/>
      <c r="EG45" s="202"/>
      <c r="EH45" s="203"/>
      <c r="EI45" s="202"/>
      <c r="EJ45" s="203"/>
      <c r="EK45" s="202"/>
      <c r="EL45" s="203"/>
      <c r="EM45" s="202"/>
      <c r="EN45" s="203"/>
      <c r="EO45" s="202"/>
      <c r="EP45" s="203"/>
      <c r="EQ45" s="202"/>
      <c r="ER45" s="203"/>
      <c r="ES45" s="202"/>
      <c r="ET45" s="203"/>
      <c r="EU45" s="202"/>
      <c r="EV45" s="203"/>
      <c r="EW45" s="202"/>
      <c r="EX45" s="203"/>
      <c r="EY45" s="202"/>
      <c r="EZ45" s="203"/>
      <c r="FA45" s="202"/>
      <c r="FB45" s="203"/>
      <c r="FC45" s="202"/>
      <c r="FD45" s="203"/>
      <c r="FE45" s="202"/>
      <c r="FF45" s="199"/>
      <c r="FG45" s="202"/>
      <c r="FH45" s="199"/>
      <c r="FI45" s="202"/>
      <c r="FJ45" s="199"/>
      <c r="FK45" s="202">
        <f>IFERROR(__xludf.DUMMYFUNCTION("""COMPUTED_VALUE"""),9.0)</f>
        <v>9</v>
      </c>
      <c r="FL45" s="199"/>
      <c r="FM45" s="202"/>
      <c r="FN45" s="199"/>
      <c r="FO45" s="202"/>
      <c r="FP45" s="199"/>
      <c r="FQ45" s="202"/>
      <c r="FR45" s="199"/>
      <c r="FS45" s="202"/>
      <c r="FT45" s="199"/>
      <c r="FU45" s="202"/>
      <c r="FV45" s="199"/>
      <c r="FW45" s="202"/>
      <c r="FX45" s="199"/>
      <c r="FY45" s="202"/>
      <c r="FZ45" s="199"/>
      <c r="GA45" s="202"/>
      <c r="GB45" s="199"/>
      <c r="GC45" s="202"/>
      <c r="GD45" s="199"/>
      <c r="GE45" s="202"/>
      <c r="GF45" s="199"/>
      <c r="GG45" s="202"/>
      <c r="GH45" s="199"/>
      <c r="GI45" s="202"/>
      <c r="GJ45" s="199"/>
      <c r="GK45" s="158"/>
      <c r="GL45" s="159" t="str">
        <f t="shared" si="31"/>
        <v>Vojtěch Vrzoň</v>
      </c>
      <c r="GM45" s="202"/>
      <c r="GN45" s="203"/>
      <c r="GO45" s="202"/>
      <c r="GP45" s="203"/>
      <c r="GQ45" s="202"/>
      <c r="GR45" s="203"/>
      <c r="GS45" s="202"/>
      <c r="GT45" s="203"/>
      <c r="GU45" s="202"/>
      <c r="GV45" s="203"/>
      <c r="GW45" s="202"/>
      <c r="GX45" s="203"/>
      <c r="GY45" s="202"/>
      <c r="GZ45" s="203"/>
      <c r="HA45" s="202"/>
      <c r="HB45" s="203"/>
      <c r="HC45" s="202"/>
      <c r="HD45" s="203"/>
      <c r="HE45" s="202"/>
      <c r="HF45" s="203"/>
      <c r="HG45" s="202"/>
      <c r="HH45" s="203"/>
      <c r="HI45" s="202"/>
      <c r="HJ45" s="203"/>
      <c r="HK45" s="202"/>
      <c r="HL45" s="203"/>
      <c r="HM45" s="202"/>
      <c r="HN45" s="203"/>
      <c r="HO45" s="202"/>
      <c r="HP45" s="203"/>
      <c r="HQ45" s="202"/>
      <c r="HR45" s="199"/>
      <c r="HS45" s="202"/>
      <c r="HT45" s="199"/>
      <c r="HU45" s="202"/>
      <c r="HV45" s="199"/>
      <c r="HW45" s="202"/>
      <c r="HX45" s="199"/>
      <c r="HY45" s="202"/>
      <c r="HZ45" s="199"/>
      <c r="IA45" s="202"/>
      <c r="IB45" s="199"/>
      <c r="IC45" s="202"/>
      <c r="ID45" s="199"/>
      <c r="IE45" s="202"/>
      <c r="IF45" s="199"/>
      <c r="IG45" s="202"/>
      <c r="IH45" s="199"/>
      <c r="II45" s="202"/>
      <c r="IJ45" s="199"/>
      <c r="IK45" s="202"/>
      <c r="IL45" s="199"/>
      <c r="IM45" s="202"/>
      <c r="IN45" s="199"/>
      <c r="IO45" s="202"/>
      <c r="IP45" s="199"/>
      <c r="IQ45" s="202"/>
      <c r="IR45" s="199"/>
      <c r="IS45" s="202"/>
      <c r="IT45" s="199"/>
      <c r="IU45" s="202"/>
      <c r="IV45" s="199"/>
    </row>
    <row r="46">
      <c r="A46" s="214">
        <f>IFERROR(__xludf.DUMMYFUNCTION("""COMPUTED_VALUE"""),100.0)</f>
        <v>100</v>
      </c>
      <c r="B46" s="159" t="str">
        <f t="shared" si="28"/>
        <v>Patrik Vild</v>
      </c>
      <c r="C46" s="173">
        <f t="shared" ref="C46:BL46" si="37">BO46+EA46+GM46</f>
        <v>0</v>
      </c>
      <c r="D46" s="173">
        <f t="shared" si="37"/>
        <v>0</v>
      </c>
      <c r="E46" s="173">
        <f t="shared" si="37"/>
        <v>0</v>
      </c>
      <c r="F46" s="173">
        <f t="shared" si="37"/>
        <v>0</v>
      </c>
      <c r="G46" s="173">
        <f t="shared" si="37"/>
        <v>0</v>
      </c>
      <c r="H46" s="173">
        <f t="shared" si="37"/>
        <v>0</v>
      </c>
      <c r="I46" s="173">
        <f t="shared" si="37"/>
        <v>0</v>
      </c>
      <c r="J46" s="173">
        <f t="shared" si="37"/>
        <v>0</v>
      </c>
      <c r="K46" s="173">
        <f t="shared" si="37"/>
        <v>0</v>
      </c>
      <c r="L46" s="173">
        <f t="shared" si="37"/>
        <v>0</v>
      </c>
      <c r="M46" s="173">
        <f t="shared" si="37"/>
        <v>0</v>
      </c>
      <c r="N46" s="173">
        <f t="shared" si="37"/>
        <v>0</v>
      </c>
      <c r="O46" s="173">
        <f t="shared" si="37"/>
        <v>0</v>
      </c>
      <c r="P46" s="173">
        <f t="shared" si="37"/>
        <v>0</v>
      </c>
      <c r="Q46" s="173">
        <f t="shared" si="37"/>
        <v>0</v>
      </c>
      <c r="R46" s="173">
        <f t="shared" si="37"/>
        <v>0</v>
      </c>
      <c r="S46" s="173">
        <f t="shared" si="37"/>
        <v>0</v>
      </c>
      <c r="T46" s="173">
        <f t="shared" si="37"/>
        <v>0</v>
      </c>
      <c r="U46" s="173">
        <f t="shared" si="37"/>
        <v>0</v>
      </c>
      <c r="V46" s="173">
        <f t="shared" si="37"/>
        <v>0</v>
      </c>
      <c r="W46" s="173">
        <f t="shared" si="37"/>
        <v>0</v>
      </c>
      <c r="X46" s="173">
        <f t="shared" si="37"/>
        <v>0</v>
      </c>
      <c r="Y46" s="173">
        <f t="shared" si="37"/>
        <v>0</v>
      </c>
      <c r="Z46" s="173">
        <f t="shared" si="37"/>
        <v>0</v>
      </c>
      <c r="AA46" s="173">
        <f t="shared" si="37"/>
        <v>0</v>
      </c>
      <c r="AB46" s="173">
        <f t="shared" si="37"/>
        <v>0</v>
      </c>
      <c r="AC46" s="173">
        <f t="shared" si="37"/>
        <v>0</v>
      </c>
      <c r="AD46" s="173">
        <f t="shared" si="37"/>
        <v>0</v>
      </c>
      <c r="AE46" s="173">
        <f t="shared" si="37"/>
        <v>0</v>
      </c>
      <c r="AF46" s="173">
        <f t="shared" si="37"/>
        <v>0</v>
      </c>
      <c r="AG46" s="173">
        <f t="shared" si="37"/>
        <v>0</v>
      </c>
      <c r="AH46" s="173">
        <f t="shared" si="37"/>
        <v>0</v>
      </c>
      <c r="AI46" s="173">
        <f t="shared" si="37"/>
        <v>0</v>
      </c>
      <c r="AJ46" s="173">
        <f t="shared" si="37"/>
        <v>0</v>
      </c>
      <c r="AK46" s="173">
        <f t="shared" si="37"/>
        <v>0</v>
      </c>
      <c r="AL46" s="173">
        <f t="shared" si="37"/>
        <v>0</v>
      </c>
      <c r="AM46" s="173">
        <f t="shared" si="37"/>
        <v>0</v>
      </c>
      <c r="AN46" s="173">
        <f t="shared" si="37"/>
        <v>0</v>
      </c>
      <c r="AO46" s="173">
        <f t="shared" si="37"/>
        <v>0</v>
      </c>
      <c r="AP46" s="173">
        <f t="shared" si="37"/>
        <v>0</v>
      </c>
      <c r="AQ46" s="173">
        <f t="shared" si="37"/>
        <v>15.5</v>
      </c>
      <c r="AR46" s="173">
        <f t="shared" si="37"/>
        <v>0</v>
      </c>
      <c r="AS46" s="173">
        <f t="shared" si="37"/>
        <v>8.5</v>
      </c>
      <c r="AT46" s="173">
        <f t="shared" si="37"/>
        <v>0</v>
      </c>
      <c r="AU46" s="173">
        <f t="shared" si="37"/>
        <v>0</v>
      </c>
      <c r="AV46" s="173">
        <f t="shared" si="37"/>
        <v>0</v>
      </c>
      <c r="AW46" s="173">
        <f t="shared" si="37"/>
        <v>8</v>
      </c>
      <c r="AX46" s="173">
        <f t="shared" si="37"/>
        <v>300</v>
      </c>
      <c r="AY46" s="173">
        <f t="shared" si="37"/>
        <v>5</v>
      </c>
      <c r="AZ46" s="173">
        <f t="shared" si="37"/>
        <v>0</v>
      </c>
      <c r="BA46" s="173">
        <f t="shared" si="37"/>
        <v>0</v>
      </c>
      <c r="BB46" s="173">
        <f t="shared" si="37"/>
        <v>0</v>
      </c>
      <c r="BC46" s="173">
        <f t="shared" si="37"/>
        <v>13</v>
      </c>
      <c r="BD46" s="173">
        <f t="shared" si="37"/>
        <v>0</v>
      </c>
      <c r="BE46" s="173">
        <f t="shared" si="37"/>
        <v>0</v>
      </c>
      <c r="BF46" s="173">
        <f t="shared" si="37"/>
        <v>0</v>
      </c>
      <c r="BG46" s="173">
        <f t="shared" si="37"/>
        <v>0</v>
      </c>
      <c r="BH46" s="173">
        <f t="shared" si="37"/>
        <v>1000</v>
      </c>
      <c r="BI46" s="173">
        <f t="shared" si="37"/>
        <v>0</v>
      </c>
      <c r="BJ46" s="173">
        <f t="shared" si="37"/>
        <v>0</v>
      </c>
      <c r="BK46" s="173">
        <f t="shared" si="37"/>
        <v>0</v>
      </c>
      <c r="BL46" s="173">
        <f t="shared" si="37"/>
        <v>0</v>
      </c>
      <c r="BM46" s="158"/>
      <c r="BN46" s="159" t="str">
        <f>IFERROR(__xludf.DUMMYFUNCTION("""COMPUTED_VALUE"""),"Patrik Vild")</f>
        <v>Patrik Vild</v>
      </c>
      <c r="BO46" s="174"/>
      <c r="BP46" s="175"/>
      <c r="BQ46" s="174"/>
      <c r="BR46" s="175"/>
      <c r="BS46" s="174"/>
      <c r="BT46" s="175"/>
      <c r="BU46" s="174"/>
      <c r="BV46" s="175"/>
      <c r="BW46" s="174"/>
      <c r="BX46" s="175"/>
      <c r="BY46" s="174"/>
      <c r="BZ46" s="175"/>
      <c r="CA46" s="174"/>
      <c r="CB46" s="175"/>
      <c r="CC46" s="174"/>
      <c r="CD46" s="175"/>
      <c r="CE46" s="174"/>
      <c r="CF46" s="175"/>
      <c r="CG46" s="174"/>
      <c r="CH46" s="175"/>
      <c r="CI46" s="174"/>
      <c r="CJ46" s="175"/>
      <c r="CK46" s="174"/>
      <c r="CL46" s="175"/>
      <c r="CM46" s="174"/>
      <c r="CN46" s="175"/>
      <c r="CO46" s="174"/>
      <c r="CP46" s="175"/>
      <c r="CQ46" s="174"/>
      <c r="CR46" s="175"/>
      <c r="CS46" s="174"/>
      <c r="CT46" s="173"/>
      <c r="CU46" s="174"/>
      <c r="CV46" s="173"/>
      <c r="CW46" s="174"/>
      <c r="CX46" s="173"/>
      <c r="CY46" s="174"/>
      <c r="CZ46" s="173"/>
      <c r="DA46" s="174"/>
      <c r="DB46" s="173"/>
      <c r="DC46" s="174"/>
      <c r="DD46" s="173"/>
      <c r="DE46" s="174"/>
      <c r="DF46" s="173"/>
      <c r="DG46" s="174"/>
      <c r="DH46" s="173"/>
      <c r="DI46" s="174">
        <f>IFERROR(__xludf.DUMMYFUNCTION("""COMPUTED_VALUE"""),4.5)</f>
        <v>4.5</v>
      </c>
      <c r="DJ46" s="173">
        <f>IFERROR(__xludf.DUMMYFUNCTION("""COMPUTED_VALUE"""),300.0)</f>
        <v>300</v>
      </c>
      <c r="DK46" s="174"/>
      <c r="DL46" s="173"/>
      <c r="DM46" s="174"/>
      <c r="DN46" s="173"/>
      <c r="DO46" s="174"/>
      <c r="DP46" s="173"/>
      <c r="DQ46" s="174"/>
      <c r="DR46" s="173"/>
      <c r="DS46" s="174"/>
      <c r="DT46" s="173"/>
      <c r="DU46" s="174"/>
      <c r="DV46" s="173"/>
      <c r="DW46" s="174"/>
      <c r="DX46" s="173"/>
      <c r="DY46" s="158"/>
      <c r="DZ46" s="159" t="str">
        <f t="shared" si="30"/>
        <v>Patrik Vild</v>
      </c>
      <c r="EA46" s="202"/>
      <c r="EB46" s="203"/>
      <c r="EC46" s="202"/>
      <c r="ED46" s="203"/>
      <c r="EE46" s="202"/>
      <c r="EF46" s="203"/>
      <c r="EG46" s="202"/>
      <c r="EH46" s="203"/>
      <c r="EI46" s="202"/>
      <c r="EJ46" s="203"/>
      <c r="EK46" s="202"/>
      <c r="EL46" s="203"/>
      <c r="EM46" s="202"/>
      <c r="EN46" s="203"/>
      <c r="EO46" s="202"/>
      <c r="EP46" s="203"/>
      <c r="EQ46" s="202"/>
      <c r="ER46" s="203"/>
      <c r="ES46" s="202"/>
      <c r="ET46" s="203"/>
      <c r="EU46" s="202"/>
      <c r="EV46" s="203"/>
      <c r="EW46" s="202"/>
      <c r="EX46" s="203"/>
      <c r="EY46" s="202"/>
      <c r="EZ46" s="203"/>
      <c r="FA46" s="202"/>
      <c r="FB46" s="203"/>
      <c r="FC46" s="202"/>
      <c r="FD46" s="203"/>
      <c r="FE46" s="202"/>
      <c r="FF46" s="199"/>
      <c r="FG46" s="202"/>
      <c r="FH46" s="199"/>
      <c r="FI46" s="202"/>
      <c r="FJ46" s="199"/>
      <c r="FK46" s="202"/>
      <c r="FL46" s="199"/>
      <c r="FM46" s="202"/>
      <c r="FN46" s="199"/>
      <c r="FO46" s="202">
        <f>IFERROR(__xludf.DUMMYFUNCTION("""COMPUTED_VALUE"""),15.5)</f>
        <v>15.5</v>
      </c>
      <c r="FP46" s="199"/>
      <c r="FQ46" s="202">
        <f>IFERROR(__xludf.DUMMYFUNCTION("""COMPUTED_VALUE"""),8.5)</f>
        <v>8.5</v>
      </c>
      <c r="FR46" s="199"/>
      <c r="FS46" s="202"/>
      <c r="FT46" s="199"/>
      <c r="FU46" s="202">
        <f>IFERROR(__xludf.DUMMYFUNCTION("""COMPUTED_VALUE"""),3.5)</f>
        <v>3.5</v>
      </c>
      <c r="FV46" s="199"/>
      <c r="FW46" s="202">
        <f>IFERROR(__xludf.DUMMYFUNCTION("""COMPUTED_VALUE"""),5.0)</f>
        <v>5</v>
      </c>
      <c r="FX46" s="199"/>
      <c r="FY46" s="202"/>
      <c r="FZ46" s="199"/>
      <c r="GA46" s="202">
        <f>IFERROR(__xludf.DUMMYFUNCTION("""COMPUTED_VALUE"""),13.0)</f>
        <v>13</v>
      </c>
      <c r="GB46" s="199"/>
      <c r="GC46" s="202"/>
      <c r="GD46" s="199"/>
      <c r="GE46" s="202"/>
      <c r="GF46" s="199">
        <f>IFERROR(__xludf.DUMMYFUNCTION("""COMPUTED_VALUE"""),1000.0)</f>
        <v>1000</v>
      </c>
      <c r="GG46" s="202"/>
      <c r="GH46" s="199"/>
      <c r="GI46" s="202"/>
      <c r="GJ46" s="199"/>
      <c r="GK46" s="158"/>
      <c r="GL46" s="159" t="str">
        <f t="shared" si="31"/>
        <v>Patrik Vild</v>
      </c>
      <c r="GM46" s="202"/>
      <c r="GN46" s="203"/>
      <c r="GO46" s="202"/>
      <c r="GP46" s="203"/>
      <c r="GQ46" s="202"/>
      <c r="GR46" s="203"/>
      <c r="GS46" s="202"/>
      <c r="GT46" s="203"/>
      <c r="GU46" s="202"/>
      <c r="GV46" s="203"/>
      <c r="GW46" s="202"/>
      <c r="GX46" s="203"/>
      <c r="GY46" s="202"/>
      <c r="GZ46" s="203"/>
      <c r="HA46" s="202"/>
      <c r="HB46" s="203"/>
      <c r="HC46" s="202"/>
      <c r="HD46" s="203"/>
      <c r="HE46" s="202"/>
      <c r="HF46" s="203"/>
      <c r="HG46" s="202"/>
      <c r="HH46" s="203"/>
      <c r="HI46" s="202"/>
      <c r="HJ46" s="203"/>
      <c r="HK46" s="202"/>
      <c r="HL46" s="203"/>
      <c r="HM46" s="202"/>
      <c r="HN46" s="203"/>
      <c r="HO46" s="202"/>
      <c r="HP46" s="203"/>
      <c r="HQ46" s="202"/>
      <c r="HR46" s="199"/>
      <c r="HS46" s="202"/>
      <c r="HT46" s="199"/>
      <c r="HU46" s="202"/>
      <c r="HV46" s="199"/>
      <c r="HW46" s="202"/>
      <c r="HX46" s="199"/>
      <c r="HY46" s="202"/>
      <c r="HZ46" s="199"/>
      <c r="IA46" s="202"/>
      <c r="IB46" s="199"/>
      <c r="IC46" s="202"/>
      <c r="ID46" s="199"/>
      <c r="IE46" s="202"/>
      <c r="IF46" s="199"/>
      <c r="IG46" s="202"/>
      <c r="IH46" s="199"/>
      <c r="II46" s="202"/>
      <c r="IJ46" s="199"/>
      <c r="IK46" s="202"/>
      <c r="IL46" s="199"/>
      <c r="IM46" s="202"/>
      <c r="IN46" s="199"/>
      <c r="IO46" s="202"/>
      <c r="IP46" s="199"/>
      <c r="IQ46" s="202"/>
      <c r="IR46" s="199"/>
      <c r="IS46" s="202"/>
      <c r="IT46" s="199"/>
      <c r="IU46" s="202"/>
      <c r="IV46" s="199"/>
    </row>
    <row r="47">
      <c r="A47" s="214">
        <f>IFERROR(__xludf.DUMMYFUNCTION("""COMPUTED_VALUE"""),100.0)</f>
        <v>100</v>
      </c>
      <c r="B47" s="159" t="str">
        <f t="shared" si="28"/>
        <v>Jakub Staňo</v>
      </c>
      <c r="C47" s="173">
        <f t="shared" ref="C47:BL47" si="38">BO47+EA47+GM47</f>
        <v>7</v>
      </c>
      <c r="D47" s="173">
        <f t="shared" si="38"/>
        <v>0</v>
      </c>
      <c r="E47" s="173">
        <f t="shared" si="38"/>
        <v>5</v>
      </c>
      <c r="F47" s="173">
        <f t="shared" si="38"/>
        <v>0</v>
      </c>
      <c r="G47" s="173">
        <f t="shared" si="38"/>
        <v>7.5</v>
      </c>
      <c r="H47" s="173">
        <f t="shared" si="38"/>
        <v>0</v>
      </c>
      <c r="I47" s="173">
        <f t="shared" si="38"/>
        <v>7.5</v>
      </c>
      <c r="J47" s="173">
        <f t="shared" si="38"/>
        <v>0</v>
      </c>
      <c r="K47" s="173">
        <f t="shared" si="38"/>
        <v>0</v>
      </c>
      <c r="L47" s="173">
        <f t="shared" si="38"/>
        <v>0</v>
      </c>
      <c r="M47" s="173">
        <f t="shared" si="38"/>
        <v>0</v>
      </c>
      <c r="N47" s="173">
        <f t="shared" si="38"/>
        <v>0</v>
      </c>
      <c r="O47" s="173">
        <f t="shared" si="38"/>
        <v>7</v>
      </c>
      <c r="P47" s="173">
        <f t="shared" si="38"/>
        <v>0</v>
      </c>
      <c r="Q47" s="173">
        <f t="shared" si="38"/>
        <v>0</v>
      </c>
      <c r="R47" s="173">
        <f t="shared" si="38"/>
        <v>0</v>
      </c>
      <c r="S47" s="173">
        <f t="shared" si="38"/>
        <v>5.5</v>
      </c>
      <c r="T47" s="173">
        <f t="shared" si="38"/>
        <v>0</v>
      </c>
      <c r="U47" s="173">
        <f t="shared" si="38"/>
        <v>7</v>
      </c>
      <c r="V47" s="173">
        <f t="shared" si="38"/>
        <v>0</v>
      </c>
      <c r="W47" s="173">
        <f t="shared" si="38"/>
        <v>7</v>
      </c>
      <c r="X47" s="173">
        <f t="shared" si="38"/>
        <v>0</v>
      </c>
      <c r="Y47" s="173">
        <f t="shared" si="38"/>
        <v>0</v>
      </c>
      <c r="Z47" s="173">
        <f t="shared" si="38"/>
        <v>0</v>
      </c>
      <c r="AA47" s="173">
        <f t="shared" si="38"/>
        <v>0</v>
      </c>
      <c r="AB47" s="173">
        <f t="shared" si="38"/>
        <v>0</v>
      </c>
      <c r="AC47" s="173">
        <f t="shared" si="38"/>
        <v>5</v>
      </c>
      <c r="AD47" s="173">
        <f t="shared" si="38"/>
        <v>0</v>
      </c>
      <c r="AE47" s="173">
        <f t="shared" si="38"/>
        <v>7</v>
      </c>
      <c r="AF47" s="173">
        <f t="shared" si="38"/>
        <v>0</v>
      </c>
      <c r="AG47" s="173">
        <f t="shared" si="38"/>
        <v>5</v>
      </c>
      <c r="AH47" s="173">
        <f t="shared" si="38"/>
        <v>0</v>
      </c>
      <c r="AI47" s="173">
        <f t="shared" si="38"/>
        <v>5</v>
      </c>
      <c r="AJ47" s="173">
        <f t="shared" si="38"/>
        <v>0</v>
      </c>
      <c r="AK47" s="173">
        <f t="shared" si="38"/>
        <v>7</v>
      </c>
      <c r="AL47" s="173">
        <f t="shared" si="38"/>
        <v>0</v>
      </c>
      <c r="AM47" s="173">
        <f t="shared" si="38"/>
        <v>0</v>
      </c>
      <c r="AN47" s="173">
        <f t="shared" si="38"/>
        <v>0</v>
      </c>
      <c r="AO47" s="173">
        <f t="shared" si="38"/>
        <v>0</v>
      </c>
      <c r="AP47" s="173">
        <f t="shared" si="38"/>
        <v>0</v>
      </c>
      <c r="AQ47" s="173">
        <f t="shared" si="38"/>
        <v>7</v>
      </c>
      <c r="AR47" s="173">
        <f t="shared" si="38"/>
        <v>0</v>
      </c>
      <c r="AS47" s="173">
        <f t="shared" si="38"/>
        <v>7</v>
      </c>
      <c r="AT47" s="173">
        <f t="shared" si="38"/>
        <v>0</v>
      </c>
      <c r="AU47" s="173">
        <f t="shared" si="38"/>
        <v>7</v>
      </c>
      <c r="AV47" s="173">
        <f t="shared" si="38"/>
        <v>0</v>
      </c>
      <c r="AW47" s="173">
        <f t="shared" si="38"/>
        <v>5</v>
      </c>
      <c r="AX47" s="173">
        <f t="shared" si="38"/>
        <v>0</v>
      </c>
      <c r="AY47" s="173">
        <f t="shared" si="38"/>
        <v>5</v>
      </c>
      <c r="AZ47" s="173">
        <f t="shared" si="38"/>
        <v>0</v>
      </c>
      <c r="BA47" s="173">
        <f t="shared" si="38"/>
        <v>0</v>
      </c>
      <c r="BB47" s="173">
        <f t="shared" si="38"/>
        <v>0</v>
      </c>
      <c r="BC47" s="173">
        <f t="shared" si="38"/>
        <v>0</v>
      </c>
      <c r="BD47" s="173">
        <f t="shared" si="38"/>
        <v>0</v>
      </c>
      <c r="BE47" s="173">
        <f t="shared" si="38"/>
        <v>7.5</v>
      </c>
      <c r="BF47" s="173">
        <f t="shared" si="38"/>
        <v>0</v>
      </c>
      <c r="BG47" s="173">
        <f t="shared" si="38"/>
        <v>6</v>
      </c>
      <c r="BH47" s="173">
        <f t="shared" si="38"/>
        <v>0</v>
      </c>
      <c r="BI47" s="173">
        <f t="shared" si="38"/>
        <v>7</v>
      </c>
      <c r="BJ47" s="173">
        <f t="shared" si="38"/>
        <v>0</v>
      </c>
      <c r="BK47" s="173">
        <f t="shared" si="38"/>
        <v>0</v>
      </c>
      <c r="BL47" s="173">
        <f t="shared" si="38"/>
        <v>0</v>
      </c>
      <c r="BM47" s="158"/>
      <c r="BN47" s="159" t="str">
        <f>IFERROR(__xludf.DUMMYFUNCTION("""COMPUTED_VALUE"""),"Jakub Staňo")</f>
        <v>Jakub Staňo</v>
      </c>
      <c r="BO47" s="174"/>
      <c r="BP47" s="175"/>
      <c r="BQ47" s="174"/>
      <c r="BR47" s="175"/>
      <c r="BS47" s="174"/>
      <c r="BT47" s="175"/>
      <c r="BU47" s="174"/>
      <c r="BV47" s="175"/>
      <c r="BW47" s="174"/>
      <c r="BX47" s="175"/>
      <c r="BY47" s="174"/>
      <c r="BZ47" s="175"/>
      <c r="CA47" s="174"/>
      <c r="CB47" s="175"/>
      <c r="CC47" s="174"/>
      <c r="CD47" s="175"/>
      <c r="CE47" s="174"/>
      <c r="CF47" s="175"/>
      <c r="CG47" s="174"/>
      <c r="CH47" s="175"/>
      <c r="CI47" s="174"/>
      <c r="CJ47" s="175"/>
      <c r="CK47" s="174"/>
      <c r="CL47" s="175"/>
      <c r="CM47" s="174"/>
      <c r="CN47" s="175"/>
      <c r="CO47" s="174"/>
      <c r="CP47" s="175"/>
      <c r="CQ47" s="174"/>
      <c r="CR47" s="175"/>
      <c r="CS47" s="174"/>
      <c r="CT47" s="173"/>
      <c r="CU47" s="174"/>
      <c r="CV47" s="173"/>
      <c r="CW47" s="174"/>
      <c r="CX47" s="173"/>
      <c r="CY47" s="174"/>
      <c r="CZ47" s="173"/>
      <c r="DA47" s="174"/>
      <c r="DB47" s="173"/>
      <c r="DC47" s="174"/>
      <c r="DD47" s="173"/>
      <c r="DE47" s="174"/>
      <c r="DF47" s="173"/>
      <c r="DG47" s="174"/>
      <c r="DH47" s="173"/>
      <c r="DI47" s="174"/>
      <c r="DJ47" s="173"/>
      <c r="DK47" s="174"/>
      <c r="DL47" s="173"/>
      <c r="DM47" s="174"/>
      <c r="DN47" s="173"/>
      <c r="DO47" s="174"/>
      <c r="DP47" s="173"/>
      <c r="DQ47" s="174"/>
      <c r="DR47" s="173"/>
      <c r="DS47" s="174"/>
      <c r="DT47" s="173"/>
      <c r="DU47" s="174"/>
      <c r="DV47" s="173"/>
      <c r="DW47" s="174"/>
      <c r="DX47" s="173"/>
      <c r="DY47" s="158"/>
      <c r="DZ47" s="159" t="str">
        <f t="shared" si="30"/>
        <v>Jakub Staňo</v>
      </c>
      <c r="EA47" s="202">
        <f>IFERROR(__xludf.DUMMYFUNCTION("""COMPUTED_VALUE"""),7.0)</f>
        <v>7</v>
      </c>
      <c r="EB47" s="203"/>
      <c r="EC47" s="202">
        <f>IFERROR(__xludf.DUMMYFUNCTION("""COMPUTED_VALUE"""),5.0)</f>
        <v>5</v>
      </c>
      <c r="ED47" s="203"/>
      <c r="EE47" s="202">
        <f>IFERROR(__xludf.DUMMYFUNCTION("""COMPUTED_VALUE"""),7.5)</f>
        <v>7.5</v>
      </c>
      <c r="EF47" s="203"/>
      <c r="EG47" s="202">
        <f>IFERROR(__xludf.DUMMYFUNCTION("""COMPUTED_VALUE"""),7.5)</f>
        <v>7.5</v>
      </c>
      <c r="EH47" s="203"/>
      <c r="EI47" s="202"/>
      <c r="EJ47" s="203"/>
      <c r="EK47" s="202"/>
      <c r="EL47" s="203"/>
      <c r="EM47" s="202">
        <f>IFERROR(__xludf.DUMMYFUNCTION("""COMPUTED_VALUE"""),7.0)</f>
        <v>7</v>
      </c>
      <c r="EN47" s="203"/>
      <c r="EO47" s="202"/>
      <c r="EP47" s="203"/>
      <c r="EQ47" s="202">
        <f>IFERROR(__xludf.DUMMYFUNCTION("""COMPUTED_VALUE"""),5.5)</f>
        <v>5.5</v>
      </c>
      <c r="ER47" s="203"/>
      <c r="ES47" s="202">
        <f>IFERROR(__xludf.DUMMYFUNCTION("""COMPUTED_VALUE"""),7.0)</f>
        <v>7</v>
      </c>
      <c r="ET47" s="203"/>
      <c r="EU47" s="202">
        <f>IFERROR(__xludf.DUMMYFUNCTION("""COMPUTED_VALUE"""),7.0)</f>
        <v>7</v>
      </c>
      <c r="EV47" s="203"/>
      <c r="EW47" s="202"/>
      <c r="EX47" s="203"/>
      <c r="EY47" s="202"/>
      <c r="EZ47" s="203"/>
      <c r="FA47" s="202">
        <f>IFERROR(__xludf.DUMMYFUNCTION("""COMPUTED_VALUE"""),5.0)</f>
        <v>5</v>
      </c>
      <c r="FB47" s="203"/>
      <c r="FC47" s="202">
        <f>IFERROR(__xludf.DUMMYFUNCTION("""COMPUTED_VALUE"""),7.0)</f>
        <v>7</v>
      </c>
      <c r="FD47" s="203"/>
      <c r="FE47" s="202">
        <f>IFERROR(__xludf.DUMMYFUNCTION("""COMPUTED_VALUE"""),5.0)</f>
        <v>5</v>
      </c>
      <c r="FF47" s="199"/>
      <c r="FG47" s="202">
        <f>IFERROR(__xludf.DUMMYFUNCTION("""COMPUTED_VALUE"""),5.0)</f>
        <v>5</v>
      </c>
      <c r="FH47" s="199"/>
      <c r="FI47" s="202">
        <f>IFERROR(__xludf.DUMMYFUNCTION("""COMPUTED_VALUE"""),7.0)</f>
        <v>7</v>
      </c>
      <c r="FJ47" s="199"/>
      <c r="FK47" s="202"/>
      <c r="FL47" s="199"/>
      <c r="FM47" s="202"/>
      <c r="FN47" s="199"/>
      <c r="FO47" s="202">
        <f>IFERROR(__xludf.DUMMYFUNCTION("""COMPUTED_VALUE"""),7.0)</f>
        <v>7</v>
      </c>
      <c r="FP47" s="199"/>
      <c r="FQ47" s="202">
        <f>IFERROR(__xludf.DUMMYFUNCTION("""COMPUTED_VALUE"""),7.0)</f>
        <v>7</v>
      </c>
      <c r="FR47" s="199"/>
      <c r="FS47" s="202">
        <f>IFERROR(__xludf.DUMMYFUNCTION("""COMPUTED_VALUE"""),7.0)</f>
        <v>7</v>
      </c>
      <c r="FT47" s="199"/>
      <c r="FU47" s="202">
        <f>IFERROR(__xludf.DUMMYFUNCTION("""COMPUTED_VALUE"""),5.0)</f>
        <v>5</v>
      </c>
      <c r="FV47" s="199"/>
      <c r="FW47" s="202">
        <f>IFERROR(__xludf.DUMMYFUNCTION("""COMPUTED_VALUE"""),5.0)</f>
        <v>5</v>
      </c>
      <c r="FX47" s="199"/>
      <c r="FY47" s="202"/>
      <c r="FZ47" s="199"/>
      <c r="GA47" s="202"/>
      <c r="GB47" s="199"/>
      <c r="GC47" s="202">
        <f>IFERROR(__xludf.DUMMYFUNCTION("""COMPUTED_VALUE"""),7.5)</f>
        <v>7.5</v>
      </c>
      <c r="GD47" s="199"/>
      <c r="GE47" s="202">
        <f>IFERROR(__xludf.DUMMYFUNCTION("""COMPUTED_VALUE"""),6.0)</f>
        <v>6</v>
      </c>
      <c r="GF47" s="199"/>
      <c r="GG47" s="202">
        <f>IFERROR(__xludf.DUMMYFUNCTION("""COMPUTED_VALUE"""),7.0)</f>
        <v>7</v>
      </c>
      <c r="GH47" s="199"/>
      <c r="GI47" s="202"/>
      <c r="GJ47" s="199"/>
      <c r="GK47" s="158"/>
      <c r="GL47" s="159" t="str">
        <f t="shared" si="31"/>
        <v>Jakub Staňo</v>
      </c>
      <c r="GM47" s="202"/>
      <c r="GN47" s="203"/>
      <c r="GO47" s="202"/>
      <c r="GP47" s="203"/>
      <c r="GQ47" s="202"/>
      <c r="GR47" s="203"/>
      <c r="GS47" s="202"/>
      <c r="GT47" s="203"/>
      <c r="GU47" s="202"/>
      <c r="GV47" s="203"/>
      <c r="GW47" s="202"/>
      <c r="GX47" s="203"/>
      <c r="GY47" s="202"/>
      <c r="GZ47" s="203"/>
      <c r="HA47" s="202"/>
      <c r="HB47" s="203"/>
      <c r="HC47" s="202"/>
      <c r="HD47" s="203"/>
      <c r="HE47" s="202"/>
      <c r="HF47" s="203"/>
      <c r="HG47" s="202"/>
      <c r="HH47" s="203"/>
      <c r="HI47" s="202"/>
      <c r="HJ47" s="203"/>
      <c r="HK47" s="202"/>
      <c r="HL47" s="203"/>
      <c r="HM47" s="202"/>
      <c r="HN47" s="203"/>
      <c r="HO47" s="202"/>
      <c r="HP47" s="203"/>
      <c r="HQ47" s="202"/>
      <c r="HR47" s="199"/>
      <c r="HS47" s="202"/>
      <c r="HT47" s="199"/>
      <c r="HU47" s="202"/>
      <c r="HV47" s="199"/>
      <c r="HW47" s="202"/>
      <c r="HX47" s="199"/>
      <c r="HY47" s="202"/>
      <c r="HZ47" s="199"/>
      <c r="IA47" s="202"/>
      <c r="IB47" s="199"/>
      <c r="IC47" s="202"/>
      <c r="ID47" s="199"/>
      <c r="IE47" s="202"/>
      <c r="IF47" s="199"/>
      <c r="IG47" s="202"/>
      <c r="IH47" s="199"/>
      <c r="II47" s="202"/>
      <c r="IJ47" s="199"/>
      <c r="IK47" s="202"/>
      <c r="IL47" s="199"/>
      <c r="IM47" s="202"/>
      <c r="IN47" s="199"/>
      <c r="IO47" s="202"/>
      <c r="IP47" s="199"/>
      <c r="IQ47" s="202"/>
      <c r="IR47" s="199"/>
      <c r="IS47" s="202"/>
      <c r="IT47" s="199"/>
      <c r="IU47" s="202"/>
      <c r="IV47" s="199"/>
    </row>
    <row r="48">
      <c r="A48" s="214">
        <f>IFERROR(__xludf.DUMMYFUNCTION("""COMPUTED_VALUE"""),100.0)</f>
        <v>100</v>
      </c>
      <c r="B48" s="159" t="str">
        <f t="shared" si="28"/>
        <v>Daniel Fux</v>
      </c>
      <c r="C48" s="173">
        <f t="shared" ref="C48:BL48" si="39">BO48+EA48+GM48</f>
        <v>0</v>
      </c>
      <c r="D48" s="173">
        <f t="shared" si="39"/>
        <v>0</v>
      </c>
      <c r="E48" s="173">
        <f t="shared" si="39"/>
        <v>0</v>
      </c>
      <c r="F48" s="173">
        <f t="shared" si="39"/>
        <v>0</v>
      </c>
      <c r="G48" s="173">
        <f t="shared" si="39"/>
        <v>0</v>
      </c>
      <c r="H48" s="173">
        <f t="shared" si="39"/>
        <v>0</v>
      </c>
      <c r="I48" s="173">
        <f t="shared" si="39"/>
        <v>0</v>
      </c>
      <c r="J48" s="173">
        <f t="shared" si="39"/>
        <v>0</v>
      </c>
      <c r="K48" s="173">
        <f t="shared" si="39"/>
        <v>0</v>
      </c>
      <c r="L48" s="173">
        <f t="shared" si="39"/>
        <v>0</v>
      </c>
      <c r="M48" s="173">
        <f t="shared" si="39"/>
        <v>0</v>
      </c>
      <c r="N48" s="173">
        <f t="shared" si="39"/>
        <v>0</v>
      </c>
      <c r="O48" s="173">
        <f t="shared" si="39"/>
        <v>0</v>
      </c>
      <c r="P48" s="173">
        <f t="shared" si="39"/>
        <v>0</v>
      </c>
      <c r="Q48" s="173">
        <f t="shared" si="39"/>
        <v>0</v>
      </c>
      <c r="R48" s="173">
        <f t="shared" si="39"/>
        <v>0</v>
      </c>
      <c r="S48" s="173">
        <f t="shared" si="39"/>
        <v>0</v>
      </c>
      <c r="T48" s="173">
        <f t="shared" si="39"/>
        <v>0</v>
      </c>
      <c r="U48" s="173">
        <f t="shared" si="39"/>
        <v>0</v>
      </c>
      <c r="V48" s="173">
        <f t="shared" si="39"/>
        <v>0</v>
      </c>
      <c r="W48" s="173">
        <f t="shared" si="39"/>
        <v>0</v>
      </c>
      <c r="X48" s="173">
        <f t="shared" si="39"/>
        <v>0</v>
      </c>
      <c r="Y48" s="173">
        <f t="shared" si="39"/>
        <v>0</v>
      </c>
      <c r="Z48" s="173">
        <f t="shared" si="39"/>
        <v>0</v>
      </c>
      <c r="AA48" s="173">
        <f t="shared" si="39"/>
        <v>0</v>
      </c>
      <c r="AB48" s="173">
        <f t="shared" si="39"/>
        <v>0</v>
      </c>
      <c r="AC48" s="173">
        <f t="shared" si="39"/>
        <v>0</v>
      </c>
      <c r="AD48" s="173">
        <f t="shared" si="39"/>
        <v>0</v>
      </c>
      <c r="AE48" s="173">
        <f t="shared" si="39"/>
        <v>0</v>
      </c>
      <c r="AF48" s="173">
        <f t="shared" si="39"/>
        <v>0</v>
      </c>
      <c r="AG48" s="173">
        <f t="shared" si="39"/>
        <v>0</v>
      </c>
      <c r="AH48" s="173">
        <f t="shared" si="39"/>
        <v>0</v>
      </c>
      <c r="AI48" s="173">
        <f t="shared" si="39"/>
        <v>0</v>
      </c>
      <c r="AJ48" s="173">
        <f t="shared" si="39"/>
        <v>0</v>
      </c>
      <c r="AK48" s="173">
        <f t="shared" si="39"/>
        <v>0</v>
      </c>
      <c r="AL48" s="173">
        <f t="shared" si="39"/>
        <v>0</v>
      </c>
      <c r="AM48" s="173">
        <f t="shared" si="39"/>
        <v>0</v>
      </c>
      <c r="AN48" s="173">
        <f t="shared" si="39"/>
        <v>0</v>
      </c>
      <c r="AO48" s="173">
        <f t="shared" si="39"/>
        <v>0</v>
      </c>
      <c r="AP48" s="173">
        <f t="shared" si="39"/>
        <v>0</v>
      </c>
      <c r="AQ48" s="173">
        <f t="shared" si="39"/>
        <v>0</v>
      </c>
      <c r="AR48" s="173">
        <f t="shared" si="39"/>
        <v>0</v>
      </c>
      <c r="AS48" s="173">
        <f t="shared" si="39"/>
        <v>0</v>
      </c>
      <c r="AT48" s="173">
        <f t="shared" si="39"/>
        <v>0</v>
      </c>
      <c r="AU48" s="173">
        <f t="shared" si="39"/>
        <v>0</v>
      </c>
      <c r="AV48" s="173">
        <f t="shared" si="39"/>
        <v>0</v>
      </c>
      <c r="AW48" s="173">
        <f t="shared" si="39"/>
        <v>0</v>
      </c>
      <c r="AX48" s="173">
        <f t="shared" si="39"/>
        <v>0</v>
      </c>
      <c r="AY48" s="173">
        <f t="shared" si="39"/>
        <v>0</v>
      </c>
      <c r="AZ48" s="173">
        <f t="shared" si="39"/>
        <v>0</v>
      </c>
      <c r="BA48" s="173">
        <f t="shared" si="39"/>
        <v>0</v>
      </c>
      <c r="BB48" s="173">
        <f t="shared" si="39"/>
        <v>0</v>
      </c>
      <c r="BC48" s="173">
        <f t="shared" si="39"/>
        <v>0</v>
      </c>
      <c r="BD48" s="173">
        <f t="shared" si="39"/>
        <v>0</v>
      </c>
      <c r="BE48" s="173">
        <f t="shared" si="39"/>
        <v>0</v>
      </c>
      <c r="BF48" s="173">
        <f t="shared" si="39"/>
        <v>0</v>
      </c>
      <c r="BG48" s="173">
        <f t="shared" si="39"/>
        <v>0</v>
      </c>
      <c r="BH48" s="173">
        <f t="shared" si="39"/>
        <v>0</v>
      </c>
      <c r="BI48" s="173">
        <f t="shared" si="39"/>
        <v>0</v>
      </c>
      <c r="BJ48" s="173">
        <f t="shared" si="39"/>
        <v>0</v>
      </c>
      <c r="BK48" s="173">
        <f t="shared" si="39"/>
        <v>0</v>
      </c>
      <c r="BL48" s="173">
        <f t="shared" si="39"/>
        <v>0</v>
      </c>
      <c r="BM48" s="158"/>
      <c r="BN48" s="159" t="str">
        <f>IFERROR(__xludf.DUMMYFUNCTION("""COMPUTED_VALUE"""),"Daniel Fux")</f>
        <v>Daniel Fux</v>
      </c>
      <c r="BO48" s="174"/>
      <c r="BP48" s="175"/>
      <c r="BQ48" s="174"/>
      <c r="BR48" s="175"/>
      <c r="BS48" s="176"/>
      <c r="BT48" s="181"/>
      <c r="BU48" s="176"/>
      <c r="BV48" s="181"/>
      <c r="BW48" s="176"/>
      <c r="BX48" s="181"/>
      <c r="BY48" s="174"/>
      <c r="BZ48" s="175"/>
      <c r="CA48" s="176"/>
      <c r="CB48" s="181"/>
      <c r="CC48" s="176"/>
      <c r="CD48" s="181"/>
      <c r="CE48" s="174"/>
      <c r="CF48" s="175"/>
      <c r="CG48" s="176"/>
      <c r="CH48" s="181"/>
      <c r="CI48" s="176"/>
      <c r="CJ48" s="181"/>
      <c r="CK48" s="176"/>
      <c r="CL48" s="181"/>
      <c r="CM48" s="176"/>
      <c r="CN48" s="181"/>
      <c r="CO48" s="174"/>
      <c r="CP48" s="175"/>
      <c r="CQ48" s="174"/>
      <c r="CR48" s="175"/>
      <c r="CS48" s="174"/>
      <c r="CT48" s="173"/>
      <c r="CU48" s="176"/>
      <c r="CV48" s="173"/>
      <c r="CW48" s="176"/>
      <c r="CX48" s="173"/>
      <c r="CY48" s="176"/>
      <c r="CZ48" s="173"/>
      <c r="DA48" s="176"/>
      <c r="DB48" s="173"/>
      <c r="DC48" s="176"/>
      <c r="DD48" s="173"/>
      <c r="DE48" s="174"/>
      <c r="DF48" s="173"/>
      <c r="DG48" s="174"/>
      <c r="DH48" s="173"/>
      <c r="DI48" s="176"/>
      <c r="DJ48" s="173"/>
      <c r="DK48" s="176"/>
      <c r="DL48" s="182"/>
      <c r="DM48" s="174"/>
      <c r="DN48" s="173"/>
      <c r="DO48" s="176"/>
      <c r="DP48" s="173"/>
      <c r="DQ48" s="176"/>
      <c r="DR48" s="173"/>
      <c r="DS48" s="174"/>
      <c r="DT48" s="173"/>
      <c r="DU48" s="174"/>
      <c r="DV48" s="173"/>
      <c r="DW48" s="176"/>
      <c r="DX48" s="173"/>
      <c r="DY48" s="158"/>
      <c r="DZ48" s="159" t="str">
        <f t="shared" si="30"/>
        <v>Daniel Fux</v>
      </c>
      <c r="EA48" s="202"/>
      <c r="EB48" s="203"/>
      <c r="EC48" s="202"/>
      <c r="ED48" s="203"/>
      <c r="EE48" s="204"/>
      <c r="EF48" s="205"/>
      <c r="EG48" s="204"/>
      <c r="EH48" s="205"/>
      <c r="EI48" s="204"/>
      <c r="EJ48" s="205"/>
      <c r="EK48" s="202"/>
      <c r="EL48" s="203"/>
      <c r="EM48" s="204"/>
      <c r="EN48" s="205"/>
      <c r="EO48" s="204"/>
      <c r="EP48" s="205"/>
      <c r="EQ48" s="202"/>
      <c r="ER48" s="203"/>
      <c r="ES48" s="204"/>
      <c r="ET48" s="205"/>
      <c r="EU48" s="204"/>
      <c r="EV48" s="205"/>
      <c r="EW48" s="204"/>
      <c r="EX48" s="205"/>
      <c r="EY48" s="204"/>
      <c r="EZ48" s="205"/>
      <c r="FA48" s="202"/>
      <c r="FB48" s="203"/>
      <c r="FC48" s="202"/>
      <c r="FD48" s="203"/>
      <c r="FE48" s="202"/>
      <c r="FF48" s="199"/>
      <c r="FG48" s="204"/>
      <c r="FH48" s="199"/>
      <c r="FI48" s="204"/>
      <c r="FJ48" s="199"/>
      <c r="FK48" s="204"/>
      <c r="FL48" s="199"/>
      <c r="FM48" s="204"/>
      <c r="FN48" s="199"/>
      <c r="FO48" s="204"/>
      <c r="FP48" s="199"/>
      <c r="FQ48" s="202"/>
      <c r="FR48" s="199"/>
      <c r="FS48" s="202"/>
      <c r="FT48" s="199"/>
      <c r="FU48" s="204"/>
      <c r="FV48" s="199"/>
      <c r="FW48" s="204"/>
      <c r="FX48" s="206"/>
      <c r="FY48" s="202"/>
      <c r="FZ48" s="199"/>
      <c r="GA48" s="204"/>
      <c r="GB48" s="199"/>
      <c r="GC48" s="204"/>
      <c r="GD48" s="199"/>
      <c r="GE48" s="202"/>
      <c r="GF48" s="199"/>
      <c r="GG48" s="202"/>
      <c r="GH48" s="199"/>
      <c r="GI48" s="204"/>
      <c r="GJ48" s="199"/>
      <c r="GK48" s="158"/>
      <c r="GL48" s="159" t="str">
        <f t="shared" si="31"/>
        <v>Daniel Fux</v>
      </c>
      <c r="GM48" s="202"/>
      <c r="GN48" s="203"/>
      <c r="GO48" s="202"/>
      <c r="GP48" s="203"/>
      <c r="GQ48" s="204"/>
      <c r="GR48" s="205"/>
      <c r="GS48" s="204"/>
      <c r="GT48" s="205"/>
      <c r="GU48" s="204"/>
      <c r="GV48" s="205"/>
      <c r="GW48" s="202"/>
      <c r="GX48" s="203"/>
      <c r="GY48" s="204"/>
      <c r="GZ48" s="205"/>
      <c r="HA48" s="204"/>
      <c r="HB48" s="205"/>
      <c r="HC48" s="202"/>
      <c r="HD48" s="203"/>
      <c r="HE48" s="204"/>
      <c r="HF48" s="205"/>
      <c r="HG48" s="204"/>
      <c r="HH48" s="205"/>
      <c r="HI48" s="204"/>
      <c r="HJ48" s="205"/>
      <c r="HK48" s="204"/>
      <c r="HL48" s="205"/>
      <c r="HM48" s="202"/>
      <c r="HN48" s="203"/>
      <c r="HO48" s="202"/>
      <c r="HP48" s="203"/>
      <c r="HQ48" s="202"/>
      <c r="HR48" s="199"/>
      <c r="HS48" s="204"/>
      <c r="HT48" s="199"/>
      <c r="HU48" s="204"/>
      <c r="HV48" s="199"/>
      <c r="HW48" s="204"/>
      <c r="HX48" s="199"/>
      <c r="HY48" s="204"/>
      <c r="HZ48" s="199"/>
      <c r="IA48" s="204"/>
      <c r="IB48" s="199"/>
      <c r="IC48" s="202"/>
      <c r="ID48" s="199"/>
      <c r="IE48" s="202"/>
      <c r="IF48" s="199"/>
      <c r="IG48" s="204"/>
      <c r="IH48" s="199"/>
      <c r="II48" s="204"/>
      <c r="IJ48" s="206"/>
      <c r="IK48" s="202"/>
      <c r="IL48" s="199"/>
      <c r="IM48" s="204"/>
      <c r="IN48" s="199"/>
      <c r="IO48" s="204"/>
      <c r="IP48" s="199"/>
      <c r="IQ48" s="202"/>
      <c r="IR48" s="199"/>
      <c r="IS48" s="202"/>
      <c r="IT48" s="199"/>
      <c r="IU48" s="204"/>
      <c r="IV48" s="199"/>
    </row>
    <row r="49">
      <c r="A49" s="214">
        <f>IFERROR(__xludf.DUMMYFUNCTION("""COMPUTED_VALUE"""),100.0)</f>
        <v>100</v>
      </c>
      <c r="B49" s="159" t="str">
        <f t="shared" si="28"/>
        <v>Peter Tomko</v>
      </c>
      <c r="C49" s="173">
        <f t="shared" ref="C49:BL49" si="40">BO49+EA49+GM49</f>
        <v>0</v>
      </c>
      <c r="D49" s="173">
        <f t="shared" si="40"/>
        <v>0</v>
      </c>
      <c r="E49" s="173">
        <f t="shared" si="40"/>
        <v>0</v>
      </c>
      <c r="F49" s="173">
        <f t="shared" si="40"/>
        <v>0</v>
      </c>
      <c r="G49" s="173">
        <f t="shared" si="40"/>
        <v>0</v>
      </c>
      <c r="H49" s="173">
        <f t="shared" si="40"/>
        <v>0</v>
      </c>
      <c r="I49" s="173">
        <f t="shared" si="40"/>
        <v>0</v>
      </c>
      <c r="J49" s="173">
        <f t="shared" si="40"/>
        <v>0</v>
      </c>
      <c r="K49" s="173">
        <f t="shared" si="40"/>
        <v>0</v>
      </c>
      <c r="L49" s="173">
        <f t="shared" si="40"/>
        <v>0</v>
      </c>
      <c r="M49" s="173">
        <f t="shared" si="40"/>
        <v>0</v>
      </c>
      <c r="N49" s="173">
        <f t="shared" si="40"/>
        <v>0</v>
      </c>
      <c r="O49" s="173">
        <f t="shared" si="40"/>
        <v>0</v>
      </c>
      <c r="P49" s="173">
        <f t="shared" si="40"/>
        <v>0</v>
      </c>
      <c r="Q49" s="173">
        <f t="shared" si="40"/>
        <v>0</v>
      </c>
      <c r="R49" s="173">
        <f t="shared" si="40"/>
        <v>0</v>
      </c>
      <c r="S49" s="173">
        <f t="shared" si="40"/>
        <v>0</v>
      </c>
      <c r="T49" s="173">
        <f t="shared" si="40"/>
        <v>0</v>
      </c>
      <c r="U49" s="173">
        <f t="shared" si="40"/>
        <v>0</v>
      </c>
      <c r="V49" s="173">
        <f t="shared" si="40"/>
        <v>0</v>
      </c>
      <c r="W49" s="173">
        <f t="shared" si="40"/>
        <v>0</v>
      </c>
      <c r="X49" s="173">
        <f t="shared" si="40"/>
        <v>0</v>
      </c>
      <c r="Y49" s="173">
        <f t="shared" si="40"/>
        <v>0</v>
      </c>
      <c r="Z49" s="173">
        <f t="shared" si="40"/>
        <v>0</v>
      </c>
      <c r="AA49" s="173">
        <f t="shared" si="40"/>
        <v>0</v>
      </c>
      <c r="AB49" s="173">
        <f t="shared" si="40"/>
        <v>0</v>
      </c>
      <c r="AC49" s="173">
        <f t="shared" si="40"/>
        <v>0</v>
      </c>
      <c r="AD49" s="173">
        <f t="shared" si="40"/>
        <v>0</v>
      </c>
      <c r="AE49" s="173">
        <f t="shared" si="40"/>
        <v>0</v>
      </c>
      <c r="AF49" s="173">
        <f t="shared" si="40"/>
        <v>0</v>
      </c>
      <c r="AG49" s="173">
        <f t="shared" si="40"/>
        <v>0</v>
      </c>
      <c r="AH49" s="173">
        <f t="shared" si="40"/>
        <v>0</v>
      </c>
      <c r="AI49" s="173">
        <f t="shared" si="40"/>
        <v>0</v>
      </c>
      <c r="AJ49" s="173">
        <f t="shared" si="40"/>
        <v>0</v>
      </c>
      <c r="AK49" s="173">
        <f t="shared" si="40"/>
        <v>0</v>
      </c>
      <c r="AL49" s="173">
        <f t="shared" si="40"/>
        <v>0</v>
      </c>
      <c r="AM49" s="173">
        <f t="shared" si="40"/>
        <v>0</v>
      </c>
      <c r="AN49" s="173">
        <f t="shared" si="40"/>
        <v>0</v>
      </c>
      <c r="AO49" s="173">
        <f t="shared" si="40"/>
        <v>0</v>
      </c>
      <c r="AP49" s="173">
        <f t="shared" si="40"/>
        <v>0</v>
      </c>
      <c r="AQ49" s="173">
        <f t="shared" si="40"/>
        <v>0</v>
      </c>
      <c r="AR49" s="173">
        <f t="shared" si="40"/>
        <v>0</v>
      </c>
      <c r="AS49" s="173">
        <f t="shared" si="40"/>
        <v>0</v>
      </c>
      <c r="AT49" s="173">
        <f t="shared" si="40"/>
        <v>0</v>
      </c>
      <c r="AU49" s="173">
        <f t="shared" si="40"/>
        <v>0</v>
      </c>
      <c r="AV49" s="173">
        <f t="shared" si="40"/>
        <v>0</v>
      </c>
      <c r="AW49" s="173">
        <f t="shared" si="40"/>
        <v>0</v>
      </c>
      <c r="AX49" s="173">
        <f t="shared" si="40"/>
        <v>0</v>
      </c>
      <c r="AY49" s="173">
        <f t="shared" si="40"/>
        <v>0</v>
      </c>
      <c r="AZ49" s="173">
        <f t="shared" si="40"/>
        <v>0</v>
      </c>
      <c r="BA49" s="173">
        <f t="shared" si="40"/>
        <v>0</v>
      </c>
      <c r="BB49" s="173">
        <f t="shared" si="40"/>
        <v>0</v>
      </c>
      <c r="BC49" s="173">
        <f t="shared" si="40"/>
        <v>0</v>
      </c>
      <c r="BD49" s="173">
        <f t="shared" si="40"/>
        <v>0</v>
      </c>
      <c r="BE49" s="173">
        <f t="shared" si="40"/>
        <v>0</v>
      </c>
      <c r="BF49" s="173">
        <f t="shared" si="40"/>
        <v>0</v>
      </c>
      <c r="BG49" s="173">
        <f t="shared" si="40"/>
        <v>0</v>
      </c>
      <c r="BH49" s="173">
        <f t="shared" si="40"/>
        <v>0</v>
      </c>
      <c r="BI49" s="173">
        <f t="shared" si="40"/>
        <v>0</v>
      </c>
      <c r="BJ49" s="173">
        <f t="shared" si="40"/>
        <v>0</v>
      </c>
      <c r="BK49" s="173">
        <f t="shared" si="40"/>
        <v>0</v>
      </c>
      <c r="BL49" s="173">
        <f t="shared" si="40"/>
        <v>0</v>
      </c>
      <c r="BM49" s="158"/>
      <c r="BN49" s="159" t="str">
        <f>IFERROR(__xludf.DUMMYFUNCTION("""COMPUTED_VALUE"""),"Peter Tomko")</f>
        <v>Peter Tomko</v>
      </c>
      <c r="BO49" s="174"/>
      <c r="BP49" s="175"/>
      <c r="BQ49" s="174"/>
      <c r="BR49" s="175"/>
      <c r="BS49" s="174"/>
      <c r="BT49" s="175"/>
      <c r="BU49" s="174"/>
      <c r="BV49" s="175"/>
      <c r="BW49" s="174"/>
      <c r="BX49" s="175"/>
      <c r="BY49" s="174"/>
      <c r="BZ49" s="175"/>
      <c r="CA49" s="174"/>
      <c r="CB49" s="175"/>
      <c r="CC49" s="174"/>
      <c r="CD49" s="175"/>
      <c r="CE49" s="174"/>
      <c r="CF49" s="175"/>
      <c r="CG49" s="174"/>
      <c r="CH49" s="175"/>
      <c r="CI49" s="174"/>
      <c r="CJ49" s="175"/>
      <c r="CK49" s="174"/>
      <c r="CL49" s="175"/>
      <c r="CM49" s="174"/>
      <c r="CN49" s="175"/>
      <c r="CO49" s="174"/>
      <c r="CP49" s="175"/>
      <c r="CQ49" s="174"/>
      <c r="CR49" s="175"/>
      <c r="CS49" s="174"/>
      <c r="CT49" s="173"/>
      <c r="CU49" s="174"/>
      <c r="CV49" s="173"/>
      <c r="CW49" s="174"/>
      <c r="CX49" s="173"/>
      <c r="CY49" s="174"/>
      <c r="CZ49" s="173"/>
      <c r="DA49" s="174"/>
      <c r="DB49" s="173"/>
      <c r="DC49" s="174"/>
      <c r="DD49" s="173"/>
      <c r="DE49" s="174"/>
      <c r="DF49" s="173"/>
      <c r="DG49" s="174"/>
      <c r="DH49" s="173"/>
      <c r="DI49" s="174"/>
      <c r="DJ49" s="173"/>
      <c r="DK49" s="174"/>
      <c r="DL49" s="173"/>
      <c r="DM49" s="174"/>
      <c r="DN49" s="173"/>
      <c r="DO49" s="174"/>
      <c r="DP49" s="173"/>
      <c r="DQ49" s="174"/>
      <c r="DR49" s="173"/>
      <c r="DS49" s="174"/>
      <c r="DT49" s="173"/>
      <c r="DU49" s="174"/>
      <c r="DV49" s="173"/>
      <c r="DW49" s="174"/>
      <c r="DX49" s="173"/>
      <c r="DY49" s="158"/>
      <c r="DZ49" s="159" t="str">
        <f t="shared" si="30"/>
        <v>Peter Tomko</v>
      </c>
      <c r="EA49" s="202"/>
      <c r="EB49" s="203"/>
      <c r="EC49" s="202"/>
      <c r="ED49" s="203"/>
      <c r="EE49" s="202"/>
      <c r="EF49" s="203"/>
      <c r="EG49" s="202"/>
      <c r="EH49" s="203"/>
      <c r="EI49" s="202"/>
      <c r="EJ49" s="203"/>
      <c r="EK49" s="202"/>
      <c r="EL49" s="203"/>
      <c r="EM49" s="202"/>
      <c r="EN49" s="203"/>
      <c r="EO49" s="202"/>
      <c r="EP49" s="203"/>
      <c r="EQ49" s="202"/>
      <c r="ER49" s="203"/>
      <c r="ES49" s="202"/>
      <c r="ET49" s="203"/>
      <c r="EU49" s="202"/>
      <c r="EV49" s="203"/>
      <c r="EW49" s="202"/>
      <c r="EX49" s="203"/>
      <c r="EY49" s="202"/>
      <c r="EZ49" s="203"/>
      <c r="FA49" s="202"/>
      <c r="FB49" s="203"/>
      <c r="FC49" s="202"/>
      <c r="FD49" s="203"/>
      <c r="FE49" s="202"/>
      <c r="FF49" s="199"/>
      <c r="FG49" s="202"/>
      <c r="FH49" s="199"/>
      <c r="FI49" s="202"/>
      <c r="FJ49" s="199"/>
      <c r="FK49" s="202"/>
      <c r="FL49" s="199"/>
      <c r="FM49" s="202"/>
      <c r="FN49" s="199"/>
      <c r="FO49" s="202"/>
      <c r="FP49" s="199"/>
      <c r="FQ49" s="202"/>
      <c r="FR49" s="199"/>
      <c r="FS49" s="202"/>
      <c r="FT49" s="199"/>
      <c r="FU49" s="202"/>
      <c r="FV49" s="199"/>
      <c r="FW49" s="202"/>
      <c r="FX49" s="199"/>
      <c r="FY49" s="202"/>
      <c r="FZ49" s="199"/>
      <c r="GA49" s="202"/>
      <c r="GB49" s="199"/>
      <c r="GC49" s="202"/>
      <c r="GD49" s="199"/>
      <c r="GE49" s="202"/>
      <c r="GF49" s="199"/>
      <c r="GG49" s="202"/>
      <c r="GH49" s="199"/>
      <c r="GI49" s="202"/>
      <c r="GJ49" s="199"/>
      <c r="GK49" s="158"/>
      <c r="GL49" s="159" t="str">
        <f t="shared" si="31"/>
        <v>Peter Tomko</v>
      </c>
      <c r="GM49" s="202"/>
      <c r="GN49" s="203"/>
      <c r="GO49" s="202"/>
      <c r="GP49" s="203"/>
      <c r="GQ49" s="202"/>
      <c r="GR49" s="203"/>
      <c r="GS49" s="202"/>
      <c r="GT49" s="203"/>
      <c r="GU49" s="202"/>
      <c r="GV49" s="203"/>
      <c r="GW49" s="202"/>
      <c r="GX49" s="203"/>
      <c r="GY49" s="202"/>
      <c r="GZ49" s="203"/>
      <c r="HA49" s="202"/>
      <c r="HB49" s="203"/>
      <c r="HC49" s="202"/>
      <c r="HD49" s="203"/>
      <c r="HE49" s="202"/>
      <c r="HF49" s="203"/>
      <c r="HG49" s="202"/>
      <c r="HH49" s="203"/>
      <c r="HI49" s="202"/>
      <c r="HJ49" s="203"/>
      <c r="HK49" s="202"/>
      <c r="HL49" s="203"/>
      <c r="HM49" s="202"/>
      <c r="HN49" s="203"/>
      <c r="HO49" s="202"/>
      <c r="HP49" s="203"/>
      <c r="HQ49" s="202"/>
      <c r="HR49" s="199"/>
      <c r="HS49" s="202"/>
      <c r="HT49" s="199"/>
      <c r="HU49" s="202"/>
      <c r="HV49" s="199"/>
      <c r="HW49" s="202"/>
      <c r="HX49" s="199"/>
      <c r="HY49" s="202"/>
      <c r="HZ49" s="199"/>
      <c r="IA49" s="202"/>
      <c r="IB49" s="199"/>
      <c r="IC49" s="202"/>
      <c r="ID49" s="199"/>
      <c r="IE49" s="202"/>
      <c r="IF49" s="199"/>
      <c r="IG49" s="202"/>
      <c r="IH49" s="199"/>
      <c r="II49" s="202"/>
      <c r="IJ49" s="199"/>
      <c r="IK49" s="202"/>
      <c r="IL49" s="199"/>
      <c r="IM49" s="202"/>
      <c r="IN49" s="199"/>
      <c r="IO49" s="202"/>
      <c r="IP49" s="199"/>
      <c r="IQ49" s="202"/>
      <c r="IR49" s="199"/>
      <c r="IS49" s="202"/>
      <c r="IT49" s="199"/>
      <c r="IU49" s="202"/>
      <c r="IV49" s="199"/>
    </row>
    <row r="50">
      <c r="A50" s="214">
        <f>IFERROR(__xludf.DUMMYFUNCTION("""COMPUTED_VALUE"""),100.0)</f>
        <v>100</v>
      </c>
      <c r="B50" s="159" t="str">
        <f t="shared" si="28"/>
        <v>Karolína Schejbalová</v>
      </c>
      <c r="C50" s="173">
        <f t="shared" ref="C50:BL50" si="41">BO50+EA50+GM50</f>
        <v>0</v>
      </c>
      <c r="D50" s="173">
        <f t="shared" si="41"/>
        <v>0</v>
      </c>
      <c r="E50" s="173">
        <f t="shared" si="41"/>
        <v>0</v>
      </c>
      <c r="F50" s="173">
        <f t="shared" si="41"/>
        <v>0</v>
      </c>
      <c r="G50" s="173">
        <f t="shared" si="41"/>
        <v>0</v>
      </c>
      <c r="H50" s="173">
        <f t="shared" si="41"/>
        <v>0</v>
      </c>
      <c r="I50" s="173">
        <f t="shared" si="41"/>
        <v>0</v>
      </c>
      <c r="J50" s="173">
        <f t="shared" si="41"/>
        <v>0</v>
      </c>
      <c r="K50" s="173">
        <f t="shared" si="41"/>
        <v>0</v>
      </c>
      <c r="L50" s="173">
        <f t="shared" si="41"/>
        <v>0</v>
      </c>
      <c r="M50" s="173">
        <f t="shared" si="41"/>
        <v>0</v>
      </c>
      <c r="N50" s="173">
        <f t="shared" si="41"/>
        <v>0</v>
      </c>
      <c r="O50" s="173">
        <f t="shared" si="41"/>
        <v>0</v>
      </c>
      <c r="P50" s="173">
        <f t="shared" si="41"/>
        <v>0</v>
      </c>
      <c r="Q50" s="173">
        <f t="shared" si="41"/>
        <v>0</v>
      </c>
      <c r="R50" s="173">
        <f t="shared" si="41"/>
        <v>0</v>
      </c>
      <c r="S50" s="173">
        <f t="shared" si="41"/>
        <v>0</v>
      </c>
      <c r="T50" s="173">
        <f t="shared" si="41"/>
        <v>0</v>
      </c>
      <c r="U50" s="173">
        <f t="shared" si="41"/>
        <v>0</v>
      </c>
      <c r="V50" s="173">
        <f t="shared" si="41"/>
        <v>0</v>
      </c>
      <c r="W50" s="173">
        <f t="shared" si="41"/>
        <v>0</v>
      </c>
      <c r="X50" s="173">
        <f t="shared" si="41"/>
        <v>0</v>
      </c>
      <c r="Y50" s="173">
        <f t="shared" si="41"/>
        <v>0</v>
      </c>
      <c r="Z50" s="173">
        <f t="shared" si="41"/>
        <v>0</v>
      </c>
      <c r="AA50" s="173">
        <f t="shared" si="41"/>
        <v>0</v>
      </c>
      <c r="AB50" s="173">
        <f t="shared" si="41"/>
        <v>0</v>
      </c>
      <c r="AC50" s="173">
        <f t="shared" si="41"/>
        <v>0</v>
      </c>
      <c r="AD50" s="173">
        <f t="shared" si="41"/>
        <v>0</v>
      </c>
      <c r="AE50" s="173">
        <f t="shared" si="41"/>
        <v>0</v>
      </c>
      <c r="AF50" s="173">
        <f t="shared" si="41"/>
        <v>0</v>
      </c>
      <c r="AG50" s="173">
        <f t="shared" si="41"/>
        <v>0</v>
      </c>
      <c r="AH50" s="173">
        <f t="shared" si="41"/>
        <v>0</v>
      </c>
      <c r="AI50" s="173">
        <f t="shared" si="41"/>
        <v>0</v>
      </c>
      <c r="AJ50" s="173">
        <f t="shared" si="41"/>
        <v>0</v>
      </c>
      <c r="AK50" s="173">
        <f t="shared" si="41"/>
        <v>0</v>
      </c>
      <c r="AL50" s="173">
        <f t="shared" si="41"/>
        <v>0</v>
      </c>
      <c r="AM50" s="173">
        <f t="shared" si="41"/>
        <v>0</v>
      </c>
      <c r="AN50" s="173">
        <f t="shared" si="41"/>
        <v>0</v>
      </c>
      <c r="AO50" s="173">
        <f t="shared" si="41"/>
        <v>0</v>
      </c>
      <c r="AP50" s="173">
        <f t="shared" si="41"/>
        <v>0</v>
      </c>
      <c r="AQ50" s="173">
        <f t="shared" si="41"/>
        <v>0</v>
      </c>
      <c r="AR50" s="173">
        <f t="shared" si="41"/>
        <v>0</v>
      </c>
      <c r="AS50" s="173">
        <f t="shared" si="41"/>
        <v>0</v>
      </c>
      <c r="AT50" s="173">
        <f t="shared" si="41"/>
        <v>0</v>
      </c>
      <c r="AU50" s="173">
        <f t="shared" si="41"/>
        <v>0</v>
      </c>
      <c r="AV50" s="173">
        <f t="shared" si="41"/>
        <v>0</v>
      </c>
      <c r="AW50" s="173">
        <f t="shared" si="41"/>
        <v>0</v>
      </c>
      <c r="AX50" s="173">
        <f t="shared" si="41"/>
        <v>0</v>
      </c>
      <c r="AY50" s="173">
        <f t="shared" si="41"/>
        <v>0</v>
      </c>
      <c r="AZ50" s="173">
        <f t="shared" si="41"/>
        <v>0</v>
      </c>
      <c r="BA50" s="173">
        <f t="shared" si="41"/>
        <v>0</v>
      </c>
      <c r="BB50" s="173">
        <f t="shared" si="41"/>
        <v>0</v>
      </c>
      <c r="BC50" s="173">
        <f t="shared" si="41"/>
        <v>0</v>
      </c>
      <c r="BD50" s="173">
        <f t="shared" si="41"/>
        <v>0</v>
      </c>
      <c r="BE50" s="173">
        <f t="shared" si="41"/>
        <v>0</v>
      </c>
      <c r="BF50" s="173">
        <f t="shared" si="41"/>
        <v>0</v>
      </c>
      <c r="BG50" s="173">
        <f t="shared" si="41"/>
        <v>0</v>
      </c>
      <c r="BH50" s="173">
        <f t="shared" si="41"/>
        <v>0</v>
      </c>
      <c r="BI50" s="173">
        <f t="shared" si="41"/>
        <v>0</v>
      </c>
      <c r="BJ50" s="173">
        <f t="shared" si="41"/>
        <v>0</v>
      </c>
      <c r="BK50" s="173">
        <f t="shared" si="41"/>
        <v>0</v>
      </c>
      <c r="BL50" s="173">
        <f t="shared" si="41"/>
        <v>0</v>
      </c>
      <c r="BM50" s="158"/>
      <c r="BN50" s="159" t="str">
        <f>IFERROR(__xludf.DUMMYFUNCTION("""COMPUTED_VALUE"""),"Karolína Schejbalová")</f>
        <v>Karolína Schejbalová</v>
      </c>
      <c r="BO50" s="174"/>
      <c r="BP50" s="175"/>
      <c r="BQ50" s="174"/>
      <c r="BR50" s="175"/>
      <c r="BS50" s="174"/>
      <c r="BT50" s="175"/>
      <c r="BU50" s="174"/>
      <c r="BV50" s="175"/>
      <c r="BW50" s="174"/>
      <c r="BX50" s="175"/>
      <c r="BY50" s="174"/>
      <c r="BZ50" s="175"/>
      <c r="CA50" s="174"/>
      <c r="CB50" s="175"/>
      <c r="CC50" s="174"/>
      <c r="CD50" s="175"/>
      <c r="CE50" s="174"/>
      <c r="CF50" s="175"/>
      <c r="CG50" s="174"/>
      <c r="CH50" s="175"/>
      <c r="CI50" s="174"/>
      <c r="CJ50" s="175"/>
      <c r="CK50" s="174"/>
      <c r="CL50" s="175"/>
      <c r="CM50" s="174"/>
      <c r="CN50" s="175"/>
      <c r="CO50" s="176"/>
      <c r="CP50" s="181"/>
      <c r="CQ50" s="174"/>
      <c r="CR50" s="175"/>
      <c r="CS50" s="174"/>
      <c r="CT50" s="173"/>
      <c r="CU50" s="174"/>
      <c r="CV50" s="173"/>
      <c r="CW50" s="174"/>
      <c r="CX50" s="173"/>
      <c r="CY50" s="174"/>
      <c r="CZ50" s="173"/>
      <c r="DA50" s="174"/>
      <c r="DB50" s="173"/>
      <c r="DC50" s="174"/>
      <c r="DD50" s="173"/>
      <c r="DE50" s="174"/>
      <c r="DF50" s="173"/>
      <c r="DG50" s="174"/>
      <c r="DH50" s="173"/>
      <c r="DI50" s="174"/>
      <c r="DJ50" s="173"/>
      <c r="DK50" s="174"/>
      <c r="DL50" s="173"/>
      <c r="DM50" s="174"/>
      <c r="DN50" s="173"/>
      <c r="DO50" s="174"/>
      <c r="DP50" s="173"/>
      <c r="DQ50" s="174"/>
      <c r="DR50" s="173"/>
      <c r="DS50" s="174"/>
      <c r="DT50" s="173"/>
      <c r="DU50" s="174"/>
      <c r="DV50" s="173"/>
      <c r="DW50" s="174"/>
      <c r="DX50" s="173"/>
      <c r="DY50" s="158"/>
      <c r="DZ50" s="159" t="str">
        <f t="shared" si="30"/>
        <v>Karolína Schejbalová</v>
      </c>
      <c r="EA50" s="202"/>
      <c r="EB50" s="203"/>
      <c r="EC50" s="202"/>
      <c r="ED50" s="203"/>
      <c r="EE50" s="202"/>
      <c r="EF50" s="203"/>
      <c r="EG50" s="202"/>
      <c r="EH50" s="203"/>
      <c r="EI50" s="202"/>
      <c r="EJ50" s="203"/>
      <c r="EK50" s="202"/>
      <c r="EL50" s="203"/>
      <c r="EM50" s="202"/>
      <c r="EN50" s="203"/>
      <c r="EO50" s="202"/>
      <c r="EP50" s="203"/>
      <c r="EQ50" s="202"/>
      <c r="ER50" s="203"/>
      <c r="ES50" s="202"/>
      <c r="ET50" s="203"/>
      <c r="EU50" s="202"/>
      <c r="EV50" s="203"/>
      <c r="EW50" s="202"/>
      <c r="EX50" s="203"/>
      <c r="EY50" s="202"/>
      <c r="EZ50" s="203"/>
      <c r="FA50" s="204"/>
      <c r="FB50" s="205"/>
      <c r="FC50" s="202"/>
      <c r="FD50" s="203"/>
      <c r="FE50" s="202"/>
      <c r="FF50" s="199"/>
      <c r="FG50" s="202"/>
      <c r="FH50" s="199"/>
      <c r="FI50" s="202"/>
      <c r="FJ50" s="199"/>
      <c r="FK50" s="202"/>
      <c r="FL50" s="199"/>
      <c r="FM50" s="202"/>
      <c r="FN50" s="199"/>
      <c r="FO50" s="202"/>
      <c r="FP50" s="199"/>
      <c r="FQ50" s="202"/>
      <c r="FR50" s="199"/>
      <c r="FS50" s="202"/>
      <c r="FT50" s="199"/>
      <c r="FU50" s="202"/>
      <c r="FV50" s="199"/>
      <c r="FW50" s="202"/>
      <c r="FX50" s="199"/>
      <c r="FY50" s="202"/>
      <c r="FZ50" s="199"/>
      <c r="GA50" s="202"/>
      <c r="GB50" s="199"/>
      <c r="GC50" s="202"/>
      <c r="GD50" s="199"/>
      <c r="GE50" s="202"/>
      <c r="GF50" s="199"/>
      <c r="GG50" s="202"/>
      <c r="GH50" s="199"/>
      <c r="GI50" s="202"/>
      <c r="GJ50" s="199"/>
      <c r="GK50" s="158"/>
      <c r="GL50" s="159" t="str">
        <f t="shared" si="31"/>
        <v>Karolína Schejbalová</v>
      </c>
      <c r="GM50" s="202"/>
      <c r="GN50" s="203"/>
      <c r="GO50" s="202"/>
      <c r="GP50" s="203"/>
      <c r="GQ50" s="202"/>
      <c r="GR50" s="203"/>
      <c r="GS50" s="202"/>
      <c r="GT50" s="203"/>
      <c r="GU50" s="202"/>
      <c r="GV50" s="203"/>
      <c r="GW50" s="202"/>
      <c r="GX50" s="203"/>
      <c r="GY50" s="202"/>
      <c r="GZ50" s="203"/>
      <c r="HA50" s="202"/>
      <c r="HB50" s="203"/>
      <c r="HC50" s="202"/>
      <c r="HD50" s="203"/>
      <c r="HE50" s="202"/>
      <c r="HF50" s="203"/>
      <c r="HG50" s="202"/>
      <c r="HH50" s="203"/>
      <c r="HI50" s="202"/>
      <c r="HJ50" s="203"/>
      <c r="HK50" s="202"/>
      <c r="HL50" s="203"/>
      <c r="HM50" s="204"/>
      <c r="HN50" s="205"/>
      <c r="HO50" s="202"/>
      <c r="HP50" s="203"/>
      <c r="HQ50" s="202"/>
      <c r="HR50" s="199"/>
      <c r="HS50" s="202"/>
      <c r="HT50" s="199"/>
      <c r="HU50" s="202"/>
      <c r="HV50" s="199"/>
      <c r="HW50" s="202"/>
      <c r="HX50" s="199"/>
      <c r="HY50" s="202"/>
      <c r="HZ50" s="199"/>
      <c r="IA50" s="202"/>
      <c r="IB50" s="199"/>
      <c r="IC50" s="202"/>
      <c r="ID50" s="199"/>
      <c r="IE50" s="202"/>
      <c r="IF50" s="199"/>
      <c r="IG50" s="202"/>
      <c r="IH50" s="199"/>
      <c r="II50" s="202"/>
      <c r="IJ50" s="199"/>
      <c r="IK50" s="202"/>
      <c r="IL50" s="199"/>
      <c r="IM50" s="202"/>
      <c r="IN50" s="199"/>
      <c r="IO50" s="202"/>
      <c r="IP50" s="199"/>
      <c r="IQ50" s="202"/>
      <c r="IR50" s="199"/>
      <c r="IS50" s="202"/>
      <c r="IT50" s="199"/>
      <c r="IU50" s="202"/>
      <c r="IV50" s="199"/>
    </row>
    <row r="51">
      <c r="A51" s="214">
        <f>IFERROR(__xludf.DUMMYFUNCTION("""COMPUTED_VALUE"""),100.0)</f>
        <v>100</v>
      </c>
      <c r="B51" s="159" t="str">
        <f t="shared" si="28"/>
        <v>Martin Sova</v>
      </c>
      <c r="C51" s="173">
        <f t="shared" ref="C51:BL51" si="42">BO51+EA51+GM51</f>
        <v>5</v>
      </c>
      <c r="D51" s="173">
        <f t="shared" si="42"/>
        <v>0</v>
      </c>
      <c r="E51" s="173">
        <f t="shared" si="42"/>
        <v>0</v>
      </c>
      <c r="F51" s="173">
        <f t="shared" si="42"/>
        <v>0</v>
      </c>
      <c r="G51" s="173">
        <f t="shared" si="42"/>
        <v>5.5</v>
      </c>
      <c r="H51" s="173">
        <f t="shared" si="42"/>
        <v>0</v>
      </c>
      <c r="I51" s="173">
        <f t="shared" si="42"/>
        <v>0</v>
      </c>
      <c r="J51" s="173">
        <f t="shared" si="42"/>
        <v>0</v>
      </c>
      <c r="K51" s="173">
        <f t="shared" si="42"/>
        <v>0</v>
      </c>
      <c r="L51" s="173">
        <f t="shared" si="42"/>
        <v>0</v>
      </c>
      <c r="M51" s="173">
        <f t="shared" si="42"/>
        <v>5.5</v>
      </c>
      <c r="N51" s="173">
        <f t="shared" si="42"/>
        <v>0</v>
      </c>
      <c r="O51" s="173">
        <f t="shared" si="42"/>
        <v>5.5</v>
      </c>
      <c r="P51" s="173">
        <f t="shared" si="42"/>
        <v>0</v>
      </c>
      <c r="Q51" s="173">
        <f t="shared" si="42"/>
        <v>4</v>
      </c>
      <c r="R51" s="173">
        <f t="shared" si="42"/>
        <v>0</v>
      </c>
      <c r="S51" s="173">
        <f t="shared" si="42"/>
        <v>0</v>
      </c>
      <c r="T51" s="173">
        <f t="shared" si="42"/>
        <v>0</v>
      </c>
      <c r="U51" s="173">
        <f t="shared" si="42"/>
        <v>5</v>
      </c>
      <c r="V51" s="173">
        <f t="shared" si="42"/>
        <v>0</v>
      </c>
      <c r="W51" s="173">
        <f t="shared" si="42"/>
        <v>6</v>
      </c>
      <c r="X51" s="173">
        <f t="shared" si="42"/>
        <v>0</v>
      </c>
      <c r="Y51" s="173">
        <f t="shared" si="42"/>
        <v>16</v>
      </c>
      <c r="Z51" s="173">
        <f t="shared" si="42"/>
        <v>0</v>
      </c>
      <c r="AA51" s="173">
        <f t="shared" si="42"/>
        <v>10.5</v>
      </c>
      <c r="AB51" s="173">
        <f t="shared" si="42"/>
        <v>0</v>
      </c>
      <c r="AC51" s="173">
        <f t="shared" si="42"/>
        <v>0</v>
      </c>
      <c r="AD51" s="173">
        <f t="shared" si="42"/>
        <v>0</v>
      </c>
      <c r="AE51" s="173">
        <f t="shared" si="42"/>
        <v>5.5</v>
      </c>
      <c r="AF51" s="173">
        <f t="shared" si="42"/>
        <v>0</v>
      </c>
      <c r="AG51" s="173">
        <f t="shared" si="42"/>
        <v>5.5</v>
      </c>
      <c r="AH51" s="173">
        <f t="shared" si="42"/>
        <v>0</v>
      </c>
      <c r="AI51" s="173">
        <f t="shared" si="42"/>
        <v>5.5</v>
      </c>
      <c r="AJ51" s="173">
        <f t="shared" si="42"/>
        <v>0</v>
      </c>
      <c r="AK51" s="173">
        <f t="shared" si="42"/>
        <v>4.5</v>
      </c>
      <c r="AL51" s="173">
        <f t="shared" si="42"/>
        <v>0</v>
      </c>
      <c r="AM51" s="173">
        <f t="shared" si="42"/>
        <v>0</v>
      </c>
      <c r="AN51" s="173">
        <f t="shared" si="42"/>
        <v>0</v>
      </c>
      <c r="AO51" s="173">
        <f t="shared" si="42"/>
        <v>12</v>
      </c>
      <c r="AP51" s="173">
        <f t="shared" si="42"/>
        <v>0</v>
      </c>
      <c r="AQ51" s="173">
        <f t="shared" si="42"/>
        <v>0</v>
      </c>
      <c r="AR51" s="173">
        <f t="shared" si="42"/>
        <v>0</v>
      </c>
      <c r="AS51" s="173">
        <f t="shared" si="42"/>
        <v>5.5</v>
      </c>
      <c r="AT51" s="173">
        <f t="shared" si="42"/>
        <v>0</v>
      </c>
      <c r="AU51" s="173">
        <f t="shared" si="42"/>
        <v>5.5</v>
      </c>
      <c r="AV51" s="173">
        <f t="shared" si="42"/>
        <v>0</v>
      </c>
      <c r="AW51" s="173">
        <f t="shared" si="42"/>
        <v>0</v>
      </c>
      <c r="AX51" s="173">
        <f t="shared" si="42"/>
        <v>0</v>
      </c>
      <c r="AY51" s="173">
        <f t="shared" si="42"/>
        <v>0</v>
      </c>
      <c r="AZ51" s="173">
        <f t="shared" si="42"/>
        <v>0</v>
      </c>
      <c r="BA51" s="173">
        <f t="shared" si="42"/>
        <v>0</v>
      </c>
      <c r="BB51" s="173">
        <f t="shared" si="42"/>
        <v>0</v>
      </c>
      <c r="BC51" s="173">
        <f t="shared" si="42"/>
        <v>0</v>
      </c>
      <c r="BD51" s="173">
        <f t="shared" si="42"/>
        <v>0</v>
      </c>
      <c r="BE51" s="173">
        <f t="shared" si="42"/>
        <v>0</v>
      </c>
      <c r="BF51" s="173">
        <f t="shared" si="42"/>
        <v>0</v>
      </c>
      <c r="BG51" s="173">
        <f t="shared" si="42"/>
        <v>5.5</v>
      </c>
      <c r="BH51" s="173">
        <f t="shared" si="42"/>
        <v>0</v>
      </c>
      <c r="BI51" s="173">
        <f t="shared" si="42"/>
        <v>6</v>
      </c>
      <c r="BJ51" s="173">
        <f t="shared" si="42"/>
        <v>0</v>
      </c>
      <c r="BK51" s="173">
        <f t="shared" si="42"/>
        <v>0</v>
      </c>
      <c r="BL51" s="173">
        <f t="shared" si="42"/>
        <v>0</v>
      </c>
      <c r="BM51" s="158"/>
      <c r="BN51" s="159" t="str">
        <f>IFERROR(__xludf.DUMMYFUNCTION("""COMPUTED_VALUE"""),"Martin Sova")</f>
        <v>Martin Sova</v>
      </c>
      <c r="BO51" s="174">
        <f>IFERROR(__xludf.DUMMYFUNCTION("""COMPUTED_VALUE"""),5.0)</f>
        <v>5</v>
      </c>
      <c r="BP51" s="175"/>
      <c r="BQ51" s="174"/>
      <c r="BR51" s="175"/>
      <c r="BS51" s="174">
        <f>IFERROR(__xludf.DUMMYFUNCTION("""COMPUTED_VALUE"""),5.5)</f>
        <v>5.5</v>
      </c>
      <c r="BT51" s="175"/>
      <c r="BU51" s="174"/>
      <c r="BV51" s="175"/>
      <c r="BW51" s="174"/>
      <c r="BX51" s="175"/>
      <c r="BY51" s="174">
        <f>IFERROR(__xludf.DUMMYFUNCTION("""COMPUTED_VALUE"""),5.5)</f>
        <v>5.5</v>
      </c>
      <c r="BZ51" s="175"/>
      <c r="CA51" s="174">
        <f>IFERROR(__xludf.DUMMYFUNCTION("""COMPUTED_VALUE"""),5.5)</f>
        <v>5.5</v>
      </c>
      <c r="CB51" s="175"/>
      <c r="CC51" s="174">
        <f>IFERROR(__xludf.DUMMYFUNCTION("""COMPUTED_VALUE"""),4.0)</f>
        <v>4</v>
      </c>
      <c r="CD51" s="175"/>
      <c r="CE51" s="174"/>
      <c r="CF51" s="175"/>
      <c r="CG51" s="174">
        <f>IFERROR(__xludf.DUMMYFUNCTION("""COMPUTED_VALUE"""),5.0)</f>
        <v>5</v>
      </c>
      <c r="CH51" s="175"/>
      <c r="CI51" s="174">
        <f>IFERROR(__xludf.DUMMYFUNCTION("""COMPUTED_VALUE"""),6.0)</f>
        <v>6</v>
      </c>
      <c r="CJ51" s="175"/>
      <c r="CK51" s="174">
        <f>IFERROR(__xludf.DUMMYFUNCTION("""COMPUTED_VALUE"""),11.0)</f>
        <v>11</v>
      </c>
      <c r="CL51" s="175"/>
      <c r="CM51" s="174">
        <f>IFERROR(__xludf.DUMMYFUNCTION("""COMPUTED_VALUE"""),10.5)</f>
        <v>10.5</v>
      </c>
      <c r="CN51" s="175"/>
      <c r="CO51" s="174"/>
      <c r="CP51" s="175"/>
      <c r="CQ51" s="174">
        <f>IFERROR(__xludf.DUMMYFUNCTION("""COMPUTED_VALUE"""),5.5)</f>
        <v>5.5</v>
      </c>
      <c r="CR51" s="175"/>
      <c r="CS51" s="174">
        <f>IFERROR(__xludf.DUMMYFUNCTION("""COMPUTED_VALUE"""),5.5)</f>
        <v>5.5</v>
      </c>
      <c r="CT51" s="173"/>
      <c r="CU51" s="174">
        <f>IFERROR(__xludf.DUMMYFUNCTION("""COMPUTED_VALUE"""),5.5)</f>
        <v>5.5</v>
      </c>
      <c r="CV51" s="173"/>
      <c r="CW51" s="174">
        <f>IFERROR(__xludf.DUMMYFUNCTION("""COMPUTED_VALUE"""),4.5)</f>
        <v>4.5</v>
      </c>
      <c r="CX51" s="173"/>
      <c r="CY51" s="174"/>
      <c r="CZ51" s="173"/>
      <c r="DA51" s="174">
        <f>IFERROR(__xludf.DUMMYFUNCTION("""COMPUTED_VALUE"""),12.0)</f>
        <v>12</v>
      </c>
      <c r="DB51" s="173"/>
      <c r="DC51" s="174"/>
      <c r="DD51" s="173"/>
      <c r="DE51" s="174">
        <f>IFERROR(__xludf.DUMMYFUNCTION("""COMPUTED_VALUE"""),5.5)</f>
        <v>5.5</v>
      </c>
      <c r="DF51" s="173"/>
      <c r="DG51" s="174">
        <f>IFERROR(__xludf.DUMMYFUNCTION("""COMPUTED_VALUE"""),5.5)</f>
        <v>5.5</v>
      </c>
      <c r="DH51" s="173"/>
      <c r="DI51" s="174"/>
      <c r="DJ51" s="173"/>
      <c r="DK51" s="174"/>
      <c r="DL51" s="173"/>
      <c r="DM51" s="174"/>
      <c r="DN51" s="173"/>
      <c r="DO51" s="174"/>
      <c r="DP51" s="173"/>
      <c r="DQ51" s="174"/>
      <c r="DR51" s="173"/>
      <c r="DS51" s="174">
        <f>IFERROR(__xludf.DUMMYFUNCTION("""COMPUTED_VALUE"""),5.5)</f>
        <v>5.5</v>
      </c>
      <c r="DT51" s="173"/>
      <c r="DU51" s="174">
        <f>IFERROR(__xludf.DUMMYFUNCTION("""COMPUTED_VALUE"""),6.0)</f>
        <v>6</v>
      </c>
      <c r="DV51" s="173"/>
      <c r="DW51" s="174"/>
      <c r="DX51" s="173"/>
      <c r="DY51" s="158"/>
      <c r="DZ51" s="159" t="str">
        <f t="shared" si="30"/>
        <v>Martin Sova</v>
      </c>
      <c r="EA51" s="202"/>
      <c r="EB51" s="203"/>
      <c r="EC51" s="202"/>
      <c r="ED51" s="203"/>
      <c r="EE51" s="202"/>
      <c r="EF51" s="203"/>
      <c r="EG51" s="202"/>
      <c r="EH51" s="203"/>
      <c r="EI51" s="202"/>
      <c r="EJ51" s="203"/>
      <c r="EK51" s="202"/>
      <c r="EL51" s="203"/>
      <c r="EM51" s="202"/>
      <c r="EN51" s="203"/>
      <c r="EO51" s="202"/>
      <c r="EP51" s="203"/>
      <c r="EQ51" s="202"/>
      <c r="ER51" s="203"/>
      <c r="ES51" s="202"/>
      <c r="ET51" s="203"/>
      <c r="EU51" s="202"/>
      <c r="EV51" s="203"/>
      <c r="EW51" s="202">
        <f>IFERROR(__xludf.DUMMYFUNCTION("""COMPUTED_VALUE"""),5.0)</f>
        <v>5</v>
      </c>
      <c r="EX51" s="203"/>
      <c r="EY51" s="202"/>
      <c r="EZ51" s="203"/>
      <c r="FA51" s="202"/>
      <c r="FB51" s="203"/>
      <c r="FC51" s="202"/>
      <c r="FD51" s="203"/>
      <c r="FE51" s="202"/>
      <c r="FF51" s="199"/>
      <c r="FG51" s="202"/>
      <c r="FH51" s="199"/>
      <c r="FI51" s="202"/>
      <c r="FJ51" s="199"/>
      <c r="FK51" s="202"/>
      <c r="FL51" s="199"/>
      <c r="FM51" s="202"/>
      <c r="FN51" s="199"/>
      <c r="FO51" s="202"/>
      <c r="FP51" s="199"/>
      <c r="FQ51" s="202"/>
      <c r="FR51" s="199"/>
      <c r="FS51" s="202"/>
      <c r="FT51" s="199"/>
      <c r="FU51" s="202"/>
      <c r="FV51" s="199"/>
      <c r="FW51" s="202"/>
      <c r="FX51" s="199"/>
      <c r="FY51" s="202"/>
      <c r="FZ51" s="199"/>
      <c r="GA51" s="202"/>
      <c r="GB51" s="199"/>
      <c r="GC51" s="202"/>
      <c r="GD51" s="199"/>
      <c r="GE51" s="202"/>
      <c r="GF51" s="199"/>
      <c r="GG51" s="202"/>
      <c r="GH51" s="199"/>
      <c r="GI51" s="202"/>
      <c r="GJ51" s="199"/>
      <c r="GK51" s="158"/>
      <c r="GL51" s="159" t="str">
        <f t="shared" si="31"/>
        <v>Martin Sova</v>
      </c>
      <c r="GM51" s="202"/>
      <c r="GN51" s="203"/>
      <c r="GO51" s="202"/>
      <c r="GP51" s="203"/>
      <c r="GQ51" s="202"/>
      <c r="GR51" s="203"/>
      <c r="GS51" s="202"/>
      <c r="GT51" s="203"/>
      <c r="GU51" s="202"/>
      <c r="GV51" s="203"/>
      <c r="GW51" s="202"/>
      <c r="GX51" s="203"/>
      <c r="GY51" s="202"/>
      <c r="GZ51" s="203"/>
      <c r="HA51" s="202"/>
      <c r="HB51" s="203"/>
      <c r="HC51" s="202"/>
      <c r="HD51" s="203"/>
      <c r="HE51" s="202"/>
      <c r="HF51" s="203"/>
      <c r="HG51" s="202"/>
      <c r="HH51" s="203"/>
      <c r="HI51" s="202"/>
      <c r="HJ51" s="203"/>
      <c r="HK51" s="202"/>
      <c r="HL51" s="203"/>
      <c r="HM51" s="202"/>
      <c r="HN51" s="203"/>
      <c r="HO51" s="202"/>
      <c r="HP51" s="203"/>
      <c r="HQ51" s="202"/>
      <c r="HR51" s="199"/>
      <c r="HS51" s="202"/>
      <c r="HT51" s="199"/>
      <c r="HU51" s="202"/>
      <c r="HV51" s="199"/>
      <c r="HW51" s="202"/>
      <c r="HX51" s="199"/>
      <c r="HY51" s="202"/>
      <c r="HZ51" s="199"/>
      <c r="IA51" s="202"/>
      <c r="IB51" s="199"/>
      <c r="IC51" s="202"/>
      <c r="ID51" s="199"/>
      <c r="IE51" s="202"/>
      <c r="IF51" s="199"/>
      <c r="IG51" s="202"/>
      <c r="IH51" s="199"/>
      <c r="II51" s="202"/>
      <c r="IJ51" s="199"/>
      <c r="IK51" s="202"/>
      <c r="IL51" s="199"/>
      <c r="IM51" s="202"/>
      <c r="IN51" s="199"/>
      <c r="IO51" s="202"/>
      <c r="IP51" s="199"/>
      <c r="IQ51" s="202"/>
      <c r="IR51" s="199"/>
      <c r="IS51" s="202"/>
      <c r="IT51" s="199"/>
      <c r="IU51" s="202"/>
      <c r="IV51" s="199"/>
    </row>
    <row r="52">
      <c r="A52" s="214">
        <f>IFERROR(__xludf.DUMMYFUNCTION("""COMPUTED_VALUE"""),100.0)</f>
        <v>100</v>
      </c>
      <c r="B52" s="159" t="str">
        <f t="shared" si="28"/>
        <v>Bogdan - Mihai Strajescu</v>
      </c>
      <c r="C52" s="173">
        <f t="shared" ref="C52:BL52" si="43">BO52+EA52+GM52</f>
        <v>0</v>
      </c>
      <c r="D52" s="173">
        <f t="shared" si="43"/>
        <v>0</v>
      </c>
      <c r="E52" s="173">
        <f t="shared" si="43"/>
        <v>0</v>
      </c>
      <c r="F52" s="173">
        <f t="shared" si="43"/>
        <v>0</v>
      </c>
      <c r="G52" s="173">
        <f t="shared" si="43"/>
        <v>0</v>
      </c>
      <c r="H52" s="173">
        <f t="shared" si="43"/>
        <v>0</v>
      </c>
      <c r="I52" s="173">
        <f t="shared" si="43"/>
        <v>0</v>
      </c>
      <c r="J52" s="173">
        <f t="shared" si="43"/>
        <v>0</v>
      </c>
      <c r="K52" s="173">
        <f t="shared" si="43"/>
        <v>0</v>
      </c>
      <c r="L52" s="173">
        <f t="shared" si="43"/>
        <v>0</v>
      </c>
      <c r="M52" s="173">
        <f t="shared" si="43"/>
        <v>0</v>
      </c>
      <c r="N52" s="173">
        <f t="shared" si="43"/>
        <v>0</v>
      </c>
      <c r="O52" s="173">
        <f t="shared" si="43"/>
        <v>0</v>
      </c>
      <c r="P52" s="173">
        <f t="shared" si="43"/>
        <v>0</v>
      </c>
      <c r="Q52" s="173">
        <f t="shared" si="43"/>
        <v>0</v>
      </c>
      <c r="R52" s="173">
        <f t="shared" si="43"/>
        <v>0</v>
      </c>
      <c r="S52" s="173">
        <f t="shared" si="43"/>
        <v>0</v>
      </c>
      <c r="T52" s="173">
        <f t="shared" si="43"/>
        <v>0</v>
      </c>
      <c r="U52" s="173">
        <f t="shared" si="43"/>
        <v>0</v>
      </c>
      <c r="V52" s="173">
        <f t="shared" si="43"/>
        <v>0</v>
      </c>
      <c r="W52" s="173">
        <f t="shared" si="43"/>
        <v>0</v>
      </c>
      <c r="X52" s="173">
        <f t="shared" si="43"/>
        <v>0</v>
      </c>
      <c r="Y52" s="173">
        <f t="shared" si="43"/>
        <v>0</v>
      </c>
      <c r="Z52" s="173">
        <f t="shared" si="43"/>
        <v>0</v>
      </c>
      <c r="AA52" s="173">
        <f t="shared" si="43"/>
        <v>0</v>
      </c>
      <c r="AB52" s="173">
        <f t="shared" si="43"/>
        <v>0</v>
      </c>
      <c r="AC52" s="173">
        <f t="shared" si="43"/>
        <v>0</v>
      </c>
      <c r="AD52" s="173">
        <f t="shared" si="43"/>
        <v>0</v>
      </c>
      <c r="AE52" s="173">
        <f t="shared" si="43"/>
        <v>0</v>
      </c>
      <c r="AF52" s="173">
        <f t="shared" si="43"/>
        <v>0</v>
      </c>
      <c r="AG52" s="173">
        <f t="shared" si="43"/>
        <v>0</v>
      </c>
      <c r="AH52" s="173">
        <f t="shared" si="43"/>
        <v>0</v>
      </c>
      <c r="AI52" s="173">
        <f t="shared" si="43"/>
        <v>0</v>
      </c>
      <c r="AJ52" s="173">
        <f t="shared" si="43"/>
        <v>0</v>
      </c>
      <c r="AK52" s="173">
        <f t="shared" si="43"/>
        <v>0</v>
      </c>
      <c r="AL52" s="173">
        <f t="shared" si="43"/>
        <v>0</v>
      </c>
      <c r="AM52" s="173">
        <f t="shared" si="43"/>
        <v>0</v>
      </c>
      <c r="AN52" s="173">
        <f t="shared" si="43"/>
        <v>0</v>
      </c>
      <c r="AO52" s="173">
        <f t="shared" si="43"/>
        <v>0</v>
      </c>
      <c r="AP52" s="173">
        <f t="shared" si="43"/>
        <v>0</v>
      </c>
      <c r="AQ52" s="173">
        <f t="shared" si="43"/>
        <v>0</v>
      </c>
      <c r="AR52" s="173">
        <f t="shared" si="43"/>
        <v>0</v>
      </c>
      <c r="AS52" s="173">
        <f t="shared" si="43"/>
        <v>0</v>
      </c>
      <c r="AT52" s="173">
        <f t="shared" si="43"/>
        <v>0</v>
      </c>
      <c r="AU52" s="173">
        <f t="shared" si="43"/>
        <v>0</v>
      </c>
      <c r="AV52" s="173">
        <f t="shared" si="43"/>
        <v>0</v>
      </c>
      <c r="AW52" s="173">
        <f t="shared" si="43"/>
        <v>0</v>
      </c>
      <c r="AX52" s="173">
        <f t="shared" si="43"/>
        <v>0</v>
      </c>
      <c r="AY52" s="173">
        <f t="shared" si="43"/>
        <v>0</v>
      </c>
      <c r="AZ52" s="173">
        <f t="shared" si="43"/>
        <v>0</v>
      </c>
      <c r="BA52" s="173">
        <f t="shared" si="43"/>
        <v>0</v>
      </c>
      <c r="BB52" s="173">
        <f t="shared" si="43"/>
        <v>0</v>
      </c>
      <c r="BC52" s="173">
        <f t="shared" si="43"/>
        <v>0</v>
      </c>
      <c r="BD52" s="173">
        <f t="shared" si="43"/>
        <v>0</v>
      </c>
      <c r="BE52" s="173">
        <f t="shared" si="43"/>
        <v>0</v>
      </c>
      <c r="BF52" s="173">
        <f t="shared" si="43"/>
        <v>0</v>
      </c>
      <c r="BG52" s="173">
        <f t="shared" si="43"/>
        <v>0</v>
      </c>
      <c r="BH52" s="173">
        <f t="shared" si="43"/>
        <v>0</v>
      </c>
      <c r="BI52" s="173">
        <f t="shared" si="43"/>
        <v>0</v>
      </c>
      <c r="BJ52" s="173">
        <f t="shared" si="43"/>
        <v>0</v>
      </c>
      <c r="BK52" s="173">
        <f t="shared" si="43"/>
        <v>0</v>
      </c>
      <c r="BL52" s="173">
        <f t="shared" si="43"/>
        <v>0</v>
      </c>
      <c r="BM52" s="158"/>
      <c r="BN52" s="159" t="str">
        <f>IFERROR(__xludf.DUMMYFUNCTION("""COMPUTED_VALUE"""),"Bogdan - Mihai Strajescu")</f>
        <v>Bogdan - Mihai Strajescu</v>
      </c>
      <c r="BO52" s="174"/>
      <c r="BP52" s="175"/>
      <c r="BQ52" s="174"/>
      <c r="BR52" s="175"/>
      <c r="BS52" s="174"/>
      <c r="BT52" s="175"/>
      <c r="BU52" s="174"/>
      <c r="BV52" s="175"/>
      <c r="BW52" s="174"/>
      <c r="BX52" s="175"/>
      <c r="BY52" s="176"/>
      <c r="BZ52" s="181"/>
      <c r="CA52" s="174"/>
      <c r="CB52" s="175"/>
      <c r="CC52" s="174"/>
      <c r="CD52" s="175"/>
      <c r="CE52" s="176"/>
      <c r="CF52" s="181"/>
      <c r="CG52" s="174"/>
      <c r="CH52" s="175"/>
      <c r="CI52" s="174"/>
      <c r="CJ52" s="175"/>
      <c r="CK52" s="174"/>
      <c r="CL52" s="175"/>
      <c r="CM52" s="176"/>
      <c r="CN52" s="181"/>
      <c r="CO52" s="176"/>
      <c r="CP52" s="181"/>
      <c r="CQ52" s="174"/>
      <c r="CR52" s="175"/>
      <c r="CS52" s="174"/>
      <c r="CT52" s="173"/>
      <c r="CU52" s="174"/>
      <c r="CV52" s="173"/>
      <c r="CW52" s="174"/>
      <c r="CX52" s="173"/>
      <c r="CY52" s="174"/>
      <c r="CZ52" s="173"/>
      <c r="DA52" s="174"/>
      <c r="DB52" s="173"/>
      <c r="DC52" s="176"/>
      <c r="DD52" s="173"/>
      <c r="DE52" s="174"/>
      <c r="DF52" s="173"/>
      <c r="DG52" s="174"/>
      <c r="DH52" s="173"/>
      <c r="DI52" s="174"/>
      <c r="DJ52" s="173"/>
      <c r="DK52" s="174"/>
      <c r="DL52" s="173"/>
      <c r="DM52" s="174"/>
      <c r="DN52" s="173"/>
      <c r="DO52" s="174"/>
      <c r="DP52" s="173"/>
      <c r="DQ52" s="174"/>
      <c r="DR52" s="173"/>
      <c r="DS52" s="176"/>
      <c r="DT52" s="173"/>
      <c r="DU52" s="174"/>
      <c r="DV52" s="173"/>
      <c r="DW52" s="174"/>
      <c r="DX52" s="173"/>
      <c r="DY52" s="158"/>
      <c r="DZ52" s="159" t="str">
        <f t="shared" si="30"/>
        <v>Bogdan - Mihai Strajescu</v>
      </c>
      <c r="EA52" s="202"/>
      <c r="EB52" s="203"/>
      <c r="EC52" s="202"/>
      <c r="ED52" s="203"/>
      <c r="EE52" s="202"/>
      <c r="EF52" s="203"/>
      <c r="EG52" s="202"/>
      <c r="EH52" s="203"/>
      <c r="EI52" s="202"/>
      <c r="EJ52" s="203"/>
      <c r="EK52" s="204"/>
      <c r="EL52" s="205"/>
      <c r="EM52" s="202"/>
      <c r="EN52" s="203"/>
      <c r="EO52" s="202"/>
      <c r="EP52" s="203"/>
      <c r="EQ52" s="204"/>
      <c r="ER52" s="205"/>
      <c r="ES52" s="202"/>
      <c r="ET52" s="203"/>
      <c r="EU52" s="202"/>
      <c r="EV52" s="203"/>
      <c r="EW52" s="202"/>
      <c r="EX52" s="203"/>
      <c r="EY52" s="204"/>
      <c r="EZ52" s="205"/>
      <c r="FA52" s="204"/>
      <c r="FB52" s="205"/>
      <c r="FC52" s="202"/>
      <c r="FD52" s="203"/>
      <c r="FE52" s="202"/>
      <c r="FF52" s="199"/>
      <c r="FG52" s="202"/>
      <c r="FH52" s="199"/>
      <c r="FI52" s="202"/>
      <c r="FJ52" s="199"/>
      <c r="FK52" s="202"/>
      <c r="FL52" s="199"/>
      <c r="FM52" s="202"/>
      <c r="FN52" s="199"/>
      <c r="FO52" s="204"/>
      <c r="FP52" s="199"/>
      <c r="FQ52" s="202"/>
      <c r="FR52" s="199"/>
      <c r="FS52" s="202"/>
      <c r="FT52" s="199"/>
      <c r="FU52" s="202"/>
      <c r="FV52" s="199"/>
      <c r="FW52" s="202"/>
      <c r="FX52" s="199"/>
      <c r="FY52" s="202"/>
      <c r="FZ52" s="199"/>
      <c r="GA52" s="202"/>
      <c r="GB52" s="199"/>
      <c r="GC52" s="202"/>
      <c r="GD52" s="199"/>
      <c r="GE52" s="204"/>
      <c r="GF52" s="199"/>
      <c r="GG52" s="202"/>
      <c r="GH52" s="199"/>
      <c r="GI52" s="202"/>
      <c r="GJ52" s="199"/>
      <c r="GK52" s="158"/>
      <c r="GL52" s="159" t="str">
        <f t="shared" si="31"/>
        <v>Bogdan - Mihai Strajescu</v>
      </c>
      <c r="GM52" s="202"/>
      <c r="GN52" s="203"/>
      <c r="GO52" s="202"/>
      <c r="GP52" s="203"/>
      <c r="GQ52" s="202"/>
      <c r="GR52" s="203"/>
      <c r="GS52" s="202"/>
      <c r="GT52" s="203"/>
      <c r="GU52" s="202"/>
      <c r="GV52" s="203"/>
      <c r="GW52" s="204"/>
      <c r="GX52" s="205"/>
      <c r="GY52" s="202"/>
      <c r="GZ52" s="203"/>
      <c r="HA52" s="202"/>
      <c r="HB52" s="203"/>
      <c r="HC52" s="204"/>
      <c r="HD52" s="205"/>
      <c r="HE52" s="202"/>
      <c r="HF52" s="203"/>
      <c r="HG52" s="202"/>
      <c r="HH52" s="203"/>
      <c r="HI52" s="202"/>
      <c r="HJ52" s="203"/>
      <c r="HK52" s="204"/>
      <c r="HL52" s="205"/>
      <c r="HM52" s="204"/>
      <c r="HN52" s="205"/>
      <c r="HO52" s="202"/>
      <c r="HP52" s="203"/>
      <c r="HQ52" s="202"/>
      <c r="HR52" s="199"/>
      <c r="HS52" s="202"/>
      <c r="HT52" s="199"/>
      <c r="HU52" s="202"/>
      <c r="HV52" s="199"/>
      <c r="HW52" s="202"/>
      <c r="HX52" s="199"/>
      <c r="HY52" s="202"/>
      <c r="HZ52" s="199"/>
      <c r="IA52" s="204"/>
      <c r="IB52" s="199"/>
      <c r="IC52" s="202"/>
      <c r="ID52" s="199"/>
      <c r="IE52" s="202"/>
      <c r="IF52" s="199"/>
      <c r="IG52" s="202"/>
      <c r="IH52" s="199"/>
      <c r="II52" s="202"/>
      <c r="IJ52" s="199"/>
      <c r="IK52" s="202"/>
      <c r="IL52" s="199"/>
      <c r="IM52" s="202"/>
      <c r="IN52" s="199"/>
      <c r="IO52" s="202"/>
      <c r="IP52" s="199"/>
      <c r="IQ52" s="204"/>
      <c r="IR52" s="199"/>
      <c r="IS52" s="202"/>
      <c r="IT52" s="199"/>
      <c r="IU52" s="202"/>
      <c r="IV52" s="199"/>
    </row>
    <row r="53">
      <c r="A53" s="214">
        <f>IFERROR(__xludf.DUMMYFUNCTION("""COMPUTED_VALUE"""),100.0)</f>
        <v>100</v>
      </c>
      <c r="B53" s="159" t="str">
        <f t="shared" si="28"/>
        <v>William Simba</v>
      </c>
      <c r="C53" s="173">
        <f t="shared" ref="C53:BL53" si="44">BO53+EA53+GM53</f>
        <v>0</v>
      </c>
      <c r="D53" s="173">
        <f t="shared" si="44"/>
        <v>0</v>
      </c>
      <c r="E53" s="173">
        <f t="shared" si="44"/>
        <v>0</v>
      </c>
      <c r="F53" s="173">
        <f t="shared" si="44"/>
        <v>0</v>
      </c>
      <c r="G53" s="173">
        <f t="shared" si="44"/>
        <v>0</v>
      </c>
      <c r="H53" s="173">
        <f t="shared" si="44"/>
        <v>0</v>
      </c>
      <c r="I53" s="173">
        <f t="shared" si="44"/>
        <v>0</v>
      </c>
      <c r="J53" s="173">
        <f t="shared" si="44"/>
        <v>0</v>
      </c>
      <c r="K53" s="173">
        <f t="shared" si="44"/>
        <v>5</v>
      </c>
      <c r="L53" s="173">
        <f t="shared" si="44"/>
        <v>500</v>
      </c>
      <c r="M53" s="173">
        <f t="shared" si="44"/>
        <v>0</v>
      </c>
      <c r="N53" s="173">
        <f t="shared" si="44"/>
        <v>0</v>
      </c>
      <c r="O53" s="173">
        <f t="shared" si="44"/>
        <v>0</v>
      </c>
      <c r="P53" s="173">
        <f t="shared" si="44"/>
        <v>0</v>
      </c>
      <c r="Q53" s="173">
        <f t="shared" si="44"/>
        <v>0</v>
      </c>
      <c r="R53" s="173">
        <f t="shared" si="44"/>
        <v>0</v>
      </c>
      <c r="S53" s="173">
        <f t="shared" si="44"/>
        <v>0</v>
      </c>
      <c r="T53" s="173">
        <f t="shared" si="44"/>
        <v>0</v>
      </c>
      <c r="U53" s="173">
        <f t="shared" si="44"/>
        <v>0</v>
      </c>
      <c r="V53" s="173">
        <f t="shared" si="44"/>
        <v>0</v>
      </c>
      <c r="W53" s="173">
        <f t="shared" si="44"/>
        <v>0</v>
      </c>
      <c r="X53" s="173">
        <f t="shared" si="44"/>
        <v>0</v>
      </c>
      <c r="Y53" s="173">
        <f t="shared" si="44"/>
        <v>0</v>
      </c>
      <c r="Z53" s="173">
        <f t="shared" si="44"/>
        <v>0</v>
      </c>
      <c r="AA53" s="173">
        <f t="shared" si="44"/>
        <v>0</v>
      </c>
      <c r="AB53" s="173">
        <f t="shared" si="44"/>
        <v>0</v>
      </c>
      <c r="AC53" s="173">
        <f t="shared" si="44"/>
        <v>0</v>
      </c>
      <c r="AD53" s="173">
        <f t="shared" si="44"/>
        <v>0</v>
      </c>
      <c r="AE53" s="173">
        <f t="shared" si="44"/>
        <v>0</v>
      </c>
      <c r="AF53" s="173">
        <f t="shared" si="44"/>
        <v>0</v>
      </c>
      <c r="AG53" s="173">
        <f t="shared" si="44"/>
        <v>0</v>
      </c>
      <c r="AH53" s="173">
        <f t="shared" si="44"/>
        <v>0</v>
      </c>
      <c r="AI53" s="173">
        <f t="shared" si="44"/>
        <v>0</v>
      </c>
      <c r="AJ53" s="173">
        <f t="shared" si="44"/>
        <v>0</v>
      </c>
      <c r="AK53" s="173">
        <f t="shared" si="44"/>
        <v>0</v>
      </c>
      <c r="AL53" s="173">
        <f t="shared" si="44"/>
        <v>0</v>
      </c>
      <c r="AM53" s="173">
        <f t="shared" si="44"/>
        <v>0</v>
      </c>
      <c r="AN53" s="173">
        <f t="shared" si="44"/>
        <v>0</v>
      </c>
      <c r="AO53" s="173">
        <f t="shared" si="44"/>
        <v>0</v>
      </c>
      <c r="AP53" s="173">
        <f t="shared" si="44"/>
        <v>0</v>
      </c>
      <c r="AQ53" s="173">
        <f t="shared" si="44"/>
        <v>0</v>
      </c>
      <c r="AR53" s="173">
        <f t="shared" si="44"/>
        <v>0</v>
      </c>
      <c r="AS53" s="173">
        <f t="shared" si="44"/>
        <v>0</v>
      </c>
      <c r="AT53" s="173">
        <f t="shared" si="44"/>
        <v>0</v>
      </c>
      <c r="AU53" s="173">
        <f t="shared" si="44"/>
        <v>0</v>
      </c>
      <c r="AV53" s="173">
        <f t="shared" si="44"/>
        <v>0</v>
      </c>
      <c r="AW53" s="173">
        <f t="shared" si="44"/>
        <v>0</v>
      </c>
      <c r="AX53" s="173">
        <f t="shared" si="44"/>
        <v>0</v>
      </c>
      <c r="AY53" s="173">
        <f t="shared" si="44"/>
        <v>0</v>
      </c>
      <c r="AZ53" s="173">
        <f t="shared" si="44"/>
        <v>0</v>
      </c>
      <c r="BA53" s="173">
        <f t="shared" si="44"/>
        <v>0</v>
      </c>
      <c r="BB53" s="173">
        <f t="shared" si="44"/>
        <v>0</v>
      </c>
      <c r="BC53" s="173">
        <f t="shared" si="44"/>
        <v>0</v>
      </c>
      <c r="BD53" s="173">
        <f t="shared" si="44"/>
        <v>0</v>
      </c>
      <c r="BE53" s="173">
        <f t="shared" si="44"/>
        <v>0</v>
      </c>
      <c r="BF53" s="173">
        <f t="shared" si="44"/>
        <v>0</v>
      </c>
      <c r="BG53" s="173">
        <f t="shared" si="44"/>
        <v>0</v>
      </c>
      <c r="BH53" s="173">
        <f t="shared" si="44"/>
        <v>0</v>
      </c>
      <c r="BI53" s="173">
        <f t="shared" si="44"/>
        <v>0</v>
      </c>
      <c r="BJ53" s="173">
        <f t="shared" si="44"/>
        <v>0</v>
      </c>
      <c r="BK53" s="173">
        <f t="shared" si="44"/>
        <v>0</v>
      </c>
      <c r="BL53" s="173">
        <f t="shared" si="44"/>
        <v>0</v>
      </c>
      <c r="BM53" s="158"/>
      <c r="BN53" s="159" t="str">
        <f>IFERROR(__xludf.DUMMYFUNCTION("""COMPUTED_VALUE"""),"William Simba")</f>
        <v>William Simba</v>
      </c>
      <c r="BO53" s="174"/>
      <c r="BP53" s="175"/>
      <c r="BQ53" s="174"/>
      <c r="BR53" s="175"/>
      <c r="BS53" s="174"/>
      <c r="BT53" s="175"/>
      <c r="BU53" s="174"/>
      <c r="BV53" s="175"/>
      <c r="BW53" s="174"/>
      <c r="BX53" s="175"/>
      <c r="BY53" s="174"/>
      <c r="BZ53" s="175"/>
      <c r="CA53" s="174"/>
      <c r="CB53" s="175"/>
      <c r="CC53" s="174"/>
      <c r="CD53" s="175"/>
      <c r="CE53" s="174"/>
      <c r="CF53" s="175"/>
      <c r="CG53" s="174"/>
      <c r="CH53" s="175"/>
      <c r="CI53" s="174"/>
      <c r="CJ53" s="175"/>
      <c r="CK53" s="174"/>
      <c r="CL53" s="175"/>
      <c r="CM53" s="174"/>
      <c r="CN53" s="175"/>
      <c r="CO53" s="174"/>
      <c r="CP53" s="175"/>
      <c r="CQ53" s="174"/>
      <c r="CR53" s="175"/>
      <c r="CS53" s="174"/>
      <c r="CT53" s="173"/>
      <c r="CU53" s="174"/>
      <c r="CV53" s="173"/>
      <c r="CW53" s="174"/>
      <c r="CX53" s="173"/>
      <c r="CY53" s="174"/>
      <c r="CZ53" s="173"/>
      <c r="DA53" s="174"/>
      <c r="DB53" s="173"/>
      <c r="DC53" s="174"/>
      <c r="DD53" s="173"/>
      <c r="DE53" s="174"/>
      <c r="DF53" s="173"/>
      <c r="DG53" s="174"/>
      <c r="DH53" s="173"/>
      <c r="DI53" s="174"/>
      <c r="DJ53" s="173"/>
      <c r="DK53" s="174"/>
      <c r="DL53" s="173"/>
      <c r="DM53" s="174"/>
      <c r="DN53" s="173"/>
      <c r="DO53" s="174"/>
      <c r="DP53" s="173"/>
      <c r="DQ53" s="174"/>
      <c r="DR53" s="173"/>
      <c r="DS53" s="174"/>
      <c r="DT53" s="173"/>
      <c r="DU53" s="174"/>
      <c r="DV53" s="173"/>
      <c r="DW53" s="174"/>
      <c r="DX53" s="173"/>
      <c r="DY53" s="158"/>
      <c r="DZ53" s="159" t="str">
        <f t="shared" si="30"/>
        <v>William Simba</v>
      </c>
      <c r="EA53" s="202"/>
      <c r="EB53" s="203"/>
      <c r="EC53" s="202"/>
      <c r="ED53" s="203"/>
      <c r="EE53" s="202"/>
      <c r="EF53" s="203"/>
      <c r="EG53" s="202"/>
      <c r="EH53" s="203"/>
      <c r="EI53" s="202">
        <f>IFERROR(__xludf.DUMMYFUNCTION("""COMPUTED_VALUE"""),5.0)</f>
        <v>5</v>
      </c>
      <c r="EJ53" s="203">
        <f>IFERROR(__xludf.DUMMYFUNCTION("""COMPUTED_VALUE"""),500.0)</f>
        <v>500</v>
      </c>
      <c r="EK53" s="202"/>
      <c r="EL53" s="203"/>
      <c r="EM53" s="202"/>
      <c r="EN53" s="203"/>
      <c r="EO53" s="202"/>
      <c r="EP53" s="203"/>
      <c r="EQ53" s="202"/>
      <c r="ER53" s="203"/>
      <c r="ES53" s="202"/>
      <c r="ET53" s="203"/>
      <c r="EU53" s="202"/>
      <c r="EV53" s="203"/>
      <c r="EW53" s="202"/>
      <c r="EX53" s="203"/>
      <c r="EY53" s="202"/>
      <c r="EZ53" s="203"/>
      <c r="FA53" s="202"/>
      <c r="FB53" s="203"/>
      <c r="FC53" s="202"/>
      <c r="FD53" s="203"/>
      <c r="FE53" s="202"/>
      <c r="FF53" s="199"/>
      <c r="FG53" s="202"/>
      <c r="FH53" s="199"/>
      <c r="FI53" s="202"/>
      <c r="FJ53" s="199"/>
      <c r="FK53" s="202"/>
      <c r="FL53" s="199"/>
      <c r="FM53" s="202"/>
      <c r="FN53" s="199"/>
      <c r="FO53" s="202"/>
      <c r="FP53" s="199"/>
      <c r="FQ53" s="202"/>
      <c r="FR53" s="199"/>
      <c r="FS53" s="202"/>
      <c r="FT53" s="199"/>
      <c r="FU53" s="202"/>
      <c r="FV53" s="199"/>
      <c r="FW53" s="202"/>
      <c r="FX53" s="199"/>
      <c r="FY53" s="202"/>
      <c r="FZ53" s="199"/>
      <c r="GA53" s="202"/>
      <c r="GB53" s="199"/>
      <c r="GC53" s="202"/>
      <c r="GD53" s="199"/>
      <c r="GE53" s="202"/>
      <c r="GF53" s="199"/>
      <c r="GG53" s="202"/>
      <c r="GH53" s="199"/>
      <c r="GI53" s="202"/>
      <c r="GJ53" s="199"/>
      <c r="GK53" s="158"/>
      <c r="GL53" s="159" t="str">
        <f t="shared" si="31"/>
        <v>William Simba</v>
      </c>
      <c r="GM53" s="202"/>
      <c r="GN53" s="203"/>
      <c r="GO53" s="202"/>
      <c r="GP53" s="203"/>
      <c r="GQ53" s="202"/>
      <c r="GR53" s="203"/>
      <c r="GS53" s="202"/>
      <c r="GT53" s="203"/>
      <c r="GU53" s="202"/>
      <c r="GV53" s="203"/>
      <c r="GW53" s="202"/>
      <c r="GX53" s="203"/>
      <c r="GY53" s="202"/>
      <c r="GZ53" s="203"/>
      <c r="HA53" s="202"/>
      <c r="HB53" s="203"/>
      <c r="HC53" s="202"/>
      <c r="HD53" s="203"/>
      <c r="HE53" s="202"/>
      <c r="HF53" s="203"/>
      <c r="HG53" s="202"/>
      <c r="HH53" s="203"/>
      <c r="HI53" s="202"/>
      <c r="HJ53" s="203"/>
      <c r="HK53" s="202"/>
      <c r="HL53" s="203"/>
      <c r="HM53" s="202"/>
      <c r="HN53" s="203"/>
      <c r="HO53" s="202"/>
      <c r="HP53" s="203"/>
      <c r="HQ53" s="202"/>
      <c r="HR53" s="199"/>
      <c r="HS53" s="202"/>
      <c r="HT53" s="199"/>
      <c r="HU53" s="202"/>
      <c r="HV53" s="199"/>
      <c r="HW53" s="202"/>
      <c r="HX53" s="199"/>
      <c r="HY53" s="202"/>
      <c r="HZ53" s="199"/>
      <c r="IA53" s="202"/>
      <c r="IB53" s="199"/>
      <c r="IC53" s="202"/>
      <c r="ID53" s="199"/>
      <c r="IE53" s="202"/>
      <c r="IF53" s="199"/>
      <c r="IG53" s="202"/>
      <c r="IH53" s="199"/>
      <c r="II53" s="202"/>
      <c r="IJ53" s="199"/>
      <c r="IK53" s="202"/>
      <c r="IL53" s="199"/>
      <c r="IM53" s="202"/>
      <c r="IN53" s="199"/>
      <c r="IO53" s="202"/>
      <c r="IP53" s="199"/>
      <c r="IQ53" s="202"/>
      <c r="IR53" s="199"/>
      <c r="IS53" s="202"/>
      <c r="IT53" s="199"/>
      <c r="IU53" s="202"/>
      <c r="IV53" s="199"/>
    </row>
    <row r="54">
      <c r="A54" s="214">
        <f>IFERROR(__xludf.DUMMYFUNCTION("""COMPUTED_VALUE"""),100.0)</f>
        <v>100</v>
      </c>
      <c r="B54" s="159" t="str">
        <f t="shared" si="28"/>
        <v>Jan Pelikán</v>
      </c>
      <c r="C54" s="173">
        <f t="shared" ref="C54:BL54" si="45">BO54+EA54+GM54</f>
        <v>0</v>
      </c>
      <c r="D54" s="173">
        <f t="shared" si="45"/>
        <v>0</v>
      </c>
      <c r="E54" s="173">
        <f t="shared" si="45"/>
        <v>3</v>
      </c>
      <c r="F54" s="173">
        <f t="shared" si="45"/>
        <v>0</v>
      </c>
      <c r="G54" s="173">
        <f t="shared" si="45"/>
        <v>0</v>
      </c>
      <c r="H54" s="173">
        <f t="shared" si="45"/>
        <v>0</v>
      </c>
      <c r="I54" s="173">
        <f t="shared" si="45"/>
        <v>0</v>
      </c>
      <c r="J54" s="173">
        <f t="shared" si="45"/>
        <v>0</v>
      </c>
      <c r="K54" s="173">
        <f t="shared" si="45"/>
        <v>6</v>
      </c>
      <c r="L54" s="173">
        <f t="shared" si="45"/>
        <v>0</v>
      </c>
      <c r="M54" s="173">
        <f t="shared" si="45"/>
        <v>0</v>
      </c>
      <c r="N54" s="173">
        <f t="shared" si="45"/>
        <v>0</v>
      </c>
      <c r="O54" s="173">
        <f t="shared" si="45"/>
        <v>0</v>
      </c>
      <c r="P54" s="173">
        <f t="shared" si="45"/>
        <v>0</v>
      </c>
      <c r="Q54" s="173">
        <f t="shared" si="45"/>
        <v>0</v>
      </c>
      <c r="R54" s="173">
        <f t="shared" si="45"/>
        <v>0</v>
      </c>
      <c r="S54" s="173">
        <f t="shared" si="45"/>
        <v>0</v>
      </c>
      <c r="T54" s="173">
        <f t="shared" si="45"/>
        <v>0</v>
      </c>
      <c r="U54" s="173">
        <f t="shared" si="45"/>
        <v>0</v>
      </c>
      <c r="V54" s="173">
        <f t="shared" si="45"/>
        <v>0</v>
      </c>
      <c r="W54" s="173">
        <f t="shared" si="45"/>
        <v>0</v>
      </c>
      <c r="X54" s="173">
        <f t="shared" si="45"/>
        <v>0</v>
      </c>
      <c r="Y54" s="173">
        <f t="shared" si="45"/>
        <v>0</v>
      </c>
      <c r="Z54" s="173">
        <f t="shared" si="45"/>
        <v>0</v>
      </c>
      <c r="AA54" s="173">
        <f t="shared" si="45"/>
        <v>0</v>
      </c>
      <c r="AB54" s="173">
        <f t="shared" si="45"/>
        <v>0</v>
      </c>
      <c r="AC54" s="173">
        <f t="shared" si="45"/>
        <v>0</v>
      </c>
      <c r="AD54" s="173">
        <f t="shared" si="45"/>
        <v>0</v>
      </c>
      <c r="AE54" s="173">
        <f t="shared" si="45"/>
        <v>0</v>
      </c>
      <c r="AF54" s="173">
        <f t="shared" si="45"/>
        <v>0</v>
      </c>
      <c r="AG54" s="173">
        <f t="shared" si="45"/>
        <v>0</v>
      </c>
      <c r="AH54" s="173">
        <f t="shared" si="45"/>
        <v>0</v>
      </c>
      <c r="AI54" s="173">
        <f t="shared" si="45"/>
        <v>0</v>
      </c>
      <c r="AJ54" s="173">
        <f t="shared" si="45"/>
        <v>0</v>
      </c>
      <c r="AK54" s="173">
        <f t="shared" si="45"/>
        <v>0</v>
      </c>
      <c r="AL54" s="173">
        <f t="shared" si="45"/>
        <v>0</v>
      </c>
      <c r="AM54" s="173">
        <f t="shared" si="45"/>
        <v>0</v>
      </c>
      <c r="AN54" s="173">
        <f t="shared" si="45"/>
        <v>0</v>
      </c>
      <c r="AO54" s="173">
        <f t="shared" si="45"/>
        <v>0</v>
      </c>
      <c r="AP54" s="173">
        <f t="shared" si="45"/>
        <v>0</v>
      </c>
      <c r="AQ54" s="173">
        <f t="shared" si="45"/>
        <v>4</v>
      </c>
      <c r="AR54" s="173">
        <f t="shared" si="45"/>
        <v>0</v>
      </c>
      <c r="AS54" s="173">
        <f t="shared" si="45"/>
        <v>0</v>
      </c>
      <c r="AT54" s="173">
        <f t="shared" si="45"/>
        <v>0</v>
      </c>
      <c r="AU54" s="173">
        <f t="shared" si="45"/>
        <v>0</v>
      </c>
      <c r="AV54" s="173">
        <f t="shared" si="45"/>
        <v>0</v>
      </c>
      <c r="AW54" s="173">
        <f t="shared" si="45"/>
        <v>0</v>
      </c>
      <c r="AX54" s="173">
        <f t="shared" si="45"/>
        <v>0</v>
      </c>
      <c r="AY54" s="173">
        <f t="shared" si="45"/>
        <v>3.5</v>
      </c>
      <c r="AZ54" s="173">
        <f t="shared" si="45"/>
        <v>0</v>
      </c>
      <c r="BA54" s="173">
        <f t="shared" si="45"/>
        <v>5</v>
      </c>
      <c r="BB54" s="173">
        <f t="shared" si="45"/>
        <v>0</v>
      </c>
      <c r="BC54" s="173">
        <f t="shared" si="45"/>
        <v>0</v>
      </c>
      <c r="BD54" s="173">
        <f t="shared" si="45"/>
        <v>0</v>
      </c>
      <c r="BE54" s="173">
        <f t="shared" si="45"/>
        <v>5.5</v>
      </c>
      <c r="BF54" s="173">
        <f t="shared" si="45"/>
        <v>0</v>
      </c>
      <c r="BG54" s="173">
        <f t="shared" si="45"/>
        <v>0</v>
      </c>
      <c r="BH54" s="173">
        <f t="shared" si="45"/>
        <v>0</v>
      </c>
      <c r="BI54" s="173">
        <f t="shared" si="45"/>
        <v>0</v>
      </c>
      <c r="BJ54" s="173">
        <f t="shared" si="45"/>
        <v>0</v>
      </c>
      <c r="BK54" s="173">
        <f t="shared" si="45"/>
        <v>0</v>
      </c>
      <c r="BL54" s="173">
        <f t="shared" si="45"/>
        <v>0</v>
      </c>
      <c r="BM54" s="158"/>
      <c r="BN54" s="159" t="str">
        <f>IFERROR(__xludf.DUMMYFUNCTION("""COMPUTED_VALUE"""),"Jan Pelikán")</f>
        <v>Jan Pelikán</v>
      </c>
      <c r="BO54" s="174"/>
      <c r="BP54" s="175"/>
      <c r="BQ54" s="174">
        <f>IFERROR(__xludf.DUMMYFUNCTION("""COMPUTED_VALUE"""),3.0)</f>
        <v>3</v>
      </c>
      <c r="BR54" s="175"/>
      <c r="BS54" s="174"/>
      <c r="BT54" s="175"/>
      <c r="BU54" s="174"/>
      <c r="BV54" s="175"/>
      <c r="BW54" s="174">
        <f>IFERROR(__xludf.DUMMYFUNCTION("""COMPUTED_VALUE"""),6.0)</f>
        <v>6</v>
      </c>
      <c r="BX54" s="175"/>
      <c r="BY54" s="174"/>
      <c r="BZ54" s="175"/>
      <c r="CA54" s="174"/>
      <c r="CB54" s="175"/>
      <c r="CC54" s="174"/>
      <c r="CD54" s="175"/>
      <c r="CE54" s="174"/>
      <c r="CF54" s="175"/>
      <c r="CG54" s="174"/>
      <c r="CH54" s="175"/>
      <c r="CI54" s="174"/>
      <c r="CJ54" s="175"/>
      <c r="CK54" s="174"/>
      <c r="CL54" s="175"/>
      <c r="CM54" s="174"/>
      <c r="CN54" s="175"/>
      <c r="CO54" s="174"/>
      <c r="CP54" s="175"/>
      <c r="CQ54" s="174"/>
      <c r="CR54" s="175"/>
      <c r="CS54" s="174"/>
      <c r="CT54" s="173"/>
      <c r="CU54" s="174"/>
      <c r="CV54" s="173"/>
      <c r="CW54" s="174"/>
      <c r="CX54" s="173"/>
      <c r="CY54" s="174"/>
      <c r="CZ54" s="173"/>
      <c r="DA54" s="174"/>
      <c r="DB54" s="173"/>
      <c r="DC54" s="174">
        <f>IFERROR(__xludf.DUMMYFUNCTION("""COMPUTED_VALUE"""),4.0)</f>
        <v>4</v>
      </c>
      <c r="DD54" s="173"/>
      <c r="DE54" s="174"/>
      <c r="DF54" s="173"/>
      <c r="DG54" s="174"/>
      <c r="DH54" s="173"/>
      <c r="DI54" s="174"/>
      <c r="DJ54" s="173"/>
      <c r="DK54" s="174">
        <f>IFERROR(__xludf.DUMMYFUNCTION("""COMPUTED_VALUE"""),3.5)</f>
        <v>3.5</v>
      </c>
      <c r="DL54" s="173"/>
      <c r="DM54" s="174">
        <f>IFERROR(__xludf.DUMMYFUNCTION("""COMPUTED_VALUE"""),5.0)</f>
        <v>5</v>
      </c>
      <c r="DN54" s="173"/>
      <c r="DO54" s="174"/>
      <c r="DP54" s="173"/>
      <c r="DQ54" s="174">
        <f>IFERROR(__xludf.DUMMYFUNCTION("""COMPUTED_VALUE"""),5.5)</f>
        <v>5.5</v>
      </c>
      <c r="DR54" s="173"/>
      <c r="DS54" s="174"/>
      <c r="DT54" s="173"/>
      <c r="DU54" s="174"/>
      <c r="DV54" s="173"/>
      <c r="DW54" s="174"/>
      <c r="DX54" s="173"/>
      <c r="DY54" s="158"/>
      <c r="DZ54" s="159" t="str">
        <f t="shared" si="30"/>
        <v>Jan Pelikán</v>
      </c>
      <c r="EA54" s="202"/>
      <c r="EB54" s="203"/>
      <c r="EC54" s="202"/>
      <c r="ED54" s="203"/>
      <c r="EE54" s="202"/>
      <c r="EF54" s="203"/>
      <c r="EG54" s="202"/>
      <c r="EH54" s="203"/>
      <c r="EI54" s="202"/>
      <c r="EJ54" s="203"/>
      <c r="EK54" s="202"/>
      <c r="EL54" s="203"/>
      <c r="EM54" s="202"/>
      <c r="EN54" s="203"/>
      <c r="EO54" s="202"/>
      <c r="EP54" s="203"/>
      <c r="EQ54" s="202"/>
      <c r="ER54" s="203"/>
      <c r="ES54" s="202"/>
      <c r="ET54" s="203"/>
      <c r="EU54" s="202"/>
      <c r="EV54" s="203"/>
      <c r="EW54" s="202"/>
      <c r="EX54" s="203"/>
      <c r="EY54" s="202"/>
      <c r="EZ54" s="203"/>
      <c r="FA54" s="202"/>
      <c r="FB54" s="203"/>
      <c r="FC54" s="202"/>
      <c r="FD54" s="203"/>
      <c r="FE54" s="202"/>
      <c r="FF54" s="199"/>
      <c r="FG54" s="202"/>
      <c r="FH54" s="199"/>
      <c r="FI54" s="202"/>
      <c r="FJ54" s="199"/>
      <c r="FK54" s="202"/>
      <c r="FL54" s="199"/>
      <c r="FM54" s="202"/>
      <c r="FN54" s="199"/>
      <c r="FO54" s="202"/>
      <c r="FP54" s="199"/>
      <c r="FQ54" s="202"/>
      <c r="FR54" s="199"/>
      <c r="FS54" s="202"/>
      <c r="FT54" s="199"/>
      <c r="FU54" s="202"/>
      <c r="FV54" s="199"/>
      <c r="FW54" s="202"/>
      <c r="FX54" s="199"/>
      <c r="FY54" s="202"/>
      <c r="FZ54" s="199"/>
      <c r="GA54" s="202"/>
      <c r="GB54" s="199"/>
      <c r="GC54" s="202"/>
      <c r="GD54" s="199"/>
      <c r="GE54" s="202"/>
      <c r="GF54" s="199"/>
      <c r="GG54" s="202"/>
      <c r="GH54" s="199"/>
      <c r="GI54" s="202"/>
      <c r="GJ54" s="199"/>
      <c r="GK54" s="158"/>
      <c r="GL54" s="159" t="str">
        <f t="shared" si="31"/>
        <v>Jan Pelikán</v>
      </c>
      <c r="GM54" s="202"/>
      <c r="GN54" s="203"/>
      <c r="GO54" s="202"/>
      <c r="GP54" s="203"/>
      <c r="GQ54" s="202"/>
      <c r="GR54" s="203"/>
      <c r="GS54" s="202"/>
      <c r="GT54" s="203"/>
      <c r="GU54" s="202"/>
      <c r="GV54" s="203"/>
      <c r="GW54" s="202"/>
      <c r="GX54" s="203"/>
      <c r="GY54" s="202"/>
      <c r="GZ54" s="203"/>
      <c r="HA54" s="202"/>
      <c r="HB54" s="203"/>
      <c r="HC54" s="202"/>
      <c r="HD54" s="203"/>
      <c r="HE54" s="202"/>
      <c r="HF54" s="203"/>
      <c r="HG54" s="202"/>
      <c r="HH54" s="203"/>
      <c r="HI54" s="202"/>
      <c r="HJ54" s="203"/>
      <c r="HK54" s="202"/>
      <c r="HL54" s="203"/>
      <c r="HM54" s="202"/>
      <c r="HN54" s="203"/>
      <c r="HO54" s="202"/>
      <c r="HP54" s="203"/>
      <c r="HQ54" s="202"/>
      <c r="HR54" s="199"/>
      <c r="HS54" s="202"/>
      <c r="HT54" s="199"/>
      <c r="HU54" s="202"/>
      <c r="HV54" s="199"/>
      <c r="HW54" s="202"/>
      <c r="HX54" s="199"/>
      <c r="HY54" s="202"/>
      <c r="HZ54" s="199"/>
      <c r="IA54" s="202"/>
      <c r="IB54" s="199"/>
      <c r="IC54" s="202"/>
      <c r="ID54" s="199"/>
      <c r="IE54" s="202"/>
      <c r="IF54" s="199"/>
      <c r="IG54" s="202"/>
      <c r="IH54" s="199"/>
      <c r="II54" s="202"/>
      <c r="IJ54" s="199"/>
      <c r="IK54" s="202"/>
      <c r="IL54" s="199"/>
      <c r="IM54" s="202"/>
      <c r="IN54" s="199"/>
      <c r="IO54" s="202"/>
      <c r="IP54" s="199"/>
      <c r="IQ54" s="202"/>
      <c r="IR54" s="199"/>
      <c r="IS54" s="202"/>
      <c r="IT54" s="199"/>
      <c r="IU54" s="202"/>
      <c r="IV54" s="199"/>
    </row>
    <row r="55">
      <c r="A55" s="214">
        <f>IFERROR(__xludf.DUMMYFUNCTION("""COMPUTED_VALUE"""),100.0)</f>
        <v>100</v>
      </c>
      <c r="B55" s="159" t="str">
        <f t="shared" si="28"/>
        <v>Martin Danč</v>
      </c>
      <c r="C55" s="173">
        <f t="shared" ref="C55:BL55" si="46">BO55+EA55+GM55</f>
        <v>0</v>
      </c>
      <c r="D55" s="173">
        <f t="shared" si="46"/>
        <v>0</v>
      </c>
      <c r="E55" s="173">
        <f t="shared" si="46"/>
        <v>0</v>
      </c>
      <c r="F55" s="173">
        <f t="shared" si="46"/>
        <v>0</v>
      </c>
      <c r="G55" s="173">
        <f t="shared" si="46"/>
        <v>0</v>
      </c>
      <c r="H55" s="173">
        <f t="shared" si="46"/>
        <v>0</v>
      </c>
      <c r="I55" s="173">
        <f t="shared" si="46"/>
        <v>0</v>
      </c>
      <c r="J55" s="173">
        <f t="shared" si="46"/>
        <v>0</v>
      </c>
      <c r="K55" s="173">
        <f t="shared" si="46"/>
        <v>0</v>
      </c>
      <c r="L55" s="173">
        <f t="shared" si="46"/>
        <v>0</v>
      </c>
      <c r="M55" s="173">
        <f t="shared" si="46"/>
        <v>0</v>
      </c>
      <c r="N55" s="173">
        <f t="shared" si="46"/>
        <v>0</v>
      </c>
      <c r="O55" s="173">
        <f t="shared" si="46"/>
        <v>0</v>
      </c>
      <c r="P55" s="173">
        <f t="shared" si="46"/>
        <v>0</v>
      </c>
      <c r="Q55" s="173">
        <f t="shared" si="46"/>
        <v>0</v>
      </c>
      <c r="R55" s="173">
        <f t="shared" si="46"/>
        <v>0</v>
      </c>
      <c r="S55" s="173">
        <f t="shared" si="46"/>
        <v>0</v>
      </c>
      <c r="T55" s="173">
        <f t="shared" si="46"/>
        <v>0</v>
      </c>
      <c r="U55" s="173">
        <f t="shared" si="46"/>
        <v>0</v>
      </c>
      <c r="V55" s="173">
        <f t="shared" si="46"/>
        <v>0</v>
      </c>
      <c r="W55" s="173">
        <f t="shared" si="46"/>
        <v>0</v>
      </c>
      <c r="X55" s="173">
        <f t="shared" si="46"/>
        <v>0</v>
      </c>
      <c r="Y55" s="173">
        <f t="shared" si="46"/>
        <v>0</v>
      </c>
      <c r="Z55" s="173">
        <f t="shared" si="46"/>
        <v>0</v>
      </c>
      <c r="AA55" s="173">
        <f t="shared" si="46"/>
        <v>0</v>
      </c>
      <c r="AB55" s="173">
        <f t="shared" si="46"/>
        <v>0</v>
      </c>
      <c r="AC55" s="173">
        <f t="shared" si="46"/>
        <v>0</v>
      </c>
      <c r="AD55" s="173">
        <f t="shared" si="46"/>
        <v>0</v>
      </c>
      <c r="AE55" s="173">
        <f t="shared" si="46"/>
        <v>0</v>
      </c>
      <c r="AF55" s="173">
        <f t="shared" si="46"/>
        <v>0</v>
      </c>
      <c r="AG55" s="173">
        <f t="shared" si="46"/>
        <v>5.5</v>
      </c>
      <c r="AH55" s="173">
        <f t="shared" si="46"/>
        <v>0</v>
      </c>
      <c r="AI55" s="173">
        <f t="shared" si="46"/>
        <v>0</v>
      </c>
      <c r="AJ55" s="173">
        <f t="shared" si="46"/>
        <v>0</v>
      </c>
      <c r="AK55" s="173">
        <f t="shared" si="46"/>
        <v>6</v>
      </c>
      <c r="AL55" s="173">
        <f t="shared" si="46"/>
        <v>0</v>
      </c>
      <c r="AM55" s="173">
        <f t="shared" si="46"/>
        <v>0</v>
      </c>
      <c r="AN55" s="173">
        <f t="shared" si="46"/>
        <v>0</v>
      </c>
      <c r="AO55" s="173">
        <f t="shared" si="46"/>
        <v>12</v>
      </c>
      <c r="AP55" s="173">
        <f t="shared" si="46"/>
        <v>0</v>
      </c>
      <c r="AQ55" s="173">
        <f t="shared" si="46"/>
        <v>12</v>
      </c>
      <c r="AR55" s="173">
        <f t="shared" si="46"/>
        <v>0</v>
      </c>
      <c r="AS55" s="173">
        <f t="shared" si="46"/>
        <v>6</v>
      </c>
      <c r="AT55" s="173">
        <f t="shared" si="46"/>
        <v>0</v>
      </c>
      <c r="AU55" s="173">
        <f t="shared" si="46"/>
        <v>0</v>
      </c>
      <c r="AV55" s="173">
        <f t="shared" si="46"/>
        <v>0</v>
      </c>
      <c r="AW55" s="173">
        <f t="shared" si="46"/>
        <v>4</v>
      </c>
      <c r="AX55" s="173">
        <f t="shared" si="46"/>
        <v>0</v>
      </c>
      <c r="AY55" s="173">
        <f t="shared" si="46"/>
        <v>0</v>
      </c>
      <c r="AZ55" s="173">
        <f t="shared" si="46"/>
        <v>0</v>
      </c>
      <c r="BA55" s="173">
        <f t="shared" si="46"/>
        <v>0</v>
      </c>
      <c r="BB55" s="173">
        <f t="shared" si="46"/>
        <v>0</v>
      </c>
      <c r="BC55" s="173">
        <f t="shared" si="46"/>
        <v>0</v>
      </c>
      <c r="BD55" s="173">
        <f t="shared" si="46"/>
        <v>0</v>
      </c>
      <c r="BE55" s="173">
        <f t="shared" si="46"/>
        <v>0</v>
      </c>
      <c r="BF55" s="173">
        <f t="shared" si="46"/>
        <v>0</v>
      </c>
      <c r="BG55" s="173">
        <f t="shared" si="46"/>
        <v>5.5</v>
      </c>
      <c r="BH55" s="173">
        <f t="shared" si="46"/>
        <v>0</v>
      </c>
      <c r="BI55" s="173">
        <f t="shared" si="46"/>
        <v>0</v>
      </c>
      <c r="BJ55" s="173">
        <f t="shared" si="46"/>
        <v>0</v>
      </c>
      <c r="BK55" s="173">
        <f t="shared" si="46"/>
        <v>0</v>
      </c>
      <c r="BL55" s="173">
        <f t="shared" si="46"/>
        <v>0</v>
      </c>
      <c r="BM55" s="158"/>
      <c r="BN55" s="159" t="str">
        <f>IFERROR(__xludf.DUMMYFUNCTION("""COMPUTED_VALUE"""),"Martin Danč")</f>
        <v>Martin Danč</v>
      </c>
      <c r="BO55" s="174"/>
      <c r="BP55" s="175"/>
      <c r="BQ55" s="176"/>
      <c r="BR55" s="181"/>
      <c r="BS55" s="176"/>
      <c r="BT55" s="181"/>
      <c r="BU55" s="176"/>
      <c r="BV55" s="181"/>
      <c r="BW55" s="174"/>
      <c r="BX55" s="175"/>
      <c r="BY55" s="176"/>
      <c r="BZ55" s="181"/>
      <c r="CA55" s="176"/>
      <c r="CB55" s="181"/>
      <c r="CC55" s="176"/>
      <c r="CD55" s="181"/>
      <c r="CE55" s="176"/>
      <c r="CF55" s="181"/>
      <c r="CG55" s="174"/>
      <c r="CH55" s="175"/>
      <c r="CI55" s="174"/>
      <c r="CJ55" s="175"/>
      <c r="CK55" s="176"/>
      <c r="CL55" s="181"/>
      <c r="CM55" s="176"/>
      <c r="CN55" s="181"/>
      <c r="CO55" s="176"/>
      <c r="CP55" s="181"/>
      <c r="CQ55" s="176"/>
      <c r="CR55" s="181"/>
      <c r="CS55" s="176">
        <f>IFERROR(__xludf.DUMMYFUNCTION("""COMPUTED_VALUE"""),5.5)</f>
        <v>5.5</v>
      </c>
      <c r="CT55" s="182"/>
      <c r="CU55" s="174"/>
      <c r="CV55" s="173"/>
      <c r="CW55" s="176">
        <f>IFERROR(__xludf.DUMMYFUNCTION("""COMPUTED_VALUE"""),6.0)</f>
        <v>6</v>
      </c>
      <c r="CX55" s="173"/>
      <c r="CY55" s="174"/>
      <c r="CZ55" s="173"/>
      <c r="DA55" s="176">
        <f>IFERROR(__xludf.DUMMYFUNCTION("""COMPUTED_VALUE"""),12.0)</f>
        <v>12</v>
      </c>
      <c r="DB55" s="173"/>
      <c r="DC55" s="176">
        <f>IFERROR(__xludf.DUMMYFUNCTION("""COMPUTED_VALUE"""),12.0)</f>
        <v>12</v>
      </c>
      <c r="DD55" s="173"/>
      <c r="DE55" s="176">
        <f>IFERROR(__xludf.DUMMYFUNCTION("""COMPUTED_VALUE"""),6.0)</f>
        <v>6</v>
      </c>
      <c r="DF55" s="173"/>
      <c r="DG55" s="174"/>
      <c r="DH55" s="173"/>
      <c r="DI55" s="176">
        <f>IFERROR(__xludf.DUMMYFUNCTION("""COMPUTED_VALUE"""),4.0)</f>
        <v>4</v>
      </c>
      <c r="DJ55" s="173"/>
      <c r="DK55" s="174"/>
      <c r="DL55" s="173"/>
      <c r="DM55" s="176"/>
      <c r="DN55" s="182"/>
      <c r="DO55" s="176"/>
      <c r="DP55" s="173"/>
      <c r="DQ55" s="176"/>
      <c r="DR55" s="173"/>
      <c r="DS55" s="174">
        <f>IFERROR(__xludf.DUMMYFUNCTION("""COMPUTED_VALUE"""),5.5)</f>
        <v>5.5</v>
      </c>
      <c r="DT55" s="173"/>
      <c r="DU55" s="174"/>
      <c r="DV55" s="173"/>
      <c r="DW55" s="176"/>
      <c r="DX55" s="173"/>
      <c r="DY55" s="158"/>
      <c r="DZ55" s="159" t="str">
        <f t="shared" si="30"/>
        <v>Martin Danč</v>
      </c>
      <c r="EA55" s="202"/>
      <c r="EB55" s="203"/>
      <c r="EC55" s="204"/>
      <c r="ED55" s="205"/>
      <c r="EE55" s="204"/>
      <c r="EF55" s="205"/>
      <c r="EG55" s="204"/>
      <c r="EH55" s="205"/>
      <c r="EI55" s="202"/>
      <c r="EJ55" s="203"/>
      <c r="EK55" s="204"/>
      <c r="EL55" s="205"/>
      <c r="EM55" s="204"/>
      <c r="EN55" s="205"/>
      <c r="EO55" s="204"/>
      <c r="EP55" s="205"/>
      <c r="EQ55" s="204"/>
      <c r="ER55" s="205"/>
      <c r="ES55" s="202"/>
      <c r="ET55" s="203"/>
      <c r="EU55" s="202"/>
      <c r="EV55" s="203"/>
      <c r="EW55" s="204"/>
      <c r="EX55" s="205"/>
      <c r="EY55" s="204"/>
      <c r="EZ55" s="205"/>
      <c r="FA55" s="204"/>
      <c r="FB55" s="205"/>
      <c r="FC55" s="204"/>
      <c r="FD55" s="205"/>
      <c r="FE55" s="204"/>
      <c r="FF55" s="206"/>
      <c r="FG55" s="202"/>
      <c r="FH55" s="199"/>
      <c r="FI55" s="204"/>
      <c r="FJ55" s="199"/>
      <c r="FK55" s="202"/>
      <c r="FL55" s="199"/>
      <c r="FM55" s="204"/>
      <c r="FN55" s="199"/>
      <c r="FO55" s="204"/>
      <c r="FP55" s="199"/>
      <c r="FQ55" s="204"/>
      <c r="FR55" s="199"/>
      <c r="FS55" s="202"/>
      <c r="FT55" s="199"/>
      <c r="FU55" s="204"/>
      <c r="FV55" s="199"/>
      <c r="FW55" s="202"/>
      <c r="FX55" s="199"/>
      <c r="FY55" s="204"/>
      <c r="FZ55" s="206"/>
      <c r="GA55" s="204"/>
      <c r="GB55" s="199"/>
      <c r="GC55" s="204"/>
      <c r="GD55" s="199"/>
      <c r="GE55" s="202"/>
      <c r="GF55" s="199"/>
      <c r="GG55" s="202"/>
      <c r="GH55" s="199"/>
      <c r="GI55" s="204"/>
      <c r="GJ55" s="199"/>
      <c r="GK55" s="158"/>
      <c r="GL55" s="159" t="str">
        <f t="shared" si="31"/>
        <v>Martin Danč</v>
      </c>
      <c r="GM55" s="202"/>
      <c r="GN55" s="203"/>
      <c r="GO55" s="204"/>
      <c r="GP55" s="205"/>
      <c r="GQ55" s="204"/>
      <c r="GR55" s="205"/>
      <c r="GS55" s="204"/>
      <c r="GT55" s="205"/>
      <c r="GU55" s="202"/>
      <c r="GV55" s="203"/>
      <c r="GW55" s="204"/>
      <c r="GX55" s="205"/>
      <c r="GY55" s="204"/>
      <c r="GZ55" s="205"/>
      <c r="HA55" s="204"/>
      <c r="HB55" s="205"/>
      <c r="HC55" s="204"/>
      <c r="HD55" s="205"/>
      <c r="HE55" s="202"/>
      <c r="HF55" s="203"/>
      <c r="HG55" s="202"/>
      <c r="HH55" s="203"/>
      <c r="HI55" s="204"/>
      <c r="HJ55" s="205"/>
      <c r="HK55" s="204"/>
      <c r="HL55" s="205"/>
      <c r="HM55" s="204"/>
      <c r="HN55" s="205"/>
      <c r="HO55" s="204"/>
      <c r="HP55" s="205"/>
      <c r="HQ55" s="204"/>
      <c r="HR55" s="206"/>
      <c r="HS55" s="202"/>
      <c r="HT55" s="199"/>
      <c r="HU55" s="204"/>
      <c r="HV55" s="199"/>
      <c r="HW55" s="202"/>
      <c r="HX55" s="199"/>
      <c r="HY55" s="204"/>
      <c r="HZ55" s="199"/>
      <c r="IA55" s="204"/>
      <c r="IB55" s="199"/>
      <c r="IC55" s="204"/>
      <c r="ID55" s="199"/>
      <c r="IE55" s="202"/>
      <c r="IF55" s="199"/>
      <c r="IG55" s="204"/>
      <c r="IH55" s="199"/>
      <c r="II55" s="202"/>
      <c r="IJ55" s="199"/>
      <c r="IK55" s="204"/>
      <c r="IL55" s="206"/>
      <c r="IM55" s="204"/>
      <c r="IN55" s="199"/>
      <c r="IO55" s="204"/>
      <c r="IP55" s="199"/>
      <c r="IQ55" s="202"/>
      <c r="IR55" s="199"/>
      <c r="IS55" s="202"/>
      <c r="IT55" s="199"/>
      <c r="IU55" s="204"/>
      <c r="IV55" s="199"/>
    </row>
    <row r="56">
      <c r="A56" s="214">
        <f>IFERROR(__xludf.DUMMYFUNCTION("""COMPUTED_VALUE"""),100.0)</f>
        <v>100</v>
      </c>
      <c r="B56" s="159" t="str">
        <f t="shared" si="28"/>
        <v>Pavel Hochman</v>
      </c>
      <c r="C56" s="173">
        <f t="shared" ref="C56:BL56" si="47">BO56+EA56+GM56</f>
        <v>0</v>
      </c>
      <c r="D56" s="173">
        <f t="shared" si="47"/>
        <v>0</v>
      </c>
      <c r="E56" s="173">
        <f t="shared" si="47"/>
        <v>0</v>
      </c>
      <c r="F56" s="173">
        <f t="shared" si="47"/>
        <v>0</v>
      </c>
      <c r="G56" s="173">
        <f t="shared" si="47"/>
        <v>0</v>
      </c>
      <c r="H56" s="173">
        <f t="shared" si="47"/>
        <v>0</v>
      </c>
      <c r="I56" s="173">
        <f t="shared" si="47"/>
        <v>0</v>
      </c>
      <c r="J56" s="173">
        <f t="shared" si="47"/>
        <v>0</v>
      </c>
      <c r="K56" s="173">
        <f t="shared" si="47"/>
        <v>0</v>
      </c>
      <c r="L56" s="173">
        <f t="shared" si="47"/>
        <v>0</v>
      </c>
      <c r="M56" s="173">
        <f t="shared" si="47"/>
        <v>0</v>
      </c>
      <c r="N56" s="173">
        <f t="shared" si="47"/>
        <v>0</v>
      </c>
      <c r="O56" s="173">
        <f t="shared" si="47"/>
        <v>0</v>
      </c>
      <c r="P56" s="173">
        <f t="shared" si="47"/>
        <v>0</v>
      </c>
      <c r="Q56" s="173">
        <f t="shared" si="47"/>
        <v>0</v>
      </c>
      <c r="R56" s="173">
        <f t="shared" si="47"/>
        <v>0</v>
      </c>
      <c r="S56" s="173">
        <f t="shared" si="47"/>
        <v>0</v>
      </c>
      <c r="T56" s="173">
        <f t="shared" si="47"/>
        <v>0</v>
      </c>
      <c r="U56" s="173">
        <f t="shared" si="47"/>
        <v>0</v>
      </c>
      <c r="V56" s="173">
        <f t="shared" si="47"/>
        <v>0</v>
      </c>
      <c r="W56" s="173">
        <f t="shared" si="47"/>
        <v>0</v>
      </c>
      <c r="X56" s="173">
        <f t="shared" si="47"/>
        <v>0</v>
      </c>
      <c r="Y56" s="173">
        <f t="shared" si="47"/>
        <v>0</v>
      </c>
      <c r="Z56" s="173">
        <f t="shared" si="47"/>
        <v>0</v>
      </c>
      <c r="AA56" s="173">
        <f t="shared" si="47"/>
        <v>0</v>
      </c>
      <c r="AB56" s="173">
        <f t="shared" si="47"/>
        <v>0</v>
      </c>
      <c r="AC56" s="173">
        <f t="shared" si="47"/>
        <v>0</v>
      </c>
      <c r="AD56" s="173">
        <f t="shared" si="47"/>
        <v>0</v>
      </c>
      <c r="AE56" s="173">
        <f t="shared" si="47"/>
        <v>0</v>
      </c>
      <c r="AF56" s="173">
        <f t="shared" si="47"/>
        <v>0</v>
      </c>
      <c r="AG56" s="173">
        <f t="shared" si="47"/>
        <v>0</v>
      </c>
      <c r="AH56" s="173">
        <f t="shared" si="47"/>
        <v>0</v>
      </c>
      <c r="AI56" s="173">
        <f t="shared" si="47"/>
        <v>0</v>
      </c>
      <c r="AJ56" s="173">
        <f t="shared" si="47"/>
        <v>0</v>
      </c>
      <c r="AK56" s="173">
        <f t="shared" si="47"/>
        <v>0</v>
      </c>
      <c r="AL56" s="173">
        <f t="shared" si="47"/>
        <v>0</v>
      </c>
      <c r="AM56" s="173">
        <f t="shared" si="47"/>
        <v>0</v>
      </c>
      <c r="AN56" s="173">
        <f t="shared" si="47"/>
        <v>0</v>
      </c>
      <c r="AO56" s="173">
        <f t="shared" si="47"/>
        <v>0</v>
      </c>
      <c r="AP56" s="173">
        <f t="shared" si="47"/>
        <v>0</v>
      </c>
      <c r="AQ56" s="173">
        <f t="shared" si="47"/>
        <v>0</v>
      </c>
      <c r="AR56" s="173">
        <f t="shared" si="47"/>
        <v>0</v>
      </c>
      <c r="AS56" s="173">
        <f t="shared" si="47"/>
        <v>0</v>
      </c>
      <c r="AT56" s="173">
        <f t="shared" si="47"/>
        <v>0</v>
      </c>
      <c r="AU56" s="173">
        <f t="shared" si="47"/>
        <v>0</v>
      </c>
      <c r="AV56" s="173">
        <f t="shared" si="47"/>
        <v>0</v>
      </c>
      <c r="AW56" s="173">
        <f t="shared" si="47"/>
        <v>0</v>
      </c>
      <c r="AX56" s="173">
        <f t="shared" si="47"/>
        <v>0</v>
      </c>
      <c r="AY56" s="173">
        <f t="shared" si="47"/>
        <v>0</v>
      </c>
      <c r="AZ56" s="173">
        <f t="shared" si="47"/>
        <v>0</v>
      </c>
      <c r="BA56" s="173">
        <f t="shared" si="47"/>
        <v>0</v>
      </c>
      <c r="BB56" s="173">
        <f t="shared" si="47"/>
        <v>0</v>
      </c>
      <c r="BC56" s="173">
        <f t="shared" si="47"/>
        <v>0</v>
      </c>
      <c r="BD56" s="173">
        <f t="shared" si="47"/>
        <v>0</v>
      </c>
      <c r="BE56" s="173">
        <f t="shared" si="47"/>
        <v>0</v>
      </c>
      <c r="BF56" s="173">
        <f t="shared" si="47"/>
        <v>0</v>
      </c>
      <c r="BG56" s="173">
        <f t="shared" si="47"/>
        <v>0</v>
      </c>
      <c r="BH56" s="173">
        <f t="shared" si="47"/>
        <v>0</v>
      </c>
      <c r="BI56" s="173">
        <f t="shared" si="47"/>
        <v>0</v>
      </c>
      <c r="BJ56" s="173">
        <f t="shared" si="47"/>
        <v>0</v>
      </c>
      <c r="BK56" s="173">
        <f t="shared" si="47"/>
        <v>0</v>
      </c>
      <c r="BL56" s="173">
        <f t="shared" si="47"/>
        <v>0</v>
      </c>
      <c r="BM56" s="158"/>
      <c r="BN56" s="159" t="str">
        <f>IFERROR(__xludf.DUMMYFUNCTION("""COMPUTED_VALUE"""),"Pavel Hochman")</f>
        <v>Pavel Hochman</v>
      </c>
      <c r="BO56" s="174"/>
      <c r="BP56" s="175"/>
      <c r="BQ56" s="174"/>
      <c r="BR56" s="175"/>
      <c r="BS56" s="174"/>
      <c r="BT56" s="175"/>
      <c r="BU56" s="174"/>
      <c r="BV56" s="175"/>
      <c r="BW56" s="174"/>
      <c r="BX56" s="175"/>
      <c r="BY56" s="174"/>
      <c r="BZ56" s="175"/>
      <c r="CA56" s="174"/>
      <c r="CB56" s="175"/>
      <c r="CC56" s="174"/>
      <c r="CD56" s="175"/>
      <c r="CE56" s="174"/>
      <c r="CF56" s="175"/>
      <c r="CG56" s="174"/>
      <c r="CH56" s="175"/>
      <c r="CI56" s="174"/>
      <c r="CJ56" s="175"/>
      <c r="CK56" s="174"/>
      <c r="CL56" s="175"/>
      <c r="CM56" s="174"/>
      <c r="CN56" s="175"/>
      <c r="CO56" s="174"/>
      <c r="CP56" s="175"/>
      <c r="CQ56" s="174"/>
      <c r="CR56" s="175"/>
      <c r="CS56" s="174"/>
      <c r="CT56" s="173"/>
      <c r="CU56" s="176"/>
      <c r="CV56" s="173"/>
      <c r="CW56" s="174"/>
      <c r="CX56" s="173"/>
      <c r="CY56" s="174"/>
      <c r="CZ56" s="173"/>
      <c r="DA56" s="174"/>
      <c r="DB56" s="173"/>
      <c r="DC56" s="174"/>
      <c r="DD56" s="173"/>
      <c r="DE56" s="174"/>
      <c r="DF56" s="173"/>
      <c r="DG56" s="174"/>
      <c r="DH56" s="173"/>
      <c r="DI56" s="174"/>
      <c r="DJ56" s="173"/>
      <c r="DK56" s="174"/>
      <c r="DL56" s="173"/>
      <c r="DM56" s="174"/>
      <c r="DN56" s="173"/>
      <c r="DO56" s="174"/>
      <c r="DP56" s="173"/>
      <c r="DQ56" s="174"/>
      <c r="DR56" s="173"/>
      <c r="DS56" s="174"/>
      <c r="DT56" s="173"/>
      <c r="DU56" s="174"/>
      <c r="DV56" s="173"/>
      <c r="DW56" s="174"/>
      <c r="DX56" s="173"/>
      <c r="DY56" s="158"/>
      <c r="DZ56" s="159" t="str">
        <f t="shared" si="30"/>
        <v>Pavel Hochman</v>
      </c>
      <c r="EA56" s="202"/>
      <c r="EB56" s="203"/>
      <c r="EC56" s="202"/>
      <c r="ED56" s="203"/>
      <c r="EE56" s="202"/>
      <c r="EF56" s="203"/>
      <c r="EG56" s="202"/>
      <c r="EH56" s="203"/>
      <c r="EI56" s="202"/>
      <c r="EJ56" s="203"/>
      <c r="EK56" s="202"/>
      <c r="EL56" s="203"/>
      <c r="EM56" s="202"/>
      <c r="EN56" s="203"/>
      <c r="EO56" s="202"/>
      <c r="EP56" s="203"/>
      <c r="EQ56" s="202"/>
      <c r="ER56" s="203"/>
      <c r="ES56" s="202"/>
      <c r="ET56" s="203"/>
      <c r="EU56" s="202"/>
      <c r="EV56" s="203"/>
      <c r="EW56" s="202"/>
      <c r="EX56" s="203"/>
      <c r="EY56" s="202"/>
      <c r="EZ56" s="203"/>
      <c r="FA56" s="202"/>
      <c r="FB56" s="203"/>
      <c r="FC56" s="202"/>
      <c r="FD56" s="203"/>
      <c r="FE56" s="202"/>
      <c r="FF56" s="199"/>
      <c r="FG56" s="204"/>
      <c r="FH56" s="199"/>
      <c r="FI56" s="202"/>
      <c r="FJ56" s="199"/>
      <c r="FK56" s="202"/>
      <c r="FL56" s="199"/>
      <c r="FM56" s="202"/>
      <c r="FN56" s="199"/>
      <c r="FO56" s="202"/>
      <c r="FP56" s="199"/>
      <c r="FQ56" s="202"/>
      <c r="FR56" s="199"/>
      <c r="FS56" s="202"/>
      <c r="FT56" s="199"/>
      <c r="FU56" s="202"/>
      <c r="FV56" s="199"/>
      <c r="FW56" s="202"/>
      <c r="FX56" s="199"/>
      <c r="FY56" s="202"/>
      <c r="FZ56" s="199"/>
      <c r="GA56" s="202"/>
      <c r="GB56" s="199"/>
      <c r="GC56" s="202"/>
      <c r="GD56" s="199"/>
      <c r="GE56" s="202"/>
      <c r="GF56" s="199"/>
      <c r="GG56" s="202"/>
      <c r="GH56" s="199"/>
      <c r="GI56" s="202"/>
      <c r="GJ56" s="199"/>
      <c r="GK56" s="158"/>
      <c r="GL56" s="159" t="str">
        <f t="shared" si="31"/>
        <v>Pavel Hochman</v>
      </c>
      <c r="GM56" s="202"/>
      <c r="GN56" s="203"/>
      <c r="GO56" s="202"/>
      <c r="GP56" s="203"/>
      <c r="GQ56" s="202"/>
      <c r="GR56" s="203"/>
      <c r="GS56" s="202"/>
      <c r="GT56" s="203"/>
      <c r="GU56" s="202"/>
      <c r="GV56" s="203"/>
      <c r="GW56" s="202"/>
      <c r="GX56" s="203"/>
      <c r="GY56" s="202"/>
      <c r="GZ56" s="203"/>
      <c r="HA56" s="202"/>
      <c r="HB56" s="203"/>
      <c r="HC56" s="202"/>
      <c r="HD56" s="203"/>
      <c r="HE56" s="202"/>
      <c r="HF56" s="203"/>
      <c r="HG56" s="202"/>
      <c r="HH56" s="203"/>
      <c r="HI56" s="202"/>
      <c r="HJ56" s="203"/>
      <c r="HK56" s="202"/>
      <c r="HL56" s="203"/>
      <c r="HM56" s="202"/>
      <c r="HN56" s="203"/>
      <c r="HO56" s="202"/>
      <c r="HP56" s="203"/>
      <c r="HQ56" s="202"/>
      <c r="HR56" s="199"/>
      <c r="HS56" s="204"/>
      <c r="HT56" s="199"/>
      <c r="HU56" s="202"/>
      <c r="HV56" s="199"/>
      <c r="HW56" s="202"/>
      <c r="HX56" s="199"/>
      <c r="HY56" s="202"/>
      <c r="HZ56" s="199"/>
      <c r="IA56" s="202"/>
      <c r="IB56" s="199"/>
      <c r="IC56" s="202"/>
      <c r="ID56" s="199"/>
      <c r="IE56" s="202"/>
      <c r="IF56" s="199"/>
      <c r="IG56" s="202"/>
      <c r="IH56" s="199"/>
      <c r="II56" s="202"/>
      <c r="IJ56" s="199"/>
      <c r="IK56" s="202"/>
      <c r="IL56" s="199"/>
      <c r="IM56" s="202"/>
      <c r="IN56" s="199"/>
      <c r="IO56" s="202"/>
      <c r="IP56" s="199"/>
      <c r="IQ56" s="202"/>
      <c r="IR56" s="199"/>
      <c r="IS56" s="202"/>
      <c r="IT56" s="199"/>
      <c r="IU56" s="202"/>
      <c r="IV56" s="199"/>
    </row>
    <row r="57">
      <c r="A57" s="214">
        <f>IFERROR(__xludf.DUMMYFUNCTION("""COMPUTED_VALUE"""),100.0)</f>
        <v>100</v>
      </c>
      <c r="B57" s="159" t="str">
        <f t="shared" si="28"/>
        <v>Marek Šos</v>
      </c>
      <c r="C57" s="173">
        <f t="shared" ref="C57:BL57" si="48">BO57+EA57+GM57</f>
        <v>6</v>
      </c>
      <c r="D57" s="173">
        <f t="shared" si="48"/>
        <v>0</v>
      </c>
      <c r="E57" s="173">
        <f t="shared" si="48"/>
        <v>8.5</v>
      </c>
      <c r="F57" s="173">
        <f t="shared" si="48"/>
        <v>0</v>
      </c>
      <c r="G57" s="173">
        <f t="shared" si="48"/>
        <v>4</v>
      </c>
      <c r="H57" s="173">
        <f t="shared" si="48"/>
        <v>0</v>
      </c>
      <c r="I57" s="173">
        <f t="shared" si="48"/>
        <v>7</v>
      </c>
      <c r="J57" s="173">
        <f t="shared" si="48"/>
        <v>0</v>
      </c>
      <c r="K57" s="173">
        <f t="shared" si="48"/>
        <v>0</v>
      </c>
      <c r="L57" s="173">
        <f t="shared" si="48"/>
        <v>0</v>
      </c>
      <c r="M57" s="173">
        <f t="shared" si="48"/>
        <v>0</v>
      </c>
      <c r="N57" s="173">
        <f t="shared" si="48"/>
        <v>0</v>
      </c>
      <c r="O57" s="173">
        <f t="shared" si="48"/>
        <v>0</v>
      </c>
      <c r="P57" s="173">
        <f t="shared" si="48"/>
        <v>0</v>
      </c>
      <c r="Q57" s="173">
        <f t="shared" si="48"/>
        <v>11</v>
      </c>
      <c r="R57" s="173">
        <f t="shared" si="48"/>
        <v>0</v>
      </c>
      <c r="S57" s="173">
        <f t="shared" si="48"/>
        <v>9</v>
      </c>
      <c r="T57" s="173">
        <f t="shared" si="48"/>
        <v>0</v>
      </c>
      <c r="U57" s="173">
        <f t="shared" si="48"/>
        <v>0</v>
      </c>
      <c r="V57" s="173">
        <f t="shared" si="48"/>
        <v>0</v>
      </c>
      <c r="W57" s="173">
        <f t="shared" si="48"/>
        <v>16</v>
      </c>
      <c r="X57" s="173">
        <f t="shared" si="48"/>
        <v>0</v>
      </c>
      <c r="Y57" s="173">
        <f t="shared" si="48"/>
        <v>11</v>
      </c>
      <c r="Z57" s="173">
        <f t="shared" si="48"/>
        <v>0</v>
      </c>
      <c r="AA57" s="173">
        <f t="shared" si="48"/>
        <v>0</v>
      </c>
      <c r="AB57" s="173">
        <f t="shared" si="48"/>
        <v>0</v>
      </c>
      <c r="AC57" s="173">
        <f t="shared" si="48"/>
        <v>9</v>
      </c>
      <c r="AD57" s="173">
        <f t="shared" si="48"/>
        <v>900</v>
      </c>
      <c r="AE57" s="173">
        <f t="shared" si="48"/>
        <v>8.5</v>
      </c>
      <c r="AF57" s="173">
        <f t="shared" si="48"/>
        <v>0</v>
      </c>
      <c r="AG57" s="173">
        <f t="shared" si="48"/>
        <v>7</v>
      </c>
      <c r="AH57" s="173">
        <f t="shared" si="48"/>
        <v>0</v>
      </c>
      <c r="AI57" s="173">
        <f t="shared" si="48"/>
        <v>9</v>
      </c>
      <c r="AJ57" s="173">
        <f t="shared" si="48"/>
        <v>0</v>
      </c>
      <c r="AK57" s="173">
        <f t="shared" si="48"/>
        <v>17.5</v>
      </c>
      <c r="AL57" s="173">
        <f t="shared" si="48"/>
        <v>0</v>
      </c>
      <c r="AM57" s="173">
        <f t="shared" si="48"/>
        <v>10</v>
      </c>
      <c r="AN57" s="173">
        <f t="shared" si="48"/>
        <v>0</v>
      </c>
      <c r="AO57" s="173">
        <f t="shared" si="48"/>
        <v>0</v>
      </c>
      <c r="AP57" s="173">
        <f t="shared" si="48"/>
        <v>0</v>
      </c>
      <c r="AQ57" s="173">
        <f t="shared" si="48"/>
        <v>4.5</v>
      </c>
      <c r="AR57" s="173">
        <f t="shared" si="48"/>
        <v>0</v>
      </c>
      <c r="AS57" s="173">
        <f t="shared" si="48"/>
        <v>9</v>
      </c>
      <c r="AT57" s="173">
        <f t="shared" si="48"/>
        <v>0</v>
      </c>
      <c r="AU57" s="173">
        <f t="shared" si="48"/>
        <v>8.5</v>
      </c>
      <c r="AV57" s="173">
        <f t="shared" si="48"/>
        <v>0</v>
      </c>
      <c r="AW57" s="173">
        <f t="shared" si="48"/>
        <v>0</v>
      </c>
      <c r="AX57" s="173">
        <f t="shared" si="48"/>
        <v>0</v>
      </c>
      <c r="AY57" s="173">
        <f t="shared" si="48"/>
        <v>15.5</v>
      </c>
      <c r="AZ57" s="173">
        <f t="shared" si="48"/>
        <v>0</v>
      </c>
      <c r="BA57" s="173">
        <f t="shared" si="48"/>
        <v>15.5</v>
      </c>
      <c r="BB57" s="173">
        <f t="shared" si="48"/>
        <v>0</v>
      </c>
      <c r="BC57" s="173">
        <f t="shared" si="48"/>
        <v>0</v>
      </c>
      <c r="BD57" s="173">
        <f t="shared" si="48"/>
        <v>0</v>
      </c>
      <c r="BE57" s="173">
        <f t="shared" si="48"/>
        <v>0</v>
      </c>
      <c r="BF57" s="173">
        <f t="shared" si="48"/>
        <v>0</v>
      </c>
      <c r="BG57" s="173">
        <f t="shared" si="48"/>
        <v>0</v>
      </c>
      <c r="BH57" s="173">
        <f t="shared" si="48"/>
        <v>0</v>
      </c>
      <c r="BI57" s="173">
        <f t="shared" si="48"/>
        <v>8</v>
      </c>
      <c r="BJ57" s="173">
        <f t="shared" si="48"/>
        <v>0</v>
      </c>
      <c r="BK57" s="173">
        <f t="shared" si="48"/>
        <v>0</v>
      </c>
      <c r="BL57" s="173">
        <f t="shared" si="48"/>
        <v>0</v>
      </c>
      <c r="BM57" s="158"/>
      <c r="BN57" s="159" t="str">
        <f>IFERROR(__xludf.DUMMYFUNCTION("""COMPUTED_VALUE"""),"Marek Šos")</f>
        <v>Marek Šos</v>
      </c>
      <c r="BO57" s="174"/>
      <c r="BP57" s="175"/>
      <c r="BQ57" s="174"/>
      <c r="BR57" s="175"/>
      <c r="BS57" s="174"/>
      <c r="BT57" s="175"/>
      <c r="BU57" s="174"/>
      <c r="BV57" s="175"/>
      <c r="BW57" s="174"/>
      <c r="BX57" s="175"/>
      <c r="BY57" s="174"/>
      <c r="BZ57" s="175"/>
      <c r="CA57" s="174"/>
      <c r="CB57" s="175"/>
      <c r="CC57" s="174"/>
      <c r="CD57" s="175"/>
      <c r="CE57" s="174"/>
      <c r="CF57" s="175"/>
      <c r="CG57" s="174"/>
      <c r="CH57" s="175"/>
      <c r="CI57" s="174"/>
      <c r="CJ57" s="175"/>
      <c r="CK57" s="174"/>
      <c r="CL57" s="175"/>
      <c r="CM57" s="174"/>
      <c r="CN57" s="175"/>
      <c r="CO57" s="174"/>
      <c r="CP57" s="175"/>
      <c r="CQ57" s="174"/>
      <c r="CR57" s="175"/>
      <c r="CS57" s="174"/>
      <c r="CT57" s="173"/>
      <c r="CU57" s="174"/>
      <c r="CV57" s="173"/>
      <c r="CW57" s="174"/>
      <c r="CX57" s="173"/>
      <c r="CY57" s="174"/>
      <c r="CZ57" s="173"/>
      <c r="DA57" s="174"/>
      <c r="DB57" s="173"/>
      <c r="DC57" s="174"/>
      <c r="DD57" s="173"/>
      <c r="DE57" s="174"/>
      <c r="DF57" s="173"/>
      <c r="DG57" s="174"/>
      <c r="DH57" s="173"/>
      <c r="DI57" s="174"/>
      <c r="DJ57" s="173"/>
      <c r="DK57" s="174"/>
      <c r="DL57" s="173"/>
      <c r="DM57" s="174"/>
      <c r="DN57" s="173"/>
      <c r="DO57" s="174"/>
      <c r="DP57" s="173"/>
      <c r="DQ57" s="174"/>
      <c r="DR57" s="173"/>
      <c r="DS57" s="174"/>
      <c r="DT57" s="173"/>
      <c r="DU57" s="174"/>
      <c r="DV57" s="173"/>
      <c r="DW57" s="174"/>
      <c r="DX57" s="173"/>
      <c r="DY57" s="158"/>
      <c r="DZ57" s="159" t="str">
        <f t="shared" si="30"/>
        <v>Marek Šos</v>
      </c>
      <c r="EA57" s="202">
        <f>IFERROR(__xludf.DUMMYFUNCTION("""COMPUTED_VALUE"""),6.0)</f>
        <v>6</v>
      </c>
      <c r="EB57" s="203"/>
      <c r="EC57" s="202">
        <f>IFERROR(__xludf.DUMMYFUNCTION("""COMPUTED_VALUE"""),8.5)</f>
        <v>8.5</v>
      </c>
      <c r="ED57" s="203"/>
      <c r="EE57" s="202">
        <f>IFERROR(__xludf.DUMMYFUNCTION("""COMPUTED_VALUE"""),4.0)</f>
        <v>4</v>
      </c>
      <c r="EF57" s="203"/>
      <c r="EG57" s="202">
        <f>IFERROR(__xludf.DUMMYFUNCTION("""COMPUTED_VALUE"""),7.0)</f>
        <v>7</v>
      </c>
      <c r="EH57" s="203"/>
      <c r="EI57" s="202"/>
      <c r="EJ57" s="203"/>
      <c r="EK57" s="202"/>
      <c r="EL57" s="203"/>
      <c r="EM57" s="202"/>
      <c r="EN57" s="203"/>
      <c r="EO57" s="202">
        <f>IFERROR(__xludf.DUMMYFUNCTION("""COMPUTED_VALUE"""),11.0)</f>
        <v>11</v>
      </c>
      <c r="EP57" s="203"/>
      <c r="EQ57" s="202">
        <f>IFERROR(__xludf.DUMMYFUNCTION("""COMPUTED_VALUE"""),9.0)</f>
        <v>9</v>
      </c>
      <c r="ER57" s="203"/>
      <c r="ES57" s="202"/>
      <c r="ET57" s="203"/>
      <c r="EU57" s="202">
        <f>IFERROR(__xludf.DUMMYFUNCTION("""COMPUTED_VALUE"""),16.0)</f>
        <v>16</v>
      </c>
      <c r="EV57" s="203"/>
      <c r="EW57" s="202">
        <f>IFERROR(__xludf.DUMMYFUNCTION("""COMPUTED_VALUE"""),11.0)</f>
        <v>11</v>
      </c>
      <c r="EX57" s="203"/>
      <c r="EY57" s="202"/>
      <c r="EZ57" s="203"/>
      <c r="FA57" s="202">
        <f>IFERROR(__xludf.DUMMYFUNCTION("""COMPUTED_VALUE"""),9.0)</f>
        <v>9</v>
      </c>
      <c r="FB57" s="203">
        <f>IFERROR(__xludf.DUMMYFUNCTION("""COMPUTED_VALUE"""),900.0)</f>
        <v>900</v>
      </c>
      <c r="FC57" s="202">
        <f>IFERROR(__xludf.DUMMYFUNCTION("""COMPUTED_VALUE"""),8.5)</f>
        <v>8.5</v>
      </c>
      <c r="FD57" s="203"/>
      <c r="FE57" s="202">
        <f>IFERROR(__xludf.DUMMYFUNCTION("""COMPUTED_VALUE"""),7.0)</f>
        <v>7</v>
      </c>
      <c r="FF57" s="199"/>
      <c r="FG57" s="202">
        <f>IFERROR(__xludf.DUMMYFUNCTION("""COMPUTED_VALUE"""),9.0)</f>
        <v>9</v>
      </c>
      <c r="FH57" s="199"/>
      <c r="FI57" s="202">
        <f>IFERROR(__xludf.DUMMYFUNCTION("""COMPUTED_VALUE"""),17.5)</f>
        <v>17.5</v>
      </c>
      <c r="FJ57" s="199"/>
      <c r="FK57" s="202">
        <f>IFERROR(__xludf.DUMMYFUNCTION("""COMPUTED_VALUE"""),10.0)</f>
        <v>10</v>
      </c>
      <c r="FL57" s="199"/>
      <c r="FM57" s="202"/>
      <c r="FN57" s="199"/>
      <c r="FO57" s="202">
        <f>IFERROR(__xludf.DUMMYFUNCTION("""COMPUTED_VALUE"""),4.5)</f>
        <v>4.5</v>
      </c>
      <c r="FP57" s="199"/>
      <c r="FQ57" s="202">
        <f>IFERROR(__xludf.DUMMYFUNCTION("""COMPUTED_VALUE"""),9.0)</f>
        <v>9</v>
      </c>
      <c r="FR57" s="199"/>
      <c r="FS57" s="202">
        <f>IFERROR(__xludf.DUMMYFUNCTION("""COMPUTED_VALUE"""),8.5)</f>
        <v>8.5</v>
      </c>
      <c r="FT57" s="199"/>
      <c r="FU57" s="202"/>
      <c r="FV57" s="199"/>
      <c r="FW57" s="202">
        <f>IFERROR(__xludf.DUMMYFUNCTION("""COMPUTED_VALUE"""),15.5)</f>
        <v>15.5</v>
      </c>
      <c r="FX57" s="199"/>
      <c r="FY57" s="202">
        <f>IFERROR(__xludf.DUMMYFUNCTION("""COMPUTED_VALUE"""),15.5)</f>
        <v>15.5</v>
      </c>
      <c r="FZ57" s="199"/>
      <c r="GA57" s="202"/>
      <c r="GB57" s="199"/>
      <c r="GC57" s="202"/>
      <c r="GD57" s="199"/>
      <c r="GE57" s="202"/>
      <c r="GF57" s="199"/>
      <c r="GG57" s="202">
        <f>IFERROR(__xludf.DUMMYFUNCTION("""COMPUTED_VALUE"""),8.0)</f>
        <v>8</v>
      </c>
      <c r="GH57" s="199"/>
      <c r="GI57" s="202"/>
      <c r="GJ57" s="199"/>
      <c r="GK57" s="158"/>
      <c r="GL57" s="159" t="str">
        <f t="shared" si="31"/>
        <v>Marek Šos</v>
      </c>
      <c r="GM57" s="202"/>
      <c r="GN57" s="203"/>
      <c r="GO57" s="202"/>
      <c r="GP57" s="203"/>
      <c r="GQ57" s="202"/>
      <c r="GR57" s="203"/>
      <c r="GS57" s="202"/>
      <c r="GT57" s="203"/>
      <c r="GU57" s="202"/>
      <c r="GV57" s="203"/>
      <c r="GW57" s="202"/>
      <c r="GX57" s="203"/>
      <c r="GY57" s="202"/>
      <c r="GZ57" s="203"/>
      <c r="HA57" s="202"/>
      <c r="HB57" s="203"/>
      <c r="HC57" s="202"/>
      <c r="HD57" s="203"/>
      <c r="HE57" s="202"/>
      <c r="HF57" s="203"/>
      <c r="HG57" s="202"/>
      <c r="HH57" s="203"/>
      <c r="HI57" s="202"/>
      <c r="HJ57" s="203"/>
      <c r="HK57" s="202"/>
      <c r="HL57" s="203"/>
      <c r="HM57" s="202"/>
      <c r="HN57" s="203"/>
      <c r="HO57" s="202"/>
      <c r="HP57" s="203"/>
      <c r="HQ57" s="202"/>
      <c r="HR57" s="199"/>
      <c r="HS57" s="202"/>
      <c r="HT57" s="199"/>
      <c r="HU57" s="202"/>
      <c r="HV57" s="199"/>
      <c r="HW57" s="202"/>
      <c r="HX57" s="199"/>
      <c r="HY57" s="202"/>
      <c r="HZ57" s="199"/>
      <c r="IA57" s="202"/>
      <c r="IB57" s="199"/>
      <c r="IC57" s="202"/>
      <c r="ID57" s="199"/>
      <c r="IE57" s="202"/>
      <c r="IF57" s="199"/>
      <c r="IG57" s="202"/>
      <c r="IH57" s="199"/>
      <c r="II57" s="202"/>
      <c r="IJ57" s="199"/>
      <c r="IK57" s="202"/>
      <c r="IL57" s="199"/>
      <c r="IM57" s="202"/>
      <c r="IN57" s="199"/>
      <c r="IO57" s="202"/>
      <c r="IP57" s="199"/>
      <c r="IQ57" s="202"/>
      <c r="IR57" s="199"/>
      <c r="IS57" s="202"/>
      <c r="IT57" s="199"/>
      <c r="IU57" s="202"/>
      <c r="IV57" s="199"/>
    </row>
    <row r="58">
      <c r="A58" s="214">
        <f>IFERROR(__xludf.DUMMYFUNCTION("""COMPUTED_VALUE"""),100.0)</f>
        <v>100</v>
      </c>
      <c r="B58" s="159" t="str">
        <f t="shared" si="28"/>
        <v>Martin Jurkovič</v>
      </c>
      <c r="C58" s="173">
        <f t="shared" ref="C58:BL58" si="49">BO58+EA58+GM58</f>
        <v>0</v>
      </c>
      <c r="D58" s="173">
        <f t="shared" si="49"/>
        <v>0</v>
      </c>
      <c r="E58" s="173">
        <f t="shared" si="49"/>
        <v>0</v>
      </c>
      <c r="F58" s="173">
        <f t="shared" si="49"/>
        <v>0</v>
      </c>
      <c r="G58" s="173">
        <f t="shared" si="49"/>
        <v>0</v>
      </c>
      <c r="H58" s="173">
        <f t="shared" si="49"/>
        <v>0</v>
      </c>
      <c r="I58" s="173">
        <f t="shared" si="49"/>
        <v>0</v>
      </c>
      <c r="J58" s="173">
        <f t="shared" si="49"/>
        <v>0</v>
      </c>
      <c r="K58" s="173">
        <f t="shared" si="49"/>
        <v>0</v>
      </c>
      <c r="L58" s="173">
        <f t="shared" si="49"/>
        <v>0</v>
      </c>
      <c r="M58" s="173">
        <f t="shared" si="49"/>
        <v>0</v>
      </c>
      <c r="N58" s="173">
        <f t="shared" si="49"/>
        <v>0</v>
      </c>
      <c r="O58" s="173">
        <f t="shared" si="49"/>
        <v>0</v>
      </c>
      <c r="P58" s="173">
        <f t="shared" si="49"/>
        <v>0</v>
      </c>
      <c r="Q58" s="173">
        <f t="shared" si="49"/>
        <v>0</v>
      </c>
      <c r="R58" s="173">
        <f t="shared" si="49"/>
        <v>0</v>
      </c>
      <c r="S58" s="173">
        <f t="shared" si="49"/>
        <v>0</v>
      </c>
      <c r="T58" s="173">
        <f t="shared" si="49"/>
        <v>0</v>
      </c>
      <c r="U58" s="173">
        <f t="shared" si="49"/>
        <v>0</v>
      </c>
      <c r="V58" s="173">
        <f t="shared" si="49"/>
        <v>0</v>
      </c>
      <c r="W58" s="173">
        <f t="shared" si="49"/>
        <v>6</v>
      </c>
      <c r="X58" s="173">
        <f t="shared" si="49"/>
        <v>0</v>
      </c>
      <c r="Y58" s="173">
        <f t="shared" si="49"/>
        <v>4</v>
      </c>
      <c r="Z58" s="173">
        <f t="shared" si="49"/>
        <v>0</v>
      </c>
      <c r="AA58" s="173">
        <f t="shared" si="49"/>
        <v>0</v>
      </c>
      <c r="AB58" s="173">
        <f t="shared" si="49"/>
        <v>0</v>
      </c>
      <c r="AC58" s="173">
        <f t="shared" si="49"/>
        <v>0</v>
      </c>
      <c r="AD58" s="173">
        <f t="shared" si="49"/>
        <v>0</v>
      </c>
      <c r="AE58" s="173">
        <f t="shared" si="49"/>
        <v>0</v>
      </c>
      <c r="AF58" s="173">
        <f t="shared" si="49"/>
        <v>0</v>
      </c>
      <c r="AG58" s="173">
        <f t="shared" si="49"/>
        <v>0</v>
      </c>
      <c r="AH58" s="173">
        <f t="shared" si="49"/>
        <v>0</v>
      </c>
      <c r="AI58" s="173">
        <f t="shared" si="49"/>
        <v>0</v>
      </c>
      <c r="AJ58" s="173">
        <f t="shared" si="49"/>
        <v>0</v>
      </c>
      <c r="AK58" s="173">
        <f t="shared" si="49"/>
        <v>2.5</v>
      </c>
      <c r="AL58" s="173">
        <f t="shared" si="49"/>
        <v>0</v>
      </c>
      <c r="AM58" s="173">
        <f t="shared" si="49"/>
        <v>0</v>
      </c>
      <c r="AN58" s="173">
        <f t="shared" si="49"/>
        <v>0</v>
      </c>
      <c r="AO58" s="173">
        <f t="shared" si="49"/>
        <v>5</v>
      </c>
      <c r="AP58" s="173">
        <f t="shared" si="49"/>
        <v>0</v>
      </c>
      <c r="AQ58" s="173">
        <f t="shared" si="49"/>
        <v>0</v>
      </c>
      <c r="AR58" s="173">
        <f t="shared" si="49"/>
        <v>0</v>
      </c>
      <c r="AS58" s="173">
        <f t="shared" si="49"/>
        <v>3</v>
      </c>
      <c r="AT58" s="173">
        <f t="shared" si="49"/>
        <v>0</v>
      </c>
      <c r="AU58" s="173">
        <f t="shared" si="49"/>
        <v>6</v>
      </c>
      <c r="AV58" s="173">
        <f t="shared" si="49"/>
        <v>0</v>
      </c>
      <c r="AW58" s="173">
        <f t="shared" si="49"/>
        <v>0</v>
      </c>
      <c r="AX58" s="173">
        <f t="shared" si="49"/>
        <v>0</v>
      </c>
      <c r="AY58" s="173">
        <f t="shared" si="49"/>
        <v>3</v>
      </c>
      <c r="AZ58" s="173">
        <f t="shared" si="49"/>
        <v>0</v>
      </c>
      <c r="BA58" s="173">
        <f t="shared" si="49"/>
        <v>2</v>
      </c>
      <c r="BB58" s="173">
        <f t="shared" si="49"/>
        <v>0</v>
      </c>
      <c r="BC58" s="173">
        <f t="shared" si="49"/>
        <v>0</v>
      </c>
      <c r="BD58" s="173">
        <f t="shared" si="49"/>
        <v>0</v>
      </c>
      <c r="BE58" s="173">
        <f t="shared" si="49"/>
        <v>0</v>
      </c>
      <c r="BF58" s="173">
        <f t="shared" si="49"/>
        <v>0</v>
      </c>
      <c r="BG58" s="173">
        <f t="shared" si="49"/>
        <v>3.5</v>
      </c>
      <c r="BH58" s="173">
        <f t="shared" si="49"/>
        <v>0</v>
      </c>
      <c r="BI58" s="173">
        <f t="shared" si="49"/>
        <v>2</v>
      </c>
      <c r="BJ58" s="173">
        <f t="shared" si="49"/>
        <v>0</v>
      </c>
      <c r="BK58" s="173">
        <f t="shared" si="49"/>
        <v>0</v>
      </c>
      <c r="BL58" s="173">
        <f t="shared" si="49"/>
        <v>0</v>
      </c>
      <c r="BM58" s="158"/>
      <c r="BN58" s="159" t="str">
        <f>IFERROR(__xludf.DUMMYFUNCTION("""COMPUTED_VALUE"""),"Martin Jurkovič")</f>
        <v>Martin Jurkovič</v>
      </c>
      <c r="BO58" s="174"/>
      <c r="BP58" s="175"/>
      <c r="BQ58" s="176"/>
      <c r="BR58" s="181"/>
      <c r="BS58" s="174"/>
      <c r="BT58" s="175"/>
      <c r="BU58" s="174"/>
      <c r="BV58" s="175"/>
      <c r="BW58" s="176"/>
      <c r="BX58" s="181"/>
      <c r="BY58" s="176"/>
      <c r="BZ58" s="181"/>
      <c r="CA58" s="176"/>
      <c r="CB58" s="181"/>
      <c r="CC58" s="176"/>
      <c r="CD58" s="181"/>
      <c r="CE58" s="174"/>
      <c r="CF58" s="175"/>
      <c r="CG58" s="176"/>
      <c r="CH58" s="181"/>
      <c r="CI58" s="176">
        <f>IFERROR(__xludf.DUMMYFUNCTION("""COMPUTED_VALUE"""),6.0)</f>
        <v>6</v>
      </c>
      <c r="CJ58" s="181"/>
      <c r="CK58" s="176">
        <f>IFERROR(__xludf.DUMMYFUNCTION("""COMPUTED_VALUE"""),4.0)</f>
        <v>4</v>
      </c>
      <c r="CL58" s="181"/>
      <c r="CM58" s="176"/>
      <c r="CN58" s="181"/>
      <c r="CO58" s="176"/>
      <c r="CP58" s="181"/>
      <c r="CQ58" s="174"/>
      <c r="CR58" s="175"/>
      <c r="CS58" s="176"/>
      <c r="CT58" s="182"/>
      <c r="CU58" s="174"/>
      <c r="CV58" s="173"/>
      <c r="CW58" s="176">
        <f>IFERROR(__xludf.DUMMYFUNCTION("""COMPUTED_VALUE"""),2.5)</f>
        <v>2.5</v>
      </c>
      <c r="CX58" s="173"/>
      <c r="CY58" s="176"/>
      <c r="CZ58" s="173"/>
      <c r="DA58" s="176">
        <f>IFERROR(__xludf.DUMMYFUNCTION("""COMPUTED_VALUE"""),5.0)</f>
        <v>5</v>
      </c>
      <c r="DB58" s="173"/>
      <c r="DC58" s="176"/>
      <c r="DD58" s="173"/>
      <c r="DE58" s="174">
        <f>IFERROR(__xludf.DUMMYFUNCTION("""COMPUTED_VALUE"""),3.0)</f>
        <v>3</v>
      </c>
      <c r="DF58" s="173"/>
      <c r="DG58" s="176">
        <f>IFERROR(__xludf.DUMMYFUNCTION("""COMPUTED_VALUE"""),6.0)</f>
        <v>6</v>
      </c>
      <c r="DH58" s="173"/>
      <c r="DI58" s="176"/>
      <c r="DJ58" s="173"/>
      <c r="DK58" s="174">
        <f>IFERROR(__xludf.DUMMYFUNCTION("""COMPUTED_VALUE"""),3.0)</f>
        <v>3</v>
      </c>
      <c r="DL58" s="173"/>
      <c r="DM58" s="176">
        <f>IFERROR(__xludf.DUMMYFUNCTION("""COMPUTED_VALUE"""),2.0)</f>
        <v>2</v>
      </c>
      <c r="DN58" s="182"/>
      <c r="DO58" s="176"/>
      <c r="DP58" s="173"/>
      <c r="DQ58" s="176"/>
      <c r="DR58" s="173"/>
      <c r="DS58" s="176">
        <f>IFERROR(__xludf.DUMMYFUNCTION("""COMPUTED_VALUE"""),3.5)</f>
        <v>3.5</v>
      </c>
      <c r="DT58" s="173"/>
      <c r="DU58" s="176">
        <f>IFERROR(__xludf.DUMMYFUNCTION("""COMPUTED_VALUE"""),2.0)</f>
        <v>2</v>
      </c>
      <c r="DV58" s="173"/>
      <c r="DW58" s="176"/>
      <c r="DX58" s="173"/>
      <c r="DY58" s="158"/>
      <c r="DZ58" s="159" t="str">
        <f t="shared" si="30"/>
        <v>Martin Jurkovič</v>
      </c>
      <c r="EA58" s="202"/>
      <c r="EB58" s="203"/>
      <c r="EC58" s="204"/>
      <c r="ED58" s="205"/>
      <c r="EE58" s="202"/>
      <c r="EF58" s="203"/>
      <c r="EG58" s="202"/>
      <c r="EH58" s="203"/>
      <c r="EI58" s="204"/>
      <c r="EJ58" s="205"/>
      <c r="EK58" s="204"/>
      <c r="EL58" s="205"/>
      <c r="EM58" s="204"/>
      <c r="EN58" s="205"/>
      <c r="EO58" s="204"/>
      <c r="EP58" s="205"/>
      <c r="EQ58" s="202"/>
      <c r="ER58" s="203"/>
      <c r="ES58" s="204"/>
      <c r="ET58" s="205"/>
      <c r="EU58" s="204"/>
      <c r="EV58" s="205"/>
      <c r="EW58" s="204"/>
      <c r="EX58" s="205"/>
      <c r="EY58" s="204"/>
      <c r="EZ58" s="205"/>
      <c r="FA58" s="204"/>
      <c r="FB58" s="205"/>
      <c r="FC58" s="202"/>
      <c r="FD58" s="203"/>
      <c r="FE58" s="204"/>
      <c r="FF58" s="206"/>
      <c r="FG58" s="202"/>
      <c r="FH58" s="199"/>
      <c r="FI58" s="204"/>
      <c r="FJ58" s="199"/>
      <c r="FK58" s="204"/>
      <c r="FL58" s="199"/>
      <c r="FM58" s="204"/>
      <c r="FN58" s="199"/>
      <c r="FO58" s="204"/>
      <c r="FP58" s="199"/>
      <c r="FQ58" s="202"/>
      <c r="FR58" s="199"/>
      <c r="FS58" s="204"/>
      <c r="FT58" s="199"/>
      <c r="FU58" s="204"/>
      <c r="FV58" s="199"/>
      <c r="FW58" s="202"/>
      <c r="FX58" s="199"/>
      <c r="FY58" s="204"/>
      <c r="FZ58" s="206"/>
      <c r="GA58" s="204"/>
      <c r="GB58" s="199"/>
      <c r="GC58" s="204"/>
      <c r="GD58" s="199"/>
      <c r="GE58" s="204"/>
      <c r="GF58" s="199"/>
      <c r="GG58" s="204"/>
      <c r="GH58" s="199"/>
      <c r="GI58" s="204"/>
      <c r="GJ58" s="199"/>
      <c r="GK58" s="158"/>
      <c r="GL58" s="159" t="str">
        <f t="shared" si="31"/>
        <v>Martin Jurkovič</v>
      </c>
      <c r="GM58" s="202"/>
      <c r="GN58" s="203"/>
      <c r="GO58" s="204"/>
      <c r="GP58" s="205"/>
      <c r="GQ58" s="202"/>
      <c r="GR58" s="203"/>
      <c r="GS58" s="202"/>
      <c r="GT58" s="203"/>
      <c r="GU58" s="204"/>
      <c r="GV58" s="205"/>
      <c r="GW58" s="204"/>
      <c r="GX58" s="205"/>
      <c r="GY58" s="204"/>
      <c r="GZ58" s="205"/>
      <c r="HA58" s="204"/>
      <c r="HB58" s="205"/>
      <c r="HC58" s="202"/>
      <c r="HD58" s="203"/>
      <c r="HE58" s="204"/>
      <c r="HF58" s="205"/>
      <c r="HG58" s="204"/>
      <c r="HH58" s="205"/>
      <c r="HI58" s="204"/>
      <c r="HJ58" s="205"/>
      <c r="HK58" s="204"/>
      <c r="HL58" s="205"/>
      <c r="HM58" s="204"/>
      <c r="HN58" s="205"/>
      <c r="HO58" s="202"/>
      <c r="HP58" s="203"/>
      <c r="HQ58" s="204"/>
      <c r="HR58" s="206"/>
      <c r="HS58" s="202"/>
      <c r="HT58" s="199"/>
      <c r="HU58" s="204"/>
      <c r="HV58" s="199"/>
      <c r="HW58" s="204"/>
      <c r="HX58" s="199"/>
      <c r="HY58" s="204"/>
      <c r="HZ58" s="199"/>
      <c r="IA58" s="204"/>
      <c r="IB58" s="199"/>
      <c r="IC58" s="202"/>
      <c r="ID58" s="199"/>
      <c r="IE58" s="204"/>
      <c r="IF58" s="199"/>
      <c r="IG58" s="204"/>
      <c r="IH58" s="199"/>
      <c r="II58" s="202"/>
      <c r="IJ58" s="199"/>
      <c r="IK58" s="204"/>
      <c r="IL58" s="206"/>
      <c r="IM58" s="204"/>
      <c r="IN58" s="199"/>
      <c r="IO58" s="204"/>
      <c r="IP58" s="199"/>
      <c r="IQ58" s="204"/>
      <c r="IR58" s="199"/>
      <c r="IS58" s="204"/>
      <c r="IT58" s="199"/>
      <c r="IU58" s="204"/>
      <c r="IV58" s="199"/>
    </row>
    <row r="59">
      <c r="A59" s="214">
        <f>IFERROR(__xludf.DUMMYFUNCTION("""COMPUTED_VALUE"""),100.0)</f>
        <v>100</v>
      </c>
      <c r="B59" s="159" t="str">
        <f t="shared" si="28"/>
        <v>Václav Schejbal</v>
      </c>
      <c r="C59" s="173">
        <f t="shared" ref="C59:BL59" si="50">BO59+EA59+GM59</f>
        <v>0</v>
      </c>
      <c r="D59" s="173">
        <f t="shared" si="50"/>
        <v>0</v>
      </c>
      <c r="E59" s="173">
        <f t="shared" si="50"/>
        <v>11.5</v>
      </c>
      <c r="F59" s="173">
        <f t="shared" si="50"/>
        <v>0</v>
      </c>
      <c r="G59" s="173">
        <f t="shared" si="50"/>
        <v>0</v>
      </c>
      <c r="H59" s="173">
        <f t="shared" si="50"/>
        <v>0</v>
      </c>
      <c r="I59" s="173">
        <f t="shared" si="50"/>
        <v>0</v>
      </c>
      <c r="J59" s="173">
        <f t="shared" si="50"/>
        <v>0</v>
      </c>
      <c r="K59" s="173">
        <f t="shared" si="50"/>
        <v>0</v>
      </c>
      <c r="L59" s="173">
        <f t="shared" si="50"/>
        <v>0</v>
      </c>
      <c r="M59" s="173">
        <f t="shared" si="50"/>
        <v>0</v>
      </c>
      <c r="N59" s="173">
        <f t="shared" si="50"/>
        <v>0</v>
      </c>
      <c r="O59" s="173">
        <f t="shared" si="50"/>
        <v>4</v>
      </c>
      <c r="P59" s="173">
        <f t="shared" si="50"/>
        <v>0</v>
      </c>
      <c r="Q59" s="173">
        <f t="shared" si="50"/>
        <v>11.5</v>
      </c>
      <c r="R59" s="173">
        <f t="shared" si="50"/>
        <v>0</v>
      </c>
      <c r="S59" s="173">
        <f t="shared" si="50"/>
        <v>11.5</v>
      </c>
      <c r="T59" s="173">
        <f t="shared" si="50"/>
        <v>0</v>
      </c>
      <c r="U59" s="173">
        <f t="shared" si="50"/>
        <v>0</v>
      </c>
      <c r="V59" s="173">
        <f t="shared" si="50"/>
        <v>0</v>
      </c>
      <c r="W59" s="173">
        <f t="shared" si="50"/>
        <v>0</v>
      </c>
      <c r="X59" s="173">
        <f t="shared" si="50"/>
        <v>0</v>
      </c>
      <c r="Y59" s="173">
        <f t="shared" si="50"/>
        <v>12</v>
      </c>
      <c r="Z59" s="173">
        <f t="shared" si="50"/>
        <v>0</v>
      </c>
      <c r="AA59" s="173">
        <f t="shared" si="50"/>
        <v>0</v>
      </c>
      <c r="AB59" s="173">
        <f t="shared" si="50"/>
        <v>0</v>
      </c>
      <c r="AC59" s="173">
        <f t="shared" si="50"/>
        <v>0</v>
      </c>
      <c r="AD59" s="173">
        <f t="shared" si="50"/>
        <v>0</v>
      </c>
      <c r="AE59" s="173">
        <f t="shared" si="50"/>
        <v>0</v>
      </c>
      <c r="AF59" s="173">
        <f t="shared" si="50"/>
        <v>0</v>
      </c>
      <c r="AG59" s="173">
        <f t="shared" si="50"/>
        <v>8.5</v>
      </c>
      <c r="AH59" s="173">
        <f t="shared" si="50"/>
        <v>0</v>
      </c>
      <c r="AI59" s="173">
        <f t="shared" si="50"/>
        <v>11.5</v>
      </c>
      <c r="AJ59" s="173">
        <f t="shared" si="50"/>
        <v>0</v>
      </c>
      <c r="AK59" s="173">
        <f t="shared" si="50"/>
        <v>11.5</v>
      </c>
      <c r="AL59" s="173">
        <f t="shared" si="50"/>
        <v>0</v>
      </c>
      <c r="AM59" s="173">
        <f t="shared" si="50"/>
        <v>11.5</v>
      </c>
      <c r="AN59" s="173">
        <f t="shared" si="50"/>
        <v>0</v>
      </c>
      <c r="AO59" s="173">
        <f t="shared" si="50"/>
        <v>0</v>
      </c>
      <c r="AP59" s="173">
        <f t="shared" si="50"/>
        <v>0</v>
      </c>
      <c r="AQ59" s="173">
        <f t="shared" si="50"/>
        <v>0</v>
      </c>
      <c r="AR59" s="173">
        <f t="shared" si="50"/>
        <v>0</v>
      </c>
      <c r="AS59" s="173">
        <f t="shared" si="50"/>
        <v>0</v>
      </c>
      <c r="AT59" s="173">
        <f t="shared" si="50"/>
        <v>0</v>
      </c>
      <c r="AU59" s="173">
        <f t="shared" si="50"/>
        <v>0</v>
      </c>
      <c r="AV59" s="173">
        <f t="shared" si="50"/>
        <v>0</v>
      </c>
      <c r="AW59" s="173">
        <f t="shared" si="50"/>
        <v>0</v>
      </c>
      <c r="AX59" s="173">
        <f t="shared" si="50"/>
        <v>0</v>
      </c>
      <c r="AY59" s="173">
        <f t="shared" si="50"/>
        <v>6</v>
      </c>
      <c r="AZ59" s="173">
        <f t="shared" si="50"/>
        <v>0</v>
      </c>
      <c r="BA59" s="173">
        <f t="shared" si="50"/>
        <v>11.5</v>
      </c>
      <c r="BB59" s="173">
        <f t="shared" si="50"/>
        <v>0</v>
      </c>
      <c r="BC59" s="173">
        <f t="shared" si="50"/>
        <v>12.5</v>
      </c>
      <c r="BD59" s="173">
        <f t="shared" si="50"/>
        <v>0</v>
      </c>
      <c r="BE59" s="173">
        <f t="shared" si="50"/>
        <v>0</v>
      </c>
      <c r="BF59" s="173">
        <f t="shared" si="50"/>
        <v>0</v>
      </c>
      <c r="BG59" s="173">
        <f t="shared" si="50"/>
        <v>0</v>
      </c>
      <c r="BH59" s="173">
        <f t="shared" si="50"/>
        <v>0</v>
      </c>
      <c r="BI59" s="173">
        <f t="shared" si="50"/>
        <v>0</v>
      </c>
      <c r="BJ59" s="173">
        <f t="shared" si="50"/>
        <v>0</v>
      </c>
      <c r="BK59" s="173">
        <f t="shared" si="50"/>
        <v>0</v>
      </c>
      <c r="BL59" s="173">
        <f t="shared" si="50"/>
        <v>0</v>
      </c>
      <c r="BM59" s="158"/>
      <c r="BN59" s="159" t="str">
        <f>IFERROR(__xludf.DUMMYFUNCTION("""COMPUTED_VALUE"""),"Václav Schejbal")</f>
        <v>Václav Schejbal</v>
      </c>
      <c r="BO59" s="174"/>
      <c r="BP59" s="175"/>
      <c r="BQ59" s="174">
        <f>IFERROR(__xludf.DUMMYFUNCTION("""COMPUTED_VALUE"""),11.5)</f>
        <v>11.5</v>
      </c>
      <c r="BR59" s="175"/>
      <c r="BS59" s="174"/>
      <c r="BT59" s="175"/>
      <c r="BU59" s="174"/>
      <c r="BV59" s="175"/>
      <c r="BW59" s="174"/>
      <c r="BX59" s="175"/>
      <c r="BY59" s="174"/>
      <c r="BZ59" s="175"/>
      <c r="CA59" s="174">
        <f>IFERROR(__xludf.DUMMYFUNCTION("""COMPUTED_VALUE"""),4.0)</f>
        <v>4</v>
      </c>
      <c r="CB59" s="175"/>
      <c r="CC59" s="174">
        <f>IFERROR(__xludf.DUMMYFUNCTION("""COMPUTED_VALUE"""),11.5)</f>
        <v>11.5</v>
      </c>
      <c r="CD59" s="175"/>
      <c r="CE59" s="174">
        <f>IFERROR(__xludf.DUMMYFUNCTION("""COMPUTED_VALUE"""),11.5)</f>
        <v>11.5</v>
      </c>
      <c r="CF59" s="175"/>
      <c r="CG59" s="174"/>
      <c r="CH59" s="175"/>
      <c r="CI59" s="174"/>
      <c r="CJ59" s="175"/>
      <c r="CK59" s="174">
        <f>IFERROR(__xludf.DUMMYFUNCTION("""COMPUTED_VALUE"""),12.0)</f>
        <v>12</v>
      </c>
      <c r="CL59" s="175"/>
      <c r="CM59" s="174"/>
      <c r="CN59" s="175"/>
      <c r="CO59" s="174"/>
      <c r="CP59" s="175"/>
      <c r="CQ59" s="174"/>
      <c r="CR59" s="175"/>
      <c r="CS59" s="174">
        <f>IFERROR(__xludf.DUMMYFUNCTION("""COMPUTED_VALUE"""),8.5)</f>
        <v>8.5</v>
      </c>
      <c r="CT59" s="173"/>
      <c r="CU59" s="174">
        <f>IFERROR(__xludf.DUMMYFUNCTION("""COMPUTED_VALUE"""),11.5)</f>
        <v>11.5</v>
      </c>
      <c r="CV59" s="173"/>
      <c r="CW59" s="174">
        <f>IFERROR(__xludf.DUMMYFUNCTION("""COMPUTED_VALUE"""),11.5)</f>
        <v>11.5</v>
      </c>
      <c r="CX59" s="173"/>
      <c r="CY59" s="174">
        <f>IFERROR(__xludf.DUMMYFUNCTION("""COMPUTED_VALUE"""),11.5)</f>
        <v>11.5</v>
      </c>
      <c r="CZ59" s="173"/>
      <c r="DA59" s="174"/>
      <c r="DB59" s="173"/>
      <c r="DC59" s="174"/>
      <c r="DD59" s="173"/>
      <c r="DE59" s="174"/>
      <c r="DF59" s="173"/>
      <c r="DG59" s="174"/>
      <c r="DH59" s="173"/>
      <c r="DI59" s="174"/>
      <c r="DJ59" s="173"/>
      <c r="DK59" s="174">
        <f>IFERROR(__xludf.DUMMYFUNCTION("""COMPUTED_VALUE"""),6.0)</f>
        <v>6</v>
      </c>
      <c r="DL59" s="173"/>
      <c r="DM59" s="174">
        <f>IFERROR(__xludf.DUMMYFUNCTION("""COMPUTED_VALUE"""),11.5)</f>
        <v>11.5</v>
      </c>
      <c r="DN59" s="173"/>
      <c r="DO59" s="174">
        <f>IFERROR(__xludf.DUMMYFUNCTION("""COMPUTED_VALUE"""),12.5)</f>
        <v>12.5</v>
      </c>
      <c r="DP59" s="173"/>
      <c r="DQ59" s="174"/>
      <c r="DR59" s="173"/>
      <c r="DS59" s="174"/>
      <c r="DT59" s="173"/>
      <c r="DU59" s="174"/>
      <c r="DV59" s="173"/>
      <c r="DW59" s="174"/>
      <c r="DX59" s="173"/>
      <c r="DY59" s="158"/>
      <c r="DZ59" s="159" t="str">
        <f t="shared" si="30"/>
        <v>Václav Schejbal</v>
      </c>
      <c r="EA59" s="202"/>
      <c r="EB59" s="203"/>
      <c r="EC59" s="202"/>
      <c r="ED59" s="203"/>
      <c r="EE59" s="202"/>
      <c r="EF59" s="203"/>
      <c r="EG59" s="202"/>
      <c r="EH59" s="203"/>
      <c r="EI59" s="202"/>
      <c r="EJ59" s="203"/>
      <c r="EK59" s="202"/>
      <c r="EL59" s="203"/>
      <c r="EM59" s="202"/>
      <c r="EN59" s="203"/>
      <c r="EO59" s="202"/>
      <c r="EP59" s="203"/>
      <c r="EQ59" s="202"/>
      <c r="ER59" s="203"/>
      <c r="ES59" s="202"/>
      <c r="ET59" s="203"/>
      <c r="EU59" s="202"/>
      <c r="EV59" s="203"/>
      <c r="EW59" s="202"/>
      <c r="EX59" s="203"/>
      <c r="EY59" s="202"/>
      <c r="EZ59" s="203"/>
      <c r="FA59" s="202"/>
      <c r="FB59" s="203"/>
      <c r="FC59" s="202"/>
      <c r="FD59" s="203"/>
      <c r="FE59" s="202"/>
      <c r="FF59" s="199"/>
      <c r="FG59" s="202"/>
      <c r="FH59" s="199"/>
      <c r="FI59" s="202"/>
      <c r="FJ59" s="199"/>
      <c r="FK59" s="202"/>
      <c r="FL59" s="199"/>
      <c r="FM59" s="202"/>
      <c r="FN59" s="199"/>
      <c r="FO59" s="202"/>
      <c r="FP59" s="199"/>
      <c r="FQ59" s="202"/>
      <c r="FR59" s="199"/>
      <c r="FS59" s="202"/>
      <c r="FT59" s="199"/>
      <c r="FU59" s="202"/>
      <c r="FV59" s="199"/>
      <c r="FW59" s="202"/>
      <c r="FX59" s="199"/>
      <c r="FY59" s="202"/>
      <c r="FZ59" s="199"/>
      <c r="GA59" s="202"/>
      <c r="GB59" s="199"/>
      <c r="GC59" s="202"/>
      <c r="GD59" s="199"/>
      <c r="GE59" s="202"/>
      <c r="GF59" s="199"/>
      <c r="GG59" s="202"/>
      <c r="GH59" s="199"/>
      <c r="GI59" s="202"/>
      <c r="GJ59" s="199"/>
      <c r="GK59" s="158"/>
      <c r="GL59" s="159" t="str">
        <f t="shared" si="31"/>
        <v>Václav Schejbal</v>
      </c>
      <c r="GM59" s="202"/>
      <c r="GN59" s="203"/>
      <c r="GO59" s="202"/>
      <c r="GP59" s="203"/>
      <c r="GQ59" s="202"/>
      <c r="GR59" s="203"/>
      <c r="GS59" s="202"/>
      <c r="GT59" s="203"/>
      <c r="GU59" s="202"/>
      <c r="GV59" s="203"/>
      <c r="GW59" s="202"/>
      <c r="GX59" s="203"/>
      <c r="GY59" s="202"/>
      <c r="GZ59" s="203"/>
      <c r="HA59" s="202"/>
      <c r="HB59" s="203"/>
      <c r="HC59" s="202"/>
      <c r="HD59" s="203"/>
      <c r="HE59" s="202"/>
      <c r="HF59" s="203"/>
      <c r="HG59" s="202"/>
      <c r="HH59" s="203"/>
      <c r="HI59" s="202"/>
      <c r="HJ59" s="203"/>
      <c r="HK59" s="202"/>
      <c r="HL59" s="203"/>
      <c r="HM59" s="202"/>
      <c r="HN59" s="203"/>
      <c r="HO59" s="202"/>
      <c r="HP59" s="203"/>
      <c r="HQ59" s="202"/>
      <c r="HR59" s="199"/>
      <c r="HS59" s="202"/>
      <c r="HT59" s="199"/>
      <c r="HU59" s="202"/>
      <c r="HV59" s="199"/>
      <c r="HW59" s="202"/>
      <c r="HX59" s="199"/>
      <c r="HY59" s="202"/>
      <c r="HZ59" s="199"/>
      <c r="IA59" s="202"/>
      <c r="IB59" s="199"/>
      <c r="IC59" s="202"/>
      <c r="ID59" s="199"/>
      <c r="IE59" s="202"/>
      <c r="IF59" s="199"/>
      <c r="IG59" s="202"/>
      <c r="IH59" s="199"/>
      <c r="II59" s="202"/>
      <c r="IJ59" s="199"/>
      <c r="IK59" s="202"/>
      <c r="IL59" s="199"/>
      <c r="IM59" s="202"/>
      <c r="IN59" s="199"/>
      <c r="IO59" s="202"/>
      <c r="IP59" s="199"/>
      <c r="IQ59" s="202"/>
      <c r="IR59" s="199"/>
      <c r="IS59" s="202"/>
      <c r="IT59" s="199"/>
      <c r="IU59" s="202"/>
      <c r="IV59" s="199"/>
    </row>
    <row r="60">
      <c r="A60" s="214">
        <f>IFERROR(__xludf.DUMMYFUNCTION("""COMPUTED_VALUE"""),100.0)</f>
        <v>100</v>
      </c>
      <c r="B60" s="159" t="str">
        <f t="shared" si="28"/>
        <v>Zbyněk Hyský</v>
      </c>
      <c r="C60" s="173">
        <f t="shared" ref="C60:BL60" si="51">BO60+EA60+GM60</f>
        <v>0</v>
      </c>
      <c r="D60" s="173">
        <f t="shared" si="51"/>
        <v>0</v>
      </c>
      <c r="E60" s="173">
        <f t="shared" si="51"/>
        <v>8</v>
      </c>
      <c r="F60" s="173">
        <f t="shared" si="51"/>
        <v>1600</v>
      </c>
      <c r="G60" s="173">
        <f t="shared" si="51"/>
        <v>0</v>
      </c>
      <c r="H60" s="173">
        <f t="shared" si="51"/>
        <v>0</v>
      </c>
      <c r="I60" s="173">
        <f t="shared" si="51"/>
        <v>8.5</v>
      </c>
      <c r="J60" s="173">
        <f t="shared" si="51"/>
        <v>0</v>
      </c>
      <c r="K60" s="173">
        <f t="shared" si="51"/>
        <v>10</v>
      </c>
      <c r="L60" s="173">
        <f t="shared" si="51"/>
        <v>0</v>
      </c>
      <c r="M60" s="173">
        <f t="shared" si="51"/>
        <v>0</v>
      </c>
      <c r="N60" s="173">
        <f t="shared" si="51"/>
        <v>0</v>
      </c>
      <c r="O60" s="173">
        <f t="shared" si="51"/>
        <v>8</v>
      </c>
      <c r="P60" s="173">
        <f t="shared" si="51"/>
        <v>0</v>
      </c>
      <c r="Q60" s="173">
        <f t="shared" si="51"/>
        <v>0</v>
      </c>
      <c r="R60" s="173">
        <f t="shared" si="51"/>
        <v>0</v>
      </c>
      <c r="S60" s="173">
        <f t="shared" si="51"/>
        <v>0</v>
      </c>
      <c r="T60" s="173">
        <f t="shared" si="51"/>
        <v>0</v>
      </c>
      <c r="U60" s="173">
        <f t="shared" si="51"/>
        <v>0</v>
      </c>
      <c r="V60" s="173">
        <f t="shared" si="51"/>
        <v>0</v>
      </c>
      <c r="W60" s="173">
        <f t="shared" si="51"/>
        <v>8.5</v>
      </c>
      <c r="X60" s="173">
        <f t="shared" si="51"/>
        <v>0</v>
      </c>
      <c r="Y60" s="173">
        <f t="shared" si="51"/>
        <v>16</v>
      </c>
      <c r="Z60" s="173">
        <f t="shared" si="51"/>
        <v>0</v>
      </c>
      <c r="AA60" s="173">
        <f t="shared" si="51"/>
        <v>6</v>
      </c>
      <c r="AB60" s="173">
        <f t="shared" si="51"/>
        <v>0</v>
      </c>
      <c r="AC60" s="173">
        <f t="shared" si="51"/>
        <v>0</v>
      </c>
      <c r="AD60" s="173">
        <f t="shared" si="51"/>
        <v>0</v>
      </c>
      <c r="AE60" s="173">
        <f t="shared" si="51"/>
        <v>0</v>
      </c>
      <c r="AF60" s="173">
        <f t="shared" si="51"/>
        <v>0</v>
      </c>
      <c r="AG60" s="173">
        <f t="shared" si="51"/>
        <v>0</v>
      </c>
      <c r="AH60" s="173">
        <f t="shared" si="51"/>
        <v>0</v>
      </c>
      <c r="AI60" s="173">
        <f t="shared" si="51"/>
        <v>8</v>
      </c>
      <c r="AJ60" s="173">
        <f t="shared" si="51"/>
        <v>0</v>
      </c>
      <c r="AK60" s="173">
        <f t="shared" si="51"/>
        <v>11</v>
      </c>
      <c r="AL60" s="173">
        <f t="shared" si="51"/>
        <v>0</v>
      </c>
      <c r="AM60" s="173">
        <f t="shared" si="51"/>
        <v>10</v>
      </c>
      <c r="AN60" s="173">
        <f t="shared" si="51"/>
        <v>0</v>
      </c>
      <c r="AO60" s="173">
        <f t="shared" si="51"/>
        <v>4.5</v>
      </c>
      <c r="AP60" s="173">
        <f t="shared" si="51"/>
        <v>450</v>
      </c>
      <c r="AQ60" s="173">
        <f t="shared" si="51"/>
        <v>0</v>
      </c>
      <c r="AR60" s="173">
        <f t="shared" si="51"/>
        <v>0</v>
      </c>
      <c r="AS60" s="173">
        <f t="shared" si="51"/>
        <v>0</v>
      </c>
      <c r="AT60" s="173">
        <f t="shared" si="51"/>
        <v>0</v>
      </c>
      <c r="AU60" s="173">
        <f t="shared" si="51"/>
        <v>8</v>
      </c>
      <c r="AV60" s="173">
        <f t="shared" si="51"/>
        <v>0</v>
      </c>
      <c r="AW60" s="173">
        <f t="shared" si="51"/>
        <v>0</v>
      </c>
      <c r="AX60" s="173">
        <f t="shared" si="51"/>
        <v>0</v>
      </c>
      <c r="AY60" s="173">
        <f t="shared" si="51"/>
        <v>9</v>
      </c>
      <c r="AZ60" s="173">
        <f t="shared" si="51"/>
        <v>0</v>
      </c>
      <c r="BA60" s="173">
        <f t="shared" si="51"/>
        <v>12.5</v>
      </c>
      <c r="BB60" s="173">
        <f t="shared" si="51"/>
        <v>0</v>
      </c>
      <c r="BC60" s="173">
        <f t="shared" si="51"/>
        <v>6</v>
      </c>
      <c r="BD60" s="173">
        <f t="shared" si="51"/>
        <v>0</v>
      </c>
      <c r="BE60" s="173">
        <f t="shared" si="51"/>
        <v>14</v>
      </c>
      <c r="BF60" s="173">
        <f t="shared" si="51"/>
        <v>0</v>
      </c>
      <c r="BG60" s="173">
        <f t="shared" si="51"/>
        <v>0</v>
      </c>
      <c r="BH60" s="173">
        <f t="shared" si="51"/>
        <v>0</v>
      </c>
      <c r="BI60" s="173">
        <f t="shared" si="51"/>
        <v>7</v>
      </c>
      <c r="BJ60" s="173">
        <f t="shared" si="51"/>
        <v>0</v>
      </c>
      <c r="BK60" s="173">
        <f t="shared" si="51"/>
        <v>0</v>
      </c>
      <c r="BL60" s="173">
        <f t="shared" si="51"/>
        <v>0</v>
      </c>
      <c r="BM60" s="158"/>
      <c r="BN60" s="159" t="str">
        <f>IFERROR(__xludf.DUMMYFUNCTION("""COMPUTED_VALUE"""),"Zbyněk Hyský")</f>
        <v>Zbyněk Hyský</v>
      </c>
      <c r="BO60" s="174"/>
      <c r="BP60" s="175"/>
      <c r="BQ60" s="174"/>
      <c r="BR60" s="175"/>
      <c r="BS60" s="174"/>
      <c r="BT60" s="175"/>
      <c r="BU60" s="174"/>
      <c r="BV60" s="175"/>
      <c r="BW60" s="174"/>
      <c r="BX60" s="175"/>
      <c r="BY60" s="174"/>
      <c r="BZ60" s="175"/>
      <c r="CA60" s="174"/>
      <c r="CB60" s="175"/>
      <c r="CC60" s="174"/>
      <c r="CD60" s="175"/>
      <c r="CE60" s="174"/>
      <c r="CF60" s="175"/>
      <c r="CG60" s="174"/>
      <c r="CH60" s="175"/>
      <c r="CI60" s="174"/>
      <c r="CJ60" s="175"/>
      <c r="CK60" s="174"/>
      <c r="CL60" s="175"/>
      <c r="CM60" s="174"/>
      <c r="CN60" s="175"/>
      <c r="CO60" s="174"/>
      <c r="CP60" s="175"/>
      <c r="CQ60" s="174"/>
      <c r="CR60" s="175"/>
      <c r="CS60" s="174"/>
      <c r="CT60" s="173"/>
      <c r="CU60" s="174"/>
      <c r="CV60" s="173"/>
      <c r="CW60" s="174"/>
      <c r="CX60" s="173"/>
      <c r="CY60" s="174"/>
      <c r="CZ60" s="173"/>
      <c r="DA60" s="174"/>
      <c r="DB60" s="173"/>
      <c r="DC60" s="174"/>
      <c r="DD60" s="173"/>
      <c r="DE60" s="174"/>
      <c r="DF60" s="173"/>
      <c r="DG60" s="174"/>
      <c r="DH60" s="173"/>
      <c r="DI60" s="174"/>
      <c r="DJ60" s="173"/>
      <c r="DK60" s="174"/>
      <c r="DL60" s="173"/>
      <c r="DM60" s="174"/>
      <c r="DN60" s="173"/>
      <c r="DO60" s="174"/>
      <c r="DP60" s="173"/>
      <c r="DQ60" s="174"/>
      <c r="DR60" s="173"/>
      <c r="DS60" s="174"/>
      <c r="DT60" s="173"/>
      <c r="DU60" s="174"/>
      <c r="DV60" s="173"/>
      <c r="DW60" s="174"/>
      <c r="DX60" s="173"/>
      <c r="DY60" s="158"/>
      <c r="DZ60" s="159" t="str">
        <f t="shared" si="30"/>
        <v>Zbyněk Hyský</v>
      </c>
      <c r="EA60" s="202"/>
      <c r="EB60" s="203"/>
      <c r="EC60" s="202">
        <f>IFERROR(__xludf.DUMMYFUNCTION("""COMPUTED_VALUE"""),8.0)</f>
        <v>8</v>
      </c>
      <c r="ED60" s="203">
        <f>IFERROR(__xludf.DUMMYFUNCTION("""COMPUTED_VALUE"""),1600.0)</f>
        <v>1600</v>
      </c>
      <c r="EE60" s="202"/>
      <c r="EF60" s="203"/>
      <c r="EG60" s="202">
        <f>IFERROR(__xludf.DUMMYFUNCTION("""COMPUTED_VALUE"""),8.5)</f>
        <v>8.5</v>
      </c>
      <c r="EH60" s="203"/>
      <c r="EI60" s="202">
        <f>IFERROR(__xludf.DUMMYFUNCTION("""COMPUTED_VALUE"""),10.0)</f>
        <v>10</v>
      </c>
      <c r="EJ60" s="203"/>
      <c r="EK60" s="202"/>
      <c r="EL60" s="203"/>
      <c r="EM60" s="202">
        <f>IFERROR(__xludf.DUMMYFUNCTION("""COMPUTED_VALUE"""),8.0)</f>
        <v>8</v>
      </c>
      <c r="EN60" s="203"/>
      <c r="EO60" s="202"/>
      <c r="EP60" s="203"/>
      <c r="EQ60" s="202"/>
      <c r="ER60" s="203"/>
      <c r="ES60" s="202"/>
      <c r="ET60" s="203"/>
      <c r="EU60" s="202">
        <f>IFERROR(__xludf.DUMMYFUNCTION("""COMPUTED_VALUE"""),8.5)</f>
        <v>8.5</v>
      </c>
      <c r="EV60" s="203"/>
      <c r="EW60" s="202">
        <f>IFERROR(__xludf.DUMMYFUNCTION("""COMPUTED_VALUE"""),16.0)</f>
        <v>16</v>
      </c>
      <c r="EX60" s="203"/>
      <c r="EY60" s="202">
        <f>IFERROR(__xludf.DUMMYFUNCTION("""COMPUTED_VALUE"""),6.0)</f>
        <v>6</v>
      </c>
      <c r="EZ60" s="203"/>
      <c r="FA60" s="202"/>
      <c r="FB60" s="203"/>
      <c r="FC60" s="202"/>
      <c r="FD60" s="203"/>
      <c r="FE60" s="202"/>
      <c r="FF60" s="199"/>
      <c r="FG60" s="202">
        <f>IFERROR(__xludf.DUMMYFUNCTION("""COMPUTED_VALUE"""),8.0)</f>
        <v>8</v>
      </c>
      <c r="FH60" s="199"/>
      <c r="FI60" s="202">
        <f>IFERROR(__xludf.DUMMYFUNCTION("""COMPUTED_VALUE"""),11.0)</f>
        <v>11</v>
      </c>
      <c r="FJ60" s="199"/>
      <c r="FK60" s="202">
        <f>IFERROR(__xludf.DUMMYFUNCTION("""COMPUTED_VALUE"""),10.0)</f>
        <v>10</v>
      </c>
      <c r="FL60" s="199"/>
      <c r="FM60" s="202">
        <f>IFERROR(__xludf.DUMMYFUNCTION("""COMPUTED_VALUE"""),4.5)</f>
        <v>4.5</v>
      </c>
      <c r="FN60" s="199">
        <f>IFERROR(__xludf.DUMMYFUNCTION("""COMPUTED_VALUE"""),450.0)</f>
        <v>450</v>
      </c>
      <c r="FO60" s="202"/>
      <c r="FP60" s="199"/>
      <c r="FQ60" s="202"/>
      <c r="FR60" s="199"/>
      <c r="FS60" s="202">
        <f>IFERROR(__xludf.DUMMYFUNCTION("""COMPUTED_VALUE"""),8.0)</f>
        <v>8</v>
      </c>
      <c r="FT60" s="199"/>
      <c r="FU60" s="202"/>
      <c r="FV60" s="199"/>
      <c r="FW60" s="202">
        <f>IFERROR(__xludf.DUMMYFUNCTION("""COMPUTED_VALUE"""),9.0)</f>
        <v>9</v>
      </c>
      <c r="FX60" s="199"/>
      <c r="FY60" s="202">
        <f>IFERROR(__xludf.DUMMYFUNCTION("""COMPUTED_VALUE"""),12.5)</f>
        <v>12.5</v>
      </c>
      <c r="FZ60" s="199"/>
      <c r="GA60" s="202">
        <f>IFERROR(__xludf.DUMMYFUNCTION("""COMPUTED_VALUE"""),6.0)</f>
        <v>6</v>
      </c>
      <c r="GB60" s="199"/>
      <c r="GC60" s="202">
        <f>IFERROR(__xludf.DUMMYFUNCTION("""COMPUTED_VALUE"""),14.0)</f>
        <v>14</v>
      </c>
      <c r="GD60" s="199"/>
      <c r="GE60" s="202"/>
      <c r="GF60" s="199"/>
      <c r="GG60" s="202">
        <f>IFERROR(__xludf.DUMMYFUNCTION("""COMPUTED_VALUE"""),7.0)</f>
        <v>7</v>
      </c>
      <c r="GH60" s="199"/>
      <c r="GI60" s="202"/>
      <c r="GJ60" s="199"/>
      <c r="GK60" s="158"/>
      <c r="GL60" s="159" t="str">
        <f t="shared" si="31"/>
        <v>Zbyněk Hyský</v>
      </c>
      <c r="GM60" s="202"/>
      <c r="GN60" s="203"/>
      <c r="GO60" s="202"/>
      <c r="GP60" s="203"/>
      <c r="GQ60" s="202"/>
      <c r="GR60" s="203"/>
      <c r="GS60" s="202"/>
      <c r="GT60" s="203"/>
      <c r="GU60" s="202"/>
      <c r="GV60" s="203"/>
      <c r="GW60" s="202"/>
      <c r="GX60" s="203"/>
      <c r="GY60" s="202"/>
      <c r="GZ60" s="203"/>
      <c r="HA60" s="202"/>
      <c r="HB60" s="203"/>
      <c r="HC60" s="202"/>
      <c r="HD60" s="203"/>
      <c r="HE60" s="202"/>
      <c r="HF60" s="203"/>
      <c r="HG60" s="202"/>
      <c r="HH60" s="203"/>
      <c r="HI60" s="202"/>
      <c r="HJ60" s="203"/>
      <c r="HK60" s="202"/>
      <c r="HL60" s="203"/>
      <c r="HM60" s="202"/>
      <c r="HN60" s="203"/>
      <c r="HO60" s="202"/>
      <c r="HP60" s="203"/>
      <c r="HQ60" s="202"/>
      <c r="HR60" s="199"/>
      <c r="HS60" s="202"/>
      <c r="HT60" s="199"/>
      <c r="HU60" s="202"/>
      <c r="HV60" s="199"/>
      <c r="HW60" s="202"/>
      <c r="HX60" s="199"/>
      <c r="HY60" s="202"/>
      <c r="HZ60" s="199"/>
      <c r="IA60" s="202"/>
      <c r="IB60" s="199"/>
      <c r="IC60" s="202"/>
      <c r="ID60" s="199"/>
      <c r="IE60" s="202"/>
      <c r="IF60" s="199"/>
      <c r="IG60" s="202"/>
      <c r="IH60" s="199"/>
      <c r="II60" s="202"/>
      <c r="IJ60" s="199"/>
      <c r="IK60" s="202"/>
      <c r="IL60" s="199"/>
      <c r="IM60" s="202"/>
      <c r="IN60" s="199"/>
      <c r="IO60" s="202"/>
      <c r="IP60" s="199"/>
      <c r="IQ60" s="202"/>
      <c r="IR60" s="199"/>
      <c r="IS60" s="202"/>
      <c r="IT60" s="199"/>
      <c r="IU60" s="202"/>
      <c r="IV60" s="199"/>
    </row>
    <row r="61">
      <c r="A61" s="214">
        <f>IFERROR(__xludf.DUMMYFUNCTION("""COMPUTED_VALUE"""),100.0)</f>
        <v>100</v>
      </c>
      <c r="B61" s="159" t="str">
        <f t="shared" si="28"/>
        <v>Stanislav Roth st.</v>
      </c>
      <c r="C61" s="173">
        <f t="shared" ref="C61:BL61" si="52">BO61+EA61+GM61</f>
        <v>6</v>
      </c>
      <c r="D61" s="173">
        <f t="shared" si="52"/>
        <v>0</v>
      </c>
      <c r="E61" s="173">
        <f t="shared" si="52"/>
        <v>3.5</v>
      </c>
      <c r="F61" s="173">
        <f t="shared" si="52"/>
        <v>0</v>
      </c>
      <c r="G61" s="173">
        <f t="shared" si="52"/>
        <v>1.5</v>
      </c>
      <c r="H61" s="173">
        <f t="shared" si="52"/>
        <v>0</v>
      </c>
      <c r="I61" s="173">
        <f t="shared" si="52"/>
        <v>1.5</v>
      </c>
      <c r="J61" s="173">
        <f t="shared" si="52"/>
        <v>0</v>
      </c>
      <c r="K61" s="173">
        <f t="shared" si="52"/>
        <v>0</v>
      </c>
      <c r="L61" s="173">
        <f t="shared" si="52"/>
        <v>0</v>
      </c>
      <c r="M61" s="173">
        <f t="shared" si="52"/>
        <v>0</v>
      </c>
      <c r="N61" s="173">
        <f t="shared" si="52"/>
        <v>0</v>
      </c>
      <c r="O61" s="173">
        <f t="shared" si="52"/>
        <v>4.5</v>
      </c>
      <c r="P61" s="173">
        <f t="shared" si="52"/>
        <v>0</v>
      </c>
      <c r="Q61" s="173">
        <f t="shared" si="52"/>
        <v>1</v>
      </c>
      <c r="R61" s="173">
        <f t="shared" si="52"/>
        <v>0</v>
      </c>
      <c r="S61" s="173">
        <f t="shared" si="52"/>
        <v>3.5</v>
      </c>
      <c r="T61" s="173">
        <f t="shared" si="52"/>
        <v>0</v>
      </c>
      <c r="U61" s="173">
        <f t="shared" si="52"/>
        <v>4.5</v>
      </c>
      <c r="V61" s="173">
        <f t="shared" si="52"/>
        <v>0</v>
      </c>
      <c r="W61" s="173">
        <f t="shared" si="52"/>
        <v>6</v>
      </c>
      <c r="X61" s="173">
        <f t="shared" si="52"/>
        <v>0</v>
      </c>
      <c r="Y61" s="173">
        <f t="shared" si="52"/>
        <v>5</v>
      </c>
      <c r="Z61" s="173">
        <f t="shared" si="52"/>
        <v>0</v>
      </c>
      <c r="AA61" s="173">
        <f t="shared" si="52"/>
        <v>0</v>
      </c>
      <c r="AB61" s="173">
        <f t="shared" si="52"/>
        <v>0</v>
      </c>
      <c r="AC61" s="173">
        <f t="shared" si="52"/>
        <v>3</v>
      </c>
      <c r="AD61" s="173">
        <f t="shared" si="52"/>
        <v>0</v>
      </c>
      <c r="AE61" s="173">
        <f t="shared" si="52"/>
        <v>3</v>
      </c>
      <c r="AF61" s="173">
        <f t="shared" si="52"/>
        <v>0</v>
      </c>
      <c r="AG61" s="173">
        <f t="shared" si="52"/>
        <v>4.5</v>
      </c>
      <c r="AH61" s="173">
        <f t="shared" si="52"/>
        <v>0</v>
      </c>
      <c r="AI61" s="173">
        <f t="shared" si="52"/>
        <v>3</v>
      </c>
      <c r="AJ61" s="173">
        <f t="shared" si="52"/>
        <v>0</v>
      </c>
      <c r="AK61" s="173">
        <f t="shared" si="52"/>
        <v>3.5</v>
      </c>
      <c r="AL61" s="173">
        <f t="shared" si="52"/>
        <v>0</v>
      </c>
      <c r="AM61" s="173">
        <f t="shared" si="52"/>
        <v>0</v>
      </c>
      <c r="AN61" s="173">
        <f t="shared" si="52"/>
        <v>0</v>
      </c>
      <c r="AO61" s="173">
        <f t="shared" si="52"/>
        <v>0</v>
      </c>
      <c r="AP61" s="173">
        <f t="shared" si="52"/>
        <v>0</v>
      </c>
      <c r="AQ61" s="173">
        <f t="shared" si="52"/>
        <v>2</v>
      </c>
      <c r="AR61" s="173">
        <f t="shared" si="52"/>
        <v>0</v>
      </c>
      <c r="AS61" s="173">
        <f t="shared" si="52"/>
        <v>4</v>
      </c>
      <c r="AT61" s="173">
        <f t="shared" si="52"/>
        <v>0</v>
      </c>
      <c r="AU61" s="173">
        <f t="shared" si="52"/>
        <v>3</v>
      </c>
      <c r="AV61" s="173">
        <f t="shared" si="52"/>
        <v>0</v>
      </c>
      <c r="AW61" s="173">
        <f t="shared" si="52"/>
        <v>6</v>
      </c>
      <c r="AX61" s="173">
        <f t="shared" si="52"/>
        <v>0</v>
      </c>
      <c r="AY61" s="173">
        <f t="shared" si="52"/>
        <v>4.5</v>
      </c>
      <c r="AZ61" s="173">
        <f t="shared" si="52"/>
        <v>0</v>
      </c>
      <c r="BA61" s="173">
        <f t="shared" si="52"/>
        <v>0</v>
      </c>
      <c r="BB61" s="173">
        <f t="shared" si="52"/>
        <v>0</v>
      </c>
      <c r="BC61" s="173">
        <f t="shared" si="52"/>
        <v>0</v>
      </c>
      <c r="BD61" s="173">
        <f t="shared" si="52"/>
        <v>0</v>
      </c>
      <c r="BE61" s="173">
        <f t="shared" si="52"/>
        <v>0</v>
      </c>
      <c r="BF61" s="173">
        <f t="shared" si="52"/>
        <v>0</v>
      </c>
      <c r="BG61" s="173">
        <f t="shared" si="52"/>
        <v>2.5</v>
      </c>
      <c r="BH61" s="173">
        <f t="shared" si="52"/>
        <v>0</v>
      </c>
      <c r="BI61" s="173">
        <f t="shared" si="52"/>
        <v>0</v>
      </c>
      <c r="BJ61" s="173">
        <f t="shared" si="52"/>
        <v>0</v>
      </c>
      <c r="BK61" s="173">
        <f t="shared" si="52"/>
        <v>0</v>
      </c>
      <c r="BL61" s="173">
        <f t="shared" si="52"/>
        <v>0</v>
      </c>
      <c r="BM61" s="158"/>
      <c r="BN61" s="159" t="str">
        <f>IFERROR(__xludf.DUMMYFUNCTION("""COMPUTED_VALUE"""),"Stanislav Roth st.")</f>
        <v>Stanislav Roth st.</v>
      </c>
      <c r="BO61" s="174">
        <f>IFERROR(__xludf.DUMMYFUNCTION("""COMPUTED_VALUE"""),6.0)</f>
        <v>6</v>
      </c>
      <c r="BP61" s="175"/>
      <c r="BQ61" s="174">
        <f>IFERROR(__xludf.DUMMYFUNCTION("""COMPUTED_VALUE"""),3.5)</f>
        <v>3.5</v>
      </c>
      <c r="BR61" s="175"/>
      <c r="BS61" s="174">
        <f>IFERROR(__xludf.DUMMYFUNCTION("""COMPUTED_VALUE"""),1.5)</f>
        <v>1.5</v>
      </c>
      <c r="BT61" s="175"/>
      <c r="BU61" s="174">
        <f>IFERROR(__xludf.DUMMYFUNCTION("""COMPUTED_VALUE"""),1.5)</f>
        <v>1.5</v>
      </c>
      <c r="BV61" s="175"/>
      <c r="BW61" s="174"/>
      <c r="BX61" s="175"/>
      <c r="BY61" s="174"/>
      <c r="BZ61" s="175"/>
      <c r="CA61" s="174">
        <f>IFERROR(__xludf.DUMMYFUNCTION("""COMPUTED_VALUE"""),4.5)</f>
        <v>4.5</v>
      </c>
      <c r="CB61" s="175"/>
      <c r="CC61" s="174">
        <f>IFERROR(__xludf.DUMMYFUNCTION("""COMPUTED_VALUE"""),1.0)</f>
        <v>1</v>
      </c>
      <c r="CD61" s="175"/>
      <c r="CE61" s="174">
        <f>IFERROR(__xludf.DUMMYFUNCTION("""COMPUTED_VALUE"""),3.5)</f>
        <v>3.5</v>
      </c>
      <c r="CF61" s="175"/>
      <c r="CG61" s="174">
        <f>IFERROR(__xludf.DUMMYFUNCTION("""COMPUTED_VALUE"""),4.5)</f>
        <v>4.5</v>
      </c>
      <c r="CH61" s="175"/>
      <c r="CI61" s="174">
        <f>IFERROR(__xludf.DUMMYFUNCTION("""COMPUTED_VALUE"""),6.0)</f>
        <v>6</v>
      </c>
      <c r="CJ61" s="175"/>
      <c r="CK61" s="174">
        <f>IFERROR(__xludf.DUMMYFUNCTION("""COMPUTED_VALUE"""),5.0)</f>
        <v>5</v>
      </c>
      <c r="CL61" s="175"/>
      <c r="CM61" s="174"/>
      <c r="CN61" s="175"/>
      <c r="CO61" s="174">
        <f>IFERROR(__xludf.DUMMYFUNCTION("""COMPUTED_VALUE"""),3.0)</f>
        <v>3</v>
      </c>
      <c r="CP61" s="175"/>
      <c r="CQ61" s="174">
        <f>IFERROR(__xludf.DUMMYFUNCTION("""COMPUTED_VALUE"""),3.0)</f>
        <v>3</v>
      </c>
      <c r="CR61" s="175"/>
      <c r="CS61" s="174">
        <f>IFERROR(__xludf.DUMMYFUNCTION("""COMPUTED_VALUE"""),4.5)</f>
        <v>4.5</v>
      </c>
      <c r="CT61" s="173"/>
      <c r="CU61" s="174">
        <f>IFERROR(__xludf.DUMMYFUNCTION("""COMPUTED_VALUE"""),3.0)</f>
        <v>3</v>
      </c>
      <c r="CV61" s="173"/>
      <c r="CW61" s="174">
        <f>IFERROR(__xludf.DUMMYFUNCTION("""COMPUTED_VALUE"""),3.5)</f>
        <v>3.5</v>
      </c>
      <c r="CX61" s="173"/>
      <c r="CY61" s="174"/>
      <c r="CZ61" s="173"/>
      <c r="DA61" s="174"/>
      <c r="DB61" s="173"/>
      <c r="DC61" s="174">
        <f>IFERROR(__xludf.DUMMYFUNCTION("""COMPUTED_VALUE"""),2.0)</f>
        <v>2</v>
      </c>
      <c r="DD61" s="173"/>
      <c r="DE61" s="174">
        <f>IFERROR(__xludf.DUMMYFUNCTION("""COMPUTED_VALUE"""),4.0)</f>
        <v>4</v>
      </c>
      <c r="DF61" s="173"/>
      <c r="DG61" s="174">
        <f>IFERROR(__xludf.DUMMYFUNCTION("""COMPUTED_VALUE"""),3.0)</f>
        <v>3</v>
      </c>
      <c r="DH61" s="173"/>
      <c r="DI61" s="174">
        <f>IFERROR(__xludf.DUMMYFUNCTION("""COMPUTED_VALUE"""),6.0)</f>
        <v>6</v>
      </c>
      <c r="DJ61" s="173"/>
      <c r="DK61" s="174">
        <f>IFERROR(__xludf.DUMMYFUNCTION("""COMPUTED_VALUE"""),4.5)</f>
        <v>4.5</v>
      </c>
      <c r="DL61" s="173"/>
      <c r="DM61" s="174"/>
      <c r="DN61" s="173"/>
      <c r="DO61" s="174"/>
      <c r="DP61" s="173"/>
      <c r="DQ61" s="174"/>
      <c r="DR61" s="173"/>
      <c r="DS61" s="174">
        <f>IFERROR(__xludf.DUMMYFUNCTION("""COMPUTED_VALUE"""),2.5)</f>
        <v>2.5</v>
      </c>
      <c r="DT61" s="173"/>
      <c r="DU61" s="174"/>
      <c r="DV61" s="173"/>
      <c r="DW61" s="174"/>
      <c r="DX61" s="173"/>
      <c r="DY61" s="158"/>
      <c r="DZ61" s="159" t="str">
        <f t="shared" si="30"/>
        <v>Stanislav Roth st.</v>
      </c>
      <c r="EA61" s="202"/>
      <c r="EB61" s="203"/>
      <c r="EC61" s="202"/>
      <c r="ED61" s="203"/>
      <c r="EE61" s="202"/>
      <c r="EF61" s="203"/>
      <c r="EG61" s="202"/>
      <c r="EH61" s="203"/>
      <c r="EI61" s="202"/>
      <c r="EJ61" s="203"/>
      <c r="EK61" s="202"/>
      <c r="EL61" s="203"/>
      <c r="EM61" s="202"/>
      <c r="EN61" s="203"/>
      <c r="EO61" s="202"/>
      <c r="EP61" s="203"/>
      <c r="EQ61" s="202"/>
      <c r="ER61" s="203"/>
      <c r="ES61" s="202"/>
      <c r="ET61" s="203"/>
      <c r="EU61" s="202"/>
      <c r="EV61" s="203"/>
      <c r="EW61" s="202"/>
      <c r="EX61" s="203"/>
      <c r="EY61" s="202"/>
      <c r="EZ61" s="203"/>
      <c r="FA61" s="202"/>
      <c r="FB61" s="203"/>
      <c r="FC61" s="202"/>
      <c r="FD61" s="203"/>
      <c r="FE61" s="202"/>
      <c r="FF61" s="199"/>
      <c r="FG61" s="202"/>
      <c r="FH61" s="199"/>
      <c r="FI61" s="202"/>
      <c r="FJ61" s="199"/>
      <c r="FK61" s="202"/>
      <c r="FL61" s="199"/>
      <c r="FM61" s="202"/>
      <c r="FN61" s="199"/>
      <c r="FO61" s="202"/>
      <c r="FP61" s="199"/>
      <c r="FQ61" s="202"/>
      <c r="FR61" s="199"/>
      <c r="FS61" s="202"/>
      <c r="FT61" s="199"/>
      <c r="FU61" s="202"/>
      <c r="FV61" s="199"/>
      <c r="FW61" s="202"/>
      <c r="FX61" s="199"/>
      <c r="FY61" s="202"/>
      <c r="FZ61" s="199"/>
      <c r="GA61" s="202"/>
      <c r="GB61" s="199"/>
      <c r="GC61" s="202"/>
      <c r="GD61" s="199"/>
      <c r="GE61" s="202"/>
      <c r="GF61" s="199"/>
      <c r="GG61" s="202"/>
      <c r="GH61" s="199"/>
      <c r="GI61" s="202"/>
      <c r="GJ61" s="199"/>
      <c r="GK61" s="158"/>
      <c r="GL61" s="159" t="str">
        <f t="shared" si="31"/>
        <v>Stanislav Roth st.</v>
      </c>
      <c r="GM61" s="202"/>
      <c r="GN61" s="203"/>
      <c r="GO61" s="202"/>
      <c r="GP61" s="203"/>
      <c r="GQ61" s="202"/>
      <c r="GR61" s="203"/>
      <c r="GS61" s="202"/>
      <c r="GT61" s="203"/>
      <c r="GU61" s="202"/>
      <c r="GV61" s="203"/>
      <c r="GW61" s="202"/>
      <c r="GX61" s="203"/>
      <c r="GY61" s="202"/>
      <c r="GZ61" s="203"/>
      <c r="HA61" s="202"/>
      <c r="HB61" s="203"/>
      <c r="HC61" s="202"/>
      <c r="HD61" s="203"/>
      <c r="HE61" s="202"/>
      <c r="HF61" s="203"/>
      <c r="HG61" s="202"/>
      <c r="HH61" s="203"/>
      <c r="HI61" s="202"/>
      <c r="HJ61" s="203"/>
      <c r="HK61" s="202"/>
      <c r="HL61" s="203"/>
      <c r="HM61" s="202"/>
      <c r="HN61" s="203"/>
      <c r="HO61" s="202"/>
      <c r="HP61" s="203"/>
      <c r="HQ61" s="202"/>
      <c r="HR61" s="199"/>
      <c r="HS61" s="202"/>
      <c r="HT61" s="199"/>
      <c r="HU61" s="202"/>
      <c r="HV61" s="199"/>
      <c r="HW61" s="202"/>
      <c r="HX61" s="199"/>
      <c r="HY61" s="202"/>
      <c r="HZ61" s="199"/>
      <c r="IA61" s="202"/>
      <c r="IB61" s="199"/>
      <c r="IC61" s="202"/>
      <c r="ID61" s="199"/>
      <c r="IE61" s="202"/>
      <c r="IF61" s="199"/>
      <c r="IG61" s="202"/>
      <c r="IH61" s="199"/>
      <c r="II61" s="202"/>
      <c r="IJ61" s="199"/>
      <c r="IK61" s="202"/>
      <c r="IL61" s="199"/>
      <c r="IM61" s="202"/>
      <c r="IN61" s="199"/>
      <c r="IO61" s="202"/>
      <c r="IP61" s="199"/>
      <c r="IQ61" s="202"/>
      <c r="IR61" s="199"/>
      <c r="IS61" s="202"/>
      <c r="IT61" s="199"/>
      <c r="IU61" s="202"/>
      <c r="IV61" s="199"/>
    </row>
    <row r="62">
      <c r="A62" s="214">
        <f>IFERROR(__xludf.DUMMYFUNCTION("""COMPUTED_VALUE"""),100.0)</f>
        <v>100</v>
      </c>
      <c r="B62" s="159" t="str">
        <f t="shared" si="28"/>
        <v>Vojtěch Olejník</v>
      </c>
      <c r="C62" s="173">
        <f t="shared" ref="C62:BL62" si="53">BO62+EA62+GM62</f>
        <v>5.5</v>
      </c>
      <c r="D62" s="173">
        <f t="shared" si="53"/>
        <v>550</v>
      </c>
      <c r="E62" s="173">
        <f t="shared" si="53"/>
        <v>5.5</v>
      </c>
      <c r="F62" s="173">
        <f t="shared" si="53"/>
        <v>550</v>
      </c>
      <c r="G62" s="173">
        <f t="shared" si="53"/>
        <v>5.5</v>
      </c>
      <c r="H62" s="173">
        <f t="shared" si="53"/>
        <v>550</v>
      </c>
      <c r="I62" s="173">
        <f t="shared" si="53"/>
        <v>5.5</v>
      </c>
      <c r="J62" s="173">
        <f t="shared" si="53"/>
        <v>550</v>
      </c>
      <c r="K62" s="173">
        <f t="shared" si="53"/>
        <v>0</v>
      </c>
      <c r="L62" s="173">
        <f t="shared" si="53"/>
        <v>0</v>
      </c>
      <c r="M62" s="173">
        <f t="shared" si="53"/>
        <v>0</v>
      </c>
      <c r="N62" s="173">
        <f t="shared" si="53"/>
        <v>0</v>
      </c>
      <c r="O62" s="173">
        <f t="shared" si="53"/>
        <v>0</v>
      </c>
      <c r="P62" s="173">
        <f t="shared" si="53"/>
        <v>0</v>
      </c>
      <c r="Q62" s="173">
        <f t="shared" si="53"/>
        <v>5.5</v>
      </c>
      <c r="R62" s="173">
        <f t="shared" si="53"/>
        <v>550</v>
      </c>
      <c r="S62" s="173">
        <f t="shared" si="53"/>
        <v>5.5</v>
      </c>
      <c r="T62" s="173">
        <f t="shared" si="53"/>
        <v>550</v>
      </c>
      <c r="U62" s="173">
        <f t="shared" si="53"/>
        <v>5</v>
      </c>
      <c r="V62" s="173">
        <f t="shared" si="53"/>
        <v>500</v>
      </c>
      <c r="W62" s="173">
        <f t="shared" si="53"/>
        <v>6</v>
      </c>
      <c r="X62" s="173">
        <f t="shared" si="53"/>
        <v>600</v>
      </c>
      <c r="Y62" s="173">
        <f t="shared" si="53"/>
        <v>0</v>
      </c>
      <c r="Z62" s="173">
        <f t="shared" si="53"/>
        <v>0</v>
      </c>
      <c r="AA62" s="173">
        <f t="shared" si="53"/>
        <v>0</v>
      </c>
      <c r="AB62" s="173">
        <f t="shared" si="53"/>
        <v>0</v>
      </c>
      <c r="AC62" s="173">
        <f t="shared" si="53"/>
        <v>5.5</v>
      </c>
      <c r="AD62" s="173">
        <f t="shared" si="53"/>
        <v>550</v>
      </c>
      <c r="AE62" s="173">
        <f t="shared" si="53"/>
        <v>5.5</v>
      </c>
      <c r="AF62" s="173">
        <f t="shared" si="53"/>
        <v>200</v>
      </c>
      <c r="AG62" s="173">
        <f t="shared" si="53"/>
        <v>0</v>
      </c>
      <c r="AH62" s="173">
        <f t="shared" si="53"/>
        <v>0</v>
      </c>
      <c r="AI62" s="173">
        <f t="shared" si="53"/>
        <v>5.5</v>
      </c>
      <c r="AJ62" s="173">
        <f t="shared" si="53"/>
        <v>250</v>
      </c>
      <c r="AK62" s="173">
        <f t="shared" si="53"/>
        <v>5.5</v>
      </c>
      <c r="AL62" s="173">
        <f t="shared" si="53"/>
        <v>550</v>
      </c>
      <c r="AM62" s="173">
        <f t="shared" si="53"/>
        <v>11.5</v>
      </c>
      <c r="AN62" s="173">
        <f t="shared" si="53"/>
        <v>1150</v>
      </c>
      <c r="AO62" s="173">
        <f t="shared" si="53"/>
        <v>0</v>
      </c>
      <c r="AP62" s="173">
        <f t="shared" si="53"/>
        <v>0</v>
      </c>
      <c r="AQ62" s="173">
        <f t="shared" si="53"/>
        <v>5.5</v>
      </c>
      <c r="AR62" s="173">
        <f t="shared" si="53"/>
        <v>550</v>
      </c>
      <c r="AS62" s="173">
        <f t="shared" si="53"/>
        <v>5.5</v>
      </c>
      <c r="AT62" s="173">
        <f t="shared" si="53"/>
        <v>550</v>
      </c>
      <c r="AU62" s="173">
        <f t="shared" si="53"/>
        <v>5.5</v>
      </c>
      <c r="AV62" s="173">
        <f t="shared" si="53"/>
        <v>550</v>
      </c>
      <c r="AW62" s="173">
        <f t="shared" si="53"/>
        <v>0</v>
      </c>
      <c r="AX62" s="173">
        <f t="shared" si="53"/>
        <v>0</v>
      </c>
      <c r="AY62" s="173">
        <f t="shared" si="53"/>
        <v>12.5</v>
      </c>
      <c r="AZ62" s="173">
        <f t="shared" si="53"/>
        <v>1250</v>
      </c>
      <c r="BA62" s="173">
        <f t="shared" si="53"/>
        <v>0</v>
      </c>
      <c r="BB62" s="173">
        <f t="shared" si="53"/>
        <v>0</v>
      </c>
      <c r="BC62" s="173">
        <f t="shared" si="53"/>
        <v>10</v>
      </c>
      <c r="BD62" s="173">
        <f t="shared" si="53"/>
        <v>1000</v>
      </c>
      <c r="BE62" s="173">
        <f t="shared" si="53"/>
        <v>0</v>
      </c>
      <c r="BF62" s="173">
        <f t="shared" si="53"/>
        <v>0</v>
      </c>
      <c r="BG62" s="173">
        <f t="shared" si="53"/>
        <v>0</v>
      </c>
      <c r="BH62" s="173">
        <f t="shared" si="53"/>
        <v>0</v>
      </c>
      <c r="BI62" s="173">
        <f t="shared" si="53"/>
        <v>5.5</v>
      </c>
      <c r="BJ62" s="173">
        <f t="shared" si="53"/>
        <v>550</v>
      </c>
      <c r="BK62" s="173">
        <f t="shared" si="53"/>
        <v>0</v>
      </c>
      <c r="BL62" s="173">
        <f t="shared" si="53"/>
        <v>0</v>
      </c>
      <c r="BM62" s="158"/>
      <c r="BN62" s="159" t="str">
        <f>IFERROR(__xludf.DUMMYFUNCTION("""COMPUTED_VALUE"""),"Vojtěch Olejník")</f>
        <v>Vojtěch Olejník</v>
      </c>
      <c r="BO62" s="174">
        <f>IFERROR(__xludf.DUMMYFUNCTION("""COMPUTED_VALUE"""),5.5)</f>
        <v>5.5</v>
      </c>
      <c r="BP62" s="175">
        <f>IFERROR(__xludf.DUMMYFUNCTION("""COMPUTED_VALUE"""),550.0)</f>
        <v>550</v>
      </c>
      <c r="BQ62" s="174">
        <f>IFERROR(__xludf.DUMMYFUNCTION("""COMPUTED_VALUE"""),5.5)</f>
        <v>5.5</v>
      </c>
      <c r="BR62" s="175">
        <f>IFERROR(__xludf.DUMMYFUNCTION("""COMPUTED_VALUE"""),550.0)</f>
        <v>550</v>
      </c>
      <c r="BS62" s="174">
        <f>IFERROR(__xludf.DUMMYFUNCTION("""COMPUTED_VALUE"""),5.5)</f>
        <v>5.5</v>
      </c>
      <c r="BT62" s="175">
        <f>IFERROR(__xludf.DUMMYFUNCTION("""COMPUTED_VALUE"""),550.0)</f>
        <v>550</v>
      </c>
      <c r="BU62" s="174">
        <f>IFERROR(__xludf.DUMMYFUNCTION("""COMPUTED_VALUE"""),5.5)</f>
        <v>5.5</v>
      </c>
      <c r="BV62" s="175">
        <f>IFERROR(__xludf.DUMMYFUNCTION("""COMPUTED_VALUE"""),550.0)</f>
        <v>550</v>
      </c>
      <c r="BW62" s="174"/>
      <c r="BX62" s="175"/>
      <c r="BY62" s="174"/>
      <c r="BZ62" s="175"/>
      <c r="CA62" s="174"/>
      <c r="CB62" s="175"/>
      <c r="CC62" s="174">
        <f>IFERROR(__xludf.DUMMYFUNCTION("""COMPUTED_VALUE"""),5.5)</f>
        <v>5.5</v>
      </c>
      <c r="CD62" s="175">
        <f>IFERROR(__xludf.DUMMYFUNCTION("""COMPUTED_VALUE"""),550.0)</f>
        <v>550</v>
      </c>
      <c r="CE62" s="174">
        <f>IFERROR(__xludf.DUMMYFUNCTION("""COMPUTED_VALUE"""),5.5)</f>
        <v>5.5</v>
      </c>
      <c r="CF62" s="175">
        <f>IFERROR(__xludf.DUMMYFUNCTION("""COMPUTED_VALUE"""),550.0)</f>
        <v>550</v>
      </c>
      <c r="CG62" s="174">
        <f>IFERROR(__xludf.DUMMYFUNCTION("""COMPUTED_VALUE"""),5.0)</f>
        <v>5</v>
      </c>
      <c r="CH62" s="175">
        <f>IFERROR(__xludf.DUMMYFUNCTION("""COMPUTED_VALUE"""),500.0)</f>
        <v>500</v>
      </c>
      <c r="CI62" s="174">
        <f>IFERROR(__xludf.DUMMYFUNCTION("""COMPUTED_VALUE"""),6.0)</f>
        <v>6</v>
      </c>
      <c r="CJ62" s="175">
        <f>IFERROR(__xludf.DUMMYFUNCTION("""COMPUTED_VALUE"""),600.0)</f>
        <v>600</v>
      </c>
      <c r="CK62" s="174"/>
      <c r="CL62" s="175"/>
      <c r="CM62" s="174"/>
      <c r="CN62" s="175"/>
      <c r="CO62" s="174">
        <f>IFERROR(__xludf.DUMMYFUNCTION("""COMPUTED_VALUE"""),5.5)</f>
        <v>5.5</v>
      </c>
      <c r="CP62" s="175">
        <f>IFERROR(__xludf.DUMMYFUNCTION("""COMPUTED_VALUE"""),550.0)</f>
        <v>550</v>
      </c>
      <c r="CQ62" s="174">
        <f>IFERROR(__xludf.DUMMYFUNCTION("""COMPUTED_VALUE"""),5.5)</f>
        <v>5.5</v>
      </c>
      <c r="CR62" s="175">
        <f>IFERROR(__xludf.DUMMYFUNCTION("""COMPUTED_VALUE"""),200.0)</f>
        <v>200</v>
      </c>
      <c r="CS62" s="174"/>
      <c r="CT62" s="173"/>
      <c r="CU62" s="176">
        <f>IFERROR(__xludf.DUMMYFUNCTION("""COMPUTED_VALUE"""),5.5)</f>
        <v>5.5</v>
      </c>
      <c r="CV62" s="173">
        <f>IFERROR(__xludf.DUMMYFUNCTION("""COMPUTED_VALUE"""),250.0)</f>
        <v>250</v>
      </c>
      <c r="CW62" s="174">
        <f>IFERROR(__xludf.DUMMYFUNCTION("""COMPUTED_VALUE"""),5.5)</f>
        <v>5.5</v>
      </c>
      <c r="CX62" s="173">
        <f>IFERROR(__xludf.DUMMYFUNCTION("""COMPUTED_VALUE"""),550.0)</f>
        <v>550</v>
      </c>
      <c r="CY62" s="174">
        <f>IFERROR(__xludf.DUMMYFUNCTION("""COMPUTED_VALUE"""),11.5)</f>
        <v>11.5</v>
      </c>
      <c r="CZ62" s="173">
        <f>IFERROR(__xludf.DUMMYFUNCTION("""COMPUTED_VALUE"""),1150.0)</f>
        <v>1150</v>
      </c>
      <c r="DA62" s="174"/>
      <c r="DB62" s="173"/>
      <c r="DC62" s="174">
        <f>IFERROR(__xludf.DUMMYFUNCTION("""COMPUTED_VALUE"""),5.5)</f>
        <v>5.5</v>
      </c>
      <c r="DD62" s="173">
        <f>IFERROR(__xludf.DUMMYFUNCTION("""COMPUTED_VALUE"""),550.0)</f>
        <v>550</v>
      </c>
      <c r="DE62" s="174">
        <f>IFERROR(__xludf.DUMMYFUNCTION("""COMPUTED_VALUE"""),5.5)</f>
        <v>5.5</v>
      </c>
      <c r="DF62" s="173">
        <f>IFERROR(__xludf.DUMMYFUNCTION("""COMPUTED_VALUE"""),550.0)</f>
        <v>550</v>
      </c>
      <c r="DG62" s="174">
        <f>IFERROR(__xludf.DUMMYFUNCTION("""COMPUTED_VALUE"""),5.5)</f>
        <v>5.5</v>
      </c>
      <c r="DH62" s="173">
        <f>IFERROR(__xludf.DUMMYFUNCTION("""COMPUTED_VALUE"""),550.0)</f>
        <v>550</v>
      </c>
      <c r="DI62" s="174"/>
      <c r="DJ62" s="173"/>
      <c r="DK62" s="174">
        <f>IFERROR(__xludf.DUMMYFUNCTION("""COMPUTED_VALUE"""),12.5)</f>
        <v>12.5</v>
      </c>
      <c r="DL62" s="173">
        <f>IFERROR(__xludf.DUMMYFUNCTION("""COMPUTED_VALUE"""),1250.0)</f>
        <v>1250</v>
      </c>
      <c r="DM62" s="174"/>
      <c r="DN62" s="173"/>
      <c r="DO62" s="174">
        <f>IFERROR(__xludf.DUMMYFUNCTION("""COMPUTED_VALUE"""),10.0)</f>
        <v>10</v>
      </c>
      <c r="DP62" s="173">
        <f>IFERROR(__xludf.DUMMYFUNCTION("""COMPUTED_VALUE"""),1000.0)</f>
        <v>1000</v>
      </c>
      <c r="DQ62" s="174"/>
      <c r="DR62" s="173"/>
      <c r="DS62" s="174"/>
      <c r="DT62" s="173"/>
      <c r="DU62" s="174">
        <f>IFERROR(__xludf.DUMMYFUNCTION("""COMPUTED_VALUE"""),5.5)</f>
        <v>5.5</v>
      </c>
      <c r="DV62" s="173">
        <f>IFERROR(__xludf.DUMMYFUNCTION("""COMPUTED_VALUE"""),550.0)</f>
        <v>550</v>
      </c>
      <c r="DW62" s="174"/>
      <c r="DX62" s="173"/>
      <c r="DY62" s="158"/>
      <c r="DZ62" s="159" t="str">
        <f t="shared" si="30"/>
        <v>Vojtěch Olejník</v>
      </c>
      <c r="EA62" s="202"/>
      <c r="EB62" s="203"/>
      <c r="EC62" s="202"/>
      <c r="ED62" s="203"/>
      <c r="EE62" s="202"/>
      <c r="EF62" s="203"/>
      <c r="EG62" s="202"/>
      <c r="EH62" s="203"/>
      <c r="EI62" s="202"/>
      <c r="EJ62" s="203"/>
      <c r="EK62" s="202"/>
      <c r="EL62" s="203"/>
      <c r="EM62" s="202"/>
      <c r="EN62" s="203"/>
      <c r="EO62" s="202"/>
      <c r="EP62" s="203"/>
      <c r="EQ62" s="202"/>
      <c r="ER62" s="203"/>
      <c r="ES62" s="202"/>
      <c r="ET62" s="203"/>
      <c r="EU62" s="202"/>
      <c r="EV62" s="203"/>
      <c r="EW62" s="202"/>
      <c r="EX62" s="203"/>
      <c r="EY62" s="202"/>
      <c r="EZ62" s="203"/>
      <c r="FA62" s="202"/>
      <c r="FB62" s="203"/>
      <c r="FC62" s="202"/>
      <c r="FD62" s="203"/>
      <c r="FE62" s="202"/>
      <c r="FF62" s="199"/>
      <c r="FG62" s="204"/>
      <c r="FH62" s="199"/>
      <c r="FI62" s="202"/>
      <c r="FJ62" s="199"/>
      <c r="FK62" s="202"/>
      <c r="FL62" s="199"/>
      <c r="FM62" s="202"/>
      <c r="FN62" s="199"/>
      <c r="FO62" s="202"/>
      <c r="FP62" s="199"/>
      <c r="FQ62" s="202"/>
      <c r="FR62" s="199"/>
      <c r="FS62" s="202"/>
      <c r="FT62" s="199"/>
      <c r="FU62" s="202"/>
      <c r="FV62" s="199"/>
      <c r="FW62" s="202"/>
      <c r="FX62" s="199"/>
      <c r="FY62" s="202"/>
      <c r="FZ62" s="199"/>
      <c r="GA62" s="202"/>
      <c r="GB62" s="199"/>
      <c r="GC62" s="202"/>
      <c r="GD62" s="199"/>
      <c r="GE62" s="202"/>
      <c r="GF62" s="199"/>
      <c r="GG62" s="202"/>
      <c r="GH62" s="199"/>
      <c r="GI62" s="202"/>
      <c r="GJ62" s="199"/>
      <c r="GK62" s="158"/>
      <c r="GL62" s="159" t="str">
        <f t="shared" si="31"/>
        <v>Vojtěch Olejník</v>
      </c>
      <c r="GM62" s="202"/>
      <c r="GN62" s="203"/>
      <c r="GO62" s="202"/>
      <c r="GP62" s="203"/>
      <c r="GQ62" s="202"/>
      <c r="GR62" s="203"/>
      <c r="GS62" s="202"/>
      <c r="GT62" s="203"/>
      <c r="GU62" s="202"/>
      <c r="GV62" s="203"/>
      <c r="GW62" s="202"/>
      <c r="GX62" s="203"/>
      <c r="GY62" s="202"/>
      <c r="GZ62" s="203"/>
      <c r="HA62" s="202"/>
      <c r="HB62" s="203"/>
      <c r="HC62" s="202"/>
      <c r="HD62" s="203"/>
      <c r="HE62" s="202"/>
      <c r="HF62" s="203"/>
      <c r="HG62" s="202"/>
      <c r="HH62" s="203"/>
      <c r="HI62" s="202"/>
      <c r="HJ62" s="203"/>
      <c r="HK62" s="202"/>
      <c r="HL62" s="203"/>
      <c r="HM62" s="202"/>
      <c r="HN62" s="203"/>
      <c r="HO62" s="202"/>
      <c r="HP62" s="203"/>
      <c r="HQ62" s="202"/>
      <c r="HR62" s="199"/>
      <c r="HS62" s="204"/>
      <c r="HT62" s="199"/>
      <c r="HU62" s="202"/>
      <c r="HV62" s="199"/>
      <c r="HW62" s="202"/>
      <c r="HX62" s="199"/>
      <c r="HY62" s="202"/>
      <c r="HZ62" s="199"/>
      <c r="IA62" s="202"/>
      <c r="IB62" s="199"/>
      <c r="IC62" s="202"/>
      <c r="ID62" s="199"/>
      <c r="IE62" s="202"/>
      <c r="IF62" s="199"/>
      <c r="IG62" s="202"/>
      <c r="IH62" s="199"/>
      <c r="II62" s="202"/>
      <c r="IJ62" s="199"/>
      <c r="IK62" s="202"/>
      <c r="IL62" s="199"/>
      <c r="IM62" s="202"/>
      <c r="IN62" s="199"/>
      <c r="IO62" s="202"/>
      <c r="IP62" s="199"/>
      <c r="IQ62" s="202"/>
      <c r="IR62" s="199"/>
      <c r="IS62" s="202"/>
      <c r="IT62" s="199"/>
      <c r="IU62" s="202"/>
      <c r="IV62" s="199"/>
    </row>
    <row r="63">
      <c r="A63" s="214">
        <f>IFERROR(__xludf.DUMMYFUNCTION("""COMPUTED_VALUE"""),120.0)</f>
        <v>120</v>
      </c>
      <c r="B63" s="159" t="str">
        <f t="shared" si="28"/>
        <v>Jakub Malík</v>
      </c>
      <c r="C63" s="173">
        <f t="shared" ref="C63:BL63" si="54">BO63+EA63+GM63</f>
        <v>8</v>
      </c>
      <c r="D63" s="173">
        <f t="shared" si="54"/>
        <v>0</v>
      </c>
      <c r="E63" s="173">
        <f t="shared" si="54"/>
        <v>14</v>
      </c>
      <c r="F63" s="173">
        <f t="shared" si="54"/>
        <v>0</v>
      </c>
      <c r="G63" s="173">
        <f t="shared" si="54"/>
        <v>8</v>
      </c>
      <c r="H63" s="173">
        <f t="shared" si="54"/>
        <v>0</v>
      </c>
      <c r="I63" s="173">
        <f t="shared" si="54"/>
        <v>15</v>
      </c>
      <c r="J63" s="173">
        <f t="shared" si="54"/>
        <v>0</v>
      </c>
      <c r="K63" s="173">
        <f t="shared" si="54"/>
        <v>6</v>
      </c>
      <c r="L63" s="173">
        <f t="shared" si="54"/>
        <v>0</v>
      </c>
      <c r="M63" s="173">
        <f t="shared" si="54"/>
        <v>13</v>
      </c>
      <c r="N63" s="173">
        <f t="shared" si="54"/>
        <v>0</v>
      </c>
      <c r="O63" s="173">
        <f t="shared" si="54"/>
        <v>8</v>
      </c>
      <c r="P63" s="173">
        <f t="shared" si="54"/>
        <v>0</v>
      </c>
      <c r="Q63" s="173">
        <f t="shared" si="54"/>
        <v>8.5</v>
      </c>
      <c r="R63" s="173">
        <f t="shared" si="54"/>
        <v>0</v>
      </c>
      <c r="S63" s="173">
        <f t="shared" si="54"/>
        <v>9</v>
      </c>
      <c r="T63" s="173">
        <f t="shared" si="54"/>
        <v>0</v>
      </c>
      <c r="U63" s="173">
        <f t="shared" si="54"/>
        <v>8</v>
      </c>
      <c r="V63" s="173">
        <f t="shared" si="54"/>
        <v>0</v>
      </c>
      <c r="W63" s="173">
        <f t="shared" si="54"/>
        <v>10</v>
      </c>
      <c r="X63" s="173">
        <f t="shared" si="54"/>
        <v>0</v>
      </c>
      <c r="Y63" s="173">
        <f t="shared" si="54"/>
        <v>0</v>
      </c>
      <c r="Z63" s="173">
        <f t="shared" si="54"/>
        <v>0</v>
      </c>
      <c r="AA63" s="173">
        <f t="shared" si="54"/>
        <v>6</v>
      </c>
      <c r="AB63" s="173">
        <f t="shared" si="54"/>
        <v>0</v>
      </c>
      <c r="AC63" s="173">
        <f t="shared" si="54"/>
        <v>9</v>
      </c>
      <c r="AD63" s="173">
        <f t="shared" si="54"/>
        <v>2500</v>
      </c>
      <c r="AE63" s="173">
        <f t="shared" si="54"/>
        <v>9</v>
      </c>
      <c r="AF63" s="173">
        <f t="shared" si="54"/>
        <v>0</v>
      </c>
      <c r="AG63" s="173">
        <f t="shared" si="54"/>
        <v>0</v>
      </c>
      <c r="AH63" s="173">
        <f t="shared" si="54"/>
        <v>0</v>
      </c>
      <c r="AI63" s="173">
        <f t="shared" si="54"/>
        <v>0</v>
      </c>
      <c r="AJ63" s="173">
        <f t="shared" si="54"/>
        <v>0</v>
      </c>
      <c r="AK63" s="173">
        <f t="shared" si="54"/>
        <v>8.5</v>
      </c>
      <c r="AL63" s="173">
        <f t="shared" si="54"/>
        <v>0</v>
      </c>
      <c r="AM63" s="173">
        <f t="shared" si="54"/>
        <v>12</v>
      </c>
      <c r="AN63" s="173">
        <f t="shared" si="54"/>
        <v>0</v>
      </c>
      <c r="AO63" s="173">
        <f t="shared" si="54"/>
        <v>13</v>
      </c>
      <c r="AP63" s="173">
        <f t="shared" si="54"/>
        <v>0</v>
      </c>
      <c r="AQ63" s="173">
        <f t="shared" si="54"/>
        <v>7</v>
      </c>
      <c r="AR63" s="173">
        <f t="shared" si="54"/>
        <v>0</v>
      </c>
      <c r="AS63" s="173">
        <f t="shared" si="54"/>
        <v>7</v>
      </c>
      <c r="AT63" s="173">
        <f t="shared" si="54"/>
        <v>0</v>
      </c>
      <c r="AU63" s="173">
        <f t="shared" si="54"/>
        <v>0</v>
      </c>
      <c r="AV63" s="173">
        <f t="shared" si="54"/>
        <v>0</v>
      </c>
      <c r="AW63" s="173">
        <f t="shared" si="54"/>
        <v>15</v>
      </c>
      <c r="AX63" s="173">
        <f t="shared" si="54"/>
        <v>0</v>
      </c>
      <c r="AY63" s="173">
        <f t="shared" si="54"/>
        <v>10</v>
      </c>
      <c r="AZ63" s="173">
        <f t="shared" si="54"/>
        <v>0</v>
      </c>
      <c r="BA63" s="173">
        <f t="shared" si="54"/>
        <v>0</v>
      </c>
      <c r="BB63" s="173">
        <f t="shared" si="54"/>
        <v>0</v>
      </c>
      <c r="BC63" s="173">
        <f t="shared" si="54"/>
        <v>13.5</v>
      </c>
      <c r="BD63" s="173">
        <f t="shared" si="54"/>
        <v>0</v>
      </c>
      <c r="BE63" s="173">
        <f t="shared" si="54"/>
        <v>15</v>
      </c>
      <c r="BF63" s="173">
        <f t="shared" si="54"/>
        <v>0</v>
      </c>
      <c r="BG63" s="173">
        <f t="shared" si="54"/>
        <v>8</v>
      </c>
      <c r="BH63" s="173">
        <f t="shared" si="54"/>
        <v>0</v>
      </c>
      <c r="BI63" s="173">
        <f t="shared" si="54"/>
        <v>14.5</v>
      </c>
      <c r="BJ63" s="173">
        <f t="shared" si="54"/>
        <v>0</v>
      </c>
      <c r="BK63" s="173">
        <f t="shared" si="54"/>
        <v>0</v>
      </c>
      <c r="BL63" s="173">
        <f t="shared" si="54"/>
        <v>0</v>
      </c>
      <c r="BM63" s="158"/>
      <c r="BN63" s="159" t="str">
        <f>IFERROR(__xludf.DUMMYFUNCTION("""COMPUTED_VALUE"""),"Jakub Malík")</f>
        <v>Jakub Malík</v>
      </c>
      <c r="BO63" s="174"/>
      <c r="BP63" s="175"/>
      <c r="BQ63" s="174"/>
      <c r="BR63" s="175"/>
      <c r="BS63" s="174"/>
      <c r="BT63" s="175"/>
      <c r="BU63" s="174">
        <f>IFERROR(__xludf.DUMMYFUNCTION("""COMPUTED_VALUE"""),5.0)</f>
        <v>5</v>
      </c>
      <c r="BV63" s="175"/>
      <c r="BW63" s="174"/>
      <c r="BX63" s="175"/>
      <c r="BY63" s="174"/>
      <c r="BZ63" s="175"/>
      <c r="CA63" s="174"/>
      <c r="CB63" s="175"/>
      <c r="CC63" s="174"/>
      <c r="CD63" s="175"/>
      <c r="CE63" s="174"/>
      <c r="CF63" s="175"/>
      <c r="CG63" s="174"/>
      <c r="CH63" s="175"/>
      <c r="CI63" s="174"/>
      <c r="CJ63" s="175"/>
      <c r="CK63" s="174"/>
      <c r="CL63" s="175"/>
      <c r="CM63" s="174"/>
      <c r="CN63" s="175"/>
      <c r="CO63" s="174"/>
      <c r="CP63" s="175"/>
      <c r="CQ63" s="174"/>
      <c r="CR63" s="175"/>
      <c r="CS63" s="174"/>
      <c r="CT63" s="173"/>
      <c r="CU63" s="174"/>
      <c r="CV63" s="173"/>
      <c r="CW63" s="174"/>
      <c r="CX63" s="173"/>
      <c r="CY63" s="174">
        <f>IFERROR(__xludf.DUMMYFUNCTION("""COMPUTED_VALUE"""),12.0)</f>
        <v>12</v>
      </c>
      <c r="CZ63" s="173"/>
      <c r="DA63" s="174"/>
      <c r="DB63" s="173"/>
      <c r="DC63" s="174"/>
      <c r="DD63" s="173"/>
      <c r="DE63" s="174"/>
      <c r="DF63" s="173"/>
      <c r="DG63" s="174"/>
      <c r="DH63" s="173"/>
      <c r="DI63" s="174"/>
      <c r="DJ63" s="173"/>
      <c r="DK63" s="174"/>
      <c r="DL63" s="173"/>
      <c r="DM63" s="174"/>
      <c r="DN63" s="173"/>
      <c r="DO63" s="174"/>
      <c r="DP63" s="173"/>
      <c r="DQ63" s="174"/>
      <c r="DR63" s="173"/>
      <c r="DS63" s="174"/>
      <c r="DT63" s="173"/>
      <c r="DU63" s="174"/>
      <c r="DV63" s="173"/>
      <c r="DW63" s="174"/>
      <c r="DX63" s="173"/>
      <c r="DY63" s="158"/>
      <c r="DZ63" s="159" t="str">
        <f t="shared" si="30"/>
        <v>Jakub Malík</v>
      </c>
      <c r="EA63" s="202">
        <f>IFERROR(__xludf.DUMMYFUNCTION("""COMPUTED_VALUE"""),8.0)</f>
        <v>8</v>
      </c>
      <c r="EB63" s="203"/>
      <c r="EC63" s="202">
        <f>IFERROR(__xludf.DUMMYFUNCTION("""COMPUTED_VALUE"""),14.0)</f>
        <v>14</v>
      </c>
      <c r="ED63" s="203"/>
      <c r="EE63" s="202">
        <f>IFERROR(__xludf.DUMMYFUNCTION("""COMPUTED_VALUE"""),8.0)</f>
        <v>8</v>
      </c>
      <c r="EF63" s="203"/>
      <c r="EG63" s="202">
        <f>IFERROR(__xludf.DUMMYFUNCTION("""COMPUTED_VALUE"""),10.0)</f>
        <v>10</v>
      </c>
      <c r="EH63" s="203"/>
      <c r="EI63" s="202">
        <f>IFERROR(__xludf.DUMMYFUNCTION("""COMPUTED_VALUE"""),6.0)</f>
        <v>6</v>
      </c>
      <c r="EJ63" s="203"/>
      <c r="EK63" s="202">
        <f>IFERROR(__xludf.DUMMYFUNCTION("""COMPUTED_VALUE"""),13.0)</f>
        <v>13</v>
      </c>
      <c r="EL63" s="203"/>
      <c r="EM63" s="202">
        <f>IFERROR(__xludf.DUMMYFUNCTION("""COMPUTED_VALUE"""),8.0)</f>
        <v>8</v>
      </c>
      <c r="EN63" s="203"/>
      <c r="EO63" s="202">
        <f>IFERROR(__xludf.DUMMYFUNCTION("""COMPUTED_VALUE"""),8.5)</f>
        <v>8.5</v>
      </c>
      <c r="EP63" s="203"/>
      <c r="EQ63" s="202">
        <f>IFERROR(__xludf.DUMMYFUNCTION("""COMPUTED_VALUE"""),9.0)</f>
        <v>9</v>
      </c>
      <c r="ER63" s="203"/>
      <c r="ES63" s="202">
        <f>IFERROR(__xludf.DUMMYFUNCTION("""COMPUTED_VALUE"""),8.0)</f>
        <v>8</v>
      </c>
      <c r="ET63" s="203"/>
      <c r="EU63" s="202">
        <f>IFERROR(__xludf.DUMMYFUNCTION("""COMPUTED_VALUE"""),10.0)</f>
        <v>10</v>
      </c>
      <c r="EV63" s="203"/>
      <c r="EW63" s="202"/>
      <c r="EX63" s="203"/>
      <c r="EY63" s="202">
        <f>IFERROR(__xludf.DUMMYFUNCTION("""COMPUTED_VALUE"""),6.0)</f>
        <v>6</v>
      </c>
      <c r="EZ63" s="203"/>
      <c r="FA63" s="202">
        <f>IFERROR(__xludf.DUMMYFUNCTION("""COMPUTED_VALUE"""),9.0)</f>
        <v>9</v>
      </c>
      <c r="FB63" s="203">
        <f>IFERROR(__xludf.DUMMYFUNCTION("""COMPUTED_VALUE"""),2500.0)</f>
        <v>2500</v>
      </c>
      <c r="FC63" s="202">
        <f>IFERROR(__xludf.DUMMYFUNCTION("""COMPUTED_VALUE"""),9.0)</f>
        <v>9</v>
      </c>
      <c r="FD63" s="203"/>
      <c r="FE63" s="202"/>
      <c r="FF63" s="199"/>
      <c r="FG63" s="202"/>
      <c r="FH63" s="199"/>
      <c r="FI63" s="202">
        <f>IFERROR(__xludf.DUMMYFUNCTION("""COMPUTED_VALUE"""),8.5)</f>
        <v>8.5</v>
      </c>
      <c r="FJ63" s="199"/>
      <c r="FK63" s="202"/>
      <c r="FL63" s="199"/>
      <c r="FM63" s="202">
        <f>IFERROR(__xludf.DUMMYFUNCTION("""COMPUTED_VALUE"""),13.0)</f>
        <v>13</v>
      </c>
      <c r="FN63" s="199"/>
      <c r="FO63" s="202">
        <f>IFERROR(__xludf.DUMMYFUNCTION("""COMPUTED_VALUE"""),7.0)</f>
        <v>7</v>
      </c>
      <c r="FP63" s="199"/>
      <c r="FQ63" s="202">
        <f>IFERROR(__xludf.DUMMYFUNCTION("""COMPUTED_VALUE"""),7.0)</f>
        <v>7</v>
      </c>
      <c r="FR63" s="199"/>
      <c r="FS63" s="202"/>
      <c r="FT63" s="199"/>
      <c r="FU63" s="202">
        <f>IFERROR(__xludf.DUMMYFUNCTION("""COMPUTED_VALUE"""),15.0)</f>
        <v>15</v>
      </c>
      <c r="FV63" s="199"/>
      <c r="FW63" s="202">
        <f>IFERROR(__xludf.DUMMYFUNCTION("""COMPUTED_VALUE"""),10.0)</f>
        <v>10</v>
      </c>
      <c r="FX63" s="199"/>
      <c r="FY63" s="202"/>
      <c r="FZ63" s="199"/>
      <c r="GA63" s="202">
        <f>IFERROR(__xludf.DUMMYFUNCTION("""COMPUTED_VALUE"""),13.5)</f>
        <v>13.5</v>
      </c>
      <c r="GB63" s="199"/>
      <c r="GC63" s="202">
        <f>IFERROR(__xludf.DUMMYFUNCTION("""COMPUTED_VALUE"""),15.0)</f>
        <v>15</v>
      </c>
      <c r="GD63" s="199"/>
      <c r="GE63" s="202">
        <f>IFERROR(__xludf.DUMMYFUNCTION("""COMPUTED_VALUE"""),8.0)</f>
        <v>8</v>
      </c>
      <c r="GF63" s="199"/>
      <c r="GG63" s="202"/>
      <c r="GH63" s="199"/>
      <c r="GI63" s="202"/>
      <c r="GJ63" s="199"/>
      <c r="GK63" s="158"/>
      <c r="GL63" s="159" t="str">
        <f t="shared" si="31"/>
        <v>Jakub Malík</v>
      </c>
      <c r="GM63" s="202"/>
      <c r="GN63" s="203"/>
      <c r="GO63" s="202"/>
      <c r="GP63" s="203"/>
      <c r="GQ63" s="202"/>
      <c r="GR63" s="203"/>
      <c r="GS63" s="202"/>
      <c r="GT63" s="203"/>
      <c r="GU63" s="202"/>
      <c r="GV63" s="203"/>
      <c r="GW63" s="202"/>
      <c r="GX63" s="203"/>
      <c r="GY63" s="202"/>
      <c r="GZ63" s="203"/>
      <c r="HA63" s="202"/>
      <c r="HB63" s="203"/>
      <c r="HC63" s="202"/>
      <c r="HD63" s="203"/>
      <c r="HE63" s="202"/>
      <c r="HF63" s="203"/>
      <c r="HG63" s="202"/>
      <c r="HH63" s="203"/>
      <c r="HI63" s="202"/>
      <c r="HJ63" s="203"/>
      <c r="HK63" s="202"/>
      <c r="HL63" s="203"/>
      <c r="HM63" s="202"/>
      <c r="HN63" s="203"/>
      <c r="HO63" s="202"/>
      <c r="HP63" s="203"/>
      <c r="HQ63" s="202"/>
      <c r="HR63" s="199"/>
      <c r="HS63" s="202"/>
      <c r="HT63" s="199"/>
      <c r="HU63" s="202"/>
      <c r="HV63" s="199"/>
      <c r="HW63" s="202"/>
      <c r="HX63" s="199"/>
      <c r="HY63" s="202"/>
      <c r="HZ63" s="199"/>
      <c r="IA63" s="202"/>
      <c r="IB63" s="199"/>
      <c r="IC63" s="202"/>
      <c r="ID63" s="199"/>
      <c r="IE63" s="202"/>
      <c r="IF63" s="199"/>
      <c r="IG63" s="202"/>
      <c r="IH63" s="199"/>
      <c r="II63" s="202"/>
      <c r="IJ63" s="199"/>
      <c r="IK63" s="202"/>
      <c r="IL63" s="199"/>
      <c r="IM63" s="202"/>
      <c r="IN63" s="199"/>
      <c r="IO63" s="202"/>
      <c r="IP63" s="199"/>
      <c r="IQ63" s="202"/>
      <c r="IR63" s="199"/>
      <c r="IS63" s="202">
        <f>IFERROR(__xludf.DUMMYFUNCTION("""COMPUTED_VALUE"""),14.5)</f>
        <v>14.5</v>
      </c>
      <c r="IT63" s="199"/>
      <c r="IU63" s="202"/>
      <c r="IV63" s="199"/>
    </row>
    <row r="64">
      <c r="A64" s="214">
        <f>IFERROR(__xludf.DUMMYFUNCTION("""COMPUTED_VALUE"""),120.0)</f>
        <v>120</v>
      </c>
      <c r="B64" s="159" t="str">
        <f t="shared" si="28"/>
        <v>David Chysky</v>
      </c>
      <c r="C64" s="173">
        <f t="shared" ref="C64:BL64" si="55">BO64+EA64+GM64</f>
        <v>0</v>
      </c>
      <c r="D64" s="173">
        <f t="shared" si="55"/>
        <v>0</v>
      </c>
      <c r="E64" s="173">
        <f t="shared" si="55"/>
        <v>0</v>
      </c>
      <c r="F64" s="173">
        <f t="shared" si="55"/>
        <v>0</v>
      </c>
      <c r="G64" s="173">
        <f t="shared" si="55"/>
        <v>0</v>
      </c>
      <c r="H64" s="173">
        <f t="shared" si="55"/>
        <v>0</v>
      </c>
      <c r="I64" s="173">
        <f t="shared" si="55"/>
        <v>0</v>
      </c>
      <c r="J64" s="173">
        <f t="shared" si="55"/>
        <v>0</v>
      </c>
      <c r="K64" s="173">
        <f t="shared" si="55"/>
        <v>0</v>
      </c>
      <c r="L64" s="173">
        <f t="shared" si="55"/>
        <v>0</v>
      </c>
      <c r="M64" s="173">
        <f t="shared" si="55"/>
        <v>0</v>
      </c>
      <c r="N64" s="173">
        <f t="shared" si="55"/>
        <v>0</v>
      </c>
      <c r="O64" s="173">
        <f t="shared" si="55"/>
        <v>0</v>
      </c>
      <c r="P64" s="173">
        <f t="shared" si="55"/>
        <v>0</v>
      </c>
      <c r="Q64" s="173">
        <f t="shared" si="55"/>
        <v>0</v>
      </c>
      <c r="R64" s="173">
        <f t="shared" si="55"/>
        <v>0</v>
      </c>
      <c r="S64" s="173">
        <f t="shared" si="55"/>
        <v>0</v>
      </c>
      <c r="T64" s="173">
        <f t="shared" si="55"/>
        <v>0</v>
      </c>
      <c r="U64" s="173">
        <f t="shared" si="55"/>
        <v>0</v>
      </c>
      <c r="V64" s="173">
        <f t="shared" si="55"/>
        <v>0</v>
      </c>
      <c r="W64" s="173">
        <f t="shared" si="55"/>
        <v>0</v>
      </c>
      <c r="X64" s="173">
        <f t="shared" si="55"/>
        <v>0</v>
      </c>
      <c r="Y64" s="173">
        <f t="shared" si="55"/>
        <v>0</v>
      </c>
      <c r="Z64" s="173">
        <f t="shared" si="55"/>
        <v>0</v>
      </c>
      <c r="AA64" s="173">
        <f t="shared" si="55"/>
        <v>0</v>
      </c>
      <c r="AB64" s="173">
        <f t="shared" si="55"/>
        <v>0</v>
      </c>
      <c r="AC64" s="173">
        <f t="shared" si="55"/>
        <v>0</v>
      </c>
      <c r="AD64" s="173">
        <f t="shared" si="55"/>
        <v>0</v>
      </c>
      <c r="AE64" s="173">
        <f t="shared" si="55"/>
        <v>0</v>
      </c>
      <c r="AF64" s="173">
        <f t="shared" si="55"/>
        <v>0</v>
      </c>
      <c r="AG64" s="173">
        <f t="shared" si="55"/>
        <v>0</v>
      </c>
      <c r="AH64" s="173">
        <f t="shared" si="55"/>
        <v>0</v>
      </c>
      <c r="AI64" s="173">
        <f t="shared" si="55"/>
        <v>0</v>
      </c>
      <c r="AJ64" s="173">
        <f t="shared" si="55"/>
        <v>0</v>
      </c>
      <c r="AK64" s="173">
        <f t="shared" si="55"/>
        <v>0</v>
      </c>
      <c r="AL64" s="173">
        <f t="shared" si="55"/>
        <v>0</v>
      </c>
      <c r="AM64" s="173">
        <f t="shared" si="55"/>
        <v>0</v>
      </c>
      <c r="AN64" s="173">
        <f t="shared" si="55"/>
        <v>0</v>
      </c>
      <c r="AO64" s="173">
        <f t="shared" si="55"/>
        <v>0</v>
      </c>
      <c r="AP64" s="173">
        <f t="shared" si="55"/>
        <v>0</v>
      </c>
      <c r="AQ64" s="173">
        <f t="shared" si="55"/>
        <v>0</v>
      </c>
      <c r="AR64" s="173">
        <f t="shared" si="55"/>
        <v>0</v>
      </c>
      <c r="AS64" s="173">
        <f t="shared" si="55"/>
        <v>0</v>
      </c>
      <c r="AT64" s="173">
        <f t="shared" si="55"/>
        <v>0</v>
      </c>
      <c r="AU64" s="173">
        <f t="shared" si="55"/>
        <v>0</v>
      </c>
      <c r="AV64" s="173">
        <f t="shared" si="55"/>
        <v>0</v>
      </c>
      <c r="AW64" s="173">
        <f t="shared" si="55"/>
        <v>0</v>
      </c>
      <c r="AX64" s="173">
        <f t="shared" si="55"/>
        <v>0</v>
      </c>
      <c r="AY64" s="173">
        <f t="shared" si="55"/>
        <v>0</v>
      </c>
      <c r="AZ64" s="173">
        <f t="shared" si="55"/>
        <v>0</v>
      </c>
      <c r="BA64" s="173">
        <f t="shared" si="55"/>
        <v>0</v>
      </c>
      <c r="BB64" s="173">
        <f t="shared" si="55"/>
        <v>0</v>
      </c>
      <c r="BC64" s="173">
        <f t="shared" si="55"/>
        <v>0</v>
      </c>
      <c r="BD64" s="173">
        <f t="shared" si="55"/>
        <v>0</v>
      </c>
      <c r="BE64" s="173">
        <f t="shared" si="55"/>
        <v>0</v>
      </c>
      <c r="BF64" s="173">
        <f t="shared" si="55"/>
        <v>0</v>
      </c>
      <c r="BG64" s="173">
        <f t="shared" si="55"/>
        <v>0</v>
      </c>
      <c r="BH64" s="173">
        <f t="shared" si="55"/>
        <v>0</v>
      </c>
      <c r="BI64" s="173">
        <f t="shared" si="55"/>
        <v>0</v>
      </c>
      <c r="BJ64" s="173">
        <f t="shared" si="55"/>
        <v>0</v>
      </c>
      <c r="BK64" s="173">
        <f t="shared" si="55"/>
        <v>0</v>
      </c>
      <c r="BL64" s="173">
        <f t="shared" si="55"/>
        <v>0</v>
      </c>
      <c r="BM64" s="158"/>
      <c r="BN64" s="159" t="str">
        <f>IFERROR(__xludf.DUMMYFUNCTION("""COMPUTED_VALUE"""),"David Chysky")</f>
        <v>David Chysky</v>
      </c>
      <c r="BO64" s="174"/>
      <c r="BP64" s="175"/>
      <c r="BQ64" s="174"/>
      <c r="BR64" s="175"/>
      <c r="BS64" s="174"/>
      <c r="BT64" s="175"/>
      <c r="BU64" s="174"/>
      <c r="BV64" s="175"/>
      <c r="BW64" s="174"/>
      <c r="BX64" s="175"/>
      <c r="BY64" s="174"/>
      <c r="BZ64" s="175"/>
      <c r="CA64" s="174"/>
      <c r="CB64" s="175"/>
      <c r="CC64" s="174"/>
      <c r="CD64" s="175"/>
      <c r="CE64" s="174"/>
      <c r="CF64" s="175"/>
      <c r="CG64" s="174"/>
      <c r="CH64" s="175"/>
      <c r="CI64" s="174"/>
      <c r="CJ64" s="175"/>
      <c r="CK64" s="174"/>
      <c r="CL64" s="175"/>
      <c r="CM64" s="174"/>
      <c r="CN64" s="175"/>
      <c r="CO64" s="176"/>
      <c r="CP64" s="181"/>
      <c r="CQ64" s="176"/>
      <c r="CR64" s="181"/>
      <c r="CS64" s="174"/>
      <c r="CT64" s="173"/>
      <c r="CU64" s="174"/>
      <c r="CV64" s="173"/>
      <c r="CW64" s="174"/>
      <c r="CX64" s="173"/>
      <c r="CY64" s="174"/>
      <c r="CZ64" s="173"/>
      <c r="DA64" s="174"/>
      <c r="DB64" s="173"/>
      <c r="DC64" s="174"/>
      <c r="DD64" s="173"/>
      <c r="DE64" s="176"/>
      <c r="DF64" s="173"/>
      <c r="DG64" s="176"/>
      <c r="DH64" s="173"/>
      <c r="DI64" s="174"/>
      <c r="DJ64" s="173"/>
      <c r="DK64" s="174"/>
      <c r="DL64" s="173"/>
      <c r="DM64" s="176"/>
      <c r="DN64" s="182"/>
      <c r="DO64" s="174"/>
      <c r="DP64" s="173"/>
      <c r="DQ64" s="174"/>
      <c r="DR64" s="173"/>
      <c r="DS64" s="176"/>
      <c r="DT64" s="173"/>
      <c r="DU64" s="176"/>
      <c r="DV64" s="173"/>
      <c r="DW64" s="174"/>
      <c r="DX64" s="173"/>
      <c r="DY64" s="158"/>
      <c r="DZ64" s="159" t="str">
        <f t="shared" si="30"/>
        <v>David Chysky</v>
      </c>
      <c r="EA64" s="202"/>
      <c r="EB64" s="203"/>
      <c r="EC64" s="202"/>
      <c r="ED64" s="203"/>
      <c r="EE64" s="202"/>
      <c r="EF64" s="203"/>
      <c r="EG64" s="202"/>
      <c r="EH64" s="203"/>
      <c r="EI64" s="202"/>
      <c r="EJ64" s="203"/>
      <c r="EK64" s="202"/>
      <c r="EL64" s="203"/>
      <c r="EM64" s="202"/>
      <c r="EN64" s="203"/>
      <c r="EO64" s="202"/>
      <c r="EP64" s="203"/>
      <c r="EQ64" s="202"/>
      <c r="ER64" s="203"/>
      <c r="ES64" s="202"/>
      <c r="ET64" s="203"/>
      <c r="EU64" s="202"/>
      <c r="EV64" s="203"/>
      <c r="EW64" s="202"/>
      <c r="EX64" s="203"/>
      <c r="EY64" s="202"/>
      <c r="EZ64" s="203"/>
      <c r="FA64" s="204"/>
      <c r="FB64" s="205"/>
      <c r="FC64" s="204"/>
      <c r="FD64" s="205"/>
      <c r="FE64" s="202"/>
      <c r="FF64" s="199"/>
      <c r="FG64" s="202"/>
      <c r="FH64" s="199"/>
      <c r="FI64" s="202"/>
      <c r="FJ64" s="199"/>
      <c r="FK64" s="202"/>
      <c r="FL64" s="199"/>
      <c r="FM64" s="202"/>
      <c r="FN64" s="199"/>
      <c r="FO64" s="202"/>
      <c r="FP64" s="199"/>
      <c r="FQ64" s="204"/>
      <c r="FR64" s="199"/>
      <c r="FS64" s="204"/>
      <c r="FT64" s="199"/>
      <c r="FU64" s="202"/>
      <c r="FV64" s="199"/>
      <c r="FW64" s="202"/>
      <c r="FX64" s="199"/>
      <c r="FY64" s="204"/>
      <c r="FZ64" s="206"/>
      <c r="GA64" s="202"/>
      <c r="GB64" s="199"/>
      <c r="GC64" s="202"/>
      <c r="GD64" s="199"/>
      <c r="GE64" s="204"/>
      <c r="GF64" s="199"/>
      <c r="GG64" s="204"/>
      <c r="GH64" s="199"/>
      <c r="GI64" s="202"/>
      <c r="GJ64" s="199"/>
      <c r="GK64" s="158"/>
      <c r="GL64" s="159" t="str">
        <f t="shared" si="31"/>
        <v>David Chysky</v>
      </c>
      <c r="GM64" s="202"/>
      <c r="GN64" s="203"/>
      <c r="GO64" s="202"/>
      <c r="GP64" s="203"/>
      <c r="GQ64" s="202"/>
      <c r="GR64" s="203"/>
      <c r="GS64" s="202"/>
      <c r="GT64" s="203"/>
      <c r="GU64" s="202"/>
      <c r="GV64" s="203"/>
      <c r="GW64" s="202"/>
      <c r="GX64" s="203"/>
      <c r="GY64" s="202"/>
      <c r="GZ64" s="203"/>
      <c r="HA64" s="202"/>
      <c r="HB64" s="203"/>
      <c r="HC64" s="202"/>
      <c r="HD64" s="203"/>
      <c r="HE64" s="202"/>
      <c r="HF64" s="203"/>
      <c r="HG64" s="202"/>
      <c r="HH64" s="203"/>
      <c r="HI64" s="202"/>
      <c r="HJ64" s="203"/>
      <c r="HK64" s="202"/>
      <c r="HL64" s="203"/>
      <c r="HM64" s="204"/>
      <c r="HN64" s="205"/>
      <c r="HO64" s="204"/>
      <c r="HP64" s="205"/>
      <c r="HQ64" s="202"/>
      <c r="HR64" s="199"/>
      <c r="HS64" s="202"/>
      <c r="HT64" s="199"/>
      <c r="HU64" s="202"/>
      <c r="HV64" s="199"/>
      <c r="HW64" s="202"/>
      <c r="HX64" s="199"/>
      <c r="HY64" s="202"/>
      <c r="HZ64" s="199"/>
      <c r="IA64" s="202"/>
      <c r="IB64" s="199"/>
      <c r="IC64" s="204"/>
      <c r="ID64" s="199"/>
      <c r="IE64" s="204"/>
      <c r="IF64" s="199"/>
      <c r="IG64" s="202"/>
      <c r="IH64" s="199"/>
      <c r="II64" s="202"/>
      <c r="IJ64" s="199"/>
      <c r="IK64" s="204"/>
      <c r="IL64" s="206"/>
      <c r="IM64" s="202"/>
      <c r="IN64" s="199"/>
      <c r="IO64" s="202"/>
      <c r="IP64" s="199"/>
      <c r="IQ64" s="204"/>
      <c r="IR64" s="199"/>
      <c r="IS64" s="204"/>
      <c r="IT64" s="199"/>
      <c r="IU64" s="202"/>
      <c r="IV64" s="199"/>
    </row>
    <row r="65">
      <c r="A65" s="214">
        <f>IFERROR(__xludf.DUMMYFUNCTION("""COMPUTED_VALUE"""),100.0)</f>
        <v>100</v>
      </c>
      <c r="B65" s="159" t="str">
        <f t="shared" si="28"/>
        <v>Dominik Plodek</v>
      </c>
      <c r="C65" s="173">
        <f t="shared" ref="C65:BL65" si="56">BO65+EA65+GM65</f>
        <v>0</v>
      </c>
      <c r="D65" s="173">
        <f t="shared" si="56"/>
        <v>0</v>
      </c>
      <c r="E65" s="173">
        <f t="shared" si="56"/>
        <v>0</v>
      </c>
      <c r="F65" s="173">
        <f t="shared" si="56"/>
        <v>0</v>
      </c>
      <c r="G65" s="173">
        <f t="shared" si="56"/>
        <v>0</v>
      </c>
      <c r="H65" s="173">
        <f t="shared" si="56"/>
        <v>0</v>
      </c>
      <c r="I65" s="173">
        <f t="shared" si="56"/>
        <v>0</v>
      </c>
      <c r="J65" s="173">
        <f t="shared" si="56"/>
        <v>0</v>
      </c>
      <c r="K65" s="173">
        <f t="shared" si="56"/>
        <v>0</v>
      </c>
      <c r="L65" s="173">
        <f t="shared" si="56"/>
        <v>0</v>
      </c>
      <c r="M65" s="173">
        <f t="shared" si="56"/>
        <v>0</v>
      </c>
      <c r="N65" s="173">
        <f t="shared" si="56"/>
        <v>0</v>
      </c>
      <c r="O65" s="173">
        <f t="shared" si="56"/>
        <v>0</v>
      </c>
      <c r="P65" s="173">
        <f t="shared" si="56"/>
        <v>0</v>
      </c>
      <c r="Q65" s="173">
        <f t="shared" si="56"/>
        <v>0</v>
      </c>
      <c r="R65" s="173">
        <f t="shared" si="56"/>
        <v>0</v>
      </c>
      <c r="S65" s="173">
        <f t="shared" si="56"/>
        <v>0</v>
      </c>
      <c r="T65" s="173">
        <f t="shared" si="56"/>
        <v>0</v>
      </c>
      <c r="U65" s="173">
        <f t="shared" si="56"/>
        <v>0</v>
      </c>
      <c r="V65" s="173">
        <f t="shared" si="56"/>
        <v>0</v>
      </c>
      <c r="W65" s="173">
        <f t="shared" si="56"/>
        <v>0</v>
      </c>
      <c r="X65" s="173">
        <f t="shared" si="56"/>
        <v>0</v>
      </c>
      <c r="Y65" s="173">
        <f t="shared" si="56"/>
        <v>0</v>
      </c>
      <c r="Z65" s="173">
        <f t="shared" si="56"/>
        <v>0</v>
      </c>
      <c r="AA65" s="173">
        <f t="shared" si="56"/>
        <v>0</v>
      </c>
      <c r="AB65" s="173">
        <f t="shared" si="56"/>
        <v>0</v>
      </c>
      <c r="AC65" s="173">
        <f t="shared" si="56"/>
        <v>0</v>
      </c>
      <c r="AD65" s="173">
        <f t="shared" si="56"/>
        <v>0</v>
      </c>
      <c r="AE65" s="173">
        <f t="shared" si="56"/>
        <v>0</v>
      </c>
      <c r="AF65" s="173">
        <f t="shared" si="56"/>
        <v>0</v>
      </c>
      <c r="AG65" s="173">
        <f t="shared" si="56"/>
        <v>0</v>
      </c>
      <c r="AH65" s="173">
        <f t="shared" si="56"/>
        <v>0</v>
      </c>
      <c r="AI65" s="173">
        <f t="shared" si="56"/>
        <v>0</v>
      </c>
      <c r="AJ65" s="173">
        <f t="shared" si="56"/>
        <v>0</v>
      </c>
      <c r="AK65" s="173">
        <f t="shared" si="56"/>
        <v>0</v>
      </c>
      <c r="AL65" s="173">
        <f t="shared" si="56"/>
        <v>0</v>
      </c>
      <c r="AM65" s="173">
        <f t="shared" si="56"/>
        <v>0</v>
      </c>
      <c r="AN65" s="173">
        <f t="shared" si="56"/>
        <v>0</v>
      </c>
      <c r="AO65" s="173">
        <f t="shared" si="56"/>
        <v>0</v>
      </c>
      <c r="AP65" s="173">
        <f t="shared" si="56"/>
        <v>0</v>
      </c>
      <c r="AQ65" s="173">
        <f t="shared" si="56"/>
        <v>0</v>
      </c>
      <c r="AR65" s="173">
        <f t="shared" si="56"/>
        <v>0</v>
      </c>
      <c r="AS65" s="173">
        <f t="shared" si="56"/>
        <v>0</v>
      </c>
      <c r="AT65" s="173">
        <f t="shared" si="56"/>
        <v>0</v>
      </c>
      <c r="AU65" s="173">
        <f t="shared" si="56"/>
        <v>0</v>
      </c>
      <c r="AV65" s="173">
        <f t="shared" si="56"/>
        <v>0</v>
      </c>
      <c r="AW65" s="173">
        <f t="shared" si="56"/>
        <v>0</v>
      </c>
      <c r="AX65" s="173">
        <f t="shared" si="56"/>
        <v>0</v>
      </c>
      <c r="AY65" s="173">
        <f t="shared" si="56"/>
        <v>0</v>
      </c>
      <c r="AZ65" s="173">
        <f t="shared" si="56"/>
        <v>0</v>
      </c>
      <c r="BA65" s="173">
        <f t="shared" si="56"/>
        <v>0</v>
      </c>
      <c r="BB65" s="173">
        <f t="shared" si="56"/>
        <v>0</v>
      </c>
      <c r="BC65" s="173">
        <f t="shared" si="56"/>
        <v>0</v>
      </c>
      <c r="BD65" s="173">
        <f t="shared" si="56"/>
        <v>0</v>
      </c>
      <c r="BE65" s="173">
        <f t="shared" si="56"/>
        <v>0</v>
      </c>
      <c r="BF65" s="173">
        <f t="shared" si="56"/>
        <v>0</v>
      </c>
      <c r="BG65" s="173">
        <f t="shared" si="56"/>
        <v>0</v>
      </c>
      <c r="BH65" s="173">
        <f t="shared" si="56"/>
        <v>0</v>
      </c>
      <c r="BI65" s="173">
        <f t="shared" si="56"/>
        <v>0</v>
      </c>
      <c r="BJ65" s="173">
        <f t="shared" si="56"/>
        <v>0</v>
      </c>
      <c r="BK65" s="173">
        <f t="shared" si="56"/>
        <v>0</v>
      </c>
      <c r="BL65" s="173">
        <f t="shared" si="56"/>
        <v>0</v>
      </c>
      <c r="BM65" s="158"/>
      <c r="BN65" s="159" t="str">
        <f>IFERROR(__xludf.DUMMYFUNCTION("""COMPUTED_VALUE"""),"Dominik Plodek")</f>
        <v>Dominik Plodek</v>
      </c>
      <c r="BO65" s="174"/>
      <c r="BP65" s="175"/>
      <c r="BQ65" s="174"/>
      <c r="BR65" s="175"/>
      <c r="BS65" s="174"/>
      <c r="BT65" s="175"/>
      <c r="BU65" s="174"/>
      <c r="BV65" s="175"/>
      <c r="BW65" s="174"/>
      <c r="BX65" s="175"/>
      <c r="BY65" s="174"/>
      <c r="BZ65" s="175"/>
      <c r="CA65" s="174"/>
      <c r="CB65" s="175"/>
      <c r="CC65" s="174"/>
      <c r="CD65" s="175"/>
      <c r="CE65" s="174"/>
      <c r="CF65" s="175"/>
      <c r="CG65" s="174"/>
      <c r="CH65" s="175"/>
      <c r="CI65" s="174"/>
      <c r="CJ65" s="175"/>
      <c r="CK65" s="174"/>
      <c r="CL65" s="175"/>
      <c r="CM65" s="174"/>
      <c r="CN65" s="175"/>
      <c r="CO65" s="176"/>
      <c r="CP65" s="175"/>
      <c r="CQ65" s="174"/>
      <c r="CR65" s="175"/>
      <c r="CS65" s="174"/>
      <c r="CT65" s="173"/>
      <c r="CU65" s="174"/>
      <c r="CV65" s="173"/>
      <c r="CW65" s="174"/>
      <c r="CX65" s="173"/>
      <c r="CY65" s="174"/>
      <c r="CZ65" s="173"/>
      <c r="DA65" s="174"/>
      <c r="DB65" s="173"/>
      <c r="DC65" s="174"/>
      <c r="DD65" s="173"/>
      <c r="DE65" s="174"/>
      <c r="DF65" s="173"/>
      <c r="DG65" s="174"/>
      <c r="DH65" s="173"/>
      <c r="DI65" s="174"/>
      <c r="DJ65" s="173"/>
      <c r="DK65" s="174"/>
      <c r="DL65" s="173"/>
      <c r="DM65" s="174"/>
      <c r="DN65" s="173"/>
      <c r="DO65" s="174"/>
      <c r="DP65" s="173"/>
      <c r="DQ65" s="174"/>
      <c r="DR65" s="173"/>
      <c r="DS65" s="174"/>
      <c r="DT65" s="173"/>
      <c r="DU65" s="174"/>
      <c r="DV65" s="173"/>
      <c r="DW65" s="174"/>
      <c r="DX65" s="173"/>
      <c r="DY65" s="158"/>
      <c r="DZ65" s="159" t="str">
        <f t="shared" si="30"/>
        <v>Dominik Plodek</v>
      </c>
      <c r="EA65" s="202"/>
      <c r="EB65" s="203"/>
      <c r="EC65" s="202"/>
      <c r="ED65" s="203"/>
      <c r="EE65" s="202"/>
      <c r="EF65" s="203"/>
      <c r="EG65" s="202"/>
      <c r="EH65" s="203"/>
      <c r="EI65" s="202"/>
      <c r="EJ65" s="203"/>
      <c r="EK65" s="202"/>
      <c r="EL65" s="203"/>
      <c r="EM65" s="202"/>
      <c r="EN65" s="203"/>
      <c r="EO65" s="202"/>
      <c r="EP65" s="203"/>
      <c r="EQ65" s="202"/>
      <c r="ER65" s="203"/>
      <c r="ES65" s="202"/>
      <c r="ET65" s="203"/>
      <c r="EU65" s="202"/>
      <c r="EV65" s="203"/>
      <c r="EW65" s="202"/>
      <c r="EX65" s="203"/>
      <c r="EY65" s="202"/>
      <c r="EZ65" s="203"/>
      <c r="FA65" s="204"/>
      <c r="FB65" s="203"/>
      <c r="FC65" s="202"/>
      <c r="FD65" s="203"/>
      <c r="FE65" s="202"/>
      <c r="FF65" s="199"/>
      <c r="FG65" s="202"/>
      <c r="FH65" s="199"/>
      <c r="FI65" s="202"/>
      <c r="FJ65" s="199"/>
      <c r="FK65" s="202"/>
      <c r="FL65" s="199"/>
      <c r="FM65" s="202"/>
      <c r="FN65" s="199"/>
      <c r="FO65" s="202"/>
      <c r="FP65" s="199"/>
      <c r="FQ65" s="202"/>
      <c r="FR65" s="199"/>
      <c r="FS65" s="202"/>
      <c r="FT65" s="199"/>
      <c r="FU65" s="202"/>
      <c r="FV65" s="199"/>
      <c r="FW65" s="202"/>
      <c r="FX65" s="199"/>
      <c r="FY65" s="202"/>
      <c r="FZ65" s="199"/>
      <c r="GA65" s="202"/>
      <c r="GB65" s="199"/>
      <c r="GC65" s="202"/>
      <c r="GD65" s="199"/>
      <c r="GE65" s="202"/>
      <c r="GF65" s="199"/>
      <c r="GG65" s="202"/>
      <c r="GH65" s="199"/>
      <c r="GI65" s="202"/>
      <c r="GJ65" s="199"/>
      <c r="GK65" s="158"/>
      <c r="GL65" s="159" t="str">
        <f t="shared" si="31"/>
        <v>Dominik Plodek</v>
      </c>
      <c r="GM65" s="202"/>
      <c r="GN65" s="203"/>
      <c r="GO65" s="202"/>
      <c r="GP65" s="203"/>
      <c r="GQ65" s="202"/>
      <c r="GR65" s="203"/>
      <c r="GS65" s="202"/>
      <c r="GT65" s="203"/>
      <c r="GU65" s="202"/>
      <c r="GV65" s="203"/>
      <c r="GW65" s="202"/>
      <c r="GX65" s="203"/>
      <c r="GY65" s="202"/>
      <c r="GZ65" s="203"/>
      <c r="HA65" s="202"/>
      <c r="HB65" s="203"/>
      <c r="HC65" s="202"/>
      <c r="HD65" s="203"/>
      <c r="HE65" s="202"/>
      <c r="HF65" s="203"/>
      <c r="HG65" s="202"/>
      <c r="HH65" s="203"/>
      <c r="HI65" s="202"/>
      <c r="HJ65" s="203"/>
      <c r="HK65" s="202"/>
      <c r="HL65" s="203"/>
      <c r="HM65" s="204"/>
      <c r="HN65" s="203"/>
      <c r="HO65" s="202"/>
      <c r="HP65" s="203"/>
      <c r="HQ65" s="202"/>
      <c r="HR65" s="199"/>
      <c r="HS65" s="202"/>
      <c r="HT65" s="199"/>
      <c r="HU65" s="202"/>
      <c r="HV65" s="199"/>
      <c r="HW65" s="202"/>
      <c r="HX65" s="199"/>
      <c r="HY65" s="202"/>
      <c r="HZ65" s="199"/>
      <c r="IA65" s="202"/>
      <c r="IB65" s="199"/>
      <c r="IC65" s="202"/>
      <c r="ID65" s="199"/>
      <c r="IE65" s="202"/>
      <c r="IF65" s="199"/>
      <c r="IG65" s="202"/>
      <c r="IH65" s="199"/>
      <c r="II65" s="202"/>
      <c r="IJ65" s="199"/>
      <c r="IK65" s="202"/>
      <c r="IL65" s="199"/>
      <c r="IM65" s="202"/>
      <c r="IN65" s="199"/>
      <c r="IO65" s="202"/>
      <c r="IP65" s="199"/>
      <c r="IQ65" s="202"/>
      <c r="IR65" s="199"/>
      <c r="IS65" s="202"/>
      <c r="IT65" s="199"/>
      <c r="IU65" s="202"/>
      <c r="IV65" s="199"/>
    </row>
    <row r="66">
      <c r="A66" s="214">
        <f>IFERROR(__xludf.DUMMYFUNCTION("""COMPUTED_VALUE"""),100.0)</f>
        <v>100</v>
      </c>
      <c r="B66" s="159" t="str">
        <f t="shared" si="28"/>
        <v>Lukáš Viktora</v>
      </c>
      <c r="C66" s="173">
        <f t="shared" ref="C66:BL66" si="57">BO66+EA66+GM66</f>
        <v>0</v>
      </c>
      <c r="D66" s="173">
        <f t="shared" si="57"/>
        <v>0</v>
      </c>
      <c r="E66" s="173">
        <f t="shared" si="57"/>
        <v>0</v>
      </c>
      <c r="F66" s="173">
        <f t="shared" si="57"/>
        <v>0</v>
      </c>
      <c r="G66" s="173">
        <f t="shared" si="57"/>
        <v>0</v>
      </c>
      <c r="H66" s="173">
        <f t="shared" si="57"/>
        <v>0</v>
      </c>
      <c r="I66" s="173">
        <f t="shared" si="57"/>
        <v>0</v>
      </c>
      <c r="J66" s="173">
        <f t="shared" si="57"/>
        <v>0</v>
      </c>
      <c r="K66" s="173">
        <f t="shared" si="57"/>
        <v>0</v>
      </c>
      <c r="L66" s="173">
        <f t="shared" si="57"/>
        <v>0</v>
      </c>
      <c r="M66" s="173">
        <f t="shared" si="57"/>
        <v>0</v>
      </c>
      <c r="N66" s="173">
        <f t="shared" si="57"/>
        <v>0</v>
      </c>
      <c r="O66" s="173">
        <f t="shared" si="57"/>
        <v>0</v>
      </c>
      <c r="P66" s="173">
        <f t="shared" si="57"/>
        <v>0</v>
      </c>
      <c r="Q66" s="173">
        <f t="shared" si="57"/>
        <v>0</v>
      </c>
      <c r="R66" s="173">
        <f t="shared" si="57"/>
        <v>0</v>
      </c>
      <c r="S66" s="173">
        <f t="shared" si="57"/>
        <v>0</v>
      </c>
      <c r="T66" s="173">
        <f t="shared" si="57"/>
        <v>0</v>
      </c>
      <c r="U66" s="173">
        <f t="shared" si="57"/>
        <v>0</v>
      </c>
      <c r="V66" s="173">
        <f t="shared" si="57"/>
        <v>0</v>
      </c>
      <c r="W66" s="173">
        <f t="shared" si="57"/>
        <v>0</v>
      </c>
      <c r="X66" s="173">
        <f t="shared" si="57"/>
        <v>0</v>
      </c>
      <c r="Y66" s="173">
        <f t="shared" si="57"/>
        <v>0</v>
      </c>
      <c r="Z66" s="173">
        <f t="shared" si="57"/>
        <v>0</v>
      </c>
      <c r="AA66" s="173">
        <f t="shared" si="57"/>
        <v>0</v>
      </c>
      <c r="AB66" s="173">
        <f t="shared" si="57"/>
        <v>0</v>
      </c>
      <c r="AC66" s="173">
        <f t="shared" si="57"/>
        <v>0</v>
      </c>
      <c r="AD66" s="173">
        <f t="shared" si="57"/>
        <v>0</v>
      </c>
      <c r="AE66" s="173">
        <f t="shared" si="57"/>
        <v>0</v>
      </c>
      <c r="AF66" s="173">
        <f t="shared" si="57"/>
        <v>0</v>
      </c>
      <c r="AG66" s="173">
        <f t="shared" si="57"/>
        <v>0</v>
      </c>
      <c r="AH66" s="173">
        <f t="shared" si="57"/>
        <v>0</v>
      </c>
      <c r="AI66" s="173">
        <f t="shared" si="57"/>
        <v>0</v>
      </c>
      <c r="AJ66" s="173">
        <f t="shared" si="57"/>
        <v>0</v>
      </c>
      <c r="AK66" s="173">
        <f t="shared" si="57"/>
        <v>0</v>
      </c>
      <c r="AL66" s="173">
        <f t="shared" si="57"/>
        <v>0</v>
      </c>
      <c r="AM66" s="173">
        <f t="shared" si="57"/>
        <v>0</v>
      </c>
      <c r="AN66" s="173">
        <f t="shared" si="57"/>
        <v>0</v>
      </c>
      <c r="AO66" s="173">
        <f t="shared" si="57"/>
        <v>0</v>
      </c>
      <c r="AP66" s="173">
        <f t="shared" si="57"/>
        <v>0</v>
      </c>
      <c r="AQ66" s="173">
        <f t="shared" si="57"/>
        <v>0</v>
      </c>
      <c r="AR66" s="173">
        <f t="shared" si="57"/>
        <v>0</v>
      </c>
      <c r="AS66" s="173">
        <f t="shared" si="57"/>
        <v>0</v>
      </c>
      <c r="AT66" s="173">
        <f t="shared" si="57"/>
        <v>0</v>
      </c>
      <c r="AU66" s="173">
        <f t="shared" si="57"/>
        <v>0</v>
      </c>
      <c r="AV66" s="173">
        <f t="shared" si="57"/>
        <v>0</v>
      </c>
      <c r="AW66" s="173">
        <f t="shared" si="57"/>
        <v>0</v>
      </c>
      <c r="AX66" s="173">
        <f t="shared" si="57"/>
        <v>0</v>
      </c>
      <c r="AY66" s="173">
        <f t="shared" si="57"/>
        <v>0</v>
      </c>
      <c r="AZ66" s="173">
        <f t="shared" si="57"/>
        <v>0</v>
      </c>
      <c r="BA66" s="173">
        <f t="shared" si="57"/>
        <v>0</v>
      </c>
      <c r="BB66" s="173">
        <f t="shared" si="57"/>
        <v>0</v>
      </c>
      <c r="BC66" s="173">
        <f t="shared" si="57"/>
        <v>0</v>
      </c>
      <c r="BD66" s="173">
        <f t="shared" si="57"/>
        <v>0</v>
      </c>
      <c r="BE66" s="173">
        <f t="shared" si="57"/>
        <v>0</v>
      </c>
      <c r="BF66" s="173">
        <f t="shared" si="57"/>
        <v>0</v>
      </c>
      <c r="BG66" s="173">
        <f t="shared" si="57"/>
        <v>0</v>
      </c>
      <c r="BH66" s="173">
        <f t="shared" si="57"/>
        <v>0</v>
      </c>
      <c r="BI66" s="173">
        <f t="shared" si="57"/>
        <v>0</v>
      </c>
      <c r="BJ66" s="173">
        <f t="shared" si="57"/>
        <v>0</v>
      </c>
      <c r="BK66" s="173">
        <f t="shared" si="57"/>
        <v>0</v>
      </c>
      <c r="BL66" s="173">
        <f t="shared" si="57"/>
        <v>0</v>
      </c>
      <c r="BM66" s="158"/>
      <c r="BN66" s="159" t="str">
        <f>IFERROR(__xludf.DUMMYFUNCTION("""COMPUTED_VALUE"""),"Lukáš Viktora")</f>
        <v>Lukáš Viktora</v>
      </c>
      <c r="BO66" s="174"/>
      <c r="BP66" s="175"/>
      <c r="BQ66" s="174"/>
      <c r="BR66" s="175"/>
      <c r="BS66" s="174"/>
      <c r="BT66" s="175"/>
      <c r="BU66" s="174"/>
      <c r="BV66" s="175"/>
      <c r="BW66" s="174"/>
      <c r="BX66" s="175"/>
      <c r="BY66" s="174"/>
      <c r="BZ66" s="175"/>
      <c r="CA66" s="174"/>
      <c r="CB66" s="175"/>
      <c r="CC66" s="174"/>
      <c r="CD66" s="175"/>
      <c r="CE66" s="174"/>
      <c r="CF66" s="175"/>
      <c r="CG66" s="174"/>
      <c r="CH66" s="175"/>
      <c r="CI66" s="174"/>
      <c r="CJ66" s="175"/>
      <c r="CK66" s="174"/>
      <c r="CL66" s="175"/>
      <c r="CM66" s="174"/>
      <c r="CN66" s="175"/>
      <c r="CO66" s="174"/>
      <c r="CP66" s="175"/>
      <c r="CQ66" s="174"/>
      <c r="CR66" s="175"/>
      <c r="CS66" s="174"/>
      <c r="CT66" s="173"/>
      <c r="CU66" s="174"/>
      <c r="CV66" s="173"/>
      <c r="CW66" s="174"/>
      <c r="CX66" s="173"/>
      <c r="CY66" s="174"/>
      <c r="CZ66" s="173"/>
      <c r="DA66" s="174"/>
      <c r="DB66" s="173"/>
      <c r="DC66" s="174"/>
      <c r="DD66" s="173"/>
      <c r="DE66" s="174"/>
      <c r="DF66" s="173"/>
      <c r="DG66" s="174"/>
      <c r="DH66" s="173"/>
      <c r="DI66" s="174"/>
      <c r="DJ66" s="173"/>
      <c r="DK66" s="174"/>
      <c r="DL66" s="173"/>
      <c r="DM66" s="174"/>
      <c r="DN66" s="173"/>
      <c r="DO66" s="174"/>
      <c r="DP66" s="173"/>
      <c r="DQ66" s="174"/>
      <c r="DR66" s="173"/>
      <c r="DS66" s="174"/>
      <c r="DT66" s="173"/>
      <c r="DU66" s="174"/>
      <c r="DV66" s="173"/>
      <c r="DW66" s="174"/>
      <c r="DX66" s="173"/>
      <c r="DY66" s="158"/>
      <c r="DZ66" s="159" t="str">
        <f t="shared" si="30"/>
        <v>Lukáš Viktora</v>
      </c>
      <c r="EA66" s="202"/>
      <c r="EB66" s="203"/>
      <c r="EC66" s="202"/>
      <c r="ED66" s="203"/>
      <c r="EE66" s="202"/>
      <c r="EF66" s="203"/>
      <c r="EG66" s="202"/>
      <c r="EH66" s="203"/>
      <c r="EI66" s="202"/>
      <c r="EJ66" s="203"/>
      <c r="EK66" s="202"/>
      <c r="EL66" s="203"/>
      <c r="EM66" s="202"/>
      <c r="EN66" s="203"/>
      <c r="EO66" s="202"/>
      <c r="EP66" s="203"/>
      <c r="EQ66" s="202"/>
      <c r="ER66" s="203"/>
      <c r="ES66" s="202"/>
      <c r="ET66" s="203"/>
      <c r="EU66" s="202"/>
      <c r="EV66" s="203"/>
      <c r="EW66" s="202"/>
      <c r="EX66" s="203"/>
      <c r="EY66" s="202"/>
      <c r="EZ66" s="203"/>
      <c r="FA66" s="202"/>
      <c r="FB66" s="203"/>
      <c r="FC66" s="202"/>
      <c r="FD66" s="203"/>
      <c r="FE66" s="202"/>
      <c r="FF66" s="199"/>
      <c r="FG66" s="202"/>
      <c r="FH66" s="199"/>
      <c r="FI66" s="202"/>
      <c r="FJ66" s="199"/>
      <c r="FK66" s="202"/>
      <c r="FL66" s="199"/>
      <c r="FM66" s="202"/>
      <c r="FN66" s="199"/>
      <c r="FO66" s="202"/>
      <c r="FP66" s="199"/>
      <c r="FQ66" s="202"/>
      <c r="FR66" s="199"/>
      <c r="FS66" s="202"/>
      <c r="FT66" s="199"/>
      <c r="FU66" s="202"/>
      <c r="FV66" s="199"/>
      <c r="FW66" s="202"/>
      <c r="FX66" s="199"/>
      <c r="FY66" s="202"/>
      <c r="FZ66" s="199"/>
      <c r="GA66" s="202"/>
      <c r="GB66" s="199"/>
      <c r="GC66" s="202"/>
      <c r="GD66" s="199"/>
      <c r="GE66" s="202"/>
      <c r="GF66" s="199"/>
      <c r="GG66" s="202"/>
      <c r="GH66" s="199"/>
      <c r="GI66" s="202"/>
      <c r="GJ66" s="199"/>
      <c r="GK66" s="158"/>
      <c r="GL66" s="159" t="str">
        <f t="shared" si="31"/>
        <v>Lukáš Viktora</v>
      </c>
      <c r="GM66" s="202"/>
      <c r="GN66" s="203"/>
      <c r="GO66" s="202"/>
      <c r="GP66" s="203"/>
      <c r="GQ66" s="202"/>
      <c r="GR66" s="203"/>
      <c r="GS66" s="202"/>
      <c r="GT66" s="203"/>
      <c r="GU66" s="202"/>
      <c r="GV66" s="203"/>
      <c r="GW66" s="202"/>
      <c r="GX66" s="203"/>
      <c r="GY66" s="202"/>
      <c r="GZ66" s="203"/>
      <c r="HA66" s="202"/>
      <c r="HB66" s="203"/>
      <c r="HC66" s="202"/>
      <c r="HD66" s="203"/>
      <c r="HE66" s="202"/>
      <c r="HF66" s="203"/>
      <c r="HG66" s="202"/>
      <c r="HH66" s="203"/>
      <c r="HI66" s="202"/>
      <c r="HJ66" s="203"/>
      <c r="HK66" s="202"/>
      <c r="HL66" s="203"/>
      <c r="HM66" s="202"/>
      <c r="HN66" s="203"/>
      <c r="HO66" s="202"/>
      <c r="HP66" s="203"/>
      <c r="HQ66" s="202"/>
      <c r="HR66" s="199"/>
      <c r="HS66" s="202"/>
      <c r="HT66" s="199"/>
      <c r="HU66" s="202"/>
      <c r="HV66" s="199"/>
      <c r="HW66" s="202"/>
      <c r="HX66" s="199"/>
      <c r="HY66" s="202"/>
      <c r="HZ66" s="199"/>
      <c r="IA66" s="202"/>
      <c r="IB66" s="199"/>
      <c r="IC66" s="202"/>
      <c r="ID66" s="199"/>
      <c r="IE66" s="202"/>
      <c r="IF66" s="199"/>
      <c r="IG66" s="202"/>
      <c r="IH66" s="199"/>
      <c r="II66" s="202"/>
      <c r="IJ66" s="199"/>
      <c r="IK66" s="202"/>
      <c r="IL66" s="199"/>
      <c r="IM66" s="202"/>
      <c r="IN66" s="199"/>
      <c r="IO66" s="202"/>
      <c r="IP66" s="199"/>
      <c r="IQ66" s="202"/>
      <c r="IR66" s="199"/>
      <c r="IS66" s="202"/>
      <c r="IT66" s="199"/>
      <c r="IU66" s="202"/>
      <c r="IV66" s="199"/>
    </row>
    <row r="67">
      <c r="A67" s="214">
        <f>IFERROR(__xludf.DUMMYFUNCTION("""COMPUTED_VALUE"""),100.0)</f>
        <v>100</v>
      </c>
      <c r="B67" s="159" t="str">
        <f t="shared" si="28"/>
        <v>Jan Jakub Šmejkal</v>
      </c>
      <c r="C67" s="173">
        <f t="shared" ref="C67:BL67" si="58">BO67+EA67+GM67</f>
        <v>0</v>
      </c>
      <c r="D67" s="173">
        <f t="shared" si="58"/>
        <v>0</v>
      </c>
      <c r="E67" s="173">
        <f t="shared" si="58"/>
        <v>0</v>
      </c>
      <c r="F67" s="173">
        <f t="shared" si="58"/>
        <v>0</v>
      </c>
      <c r="G67" s="173">
        <f t="shared" si="58"/>
        <v>0</v>
      </c>
      <c r="H67" s="173">
        <f t="shared" si="58"/>
        <v>0</v>
      </c>
      <c r="I67" s="173">
        <f t="shared" si="58"/>
        <v>0</v>
      </c>
      <c r="J67" s="173">
        <f t="shared" si="58"/>
        <v>0</v>
      </c>
      <c r="K67" s="173">
        <f t="shared" si="58"/>
        <v>0</v>
      </c>
      <c r="L67" s="173">
        <f t="shared" si="58"/>
        <v>0</v>
      </c>
      <c r="M67" s="173">
        <f t="shared" si="58"/>
        <v>0</v>
      </c>
      <c r="N67" s="173">
        <f t="shared" si="58"/>
        <v>0</v>
      </c>
      <c r="O67" s="173">
        <f t="shared" si="58"/>
        <v>0</v>
      </c>
      <c r="P67" s="173">
        <f t="shared" si="58"/>
        <v>0</v>
      </c>
      <c r="Q67" s="173">
        <f t="shared" si="58"/>
        <v>0</v>
      </c>
      <c r="R67" s="173">
        <f t="shared" si="58"/>
        <v>0</v>
      </c>
      <c r="S67" s="173">
        <f t="shared" si="58"/>
        <v>0</v>
      </c>
      <c r="T67" s="173">
        <f t="shared" si="58"/>
        <v>0</v>
      </c>
      <c r="U67" s="173">
        <f t="shared" si="58"/>
        <v>0</v>
      </c>
      <c r="V67" s="173">
        <f t="shared" si="58"/>
        <v>0</v>
      </c>
      <c r="W67" s="173">
        <f t="shared" si="58"/>
        <v>0</v>
      </c>
      <c r="X67" s="173">
        <f t="shared" si="58"/>
        <v>0</v>
      </c>
      <c r="Y67" s="173">
        <f t="shared" si="58"/>
        <v>0</v>
      </c>
      <c r="Z67" s="173">
        <f t="shared" si="58"/>
        <v>0</v>
      </c>
      <c r="AA67" s="173">
        <f t="shared" si="58"/>
        <v>0</v>
      </c>
      <c r="AB67" s="173">
        <f t="shared" si="58"/>
        <v>0</v>
      </c>
      <c r="AC67" s="173">
        <f t="shared" si="58"/>
        <v>0</v>
      </c>
      <c r="AD67" s="173">
        <f t="shared" si="58"/>
        <v>0</v>
      </c>
      <c r="AE67" s="173">
        <f t="shared" si="58"/>
        <v>0</v>
      </c>
      <c r="AF67" s="173">
        <f t="shared" si="58"/>
        <v>0</v>
      </c>
      <c r="AG67" s="173">
        <f t="shared" si="58"/>
        <v>0</v>
      </c>
      <c r="AH67" s="173">
        <f t="shared" si="58"/>
        <v>0</v>
      </c>
      <c r="AI67" s="173">
        <f t="shared" si="58"/>
        <v>0</v>
      </c>
      <c r="AJ67" s="173">
        <f t="shared" si="58"/>
        <v>0</v>
      </c>
      <c r="AK67" s="173">
        <f t="shared" si="58"/>
        <v>0</v>
      </c>
      <c r="AL67" s="173">
        <f t="shared" si="58"/>
        <v>0</v>
      </c>
      <c r="AM67" s="173">
        <f t="shared" si="58"/>
        <v>0</v>
      </c>
      <c r="AN67" s="173">
        <f t="shared" si="58"/>
        <v>0</v>
      </c>
      <c r="AO67" s="173">
        <f t="shared" si="58"/>
        <v>0</v>
      </c>
      <c r="AP67" s="173">
        <f t="shared" si="58"/>
        <v>0</v>
      </c>
      <c r="AQ67" s="173">
        <f t="shared" si="58"/>
        <v>0</v>
      </c>
      <c r="AR67" s="173">
        <f t="shared" si="58"/>
        <v>0</v>
      </c>
      <c r="AS67" s="173">
        <f t="shared" si="58"/>
        <v>0</v>
      </c>
      <c r="AT67" s="173">
        <f t="shared" si="58"/>
        <v>0</v>
      </c>
      <c r="AU67" s="173">
        <f t="shared" si="58"/>
        <v>0</v>
      </c>
      <c r="AV67" s="173">
        <f t="shared" si="58"/>
        <v>0</v>
      </c>
      <c r="AW67" s="173">
        <f t="shared" si="58"/>
        <v>0</v>
      </c>
      <c r="AX67" s="173">
        <f t="shared" si="58"/>
        <v>0</v>
      </c>
      <c r="AY67" s="173">
        <f t="shared" si="58"/>
        <v>0</v>
      </c>
      <c r="AZ67" s="173">
        <f t="shared" si="58"/>
        <v>0</v>
      </c>
      <c r="BA67" s="173">
        <f t="shared" si="58"/>
        <v>0</v>
      </c>
      <c r="BB67" s="173">
        <f t="shared" si="58"/>
        <v>0</v>
      </c>
      <c r="BC67" s="173">
        <f t="shared" si="58"/>
        <v>0</v>
      </c>
      <c r="BD67" s="173">
        <f t="shared" si="58"/>
        <v>0</v>
      </c>
      <c r="BE67" s="173">
        <f t="shared" si="58"/>
        <v>0</v>
      </c>
      <c r="BF67" s="173">
        <f t="shared" si="58"/>
        <v>0</v>
      </c>
      <c r="BG67" s="173">
        <f t="shared" si="58"/>
        <v>0</v>
      </c>
      <c r="BH67" s="173">
        <f t="shared" si="58"/>
        <v>0</v>
      </c>
      <c r="BI67" s="173">
        <f t="shared" si="58"/>
        <v>0</v>
      </c>
      <c r="BJ67" s="173">
        <f t="shared" si="58"/>
        <v>0</v>
      </c>
      <c r="BK67" s="173">
        <f t="shared" si="58"/>
        <v>0</v>
      </c>
      <c r="BL67" s="173">
        <f t="shared" si="58"/>
        <v>0</v>
      </c>
      <c r="BM67" s="158"/>
      <c r="BN67" s="159" t="str">
        <f>IFERROR(__xludf.DUMMYFUNCTION("""COMPUTED_VALUE"""),"Jan Jakub Šmejkal")</f>
        <v>Jan Jakub Šmejkal</v>
      </c>
      <c r="BO67" s="174"/>
      <c r="BP67" s="175"/>
      <c r="BQ67" s="174"/>
      <c r="BR67" s="175"/>
      <c r="BS67" s="174"/>
      <c r="BT67" s="175"/>
      <c r="BU67" s="174"/>
      <c r="BV67" s="175"/>
      <c r="BW67" s="174"/>
      <c r="BX67" s="175"/>
      <c r="BY67" s="174"/>
      <c r="BZ67" s="175"/>
      <c r="CA67" s="174"/>
      <c r="CB67" s="175"/>
      <c r="CC67" s="174"/>
      <c r="CD67" s="175"/>
      <c r="CE67" s="174"/>
      <c r="CF67" s="175"/>
      <c r="CG67" s="174"/>
      <c r="CH67" s="175"/>
      <c r="CI67" s="174"/>
      <c r="CJ67" s="175"/>
      <c r="CK67" s="174"/>
      <c r="CL67" s="175"/>
      <c r="CM67" s="174"/>
      <c r="CN67" s="175"/>
      <c r="CO67" s="174"/>
      <c r="CP67" s="175"/>
      <c r="CQ67" s="174"/>
      <c r="CR67" s="175"/>
      <c r="CS67" s="174"/>
      <c r="CT67" s="173"/>
      <c r="CU67" s="174"/>
      <c r="CV67" s="173"/>
      <c r="CW67" s="174"/>
      <c r="CX67" s="173"/>
      <c r="CY67" s="174"/>
      <c r="CZ67" s="173"/>
      <c r="DA67" s="174"/>
      <c r="DB67" s="173"/>
      <c r="DC67" s="174"/>
      <c r="DD67" s="173"/>
      <c r="DE67" s="174"/>
      <c r="DF67" s="173"/>
      <c r="DG67" s="174"/>
      <c r="DH67" s="173"/>
      <c r="DI67" s="174"/>
      <c r="DJ67" s="173"/>
      <c r="DK67" s="174"/>
      <c r="DL67" s="173"/>
      <c r="DM67" s="174"/>
      <c r="DN67" s="173"/>
      <c r="DO67" s="174"/>
      <c r="DP67" s="173"/>
      <c r="DQ67" s="174"/>
      <c r="DR67" s="173"/>
      <c r="DS67" s="174"/>
      <c r="DT67" s="173"/>
      <c r="DU67" s="174"/>
      <c r="DV67" s="173"/>
      <c r="DW67" s="174"/>
      <c r="DX67" s="173"/>
      <c r="DY67" s="158"/>
      <c r="DZ67" s="159" t="str">
        <f t="shared" si="30"/>
        <v>Jan Jakub Šmejkal</v>
      </c>
      <c r="EA67" s="202"/>
      <c r="EB67" s="203"/>
      <c r="EC67" s="202"/>
      <c r="ED67" s="203"/>
      <c r="EE67" s="202"/>
      <c r="EF67" s="203"/>
      <c r="EG67" s="202"/>
      <c r="EH67" s="203"/>
      <c r="EI67" s="202"/>
      <c r="EJ67" s="203"/>
      <c r="EK67" s="202"/>
      <c r="EL67" s="203"/>
      <c r="EM67" s="202"/>
      <c r="EN67" s="203"/>
      <c r="EO67" s="202"/>
      <c r="EP67" s="203"/>
      <c r="EQ67" s="202"/>
      <c r="ER67" s="203"/>
      <c r="ES67" s="202"/>
      <c r="ET67" s="203"/>
      <c r="EU67" s="202"/>
      <c r="EV67" s="203"/>
      <c r="EW67" s="202"/>
      <c r="EX67" s="203"/>
      <c r="EY67" s="202"/>
      <c r="EZ67" s="203"/>
      <c r="FA67" s="202"/>
      <c r="FB67" s="203"/>
      <c r="FC67" s="202"/>
      <c r="FD67" s="203"/>
      <c r="FE67" s="202"/>
      <c r="FF67" s="199"/>
      <c r="FG67" s="202"/>
      <c r="FH67" s="199"/>
      <c r="FI67" s="202"/>
      <c r="FJ67" s="199"/>
      <c r="FK67" s="202"/>
      <c r="FL67" s="199"/>
      <c r="FM67" s="202"/>
      <c r="FN67" s="199"/>
      <c r="FO67" s="202"/>
      <c r="FP67" s="199"/>
      <c r="FQ67" s="202"/>
      <c r="FR67" s="199"/>
      <c r="FS67" s="202"/>
      <c r="FT67" s="199"/>
      <c r="FU67" s="202"/>
      <c r="FV67" s="199"/>
      <c r="FW67" s="202"/>
      <c r="FX67" s="199"/>
      <c r="FY67" s="202"/>
      <c r="FZ67" s="199"/>
      <c r="GA67" s="202"/>
      <c r="GB67" s="199"/>
      <c r="GC67" s="202"/>
      <c r="GD67" s="199"/>
      <c r="GE67" s="202"/>
      <c r="GF67" s="199"/>
      <c r="GG67" s="202"/>
      <c r="GH67" s="199"/>
      <c r="GI67" s="202"/>
      <c r="GJ67" s="199"/>
      <c r="GK67" s="158"/>
      <c r="GL67" s="159" t="str">
        <f t="shared" si="31"/>
        <v>Jan Jakub Šmejkal</v>
      </c>
      <c r="GM67" s="202"/>
      <c r="GN67" s="203"/>
      <c r="GO67" s="202"/>
      <c r="GP67" s="203"/>
      <c r="GQ67" s="202"/>
      <c r="GR67" s="203"/>
      <c r="GS67" s="202"/>
      <c r="GT67" s="203"/>
      <c r="GU67" s="202"/>
      <c r="GV67" s="203"/>
      <c r="GW67" s="202"/>
      <c r="GX67" s="203"/>
      <c r="GY67" s="202"/>
      <c r="GZ67" s="203"/>
      <c r="HA67" s="202"/>
      <c r="HB67" s="203"/>
      <c r="HC67" s="202"/>
      <c r="HD67" s="203"/>
      <c r="HE67" s="202"/>
      <c r="HF67" s="203"/>
      <c r="HG67" s="202"/>
      <c r="HH67" s="203"/>
      <c r="HI67" s="202"/>
      <c r="HJ67" s="203"/>
      <c r="HK67" s="202"/>
      <c r="HL67" s="203"/>
      <c r="HM67" s="202"/>
      <c r="HN67" s="203"/>
      <c r="HO67" s="202"/>
      <c r="HP67" s="203"/>
      <c r="HQ67" s="202"/>
      <c r="HR67" s="199"/>
      <c r="HS67" s="202"/>
      <c r="HT67" s="199"/>
      <c r="HU67" s="202"/>
      <c r="HV67" s="199"/>
      <c r="HW67" s="202"/>
      <c r="HX67" s="199"/>
      <c r="HY67" s="202"/>
      <c r="HZ67" s="199"/>
      <c r="IA67" s="202"/>
      <c r="IB67" s="199"/>
      <c r="IC67" s="202"/>
      <c r="ID67" s="199"/>
      <c r="IE67" s="202"/>
      <c r="IF67" s="199"/>
      <c r="IG67" s="202"/>
      <c r="IH67" s="199"/>
      <c r="II67" s="202"/>
      <c r="IJ67" s="199"/>
      <c r="IK67" s="202"/>
      <c r="IL67" s="199"/>
      <c r="IM67" s="202"/>
      <c r="IN67" s="199"/>
      <c r="IO67" s="202"/>
      <c r="IP67" s="199"/>
      <c r="IQ67" s="202"/>
      <c r="IR67" s="199"/>
      <c r="IS67" s="202"/>
      <c r="IT67" s="199"/>
      <c r="IU67" s="202"/>
      <c r="IV67" s="199"/>
    </row>
    <row r="68">
      <c r="A68" s="214">
        <f>IFERROR(__xludf.DUMMYFUNCTION("""COMPUTED_VALUE"""),100.0)</f>
        <v>100</v>
      </c>
      <c r="B68" s="159" t="str">
        <f t="shared" si="28"/>
        <v>Miroslav Majtán</v>
      </c>
      <c r="C68" s="173">
        <f t="shared" ref="C68:BL68" si="59">BO68+EA68+GM68</f>
        <v>0</v>
      </c>
      <c r="D68" s="173">
        <f t="shared" si="59"/>
        <v>0</v>
      </c>
      <c r="E68" s="173">
        <f t="shared" si="59"/>
        <v>0</v>
      </c>
      <c r="F68" s="173">
        <f t="shared" si="59"/>
        <v>0</v>
      </c>
      <c r="G68" s="173">
        <f t="shared" si="59"/>
        <v>0</v>
      </c>
      <c r="H68" s="173">
        <f t="shared" si="59"/>
        <v>0</v>
      </c>
      <c r="I68" s="173">
        <f t="shared" si="59"/>
        <v>0</v>
      </c>
      <c r="J68" s="173">
        <f t="shared" si="59"/>
        <v>0</v>
      </c>
      <c r="K68" s="173">
        <f t="shared" si="59"/>
        <v>0</v>
      </c>
      <c r="L68" s="173">
        <f t="shared" si="59"/>
        <v>0</v>
      </c>
      <c r="M68" s="173">
        <f t="shared" si="59"/>
        <v>0</v>
      </c>
      <c r="N68" s="173">
        <f t="shared" si="59"/>
        <v>0</v>
      </c>
      <c r="O68" s="173">
        <f t="shared" si="59"/>
        <v>0</v>
      </c>
      <c r="P68" s="173">
        <f t="shared" si="59"/>
        <v>0</v>
      </c>
      <c r="Q68" s="173">
        <f t="shared" si="59"/>
        <v>0</v>
      </c>
      <c r="R68" s="173">
        <f t="shared" si="59"/>
        <v>0</v>
      </c>
      <c r="S68" s="173">
        <f t="shared" si="59"/>
        <v>0</v>
      </c>
      <c r="T68" s="173">
        <f t="shared" si="59"/>
        <v>0</v>
      </c>
      <c r="U68" s="173">
        <f t="shared" si="59"/>
        <v>0</v>
      </c>
      <c r="V68" s="173">
        <f t="shared" si="59"/>
        <v>0</v>
      </c>
      <c r="W68" s="173">
        <f t="shared" si="59"/>
        <v>0</v>
      </c>
      <c r="X68" s="173">
        <f t="shared" si="59"/>
        <v>0</v>
      </c>
      <c r="Y68" s="173">
        <f t="shared" si="59"/>
        <v>0</v>
      </c>
      <c r="Z68" s="173">
        <f t="shared" si="59"/>
        <v>0</v>
      </c>
      <c r="AA68" s="173">
        <f t="shared" si="59"/>
        <v>0</v>
      </c>
      <c r="AB68" s="173">
        <f t="shared" si="59"/>
        <v>0</v>
      </c>
      <c r="AC68" s="173">
        <f t="shared" si="59"/>
        <v>0</v>
      </c>
      <c r="AD68" s="173">
        <f t="shared" si="59"/>
        <v>0</v>
      </c>
      <c r="AE68" s="173">
        <f t="shared" si="59"/>
        <v>0</v>
      </c>
      <c r="AF68" s="173">
        <f t="shared" si="59"/>
        <v>0</v>
      </c>
      <c r="AG68" s="173">
        <f t="shared" si="59"/>
        <v>0</v>
      </c>
      <c r="AH68" s="173">
        <f t="shared" si="59"/>
        <v>0</v>
      </c>
      <c r="AI68" s="173">
        <f t="shared" si="59"/>
        <v>0</v>
      </c>
      <c r="AJ68" s="173">
        <f t="shared" si="59"/>
        <v>0</v>
      </c>
      <c r="AK68" s="173">
        <f t="shared" si="59"/>
        <v>0</v>
      </c>
      <c r="AL68" s="173">
        <f t="shared" si="59"/>
        <v>0</v>
      </c>
      <c r="AM68" s="173">
        <f t="shared" si="59"/>
        <v>0</v>
      </c>
      <c r="AN68" s="173">
        <f t="shared" si="59"/>
        <v>0</v>
      </c>
      <c r="AO68" s="173">
        <f t="shared" si="59"/>
        <v>0</v>
      </c>
      <c r="AP68" s="173">
        <f t="shared" si="59"/>
        <v>0</v>
      </c>
      <c r="AQ68" s="173">
        <f t="shared" si="59"/>
        <v>0</v>
      </c>
      <c r="AR68" s="173">
        <f t="shared" si="59"/>
        <v>0</v>
      </c>
      <c r="AS68" s="173">
        <f t="shared" si="59"/>
        <v>0</v>
      </c>
      <c r="AT68" s="173">
        <f t="shared" si="59"/>
        <v>0</v>
      </c>
      <c r="AU68" s="173">
        <f t="shared" si="59"/>
        <v>0</v>
      </c>
      <c r="AV68" s="173">
        <f t="shared" si="59"/>
        <v>0</v>
      </c>
      <c r="AW68" s="173">
        <f t="shared" si="59"/>
        <v>0</v>
      </c>
      <c r="AX68" s="173">
        <f t="shared" si="59"/>
        <v>0</v>
      </c>
      <c r="AY68" s="173">
        <f t="shared" si="59"/>
        <v>0</v>
      </c>
      <c r="AZ68" s="173">
        <f t="shared" si="59"/>
        <v>0</v>
      </c>
      <c r="BA68" s="173">
        <f t="shared" si="59"/>
        <v>0</v>
      </c>
      <c r="BB68" s="173">
        <f t="shared" si="59"/>
        <v>0</v>
      </c>
      <c r="BC68" s="173">
        <f t="shared" si="59"/>
        <v>0</v>
      </c>
      <c r="BD68" s="173">
        <f t="shared" si="59"/>
        <v>0</v>
      </c>
      <c r="BE68" s="173">
        <f t="shared" si="59"/>
        <v>0</v>
      </c>
      <c r="BF68" s="173">
        <f t="shared" si="59"/>
        <v>0</v>
      </c>
      <c r="BG68" s="173">
        <f t="shared" si="59"/>
        <v>0</v>
      </c>
      <c r="BH68" s="173">
        <f t="shared" si="59"/>
        <v>0</v>
      </c>
      <c r="BI68" s="173">
        <f t="shared" si="59"/>
        <v>0</v>
      </c>
      <c r="BJ68" s="173">
        <f t="shared" si="59"/>
        <v>0</v>
      </c>
      <c r="BK68" s="173">
        <f t="shared" si="59"/>
        <v>0</v>
      </c>
      <c r="BL68" s="173">
        <f t="shared" si="59"/>
        <v>0</v>
      </c>
      <c r="BM68" s="158"/>
      <c r="BN68" s="159" t="str">
        <f>IFERROR(__xludf.DUMMYFUNCTION("""COMPUTED_VALUE"""),"Miroslav Majtán")</f>
        <v>Miroslav Majtán</v>
      </c>
      <c r="BO68" s="174"/>
      <c r="BP68" s="175"/>
      <c r="BQ68" s="174"/>
      <c r="BR68" s="175"/>
      <c r="BS68" s="174"/>
      <c r="BT68" s="175"/>
      <c r="BU68" s="174"/>
      <c r="BV68" s="175"/>
      <c r="BW68" s="174"/>
      <c r="BX68" s="175"/>
      <c r="BY68" s="174"/>
      <c r="BZ68" s="175"/>
      <c r="CA68" s="174"/>
      <c r="CB68" s="175"/>
      <c r="CC68" s="174"/>
      <c r="CD68" s="175"/>
      <c r="CE68" s="174"/>
      <c r="CF68" s="175"/>
      <c r="CG68" s="174"/>
      <c r="CH68" s="175"/>
      <c r="CI68" s="174"/>
      <c r="CJ68" s="175"/>
      <c r="CK68" s="174"/>
      <c r="CL68" s="175"/>
      <c r="CM68" s="174"/>
      <c r="CN68" s="175"/>
      <c r="CO68" s="174"/>
      <c r="CP68" s="175"/>
      <c r="CQ68" s="174"/>
      <c r="CR68" s="175"/>
      <c r="CS68" s="174"/>
      <c r="CT68" s="173"/>
      <c r="CU68" s="174"/>
      <c r="CV68" s="173"/>
      <c r="CW68" s="174"/>
      <c r="CX68" s="173"/>
      <c r="CY68" s="174"/>
      <c r="CZ68" s="173"/>
      <c r="DA68" s="174"/>
      <c r="DB68" s="173"/>
      <c r="DC68" s="174"/>
      <c r="DD68" s="173"/>
      <c r="DE68" s="174"/>
      <c r="DF68" s="173"/>
      <c r="DG68" s="174"/>
      <c r="DH68" s="173"/>
      <c r="DI68" s="174"/>
      <c r="DJ68" s="173"/>
      <c r="DK68" s="174"/>
      <c r="DL68" s="173"/>
      <c r="DM68" s="174"/>
      <c r="DN68" s="173"/>
      <c r="DO68" s="174"/>
      <c r="DP68" s="173"/>
      <c r="DQ68" s="174"/>
      <c r="DR68" s="173"/>
      <c r="DS68" s="174"/>
      <c r="DT68" s="173"/>
      <c r="DU68" s="174"/>
      <c r="DV68" s="173"/>
      <c r="DW68" s="174"/>
      <c r="DX68" s="173"/>
      <c r="DY68" s="158"/>
      <c r="DZ68" s="159" t="str">
        <f t="shared" si="30"/>
        <v>Miroslav Majtán</v>
      </c>
      <c r="EA68" s="202"/>
      <c r="EB68" s="203"/>
      <c r="EC68" s="202"/>
      <c r="ED68" s="203"/>
      <c r="EE68" s="202"/>
      <c r="EF68" s="203"/>
      <c r="EG68" s="202"/>
      <c r="EH68" s="203"/>
      <c r="EI68" s="202"/>
      <c r="EJ68" s="203"/>
      <c r="EK68" s="202"/>
      <c r="EL68" s="203"/>
      <c r="EM68" s="202"/>
      <c r="EN68" s="203"/>
      <c r="EO68" s="202"/>
      <c r="EP68" s="203"/>
      <c r="EQ68" s="202"/>
      <c r="ER68" s="203"/>
      <c r="ES68" s="202"/>
      <c r="ET68" s="203"/>
      <c r="EU68" s="202"/>
      <c r="EV68" s="203"/>
      <c r="EW68" s="202"/>
      <c r="EX68" s="203"/>
      <c r="EY68" s="202"/>
      <c r="EZ68" s="203"/>
      <c r="FA68" s="202"/>
      <c r="FB68" s="203"/>
      <c r="FC68" s="202"/>
      <c r="FD68" s="203"/>
      <c r="FE68" s="202"/>
      <c r="FF68" s="199"/>
      <c r="FG68" s="202"/>
      <c r="FH68" s="199"/>
      <c r="FI68" s="202"/>
      <c r="FJ68" s="199"/>
      <c r="FK68" s="202"/>
      <c r="FL68" s="199"/>
      <c r="FM68" s="202"/>
      <c r="FN68" s="199"/>
      <c r="FO68" s="202"/>
      <c r="FP68" s="199"/>
      <c r="FQ68" s="202"/>
      <c r="FR68" s="199"/>
      <c r="FS68" s="202"/>
      <c r="FT68" s="199"/>
      <c r="FU68" s="202"/>
      <c r="FV68" s="199"/>
      <c r="FW68" s="202"/>
      <c r="FX68" s="199"/>
      <c r="FY68" s="202"/>
      <c r="FZ68" s="199"/>
      <c r="GA68" s="202"/>
      <c r="GB68" s="199"/>
      <c r="GC68" s="202"/>
      <c r="GD68" s="199"/>
      <c r="GE68" s="202"/>
      <c r="GF68" s="199"/>
      <c r="GG68" s="202"/>
      <c r="GH68" s="199"/>
      <c r="GI68" s="202"/>
      <c r="GJ68" s="199"/>
      <c r="GK68" s="158"/>
      <c r="GL68" s="159" t="str">
        <f t="shared" si="31"/>
        <v>Miroslav Majtán</v>
      </c>
      <c r="GM68" s="202"/>
      <c r="GN68" s="203"/>
      <c r="GO68" s="202"/>
      <c r="GP68" s="203"/>
      <c r="GQ68" s="202"/>
      <c r="GR68" s="203"/>
      <c r="GS68" s="202"/>
      <c r="GT68" s="203"/>
      <c r="GU68" s="202"/>
      <c r="GV68" s="203"/>
      <c r="GW68" s="202"/>
      <c r="GX68" s="203"/>
      <c r="GY68" s="202"/>
      <c r="GZ68" s="203"/>
      <c r="HA68" s="202"/>
      <c r="HB68" s="203"/>
      <c r="HC68" s="202"/>
      <c r="HD68" s="203"/>
      <c r="HE68" s="202"/>
      <c r="HF68" s="203"/>
      <c r="HG68" s="202"/>
      <c r="HH68" s="203"/>
      <c r="HI68" s="202"/>
      <c r="HJ68" s="203"/>
      <c r="HK68" s="202"/>
      <c r="HL68" s="203"/>
      <c r="HM68" s="202"/>
      <c r="HN68" s="203"/>
      <c r="HO68" s="202"/>
      <c r="HP68" s="203"/>
      <c r="HQ68" s="202"/>
      <c r="HR68" s="199"/>
      <c r="HS68" s="202"/>
      <c r="HT68" s="199"/>
      <c r="HU68" s="202"/>
      <c r="HV68" s="199"/>
      <c r="HW68" s="202"/>
      <c r="HX68" s="199"/>
      <c r="HY68" s="202"/>
      <c r="HZ68" s="199"/>
      <c r="IA68" s="202"/>
      <c r="IB68" s="199"/>
      <c r="IC68" s="202"/>
      <c r="ID68" s="199"/>
      <c r="IE68" s="202"/>
      <c r="IF68" s="199"/>
      <c r="IG68" s="202"/>
      <c r="IH68" s="199"/>
      <c r="II68" s="202"/>
      <c r="IJ68" s="199"/>
      <c r="IK68" s="202"/>
      <c r="IL68" s="199"/>
      <c r="IM68" s="202"/>
      <c r="IN68" s="199"/>
      <c r="IO68" s="202"/>
      <c r="IP68" s="199"/>
      <c r="IQ68" s="202"/>
      <c r="IR68" s="199"/>
      <c r="IS68" s="202"/>
      <c r="IT68" s="199"/>
      <c r="IU68" s="202"/>
      <c r="IV68" s="199"/>
    </row>
    <row r="69">
      <c r="A69" s="214">
        <f>IFERROR(__xludf.DUMMYFUNCTION("""COMPUTED_VALUE"""),100.0)</f>
        <v>100</v>
      </c>
      <c r="B69" s="159" t="str">
        <f t="shared" si="28"/>
        <v>Blanka Kouřimská</v>
      </c>
      <c r="C69" s="173">
        <f t="shared" ref="C69:BL69" si="60">BO69+EA69+GM69</f>
        <v>0</v>
      </c>
      <c r="D69" s="173">
        <f t="shared" si="60"/>
        <v>0</v>
      </c>
      <c r="E69" s="173">
        <f t="shared" si="60"/>
        <v>0</v>
      </c>
      <c r="F69" s="173">
        <f t="shared" si="60"/>
        <v>0</v>
      </c>
      <c r="G69" s="173">
        <f t="shared" si="60"/>
        <v>0</v>
      </c>
      <c r="H69" s="173">
        <f t="shared" si="60"/>
        <v>0</v>
      </c>
      <c r="I69" s="173">
        <f t="shared" si="60"/>
        <v>0</v>
      </c>
      <c r="J69" s="173">
        <f t="shared" si="60"/>
        <v>0</v>
      </c>
      <c r="K69" s="173">
        <f t="shared" si="60"/>
        <v>0</v>
      </c>
      <c r="L69" s="173">
        <f t="shared" si="60"/>
        <v>0</v>
      </c>
      <c r="M69" s="173">
        <f t="shared" si="60"/>
        <v>0</v>
      </c>
      <c r="N69" s="173">
        <f t="shared" si="60"/>
        <v>0</v>
      </c>
      <c r="O69" s="173">
        <f t="shared" si="60"/>
        <v>0</v>
      </c>
      <c r="P69" s="173">
        <f t="shared" si="60"/>
        <v>0</v>
      </c>
      <c r="Q69" s="173">
        <f t="shared" si="60"/>
        <v>0</v>
      </c>
      <c r="R69" s="173">
        <f t="shared" si="60"/>
        <v>0</v>
      </c>
      <c r="S69" s="173">
        <f t="shared" si="60"/>
        <v>0</v>
      </c>
      <c r="T69" s="173">
        <f t="shared" si="60"/>
        <v>0</v>
      </c>
      <c r="U69" s="173">
        <f t="shared" si="60"/>
        <v>0</v>
      </c>
      <c r="V69" s="173">
        <f t="shared" si="60"/>
        <v>0</v>
      </c>
      <c r="W69" s="173">
        <f t="shared" si="60"/>
        <v>0</v>
      </c>
      <c r="X69" s="173">
        <f t="shared" si="60"/>
        <v>0</v>
      </c>
      <c r="Y69" s="173">
        <f t="shared" si="60"/>
        <v>0</v>
      </c>
      <c r="Z69" s="173">
        <f t="shared" si="60"/>
        <v>0</v>
      </c>
      <c r="AA69" s="173">
        <f t="shared" si="60"/>
        <v>0</v>
      </c>
      <c r="AB69" s="173">
        <f t="shared" si="60"/>
        <v>0</v>
      </c>
      <c r="AC69" s="173">
        <f t="shared" si="60"/>
        <v>0</v>
      </c>
      <c r="AD69" s="173">
        <f t="shared" si="60"/>
        <v>0</v>
      </c>
      <c r="AE69" s="173">
        <f t="shared" si="60"/>
        <v>0</v>
      </c>
      <c r="AF69" s="173">
        <f t="shared" si="60"/>
        <v>0</v>
      </c>
      <c r="AG69" s="173">
        <f t="shared" si="60"/>
        <v>0</v>
      </c>
      <c r="AH69" s="173">
        <f t="shared" si="60"/>
        <v>0</v>
      </c>
      <c r="AI69" s="173">
        <f t="shared" si="60"/>
        <v>0</v>
      </c>
      <c r="AJ69" s="173">
        <f t="shared" si="60"/>
        <v>0</v>
      </c>
      <c r="AK69" s="173">
        <f t="shared" si="60"/>
        <v>0</v>
      </c>
      <c r="AL69" s="173">
        <f t="shared" si="60"/>
        <v>0</v>
      </c>
      <c r="AM69" s="173">
        <f t="shared" si="60"/>
        <v>0</v>
      </c>
      <c r="AN69" s="173">
        <f t="shared" si="60"/>
        <v>0</v>
      </c>
      <c r="AO69" s="173">
        <f t="shared" si="60"/>
        <v>0</v>
      </c>
      <c r="AP69" s="173">
        <f t="shared" si="60"/>
        <v>0</v>
      </c>
      <c r="AQ69" s="173">
        <f t="shared" si="60"/>
        <v>0</v>
      </c>
      <c r="AR69" s="173">
        <f t="shared" si="60"/>
        <v>0</v>
      </c>
      <c r="AS69" s="173">
        <f t="shared" si="60"/>
        <v>0</v>
      </c>
      <c r="AT69" s="173">
        <f t="shared" si="60"/>
        <v>0</v>
      </c>
      <c r="AU69" s="173">
        <f t="shared" si="60"/>
        <v>0</v>
      </c>
      <c r="AV69" s="173">
        <f t="shared" si="60"/>
        <v>0</v>
      </c>
      <c r="AW69" s="173">
        <f t="shared" si="60"/>
        <v>0</v>
      </c>
      <c r="AX69" s="173">
        <f t="shared" si="60"/>
        <v>0</v>
      </c>
      <c r="AY69" s="173">
        <f t="shared" si="60"/>
        <v>0</v>
      </c>
      <c r="AZ69" s="173">
        <f t="shared" si="60"/>
        <v>0</v>
      </c>
      <c r="BA69" s="173">
        <f t="shared" si="60"/>
        <v>0</v>
      </c>
      <c r="BB69" s="173">
        <f t="shared" si="60"/>
        <v>0</v>
      </c>
      <c r="BC69" s="173">
        <f t="shared" si="60"/>
        <v>0</v>
      </c>
      <c r="BD69" s="173">
        <f t="shared" si="60"/>
        <v>0</v>
      </c>
      <c r="BE69" s="173">
        <f t="shared" si="60"/>
        <v>0</v>
      </c>
      <c r="BF69" s="173">
        <f t="shared" si="60"/>
        <v>0</v>
      </c>
      <c r="BG69" s="173">
        <f t="shared" si="60"/>
        <v>0</v>
      </c>
      <c r="BH69" s="173">
        <f t="shared" si="60"/>
        <v>0</v>
      </c>
      <c r="BI69" s="173">
        <f t="shared" si="60"/>
        <v>0</v>
      </c>
      <c r="BJ69" s="173">
        <f t="shared" si="60"/>
        <v>0</v>
      </c>
      <c r="BK69" s="173">
        <f t="shared" si="60"/>
        <v>0</v>
      </c>
      <c r="BL69" s="173">
        <f t="shared" si="60"/>
        <v>0</v>
      </c>
      <c r="BM69" s="158"/>
      <c r="BN69" s="159" t="str">
        <f>IFERROR(__xludf.DUMMYFUNCTION("""COMPUTED_VALUE"""),"Blanka Kouřimská")</f>
        <v>Blanka Kouřimská</v>
      </c>
      <c r="BO69" s="174"/>
      <c r="BP69" s="175"/>
      <c r="BQ69" s="174"/>
      <c r="BR69" s="175"/>
      <c r="BS69" s="174"/>
      <c r="BT69" s="175"/>
      <c r="BU69" s="174"/>
      <c r="BV69" s="175"/>
      <c r="BW69" s="174"/>
      <c r="BX69" s="175"/>
      <c r="BY69" s="174"/>
      <c r="BZ69" s="175"/>
      <c r="CA69" s="174"/>
      <c r="CB69" s="175"/>
      <c r="CC69" s="174"/>
      <c r="CD69" s="175"/>
      <c r="CE69" s="174"/>
      <c r="CF69" s="175"/>
      <c r="CG69" s="174"/>
      <c r="CH69" s="175"/>
      <c r="CI69" s="174"/>
      <c r="CJ69" s="175"/>
      <c r="CK69" s="174"/>
      <c r="CL69" s="175"/>
      <c r="CM69" s="174"/>
      <c r="CN69" s="175"/>
      <c r="CO69" s="174"/>
      <c r="CP69" s="175"/>
      <c r="CQ69" s="174"/>
      <c r="CR69" s="175"/>
      <c r="CS69" s="174"/>
      <c r="CT69" s="173"/>
      <c r="CU69" s="174"/>
      <c r="CV69" s="173"/>
      <c r="CW69" s="174"/>
      <c r="CX69" s="173"/>
      <c r="CY69" s="174"/>
      <c r="CZ69" s="173"/>
      <c r="DA69" s="174"/>
      <c r="DB69" s="173"/>
      <c r="DC69" s="174"/>
      <c r="DD69" s="173"/>
      <c r="DE69" s="174"/>
      <c r="DF69" s="173"/>
      <c r="DG69" s="174"/>
      <c r="DH69" s="173"/>
      <c r="DI69" s="174"/>
      <c r="DJ69" s="173"/>
      <c r="DK69" s="174"/>
      <c r="DL69" s="173"/>
      <c r="DM69" s="174"/>
      <c r="DN69" s="173"/>
      <c r="DO69" s="174"/>
      <c r="DP69" s="173"/>
      <c r="DQ69" s="174"/>
      <c r="DR69" s="173"/>
      <c r="DS69" s="174"/>
      <c r="DT69" s="173"/>
      <c r="DU69" s="174"/>
      <c r="DV69" s="173"/>
      <c r="DW69" s="174"/>
      <c r="DX69" s="173"/>
      <c r="DY69" s="158"/>
      <c r="DZ69" s="159" t="str">
        <f t="shared" si="30"/>
        <v>Blanka Kouřimská</v>
      </c>
      <c r="EA69" s="202"/>
      <c r="EB69" s="203"/>
      <c r="EC69" s="202"/>
      <c r="ED69" s="203"/>
      <c r="EE69" s="202"/>
      <c r="EF69" s="203"/>
      <c r="EG69" s="202"/>
      <c r="EH69" s="203"/>
      <c r="EI69" s="202"/>
      <c r="EJ69" s="203"/>
      <c r="EK69" s="202"/>
      <c r="EL69" s="203"/>
      <c r="EM69" s="202"/>
      <c r="EN69" s="203"/>
      <c r="EO69" s="202"/>
      <c r="EP69" s="203"/>
      <c r="EQ69" s="202"/>
      <c r="ER69" s="203"/>
      <c r="ES69" s="202"/>
      <c r="ET69" s="203"/>
      <c r="EU69" s="202"/>
      <c r="EV69" s="203"/>
      <c r="EW69" s="202"/>
      <c r="EX69" s="203"/>
      <c r="EY69" s="202"/>
      <c r="EZ69" s="203"/>
      <c r="FA69" s="202"/>
      <c r="FB69" s="203"/>
      <c r="FC69" s="202"/>
      <c r="FD69" s="203"/>
      <c r="FE69" s="202"/>
      <c r="FF69" s="199"/>
      <c r="FG69" s="202"/>
      <c r="FH69" s="199"/>
      <c r="FI69" s="202"/>
      <c r="FJ69" s="199"/>
      <c r="FK69" s="202"/>
      <c r="FL69" s="199"/>
      <c r="FM69" s="202"/>
      <c r="FN69" s="199"/>
      <c r="FO69" s="202"/>
      <c r="FP69" s="199"/>
      <c r="FQ69" s="202"/>
      <c r="FR69" s="199"/>
      <c r="FS69" s="202"/>
      <c r="FT69" s="199"/>
      <c r="FU69" s="202"/>
      <c r="FV69" s="199"/>
      <c r="FW69" s="202"/>
      <c r="FX69" s="199"/>
      <c r="FY69" s="202"/>
      <c r="FZ69" s="199"/>
      <c r="GA69" s="202"/>
      <c r="GB69" s="199"/>
      <c r="GC69" s="202"/>
      <c r="GD69" s="199"/>
      <c r="GE69" s="202"/>
      <c r="GF69" s="199"/>
      <c r="GG69" s="202"/>
      <c r="GH69" s="199"/>
      <c r="GI69" s="202"/>
      <c r="GJ69" s="199"/>
      <c r="GK69" s="158"/>
      <c r="GL69" s="159" t="str">
        <f t="shared" si="31"/>
        <v>Blanka Kouřimská</v>
      </c>
      <c r="GM69" s="202"/>
      <c r="GN69" s="203"/>
      <c r="GO69" s="202"/>
      <c r="GP69" s="203"/>
      <c r="GQ69" s="202"/>
      <c r="GR69" s="203"/>
      <c r="GS69" s="202"/>
      <c r="GT69" s="203"/>
      <c r="GU69" s="202"/>
      <c r="GV69" s="203"/>
      <c r="GW69" s="202"/>
      <c r="GX69" s="203"/>
      <c r="GY69" s="202"/>
      <c r="GZ69" s="203"/>
      <c r="HA69" s="202"/>
      <c r="HB69" s="203"/>
      <c r="HC69" s="202"/>
      <c r="HD69" s="203"/>
      <c r="HE69" s="202"/>
      <c r="HF69" s="203"/>
      <c r="HG69" s="202"/>
      <c r="HH69" s="203"/>
      <c r="HI69" s="202"/>
      <c r="HJ69" s="203"/>
      <c r="HK69" s="202"/>
      <c r="HL69" s="203"/>
      <c r="HM69" s="202"/>
      <c r="HN69" s="203"/>
      <c r="HO69" s="202"/>
      <c r="HP69" s="203"/>
      <c r="HQ69" s="202"/>
      <c r="HR69" s="199"/>
      <c r="HS69" s="202"/>
      <c r="HT69" s="199"/>
      <c r="HU69" s="202"/>
      <c r="HV69" s="199"/>
      <c r="HW69" s="202"/>
      <c r="HX69" s="199"/>
      <c r="HY69" s="202"/>
      <c r="HZ69" s="199"/>
      <c r="IA69" s="202"/>
      <c r="IB69" s="199"/>
      <c r="IC69" s="202"/>
      <c r="ID69" s="199"/>
      <c r="IE69" s="202"/>
      <c r="IF69" s="199"/>
      <c r="IG69" s="202"/>
      <c r="IH69" s="199"/>
      <c r="II69" s="202"/>
      <c r="IJ69" s="199"/>
      <c r="IK69" s="202"/>
      <c r="IL69" s="199"/>
      <c r="IM69" s="202"/>
      <c r="IN69" s="199"/>
      <c r="IO69" s="202"/>
      <c r="IP69" s="199"/>
      <c r="IQ69" s="202"/>
      <c r="IR69" s="199"/>
      <c r="IS69" s="202"/>
      <c r="IT69" s="199"/>
      <c r="IU69" s="202"/>
      <c r="IV69" s="199"/>
    </row>
    <row r="70">
      <c r="A70" s="214">
        <f>IFERROR(__xludf.DUMMYFUNCTION("""COMPUTED_VALUE"""),100.0)</f>
        <v>100</v>
      </c>
      <c r="B70" s="159" t="str">
        <f t="shared" si="28"/>
        <v>Vladimír Dudkin</v>
      </c>
      <c r="C70" s="173">
        <f t="shared" ref="C70:BL70" si="61">BO70+EA70+GM70</f>
        <v>0</v>
      </c>
      <c r="D70" s="173">
        <f t="shared" si="61"/>
        <v>0</v>
      </c>
      <c r="E70" s="173">
        <f t="shared" si="61"/>
        <v>0</v>
      </c>
      <c r="F70" s="173">
        <f t="shared" si="61"/>
        <v>0</v>
      </c>
      <c r="G70" s="173">
        <f t="shared" si="61"/>
        <v>0</v>
      </c>
      <c r="H70" s="173">
        <f t="shared" si="61"/>
        <v>0</v>
      </c>
      <c r="I70" s="173">
        <f t="shared" si="61"/>
        <v>0</v>
      </c>
      <c r="J70" s="173">
        <f t="shared" si="61"/>
        <v>0</v>
      </c>
      <c r="K70" s="173">
        <f t="shared" si="61"/>
        <v>0</v>
      </c>
      <c r="L70" s="173">
        <f t="shared" si="61"/>
        <v>0</v>
      </c>
      <c r="M70" s="173">
        <f t="shared" si="61"/>
        <v>0</v>
      </c>
      <c r="N70" s="173">
        <f t="shared" si="61"/>
        <v>0</v>
      </c>
      <c r="O70" s="173">
        <f t="shared" si="61"/>
        <v>0</v>
      </c>
      <c r="P70" s="173">
        <f t="shared" si="61"/>
        <v>0</v>
      </c>
      <c r="Q70" s="173">
        <f t="shared" si="61"/>
        <v>0</v>
      </c>
      <c r="R70" s="173">
        <f t="shared" si="61"/>
        <v>0</v>
      </c>
      <c r="S70" s="173">
        <f t="shared" si="61"/>
        <v>0</v>
      </c>
      <c r="T70" s="173">
        <f t="shared" si="61"/>
        <v>0</v>
      </c>
      <c r="U70" s="173">
        <f t="shared" si="61"/>
        <v>0</v>
      </c>
      <c r="V70" s="173">
        <f t="shared" si="61"/>
        <v>0</v>
      </c>
      <c r="W70" s="173">
        <f t="shared" si="61"/>
        <v>0</v>
      </c>
      <c r="X70" s="173">
        <f t="shared" si="61"/>
        <v>0</v>
      </c>
      <c r="Y70" s="173">
        <f t="shared" si="61"/>
        <v>0</v>
      </c>
      <c r="Z70" s="173">
        <f t="shared" si="61"/>
        <v>0</v>
      </c>
      <c r="AA70" s="173">
        <f t="shared" si="61"/>
        <v>0</v>
      </c>
      <c r="AB70" s="173">
        <f t="shared" si="61"/>
        <v>0</v>
      </c>
      <c r="AC70" s="173">
        <f t="shared" si="61"/>
        <v>0</v>
      </c>
      <c r="AD70" s="173">
        <f t="shared" si="61"/>
        <v>0</v>
      </c>
      <c r="AE70" s="173">
        <f t="shared" si="61"/>
        <v>0</v>
      </c>
      <c r="AF70" s="173">
        <f t="shared" si="61"/>
        <v>0</v>
      </c>
      <c r="AG70" s="173">
        <f t="shared" si="61"/>
        <v>0</v>
      </c>
      <c r="AH70" s="173">
        <f t="shared" si="61"/>
        <v>0</v>
      </c>
      <c r="AI70" s="173">
        <f t="shared" si="61"/>
        <v>0</v>
      </c>
      <c r="AJ70" s="173">
        <f t="shared" si="61"/>
        <v>0</v>
      </c>
      <c r="AK70" s="173">
        <f t="shared" si="61"/>
        <v>0</v>
      </c>
      <c r="AL70" s="173">
        <f t="shared" si="61"/>
        <v>0</v>
      </c>
      <c r="AM70" s="173">
        <f t="shared" si="61"/>
        <v>0</v>
      </c>
      <c r="AN70" s="173">
        <f t="shared" si="61"/>
        <v>0</v>
      </c>
      <c r="AO70" s="173">
        <f t="shared" si="61"/>
        <v>0</v>
      </c>
      <c r="AP70" s="173">
        <f t="shared" si="61"/>
        <v>0</v>
      </c>
      <c r="AQ70" s="173">
        <f t="shared" si="61"/>
        <v>0</v>
      </c>
      <c r="AR70" s="173">
        <f t="shared" si="61"/>
        <v>0</v>
      </c>
      <c r="AS70" s="173">
        <f t="shared" si="61"/>
        <v>0</v>
      </c>
      <c r="AT70" s="173">
        <f t="shared" si="61"/>
        <v>0</v>
      </c>
      <c r="AU70" s="173">
        <f t="shared" si="61"/>
        <v>0</v>
      </c>
      <c r="AV70" s="173">
        <f t="shared" si="61"/>
        <v>0</v>
      </c>
      <c r="AW70" s="173">
        <f t="shared" si="61"/>
        <v>0</v>
      </c>
      <c r="AX70" s="173">
        <f t="shared" si="61"/>
        <v>0</v>
      </c>
      <c r="AY70" s="173">
        <f t="shared" si="61"/>
        <v>0</v>
      </c>
      <c r="AZ70" s="173">
        <f t="shared" si="61"/>
        <v>0</v>
      </c>
      <c r="BA70" s="173">
        <f t="shared" si="61"/>
        <v>0</v>
      </c>
      <c r="BB70" s="173">
        <f t="shared" si="61"/>
        <v>0</v>
      </c>
      <c r="BC70" s="173">
        <f t="shared" si="61"/>
        <v>0</v>
      </c>
      <c r="BD70" s="173">
        <f t="shared" si="61"/>
        <v>0</v>
      </c>
      <c r="BE70" s="173">
        <f t="shared" si="61"/>
        <v>0</v>
      </c>
      <c r="BF70" s="173">
        <f t="shared" si="61"/>
        <v>0</v>
      </c>
      <c r="BG70" s="173">
        <f t="shared" si="61"/>
        <v>0</v>
      </c>
      <c r="BH70" s="173">
        <f t="shared" si="61"/>
        <v>0</v>
      </c>
      <c r="BI70" s="173">
        <f t="shared" si="61"/>
        <v>0</v>
      </c>
      <c r="BJ70" s="173">
        <f t="shared" si="61"/>
        <v>0</v>
      </c>
      <c r="BK70" s="173">
        <f t="shared" si="61"/>
        <v>0</v>
      </c>
      <c r="BL70" s="173">
        <f t="shared" si="61"/>
        <v>0</v>
      </c>
      <c r="BM70" s="158"/>
      <c r="BN70" s="159" t="str">
        <f>IFERROR(__xludf.DUMMYFUNCTION("""COMPUTED_VALUE"""),"Vladimír Dudkin")</f>
        <v>Vladimír Dudkin</v>
      </c>
      <c r="BO70" s="174"/>
      <c r="BP70" s="175"/>
      <c r="BQ70" s="174"/>
      <c r="BR70" s="175"/>
      <c r="BS70" s="174"/>
      <c r="BT70" s="175"/>
      <c r="BU70" s="174"/>
      <c r="BV70" s="175"/>
      <c r="BW70" s="174"/>
      <c r="BX70" s="175"/>
      <c r="BY70" s="174"/>
      <c r="BZ70" s="175"/>
      <c r="CA70" s="174"/>
      <c r="CB70" s="175"/>
      <c r="CC70" s="174"/>
      <c r="CD70" s="175"/>
      <c r="CE70" s="174"/>
      <c r="CF70" s="175"/>
      <c r="CG70" s="174"/>
      <c r="CH70" s="175"/>
      <c r="CI70" s="174"/>
      <c r="CJ70" s="175"/>
      <c r="CK70" s="174"/>
      <c r="CL70" s="175"/>
      <c r="CM70" s="174"/>
      <c r="CN70" s="175"/>
      <c r="CO70" s="174"/>
      <c r="CP70" s="175"/>
      <c r="CQ70" s="174"/>
      <c r="CR70" s="175"/>
      <c r="CS70" s="174"/>
      <c r="CT70" s="173"/>
      <c r="CU70" s="174"/>
      <c r="CV70" s="173"/>
      <c r="CW70" s="174"/>
      <c r="CX70" s="173"/>
      <c r="CY70" s="174"/>
      <c r="CZ70" s="173"/>
      <c r="DA70" s="174"/>
      <c r="DB70" s="173"/>
      <c r="DC70" s="174"/>
      <c r="DD70" s="173"/>
      <c r="DE70" s="174"/>
      <c r="DF70" s="173"/>
      <c r="DG70" s="174"/>
      <c r="DH70" s="173"/>
      <c r="DI70" s="174"/>
      <c r="DJ70" s="173"/>
      <c r="DK70" s="174"/>
      <c r="DL70" s="173"/>
      <c r="DM70" s="174"/>
      <c r="DN70" s="173"/>
      <c r="DO70" s="174"/>
      <c r="DP70" s="173"/>
      <c r="DQ70" s="174"/>
      <c r="DR70" s="173"/>
      <c r="DS70" s="174"/>
      <c r="DT70" s="173"/>
      <c r="DU70" s="174"/>
      <c r="DV70" s="173"/>
      <c r="DW70" s="174"/>
      <c r="DX70" s="173"/>
      <c r="DY70" s="158"/>
      <c r="DZ70" s="159" t="str">
        <f t="shared" si="30"/>
        <v>Vladimír Dudkin</v>
      </c>
      <c r="EA70" s="202"/>
      <c r="EB70" s="203"/>
      <c r="EC70" s="202"/>
      <c r="ED70" s="203"/>
      <c r="EE70" s="202"/>
      <c r="EF70" s="203"/>
      <c r="EG70" s="202"/>
      <c r="EH70" s="203"/>
      <c r="EI70" s="202"/>
      <c r="EJ70" s="203"/>
      <c r="EK70" s="202"/>
      <c r="EL70" s="203"/>
      <c r="EM70" s="202"/>
      <c r="EN70" s="203"/>
      <c r="EO70" s="202"/>
      <c r="EP70" s="203"/>
      <c r="EQ70" s="202"/>
      <c r="ER70" s="203"/>
      <c r="ES70" s="202"/>
      <c r="ET70" s="203"/>
      <c r="EU70" s="202"/>
      <c r="EV70" s="203"/>
      <c r="EW70" s="202"/>
      <c r="EX70" s="203"/>
      <c r="EY70" s="202"/>
      <c r="EZ70" s="203"/>
      <c r="FA70" s="202"/>
      <c r="FB70" s="203"/>
      <c r="FC70" s="202"/>
      <c r="FD70" s="203"/>
      <c r="FE70" s="202"/>
      <c r="FF70" s="199"/>
      <c r="FG70" s="202"/>
      <c r="FH70" s="199"/>
      <c r="FI70" s="202"/>
      <c r="FJ70" s="199"/>
      <c r="FK70" s="202"/>
      <c r="FL70" s="199"/>
      <c r="FM70" s="202"/>
      <c r="FN70" s="199"/>
      <c r="FO70" s="202"/>
      <c r="FP70" s="199"/>
      <c r="FQ70" s="202"/>
      <c r="FR70" s="199"/>
      <c r="FS70" s="202"/>
      <c r="FT70" s="199"/>
      <c r="FU70" s="202"/>
      <c r="FV70" s="199"/>
      <c r="FW70" s="202"/>
      <c r="FX70" s="199"/>
      <c r="FY70" s="202"/>
      <c r="FZ70" s="199"/>
      <c r="GA70" s="202"/>
      <c r="GB70" s="199"/>
      <c r="GC70" s="202"/>
      <c r="GD70" s="199"/>
      <c r="GE70" s="202"/>
      <c r="GF70" s="199"/>
      <c r="GG70" s="202"/>
      <c r="GH70" s="199"/>
      <c r="GI70" s="202"/>
      <c r="GJ70" s="199"/>
      <c r="GK70" s="158"/>
      <c r="GL70" s="159" t="str">
        <f t="shared" si="31"/>
        <v>Vladimír Dudkin</v>
      </c>
      <c r="GM70" s="202"/>
      <c r="GN70" s="203"/>
      <c r="GO70" s="202"/>
      <c r="GP70" s="203"/>
      <c r="GQ70" s="202"/>
      <c r="GR70" s="203"/>
      <c r="GS70" s="202"/>
      <c r="GT70" s="203"/>
      <c r="GU70" s="202"/>
      <c r="GV70" s="203"/>
      <c r="GW70" s="202"/>
      <c r="GX70" s="203"/>
      <c r="GY70" s="202"/>
      <c r="GZ70" s="203"/>
      <c r="HA70" s="202"/>
      <c r="HB70" s="203"/>
      <c r="HC70" s="202"/>
      <c r="HD70" s="203"/>
      <c r="HE70" s="202"/>
      <c r="HF70" s="203"/>
      <c r="HG70" s="202"/>
      <c r="HH70" s="203"/>
      <c r="HI70" s="202"/>
      <c r="HJ70" s="203"/>
      <c r="HK70" s="202"/>
      <c r="HL70" s="203"/>
      <c r="HM70" s="202"/>
      <c r="HN70" s="203"/>
      <c r="HO70" s="202"/>
      <c r="HP70" s="203"/>
      <c r="HQ70" s="202"/>
      <c r="HR70" s="199"/>
      <c r="HS70" s="202"/>
      <c r="HT70" s="199"/>
      <c r="HU70" s="202"/>
      <c r="HV70" s="199"/>
      <c r="HW70" s="202"/>
      <c r="HX70" s="199"/>
      <c r="HY70" s="202"/>
      <c r="HZ70" s="199"/>
      <c r="IA70" s="202"/>
      <c r="IB70" s="199"/>
      <c r="IC70" s="202"/>
      <c r="ID70" s="199"/>
      <c r="IE70" s="202"/>
      <c r="IF70" s="199"/>
      <c r="IG70" s="202"/>
      <c r="IH70" s="199"/>
      <c r="II70" s="202"/>
      <c r="IJ70" s="199"/>
      <c r="IK70" s="202"/>
      <c r="IL70" s="199"/>
      <c r="IM70" s="202"/>
      <c r="IN70" s="199"/>
      <c r="IO70" s="202"/>
      <c r="IP70" s="199"/>
      <c r="IQ70" s="202"/>
      <c r="IR70" s="199"/>
      <c r="IS70" s="202"/>
      <c r="IT70" s="199"/>
      <c r="IU70" s="202"/>
      <c r="IV70" s="199"/>
    </row>
    <row r="71">
      <c r="A71" s="214">
        <f>IFERROR(__xludf.DUMMYFUNCTION("""COMPUTED_VALUE"""),100.0)</f>
        <v>100</v>
      </c>
      <c r="B71" s="159" t="str">
        <f t="shared" si="28"/>
        <v>Jana Hofmanová</v>
      </c>
      <c r="C71" s="173">
        <f t="shared" ref="C71:BL71" si="62">BO71+EA71+GM71</f>
        <v>0</v>
      </c>
      <c r="D71" s="173">
        <f t="shared" si="62"/>
        <v>0</v>
      </c>
      <c r="E71" s="173">
        <f t="shared" si="62"/>
        <v>0</v>
      </c>
      <c r="F71" s="173">
        <f t="shared" si="62"/>
        <v>0</v>
      </c>
      <c r="G71" s="173">
        <f t="shared" si="62"/>
        <v>0</v>
      </c>
      <c r="H71" s="173">
        <f t="shared" si="62"/>
        <v>0</v>
      </c>
      <c r="I71" s="173">
        <f t="shared" si="62"/>
        <v>0</v>
      </c>
      <c r="J71" s="173">
        <f t="shared" si="62"/>
        <v>0</v>
      </c>
      <c r="K71" s="173">
        <f t="shared" si="62"/>
        <v>0</v>
      </c>
      <c r="L71" s="173">
        <f t="shared" si="62"/>
        <v>0</v>
      </c>
      <c r="M71" s="173">
        <f t="shared" si="62"/>
        <v>0</v>
      </c>
      <c r="N71" s="173">
        <f t="shared" si="62"/>
        <v>0</v>
      </c>
      <c r="O71" s="173">
        <f t="shared" si="62"/>
        <v>0</v>
      </c>
      <c r="P71" s="173">
        <f t="shared" si="62"/>
        <v>0</v>
      </c>
      <c r="Q71" s="173">
        <f t="shared" si="62"/>
        <v>0</v>
      </c>
      <c r="R71" s="173">
        <f t="shared" si="62"/>
        <v>0</v>
      </c>
      <c r="S71" s="173">
        <f t="shared" si="62"/>
        <v>0</v>
      </c>
      <c r="T71" s="173">
        <f t="shared" si="62"/>
        <v>0</v>
      </c>
      <c r="U71" s="173">
        <f t="shared" si="62"/>
        <v>0</v>
      </c>
      <c r="V71" s="173">
        <f t="shared" si="62"/>
        <v>0</v>
      </c>
      <c r="W71" s="173">
        <f t="shared" si="62"/>
        <v>0</v>
      </c>
      <c r="X71" s="173">
        <f t="shared" si="62"/>
        <v>0</v>
      </c>
      <c r="Y71" s="173">
        <f t="shared" si="62"/>
        <v>0</v>
      </c>
      <c r="Z71" s="173">
        <f t="shared" si="62"/>
        <v>0</v>
      </c>
      <c r="AA71" s="173">
        <f t="shared" si="62"/>
        <v>0</v>
      </c>
      <c r="AB71" s="173">
        <f t="shared" si="62"/>
        <v>0</v>
      </c>
      <c r="AC71" s="173">
        <f t="shared" si="62"/>
        <v>0</v>
      </c>
      <c r="AD71" s="173">
        <f t="shared" si="62"/>
        <v>0</v>
      </c>
      <c r="AE71" s="173">
        <f t="shared" si="62"/>
        <v>0</v>
      </c>
      <c r="AF71" s="173">
        <f t="shared" si="62"/>
        <v>0</v>
      </c>
      <c r="AG71" s="173">
        <f t="shared" si="62"/>
        <v>0</v>
      </c>
      <c r="AH71" s="173">
        <f t="shared" si="62"/>
        <v>0</v>
      </c>
      <c r="AI71" s="173">
        <f t="shared" si="62"/>
        <v>0</v>
      </c>
      <c r="AJ71" s="173">
        <f t="shared" si="62"/>
        <v>0</v>
      </c>
      <c r="AK71" s="173">
        <f t="shared" si="62"/>
        <v>0</v>
      </c>
      <c r="AL71" s="173">
        <f t="shared" si="62"/>
        <v>0</v>
      </c>
      <c r="AM71" s="173">
        <f t="shared" si="62"/>
        <v>0</v>
      </c>
      <c r="AN71" s="173">
        <f t="shared" si="62"/>
        <v>0</v>
      </c>
      <c r="AO71" s="173">
        <f t="shared" si="62"/>
        <v>0</v>
      </c>
      <c r="AP71" s="173">
        <f t="shared" si="62"/>
        <v>0</v>
      </c>
      <c r="AQ71" s="173">
        <f t="shared" si="62"/>
        <v>0</v>
      </c>
      <c r="AR71" s="173">
        <f t="shared" si="62"/>
        <v>0</v>
      </c>
      <c r="AS71" s="173">
        <f t="shared" si="62"/>
        <v>0</v>
      </c>
      <c r="AT71" s="173">
        <f t="shared" si="62"/>
        <v>0</v>
      </c>
      <c r="AU71" s="173">
        <f t="shared" si="62"/>
        <v>0</v>
      </c>
      <c r="AV71" s="173">
        <f t="shared" si="62"/>
        <v>0</v>
      </c>
      <c r="AW71" s="173">
        <f t="shared" si="62"/>
        <v>0</v>
      </c>
      <c r="AX71" s="173">
        <f t="shared" si="62"/>
        <v>0</v>
      </c>
      <c r="AY71" s="173">
        <f t="shared" si="62"/>
        <v>0</v>
      </c>
      <c r="AZ71" s="173">
        <f t="shared" si="62"/>
        <v>0</v>
      </c>
      <c r="BA71" s="173">
        <f t="shared" si="62"/>
        <v>0</v>
      </c>
      <c r="BB71" s="173">
        <f t="shared" si="62"/>
        <v>0</v>
      </c>
      <c r="BC71" s="173">
        <f t="shared" si="62"/>
        <v>0</v>
      </c>
      <c r="BD71" s="173">
        <f t="shared" si="62"/>
        <v>0</v>
      </c>
      <c r="BE71" s="173">
        <f t="shared" si="62"/>
        <v>0</v>
      </c>
      <c r="BF71" s="173">
        <f t="shared" si="62"/>
        <v>0</v>
      </c>
      <c r="BG71" s="173">
        <f t="shared" si="62"/>
        <v>0</v>
      </c>
      <c r="BH71" s="173">
        <f t="shared" si="62"/>
        <v>0</v>
      </c>
      <c r="BI71" s="173">
        <f t="shared" si="62"/>
        <v>0</v>
      </c>
      <c r="BJ71" s="173">
        <f t="shared" si="62"/>
        <v>0</v>
      </c>
      <c r="BK71" s="173">
        <f t="shared" si="62"/>
        <v>0</v>
      </c>
      <c r="BL71" s="173">
        <f t="shared" si="62"/>
        <v>0</v>
      </c>
      <c r="BM71" s="158"/>
      <c r="BN71" s="159" t="str">
        <f>IFERROR(__xludf.DUMMYFUNCTION("""COMPUTED_VALUE"""),"Jana Hofmanová")</f>
        <v>Jana Hofmanová</v>
      </c>
      <c r="BO71" s="174"/>
      <c r="BP71" s="175"/>
      <c r="BQ71" s="174"/>
      <c r="BR71" s="175"/>
      <c r="BS71" s="174"/>
      <c r="BT71" s="175"/>
      <c r="BU71" s="174"/>
      <c r="BV71" s="175"/>
      <c r="BW71" s="174"/>
      <c r="BX71" s="175"/>
      <c r="BY71" s="174"/>
      <c r="BZ71" s="175"/>
      <c r="CA71" s="174"/>
      <c r="CB71" s="175"/>
      <c r="CC71" s="174"/>
      <c r="CD71" s="175"/>
      <c r="CE71" s="174"/>
      <c r="CF71" s="175"/>
      <c r="CG71" s="174"/>
      <c r="CH71" s="175"/>
      <c r="CI71" s="174"/>
      <c r="CJ71" s="175"/>
      <c r="CK71" s="174"/>
      <c r="CL71" s="175"/>
      <c r="CM71" s="174"/>
      <c r="CN71" s="175"/>
      <c r="CO71" s="174"/>
      <c r="CP71" s="175"/>
      <c r="CQ71" s="174"/>
      <c r="CR71" s="175"/>
      <c r="CS71" s="174"/>
      <c r="CT71" s="173"/>
      <c r="CU71" s="174"/>
      <c r="CV71" s="173"/>
      <c r="CW71" s="174"/>
      <c r="CX71" s="173"/>
      <c r="CY71" s="174"/>
      <c r="CZ71" s="173"/>
      <c r="DA71" s="174"/>
      <c r="DB71" s="173"/>
      <c r="DC71" s="174"/>
      <c r="DD71" s="173"/>
      <c r="DE71" s="174"/>
      <c r="DF71" s="173"/>
      <c r="DG71" s="174"/>
      <c r="DH71" s="173"/>
      <c r="DI71" s="174"/>
      <c r="DJ71" s="173"/>
      <c r="DK71" s="174"/>
      <c r="DL71" s="173"/>
      <c r="DM71" s="174"/>
      <c r="DN71" s="173"/>
      <c r="DO71" s="174"/>
      <c r="DP71" s="173"/>
      <c r="DQ71" s="174"/>
      <c r="DR71" s="173"/>
      <c r="DS71" s="174"/>
      <c r="DT71" s="173"/>
      <c r="DU71" s="174"/>
      <c r="DV71" s="173"/>
      <c r="DW71" s="174"/>
      <c r="DX71" s="173"/>
      <c r="DY71" s="158"/>
      <c r="DZ71" s="159" t="str">
        <f t="shared" si="30"/>
        <v>Jana Hofmanová</v>
      </c>
      <c r="EA71" s="202"/>
      <c r="EB71" s="203"/>
      <c r="EC71" s="202"/>
      <c r="ED71" s="203"/>
      <c r="EE71" s="202"/>
      <c r="EF71" s="203"/>
      <c r="EG71" s="202"/>
      <c r="EH71" s="203"/>
      <c r="EI71" s="202"/>
      <c r="EJ71" s="203"/>
      <c r="EK71" s="202"/>
      <c r="EL71" s="203"/>
      <c r="EM71" s="202"/>
      <c r="EN71" s="203"/>
      <c r="EO71" s="202"/>
      <c r="EP71" s="203"/>
      <c r="EQ71" s="202"/>
      <c r="ER71" s="203"/>
      <c r="ES71" s="202"/>
      <c r="ET71" s="203"/>
      <c r="EU71" s="202"/>
      <c r="EV71" s="203"/>
      <c r="EW71" s="202"/>
      <c r="EX71" s="203"/>
      <c r="EY71" s="202"/>
      <c r="EZ71" s="203"/>
      <c r="FA71" s="202"/>
      <c r="FB71" s="203"/>
      <c r="FC71" s="202"/>
      <c r="FD71" s="203"/>
      <c r="FE71" s="202"/>
      <c r="FF71" s="199"/>
      <c r="FG71" s="202"/>
      <c r="FH71" s="199"/>
      <c r="FI71" s="202"/>
      <c r="FJ71" s="199"/>
      <c r="FK71" s="202"/>
      <c r="FL71" s="199"/>
      <c r="FM71" s="202"/>
      <c r="FN71" s="199"/>
      <c r="FO71" s="202"/>
      <c r="FP71" s="199"/>
      <c r="FQ71" s="202"/>
      <c r="FR71" s="199"/>
      <c r="FS71" s="202"/>
      <c r="FT71" s="199"/>
      <c r="FU71" s="202"/>
      <c r="FV71" s="199"/>
      <c r="FW71" s="202"/>
      <c r="FX71" s="199"/>
      <c r="FY71" s="202"/>
      <c r="FZ71" s="199"/>
      <c r="GA71" s="202"/>
      <c r="GB71" s="199"/>
      <c r="GC71" s="202"/>
      <c r="GD71" s="199"/>
      <c r="GE71" s="202"/>
      <c r="GF71" s="199"/>
      <c r="GG71" s="202"/>
      <c r="GH71" s="199"/>
      <c r="GI71" s="202"/>
      <c r="GJ71" s="199"/>
      <c r="GK71" s="158"/>
      <c r="GL71" s="159" t="str">
        <f t="shared" si="31"/>
        <v>Jana Hofmanová</v>
      </c>
      <c r="GM71" s="202"/>
      <c r="GN71" s="203"/>
      <c r="GO71" s="202"/>
      <c r="GP71" s="203"/>
      <c r="GQ71" s="202"/>
      <c r="GR71" s="203"/>
      <c r="GS71" s="202"/>
      <c r="GT71" s="203"/>
      <c r="GU71" s="202"/>
      <c r="GV71" s="203"/>
      <c r="GW71" s="202"/>
      <c r="GX71" s="203"/>
      <c r="GY71" s="202"/>
      <c r="GZ71" s="203"/>
      <c r="HA71" s="202"/>
      <c r="HB71" s="203"/>
      <c r="HC71" s="202"/>
      <c r="HD71" s="203"/>
      <c r="HE71" s="202"/>
      <c r="HF71" s="203"/>
      <c r="HG71" s="202"/>
      <c r="HH71" s="203"/>
      <c r="HI71" s="202"/>
      <c r="HJ71" s="203"/>
      <c r="HK71" s="202"/>
      <c r="HL71" s="203"/>
      <c r="HM71" s="202"/>
      <c r="HN71" s="203"/>
      <c r="HO71" s="202"/>
      <c r="HP71" s="203"/>
      <c r="HQ71" s="202"/>
      <c r="HR71" s="199"/>
      <c r="HS71" s="202"/>
      <c r="HT71" s="199"/>
      <c r="HU71" s="202"/>
      <c r="HV71" s="199"/>
      <c r="HW71" s="202"/>
      <c r="HX71" s="199"/>
      <c r="HY71" s="202"/>
      <c r="HZ71" s="199"/>
      <c r="IA71" s="202"/>
      <c r="IB71" s="199"/>
      <c r="IC71" s="202"/>
      <c r="ID71" s="199"/>
      <c r="IE71" s="202"/>
      <c r="IF71" s="199"/>
      <c r="IG71" s="202"/>
      <c r="IH71" s="199"/>
      <c r="II71" s="202"/>
      <c r="IJ71" s="199"/>
      <c r="IK71" s="202"/>
      <c r="IL71" s="199"/>
      <c r="IM71" s="202"/>
      <c r="IN71" s="199"/>
      <c r="IO71" s="202"/>
      <c r="IP71" s="199"/>
      <c r="IQ71" s="202"/>
      <c r="IR71" s="199"/>
      <c r="IS71" s="202"/>
      <c r="IT71" s="199"/>
      <c r="IU71" s="202"/>
      <c r="IV71" s="199"/>
    </row>
    <row r="72">
      <c r="A72" s="214">
        <f>IFERROR(__xludf.DUMMYFUNCTION("""COMPUTED_VALUE"""),100.0)</f>
        <v>100</v>
      </c>
      <c r="B72" s="159" t="str">
        <f t="shared" si="28"/>
        <v>Daniel Jaroš</v>
      </c>
      <c r="C72" s="173">
        <f t="shared" ref="C72:BL72" si="63">BO72+EA72+GM72</f>
        <v>0</v>
      </c>
      <c r="D72" s="173">
        <f t="shared" si="63"/>
        <v>0</v>
      </c>
      <c r="E72" s="173">
        <f t="shared" si="63"/>
        <v>0</v>
      </c>
      <c r="F72" s="173">
        <f t="shared" si="63"/>
        <v>0</v>
      </c>
      <c r="G72" s="173">
        <f t="shared" si="63"/>
        <v>0</v>
      </c>
      <c r="H72" s="173">
        <f t="shared" si="63"/>
        <v>0</v>
      </c>
      <c r="I72" s="173">
        <f t="shared" si="63"/>
        <v>0</v>
      </c>
      <c r="J72" s="173">
        <f t="shared" si="63"/>
        <v>0</v>
      </c>
      <c r="K72" s="173">
        <f t="shared" si="63"/>
        <v>0</v>
      </c>
      <c r="L72" s="173">
        <f t="shared" si="63"/>
        <v>0</v>
      </c>
      <c r="M72" s="173">
        <f t="shared" si="63"/>
        <v>0</v>
      </c>
      <c r="N72" s="173">
        <f t="shared" si="63"/>
        <v>0</v>
      </c>
      <c r="O72" s="173">
        <f t="shared" si="63"/>
        <v>0</v>
      </c>
      <c r="P72" s="173">
        <f t="shared" si="63"/>
        <v>0</v>
      </c>
      <c r="Q72" s="173">
        <f t="shared" si="63"/>
        <v>0</v>
      </c>
      <c r="R72" s="173">
        <f t="shared" si="63"/>
        <v>0</v>
      </c>
      <c r="S72" s="173">
        <f t="shared" si="63"/>
        <v>0</v>
      </c>
      <c r="T72" s="173">
        <f t="shared" si="63"/>
        <v>0</v>
      </c>
      <c r="U72" s="173">
        <f t="shared" si="63"/>
        <v>0</v>
      </c>
      <c r="V72" s="173">
        <f t="shared" si="63"/>
        <v>0</v>
      </c>
      <c r="W72" s="173">
        <f t="shared" si="63"/>
        <v>0</v>
      </c>
      <c r="X72" s="173">
        <f t="shared" si="63"/>
        <v>0</v>
      </c>
      <c r="Y72" s="173">
        <f t="shared" si="63"/>
        <v>0</v>
      </c>
      <c r="Z72" s="173">
        <f t="shared" si="63"/>
        <v>0</v>
      </c>
      <c r="AA72" s="173">
        <f t="shared" si="63"/>
        <v>0</v>
      </c>
      <c r="AB72" s="173">
        <f t="shared" si="63"/>
        <v>0</v>
      </c>
      <c r="AC72" s="173">
        <f t="shared" si="63"/>
        <v>0</v>
      </c>
      <c r="AD72" s="173">
        <f t="shared" si="63"/>
        <v>0</v>
      </c>
      <c r="AE72" s="173">
        <f t="shared" si="63"/>
        <v>0</v>
      </c>
      <c r="AF72" s="173">
        <f t="shared" si="63"/>
        <v>0</v>
      </c>
      <c r="AG72" s="173">
        <f t="shared" si="63"/>
        <v>0</v>
      </c>
      <c r="AH72" s="173">
        <f t="shared" si="63"/>
        <v>0</v>
      </c>
      <c r="AI72" s="173">
        <f t="shared" si="63"/>
        <v>0</v>
      </c>
      <c r="AJ72" s="173">
        <f t="shared" si="63"/>
        <v>0</v>
      </c>
      <c r="AK72" s="173">
        <f t="shared" si="63"/>
        <v>0</v>
      </c>
      <c r="AL72" s="173">
        <f t="shared" si="63"/>
        <v>0</v>
      </c>
      <c r="AM72" s="173">
        <f t="shared" si="63"/>
        <v>0</v>
      </c>
      <c r="AN72" s="173">
        <f t="shared" si="63"/>
        <v>0</v>
      </c>
      <c r="AO72" s="173">
        <f t="shared" si="63"/>
        <v>0</v>
      </c>
      <c r="AP72" s="173">
        <f t="shared" si="63"/>
        <v>0</v>
      </c>
      <c r="AQ72" s="173">
        <f t="shared" si="63"/>
        <v>0</v>
      </c>
      <c r="AR72" s="173">
        <f t="shared" si="63"/>
        <v>0</v>
      </c>
      <c r="AS72" s="173">
        <f t="shared" si="63"/>
        <v>0</v>
      </c>
      <c r="AT72" s="173">
        <f t="shared" si="63"/>
        <v>0</v>
      </c>
      <c r="AU72" s="173">
        <f t="shared" si="63"/>
        <v>0</v>
      </c>
      <c r="AV72" s="173">
        <f t="shared" si="63"/>
        <v>0</v>
      </c>
      <c r="AW72" s="173">
        <f t="shared" si="63"/>
        <v>0</v>
      </c>
      <c r="AX72" s="173">
        <f t="shared" si="63"/>
        <v>0</v>
      </c>
      <c r="AY72" s="173">
        <f t="shared" si="63"/>
        <v>0</v>
      </c>
      <c r="AZ72" s="173">
        <f t="shared" si="63"/>
        <v>0</v>
      </c>
      <c r="BA72" s="173">
        <f t="shared" si="63"/>
        <v>0</v>
      </c>
      <c r="BB72" s="173">
        <f t="shared" si="63"/>
        <v>0</v>
      </c>
      <c r="BC72" s="173">
        <f t="shared" si="63"/>
        <v>0</v>
      </c>
      <c r="BD72" s="173">
        <f t="shared" si="63"/>
        <v>0</v>
      </c>
      <c r="BE72" s="173">
        <f t="shared" si="63"/>
        <v>0</v>
      </c>
      <c r="BF72" s="173">
        <f t="shared" si="63"/>
        <v>0</v>
      </c>
      <c r="BG72" s="173">
        <f t="shared" si="63"/>
        <v>0</v>
      </c>
      <c r="BH72" s="173">
        <f t="shared" si="63"/>
        <v>0</v>
      </c>
      <c r="BI72" s="173">
        <f t="shared" si="63"/>
        <v>0</v>
      </c>
      <c r="BJ72" s="173">
        <f t="shared" si="63"/>
        <v>0</v>
      </c>
      <c r="BK72" s="173">
        <f t="shared" si="63"/>
        <v>0</v>
      </c>
      <c r="BL72" s="173">
        <f t="shared" si="63"/>
        <v>0</v>
      </c>
      <c r="BM72" s="158"/>
      <c r="BN72" s="159" t="str">
        <f>IFERROR(__xludf.DUMMYFUNCTION("""COMPUTED_VALUE"""),"Daniel Jaroš")</f>
        <v>Daniel Jaroš</v>
      </c>
      <c r="BO72" s="174"/>
      <c r="BP72" s="175"/>
      <c r="BQ72" s="174"/>
      <c r="BR72" s="175"/>
      <c r="BS72" s="174"/>
      <c r="BT72" s="175"/>
      <c r="BU72" s="174"/>
      <c r="BV72" s="175"/>
      <c r="BW72" s="174"/>
      <c r="BX72" s="175"/>
      <c r="BY72" s="174"/>
      <c r="BZ72" s="175"/>
      <c r="CA72" s="174"/>
      <c r="CB72" s="175"/>
      <c r="CC72" s="174"/>
      <c r="CD72" s="175"/>
      <c r="CE72" s="174"/>
      <c r="CF72" s="175"/>
      <c r="CG72" s="174"/>
      <c r="CH72" s="175"/>
      <c r="CI72" s="174"/>
      <c r="CJ72" s="175"/>
      <c r="CK72" s="174"/>
      <c r="CL72" s="175"/>
      <c r="CM72" s="174"/>
      <c r="CN72" s="175"/>
      <c r="CO72" s="174"/>
      <c r="CP72" s="175"/>
      <c r="CQ72" s="174"/>
      <c r="CR72" s="175"/>
      <c r="CS72" s="174"/>
      <c r="CT72" s="173"/>
      <c r="CU72" s="174"/>
      <c r="CV72" s="173"/>
      <c r="CW72" s="174"/>
      <c r="CX72" s="173"/>
      <c r="CY72" s="174"/>
      <c r="CZ72" s="173"/>
      <c r="DA72" s="174"/>
      <c r="DB72" s="173"/>
      <c r="DC72" s="174"/>
      <c r="DD72" s="173"/>
      <c r="DE72" s="174"/>
      <c r="DF72" s="173"/>
      <c r="DG72" s="174"/>
      <c r="DH72" s="173"/>
      <c r="DI72" s="174"/>
      <c r="DJ72" s="173"/>
      <c r="DK72" s="174"/>
      <c r="DL72" s="173"/>
      <c r="DM72" s="174"/>
      <c r="DN72" s="173"/>
      <c r="DO72" s="174"/>
      <c r="DP72" s="173"/>
      <c r="DQ72" s="174"/>
      <c r="DR72" s="173"/>
      <c r="DS72" s="174"/>
      <c r="DT72" s="173"/>
      <c r="DU72" s="174"/>
      <c r="DV72" s="173"/>
      <c r="DW72" s="174"/>
      <c r="DX72" s="173"/>
      <c r="DY72" s="158"/>
      <c r="DZ72" s="159" t="str">
        <f t="shared" si="30"/>
        <v>Daniel Jaroš</v>
      </c>
      <c r="EA72" s="202"/>
      <c r="EB72" s="203"/>
      <c r="EC72" s="202"/>
      <c r="ED72" s="203"/>
      <c r="EE72" s="202"/>
      <c r="EF72" s="203"/>
      <c r="EG72" s="202"/>
      <c r="EH72" s="203"/>
      <c r="EI72" s="202"/>
      <c r="EJ72" s="203"/>
      <c r="EK72" s="202"/>
      <c r="EL72" s="203"/>
      <c r="EM72" s="202"/>
      <c r="EN72" s="203"/>
      <c r="EO72" s="202"/>
      <c r="EP72" s="203"/>
      <c r="EQ72" s="202"/>
      <c r="ER72" s="203"/>
      <c r="ES72" s="202"/>
      <c r="ET72" s="203"/>
      <c r="EU72" s="202"/>
      <c r="EV72" s="203"/>
      <c r="EW72" s="202"/>
      <c r="EX72" s="203"/>
      <c r="EY72" s="202"/>
      <c r="EZ72" s="203"/>
      <c r="FA72" s="202"/>
      <c r="FB72" s="203"/>
      <c r="FC72" s="202"/>
      <c r="FD72" s="203"/>
      <c r="FE72" s="202"/>
      <c r="FF72" s="199"/>
      <c r="FG72" s="202"/>
      <c r="FH72" s="199"/>
      <c r="FI72" s="202"/>
      <c r="FJ72" s="199"/>
      <c r="FK72" s="202"/>
      <c r="FL72" s="199"/>
      <c r="FM72" s="202"/>
      <c r="FN72" s="199"/>
      <c r="FO72" s="202"/>
      <c r="FP72" s="199"/>
      <c r="FQ72" s="202"/>
      <c r="FR72" s="199"/>
      <c r="FS72" s="202"/>
      <c r="FT72" s="199"/>
      <c r="FU72" s="202"/>
      <c r="FV72" s="199"/>
      <c r="FW72" s="202"/>
      <c r="FX72" s="199"/>
      <c r="FY72" s="202"/>
      <c r="FZ72" s="199"/>
      <c r="GA72" s="202"/>
      <c r="GB72" s="199"/>
      <c r="GC72" s="202"/>
      <c r="GD72" s="199"/>
      <c r="GE72" s="202"/>
      <c r="GF72" s="199"/>
      <c r="GG72" s="202"/>
      <c r="GH72" s="199"/>
      <c r="GI72" s="202"/>
      <c r="GJ72" s="199"/>
      <c r="GK72" s="158"/>
      <c r="GL72" s="159" t="str">
        <f t="shared" si="31"/>
        <v>Daniel Jaroš</v>
      </c>
      <c r="GM72" s="202"/>
      <c r="GN72" s="203"/>
      <c r="GO72" s="202"/>
      <c r="GP72" s="203"/>
      <c r="GQ72" s="202"/>
      <c r="GR72" s="203"/>
      <c r="GS72" s="202"/>
      <c r="GT72" s="203"/>
      <c r="GU72" s="202"/>
      <c r="GV72" s="203"/>
      <c r="GW72" s="202"/>
      <c r="GX72" s="203"/>
      <c r="GY72" s="202"/>
      <c r="GZ72" s="203"/>
      <c r="HA72" s="202"/>
      <c r="HB72" s="203"/>
      <c r="HC72" s="202"/>
      <c r="HD72" s="203"/>
      <c r="HE72" s="202"/>
      <c r="HF72" s="203"/>
      <c r="HG72" s="202"/>
      <c r="HH72" s="203"/>
      <c r="HI72" s="202"/>
      <c r="HJ72" s="203"/>
      <c r="HK72" s="202"/>
      <c r="HL72" s="203"/>
      <c r="HM72" s="202"/>
      <c r="HN72" s="203"/>
      <c r="HO72" s="202"/>
      <c r="HP72" s="203"/>
      <c r="HQ72" s="202"/>
      <c r="HR72" s="199"/>
      <c r="HS72" s="202"/>
      <c r="HT72" s="199"/>
      <c r="HU72" s="202"/>
      <c r="HV72" s="199"/>
      <c r="HW72" s="202"/>
      <c r="HX72" s="199"/>
      <c r="HY72" s="202"/>
      <c r="HZ72" s="199"/>
      <c r="IA72" s="202"/>
      <c r="IB72" s="199"/>
      <c r="IC72" s="202"/>
      <c r="ID72" s="199"/>
      <c r="IE72" s="202"/>
      <c r="IF72" s="199"/>
      <c r="IG72" s="202"/>
      <c r="IH72" s="199"/>
      <c r="II72" s="202"/>
      <c r="IJ72" s="199"/>
      <c r="IK72" s="202"/>
      <c r="IL72" s="199"/>
      <c r="IM72" s="202"/>
      <c r="IN72" s="199"/>
      <c r="IO72" s="202"/>
      <c r="IP72" s="199"/>
      <c r="IQ72" s="202"/>
      <c r="IR72" s="199"/>
      <c r="IS72" s="202"/>
      <c r="IT72" s="199"/>
      <c r="IU72" s="202"/>
      <c r="IV72" s="199"/>
    </row>
    <row r="73">
      <c r="A73" s="214">
        <f>IFERROR(__xludf.DUMMYFUNCTION("""COMPUTED_VALUE"""),100.0)</f>
        <v>100</v>
      </c>
      <c r="B73" s="159" t="str">
        <f t="shared" si="28"/>
        <v>Vojtěch Sukdolák</v>
      </c>
      <c r="C73" s="173">
        <f t="shared" ref="C73:BL73" si="64">BO73+EA73+GM73</f>
        <v>0</v>
      </c>
      <c r="D73" s="173">
        <f t="shared" si="64"/>
        <v>0</v>
      </c>
      <c r="E73" s="173">
        <f t="shared" si="64"/>
        <v>0</v>
      </c>
      <c r="F73" s="173">
        <f t="shared" si="64"/>
        <v>0</v>
      </c>
      <c r="G73" s="173">
        <f t="shared" si="64"/>
        <v>0</v>
      </c>
      <c r="H73" s="173">
        <f t="shared" si="64"/>
        <v>0</v>
      </c>
      <c r="I73" s="173">
        <f t="shared" si="64"/>
        <v>0</v>
      </c>
      <c r="J73" s="173">
        <f t="shared" si="64"/>
        <v>0</v>
      </c>
      <c r="K73" s="173">
        <f t="shared" si="64"/>
        <v>0</v>
      </c>
      <c r="L73" s="173">
        <f t="shared" si="64"/>
        <v>0</v>
      </c>
      <c r="M73" s="173">
        <f t="shared" si="64"/>
        <v>0</v>
      </c>
      <c r="N73" s="173">
        <f t="shared" si="64"/>
        <v>0</v>
      </c>
      <c r="O73" s="173">
        <f t="shared" si="64"/>
        <v>0</v>
      </c>
      <c r="P73" s="173">
        <f t="shared" si="64"/>
        <v>0</v>
      </c>
      <c r="Q73" s="173">
        <f t="shared" si="64"/>
        <v>0</v>
      </c>
      <c r="R73" s="173">
        <f t="shared" si="64"/>
        <v>0</v>
      </c>
      <c r="S73" s="173">
        <f t="shared" si="64"/>
        <v>0</v>
      </c>
      <c r="T73" s="173">
        <f t="shared" si="64"/>
        <v>0</v>
      </c>
      <c r="U73" s="173">
        <f t="shared" si="64"/>
        <v>0</v>
      </c>
      <c r="V73" s="173">
        <f t="shared" si="64"/>
        <v>0</v>
      </c>
      <c r="W73" s="173">
        <f t="shared" si="64"/>
        <v>0</v>
      </c>
      <c r="X73" s="173">
        <f t="shared" si="64"/>
        <v>0</v>
      </c>
      <c r="Y73" s="173">
        <f t="shared" si="64"/>
        <v>0</v>
      </c>
      <c r="Z73" s="173">
        <f t="shared" si="64"/>
        <v>0</v>
      </c>
      <c r="AA73" s="173">
        <f t="shared" si="64"/>
        <v>0</v>
      </c>
      <c r="AB73" s="173">
        <f t="shared" si="64"/>
        <v>0</v>
      </c>
      <c r="AC73" s="173">
        <f t="shared" si="64"/>
        <v>0</v>
      </c>
      <c r="AD73" s="173">
        <f t="shared" si="64"/>
        <v>0</v>
      </c>
      <c r="AE73" s="173">
        <f t="shared" si="64"/>
        <v>0</v>
      </c>
      <c r="AF73" s="173">
        <f t="shared" si="64"/>
        <v>0</v>
      </c>
      <c r="AG73" s="173">
        <f t="shared" si="64"/>
        <v>0</v>
      </c>
      <c r="AH73" s="173">
        <f t="shared" si="64"/>
        <v>0</v>
      </c>
      <c r="AI73" s="173">
        <f t="shared" si="64"/>
        <v>0</v>
      </c>
      <c r="AJ73" s="173">
        <f t="shared" si="64"/>
        <v>0</v>
      </c>
      <c r="AK73" s="173">
        <f t="shared" si="64"/>
        <v>0</v>
      </c>
      <c r="AL73" s="173">
        <f t="shared" si="64"/>
        <v>0</v>
      </c>
      <c r="AM73" s="173">
        <f t="shared" si="64"/>
        <v>0</v>
      </c>
      <c r="AN73" s="173">
        <f t="shared" si="64"/>
        <v>0</v>
      </c>
      <c r="AO73" s="173">
        <f t="shared" si="64"/>
        <v>0</v>
      </c>
      <c r="AP73" s="173">
        <f t="shared" si="64"/>
        <v>0</v>
      </c>
      <c r="AQ73" s="173">
        <f t="shared" si="64"/>
        <v>0</v>
      </c>
      <c r="AR73" s="173">
        <f t="shared" si="64"/>
        <v>0</v>
      </c>
      <c r="AS73" s="173">
        <f t="shared" si="64"/>
        <v>0</v>
      </c>
      <c r="AT73" s="173">
        <f t="shared" si="64"/>
        <v>0</v>
      </c>
      <c r="AU73" s="173">
        <f t="shared" si="64"/>
        <v>0</v>
      </c>
      <c r="AV73" s="173">
        <f t="shared" si="64"/>
        <v>0</v>
      </c>
      <c r="AW73" s="173">
        <f t="shared" si="64"/>
        <v>0</v>
      </c>
      <c r="AX73" s="173">
        <f t="shared" si="64"/>
        <v>0</v>
      </c>
      <c r="AY73" s="173">
        <f t="shared" si="64"/>
        <v>0</v>
      </c>
      <c r="AZ73" s="173">
        <f t="shared" si="64"/>
        <v>0</v>
      </c>
      <c r="BA73" s="173">
        <f t="shared" si="64"/>
        <v>0</v>
      </c>
      <c r="BB73" s="173">
        <f t="shared" si="64"/>
        <v>0</v>
      </c>
      <c r="BC73" s="173">
        <f t="shared" si="64"/>
        <v>0</v>
      </c>
      <c r="BD73" s="173">
        <f t="shared" si="64"/>
        <v>0</v>
      </c>
      <c r="BE73" s="173">
        <f t="shared" si="64"/>
        <v>0</v>
      </c>
      <c r="BF73" s="173">
        <f t="shared" si="64"/>
        <v>0</v>
      </c>
      <c r="BG73" s="173">
        <f t="shared" si="64"/>
        <v>0</v>
      </c>
      <c r="BH73" s="173">
        <f t="shared" si="64"/>
        <v>0</v>
      </c>
      <c r="BI73" s="173">
        <f t="shared" si="64"/>
        <v>0</v>
      </c>
      <c r="BJ73" s="173">
        <f t="shared" si="64"/>
        <v>0</v>
      </c>
      <c r="BK73" s="173">
        <f t="shared" si="64"/>
        <v>0</v>
      </c>
      <c r="BL73" s="173">
        <f t="shared" si="64"/>
        <v>0</v>
      </c>
      <c r="BM73" s="158"/>
      <c r="BN73" s="159" t="str">
        <f>IFERROR(__xludf.DUMMYFUNCTION("""COMPUTED_VALUE"""),"Vojtěch Sukdolák")</f>
        <v>Vojtěch Sukdolák</v>
      </c>
      <c r="BO73" s="174"/>
      <c r="BP73" s="175"/>
      <c r="BQ73" s="174"/>
      <c r="BR73" s="175"/>
      <c r="BS73" s="174"/>
      <c r="BT73" s="175"/>
      <c r="BU73" s="174"/>
      <c r="BV73" s="175"/>
      <c r="BW73" s="174"/>
      <c r="BX73" s="175"/>
      <c r="BY73" s="174"/>
      <c r="BZ73" s="175"/>
      <c r="CA73" s="174"/>
      <c r="CB73" s="175"/>
      <c r="CC73" s="174"/>
      <c r="CD73" s="175"/>
      <c r="CE73" s="174"/>
      <c r="CF73" s="175"/>
      <c r="CG73" s="174"/>
      <c r="CH73" s="175"/>
      <c r="CI73" s="174"/>
      <c r="CJ73" s="175"/>
      <c r="CK73" s="174"/>
      <c r="CL73" s="175"/>
      <c r="CM73" s="174"/>
      <c r="CN73" s="175"/>
      <c r="CO73" s="174"/>
      <c r="CP73" s="175"/>
      <c r="CQ73" s="174"/>
      <c r="CR73" s="175"/>
      <c r="CS73" s="174"/>
      <c r="CT73" s="173"/>
      <c r="CU73" s="174"/>
      <c r="CV73" s="173"/>
      <c r="CW73" s="174"/>
      <c r="CX73" s="173"/>
      <c r="CY73" s="174"/>
      <c r="CZ73" s="173"/>
      <c r="DA73" s="174"/>
      <c r="DB73" s="173"/>
      <c r="DC73" s="174"/>
      <c r="DD73" s="173"/>
      <c r="DE73" s="174"/>
      <c r="DF73" s="173"/>
      <c r="DG73" s="174"/>
      <c r="DH73" s="173"/>
      <c r="DI73" s="174"/>
      <c r="DJ73" s="173"/>
      <c r="DK73" s="174"/>
      <c r="DL73" s="173"/>
      <c r="DM73" s="174"/>
      <c r="DN73" s="173"/>
      <c r="DO73" s="174"/>
      <c r="DP73" s="173"/>
      <c r="DQ73" s="174"/>
      <c r="DR73" s="173"/>
      <c r="DS73" s="174"/>
      <c r="DT73" s="173"/>
      <c r="DU73" s="174"/>
      <c r="DV73" s="173"/>
      <c r="DW73" s="174"/>
      <c r="DX73" s="173"/>
      <c r="DY73" s="158"/>
      <c r="DZ73" s="159" t="str">
        <f t="shared" si="30"/>
        <v>Vojtěch Sukdolák</v>
      </c>
      <c r="EA73" s="202"/>
      <c r="EB73" s="203"/>
      <c r="EC73" s="202"/>
      <c r="ED73" s="203"/>
      <c r="EE73" s="202"/>
      <c r="EF73" s="203"/>
      <c r="EG73" s="202"/>
      <c r="EH73" s="203"/>
      <c r="EI73" s="202"/>
      <c r="EJ73" s="203"/>
      <c r="EK73" s="202"/>
      <c r="EL73" s="203"/>
      <c r="EM73" s="202"/>
      <c r="EN73" s="203"/>
      <c r="EO73" s="202"/>
      <c r="EP73" s="203"/>
      <c r="EQ73" s="202"/>
      <c r="ER73" s="203"/>
      <c r="ES73" s="202"/>
      <c r="ET73" s="203"/>
      <c r="EU73" s="202"/>
      <c r="EV73" s="203"/>
      <c r="EW73" s="202"/>
      <c r="EX73" s="203"/>
      <c r="EY73" s="202"/>
      <c r="EZ73" s="203"/>
      <c r="FA73" s="202"/>
      <c r="FB73" s="203"/>
      <c r="FC73" s="202"/>
      <c r="FD73" s="203"/>
      <c r="FE73" s="202"/>
      <c r="FF73" s="199"/>
      <c r="FG73" s="202"/>
      <c r="FH73" s="199"/>
      <c r="FI73" s="202"/>
      <c r="FJ73" s="199"/>
      <c r="FK73" s="202"/>
      <c r="FL73" s="199"/>
      <c r="FM73" s="202"/>
      <c r="FN73" s="199"/>
      <c r="FO73" s="202"/>
      <c r="FP73" s="199"/>
      <c r="FQ73" s="202"/>
      <c r="FR73" s="199"/>
      <c r="FS73" s="202"/>
      <c r="FT73" s="199"/>
      <c r="FU73" s="202"/>
      <c r="FV73" s="199"/>
      <c r="FW73" s="202"/>
      <c r="FX73" s="199"/>
      <c r="FY73" s="202"/>
      <c r="FZ73" s="199"/>
      <c r="GA73" s="202"/>
      <c r="GB73" s="199"/>
      <c r="GC73" s="202"/>
      <c r="GD73" s="199"/>
      <c r="GE73" s="202"/>
      <c r="GF73" s="199"/>
      <c r="GG73" s="202"/>
      <c r="GH73" s="199"/>
      <c r="GI73" s="202"/>
      <c r="GJ73" s="199"/>
      <c r="GK73" s="158"/>
      <c r="GL73" s="159" t="str">
        <f t="shared" si="31"/>
        <v>Vojtěch Sukdolák</v>
      </c>
      <c r="GM73" s="202"/>
      <c r="GN73" s="203"/>
      <c r="GO73" s="202"/>
      <c r="GP73" s="203"/>
      <c r="GQ73" s="202"/>
      <c r="GR73" s="203"/>
      <c r="GS73" s="202"/>
      <c r="GT73" s="203"/>
      <c r="GU73" s="202"/>
      <c r="GV73" s="203"/>
      <c r="GW73" s="202"/>
      <c r="GX73" s="203"/>
      <c r="GY73" s="202"/>
      <c r="GZ73" s="203"/>
      <c r="HA73" s="202"/>
      <c r="HB73" s="203"/>
      <c r="HC73" s="202"/>
      <c r="HD73" s="203"/>
      <c r="HE73" s="202"/>
      <c r="HF73" s="203"/>
      <c r="HG73" s="202"/>
      <c r="HH73" s="203"/>
      <c r="HI73" s="202"/>
      <c r="HJ73" s="203"/>
      <c r="HK73" s="202"/>
      <c r="HL73" s="203"/>
      <c r="HM73" s="202"/>
      <c r="HN73" s="203"/>
      <c r="HO73" s="202"/>
      <c r="HP73" s="203"/>
      <c r="HQ73" s="202"/>
      <c r="HR73" s="199"/>
      <c r="HS73" s="202"/>
      <c r="HT73" s="199"/>
      <c r="HU73" s="202"/>
      <c r="HV73" s="199"/>
      <c r="HW73" s="202"/>
      <c r="HX73" s="199"/>
      <c r="HY73" s="202"/>
      <c r="HZ73" s="199"/>
      <c r="IA73" s="202"/>
      <c r="IB73" s="199"/>
      <c r="IC73" s="202"/>
      <c r="ID73" s="199"/>
      <c r="IE73" s="202"/>
      <c r="IF73" s="199"/>
      <c r="IG73" s="202"/>
      <c r="IH73" s="199"/>
      <c r="II73" s="202"/>
      <c r="IJ73" s="199"/>
      <c r="IK73" s="202"/>
      <c r="IL73" s="199"/>
      <c r="IM73" s="202"/>
      <c r="IN73" s="199"/>
      <c r="IO73" s="202"/>
      <c r="IP73" s="199"/>
      <c r="IQ73" s="202"/>
      <c r="IR73" s="199"/>
      <c r="IS73" s="202"/>
      <c r="IT73" s="199"/>
      <c r="IU73" s="202"/>
      <c r="IV73" s="199"/>
    </row>
    <row r="74">
      <c r="A74" s="214">
        <f>IFERROR(__xludf.DUMMYFUNCTION("""COMPUTED_VALUE"""),100.0)</f>
        <v>100</v>
      </c>
      <c r="B74" s="159" t="str">
        <f t="shared" si="28"/>
        <v>Vít Káš</v>
      </c>
      <c r="C74" s="173">
        <f t="shared" ref="C74:BL74" si="65">BO74+EA74+GM74</f>
        <v>0</v>
      </c>
      <c r="D74" s="173">
        <f t="shared" si="65"/>
        <v>0</v>
      </c>
      <c r="E74" s="173">
        <f t="shared" si="65"/>
        <v>0</v>
      </c>
      <c r="F74" s="173">
        <f t="shared" si="65"/>
        <v>0</v>
      </c>
      <c r="G74" s="173">
        <f t="shared" si="65"/>
        <v>0</v>
      </c>
      <c r="H74" s="173">
        <f t="shared" si="65"/>
        <v>0</v>
      </c>
      <c r="I74" s="173">
        <f t="shared" si="65"/>
        <v>0</v>
      </c>
      <c r="J74" s="173">
        <f t="shared" si="65"/>
        <v>0</v>
      </c>
      <c r="K74" s="173">
        <f t="shared" si="65"/>
        <v>0</v>
      </c>
      <c r="L74" s="173">
        <f t="shared" si="65"/>
        <v>0</v>
      </c>
      <c r="M74" s="173">
        <f t="shared" si="65"/>
        <v>0</v>
      </c>
      <c r="N74" s="173">
        <f t="shared" si="65"/>
        <v>0</v>
      </c>
      <c r="O74" s="173">
        <f t="shared" si="65"/>
        <v>0</v>
      </c>
      <c r="P74" s="173">
        <f t="shared" si="65"/>
        <v>0</v>
      </c>
      <c r="Q74" s="173">
        <f t="shared" si="65"/>
        <v>0</v>
      </c>
      <c r="R74" s="173">
        <f t="shared" si="65"/>
        <v>0</v>
      </c>
      <c r="S74" s="173">
        <f t="shared" si="65"/>
        <v>0</v>
      </c>
      <c r="T74" s="173">
        <f t="shared" si="65"/>
        <v>0</v>
      </c>
      <c r="U74" s="173">
        <f t="shared" si="65"/>
        <v>0</v>
      </c>
      <c r="V74" s="173">
        <f t="shared" si="65"/>
        <v>0</v>
      </c>
      <c r="W74" s="173">
        <f t="shared" si="65"/>
        <v>0</v>
      </c>
      <c r="X74" s="173">
        <f t="shared" si="65"/>
        <v>0</v>
      </c>
      <c r="Y74" s="173">
        <f t="shared" si="65"/>
        <v>0</v>
      </c>
      <c r="Z74" s="173">
        <f t="shared" si="65"/>
        <v>0</v>
      </c>
      <c r="AA74" s="173">
        <f t="shared" si="65"/>
        <v>0</v>
      </c>
      <c r="AB74" s="173">
        <f t="shared" si="65"/>
        <v>0</v>
      </c>
      <c r="AC74" s="173">
        <f t="shared" si="65"/>
        <v>0</v>
      </c>
      <c r="AD74" s="173">
        <f t="shared" si="65"/>
        <v>0</v>
      </c>
      <c r="AE74" s="173">
        <f t="shared" si="65"/>
        <v>0</v>
      </c>
      <c r="AF74" s="173">
        <f t="shared" si="65"/>
        <v>0</v>
      </c>
      <c r="AG74" s="173">
        <f t="shared" si="65"/>
        <v>0</v>
      </c>
      <c r="AH74" s="173">
        <f t="shared" si="65"/>
        <v>0</v>
      </c>
      <c r="AI74" s="173">
        <f t="shared" si="65"/>
        <v>0</v>
      </c>
      <c r="AJ74" s="173">
        <f t="shared" si="65"/>
        <v>0</v>
      </c>
      <c r="AK74" s="173">
        <f t="shared" si="65"/>
        <v>0</v>
      </c>
      <c r="AL74" s="173">
        <f t="shared" si="65"/>
        <v>0</v>
      </c>
      <c r="AM74" s="173">
        <f t="shared" si="65"/>
        <v>0</v>
      </c>
      <c r="AN74" s="173">
        <f t="shared" si="65"/>
        <v>0</v>
      </c>
      <c r="AO74" s="173">
        <f t="shared" si="65"/>
        <v>0</v>
      </c>
      <c r="AP74" s="173">
        <f t="shared" si="65"/>
        <v>0</v>
      </c>
      <c r="AQ74" s="173">
        <f t="shared" si="65"/>
        <v>0</v>
      </c>
      <c r="AR74" s="173">
        <f t="shared" si="65"/>
        <v>0</v>
      </c>
      <c r="AS74" s="173">
        <f t="shared" si="65"/>
        <v>0</v>
      </c>
      <c r="AT74" s="173">
        <f t="shared" si="65"/>
        <v>0</v>
      </c>
      <c r="AU74" s="173">
        <f t="shared" si="65"/>
        <v>0</v>
      </c>
      <c r="AV74" s="173">
        <f t="shared" si="65"/>
        <v>0</v>
      </c>
      <c r="AW74" s="173">
        <f t="shared" si="65"/>
        <v>0</v>
      </c>
      <c r="AX74" s="173">
        <f t="shared" si="65"/>
        <v>0</v>
      </c>
      <c r="AY74" s="173">
        <f t="shared" si="65"/>
        <v>0</v>
      </c>
      <c r="AZ74" s="173">
        <f t="shared" si="65"/>
        <v>0</v>
      </c>
      <c r="BA74" s="173">
        <f t="shared" si="65"/>
        <v>0</v>
      </c>
      <c r="BB74" s="173">
        <f t="shared" si="65"/>
        <v>0</v>
      </c>
      <c r="BC74" s="173">
        <f t="shared" si="65"/>
        <v>0</v>
      </c>
      <c r="BD74" s="173">
        <f t="shared" si="65"/>
        <v>0</v>
      </c>
      <c r="BE74" s="173">
        <f t="shared" si="65"/>
        <v>0</v>
      </c>
      <c r="BF74" s="173">
        <f t="shared" si="65"/>
        <v>0</v>
      </c>
      <c r="BG74" s="173">
        <f t="shared" si="65"/>
        <v>0</v>
      </c>
      <c r="BH74" s="173">
        <f t="shared" si="65"/>
        <v>0</v>
      </c>
      <c r="BI74" s="173">
        <f t="shared" si="65"/>
        <v>0</v>
      </c>
      <c r="BJ74" s="173">
        <f t="shared" si="65"/>
        <v>0</v>
      </c>
      <c r="BK74" s="173">
        <f t="shared" si="65"/>
        <v>0</v>
      </c>
      <c r="BL74" s="173">
        <f t="shared" si="65"/>
        <v>0</v>
      </c>
      <c r="BM74" s="158"/>
      <c r="BN74" s="159" t="str">
        <f>IFERROR(__xludf.DUMMYFUNCTION("""COMPUTED_VALUE"""),"Vít Káš")</f>
        <v>Vít Káš</v>
      </c>
      <c r="BO74" s="174"/>
      <c r="BP74" s="175"/>
      <c r="BQ74" s="174"/>
      <c r="BR74" s="175"/>
      <c r="BS74" s="174"/>
      <c r="BT74" s="175"/>
      <c r="BU74" s="174"/>
      <c r="BV74" s="175"/>
      <c r="BW74" s="174"/>
      <c r="BX74" s="175"/>
      <c r="BY74" s="174"/>
      <c r="BZ74" s="175"/>
      <c r="CA74" s="174"/>
      <c r="CB74" s="175"/>
      <c r="CC74" s="174"/>
      <c r="CD74" s="175"/>
      <c r="CE74" s="174"/>
      <c r="CF74" s="175"/>
      <c r="CG74" s="174"/>
      <c r="CH74" s="175"/>
      <c r="CI74" s="174"/>
      <c r="CJ74" s="175"/>
      <c r="CK74" s="174"/>
      <c r="CL74" s="175"/>
      <c r="CM74" s="174"/>
      <c r="CN74" s="175"/>
      <c r="CO74" s="174"/>
      <c r="CP74" s="175"/>
      <c r="CQ74" s="174"/>
      <c r="CR74" s="175"/>
      <c r="CS74" s="174"/>
      <c r="CT74" s="173"/>
      <c r="CU74" s="174"/>
      <c r="CV74" s="173"/>
      <c r="CW74" s="174"/>
      <c r="CX74" s="173"/>
      <c r="CY74" s="174"/>
      <c r="CZ74" s="173"/>
      <c r="DA74" s="174"/>
      <c r="DB74" s="173"/>
      <c r="DC74" s="174"/>
      <c r="DD74" s="173"/>
      <c r="DE74" s="174"/>
      <c r="DF74" s="173"/>
      <c r="DG74" s="174"/>
      <c r="DH74" s="173"/>
      <c r="DI74" s="174"/>
      <c r="DJ74" s="173"/>
      <c r="DK74" s="174"/>
      <c r="DL74" s="173"/>
      <c r="DM74" s="174"/>
      <c r="DN74" s="173"/>
      <c r="DO74" s="174"/>
      <c r="DP74" s="173"/>
      <c r="DQ74" s="174"/>
      <c r="DR74" s="173"/>
      <c r="DS74" s="174"/>
      <c r="DT74" s="173"/>
      <c r="DU74" s="174"/>
      <c r="DV74" s="173"/>
      <c r="DW74" s="174"/>
      <c r="DX74" s="173"/>
      <c r="DY74" s="158"/>
      <c r="DZ74" s="159" t="str">
        <f t="shared" si="30"/>
        <v>Vít Káš</v>
      </c>
      <c r="EA74" s="202"/>
      <c r="EB74" s="203"/>
      <c r="EC74" s="202"/>
      <c r="ED74" s="203"/>
      <c r="EE74" s="202"/>
      <c r="EF74" s="203"/>
      <c r="EG74" s="202"/>
      <c r="EH74" s="203"/>
      <c r="EI74" s="202"/>
      <c r="EJ74" s="203"/>
      <c r="EK74" s="202"/>
      <c r="EL74" s="203"/>
      <c r="EM74" s="202"/>
      <c r="EN74" s="203"/>
      <c r="EO74" s="202"/>
      <c r="EP74" s="203"/>
      <c r="EQ74" s="202"/>
      <c r="ER74" s="203"/>
      <c r="ES74" s="202"/>
      <c r="ET74" s="203"/>
      <c r="EU74" s="202"/>
      <c r="EV74" s="203"/>
      <c r="EW74" s="202"/>
      <c r="EX74" s="203"/>
      <c r="EY74" s="202"/>
      <c r="EZ74" s="203"/>
      <c r="FA74" s="202"/>
      <c r="FB74" s="203"/>
      <c r="FC74" s="202"/>
      <c r="FD74" s="203"/>
      <c r="FE74" s="202"/>
      <c r="FF74" s="199"/>
      <c r="FG74" s="202"/>
      <c r="FH74" s="199"/>
      <c r="FI74" s="202"/>
      <c r="FJ74" s="199"/>
      <c r="FK74" s="202"/>
      <c r="FL74" s="199"/>
      <c r="FM74" s="202"/>
      <c r="FN74" s="199"/>
      <c r="FO74" s="202"/>
      <c r="FP74" s="199"/>
      <c r="FQ74" s="202"/>
      <c r="FR74" s="199"/>
      <c r="FS74" s="202"/>
      <c r="FT74" s="199"/>
      <c r="FU74" s="202"/>
      <c r="FV74" s="199"/>
      <c r="FW74" s="202"/>
      <c r="FX74" s="199"/>
      <c r="FY74" s="202"/>
      <c r="FZ74" s="199"/>
      <c r="GA74" s="202"/>
      <c r="GB74" s="199"/>
      <c r="GC74" s="202"/>
      <c r="GD74" s="199"/>
      <c r="GE74" s="202"/>
      <c r="GF74" s="199"/>
      <c r="GG74" s="202"/>
      <c r="GH74" s="199"/>
      <c r="GI74" s="202"/>
      <c r="GJ74" s="199"/>
      <c r="GK74" s="158"/>
      <c r="GL74" s="159" t="str">
        <f t="shared" si="31"/>
        <v>Vít Káš</v>
      </c>
      <c r="GM74" s="202"/>
      <c r="GN74" s="203"/>
      <c r="GO74" s="202"/>
      <c r="GP74" s="203"/>
      <c r="GQ74" s="202"/>
      <c r="GR74" s="203"/>
      <c r="GS74" s="202"/>
      <c r="GT74" s="203"/>
      <c r="GU74" s="202"/>
      <c r="GV74" s="203"/>
      <c r="GW74" s="202"/>
      <c r="GX74" s="203"/>
      <c r="GY74" s="202"/>
      <c r="GZ74" s="203"/>
      <c r="HA74" s="202"/>
      <c r="HB74" s="203"/>
      <c r="HC74" s="202"/>
      <c r="HD74" s="203"/>
      <c r="HE74" s="202"/>
      <c r="HF74" s="203"/>
      <c r="HG74" s="202"/>
      <c r="HH74" s="203"/>
      <c r="HI74" s="202"/>
      <c r="HJ74" s="203"/>
      <c r="HK74" s="202"/>
      <c r="HL74" s="203"/>
      <c r="HM74" s="202"/>
      <c r="HN74" s="203"/>
      <c r="HO74" s="202"/>
      <c r="HP74" s="203"/>
      <c r="HQ74" s="202"/>
      <c r="HR74" s="199"/>
      <c r="HS74" s="202"/>
      <c r="HT74" s="199"/>
      <c r="HU74" s="202"/>
      <c r="HV74" s="199"/>
      <c r="HW74" s="202"/>
      <c r="HX74" s="199"/>
      <c r="HY74" s="202"/>
      <c r="HZ74" s="199"/>
      <c r="IA74" s="202"/>
      <c r="IB74" s="199"/>
      <c r="IC74" s="202"/>
      <c r="ID74" s="199"/>
      <c r="IE74" s="202"/>
      <c r="IF74" s="199"/>
      <c r="IG74" s="202"/>
      <c r="IH74" s="199"/>
      <c r="II74" s="202"/>
      <c r="IJ74" s="199"/>
      <c r="IK74" s="202"/>
      <c r="IL74" s="199"/>
      <c r="IM74" s="202"/>
      <c r="IN74" s="199"/>
      <c r="IO74" s="202"/>
      <c r="IP74" s="199"/>
      <c r="IQ74" s="202"/>
      <c r="IR74" s="199"/>
      <c r="IS74" s="202"/>
      <c r="IT74" s="199"/>
      <c r="IU74" s="202"/>
      <c r="IV74" s="199"/>
    </row>
    <row r="75">
      <c r="A75" s="214">
        <f>IFERROR(__xludf.DUMMYFUNCTION("""COMPUTED_VALUE"""),100.0)</f>
        <v>100</v>
      </c>
      <c r="B75" s="159" t="str">
        <f t="shared" si="28"/>
        <v>Tomáš Pavlišín</v>
      </c>
      <c r="C75" s="173">
        <f t="shared" ref="C75:BL75" si="66">BO75+EA75+GM75</f>
        <v>0</v>
      </c>
      <c r="D75" s="173">
        <f t="shared" si="66"/>
        <v>0</v>
      </c>
      <c r="E75" s="173">
        <f t="shared" si="66"/>
        <v>0</v>
      </c>
      <c r="F75" s="173">
        <f t="shared" si="66"/>
        <v>0</v>
      </c>
      <c r="G75" s="173">
        <f t="shared" si="66"/>
        <v>0</v>
      </c>
      <c r="H75" s="173">
        <f t="shared" si="66"/>
        <v>0</v>
      </c>
      <c r="I75" s="173">
        <f t="shared" si="66"/>
        <v>0</v>
      </c>
      <c r="J75" s="173">
        <f t="shared" si="66"/>
        <v>0</v>
      </c>
      <c r="K75" s="173">
        <f t="shared" si="66"/>
        <v>0</v>
      </c>
      <c r="L75" s="173">
        <f t="shared" si="66"/>
        <v>0</v>
      </c>
      <c r="M75" s="173">
        <f t="shared" si="66"/>
        <v>0</v>
      </c>
      <c r="N75" s="173">
        <f t="shared" si="66"/>
        <v>0</v>
      </c>
      <c r="O75" s="173">
        <f t="shared" si="66"/>
        <v>0</v>
      </c>
      <c r="P75" s="173">
        <f t="shared" si="66"/>
        <v>0</v>
      </c>
      <c r="Q75" s="173">
        <f t="shared" si="66"/>
        <v>0</v>
      </c>
      <c r="R75" s="173">
        <f t="shared" si="66"/>
        <v>0</v>
      </c>
      <c r="S75" s="173">
        <f t="shared" si="66"/>
        <v>0</v>
      </c>
      <c r="T75" s="173">
        <f t="shared" si="66"/>
        <v>0</v>
      </c>
      <c r="U75" s="173">
        <f t="shared" si="66"/>
        <v>0</v>
      </c>
      <c r="V75" s="173">
        <f t="shared" si="66"/>
        <v>0</v>
      </c>
      <c r="W75" s="173">
        <f t="shared" si="66"/>
        <v>0</v>
      </c>
      <c r="X75" s="173">
        <f t="shared" si="66"/>
        <v>0</v>
      </c>
      <c r="Y75" s="173">
        <f t="shared" si="66"/>
        <v>0</v>
      </c>
      <c r="Z75" s="173">
        <f t="shared" si="66"/>
        <v>0</v>
      </c>
      <c r="AA75" s="173">
        <f t="shared" si="66"/>
        <v>0</v>
      </c>
      <c r="AB75" s="173">
        <f t="shared" si="66"/>
        <v>0</v>
      </c>
      <c r="AC75" s="173">
        <f t="shared" si="66"/>
        <v>0</v>
      </c>
      <c r="AD75" s="173">
        <f t="shared" si="66"/>
        <v>0</v>
      </c>
      <c r="AE75" s="173">
        <f t="shared" si="66"/>
        <v>0</v>
      </c>
      <c r="AF75" s="173">
        <f t="shared" si="66"/>
        <v>0</v>
      </c>
      <c r="AG75" s="173">
        <f t="shared" si="66"/>
        <v>0</v>
      </c>
      <c r="AH75" s="173">
        <f t="shared" si="66"/>
        <v>0</v>
      </c>
      <c r="AI75" s="173">
        <f t="shared" si="66"/>
        <v>0</v>
      </c>
      <c r="AJ75" s="173">
        <f t="shared" si="66"/>
        <v>0</v>
      </c>
      <c r="AK75" s="173">
        <f t="shared" si="66"/>
        <v>0</v>
      </c>
      <c r="AL75" s="173">
        <f t="shared" si="66"/>
        <v>0</v>
      </c>
      <c r="AM75" s="173">
        <f t="shared" si="66"/>
        <v>0</v>
      </c>
      <c r="AN75" s="173">
        <f t="shared" si="66"/>
        <v>0</v>
      </c>
      <c r="AO75" s="173">
        <f t="shared" si="66"/>
        <v>0</v>
      </c>
      <c r="AP75" s="173">
        <f t="shared" si="66"/>
        <v>0</v>
      </c>
      <c r="AQ75" s="173">
        <f t="shared" si="66"/>
        <v>0</v>
      </c>
      <c r="AR75" s="173">
        <f t="shared" si="66"/>
        <v>0</v>
      </c>
      <c r="AS75" s="173">
        <f t="shared" si="66"/>
        <v>0</v>
      </c>
      <c r="AT75" s="173">
        <f t="shared" si="66"/>
        <v>0</v>
      </c>
      <c r="AU75" s="173">
        <f t="shared" si="66"/>
        <v>0</v>
      </c>
      <c r="AV75" s="173">
        <f t="shared" si="66"/>
        <v>0</v>
      </c>
      <c r="AW75" s="173">
        <f t="shared" si="66"/>
        <v>0</v>
      </c>
      <c r="AX75" s="173">
        <f t="shared" si="66"/>
        <v>0</v>
      </c>
      <c r="AY75" s="173">
        <f t="shared" si="66"/>
        <v>0</v>
      </c>
      <c r="AZ75" s="173">
        <f t="shared" si="66"/>
        <v>0</v>
      </c>
      <c r="BA75" s="173">
        <f t="shared" si="66"/>
        <v>0</v>
      </c>
      <c r="BB75" s="173">
        <f t="shared" si="66"/>
        <v>0</v>
      </c>
      <c r="BC75" s="173">
        <f t="shared" si="66"/>
        <v>0</v>
      </c>
      <c r="BD75" s="173">
        <f t="shared" si="66"/>
        <v>0</v>
      </c>
      <c r="BE75" s="173">
        <f t="shared" si="66"/>
        <v>0</v>
      </c>
      <c r="BF75" s="173">
        <f t="shared" si="66"/>
        <v>0</v>
      </c>
      <c r="BG75" s="173">
        <f t="shared" si="66"/>
        <v>0</v>
      </c>
      <c r="BH75" s="173">
        <f t="shared" si="66"/>
        <v>0</v>
      </c>
      <c r="BI75" s="173">
        <f t="shared" si="66"/>
        <v>0</v>
      </c>
      <c r="BJ75" s="173">
        <f t="shared" si="66"/>
        <v>0</v>
      </c>
      <c r="BK75" s="173">
        <f t="shared" si="66"/>
        <v>0</v>
      </c>
      <c r="BL75" s="173">
        <f t="shared" si="66"/>
        <v>0</v>
      </c>
      <c r="BM75" s="158"/>
      <c r="BN75" s="159" t="str">
        <f>IFERROR(__xludf.DUMMYFUNCTION("""COMPUTED_VALUE"""),"Tomáš Pavlišín")</f>
        <v>Tomáš Pavlišín</v>
      </c>
      <c r="BO75" s="174"/>
      <c r="BP75" s="175"/>
      <c r="BQ75" s="174"/>
      <c r="BR75" s="175"/>
      <c r="BS75" s="174"/>
      <c r="BT75" s="175"/>
      <c r="BU75" s="174"/>
      <c r="BV75" s="175"/>
      <c r="BW75" s="174"/>
      <c r="BX75" s="175"/>
      <c r="BY75" s="174"/>
      <c r="BZ75" s="175"/>
      <c r="CA75" s="174"/>
      <c r="CB75" s="175"/>
      <c r="CC75" s="174"/>
      <c r="CD75" s="175"/>
      <c r="CE75" s="174"/>
      <c r="CF75" s="175"/>
      <c r="CG75" s="174"/>
      <c r="CH75" s="175"/>
      <c r="CI75" s="174"/>
      <c r="CJ75" s="175"/>
      <c r="CK75" s="174"/>
      <c r="CL75" s="175"/>
      <c r="CM75" s="174"/>
      <c r="CN75" s="175"/>
      <c r="CO75" s="174"/>
      <c r="CP75" s="175"/>
      <c r="CQ75" s="174"/>
      <c r="CR75" s="175"/>
      <c r="CS75" s="174"/>
      <c r="CT75" s="173"/>
      <c r="CU75" s="174"/>
      <c r="CV75" s="173"/>
      <c r="CW75" s="174"/>
      <c r="CX75" s="173"/>
      <c r="CY75" s="174"/>
      <c r="CZ75" s="173"/>
      <c r="DA75" s="174"/>
      <c r="DB75" s="173"/>
      <c r="DC75" s="174"/>
      <c r="DD75" s="173"/>
      <c r="DE75" s="174"/>
      <c r="DF75" s="173"/>
      <c r="DG75" s="174"/>
      <c r="DH75" s="173"/>
      <c r="DI75" s="174"/>
      <c r="DJ75" s="173"/>
      <c r="DK75" s="174"/>
      <c r="DL75" s="173"/>
      <c r="DM75" s="174"/>
      <c r="DN75" s="173"/>
      <c r="DO75" s="174"/>
      <c r="DP75" s="173"/>
      <c r="DQ75" s="174"/>
      <c r="DR75" s="173"/>
      <c r="DS75" s="174"/>
      <c r="DT75" s="173"/>
      <c r="DU75" s="174"/>
      <c r="DV75" s="173"/>
      <c r="DW75" s="174"/>
      <c r="DX75" s="173"/>
      <c r="DY75" s="158"/>
      <c r="DZ75" s="159" t="str">
        <f t="shared" si="30"/>
        <v>Tomáš Pavlišín</v>
      </c>
      <c r="EA75" s="202"/>
      <c r="EB75" s="203"/>
      <c r="EC75" s="202"/>
      <c r="ED75" s="203"/>
      <c r="EE75" s="202"/>
      <c r="EF75" s="203"/>
      <c r="EG75" s="202"/>
      <c r="EH75" s="203"/>
      <c r="EI75" s="202"/>
      <c r="EJ75" s="203"/>
      <c r="EK75" s="202"/>
      <c r="EL75" s="203"/>
      <c r="EM75" s="202"/>
      <c r="EN75" s="203"/>
      <c r="EO75" s="202"/>
      <c r="EP75" s="203"/>
      <c r="EQ75" s="202"/>
      <c r="ER75" s="203"/>
      <c r="ES75" s="202"/>
      <c r="ET75" s="203"/>
      <c r="EU75" s="202"/>
      <c r="EV75" s="203"/>
      <c r="EW75" s="202"/>
      <c r="EX75" s="203"/>
      <c r="EY75" s="202"/>
      <c r="EZ75" s="203"/>
      <c r="FA75" s="202"/>
      <c r="FB75" s="203"/>
      <c r="FC75" s="202"/>
      <c r="FD75" s="203"/>
      <c r="FE75" s="202"/>
      <c r="FF75" s="199"/>
      <c r="FG75" s="202"/>
      <c r="FH75" s="199"/>
      <c r="FI75" s="202"/>
      <c r="FJ75" s="199"/>
      <c r="FK75" s="202"/>
      <c r="FL75" s="199"/>
      <c r="FM75" s="202"/>
      <c r="FN75" s="199"/>
      <c r="FO75" s="202"/>
      <c r="FP75" s="199"/>
      <c r="FQ75" s="202"/>
      <c r="FR75" s="199"/>
      <c r="FS75" s="202"/>
      <c r="FT75" s="199"/>
      <c r="FU75" s="202"/>
      <c r="FV75" s="199"/>
      <c r="FW75" s="202"/>
      <c r="FX75" s="199"/>
      <c r="FY75" s="202"/>
      <c r="FZ75" s="199"/>
      <c r="GA75" s="202"/>
      <c r="GB75" s="199"/>
      <c r="GC75" s="202"/>
      <c r="GD75" s="199"/>
      <c r="GE75" s="202"/>
      <c r="GF75" s="199"/>
      <c r="GG75" s="202"/>
      <c r="GH75" s="199"/>
      <c r="GI75" s="202"/>
      <c r="GJ75" s="199"/>
      <c r="GK75" s="158"/>
      <c r="GL75" s="159" t="str">
        <f t="shared" si="31"/>
        <v>Tomáš Pavlišín</v>
      </c>
      <c r="GM75" s="202"/>
      <c r="GN75" s="203"/>
      <c r="GO75" s="202"/>
      <c r="GP75" s="203"/>
      <c r="GQ75" s="202"/>
      <c r="GR75" s="203"/>
      <c r="GS75" s="202"/>
      <c r="GT75" s="203"/>
      <c r="GU75" s="202"/>
      <c r="GV75" s="203"/>
      <c r="GW75" s="202"/>
      <c r="GX75" s="203"/>
      <c r="GY75" s="202"/>
      <c r="GZ75" s="203"/>
      <c r="HA75" s="202"/>
      <c r="HB75" s="203"/>
      <c r="HC75" s="202"/>
      <c r="HD75" s="203"/>
      <c r="HE75" s="202"/>
      <c r="HF75" s="203"/>
      <c r="HG75" s="202"/>
      <c r="HH75" s="203"/>
      <c r="HI75" s="202"/>
      <c r="HJ75" s="203"/>
      <c r="HK75" s="202"/>
      <c r="HL75" s="203"/>
      <c r="HM75" s="202"/>
      <c r="HN75" s="203"/>
      <c r="HO75" s="202"/>
      <c r="HP75" s="203"/>
      <c r="HQ75" s="202"/>
      <c r="HR75" s="199"/>
      <c r="HS75" s="202"/>
      <c r="HT75" s="199"/>
      <c r="HU75" s="202"/>
      <c r="HV75" s="199"/>
      <c r="HW75" s="202"/>
      <c r="HX75" s="199"/>
      <c r="HY75" s="202"/>
      <c r="HZ75" s="199"/>
      <c r="IA75" s="202"/>
      <c r="IB75" s="199"/>
      <c r="IC75" s="202"/>
      <c r="ID75" s="199"/>
      <c r="IE75" s="202"/>
      <c r="IF75" s="199"/>
      <c r="IG75" s="202"/>
      <c r="IH75" s="199"/>
      <c r="II75" s="202"/>
      <c r="IJ75" s="199"/>
      <c r="IK75" s="202"/>
      <c r="IL75" s="199"/>
      <c r="IM75" s="202"/>
      <c r="IN75" s="199"/>
      <c r="IO75" s="202"/>
      <c r="IP75" s="199"/>
      <c r="IQ75" s="202"/>
      <c r="IR75" s="199"/>
      <c r="IS75" s="202"/>
      <c r="IT75" s="199"/>
      <c r="IU75" s="202"/>
      <c r="IV75" s="199"/>
    </row>
    <row r="76">
      <c r="A76" s="214">
        <f>IFERROR(__xludf.DUMMYFUNCTION("""COMPUTED_VALUE"""),100.0)</f>
        <v>100</v>
      </c>
      <c r="B76" s="159" t="str">
        <f t="shared" si="28"/>
        <v>Anthony Lightburn</v>
      </c>
      <c r="C76" s="173">
        <f t="shared" ref="C76:BL76" si="67">BO76+EA76+GM76</f>
        <v>0</v>
      </c>
      <c r="D76" s="173">
        <f t="shared" si="67"/>
        <v>0</v>
      </c>
      <c r="E76" s="173">
        <f t="shared" si="67"/>
        <v>0</v>
      </c>
      <c r="F76" s="173">
        <f t="shared" si="67"/>
        <v>0</v>
      </c>
      <c r="G76" s="173">
        <f t="shared" si="67"/>
        <v>0</v>
      </c>
      <c r="H76" s="173">
        <f t="shared" si="67"/>
        <v>0</v>
      </c>
      <c r="I76" s="173">
        <f t="shared" si="67"/>
        <v>0</v>
      </c>
      <c r="J76" s="173">
        <f t="shared" si="67"/>
        <v>0</v>
      </c>
      <c r="K76" s="173">
        <f t="shared" si="67"/>
        <v>0</v>
      </c>
      <c r="L76" s="173">
        <f t="shared" si="67"/>
        <v>0</v>
      </c>
      <c r="M76" s="173">
        <f t="shared" si="67"/>
        <v>0</v>
      </c>
      <c r="N76" s="173">
        <f t="shared" si="67"/>
        <v>0</v>
      </c>
      <c r="O76" s="173">
        <f t="shared" si="67"/>
        <v>0</v>
      </c>
      <c r="P76" s="173">
        <f t="shared" si="67"/>
        <v>0</v>
      </c>
      <c r="Q76" s="173">
        <f t="shared" si="67"/>
        <v>0</v>
      </c>
      <c r="R76" s="173">
        <f t="shared" si="67"/>
        <v>0</v>
      </c>
      <c r="S76" s="173">
        <f t="shared" si="67"/>
        <v>0</v>
      </c>
      <c r="T76" s="173">
        <f t="shared" si="67"/>
        <v>0</v>
      </c>
      <c r="U76" s="173">
        <f t="shared" si="67"/>
        <v>0</v>
      </c>
      <c r="V76" s="173">
        <f t="shared" si="67"/>
        <v>0</v>
      </c>
      <c r="W76" s="173">
        <f t="shared" si="67"/>
        <v>0</v>
      </c>
      <c r="X76" s="173">
        <f t="shared" si="67"/>
        <v>0</v>
      </c>
      <c r="Y76" s="173">
        <f t="shared" si="67"/>
        <v>0</v>
      </c>
      <c r="Z76" s="173">
        <f t="shared" si="67"/>
        <v>0</v>
      </c>
      <c r="AA76" s="173">
        <f t="shared" si="67"/>
        <v>0</v>
      </c>
      <c r="AB76" s="173">
        <f t="shared" si="67"/>
        <v>0</v>
      </c>
      <c r="AC76" s="173">
        <f t="shared" si="67"/>
        <v>0</v>
      </c>
      <c r="AD76" s="173">
        <f t="shared" si="67"/>
        <v>0</v>
      </c>
      <c r="AE76" s="173">
        <f t="shared" si="67"/>
        <v>0</v>
      </c>
      <c r="AF76" s="173">
        <f t="shared" si="67"/>
        <v>0</v>
      </c>
      <c r="AG76" s="173">
        <f t="shared" si="67"/>
        <v>0</v>
      </c>
      <c r="AH76" s="173">
        <f t="shared" si="67"/>
        <v>0</v>
      </c>
      <c r="AI76" s="173">
        <f t="shared" si="67"/>
        <v>0</v>
      </c>
      <c r="AJ76" s="173">
        <f t="shared" si="67"/>
        <v>0</v>
      </c>
      <c r="AK76" s="173">
        <f t="shared" si="67"/>
        <v>0</v>
      </c>
      <c r="AL76" s="173">
        <f t="shared" si="67"/>
        <v>0</v>
      </c>
      <c r="AM76" s="173">
        <f t="shared" si="67"/>
        <v>0</v>
      </c>
      <c r="AN76" s="173">
        <f t="shared" si="67"/>
        <v>0</v>
      </c>
      <c r="AO76" s="173">
        <f t="shared" si="67"/>
        <v>0</v>
      </c>
      <c r="AP76" s="173">
        <f t="shared" si="67"/>
        <v>0</v>
      </c>
      <c r="AQ76" s="173">
        <f t="shared" si="67"/>
        <v>0</v>
      </c>
      <c r="AR76" s="173">
        <f t="shared" si="67"/>
        <v>0</v>
      </c>
      <c r="AS76" s="173">
        <f t="shared" si="67"/>
        <v>0</v>
      </c>
      <c r="AT76" s="173">
        <f t="shared" si="67"/>
        <v>0</v>
      </c>
      <c r="AU76" s="173">
        <f t="shared" si="67"/>
        <v>0</v>
      </c>
      <c r="AV76" s="173">
        <f t="shared" si="67"/>
        <v>0</v>
      </c>
      <c r="AW76" s="173">
        <f t="shared" si="67"/>
        <v>0</v>
      </c>
      <c r="AX76" s="173">
        <f t="shared" si="67"/>
        <v>0</v>
      </c>
      <c r="AY76" s="173">
        <f t="shared" si="67"/>
        <v>0</v>
      </c>
      <c r="AZ76" s="173">
        <f t="shared" si="67"/>
        <v>0</v>
      </c>
      <c r="BA76" s="173">
        <f t="shared" si="67"/>
        <v>0</v>
      </c>
      <c r="BB76" s="173">
        <f t="shared" si="67"/>
        <v>0</v>
      </c>
      <c r="BC76" s="173">
        <f t="shared" si="67"/>
        <v>0</v>
      </c>
      <c r="BD76" s="173">
        <f t="shared" si="67"/>
        <v>0</v>
      </c>
      <c r="BE76" s="173">
        <f t="shared" si="67"/>
        <v>0</v>
      </c>
      <c r="BF76" s="173">
        <f t="shared" si="67"/>
        <v>0</v>
      </c>
      <c r="BG76" s="173">
        <f t="shared" si="67"/>
        <v>0</v>
      </c>
      <c r="BH76" s="173">
        <f t="shared" si="67"/>
        <v>0</v>
      </c>
      <c r="BI76" s="173">
        <f t="shared" si="67"/>
        <v>0</v>
      </c>
      <c r="BJ76" s="173">
        <f t="shared" si="67"/>
        <v>0</v>
      </c>
      <c r="BK76" s="173">
        <f t="shared" si="67"/>
        <v>0</v>
      </c>
      <c r="BL76" s="173">
        <f t="shared" si="67"/>
        <v>0</v>
      </c>
      <c r="BM76" s="158"/>
      <c r="BN76" s="159" t="str">
        <f>IFERROR(__xludf.DUMMYFUNCTION("""COMPUTED_VALUE"""),"Anthony Lightburn")</f>
        <v>Anthony Lightburn</v>
      </c>
      <c r="BO76" s="174"/>
      <c r="BP76" s="175"/>
      <c r="BQ76" s="174"/>
      <c r="BR76" s="175"/>
      <c r="BS76" s="174"/>
      <c r="BT76" s="175"/>
      <c r="BU76" s="174"/>
      <c r="BV76" s="175"/>
      <c r="BW76" s="174"/>
      <c r="BX76" s="175"/>
      <c r="BY76" s="174"/>
      <c r="BZ76" s="175"/>
      <c r="CA76" s="174"/>
      <c r="CB76" s="175"/>
      <c r="CC76" s="174"/>
      <c r="CD76" s="175"/>
      <c r="CE76" s="174"/>
      <c r="CF76" s="175"/>
      <c r="CG76" s="174"/>
      <c r="CH76" s="175"/>
      <c r="CI76" s="174"/>
      <c r="CJ76" s="175"/>
      <c r="CK76" s="174"/>
      <c r="CL76" s="175"/>
      <c r="CM76" s="174"/>
      <c r="CN76" s="175"/>
      <c r="CO76" s="174"/>
      <c r="CP76" s="175"/>
      <c r="CQ76" s="174"/>
      <c r="CR76" s="175"/>
      <c r="CS76" s="174"/>
      <c r="CT76" s="173"/>
      <c r="CU76" s="174"/>
      <c r="CV76" s="173"/>
      <c r="CW76" s="174"/>
      <c r="CX76" s="173"/>
      <c r="CY76" s="174"/>
      <c r="CZ76" s="173"/>
      <c r="DA76" s="174"/>
      <c r="DB76" s="173"/>
      <c r="DC76" s="174"/>
      <c r="DD76" s="173"/>
      <c r="DE76" s="174"/>
      <c r="DF76" s="173"/>
      <c r="DG76" s="174"/>
      <c r="DH76" s="173"/>
      <c r="DI76" s="174"/>
      <c r="DJ76" s="173"/>
      <c r="DK76" s="174"/>
      <c r="DL76" s="173"/>
      <c r="DM76" s="174"/>
      <c r="DN76" s="173"/>
      <c r="DO76" s="174"/>
      <c r="DP76" s="173"/>
      <c r="DQ76" s="174"/>
      <c r="DR76" s="173"/>
      <c r="DS76" s="174"/>
      <c r="DT76" s="173"/>
      <c r="DU76" s="174"/>
      <c r="DV76" s="173"/>
      <c r="DW76" s="174"/>
      <c r="DX76" s="173"/>
      <c r="DY76" s="158"/>
      <c r="DZ76" s="159" t="str">
        <f t="shared" si="30"/>
        <v>Anthony Lightburn</v>
      </c>
      <c r="EA76" s="202"/>
      <c r="EB76" s="203"/>
      <c r="EC76" s="202"/>
      <c r="ED76" s="203"/>
      <c r="EE76" s="202"/>
      <c r="EF76" s="203"/>
      <c r="EG76" s="202"/>
      <c r="EH76" s="203"/>
      <c r="EI76" s="202"/>
      <c r="EJ76" s="203"/>
      <c r="EK76" s="202"/>
      <c r="EL76" s="203"/>
      <c r="EM76" s="202"/>
      <c r="EN76" s="203"/>
      <c r="EO76" s="202"/>
      <c r="EP76" s="203"/>
      <c r="EQ76" s="202"/>
      <c r="ER76" s="203"/>
      <c r="ES76" s="202"/>
      <c r="ET76" s="203"/>
      <c r="EU76" s="202"/>
      <c r="EV76" s="203"/>
      <c r="EW76" s="202"/>
      <c r="EX76" s="203"/>
      <c r="EY76" s="202"/>
      <c r="EZ76" s="203"/>
      <c r="FA76" s="202"/>
      <c r="FB76" s="203"/>
      <c r="FC76" s="202"/>
      <c r="FD76" s="203"/>
      <c r="FE76" s="202"/>
      <c r="FF76" s="199"/>
      <c r="FG76" s="202"/>
      <c r="FH76" s="199"/>
      <c r="FI76" s="202"/>
      <c r="FJ76" s="199"/>
      <c r="FK76" s="202"/>
      <c r="FL76" s="199"/>
      <c r="FM76" s="202"/>
      <c r="FN76" s="199"/>
      <c r="FO76" s="202"/>
      <c r="FP76" s="199"/>
      <c r="FQ76" s="202"/>
      <c r="FR76" s="199"/>
      <c r="FS76" s="202"/>
      <c r="FT76" s="199"/>
      <c r="FU76" s="202"/>
      <c r="FV76" s="199"/>
      <c r="FW76" s="202"/>
      <c r="FX76" s="199"/>
      <c r="FY76" s="202"/>
      <c r="FZ76" s="199"/>
      <c r="GA76" s="202"/>
      <c r="GB76" s="199"/>
      <c r="GC76" s="202"/>
      <c r="GD76" s="199"/>
      <c r="GE76" s="202"/>
      <c r="GF76" s="199"/>
      <c r="GG76" s="202"/>
      <c r="GH76" s="199"/>
      <c r="GI76" s="202"/>
      <c r="GJ76" s="199"/>
      <c r="GK76" s="158"/>
      <c r="GL76" s="159" t="str">
        <f t="shared" si="31"/>
        <v>Anthony Lightburn</v>
      </c>
      <c r="GM76" s="202"/>
      <c r="GN76" s="203"/>
      <c r="GO76" s="202"/>
      <c r="GP76" s="203"/>
      <c r="GQ76" s="202"/>
      <c r="GR76" s="203"/>
      <c r="GS76" s="202"/>
      <c r="GT76" s="203"/>
      <c r="GU76" s="202"/>
      <c r="GV76" s="203"/>
      <c r="GW76" s="202"/>
      <c r="GX76" s="203"/>
      <c r="GY76" s="202"/>
      <c r="GZ76" s="203"/>
      <c r="HA76" s="202"/>
      <c r="HB76" s="203"/>
      <c r="HC76" s="202"/>
      <c r="HD76" s="203"/>
      <c r="HE76" s="202"/>
      <c r="HF76" s="203"/>
      <c r="HG76" s="202"/>
      <c r="HH76" s="203"/>
      <c r="HI76" s="202"/>
      <c r="HJ76" s="203"/>
      <c r="HK76" s="202"/>
      <c r="HL76" s="203"/>
      <c r="HM76" s="202"/>
      <c r="HN76" s="203"/>
      <c r="HO76" s="202"/>
      <c r="HP76" s="203"/>
      <c r="HQ76" s="202"/>
      <c r="HR76" s="199"/>
      <c r="HS76" s="202"/>
      <c r="HT76" s="199"/>
      <c r="HU76" s="202"/>
      <c r="HV76" s="199"/>
      <c r="HW76" s="202"/>
      <c r="HX76" s="199"/>
      <c r="HY76" s="202"/>
      <c r="HZ76" s="199"/>
      <c r="IA76" s="202"/>
      <c r="IB76" s="199"/>
      <c r="IC76" s="202"/>
      <c r="ID76" s="199"/>
      <c r="IE76" s="202"/>
      <c r="IF76" s="199"/>
      <c r="IG76" s="202"/>
      <c r="IH76" s="199"/>
      <c r="II76" s="202"/>
      <c r="IJ76" s="199"/>
      <c r="IK76" s="202"/>
      <c r="IL76" s="199"/>
      <c r="IM76" s="202"/>
      <c r="IN76" s="199"/>
      <c r="IO76" s="202"/>
      <c r="IP76" s="199"/>
      <c r="IQ76" s="202"/>
      <c r="IR76" s="199"/>
      <c r="IS76" s="202"/>
      <c r="IT76" s="199"/>
      <c r="IU76" s="202"/>
      <c r="IV76" s="199"/>
    </row>
    <row r="77">
      <c r="A77" s="214">
        <f>IFERROR(__xludf.DUMMYFUNCTION("""COMPUTED_VALUE"""),120.0)</f>
        <v>120</v>
      </c>
      <c r="B77" s="159" t="str">
        <f t="shared" si="28"/>
        <v>Adrián Zajac</v>
      </c>
      <c r="C77" s="173">
        <f t="shared" ref="C77:BL77" si="68">BO77+EA77+GM77</f>
        <v>12</v>
      </c>
      <c r="D77" s="173">
        <f t="shared" si="68"/>
        <v>0</v>
      </c>
      <c r="E77" s="173">
        <f t="shared" si="68"/>
        <v>11</v>
      </c>
      <c r="F77" s="173">
        <f t="shared" si="68"/>
        <v>0</v>
      </c>
      <c r="G77" s="173">
        <f t="shared" si="68"/>
        <v>12</v>
      </c>
      <c r="H77" s="173">
        <f t="shared" si="68"/>
        <v>0</v>
      </c>
      <c r="I77" s="173">
        <f t="shared" si="68"/>
        <v>0</v>
      </c>
      <c r="J77" s="173">
        <f t="shared" si="68"/>
        <v>0</v>
      </c>
      <c r="K77" s="173">
        <f t="shared" si="68"/>
        <v>0</v>
      </c>
      <c r="L77" s="173">
        <f t="shared" si="68"/>
        <v>0</v>
      </c>
      <c r="M77" s="173">
        <f t="shared" si="68"/>
        <v>0</v>
      </c>
      <c r="N77" s="173">
        <f t="shared" si="68"/>
        <v>0</v>
      </c>
      <c r="O77" s="173">
        <f t="shared" si="68"/>
        <v>12</v>
      </c>
      <c r="P77" s="173">
        <f t="shared" si="68"/>
        <v>0</v>
      </c>
      <c r="Q77" s="173">
        <f t="shared" si="68"/>
        <v>12</v>
      </c>
      <c r="R77" s="173">
        <f t="shared" si="68"/>
        <v>0</v>
      </c>
      <c r="S77" s="173">
        <f t="shared" si="68"/>
        <v>15</v>
      </c>
      <c r="T77" s="173">
        <f t="shared" si="68"/>
        <v>0</v>
      </c>
      <c r="U77" s="173">
        <f t="shared" si="68"/>
        <v>11</v>
      </c>
      <c r="V77" s="173">
        <f t="shared" si="68"/>
        <v>0</v>
      </c>
      <c r="W77" s="173">
        <f t="shared" si="68"/>
        <v>0</v>
      </c>
      <c r="X77" s="173">
        <f t="shared" si="68"/>
        <v>0</v>
      </c>
      <c r="Y77" s="173">
        <f t="shared" si="68"/>
        <v>0</v>
      </c>
      <c r="Z77" s="173">
        <f t="shared" si="68"/>
        <v>0</v>
      </c>
      <c r="AA77" s="173">
        <f t="shared" si="68"/>
        <v>0</v>
      </c>
      <c r="AB77" s="173">
        <f t="shared" si="68"/>
        <v>0</v>
      </c>
      <c r="AC77" s="173">
        <f t="shared" si="68"/>
        <v>13</v>
      </c>
      <c r="AD77" s="173">
        <f t="shared" si="68"/>
        <v>0</v>
      </c>
      <c r="AE77" s="173">
        <f t="shared" si="68"/>
        <v>13.5</v>
      </c>
      <c r="AF77" s="173">
        <f t="shared" si="68"/>
        <v>0</v>
      </c>
      <c r="AG77" s="173">
        <f t="shared" si="68"/>
        <v>14</v>
      </c>
      <c r="AH77" s="173">
        <f t="shared" si="68"/>
        <v>0</v>
      </c>
      <c r="AI77" s="173">
        <f t="shared" si="68"/>
        <v>14</v>
      </c>
      <c r="AJ77" s="173">
        <f t="shared" si="68"/>
        <v>0</v>
      </c>
      <c r="AK77" s="173">
        <f t="shared" si="68"/>
        <v>0</v>
      </c>
      <c r="AL77" s="173">
        <f t="shared" si="68"/>
        <v>0</v>
      </c>
      <c r="AM77" s="173">
        <f t="shared" si="68"/>
        <v>0</v>
      </c>
      <c r="AN77" s="173">
        <f t="shared" si="68"/>
        <v>0</v>
      </c>
      <c r="AO77" s="173">
        <f t="shared" si="68"/>
        <v>0</v>
      </c>
      <c r="AP77" s="173">
        <f t="shared" si="68"/>
        <v>0</v>
      </c>
      <c r="AQ77" s="173">
        <f t="shared" si="68"/>
        <v>11</v>
      </c>
      <c r="AR77" s="173">
        <f t="shared" si="68"/>
        <v>0</v>
      </c>
      <c r="AS77" s="173">
        <f t="shared" si="68"/>
        <v>13</v>
      </c>
      <c r="AT77" s="173">
        <f t="shared" si="68"/>
        <v>0</v>
      </c>
      <c r="AU77" s="173">
        <f t="shared" si="68"/>
        <v>13</v>
      </c>
      <c r="AV77" s="173">
        <f t="shared" si="68"/>
        <v>0</v>
      </c>
      <c r="AW77" s="173">
        <f t="shared" si="68"/>
        <v>13</v>
      </c>
      <c r="AX77" s="173">
        <f t="shared" si="68"/>
        <v>0</v>
      </c>
      <c r="AY77" s="173">
        <f t="shared" si="68"/>
        <v>0</v>
      </c>
      <c r="AZ77" s="173">
        <f t="shared" si="68"/>
        <v>0</v>
      </c>
      <c r="BA77" s="173">
        <f t="shared" si="68"/>
        <v>0</v>
      </c>
      <c r="BB77" s="173">
        <f t="shared" si="68"/>
        <v>0</v>
      </c>
      <c r="BC77" s="173">
        <f t="shared" si="68"/>
        <v>0</v>
      </c>
      <c r="BD77" s="173">
        <f t="shared" si="68"/>
        <v>0</v>
      </c>
      <c r="BE77" s="173">
        <f t="shared" si="68"/>
        <v>0</v>
      </c>
      <c r="BF77" s="173">
        <f t="shared" si="68"/>
        <v>0</v>
      </c>
      <c r="BG77" s="173">
        <f t="shared" si="68"/>
        <v>12</v>
      </c>
      <c r="BH77" s="173">
        <f t="shared" si="68"/>
        <v>0</v>
      </c>
      <c r="BI77" s="173">
        <f t="shared" si="68"/>
        <v>15.5</v>
      </c>
      <c r="BJ77" s="173">
        <f t="shared" si="68"/>
        <v>0</v>
      </c>
      <c r="BK77" s="173">
        <f t="shared" si="68"/>
        <v>0</v>
      </c>
      <c r="BL77" s="173">
        <f t="shared" si="68"/>
        <v>0</v>
      </c>
      <c r="BM77" s="158"/>
      <c r="BN77" s="159" t="str">
        <f>IFERROR(__xludf.DUMMYFUNCTION("""COMPUTED_VALUE"""),"Adrián Zajac")</f>
        <v>Adrián Zajac</v>
      </c>
      <c r="BO77" s="174"/>
      <c r="BP77" s="175"/>
      <c r="BQ77" s="174"/>
      <c r="BR77" s="175"/>
      <c r="BS77" s="174"/>
      <c r="BT77" s="175"/>
      <c r="BU77" s="174"/>
      <c r="BV77" s="175"/>
      <c r="BW77" s="174"/>
      <c r="BX77" s="175"/>
      <c r="BY77" s="174"/>
      <c r="BZ77" s="175"/>
      <c r="CA77" s="174"/>
      <c r="CB77" s="175"/>
      <c r="CC77" s="174"/>
      <c r="CD77" s="175"/>
      <c r="CE77" s="174"/>
      <c r="CF77" s="175"/>
      <c r="CG77" s="174"/>
      <c r="CH77" s="175"/>
      <c r="CI77" s="174"/>
      <c r="CJ77" s="175"/>
      <c r="CK77" s="174"/>
      <c r="CL77" s="175"/>
      <c r="CM77" s="174"/>
      <c r="CN77" s="175"/>
      <c r="CO77" s="174"/>
      <c r="CP77" s="175"/>
      <c r="CQ77" s="174"/>
      <c r="CR77" s="175"/>
      <c r="CS77" s="174"/>
      <c r="CT77" s="173"/>
      <c r="CU77" s="174"/>
      <c r="CV77" s="173"/>
      <c r="CW77" s="174"/>
      <c r="CX77" s="173"/>
      <c r="CY77" s="174"/>
      <c r="CZ77" s="173"/>
      <c r="DA77" s="174"/>
      <c r="DB77" s="173"/>
      <c r="DC77" s="174"/>
      <c r="DD77" s="173"/>
      <c r="DE77" s="174"/>
      <c r="DF77" s="173"/>
      <c r="DG77" s="174"/>
      <c r="DH77" s="173"/>
      <c r="DI77" s="174"/>
      <c r="DJ77" s="173"/>
      <c r="DK77" s="174"/>
      <c r="DL77" s="173"/>
      <c r="DM77" s="174"/>
      <c r="DN77" s="173"/>
      <c r="DO77" s="174"/>
      <c r="DP77" s="173"/>
      <c r="DQ77" s="174"/>
      <c r="DR77" s="173"/>
      <c r="DS77" s="174"/>
      <c r="DT77" s="173"/>
      <c r="DU77" s="174"/>
      <c r="DV77" s="173"/>
      <c r="DW77" s="174"/>
      <c r="DX77" s="173"/>
      <c r="DY77" s="158"/>
      <c r="DZ77" s="159" t="str">
        <f t="shared" si="30"/>
        <v>Adrián Zajac</v>
      </c>
      <c r="EA77" s="202">
        <f>IFERROR(__xludf.DUMMYFUNCTION("""COMPUTED_VALUE"""),12.0)</f>
        <v>12</v>
      </c>
      <c r="EB77" s="203"/>
      <c r="EC77" s="202">
        <f>IFERROR(__xludf.DUMMYFUNCTION("""COMPUTED_VALUE"""),11.0)</f>
        <v>11</v>
      </c>
      <c r="ED77" s="203"/>
      <c r="EE77" s="202">
        <f>IFERROR(__xludf.DUMMYFUNCTION("""COMPUTED_VALUE"""),12.0)</f>
        <v>12</v>
      </c>
      <c r="EF77" s="203"/>
      <c r="EG77" s="202"/>
      <c r="EH77" s="203"/>
      <c r="EI77" s="202"/>
      <c r="EJ77" s="203"/>
      <c r="EK77" s="202"/>
      <c r="EL77" s="203"/>
      <c r="EM77" s="202">
        <f>IFERROR(__xludf.DUMMYFUNCTION("""COMPUTED_VALUE"""),12.0)</f>
        <v>12</v>
      </c>
      <c r="EN77" s="203"/>
      <c r="EO77" s="202">
        <f>IFERROR(__xludf.DUMMYFUNCTION("""COMPUTED_VALUE"""),12.0)</f>
        <v>12</v>
      </c>
      <c r="EP77" s="203"/>
      <c r="EQ77" s="202">
        <f>IFERROR(__xludf.DUMMYFUNCTION("""COMPUTED_VALUE"""),15.0)</f>
        <v>15</v>
      </c>
      <c r="ER77" s="203"/>
      <c r="ES77" s="202">
        <f>IFERROR(__xludf.DUMMYFUNCTION("""COMPUTED_VALUE"""),11.0)</f>
        <v>11</v>
      </c>
      <c r="ET77" s="203"/>
      <c r="EU77" s="202"/>
      <c r="EV77" s="203"/>
      <c r="EW77" s="202"/>
      <c r="EX77" s="203"/>
      <c r="EY77" s="202"/>
      <c r="EZ77" s="203"/>
      <c r="FA77" s="202">
        <f>IFERROR(__xludf.DUMMYFUNCTION("""COMPUTED_VALUE"""),13.0)</f>
        <v>13</v>
      </c>
      <c r="FB77" s="203"/>
      <c r="FC77" s="202">
        <f>IFERROR(__xludf.DUMMYFUNCTION("""COMPUTED_VALUE"""),13.5)</f>
        <v>13.5</v>
      </c>
      <c r="FD77" s="203"/>
      <c r="FE77" s="202">
        <f>IFERROR(__xludf.DUMMYFUNCTION("""COMPUTED_VALUE"""),14.0)</f>
        <v>14</v>
      </c>
      <c r="FF77" s="199"/>
      <c r="FG77" s="202">
        <f>IFERROR(__xludf.DUMMYFUNCTION("""COMPUTED_VALUE"""),14.0)</f>
        <v>14</v>
      </c>
      <c r="FH77" s="199"/>
      <c r="FI77" s="202"/>
      <c r="FJ77" s="199"/>
      <c r="FK77" s="202"/>
      <c r="FL77" s="199"/>
      <c r="FM77" s="202"/>
      <c r="FN77" s="199"/>
      <c r="FO77" s="202">
        <f>IFERROR(__xludf.DUMMYFUNCTION("""COMPUTED_VALUE"""),11.0)</f>
        <v>11</v>
      </c>
      <c r="FP77" s="199"/>
      <c r="FQ77" s="202">
        <f>IFERROR(__xludf.DUMMYFUNCTION("""COMPUTED_VALUE"""),13.0)</f>
        <v>13</v>
      </c>
      <c r="FR77" s="199"/>
      <c r="FS77" s="202">
        <f>IFERROR(__xludf.DUMMYFUNCTION("""COMPUTED_VALUE"""),13.0)</f>
        <v>13</v>
      </c>
      <c r="FT77" s="199"/>
      <c r="FU77" s="202">
        <f>IFERROR(__xludf.DUMMYFUNCTION("""COMPUTED_VALUE"""),13.0)</f>
        <v>13</v>
      </c>
      <c r="FV77" s="199"/>
      <c r="FW77" s="202"/>
      <c r="FX77" s="199"/>
      <c r="FY77" s="202"/>
      <c r="FZ77" s="199"/>
      <c r="GA77" s="202"/>
      <c r="GB77" s="199"/>
      <c r="GC77" s="202"/>
      <c r="GD77" s="199"/>
      <c r="GE77" s="202">
        <f>IFERROR(__xludf.DUMMYFUNCTION("""COMPUTED_VALUE"""),12.0)</f>
        <v>12</v>
      </c>
      <c r="GF77" s="199"/>
      <c r="GG77" s="202">
        <f>IFERROR(__xludf.DUMMYFUNCTION("""COMPUTED_VALUE"""),15.5)</f>
        <v>15.5</v>
      </c>
      <c r="GH77" s="199"/>
      <c r="GI77" s="202"/>
      <c r="GJ77" s="199"/>
      <c r="GK77" s="158"/>
      <c r="GL77" s="159" t="str">
        <f t="shared" si="31"/>
        <v>Adrián Zajac</v>
      </c>
      <c r="GM77" s="202"/>
      <c r="GN77" s="203"/>
      <c r="GO77" s="202"/>
      <c r="GP77" s="203"/>
      <c r="GQ77" s="202"/>
      <c r="GR77" s="203"/>
      <c r="GS77" s="202"/>
      <c r="GT77" s="203"/>
      <c r="GU77" s="202"/>
      <c r="GV77" s="203"/>
      <c r="GW77" s="202"/>
      <c r="GX77" s="203"/>
      <c r="GY77" s="202"/>
      <c r="GZ77" s="203"/>
      <c r="HA77" s="202"/>
      <c r="HB77" s="203"/>
      <c r="HC77" s="202"/>
      <c r="HD77" s="203"/>
      <c r="HE77" s="202"/>
      <c r="HF77" s="203"/>
      <c r="HG77" s="202"/>
      <c r="HH77" s="203"/>
      <c r="HI77" s="202"/>
      <c r="HJ77" s="203"/>
      <c r="HK77" s="202"/>
      <c r="HL77" s="203"/>
      <c r="HM77" s="202"/>
      <c r="HN77" s="203"/>
      <c r="HO77" s="202"/>
      <c r="HP77" s="203"/>
      <c r="HQ77" s="202"/>
      <c r="HR77" s="199"/>
      <c r="HS77" s="202"/>
      <c r="HT77" s="199"/>
      <c r="HU77" s="202"/>
      <c r="HV77" s="199"/>
      <c r="HW77" s="202"/>
      <c r="HX77" s="199"/>
      <c r="HY77" s="202"/>
      <c r="HZ77" s="199"/>
      <c r="IA77" s="202"/>
      <c r="IB77" s="199"/>
      <c r="IC77" s="202"/>
      <c r="ID77" s="199"/>
      <c r="IE77" s="202"/>
      <c r="IF77" s="199"/>
      <c r="IG77" s="202"/>
      <c r="IH77" s="199"/>
      <c r="II77" s="202"/>
      <c r="IJ77" s="199"/>
      <c r="IK77" s="202"/>
      <c r="IL77" s="199"/>
      <c r="IM77" s="202"/>
      <c r="IN77" s="199"/>
      <c r="IO77" s="202"/>
      <c r="IP77" s="199"/>
      <c r="IQ77" s="202"/>
      <c r="IR77" s="199"/>
      <c r="IS77" s="202"/>
      <c r="IT77" s="199"/>
      <c r="IU77" s="202"/>
      <c r="IV77" s="199"/>
    </row>
    <row r="78">
      <c r="A78" s="214">
        <f>IFERROR(__xludf.DUMMYFUNCTION("""COMPUTED_VALUE"""),100.0)</f>
        <v>100</v>
      </c>
      <c r="B78" s="159" t="str">
        <f t="shared" si="28"/>
        <v>Jan Beneš</v>
      </c>
      <c r="C78" s="173">
        <f t="shared" ref="C78:BL78" si="69">BO78+EA78+GM78</f>
        <v>0</v>
      </c>
      <c r="D78" s="173">
        <f t="shared" si="69"/>
        <v>0</v>
      </c>
      <c r="E78" s="173">
        <f t="shared" si="69"/>
        <v>0</v>
      </c>
      <c r="F78" s="173">
        <f t="shared" si="69"/>
        <v>0</v>
      </c>
      <c r="G78" s="173">
        <f t="shared" si="69"/>
        <v>0</v>
      </c>
      <c r="H78" s="173">
        <f t="shared" si="69"/>
        <v>0</v>
      </c>
      <c r="I78" s="173">
        <f t="shared" si="69"/>
        <v>0</v>
      </c>
      <c r="J78" s="173">
        <f t="shared" si="69"/>
        <v>0</v>
      </c>
      <c r="K78" s="173">
        <f t="shared" si="69"/>
        <v>0</v>
      </c>
      <c r="L78" s="173">
        <f t="shared" si="69"/>
        <v>0</v>
      </c>
      <c r="M78" s="173">
        <f t="shared" si="69"/>
        <v>0</v>
      </c>
      <c r="N78" s="173">
        <f t="shared" si="69"/>
        <v>0</v>
      </c>
      <c r="O78" s="173">
        <f t="shared" si="69"/>
        <v>0</v>
      </c>
      <c r="P78" s="173">
        <f t="shared" si="69"/>
        <v>0</v>
      </c>
      <c r="Q78" s="173">
        <f t="shared" si="69"/>
        <v>0</v>
      </c>
      <c r="R78" s="173">
        <f t="shared" si="69"/>
        <v>0</v>
      </c>
      <c r="S78" s="173">
        <f t="shared" si="69"/>
        <v>0</v>
      </c>
      <c r="T78" s="173">
        <f t="shared" si="69"/>
        <v>0</v>
      </c>
      <c r="U78" s="173">
        <f t="shared" si="69"/>
        <v>0</v>
      </c>
      <c r="V78" s="173">
        <f t="shared" si="69"/>
        <v>0</v>
      </c>
      <c r="W78" s="173">
        <f t="shared" si="69"/>
        <v>0</v>
      </c>
      <c r="X78" s="173">
        <f t="shared" si="69"/>
        <v>0</v>
      </c>
      <c r="Y78" s="173">
        <f t="shared" si="69"/>
        <v>0</v>
      </c>
      <c r="Z78" s="173">
        <f t="shared" si="69"/>
        <v>0</v>
      </c>
      <c r="AA78" s="173">
        <f t="shared" si="69"/>
        <v>0</v>
      </c>
      <c r="AB78" s="173">
        <f t="shared" si="69"/>
        <v>0</v>
      </c>
      <c r="AC78" s="173">
        <f t="shared" si="69"/>
        <v>0</v>
      </c>
      <c r="AD78" s="173">
        <f t="shared" si="69"/>
        <v>0</v>
      </c>
      <c r="AE78" s="173">
        <f t="shared" si="69"/>
        <v>0</v>
      </c>
      <c r="AF78" s="173">
        <f t="shared" si="69"/>
        <v>0</v>
      </c>
      <c r="AG78" s="173">
        <f t="shared" si="69"/>
        <v>0</v>
      </c>
      <c r="AH78" s="173">
        <f t="shared" si="69"/>
        <v>0</v>
      </c>
      <c r="AI78" s="173">
        <f t="shared" si="69"/>
        <v>0</v>
      </c>
      <c r="AJ78" s="173">
        <f t="shared" si="69"/>
        <v>0</v>
      </c>
      <c r="AK78" s="173">
        <f t="shared" si="69"/>
        <v>0</v>
      </c>
      <c r="AL78" s="173">
        <f t="shared" si="69"/>
        <v>0</v>
      </c>
      <c r="AM78" s="173">
        <f t="shared" si="69"/>
        <v>0</v>
      </c>
      <c r="AN78" s="173">
        <f t="shared" si="69"/>
        <v>0</v>
      </c>
      <c r="AO78" s="173">
        <f t="shared" si="69"/>
        <v>0</v>
      </c>
      <c r="AP78" s="173">
        <f t="shared" si="69"/>
        <v>0</v>
      </c>
      <c r="AQ78" s="173">
        <f t="shared" si="69"/>
        <v>0</v>
      </c>
      <c r="AR78" s="173">
        <f t="shared" si="69"/>
        <v>0</v>
      </c>
      <c r="AS78" s="173">
        <f t="shared" si="69"/>
        <v>0</v>
      </c>
      <c r="AT78" s="173">
        <f t="shared" si="69"/>
        <v>0</v>
      </c>
      <c r="AU78" s="173">
        <f t="shared" si="69"/>
        <v>0</v>
      </c>
      <c r="AV78" s="173">
        <f t="shared" si="69"/>
        <v>0</v>
      </c>
      <c r="AW78" s="173">
        <f t="shared" si="69"/>
        <v>0</v>
      </c>
      <c r="AX78" s="173">
        <f t="shared" si="69"/>
        <v>0</v>
      </c>
      <c r="AY78" s="173">
        <f t="shared" si="69"/>
        <v>0</v>
      </c>
      <c r="AZ78" s="173">
        <f t="shared" si="69"/>
        <v>0</v>
      </c>
      <c r="BA78" s="173">
        <f t="shared" si="69"/>
        <v>0</v>
      </c>
      <c r="BB78" s="173">
        <f t="shared" si="69"/>
        <v>0</v>
      </c>
      <c r="BC78" s="173">
        <f t="shared" si="69"/>
        <v>0</v>
      </c>
      <c r="BD78" s="173">
        <f t="shared" si="69"/>
        <v>0</v>
      </c>
      <c r="BE78" s="173">
        <f t="shared" si="69"/>
        <v>0</v>
      </c>
      <c r="BF78" s="173">
        <f t="shared" si="69"/>
        <v>0</v>
      </c>
      <c r="BG78" s="173">
        <f t="shared" si="69"/>
        <v>0</v>
      </c>
      <c r="BH78" s="173">
        <f t="shared" si="69"/>
        <v>0</v>
      </c>
      <c r="BI78" s="173">
        <f t="shared" si="69"/>
        <v>0</v>
      </c>
      <c r="BJ78" s="173">
        <f t="shared" si="69"/>
        <v>0</v>
      </c>
      <c r="BK78" s="173">
        <f t="shared" si="69"/>
        <v>0</v>
      </c>
      <c r="BL78" s="173">
        <f t="shared" si="69"/>
        <v>0</v>
      </c>
      <c r="BM78" s="158"/>
      <c r="BN78" s="159" t="str">
        <f>IFERROR(__xludf.DUMMYFUNCTION("""COMPUTED_VALUE"""),"Jan Beneš")</f>
        <v>Jan Beneš</v>
      </c>
      <c r="BO78" s="174"/>
      <c r="BP78" s="175"/>
      <c r="BQ78" s="174"/>
      <c r="BR78" s="175"/>
      <c r="BS78" s="174"/>
      <c r="BT78" s="175"/>
      <c r="BU78" s="174"/>
      <c r="BV78" s="175"/>
      <c r="BW78" s="174"/>
      <c r="BX78" s="175"/>
      <c r="BY78" s="174"/>
      <c r="BZ78" s="175"/>
      <c r="CA78" s="174"/>
      <c r="CB78" s="175"/>
      <c r="CC78" s="174"/>
      <c r="CD78" s="175"/>
      <c r="CE78" s="174"/>
      <c r="CF78" s="175"/>
      <c r="CG78" s="174"/>
      <c r="CH78" s="175"/>
      <c r="CI78" s="174"/>
      <c r="CJ78" s="175"/>
      <c r="CK78" s="174"/>
      <c r="CL78" s="175"/>
      <c r="CM78" s="174"/>
      <c r="CN78" s="175"/>
      <c r="CO78" s="174"/>
      <c r="CP78" s="175"/>
      <c r="CQ78" s="174"/>
      <c r="CR78" s="175"/>
      <c r="CS78" s="174"/>
      <c r="CT78" s="175"/>
      <c r="CU78" s="174"/>
      <c r="CV78" s="175"/>
      <c r="CW78" s="174"/>
      <c r="CX78" s="175"/>
      <c r="CY78" s="174"/>
      <c r="CZ78" s="175"/>
      <c r="DA78" s="174"/>
      <c r="DB78" s="175"/>
      <c r="DC78" s="174"/>
      <c r="DD78" s="175"/>
      <c r="DE78" s="174"/>
      <c r="DF78" s="175"/>
      <c r="DG78" s="174"/>
      <c r="DH78" s="175"/>
      <c r="DI78" s="174"/>
      <c r="DJ78" s="175"/>
      <c r="DK78" s="174"/>
      <c r="DL78" s="175"/>
      <c r="DM78" s="174"/>
      <c r="DN78" s="175"/>
      <c r="DO78" s="174"/>
      <c r="DP78" s="175"/>
      <c r="DQ78" s="174"/>
      <c r="DR78" s="175"/>
      <c r="DS78" s="174"/>
      <c r="DT78" s="175"/>
      <c r="DU78" s="174"/>
      <c r="DV78" s="175"/>
      <c r="DW78" s="174"/>
      <c r="DX78" s="175"/>
      <c r="DY78" s="238"/>
      <c r="DZ78" s="159" t="str">
        <f t="shared" si="30"/>
        <v>Jan Beneš</v>
      </c>
      <c r="EA78" s="202"/>
      <c r="EB78" s="203"/>
      <c r="EC78" s="202"/>
      <c r="ED78" s="203"/>
      <c r="EE78" s="202"/>
      <c r="EF78" s="203"/>
      <c r="EG78" s="202"/>
      <c r="EH78" s="203"/>
      <c r="EI78" s="202"/>
      <c r="EJ78" s="203"/>
      <c r="EK78" s="202"/>
      <c r="EL78" s="203"/>
      <c r="EM78" s="202"/>
      <c r="EN78" s="203"/>
      <c r="EO78" s="202"/>
      <c r="EP78" s="203"/>
      <c r="EQ78" s="202"/>
      <c r="ER78" s="203"/>
      <c r="ES78" s="202"/>
      <c r="ET78" s="203"/>
      <c r="EU78" s="202"/>
      <c r="EV78" s="203"/>
      <c r="EW78" s="202"/>
      <c r="EX78" s="203"/>
      <c r="EY78" s="202"/>
      <c r="EZ78" s="203"/>
      <c r="FA78" s="202"/>
      <c r="FB78" s="203"/>
      <c r="FC78" s="202"/>
      <c r="FD78" s="203"/>
      <c r="FE78" s="202"/>
      <c r="FF78" s="203"/>
      <c r="FG78" s="202"/>
      <c r="FH78" s="203"/>
      <c r="FI78" s="202"/>
      <c r="FJ78" s="203"/>
      <c r="FK78" s="202"/>
      <c r="FL78" s="203"/>
      <c r="FM78" s="202"/>
      <c r="FN78" s="203"/>
      <c r="FO78" s="202"/>
      <c r="FP78" s="203"/>
      <c r="FQ78" s="202"/>
      <c r="FR78" s="203"/>
      <c r="FS78" s="202"/>
      <c r="FT78" s="203"/>
      <c r="FU78" s="202"/>
      <c r="FV78" s="203"/>
      <c r="FW78" s="202"/>
      <c r="FX78" s="203"/>
      <c r="FY78" s="202"/>
      <c r="FZ78" s="203"/>
      <c r="GA78" s="202"/>
      <c r="GB78" s="203"/>
      <c r="GC78" s="202"/>
      <c r="GD78" s="203"/>
      <c r="GE78" s="202"/>
      <c r="GF78" s="203"/>
      <c r="GG78" s="202"/>
      <c r="GH78" s="203"/>
      <c r="GI78" s="202"/>
      <c r="GJ78" s="203"/>
      <c r="GK78" s="238"/>
      <c r="GL78" s="159" t="str">
        <f t="shared" si="31"/>
        <v>Jan Beneš</v>
      </c>
      <c r="GM78" s="202"/>
      <c r="GN78" s="203"/>
      <c r="GO78" s="202"/>
      <c r="GP78" s="203"/>
      <c r="GQ78" s="202"/>
      <c r="GR78" s="203"/>
      <c r="GS78" s="202"/>
      <c r="GT78" s="203"/>
      <c r="GU78" s="202"/>
      <c r="GV78" s="203"/>
      <c r="GW78" s="202"/>
      <c r="GX78" s="203"/>
      <c r="GY78" s="202"/>
      <c r="GZ78" s="203"/>
      <c r="HA78" s="202"/>
      <c r="HB78" s="203"/>
      <c r="HC78" s="202"/>
      <c r="HD78" s="203"/>
      <c r="HE78" s="202"/>
      <c r="HF78" s="203"/>
      <c r="HG78" s="202"/>
      <c r="HH78" s="203"/>
      <c r="HI78" s="202"/>
      <c r="HJ78" s="203"/>
      <c r="HK78" s="202"/>
      <c r="HL78" s="203"/>
      <c r="HM78" s="202"/>
      <c r="HN78" s="203"/>
      <c r="HO78" s="202"/>
      <c r="HP78" s="203"/>
      <c r="HQ78" s="202"/>
      <c r="HR78" s="203"/>
      <c r="HS78" s="202"/>
      <c r="HT78" s="203"/>
      <c r="HU78" s="202"/>
      <c r="HV78" s="203"/>
      <c r="HW78" s="202"/>
      <c r="HX78" s="203"/>
      <c r="HY78" s="202"/>
      <c r="HZ78" s="203"/>
      <c r="IA78" s="202"/>
      <c r="IB78" s="203"/>
      <c r="IC78" s="202"/>
      <c r="ID78" s="203"/>
      <c r="IE78" s="202"/>
      <c r="IF78" s="203"/>
      <c r="IG78" s="202"/>
      <c r="IH78" s="203"/>
      <c r="II78" s="202"/>
      <c r="IJ78" s="203"/>
      <c r="IK78" s="202"/>
      <c r="IL78" s="203"/>
      <c r="IM78" s="202"/>
      <c r="IN78" s="203"/>
      <c r="IO78" s="202"/>
      <c r="IP78" s="203"/>
      <c r="IQ78" s="202"/>
      <c r="IR78" s="203"/>
      <c r="IS78" s="202"/>
      <c r="IT78" s="203"/>
      <c r="IU78" s="202"/>
      <c r="IV78" s="203"/>
    </row>
    <row r="79">
      <c r="A79" s="225">
        <f>IFERROR(__xludf.DUMMYFUNCTION("""COMPUTED_VALUE"""),100.0)</f>
        <v>100</v>
      </c>
      <c r="B79" s="159" t="str">
        <f t="shared" si="28"/>
        <v>Jan Ťoupal</v>
      </c>
      <c r="C79" s="173">
        <f t="shared" ref="C79:BL79" si="70">BO79+EA79+GM79</f>
        <v>0</v>
      </c>
      <c r="D79" s="173">
        <f t="shared" si="70"/>
        <v>0</v>
      </c>
      <c r="E79" s="173">
        <f t="shared" si="70"/>
        <v>0</v>
      </c>
      <c r="F79" s="173">
        <f t="shared" si="70"/>
        <v>0</v>
      </c>
      <c r="G79" s="173">
        <f t="shared" si="70"/>
        <v>0</v>
      </c>
      <c r="H79" s="173">
        <f t="shared" si="70"/>
        <v>0</v>
      </c>
      <c r="I79" s="173">
        <f t="shared" si="70"/>
        <v>0</v>
      </c>
      <c r="J79" s="173">
        <f t="shared" si="70"/>
        <v>0</v>
      </c>
      <c r="K79" s="173">
        <f t="shared" si="70"/>
        <v>0</v>
      </c>
      <c r="L79" s="173">
        <f t="shared" si="70"/>
        <v>0</v>
      </c>
      <c r="M79" s="173">
        <f t="shared" si="70"/>
        <v>0</v>
      </c>
      <c r="N79" s="173">
        <f t="shared" si="70"/>
        <v>0</v>
      </c>
      <c r="O79" s="173">
        <f t="shared" si="70"/>
        <v>0</v>
      </c>
      <c r="P79" s="173">
        <f t="shared" si="70"/>
        <v>0</v>
      </c>
      <c r="Q79" s="173">
        <f t="shared" si="70"/>
        <v>0</v>
      </c>
      <c r="R79" s="173">
        <f t="shared" si="70"/>
        <v>0</v>
      </c>
      <c r="S79" s="173">
        <f t="shared" si="70"/>
        <v>0</v>
      </c>
      <c r="T79" s="173">
        <f t="shared" si="70"/>
        <v>0</v>
      </c>
      <c r="U79" s="173">
        <f t="shared" si="70"/>
        <v>0</v>
      </c>
      <c r="V79" s="173">
        <f t="shared" si="70"/>
        <v>0</v>
      </c>
      <c r="W79" s="173">
        <f t="shared" si="70"/>
        <v>0</v>
      </c>
      <c r="X79" s="173">
        <f t="shared" si="70"/>
        <v>0</v>
      </c>
      <c r="Y79" s="173">
        <f t="shared" si="70"/>
        <v>0</v>
      </c>
      <c r="Z79" s="173">
        <f t="shared" si="70"/>
        <v>0</v>
      </c>
      <c r="AA79" s="173">
        <f t="shared" si="70"/>
        <v>0</v>
      </c>
      <c r="AB79" s="173">
        <f t="shared" si="70"/>
        <v>0</v>
      </c>
      <c r="AC79" s="173">
        <f t="shared" si="70"/>
        <v>0</v>
      </c>
      <c r="AD79" s="173">
        <f t="shared" si="70"/>
        <v>0</v>
      </c>
      <c r="AE79" s="173">
        <f t="shared" si="70"/>
        <v>0</v>
      </c>
      <c r="AF79" s="173">
        <f t="shared" si="70"/>
        <v>0</v>
      </c>
      <c r="AG79" s="173">
        <f t="shared" si="70"/>
        <v>0</v>
      </c>
      <c r="AH79" s="173">
        <f t="shared" si="70"/>
        <v>0</v>
      </c>
      <c r="AI79" s="173">
        <f t="shared" si="70"/>
        <v>0</v>
      </c>
      <c r="AJ79" s="173">
        <f t="shared" si="70"/>
        <v>0</v>
      </c>
      <c r="AK79" s="173">
        <f t="shared" si="70"/>
        <v>0</v>
      </c>
      <c r="AL79" s="173">
        <f t="shared" si="70"/>
        <v>0</v>
      </c>
      <c r="AM79" s="173">
        <f t="shared" si="70"/>
        <v>0</v>
      </c>
      <c r="AN79" s="173">
        <f t="shared" si="70"/>
        <v>0</v>
      </c>
      <c r="AO79" s="173">
        <f t="shared" si="70"/>
        <v>0</v>
      </c>
      <c r="AP79" s="173">
        <f t="shared" si="70"/>
        <v>0</v>
      </c>
      <c r="AQ79" s="173">
        <f t="shared" si="70"/>
        <v>0</v>
      </c>
      <c r="AR79" s="173">
        <f t="shared" si="70"/>
        <v>0</v>
      </c>
      <c r="AS79" s="173">
        <f t="shared" si="70"/>
        <v>0</v>
      </c>
      <c r="AT79" s="173">
        <f t="shared" si="70"/>
        <v>0</v>
      </c>
      <c r="AU79" s="173">
        <f t="shared" si="70"/>
        <v>0</v>
      </c>
      <c r="AV79" s="173">
        <f t="shared" si="70"/>
        <v>0</v>
      </c>
      <c r="AW79" s="173">
        <f t="shared" si="70"/>
        <v>0</v>
      </c>
      <c r="AX79" s="173">
        <f t="shared" si="70"/>
        <v>0</v>
      </c>
      <c r="AY79" s="173">
        <f t="shared" si="70"/>
        <v>0</v>
      </c>
      <c r="AZ79" s="173">
        <f t="shared" si="70"/>
        <v>0</v>
      </c>
      <c r="BA79" s="173">
        <f t="shared" si="70"/>
        <v>0</v>
      </c>
      <c r="BB79" s="173">
        <f t="shared" si="70"/>
        <v>0</v>
      </c>
      <c r="BC79" s="173">
        <f t="shared" si="70"/>
        <v>0</v>
      </c>
      <c r="BD79" s="173">
        <f t="shared" si="70"/>
        <v>0</v>
      </c>
      <c r="BE79" s="173">
        <f t="shared" si="70"/>
        <v>0</v>
      </c>
      <c r="BF79" s="173">
        <f t="shared" si="70"/>
        <v>0</v>
      </c>
      <c r="BG79" s="173">
        <f t="shared" si="70"/>
        <v>0</v>
      </c>
      <c r="BH79" s="173">
        <f t="shared" si="70"/>
        <v>0</v>
      </c>
      <c r="BI79" s="173">
        <f t="shared" si="70"/>
        <v>0</v>
      </c>
      <c r="BJ79" s="173">
        <f t="shared" si="70"/>
        <v>0</v>
      </c>
      <c r="BK79" s="173">
        <f t="shared" si="70"/>
        <v>0</v>
      </c>
      <c r="BL79" s="173">
        <f t="shared" si="70"/>
        <v>0</v>
      </c>
      <c r="BM79" s="151"/>
      <c r="BN79" s="239" t="str">
        <f>IFERROR(__xludf.DUMMYFUNCTION("""COMPUTED_VALUE"""),"Jan Ťoupal")</f>
        <v>Jan Ťoupal</v>
      </c>
      <c r="BO79" s="174"/>
      <c r="BP79" s="175"/>
      <c r="BQ79" s="174"/>
      <c r="BR79" s="175"/>
      <c r="BS79" s="174"/>
      <c r="BT79" s="175"/>
      <c r="BU79" s="174"/>
      <c r="BV79" s="175"/>
      <c r="BW79" s="174"/>
      <c r="BX79" s="175"/>
      <c r="BY79" s="174"/>
      <c r="BZ79" s="175"/>
      <c r="CA79" s="174"/>
      <c r="CB79" s="175"/>
      <c r="CC79" s="174"/>
      <c r="CD79" s="175"/>
      <c r="CE79" s="174"/>
      <c r="CF79" s="175"/>
      <c r="CG79" s="174"/>
      <c r="CH79" s="175"/>
      <c r="CI79" s="174"/>
      <c r="CJ79" s="175"/>
      <c r="CK79" s="174"/>
      <c r="CL79" s="175"/>
      <c r="CM79" s="174"/>
      <c r="CN79" s="175"/>
      <c r="CO79" s="174"/>
      <c r="CP79" s="175"/>
      <c r="CQ79" s="174"/>
      <c r="CR79" s="175"/>
      <c r="CS79" s="174"/>
      <c r="CT79" s="175"/>
      <c r="CU79" s="174"/>
      <c r="CV79" s="175"/>
      <c r="CW79" s="174"/>
      <c r="CX79" s="175"/>
      <c r="CY79" s="174"/>
      <c r="CZ79" s="175"/>
      <c r="DA79" s="174"/>
      <c r="DB79" s="175"/>
      <c r="DC79" s="174"/>
      <c r="DD79" s="175"/>
      <c r="DE79" s="174"/>
      <c r="DF79" s="175"/>
      <c r="DG79" s="174"/>
      <c r="DH79" s="175"/>
      <c r="DI79" s="174"/>
      <c r="DJ79" s="175"/>
      <c r="DK79" s="174"/>
      <c r="DL79" s="175"/>
      <c r="DM79" s="174"/>
      <c r="DN79" s="175"/>
      <c r="DO79" s="174"/>
      <c r="DP79" s="175"/>
      <c r="DQ79" s="174"/>
      <c r="DR79" s="175"/>
      <c r="DS79" s="174"/>
      <c r="DT79" s="175"/>
      <c r="DU79" s="174"/>
      <c r="DV79" s="175"/>
      <c r="DW79" s="174"/>
      <c r="DX79" s="175"/>
      <c r="DY79" s="240"/>
      <c r="DZ79" s="159" t="str">
        <f t="shared" si="30"/>
        <v>Jan Ťoupal</v>
      </c>
      <c r="EA79" s="202"/>
      <c r="EB79" s="203"/>
      <c r="EC79" s="202"/>
      <c r="ED79" s="203"/>
      <c r="EE79" s="202"/>
      <c r="EF79" s="203"/>
      <c r="EG79" s="202"/>
      <c r="EH79" s="203"/>
      <c r="EI79" s="202"/>
      <c r="EJ79" s="203"/>
      <c r="EK79" s="202"/>
      <c r="EL79" s="203"/>
      <c r="EM79" s="202"/>
      <c r="EN79" s="203"/>
      <c r="EO79" s="202"/>
      <c r="EP79" s="203"/>
      <c r="EQ79" s="202"/>
      <c r="ER79" s="203"/>
      <c r="ES79" s="202"/>
      <c r="ET79" s="203"/>
      <c r="EU79" s="202"/>
      <c r="EV79" s="203"/>
      <c r="EW79" s="202"/>
      <c r="EX79" s="203"/>
      <c r="EY79" s="202"/>
      <c r="EZ79" s="203"/>
      <c r="FA79" s="202"/>
      <c r="FB79" s="203"/>
      <c r="FC79" s="202"/>
      <c r="FD79" s="203"/>
      <c r="FE79" s="202"/>
      <c r="FF79" s="203"/>
      <c r="FG79" s="202"/>
      <c r="FH79" s="203"/>
      <c r="FI79" s="202"/>
      <c r="FJ79" s="203"/>
      <c r="FK79" s="202"/>
      <c r="FL79" s="203"/>
      <c r="FM79" s="202"/>
      <c r="FN79" s="203"/>
      <c r="FO79" s="202"/>
      <c r="FP79" s="203"/>
      <c r="FQ79" s="202"/>
      <c r="FR79" s="203"/>
      <c r="FS79" s="202"/>
      <c r="FT79" s="203"/>
      <c r="FU79" s="202"/>
      <c r="FV79" s="203"/>
      <c r="FW79" s="202"/>
      <c r="FX79" s="203"/>
      <c r="FY79" s="202"/>
      <c r="FZ79" s="203"/>
      <c r="GA79" s="202"/>
      <c r="GB79" s="203"/>
      <c r="GC79" s="202"/>
      <c r="GD79" s="203"/>
      <c r="GE79" s="202"/>
      <c r="GF79" s="203"/>
      <c r="GG79" s="202"/>
      <c r="GH79" s="203"/>
      <c r="GI79" s="202"/>
      <c r="GJ79" s="203"/>
      <c r="GK79" s="240"/>
      <c r="GL79" s="159" t="str">
        <f t="shared" si="31"/>
        <v>Jan Ťoupal</v>
      </c>
      <c r="GM79" s="202"/>
      <c r="GN79" s="203"/>
      <c r="GO79" s="202"/>
      <c r="GP79" s="203"/>
      <c r="GQ79" s="202"/>
      <c r="GR79" s="203"/>
      <c r="GS79" s="202"/>
      <c r="GT79" s="203"/>
      <c r="GU79" s="202"/>
      <c r="GV79" s="203"/>
      <c r="GW79" s="202"/>
      <c r="GX79" s="203"/>
      <c r="GY79" s="202"/>
      <c r="GZ79" s="203"/>
      <c r="HA79" s="202"/>
      <c r="HB79" s="203"/>
      <c r="HC79" s="202"/>
      <c r="HD79" s="203"/>
      <c r="HE79" s="202"/>
      <c r="HF79" s="203"/>
      <c r="HG79" s="202"/>
      <c r="HH79" s="203"/>
      <c r="HI79" s="202"/>
      <c r="HJ79" s="203"/>
      <c r="HK79" s="202"/>
      <c r="HL79" s="203"/>
      <c r="HM79" s="202"/>
      <c r="HN79" s="203"/>
      <c r="HO79" s="202"/>
      <c r="HP79" s="203"/>
      <c r="HQ79" s="202"/>
      <c r="HR79" s="203"/>
      <c r="HS79" s="202"/>
      <c r="HT79" s="203"/>
      <c r="HU79" s="202"/>
      <c r="HV79" s="203"/>
      <c r="HW79" s="202"/>
      <c r="HX79" s="203"/>
      <c r="HY79" s="202"/>
      <c r="HZ79" s="203"/>
      <c r="IA79" s="202"/>
      <c r="IB79" s="203"/>
      <c r="IC79" s="202"/>
      <c r="ID79" s="203"/>
      <c r="IE79" s="202"/>
      <c r="IF79" s="203"/>
      <c r="IG79" s="202"/>
      <c r="IH79" s="203"/>
      <c r="II79" s="202"/>
      <c r="IJ79" s="203"/>
      <c r="IK79" s="202"/>
      <c r="IL79" s="203"/>
      <c r="IM79" s="202"/>
      <c r="IN79" s="203"/>
      <c r="IO79" s="202"/>
      <c r="IP79" s="203"/>
      <c r="IQ79" s="202"/>
      <c r="IR79" s="203"/>
      <c r="IS79" s="202"/>
      <c r="IT79" s="203"/>
      <c r="IU79" s="202"/>
      <c r="IV79" s="203"/>
    </row>
    <row r="80">
      <c r="A80" s="225">
        <f>IFERROR(__xludf.DUMMYFUNCTION("""COMPUTED_VALUE"""),100.0)</f>
        <v>100</v>
      </c>
      <c r="B80" s="159" t="str">
        <f t="shared" si="28"/>
        <v>Simon Kurčík</v>
      </c>
      <c r="C80" s="173">
        <f t="shared" ref="C80:BL80" si="71">BO80+EA80+GM80</f>
        <v>0</v>
      </c>
      <c r="D80" s="173">
        <f t="shared" si="71"/>
        <v>0</v>
      </c>
      <c r="E80" s="173">
        <f t="shared" si="71"/>
        <v>0</v>
      </c>
      <c r="F80" s="173">
        <f t="shared" si="71"/>
        <v>0</v>
      </c>
      <c r="G80" s="173">
        <f t="shared" si="71"/>
        <v>0</v>
      </c>
      <c r="H80" s="173">
        <f t="shared" si="71"/>
        <v>0</v>
      </c>
      <c r="I80" s="173">
        <f t="shared" si="71"/>
        <v>0</v>
      </c>
      <c r="J80" s="173">
        <f t="shared" si="71"/>
        <v>0</v>
      </c>
      <c r="K80" s="173">
        <f t="shared" si="71"/>
        <v>0</v>
      </c>
      <c r="L80" s="173">
        <f t="shared" si="71"/>
        <v>0</v>
      </c>
      <c r="M80" s="173">
        <f t="shared" si="71"/>
        <v>0</v>
      </c>
      <c r="N80" s="173">
        <f t="shared" si="71"/>
        <v>0</v>
      </c>
      <c r="O80" s="173">
        <f t="shared" si="71"/>
        <v>0</v>
      </c>
      <c r="P80" s="173">
        <f t="shared" si="71"/>
        <v>0</v>
      </c>
      <c r="Q80" s="173">
        <f t="shared" si="71"/>
        <v>0</v>
      </c>
      <c r="R80" s="173">
        <f t="shared" si="71"/>
        <v>0</v>
      </c>
      <c r="S80" s="173">
        <f t="shared" si="71"/>
        <v>0</v>
      </c>
      <c r="T80" s="173">
        <f t="shared" si="71"/>
        <v>0</v>
      </c>
      <c r="U80" s="173">
        <f t="shared" si="71"/>
        <v>0</v>
      </c>
      <c r="V80" s="173">
        <f t="shared" si="71"/>
        <v>0</v>
      </c>
      <c r="W80" s="173">
        <f t="shared" si="71"/>
        <v>0</v>
      </c>
      <c r="X80" s="173">
        <f t="shared" si="71"/>
        <v>0</v>
      </c>
      <c r="Y80" s="173">
        <f t="shared" si="71"/>
        <v>0</v>
      </c>
      <c r="Z80" s="173">
        <f t="shared" si="71"/>
        <v>0</v>
      </c>
      <c r="AA80" s="173">
        <f t="shared" si="71"/>
        <v>0</v>
      </c>
      <c r="AB80" s="173">
        <f t="shared" si="71"/>
        <v>0</v>
      </c>
      <c r="AC80" s="173">
        <f t="shared" si="71"/>
        <v>0</v>
      </c>
      <c r="AD80" s="173">
        <f t="shared" si="71"/>
        <v>0</v>
      </c>
      <c r="AE80" s="173">
        <f t="shared" si="71"/>
        <v>0</v>
      </c>
      <c r="AF80" s="173">
        <f t="shared" si="71"/>
        <v>0</v>
      </c>
      <c r="AG80" s="173">
        <f t="shared" si="71"/>
        <v>0</v>
      </c>
      <c r="AH80" s="173">
        <f t="shared" si="71"/>
        <v>0</v>
      </c>
      <c r="AI80" s="173">
        <f t="shared" si="71"/>
        <v>0</v>
      </c>
      <c r="AJ80" s="173">
        <f t="shared" si="71"/>
        <v>0</v>
      </c>
      <c r="AK80" s="173">
        <f t="shared" si="71"/>
        <v>0</v>
      </c>
      <c r="AL80" s="173">
        <f t="shared" si="71"/>
        <v>0</v>
      </c>
      <c r="AM80" s="173">
        <f t="shared" si="71"/>
        <v>0</v>
      </c>
      <c r="AN80" s="173">
        <f t="shared" si="71"/>
        <v>0</v>
      </c>
      <c r="AO80" s="173">
        <f t="shared" si="71"/>
        <v>0</v>
      </c>
      <c r="AP80" s="173">
        <f t="shared" si="71"/>
        <v>0</v>
      </c>
      <c r="AQ80" s="173">
        <f t="shared" si="71"/>
        <v>0</v>
      </c>
      <c r="AR80" s="173">
        <f t="shared" si="71"/>
        <v>0</v>
      </c>
      <c r="AS80" s="173">
        <f t="shared" si="71"/>
        <v>0</v>
      </c>
      <c r="AT80" s="173">
        <f t="shared" si="71"/>
        <v>0</v>
      </c>
      <c r="AU80" s="173">
        <f t="shared" si="71"/>
        <v>0</v>
      </c>
      <c r="AV80" s="173">
        <f t="shared" si="71"/>
        <v>0</v>
      </c>
      <c r="AW80" s="173">
        <f t="shared" si="71"/>
        <v>0</v>
      </c>
      <c r="AX80" s="173">
        <f t="shared" si="71"/>
        <v>0</v>
      </c>
      <c r="AY80" s="173">
        <f t="shared" si="71"/>
        <v>0</v>
      </c>
      <c r="AZ80" s="173">
        <f t="shared" si="71"/>
        <v>0</v>
      </c>
      <c r="BA80" s="173">
        <f t="shared" si="71"/>
        <v>0</v>
      </c>
      <c r="BB80" s="173">
        <f t="shared" si="71"/>
        <v>0</v>
      </c>
      <c r="BC80" s="173">
        <f t="shared" si="71"/>
        <v>0</v>
      </c>
      <c r="BD80" s="173">
        <f t="shared" si="71"/>
        <v>0</v>
      </c>
      <c r="BE80" s="173">
        <f t="shared" si="71"/>
        <v>0</v>
      </c>
      <c r="BF80" s="173">
        <f t="shared" si="71"/>
        <v>0</v>
      </c>
      <c r="BG80" s="173">
        <f t="shared" si="71"/>
        <v>0</v>
      </c>
      <c r="BH80" s="173">
        <f t="shared" si="71"/>
        <v>0</v>
      </c>
      <c r="BI80" s="173">
        <f t="shared" si="71"/>
        <v>0</v>
      </c>
      <c r="BJ80" s="173">
        <f t="shared" si="71"/>
        <v>0</v>
      </c>
      <c r="BK80" s="173">
        <f t="shared" si="71"/>
        <v>0</v>
      </c>
      <c r="BL80" s="173">
        <f t="shared" si="71"/>
        <v>0</v>
      </c>
      <c r="BM80" s="151"/>
      <c r="BN80" s="239" t="str">
        <f>IFERROR(__xludf.DUMMYFUNCTION("""COMPUTED_VALUE"""),"Simon Kurčík")</f>
        <v>Simon Kurčík</v>
      </c>
      <c r="BO80" s="174"/>
      <c r="BP80" s="175"/>
      <c r="BQ80" s="174"/>
      <c r="BR80" s="175"/>
      <c r="BS80" s="174"/>
      <c r="BT80" s="175"/>
      <c r="BU80" s="174"/>
      <c r="BV80" s="175"/>
      <c r="BW80" s="174"/>
      <c r="BX80" s="175"/>
      <c r="BY80" s="174"/>
      <c r="BZ80" s="175"/>
      <c r="CA80" s="174"/>
      <c r="CB80" s="175"/>
      <c r="CC80" s="174"/>
      <c r="CD80" s="175"/>
      <c r="CE80" s="174"/>
      <c r="CF80" s="175"/>
      <c r="CG80" s="174"/>
      <c r="CH80" s="175"/>
      <c r="CI80" s="174"/>
      <c r="CJ80" s="175"/>
      <c r="CK80" s="174"/>
      <c r="CL80" s="175"/>
      <c r="CM80" s="174"/>
      <c r="CN80" s="175"/>
      <c r="CO80" s="174"/>
      <c r="CP80" s="175"/>
      <c r="CQ80" s="174"/>
      <c r="CR80" s="175"/>
      <c r="CS80" s="174"/>
      <c r="CT80" s="175"/>
      <c r="CU80" s="174"/>
      <c r="CV80" s="175"/>
      <c r="CW80" s="174"/>
      <c r="CX80" s="175"/>
      <c r="CY80" s="174"/>
      <c r="CZ80" s="175"/>
      <c r="DA80" s="174"/>
      <c r="DB80" s="175"/>
      <c r="DC80" s="174"/>
      <c r="DD80" s="175"/>
      <c r="DE80" s="174"/>
      <c r="DF80" s="175"/>
      <c r="DG80" s="174"/>
      <c r="DH80" s="175"/>
      <c r="DI80" s="174"/>
      <c r="DJ80" s="175"/>
      <c r="DK80" s="174"/>
      <c r="DL80" s="175"/>
      <c r="DM80" s="174"/>
      <c r="DN80" s="175"/>
      <c r="DO80" s="174"/>
      <c r="DP80" s="175"/>
      <c r="DQ80" s="174"/>
      <c r="DR80" s="175"/>
      <c r="DS80" s="174"/>
      <c r="DT80" s="175"/>
      <c r="DU80" s="174"/>
      <c r="DV80" s="175"/>
      <c r="DW80" s="174"/>
      <c r="DX80" s="175"/>
      <c r="DY80" s="240"/>
      <c r="DZ80" s="159" t="str">
        <f t="shared" si="30"/>
        <v>Simon Kurčík</v>
      </c>
      <c r="EA80" s="202"/>
      <c r="EB80" s="203"/>
      <c r="EC80" s="202"/>
      <c r="ED80" s="203"/>
      <c r="EE80" s="202"/>
      <c r="EF80" s="203"/>
      <c r="EG80" s="202"/>
      <c r="EH80" s="203"/>
      <c r="EI80" s="202"/>
      <c r="EJ80" s="203"/>
      <c r="EK80" s="202"/>
      <c r="EL80" s="203"/>
      <c r="EM80" s="202"/>
      <c r="EN80" s="203"/>
      <c r="EO80" s="202"/>
      <c r="EP80" s="203"/>
      <c r="EQ80" s="202"/>
      <c r="ER80" s="203"/>
      <c r="ES80" s="202"/>
      <c r="ET80" s="203"/>
      <c r="EU80" s="202"/>
      <c r="EV80" s="203"/>
      <c r="EW80" s="202"/>
      <c r="EX80" s="203"/>
      <c r="EY80" s="202"/>
      <c r="EZ80" s="203"/>
      <c r="FA80" s="202"/>
      <c r="FB80" s="203"/>
      <c r="FC80" s="202"/>
      <c r="FD80" s="203"/>
      <c r="FE80" s="202"/>
      <c r="FF80" s="203"/>
      <c r="FG80" s="202"/>
      <c r="FH80" s="203"/>
      <c r="FI80" s="202"/>
      <c r="FJ80" s="203"/>
      <c r="FK80" s="202"/>
      <c r="FL80" s="203"/>
      <c r="FM80" s="202"/>
      <c r="FN80" s="203"/>
      <c r="FO80" s="202"/>
      <c r="FP80" s="203"/>
      <c r="FQ80" s="202"/>
      <c r="FR80" s="203"/>
      <c r="FS80" s="202"/>
      <c r="FT80" s="203"/>
      <c r="FU80" s="202"/>
      <c r="FV80" s="203"/>
      <c r="FW80" s="202"/>
      <c r="FX80" s="203"/>
      <c r="FY80" s="202"/>
      <c r="FZ80" s="203"/>
      <c r="GA80" s="202"/>
      <c r="GB80" s="203"/>
      <c r="GC80" s="202"/>
      <c r="GD80" s="203"/>
      <c r="GE80" s="202"/>
      <c r="GF80" s="203"/>
      <c r="GG80" s="202"/>
      <c r="GH80" s="203"/>
      <c r="GI80" s="202"/>
      <c r="GJ80" s="203"/>
      <c r="GK80" s="240"/>
      <c r="GL80" s="159" t="str">
        <f t="shared" si="31"/>
        <v>Simon Kurčík</v>
      </c>
      <c r="GM80" s="202"/>
      <c r="GN80" s="203"/>
      <c r="GO80" s="202"/>
      <c r="GP80" s="203"/>
      <c r="GQ80" s="202"/>
      <c r="GR80" s="203"/>
      <c r="GS80" s="202"/>
      <c r="GT80" s="203"/>
      <c r="GU80" s="202"/>
      <c r="GV80" s="203"/>
      <c r="GW80" s="202"/>
      <c r="GX80" s="203"/>
      <c r="GY80" s="202"/>
      <c r="GZ80" s="203"/>
      <c r="HA80" s="202"/>
      <c r="HB80" s="203"/>
      <c r="HC80" s="202"/>
      <c r="HD80" s="203"/>
      <c r="HE80" s="202"/>
      <c r="HF80" s="203"/>
      <c r="HG80" s="202"/>
      <c r="HH80" s="203"/>
      <c r="HI80" s="202"/>
      <c r="HJ80" s="203"/>
      <c r="HK80" s="202"/>
      <c r="HL80" s="203"/>
      <c r="HM80" s="202"/>
      <c r="HN80" s="203"/>
      <c r="HO80" s="202"/>
      <c r="HP80" s="203"/>
      <c r="HQ80" s="202"/>
      <c r="HR80" s="203"/>
      <c r="HS80" s="202"/>
      <c r="HT80" s="203"/>
      <c r="HU80" s="202"/>
      <c r="HV80" s="203"/>
      <c r="HW80" s="202"/>
      <c r="HX80" s="203"/>
      <c r="HY80" s="202"/>
      <c r="HZ80" s="203"/>
      <c r="IA80" s="202"/>
      <c r="IB80" s="203"/>
      <c r="IC80" s="202"/>
      <c r="ID80" s="203"/>
      <c r="IE80" s="202"/>
      <c r="IF80" s="203"/>
      <c r="IG80" s="202"/>
      <c r="IH80" s="203"/>
      <c r="II80" s="202"/>
      <c r="IJ80" s="203"/>
      <c r="IK80" s="202"/>
      <c r="IL80" s="203"/>
      <c r="IM80" s="202"/>
      <c r="IN80" s="203"/>
      <c r="IO80" s="202"/>
      <c r="IP80" s="203"/>
      <c r="IQ80" s="202"/>
      <c r="IR80" s="203"/>
      <c r="IS80" s="202"/>
      <c r="IT80" s="203"/>
      <c r="IU80" s="202"/>
      <c r="IV80" s="203"/>
    </row>
    <row r="81">
      <c r="A81" s="225">
        <f>IFERROR(__xludf.DUMMYFUNCTION("""COMPUTED_VALUE"""),100.0)</f>
        <v>100</v>
      </c>
      <c r="B81" s="159" t="str">
        <f t="shared" si="28"/>
        <v>Jiří Frankl</v>
      </c>
      <c r="C81" s="173">
        <f t="shared" ref="C81:BL81" si="72">BO81+EA81+GM81</f>
        <v>0</v>
      </c>
      <c r="D81" s="173">
        <f t="shared" si="72"/>
        <v>0</v>
      </c>
      <c r="E81" s="173">
        <f t="shared" si="72"/>
        <v>0</v>
      </c>
      <c r="F81" s="173">
        <f t="shared" si="72"/>
        <v>0</v>
      </c>
      <c r="G81" s="173">
        <f t="shared" si="72"/>
        <v>0</v>
      </c>
      <c r="H81" s="173">
        <f t="shared" si="72"/>
        <v>0</v>
      </c>
      <c r="I81" s="173">
        <f t="shared" si="72"/>
        <v>0</v>
      </c>
      <c r="J81" s="173">
        <f t="shared" si="72"/>
        <v>0</v>
      </c>
      <c r="K81" s="173">
        <f t="shared" si="72"/>
        <v>0</v>
      </c>
      <c r="L81" s="173">
        <f t="shared" si="72"/>
        <v>0</v>
      </c>
      <c r="M81" s="173">
        <f t="shared" si="72"/>
        <v>0</v>
      </c>
      <c r="N81" s="173">
        <f t="shared" si="72"/>
        <v>0</v>
      </c>
      <c r="O81" s="173">
        <f t="shared" si="72"/>
        <v>0</v>
      </c>
      <c r="P81" s="173">
        <f t="shared" si="72"/>
        <v>0</v>
      </c>
      <c r="Q81" s="173">
        <f t="shared" si="72"/>
        <v>0</v>
      </c>
      <c r="R81" s="173">
        <f t="shared" si="72"/>
        <v>0</v>
      </c>
      <c r="S81" s="173">
        <f t="shared" si="72"/>
        <v>0</v>
      </c>
      <c r="T81" s="173">
        <f t="shared" si="72"/>
        <v>0</v>
      </c>
      <c r="U81" s="173">
        <f t="shared" si="72"/>
        <v>0</v>
      </c>
      <c r="V81" s="173">
        <f t="shared" si="72"/>
        <v>0</v>
      </c>
      <c r="W81" s="173">
        <f t="shared" si="72"/>
        <v>0</v>
      </c>
      <c r="X81" s="173">
        <f t="shared" si="72"/>
        <v>0</v>
      </c>
      <c r="Y81" s="173">
        <f t="shared" si="72"/>
        <v>0</v>
      </c>
      <c r="Z81" s="173">
        <f t="shared" si="72"/>
        <v>0</v>
      </c>
      <c r="AA81" s="173">
        <f t="shared" si="72"/>
        <v>0</v>
      </c>
      <c r="AB81" s="173">
        <f t="shared" si="72"/>
        <v>0</v>
      </c>
      <c r="AC81" s="173">
        <f t="shared" si="72"/>
        <v>0</v>
      </c>
      <c r="AD81" s="173">
        <f t="shared" si="72"/>
        <v>0</v>
      </c>
      <c r="AE81" s="173">
        <f t="shared" si="72"/>
        <v>0</v>
      </c>
      <c r="AF81" s="173">
        <f t="shared" si="72"/>
        <v>0</v>
      </c>
      <c r="AG81" s="173">
        <f t="shared" si="72"/>
        <v>0</v>
      </c>
      <c r="AH81" s="173">
        <f t="shared" si="72"/>
        <v>0</v>
      </c>
      <c r="AI81" s="173">
        <f t="shared" si="72"/>
        <v>0</v>
      </c>
      <c r="AJ81" s="173">
        <f t="shared" si="72"/>
        <v>0</v>
      </c>
      <c r="AK81" s="173">
        <f t="shared" si="72"/>
        <v>0</v>
      </c>
      <c r="AL81" s="173">
        <f t="shared" si="72"/>
        <v>0</v>
      </c>
      <c r="AM81" s="173">
        <f t="shared" si="72"/>
        <v>0</v>
      </c>
      <c r="AN81" s="173">
        <f t="shared" si="72"/>
        <v>0</v>
      </c>
      <c r="AO81" s="173">
        <f t="shared" si="72"/>
        <v>0</v>
      </c>
      <c r="AP81" s="173">
        <f t="shared" si="72"/>
        <v>0</v>
      </c>
      <c r="AQ81" s="173">
        <f t="shared" si="72"/>
        <v>0</v>
      </c>
      <c r="AR81" s="173">
        <f t="shared" si="72"/>
        <v>0</v>
      </c>
      <c r="AS81" s="173">
        <f t="shared" si="72"/>
        <v>0</v>
      </c>
      <c r="AT81" s="173">
        <f t="shared" si="72"/>
        <v>0</v>
      </c>
      <c r="AU81" s="173">
        <f t="shared" si="72"/>
        <v>0</v>
      </c>
      <c r="AV81" s="173">
        <f t="shared" si="72"/>
        <v>0</v>
      </c>
      <c r="AW81" s="173">
        <f t="shared" si="72"/>
        <v>0</v>
      </c>
      <c r="AX81" s="173">
        <f t="shared" si="72"/>
        <v>0</v>
      </c>
      <c r="AY81" s="173">
        <f t="shared" si="72"/>
        <v>0</v>
      </c>
      <c r="AZ81" s="173">
        <f t="shared" si="72"/>
        <v>0</v>
      </c>
      <c r="BA81" s="173">
        <f t="shared" si="72"/>
        <v>0</v>
      </c>
      <c r="BB81" s="173">
        <f t="shared" si="72"/>
        <v>0</v>
      </c>
      <c r="BC81" s="173">
        <f t="shared" si="72"/>
        <v>0</v>
      </c>
      <c r="BD81" s="173">
        <f t="shared" si="72"/>
        <v>0</v>
      </c>
      <c r="BE81" s="173">
        <f t="shared" si="72"/>
        <v>0</v>
      </c>
      <c r="BF81" s="173">
        <f t="shared" si="72"/>
        <v>0</v>
      </c>
      <c r="BG81" s="173">
        <f t="shared" si="72"/>
        <v>0</v>
      </c>
      <c r="BH81" s="173">
        <f t="shared" si="72"/>
        <v>0</v>
      </c>
      <c r="BI81" s="173">
        <f t="shared" si="72"/>
        <v>0</v>
      </c>
      <c r="BJ81" s="173">
        <f t="shared" si="72"/>
        <v>0</v>
      </c>
      <c r="BK81" s="173">
        <f t="shared" si="72"/>
        <v>0</v>
      </c>
      <c r="BL81" s="173">
        <f t="shared" si="72"/>
        <v>0</v>
      </c>
      <c r="BM81" s="151"/>
      <c r="BN81" s="239" t="str">
        <f>IFERROR(__xludf.DUMMYFUNCTION("""COMPUTED_VALUE"""),"Jiří Frankl")</f>
        <v>Jiří Frankl</v>
      </c>
      <c r="BO81" s="174"/>
      <c r="BP81" s="175"/>
      <c r="BQ81" s="174"/>
      <c r="BR81" s="175"/>
      <c r="BS81" s="174"/>
      <c r="BT81" s="175"/>
      <c r="BU81" s="174"/>
      <c r="BV81" s="175"/>
      <c r="BW81" s="174"/>
      <c r="BX81" s="175"/>
      <c r="BY81" s="174"/>
      <c r="BZ81" s="175"/>
      <c r="CA81" s="174"/>
      <c r="CB81" s="175"/>
      <c r="CC81" s="174"/>
      <c r="CD81" s="175"/>
      <c r="CE81" s="174"/>
      <c r="CF81" s="175"/>
      <c r="CG81" s="174"/>
      <c r="CH81" s="175"/>
      <c r="CI81" s="174"/>
      <c r="CJ81" s="175"/>
      <c r="CK81" s="174"/>
      <c r="CL81" s="175"/>
      <c r="CM81" s="174"/>
      <c r="CN81" s="175"/>
      <c r="CO81" s="174"/>
      <c r="CP81" s="175"/>
      <c r="CQ81" s="174"/>
      <c r="CR81" s="175"/>
      <c r="CS81" s="174"/>
      <c r="CT81" s="175"/>
      <c r="CU81" s="174"/>
      <c r="CV81" s="175"/>
      <c r="CW81" s="174"/>
      <c r="CX81" s="175"/>
      <c r="CY81" s="174"/>
      <c r="CZ81" s="175"/>
      <c r="DA81" s="174"/>
      <c r="DB81" s="175"/>
      <c r="DC81" s="174"/>
      <c r="DD81" s="175"/>
      <c r="DE81" s="174"/>
      <c r="DF81" s="175"/>
      <c r="DG81" s="174"/>
      <c r="DH81" s="175"/>
      <c r="DI81" s="174"/>
      <c r="DJ81" s="175"/>
      <c r="DK81" s="174"/>
      <c r="DL81" s="175"/>
      <c r="DM81" s="174"/>
      <c r="DN81" s="175"/>
      <c r="DO81" s="174"/>
      <c r="DP81" s="175"/>
      <c r="DQ81" s="174"/>
      <c r="DR81" s="175"/>
      <c r="DS81" s="174"/>
      <c r="DT81" s="175"/>
      <c r="DU81" s="174"/>
      <c r="DV81" s="175"/>
      <c r="DW81" s="174"/>
      <c r="DX81" s="175"/>
      <c r="DY81" s="240"/>
      <c r="DZ81" s="159" t="str">
        <f t="shared" si="30"/>
        <v>Jiří Frankl</v>
      </c>
      <c r="EA81" s="202"/>
      <c r="EB81" s="203"/>
      <c r="EC81" s="202"/>
      <c r="ED81" s="203"/>
      <c r="EE81" s="202"/>
      <c r="EF81" s="203"/>
      <c r="EG81" s="202"/>
      <c r="EH81" s="203"/>
      <c r="EI81" s="202"/>
      <c r="EJ81" s="203"/>
      <c r="EK81" s="202"/>
      <c r="EL81" s="203"/>
      <c r="EM81" s="202"/>
      <c r="EN81" s="203"/>
      <c r="EO81" s="202"/>
      <c r="EP81" s="203"/>
      <c r="EQ81" s="202"/>
      <c r="ER81" s="203"/>
      <c r="ES81" s="202"/>
      <c r="ET81" s="203"/>
      <c r="EU81" s="202"/>
      <c r="EV81" s="203"/>
      <c r="EW81" s="202"/>
      <c r="EX81" s="203"/>
      <c r="EY81" s="202"/>
      <c r="EZ81" s="203"/>
      <c r="FA81" s="202"/>
      <c r="FB81" s="203"/>
      <c r="FC81" s="202"/>
      <c r="FD81" s="203"/>
      <c r="FE81" s="202"/>
      <c r="FF81" s="203"/>
      <c r="FG81" s="202"/>
      <c r="FH81" s="203"/>
      <c r="FI81" s="202"/>
      <c r="FJ81" s="203"/>
      <c r="FK81" s="202"/>
      <c r="FL81" s="203"/>
      <c r="FM81" s="202"/>
      <c r="FN81" s="203"/>
      <c r="FO81" s="202"/>
      <c r="FP81" s="203"/>
      <c r="FQ81" s="202"/>
      <c r="FR81" s="203"/>
      <c r="FS81" s="202"/>
      <c r="FT81" s="203"/>
      <c r="FU81" s="202"/>
      <c r="FV81" s="203"/>
      <c r="FW81" s="202"/>
      <c r="FX81" s="203"/>
      <c r="FY81" s="202"/>
      <c r="FZ81" s="203"/>
      <c r="GA81" s="202"/>
      <c r="GB81" s="203"/>
      <c r="GC81" s="202"/>
      <c r="GD81" s="203"/>
      <c r="GE81" s="202"/>
      <c r="GF81" s="203"/>
      <c r="GG81" s="202"/>
      <c r="GH81" s="203"/>
      <c r="GI81" s="202"/>
      <c r="GJ81" s="203"/>
      <c r="GK81" s="240"/>
      <c r="GL81" s="159" t="str">
        <f t="shared" si="31"/>
        <v>Jiří Frankl</v>
      </c>
      <c r="GM81" s="202"/>
      <c r="GN81" s="203"/>
      <c r="GO81" s="202"/>
      <c r="GP81" s="203"/>
      <c r="GQ81" s="202"/>
      <c r="GR81" s="203"/>
      <c r="GS81" s="202"/>
      <c r="GT81" s="203"/>
      <c r="GU81" s="202"/>
      <c r="GV81" s="203"/>
      <c r="GW81" s="202"/>
      <c r="GX81" s="203"/>
      <c r="GY81" s="202"/>
      <c r="GZ81" s="203"/>
      <c r="HA81" s="202"/>
      <c r="HB81" s="203"/>
      <c r="HC81" s="202"/>
      <c r="HD81" s="203"/>
      <c r="HE81" s="202"/>
      <c r="HF81" s="203"/>
      <c r="HG81" s="202"/>
      <c r="HH81" s="203"/>
      <c r="HI81" s="202"/>
      <c r="HJ81" s="203"/>
      <c r="HK81" s="202"/>
      <c r="HL81" s="203"/>
      <c r="HM81" s="202"/>
      <c r="HN81" s="203"/>
      <c r="HO81" s="202"/>
      <c r="HP81" s="203"/>
      <c r="HQ81" s="202"/>
      <c r="HR81" s="203"/>
      <c r="HS81" s="202"/>
      <c r="HT81" s="203"/>
      <c r="HU81" s="202"/>
      <c r="HV81" s="203"/>
      <c r="HW81" s="202"/>
      <c r="HX81" s="203"/>
      <c r="HY81" s="202"/>
      <c r="HZ81" s="203"/>
      <c r="IA81" s="202"/>
      <c r="IB81" s="203"/>
      <c r="IC81" s="202"/>
      <c r="ID81" s="203"/>
      <c r="IE81" s="202"/>
      <c r="IF81" s="203"/>
      <c r="IG81" s="202"/>
      <c r="IH81" s="203"/>
      <c r="II81" s="202"/>
      <c r="IJ81" s="203"/>
      <c r="IK81" s="202"/>
      <c r="IL81" s="203"/>
      <c r="IM81" s="202"/>
      <c r="IN81" s="203"/>
      <c r="IO81" s="202"/>
      <c r="IP81" s="203"/>
      <c r="IQ81" s="202"/>
      <c r="IR81" s="203"/>
      <c r="IS81" s="202"/>
      <c r="IT81" s="203"/>
      <c r="IU81" s="202"/>
      <c r="IV81" s="203"/>
    </row>
    <row r="82">
      <c r="A82" s="225">
        <f>IFERROR(__xludf.DUMMYFUNCTION("""COMPUTED_VALUE"""),100.0)</f>
        <v>100</v>
      </c>
      <c r="B82" s="159" t="str">
        <f t="shared" si="28"/>
        <v>Matěj Štolba</v>
      </c>
      <c r="C82" s="173">
        <f t="shared" ref="C82:BL82" si="73">BO82+EA82+GM82</f>
        <v>0</v>
      </c>
      <c r="D82" s="173">
        <f t="shared" si="73"/>
        <v>0</v>
      </c>
      <c r="E82" s="173">
        <f t="shared" si="73"/>
        <v>0</v>
      </c>
      <c r="F82" s="173">
        <f t="shared" si="73"/>
        <v>0</v>
      </c>
      <c r="G82" s="173">
        <f t="shared" si="73"/>
        <v>0</v>
      </c>
      <c r="H82" s="173">
        <f t="shared" si="73"/>
        <v>0</v>
      </c>
      <c r="I82" s="173">
        <f t="shared" si="73"/>
        <v>0</v>
      </c>
      <c r="J82" s="173">
        <f t="shared" si="73"/>
        <v>0</v>
      </c>
      <c r="K82" s="173">
        <f t="shared" si="73"/>
        <v>0</v>
      </c>
      <c r="L82" s="173">
        <f t="shared" si="73"/>
        <v>0</v>
      </c>
      <c r="M82" s="173">
        <f t="shared" si="73"/>
        <v>0</v>
      </c>
      <c r="N82" s="173">
        <f t="shared" si="73"/>
        <v>0</v>
      </c>
      <c r="O82" s="173">
        <f t="shared" si="73"/>
        <v>0</v>
      </c>
      <c r="P82" s="173">
        <f t="shared" si="73"/>
        <v>0</v>
      </c>
      <c r="Q82" s="173">
        <f t="shared" si="73"/>
        <v>0</v>
      </c>
      <c r="R82" s="173">
        <f t="shared" si="73"/>
        <v>0</v>
      </c>
      <c r="S82" s="173">
        <f t="shared" si="73"/>
        <v>0</v>
      </c>
      <c r="T82" s="173">
        <f t="shared" si="73"/>
        <v>0</v>
      </c>
      <c r="U82" s="173">
        <f t="shared" si="73"/>
        <v>0</v>
      </c>
      <c r="V82" s="173">
        <f t="shared" si="73"/>
        <v>0</v>
      </c>
      <c r="W82" s="173">
        <f t="shared" si="73"/>
        <v>0</v>
      </c>
      <c r="X82" s="173">
        <f t="shared" si="73"/>
        <v>0</v>
      </c>
      <c r="Y82" s="173">
        <f t="shared" si="73"/>
        <v>0</v>
      </c>
      <c r="Z82" s="173">
        <f t="shared" si="73"/>
        <v>0</v>
      </c>
      <c r="AA82" s="173">
        <f t="shared" si="73"/>
        <v>0</v>
      </c>
      <c r="AB82" s="173">
        <f t="shared" si="73"/>
        <v>0</v>
      </c>
      <c r="AC82" s="173">
        <f t="shared" si="73"/>
        <v>0</v>
      </c>
      <c r="AD82" s="173">
        <f t="shared" si="73"/>
        <v>0</v>
      </c>
      <c r="AE82" s="173">
        <f t="shared" si="73"/>
        <v>0</v>
      </c>
      <c r="AF82" s="173">
        <f t="shared" si="73"/>
        <v>0</v>
      </c>
      <c r="AG82" s="173">
        <f t="shared" si="73"/>
        <v>0</v>
      </c>
      <c r="AH82" s="173">
        <f t="shared" si="73"/>
        <v>0</v>
      </c>
      <c r="AI82" s="173">
        <f t="shared" si="73"/>
        <v>0</v>
      </c>
      <c r="AJ82" s="173">
        <f t="shared" si="73"/>
        <v>0</v>
      </c>
      <c r="AK82" s="173">
        <f t="shared" si="73"/>
        <v>0</v>
      </c>
      <c r="AL82" s="173">
        <f t="shared" si="73"/>
        <v>0</v>
      </c>
      <c r="AM82" s="173">
        <f t="shared" si="73"/>
        <v>0</v>
      </c>
      <c r="AN82" s="173">
        <f t="shared" si="73"/>
        <v>0</v>
      </c>
      <c r="AO82" s="173">
        <f t="shared" si="73"/>
        <v>0</v>
      </c>
      <c r="AP82" s="173">
        <f t="shared" si="73"/>
        <v>0</v>
      </c>
      <c r="AQ82" s="173">
        <f t="shared" si="73"/>
        <v>0</v>
      </c>
      <c r="AR82" s="173">
        <f t="shared" si="73"/>
        <v>0</v>
      </c>
      <c r="AS82" s="173">
        <f t="shared" si="73"/>
        <v>0</v>
      </c>
      <c r="AT82" s="173">
        <f t="shared" si="73"/>
        <v>0</v>
      </c>
      <c r="AU82" s="173">
        <f t="shared" si="73"/>
        <v>0</v>
      </c>
      <c r="AV82" s="173">
        <f t="shared" si="73"/>
        <v>0</v>
      </c>
      <c r="AW82" s="173">
        <f t="shared" si="73"/>
        <v>0</v>
      </c>
      <c r="AX82" s="173">
        <f t="shared" si="73"/>
        <v>0</v>
      </c>
      <c r="AY82" s="173">
        <f t="shared" si="73"/>
        <v>0</v>
      </c>
      <c r="AZ82" s="173">
        <f t="shared" si="73"/>
        <v>0</v>
      </c>
      <c r="BA82" s="173">
        <f t="shared" si="73"/>
        <v>0</v>
      </c>
      <c r="BB82" s="173">
        <f t="shared" si="73"/>
        <v>0</v>
      </c>
      <c r="BC82" s="173">
        <f t="shared" si="73"/>
        <v>0</v>
      </c>
      <c r="BD82" s="173">
        <f t="shared" si="73"/>
        <v>0</v>
      </c>
      <c r="BE82" s="173">
        <f t="shared" si="73"/>
        <v>0</v>
      </c>
      <c r="BF82" s="173">
        <f t="shared" si="73"/>
        <v>0</v>
      </c>
      <c r="BG82" s="173">
        <f t="shared" si="73"/>
        <v>0</v>
      </c>
      <c r="BH82" s="173">
        <f t="shared" si="73"/>
        <v>0</v>
      </c>
      <c r="BI82" s="173">
        <f t="shared" si="73"/>
        <v>0</v>
      </c>
      <c r="BJ82" s="173">
        <f t="shared" si="73"/>
        <v>0</v>
      </c>
      <c r="BK82" s="173">
        <f t="shared" si="73"/>
        <v>0</v>
      </c>
      <c r="BL82" s="173">
        <f t="shared" si="73"/>
        <v>0</v>
      </c>
      <c r="BM82" s="151"/>
      <c r="BN82" s="239" t="str">
        <f>IFERROR(__xludf.DUMMYFUNCTION("""COMPUTED_VALUE"""),"Matěj Štolba")</f>
        <v>Matěj Štolba</v>
      </c>
      <c r="BO82" s="174"/>
      <c r="BP82" s="175"/>
      <c r="BQ82" s="174"/>
      <c r="BR82" s="175"/>
      <c r="BS82" s="174"/>
      <c r="BT82" s="175"/>
      <c r="BU82" s="174"/>
      <c r="BV82" s="175"/>
      <c r="BW82" s="174"/>
      <c r="BX82" s="175"/>
      <c r="BY82" s="174"/>
      <c r="BZ82" s="175"/>
      <c r="CA82" s="174"/>
      <c r="CB82" s="175"/>
      <c r="CC82" s="174"/>
      <c r="CD82" s="175"/>
      <c r="CE82" s="174"/>
      <c r="CF82" s="175"/>
      <c r="CG82" s="174"/>
      <c r="CH82" s="175"/>
      <c r="CI82" s="174"/>
      <c r="CJ82" s="175"/>
      <c r="CK82" s="174"/>
      <c r="CL82" s="175"/>
      <c r="CM82" s="174"/>
      <c r="CN82" s="175"/>
      <c r="CO82" s="174"/>
      <c r="CP82" s="175"/>
      <c r="CQ82" s="174"/>
      <c r="CR82" s="175"/>
      <c r="CS82" s="174"/>
      <c r="CT82" s="175"/>
      <c r="CU82" s="174"/>
      <c r="CV82" s="175"/>
      <c r="CW82" s="174"/>
      <c r="CX82" s="175"/>
      <c r="CY82" s="174"/>
      <c r="CZ82" s="175"/>
      <c r="DA82" s="174"/>
      <c r="DB82" s="175"/>
      <c r="DC82" s="174"/>
      <c r="DD82" s="175"/>
      <c r="DE82" s="174"/>
      <c r="DF82" s="175"/>
      <c r="DG82" s="174"/>
      <c r="DH82" s="175"/>
      <c r="DI82" s="174"/>
      <c r="DJ82" s="175"/>
      <c r="DK82" s="174"/>
      <c r="DL82" s="175"/>
      <c r="DM82" s="174"/>
      <c r="DN82" s="175"/>
      <c r="DO82" s="174"/>
      <c r="DP82" s="175"/>
      <c r="DQ82" s="174"/>
      <c r="DR82" s="175"/>
      <c r="DS82" s="174"/>
      <c r="DT82" s="175"/>
      <c r="DU82" s="174"/>
      <c r="DV82" s="175"/>
      <c r="DW82" s="174"/>
      <c r="DX82" s="175"/>
      <c r="DY82" s="239"/>
      <c r="DZ82" s="159" t="str">
        <f t="shared" si="30"/>
        <v>Matěj Štolba</v>
      </c>
      <c r="EA82" s="202"/>
      <c r="EB82" s="203"/>
      <c r="EC82" s="202"/>
      <c r="ED82" s="203"/>
      <c r="EE82" s="202"/>
      <c r="EF82" s="203"/>
      <c r="EG82" s="202"/>
      <c r="EH82" s="203"/>
      <c r="EI82" s="202"/>
      <c r="EJ82" s="203"/>
      <c r="EK82" s="202"/>
      <c r="EL82" s="203"/>
      <c r="EM82" s="202"/>
      <c r="EN82" s="203"/>
      <c r="EO82" s="202"/>
      <c r="EP82" s="203"/>
      <c r="EQ82" s="202"/>
      <c r="ER82" s="203"/>
      <c r="ES82" s="202"/>
      <c r="ET82" s="203"/>
      <c r="EU82" s="202"/>
      <c r="EV82" s="203"/>
      <c r="EW82" s="202"/>
      <c r="EX82" s="203"/>
      <c r="EY82" s="202"/>
      <c r="EZ82" s="203"/>
      <c r="FA82" s="202"/>
      <c r="FB82" s="203"/>
      <c r="FC82" s="202"/>
      <c r="FD82" s="203"/>
      <c r="FE82" s="202"/>
      <c r="FF82" s="203"/>
      <c r="FG82" s="202"/>
      <c r="FH82" s="203"/>
      <c r="FI82" s="202"/>
      <c r="FJ82" s="203"/>
      <c r="FK82" s="202"/>
      <c r="FL82" s="203"/>
      <c r="FM82" s="202"/>
      <c r="FN82" s="203"/>
      <c r="FO82" s="202"/>
      <c r="FP82" s="203"/>
      <c r="FQ82" s="202"/>
      <c r="FR82" s="203"/>
      <c r="FS82" s="202"/>
      <c r="FT82" s="203"/>
      <c r="FU82" s="202"/>
      <c r="FV82" s="203"/>
      <c r="FW82" s="202"/>
      <c r="FX82" s="203"/>
      <c r="FY82" s="202"/>
      <c r="FZ82" s="203"/>
      <c r="GA82" s="202"/>
      <c r="GB82" s="203"/>
      <c r="GC82" s="202"/>
      <c r="GD82" s="203"/>
      <c r="GE82" s="202"/>
      <c r="GF82" s="203"/>
      <c r="GG82" s="202"/>
      <c r="GH82" s="203"/>
      <c r="GI82" s="202"/>
      <c r="GJ82" s="203"/>
      <c r="GK82" s="239"/>
      <c r="GL82" s="159" t="str">
        <f t="shared" si="31"/>
        <v>Matěj Štolba</v>
      </c>
      <c r="GM82" s="202"/>
      <c r="GN82" s="203"/>
      <c r="GO82" s="202"/>
      <c r="GP82" s="203"/>
      <c r="GQ82" s="202"/>
      <c r="GR82" s="203"/>
      <c r="GS82" s="202"/>
      <c r="GT82" s="203"/>
      <c r="GU82" s="202"/>
      <c r="GV82" s="203"/>
      <c r="GW82" s="202"/>
      <c r="GX82" s="203"/>
      <c r="GY82" s="202"/>
      <c r="GZ82" s="203"/>
      <c r="HA82" s="202"/>
      <c r="HB82" s="203"/>
      <c r="HC82" s="202"/>
      <c r="HD82" s="203"/>
      <c r="HE82" s="202"/>
      <c r="HF82" s="203"/>
      <c r="HG82" s="202"/>
      <c r="HH82" s="203"/>
      <c r="HI82" s="202"/>
      <c r="HJ82" s="203"/>
      <c r="HK82" s="202"/>
      <c r="HL82" s="203"/>
      <c r="HM82" s="202"/>
      <c r="HN82" s="203"/>
      <c r="HO82" s="202"/>
      <c r="HP82" s="203"/>
      <c r="HQ82" s="202"/>
      <c r="HR82" s="203"/>
      <c r="HS82" s="202"/>
      <c r="HT82" s="203"/>
      <c r="HU82" s="202"/>
      <c r="HV82" s="203"/>
      <c r="HW82" s="202"/>
      <c r="HX82" s="203"/>
      <c r="HY82" s="202"/>
      <c r="HZ82" s="203"/>
      <c r="IA82" s="202"/>
      <c r="IB82" s="203"/>
      <c r="IC82" s="202"/>
      <c r="ID82" s="203"/>
      <c r="IE82" s="202"/>
      <c r="IF82" s="203"/>
      <c r="IG82" s="202"/>
      <c r="IH82" s="203"/>
      <c r="II82" s="202"/>
      <c r="IJ82" s="203"/>
      <c r="IK82" s="202"/>
      <c r="IL82" s="203"/>
      <c r="IM82" s="202"/>
      <c r="IN82" s="203"/>
      <c r="IO82" s="202"/>
      <c r="IP82" s="203"/>
      <c r="IQ82" s="202"/>
      <c r="IR82" s="203"/>
      <c r="IS82" s="202"/>
      <c r="IT82" s="203"/>
      <c r="IU82" s="202"/>
      <c r="IV82" s="203"/>
    </row>
    <row r="83">
      <c r="A83" s="225">
        <f>IFERROR(__xludf.DUMMYFUNCTION("""COMPUTED_VALUE"""),100.0)</f>
        <v>100</v>
      </c>
      <c r="B83" s="159" t="str">
        <f t="shared" si="28"/>
        <v>Michal Moročilo</v>
      </c>
      <c r="C83" s="173">
        <f t="shared" ref="C83:BL83" si="74">BO83+EA83+GM83</f>
        <v>0</v>
      </c>
      <c r="D83" s="173">
        <f t="shared" si="74"/>
        <v>0</v>
      </c>
      <c r="E83" s="173">
        <f t="shared" si="74"/>
        <v>0</v>
      </c>
      <c r="F83" s="173">
        <f t="shared" si="74"/>
        <v>0</v>
      </c>
      <c r="G83" s="173">
        <f t="shared" si="74"/>
        <v>0</v>
      </c>
      <c r="H83" s="173">
        <f t="shared" si="74"/>
        <v>0</v>
      </c>
      <c r="I83" s="173">
        <f t="shared" si="74"/>
        <v>0</v>
      </c>
      <c r="J83" s="173">
        <f t="shared" si="74"/>
        <v>0</v>
      </c>
      <c r="K83" s="173">
        <f t="shared" si="74"/>
        <v>0</v>
      </c>
      <c r="L83" s="173">
        <f t="shared" si="74"/>
        <v>0</v>
      </c>
      <c r="M83" s="173">
        <f t="shared" si="74"/>
        <v>0</v>
      </c>
      <c r="N83" s="173">
        <f t="shared" si="74"/>
        <v>0</v>
      </c>
      <c r="O83" s="173">
        <f t="shared" si="74"/>
        <v>0</v>
      </c>
      <c r="P83" s="173">
        <f t="shared" si="74"/>
        <v>0</v>
      </c>
      <c r="Q83" s="173">
        <f t="shared" si="74"/>
        <v>0</v>
      </c>
      <c r="R83" s="173">
        <f t="shared" si="74"/>
        <v>0</v>
      </c>
      <c r="S83" s="173">
        <f t="shared" si="74"/>
        <v>0</v>
      </c>
      <c r="T83" s="173">
        <f t="shared" si="74"/>
        <v>0</v>
      </c>
      <c r="U83" s="173">
        <f t="shared" si="74"/>
        <v>0</v>
      </c>
      <c r="V83" s="173">
        <f t="shared" si="74"/>
        <v>0</v>
      </c>
      <c r="W83" s="173">
        <f t="shared" si="74"/>
        <v>0</v>
      </c>
      <c r="X83" s="173">
        <f t="shared" si="74"/>
        <v>0</v>
      </c>
      <c r="Y83" s="173">
        <f t="shared" si="74"/>
        <v>0</v>
      </c>
      <c r="Z83" s="173">
        <f t="shared" si="74"/>
        <v>0</v>
      </c>
      <c r="AA83" s="173">
        <f t="shared" si="74"/>
        <v>0</v>
      </c>
      <c r="AB83" s="173">
        <f t="shared" si="74"/>
        <v>0</v>
      </c>
      <c r="AC83" s="173">
        <f t="shared" si="74"/>
        <v>0</v>
      </c>
      <c r="AD83" s="173">
        <f t="shared" si="74"/>
        <v>0</v>
      </c>
      <c r="AE83" s="173">
        <f t="shared" si="74"/>
        <v>0</v>
      </c>
      <c r="AF83" s="173">
        <f t="shared" si="74"/>
        <v>0</v>
      </c>
      <c r="AG83" s="173">
        <f t="shared" si="74"/>
        <v>0</v>
      </c>
      <c r="AH83" s="173">
        <f t="shared" si="74"/>
        <v>0</v>
      </c>
      <c r="AI83" s="173">
        <f t="shared" si="74"/>
        <v>0</v>
      </c>
      <c r="AJ83" s="173">
        <f t="shared" si="74"/>
        <v>0</v>
      </c>
      <c r="AK83" s="173">
        <f t="shared" si="74"/>
        <v>0</v>
      </c>
      <c r="AL83" s="173">
        <f t="shared" si="74"/>
        <v>0</v>
      </c>
      <c r="AM83" s="173">
        <f t="shared" si="74"/>
        <v>0</v>
      </c>
      <c r="AN83" s="173">
        <f t="shared" si="74"/>
        <v>0</v>
      </c>
      <c r="AO83" s="173">
        <f t="shared" si="74"/>
        <v>0</v>
      </c>
      <c r="AP83" s="173">
        <f t="shared" si="74"/>
        <v>0</v>
      </c>
      <c r="AQ83" s="173">
        <f t="shared" si="74"/>
        <v>0</v>
      </c>
      <c r="AR83" s="173">
        <f t="shared" si="74"/>
        <v>0</v>
      </c>
      <c r="AS83" s="173">
        <f t="shared" si="74"/>
        <v>0</v>
      </c>
      <c r="AT83" s="173">
        <f t="shared" si="74"/>
        <v>0</v>
      </c>
      <c r="AU83" s="173">
        <f t="shared" si="74"/>
        <v>0</v>
      </c>
      <c r="AV83" s="173">
        <f t="shared" si="74"/>
        <v>0</v>
      </c>
      <c r="AW83" s="173">
        <f t="shared" si="74"/>
        <v>0</v>
      </c>
      <c r="AX83" s="173">
        <f t="shared" si="74"/>
        <v>0</v>
      </c>
      <c r="AY83" s="173">
        <f t="shared" si="74"/>
        <v>0</v>
      </c>
      <c r="AZ83" s="173">
        <f t="shared" si="74"/>
        <v>0</v>
      </c>
      <c r="BA83" s="173">
        <f t="shared" si="74"/>
        <v>0</v>
      </c>
      <c r="BB83" s="173">
        <f t="shared" si="74"/>
        <v>0</v>
      </c>
      <c r="BC83" s="173">
        <f t="shared" si="74"/>
        <v>0</v>
      </c>
      <c r="BD83" s="173">
        <f t="shared" si="74"/>
        <v>0</v>
      </c>
      <c r="BE83" s="173">
        <f t="shared" si="74"/>
        <v>0</v>
      </c>
      <c r="BF83" s="173">
        <f t="shared" si="74"/>
        <v>0</v>
      </c>
      <c r="BG83" s="173">
        <f t="shared" si="74"/>
        <v>0</v>
      </c>
      <c r="BH83" s="173">
        <f t="shared" si="74"/>
        <v>0</v>
      </c>
      <c r="BI83" s="173">
        <f t="shared" si="74"/>
        <v>0</v>
      </c>
      <c r="BJ83" s="173">
        <f t="shared" si="74"/>
        <v>0</v>
      </c>
      <c r="BK83" s="173">
        <f t="shared" si="74"/>
        <v>0</v>
      </c>
      <c r="BL83" s="173">
        <f t="shared" si="74"/>
        <v>0</v>
      </c>
      <c r="BM83" s="151"/>
      <c r="BN83" s="239" t="str">
        <f>IFERROR(__xludf.DUMMYFUNCTION("""COMPUTED_VALUE"""),"Michal Moročilo")</f>
        <v>Michal Moročilo</v>
      </c>
      <c r="BO83" s="174"/>
      <c r="BP83" s="175"/>
      <c r="BQ83" s="174"/>
      <c r="BR83" s="175"/>
      <c r="BS83" s="174"/>
      <c r="BT83" s="175"/>
      <c r="BU83" s="174"/>
      <c r="BV83" s="175"/>
      <c r="BW83" s="174"/>
      <c r="BX83" s="175"/>
      <c r="BY83" s="174"/>
      <c r="BZ83" s="175"/>
      <c r="CA83" s="174"/>
      <c r="CB83" s="175"/>
      <c r="CC83" s="174"/>
      <c r="CD83" s="175"/>
      <c r="CE83" s="174"/>
      <c r="CF83" s="175"/>
      <c r="CG83" s="174"/>
      <c r="CH83" s="175"/>
      <c r="CI83" s="174"/>
      <c r="CJ83" s="175"/>
      <c r="CK83" s="174"/>
      <c r="CL83" s="175"/>
      <c r="CM83" s="174"/>
      <c r="CN83" s="175"/>
      <c r="CO83" s="174"/>
      <c r="CP83" s="175"/>
      <c r="CQ83" s="174"/>
      <c r="CR83" s="175"/>
      <c r="CS83" s="174"/>
      <c r="CT83" s="175"/>
      <c r="CU83" s="174"/>
      <c r="CV83" s="175"/>
      <c r="CW83" s="174"/>
      <c r="CX83" s="175"/>
      <c r="CY83" s="174"/>
      <c r="CZ83" s="175"/>
      <c r="DA83" s="174"/>
      <c r="DB83" s="175"/>
      <c r="DC83" s="174"/>
      <c r="DD83" s="175"/>
      <c r="DE83" s="174"/>
      <c r="DF83" s="175"/>
      <c r="DG83" s="174"/>
      <c r="DH83" s="175"/>
      <c r="DI83" s="174"/>
      <c r="DJ83" s="175"/>
      <c r="DK83" s="174"/>
      <c r="DL83" s="175"/>
      <c r="DM83" s="174"/>
      <c r="DN83" s="175"/>
      <c r="DO83" s="174"/>
      <c r="DP83" s="175"/>
      <c r="DQ83" s="174"/>
      <c r="DR83" s="175"/>
      <c r="DS83" s="174"/>
      <c r="DT83" s="175"/>
      <c r="DU83" s="174"/>
      <c r="DV83" s="175"/>
      <c r="DW83" s="174"/>
      <c r="DX83" s="175"/>
      <c r="DY83" s="239"/>
      <c r="DZ83" s="159" t="str">
        <f t="shared" si="30"/>
        <v>Michal Moročilo</v>
      </c>
      <c r="EA83" s="202"/>
      <c r="EB83" s="203"/>
      <c r="EC83" s="202"/>
      <c r="ED83" s="203"/>
      <c r="EE83" s="202"/>
      <c r="EF83" s="203"/>
      <c r="EG83" s="202"/>
      <c r="EH83" s="203"/>
      <c r="EI83" s="202"/>
      <c r="EJ83" s="203"/>
      <c r="EK83" s="202"/>
      <c r="EL83" s="203"/>
      <c r="EM83" s="202"/>
      <c r="EN83" s="203"/>
      <c r="EO83" s="202"/>
      <c r="EP83" s="203"/>
      <c r="EQ83" s="202"/>
      <c r="ER83" s="203"/>
      <c r="ES83" s="202"/>
      <c r="ET83" s="203"/>
      <c r="EU83" s="202"/>
      <c r="EV83" s="203"/>
      <c r="EW83" s="202"/>
      <c r="EX83" s="203"/>
      <c r="EY83" s="202"/>
      <c r="EZ83" s="203"/>
      <c r="FA83" s="202"/>
      <c r="FB83" s="203"/>
      <c r="FC83" s="202"/>
      <c r="FD83" s="203"/>
      <c r="FE83" s="202"/>
      <c r="FF83" s="203"/>
      <c r="FG83" s="202"/>
      <c r="FH83" s="203"/>
      <c r="FI83" s="202"/>
      <c r="FJ83" s="203"/>
      <c r="FK83" s="202"/>
      <c r="FL83" s="203"/>
      <c r="FM83" s="202"/>
      <c r="FN83" s="203"/>
      <c r="FO83" s="202"/>
      <c r="FP83" s="203"/>
      <c r="FQ83" s="202"/>
      <c r="FR83" s="203"/>
      <c r="FS83" s="202"/>
      <c r="FT83" s="203"/>
      <c r="FU83" s="202"/>
      <c r="FV83" s="203"/>
      <c r="FW83" s="202"/>
      <c r="FX83" s="203"/>
      <c r="FY83" s="202"/>
      <c r="FZ83" s="203"/>
      <c r="GA83" s="202"/>
      <c r="GB83" s="203"/>
      <c r="GC83" s="202"/>
      <c r="GD83" s="203"/>
      <c r="GE83" s="202"/>
      <c r="GF83" s="203"/>
      <c r="GG83" s="202"/>
      <c r="GH83" s="203"/>
      <c r="GI83" s="202"/>
      <c r="GJ83" s="203"/>
      <c r="GK83" s="239"/>
      <c r="GL83" s="159" t="str">
        <f t="shared" si="31"/>
        <v>Michal Moročilo</v>
      </c>
      <c r="GM83" s="202"/>
      <c r="GN83" s="203"/>
      <c r="GO83" s="202"/>
      <c r="GP83" s="203"/>
      <c r="GQ83" s="202"/>
      <c r="GR83" s="203"/>
      <c r="GS83" s="202"/>
      <c r="GT83" s="203"/>
      <c r="GU83" s="202"/>
      <c r="GV83" s="203"/>
      <c r="GW83" s="202"/>
      <c r="GX83" s="203"/>
      <c r="GY83" s="202"/>
      <c r="GZ83" s="203"/>
      <c r="HA83" s="202"/>
      <c r="HB83" s="203"/>
      <c r="HC83" s="202"/>
      <c r="HD83" s="203"/>
      <c r="HE83" s="202"/>
      <c r="HF83" s="203"/>
      <c r="HG83" s="202"/>
      <c r="HH83" s="203"/>
      <c r="HI83" s="202"/>
      <c r="HJ83" s="203"/>
      <c r="HK83" s="202"/>
      <c r="HL83" s="203"/>
      <c r="HM83" s="202"/>
      <c r="HN83" s="203"/>
      <c r="HO83" s="202"/>
      <c r="HP83" s="203"/>
      <c r="HQ83" s="202"/>
      <c r="HR83" s="203"/>
      <c r="HS83" s="202"/>
      <c r="HT83" s="203"/>
      <c r="HU83" s="202"/>
      <c r="HV83" s="203"/>
      <c r="HW83" s="202"/>
      <c r="HX83" s="203"/>
      <c r="HY83" s="202"/>
      <c r="HZ83" s="203"/>
      <c r="IA83" s="202"/>
      <c r="IB83" s="203"/>
      <c r="IC83" s="202"/>
      <c r="ID83" s="203"/>
      <c r="IE83" s="202"/>
      <c r="IF83" s="203"/>
      <c r="IG83" s="202"/>
      <c r="IH83" s="203"/>
      <c r="II83" s="202"/>
      <c r="IJ83" s="203"/>
      <c r="IK83" s="202"/>
      <c r="IL83" s="203"/>
      <c r="IM83" s="202"/>
      <c r="IN83" s="203"/>
      <c r="IO83" s="202"/>
      <c r="IP83" s="203"/>
      <c r="IQ83" s="202"/>
      <c r="IR83" s="203"/>
      <c r="IS83" s="202"/>
      <c r="IT83" s="203"/>
      <c r="IU83" s="202"/>
      <c r="IV83" s="203"/>
    </row>
    <row r="84">
      <c r="A84" s="225">
        <f>IFERROR(__xludf.DUMMYFUNCTION("""COMPUTED_VALUE"""),100.0)</f>
        <v>100</v>
      </c>
      <c r="B84" s="159" t="str">
        <f t="shared" si="28"/>
        <v>František Matoušek</v>
      </c>
      <c r="C84" s="173">
        <f t="shared" ref="C84:BL84" si="75">BO84+EA84+GM84</f>
        <v>0</v>
      </c>
      <c r="D84" s="173">
        <f t="shared" si="75"/>
        <v>0</v>
      </c>
      <c r="E84" s="173">
        <f t="shared" si="75"/>
        <v>0</v>
      </c>
      <c r="F84" s="173">
        <f t="shared" si="75"/>
        <v>0</v>
      </c>
      <c r="G84" s="173">
        <f t="shared" si="75"/>
        <v>0</v>
      </c>
      <c r="H84" s="173">
        <f t="shared" si="75"/>
        <v>0</v>
      </c>
      <c r="I84" s="173">
        <f t="shared" si="75"/>
        <v>0</v>
      </c>
      <c r="J84" s="173">
        <f t="shared" si="75"/>
        <v>0</v>
      </c>
      <c r="K84" s="173">
        <f t="shared" si="75"/>
        <v>0</v>
      </c>
      <c r="L84" s="173">
        <f t="shared" si="75"/>
        <v>0</v>
      </c>
      <c r="M84" s="173">
        <f t="shared" si="75"/>
        <v>13</v>
      </c>
      <c r="N84" s="173">
        <f t="shared" si="75"/>
        <v>0</v>
      </c>
      <c r="O84" s="173">
        <f t="shared" si="75"/>
        <v>14</v>
      </c>
      <c r="P84" s="173">
        <f t="shared" si="75"/>
        <v>0</v>
      </c>
      <c r="Q84" s="173">
        <f t="shared" si="75"/>
        <v>8</v>
      </c>
      <c r="R84" s="173">
        <f t="shared" si="75"/>
        <v>0</v>
      </c>
      <c r="S84" s="173">
        <f t="shared" si="75"/>
        <v>14</v>
      </c>
      <c r="T84" s="173">
        <f t="shared" si="75"/>
        <v>0</v>
      </c>
      <c r="U84" s="173">
        <f t="shared" si="75"/>
        <v>0</v>
      </c>
      <c r="V84" s="173">
        <f t="shared" si="75"/>
        <v>0</v>
      </c>
      <c r="W84" s="173">
        <f t="shared" si="75"/>
        <v>15.5</v>
      </c>
      <c r="X84" s="173">
        <f t="shared" si="75"/>
        <v>1550</v>
      </c>
      <c r="Y84" s="173">
        <f t="shared" si="75"/>
        <v>9</v>
      </c>
      <c r="Z84" s="173">
        <f t="shared" si="75"/>
        <v>0</v>
      </c>
      <c r="AA84" s="173">
        <f t="shared" si="75"/>
        <v>12</v>
      </c>
      <c r="AB84" s="173">
        <f t="shared" si="75"/>
        <v>1200</v>
      </c>
      <c r="AC84" s="173">
        <f t="shared" si="75"/>
        <v>14</v>
      </c>
      <c r="AD84" s="173">
        <f t="shared" si="75"/>
        <v>0</v>
      </c>
      <c r="AE84" s="173">
        <f t="shared" si="75"/>
        <v>14</v>
      </c>
      <c r="AF84" s="173">
        <f t="shared" si="75"/>
        <v>0</v>
      </c>
      <c r="AG84" s="173">
        <f t="shared" si="75"/>
        <v>14</v>
      </c>
      <c r="AH84" s="173">
        <f t="shared" si="75"/>
        <v>0</v>
      </c>
      <c r="AI84" s="173">
        <f t="shared" si="75"/>
        <v>6</v>
      </c>
      <c r="AJ84" s="173">
        <f t="shared" si="75"/>
        <v>0</v>
      </c>
      <c r="AK84" s="173">
        <f t="shared" si="75"/>
        <v>8</v>
      </c>
      <c r="AL84" s="173">
        <f t="shared" si="75"/>
        <v>0</v>
      </c>
      <c r="AM84" s="173">
        <f t="shared" si="75"/>
        <v>0</v>
      </c>
      <c r="AN84" s="173">
        <f t="shared" si="75"/>
        <v>0</v>
      </c>
      <c r="AO84" s="173">
        <f t="shared" si="75"/>
        <v>12</v>
      </c>
      <c r="AP84" s="173">
        <f t="shared" si="75"/>
        <v>1070</v>
      </c>
      <c r="AQ84" s="173">
        <f t="shared" si="75"/>
        <v>13.5</v>
      </c>
      <c r="AR84" s="173">
        <f t="shared" si="75"/>
        <v>0</v>
      </c>
      <c r="AS84" s="173">
        <f t="shared" si="75"/>
        <v>0</v>
      </c>
      <c r="AT84" s="173">
        <f t="shared" si="75"/>
        <v>0</v>
      </c>
      <c r="AU84" s="173">
        <f t="shared" si="75"/>
        <v>0</v>
      </c>
      <c r="AV84" s="173">
        <f t="shared" si="75"/>
        <v>0</v>
      </c>
      <c r="AW84" s="173">
        <f t="shared" si="75"/>
        <v>13</v>
      </c>
      <c r="AX84" s="173">
        <f t="shared" si="75"/>
        <v>0</v>
      </c>
      <c r="AY84" s="173">
        <f t="shared" si="75"/>
        <v>0</v>
      </c>
      <c r="AZ84" s="173">
        <f t="shared" si="75"/>
        <v>0</v>
      </c>
      <c r="BA84" s="173">
        <f t="shared" si="75"/>
        <v>16</v>
      </c>
      <c r="BB84" s="173">
        <f t="shared" si="75"/>
        <v>0</v>
      </c>
      <c r="BC84" s="173">
        <f t="shared" si="75"/>
        <v>0</v>
      </c>
      <c r="BD84" s="173">
        <f t="shared" si="75"/>
        <v>0</v>
      </c>
      <c r="BE84" s="173">
        <f t="shared" si="75"/>
        <v>0</v>
      </c>
      <c r="BF84" s="173">
        <f t="shared" si="75"/>
        <v>0</v>
      </c>
      <c r="BG84" s="173">
        <f t="shared" si="75"/>
        <v>0</v>
      </c>
      <c r="BH84" s="173">
        <f t="shared" si="75"/>
        <v>0</v>
      </c>
      <c r="BI84" s="173">
        <f t="shared" si="75"/>
        <v>0</v>
      </c>
      <c r="BJ84" s="173">
        <f t="shared" si="75"/>
        <v>0</v>
      </c>
      <c r="BK84" s="173">
        <f t="shared" si="75"/>
        <v>0</v>
      </c>
      <c r="BL84" s="173">
        <f t="shared" si="75"/>
        <v>0</v>
      </c>
      <c r="BM84" s="151"/>
      <c r="BN84" s="239" t="str">
        <f>IFERROR(__xludf.DUMMYFUNCTION("""COMPUTED_VALUE"""),"František Matoušek")</f>
        <v>František Matoušek</v>
      </c>
      <c r="BO84" s="174"/>
      <c r="BP84" s="175"/>
      <c r="BQ84" s="174"/>
      <c r="BR84" s="175"/>
      <c r="BS84" s="174"/>
      <c r="BT84" s="175"/>
      <c r="BU84" s="174"/>
      <c r="BV84" s="175"/>
      <c r="BW84" s="174"/>
      <c r="BX84" s="175"/>
      <c r="BY84" s="174"/>
      <c r="BZ84" s="175"/>
      <c r="CA84" s="174"/>
      <c r="CB84" s="175"/>
      <c r="CC84" s="174"/>
      <c r="CD84" s="175"/>
      <c r="CE84" s="174"/>
      <c r="CF84" s="175"/>
      <c r="CG84" s="174"/>
      <c r="CH84" s="175"/>
      <c r="CI84" s="174"/>
      <c r="CJ84" s="175"/>
      <c r="CK84" s="174"/>
      <c r="CL84" s="175"/>
      <c r="CM84" s="174"/>
      <c r="CN84" s="175"/>
      <c r="CO84" s="174"/>
      <c r="CP84" s="175"/>
      <c r="CQ84" s="174"/>
      <c r="CR84" s="175"/>
      <c r="CS84" s="174"/>
      <c r="CT84" s="175"/>
      <c r="CU84" s="174"/>
      <c r="CV84" s="175"/>
      <c r="CW84" s="174"/>
      <c r="CX84" s="175"/>
      <c r="CY84" s="174"/>
      <c r="CZ84" s="175"/>
      <c r="DA84" s="174"/>
      <c r="DB84" s="175"/>
      <c r="DC84" s="174"/>
      <c r="DD84" s="175"/>
      <c r="DE84" s="174"/>
      <c r="DF84" s="175"/>
      <c r="DG84" s="174"/>
      <c r="DH84" s="175"/>
      <c r="DI84" s="174"/>
      <c r="DJ84" s="175"/>
      <c r="DK84" s="174"/>
      <c r="DL84" s="175"/>
      <c r="DM84" s="174"/>
      <c r="DN84" s="175"/>
      <c r="DO84" s="174"/>
      <c r="DP84" s="175"/>
      <c r="DQ84" s="174"/>
      <c r="DR84" s="175"/>
      <c r="DS84" s="174"/>
      <c r="DT84" s="175"/>
      <c r="DU84" s="174"/>
      <c r="DV84" s="175"/>
      <c r="DW84" s="174"/>
      <c r="DX84" s="175"/>
      <c r="DY84" s="239"/>
      <c r="DZ84" s="159" t="str">
        <f t="shared" si="30"/>
        <v>František Matoušek</v>
      </c>
      <c r="EA84" s="202"/>
      <c r="EB84" s="203"/>
      <c r="EC84" s="202"/>
      <c r="ED84" s="203"/>
      <c r="EE84" s="202"/>
      <c r="EF84" s="203"/>
      <c r="EG84" s="202"/>
      <c r="EH84" s="203"/>
      <c r="EI84" s="202"/>
      <c r="EJ84" s="203"/>
      <c r="EK84" s="202"/>
      <c r="EL84" s="203"/>
      <c r="EM84" s="202"/>
      <c r="EN84" s="203"/>
      <c r="EO84" s="202"/>
      <c r="EP84" s="203"/>
      <c r="EQ84" s="202"/>
      <c r="ER84" s="203"/>
      <c r="ES84" s="202"/>
      <c r="ET84" s="203"/>
      <c r="EU84" s="202"/>
      <c r="EV84" s="203"/>
      <c r="EW84" s="202"/>
      <c r="EX84" s="203"/>
      <c r="EY84" s="202"/>
      <c r="EZ84" s="203"/>
      <c r="FA84" s="202"/>
      <c r="FB84" s="203"/>
      <c r="FC84" s="202"/>
      <c r="FD84" s="203"/>
      <c r="FE84" s="202"/>
      <c r="FF84" s="203"/>
      <c r="FG84" s="202"/>
      <c r="FH84" s="203"/>
      <c r="FI84" s="202"/>
      <c r="FJ84" s="203"/>
      <c r="FK84" s="202"/>
      <c r="FL84" s="203"/>
      <c r="FM84" s="202"/>
      <c r="FN84" s="203"/>
      <c r="FO84" s="202"/>
      <c r="FP84" s="203"/>
      <c r="FQ84" s="202"/>
      <c r="FR84" s="203"/>
      <c r="FS84" s="202"/>
      <c r="FT84" s="203"/>
      <c r="FU84" s="202"/>
      <c r="FV84" s="203"/>
      <c r="FW84" s="202"/>
      <c r="FX84" s="203"/>
      <c r="FY84" s="202"/>
      <c r="FZ84" s="203"/>
      <c r="GA84" s="202"/>
      <c r="GB84" s="203"/>
      <c r="GC84" s="202"/>
      <c r="GD84" s="203"/>
      <c r="GE84" s="202"/>
      <c r="GF84" s="203"/>
      <c r="GG84" s="202"/>
      <c r="GH84" s="203"/>
      <c r="GI84" s="202"/>
      <c r="GJ84" s="203"/>
      <c r="GK84" s="239"/>
      <c r="GL84" s="159" t="str">
        <f t="shared" si="31"/>
        <v>František Matoušek</v>
      </c>
      <c r="GM84" s="202"/>
      <c r="GN84" s="203"/>
      <c r="GO84" s="202"/>
      <c r="GP84" s="203"/>
      <c r="GQ84" s="202"/>
      <c r="GR84" s="203"/>
      <c r="GS84" s="202"/>
      <c r="GT84" s="203"/>
      <c r="GU84" s="202"/>
      <c r="GV84" s="203"/>
      <c r="GW84" s="202">
        <f>IFERROR(__xludf.DUMMYFUNCTION("""COMPUTED_VALUE"""),13.0)</f>
        <v>13</v>
      </c>
      <c r="GX84" s="203"/>
      <c r="GY84" s="202">
        <f>IFERROR(__xludf.DUMMYFUNCTION("""COMPUTED_VALUE"""),14.0)</f>
        <v>14</v>
      </c>
      <c r="GZ84" s="203"/>
      <c r="HA84" s="202">
        <f>IFERROR(__xludf.DUMMYFUNCTION("""COMPUTED_VALUE"""),8.0)</f>
        <v>8</v>
      </c>
      <c r="HB84" s="203"/>
      <c r="HC84" s="202">
        <f>IFERROR(__xludf.DUMMYFUNCTION("""COMPUTED_VALUE"""),14.0)</f>
        <v>14</v>
      </c>
      <c r="HD84" s="203"/>
      <c r="HE84" s="202"/>
      <c r="HF84" s="203"/>
      <c r="HG84" s="202">
        <f>IFERROR(__xludf.DUMMYFUNCTION("""COMPUTED_VALUE"""),15.5)</f>
        <v>15.5</v>
      </c>
      <c r="HH84" s="203">
        <f>IFERROR(__xludf.DUMMYFUNCTION("""COMPUTED_VALUE"""),1550.0)</f>
        <v>1550</v>
      </c>
      <c r="HI84" s="202">
        <f>IFERROR(__xludf.DUMMYFUNCTION("""COMPUTED_VALUE"""),9.0)</f>
        <v>9</v>
      </c>
      <c r="HJ84" s="203"/>
      <c r="HK84" s="202">
        <f>IFERROR(__xludf.DUMMYFUNCTION("""COMPUTED_VALUE"""),12.0)</f>
        <v>12</v>
      </c>
      <c r="HL84" s="203">
        <f>IFERROR(__xludf.DUMMYFUNCTION("""COMPUTED_VALUE"""),1200.0)</f>
        <v>1200</v>
      </c>
      <c r="HM84" s="202">
        <f>IFERROR(__xludf.DUMMYFUNCTION("""COMPUTED_VALUE"""),14.0)</f>
        <v>14</v>
      </c>
      <c r="HN84" s="203"/>
      <c r="HO84" s="202">
        <f>IFERROR(__xludf.DUMMYFUNCTION("""COMPUTED_VALUE"""),14.0)</f>
        <v>14</v>
      </c>
      <c r="HP84" s="203"/>
      <c r="HQ84" s="202">
        <f>IFERROR(__xludf.DUMMYFUNCTION("""COMPUTED_VALUE"""),14.0)</f>
        <v>14</v>
      </c>
      <c r="HR84" s="203"/>
      <c r="HS84" s="202">
        <f>IFERROR(__xludf.DUMMYFUNCTION("""COMPUTED_VALUE"""),6.0)</f>
        <v>6</v>
      </c>
      <c r="HT84" s="203"/>
      <c r="HU84" s="202">
        <f>IFERROR(__xludf.DUMMYFUNCTION("""COMPUTED_VALUE"""),8.0)</f>
        <v>8</v>
      </c>
      <c r="HV84" s="203"/>
      <c r="HW84" s="202"/>
      <c r="HX84" s="203"/>
      <c r="HY84" s="202">
        <f>IFERROR(__xludf.DUMMYFUNCTION("""COMPUTED_VALUE"""),12.0)</f>
        <v>12</v>
      </c>
      <c r="HZ84" s="203">
        <f>IFERROR(__xludf.DUMMYFUNCTION("""COMPUTED_VALUE"""),1070.0)</f>
        <v>1070</v>
      </c>
      <c r="IA84" s="202">
        <f>IFERROR(__xludf.DUMMYFUNCTION("""COMPUTED_VALUE"""),13.5)</f>
        <v>13.5</v>
      </c>
      <c r="IB84" s="203"/>
      <c r="IC84" s="202"/>
      <c r="ID84" s="203"/>
      <c r="IE84" s="202"/>
      <c r="IF84" s="203"/>
      <c r="IG84" s="202">
        <f>IFERROR(__xludf.DUMMYFUNCTION("""COMPUTED_VALUE"""),13.0)</f>
        <v>13</v>
      </c>
      <c r="IH84" s="203"/>
      <c r="II84" s="202"/>
      <c r="IJ84" s="203"/>
      <c r="IK84" s="202">
        <f>IFERROR(__xludf.DUMMYFUNCTION("""COMPUTED_VALUE"""),16.0)</f>
        <v>16</v>
      </c>
      <c r="IL84" s="203"/>
      <c r="IM84" s="202"/>
      <c r="IN84" s="203"/>
      <c r="IO84" s="202"/>
      <c r="IP84" s="203"/>
      <c r="IQ84" s="202"/>
      <c r="IR84" s="203"/>
      <c r="IS84" s="202"/>
      <c r="IT84" s="203"/>
      <c r="IU84" s="202"/>
      <c r="IV84" s="203"/>
    </row>
    <row r="85">
      <c r="A85" s="225">
        <f>IFERROR(__xludf.DUMMYFUNCTION("""COMPUTED_VALUE"""),100.0)</f>
        <v>100</v>
      </c>
      <c r="B85" s="159" t="str">
        <f t="shared" si="28"/>
        <v>Adam Petr</v>
      </c>
      <c r="C85" s="173">
        <f t="shared" ref="C85:BL85" si="76">BO85+EA85+GM85</f>
        <v>0</v>
      </c>
      <c r="D85" s="173">
        <f t="shared" si="76"/>
        <v>0</v>
      </c>
      <c r="E85" s="173">
        <f t="shared" si="76"/>
        <v>0</v>
      </c>
      <c r="F85" s="173">
        <f t="shared" si="76"/>
        <v>0</v>
      </c>
      <c r="G85" s="173">
        <f t="shared" si="76"/>
        <v>0</v>
      </c>
      <c r="H85" s="173">
        <f t="shared" si="76"/>
        <v>0</v>
      </c>
      <c r="I85" s="173">
        <f t="shared" si="76"/>
        <v>0</v>
      </c>
      <c r="J85" s="173">
        <f t="shared" si="76"/>
        <v>0</v>
      </c>
      <c r="K85" s="173">
        <f t="shared" si="76"/>
        <v>0</v>
      </c>
      <c r="L85" s="173">
        <f t="shared" si="76"/>
        <v>0</v>
      </c>
      <c r="M85" s="173">
        <f t="shared" si="76"/>
        <v>5.5</v>
      </c>
      <c r="N85" s="173">
        <f t="shared" si="76"/>
        <v>0</v>
      </c>
      <c r="O85" s="173">
        <f t="shared" si="76"/>
        <v>11.5</v>
      </c>
      <c r="P85" s="173">
        <f t="shared" si="76"/>
        <v>0</v>
      </c>
      <c r="Q85" s="173">
        <f t="shared" si="76"/>
        <v>5</v>
      </c>
      <c r="R85" s="173">
        <f t="shared" si="76"/>
        <v>0</v>
      </c>
      <c r="S85" s="173">
        <f t="shared" si="76"/>
        <v>0</v>
      </c>
      <c r="T85" s="173">
        <f t="shared" si="76"/>
        <v>0</v>
      </c>
      <c r="U85" s="173">
        <f t="shared" si="76"/>
        <v>0</v>
      </c>
      <c r="V85" s="173">
        <f t="shared" si="76"/>
        <v>0</v>
      </c>
      <c r="W85" s="173">
        <f t="shared" si="76"/>
        <v>0</v>
      </c>
      <c r="X85" s="173">
        <f t="shared" si="76"/>
        <v>0</v>
      </c>
      <c r="Y85" s="173">
        <f t="shared" si="76"/>
        <v>0</v>
      </c>
      <c r="Z85" s="173">
        <f t="shared" si="76"/>
        <v>0</v>
      </c>
      <c r="AA85" s="173">
        <f t="shared" si="76"/>
        <v>0</v>
      </c>
      <c r="AB85" s="173">
        <f t="shared" si="76"/>
        <v>0</v>
      </c>
      <c r="AC85" s="173">
        <f t="shared" si="76"/>
        <v>11.5</v>
      </c>
      <c r="AD85" s="173">
        <f t="shared" si="76"/>
        <v>0</v>
      </c>
      <c r="AE85" s="173">
        <f t="shared" si="76"/>
        <v>6</v>
      </c>
      <c r="AF85" s="173">
        <f t="shared" si="76"/>
        <v>0</v>
      </c>
      <c r="AG85" s="173">
        <f t="shared" si="76"/>
        <v>5</v>
      </c>
      <c r="AH85" s="173">
        <f t="shared" si="76"/>
        <v>0</v>
      </c>
      <c r="AI85" s="173">
        <f t="shared" si="76"/>
        <v>6</v>
      </c>
      <c r="AJ85" s="173">
        <f t="shared" si="76"/>
        <v>0</v>
      </c>
      <c r="AK85" s="173">
        <f t="shared" si="76"/>
        <v>0</v>
      </c>
      <c r="AL85" s="173">
        <f t="shared" si="76"/>
        <v>0</v>
      </c>
      <c r="AM85" s="173">
        <f t="shared" si="76"/>
        <v>0</v>
      </c>
      <c r="AN85" s="173">
        <f t="shared" si="76"/>
        <v>0</v>
      </c>
      <c r="AO85" s="173">
        <f t="shared" si="76"/>
        <v>0</v>
      </c>
      <c r="AP85" s="173">
        <f t="shared" si="76"/>
        <v>0</v>
      </c>
      <c r="AQ85" s="173">
        <f t="shared" si="76"/>
        <v>6</v>
      </c>
      <c r="AR85" s="173">
        <f t="shared" si="76"/>
        <v>0</v>
      </c>
      <c r="AS85" s="173">
        <f t="shared" si="76"/>
        <v>11.5</v>
      </c>
      <c r="AT85" s="173">
        <f t="shared" si="76"/>
        <v>0</v>
      </c>
      <c r="AU85" s="173">
        <f t="shared" si="76"/>
        <v>0</v>
      </c>
      <c r="AV85" s="173">
        <f t="shared" si="76"/>
        <v>0</v>
      </c>
      <c r="AW85" s="173">
        <f t="shared" si="76"/>
        <v>0</v>
      </c>
      <c r="AX85" s="173">
        <f t="shared" si="76"/>
        <v>0</v>
      </c>
      <c r="AY85" s="173">
        <f t="shared" si="76"/>
        <v>0</v>
      </c>
      <c r="AZ85" s="173">
        <f t="shared" si="76"/>
        <v>0</v>
      </c>
      <c r="BA85" s="173">
        <f t="shared" si="76"/>
        <v>0</v>
      </c>
      <c r="BB85" s="173">
        <f t="shared" si="76"/>
        <v>0</v>
      </c>
      <c r="BC85" s="173">
        <f t="shared" si="76"/>
        <v>0</v>
      </c>
      <c r="BD85" s="173">
        <f t="shared" si="76"/>
        <v>0</v>
      </c>
      <c r="BE85" s="173">
        <f t="shared" si="76"/>
        <v>0</v>
      </c>
      <c r="BF85" s="173">
        <f t="shared" si="76"/>
        <v>0</v>
      </c>
      <c r="BG85" s="173">
        <f t="shared" si="76"/>
        <v>0</v>
      </c>
      <c r="BH85" s="173">
        <f t="shared" si="76"/>
        <v>0</v>
      </c>
      <c r="BI85" s="173">
        <f t="shared" si="76"/>
        <v>6</v>
      </c>
      <c r="BJ85" s="173">
        <f t="shared" si="76"/>
        <v>0</v>
      </c>
      <c r="BK85" s="173">
        <f t="shared" si="76"/>
        <v>0</v>
      </c>
      <c r="BL85" s="173">
        <f t="shared" si="76"/>
        <v>0</v>
      </c>
      <c r="BM85" s="151"/>
      <c r="BN85" s="239" t="str">
        <f>IFERROR(__xludf.DUMMYFUNCTION("""COMPUTED_VALUE"""),"Adam Petr")</f>
        <v>Adam Petr</v>
      </c>
      <c r="BO85" s="174"/>
      <c r="BP85" s="175"/>
      <c r="BQ85" s="174"/>
      <c r="BR85" s="175"/>
      <c r="BS85" s="174"/>
      <c r="BT85" s="175"/>
      <c r="BU85" s="174"/>
      <c r="BV85" s="175"/>
      <c r="BW85" s="174"/>
      <c r="BX85" s="175"/>
      <c r="BY85" s="174">
        <f>IFERROR(__xludf.DUMMYFUNCTION("""COMPUTED_VALUE"""),5.5)</f>
        <v>5.5</v>
      </c>
      <c r="BZ85" s="175"/>
      <c r="CA85" s="174">
        <f>IFERROR(__xludf.DUMMYFUNCTION("""COMPUTED_VALUE"""),11.5)</f>
        <v>11.5</v>
      </c>
      <c r="CB85" s="175"/>
      <c r="CC85" s="174">
        <f>IFERROR(__xludf.DUMMYFUNCTION("""COMPUTED_VALUE"""),5.0)</f>
        <v>5</v>
      </c>
      <c r="CD85" s="175"/>
      <c r="CE85" s="174"/>
      <c r="CF85" s="175"/>
      <c r="CG85" s="174"/>
      <c r="CH85" s="175"/>
      <c r="CI85" s="174"/>
      <c r="CJ85" s="175"/>
      <c r="CK85" s="174"/>
      <c r="CL85" s="175"/>
      <c r="CM85" s="174"/>
      <c r="CN85" s="175"/>
      <c r="CO85" s="174">
        <f>IFERROR(__xludf.DUMMYFUNCTION("""COMPUTED_VALUE"""),11.5)</f>
        <v>11.5</v>
      </c>
      <c r="CP85" s="175"/>
      <c r="CQ85" s="174">
        <f>IFERROR(__xludf.DUMMYFUNCTION("""COMPUTED_VALUE"""),6.0)</f>
        <v>6</v>
      </c>
      <c r="CR85" s="175"/>
      <c r="CS85" s="174">
        <f>IFERROR(__xludf.DUMMYFUNCTION("""COMPUTED_VALUE"""),5.0)</f>
        <v>5</v>
      </c>
      <c r="CT85" s="175"/>
      <c r="CU85" s="174">
        <f>IFERROR(__xludf.DUMMYFUNCTION("""COMPUTED_VALUE"""),6.0)</f>
        <v>6</v>
      </c>
      <c r="CV85" s="175"/>
      <c r="CW85" s="174"/>
      <c r="CX85" s="175"/>
      <c r="CY85" s="174"/>
      <c r="CZ85" s="175"/>
      <c r="DA85" s="174"/>
      <c r="DB85" s="175"/>
      <c r="DC85" s="174">
        <f>IFERROR(__xludf.DUMMYFUNCTION("""COMPUTED_VALUE"""),6.0)</f>
        <v>6</v>
      </c>
      <c r="DD85" s="175"/>
      <c r="DE85" s="174">
        <f>IFERROR(__xludf.DUMMYFUNCTION("""COMPUTED_VALUE"""),11.5)</f>
        <v>11.5</v>
      </c>
      <c r="DF85" s="175"/>
      <c r="DG85" s="174"/>
      <c r="DH85" s="175"/>
      <c r="DI85" s="174"/>
      <c r="DJ85" s="175"/>
      <c r="DK85" s="174"/>
      <c r="DL85" s="175"/>
      <c r="DM85" s="174"/>
      <c r="DN85" s="175"/>
      <c r="DO85" s="174"/>
      <c r="DP85" s="175"/>
      <c r="DQ85" s="174"/>
      <c r="DR85" s="175"/>
      <c r="DS85" s="174"/>
      <c r="DT85" s="175"/>
      <c r="DU85" s="174">
        <f>IFERROR(__xludf.DUMMYFUNCTION("""COMPUTED_VALUE"""),6.0)</f>
        <v>6</v>
      </c>
      <c r="DV85" s="175"/>
      <c r="DW85" s="174"/>
      <c r="DX85" s="175"/>
      <c r="DY85" s="239"/>
      <c r="DZ85" s="159" t="str">
        <f t="shared" si="30"/>
        <v>Adam Petr</v>
      </c>
      <c r="EA85" s="202"/>
      <c r="EB85" s="203"/>
      <c r="EC85" s="202"/>
      <c r="ED85" s="203"/>
      <c r="EE85" s="202"/>
      <c r="EF85" s="203"/>
      <c r="EG85" s="202"/>
      <c r="EH85" s="203"/>
      <c r="EI85" s="202"/>
      <c r="EJ85" s="203"/>
      <c r="EK85" s="202"/>
      <c r="EL85" s="203"/>
      <c r="EM85" s="202"/>
      <c r="EN85" s="203"/>
      <c r="EO85" s="202"/>
      <c r="EP85" s="203"/>
      <c r="EQ85" s="202"/>
      <c r="ER85" s="203"/>
      <c r="ES85" s="202"/>
      <c r="ET85" s="203"/>
      <c r="EU85" s="202"/>
      <c r="EV85" s="203"/>
      <c r="EW85" s="202"/>
      <c r="EX85" s="203"/>
      <c r="EY85" s="202"/>
      <c r="EZ85" s="203"/>
      <c r="FA85" s="202"/>
      <c r="FB85" s="203"/>
      <c r="FC85" s="202"/>
      <c r="FD85" s="203"/>
      <c r="FE85" s="202"/>
      <c r="FF85" s="203"/>
      <c r="FG85" s="202"/>
      <c r="FH85" s="203"/>
      <c r="FI85" s="202"/>
      <c r="FJ85" s="203"/>
      <c r="FK85" s="202"/>
      <c r="FL85" s="203"/>
      <c r="FM85" s="202"/>
      <c r="FN85" s="203"/>
      <c r="FO85" s="202"/>
      <c r="FP85" s="203"/>
      <c r="FQ85" s="202"/>
      <c r="FR85" s="203"/>
      <c r="FS85" s="202"/>
      <c r="FT85" s="203"/>
      <c r="FU85" s="202"/>
      <c r="FV85" s="203"/>
      <c r="FW85" s="202"/>
      <c r="FX85" s="203"/>
      <c r="FY85" s="202"/>
      <c r="FZ85" s="203"/>
      <c r="GA85" s="202"/>
      <c r="GB85" s="203"/>
      <c r="GC85" s="202"/>
      <c r="GD85" s="203"/>
      <c r="GE85" s="202"/>
      <c r="GF85" s="203"/>
      <c r="GG85" s="202"/>
      <c r="GH85" s="203"/>
      <c r="GI85" s="202"/>
      <c r="GJ85" s="203"/>
      <c r="GK85" s="239"/>
      <c r="GL85" s="159" t="str">
        <f t="shared" si="31"/>
        <v>Adam Petr</v>
      </c>
      <c r="GM85" s="202"/>
      <c r="GN85" s="203"/>
      <c r="GO85" s="202"/>
      <c r="GP85" s="203"/>
      <c r="GQ85" s="202"/>
      <c r="GR85" s="203"/>
      <c r="GS85" s="202"/>
      <c r="GT85" s="203"/>
      <c r="GU85" s="202"/>
      <c r="GV85" s="203"/>
      <c r="GW85" s="202"/>
      <c r="GX85" s="203"/>
      <c r="GY85" s="202"/>
      <c r="GZ85" s="203"/>
      <c r="HA85" s="202"/>
      <c r="HB85" s="203"/>
      <c r="HC85" s="202"/>
      <c r="HD85" s="203"/>
      <c r="HE85" s="202"/>
      <c r="HF85" s="203"/>
      <c r="HG85" s="202"/>
      <c r="HH85" s="203"/>
      <c r="HI85" s="202"/>
      <c r="HJ85" s="203"/>
      <c r="HK85" s="202"/>
      <c r="HL85" s="203"/>
      <c r="HM85" s="202"/>
      <c r="HN85" s="203"/>
      <c r="HO85" s="202"/>
      <c r="HP85" s="203"/>
      <c r="HQ85" s="202"/>
      <c r="HR85" s="203"/>
      <c r="HS85" s="202"/>
      <c r="HT85" s="203"/>
      <c r="HU85" s="202"/>
      <c r="HV85" s="203"/>
      <c r="HW85" s="202"/>
      <c r="HX85" s="203"/>
      <c r="HY85" s="202"/>
      <c r="HZ85" s="203"/>
      <c r="IA85" s="202"/>
      <c r="IB85" s="203"/>
      <c r="IC85" s="202"/>
      <c r="ID85" s="203"/>
      <c r="IE85" s="202"/>
      <c r="IF85" s="203"/>
      <c r="IG85" s="202"/>
      <c r="IH85" s="203"/>
      <c r="II85" s="202"/>
      <c r="IJ85" s="203"/>
      <c r="IK85" s="202"/>
      <c r="IL85" s="203"/>
      <c r="IM85" s="202"/>
      <c r="IN85" s="203"/>
      <c r="IO85" s="202"/>
      <c r="IP85" s="203"/>
      <c r="IQ85" s="202"/>
      <c r="IR85" s="203"/>
      <c r="IS85" s="202"/>
      <c r="IT85" s="203"/>
      <c r="IU85" s="202"/>
      <c r="IV85" s="203"/>
    </row>
    <row r="86">
      <c r="A86" s="225">
        <f>IFERROR(__xludf.DUMMYFUNCTION("""COMPUTED_VALUE"""),100.0)</f>
        <v>100</v>
      </c>
      <c r="B86" s="159" t="str">
        <f t="shared" si="28"/>
        <v>Ondřej Nestrojil</v>
      </c>
      <c r="C86" s="173">
        <f t="shared" ref="C86:BL86" si="77">BO86+EA86+GM86</f>
        <v>0</v>
      </c>
      <c r="D86" s="173">
        <f t="shared" si="77"/>
        <v>0</v>
      </c>
      <c r="E86" s="173">
        <f t="shared" si="77"/>
        <v>0</v>
      </c>
      <c r="F86" s="173">
        <f t="shared" si="77"/>
        <v>0</v>
      </c>
      <c r="G86" s="173">
        <f t="shared" si="77"/>
        <v>0</v>
      </c>
      <c r="H86" s="173">
        <f t="shared" si="77"/>
        <v>0</v>
      </c>
      <c r="I86" s="173">
        <f t="shared" si="77"/>
        <v>0</v>
      </c>
      <c r="J86" s="173">
        <f t="shared" si="77"/>
        <v>0</v>
      </c>
      <c r="K86" s="173">
        <f t="shared" si="77"/>
        <v>0</v>
      </c>
      <c r="L86" s="173">
        <f t="shared" si="77"/>
        <v>0</v>
      </c>
      <c r="M86" s="173">
        <f t="shared" si="77"/>
        <v>0</v>
      </c>
      <c r="N86" s="173">
        <f t="shared" si="77"/>
        <v>0</v>
      </c>
      <c r="O86" s="173">
        <f t="shared" si="77"/>
        <v>0</v>
      </c>
      <c r="P86" s="173">
        <f t="shared" si="77"/>
        <v>0</v>
      </c>
      <c r="Q86" s="173">
        <f t="shared" si="77"/>
        <v>0</v>
      </c>
      <c r="R86" s="173">
        <f t="shared" si="77"/>
        <v>0</v>
      </c>
      <c r="S86" s="173">
        <f t="shared" si="77"/>
        <v>0</v>
      </c>
      <c r="T86" s="173">
        <f t="shared" si="77"/>
        <v>0</v>
      </c>
      <c r="U86" s="173">
        <f t="shared" si="77"/>
        <v>0</v>
      </c>
      <c r="V86" s="173">
        <f t="shared" si="77"/>
        <v>0</v>
      </c>
      <c r="W86" s="173">
        <f t="shared" si="77"/>
        <v>0</v>
      </c>
      <c r="X86" s="173">
        <f t="shared" si="77"/>
        <v>0</v>
      </c>
      <c r="Y86" s="173">
        <f t="shared" si="77"/>
        <v>0</v>
      </c>
      <c r="Z86" s="173">
        <f t="shared" si="77"/>
        <v>0</v>
      </c>
      <c r="AA86" s="173">
        <f t="shared" si="77"/>
        <v>0</v>
      </c>
      <c r="AB86" s="173">
        <f t="shared" si="77"/>
        <v>0</v>
      </c>
      <c r="AC86" s="173">
        <f t="shared" si="77"/>
        <v>0</v>
      </c>
      <c r="AD86" s="173">
        <f t="shared" si="77"/>
        <v>0</v>
      </c>
      <c r="AE86" s="173">
        <f t="shared" si="77"/>
        <v>0</v>
      </c>
      <c r="AF86" s="173">
        <f t="shared" si="77"/>
        <v>0</v>
      </c>
      <c r="AG86" s="173">
        <f t="shared" si="77"/>
        <v>0</v>
      </c>
      <c r="AH86" s="173">
        <f t="shared" si="77"/>
        <v>0</v>
      </c>
      <c r="AI86" s="173">
        <f t="shared" si="77"/>
        <v>0</v>
      </c>
      <c r="AJ86" s="173">
        <f t="shared" si="77"/>
        <v>0</v>
      </c>
      <c r="AK86" s="173">
        <f t="shared" si="77"/>
        <v>0</v>
      </c>
      <c r="AL86" s="173">
        <f t="shared" si="77"/>
        <v>0</v>
      </c>
      <c r="AM86" s="173">
        <f t="shared" si="77"/>
        <v>0</v>
      </c>
      <c r="AN86" s="173">
        <f t="shared" si="77"/>
        <v>0</v>
      </c>
      <c r="AO86" s="173">
        <f t="shared" si="77"/>
        <v>0</v>
      </c>
      <c r="AP86" s="173">
        <f t="shared" si="77"/>
        <v>0</v>
      </c>
      <c r="AQ86" s="173">
        <f t="shared" si="77"/>
        <v>0</v>
      </c>
      <c r="AR86" s="173">
        <f t="shared" si="77"/>
        <v>0</v>
      </c>
      <c r="AS86" s="173">
        <f t="shared" si="77"/>
        <v>0</v>
      </c>
      <c r="AT86" s="173">
        <f t="shared" si="77"/>
        <v>0</v>
      </c>
      <c r="AU86" s="173">
        <f t="shared" si="77"/>
        <v>0</v>
      </c>
      <c r="AV86" s="173">
        <f t="shared" si="77"/>
        <v>0</v>
      </c>
      <c r="AW86" s="173">
        <f t="shared" si="77"/>
        <v>0</v>
      </c>
      <c r="AX86" s="173">
        <f t="shared" si="77"/>
        <v>0</v>
      </c>
      <c r="AY86" s="173">
        <f t="shared" si="77"/>
        <v>0</v>
      </c>
      <c r="AZ86" s="173">
        <f t="shared" si="77"/>
        <v>0</v>
      </c>
      <c r="BA86" s="173">
        <f t="shared" si="77"/>
        <v>0</v>
      </c>
      <c r="BB86" s="173">
        <f t="shared" si="77"/>
        <v>0</v>
      </c>
      <c r="BC86" s="173">
        <f t="shared" si="77"/>
        <v>0</v>
      </c>
      <c r="BD86" s="173">
        <f t="shared" si="77"/>
        <v>0</v>
      </c>
      <c r="BE86" s="173">
        <f t="shared" si="77"/>
        <v>0</v>
      </c>
      <c r="BF86" s="173">
        <f t="shared" si="77"/>
        <v>0</v>
      </c>
      <c r="BG86" s="173">
        <f t="shared" si="77"/>
        <v>0</v>
      </c>
      <c r="BH86" s="173">
        <f t="shared" si="77"/>
        <v>0</v>
      </c>
      <c r="BI86" s="173">
        <f t="shared" si="77"/>
        <v>0</v>
      </c>
      <c r="BJ86" s="173">
        <f t="shared" si="77"/>
        <v>0</v>
      </c>
      <c r="BK86" s="173">
        <f t="shared" si="77"/>
        <v>0</v>
      </c>
      <c r="BL86" s="173">
        <f t="shared" si="77"/>
        <v>0</v>
      </c>
      <c r="BM86" s="151"/>
      <c r="BN86" s="239" t="str">
        <f>IFERROR(__xludf.DUMMYFUNCTION("""COMPUTED_VALUE"""),"Ondřej Nestrojil")</f>
        <v>Ondřej Nestrojil</v>
      </c>
      <c r="BO86" s="174"/>
      <c r="BP86" s="175"/>
      <c r="BQ86" s="174"/>
      <c r="BR86" s="175"/>
      <c r="BS86" s="174"/>
      <c r="BT86" s="175"/>
      <c r="BU86" s="174"/>
      <c r="BV86" s="175"/>
      <c r="BW86" s="174"/>
      <c r="BX86" s="175"/>
      <c r="BY86" s="174"/>
      <c r="BZ86" s="175"/>
      <c r="CA86" s="174"/>
      <c r="CB86" s="175"/>
      <c r="CC86" s="174"/>
      <c r="CD86" s="175"/>
      <c r="CE86" s="174"/>
      <c r="CF86" s="175"/>
      <c r="CG86" s="174"/>
      <c r="CH86" s="175"/>
      <c r="CI86" s="174"/>
      <c r="CJ86" s="175"/>
      <c r="CK86" s="174"/>
      <c r="CL86" s="175"/>
      <c r="CM86" s="174"/>
      <c r="CN86" s="175"/>
      <c r="CO86" s="174"/>
      <c r="CP86" s="175"/>
      <c r="CQ86" s="174"/>
      <c r="CR86" s="175"/>
      <c r="CS86" s="174"/>
      <c r="CT86" s="175"/>
      <c r="CU86" s="174"/>
      <c r="CV86" s="175"/>
      <c r="CW86" s="174"/>
      <c r="CX86" s="175"/>
      <c r="CY86" s="174"/>
      <c r="CZ86" s="175"/>
      <c r="DA86" s="174"/>
      <c r="DB86" s="175"/>
      <c r="DC86" s="174"/>
      <c r="DD86" s="175"/>
      <c r="DE86" s="174"/>
      <c r="DF86" s="175"/>
      <c r="DG86" s="174"/>
      <c r="DH86" s="175"/>
      <c r="DI86" s="174"/>
      <c r="DJ86" s="175"/>
      <c r="DK86" s="174"/>
      <c r="DL86" s="175"/>
      <c r="DM86" s="174"/>
      <c r="DN86" s="175"/>
      <c r="DO86" s="174"/>
      <c r="DP86" s="175"/>
      <c r="DQ86" s="174"/>
      <c r="DR86" s="175"/>
      <c r="DS86" s="174"/>
      <c r="DT86" s="175"/>
      <c r="DU86" s="174"/>
      <c r="DV86" s="175"/>
      <c r="DW86" s="174"/>
      <c r="DX86" s="175"/>
      <c r="DY86" s="239"/>
      <c r="DZ86" s="159" t="str">
        <f t="shared" si="30"/>
        <v>Ondřej Nestrojil</v>
      </c>
      <c r="EA86" s="202"/>
      <c r="EB86" s="203"/>
      <c r="EC86" s="202"/>
      <c r="ED86" s="203"/>
      <c r="EE86" s="202"/>
      <c r="EF86" s="203"/>
      <c r="EG86" s="202"/>
      <c r="EH86" s="203"/>
      <c r="EI86" s="202"/>
      <c r="EJ86" s="203"/>
      <c r="EK86" s="202"/>
      <c r="EL86" s="203"/>
      <c r="EM86" s="202"/>
      <c r="EN86" s="203"/>
      <c r="EO86" s="202"/>
      <c r="EP86" s="203"/>
      <c r="EQ86" s="202"/>
      <c r="ER86" s="203"/>
      <c r="ES86" s="202"/>
      <c r="ET86" s="203"/>
      <c r="EU86" s="202"/>
      <c r="EV86" s="203"/>
      <c r="EW86" s="202"/>
      <c r="EX86" s="203"/>
      <c r="EY86" s="202"/>
      <c r="EZ86" s="203"/>
      <c r="FA86" s="202"/>
      <c r="FB86" s="203"/>
      <c r="FC86" s="202"/>
      <c r="FD86" s="203"/>
      <c r="FE86" s="202"/>
      <c r="FF86" s="203"/>
      <c r="FG86" s="202"/>
      <c r="FH86" s="203"/>
      <c r="FI86" s="202"/>
      <c r="FJ86" s="203"/>
      <c r="FK86" s="202"/>
      <c r="FL86" s="203"/>
      <c r="FM86" s="202"/>
      <c r="FN86" s="203"/>
      <c r="FO86" s="202"/>
      <c r="FP86" s="203"/>
      <c r="FQ86" s="202"/>
      <c r="FR86" s="203"/>
      <c r="FS86" s="202"/>
      <c r="FT86" s="203"/>
      <c r="FU86" s="202"/>
      <c r="FV86" s="203"/>
      <c r="FW86" s="202"/>
      <c r="FX86" s="203"/>
      <c r="FY86" s="202"/>
      <c r="FZ86" s="203"/>
      <c r="GA86" s="202"/>
      <c r="GB86" s="203"/>
      <c r="GC86" s="202"/>
      <c r="GD86" s="203"/>
      <c r="GE86" s="202"/>
      <c r="GF86" s="203"/>
      <c r="GG86" s="202"/>
      <c r="GH86" s="203"/>
      <c r="GI86" s="202"/>
      <c r="GJ86" s="203"/>
      <c r="GK86" s="239"/>
      <c r="GL86" s="159" t="str">
        <f t="shared" si="31"/>
        <v>Ondřej Nestrojil</v>
      </c>
      <c r="GM86" s="202"/>
      <c r="GN86" s="203"/>
      <c r="GO86" s="202"/>
      <c r="GP86" s="203"/>
      <c r="GQ86" s="202"/>
      <c r="GR86" s="203"/>
      <c r="GS86" s="202"/>
      <c r="GT86" s="203"/>
      <c r="GU86" s="202"/>
      <c r="GV86" s="203"/>
      <c r="GW86" s="202"/>
      <c r="GX86" s="203"/>
      <c r="GY86" s="202"/>
      <c r="GZ86" s="203"/>
      <c r="HA86" s="202"/>
      <c r="HB86" s="203"/>
      <c r="HC86" s="202"/>
      <c r="HD86" s="203"/>
      <c r="HE86" s="202"/>
      <c r="HF86" s="203"/>
      <c r="HG86" s="202"/>
      <c r="HH86" s="203"/>
      <c r="HI86" s="202"/>
      <c r="HJ86" s="203"/>
      <c r="HK86" s="202"/>
      <c r="HL86" s="203"/>
      <c r="HM86" s="202"/>
      <c r="HN86" s="203"/>
      <c r="HO86" s="202"/>
      <c r="HP86" s="203"/>
      <c r="HQ86" s="202"/>
      <c r="HR86" s="203"/>
      <c r="HS86" s="202"/>
      <c r="HT86" s="203"/>
      <c r="HU86" s="202"/>
      <c r="HV86" s="203"/>
      <c r="HW86" s="202"/>
      <c r="HX86" s="203"/>
      <c r="HY86" s="202"/>
      <c r="HZ86" s="203"/>
      <c r="IA86" s="202"/>
      <c r="IB86" s="203"/>
      <c r="IC86" s="202"/>
      <c r="ID86" s="203"/>
      <c r="IE86" s="202"/>
      <c r="IF86" s="203"/>
      <c r="IG86" s="202"/>
      <c r="IH86" s="203"/>
      <c r="II86" s="202"/>
      <c r="IJ86" s="203"/>
      <c r="IK86" s="202"/>
      <c r="IL86" s="203"/>
      <c r="IM86" s="202"/>
      <c r="IN86" s="203"/>
      <c r="IO86" s="202"/>
      <c r="IP86" s="203"/>
      <c r="IQ86" s="202"/>
      <c r="IR86" s="203"/>
      <c r="IS86" s="202"/>
      <c r="IT86" s="203"/>
      <c r="IU86" s="202"/>
      <c r="IV86" s="203"/>
    </row>
    <row r="87">
      <c r="A87" s="225">
        <f>IFERROR(__xludf.DUMMYFUNCTION("""COMPUTED_VALUE"""),100.0)</f>
        <v>100</v>
      </c>
      <c r="B87" s="159" t="str">
        <f t="shared" si="28"/>
        <v>Savelij Vasylčenko</v>
      </c>
      <c r="C87" s="173">
        <f t="shared" ref="C87:BL87" si="78">BO87+EA87+GM87</f>
        <v>0</v>
      </c>
      <c r="D87" s="173">
        <f t="shared" si="78"/>
        <v>0</v>
      </c>
      <c r="E87" s="173">
        <f t="shared" si="78"/>
        <v>0</v>
      </c>
      <c r="F87" s="173">
        <f t="shared" si="78"/>
        <v>0</v>
      </c>
      <c r="G87" s="173">
        <f t="shared" si="78"/>
        <v>0</v>
      </c>
      <c r="H87" s="173">
        <f t="shared" si="78"/>
        <v>0</v>
      </c>
      <c r="I87" s="173">
        <f t="shared" si="78"/>
        <v>0</v>
      </c>
      <c r="J87" s="173">
        <f t="shared" si="78"/>
        <v>0</v>
      </c>
      <c r="K87" s="173">
        <f t="shared" si="78"/>
        <v>0</v>
      </c>
      <c r="L87" s="173">
        <f t="shared" si="78"/>
        <v>0</v>
      </c>
      <c r="M87" s="173">
        <f t="shared" si="78"/>
        <v>0</v>
      </c>
      <c r="N87" s="173">
        <f t="shared" si="78"/>
        <v>0</v>
      </c>
      <c r="O87" s="173">
        <f t="shared" si="78"/>
        <v>0</v>
      </c>
      <c r="P87" s="173">
        <f t="shared" si="78"/>
        <v>0</v>
      </c>
      <c r="Q87" s="173">
        <f t="shared" si="78"/>
        <v>0</v>
      </c>
      <c r="R87" s="173">
        <f t="shared" si="78"/>
        <v>0</v>
      </c>
      <c r="S87" s="173">
        <f t="shared" si="78"/>
        <v>0</v>
      </c>
      <c r="T87" s="173">
        <f t="shared" si="78"/>
        <v>0</v>
      </c>
      <c r="U87" s="173">
        <f t="shared" si="78"/>
        <v>0</v>
      </c>
      <c r="V87" s="173">
        <f t="shared" si="78"/>
        <v>0</v>
      </c>
      <c r="W87" s="173">
        <f t="shared" si="78"/>
        <v>0</v>
      </c>
      <c r="X87" s="173">
        <f t="shared" si="78"/>
        <v>0</v>
      </c>
      <c r="Y87" s="173">
        <f t="shared" si="78"/>
        <v>0</v>
      </c>
      <c r="Z87" s="173">
        <f t="shared" si="78"/>
        <v>0</v>
      </c>
      <c r="AA87" s="173">
        <f t="shared" si="78"/>
        <v>0</v>
      </c>
      <c r="AB87" s="173">
        <f t="shared" si="78"/>
        <v>0</v>
      </c>
      <c r="AC87" s="173">
        <f t="shared" si="78"/>
        <v>0</v>
      </c>
      <c r="AD87" s="173">
        <f t="shared" si="78"/>
        <v>0</v>
      </c>
      <c r="AE87" s="173">
        <f t="shared" si="78"/>
        <v>0</v>
      </c>
      <c r="AF87" s="173">
        <f t="shared" si="78"/>
        <v>0</v>
      </c>
      <c r="AG87" s="173">
        <f t="shared" si="78"/>
        <v>0</v>
      </c>
      <c r="AH87" s="173">
        <f t="shared" si="78"/>
        <v>0</v>
      </c>
      <c r="AI87" s="173">
        <f t="shared" si="78"/>
        <v>0</v>
      </c>
      <c r="AJ87" s="173">
        <f t="shared" si="78"/>
        <v>0</v>
      </c>
      <c r="AK87" s="173">
        <f t="shared" si="78"/>
        <v>0</v>
      </c>
      <c r="AL87" s="173">
        <f t="shared" si="78"/>
        <v>0</v>
      </c>
      <c r="AM87" s="173">
        <f t="shared" si="78"/>
        <v>0</v>
      </c>
      <c r="AN87" s="173">
        <f t="shared" si="78"/>
        <v>0</v>
      </c>
      <c r="AO87" s="173">
        <f t="shared" si="78"/>
        <v>0</v>
      </c>
      <c r="AP87" s="173">
        <f t="shared" si="78"/>
        <v>0</v>
      </c>
      <c r="AQ87" s="173">
        <f t="shared" si="78"/>
        <v>0</v>
      </c>
      <c r="AR87" s="173">
        <f t="shared" si="78"/>
        <v>0</v>
      </c>
      <c r="AS87" s="173">
        <f t="shared" si="78"/>
        <v>0</v>
      </c>
      <c r="AT87" s="173">
        <f t="shared" si="78"/>
        <v>0</v>
      </c>
      <c r="AU87" s="173">
        <f t="shared" si="78"/>
        <v>0</v>
      </c>
      <c r="AV87" s="173">
        <f t="shared" si="78"/>
        <v>0</v>
      </c>
      <c r="AW87" s="173">
        <f t="shared" si="78"/>
        <v>0</v>
      </c>
      <c r="AX87" s="173">
        <f t="shared" si="78"/>
        <v>0</v>
      </c>
      <c r="AY87" s="173">
        <f t="shared" si="78"/>
        <v>0</v>
      </c>
      <c r="AZ87" s="173">
        <f t="shared" si="78"/>
        <v>0</v>
      </c>
      <c r="BA87" s="173">
        <f t="shared" si="78"/>
        <v>0</v>
      </c>
      <c r="BB87" s="173">
        <f t="shared" si="78"/>
        <v>0</v>
      </c>
      <c r="BC87" s="173">
        <f t="shared" si="78"/>
        <v>0</v>
      </c>
      <c r="BD87" s="173">
        <f t="shared" si="78"/>
        <v>0</v>
      </c>
      <c r="BE87" s="173">
        <f t="shared" si="78"/>
        <v>0</v>
      </c>
      <c r="BF87" s="173">
        <f t="shared" si="78"/>
        <v>0</v>
      </c>
      <c r="BG87" s="173">
        <f t="shared" si="78"/>
        <v>0</v>
      </c>
      <c r="BH87" s="173">
        <f t="shared" si="78"/>
        <v>0</v>
      </c>
      <c r="BI87" s="173">
        <f t="shared" si="78"/>
        <v>0</v>
      </c>
      <c r="BJ87" s="173">
        <f t="shared" si="78"/>
        <v>0</v>
      </c>
      <c r="BK87" s="173">
        <f t="shared" si="78"/>
        <v>0</v>
      </c>
      <c r="BL87" s="173">
        <f t="shared" si="78"/>
        <v>0</v>
      </c>
      <c r="BM87" s="151"/>
      <c r="BN87" s="239" t="str">
        <f>IFERROR(__xludf.DUMMYFUNCTION("""COMPUTED_VALUE"""),"Savelij Vasylčenko")</f>
        <v>Savelij Vasylčenko</v>
      </c>
      <c r="BO87" s="174"/>
      <c r="BP87" s="175"/>
      <c r="BQ87" s="174"/>
      <c r="BR87" s="175"/>
      <c r="BS87" s="174"/>
      <c r="BT87" s="175"/>
      <c r="BU87" s="174"/>
      <c r="BV87" s="175"/>
      <c r="BW87" s="174"/>
      <c r="BX87" s="175"/>
      <c r="BY87" s="174"/>
      <c r="BZ87" s="175"/>
      <c r="CA87" s="174"/>
      <c r="CB87" s="175"/>
      <c r="CC87" s="174"/>
      <c r="CD87" s="175"/>
      <c r="CE87" s="174"/>
      <c r="CF87" s="175"/>
      <c r="CG87" s="174"/>
      <c r="CH87" s="175"/>
      <c r="CI87" s="174"/>
      <c r="CJ87" s="175"/>
      <c r="CK87" s="174"/>
      <c r="CL87" s="175"/>
      <c r="CM87" s="174"/>
      <c r="CN87" s="175"/>
      <c r="CO87" s="174"/>
      <c r="CP87" s="175"/>
      <c r="CQ87" s="174"/>
      <c r="CR87" s="175"/>
      <c r="CS87" s="174"/>
      <c r="CT87" s="175"/>
      <c r="CU87" s="174"/>
      <c r="CV87" s="175"/>
      <c r="CW87" s="174"/>
      <c r="CX87" s="175"/>
      <c r="CY87" s="174"/>
      <c r="CZ87" s="175"/>
      <c r="DA87" s="174"/>
      <c r="DB87" s="175"/>
      <c r="DC87" s="174"/>
      <c r="DD87" s="175"/>
      <c r="DE87" s="174"/>
      <c r="DF87" s="175"/>
      <c r="DG87" s="174"/>
      <c r="DH87" s="175"/>
      <c r="DI87" s="174"/>
      <c r="DJ87" s="175"/>
      <c r="DK87" s="174"/>
      <c r="DL87" s="175"/>
      <c r="DM87" s="174"/>
      <c r="DN87" s="175"/>
      <c r="DO87" s="174"/>
      <c r="DP87" s="175"/>
      <c r="DQ87" s="174"/>
      <c r="DR87" s="175"/>
      <c r="DS87" s="174"/>
      <c r="DT87" s="175"/>
      <c r="DU87" s="174"/>
      <c r="DV87" s="175"/>
      <c r="DW87" s="174"/>
      <c r="DX87" s="175"/>
      <c r="DY87" s="239"/>
      <c r="DZ87" s="159" t="str">
        <f t="shared" si="30"/>
        <v>Savelij Vasylčenko</v>
      </c>
      <c r="EA87" s="202"/>
      <c r="EB87" s="203"/>
      <c r="EC87" s="202"/>
      <c r="ED87" s="203"/>
      <c r="EE87" s="202"/>
      <c r="EF87" s="203"/>
      <c r="EG87" s="202"/>
      <c r="EH87" s="203"/>
      <c r="EI87" s="202"/>
      <c r="EJ87" s="203"/>
      <c r="EK87" s="202"/>
      <c r="EL87" s="203"/>
      <c r="EM87" s="202"/>
      <c r="EN87" s="203"/>
      <c r="EO87" s="202"/>
      <c r="EP87" s="203"/>
      <c r="EQ87" s="202"/>
      <c r="ER87" s="203"/>
      <c r="ES87" s="202"/>
      <c r="ET87" s="203"/>
      <c r="EU87" s="202"/>
      <c r="EV87" s="203"/>
      <c r="EW87" s="202"/>
      <c r="EX87" s="203"/>
      <c r="EY87" s="202"/>
      <c r="EZ87" s="203"/>
      <c r="FA87" s="202"/>
      <c r="FB87" s="203"/>
      <c r="FC87" s="202"/>
      <c r="FD87" s="203"/>
      <c r="FE87" s="202"/>
      <c r="FF87" s="203"/>
      <c r="FG87" s="202"/>
      <c r="FH87" s="203"/>
      <c r="FI87" s="202"/>
      <c r="FJ87" s="203"/>
      <c r="FK87" s="202"/>
      <c r="FL87" s="203"/>
      <c r="FM87" s="202"/>
      <c r="FN87" s="203"/>
      <c r="FO87" s="202"/>
      <c r="FP87" s="203"/>
      <c r="FQ87" s="202"/>
      <c r="FR87" s="203"/>
      <c r="FS87" s="202"/>
      <c r="FT87" s="203"/>
      <c r="FU87" s="202"/>
      <c r="FV87" s="203"/>
      <c r="FW87" s="202"/>
      <c r="FX87" s="203"/>
      <c r="FY87" s="202"/>
      <c r="FZ87" s="203"/>
      <c r="GA87" s="202"/>
      <c r="GB87" s="203"/>
      <c r="GC87" s="202"/>
      <c r="GD87" s="203"/>
      <c r="GE87" s="202"/>
      <c r="GF87" s="203"/>
      <c r="GG87" s="202"/>
      <c r="GH87" s="203"/>
      <c r="GI87" s="202"/>
      <c r="GJ87" s="203"/>
      <c r="GK87" s="239"/>
      <c r="GL87" s="159" t="str">
        <f t="shared" si="31"/>
        <v>Savelij Vasylčenko</v>
      </c>
      <c r="GM87" s="202"/>
      <c r="GN87" s="203"/>
      <c r="GO87" s="202"/>
      <c r="GP87" s="203"/>
      <c r="GQ87" s="202"/>
      <c r="GR87" s="203"/>
      <c r="GS87" s="202"/>
      <c r="GT87" s="203"/>
      <c r="GU87" s="202"/>
      <c r="GV87" s="203"/>
      <c r="GW87" s="202"/>
      <c r="GX87" s="203"/>
      <c r="GY87" s="202"/>
      <c r="GZ87" s="203"/>
      <c r="HA87" s="202"/>
      <c r="HB87" s="203"/>
      <c r="HC87" s="202"/>
      <c r="HD87" s="203"/>
      <c r="HE87" s="202"/>
      <c r="HF87" s="203"/>
      <c r="HG87" s="202"/>
      <c r="HH87" s="203"/>
      <c r="HI87" s="202"/>
      <c r="HJ87" s="203"/>
      <c r="HK87" s="202"/>
      <c r="HL87" s="203"/>
      <c r="HM87" s="202"/>
      <c r="HN87" s="203"/>
      <c r="HO87" s="202"/>
      <c r="HP87" s="203"/>
      <c r="HQ87" s="202"/>
      <c r="HR87" s="203"/>
      <c r="HS87" s="202"/>
      <c r="HT87" s="203"/>
      <c r="HU87" s="202"/>
      <c r="HV87" s="203"/>
      <c r="HW87" s="202"/>
      <c r="HX87" s="203"/>
      <c r="HY87" s="202"/>
      <c r="HZ87" s="203"/>
      <c r="IA87" s="202"/>
      <c r="IB87" s="203"/>
      <c r="IC87" s="202"/>
      <c r="ID87" s="203"/>
      <c r="IE87" s="202"/>
      <c r="IF87" s="203"/>
      <c r="IG87" s="202"/>
      <c r="IH87" s="203"/>
      <c r="II87" s="202"/>
      <c r="IJ87" s="203"/>
      <c r="IK87" s="202"/>
      <c r="IL87" s="203"/>
      <c r="IM87" s="202"/>
      <c r="IN87" s="203"/>
      <c r="IO87" s="202"/>
      <c r="IP87" s="203"/>
      <c r="IQ87" s="202"/>
      <c r="IR87" s="203"/>
      <c r="IS87" s="202"/>
      <c r="IT87" s="203"/>
      <c r="IU87" s="202"/>
      <c r="IV87" s="203"/>
    </row>
    <row r="88">
      <c r="A88" s="225">
        <f>IFERROR(__xludf.DUMMYFUNCTION("""COMPUTED_VALUE"""),100.0)</f>
        <v>100</v>
      </c>
      <c r="B88" s="159" t="str">
        <f t="shared" si="28"/>
        <v>Vojtěch Fux</v>
      </c>
      <c r="C88" s="173">
        <f t="shared" ref="C88:BL88" si="79">BO88+EA88+GM88</f>
        <v>0</v>
      </c>
      <c r="D88" s="173">
        <f t="shared" si="79"/>
        <v>0</v>
      </c>
      <c r="E88" s="173">
        <f t="shared" si="79"/>
        <v>0</v>
      </c>
      <c r="F88" s="173">
        <f t="shared" si="79"/>
        <v>0</v>
      </c>
      <c r="G88" s="173">
        <f t="shared" si="79"/>
        <v>5.5</v>
      </c>
      <c r="H88" s="173">
        <f t="shared" si="79"/>
        <v>0</v>
      </c>
      <c r="I88" s="173">
        <f t="shared" si="79"/>
        <v>4.5</v>
      </c>
      <c r="J88" s="173">
        <f t="shared" si="79"/>
        <v>0</v>
      </c>
      <c r="K88" s="173">
        <f t="shared" si="79"/>
        <v>4.5</v>
      </c>
      <c r="L88" s="173">
        <f t="shared" si="79"/>
        <v>0</v>
      </c>
      <c r="M88" s="173">
        <f t="shared" si="79"/>
        <v>0</v>
      </c>
      <c r="N88" s="173">
        <f t="shared" si="79"/>
        <v>0</v>
      </c>
      <c r="O88" s="173">
        <f t="shared" si="79"/>
        <v>0</v>
      </c>
      <c r="P88" s="173">
        <f t="shared" si="79"/>
        <v>0</v>
      </c>
      <c r="Q88" s="173">
        <f t="shared" si="79"/>
        <v>4</v>
      </c>
      <c r="R88" s="173">
        <f t="shared" si="79"/>
        <v>0</v>
      </c>
      <c r="S88" s="173">
        <f t="shared" si="79"/>
        <v>0</v>
      </c>
      <c r="T88" s="173">
        <f t="shared" si="79"/>
        <v>0</v>
      </c>
      <c r="U88" s="173">
        <f t="shared" si="79"/>
        <v>0</v>
      </c>
      <c r="V88" s="173">
        <f t="shared" si="79"/>
        <v>0</v>
      </c>
      <c r="W88" s="173">
        <f t="shared" si="79"/>
        <v>0</v>
      </c>
      <c r="X88" s="173">
        <f t="shared" si="79"/>
        <v>0</v>
      </c>
      <c r="Y88" s="173">
        <f t="shared" si="79"/>
        <v>0</v>
      </c>
      <c r="Z88" s="173">
        <f t="shared" si="79"/>
        <v>0</v>
      </c>
      <c r="AA88" s="173">
        <f t="shared" si="79"/>
        <v>0</v>
      </c>
      <c r="AB88" s="173">
        <f t="shared" si="79"/>
        <v>0</v>
      </c>
      <c r="AC88" s="173">
        <f t="shared" si="79"/>
        <v>0</v>
      </c>
      <c r="AD88" s="173">
        <f t="shared" si="79"/>
        <v>0</v>
      </c>
      <c r="AE88" s="173">
        <f t="shared" si="79"/>
        <v>0</v>
      </c>
      <c r="AF88" s="173">
        <f t="shared" si="79"/>
        <v>0</v>
      </c>
      <c r="AG88" s="173">
        <f t="shared" si="79"/>
        <v>0</v>
      </c>
      <c r="AH88" s="173">
        <f t="shared" si="79"/>
        <v>0</v>
      </c>
      <c r="AI88" s="173">
        <f t="shared" si="79"/>
        <v>0</v>
      </c>
      <c r="AJ88" s="173">
        <f t="shared" si="79"/>
        <v>0</v>
      </c>
      <c r="AK88" s="173">
        <f t="shared" si="79"/>
        <v>0</v>
      </c>
      <c r="AL88" s="173">
        <f t="shared" si="79"/>
        <v>0</v>
      </c>
      <c r="AM88" s="173">
        <f t="shared" si="79"/>
        <v>0</v>
      </c>
      <c r="AN88" s="173">
        <f t="shared" si="79"/>
        <v>0</v>
      </c>
      <c r="AO88" s="173">
        <f t="shared" si="79"/>
        <v>0</v>
      </c>
      <c r="AP88" s="173">
        <f t="shared" si="79"/>
        <v>0</v>
      </c>
      <c r="AQ88" s="173">
        <f t="shared" si="79"/>
        <v>0</v>
      </c>
      <c r="AR88" s="173">
        <f t="shared" si="79"/>
        <v>0</v>
      </c>
      <c r="AS88" s="173">
        <f t="shared" si="79"/>
        <v>0</v>
      </c>
      <c r="AT88" s="173">
        <f t="shared" si="79"/>
        <v>0</v>
      </c>
      <c r="AU88" s="173">
        <f t="shared" si="79"/>
        <v>0</v>
      </c>
      <c r="AV88" s="173">
        <f t="shared" si="79"/>
        <v>0</v>
      </c>
      <c r="AW88" s="173">
        <f t="shared" si="79"/>
        <v>0</v>
      </c>
      <c r="AX88" s="173">
        <f t="shared" si="79"/>
        <v>0</v>
      </c>
      <c r="AY88" s="173">
        <f t="shared" si="79"/>
        <v>0</v>
      </c>
      <c r="AZ88" s="173">
        <f t="shared" si="79"/>
        <v>0</v>
      </c>
      <c r="BA88" s="173">
        <f t="shared" si="79"/>
        <v>0</v>
      </c>
      <c r="BB88" s="173">
        <f t="shared" si="79"/>
        <v>0</v>
      </c>
      <c r="BC88" s="173">
        <f t="shared" si="79"/>
        <v>0</v>
      </c>
      <c r="BD88" s="173">
        <f t="shared" si="79"/>
        <v>0</v>
      </c>
      <c r="BE88" s="173">
        <f t="shared" si="79"/>
        <v>0</v>
      </c>
      <c r="BF88" s="173">
        <f t="shared" si="79"/>
        <v>0</v>
      </c>
      <c r="BG88" s="173">
        <f t="shared" si="79"/>
        <v>0</v>
      </c>
      <c r="BH88" s="173">
        <f t="shared" si="79"/>
        <v>0</v>
      </c>
      <c r="BI88" s="173">
        <f t="shared" si="79"/>
        <v>0</v>
      </c>
      <c r="BJ88" s="173">
        <f t="shared" si="79"/>
        <v>0</v>
      </c>
      <c r="BK88" s="173">
        <f t="shared" si="79"/>
        <v>0</v>
      </c>
      <c r="BL88" s="173">
        <f t="shared" si="79"/>
        <v>0</v>
      </c>
      <c r="BM88" s="151"/>
      <c r="BN88" s="239" t="str">
        <f>IFERROR(__xludf.DUMMYFUNCTION("""COMPUTED_VALUE"""),"Vojtěch Fux")</f>
        <v>Vojtěch Fux</v>
      </c>
      <c r="BO88" s="174"/>
      <c r="BP88" s="175"/>
      <c r="BQ88" s="174"/>
      <c r="BR88" s="175"/>
      <c r="BS88" s="174">
        <f>IFERROR(__xludf.DUMMYFUNCTION("""COMPUTED_VALUE"""),5.5)</f>
        <v>5.5</v>
      </c>
      <c r="BT88" s="175"/>
      <c r="BU88" s="174">
        <f>IFERROR(__xludf.DUMMYFUNCTION("""COMPUTED_VALUE"""),4.5)</f>
        <v>4.5</v>
      </c>
      <c r="BV88" s="175"/>
      <c r="BW88" s="174">
        <f>IFERROR(__xludf.DUMMYFUNCTION("""COMPUTED_VALUE"""),4.5)</f>
        <v>4.5</v>
      </c>
      <c r="BX88" s="175"/>
      <c r="BY88" s="174"/>
      <c r="BZ88" s="175"/>
      <c r="CA88" s="174"/>
      <c r="CB88" s="175"/>
      <c r="CC88" s="174">
        <f>IFERROR(__xludf.DUMMYFUNCTION("""COMPUTED_VALUE"""),4.0)</f>
        <v>4</v>
      </c>
      <c r="CD88" s="175"/>
      <c r="CE88" s="174"/>
      <c r="CF88" s="175"/>
      <c r="CG88" s="174"/>
      <c r="CH88" s="175"/>
      <c r="CI88" s="174"/>
      <c r="CJ88" s="175"/>
      <c r="CK88" s="174"/>
      <c r="CL88" s="175"/>
      <c r="CM88" s="174"/>
      <c r="CN88" s="175"/>
      <c r="CO88" s="174"/>
      <c r="CP88" s="175"/>
      <c r="CQ88" s="174"/>
      <c r="CR88" s="175"/>
      <c r="CS88" s="174"/>
      <c r="CT88" s="175"/>
      <c r="CU88" s="174"/>
      <c r="CV88" s="175"/>
      <c r="CW88" s="174"/>
      <c r="CX88" s="175"/>
      <c r="CY88" s="174"/>
      <c r="CZ88" s="175"/>
      <c r="DA88" s="174"/>
      <c r="DB88" s="175"/>
      <c r="DC88" s="174"/>
      <c r="DD88" s="175"/>
      <c r="DE88" s="174"/>
      <c r="DF88" s="175"/>
      <c r="DG88" s="174"/>
      <c r="DH88" s="175"/>
      <c r="DI88" s="174"/>
      <c r="DJ88" s="175"/>
      <c r="DK88" s="174"/>
      <c r="DL88" s="175"/>
      <c r="DM88" s="174"/>
      <c r="DN88" s="175"/>
      <c r="DO88" s="174"/>
      <c r="DP88" s="175"/>
      <c r="DQ88" s="174"/>
      <c r="DR88" s="175"/>
      <c r="DS88" s="174"/>
      <c r="DT88" s="175"/>
      <c r="DU88" s="174"/>
      <c r="DV88" s="175"/>
      <c r="DW88" s="174"/>
      <c r="DX88" s="175"/>
      <c r="DY88" s="239"/>
      <c r="DZ88" s="159" t="str">
        <f t="shared" si="30"/>
        <v>Vojtěch Fux</v>
      </c>
      <c r="EA88" s="202"/>
      <c r="EB88" s="203"/>
      <c r="EC88" s="202"/>
      <c r="ED88" s="203"/>
      <c r="EE88" s="202"/>
      <c r="EF88" s="203"/>
      <c r="EG88" s="202"/>
      <c r="EH88" s="203"/>
      <c r="EI88" s="202"/>
      <c r="EJ88" s="203"/>
      <c r="EK88" s="202"/>
      <c r="EL88" s="203"/>
      <c r="EM88" s="202"/>
      <c r="EN88" s="203"/>
      <c r="EO88" s="202"/>
      <c r="EP88" s="203"/>
      <c r="EQ88" s="202"/>
      <c r="ER88" s="203"/>
      <c r="ES88" s="202"/>
      <c r="ET88" s="203"/>
      <c r="EU88" s="202"/>
      <c r="EV88" s="203"/>
      <c r="EW88" s="202"/>
      <c r="EX88" s="203"/>
      <c r="EY88" s="202"/>
      <c r="EZ88" s="203"/>
      <c r="FA88" s="202"/>
      <c r="FB88" s="203"/>
      <c r="FC88" s="202"/>
      <c r="FD88" s="203"/>
      <c r="FE88" s="202"/>
      <c r="FF88" s="203"/>
      <c r="FG88" s="202"/>
      <c r="FH88" s="203"/>
      <c r="FI88" s="202"/>
      <c r="FJ88" s="203"/>
      <c r="FK88" s="202"/>
      <c r="FL88" s="203"/>
      <c r="FM88" s="202"/>
      <c r="FN88" s="203"/>
      <c r="FO88" s="202"/>
      <c r="FP88" s="203"/>
      <c r="FQ88" s="202"/>
      <c r="FR88" s="203"/>
      <c r="FS88" s="202"/>
      <c r="FT88" s="203"/>
      <c r="FU88" s="202"/>
      <c r="FV88" s="203"/>
      <c r="FW88" s="202"/>
      <c r="FX88" s="203"/>
      <c r="FY88" s="202"/>
      <c r="FZ88" s="203"/>
      <c r="GA88" s="202"/>
      <c r="GB88" s="203"/>
      <c r="GC88" s="202"/>
      <c r="GD88" s="203"/>
      <c r="GE88" s="202"/>
      <c r="GF88" s="203"/>
      <c r="GG88" s="202"/>
      <c r="GH88" s="203"/>
      <c r="GI88" s="202"/>
      <c r="GJ88" s="203"/>
      <c r="GK88" s="239"/>
      <c r="GL88" s="159" t="str">
        <f t="shared" si="31"/>
        <v>Vojtěch Fux</v>
      </c>
      <c r="GM88" s="202"/>
      <c r="GN88" s="203"/>
      <c r="GO88" s="202"/>
      <c r="GP88" s="203"/>
      <c r="GQ88" s="202"/>
      <c r="GR88" s="203"/>
      <c r="GS88" s="202"/>
      <c r="GT88" s="203"/>
      <c r="GU88" s="202"/>
      <c r="GV88" s="203"/>
      <c r="GW88" s="202"/>
      <c r="GX88" s="203"/>
      <c r="GY88" s="202"/>
      <c r="GZ88" s="203"/>
      <c r="HA88" s="202"/>
      <c r="HB88" s="203"/>
      <c r="HC88" s="202"/>
      <c r="HD88" s="203"/>
      <c r="HE88" s="202"/>
      <c r="HF88" s="203"/>
      <c r="HG88" s="202"/>
      <c r="HH88" s="203"/>
      <c r="HI88" s="202"/>
      <c r="HJ88" s="203"/>
      <c r="HK88" s="202"/>
      <c r="HL88" s="203"/>
      <c r="HM88" s="202"/>
      <c r="HN88" s="203"/>
      <c r="HO88" s="202"/>
      <c r="HP88" s="203"/>
      <c r="HQ88" s="202"/>
      <c r="HR88" s="203"/>
      <c r="HS88" s="202"/>
      <c r="HT88" s="203"/>
      <c r="HU88" s="202"/>
      <c r="HV88" s="203"/>
      <c r="HW88" s="202"/>
      <c r="HX88" s="203"/>
      <c r="HY88" s="202"/>
      <c r="HZ88" s="203"/>
      <c r="IA88" s="202"/>
      <c r="IB88" s="203"/>
      <c r="IC88" s="202"/>
      <c r="ID88" s="203"/>
      <c r="IE88" s="202"/>
      <c r="IF88" s="203"/>
      <c r="IG88" s="202"/>
      <c r="IH88" s="203"/>
      <c r="II88" s="202"/>
      <c r="IJ88" s="203"/>
      <c r="IK88" s="202"/>
      <c r="IL88" s="203"/>
      <c r="IM88" s="202"/>
      <c r="IN88" s="203"/>
      <c r="IO88" s="202"/>
      <c r="IP88" s="203"/>
      <c r="IQ88" s="202"/>
      <c r="IR88" s="203"/>
      <c r="IS88" s="202"/>
      <c r="IT88" s="203"/>
      <c r="IU88" s="202"/>
      <c r="IV88" s="203"/>
    </row>
    <row r="89">
      <c r="A89" s="225">
        <f>IFERROR(__xludf.DUMMYFUNCTION("""COMPUTED_VALUE"""),120.0)</f>
        <v>120</v>
      </c>
      <c r="B89" s="159" t="str">
        <f t="shared" si="28"/>
        <v>Michal Jiřík</v>
      </c>
      <c r="C89" s="173">
        <f t="shared" ref="C89:BL89" si="80">BO89+EA89+GM89</f>
        <v>0</v>
      </c>
      <c r="D89" s="173">
        <f t="shared" si="80"/>
        <v>0</v>
      </c>
      <c r="E89" s="173">
        <f t="shared" si="80"/>
        <v>0</v>
      </c>
      <c r="F89" s="173">
        <f t="shared" si="80"/>
        <v>0</v>
      </c>
      <c r="G89" s="173">
        <f t="shared" si="80"/>
        <v>0</v>
      </c>
      <c r="H89" s="173">
        <f t="shared" si="80"/>
        <v>0</v>
      </c>
      <c r="I89" s="173">
        <f t="shared" si="80"/>
        <v>0</v>
      </c>
      <c r="J89" s="173">
        <f t="shared" si="80"/>
        <v>0</v>
      </c>
      <c r="K89" s="173">
        <f t="shared" si="80"/>
        <v>0</v>
      </c>
      <c r="L89" s="173">
        <f t="shared" si="80"/>
        <v>0</v>
      </c>
      <c r="M89" s="173">
        <f t="shared" si="80"/>
        <v>0</v>
      </c>
      <c r="N89" s="173">
        <f t="shared" si="80"/>
        <v>0</v>
      </c>
      <c r="O89" s="173">
        <f t="shared" si="80"/>
        <v>0</v>
      </c>
      <c r="P89" s="173">
        <f t="shared" si="80"/>
        <v>0</v>
      </c>
      <c r="Q89" s="173">
        <f t="shared" si="80"/>
        <v>0</v>
      </c>
      <c r="R89" s="173">
        <f t="shared" si="80"/>
        <v>0</v>
      </c>
      <c r="S89" s="173">
        <f t="shared" si="80"/>
        <v>0</v>
      </c>
      <c r="T89" s="173">
        <f t="shared" si="80"/>
        <v>0</v>
      </c>
      <c r="U89" s="173">
        <f t="shared" si="80"/>
        <v>0</v>
      </c>
      <c r="V89" s="173">
        <f t="shared" si="80"/>
        <v>0</v>
      </c>
      <c r="W89" s="173">
        <f t="shared" si="80"/>
        <v>0</v>
      </c>
      <c r="X89" s="173">
        <f t="shared" si="80"/>
        <v>0</v>
      </c>
      <c r="Y89" s="173">
        <f t="shared" si="80"/>
        <v>0</v>
      </c>
      <c r="Z89" s="173">
        <f t="shared" si="80"/>
        <v>0</v>
      </c>
      <c r="AA89" s="173">
        <f t="shared" si="80"/>
        <v>0</v>
      </c>
      <c r="AB89" s="173">
        <f t="shared" si="80"/>
        <v>0</v>
      </c>
      <c r="AC89" s="173">
        <f t="shared" si="80"/>
        <v>0</v>
      </c>
      <c r="AD89" s="173">
        <f t="shared" si="80"/>
        <v>0</v>
      </c>
      <c r="AE89" s="173">
        <f t="shared" si="80"/>
        <v>0</v>
      </c>
      <c r="AF89" s="173">
        <f t="shared" si="80"/>
        <v>0</v>
      </c>
      <c r="AG89" s="173">
        <f t="shared" si="80"/>
        <v>0</v>
      </c>
      <c r="AH89" s="173">
        <f t="shared" si="80"/>
        <v>0</v>
      </c>
      <c r="AI89" s="173">
        <f t="shared" si="80"/>
        <v>0</v>
      </c>
      <c r="AJ89" s="173">
        <f t="shared" si="80"/>
        <v>0</v>
      </c>
      <c r="AK89" s="173">
        <f t="shared" si="80"/>
        <v>0</v>
      </c>
      <c r="AL89" s="173">
        <f t="shared" si="80"/>
        <v>0</v>
      </c>
      <c r="AM89" s="173">
        <f t="shared" si="80"/>
        <v>0</v>
      </c>
      <c r="AN89" s="173">
        <f t="shared" si="80"/>
        <v>0</v>
      </c>
      <c r="AO89" s="173">
        <f t="shared" si="80"/>
        <v>0</v>
      </c>
      <c r="AP89" s="173">
        <f t="shared" si="80"/>
        <v>0</v>
      </c>
      <c r="AQ89" s="173">
        <f t="shared" si="80"/>
        <v>0</v>
      </c>
      <c r="AR89" s="173">
        <f t="shared" si="80"/>
        <v>0</v>
      </c>
      <c r="AS89" s="173">
        <f t="shared" si="80"/>
        <v>0</v>
      </c>
      <c r="AT89" s="173">
        <f t="shared" si="80"/>
        <v>0</v>
      </c>
      <c r="AU89" s="173">
        <f t="shared" si="80"/>
        <v>0</v>
      </c>
      <c r="AV89" s="173">
        <f t="shared" si="80"/>
        <v>0</v>
      </c>
      <c r="AW89" s="173">
        <f t="shared" si="80"/>
        <v>0</v>
      </c>
      <c r="AX89" s="173">
        <f t="shared" si="80"/>
        <v>0</v>
      </c>
      <c r="AY89" s="173">
        <f t="shared" si="80"/>
        <v>0</v>
      </c>
      <c r="AZ89" s="173">
        <f t="shared" si="80"/>
        <v>0</v>
      </c>
      <c r="BA89" s="173">
        <f t="shared" si="80"/>
        <v>0</v>
      </c>
      <c r="BB89" s="173">
        <f t="shared" si="80"/>
        <v>0</v>
      </c>
      <c r="BC89" s="173">
        <f t="shared" si="80"/>
        <v>0</v>
      </c>
      <c r="BD89" s="173">
        <f t="shared" si="80"/>
        <v>0</v>
      </c>
      <c r="BE89" s="173">
        <f t="shared" si="80"/>
        <v>0</v>
      </c>
      <c r="BF89" s="173">
        <f t="shared" si="80"/>
        <v>0</v>
      </c>
      <c r="BG89" s="173">
        <f t="shared" si="80"/>
        <v>0</v>
      </c>
      <c r="BH89" s="173">
        <f t="shared" si="80"/>
        <v>0</v>
      </c>
      <c r="BI89" s="173">
        <f t="shared" si="80"/>
        <v>0</v>
      </c>
      <c r="BJ89" s="173">
        <f t="shared" si="80"/>
        <v>0</v>
      </c>
      <c r="BK89" s="173">
        <f t="shared" si="80"/>
        <v>0</v>
      </c>
      <c r="BL89" s="173">
        <f t="shared" si="80"/>
        <v>0</v>
      </c>
      <c r="BM89" s="151"/>
      <c r="BN89" s="239" t="str">
        <f>IFERROR(__xludf.DUMMYFUNCTION("""COMPUTED_VALUE"""),"Michal Jiřík")</f>
        <v>Michal Jiřík</v>
      </c>
      <c r="BO89" s="174"/>
      <c r="BP89" s="175"/>
      <c r="BQ89" s="174"/>
      <c r="BR89" s="175"/>
      <c r="BS89" s="174"/>
      <c r="BT89" s="175"/>
      <c r="BU89" s="174"/>
      <c r="BV89" s="175"/>
      <c r="BW89" s="174"/>
      <c r="BX89" s="175"/>
      <c r="BY89" s="174"/>
      <c r="BZ89" s="175"/>
      <c r="CA89" s="174"/>
      <c r="CB89" s="175"/>
      <c r="CC89" s="174"/>
      <c r="CD89" s="175"/>
      <c r="CE89" s="174"/>
      <c r="CF89" s="175"/>
      <c r="CG89" s="174"/>
      <c r="CH89" s="175"/>
      <c r="CI89" s="174"/>
      <c r="CJ89" s="175"/>
      <c r="CK89" s="174"/>
      <c r="CL89" s="175"/>
      <c r="CM89" s="174"/>
      <c r="CN89" s="175"/>
      <c r="CO89" s="174"/>
      <c r="CP89" s="175"/>
      <c r="CQ89" s="174"/>
      <c r="CR89" s="175"/>
      <c r="CS89" s="174"/>
      <c r="CT89" s="175"/>
      <c r="CU89" s="174"/>
      <c r="CV89" s="175"/>
      <c r="CW89" s="174"/>
      <c r="CX89" s="175"/>
      <c r="CY89" s="174"/>
      <c r="CZ89" s="175"/>
      <c r="DA89" s="174"/>
      <c r="DB89" s="175"/>
      <c r="DC89" s="174"/>
      <c r="DD89" s="175"/>
      <c r="DE89" s="174"/>
      <c r="DF89" s="175"/>
      <c r="DG89" s="174"/>
      <c r="DH89" s="175"/>
      <c r="DI89" s="174"/>
      <c r="DJ89" s="175"/>
      <c r="DK89" s="174"/>
      <c r="DL89" s="175"/>
      <c r="DM89" s="174"/>
      <c r="DN89" s="175"/>
      <c r="DO89" s="174"/>
      <c r="DP89" s="175"/>
      <c r="DQ89" s="174"/>
      <c r="DR89" s="175"/>
      <c r="DS89" s="174"/>
      <c r="DT89" s="175"/>
      <c r="DU89" s="174"/>
      <c r="DV89" s="175"/>
      <c r="DW89" s="174"/>
      <c r="DX89" s="175"/>
      <c r="DY89" s="239"/>
      <c r="DZ89" s="159" t="str">
        <f t="shared" si="30"/>
        <v>Michal Jiřík</v>
      </c>
      <c r="EA89" s="202"/>
      <c r="EB89" s="203"/>
      <c r="EC89" s="202"/>
      <c r="ED89" s="203"/>
      <c r="EE89" s="202"/>
      <c r="EF89" s="203"/>
      <c r="EG89" s="202"/>
      <c r="EH89" s="203"/>
      <c r="EI89" s="202"/>
      <c r="EJ89" s="203"/>
      <c r="EK89" s="202"/>
      <c r="EL89" s="203"/>
      <c r="EM89" s="202"/>
      <c r="EN89" s="203"/>
      <c r="EO89" s="202"/>
      <c r="EP89" s="203"/>
      <c r="EQ89" s="202"/>
      <c r="ER89" s="203"/>
      <c r="ES89" s="202"/>
      <c r="ET89" s="203"/>
      <c r="EU89" s="202"/>
      <c r="EV89" s="203"/>
      <c r="EW89" s="202"/>
      <c r="EX89" s="203"/>
      <c r="EY89" s="202"/>
      <c r="EZ89" s="203"/>
      <c r="FA89" s="202"/>
      <c r="FB89" s="203"/>
      <c r="FC89" s="202"/>
      <c r="FD89" s="203"/>
      <c r="FE89" s="202"/>
      <c r="FF89" s="203"/>
      <c r="FG89" s="202"/>
      <c r="FH89" s="203"/>
      <c r="FI89" s="202"/>
      <c r="FJ89" s="203"/>
      <c r="FK89" s="202"/>
      <c r="FL89" s="203"/>
      <c r="FM89" s="202"/>
      <c r="FN89" s="203"/>
      <c r="FO89" s="202"/>
      <c r="FP89" s="203"/>
      <c r="FQ89" s="202"/>
      <c r="FR89" s="203"/>
      <c r="FS89" s="202"/>
      <c r="FT89" s="203"/>
      <c r="FU89" s="202"/>
      <c r="FV89" s="203"/>
      <c r="FW89" s="202"/>
      <c r="FX89" s="203"/>
      <c r="FY89" s="202"/>
      <c r="FZ89" s="203"/>
      <c r="GA89" s="202"/>
      <c r="GB89" s="203"/>
      <c r="GC89" s="202"/>
      <c r="GD89" s="203"/>
      <c r="GE89" s="202"/>
      <c r="GF89" s="203"/>
      <c r="GG89" s="202"/>
      <c r="GH89" s="203"/>
      <c r="GI89" s="202"/>
      <c r="GJ89" s="203"/>
      <c r="GK89" s="239"/>
      <c r="GL89" s="159" t="str">
        <f t="shared" si="31"/>
        <v>Michal Jiřík</v>
      </c>
      <c r="GM89" s="202"/>
      <c r="GN89" s="203"/>
      <c r="GO89" s="202"/>
      <c r="GP89" s="203"/>
      <c r="GQ89" s="202"/>
      <c r="GR89" s="203"/>
      <c r="GS89" s="202"/>
      <c r="GT89" s="203"/>
      <c r="GU89" s="202"/>
      <c r="GV89" s="203"/>
      <c r="GW89" s="202"/>
      <c r="GX89" s="203"/>
      <c r="GY89" s="202"/>
      <c r="GZ89" s="203"/>
      <c r="HA89" s="202"/>
      <c r="HB89" s="203"/>
      <c r="HC89" s="202"/>
      <c r="HD89" s="203"/>
      <c r="HE89" s="202"/>
      <c r="HF89" s="203"/>
      <c r="HG89" s="202"/>
      <c r="HH89" s="203"/>
      <c r="HI89" s="202"/>
      <c r="HJ89" s="203"/>
      <c r="HK89" s="202"/>
      <c r="HL89" s="203"/>
      <c r="HM89" s="202"/>
      <c r="HN89" s="203"/>
      <c r="HO89" s="202"/>
      <c r="HP89" s="203"/>
      <c r="HQ89" s="202"/>
      <c r="HR89" s="203"/>
      <c r="HS89" s="202"/>
      <c r="HT89" s="203"/>
      <c r="HU89" s="202"/>
      <c r="HV89" s="203"/>
      <c r="HW89" s="202"/>
      <c r="HX89" s="203"/>
      <c r="HY89" s="202"/>
      <c r="HZ89" s="203"/>
      <c r="IA89" s="202"/>
      <c r="IB89" s="203"/>
      <c r="IC89" s="202"/>
      <c r="ID89" s="203"/>
      <c r="IE89" s="202"/>
      <c r="IF89" s="203"/>
      <c r="IG89" s="202"/>
      <c r="IH89" s="203"/>
      <c r="II89" s="202"/>
      <c r="IJ89" s="203"/>
      <c r="IK89" s="202"/>
      <c r="IL89" s="203"/>
      <c r="IM89" s="202"/>
      <c r="IN89" s="203"/>
      <c r="IO89" s="202"/>
      <c r="IP89" s="203"/>
      <c r="IQ89" s="202"/>
      <c r="IR89" s="203"/>
      <c r="IS89" s="202"/>
      <c r="IT89" s="203"/>
      <c r="IU89" s="202"/>
      <c r="IV89" s="203"/>
    </row>
    <row r="90">
      <c r="A90" s="225">
        <f>IFERROR(__xludf.DUMMYFUNCTION("""COMPUTED_VALUE"""),100.0)</f>
        <v>100</v>
      </c>
      <c r="B90" s="159" t="str">
        <f t="shared" si="28"/>
        <v>Kateřina Machková</v>
      </c>
      <c r="C90" s="173">
        <f t="shared" ref="C90:BL90" si="81">BO90+EA90+GM90</f>
        <v>0</v>
      </c>
      <c r="D90" s="173">
        <f t="shared" si="81"/>
        <v>0</v>
      </c>
      <c r="E90" s="173">
        <f t="shared" si="81"/>
        <v>0</v>
      </c>
      <c r="F90" s="173">
        <f t="shared" si="81"/>
        <v>0</v>
      </c>
      <c r="G90" s="173">
        <f t="shared" si="81"/>
        <v>0</v>
      </c>
      <c r="H90" s="173">
        <f t="shared" si="81"/>
        <v>0</v>
      </c>
      <c r="I90" s="173">
        <f t="shared" si="81"/>
        <v>0</v>
      </c>
      <c r="J90" s="173">
        <f t="shared" si="81"/>
        <v>0</v>
      </c>
      <c r="K90" s="173">
        <f t="shared" si="81"/>
        <v>0</v>
      </c>
      <c r="L90" s="173">
        <f t="shared" si="81"/>
        <v>0</v>
      </c>
      <c r="M90" s="173">
        <f t="shared" si="81"/>
        <v>0</v>
      </c>
      <c r="N90" s="173">
        <f t="shared" si="81"/>
        <v>0</v>
      </c>
      <c r="O90" s="173">
        <f t="shared" si="81"/>
        <v>0</v>
      </c>
      <c r="P90" s="173">
        <f t="shared" si="81"/>
        <v>0</v>
      </c>
      <c r="Q90" s="173">
        <f t="shared" si="81"/>
        <v>0</v>
      </c>
      <c r="R90" s="173">
        <f t="shared" si="81"/>
        <v>0</v>
      </c>
      <c r="S90" s="173">
        <f t="shared" si="81"/>
        <v>0</v>
      </c>
      <c r="T90" s="173">
        <f t="shared" si="81"/>
        <v>0</v>
      </c>
      <c r="U90" s="173">
        <f t="shared" si="81"/>
        <v>0</v>
      </c>
      <c r="V90" s="173">
        <f t="shared" si="81"/>
        <v>0</v>
      </c>
      <c r="W90" s="173">
        <f t="shared" si="81"/>
        <v>0</v>
      </c>
      <c r="X90" s="173">
        <f t="shared" si="81"/>
        <v>0</v>
      </c>
      <c r="Y90" s="173">
        <f t="shared" si="81"/>
        <v>0</v>
      </c>
      <c r="Z90" s="173">
        <f t="shared" si="81"/>
        <v>0</v>
      </c>
      <c r="AA90" s="173">
        <f t="shared" si="81"/>
        <v>0</v>
      </c>
      <c r="AB90" s="173">
        <f t="shared" si="81"/>
        <v>0</v>
      </c>
      <c r="AC90" s="173">
        <f t="shared" si="81"/>
        <v>0</v>
      </c>
      <c r="AD90" s="173">
        <f t="shared" si="81"/>
        <v>0</v>
      </c>
      <c r="AE90" s="173">
        <f t="shared" si="81"/>
        <v>0</v>
      </c>
      <c r="AF90" s="173">
        <f t="shared" si="81"/>
        <v>0</v>
      </c>
      <c r="AG90" s="173">
        <f t="shared" si="81"/>
        <v>0</v>
      </c>
      <c r="AH90" s="173">
        <f t="shared" si="81"/>
        <v>0</v>
      </c>
      <c r="AI90" s="173">
        <f t="shared" si="81"/>
        <v>0</v>
      </c>
      <c r="AJ90" s="173">
        <f t="shared" si="81"/>
        <v>0</v>
      </c>
      <c r="AK90" s="173">
        <f t="shared" si="81"/>
        <v>0</v>
      </c>
      <c r="AL90" s="173">
        <f t="shared" si="81"/>
        <v>0</v>
      </c>
      <c r="AM90" s="173">
        <f t="shared" si="81"/>
        <v>0</v>
      </c>
      <c r="AN90" s="173">
        <f t="shared" si="81"/>
        <v>0</v>
      </c>
      <c r="AO90" s="173">
        <f t="shared" si="81"/>
        <v>0</v>
      </c>
      <c r="AP90" s="173">
        <f t="shared" si="81"/>
        <v>0</v>
      </c>
      <c r="AQ90" s="173">
        <f t="shared" si="81"/>
        <v>0</v>
      </c>
      <c r="AR90" s="173">
        <f t="shared" si="81"/>
        <v>0</v>
      </c>
      <c r="AS90" s="173">
        <f t="shared" si="81"/>
        <v>0</v>
      </c>
      <c r="AT90" s="173">
        <f t="shared" si="81"/>
        <v>0</v>
      </c>
      <c r="AU90" s="173">
        <f t="shared" si="81"/>
        <v>0</v>
      </c>
      <c r="AV90" s="173">
        <f t="shared" si="81"/>
        <v>0</v>
      </c>
      <c r="AW90" s="173">
        <f t="shared" si="81"/>
        <v>0</v>
      </c>
      <c r="AX90" s="173">
        <f t="shared" si="81"/>
        <v>0</v>
      </c>
      <c r="AY90" s="173">
        <f t="shared" si="81"/>
        <v>0</v>
      </c>
      <c r="AZ90" s="173">
        <f t="shared" si="81"/>
        <v>0</v>
      </c>
      <c r="BA90" s="173">
        <f t="shared" si="81"/>
        <v>0</v>
      </c>
      <c r="BB90" s="173">
        <f t="shared" si="81"/>
        <v>0</v>
      </c>
      <c r="BC90" s="173">
        <f t="shared" si="81"/>
        <v>0</v>
      </c>
      <c r="BD90" s="173">
        <f t="shared" si="81"/>
        <v>0</v>
      </c>
      <c r="BE90" s="173">
        <f t="shared" si="81"/>
        <v>0</v>
      </c>
      <c r="BF90" s="173">
        <f t="shared" si="81"/>
        <v>0</v>
      </c>
      <c r="BG90" s="173">
        <f t="shared" si="81"/>
        <v>0</v>
      </c>
      <c r="BH90" s="173">
        <f t="shared" si="81"/>
        <v>0</v>
      </c>
      <c r="BI90" s="173">
        <f t="shared" si="81"/>
        <v>0</v>
      </c>
      <c r="BJ90" s="173">
        <f t="shared" si="81"/>
        <v>0</v>
      </c>
      <c r="BK90" s="173">
        <f t="shared" si="81"/>
        <v>0</v>
      </c>
      <c r="BL90" s="173">
        <f t="shared" si="81"/>
        <v>0</v>
      </c>
      <c r="BM90" s="151"/>
      <c r="BN90" s="239" t="str">
        <f>IFERROR(__xludf.DUMMYFUNCTION("""COMPUTED_VALUE"""),"Kateřina Machková")</f>
        <v>Kateřina Machková</v>
      </c>
      <c r="BO90" s="174"/>
      <c r="BP90" s="175"/>
      <c r="BQ90" s="174"/>
      <c r="BR90" s="175"/>
      <c r="BS90" s="174"/>
      <c r="BT90" s="175"/>
      <c r="BU90" s="174"/>
      <c r="BV90" s="175"/>
      <c r="BW90" s="174"/>
      <c r="BX90" s="175"/>
      <c r="BY90" s="174"/>
      <c r="BZ90" s="175"/>
      <c r="CA90" s="174"/>
      <c r="CB90" s="175"/>
      <c r="CC90" s="174"/>
      <c r="CD90" s="175"/>
      <c r="CE90" s="174"/>
      <c r="CF90" s="175"/>
      <c r="CG90" s="174"/>
      <c r="CH90" s="175"/>
      <c r="CI90" s="174"/>
      <c r="CJ90" s="175"/>
      <c r="CK90" s="174"/>
      <c r="CL90" s="175"/>
      <c r="CM90" s="174"/>
      <c r="CN90" s="175"/>
      <c r="CO90" s="174"/>
      <c r="CP90" s="175"/>
      <c r="CQ90" s="174"/>
      <c r="CR90" s="175"/>
      <c r="CS90" s="174"/>
      <c r="CT90" s="175"/>
      <c r="CU90" s="174"/>
      <c r="CV90" s="175"/>
      <c r="CW90" s="174"/>
      <c r="CX90" s="175"/>
      <c r="CY90" s="174"/>
      <c r="CZ90" s="175"/>
      <c r="DA90" s="174"/>
      <c r="DB90" s="175"/>
      <c r="DC90" s="174"/>
      <c r="DD90" s="175"/>
      <c r="DE90" s="174"/>
      <c r="DF90" s="175"/>
      <c r="DG90" s="174"/>
      <c r="DH90" s="175"/>
      <c r="DI90" s="174"/>
      <c r="DJ90" s="175"/>
      <c r="DK90" s="174"/>
      <c r="DL90" s="175"/>
      <c r="DM90" s="174"/>
      <c r="DN90" s="175"/>
      <c r="DO90" s="174"/>
      <c r="DP90" s="175"/>
      <c r="DQ90" s="174"/>
      <c r="DR90" s="175"/>
      <c r="DS90" s="174"/>
      <c r="DT90" s="175"/>
      <c r="DU90" s="174"/>
      <c r="DV90" s="175"/>
      <c r="DW90" s="174"/>
      <c r="DX90" s="175"/>
      <c r="DY90" s="239"/>
      <c r="DZ90" s="159" t="str">
        <f t="shared" si="30"/>
        <v>Kateřina Machková</v>
      </c>
      <c r="EA90" s="202"/>
      <c r="EB90" s="203"/>
      <c r="EC90" s="202"/>
      <c r="ED90" s="203"/>
      <c r="EE90" s="202"/>
      <c r="EF90" s="203"/>
      <c r="EG90" s="202"/>
      <c r="EH90" s="203"/>
      <c r="EI90" s="202"/>
      <c r="EJ90" s="203"/>
      <c r="EK90" s="202"/>
      <c r="EL90" s="203"/>
      <c r="EM90" s="202"/>
      <c r="EN90" s="203"/>
      <c r="EO90" s="202"/>
      <c r="EP90" s="203"/>
      <c r="EQ90" s="202"/>
      <c r="ER90" s="203"/>
      <c r="ES90" s="202"/>
      <c r="ET90" s="203"/>
      <c r="EU90" s="202"/>
      <c r="EV90" s="203"/>
      <c r="EW90" s="202"/>
      <c r="EX90" s="203"/>
      <c r="EY90" s="202"/>
      <c r="EZ90" s="203"/>
      <c r="FA90" s="202"/>
      <c r="FB90" s="203"/>
      <c r="FC90" s="202"/>
      <c r="FD90" s="203"/>
      <c r="FE90" s="202"/>
      <c r="FF90" s="203"/>
      <c r="FG90" s="202"/>
      <c r="FH90" s="203"/>
      <c r="FI90" s="202"/>
      <c r="FJ90" s="203"/>
      <c r="FK90" s="202"/>
      <c r="FL90" s="203"/>
      <c r="FM90" s="202"/>
      <c r="FN90" s="203"/>
      <c r="FO90" s="202"/>
      <c r="FP90" s="203"/>
      <c r="FQ90" s="202"/>
      <c r="FR90" s="203"/>
      <c r="FS90" s="202"/>
      <c r="FT90" s="203"/>
      <c r="FU90" s="202"/>
      <c r="FV90" s="203"/>
      <c r="FW90" s="202"/>
      <c r="FX90" s="203"/>
      <c r="FY90" s="202"/>
      <c r="FZ90" s="203"/>
      <c r="GA90" s="202"/>
      <c r="GB90" s="203"/>
      <c r="GC90" s="202"/>
      <c r="GD90" s="203"/>
      <c r="GE90" s="202"/>
      <c r="GF90" s="203"/>
      <c r="GG90" s="202"/>
      <c r="GH90" s="203"/>
      <c r="GI90" s="202"/>
      <c r="GJ90" s="203"/>
      <c r="GK90" s="239"/>
      <c r="GL90" s="159" t="str">
        <f t="shared" si="31"/>
        <v>Kateřina Machková</v>
      </c>
      <c r="GM90" s="202"/>
      <c r="GN90" s="203"/>
      <c r="GO90" s="202"/>
      <c r="GP90" s="203"/>
      <c r="GQ90" s="202"/>
      <c r="GR90" s="203"/>
      <c r="GS90" s="202"/>
      <c r="GT90" s="203"/>
      <c r="GU90" s="202"/>
      <c r="GV90" s="203"/>
      <c r="GW90" s="202"/>
      <c r="GX90" s="203"/>
      <c r="GY90" s="202"/>
      <c r="GZ90" s="203"/>
      <c r="HA90" s="202"/>
      <c r="HB90" s="203"/>
      <c r="HC90" s="202"/>
      <c r="HD90" s="203"/>
      <c r="HE90" s="202"/>
      <c r="HF90" s="203"/>
      <c r="HG90" s="202"/>
      <c r="HH90" s="203"/>
      <c r="HI90" s="202"/>
      <c r="HJ90" s="203"/>
      <c r="HK90" s="202"/>
      <c r="HL90" s="203"/>
      <c r="HM90" s="202"/>
      <c r="HN90" s="203"/>
      <c r="HO90" s="202"/>
      <c r="HP90" s="203"/>
      <c r="HQ90" s="202"/>
      <c r="HR90" s="203"/>
      <c r="HS90" s="202"/>
      <c r="HT90" s="203"/>
      <c r="HU90" s="202"/>
      <c r="HV90" s="203"/>
      <c r="HW90" s="202"/>
      <c r="HX90" s="203"/>
      <c r="HY90" s="202"/>
      <c r="HZ90" s="203"/>
      <c r="IA90" s="202"/>
      <c r="IB90" s="203"/>
      <c r="IC90" s="202"/>
      <c r="ID90" s="203"/>
      <c r="IE90" s="202"/>
      <c r="IF90" s="203"/>
      <c r="IG90" s="202"/>
      <c r="IH90" s="203"/>
      <c r="II90" s="202"/>
      <c r="IJ90" s="203"/>
      <c r="IK90" s="202"/>
      <c r="IL90" s="203"/>
      <c r="IM90" s="202"/>
      <c r="IN90" s="203"/>
      <c r="IO90" s="202"/>
      <c r="IP90" s="203"/>
      <c r="IQ90" s="202"/>
      <c r="IR90" s="203"/>
      <c r="IS90" s="202"/>
      <c r="IT90" s="203"/>
      <c r="IU90" s="202"/>
      <c r="IV90" s="203"/>
    </row>
    <row r="91">
      <c r="A91" s="225">
        <f>IFERROR(__xludf.DUMMYFUNCTION("""COMPUTED_VALUE"""),100.0)</f>
        <v>100</v>
      </c>
      <c r="B91" s="159" t="str">
        <f t="shared" si="28"/>
        <v>Marek Šimek</v>
      </c>
      <c r="C91" s="173">
        <f t="shared" ref="C91:BL91" si="82">BO91+EA91+GM91</f>
        <v>0</v>
      </c>
      <c r="D91" s="173">
        <f t="shared" si="82"/>
        <v>0</v>
      </c>
      <c r="E91" s="173">
        <f t="shared" si="82"/>
        <v>0</v>
      </c>
      <c r="F91" s="173">
        <f t="shared" si="82"/>
        <v>0</v>
      </c>
      <c r="G91" s="173">
        <f t="shared" si="82"/>
        <v>0</v>
      </c>
      <c r="H91" s="173">
        <f t="shared" si="82"/>
        <v>0</v>
      </c>
      <c r="I91" s="173">
        <f t="shared" si="82"/>
        <v>0</v>
      </c>
      <c r="J91" s="173">
        <f t="shared" si="82"/>
        <v>0</v>
      </c>
      <c r="K91" s="173">
        <f t="shared" si="82"/>
        <v>0</v>
      </c>
      <c r="L91" s="173">
        <f t="shared" si="82"/>
        <v>0</v>
      </c>
      <c r="M91" s="173">
        <f t="shared" si="82"/>
        <v>0</v>
      </c>
      <c r="N91" s="173">
        <f t="shared" si="82"/>
        <v>0</v>
      </c>
      <c r="O91" s="173">
        <f t="shared" si="82"/>
        <v>0</v>
      </c>
      <c r="P91" s="173">
        <f t="shared" si="82"/>
        <v>0</v>
      </c>
      <c r="Q91" s="173">
        <f t="shared" si="82"/>
        <v>0</v>
      </c>
      <c r="R91" s="173">
        <f t="shared" si="82"/>
        <v>0</v>
      </c>
      <c r="S91" s="173">
        <f t="shared" si="82"/>
        <v>0</v>
      </c>
      <c r="T91" s="173">
        <f t="shared" si="82"/>
        <v>0</v>
      </c>
      <c r="U91" s="173">
        <f t="shared" si="82"/>
        <v>0</v>
      </c>
      <c r="V91" s="173">
        <f t="shared" si="82"/>
        <v>0</v>
      </c>
      <c r="W91" s="173">
        <f t="shared" si="82"/>
        <v>0</v>
      </c>
      <c r="X91" s="173">
        <f t="shared" si="82"/>
        <v>0</v>
      </c>
      <c r="Y91" s="173">
        <f t="shared" si="82"/>
        <v>0</v>
      </c>
      <c r="Z91" s="173">
        <f t="shared" si="82"/>
        <v>0</v>
      </c>
      <c r="AA91" s="173">
        <f t="shared" si="82"/>
        <v>0</v>
      </c>
      <c r="AB91" s="173">
        <f t="shared" si="82"/>
        <v>0</v>
      </c>
      <c r="AC91" s="173">
        <f t="shared" si="82"/>
        <v>0</v>
      </c>
      <c r="AD91" s="173">
        <f t="shared" si="82"/>
        <v>0</v>
      </c>
      <c r="AE91" s="173">
        <f t="shared" si="82"/>
        <v>0</v>
      </c>
      <c r="AF91" s="173">
        <f t="shared" si="82"/>
        <v>0</v>
      </c>
      <c r="AG91" s="173">
        <f t="shared" si="82"/>
        <v>0</v>
      </c>
      <c r="AH91" s="173">
        <f t="shared" si="82"/>
        <v>0</v>
      </c>
      <c r="AI91" s="173">
        <f t="shared" si="82"/>
        <v>0</v>
      </c>
      <c r="AJ91" s="173">
        <f t="shared" si="82"/>
        <v>0</v>
      </c>
      <c r="AK91" s="173">
        <f t="shared" si="82"/>
        <v>0</v>
      </c>
      <c r="AL91" s="173">
        <f t="shared" si="82"/>
        <v>0</v>
      </c>
      <c r="AM91" s="173">
        <f t="shared" si="82"/>
        <v>0</v>
      </c>
      <c r="AN91" s="173">
        <f t="shared" si="82"/>
        <v>0</v>
      </c>
      <c r="AO91" s="173">
        <f t="shared" si="82"/>
        <v>0</v>
      </c>
      <c r="AP91" s="173">
        <f t="shared" si="82"/>
        <v>0</v>
      </c>
      <c r="AQ91" s="173">
        <f t="shared" si="82"/>
        <v>0</v>
      </c>
      <c r="AR91" s="173">
        <f t="shared" si="82"/>
        <v>0</v>
      </c>
      <c r="AS91" s="173">
        <f t="shared" si="82"/>
        <v>0</v>
      </c>
      <c r="AT91" s="173">
        <f t="shared" si="82"/>
        <v>0</v>
      </c>
      <c r="AU91" s="173">
        <f t="shared" si="82"/>
        <v>0</v>
      </c>
      <c r="AV91" s="173">
        <f t="shared" si="82"/>
        <v>0</v>
      </c>
      <c r="AW91" s="173">
        <f t="shared" si="82"/>
        <v>0</v>
      </c>
      <c r="AX91" s="173">
        <f t="shared" si="82"/>
        <v>0</v>
      </c>
      <c r="AY91" s="173">
        <f t="shared" si="82"/>
        <v>0</v>
      </c>
      <c r="AZ91" s="173">
        <f t="shared" si="82"/>
        <v>0</v>
      </c>
      <c r="BA91" s="173">
        <f t="shared" si="82"/>
        <v>0</v>
      </c>
      <c r="BB91" s="173">
        <f t="shared" si="82"/>
        <v>0</v>
      </c>
      <c r="BC91" s="173">
        <f t="shared" si="82"/>
        <v>0</v>
      </c>
      <c r="BD91" s="173">
        <f t="shared" si="82"/>
        <v>0</v>
      </c>
      <c r="BE91" s="173">
        <f t="shared" si="82"/>
        <v>0</v>
      </c>
      <c r="BF91" s="173">
        <f t="shared" si="82"/>
        <v>0</v>
      </c>
      <c r="BG91" s="173">
        <f t="shared" si="82"/>
        <v>0</v>
      </c>
      <c r="BH91" s="173">
        <f t="shared" si="82"/>
        <v>0</v>
      </c>
      <c r="BI91" s="173">
        <f t="shared" si="82"/>
        <v>0</v>
      </c>
      <c r="BJ91" s="173">
        <f t="shared" si="82"/>
        <v>0</v>
      </c>
      <c r="BK91" s="173">
        <f t="shared" si="82"/>
        <v>0</v>
      </c>
      <c r="BL91" s="173">
        <f t="shared" si="82"/>
        <v>0</v>
      </c>
      <c r="BM91" s="151"/>
      <c r="BN91" s="239" t="str">
        <f>IFERROR(__xludf.DUMMYFUNCTION("""COMPUTED_VALUE"""),"Marek Šimek")</f>
        <v>Marek Šimek</v>
      </c>
      <c r="BO91" s="174"/>
      <c r="BP91" s="175"/>
      <c r="BQ91" s="174"/>
      <c r="BR91" s="175"/>
      <c r="BS91" s="174"/>
      <c r="BT91" s="175"/>
      <c r="BU91" s="174"/>
      <c r="BV91" s="175"/>
      <c r="BW91" s="174"/>
      <c r="BX91" s="175"/>
      <c r="BY91" s="174"/>
      <c r="BZ91" s="175"/>
      <c r="CA91" s="174"/>
      <c r="CB91" s="175"/>
      <c r="CC91" s="174"/>
      <c r="CD91" s="175"/>
      <c r="CE91" s="174"/>
      <c r="CF91" s="175"/>
      <c r="CG91" s="174"/>
      <c r="CH91" s="175"/>
      <c r="CI91" s="174"/>
      <c r="CJ91" s="175"/>
      <c r="CK91" s="174"/>
      <c r="CL91" s="175"/>
      <c r="CM91" s="174"/>
      <c r="CN91" s="175"/>
      <c r="CO91" s="174"/>
      <c r="CP91" s="175"/>
      <c r="CQ91" s="174"/>
      <c r="CR91" s="175"/>
      <c r="CS91" s="174"/>
      <c r="CT91" s="175"/>
      <c r="CU91" s="174"/>
      <c r="CV91" s="175"/>
      <c r="CW91" s="174"/>
      <c r="CX91" s="175"/>
      <c r="CY91" s="174"/>
      <c r="CZ91" s="175"/>
      <c r="DA91" s="174"/>
      <c r="DB91" s="175"/>
      <c r="DC91" s="174"/>
      <c r="DD91" s="175"/>
      <c r="DE91" s="174"/>
      <c r="DF91" s="175"/>
      <c r="DG91" s="174"/>
      <c r="DH91" s="175"/>
      <c r="DI91" s="174"/>
      <c r="DJ91" s="175"/>
      <c r="DK91" s="174"/>
      <c r="DL91" s="175"/>
      <c r="DM91" s="174"/>
      <c r="DN91" s="175"/>
      <c r="DO91" s="174"/>
      <c r="DP91" s="175"/>
      <c r="DQ91" s="174"/>
      <c r="DR91" s="175"/>
      <c r="DS91" s="174"/>
      <c r="DT91" s="175"/>
      <c r="DU91" s="174"/>
      <c r="DV91" s="175"/>
      <c r="DW91" s="174"/>
      <c r="DX91" s="175"/>
      <c r="DY91" s="239"/>
      <c r="DZ91" s="159" t="str">
        <f t="shared" si="30"/>
        <v>Marek Šimek</v>
      </c>
      <c r="EA91" s="202"/>
      <c r="EB91" s="203"/>
      <c r="EC91" s="202"/>
      <c r="ED91" s="203"/>
      <c r="EE91" s="202"/>
      <c r="EF91" s="203"/>
      <c r="EG91" s="202"/>
      <c r="EH91" s="203"/>
      <c r="EI91" s="202"/>
      <c r="EJ91" s="203"/>
      <c r="EK91" s="202"/>
      <c r="EL91" s="203"/>
      <c r="EM91" s="202"/>
      <c r="EN91" s="203"/>
      <c r="EO91" s="202"/>
      <c r="EP91" s="203"/>
      <c r="EQ91" s="202"/>
      <c r="ER91" s="203"/>
      <c r="ES91" s="202"/>
      <c r="ET91" s="203"/>
      <c r="EU91" s="202"/>
      <c r="EV91" s="203"/>
      <c r="EW91" s="202"/>
      <c r="EX91" s="203"/>
      <c r="EY91" s="202"/>
      <c r="EZ91" s="203"/>
      <c r="FA91" s="202"/>
      <c r="FB91" s="203"/>
      <c r="FC91" s="202"/>
      <c r="FD91" s="203"/>
      <c r="FE91" s="202"/>
      <c r="FF91" s="203"/>
      <c r="FG91" s="202"/>
      <c r="FH91" s="203"/>
      <c r="FI91" s="202"/>
      <c r="FJ91" s="203"/>
      <c r="FK91" s="202"/>
      <c r="FL91" s="203"/>
      <c r="FM91" s="202"/>
      <c r="FN91" s="203"/>
      <c r="FO91" s="202"/>
      <c r="FP91" s="203"/>
      <c r="FQ91" s="202"/>
      <c r="FR91" s="203"/>
      <c r="FS91" s="202"/>
      <c r="FT91" s="203"/>
      <c r="FU91" s="202"/>
      <c r="FV91" s="203"/>
      <c r="FW91" s="202"/>
      <c r="FX91" s="203"/>
      <c r="FY91" s="202"/>
      <c r="FZ91" s="203"/>
      <c r="GA91" s="202"/>
      <c r="GB91" s="203"/>
      <c r="GC91" s="202"/>
      <c r="GD91" s="203"/>
      <c r="GE91" s="202"/>
      <c r="GF91" s="203"/>
      <c r="GG91" s="202"/>
      <c r="GH91" s="203"/>
      <c r="GI91" s="202"/>
      <c r="GJ91" s="203"/>
      <c r="GK91" s="239"/>
      <c r="GL91" s="159" t="str">
        <f t="shared" si="31"/>
        <v>Marek Šimek</v>
      </c>
      <c r="GM91" s="202"/>
      <c r="GN91" s="203"/>
      <c r="GO91" s="202"/>
      <c r="GP91" s="203"/>
      <c r="GQ91" s="202"/>
      <c r="GR91" s="203"/>
      <c r="GS91" s="202"/>
      <c r="GT91" s="203"/>
      <c r="GU91" s="202"/>
      <c r="GV91" s="203"/>
      <c r="GW91" s="202"/>
      <c r="GX91" s="203"/>
      <c r="GY91" s="202"/>
      <c r="GZ91" s="203"/>
      <c r="HA91" s="202"/>
      <c r="HB91" s="203"/>
      <c r="HC91" s="202"/>
      <c r="HD91" s="203"/>
      <c r="HE91" s="202"/>
      <c r="HF91" s="203"/>
      <c r="HG91" s="202"/>
      <c r="HH91" s="203"/>
      <c r="HI91" s="202"/>
      <c r="HJ91" s="203"/>
      <c r="HK91" s="202"/>
      <c r="HL91" s="203"/>
      <c r="HM91" s="202"/>
      <c r="HN91" s="203"/>
      <c r="HO91" s="202"/>
      <c r="HP91" s="203"/>
      <c r="HQ91" s="202"/>
      <c r="HR91" s="203"/>
      <c r="HS91" s="202"/>
      <c r="HT91" s="203"/>
      <c r="HU91" s="202"/>
      <c r="HV91" s="203"/>
      <c r="HW91" s="202"/>
      <c r="HX91" s="203"/>
      <c r="HY91" s="202"/>
      <c r="HZ91" s="203"/>
      <c r="IA91" s="202"/>
      <c r="IB91" s="203"/>
      <c r="IC91" s="202"/>
      <c r="ID91" s="203"/>
      <c r="IE91" s="202"/>
      <c r="IF91" s="203"/>
      <c r="IG91" s="202"/>
      <c r="IH91" s="203"/>
      <c r="II91" s="202"/>
      <c r="IJ91" s="203"/>
      <c r="IK91" s="202"/>
      <c r="IL91" s="203"/>
      <c r="IM91" s="202"/>
      <c r="IN91" s="203"/>
      <c r="IO91" s="202"/>
      <c r="IP91" s="203"/>
      <c r="IQ91" s="202"/>
      <c r="IR91" s="203"/>
      <c r="IS91" s="202"/>
      <c r="IT91" s="203"/>
      <c r="IU91" s="202"/>
      <c r="IV91" s="203"/>
    </row>
    <row r="92">
      <c r="A92" s="225">
        <f>IFERROR(__xludf.DUMMYFUNCTION("""COMPUTED_VALUE"""),100.0)</f>
        <v>100</v>
      </c>
      <c r="B92" s="159" t="str">
        <f t="shared" si="28"/>
        <v>Lukáš Volf</v>
      </c>
      <c r="C92" s="173">
        <f t="shared" ref="C92:BL92" si="83">BO92+EA92+GM92</f>
        <v>0</v>
      </c>
      <c r="D92" s="173">
        <f t="shared" si="83"/>
        <v>0</v>
      </c>
      <c r="E92" s="173">
        <f t="shared" si="83"/>
        <v>0</v>
      </c>
      <c r="F92" s="173">
        <f t="shared" si="83"/>
        <v>0</v>
      </c>
      <c r="G92" s="173">
        <f t="shared" si="83"/>
        <v>0</v>
      </c>
      <c r="H92" s="173">
        <f t="shared" si="83"/>
        <v>0</v>
      </c>
      <c r="I92" s="173">
        <f t="shared" si="83"/>
        <v>0</v>
      </c>
      <c r="J92" s="173">
        <f t="shared" si="83"/>
        <v>0</v>
      </c>
      <c r="K92" s="173">
        <f t="shared" si="83"/>
        <v>0</v>
      </c>
      <c r="L92" s="173">
        <f t="shared" si="83"/>
        <v>0</v>
      </c>
      <c r="M92" s="173">
        <f t="shared" si="83"/>
        <v>0</v>
      </c>
      <c r="N92" s="173">
        <f t="shared" si="83"/>
        <v>0</v>
      </c>
      <c r="O92" s="173">
        <f t="shared" si="83"/>
        <v>0</v>
      </c>
      <c r="P92" s="173">
        <f t="shared" si="83"/>
        <v>0</v>
      </c>
      <c r="Q92" s="173">
        <f t="shared" si="83"/>
        <v>0</v>
      </c>
      <c r="R92" s="173">
        <f t="shared" si="83"/>
        <v>0</v>
      </c>
      <c r="S92" s="173">
        <f t="shared" si="83"/>
        <v>0</v>
      </c>
      <c r="T92" s="173">
        <f t="shared" si="83"/>
        <v>0</v>
      </c>
      <c r="U92" s="173">
        <f t="shared" si="83"/>
        <v>0</v>
      </c>
      <c r="V92" s="173">
        <f t="shared" si="83"/>
        <v>0</v>
      </c>
      <c r="W92" s="173">
        <f t="shared" si="83"/>
        <v>0</v>
      </c>
      <c r="X92" s="173">
        <f t="shared" si="83"/>
        <v>0</v>
      </c>
      <c r="Y92" s="173">
        <f t="shared" si="83"/>
        <v>0</v>
      </c>
      <c r="Z92" s="173">
        <f t="shared" si="83"/>
        <v>0</v>
      </c>
      <c r="AA92" s="173">
        <f t="shared" si="83"/>
        <v>0</v>
      </c>
      <c r="AB92" s="173">
        <f t="shared" si="83"/>
        <v>0</v>
      </c>
      <c r="AC92" s="173">
        <f t="shared" si="83"/>
        <v>0</v>
      </c>
      <c r="AD92" s="173">
        <f t="shared" si="83"/>
        <v>0</v>
      </c>
      <c r="AE92" s="173">
        <f t="shared" si="83"/>
        <v>0</v>
      </c>
      <c r="AF92" s="173">
        <f t="shared" si="83"/>
        <v>0</v>
      </c>
      <c r="AG92" s="173">
        <f t="shared" si="83"/>
        <v>0</v>
      </c>
      <c r="AH92" s="173">
        <f t="shared" si="83"/>
        <v>0</v>
      </c>
      <c r="AI92" s="173">
        <f t="shared" si="83"/>
        <v>0</v>
      </c>
      <c r="AJ92" s="173">
        <f t="shared" si="83"/>
        <v>0</v>
      </c>
      <c r="AK92" s="173">
        <f t="shared" si="83"/>
        <v>0</v>
      </c>
      <c r="AL92" s="173">
        <f t="shared" si="83"/>
        <v>0</v>
      </c>
      <c r="AM92" s="173">
        <f t="shared" si="83"/>
        <v>0</v>
      </c>
      <c r="AN92" s="173">
        <f t="shared" si="83"/>
        <v>0</v>
      </c>
      <c r="AO92" s="173">
        <f t="shared" si="83"/>
        <v>0</v>
      </c>
      <c r="AP92" s="173">
        <f t="shared" si="83"/>
        <v>0</v>
      </c>
      <c r="AQ92" s="173">
        <f t="shared" si="83"/>
        <v>0</v>
      </c>
      <c r="AR92" s="173">
        <f t="shared" si="83"/>
        <v>0</v>
      </c>
      <c r="AS92" s="173">
        <f t="shared" si="83"/>
        <v>0</v>
      </c>
      <c r="AT92" s="173">
        <f t="shared" si="83"/>
        <v>0</v>
      </c>
      <c r="AU92" s="173">
        <f t="shared" si="83"/>
        <v>0</v>
      </c>
      <c r="AV92" s="173">
        <f t="shared" si="83"/>
        <v>0</v>
      </c>
      <c r="AW92" s="173">
        <f t="shared" si="83"/>
        <v>0</v>
      </c>
      <c r="AX92" s="173">
        <f t="shared" si="83"/>
        <v>0</v>
      </c>
      <c r="AY92" s="173">
        <f t="shared" si="83"/>
        <v>0</v>
      </c>
      <c r="AZ92" s="173">
        <f t="shared" si="83"/>
        <v>0</v>
      </c>
      <c r="BA92" s="173">
        <f t="shared" si="83"/>
        <v>0</v>
      </c>
      <c r="BB92" s="173">
        <f t="shared" si="83"/>
        <v>0</v>
      </c>
      <c r="BC92" s="173">
        <f t="shared" si="83"/>
        <v>0</v>
      </c>
      <c r="BD92" s="173">
        <f t="shared" si="83"/>
        <v>0</v>
      </c>
      <c r="BE92" s="173">
        <f t="shared" si="83"/>
        <v>0</v>
      </c>
      <c r="BF92" s="173">
        <f t="shared" si="83"/>
        <v>0</v>
      </c>
      <c r="BG92" s="173">
        <f t="shared" si="83"/>
        <v>0</v>
      </c>
      <c r="BH92" s="173">
        <f t="shared" si="83"/>
        <v>0</v>
      </c>
      <c r="BI92" s="173">
        <f t="shared" si="83"/>
        <v>0</v>
      </c>
      <c r="BJ92" s="173">
        <f t="shared" si="83"/>
        <v>0</v>
      </c>
      <c r="BK92" s="173">
        <f t="shared" si="83"/>
        <v>0</v>
      </c>
      <c r="BL92" s="173">
        <f t="shared" si="83"/>
        <v>0</v>
      </c>
      <c r="BM92" s="151"/>
      <c r="BN92" s="239" t="str">
        <f>IFERROR(__xludf.DUMMYFUNCTION("""COMPUTED_VALUE"""),"Lukáš Volf")</f>
        <v>Lukáš Volf</v>
      </c>
      <c r="BO92" s="174"/>
      <c r="BP92" s="175"/>
      <c r="BQ92" s="174"/>
      <c r="BR92" s="175"/>
      <c r="BS92" s="174"/>
      <c r="BT92" s="175"/>
      <c r="BU92" s="174"/>
      <c r="BV92" s="175"/>
      <c r="BW92" s="174"/>
      <c r="BX92" s="175"/>
      <c r="BY92" s="174"/>
      <c r="BZ92" s="175"/>
      <c r="CA92" s="174"/>
      <c r="CB92" s="175"/>
      <c r="CC92" s="174"/>
      <c r="CD92" s="175"/>
      <c r="CE92" s="174"/>
      <c r="CF92" s="175"/>
      <c r="CG92" s="174"/>
      <c r="CH92" s="175"/>
      <c r="CI92" s="174"/>
      <c r="CJ92" s="175"/>
      <c r="CK92" s="174"/>
      <c r="CL92" s="175"/>
      <c r="CM92" s="174"/>
      <c r="CN92" s="175"/>
      <c r="CO92" s="174"/>
      <c r="CP92" s="175"/>
      <c r="CQ92" s="174"/>
      <c r="CR92" s="175"/>
      <c r="CS92" s="174"/>
      <c r="CT92" s="175"/>
      <c r="CU92" s="174"/>
      <c r="CV92" s="175"/>
      <c r="CW92" s="174"/>
      <c r="CX92" s="175"/>
      <c r="CY92" s="174"/>
      <c r="CZ92" s="175"/>
      <c r="DA92" s="174"/>
      <c r="DB92" s="175"/>
      <c r="DC92" s="174"/>
      <c r="DD92" s="175"/>
      <c r="DE92" s="174"/>
      <c r="DF92" s="175"/>
      <c r="DG92" s="174"/>
      <c r="DH92" s="175"/>
      <c r="DI92" s="174"/>
      <c r="DJ92" s="175"/>
      <c r="DK92" s="174"/>
      <c r="DL92" s="175"/>
      <c r="DM92" s="174"/>
      <c r="DN92" s="175"/>
      <c r="DO92" s="174"/>
      <c r="DP92" s="175"/>
      <c r="DQ92" s="174"/>
      <c r="DR92" s="175"/>
      <c r="DS92" s="174"/>
      <c r="DT92" s="175"/>
      <c r="DU92" s="174"/>
      <c r="DV92" s="175"/>
      <c r="DW92" s="174"/>
      <c r="DX92" s="175"/>
      <c r="DY92" s="239"/>
      <c r="DZ92" s="159" t="str">
        <f t="shared" si="30"/>
        <v>Lukáš Volf</v>
      </c>
      <c r="EA92" s="202"/>
      <c r="EB92" s="203"/>
      <c r="EC92" s="202"/>
      <c r="ED92" s="203"/>
      <c r="EE92" s="202"/>
      <c r="EF92" s="203"/>
      <c r="EG92" s="202"/>
      <c r="EH92" s="203"/>
      <c r="EI92" s="202"/>
      <c r="EJ92" s="203"/>
      <c r="EK92" s="202"/>
      <c r="EL92" s="203"/>
      <c r="EM92" s="202"/>
      <c r="EN92" s="203"/>
      <c r="EO92" s="202"/>
      <c r="EP92" s="203"/>
      <c r="EQ92" s="202"/>
      <c r="ER92" s="203"/>
      <c r="ES92" s="202"/>
      <c r="ET92" s="203"/>
      <c r="EU92" s="202"/>
      <c r="EV92" s="203"/>
      <c r="EW92" s="202"/>
      <c r="EX92" s="203"/>
      <c r="EY92" s="202"/>
      <c r="EZ92" s="203"/>
      <c r="FA92" s="202"/>
      <c r="FB92" s="203"/>
      <c r="FC92" s="202"/>
      <c r="FD92" s="203"/>
      <c r="FE92" s="202"/>
      <c r="FF92" s="203"/>
      <c r="FG92" s="202"/>
      <c r="FH92" s="203"/>
      <c r="FI92" s="202"/>
      <c r="FJ92" s="203"/>
      <c r="FK92" s="202"/>
      <c r="FL92" s="203"/>
      <c r="FM92" s="202"/>
      <c r="FN92" s="203"/>
      <c r="FO92" s="202"/>
      <c r="FP92" s="203"/>
      <c r="FQ92" s="202"/>
      <c r="FR92" s="203"/>
      <c r="FS92" s="202"/>
      <c r="FT92" s="203"/>
      <c r="FU92" s="202"/>
      <c r="FV92" s="203"/>
      <c r="FW92" s="202"/>
      <c r="FX92" s="203"/>
      <c r="FY92" s="202"/>
      <c r="FZ92" s="203"/>
      <c r="GA92" s="202"/>
      <c r="GB92" s="203"/>
      <c r="GC92" s="202"/>
      <c r="GD92" s="203"/>
      <c r="GE92" s="202"/>
      <c r="GF92" s="203"/>
      <c r="GG92" s="202"/>
      <c r="GH92" s="203"/>
      <c r="GI92" s="202"/>
      <c r="GJ92" s="203"/>
      <c r="GK92" s="239"/>
      <c r="GL92" s="159" t="str">
        <f t="shared" si="31"/>
        <v>Lukáš Volf</v>
      </c>
      <c r="GM92" s="202"/>
      <c r="GN92" s="203"/>
      <c r="GO92" s="202"/>
      <c r="GP92" s="203"/>
      <c r="GQ92" s="202"/>
      <c r="GR92" s="203"/>
      <c r="GS92" s="202"/>
      <c r="GT92" s="203"/>
      <c r="GU92" s="202"/>
      <c r="GV92" s="203"/>
      <c r="GW92" s="202"/>
      <c r="GX92" s="203"/>
      <c r="GY92" s="202"/>
      <c r="GZ92" s="203"/>
      <c r="HA92" s="202"/>
      <c r="HB92" s="203"/>
      <c r="HC92" s="202"/>
      <c r="HD92" s="203"/>
      <c r="HE92" s="202"/>
      <c r="HF92" s="203"/>
      <c r="HG92" s="202"/>
      <c r="HH92" s="203"/>
      <c r="HI92" s="202"/>
      <c r="HJ92" s="203"/>
      <c r="HK92" s="202"/>
      <c r="HL92" s="203"/>
      <c r="HM92" s="202"/>
      <c r="HN92" s="203"/>
      <c r="HO92" s="202"/>
      <c r="HP92" s="203"/>
      <c r="HQ92" s="202"/>
      <c r="HR92" s="203"/>
      <c r="HS92" s="202"/>
      <c r="HT92" s="203"/>
      <c r="HU92" s="202"/>
      <c r="HV92" s="203"/>
      <c r="HW92" s="202"/>
      <c r="HX92" s="203"/>
      <c r="HY92" s="202"/>
      <c r="HZ92" s="203"/>
      <c r="IA92" s="202"/>
      <c r="IB92" s="203"/>
      <c r="IC92" s="202"/>
      <c r="ID92" s="203"/>
      <c r="IE92" s="202"/>
      <c r="IF92" s="203"/>
      <c r="IG92" s="202"/>
      <c r="IH92" s="203"/>
      <c r="II92" s="202"/>
      <c r="IJ92" s="203"/>
      <c r="IK92" s="202"/>
      <c r="IL92" s="203"/>
      <c r="IM92" s="202"/>
      <c r="IN92" s="203"/>
      <c r="IO92" s="202"/>
      <c r="IP92" s="203"/>
      <c r="IQ92" s="202"/>
      <c r="IR92" s="203"/>
      <c r="IS92" s="202"/>
      <c r="IT92" s="203"/>
      <c r="IU92" s="202"/>
      <c r="IV92" s="203"/>
    </row>
    <row r="93">
      <c r="A93" s="225">
        <f>IFERROR(__xludf.DUMMYFUNCTION("""COMPUTED_VALUE"""),100.0)</f>
        <v>100</v>
      </c>
      <c r="B93" s="159" t="str">
        <f t="shared" si="28"/>
        <v>Lucie Vorlíčková</v>
      </c>
      <c r="C93" s="173">
        <f t="shared" ref="C93:BL93" si="84">BO93+EA93+GM93</f>
        <v>5.5</v>
      </c>
      <c r="D93" s="173">
        <f t="shared" si="84"/>
        <v>550</v>
      </c>
      <c r="E93" s="173">
        <f t="shared" si="84"/>
        <v>0</v>
      </c>
      <c r="F93" s="173">
        <f t="shared" si="84"/>
        <v>0</v>
      </c>
      <c r="G93" s="173">
        <f t="shared" si="84"/>
        <v>8</v>
      </c>
      <c r="H93" s="173">
        <f t="shared" si="84"/>
        <v>800</v>
      </c>
      <c r="I93" s="173">
        <f t="shared" si="84"/>
        <v>4.5</v>
      </c>
      <c r="J93" s="173">
        <f t="shared" si="84"/>
        <v>450</v>
      </c>
      <c r="K93" s="173">
        <f t="shared" si="84"/>
        <v>15</v>
      </c>
      <c r="L93" s="173">
        <f t="shared" si="84"/>
        <v>1500</v>
      </c>
      <c r="M93" s="173">
        <f t="shared" si="84"/>
        <v>10</v>
      </c>
      <c r="N93" s="173">
        <f t="shared" si="84"/>
        <v>1000</v>
      </c>
      <c r="O93" s="173">
        <f t="shared" si="84"/>
        <v>0</v>
      </c>
      <c r="P93" s="173">
        <f t="shared" si="84"/>
        <v>0</v>
      </c>
      <c r="Q93" s="173">
        <f t="shared" si="84"/>
        <v>7</v>
      </c>
      <c r="R93" s="173">
        <f t="shared" si="84"/>
        <v>700</v>
      </c>
      <c r="S93" s="173">
        <f t="shared" si="84"/>
        <v>0</v>
      </c>
      <c r="T93" s="173">
        <f t="shared" si="84"/>
        <v>0</v>
      </c>
      <c r="U93" s="173">
        <f t="shared" si="84"/>
        <v>7</v>
      </c>
      <c r="V93" s="173">
        <f t="shared" si="84"/>
        <v>700</v>
      </c>
      <c r="W93" s="173">
        <f t="shared" si="84"/>
        <v>9</v>
      </c>
      <c r="X93" s="173">
        <f t="shared" si="84"/>
        <v>900</v>
      </c>
      <c r="Y93" s="173">
        <f t="shared" si="84"/>
        <v>0</v>
      </c>
      <c r="Z93" s="173">
        <f t="shared" si="84"/>
        <v>0</v>
      </c>
      <c r="AA93" s="173">
        <f t="shared" si="84"/>
        <v>12</v>
      </c>
      <c r="AB93" s="173">
        <f t="shared" si="84"/>
        <v>1200</v>
      </c>
      <c r="AC93" s="173">
        <f t="shared" si="84"/>
        <v>4.5</v>
      </c>
      <c r="AD93" s="173">
        <f t="shared" si="84"/>
        <v>450</v>
      </c>
      <c r="AE93" s="173">
        <f t="shared" si="84"/>
        <v>4.5</v>
      </c>
      <c r="AF93" s="173">
        <f t="shared" si="84"/>
        <v>0</v>
      </c>
      <c r="AG93" s="173">
        <f t="shared" si="84"/>
        <v>0</v>
      </c>
      <c r="AH93" s="173">
        <f t="shared" si="84"/>
        <v>0</v>
      </c>
      <c r="AI93" s="173">
        <f t="shared" si="84"/>
        <v>0</v>
      </c>
      <c r="AJ93" s="173">
        <f t="shared" si="84"/>
        <v>0</v>
      </c>
      <c r="AK93" s="173">
        <f t="shared" si="84"/>
        <v>0</v>
      </c>
      <c r="AL93" s="173">
        <f t="shared" si="84"/>
        <v>0</v>
      </c>
      <c r="AM93" s="173">
        <f t="shared" si="84"/>
        <v>0</v>
      </c>
      <c r="AN93" s="173">
        <f t="shared" si="84"/>
        <v>0</v>
      </c>
      <c r="AO93" s="173">
        <f t="shared" si="84"/>
        <v>0</v>
      </c>
      <c r="AP93" s="173">
        <f t="shared" si="84"/>
        <v>0</v>
      </c>
      <c r="AQ93" s="173">
        <f t="shared" si="84"/>
        <v>4.5</v>
      </c>
      <c r="AR93" s="173">
        <f t="shared" si="84"/>
        <v>450</v>
      </c>
      <c r="AS93" s="173">
        <f t="shared" si="84"/>
        <v>0</v>
      </c>
      <c r="AT93" s="173">
        <f t="shared" si="84"/>
        <v>0</v>
      </c>
      <c r="AU93" s="173">
        <f t="shared" si="84"/>
        <v>0</v>
      </c>
      <c r="AV93" s="173">
        <f t="shared" si="84"/>
        <v>0</v>
      </c>
      <c r="AW93" s="173">
        <f t="shared" si="84"/>
        <v>0</v>
      </c>
      <c r="AX93" s="173">
        <f t="shared" si="84"/>
        <v>0</v>
      </c>
      <c r="AY93" s="173">
        <f t="shared" si="84"/>
        <v>0</v>
      </c>
      <c r="AZ93" s="173">
        <f t="shared" si="84"/>
        <v>0</v>
      </c>
      <c r="BA93" s="173">
        <f t="shared" si="84"/>
        <v>0</v>
      </c>
      <c r="BB93" s="173">
        <f t="shared" si="84"/>
        <v>0</v>
      </c>
      <c r="BC93" s="173">
        <f t="shared" si="84"/>
        <v>8</v>
      </c>
      <c r="BD93" s="173">
        <f t="shared" si="84"/>
        <v>800</v>
      </c>
      <c r="BE93" s="173">
        <f t="shared" si="84"/>
        <v>5</v>
      </c>
      <c r="BF93" s="173">
        <f t="shared" si="84"/>
        <v>500</v>
      </c>
      <c r="BG93" s="173">
        <f t="shared" si="84"/>
        <v>0</v>
      </c>
      <c r="BH93" s="173">
        <f t="shared" si="84"/>
        <v>0</v>
      </c>
      <c r="BI93" s="173">
        <f t="shared" si="84"/>
        <v>0</v>
      </c>
      <c r="BJ93" s="173">
        <f t="shared" si="84"/>
        <v>0</v>
      </c>
      <c r="BK93" s="173">
        <f t="shared" si="84"/>
        <v>0</v>
      </c>
      <c r="BL93" s="173">
        <f t="shared" si="84"/>
        <v>0</v>
      </c>
      <c r="BM93" s="151"/>
      <c r="BN93" s="239" t="str">
        <f>IFERROR(__xludf.DUMMYFUNCTION("""COMPUTED_VALUE"""),"Lucie Vorlíčková")</f>
        <v>Lucie Vorlíčková</v>
      </c>
      <c r="BO93" s="174"/>
      <c r="BP93" s="175"/>
      <c r="BQ93" s="174"/>
      <c r="BR93" s="175"/>
      <c r="BS93" s="174"/>
      <c r="BT93" s="175"/>
      <c r="BU93" s="174">
        <f>IFERROR(__xludf.DUMMYFUNCTION("""COMPUTED_VALUE"""),4.5)</f>
        <v>4.5</v>
      </c>
      <c r="BV93" s="175">
        <f>IFERROR(__xludf.DUMMYFUNCTION("""COMPUTED_VALUE"""),450.0)</f>
        <v>450</v>
      </c>
      <c r="BW93" s="174">
        <f>IFERROR(__xludf.DUMMYFUNCTION("""COMPUTED_VALUE"""),10.0)</f>
        <v>10</v>
      </c>
      <c r="BX93" s="175">
        <f>IFERROR(__xludf.DUMMYFUNCTION("""COMPUTED_VALUE"""),1000.0)</f>
        <v>1000</v>
      </c>
      <c r="BY93" s="174">
        <f>IFERROR(__xludf.DUMMYFUNCTION("""COMPUTED_VALUE"""),10.0)</f>
        <v>10</v>
      </c>
      <c r="BZ93" s="175">
        <f>IFERROR(__xludf.DUMMYFUNCTION("""COMPUTED_VALUE"""),1000.0)</f>
        <v>1000</v>
      </c>
      <c r="CA93" s="174"/>
      <c r="CB93" s="175"/>
      <c r="CC93" s="174"/>
      <c r="CD93" s="175"/>
      <c r="CE93" s="174"/>
      <c r="CF93" s="175"/>
      <c r="CG93" s="174"/>
      <c r="CH93" s="175"/>
      <c r="CI93" s="174"/>
      <c r="CJ93" s="175"/>
      <c r="CK93" s="174"/>
      <c r="CL93" s="175"/>
      <c r="CM93" s="174">
        <f>IFERROR(__xludf.DUMMYFUNCTION("""COMPUTED_VALUE"""),12.0)</f>
        <v>12</v>
      </c>
      <c r="CN93" s="175">
        <f>IFERROR(__xludf.DUMMYFUNCTION("""COMPUTED_VALUE"""),1200.0)</f>
        <v>1200</v>
      </c>
      <c r="CO93" s="174">
        <f>IFERROR(__xludf.DUMMYFUNCTION("""COMPUTED_VALUE"""),4.5)</f>
        <v>4.5</v>
      </c>
      <c r="CP93" s="175">
        <f>IFERROR(__xludf.DUMMYFUNCTION("""COMPUTED_VALUE"""),450.0)</f>
        <v>450</v>
      </c>
      <c r="CQ93" s="174">
        <f>IFERROR(__xludf.DUMMYFUNCTION("""COMPUTED_VALUE"""),4.5)</f>
        <v>4.5</v>
      </c>
      <c r="CR93" s="175"/>
      <c r="CS93" s="174"/>
      <c r="CT93" s="175"/>
      <c r="CU93" s="174"/>
      <c r="CV93" s="175"/>
      <c r="CW93" s="174"/>
      <c r="CX93" s="175"/>
      <c r="CY93" s="174"/>
      <c r="CZ93" s="175"/>
      <c r="DA93" s="174"/>
      <c r="DB93" s="175"/>
      <c r="DC93" s="174">
        <f>IFERROR(__xludf.DUMMYFUNCTION("""COMPUTED_VALUE"""),4.5)</f>
        <v>4.5</v>
      </c>
      <c r="DD93" s="175">
        <f>IFERROR(__xludf.DUMMYFUNCTION("""COMPUTED_VALUE"""),450.0)</f>
        <v>450</v>
      </c>
      <c r="DE93" s="174"/>
      <c r="DF93" s="175"/>
      <c r="DG93" s="174"/>
      <c r="DH93" s="175"/>
      <c r="DI93" s="174"/>
      <c r="DJ93" s="175"/>
      <c r="DK93" s="174"/>
      <c r="DL93" s="175"/>
      <c r="DM93" s="174"/>
      <c r="DN93" s="175"/>
      <c r="DO93" s="174">
        <f>IFERROR(__xludf.DUMMYFUNCTION("""COMPUTED_VALUE"""),8.0)</f>
        <v>8</v>
      </c>
      <c r="DP93" s="175">
        <f>IFERROR(__xludf.DUMMYFUNCTION("""COMPUTED_VALUE"""),800.0)</f>
        <v>800</v>
      </c>
      <c r="DQ93" s="174">
        <f>IFERROR(__xludf.DUMMYFUNCTION("""COMPUTED_VALUE"""),3.0)</f>
        <v>3</v>
      </c>
      <c r="DR93" s="175">
        <f>IFERROR(__xludf.DUMMYFUNCTION("""COMPUTED_VALUE"""),300.0)</f>
        <v>300</v>
      </c>
      <c r="DS93" s="174"/>
      <c r="DT93" s="175"/>
      <c r="DU93" s="174"/>
      <c r="DV93" s="175"/>
      <c r="DW93" s="174"/>
      <c r="DX93" s="175"/>
      <c r="DY93" s="239"/>
      <c r="DZ93" s="159" t="str">
        <f t="shared" si="30"/>
        <v>Lucie Vorlíčková</v>
      </c>
      <c r="EA93" s="202">
        <f>IFERROR(__xludf.DUMMYFUNCTION("""COMPUTED_VALUE"""),5.5)</f>
        <v>5.5</v>
      </c>
      <c r="EB93" s="203">
        <f>IFERROR(__xludf.DUMMYFUNCTION("""COMPUTED_VALUE"""),550.0)</f>
        <v>550</v>
      </c>
      <c r="EC93" s="202"/>
      <c r="ED93" s="203"/>
      <c r="EE93" s="202">
        <f>IFERROR(__xludf.DUMMYFUNCTION("""COMPUTED_VALUE"""),8.0)</f>
        <v>8</v>
      </c>
      <c r="EF93" s="203">
        <f>IFERROR(__xludf.DUMMYFUNCTION("""COMPUTED_VALUE"""),800.0)</f>
        <v>800</v>
      </c>
      <c r="EG93" s="202"/>
      <c r="EH93" s="203"/>
      <c r="EI93" s="202">
        <f>IFERROR(__xludf.DUMMYFUNCTION("""COMPUTED_VALUE"""),5.0)</f>
        <v>5</v>
      </c>
      <c r="EJ93" s="203">
        <f>IFERROR(__xludf.DUMMYFUNCTION("""COMPUTED_VALUE"""),500.0)</f>
        <v>500</v>
      </c>
      <c r="EK93" s="202"/>
      <c r="EL93" s="203"/>
      <c r="EM93" s="202"/>
      <c r="EN93" s="203"/>
      <c r="EO93" s="202">
        <f>IFERROR(__xludf.DUMMYFUNCTION("""COMPUTED_VALUE"""),7.0)</f>
        <v>7</v>
      </c>
      <c r="EP93" s="203">
        <f>IFERROR(__xludf.DUMMYFUNCTION("""COMPUTED_VALUE"""),700.0)</f>
        <v>700</v>
      </c>
      <c r="EQ93" s="202"/>
      <c r="ER93" s="203"/>
      <c r="ES93" s="202">
        <f>IFERROR(__xludf.DUMMYFUNCTION("""COMPUTED_VALUE"""),7.0)</f>
        <v>7</v>
      </c>
      <c r="ET93" s="203">
        <f>IFERROR(__xludf.DUMMYFUNCTION("""COMPUTED_VALUE"""),700.0)</f>
        <v>700</v>
      </c>
      <c r="EU93" s="202">
        <f>IFERROR(__xludf.DUMMYFUNCTION("""COMPUTED_VALUE"""),9.0)</f>
        <v>9</v>
      </c>
      <c r="EV93" s="203">
        <f>IFERROR(__xludf.DUMMYFUNCTION("""COMPUTED_VALUE"""),900.0)</f>
        <v>900</v>
      </c>
      <c r="EW93" s="202"/>
      <c r="EX93" s="203"/>
      <c r="EY93" s="202"/>
      <c r="EZ93" s="203"/>
      <c r="FA93" s="202"/>
      <c r="FB93" s="203"/>
      <c r="FC93" s="202"/>
      <c r="FD93" s="203"/>
      <c r="FE93" s="202"/>
      <c r="FF93" s="203"/>
      <c r="FG93" s="202"/>
      <c r="FH93" s="203"/>
      <c r="FI93" s="202"/>
      <c r="FJ93" s="203"/>
      <c r="FK93" s="202"/>
      <c r="FL93" s="203"/>
      <c r="FM93" s="202"/>
      <c r="FN93" s="203"/>
      <c r="FO93" s="202"/>
      <c r="FP93" s="203"/>
      <c r="FQ93" s="202"/>
      <c r="FR93" s="203"/>
      <c r="FS93" s="202"/>
      <c r="FT93" s="203"/>
      <c r="FU93" s="202"/>
      <c r="FV93" s="203"/>
      <c r="FW93" s="202"/>
      <c r="FX93" s="203"/>
      <c r="FY93" s="202"/>
      <c r="FZ93" s="203"/>
      <c r="GA93" s="202"/>
      <c r="GB93" s="203"/>
      <c r="GC93" s="202">
        <f>IFERROR(__xludf.DUMMYFUNCTION("""COMPUTED_VALUE"""),2.0)</f>
        <v>2</v>
      </c>
      <c r="GD93" s="203">
        <f>IFERROR(__xludf.DUMMYFUNCTION("""COMPUTED_VALUE"""),200.0)</f>
        <v>200</v>
      </c>
      <c r="GE93" s="202"/>
      <c r="GF93" s="203"/>
      <c r="GG93" s="202"/>
      <c r="GH93" s="203"/>
      <c r="GI93" s="202"/>
      <c r="GJ93" s="203"/>
      <c r="GK93" s="239"/>
      <c r="GL93" s="159" t="str">
        <f t="shared" si="31"/>
        <v>Lucie Vorlíčková</v>
      </c>
      <c r="GM93" s="202"/>
      <c r="GN93" s="203"/>
      <c r="GO93" s="202"/>
      <c r="GP93" s="203"/>
      <c r="GQ93" s="202"/>
      <c r="GR93" s="203"/>
      <c r="GS93" s="202"/>
      <c r="GT93" s="203"/>
      <c r="GU93" s="202"/>
      <c r="GV93" s="203"/>
      <c r="GW93" s="202"/>
      <c r="GX93" s="203"/>
      <c r="GY93" s="202"/>
      <c r="GZ93" s="203"/>
      <c r="HA93" s="202"/>
      <c r="HB93" s="203"/>
      <c r="HC93" s="202"/>
      <c r="HD93" s="203"/>
      <c r="HE93" s="202"/>
      <c r="HF93" s="203"/>
      <c r="HG93" s="202"/>
      <c r="HH93" s="203"/>
      <c r="HI93" s="202"/>
      <c r="HJ93" s="203"/>
      <c r="HK93" s="202"/>
      <c r="HL93" s="203"/>
      <c r="HM93" s="202"/>
      <c r="HN93" s="203"/>
      <c r="HO93" s="202"/>
      <c r="HP93" s="203"/>
      <c r="HQ93" s="202"/>
      <c r="HR93" s="203"/>
      <c r="HS93" s="202"/>
      <c r="HT93" s="203"/>
      <c r="HU93" s="202"/>
      <c r="HV93" s="203"/>
      <c r="HW93" s="202"/>
      <c r="HX93" s="203"/>
      <c r="HY93" s="202"/>
      <c r="HZ93" s="203"/>
      <c r="IA93" s="202"/>
      <c r="IB93" s="203"/>
      <c r="IC93" s="202"/>
      <c r="ID93" s="203"/>
      <c r="IE93" s="202"/>
      <c r="IF93" s="203"/>
      <c r="IG93" s="202"/>
      <c r="IH93" s="203"/>
      <c r="II93" s="202"/>
      <c r="IJ93" s="203"/>
      <c r="IK93" s="202"/>
      <c r="IL93" s="203"/>
      <c r="IM93" s="202"/>
      <c r="IN93" s="203"/>
      <c r="IO93" s="202"/>
      <c r="IP93" s="203"/>
      <c r="IQ93" s="202"/>
      <c r="IR93" s="203"/>
      <c r="IS93" s="202"/>
      <c r="IT93" s="203"/>
      <c r="IU93" s="202"/>
      <c r="IV93" s="203"/>
    </row>
    <row r="94">
      <c r="A94" s="225">
        <f>IFERROR(__xludf.DUMMYFUNCTION("""COMPUTED_VALUE"""),100.0)</f>
        <v>100</v>
      </c>
      <c r="B94" s="159" t="str">
        <f t="shared" si="28"/>
        <v>Damián Bradáč</v>
      </c>
      <c r="C94" s="173">
        <f t="shared" ref="C94:BL94" si="85">BO94+EA94+GM94</f>
        <v>0</v>
      </c>
      <c r="D94" s="173">
        <f t="shared" si="85"/>
        <v>0</v>
      </c>
      <c r="E94" s="173">
        <f t="shared" si="85"/>
        <v>0</v>
      </c>
      <c r="F94" s="173">
        <f t="shared" si="85"/>
        <v>0</v>
      </c>
      <c r="G94" s="173">
        <f t="shared" si="85"/>
        <v>0</v>
      </c>
      <c r="H94" s="173">
        <f t="shared" si="85"/>
        <v>0</v>
      </c>
      <c r="I94" s="173">
        <f t="shared" si="85"/>
        <v>0</v>
      </c>
      <c r="J94" s="173">
        <f t="shared" si="85"/>
        <v>0</v>
      </c>
      <c r="K94" s="173">
        <f t="shared" si="85"/>
        <v>0</v>
      </c>
      <c r="L94" s="173">
        <f t="shared" si="85"/>
        <v>0</v>
      </c>
      <c r="M94" s="173">
        <f t="shared" si="85"/>
        <v>0</v>
      </c>
      <c r="N94" s="173">
        <f t="shared" si="85"/>
        <v>0</v>
      </c>
      <c r="O94" s="173">
        <f t="shared" si="85"/>
        <v>0</v>
      </c>
      <c r="P94" s="173">
        <f t="shared" si="85"/>
        <v>0</v>
      </c>
      <c r="Q94" s="173">
        <f t="shared" si="85"/>
        <v>0</v>
      </c>
      <c r="R94" s="173">
        <f t="shared" si="85"/>
        <v>0</v>
      </c>
      <c r="S94" s="173">
        <f t="shared" si="85"/>
        <v>0</v>
      </c>
      <c r="T94" s="173">
        <f t="shared" si="85"/>
        <v>0</v>
      </c>
      <c r="U94" s="173">
        <f t="shared" si="85"/>
        <v>0</v>
      </c>
      <c r="V94" s="173">
        <f t="shared" si="85"/>
        <v>0</v>
      </c>
      <c r="W94" s="173">
        <f t="shared" si="85"/>
        <v>0</v>
      </c>
      <c r="X94" s="173">
        <f t="shared" si="85"/>
        <v>0</v>
      </c>
      <c r="Y94" s="173">
        <f t="shared" si="85"/>
        <v>0</v>
      </c>
      <c r="Z94" s="173">
        <f t="shared" si="85"/>
        <v>0</v>
      </c>
      <c r="AA94" s="173">
        <f t="shared" si="85"/>
        <v>0</v>
      </c>
      <c r="AB94" s="173">
        <f t="shared" si="85"/>
        <v>0</v>
      </c>
      <c r="AC94" s="173">
        <f t="shared" si="85"/>
        <v>0</v>
      </c>
      <c r="AD94" s="173">
        <f t="shared" si="85"/>
        <v>0</v>
      </c>
      <c r="AE94" s="173">
        <f t="shared" si="85"/>
        <v>0</v>
      </c>
      <c r="AF94" s="173">
        <f t="shared" si="85"/>
        <v>0</v>
      </c>
      <c r="AG94" s="173">
        <f t="shared" si="85"/>
        <v>0</v>
      </c>
      <c r="AH94" s="173">
        <f t="shared" si="85"/>
        <v>0</v>
      </c>
      <c r="AI94" s="173">
        <f t="shared" si="85"/>
        <v>0</v>
      </c>
      <c r="AJ94" s="173">
        <f t="shared" si="85"/>
        <v>0</v>
      </c>
      <c r="AK94" s="173">
        <f t="shared" si="85"/>
        <v>0</v>
      </c>
      <c r="AL94" s="173">
        <f t="shared" si="85"/>
        <v>0</v>
      </c>
      <c r="AM94" s="173">
        <f t="shared" si="85"/>
        <v>0</v>
      </c>
      <c r="AN94" s="173">
        <f t="shared" si="85"/>
        <v>0</v>
      </c>
      <c r="AO94" s="173">
        <f t="shared" si="85"/>
        <v>0</v>
      </c>
      <c r="AP94" s="173">
        <f t="shared" si="85"/>
        <v>0</v>
      </c>
      <c r="AQ94" s="173">
        <f t="shared" si="85"/>
        <v>0</v>
      </c>
      <c r="AR94" s="173">
        <f t="shared" si="85"/>
        <v>0</v>
      </c>
      <c r="AS94" s="173">
        <f t="shared" si="85"/>
        <v>0</v>
      </c>
      <c r="AT94" s="173">
        <f t="shared" si="85"/>
        <v>0</v>
      </c>
      <c r="AU94" s="173">
        <f t="shared" si="85"/>
        <v>0</v>
      </c>
      <c r="AV94" s="173">
        <f t="shared" si="85"/>
        <v>0</v>
      </c>
      <c r="AW94" s="173">
        <f t="shared" si="85"/>
        <v>0</v>
      </c>
      <c r="AX94" s="173">
        <f t="shared" si="85"/>
        <v>0</v>
      </c>
      <c r="AY94" s="173">
        <f t="shared" si="85"/>
        <v>0</v>
      </c>
      <c r="AZ94" s="173">
        <f t="shared" si="85"/>
        <v>0</v>
      </c>
      <c r="BA94" s="173">
        <f t="shared" si="85"/>
        <v>0</v>
      </c>
      <c r="BB94" s="173">
        <f t="shared" si="85"/>
        <v>0</v>
      </c>
      <c r="BC94" s="173">
        <f t="shared" si="85"/>
        <v>0</v>
      </c>
      <c r="BD94" s="173">
        <f t="shared" si="85"/>
        <v>0</v>
      </c>
      <c r="BE94" s="173">
        <f t="shared" si="85"/>
        <v>0</v>
      </c>
      <c r="BF94" s="173">
        <f t="shared" si="85"/>
        <v>0</v>
      </c>
      <c r="BG94" s="173">
        <f t="shared" si="85"/>
        <v>0</v>
      </c>
      <c r="BH94" s="173">
        <f t="shared" si="85"/>
        <v>0</v>
      </c>
      <c r="BI94" s="173">
        <f t="shared" si="85"/>
        <v>0</v>
      </c>
      <c r="BJ94" s="173">
        <f t="shared" si="85"/>
        <v>0</v>
      </c>
      <c r="BK94" s="173">
        <f t="shared" si="85"/>
        <v>0</v>
      </c>
      <c r="BL94" s="173">
        <f t="shared" si="85"/>
        <v>0</v>
      </c>
      <c r="BM94" s="151"/>
      <c r="BN94" s="239" t="str">
        <f>IFERROR(__xludf.DUMMYFUNCTION("""COMPUTED_VALUE"""),"Damián Bradáč")</f>
        <v>Damián Bradáč</v>
      </c>
      <c r="BO94" s="174"/>
      <c r="BP94" s="175"/>
      <c r="BQ94" s="174"/>
      <c r="BR94" s="175"/>
      <c r="BS94" s="174"/>
      <c r="BT94" s="175"/>
      <c r="BU94" s="174"/>
      <c r="BV94" s="175"/>
      <c r="BW94" s="174"/>
      <c r="BX94" s="175"/>
      <c r="BY94" s="174"/>
      <c r="BZ94" s="175"/>
      <c r="CA94" s="174"/>
      <c r="CB94" s="175"/>
      <c r="CC94" s="174"/>
      <c r="CD94" s="175"/>
      <c r="CE94" s="174"/>
      <c r="CF94" s="175"/>
      <c r="CG94" s="174"/>
      <c r="CH94" s="175"/>
      <c r="CI94" s="174"/>
      <c r="CJ94" s="175"/>
      <c r="CK94" s="174"/>
      <c r="CL94" s="175"/>
      <c r="CM94" s="174"/>
      <c r="CN94" s="175"/>
      <c r="CO94" s="174"/>
      <c r="CP94" s="175"/>
      <c r="CQ94" s="174"/>
      <c r="CR94" s="175"/>
      <c r="CS94" s="174"/>
      <c r="CT94" s="175"/>
      <c r="CU94" s="174"/>
      <c r="CV94" s="175"/>
      <c r="CW94" s="174"/>
      <c r="CX94" s="175"/>
      <c r="CY94" s="174"/>
      <c r="CZ94" s="175"/>
      <c r="DA94" s="174"/>
      <c r="DB94" s="175"/>
      <c r="DC94" s="174"/>
      <c r="DD94" s="175"/>
      <c r="DE94" s="174"/>
      <c r="DF94" s="175"/>
      <c r="DG94" s="174"/>
      <c r="DH94" s="175"/>
      <c r="DI94" s="174"/>
      <c r="DJ94" s="175"/>
      <c r="DK94" s="174"/>
      <c r="DL94" s="175"/>
      <c r="DM94" s="174"/>
      <c r="DN94" s="175"/>
      <c r="DO94" s="174"/>
      <c r="DP94" s="175"/>
      <c r="DQ94" s="174"/>
      <c r="DR94" s="175"/>
      <c r="DS94" s="174"/>
      <c r="DT94" s="175"/>
      <c r="DU94" s="174"/>
      <c r="DV94" s="175"/>
      <c r="DW94" s="174"/>
      <c r="DX94" s="175"/>
      <c r="DY94" s="239"/>
      <c r="DZ94" s="159" t="str">
        <f t="shared" si="30"/>
        <v>Damián Bradáč</v>
      </c>
      <c r="EA94" s="202"/>
      <c r="EB94" s="203"/>
      <c r="EC94" s="202"/>
      <c r="ED94" s="203"/>
      <c r="EE94" s="202"/>
      <c r="EF94" s="203"/>
      <c r="EG94" s="202"/>
      <c r="EH94" s="203"/>
      <c r="EI94" s="202"/>
      <c r="EJ94" s="203"/>
      <c r="EK94" s="202"/>
      <c r="EL94" s="203"/>
      <c r="EM94" s="202"/>
      <c r="EN94" s="203"/>
      <c r="EO94" s="202"/>
      <c r="EP94" s="203"/>
      <c r="EQ94" s="202"/>
      <c r="ER94" s="203"/>
      <c r="ES94" s="202"/>
      <c r="ET94" s="203"/>
      <c r="EU94" s="202"/>
      <c r="EV94" s="203"/>
      <c r="EW94" s="202"/>
      <c r="EX94" s="203"/>
      <c r="EY94" s="202"/>
      <c r="EZ94" s="203"/>
      <c r="FA94" s="202"/>
      <c r="FB94" s="203"/>
      <c r="FC94" s="202"/>
      <c r="FD94" s="203"/>
      <c r="FE94" s="202"/>
      <c r="FF94" s="203"/>
      <c r="FG94" s="202"/>
      <c r="FH94" s="203"/>
      <c r="FI94" s="202"/>
      <c r="FJ94" s="203"/>
      <c r="FK94" s="202"/>
      <c r="FL94" s="203"/>
      <c r="FM94" s="202"/>
      <c r="FN94" s="203"/>
      <c r="FO94" s="202"/>
      <c r="FP94" s="203"/>
      <c r="FQ94" s="202"/>
      <c r="FR94" s="203"/>
      <c r="FS94" s="202"/>
      <c r="FT94" s="203"/>
      <c r="FU94" s="202"/>
      <c r="FV94" s="203"/>
      <c r="FW94" s="202"/>
      <c r="FX94" s="203"/>
      <c r="FY94" s="202"/>
      <c r="FZ94" s="203"/>
      <c r="GA94" s="202"/>
      <c r="GB94" s="203"/>
      <c r="GC94" s="202"/>
      <c r="GD94" s="203"/>
      <c r="GE94" s="202"/>
      <c r="GF94" s="203"/>
      <c r="GG94" s="202"/>
      <c r="GH94" s="203"/>
      <c r="GI94" s="202"/>
      <c r="GJ94" s="203"/>
      <c r="GK94" s="239"/>
      <c r="GL94" s="159" t="str">
        <f t="shared" si="31"/>
        <v>Damián Bradáč</v>
      </c>
      <c r="GM94" s="202"/>
      <c r="GN94" s="203"/>
      <c r="GO94" s="202"/>
      <c r="GP94" s="203"/>
      <c r="GQ94" s="202"/>
      <c r="GR94" s="203"/>
      <c r="GS94" s="202"/>
      <c r="GT94" s="203"/>
      <c r="GU94" s="202"/>
      <c r="GV94" s="203"/>
      <c r="GW94" s="202"/>
      <c r="GX94" s="203"/>
      <c r="GY94" s="202"/>
      <c r="GZ94" s="203"/>
      <c r="HA94" s="202"/>
      <c r="HB94" s="203"/>
      <c r="HC94" s="202"/>
      <c r="HD94" s="203"/>
      <c r="HE94" s="202"/>
      <c r="HF94" s="203"/>
      <c r="HG94" s="202"/>
      <c r="HH94" s="203"/>
      <c r="HI94" s="202"/>
      <c r="HJ94" s="203"/>
      <c r="HK94" s="202"/>
      <c r="HL94" s="203"/>
      <c r="HM94" s="202"/>
      <c r="HN94" s="203"/>
      <c r="HO94" s="202"/>
      <c r="HP94" s="203"/>
      <c r="HQ94" s="202"/>
      <c r="HR94" s="203"/>
      <c r="HS94" s="202"/>
      <c r="HT94" s="203"/>
      <c r="HU94" s="202"/>
      <c r="HV94" s="203"/>
      <c r="HW94" s="202"/>
      <c r="HX94" s="203"/>
      <c r="HY94" s="202"/>
      <c r="HZ94" s="203"/>
      <c r="IA94" s="202"/>
      <c r="IB94" s="203"/>
      <c r="IC94" s="202"/>
      <c r="ID94" s="203"/>
      <c r="IE94" s="202"/>
      <c r="IF94" s="203"/>
      <c r="IG94" s="202"/>
      <c r="IH94" s="203"/>
      <c r="II94" s="202"/>
      <c r="IJ94" s="203"/>
      <c r="IK94" s="202"/>
      <c r="IL94" s="203"/>
      <c r="IM94" s="202"/>
      <c r="IN94" s="203"/>
      <c r="IO94" s="202"/>
      <c r="IP94" s="203"/>
      <c r="IQ94" s="202"/>
      <c r="IR94" s="203"/>
      <c r="IS94" s="202"/>
      <c r="IT94" s="203"/>
      <c r="IU94" s="202"/>
      <c r="IV94" s="203"/>
    </row>
    <row r="95">
      <c r="A95" s="225">
        <f>IFERROR(__xludf.DUMMYFUNCTION("""COMPUTED_VALUE"""),100.0)</f>
        <v>100</v>
      </c>
      <c r="B95" s="159" t="str">
        <f t="shared" si="28"/>
        <v>Tomáš Veselý</v>
      </c>
      <c r="C95" s="173">
        <f t="shared" ref="C95:BL95" si="86">BO95+EA95+GM95</f>
        <v>0</v>
      </c>
      <c r="D95" s="173">
        <f t="shared" si="86"/>
        <v>0</v>
      </c>
      <c r="E95" s="173">
        <f t="shared" si="86"/>
        <v>0</v>
      </c>
      <c r="F95" s="173">
        <f t="shared" si="86"/>
        <v>0</v>
      </c>
      <c r="G95" s="173">
        <f t="shared" si="86"/>
        <v>0</v>
      </c>
      <c r="H95" s="173">
        <f t="shared" si="86"/>
        <v>0</v>
      </c>
      <c r="I95" s="173">
        <f t="shared" si="86"/>
        <v>0</v>
      </c>
      <c r="J95" s="173">
        <f t="shared" si="86"/>
        <v>0</v>
      </c>
      <c r="K95" s="173">
        <f t="shared" si="86"/>
        <v>0</v>
      </c>
      <c r="L95" s="173">
        <f t="shared" si="86"/>
        <v>0</v>
      </c>
      <c r="M95" s="173">
        <f t="shared" si="86"/>
        <v>0</v>
      </c>
      <c r="N95" s="173">
        <f t="shared" si="86"/>
        <v>0</v>
      </c>
      <c r="O95" s="173">
        <f t="shared" si="86"/>
        <v>0</v>
      </c>
      <c r="P95" s="173">
        <f t="shared" si="86"/>
        <v>0</v>
      </c>
      <c r="Q95" s="173">
        <f t="shared" si="86"/>
        <v>0</v>
      </c>
      <c r="R95" s="173">
        <f t="shared" si="86"/>
        <v>0</v>
      </c>
      <c r="S95" s="173">
        <f t="shared" si="86"/>
        <v>0</v>
      </c>
      <c r="T95" s="173">
        <f t="shared" si="86"/>
        <v>0</v>
      </c>
      <c r="U95" s="173">
        <f t="shared" si="86"/>
        <v>0</v>
      </c>
      <c r="V95" s="173">
        <f t="shared" si="86"/>
        <v>0</v>
      </c>
      <c r="W95" s="173">
        <f t="shared" si="86"/>
        <v>0</v>
      </c>
      <c r="X95" s="173">
        <f t="shared" si="86"/>
        <v>0</v>
      </c>
      <c r="Y95" s="173">
        <f t="shared" si="86"/>
        <v>0</v>
      </c>
      <c r="Z95" s="173">
        <f t="shared" si="86"/>
        <v>0</v>
      </c>
      <c r="AA95" s="173">
        <f t="shared" si="86"/>
        <v>0</v>
      </c>
      <c r="AB95" s="173">
        <f t="shared" si="86"/>
        <v>0</v>
      </c>
      <c r="AC95" s="173">
        <f t="shared" si="86"/>
        <v>0</v>
      </c>
      <c r="AD95" s="173">
        <f t="shared" si="86"/>
        <v>0</v>
      </c>
      <c r="AE95" s="173">
        <f t="shared" si="86"/>
        <v>0</v>
      </c>
      <c r="AF95" s="173">
        <f t="shared" si="86"/>
        <v>0</v>
      </c>
      <c r="AG95" s="173">
        <f t="shared" si="86"/>
        <v>0</v>
      </c>
      <c r="AH95" s="173">
        <f t="shared" si="86"/>
        <v>0</v>
      </c>
      <c r="AI95" s="173">
        <f t="shared" si="86"/>
        <v>0</v>
      </c>
      <c r="AJ95" s="173">
        <f t="shared" si="86"/>
        <v>0</v>
      </c>
      <c r="AK95" s="173">
        <f t="shared" si="86"/>
        <v>0</v>
      </c>
      <c r="AL95" s="173">
        <f t="shared" si="86"/>
        <v>0</v>
      </c>
      <c r="AM95" s="173">
        <f t="shared" si="86"/>
        <v>0</v>
      </c>
      <c r="AN95" s="173">
        <f t="shared" si="86"/>
        <v>0</v>
      </c>
      <c r="AO95" s="173">
        <f t="shared" si="86"/>
        <v>0</v>
      </c>
      <c r="AP95" s="173">
        <f t="shared" si="86"/>
        <v>0</v>
      </c>
      <c r="AQ95" s="173">
        <f t="shared" si="86"/>
        <v>0</v>
      </c>
      <c r="AR95" s="173">
        <f t="shared" si="86"/>
        <v>0</v>
      </c>
      <c r="AS95" s="173">
        <f t="shared" si="86"/>
        <v>0</v>
      </c>
      <c r="AT95" s="173">
        <f t="shared" si="86"/>
        <v>0</v>
      </c>
      <c r="AU95" s="173">
        <f t="shared" si="86"/>
        <v>0</v>
      </c>
      <c r="AV95" s="173">
        <f t="shared" si="86"/>
        <v>0</v>
      </c>
      <c r="AW95" s="173">
        <f t="shared" si="86"/>
        <v>0</v>
      </c>
      <c r="AX95" s="173">
        <f t="shared" si="86"/>
        <v>0</v>
      </c>
      <c r="AY95" s="173">
        <f t="shared" si="86"/>
        <v>0</v>
      </c>
      <c r="AZ95" s="173">
        <f t="shared" si="86"/>
        <v>0</v>
      </c>
      <c r="BA95" s="173">
        <f t="shared" si="86"/>
        <v>0</v>
      </c>
      <c r="BB95" s="173">
        <f t="shared" si="86"/>
        <v>0</v>
      </c>
      <c r="BC95" s="173">
        <f t="shared" si="86"/>
        <v>0</v>
      </c>
      <c r="BD95" s="173">
        <f t="shared" si="86"/>
        <v>0</v>
      </c>
      <c r="BE95" s="173">
        <f t="shared" si="86"/>
        <v>0</v>
      </c>
      <c r="BF95" s="173">
        <f t="shared" si="86"/>
        <v>0</v>
      </c>
      <c r="BG95" s="173">
        <f t="shared" si="86"/>
        <v>0</v>
      </c>
      <c r="BH95" s="173">
        <f t="shared" si="86"/>
        <v>0</v>
      </c>
      <c r="BI95" s="173">
        <f t="shared" si="86"/>
        <v>0</v>
      </c>
      <c r="BJ95" s="173">
        <f t="shared" si="86"/>
        <v>0</v>
      </c>
      <c r="BK95" s="173">
        <f t="shared" si="86"/>
        <v>0</v>
      </c>
      <c r="BL95" s="173">
        <f t="shared" si="86"/>
        <v>0</v>
      </c>
      <c r="BM95" s="151"/>
      <c r="BN95" s="239" t="str">
        <f>IFERROR(__xludf.DUMMYFUNCTION("""COMPUTED_VALUE"""),"Tomáš Veselý")</f>
        <v>Tomáš Veselý</v>
      </c>
      <c r="BO95" s="174"/>
      <c r="BP95" s="175"/>
      <c r="BQ95" s="174"/>
      <c r="BR95" s="175"/>
      <c r="BS95" s="174"/>
      <c r="BT95" s="175"/>
      <c r="BU95" s="174"/>
      <c r="BV95" s="175"/>
      <c r="BW95" s="174"/>
      <c r="BX95" s="175"/>
      <c r="BY95" s="174"/>
      <c r="BZ95" s="175"/>
      <c r="CA95" s="174"/>
      <c r="CB95" s="175"/>
      <c r="CC95" s="174"/>
      <c r="CD95" s="175"/>
      <c r="CE95" s="174"/>
      <c r="CF95" s="175"/>
      <c r="CG95" s="174"/>
      <c r="CH95" s="175"/>
      <c r="CI95" s="174"/>
      <c r="CJ95" s="175"/>
      <c r="CK95" s="174"/>
      <c r="CL95" s="175"/>
      <c r="CM95" s="174"/>
      <c r="CN95" s="175"/>
      <c r="CO95" s="174"/>
      <c r="CP95" s="175"/>
      <c r="CQ95" s="174"/>
      <c r="CR95" s="175"/>
      <c r="CS95" s="174"/>
      <c r="CT95" s="175"/>
      <c r="CU95" s="174"/>
      <c r="CV95" s="175"/>
      <c r="CW95" s="174"/>
      <c r="CX95" s="175"/>
      <c r="CY95" s="174"/>
      <c r="CZ95" s="175"/>
      <c r="DA95" s="174"/>
      <c r="DB95" s="175"/>
      <c r="DC95" s="174"/>
      <c r="DD95" s="175"/>
      <c r="DE95" s="174"/>
      <c r="DF95" s="175"/>
      <c r="DG95" s="174"/>
      <c r="DH95" s="175"/>
      <c r="DI95" s="174"/>
      <c r="DJ95" s="175"/>
      <c r="DK95" s="174"/>
      <c r="DL95" s="175"/>
      <c r="DM95" s="174"/>
      <c r="DN95" s="175"/>
      <c r="DO95" s="174"/>
      <c r="DP95" s="175"/>
      <c r="DQ95" s="174"/>
      <c r="DR95" s="175"/>
      <c r="DS95" s="174"/>
      <c r="DT95" s="175"/>
      <c r="DU95" s="174"/>
      <c r="DV95" s="175"/>
      <c r="DW95" s="174"/>
      <c r="DX95" s="175"/>
      <c r="DY95" s="239"/>
      <c r="DZ95" s="159" t="str">
        <f t="shared" si="30"/>
        <v>Tomáš Veselý</v>
      </c>
      <c r="EA95" s="202"/>
      <c r="EB95" s="203"/>
      <c r="EC95" s="202"/>
      <c r="ED95" s="203"/>
      <c r="EE95" s="202"/>
      <c r="EF95" s="203"/>
      <c r="EG95" s="202"/>
      <c r="EH95" s="203"/>
      <c r="EI95" s="202"/>
      <c r="EJ95" s="203"/>
      <c r="EK95" s="202"/>
      <c r="EL95" s="203"/>
      <c r="EM95" s="202"/>
      <c r="EN95" s="203"/>
      <c r="EO95" s="202"/>
      <c r="EP95" s="203"/>
      <c r="EQ95" s="202"/>
      <c r="ER95" s="203"/>
      <c r="ES95" s="202"/>
      <c r="ET95" s="203"/>
      <c r="EU95" s="202"/>
      <c r="EV95" s="203"/>
      <c r="EW95" s="202"/>
      <c r="EX95" s="203"/>
      <c r="EY95" s="202"/>
      <c r="EZ95" s="203"/>
      <c r="FA95" s="202"/>
      <c r="FB95" s="203"/>
      <c r="FC95" s="202"/>
      <c r="FD95" s="203"/>
      <c r="FE95" s="202"/>
      <c r="FF95" s="203"/>
      <c r="FG95" s="202"/>
      <c r="FH95" s="203"/>
      <c r="FI95" s="202"/>
      <c r="FJ95" s="203"/>
      <c r="FK95" s="202"/>
      <c r="FL95" s="203"/>
      <c r="FM95" s="202"/>
      <c r="FN95" s="203"/>
      <c r="FO95" s="202"/>
      <c r="FP95" s="203"/>
      <c r="FQ95" s="202"/>
      <c r="FR95" s="203"/>
      <c r="FS95" s="202"/>
      <c r="FT95" s="203"/>
      <c r="FU95" s="202"/>
      <c r="FV95" s="203"/>
      <c r="FW95" s="202"/>
      <c r="FX95" s="203"/>
      <c r="FY95" s="202"/>
      <c r="FZ95" s="203"/>
      <c r="GA95" s="202"/>
      <c r="GB95" s="203"/>
      <c r="GC95" s="202"/>
      <c r="GD95" s="203"/>
      <c r="GE95" s="202"/>
      <c r="GF95" s="203"/>
      <c r="GG95" s="202"/>
      <c r="GH95" s="203"/>
      <c r="GI95" s="202"/>
      <c r="GJ95" s="203"/>
      <c r="GK95" s="239"/>
      <c r="GL95" s="159" t="str">
        <f t="shared" si="31"/>
        <v>Tomáš Veselý</v>
      </c>
      <c r="GM95" s="202"/>
      <c r="GN95" s="203"/>
      <c r="GO95" s="202"/>
      <c r="GP95" s="203"/>
      <c r="GQ95" s="202"/>
      <c r="GR95" s="203"/>
      <c r="GS95" s="202"/>
      <c r="GT95" s="203"/>
      <c r="GU95" s="202"/>
      <c r="GV95" s="203"/>
      <c r="GW95" s="202"/>
      <c r="GX95" s="203"/>
      <c r="GY95" s="202"/>
      <c r="GZ95" s="203"/>
      <c r="HA95" s="202"/>
      <c r="HB95" s="203"/>
      <c r="HC95" s="202"/>
      <c r="HD95" s="203"/>
      <c r="HE95" s="202"/>
      <c r="HF95" s="203"/>
      <c r="HG95" s="202"/>
      <c r="HH95" s="203"/>
      <c r="HI95" s="202"/>
      <c r="HJ95" s="203"/>
      <c r="HK95" s="202"/>
      <c r="HL95" s="203"/>
      <c r="HM95" s="202"/>
      <c r="HN95" s="203"/>
      <c r="HO95" s="202"/>
      <c r="HP95" s="203"/>
      <c r="HQ95" s="202"/>
      <c r="HR95" s="203"/>
      <c r="HS95" s="202"/>
      <c r="HT95" s="203"/>
      <c r="HU95" s="202"/>
      <c r="HV95" s="203"/>
      <c r="HW95" s="202"/>
      <c r="HX95" s="203"/>
      <c r="HY95" s="202"/>
      <c r="HZ95" s="203"/>
      <c r="IA95" s="202"/>
      <c r="IB95" s="203"/>
      <c r="IC95" s="202"/>
      <c r="ID95" s="203"/>
      <c r="IE95" s="202"/>
      <c r="IF95" s="203"/>
      <c r="IG95" s="202"/>
      <c r="IH95" s="203"/>
      <c r="II95" s="202"/>
      <c r="IJ95" s="203"/>
      <c r="IK95" s="202"/>
      <c r="IL95" s="203"/>
      <c r="IM95" s="202"/>
      <c r="IN95" s="203"/>
      <c r="IO95" s="202"/>
      <c r="IP95" s="203"/>
      <c r="IQ95" s="202"/>
      <c r="IR95" s="203"/>
      <c r="IS95" s="202"/>
      <c r="IT95" s="203"/>
      <c r="IU95" s="202"/>
      <c r="IV95" s="203"/>
    </row>
    <row r="96">
      <c r="A96" s="225">
        <f>IFERROR(__xludf.DUMMYFUNCTION("""COMPUTED_VALUE"""),100.0)</f>
        <v>100</v>
      </c>
      <c r="B96" s="159" t="str">
        <f t="shared" si="28"/>
        <v>Jakub Janout</v>
      </c>
      <c r="C96" s="173">
        <f t="shared" ref="C96:BL96" si="87">BO96+EA96+GM96</f>
        <v>0</v>
      </c>
      <c r="D96" s="173">
        <f t="shared" si="87"/>
        <v>0</v>
      </c>
      <c r="E96" s="173">
        <f t="shared" si="87"/>
        <v>0</v>
      </c>
      <c r="F96" s="173">
        <f t="shared" si="87"/>
        <v>0</v>
      </c>
      <c r="G96" s="173">
        <f t="shared" si="87"/>
        <v>0</v>
      </c>
      <c r="H96" s="173">
        <f t="shared" si="87"/>
        <v>0</v>
      </c>
      <c r="I96" s="173">
        <f t="shared" si="87"/>
        <v>0</v>
      </c>
      <c r="J96" s="173">
        <f t="shared" si="87"/>
        <v>0</v>
      </c>
      <c r="K96" s="173">
        <f t="shared" si="87"/>
        <v>0</v>
      </c>
      <c r="L96" s="173">
        <f t="shared" si="87"/>
        <v>0</v>
      </c>
      <c r="M96" s="173">
        <f t="shared" si="87"/>
        <v>0</v>
      </c>
      <c r="N96" s="173">
        <f t="shared" si="87"/>
        <v>0</v>
      </c>
      <c r="O96" s="173">
        <f t="shared" si="87"/>
        <v>0</v>
      </c>
      <c r="P96" s="173">
        <f t="shared" si="87"/>
        <v>0</v>
      </c>
      <c r="Q96" s="173">
        <f t="shared" si="87"/>
        <v>0</v>
      </c>
      <c r="R96" s="173">
        <f t="shared" si="87"/>
        <v>0</v>
      </c>
      <c r="S96" s="173">
        <f t="shared" si="87"/>
        <v>0</v>
      </c>
      <c r="T96" s="173">
        <f t="shared" si="87"/>
        <v>0</v>
      </c>
      <c r="U96" s="173">
        <f t="shared" si="87"/>
        <v>0</v>
      </c>
      <c r="V96" s="173">
        <f t="shared" si="87"/>
        <v>0</v>
      </c>
      <c r="W96" s="173">
        <f t="shared" si="87"/>
        <v>0</v>
      </c>
      <c r="X96" s="173">
        <f t="shared" si="87"/>
        <v>0</v>
      </c>
      <c r="Y96" s="173">
        <f t="shared" si="87"/>
        <v>0</v>
      </c>
      <c r="Z96" s="173">
        <f t="shared" si="87"/>
        <v>0</v>
      </c>
      <c r="AA96" s="173">
        <f t="shared" si="87"/>
        <v>0</v>
      </c>
      <c r="AB96" s="173">
        <f t="shared" si="87"/>
        <v>0</v>
      </c>
      <c r="AC96" s="173">
        <f t="shared" si="87"/>
        <v>0</v>
      </c>
      <c r="AD96" s="173">
        <f t="shared" si="87"/>
        <v>0</v>
      </c>
      <c r="AE96" s="173">
        <f t="shared" si="87"/>
        <v>0</v>
      </c>
      <c r="AF96" s="173">
        <f t="shared" si="87"/>
        <v>0</v>
      </c>
      <c r="AG96" s="173">
        <f t="shared" si="87"/>
        <v>0</v>
      </c>
      <c r="AH96" s="173">
        <f t="shared" si="87"/>
        <v>0</v>
      </c>
      <c r="AI96" s="173">
        <f t="shared" si="87"/>
        <v>0</v>
      </c>
      <c r="AJ96" s="173">
        <f t="shared" si="87"/>
        <v>0</v>
      </c>
      <c r="AK96" s="173">
        <f t="shared" si="87"/>
        <v>0</v>
      </c>
      <c r="AL96" s="173">
        <f t="shared" si="87"/>
        <v>0</v>
      </c>
      <c r="AM96" s="173">
        <f t="shared" si="87"/>
        <v>0</v>
      </c>
      <c r="AN96" s="173">
        <f t="shared" si="87"/>
        <v>0</v>
      </c>
      <c r="AO96" s="173">
        <f t="shared" si="87"/>
        <v>0</v>
      </c>
      <c r="AP96" s="173">
        <f t="shared" si="87"/>
        <v>0</v>
      </c>
      <c r="AQ96" s="173">
        <f t="shared" si="87"/>
        <v>0</v>
      </c>
      <c r="AR96" s="173">
        <f t="shared" si="87"/>
        <v>0</v>
      </c>
      <c r="AS96" s="173">
        <f t="shared" si="87"/>
        <v>0</v>
      </c>
      <c r="AT96" s="173">
        <f t="shared" si="87"/>
        <v>0</v>
      </c>
      <c r="AU96" s="173">
        <f t="shared" si="87"/>
        <v>0</v>
      </c>
      <c r="AV96" s="173">
        <f t="shared" si="87"/>
        <v>0</v>
      </c>
      <c r="AW96" s="173">
        <f t="shared" si="87"/>
        <v>0</v>
      </c>
      <c r="AX96" s="173">
        <f t="shared" si="87"/>
        <v>0</v>
      </c>
      <c r="AY96" s="173">
        <f t="shared" si="87"/>
        <v>0</v>
      </c>
      <c r="AZ96" s="173">
        <f t="shared" si="87"/>
        <v>0</v>
      </c>
      <c r="BA96" s="173">
        <f t="shared" si="87"/>
        <v>0</v>
      </c>
      <c r="BB96" s="173">
        <f t="shared" si="87"/>
        <v>0</v>
      </c>
      <c r="BC96" s="173">
        <f t="shared" si="87"/>
        <v>0</v>
      </c>
      <c r="BD96" s="173">
        <f t="shared" si="87"/>
        <v>0</v>
      </c>
      <c r="BE96" s="173">
        <f t="shared" si="87"/>
        <v>0</v>
      </c>
      <c r="BF96" s="173">
        <f t="shared" si="87"/>
        <v>0</v>
      </c>
      <c r="BG96" s="173">
        <f t="shared" si="87"/>
        <v>0</v>
      </c>
      <c r="BH96" s="173">
        <f t="shared" si="87"/>
        <v>0</v>
      </c>
      <c r="BI96" s="173">
        <f t="shared" si="87"/>
        <v>0</v>
      </c>
      <c r="BJ96" s="173">
        <f t="shared" si="87"/>
        <v>0</v>
      </c>
      <c r="BK96" s="173">
        <f t="shared" si="87"/>
        <v>0</v>
      </c>
      <c r="BL96" s="173">
        <f t="shared" si="87"/>
        <v>0</v>
      </c>
      <c r="BM96" s="151"/>
      <c r="BN96" s="239" t="str">
        <f>IFERROR(__xludf.DUMMYFUNCTION("""COMPUTED_VALUE"""),"Jakub Janout")</f>
        <v>Jakub Janout</v>
      </c>
      <c r="BO96" s="174"/>
      <c r="BP96" s="175"/>
      <c r="BQ96" s="174"/>
      <c r="BR96" s="175"/>
      <c r="BS96" s="174"/>
      <c r="BT96" s="175"/>
      <c r="BU96" s="174"/>
      <c r="BV96" s="175"/>
      <c r="BW96" s="174"/>
      <c r="BX96" s="175"/>
      <c r="BY96" s="174"/>
      <c r="BZ96" s="175"/>
      <c r="CA96" s="174"/>
      <c r="CB96" s="175"/>
      <c r="CC96" s="174"/>
      <c r="CD96" s="175"/>
      <c r="CE96" s="174"/>
      <c r="CF96" s="175"/>
      <c r="CG96" s="174"/>
      <c r="CH96" s="175"/>
      <c r="CI96" s="174"/>
      <c r="CJ96" s="175"/>
      <c r="CK96" s="174"/>
      <c r="CL96" s="175"/>
      <c r="CM96" s="174"/>
      <c r="CN96" s="175"/>
      <c r="CO96" s="174"/>
      <c r="CP96" s="175"/>
      <c r="CQ96" s="174"/>
      <c r="CR96" s="175"/>
      <c r="CS96" s="174"/>
      <c r="CT96" s="175"/>
      <c r="CU96" s="174"/>
      <c r="CV96" s="175"/>
      <c r="CW96" s="174"/>
      <c r="CX96" s="175"/>
      <c r="CY96" s="174"/>
      <c r="CZ96" s="175"/>
      <c r="DA96" s="174"/>
      <c r="DB96" s="175"/>
      <c r="DC96" s="174"/>
      <c r="DD96" s="175"/>
      <c r="DE96" s="174"/>
      <c r="DF96" s="175"/>
      <c r="DG96" s="174"/>
      <c r="DH96" s="175"/>
      <c r="DI96" s="174"/>
      <c r="DJ96" s="175"/>
      <c r="DK96" s="174"/>
      <c r="DL96" s="175"/>
      <c r="DM96" s="174"/>
      <c r="DN96" s="175"/>
      <c r="DO96" s="174"/>
      <c r="DP96" s="175"/>
      <c r="DQ96" s="174"/>
      <c r="DR96" s="175"/>
      <c r="DS96" s="174"/>
      <c r="DT96" s="175"/>
      <c r="DU96" s="174"/>
      <c r="DV96" s="175"/>
      <c r="DW96" s="174"/>
      <c r="DX96" s="175"/>
      <c r="DY96" s="239"/>
      <c r="DZ96" s="159" t="str">
        <f t="shared" si="30"/>
        <v>Jakub Janout</v>
      </c>
      <c r="EA96" s="202"/>
      <c r="EB96" s="203"/>
      <c r="EC96" s="202"/>
      <c r="ED96" s="203"/>
      <c r="EE96" s="202"/>
      <c r="EF96" s="203"/>
      <c r="EG96" s="202"/>
      <c r="EH96" s="203"/>
      <c r="EI96" s="202"/>
      <c r="EJ96" s="203"/>
      <c r="EK96" s="202"/>
      <c r="EL96" s="203"/>
      <c r="EM96" s="202"/>
      <c r="EN96" s="203"/>
      <c r="EO96" s="202"/>
      <c r="EP96" s="203"/>
      <c r="EQ96" s="202"/>
      <c r="ER96" s="203"/>
      <c r="ES96" s="202"/>
      <c r="ET96" s="203"/>
      <c r="EU96" s="202"/>
      <c r="EV96" s="203"/>
      <c r="EW96" s="202"/>
      <c r="EX96" s="203"/>
      <c r="EY96" s="202"/>
      <c r="EZ96" s="203"/>
      <c r="FA96" s="202"/>
      <c r="FB96" s="203"/>
      <c r="FC96" s="202"/>
      <c r="FD96" s="203"/>
      <c r="FE96" s="202"/>
      <c r="FF96" s="203"/>
      <c r="FG96" s="202"/>
      <c r="FH96" s="203"/>
      <c r="FI96" s="202"/>
      <c r="FJ96" s="203"/>
      <c r="FK96" s="202"/>
      <c r="FL96" s="203"/>
      <c r="FM96" s="202"/>
      <c r="FN96" s="203"/>
      <c r="FO96" s="202"/>
      <c r="FP96" s="203"/>
      <c r="FQ96" s="202"/>
      <c r="FR96" s="203"/>
      <c r="FS96" s="202"/>
      <c r="FT96" s="203"/>
      <c r="FU96" s="202"/>
      <c r="FV96" s="203"/>
      <c r="FW96" s="202"/>
      <c r="FX96" s="203"/>
      <c r="FY96" s="202"/>
      <c r="FZ96" s="203"/>
      <c r="GA96" s="202"/>
      <c r="GB96" s="203"/>
      <c r="GC96" s="202"/>
      <c r="GD96" s="203"/>
      <c r="GE96" s="202"/>
      <c r="GF96" s="203"/>
      <c r="GG96" s="202"/>
      <c r="GH96" s="203"/>
      <c r="GI96" s="202"/>
      <c r="GJ96" s="203"/>
      <c r="GK96" s="239"/>
      <c r="GL96" s="159" t="str">
        <f t="shared" si="31"/>
        <v>Jakub Janout</v>
      </c>
      <c r="GM96" s="202"/>
      <c r="GN96" s="203"/>
      <c r="GO96" s="202"/>
      <c r="GP96" s="203"/>
      <c r="GQ96" s="202"/>
      <c r="GR96" s="203"/>
      <c r="GS96" s="202"/>
      <c r="GT96" s="203"/>
      <c r="GU96" s="202"/>
      <c r="GV96" s="203"/>
      <c r="GW96" s="202"/>
      <c r="GX96" s="203"/>
      <c r="GY96" s="202"/>
      <c r="GZ96" s="203"/>
      <c r="HA96" s="202"/>
      <c r="HB96" s="203"/>
      <c r="HC96" s="202"/>
      <c r="HD96" s="203"/>
      <c r="HE96" s="202"/>
      <c r="HF96" s="203"/>
      <c r="HG96" s="202"/>
      <c r="HH96" s="203"/>
      <c r="HI96" s="202"/>
      <c r="HJ96" s="203"/>
      <c r="HK96" s="202"/>
      <c r="HL96" s="203"/>
      <c r="HM96" s="202"/>
      <c r="HN96" s="203"/>
      <c r="HO96" s="202"/>
      <c r="HP96" s="203"/>
      <c r="HQ96" s="202"/>
      <c r="HR96" s="203"/>
      <c r="HS96" s="202"/>
      <c r="HT96" s="203"/>
      <c r="HU96" s="202"/>
      <c r="HV96" s="203"/>
      <c r="HW96" s="202"/>
      <c r="HX96" s="203"/>
      <c r="HY96" s="202"/>
      <c r="HZ96" s="203"/>
      <c r="IA96" s="202"/>
      <c r="IB96" s="203"/>
      <c r="IC96" s="202"/>
      <c r="ID96" s="203"/>
      <c r="IE96" s="202"/>
      <c r="IF96" s="203"/>
      <c r="IG96" s="202"/>
      <c r="IH96" s="203"/>
      <c r="II96" s="202"/>
      <c r="IJ96" s="203"/>
      <c r="IK96" s="202"/>
      <c r="IL96" s="203"/>
      <c r="IM96" s="202"/>
      <c r="IN96" s="203"/>
      <c r="IO96" s="202"/>
      <c r="IP96" s="203"/>
      <c r="IQ96" s="202"/>
      <c r="IR96" s="203"/>
      <c r="IS96" s="202"/>
      <c r="IT96" s="203"/>
      <c r="IU96" s="202"/>
      <c r="IV96" s="203"/>
    </row>
    <row r="97">
      <c r="A97" s="225">
        <f>IFERROR(__xludf.DUMMYFUNCTION("""COMPUTED_VALUE"""),100.0)</f>
        <v>100</v>
      </c>
      <c r="B97" s="159" t="str">
        <f t="shared" si="28"/>
        <v>Ladislav Koška</v>
      </c>
      <c r="C97" s="173">
        <f t="shared" ref="C97:BL97" si="88">BO97+EA97+GM97</f>
        <v>0</v>
      </c>
      <c r="D97" s="173">
        <f t="shared" si="88"/>
        <v>0</v>
      </c>
      <c r="E97" s="173">
        <f t="shared" si="88"/>
        <v>14</v>
      </c>
      <c r="F97" s="173">
        <f t="shared" si="88"/>
        <v>0</v>
      </c>
      <c r="G97" s="173">
        <f t="shared" si="88"/>
        <v>0</v>
      </c>
      <c r="H97" s="173">
        <f t="shared" si="88"/>
        <v>0</v>
      </c>
      <c r="I97" s="173">
        <f t="shared" si="88"/>
        <v>0</v>
      </c>
      <c r="J97" s="173">
        <f t="shared" si="88"/>
        <v>0</v>
      </c>
      <c r="K97" s="173">
        <f t="shared" si="88"/>
        <v>0</v>
      </c>
      <c r="L97" s="173">
        <f t="shared" si="88"/>
        <v>0</v>
      </c>
      <c r="M97" s="173">
        <f t="shared" si="88"/>
        <v>0</v>
      </c>
      <c r="N97" s="173">
        <f t="shared" si="88"/>
        <v>0</v>
      </c>
      <c r="O97" s="173">
        <f t="shared" si="88"/>
        <v>0</v>
      </c>
      <c r="P97" s="173">
        <f t="shared" si="88"/>
        <v>0</v>
      </c>
      <c r="Q97" s="173">
        <f t="shared" si="88"/>
        <v>0</v>
      </c>
      <c r="R97" s="173">
        <f t="shared" si="88"/>
        <v>0</v>
      </c>
      <c r="S97" s="173">
        <f t="shared" si="88"/>
        <v>0</v>
      </c>
      <c r="T97" s="173">
        <f t="shared" si="88"/>
        <v>0</v>
      </c>
      <c r="U97" s="173">
        <f t="shared" si="88"/>
        <v>12</v>
      </c>
      <c r="V97" s="173">
        <f t="shared" si="88"/>
        <v>0</v>
      </c>
      <c r="W97" s="173">
        <f t="shared" si="88"/>
        <v>0</v>
      </c>
      <c r="X97" s="173">
        <f t="shared" si="88"/>
        <v>0</v>
      </c>
      <c r="Y97" s="173">
        <f t="shared" si="88"/>
        <v>9</v>
      </c>
      <c r="Z97" s="173">
        <f t="shared" si="88"/>
        <v>0</v>
      </c>
      <c r="AA97" s="173">
        <f t="shared" si="88"/>
        <v>0</v>
      </c>
      <c r="AB97" s="173">
        <f t="shared" si="88"/>
        <v>0</v>
      </c>
      <c r="AC97" s="173">
        <f t="shared" si="88"/>
        <v>0</v>
      </c>
      <c r="AD97" s="173">
        <f t="shared" si="88"/>
        <v>0</v>
      </c>
      <c r="AE97" s="173">
        <f t="shared" si="88"/>
        <v>0</v>
      </c>
      <c r="AF97" s="173">
        <f t="shared" si="88"/>
        <v>0</v>
      </c>
      <c r="AG97" s="173">
        <f t="shared" si="88"/>
        <v>0</v>
      </c>
      <c r="AH97" s="173">
        <f t="shared" si="88"/>
        <v>0</v>
      </c>
      <c r="AI97" s="173">
        <f t="shared" si="88"/>
        <v>14</v>
      </c>
      <c r="AJ97" s="173">
        <f t="shared" si="88"/>
        <v>0</v>
      </c>
      <c r="AK97" s="173">
        <f t="shared" si="88"/>
        <v>0</v>
      </c>
      <c r="AL97" s="173">
        <f t="shared" si="88"/>
        <v>0</v>
      </c>
      <c r="AM97" s="173">
        <f t="shared" si="88"/>
        <v>16</v>
      </c>
      <c r="AN97" s="173">
        <f t="shared" si="88"/>
        <v>0</v>
      </c>
      <c r="AO97" s="173">
        <f t="shared" si="88"/>
        <v>0</v>
      </c>
      <c r="AP97" s="173">
        <f t="shared" si="88"/>
        <v>0</v>
      </c>
      <c r="AQ97" s="173">
        <f t="shared" si="88"/>
        <v>0</v>
      </c>
      <c r="AR97" s="173">
        <f t="shared" si="88"/>
        <v>0</v>
      </c>
      <c r="AS97" s="173">
        <f t="shared" si="88"/>
        <v>0</v>
      </c>
      <c r="AT97" s="173">
        <f t="shared" si="88"/>
        <v>0</v>
      </c>
      <c r="AU97" s="173">
        <f t="shared" si="88"/>
        <v>0</v>
      </c>
      <c r="AV97" s="173">
        <f t="shared" si="88"/>
        <v>0</v>
      </c>
      <c r="AW97" s="173">
        <f t="shared" si="88"/>
        <v>0</v>
      </c>
      <c r="AX97" s="173">
        <f t="shared" si="88"/>
        <v>0</v>
      </c>
      <c r="AY97" s="173">
        <f t="shared" si="88"/>
        <v>6</v>
      </c>
      <c r="AZ97" s="173">
        <f t="shared" si="88"/>
        <v>0</v>
      </c>
      <c r="BA97" s="173">
        <f t="shared" si="88"/>
        <v>6</v>
      </c>
      <c r="BB97" s="173">
        <f t="shared" si="88"/>
        <v>0</v>
      </c>
      <c r="BC97" s="173">
        <f t="shared" si="88"/>
        <v>0</v>
      </c>
      <c r="BD97" s="173">
        <f t="shared" si="88"/>
        <v>0</v>
      </c>
      <c r="BE97" s="173">
        <f t="shared" si="88"/>
        <v>0</v>
      </c>
      <c r="BF97" s="173">
        <f t="shared" si="88"/>
        <v>0</v>
      </c>
      <c r="BG97" s="173">
        <f t="shared" si="88"/>
        <v>8</v>
      </c>
      <c r="BH97" s="173">
        <f t="shared" si="88"/>
        <v>0</v>
      </c>
      <c r="BI97" s="173">
        <f t="shared" si="88"/>
        <v>0</v>
      </c>
      <c r="BJ97" s="173">
        <f t="shared" si="88"/>
        <v>0</v>
      </c>
      <c r="BK97" s="173">
        <f t="shared" si="88"/>
        <v>0</v>
      </c>
      <c r="BL97" s="173">
        <f t="shared" si="88"/>
        <v>0</v>
      </c>
      <c r="BM97" s="151"/>
      <c r="BN97" s="239" t="str">
        <f>IFERROR(__xludf.DUMMYFUNCTION("""COMPUTED_VALUE"""),"Ladislav Koška")</f>
        <v>Ladislav Koška</v>
      </c>
      <c r="BO97" s="174"/>
      <c r="BP97" s="175"/>
      <c r="BQ97" s="174"/>
      <c r="BR97" s="175"/>
      <c r="BS97" s="174"/>
      <c r="BT97" s="175"/>
      <c r="BU97" s="174"/>
      <c r="BV97" s="175"/>
      <c r="BW97" s="174"/>
      <c r="BX97" s="175"/>
      <c r="BY97" s="174"/>
      <c r="BZ97" s="175"/>
      <c r="CA97" s="174"/>
      <c r="CB97" s="175"/>
      <c r="CC97" s="174"/>
      <c r="CD97" s="175"/>
      <c r="CE97" s="174"/>
      <c r="CF97" s="175"/>
      <c r="CG97" s="174">
        <f>IFERROR(__xludf.DUMMYFUNCTION("""COMPUTED_VALUE"""),12.0)</f>
        <v>12</v>
      </c>
      <c r="CH97" s="175"/>
      <c r="CI97" s="174"/>
      <c r="CJ97" s="175"/>
      <c r="CK97" s="174"/>
      <c r="CL97" s="175"/>
      <c r="CM97" s="174"/>
      <c r="CN97" s="175"/>
      <c r="CO97" s="174"/>
      <c r="CP97" s="175"/>
      <c r="CQ97" s="174"/>
      <c r="CR97" s="175"/>
      <c r="CS97" s="174"/>
      <c r="CT97" s="175"/>
      <c r="CU97" s="174"/>
      <c r="CV97" s="175"/>
      <c r="CW97" s="174"/>
      <c r="CX97" s="175"/>
      <c r="CY97" s="174"/>
      <c r="CZ97" s="175"/>
      <c r="DA97" s="174"/>
      <c r="DB97" s="175"/>
      <c r="DC97" s="174"/>
      <c r="DD97" s="175"/>
      <c r="DE97" s="174"/>
      <c r="DF97" s="175"/>
      <c r="DG97" s="174"/>
      <c r="DH97" s="175"/>
      <c r="DI97" s="174"/>
      <c r="DJ97" s="175"/>
      <c r="DK97" s="174"/>
      <c r="DL97" s="175"/>
      <c r="DM97" s="174"/>
      <c r="DN97" s="175"/>
      <c r="DO97" s="174"/>
      <c r="DP97" s="175"/>
      <c r="DQ97" s="174"/>
      <c r="DR97" s="175"/>
      <c r="DS97" s="174"/>
      <c r="DT97" s="175"/>
      <c r="DU97" s="174"/>
      <c r="DV97" s="175"/>
      <c r="DW97" s="174"/>
      <c r="DX97" s="175"/>
      <c r="DY97" s="239"/>
      <c r="DZ97" s="159" t="str">
        <f t="shared" si="30"/>
        <v>Ladislav Koška</v>
      </c>
      <c r="EA97" s="202"/>
      <c r="EB97" s="203"/>
      <c r="EC97" s="202"/>
      <c r="ED97" s="203"/>
      <c r="EE97" s="202"/>
      <c r="EF97" s="203"/>
      <c r="EG97" s="202"/>
      <c r="EH97" s="203"/>
      <c r="EI97" s="202"/>
      <c r="EJ97" s="203"/>
      <c r="EK97" s="202"/>
      <c r="EL97" s="203"/>
      <c r="EM97" s="202"/>
      <c r="EN97" s="203"/>
      <c r="EO97" s="202"/>
      <c r="EP97" s="203"/>
      <c r="EQ97" s="202"/>
      <c r="ER97" s="203"/>
      <c r="ES97" s="202"/>
      <c r="ET97" s="203"/>
      <c r="EU97" s="202"/>
      <c r="EV97" s="203"/>
      <c r="EW97" s="202">
        <f>IFERROR(__xludf.DUMMYFUNCTION("""COMPUTED_VALUE"""),9.0)</f>
        <v>9</v>
      </c>
      <c r="EX97" s="203"/>
      <c r="EY97" s="202"/>
      <c r="EZ97" s="203"/>
      <c r="FA97" s="202"/>
      <c r="FB97" s="203"/>
      <c r="FC97" s="202"/>
      <c r="FD97" s="203"/>
      <c r="FE97" s="202"/>
      <c r="FF97" s="203"/>
      <c r="FG97" s="202">
        <f>IFERROR(__xludf.DUMMYFUNCTION("""COMPUTED_VALUE"""),14.0)</f>
        <v>14</v>
      </c>
      <c r="FH97" s="203"/>
      <c r="FI97" s="202"/>
      <c r="FJ97" s="203"/>
      <c r="FK97" s="202">
        <f>IFERROR(__xludf.DUMMYFUNCTION("""COMPUTED_VALUE"""),12.0)</f>
        <v>12</v>
      </c>
      <c r="FL97" s="203"/>
      <c r="FM97" s="202"/>
      <c r="FN97" s="203"/>
      <c r="FO97" s="202"/>
      <c r="FP97" s="203"/>
      <c r="FQ97" s="202"/>
      <c r="FR97" s="203"/>
      <c r="FS97" s="202"/>
      <c r="FT97" s="203"/>
      <c r="FU97" s="202"/>
      <c r="FV97" s="203"/>
      <c r="FW97" s="202">
        <f>IFERROR(__xludf.DUMMYFUNCTION("""COMPUTED_VALUE"""),6.0)</f>
        <v>6</v>
      </c>
      <c r="FX97" s="203"/>
      <c r="FY97" s="202">
        <f>IFERROR(__xludf.DUMMYFUNCTION("""COMPUTED_VALUE"""),6.0)</f>
        <v>6</v>
      </c>
      <c r="FZ97" s="203"/>
      <c r="GA97" s="202"/>
      <c r="GB97" s="203"/>
      <c r="GC97" s="202"/>
      <c r="GD97" s="203"/>
      <c r="GE97" s="202">
        <f>IFERROR(__xludf.DUMMYFUNCTION("""COMPUTED_VALUE"""),8.0)</f>
        <v>8</v>
      </c>
      <c r="GF97" s="203"/>
      <c r="GG97" s="202"/>
      <c r="GH97" s="203"/>
      <c r="GI97" s="202"/>
      <c r="GJ97" s="203"/>
      <c r="GK97" s="239"/>
      <c r="GL97" s="159" t="str">
        <f t="shared" si="31"/>
        <v>Ladislav Koška</v>
      </c>
      <c r="GM97" s="202"/>
      <c r="GN97" s="203"/>
      <c r="GO97" s="202">
        <f>IFERROR(__xludf.DUMMYFUNCTION("""COMPUTED_VALUE"""),14.0)</f>
        <v>14</v>
      </c>
      <c r="GP97" s="203"/>
      <c r="GQ97" s="202"/>
      <c r="GR97" s="203"/>
      <c r="GS97" s="202"/>
      <c r="GT97" s="203"/>
      <c r="GU97" s="202"/>
      <c r="GV97" s="203"/>
      <c r="GW97" s="202"/>
      <c r="GX97" s="203"/>
      <c r="GY97" s="202"/>
      <c r="GZ97" s="203"/>
      <c r="HA97" s="202"/>
      <c r="HB97" s="203"/>
      <c r="HC97" s="202"/>
      <c r="HD97" s="203"/>
      <c r="HE97" s="202"/>
      <c r="HF97" s="203"/>
      <c r="HG97" s="202"/>
      <c r="HH97" s="203"/>
      <c r="HI97" s="202"/>
      <c r="HJ97" s="203"/>
      <c r="HK97" s="202"/>
      <c r="HL97" s="203"/>
      <c r="HM97" s="202"/>
      <c r="HN97" s="203"/>
      <c r="HO97" s="202"/>
      <c r="HP97" s="203"/>
      <c r="HQ97" s="202"/>
      <c r="HR97" s="203"/>
      <c r="HS97" s="202"/>
      <c r="HT97" s="203"/>
      <c r="HU97" s="202"/>
      <c r="HV97" s="203"/>
      <c r="HW97" s="202">
        <f>IFERROR(__xludf.DUMMYFUNCTION("""COMPUTED_VALUE"""),4.0)</f>
        <v>4</v>
      </c>
      <c r="HX97" s="203"/>
      <c r="HY97" s="202"/>
      <c r="HZ97" s="203"/>
      <c r="IA97" s="202"/>
      <c r="IB97" s="203"/>
      <c r="IC97" s="202"/>
      <c r="ID97" s="203"/>
      <c r="IE97" s="202"/>
      <c r="IF97" s="203"/>
      <c r="IG97" s="202"/>
      <c r="IH97" s="203"/>
      <c r="II97" s="202"/>
      <c r="IJ97" s="203"/>
      <c r="IK97" s="202"/>
      <c r="IL97" s="203"/>
      <c r="IM97" s="202"/>
      <c r="IN97" s="203"/>
      <c r="IO97" s="202"/>
      <c r="IP97" s="203"/>
      <c r="IQ97" s="202"/>
      <c r="IR97" s="203"/>
      <c r="IS97" s="202"/>
      <c r="IT97" s="203"/>
      <c r="IU97" s="202"/>
      <c r="IV97" s="203"/>
    </row>
    <row r="98">
      <c r="A98" s="225">
        <f>IFERROR(__xludf.DUMMYFUNCTION("""COMPUTED_VALUE"""),100.0)</f>
        <v>100</v>
      </c>
      <c r="B98" s="159" t="str">
        <f t="shared" si="28"/>
        <v>Jiří Pilnáček</v>
      </c>
      <c r="C98" s="173">
        <f t="shared" ref="C98:BL98" si="89">BO98+EA98+GM98</f>
        <v>0</v>
      </c>
      <c r="D98" s="173">
        <f t="shared" si="89"/>
        <v>0</v>
      </c>
      <c r="E98" s="173">
        <f t="shared" si="89"/>
        <v>0</v>
      </c>
      <c r="F98" s="173">
        <f t="shared" si="89"/>
        <v>0</v>
      </c>
      <c r="G98" s="173">
        <f t="shared" si="89"/>
        <v>0</v>
      </c>
      <c r="H98" s="173">
        <f t="shared" si="89"/>
        <v>0</v>
      </c>
      <c r="I98" s="173">
        <f t="shared" si="89"/>
        <v>0</v>
      </c>
      <c r="J98" s="173">
        <f t="shared" si="89"/>
        <v>0</v>
      </c>
      <c r="K98" s="173">
        <f t="shared" si="89"/>
        <v>0</v>
      </c>
      <c r="L98" s="173">
        <f t="shared" si="89"/>
        <v>0</v>
      </c>
      <c r="M98" s="173">
        <f t="shared" si="89"/>
        <v>0</v>
      </c>
      <c r="N98" s="173">
        <f t="shared" si="89"/>
        <v>0</v>
      </c>
      <c r="O98" s="173">
        <f t="shared" si="89"/>
        <v>0</v>
      </c>
      <c r="P98" s="173">
        <f t="shared" si="89"/>
        <v>0</v>
      </c>
      <c r="Q98" s="173">
        <f t="shared" si="89"/>
        <v>0</v>
      </c>
      <c r="R98" s="173">
        <f t="shared" si="89"/>
        <v>0</v>
      </c>
      <c r="S98" s="173">
        <f t="shared" si="89"/>
        <v>0</v>
      </c>
      <c r="T98" s="173">
        <f t="shared" si="89"/>
        <v>0</v>
      </c>
      <c r="U98" s="173">
        <f t="shared" si="89"/>
        <v>0</v>
      </c>
      <c r="V98" s="173">
        <f t="shared" si="89"/>
        <v>0</v>
      </c>
      <c r="W98" s="173">
        <f t="shared" si="89"/>
        <v>0</v>
      </c>
      <c r="X98" s="173">
        <f t="shared" si="89"/>
        <v>0</v>
      </c>
      <c r="Y98" s="173">
        <f t="shared" si="89"/>
        <v>0</v>
      </c>
      <c r="Z98" s="173">
        <f t="shared" si="89"/>
        <v>0</v>
      </c>
      <c r="AA98" s="173">
        <f t="shared" si="89"/>
        <v>0</v>
      </c>
      <c r="AB98" s="173">
        <f t="shared" si="89"/>
        <v>0</v>
      </c>
      <c r="AC98" s="173">
        <f t="shared" si="89"/>
        <v>0</v>
      </c>
      <c r="AD98" s="173">
        <f t="shared" si="89"/>
        <v>0</v>
      </c>
      <c r="AE98" s="173">
        <f t="shared" si="89"/>
        <v>0</v>
      </c>
      <c r="AF98" s="173">
        <f t="shared" si="89"/>
        <v>0</v>
      </c>
      <c r="AG98" s="173">
        <f t="shared" si="89"/>
        <v>0</v>
      </c>
      <c r="AH98" s="173">
        <f t="shared" si="89"/>
        <v>0</v>
      </c>
      <c r="AI98" s="173">
        <f t="shared" si="89"/>
        <v>0</v>
      </c>
      <c r="AJ98" s="173">
        <f t="shared" si="89"/>
        <v>0</v>
      </c>
      <c r="AK98" s="173">
        <f t="shared" si="89"/>
        <v>0</v>
      </c>
      <c r="AL98" s="173">
        <f t="shared" si="89"/>
        <v>0</v>
      </c>
      <c r="AM98" s="173">
        <f t="shared" si="89"/>
        <v>0</v>
      </c>
      <c r="AN98" s="173">
        <f t="shared" si="89"/>
        <v>0</v>
      </c>
      <c r="AO98" s="173">
        <f t="shared" si="89"/>
        <v>0</v>
      </c>
      <c r="AP98" s="173">
        <f t="shared" si="89"/>
        <v>0</v>
      </c>
      <c r="AQ98" s="173">
        <f t="shared" si="89"/>
        <v>0</v>
      </c>
      <c r="AR98" s="173">
        <f t="shared" si="89"/>
        <v>0</v>
      </c>
      <c r="AS98" s="173">
        <f t="shared" si="89"/>
        <v>0</v>
      </c>
      <c r="AT98" s="173">
        <f t="shared" si="89"/>
        <v>0</v>
      </c>
      <c r="AU98" s="173">
        <f t="shared" si="89"/>
        <v>0</v>
      </c>
      <c r="AV98" s="173">
        <f t="shared" si="89"/>
        <v>0</v>
      </c>
      <c r="AW98" s="173">
        <f t="shared" si="89"/>
        <v>0</v>
      </c>
      <c r="AX98" s="173">
        <f t="shared" si="89"/>
        <v>0</v>
      </c>
      <c r="AY98" s="173">
        <f t="shared" si="89"/>
        <v>0</v>
      </c>
      <c r="AZ98" s="173">
        <f t="shared" si="89"/>
        <v>0</v>
      </c>
      <c r="BA98" s="173">
        <f t="shared" si="89"/>
        <v>0</v>
      </c>
      <c r="BB98" s="173">
        <f t="shared" si="89"/>
        <v>0</v>
      </c>
      <c r="BC98" s="173">
        <f t="shared" si="89"/>
        <v>0</v>
      </c>
      <c r="BD98" s="173">
        <f t="shared" si="89"/>
        <v>0</v>
      </c>
      <c r="BE98" s="173">
        <f t="shared" si="89"/>
        <v>0</v>
      </c>
      <c r="BF98" s="173">
        <f t="shared" si="89"/>
        <v>0</v>
      </c>
      <c r="BG98" s="173">
        <f t="shared" si="89"/>
        <v>0</v>
      </c>
      <c r="BH98" s="173">
        <f t="shared" si="89"/>
        <v>0</v>
      </c>
      <c r="BI98" s="173">
        <f t="shared" si="89"/>
        <v>0</v>
      </c>
      <c r="BJ98" s="173">
        <f t="shared" si="89"/>
        <v>0</v>
      </c>
      <c r="BK98" s="173">
        <f t="shared" si="89"/>
        <v>0</v>
      </c>
      <c r="BL98" s="173">
        <f t="shared" si="89"/>
        <v>0</v>
      </c>
      <c r="BM98" s="151"/>
      <c r="BN98" s="239" t="str">
        <f>IFERROR(__xludf.DUMMYFUNCTION("""COMPUTED_VALUE"""),"Jiří Pilnáček")</f>
        <v>Jiří Pilnáček</v>
      </c>
      <c r="BO98" s="174"/>
      <c r="BP98" s="175"/>
      <c r="BQ98" s="174"/>
      <c r="BR98" s="175"/>
      <c r="BS98" s="174"/>
      <c r="BT98" s="175"/>
      <c r="BU98" s="174"/>
      <c r="BV98" s="175"/>
      <c r="BW98" s="174"/>
      <c r="BX98" s="175"/>
      <c r="BY98" s="174"/>
      <c r="BZ98" s="175"/>
      <c r="CA98" s="174"/>
      <c r="CB98" s="175"/>
      <c r="CC98" s="174"/>
      <c r="CD98" s="175"/>
      <c r="CE98" s="174"/>
      <c r="CF98" s="175"/>
      <c r="CG98" s="174"/>
      <c r="CH98" s="175"/>
      <c r="CI98" s="174"/>
      <c r="CJ98" s="175"/>
      <c r="CK98" s="174"/>
      <c r="CL98" s="175"/>
      <c r="CM98" s="174"/>
      <c r="CN98" s="175"/>
      <c r="CO98" s="174"/>
      <c r="CP98" s="175"/>
      <c r="CQ98" s="174"/>
      <c r="CR98" s="175"/>
      <c r="CS98" s="174"/>
      <c r="CT98" s="175"/>
      <c r="CU98" s="174"/>
      <c r="CV98" s="175"/>
      <c r="CW98" s="174"/>
      <c r="CX98" s="175"/>
      <c r="CY98" s="174"/>
      <c r="CZ98" s="175"/>
      <c r="DA98" s="174"/>
      <c r="DB98" s="175"/>
      <c r="DC98" s="174"/>
      <c r="DD98" s="175"/>
      <c r="DE98" s="174"/>
      <c r="DF98" s="175"/>
      <c r="DG98" s="174"/>
      <c r="DH98" s="175"/>
      <c r="DI98" s="174"/>
      <c r="DJ98" s="175"/>
      <c r="DK98" s="174"/>
      <c r="DL98" s="175"/>
      <c r="DM98" s="174"/>
      <c r="DN98" s="175"/>
      <c r="DO98" s="174"/>
      <c r="DP98" s="175"/>
      <c r="DQ98" s="174"/>
      <c r="DR98" s="175"/>
      <c r="DS98" s="174"/>
      <c r="DT98" s="175"/>
      <c r="DU98" s="174"/>
      <c r="DV98" s="175"/>
      <c r="DW98" s="174"/>
      <c r="DX98" s="175"/>
      <c r="DY98" s="239"/>
      <c r="DZ98" s="159" t="str">
        <f t="shared" si="30"/>
        <v>Jiří Pilnáček</v>
      </c>
      <c r="EA98" s="202"/>
      <c r="EB98" s="203"/>
      <c r="EC98" s="202"/>
      <c r="ED98" s="203"/>
      <c r="EE98" s="202"/>
      <c r="EF98" s="203"/>
      <c r="EG98" s="202"/>
      <c r="EH98" s="203"/>
      <c r="EI98" s="202"/>
      <c r="EJ98" s="203"/>
      <c r="EK98" s="202"/>
      <c r="EL98" s="203"/>
      <c r="EM98" s="202"/>
      <c r="EN98" s="203"/>
      <c r="EO98" s="202"/>
      <c r="EP98" s="203"/>
      <c r="EQ98" s="202"/>
      <c r="ER98" s="203"/>
      <c r="ES98" s="202"/>
      <c r="ET98" s="203"/>
      <c r="EU98" s="202"/>
      <c r="EV98" s="203"/>
      <c r="EW98" s="202"/>
      <c r="EX98" s="203"/>
      <c r="EY98" s="202"/>
      <c r="EZ98" s="203"/>
      <c r="FA98" s="202"/>
      <c r="FB98" s="203"/>
      <c r="FC98" s="202"/>
      <c r="FD98" s="203"/>
      <c r="FE98" s="202"/>
      <c r="FF98" s="203"/>
      <c r="FG98" s="202"/>
      <c r="FH98" s="203"/>
      <c r="FI98" s="202"/>
      <c r="FJ98" s="203"/>
      <c r="FK98" s="202"/>
      <c r="FL98" s="203"/>
      <c r="FM98" s="202"/>
      <c r="FN98" s="203"/>
      <c r="FO98" s="202"/>
      <c r="FP98" s="203"/>
      <c r="FQ98" s="202"/>
      <c r="FR98" s="203"/>
      <c r="FS98" s="202"/>
      <c r="FT98" s="203"/>
      <c r="FU98" s="202"/>
      <c r="FV98" s="203"/>
      <c r="FW98" s="202"/>
      <c r="FX98" s="203"/>
      <c r="FY98" s="202"/>
      <c r="FZ98" s="203"/>
      <c r="GA98" s="202"/>
      <c r="GB98" s="203"/>
      <c r="GC98" s="202"/>
      <c r="GD98" s="203"/>
      <c r="GE98" s="202"/>
      <c r="GF98" s="203"/>
      <c r="GG98" s="202"/>
      <c r="GH98" s="203"/>
      <c r="GI98" s="202"/>
      <c r="GJ98" s="203"/>
      <c r="GK98" s="239"/>
      <c r="GL98" s="159" t="str">
        <f t="shared" si="31"/>
        <v>Jiří Pilnáček</v>
      </c>
      <c r="GM98" s="202"/>
      <c r="GN98" s="203"/>
      <c r="GO98" s="202"/>
      <c r="GP98" s="203"/>
      <c r="GQ98" s="202"/>
      <c r="GR98" s="203"/>
      <c r="GS98" s="202"/>
      <c r="GT98" s="203"/>
      <c r="GU98" s="202"/>
      <c r="GV98" s="203"/>
      <c r="GW98" s="202"/>
      <c r="GX98" s="203"/>
      <c r="GY98" s="202"/>
      <c r="GZ98" s="203"/>
      <c r="HA98" s="202"/>
      <c r="HB98" s="203"/>
      <c r="HC98" s="202"/>
      <c r="HD98" s="203"/>
      <c r="HE98" s="202"/>
      <c r="HF98" s="203"/>
      <c r="HG98" s="202"/>
      <c r="HH98" s="203"/>
      <c r="HI98" s="202"/>
      <c r="HJ98" s="203"/>
      <c r="HK98" s="202"/>
      <c r="HL98" s="203"/>
      <c r="HM98" s="202"/>
      <c r="HN98" s="203"/>
      <c r="HO98" s="202"/>
      <c r="HP98" s="203"/>
      <c r="HQ98" s="202"/>
      <c r="HR98" s="203"/>
      <c r="HS98" s="202"/>
      <c r="HT98" s="203"/>
      <c r="HU98" s="202"/>
      <c r="HV98" s="203"/>
      <c r="HW98" s="202"/>
      <c r="HX98" s="203"/>
      <c r="HY98" s="202"/>
      <c r="HZ98" s="203"/>
      <c r="IA98" s="202"/>
      <c r="IB98" s="203"/>
      <c r="IC98" s="202"/>
      <c r="ID98" s="203"/>
      <c r="IE98" s="202"/>
      <c r="IF98" s="203"/>
      <c r="IG98" s="202"/>
      <c r="IH98" s="203"/>
      <c r="II98" s="202"/>
      <c r="IJ98" s="203"/>
      <c r="IK98" s="202"/>
      <c r="IL98" s="203"/>
      <c r="IM98" s="202"/>
      <c r="IN98" s="203"/>
      <c r="IO98" s="202"/>
      <c r="IP98" s="203"/>
      <c r="IQ98" s="202"/>
      <c r="IR98" s="203"/>
      <c r="IS98" s="202"/>
      <c r="IT98" s="203"/>
      <c r="IU98" s="202"/>
      <c r="IV98" s="203"/>
    </row>
    <row r="99">
      <c r="A99" s="225">
        <f>IFERROR(__xludf.DUMMYFUNCTION("""COMPUTED_VALUE"""),100.0)</f>
        <v>100</v>
      </c>
      <c r="B99" s="159" t="str">
        <f t="shared" si="28"/>
        <v>Michal Bandy</v>
      </c>
      <c r="C99" s="173">
        <f t="shared" ref="C99:BL99" si="90">BO99+EA99+GM99</f>
        <v>0</v>
      </c>
      <c r="D99" s="173">
        <f t="shared" si="90"/>
        <v>0</v>
      </c>
      <c r="E99" s="173">
        <f t="shared" si="90"/>
        <v>0</v>
      </c>
      <c r="F99" s="173">
        <f t="shared" si="90"/>
        <v>0</v>
      </c>
      <c r="G99" s="173">
        <f t="shared" si="90"/>
        <v>0</v>
      </c>
      <c r="H99" s="173">
        <f t="shared" si="90"/>
        <v>0</v>
      </c>
      <c r="I99" s="173">
        <f t="shared" si="90"/>
        <v>0</v>
      </c>
      <c r="J99" s="173">
        <f t="shared" si="90"/>
        <v>0</v>
      </c>
      <c r="K99" s="173">
        <f t="shared" si="90"/>
        <v>0</v>
      </c>
      <c r="L99" s="173">
        <f t="shared" si="90"/>
        <v>0</v>
      </c>
      <c r="M99" s="173">
        <f t="shared" si="90"/>
        <v>0</v>
      </c>
      <c r="N99" s="173">
        <f t="shared" si="90"/>
        <v>0</v>
      </c>
      <c r="O99" s="173">
        <f t="shared" si="90"/>
        <v>0</v>
      </c>
      <c r="P99" s="173">
        <f t="shared" si="90"/>
        <v>0</v>
      </c>
      <c r="Q99" s="173">
        <f t="shared" si="90"/>
        <v>0</v>
      </c>
      <c r="R99" s="173">
        <f t="shared" si="90"/>
        <v>0</v>
      </c>
      <c r="S99" s="173">
        <f t="shared" si="90"/>
        <v>0</v>
      </c>
      <c r="T99" s="173">
        <f t="shared" si="90"/>
        <v>0</v>
      </c>
      <c r="U99" s="173">
        <f t="shared" si="90"/>
        <v>0</v>
      </c>
      <c r="V99" s="173">
        <f t="shared" si="90"/>
        <v>0</v>
      </c>
      <c r="W99" s="173">
        <f t="shared" si="90"/>
        <v>0</v>
      </c>
      <c r="X99" s="173">
        <f t="shared" si="90"/>
        <v>0</v>
      </c>
      <c r="Y99" s="173">
        <f t="shared" si="90"/>
        <v>0</v>
      </c>
      <c r="Z99" s="173">
        <f t="shared" si="90"/>
        <v>0</v>
      </c>
      <c r="AA99" s="173">
        <f t="shared" si="90"/>
        <v>0</v>
      </c>
      <c r="AB99" s="173">
        <f t="shared" si="90"/>
        <v>0</v>
      </c>
      <c r="AC99" s="173">
        <f t="shared" si="90"/>
        <v>0</v>
      </c>
      <c r="AD99" s="173">
        <f t="shared" si="90"/>
        <v>0</v>
      </c>
      <c r="AE99" s="173">
        <f t="shared" si="90"/>
        <v>0</v>
      </c>
      <c r="AF99" s="173">
        <f t="shared" si="90"/>
        <v>0</v>
      </c>
      <c r="AG99" s="173">
        <f t="shared" si="90"/>
        <v>0</v>
      </c>
      <c r="AH99" s="173">
        <f t="shared" si="90"/>
        <v>0</v>
      </c>
      <c r="AI99" s="173">
        <f t="shared" si="90"/>
        <v>0</v>
      </c>
      <c r="AJ99" s="173">
        <f t="shared" si="90"/>
        <v>0</v>
      </c>
      <c r="AK99" s="173">
        <f t="shared" si="90"/>
        <v>0</v>
      </c>
      <c r="AL99" s="173">
        <f t="shared" si="90"/>
        <v>0</v>
      </c>
      <c r="AM99" s="173">
        <f t="shared" si="90"/>
        <v>0</v>
      </c>
      <c r="AN99" s="173">
        <f t="shared" si="90"/>
        <v>0</v>
      </c>
      <c r="AO99" s="173">
        <f t="shared" si="90"/>
        <v>0</v>
      </c>
      <c r="AP99" s="173">
        <f t="shared" si="90"/>
        <v>0</v>
      </c>
      <c r="AQ99" s="173">
        <f t="shared" si="90"/>
        <v>0</v>
      </c>
      <c r="AR99" s="173">
        <f t="shared" si="90"/>
        <v>0</v>
      </c>
      <c r="AS99" s="173">
        <f t="shared" si="90"/>
        <v>0</v>
      </c>
      <c r="AT99" s="173">
        <f t="shared" si="90"/>
        <v>0</v>
      </c>
      <c r="AU99" s="173">
        <f t="shared" si="90"/>
        <v>0</v>
      </c>
      <c r="AV99" s="173">
        <f t="shared" si="90"/>
        <v>0</v>
      </c>
      <c r="AW99" s="173">
        <f t="shared" si="90"/>
        <v>0</v>
      </c>
      <c r="AX99" s="173">
        <f t="shared" si="90"/>
        <v>0</v>
      </c>
      <c r="AY99" s="173">
        <f t="shared" si="90"/>
        <v>0</v>
      </c>
      <c r="AZ99" s="173">
        <f t="shared" si="90"/>
        <v>0</v>
      </c>
      <c r="BA99" s="173">
        <f t="shared" si="90"/>
        <v>0</v>
      </c>
      <c r="BB99" s="173">
        <f t="shared" si="90"/>
        <v>0</v>
      </c>
      <c r="BC99" s="173">
        <f t="shared" si="90"/>
        <v>0</v>
      </c>
      <c r="BD99" s="173">
        <f t="shared" si="90"/>
        <v>0</v>
      </c>
      <c r="BE99" s="173">
        <f t="shared" si="90"/>
        <v>0</v>
      </c>
      <c r="BF99" s="173">
        <f t="shared" si="90"/>
        <v>0</v>
      </c>
      <c r="BG99" s="173">
        <f t="shared" si="90"/>
        <v>0</v>
      </c>
      <c r="BH99" s="173">
        <f t="shared" si="90"/>
        <v>0</v>
      </c>
      <c r="BI99" s="173">
        <f t="shared" si="90"/>
        <v>0</v>
      </c>
      <c r="BJ99" s="173">
        <f t="shared" si="90"/>
        <v>0</v>
      </c>
      <c r="BK99" s="173">
        <f t="shared" si="90"/>
        <v>0</v>
      </c>
      <c r="BL99" s="173">
        <f t="shared" si="90"/>
        <v>0</v>
      </c>
      <c r="BM99" s="151"/>
      <c r="BN99" s="215" t="str">
        <f>IFERROR(__xludf.DUMMYFUNCTION("""COMPUTED_VALUE"""),"Michal Bandy")</f>
        <v>Michal Bandy</v>
      </c>
      <c r="BO99" s="174"/>
      <c r="BP99" s="175"/>
      <c r="BQ99" s="174"/>
      <c r="BR99" s="175"/>
      <c r="BS99" s="174"/>
      <c r="BT99" s="175"/>
      <c r="BU99" s="174"/>
      <c r="BV99" s="175"/>
      <c r="BW99" s="174"/>
      <c r="BX99" s="175"/>
      <c r="BY99" s="174"/>
      <c r="BZ99" s="175"/>
      <c r="CA99" s="174"/>
      <c r="CB99" s="175"/>
      <c r="CC99" s="174"/>
      <c r="CD99" s="175"/>
      <c r="CE99" s="174"/>
      <c r="CF99" s="175"/>
      <c r="CG99" s="174"/>
      <c r="CH99" s="175"/>
      <c r="CI99" s="174"/>
      <c r="CJ99" s="175"/>
      <c r="CK99" s="174"/>
      <c r="CL99" s="175"/>
      <c r="CM99" s="174"/>
      <c r="CN99" s="175"/>
      <c r="CO99" s="174"/>
      <c r="CP99" s="175"/>
      <c r="CQ99" s="174"/>
      <c r="CR99" s="175"/>
      <c r="CS99" s="174"/>
      <c r="CT99" s="175"/>
      <c r="CU99" s="174"/>
      <c r="CV99" s="175"/>
      <c r="CW99" s="174"/>
      <c r="CX99" s="175"/>
      <c r="CY99" s="174"/>
      <c r="CZ99" s="175"/>
      <c r="DA99" s="174"/>
      <c r="DB99" s="175"/>
      <c r="DC99" s="174"/>
      <c r="DD99" s="175"/>
      <c r="DE99" s="174"/>
      <c r="DF99" s="175"/>
      <c r="DG99" s="174"/>
      <c r="DH99" s="175"/>
      <c r="DI99" s="174"/>
      <c r="DJ99" s="175"/>
      <c r="DK99" s="174"/>
      <c r="DL99" s="175"/>
      <c r="DM99" s="174"/>
      <c r="DN99" s="175"/>
      <c r="DO99" s="174"/>
      <c r="DP99" s="175"/>
      <c r="DQ99" s="174"/>
      <c r="DR99" s="175"/>
      <c r="DS99" s="174"/>
      <c r="DT99" s="175"/>
      <c r="DU99" s="174"/>
      <c r="DV99" s="175"/>
      <c r="DW99" s="174"/>
      <c r="DX99" s="175"/>
      <c r="DZ99" s="159" t="str">
        <f t="shared" si="30"/>
        <v>Michal Bandy</v>
      </c>
      <c r="EA99" s="202"/>
      <c r="EB99" s="203"/>
      <c r="EC99" s="202"/>
      <c r="ED99" s="203"/>
      <c r="EE99" s="202"/>
      <c r="EF99" s="203"/>
      <c r="EG99" s="202"/>
      <c r="EH99" s="203"/>
      <c r="EI99" s="202"/>
      <c r="EJ99" s="203"/>
      <c r="EK99" s="202"/>
      <c r="EL99" s="203"/>
      <c r="EM99" s="202"/>
      <c r="EN99" s="203"/>
      <c r="EO99" s="202"/>
      <c r="EP99" s="203"/>
      <c r="EQ99" s="202"/>
      <c r="ER99" s="203"/>
      <c r="ES99" s="202"/>
      <c r="ET99" s="203"/>
      <c r="EU99" s="202"/>
      <c r="EV99" s="203"/>
      <c r="EW99" s="202"/>
      <c r="EX99" s="203"/>
      <c r="EY99" s="202"/>
      <c r="EZ99" s="203"/>
      <c r="FA99" s="202"/>
      <c r="FB99" s="203"/>
      <c r="FC99" s="202"/>
      <c r="FD99" s="203"/>
      <c r="FE99" s="202"/>
      <c r="FF99" s="203"/>
      <c r="FG99" s="202"/>
      <c r="FH99" s="203"/>
      <c r="FI99" s="202"/>
      <c r="FJ99" s="203"/>
      <c r="FK99" s="202"/>
      <c r="FL99" s="203"/>
      <c r="FM99" s="202"/>
      <c r="FN99" s="203"/>
      <c r="FO99" s="202"/>
      <c r="FP99" s="203"/>
      <c r="FQ99" s="202"/>
      <c r="FR99" s="203"/>
      <c r="FS99" s="202"/>
      <c r="FT99" s="203"/>
      <c r="FU99" s="202"/>
      <c r="FV99" s="203"/>
      <c r="FW99" s="202"/>
      <c r="FX99" s="203"/>
      <c r="FY99" s="202"/>
      <c r="FZ99" s="203"/>
      <c r="GA99" s="202"/>
      <c r="GB99" s="203"/>
      <c r="GC99" s="202"/>
      <c r="GD99" s="203"/>
      <c r="GE99" s="202"/>
      <c r="GF99" s="203"/>
      <c r="GG99" s="202"/>
      <c r="GH99" s="203"/>
      <c r="GI99" s="202"/>
      <c r="GJ99" s="203"/>
      <c r="GL99" s="159" t="str">
        <f t="shared" si="31"/>
        <v>Michal Bandy</v>
      </c>
      <c r="GM99" s="202"/>
      <c r="GN99" s="203"/>
      <c r="GO99" s="202"/>
      <c r="GP99" s="203"/>
      <c r="GQ99" s="202"/>
      <c r="GR99" s="203"/>
      <c r="GS99" s="202"/>
      <c r="GT99" s="203"/>
      <c r="GU99" s="202"/>
      <c r="GV99" s="203"/>
      <c r="GW99" s="202"/>
      <c r="GX99" s="203"/>
      <c r="GY99" s="202"/>
      <c r="GZ99" s="203"/>
      <c r="HA99" s="202"/>
      <c r="HB99" s="203"/>
      <c r="HC99" s="202"/>
      <c r="HD99" s="203"/>
      <c r="HE99" s="202"/>
      <c r="HF99" s="203"/>
      <c r="HG99" s="202"/>
      <c r="HH99" s="203"/>
      <c r="HI99" s="202"/>
      <c r="HJ99" s="203"/>
      <c r="HK99" s="202"/>
      <c r="HL99" s="203"/>
      <c r="HM99" s="202"/>
      <c r="HN99" s="203"/>
      <c r="HO99" s="202"/>
      <c r="HP99" s="203"/>
      <c r="HQ99" s="202"/>
      <c r="HR99" s="203"/>
      <c r="HS99" s="202"/>
      <c r="HT99" s="203"/>
      <c r="HU99" s="202"/>
      <c r="HV99" s="203"/>
      <c r="HW99" s="202"/>
      <c r="HX99" s="203"/>
      <c r="HY99" s="202"/>
      <c r="HZ99" s="203"/>
      <c r="IA99" s="202"/>
      <c r="IB99" s="203"/>
      <c r="IC99" s="202"/>
      <c r="ID99" s="203"/>
      <c r="IE99" s="202"/>
      <c r="IF99" s="203"/>
      <c r="IG99" s="202"/>
      <c r="IH99" s="203"/>
      <c r="II99" s="202"/>
      <c r="IJ99" s="203"/>
      <c r="IK99" s="202"/>
      <c r="IL99" s="203"/>
      <c r="IM99" s="202"/>
      <c r="IN99" s="203"/>
      <c r="IO99" s="202"/>
      <c r="IP99" s="203"/>
      <c r="IQ99" s="202"/>
      <c r="IR99" s="203"/>
      <c r="IS99" s="202"/>
      <c r="IT99" s="203"/>
      <c r="IU99" s="202"/>
      <c r="IV99" s="215"/>
    </row>
    <row r="100">
      <c r="A100" s="225">
        <f>IFERROR(__xludf.DUMMYFUNCTION("""COMPUTED_VALUE"""),100.0)</f>
        <v>100</v>
      </c>
      <c r="B100" s="159" t="str">
        <f t="shared" si="28"/>
        <v>Tereza Richterová</v>
      </c>
      <c r="C100" s="173">
        <f t="shared" ref="C100:BL100" si="91">BO100+EA100+GM100</f>
        <v>0</v>
      </c>
      <c r="D100" s="173">
        <f t="shared" si="91"/>
        <v>0</v>
      </c>
      <c r="E100" s="173">
        <f t="shared" si="91"/>
        <v>0</v>
      </c>
      <c r="F100" s="173">
        <f t="shared" si="91"/>
        <v>0</v>
      </c>
      <c r="G100" s="173">
        <f t="shared" si="91"/>
        <v>8.5</v>
      </c>
      <c r="H100" s="173">
        <f t="shared" si="91"/>
        <v>0</v>
      </c>
      <c r="I100" s="173">
        <f t="shared" si="91"/>
        <v>5</v>
      </c>
      <c r="J100" s="173">
        <f t="shared" si="91"/>
        <v>0</v>
      </c>
      <c r="K100" s="173">
        <f t="shared" si="91"/>
        <v>1</v>
      </c>
      <c r="L100" s="173">
        <f t="shared" si="91"/>
        <v>0</v>
      </c>
      <c r="M100" s="173">
        <f t="shared" si="91"/>
        <v>0</v>
      </c>
      <c r="N100" s="173">
        <f t="shared" si="91"/>
        <v>0</v>
      </c>
      <c r="O100" s="173">
        <f t="shared" si="91"/>
        <v>0</v>
      </c>
      <c r="P100" s="173">
        <f t="shared" si="91"/>
        <v>0</v>
      </c>
      <c r="Q100" s="173">
        <f t="shared" si="91"/>
        <v>0</v>
      </c>
      <c r="R100" s="173">
        <f t="shared" si="91"/>
        <v>0</v>
      </c>
      <c r="S100" s="173">
        <f t="shared" si="91"/>
        <v>0</v>
      </c>
      <c r="T100" s="173">
        <f t="shared" si="91"/>
        <v>0</v>
      </c>
      <c r="U100" s="173">
        <f t="shared" si="91"/>
        <v>5</v>
      </c>
      <c r="V100" s="173">
        <f t="shared" si="91"/>
        <v>0</v>
      </c>
      <c r="W100" s="173">
        <f t="shared" si="91"/>
        <v>0</v>
      </c>
      <c r="X100" s="173">
        <f t="shared" si="91"/>
        <v>0</v>
      </c>
      <c r="Y100" s="173">
        <f t="shared" si="91"/>
        <v>6</v>
      </c>
      <c r="Z100" s="173">
        <f t="shared" si="91"/>
        <v>0</v>
      </c>
      <c r="AA100" s="173">
        <f t="shared" si="91"/>
        <v>0</v>
      </c>
      <c r="AB100" s="173">
        <f t="shared" si="91"/>
        <v>0</v>
      </c>
      <c r="AC100" s="173">
        <f t="shared" si="91"/>
        <v>0</v>
      </c>
      <c r="AD100" s="173">
        <f t="shared" si="91"/>
        <v>0</v>
      </c>
      <c r="AE100" s="173">
        <f t="shared" si="91"/>
        <v>0</v>
      </c>
      <c r="AF100" s="173">
        <f t="shared" si="91"/>
        <v>0</v>
      </c>
      <c r="AG100" s="173">
        <f t="shared" si="91"/>
        <v>0</v>
      </c>
      <c r="AH100" s="173">
        <f t="shared" si="91"/>
        <v>0</v>
      </c>
      <c r="AI100" s="173">
        <f t="shared" si="91"/>
        <v>0</v>
      </c>
      <c r="AJ100" s="173">
        <f t="shared" si="91"/>
        <v>0</v>
      </c>
      <c r="AK100" s="173">
        <f t="shared" si="91"/>
        <v>0</v>
      </c>
      <c r="AL100" s="173">
        <f t="shared" si="91"/>
        <v>0</v>
      </c>
      <c r="AM100" s="173">
        <f t="shared" si="91"/>
        <v>0</v>
      </c>
      <c r="AN100" s="173">
        <f t="shared" si="91"/>
        <v>0</v>
      </c>
      <c r="AO100" s="173">
        <f t="shared" si="91"/>
        <v>0</v>
      </c>
      <c r="AP100" s="173">
        <f t="shared" si="91"/>
        <v>0</v>
      </c>
      <c r="AQ100" s="173">
        <f t="shared" si="91"/>
        <v>0</v>
      </c>
      <c r="AR100" s="173">
        <f t="shared" si="91"/>
        <v>0</v>
      </c>
      <c r="AS100" s="173">
        <f t="shared" si="91"/>
        <v>0</v>
      </c>
      <c r="AT100" s="173">
        <f t="shared" si="91"/>
        <v>0</v>
      </c>
      <c r="AU100" s="173">
        <f t="shared" si="91"/>
        <v>0</v>
      </c>
      <c r="AV100" s="173">
        <f t="shared" si="91"/>
        <v>0</v>
      </c>
      <c r="AW100" s="173">
        <f t="shared" si="91"/>
        <v>0</v>
      </c>
      <c r="AX100" s="173">
        <f t="shared" si="91"/>
        <v>0</v>
      </c>
      <c r="AY100" s="173">
        <f t="shared" si="91"/>
        <v>0</v>
      </c>
      <c r="AZ100" s="173">
        <f t="shared" si="91"/>
        <v>0</v>
      </c>
      <c r="BA100" s="173">
        <f t="shared" si="91"/>
        <v>0</v>
      </c>
      <c r="BB100" s="173">
        <f t="shared" si="91"/>
        <v>0</v>
      </c>
      <c r="BC100" s="173">
        <f t="shared" si="91"/>
        <v>0</v>
      </c>
      <c r="BD100" s="173">
        <f t="shared" si="91"/>
        <v>0</v>
      </c>
      <c r="BE100" s="173">
        <f t="shared" si="91"/>
        <v>0</v>
      </c>
      <c r="BF100" s="173">
        <f t="shared" si="91"/>
        <v>0</v>
      </c>
      <c r="BG100" s="173">
        <f t="shared" si="91"/>
        <v>0</v>
      </c>
      <c r="BH100" s="173">
        <f t="shared" si="91"/>
        <v>0</v>
      </c>
      <c r="BI100" s="173">
        <f t="shared" si="91"/>
        <v>0</v>
      </c>
      <c r="BJ100" s="173">
        <f t="shared" si="91"/>
        <v>0</v>
      </c>
      <c r="BK100" s="173">
        <f t="shared" si="91"/>
        <v>0</v>
      </c>
      <c r="BL100" s="173">
        <f t="shared" si="91"/>
        <v>0</v>
      </c>
      <c r="BM100" s="151"/>
      <c r="BN100" s="215" t="str">
        <f>IFERROR(__xludf.DUMMYFUNCTION("""COMPUTED_VALUE"""),"Tereza Richterová")</f>
        <v>Tereza Richterová</v>
      </c>
      <c r="BO100" s="174"/>
      <c r="BP100" s="175"/>
      <c r="BQ100" s="174"/>
      <c r="BR100" s="175"/>
      <c r="BS100" s="174"/>
      <c r="BT100" s="175"/>
      <c r="BU100" s="174"/>
      <c r="BV100" s="175"/>
      <c r="BW100" s="174"/>
      <c r="BX100" s="175"/>
      <c r="BY100" s="174"/>
      <c r="BZ100" s="175"/>
      <c r="CA100" s="174"/>
      <c r="CB100" s="175"/>
      <c r="CC100" s="174"/>
      <c r="CD100" s="175"/>
      <c r="CE100" s="174"/>
      <c r="CF100" s="175"/>
      <c r="CG100" s="174"/>
      <c r="CH100" s="175"/>
      <c r="CI100" s="174"/>
      <c r="CJ100" s="175"/>
      <c r="CK100" s="174"/>
      <c r="CL100" s="175"/>
      <c r="CM100" s="174"/>
      <c r="CN100" s="175"/>
      <c r="CO100" s="174"/>
      <c r="CP100" s="175"/>
      <c r="CQ100" s="174"/>
      <c r="CR100" s="175"/>
      <c r="CS100" s="174"/>
      <c r="CT100" s="175"/>
      <c r="CU100" s="174"/>
      <c r="CV100" s="175"/>
      <c r="CW100" s="174"/>
      <c r="CX100" s="175"/>
      <c r="CY100" s="174"/>
      <c r="CZ100" s="175"/>
      <c r="DA100" s="174"/>
      <c r="DB100" s="175"/>
      <c r="DC100" s="174"/>
      <c r="DD100" s="175"/>
      <c r="DE100" s="174"/>
      <c r="DF100" s="175"/>
      <c r="DG100" s="174"/>
      <c r="DH100" s="175"/>
      <c r="DI100" s="174"/>
      <c r="DJ100" s="175"/>
      <c r="DK100" s="174"/>
      <c r="DL100" s="175"/>
      <c r="DM100" s="174"/>
      <c r="DN100" s="175"/>
      <c r="DO100" s="174"/>
      <c r="DP100" s="175"/>
      <c r="DQ100" s="174"/>
      <c r="DR100" s="175"/>
      <c r="DS100" s="174"/>
      <c r="DT100" s="175"/>
      <c r="DU100" s="174"/>
      <c r="DV100" s="175"/>
      <c r="DW100" s="174"/>
      <c r="DX100" s="175"/>
      <c r="DZ100" s="159" t="str">
        <f t="shared" si="30"/>
        <v>Tereza Richterová</v>
      </c>
      <c r="EA100" s="202"/>
      <c r="EB100" s="203"/>
      <c r="EC100" s="202"/>
      <c r="ED100" s="203"/>
      <c r="EE100" s="202"/>
      <c r="EF100" s="203"/>
      <c r="EG100" s="202"/>
      <c r="EH100" s="203"/>
      <c r="EI100" s="202"/>
      <c r="EJ100" s="203"/>
      <c r="EK100" s="202"/>
      <c r="EL100" s="203"/>
      <c r="EM100" s="202"/>
      <c r="EN100" s="203"/>
      <c r="EO100" s="202"/>
      <c r="EP100" s="203"/>
      <c r="EQ100" s="202"/>
      <c r="ER100" s="203"/>
      <c r="ES100" s="202"/>
      <c r="ET100" s="203"/>
      <c r="EU100" s="202"/>
      <c r="EV100" s="203"/>
      <c r="EW100" s="202"/>
      <c r="EX100" s="203"/>
      <c r="EY100" s="202"/>
      <c r="EZ100" s="203"/>
      <c r="FA100" s="202"/>
      <c r="FB100" s="203"/>
      <c r="FC100" s="202"/>
      <c r="FD100" s="203"/>
      <c r="FE100" s="202"/>
      <c r="FF100" s="203"/>
      <c r="FG100" s="202"/>
      <c r="FH100" s="203"/>
      <c r="FI100" s="202"/>
      <c r="FJ100" s="203"/>
      <c r="FK100" s="202"/>
      <c r="FL100" s="203"/>
      <c r="FM100" s="202"/>
      <c r="FN100" s="203"/>
      <c r="FO100" s="202"/>
      <c r="FP100" s="203"/>
      <c r="FQ100" s="202"/>
      <c r="FR100" s="203"/>
      <c r="FS100" s="202"/>
      <c r="FT100" s="203"/>
      <c r="FU100" s="202"/>
      <c r="FV100" s="203"/>
      <c r="FW100" s="202"/>
      <c r="FX100" s="203"/>
      <c r="FY100" s="202"/>
      <c r="FZ100" s="203"/>
      <c r="GA100" s="202"/>
      <c r="GB100" s="203"/>
      <c r="GC100" s="202"/>
      <c r="GD100" s="203"/>
      <c r="GE100" s="202"/>
      <c r="GF100" s="203"/>
      <c r="GG100" s="202"/>
      <c r="GH100" s="203"/>
      <c r="GI100" s="202"/>
      <c r="GJ100" s="203"/>
      <c r="GL100" s="159" t="str">
        <f t="shared" si="31"/>
        <v>Tereza Richterová</v>
      </c>
      <c r="GM100" s="202"/>
      <c r="GN100" s="203"/>
      <c r="GO100" s="202"/>
      <c r="GP100" s="203"/>
      <c r="GQ100" s="202">
        <f>IFERROR(__xludf.DUMMYFUNCTION("""COMPUTED_VALUE"""),8.5)</f>
        <v>8.5</v>
      </c>
      <c r="GR100" s="203"/>
      <c r="GS100" s="202">
        <f>IFERROR(__xludf.DUMMYFUNCTION("""COMPUTED_VALUE"""),5.0)</f>
        <v>5</v>
      </c>
      <c r="GT100" s="203"/>
      <c r="GU100" s="202">
        <f>IFERROR(__xludf.DUMMYFUNCTION("""COMPUTED_VALUE"""),1.0)</f>
        <v>1</v>
      </c>
      <c r="GV100" s="203"/>
      <c r="GW100" s="202"/>
      <c r="GX100" s="203"/>
      <c r="GY100" s="202"/>
      <c r="GZ100" s="203"/>
      <c r="HA100" s="202"/>
      <c r="HB100" s="203"/>
      <c r="HC100" s="202"/>
      <c r="HD100" s="203"/>
      <c r="HE100" s="202">
        <f>IFERROR(__xludf.DUMMYFUNCTION("""COMPUTED_VALUE"""),5.0)</f>
        <v>5</v>
      </c>
      <c r="HF100" s="203"/>
      <c r="HG100" s="202"/>
      <c r="HH100" s="203"/>
      <c r="HI100" s="202">
        <f>IFERROR(__xludf.DUMMYFUNCTION("""COMPUTED_VALUE"""),6.0)</f>
        <v>6</v>
      </c>
      <c r="HJ100" s="203"/>
      <c r="HK100" s="202"/>
      <c r="HL100" s="203"/>
      <c r="HM100" s="202"/>
      <c r="HN100" s="203"/>
      <c r="HO100" s="202"/>
      <c r="HP100" s="203"/>
      <c r="HQ100" s="202"/>
      <c r="HR100" s="203"/>
      <c r="HS100" s="202"/>
      <c r="HT100" s="203"/>
      <c r="HU100" s="202"/>
      <c r="HV100" s="203"/>
      <c r="HW100" s="202"/>
      <c r="HX100" s="203"/>
      <c r="HY100" s="202"/>
      <c r="HZ100" s="203"/>
      <c r="IA100" s="202"/>
      <c r="IB100" s="203"/>
      <c r="IC100" s="202"/>
      <c r="ID100" s="203"/>
      <c r="IE100" s="202"/>
      <c r="IF100" s="203"/>
      <c r="IG100" s="202"/>
      <c r="IH100" s="203"/>
      <c r="II100" s="202"/>
      <c r="IJ100" s="203"/>
      <c r="IK100" s="202"/>
      <c r="IL100" s="203"/>
      <c r="IM100" s="202"/>
      <c r="IN100" s="203"/>
      <c r="IO100" s="202"/>
      <c r="IP100" s="203"/>
      <c r="IQ100" s="202"/>
      <c r="IR100" s="203"/>
      <c r="IS100" s="202"/>
      <c r="IT100" s="203"/>
      <c r="IU100" s="202"/>
      <c r="IV100" s="215"/>
    </row>
    <row r="101">
      <c r="A101" s="225">
        <f>IFERROR(__xludf.DUMMYFUNCTION("""COMPUTED_VALUE"""),100.0)</f>
        <v>100</v>
      </c>
      <c r="B101" s="159" t="str">
        <f t="shared" si="28"/>
        <v>Michal Friml</v>
      </c>
      <c r="C101" s="173">
        <f t="shared" ref="C101:BL101" si="92">BO101+EA101+GM101</f>
        <v>0</v>
      </c>
      <c r="D101" s="173">
        <f t="shared" si="92"/>
        <v>0</v>
      </c>
      <c r="E101" s="173">
        <f t="shared" si="92"/>
        <v>6</v>
      </c>
      <c r="F101" s="173">
        <f t="shared" si="92"/>
        <v>0</v>
      </c>
      <c r="G101" s="173">
        <f t="shared" si="92"/>
        <v>0</v>
      </c>
      <c r="H101" s="173">
        <f t="shared" si="92"/>
        <v>0</v>
      </c>
      <c r="I101" s="173">
        <f t="shared" si="92"/>
        <v>6</v>
      </c>
      <c r="J101" s="173">
        <f t="shared" si="92"/>
        <v>0</v>
      </c>
      <c r="K101" s="173">
        <f t="shared" si="92"/>
        <v>6</v>
      </c>
      <c r="L101" s="173">
        <f t="shared" si="92"/>
        <v>0</v>
      </c>
      <c r="M101" s="173">
        <f t="shared" si="92"/>
        <v>12</v>
      </c>
      <c r="N101" s="173">
        <f t="shared" si="92"/>
        <v>0</v>
      </c>
      <c r="O101" s="173">
        <f t="shared" si="92"/>
        <v>0</v>
      </c>
      <c r="P101" s="173">
        <f t="shared" si="92"/>
        <v>0</v>
      </c>
      <c r="Q101" s="173">
        <f t="shared" si="92"/>
        <v>7</v>
      </c>
      <c r="R101" s="173">
        <f t="shared" si="92"/>
        <v>0</v>
      </c>
      <c r="S101" s="173">
        <f t="shared" si="92"/>
        <v>0</v>
      </c>
      <c r="T101" s="173">
        <f t="shared" si="92"/>
        <v>0</v>
      </c>
      <c r="U101" s="173">
        <f t="shared" si="92"/>
        <v>5</v>
      </c>
      <c r="V101" s="173">
        <f t="shared" si="92"/>
        <v>0</v>
      </c>
      <c r="W101" s="173">
        <f t="shared" si="92"/>
        <v>0</v>
      </c>
      <c r="X101" s="173">
        <f t="shared" si="92"/>
        <v>0</v>
      </c>
      <c r="Y101" s="173">
        <f t="shared" si="92"/>
        <v>0</v>
      </c>
      <c r="Z101" s="173">
        <f t="shared" si="92"/>
        <v>0</v>
      </c>
      <c r="AA101" s="173">
        <f t="shared" si="92"/>
        <v>6</v>
      </c>
      <c r="AB101" s="173">
        <f t="shared" si="92"/>
        <v>100</v>
      </c>
      <c r="AC101" s="173">
        <f t="shared" si="92"/>
        <v>6</v>
      </c>
      <c r="AD101" s="173">
        <f t="shared" si="92"/>
        <v>0</v>
      </c>
      <c r="AE101" s="173">
        <f t="shared" si="92"/>
        <v>0</v>
      </c>
      <c r="AF101" s="173">
        <f t="shared" si="92"/>
        <v>0</v>
      </c>
      <c r="AG101" s="173">
        <f t="shared" si="92"/>
        <v>3</v>
      </c>
      <c r="AH101" s="173">
        <f t="shared" si="92"/>
        <v>0</v>
      </c>
      <c r="AI101" s="173">
        <f t="shared" si="92"/>
        <v>0</v>
      </c>
      <c r="AJ101" s="173">
        <f t="shared" si="92"/>
        <v>0</v>
      </c>
      <c r="AK101" s="173">
        <f t="shared" si="92"/>
        <v>6</v>
      </c>
      <c r="AL101" s="173">
        <f t="shared" si="92"/>
        <v>0</v>
      </c>
      <c r="AM101" s="173">
        <f t="shared" si="92"/>
        <v>0</v>
      </c>
      <c r="AN101" s="173">
        <f t="shared" si="92"/>
        <v>0</v>
      </c>
      <c r="AO101" s="173">
        <f t="shared" si="92"/>
        <v>0</v>
      </c>
      <c r="AP101" s="173">
        <f t="shared" si="92"/>
        <v>0</v>
      </c>
      <c r="AQ101" s="173">
        <f t="shared" si="92"/>
        <v>0</v>
      </c>
      <c r="AR101" s="173">
        <f t="shared" si="92"/>
        <v>0</v>
      </c>
      <c r="AS101" s="173">
        <f t="shared" si="92"/>
        <v>0</v>
      </c>
      <c r="AT101" s="173">
        <f t="shared" si="92"/>
        <v>0</v>
      </c>
      <c r="AU101" s="173">
        <f t="shared" si="92"/>
        <v>0</v>
      </c>
      <c r="AV101" s="173">
        <f t="shared" si="92"/>
        <v>0</v>
      </c>
      <c r="AW101" s="173">
        <f t="shared" si="92"/>
        <v>8</v>
      </c>
      <c r="AX101" s="173">
        <f t="shared" si="92"/>
        <v>0</v>
      </c>
      <c r="AY101" s="173">
        <f t="shared" si="92"/>
        <v>0</v>
      </c>
      <c r="AZ101" s="173">
        <f t="shared" si="92"/>
        <v>0</v>
      </c>
      <c r="BA101" s="173">
        <f t="shared" si="92"/>
        <v>10</v>
      </c>
      <c r="BB101" s="173">
        <f t="shared" si="92"/>
        <v>0</v>
      </c>
      <c r="BC101" s="173">
        <f t="shared" si="92"/>
        <v>6</v>
      </c>
      <c r="BD101" s="173">
        <f t="shared" si="92"/>
        <v>0</v>
      </c>
      <c r="BE101" s="173">
        <f t="shared" si="92"/>
        <v>4</v>
      </c>
      <c r="BF101" s="173">
        <f t="shared" si="92"/>
        <v>200</v>
      </c>
      <c r="BG101" s="173">
        <f t="shared" si="92"/>
        <v>0</v>
      </c>
      <c r="BH101" s="173">
        <f t="shared" si="92"/>
        <v>0</v>
      </c>
      <c r="BI101" s="173">
        <f t="shared" si="92"/>
        <v>0</v>
      </c>
      <c r="BJ101" s="173">
        <f t="shared" si="92"/>
        <v>0</v>
      </c>
      <c r="BK101" s="173">
        <f t="shared" si="92"/>
        <v>0</v>
      </c>
      <c r="BL101" s="173">
        <f t="shared" si="92"/>
        <v>0</v>
      </c>
      <c r="BM101" s="151"/>
      <c r="BN101" s="215" t="str">
        <f>IFERROR(__xludf.DUMMYFUNCTION("""COMPUTED_VALUE"""),"Michal Friml")</f>
        <v>Michal Friml</v>
      </c>
      <c r="BO101" s="174"/>
      <c r="BP101" s="175"/>
      <c r="BQ101" s="174"/>
      <c r="BR101" s="175"/>
      <c r="BS101" s="174"/>
      <c r="BT101" s="175"/>
      <c r="BU101" s="174"/>
      <c r="BV101" s="175"/>
      <c r="BW101" s="174"/>
      <c r="BX101" s="175"/>
      <c r="BY101" s="174"/>
      <c r="BZ101" s="175"/>
      <c r="CA101" s="174"/>
      <c r="CB101" s="175"/>
      <c r="CC101" s="174"/>
      <c r="CD101" s="175"/>
      <c r="CE101" s="174"/>
      <c r="CF101" s="175"/>
      <c r="CG101" s="174"/>
      <c r="CH101" s="175"/>
      <c r="CI101" s="174"/>
      <c r="CJ101" s="175"/>
      <c r="CK101" s="174"/>
      <c r="CL101" s="175"/>
      <c r="CM101" s="174"/>
      <c r="CN101" s="175"/>
      <c r="CO101" s="174"/>
      <c r="CP101" s="175"/>
      <c r="CQ101" s="174"/>
      <c r="CR101" s="175"/>
      <c r="CS101" s="174"/>
      <c r="CT101" s="175"/>
      <c r="CU101" s="174"/>
      <c r="CV101" s="175"/>
      <c r="CW101" s="174"/>
      <c r="CX101" s="175"/>
      <c r="CY101" s="174"/>
      <c r="CZ101" s="175"/>
      <c r="DA101" s="174"/>
      <c r="DB101" s="175"/>
      <c r="DC101" s="174"/>
      <c r="DD101" s="175"/>
      <c r="DE101" s="174"/>
      <c r="DF101" s="175"/>
      <c r="DG101" s="174"/>
      <c r="DH101" s="175"/>
      <c r="DI101" s="174"/>
      <c r="DJ101" s="175"/>
      <c r="DK101" s="174"/>
      <c r="DL101" s="175"/>
      <c r="DM101" s="174"/>
      <c r="DN101" s="175"/>
      <c r="DO101" s="174"/>
      <c r="DP101" s="175"/>
      <c r="DQ101" s="174"/>
      <c r="DR101" s="175"/>
      <c r="DS101" s="174"/>
      <c r="DT101" s="175"/>
      <c r="DU101" s="174"/>
      <c r="DV101" s="175"/>
      <c r="DW101" s="174"/>
      <c r="DX101" s="175"/>
      <c r="DZ101" s="159" t="str">
        <f t="shared" si="30"/>
        <v>Michal Friml</v>
      </c>
      <c r="EA101" s="202"/>
      <c r="EB101" s="203"/>
      <c r="EC101" s="202">
        <f>IFERROR(__xludf.DUMMYFUNCTION("""COMPUTED_VALUE"""),6.0)</f>
        <v>6</v>
      </c>
      <c r="ED101" s="203"/>
      <c r="EE101" s="202"/>
      <c r="EF101" s="203"/>
      <c r="EG101" s="202">
        <f>IFERROR(__xludf.DUMMYFUNCTION("""COMPUTED_VALUE"""),6.0)</f>
        <v>6</v>
      </c>
      <c r="EH101" s="203"/>
      <c r="EI101" s="202">
        <f>IFERROR(__xludf.DUMMYFUNCTION("""COMPUTED_VALUE"""),6.0)</f>
        <v>6</v>
      </c>
      <c r="EJ101" s="203"/>
      <c r="EK101" s="202">
        <f>IFERROR(__xludf.DUMMYFUNCTION("""COMPUTED_VALUE"""),12.0)</f>
        <v>12</v>
      </c>
      <c r="EL101" s="203"/>
      <c r="EM101" s="202"/>
      <c r="EN101" s="203"/>
      <c r="EO101" s="202">
        <f>IFERROR(__xludf.DUMMYFUNCTION("""COMPUTED_VALUE"""),7.0)</f>
        <v>7</v>
      </c>
      <c r="EP101" s="203"/>
      <c r="EQ101" s="202"/>
      <c r="ER101" s="203"/>
      <c r="ES101" s="202">
        <f>IFERROR(__xludf.DUMMYFUNCTION("""COMPUTED_VALUE"""),5.0)</f>
        <v>5</v>
      </c>
      <c r="ET101" s="203"/>
      <c r="EU101" s="202"/>
      <c r="EV101" s="203"/>
      <c r="EW101" s="202"/>
      <c r="EX101" s="203"/>
      <c r="EY101" s="202">
        <f>IFERROR(__xludf.DUMMYFUNCTION("""COMPUTED_VALUE"""),6.0)</f>
        <v>6</v>
      </c>
      <c r="EZ101" s="203">
        <f>IFERROR(__xludf.DUMMYFUNCTION("""COMPUTED_VALUE"""),100.0)</f>
        <v>100</v>
      </c>
      <c r="FA101" s="202">
        <f>IFERROR(__xludf.DUMMYFUNCTION("""COMPUTED_VALUE"""),6.0)</f>
        <v>6</v>
      </c>
      <c r="FB101" s="203"/>
      <c r="FC101" s="202"/>
      <c r="FD101" s="203"/>
      <c r="FE101" s="202">
        <f>IFERROR(__xludf.DUMMYFUNCTION("""COMPUTED_VALUE"""),3.0)</f>
        <v>3</v>
      </c>
      <c r="FF101" s="203"/>
      <c r="FG101" s="202"/>
      <c r="FH101" s="203"/>
      <c r="FI101" s="202">
        <f>IFERROR(__xludf.DUMMYFUNCTION("""COMPUTED_VALUE"""),6.0)</f>
        <v>6</v>
      </c>
      <c r="FJ101" s="203"/>
      <c r="FK101" s="202"/>
      <c r="FL101" s="203"/>
      <c r="FM101" s="202"/>
      <c r="FN101" s="203"/>
      <c r="FO101" s="202"/>
      <c r="FP101" s="203"/>
      <c r="FQ101" s="202"/>
      <c r="FR101" s="203"/>
      <c r="FS101" s="202"/>
      <c r="FT101" s="203"/>
      <c r="FU101" s="202">
        <f>IFERROR(__xludf.DUMMYFUNCTION("""COMPUTED_VALUE"""),8.0)</f>
        <v>8</v>
      </c>
      <c r="FV101" s="203"/>
      <c r="FW101" s="202"/>
      <c r="FX101" s="203"/>
      <c r="FY101" s="202">
        <f>IFERROR(__xludf.DUMMYFUNCTION("""COMPUTED_VALUE"""),10.0)</f>
        <v>10</v>
      </c>
      <c r="FZ101" s="203"/>
      <c r="GA101" s="202">
        <f>IFERROR(__xludf.DUMMYFUNCTION("""COMPUTED_VALUE"""),6.0)</f>
        <v>6</v>
      </c>
      <c r="GB101" s="203"/>
      <c r="GC101" s="202">
        <f>IFERROR(__xludf.DUMMYFUNCTION("""COMPUTED_VALUE"""),4.0)</f>
        <v>4</v>
      </c>
      <c r="GD101" s="203">
        <f>IFERROR(__xludf.DUMMYFUNCTION("""COMPUTED_VALUE"""),200.0)</f>
        <v>200</v>
      </c>
      <c r="GE101" s="202"/>
      <c r="GF101" s="203"/>
      <c r="GG101" s="202"/>
      <c r="GH101" s="203"/>
      <c r="GI101" s="202"/>
      <c r="GJ101" s="203"/>
      <c r="GL101" s="159" t="str">
        <f t="shared" si="31"/>
        <v>Michal Friml</v>
      </c>
      <c r="GM101" s="202"/>
      <c r="GN101" s="203"/>
      <c r="GO101" s="202"/>
      <c r="GP101" s="203"/>
      <c r="GQ101" s="202"/>
      <c r="GR101" s="203"/>
      <c r="GS101" s="202"/>
      <c r="GT101" s="203"/>
      <c r="GU101" s="202"/>
      <c r="GV101" s="203"/>
      <c r="GW101" s="202"/>
      <c r="GX101" s="203"/>
      <c r="GY101" s="202"/>
      <c r="GZ101" s="203"/>
      <c r="HA101" s="202"/>
      <c r="HB101" s="203"/>
      <c r="HC101" s="202"/>
      <c r="HD101" s="203"/>
      <c r="HE101" s="202"/>
      <c r="HF101" s="203"/>
      <c r="HG101" s="202"/>
      <c r="HH101" s="203"/>
      <c r="HI101" s="202"/>
      <c r="HJ101" s="203"/>
      <c r="HK101" s="202"/>
      <c r="HL101" s="203"/>
      <c r="HM101" s="202"/>
      <c r="HN101" s="203"/>
      <c r="HO101" s="202"/>
      <c r="HP101" s="203"/>
      <c r="HQ101" s="202"/>
      <c r="HR101" s="203"/>
      <c r="HS101" s="202"/>
      <c r="HT101" s="203"/>
      <c r="HU101" s="202"/>
      <c r="HV101" s="203"/>
      <c r="HW101" s="202"/>
      <c r="HX101" s="203"/>
      <c r="HY101" s="202"/>
      <c r="HZ101" s="203"/>
      <c r="IA101" s="202"/>
      <c r="IB101" s="203"/>
      <c r="IC101" s="202"/>
      <c r="ID101" s="203"/>
      <c r="IE101" s="202"/>
      <c r="IF101" s="203"/>
      <c r="IG101" s="202"/>
      <c r="IH101" s="203"/>
      <c r="II101" s="202"/>
      <c r="IJ101" s="203"/>
      <c r="IK101" s="202"/>
      <c r="IL101" s="203"/>
      <c r="IM101" s="202"/>
      <c r="IN101" s="203"/>
      <c r="IO101" s="202"/>
      <c r="IP101" s="203"/>
      <c r="IQ101" s="202"/>
      <c r="IR101" s="203"/>
      <c r="IS101" s="202"/>
      <c r="IT101" s="203"/>
      <c r="IU101" s="202"/>
      <c r="IV101" s="215"/>
    </row>
    <row r="102">
      <c r="A102" s="225">
        <f>IFERROR(__xludf.DUMMYFUNCTION("""COMPUTED_VALUE"""),100.0)</f>
        <v>100</v>
      </c>
      <c r="B102" s="159" t="str">
        <f t="shared" si="28"/>
        <v>Miroslav Kuchař</v>
      </c>
      <c r="C102" s="173">
        <f t="shared" ref="C102:BL102" si="93">BO102+EA102+GM102</f>
        <v>8.5</v>
      </c>
      <c r="D102" s="173">
        <f t="shared" si="93"/>
        <v>0</v>
      </c>
      <c r="E102" s="173">
        <f t="shared" si="93"/>
        <v>0</v>
      </c>
      <c r="F102" s="173">
        <f t="shared" si="93"/>
        <v>0</v>
      </c>
      <c r="G102" s="173">
        <f t="shared" si="93"/>
        <v>0</v>
      </c>
      <c r="H102" s="173">
        <f t="shared" si="93"/>
        <v>0</v>
      </c>
      <c r="I102" s="173">
        <f t="shared" si="93"/>
        <v>16</v>
      </c>
      <c r="J102" s="173">
        <f t="shared" si="93"/>
        <v>0</v>
      </c>
      <c r="K102" s="173">
        <f t="shared" si="93"/>
        <v>15</v>
      </c>
      <c r="L102" s="173">
        <f t="shared" si="93"/>
        <v>0</v>
      </c>
      <c r="M102" s="173">
        <f t="shared" si="93"/>
        <v>0</v>
      </c>
      <c r="N102" s="173">
        <f t="shared" si="93"/>
        <v>0</v>
      </c>
      <c r="O102" s="173">
        <f t="shared" si="93"/>
        <v>13</v>
      </c>
      <c r="P102" s="173">
        <f t="shared" si="93"/>
        <v>0</v>
      </c>
      <c r="Q102" s="173">
        <f t="shared" si="93"/>
        <v>14</v>
      </c>
      <c r="R102" s="173">
        <f t="shared" si="93"/>
        <v>0</v>
      </c>
      <c r="S102" s="173">
        <f t="shared" si="93"/>
        <v>0</v>
      </c>
      <c r="T102" s="173">
        <f t="shared" si="93"/>
        <v>0</v>
      </c>
      <c r="U102" s="173">
        <f t="shared" si="93"/>
        <v>8</v>
      </c>
      <c r="V102" s="173">
        <f t="shared" si="93"/>
        <v>0</v>
      </c>
      <c r="W102" s="173">
        <f t="shared" si="93"/>
        <v>10.5</v>
      </c>
      <c r="X102" s="173">
        <f t="shared" si="93"/>
        <v>0</v>
      </c>
      <c r="Y102" s="173">
        <f t="shared" si="93"/>
        <v>10.5</v>
      </c>
      <c r="Z102" s="173">
        <f t="shared" si="93"/>
        <v>0</v>
      </c>
      <c r="AA102" s="173">
        <f t="shared" si="93"/>
        <v>0</v>
      </c>
      <c r="AB102" s="173">
        <f t="shared" si="93"/>
        <v>0</v>
      </c>
      <c r="AC102" s="173">
        <f t="shared" si="93"/>
        <v>14.5</v>
      </c>
      <c r="AD102" s="173">
        <f t="shared" si="93"/>
        <v>0</v>
      </c>
      <c r="AE102" s="173">
        <f t="shared" si="93"/>
        <v>14</v>
      </c>
      <c r="AF102" s="173">
        <f t="shared" si="93"/>
        <v>0</v>
      </c>
      <c r="AG102" s="173">
        <f t="shared" si="93"/>
        <v>0</v>
      </c>
      <c r="AH102" s="173">
        <f t="shared" si="93"/>
        <v>0</v>
      </c>
      <c r="AI102" s="173">
        <f t="shared" si="93"/>
        <v>8</v>
      </c>
      <c r="AJ102" s="173">
        <f t="shared" si="93"/>
        <v>0</v>
      </c>
      <c r="AK102" s="173">
        <f t="shared" si="93"/>
        <v>16</v>
      </c>
      <c r="AL102" s="173">
        <f t="shared" si="93"/>
        <v>0</v>
      </c>
      <c r="AM102" s="173">
        <f t="shared" si="93"/>
        <v>0</v>
      </c>
      <c r="AN102" s="173">
        <f t="shared" si="93"/>
        <v>0</v>
      </c>
      <c r="AO102" s="173">
        <f t="shared" si="93"/>
        <v>0</v>
      </c>
      <c r="AP102" s="173">
        <f t="shared" si="93"/>
        <v>0</v>
      </c>
      <c r="AQ102" s="173">
        <f t="shared" si="93"/>
        <v>7.5</v>
      </c>
      <c r="AR102" s="173">
        <f t="shared" si="93"/>
        <v>0</v>
      </c>
      <c r="AS102" s="173">
        <f t="shared" si="93"/>
        <v>14</v>
      </c>
      <c r="AT102" s="173">
        <f t="shared" si="93"/>
        <v>0</v>
      </c>
      <c r="AU102" s="173">
        <f t="shared" si="93"/>
        <v>0</v>
      </c>
      <c r="AV102" s="173">
        <f t="shared" si="93"/>
        <v>0</v>
      </c>
      <c r="AW102" s="173">
        <f t="shared" si="93"/>
        <v>0</v>
      </c>
      <c r="AX102" s="173">
        <f t="shared" si="93"/>
        <v>0</v>
      </c>
      <c r="AY102" s="173">
        <f t="shared" si="93"/>
        <v>16</v>
      </c>
      <c r="AZ102" s="173">
        <f t="shared" si="93"/>
        <v>0</v>
      </c>
      <c r="BA102" s="173">
        <f t="shared" si="93"/>
        <v>0</v>
      </c>
      <c r="BB102" s="173">
        <f t="shared" si="93"/>
        <v>0</v>
      </c>
      <c r="BC102" s="173">
        <f t="shared" si="93"/>
        <v>0</v>
      </c>
      <c r="BD102" s="173">
        <f t="shared" si="93"/>
        <v>0</v>
      </c>
      <c r="BE102" s="173">
        <f t="shared" si="93"/>
        <v>14</v>
      </c>
      <c r="BF102" s="173">
        <f t="shared" si="93"/>
        <v>0</v>
      </c>
      <c r="BG102" s="173">
        <f t="shared" si="93"/>
        <v>14</v>
      </c>
      <c r="BH102" s="173">
        <f t="shared" si="93"/>
        <v>0</v>
      </c>
      <c r="BI102" s="173">
        <f t="shared" si="93"/>
        <v>0</v>
      </c>
      <c r="BJ102" s="173">
        <f t="shared" si="93"/>
        <v>0</v>
      </c>
      <c r="BK102" s="173">
        <f t="shared" si="93"/>
        <v>0</v>
      </c>
      <c r="BL102" s="173">
        <f t="shared" si="93"/>
        <v>0</v>
      </c>
      <c r="BM102" s="151"/>
      <c r="BN102" s="215" t="str">
        <f>IFERROR(__xludf.DUMMYFUNCTION("""COMPUTED_VALUE"""),"Miroslav Kuchař")</f>
        <v>Miroslav Kuchař</v>
      </c>
      <c r="BO102" s="174"/>
      <c r="BP102" s="175"/>
      <c r="BQ102" s="174"/>
      <c r="BR102" s="175"/>
      <c r="BS102" s="174"/>
      <c r="BT102" s="175"/>
      <c r="BU102" s="174"/>
      <c r="BV102" s="175"/>
      <c r="BW102" s="174"/>
      <c r="BX102" s="175"/>
      <c r="BY102" s="174"/>
      <c r="BZ102" s="175"/>
      <c r="CA102" s="174"/>
      <c r="CB102" s="175"/>
      <c r="CC102" s="174"/>
      <c r="CD102" s="175"/>
      <c r="CE102" s="174"/>
      <c r="CF102" s="175"/>
      <c r="CG102" s="174"/>
      <c r="CH102" s="175"/>
      <c r="CI102" s="174"/>
      <c r="CJ102" s="175"/>
      <c r="CK102" s="174"/>
      <c r="CL102" s="175"/>
      <c r="CM102" s="174"/>
      <c r="CN102" s="175"/>
      <c r="CO102" s="174"/>
      <c r="CP102" s="175"/>
      <c r="CQ102" s="174"/>
      <c r="CR102" s="175"/>
      <c r="CS102" s="174"/>
      <c r="CT102" s="175"/>
      <c r="CU102" s="174"/>
      <c r="CV102" s="175"/>
      <c r="CW102" s="174"/>
      <c r="CX102" s="175"/>
      <c r="CY102" s="174"/>
      <c r="CZ102" s="175"/>
      <c r="DA102" s="174"/>
      <c r="DB102" s="175"/>
      <c r="DC102" s="174"/>
      <c r="DD102" s="175"/>
      <c r="DE102" s="174"/>
      <c r="DF102" s="175"/>
      <c r="DG102" s="174"/>
      <c r="DH102" s="175"/>
      <c r="DI102" s="174"/>
      <c r="DJ102" s="175"/>
      <c r="DK102" s="174"/>
      <c r="DL102" s="175"/>
      <c r="DM102" s="174"/>
      <c r="DN102" s="175"/>
      <c r="DO102" s="174"/>
      <c r="DP102" s="175"/>
      <c r="DQ102" s="174"/>
      <c r="DR102" s="175"/>
      <c r="DS102" s="174"/>
      <c r="DT102" s="175"/>
      <c r="DU102" s="174"/>
      <c r="DV102" s="175"/>
      <c r="DW102" s="174"/>
      <c r="DX102" s="175"/>
      <c r="DZ102" s="159" t="str">
        <f t="shared" si="30"/>
        <v>Miroslav Kuchař</v>
      </c>
      <c r="EA102" s="202"/>
      <c r="EB102" s="203"/>
      <c r="EC102" s="202"/>
      <c r="ED102" s="203"/>
      <c r="EE102" s="202"/>
      <c r="EF102" s="203"/>
      <c r="EG102" s="202"/>
      <c r="EH102" s="203"/>
      <c r="EI102" s="202"/>
      <c r="EJ102" s="203"/>
      <c r="EK102" s="202"/>
      <c r="EL102" s="203"/>
      <c r="EM102" s="202"/>
      <c r="EN102" s="203"/>
      <c r="EO102" s="202"/>
      <c r="EP102" s="203"/>
      <c r="EQ102" s="202"/>
      <c r="ER102" s="203"/>
      <c r="ES102" s="202"/>
      <c r="ET102" s="203"/>
      <c r="EU102" s="202"/>
      <c r="EV102" s="203"/>
      <c r="EW102" s="202"/>
      <c r="EX102" s="203"/>
      <c r="EY102" s="202"/>
      <c r="EZ102" s="203"/>
      <c r="FA102" s="202"/>
      <c r="FB102" s="203"/>
      <c r="FC102" s="202"/>
      <c r="FD102" s="203"/>
      <c r="FE102" s="202"/>
      <c r="FF102" s="203"/>
      <c r="FG102" s="202"/>
      <c r="FH102" s="203"/>
      <c r="FI102" s="202"/>
      <c r="FJ102" s="203"/>
      <c r="FK102" s="202"/>
      <c r="FL102" s="203"/>
      <c r="FM102" s="202"/>
      <c r="FN102" s="203"/>
      <c r="FO102" s="202"/>
      <c r="FP102" s="203"/>
      <c r="FQ102" s="202"/>
      <c r="FR102" s="203"/>
      <c r="FS102" s="202"/>
      <c r="FT102" s="203"/>
      <c r="FU102" s="202"/>
      <c r="FV102" s="203"/>
      <c r="FW102" s="202"/>
      <c r="FX102" s="203"/>
      <c r="FY102" s="202"/>
      <c r="FZ102" s="203"/>
      <c r="GA102" s="202"/>
      <c r="GB102" s="203"/>
      <c r="GC102" s="202"/>
      <c r="GD102" s="203"/>
      <c r="GE102" s="202"/>
      <c r="GF102" s="203"/>
      <c r="GG102" s="202"/>
      <c r="GH102" s="203"/>
      <c r="GI102" s="202"/>
      <c r="GJ102" s="203"/>
      <c r="GL102" s="159" t="str">
        <f t="shared" si="31"/>
        <v>Miroslav Kuchař</v>
      </c>
      <c r="GM102" s="202">
        <f>IFERROR(__xludf.DUMMYFUNCTION("""COMPUTED_VALUE"""),8.5)</f>
        <v>8.5</v>
      </c>
      <c r="GN102" s="203"/>
      <c r="GO102" s="202"/>
      <c r="GP102" s="203"/>
      <c r="GQ102" s="202"/>
      <c r="GR102" s="203"/>
      <c r="GS102" s="202">
        <f>IFERROR(__xludf.DUMMYFUNCTION("""COMPUTED_VALUE"""),16.0)</f>
        <v>16</v>
      </c>
      <c r="GT102" s="203"/>
      <c r="GU102" s="202">
        <f>IFERROR(__xludf.DUMMYFUNCTION("""COMPUTED_VALUE"""),15.0)</f>
        <v>15</v>
      </c>
      <c r="GV102" s="203"/>
      <c r="GW102" s="202"/>
      <c r="GX102" s="203"/>
      <c r="GY102" s="202">
        <f>IFERROR(__xludf.DUMMYFUNCTION("""COMPUTED_VALUE"""),13.0)</f>
        <v>13</v>
      </c>
      <c r="GZ102" s="203"/>
      <c r="HA102" s="202">
        <f>IFERROR(__xludf.DUMMYFUNCTION("""COMPUTED_VALUE"""),14.0)</f>
        <v>14</v>
      </c>
      <c r="HB102" s="203"/>
      <c r="HC102" s="202"/>
      <c r="HD102" s="203"/>
      <c r="HE102" s="202">
        <f>IFERROR(__xludf.DUMMYFUNCTION("""COMPUTED_VALUE"""),8.0)</f>
        <v>8</v>
      </c>
      <c r="HF102" s="203"/>
      <c r="HG102" s="202">
        <f>IFERROR(__xludf.DUMMYFUNCTION("""COMPUTED_VALUE"""),10.5)</f>
        <v>10.5</v>
      </c>
      <c r="HH102" s="203"/>
      <c r="HI102" s="202">
        <f>IFERROR(__xludf.DUMMYFUNCTION("""COMPUTED_VALUE"""),10.5)</f>
        <v>10.5</v>
      </c>
      <c r="HJ102" s="203"/>
      <c r="HK102" s="202"/>
      <c r="HL102" s="203"/>
      <c r="HM102" s="202">
        <f>IFERROR(__xludf.DUMMYFUNCTION("""COMPUTED_VALUE"""),14.5)</f>
        <v>14.5</v>
      </c>
      <c r="HN102" s="203"/>
      <c r="HO102" s="202">
        <f>IFERROR(__xludf.DUMMYFUNCTION("""COMPUTED_VALUE"""),14.0)</f>
        <v>14</v>
      </c>
      <c r="HP102" s="203"/>
      <c r="HQ102" s="202"/>
      <c r="HR102" s="203"/>
      <c r="HS102" s="202">
        <f>IFERROR(__xludf.DUMMYFUNCTION("""COMPUTED_VALUE"""),8.0)</f>
        <v>8</v>
      </c>
      <c r="HT102" s="203"/>
      <c r="HU102" s="202">
        <f>IFERROR(__xludf.DUMMYFUNCTION("""COMPUTED_VALUE"""),16.0)</f>
        <v>16</v>
      </c>
      <c r="HV102" s="203"/>
      <c r="HW102" s="202"/>
      <c r="HX102" s="203"/>
      <c r="HY102" s="202"/>
      <c r="HZ102" s="203"/>
      <c r="IA102" s="202">
        <f>IFERROR(__xludf.DUMMYFUNCTION("""COMPUTED_VALUE"""),7.5)</f>
        <v>7.5</v>
      </c>
      <c r="IB102" s="203"/>
      <c r="IC102" s="202">
        <f>IFERROR(__xludf.DUMMYFUNCTION("""COMPUTED_VALUE"""),14.0)</f>
        <v>14</v>
      </c>
      <c r="ID102" s="203"/>
      <c r="IE102" s="202"/>
      <c r="IF102" s="203"/>
      <c r="IG102" s="202"/>
      <c r="IH102" s="203"/>
      <c r="II102" s="202">
        <f>IFERROR(__xludf.DUMMYFUNCTION("""COMPUTED_VALUE"""),16.0)</f>
        <v>16</v>
      </c>
      <c r="IJ102" s="203"/>
      <c r="IK102" s="202"/>
      <c r="IL102" s="203"/>
      <c r="IM102" s="202"/>
      <c r="IN102" s="203"/>
      <c r="IO102" s="202">
        <f>IFERROR(__xludf.DUMMYFUNCTION("""COMPUTED_VALUE"""),14.0)</f>
        <v>14</v>
      </c>
      <c r="IP102" s="203"/>
      <c r="IQ102" s="202">
        <f>IFERROR(__xludf.DUMMYFUNCTION("""COMPUTED_VALUE"""),14.0)</f>
        <v>14</v>
      </c>
      <c r="IR102" s="203"/>
      <c r="IS102" s="202"/>
      <c r="IT102" s="203"/>
      <c r="IU102" s="202"/>
      <c r="IV102" s="215"/>
    </row>
    <row r="103">
      <c r="A103" s="225">
        <f>IFERROR(__xludf.DUMMYFUNCTION("""COMPUTED_VALUE"""),100.0)</f>
        <v>100</v>
      </c>
      <c r="B103" s="159" t="str">
        <f t="shared" si="28"/>
        <v>Aleksandra Fedoseova</v>
      </c>
      <c r="C103" s="173">
        <f t="shared" ref="C103:BL103" si="94">BO103+EA103+GM103</f>
        <v>8</v>
      </c>
      <c r="D103" s="173">
        <f t="shared" si="94"/>
        <v>0</v>
      </c>
      <c r="E103" s="173">
        <f t="shared" si="94"/>
        <v>0</v>
      </c>
      <c r="F103" s="173">
        <f t="shared" si="94"/>
        <v>0</v>
      </c>
      <c r="G103" s="173">
        <f t="shared" si="94"/>
        <v>0</v>
      </c>
      <c r="H103" s="173">
        <f t="shared" si="94"/>
        <v>0</v>
      </c>
      <c r="I103" s="173">
        <f t="shared" si="94"/>
        <v>10</v>
      </c>
      <c r="J103" s="173">
        <f t="shared" si="94"/>
        <v>0</v>
      </c>
      <c r="K103" s="173">
        <f t="shared" si="94"/>
        <v>10</v>
      </c>
      <c r="L103" s="173">
        <f t="shared" si="94"/>
        <v>0</v>
      </c>
      <c r="M103" s="173">
        <f t="shared" si="94"/>
        <v>12</v>
      </c>
      <c r="N103" s="173">
        <f t="shared" si="94"/>
        <v>0</v>
      </c>
      <c r="O103" s="173">
        <f t="shared" si="94"/>
        <v>14</v>
      </c>
      <c r="P103" s="173">
        <f t="shared" si="94"/>
        <v>0</v>
      </c>
      <c r="Q103" s="173">
        <f t="shared" si="94"/>
        <v>0</v>
      </c>
      <c r="R103" s="173">
        <f t="shared" si="94"/>
        <v>0</v>
      </c>
      <c r="S103" s="173">
        <f t="shared" si="94"/>
        <v>9</v>
      </c>
      <c r="T103" s="173">
        <f t="shared" si="94"/>
        <v>0</v>
      </c>
      <c r="U103" s="173">
        <f t="shared" si="94"/>
        <v>8</v>
      </c>
      <c r="V103" s="173">
        <f t="shared" si="94"/>
        <v>0</v>
      </c>
      <c r="W103" s="173">
        <f t="shared" si="94"/>
        <v>0</v>
      </c>
      <c r="X103" s="173">
        <f t="shared" si="94"/>
        <v>0</v>
      </c>
      <c r="Y103" s="173">
        <f t="shared" si="94"/>
        <v>16</v>
      </c>
      <c r="Z103" s="173">
        <f t="shared" si="94"/>
        <v>0</v>
      </c>
      <c r="AA103" s="173">
        <f t="shared" si="94"/>
        <v>13</v>
      </c>
      <c r="AB103" s="173">
        <f t="shared" si="94"/>
        <v>0</v>
      </c>
      <c r="AC103" s="173">
        <f t="shared" si="94"/>
        <v>0</v>
      </c>
      <c r="AD103" s="173">
        <f t="shared" si="94"/>
        <v>0</v>
      </c>
      <c r="AE103" s="173">
        <f t="shared" si="94"/>
        <v>14.5</v>
      </c>
      <c r="AF103" s="173">
        <f t="shared" si="94"/>
        <v>0</v>
      </c>
      <c r="AG103" s="173">
        <f t="shared" si="94"/>
        <v>11</v>
      </c>
      <c r="AH103" s="173">
        <f t="shared" si="94"/>
        <v>0</v>
      </c>
      <c r="AI103" s="173">
        <f t="shared" si="94"/>
        <v>0</v>
      </c>
      <c r="AJ103" s="173">
        <f t="shared" si="94"/>
        <v>0</v>
      </c>
      <c r="AK103" s="173">
        <f t="shared" si="94"/>
        <v>0</v>
      </c>
      <c r="AL103" s="173">
        <f t="shared" si="94"/>
        <v>0</v>
      </c>
      <c r="AM103" s="173">
        <f t="shared" si="94"/>
        <v>9</v>
      </c>
      <c r="AN103" s="173">
        <f t="shared" si="94"/>
        <v>0</v>
      </c>
      <c r="AO103" s="173">
        <f t="shared" si="94"/>
        <v>13</v>
      </c>
      <c r="AP103" s="173">
        <f t="shared" si="94"/>
        <v>0</v>
      </c>
      <c r="AQ103" s="173">
        <f t="shared" si="94"/>
        <v>6</v>
      </c>
      <c r="AR103" s="173">
        <f t="shared" si="94"/>
        <v>0</v>
      </c>
      <c r="AS103" s="173">
        <f t="shared" si="94"/>
        <v>0</v>
      </c>
      <c r="AT103" s="173">
        <f t="shared" si="94"/>
        <v>0</v>
      </c>
      <c r="AU103" s="173">
        <f t="shared" si="94"/>
        <v>14</v>
      </c>
      <c r="AV103" s="173">
        <f t="shared" si="94"/>
        <v>0</v>
      </c>
      <c r="AW103" s="173">
        <f t="shared" si="94"/>
        <v>14</v>
      </c>
      <c r="AX103" s="173">
        <f t="shared" si="94"/>
        <v>0</v>
      </c>
      <c r="AY103" s="173">
        <f t="shared" si="94"/>
        <v>0</v>
      </c>
      <c r="AZ103" s="173">
        <f t="shared" si="94"/>
        <v>0</v>
      </c>
      <c r="BA103" s="173">
        <f t="shared" si="94"/>
        <v>0</v>
      </c>
      <c r="BB103" s="173">
        <f t="shared" si="94"/>
        <v>0</v>
      </c>
      <c r="BC103" s="173">
        <f t="shared" si="94"/>
        <v>0</v>
      </c>
      <c r="BD103" s="173">
        <f t="shared" si="94"/>
        <v>0</v>
      </c>
      <c r="BE103" s="173">
        <f t="shared" si="94"/>
        <v>14</v>
      </c>
      <c r="BF103" s="173">
        <f t="shared" si="94"/>
        <v>300</v>
      </c>
      <c r="BG103" s="173">
        <f t="shared" si="94"/>
        <v>12</v>
      </c>
      <c r="BH103" s="173">
        <f t="shared" si="94"/>
        <v>1200</v>
      </c>
      <c r="BI103" s="173">
        <f t="shared" si="94"/>
        <v>0</v>
      </c>
      <c r="BJ103" s="173">
        <f t="shared" si="94"/>
        <v>0</v>
      </c>
      <c r="BK103" s="173">
        <f t="shared" si="94"/>
        <v>0</v>
      </c>
      <c r="BL103" s="173">
        <f t="shared" si="94"/>
        <v>0</v>
      </c>
      <c r="BM103" s="151"/>
      <c r="BN103" s="215" t="str">
        <f>IFERROR(__xludf.DUMMYFUNCTION("""COMPUTED_VALUE"""),"Aleksandra Fedoseova")</f>
        <v>Aleksandra Fedoseova</v>
      </c>
      <c r="BO103" s="174"/>
      <c r="BP103" s="175"/>
      <c r="BQ103" s="174"/>
      <c r="BR103" s="175"/>
      <c r="BS103" s="174"/>
      <c r="BT103" s="175"/>
      <c r="BU103" s="174"/>
      <c r="BV103" s="175"/>
      <c r="BW103" s="174"/>
      <c r="BX103" s="175"/>
      <c r="BY103" s="174"/>
      <c r="BZ103" s="175"/>
      <c r="CA103" s="174"/>
      <c r="CB103" s="175"/>
      <c r="CC103" s="174"/>
      <c r="CD103" s="175"/>
      <c r="CE103" s="174"/>
      <c r="CF103" s="175"/>
      <c r="CG103" s="174"/>
      <c r="CH103" s="175"/>
      <c r="CI103" s="174"/>
      <c r="CJ103" s="175"/>
      <c r="CK103" s="174"/>
      <c r="CL103" s="175"/>
      <c r="CM103" s="174"/>
      <c r="CN103" s="175"/>
      <c r="CO103" s="174"/>
      <c r="CP103" s="175"/>
      <c r="CQ103" s="174"/>
      <c r="CR103" s="175"/>
      <c r="CS103" s="174"/>
      <c r="CT103" s="175"/>
      <c r="CU103" s="174"/>
      <c r="CV103" s="175"/>
      <c r="CW103" s="174"/>
      <c r="CX103" s="175"/>
      <c r="CY103" s="174"/>
      <c r="CZ103" s="175"/>
      <c r="DA103" s="174"/>
      <c r="DB103" s="175"/>
      <c r="DC103" s="174"/>
      <c r="DD103" s="175"/>
      <c r="DE103" s="174"/>
      <c r="DF103" s="175"/>
      <c r="DG103" s="174"/>
      <c r="DH103" s="175"/>
      <c r="DI103" s="174"/>
      <c r="DJ103" s="175"/>
      <c r="DK103" s="174"/>
      <c r="DL103" s="175"/>
      <c r="DM103" s="174"/>
      <c r="DN103" s="175"/>
      <c r="DO103" s="174"/>
      <c r="DP103" s="175"/>
      <c r="DQ103" s="174"/>
      <c r="DR103" s="175"/>
      <c r="DS103" s="174"/>
      <c r="DT103" s="175"/>
      <c r="DU103" s="174"/>
      <c r="DV103" s="175"/>
      <c r="DW103" s="174"/>
      <c r="DX103" s="175"/>
      <c r="DZ103" s="159" t="str">
        <f t="shared" si="30"/>
        <v>Aleksandra Fedoseova</v>
      </c>
      <c r="EA103" s="202">
        <f>IFERROR(__xludf.DUMMYFUNCTION("""COMPUTED_VALUE"""),8.0)</f>
        <v>8</v>
      </c>
      <c r="EB103" s="203"/>
      <c r="EC103" s="202"/>
      <c r="ED103" s="203"/>
      <c r="EE103" s="202"/>
      <c r="EF103" s="203"/>
      <c r="EG103" s="202">
        <f>IFERROR(__xludf.DUMMYFUNCTION("""COMPUTED_VALUE"""),10.0)</f>
        <v>10</v>
      </c>
      <c r="EH103" s="203"/>
      <c r="EI103" s="202">
        <f>IFERROR(__xludf.DUMMYFUNCTION("""COMPUTED_VALUE"""),10.0)</f>
        <v>10</v>
      </c>
      <c r="EJ103" s="203"/>
      <c r="EK103" s="202">
        <f>IFERROR(__xludf.DUMMYFUNCTION("""COMPUTED_VALUE"""),12.0)</f>
        <v>12</v>
      </c>
      <c r="EL103" s="203"/>
      <c r="EM103" s="202">
        <f>IFERROR(__xludf.DUMMYFUNCTION("""COMPUTED_VALUE"""),14.0)</f>
        <v>14</v>
      </c>
      <c r="EN103" s="203"/>
      <c r="EO103" s="202"/>
      <c r="EP103" s="203"/>
      <c r="EQ103" s="202">
        <f>IFERROR(__xludf.DUMMYFUNCTION("""COMPUTED_VALUE"""),9.0)</f>
        <v>9</v>
      </c>
      <c r="ER103" s="203"/>
      <c r="ES103" s="202">
        <f>IFERROR(__xludf.DUMMYFUNCTION("""COMPUTED_VALUE"""),8.0)</f>
        <v>8</v>
      </c>
      <c r="ET103" s="203"/>
      <c r="EU103" s="202"/>
      <c r="EV103" s="203"/>
      <c r="EW103" s="202">
        <f>IFERROR(__xludf.DUMMYFUNCTION("""COMPUTED_VALUE"""),16.0)</f>
        <v>16</v>
      </c>
      <c r="EX103" s="203"/>
      <c r="EY103" s="202">
        <f>IFERROR(__xludf.DUMMYFUNCTION("""COMPUTED_VALUE"""),13.0)</f>
        <v>13</v>
      </c>
      <c r="EZ103" s="203"/>
      <c r="FA103" s="202"/>
      <c r="FB103" s="203"/>
      <c r="FC103" s="202">
        <f>IFERROR(__xludf.DUMMYFUNCTION("""COMPUTED_VALUE"""),14.5)</f>
        <v>14.5</v>
      </c>
      <c r="FD103" s="203"/>
      <c r="FE103" s="202">
        <f>IFERROR(__xludf.DUMMYFUNCTION("""COMPUTED_VALUE"""),11.0)</f>
        <v>11</v>
      </c>
      <c r="FF103" s="203"/>
      <c r="FG103" s="202"/>
      <c r="FH103" s="203"/>
      <c r="FI103" s="202"/>
      <c r="FJ103" s="203"/>
      <c r="FK103" s="202">
        <f>IFERROR(__xludf.DUMMYFUNCTION("""COMPUTED_VALUE"""),9.0)</f>
        <v>9</v>
      </c>
      <c r="FL103" s="203"/>
      <c r="FM103" s="202">
        <f>IFERROR(__xludf.DUMMYFUNCTION("""COMPUTED_VALUE"""),13.0)</f>
        <v>13</v>
      </c>
      <c r="FN103" s="203"/>
      <c r="FO103" s="202">
        <f>IFERROR(__xludf.DUMMYFUNCTION("""COMPUTED_VALUE"""),6.0)</f>
        <v>6</v>
      </c>
      <c r="FP103" s="203"/>
      <c r="FQ103" s="202"/>
      <c r="FR103" s="203"/>
      <c r="FS103" s="202">
        <f>IFERROR(__xludf.DUMMYFUNCTION("""COMPUTED_VALUE"""),14.0)</f>
        <v>14</v>
      </c>
      <c r="FT103" s="203"/>
      <c r="FU103" s="202">
        <f>IFERROR(__xludf.DUMMYFUNCTION("""COMPUTED_VALUE"""),14.0)</f>
        <v>14</v>
      </c>
      <c r="FV103" s="203"/>
      <c r="FW103" s="202"/>
      <c r="FX103" s="203"/>
      <c r="FY103" s="202"/>
      <c r="FZ103" s="203"/>
      <c r="GA103" s="202"/>
      <c r="GB103" s="203"/>
      <c r="GC103" s="202">
        <f>IFERROR(__xludf.DUMMYFUNCTION("""COMPUTED_VALUE"""),14.0)</f>
        <v>14</v>
      </c>
      <c r="GD103" s="203">
        <f>IFERROR(__xludf.DUMMYFUNCTION("""COMPUTED_VALUE"""),300.0)</f>
        <v>300</v>
      </c>
      <c r="GE103" s="202">
        <f>IFERROR(__xludf.DUMMYFUNCTION("""COMPUTED_VALUE"""),12.0)</f>
        <v>12</v>
      </c>
      <c r="GF103" s="203">
        <f>IFERROR(__xludf.DUMMYFUNCTION("""COMPUTED_VALUE"""),1200.0)</f>
        <v>1200</v>
      </c>
      <c r="GG103" s="202"/>
      <c r="GH103" s="203"/>
      <c r="GI103" s="202"/>
      <c r="GJ103" s="203"/>
      <c r="GL103" s="159" t="str">
        <f t="shared" si="31"/>
        <v>Aleksandra Fedoseova</v>
      </c>
      <c r="GM103" s="202"/>
      <c r="GN103" s="203"/>
      <c r="GO103" s="202"/>
      <c r="GP103" s="203"/>
      <c r="GQ103" s="202"/>
      <c r="GR103" s="203"/>
      <c r="GS103" s="202"/>
      <c r="GT103" s="203"/>
      <c r="GU103" s="202"/>
      <c r="GV103" s="203"/>
      <c r="GW103" s="202"/>
      <c r="GX103" s="203"/>
      <c r="GY103" s="202"/>
      <c r="GZ103" s="203"/>
      <c r="HA103" s="202"/>
      <c r="HB103" s="203"/>
      <c r="HC103" s="202"/>
      <c r="HD103" s="203"/>
      <c r="HE103" s="202"/>
      <c r="HF103" s="203"/>
      <c r="HG103" s="202"/>
      <c r="HH103" s="203"/>
      <c r="HI103" s="202"/>
      <c r="HJ103" s="203"/>
      <c r="HK103" s="202"/>
      <c r="HL103" s="203"/>
      <c r="HM103" s="202"/>
      <c r="HN103" s="203"/>
      <c r="HO103" s="202"/>
      <c r="HP103" s="203"/>
      <c r="HQ103" s="202"/>
      <c r="HR103" s="203"/>
      <c r="HS103" s="202"/>
      <c r="HT103" s="203"/>
      <c r="HU103" s="202"/>
      <c r="HV103" s="203"/>
      <c r="HW103" s="202"/>
      <c r="HX103" s="203"/>
      <c r="HY103" s="202"/>
      <c r="HZ103" s="203"/>
      <c r="IA103" s="202"/>
      <c r="IB103" s="203"/>
      <c r="IC103" s="202"/>
      <c r="ID103" s="203"/>
      <c r="IE103" s="202"/>
      <c r="IF103" s="203"/>
      <c r="IG103" s="202"/>
      <c r="IH103" s="203"/>
      <c r="II103" s="202"/>
      <c r="IJ103" s="203"/>
      <c r="IK103" s="202"/>
      <c r="IL103" s="203"/>
      <c r="IM103" s="202"/>
      <c r="IN103" s="203"/>
      <c r="IO103" s="202"/>
      <c r="IP103" s="203"/>
      <c r="IQ103" s="202"/>
      <c r="IR103" s="203"/>
      <c r="IS103" s="202"/>
      <c r="IT103" s="203"/>
      <c r="IU103" s="202"/>
      <c r="IV103" s="215"/>
    </row>
    <row r="104">
      <c r="A104" s="225">
        <f>IFERROR(__xludf.DUMMYFUNCTION("""COMPUTED_VALUE"""),100.0)</f>
        <v>100</v>
      </c>
      <c r="B104" s="159" t="str">
        <f t="shared" si="28"/>
        <v>David Kropáč - řidič</v>
      </c>
      <c r="C104" s="173">
        <f t="shared" ref="C104:BL104" si="95">BO104+EA104+GM104</f>
        <v>0</v>
      </c>
      <c r="D104" s="173">
        <f t="shared" si="95"/>
        <v>0</v>
      </c>
      <c r="E104" s="173">
        <f t="shared" si="95"/>
        <v>0</v>
      </c>
      <c r="F104" s="173">
        <f t="shared" si="95"/>
        <v>0</v>
      </c>
      <c r="G104" s="173">
        <f t="shared" si="95"/>
        <v>0</v>
      </c>
      <c r="H104" s="173">
        <f t="shared" si="95"/>
        <v>0</v>
      </c>
      <c r="I104" s="173">
        <f t="shared" si="95"/>
        <v>0</v>
      </c>
      <c r="J104" s="173">
        <f t="shared" si="95"/>
        <v>0</v>
      </c>
      <c r="K104" s="173">
        <f t="shared" si="95"/>
        <v>7</v>
      </c>
      <c r="L104" s="173">
        <f t="shared" si="95"/>
        <v>0</v>
      </c>
      <c r="M104" s="173">
        <f t="shared" si="95"/>
        <v>0</v>
      </c>
      <c r="N104" s="173">
        <f t="shared" si="95"/>
        <v>0</v>
      </c>
      <c r="O104" s="173">
        <f t="shared" si="95"/>
        <v>0</v>
      </c>
      <c r="P104" s="173">
        <f t="shared" si="95"/>
        <v>0</v>
      </c>
      <c r="Q104" s="173">
        <f t="shared" si="95"/>
        <v>4</v>
      </c>
      <c r="R104" s="173">
        <f t="shared" si="95"/>
        <v>0</v>
      </c>
      <c r="S104" s="173">
        <f t="shared" si="95"/>
        <v>0</v>
      </c>
      <c r="T104" s="173">
        <f t="shared" si="95"/>
        <v>0</v>
      </c>
      <c r="U104" s="173">
        <f t="shared" si="95"/>
        <v>0</v>
      </c>
      <c r="V104" s="173">
        <f t="shared" si="95"/>
        <v>0</v>
      </c>
      <c r="W104" s="173">
        <f t="shared" si="95"/>
        <v>0</v>
      </c>
      <c r="X104" s="173">
        <f t="shared" si="95"/>
        <v>0</v>
      </c>
      <c r="Y104" s="173">
        <f t="shared" si="95"/>
        <v>0</v>
      </c>
      <c r="Z104" s="173">
        <f t="shared" si="95"/>
        <v>0</v>
      </c>
      <c r="AA104" s="173">
        <f t="shared" si="95"/>
        <v>0</v>
      </c>
      <c r="AB104" s="173">
        <f t="shared" si="95"/>
        <v>0</v>
      </c>
      <c r="AC104" s="173">
        <f t="shared" si="95"/>
        <v>0</v>
      </c>
      <c r="AD104" s="173">
        <f t="shared" si="95"/>
        <v>0</v>
      </c>
      <c r="AE104" s="173">
        <f t="shared" si="95"/>
        <v>0</v>
      </c>
      <c r="AF104" s="173">
        <f t="shared" si="95"/>
        <v>0</v>
      </c>
      <c r="AG104" s="173">
        <f t="shared" si="95"/>
        <v>0</v>
      </c>
      <c r="AH104" s="173">
        <f t="shared" si="95"/>
        <v>0</v>
      </c>
      <c r="AI104" s="173">
        <f t="shared" si="95"/>
        <v>0</v>
      </c>
      <c r="AJ104" s="173">
        <f t="shared" si="95"/>
        <v>0</v>
      </c>
      <c r="AK104" s="173">
        <f t="shared" si="95"/>
        <v>0</v>
      </c>
      <c r="AL104" s="173">
        <f t="shared" si="95"/>
        <v>0</v>
      </c>
      <c r="AM104" s="173">
        <f t="shared" si="95"/>
        <v>0</v>
      </c>
      <c r="AN104" s="173">
        <f t="shared" si="95"/>
        <v>0</v>
      </c>
      <c r="AO104" s="173">
        <f t="shared" si="95"/>
        <v>0</v>
      </c>
      <c r="AP104" s="173">
        <f t="shared" si="95"/>
        <v>0</v>
      </c>
      <c r="AQ104" s="173">
        <f t="shared" si="95"/>
        <v>0</v>
      </c>
      <c r="AR104" s="173">
        <f t="shared" si="95"/>
        <v>0</v>
      </c>
      <c r="AS104" s="173">
        <f t="shared" si="95"/>
        <v>0</v>
      </c>
      <c r="AT104" s="173">
        <f t="shared" si="95"/>
        <v>0</v>
      </c>
      <c r="AU104" s="173">
        <f t="shared" si="95"/>
        <v>0</v>
      </c>
      <c r="AV104" s="173">
        <f t="shared" si="95"/>
        <v>0</v>
      </c>
      <c r="AW104" s="173">
        <f t="shared" si="95"/>
        <v>0</v>
      </c>
      <c r="AX104" s="173">
        <f t="shared" si="95"/>
        <v>0</v>
      </c>
      <c r="AY104" s="173">
        <f t="shared" si="95"/>
        <v>0</v>
      </c>
      <c r="AZ104" s="173">
        <f t="shared" si="95"/>
        <v>0</v>
      </c>
      <c r="BA104" s="173">
        <f t="shared" si="95"/>
        <v>0</v>
      </c>
      <c r="BB104" s="173">
        <f t="shared" si="95"/>
        <v>0</v>
      </c>
      <c r="BC104" s="173">
        <f t="shared" si="95"/>
        <v>0</v>
      </c>
      <c r="BD104" s="173">
        <f t="shared" si="95"/>
        <v>0</v>
      </c>
      <c r="BE104" s="173">
        <f t="shared" si="95"/>
        <v>0</v>
      </c>
      <c r="BF104" s="173">
        <f t="shared" si="95"/>
        <v>0</v>
      </c>
      <c r="BG104" s="173">
        <f t="shared" si="95"/>
        <v>0</v>
      </c>
      <c r="BH104" s="173">
        <f t="shared" si="95"/>
        <v>0</v>
      </c>
      <c r="BI104" s="173">
        <f t="shared" si="95"/>
        <v>0</v>
      </c>
      <c r="BJ104" s="173">
        <f t="shared" si="95"/>
        <v>0</v>
      </c>
      <c r="BK104" s="173">
        <f t="shared" si="95"/>
        <v>0</v>
      </c>
      <c r="BL104" s="173">
        <f t="shared" si="95"/>
        <v>0</v>
      </c>
      <c r="BM104" s="151"/>
      <c r="BN104" s="215" t="str">
        <f>IFERROR(__xludf.DUMMYFUNCTION("""COMPUTED_VALUE"""),"David Kropáč - řidič")</f>
        <v>David Kropáč - řidič</v>
      </c>
      <c r="BO104" s="174"/>
      <c r="BP104" s="175"/>
      <c r="BQ104" s="174"/>
      <c r="BR104" s="175"/>
      <c r="BS104" s="174"/>
      <c r="BT104" s="175"/>
      <c r="BU104" s="174"/>
      <c r="BV104" s="175"/>
      <c r="BW104" s="174"/>
      <c r="BX104" s="175"/>
      <c r="BY104" s="174"/>
      <c r="BZ104" s="175"/>
      <c r="CA104" s="174"/>
      <c r="CB104" s="175"/>
      <c r="CC104" s="174"/>
      <c r="CD104" s="175"/>
      <c r="CE104" s="174"/>
      <c r="CF104" s="175"/>
      <c r="CG104" s="174"/>
      <c r="CH104" s="175"/>
      <c r="CI104" s="174"/>
      <c r="CJ104" s="175"/>
      <c r="CK104" s="174"/>
      <c r="CL104" s="175"/>
      <c r="CM104" s="174"/>
      <c r="CN104" s="175"/>
      <c r="CO104" s="174"/>
      <c r="CP104" s="175"/>
      <c r="CQ104" s="174"/>
      <c r="CR104" s="175"/>
      <c r="CS104" s="174"/>
      <c r="CT104" s="175"/>
      <c r="CU104" s="174"/>
      <c r="CV104" s="175"/>
      <c r="CW104" s="174"/>
      <c r="CX104" s="175"/>
      <c r="CY104" s="174"/>
      <c r="CZ104" s="175"/>
      <c r="DA104" s="174"/>
      <c r="DB104" s="175"/>
      <c r="DC104" s="174"/>
      <c r="DD104" s="175"/>
      <c r="DE104" s="174"/>
      <c r="DF104" s="175"/>
      <c r="DG104" s="174"/>
      <c r="DH104" s="175"/>
      <c r="DI104" s="174"/>
      <c r="DJ104" s="175"/>
      <c r="DK104" s="174"/>
      <c r="DL104" s="175"/>
      <c r="DM104" s="174"/>
      <c r="DN104" s="175"/>
      <c r="DO104" s="174"/>
      <c r="DP104" s="175"/>
      <c r="DQ104" s="174"/>
      <c r="DR104" s="175"/>
      <c r="DS104" s="174"/>
      <c r="DT104" s="175"/>
      <c r="DU104" s="174"/>
      <c r="DV104" s="175"/>
      <c r="DW104" s="174"/>
      <c r="DX104" s="175"/>
      <c r="DZ104" s="159" t="str">
        <f t="shared" si="30"/>
        <v>David Kropáč - řidič</v>
      </c>
      <c r="EA104" s="202"/>
      <c r="EB104" s="203"/>
      <c r="EC104" s="202"/>
      <c r="ED104" s="203"/>
      <c r="EE104" s="202"/>
      <c r="EF104" s="203"/>
      <c r="EG104" s="202"/>
      <c r="EH104" s="203"/>
      <c r="EI104" s="202">
        <f>IFERROR(__xludf.DUMMYFUNCTION("""COMPUTED_VALUE"""),7.0)</f>
        <v>7</v>
      </c>
      <c r="EJ104" s="203"/>
      <c r="EK104" s="202"/>
      <c r="EL104" s="203"/>
      <c r="EM104" s="202"/>
      <c r="EN104" s="203"/>
      <c r="EO104" s="202">
        <f>IFERROR(__xludf.DUMMYFUNCTION("""COMPUTED_VALUE"""),4.0)</f>
        <v>4</v>
      </c>
      <c r="EP104" s="203"/>
      <c r="EQ104" s="202"/>
      <c r="ER104" s="203"/>
      <c r="ES104" s="202"/>
      <c r="ET104" s="203"/>
      <c r="EU104" s="202"/>
      <c r="EV104" s="203"/>
      <c r="EW104" s="202"/>
      <c r="EX104" s="203"/>
      <c r="EY104" s="202"/>
      <c r="EZ104" s="203"/>
      <c r="FA104" s="202"/>
      <c r="FB104" s="203"/>
      <c r="FC104" s="202"/>
      <c r="FD104" s="203"/>
      <c r="FE104" s="202"/>
      <c r="FF104" s="203"/>
      <c r="FG104" s="202"/>
      <c r="FH104" s="203"/>
      <c r="FI104" s="202"/>
      <c r="FJ104" s="203"/>
      <c r="FK104" s="202"/>
      <c r="FL104" s="203"/>
      <c r="FM104" s="202"/>
      <c r="FN104" s="203"/>
      <c r="FO104" s="202"/>
      <c r="FP104" s="203"/>
      <c r="FQ104" s="202"/>
      <c r="FR104" s="203"/>
      <c r="FS104" s="202"/>
      <c r="FT104" s="203"/>
      <c r="FU104" s="202"/>
      <c r="FV104" s="203"/>
      <c r="FW104" s="202"/>
      <c r="FX104" s="203"/>
      <c r="FY104" s="202"/>
      <c r="FZ104" s="203"/>
      <c r="GA104" s="202"/>
      <c r="GB104" s="203"/>
      <c r="GC104" s="202"/>
      <c r="GD104" s="203"/>
      <c r="GE104" s="202"/>
      <c r="GF104" s="203"/>
      <c r="GG104" s="202"/>
      <c r="GH104" s="203"/>
      <c r="GI104" s="202"/>
      <c r="GJ104" s="203"/>
      <c r="GL104" s="159" t="str">
        <f t="shared" si="31"/>
        <v>David Kropáč - řidič</v>
      </c>
      <c r="GM104" s="202"/>
      <c r="GN104" s="203"/>
      <c r="GO104" s="202"/>
      <c r="GP104" s="203"/>
      <c r="GQ104" s="202"/>
      <c r="GR104" s="203"/>
      <c r="GS104" s="202"/>
      <c r="GT104" s="203"/>
      <c r="GU104" s="202"/>
      <c r="GV104" s="203"/>
      <c r="GW104" s="202"/>
      <c r="GX104" s="203"/>
      <c r="GY104" s="202"/>
      <c r="GZ104" s="203"/>
      <c r="HA104" s="202"/>
      <c r="HB104" s="203"/>
      <c r="HC104" s="202"/>
      <c r="HD104" s="203"/>
      <c r="HE104" s="202"/>
      <c r="HF104" s="203"/>
      <c r="HG104" s="202"/>
      <c r="HH104" s="203"/>
      <c r="HI104" s="202"/>
      <c r="HJ104" s="203"/>
      <c r="HK104" s="202"/>
      <c r="HL104" s="203"/>
      <c r="HM104" s="202"/>
      <c r="HN104" s="203"/>
      <c r="HO104" s="202"/>
      <c r="HP104" s="203"/>
      <c r="HQ104" s="202"/>
      <c r="HR104" s="203"/>
      <c r="HS104" s="202"/>
      <c r="HT104" s="203"/>
      <c r="HU104" s="202"/>
      <c r="HV104" s="203"/>
      <c r="HW104" s="202"/>
      <c r="HX104" s="203"/>
      <c r="HY104" s="202"/>
      <c r="HZ104" s="203"/>
      <c r="IA104" s="202"/>
      <c r="IB104" s="203"/>
      <c r="IC104" s="202"/>
      <c r="ID104" s="203"/>
      <c r="IE104" s="202"/>
      <c r="IF104" s="203"/>
      <c r="IG104" s="202"/>
      <c r="IH104" s="203"/>
      <c r="II104" s="202"/>
      <c r="IJ104" s="203"/>
      <c r="IK104" s="202"/>
      <c r="IL104" s="203"/>
      <c r="IM104" s="202"/>
      <c r="IN104" s="203"/>
      <c r="IO104" s="202"/>
      <c r="IP104" s="203"/>
      <c r="IQ104" s="202"/>
      <c r="IR104" s="203"/>
      <c r="IS104" s="202"/>
      <c r="IT104" s="203"/>
      <c r="IU104" s="202"/>
      <c r="IV104" s="215"/>
    </row>
    <row r="105">
      <c r="A105" s="225">
        <f>IFERROR(__xludf.DUMMYFUNCTION("""COMPUTED_VALUE"""),100.0)</f>
        <v>100</v>
      </c>
      <c r="B105" s="159" t="str">
        <f t="shared" si="28"/>
        <v>Petra Čápová</v>
      </c>
      <c r="C105" s="173">
        <f t="shared" ref="C105:BL105" si="96">BO105+EA105+GM105</f>
        <v>6</v>
      </c>
      <c r="D105" s="173">
        <f t="shared" si="96"/>
        <v>0</v>
      </c>
      <c r="E105" s="173">
        <f t="shared" si="96"/>
        <v>0</v>
      </c>
      <c r="F105" s="173">
        <f t="shared" si="96"/>
        <v>0</v>
      </c>
      <c r="G105" s="173">
        <f t="shared" si="96"/>
        <v>0</v>
      </c>
      <c r="H105" s="173">
        <f t="shared" si="96"/>
        <v>0</v>
      </c>
      <c r="I105" s="173">
        <f t="shared" si="96"/>
        <v>5.5</v>
      </c>
      <c r="J105" s="173">
        <f t="shared" si="96"/>
        <v>1150</v>
      </c>
      <c r="K105" s="173">
        <f t="shared" si="96"/>
        <v>0</v>
      </c>
      <c r="L105" s="173">
        <f t="shared" si="96"/>
        <v>0</v>
      </c>
      <c r="M105" s="173">
        <f t="shared" si="96"/>
        <v>8</v>
      </c>
      <c r="N105" s="173">
        <f t="shared" si="96"/>
        <v>0</v>
      </c>
      <c r="O105" s="173">
        <f t="shared" si="96"/>
        <v>0</v>
      </c>
      <c r="P105" s="173">
        <f t="shared" si="96"/>
        <v>0</v>
      </c>
      <c r="Q105" s="173">
        <f t="shared" si="96"/>
        <v>0</v>
      </c>
      <c r="R105" s="173">
        <f t="shared" si="96"/>
        <v>0</v>
      </c>
      <c r="S105" s="173">
        <f t="shared" si="96"/>
        <v>0</v>
      </c>
      <c r="T105" s="173">
        <f t="shared" si="96"/>
        <v>0</v>
      </c>
      <c r="U105" s="173">
        <f t="shared" si="96"/>
        <v>0</v>
      </c>
      <c r="V105" s="173">
        <f t="shared" si="96"/>
        <v>0</v>
      </c>
      <c r="W105" s="173">
        <f t="shared" si="96"/>
        <v>0</v>
      </c>
      <c r="X105" s="173">
        <f t="shared" si="96"/>
        <v>0</v>
      </c>
      <c r="Y105" s="173">
        <f t="shared" si="96"/>
        <v>0</v>
      </c>
      <c r="Z105" s="173">
        <f t="shared" si="96"/>
        <v>0</v>
      </c>
      <c r="AA105" s="173">
        <f t="shared" si="96"/>
        <v>0</v>
      </c>
      <c r="AB105" s="173">
        <f t="shared" si="96"/>
        <v>0</v>
      </c>
      <c r="AC105" s="173">
        <f t="shared" si="96"/>
        <v>0</v>
      </c>
      <c r="AD105" s="173">
        <f t="shared" si="96"/>
        <v>0</v>
      </c>
      <c r="AE105" s="173">
        <f t="shared" si="96"/>
        <v>0</v>
      </c>
      <c r="AF105" s="173">
        <f t="shared" si="96"/>
        <v>0</v>
      </c>
      <c r="AG105" s="173">
        <f t="shared" si="96"/>
        <v>0</v>
      </c>
      <c r="AH105" s="173">
        <f t="shared" si="96"/>
        <v>0</v>
      </c>
      <c r="AI105" s="173">
        <f t="shared" si="96"/>
        <v>0</v>
      </c>
      <c r="AJ105" s="173">
        <f t="shared" si="96"/>
        <v>0</v>
      </c>
      <c r="AK105" s="173">
        <f t="shared" si="96"/>
        <v>6</v>
      </c>
      <c r="AL105" s="173">
        <f t="shared" si="96"/>
        <v>0</v>
      </c>
      <c r="AM105" s="173">
        <f t="shared" si="96"/>
        <v>5</v>
      </c>
      <c r="AN105" s="173">
        <f t="shared" si="96"/>
        <v>0</v>
      </c>
      <c r="AO105" s="173">
        <f t="shared" si="96"/>
        <v>8</v>
      </c>
      <c r="AP105" s="173">
        <f t="shared" si="96"/>
        <v>0</v>
      </c>
      <c r="AQ105" s="173">
        <f t="shared" si="96"/>
        <v>0</v>
      </c>
      <c r="AR105" s="173">
        <f t="shared" si="96"/>
        <v>0</v>
      </c>
      <c r="AS105" s="173">
        <f t="shared" si="96"/>
        <v>0</v>
      </c>
      <c r="AT105" s="173">
        <f t="shared" si="96"/>
        <v>0</v>
      </c>
      <c r="AU105" s="173">
        <f t="shared" si="96"/>
        <v>0</v>
      </c>
      <c r="AV105" s="173">
        <f t="shared" si="96"/>
        <v>0</v>
      </c>
      <c r="AW105" s="173">
        <f t="shared" si="96"/>
        <v>0</v>
      </c>
      <c r="AX105" s="173">
        <f t="shared" si="96"/>
        <v>0</v>
      </c>
      <c r="AY105" s="173">
        <f t="shared" si="96"/>
        <v>0</v>
      </c>
      <c r="AZ105" s="173">
        <f t="shared" si="96"/>
        <v>0</v>
      </c>
      <c r="BA105" s="173">
        <f t="shared" si="96"/>
        <v>0</v>
      </c>
      <c r="BB105" s="173">
        <f t="shared" si="96"/>
        <v>0</v>
      </c>
      <c r="BC105" s="173">
        <f t="shared" si="96"/>
        <v>0</v>
      </c>
      <c r="BD105" s="173">
        <f t="shared" si="96"/>
        <v>0</v>
      </c>
      <c r="BE105" s="173">
        <f t="shared" si="96"/>
        <v>0</v>
      </c>
      <c r="BF105" s="173">
        <f t="shared" si="96"/>
        <v>0</v>
      </c>
      <c r="BG105" s="173">
        <f t="shared" si="96"/>
        <v>0</v>
      </c>
      <c r="BH105" s="173">
        <f t="shared" si="96"/>
        <v>0</v>
      </c>
      <c r="BI105" s="173">
        <f t="shared" si="96"/>
        <v>0</v>
      </c>
      <c r="BJ105" s="173">
        <f t="shared" si="96"/>
        <v>0</v>
      </c>
      <c r="BK105" s="173">
        <f t="shared" si="96"/>
        <v>0</v>
      </c>
      <c r="BL105" s="173">
        <f t="shared" si="96"/>
        <v>0</v>
      </c>
      <c r="BM105" s="151"/>
      <c r="BN105" s="215" t="str">
        <f>IFERROR(__xludf.DUMMYFUNCTION("""COMPUTED_VALUE"""),"Petra Čápová")</f>
        <v>Petra Čápová</v>
      </c>
      <c r="BO105" s="174"/>
      <c r="BP105" s="175"/>
      <c r="BQ105" s="174"/>
      <c r="BR105" s="175"/>
      <c r="BS105" s="174"/>
      <c r="BT105" s="175"/>
      <c r="BU105" s="174"/>
      <c r="BV105" s="175"/>
      <c r="BW105" s="174"/>
      <c r="BX105" s="175"/>
      <c r="BY105" s="174"/>
      <c r="BZ105" s="175"/>
      <c r="CA105" s="174"/>
      <c r="CB105" s="175"/>
      <c r="CC105" s="174"/>
      <c r="CD105" s="175"/>
      <c r="CE105" s="174"/>
      <c r="CF105" s="175"/>
      <c r="CG105" s="174"/>
      <c r="CH105" s="175"/>
      <c r="CI105" s="174"/>
      <c r="CJ105" s="175"/>
      <c r="CK105" s="174"/>
      <c r="CL105" s="175"/>
      <c r="CM105" s="174"/>
      <c r="CN105" s="175"/>
      <c r="CO105" s="174"/>
      <c r="CP105" s="175"/>
      <c r="CQ105" s="174"/>
      <c r="CR105" s="175"/>
      <c r="CS105" s="174"/>
      <c r="CT105" s="175"/>
      <c r="CU105" s="174"/>
      <c r="CV105" s="175"/>
      <c r="CW105" s="174"/>
      <c r="CX105" s="175"/>
      <c r="CY105" s="174"/>
      <c r="CZ105" s="175"/>
      <c r="DA105" s="174"/>
      <c r="DB105" s="175"/>
      <c r="DC105" s="174"/>
      <c r="DD105" s="175"/>
      <c r="DE105" s="174"/>
      <c r="DF105" s="175"/>
      <c r="DG105" s="174"/>
      <c r="DH105" s="175"/>
      <c r="DI105" s="174"/>
      <c r="DJ105" s="175"/>
      <c r="DK105" s="174"/>
      <c r="DL105" s="175"/>
      <c r="DM105" s="174"/>
      <c r="DN105" s="175"/>
      <c r="DO105" s="174"/>
      <c r="DP105" s="175"/>
      <c r="DQ105" s="174"/>
      <c r="DR105" s="175"/>
      <c r="DS105" s="174"/>
      <c r="DT105" s="175"/>
      <c r="DU105" s="174"/>
      <c r="DV105" s="175"/>
      <c r="DW105" s="174"/>
      <c r="DX105" s="175"/>
      <c r="DZ105" s="159" t="str">
        <f t="shared" si="30"/>
        <v>Petra Čápová</v>
      </c>
      <c r="EA105" s="202"/>
      <c r="EB105" s="203"/>
      <c r="EC105" s="202"/>
      <c r="ED105" s="203"/>
      <c r="EE105" s="202"/>
      <c r="EF105" s="203"/>
      <c r="EG105" s="202"/>
      <c r="EH105" s="203"/>
      <c r="EI105" s="202"/>
      <c r="EJ105" s="203"/>
      <c r="EK105" s="202"/>
      <c r="EL105" s="203"/>
      <c r="EM105" s="202"/>
      <c r="EN105" s="203"/>
      <c r="EO105" s="202"/>
      <c r="EP105" s="203"/>
      <c r="EQ105" s="202"/>
      <c r="ER105" s="203"/>
      <c r="ES105" s="202"/>
      <c r="ET105" s="203"/>
      <c r="EU105" s="202"/>
      <c r="EV105" s="203"/>
      <c r="EW105" s="202"/>
      <c r="EX105" s="203"/>
      <c r="EY105" s="202"/>
      <c r="EZ105" s="203"/>
      <c r="FA105" s="202"/>
      <c r="FB105" s="203"/>
      <c r="FC105" s="202"/>
      <c r="FD105" s="203"/>
      <c r="FE105" s="202"/>
      <c r="FF105" s="203"/>
      <c r="FG105" s="202"/>
      <c r="FH105" s="203"/>
      <c r="FI105" s="202"/>
      <c r="FJ105" s="203"/>
      <c r="FK105" s="202"/>
      <c r="FL105" s="203"/>
      <c r="FM105" s="202"/>
      <c r="FN105" s="203"/>
      <c r="FO105" s="202"/>
      <c r="FP105" s="203"/>
      <c r="FQ105" s="202"/>
      <c r="FR105" s="203"/>
      <c r="FS105" s="202"/>
      <c r="FT105" s="203"/>
      <c r="FU105" s="202"/>
      <c r="FV105" s="203"/>
      <c r="FW105" s="202"/>
      <c r="FX105" s="203"/>
      <c r="FY105" s="202"/>
      <c r="FZ105" s="203"/>
      <c r="GA105" s="202"/>
      <c r="GB105" s="203"/>
      <c r="GC105" s="202"/>
      <c r="GD105" s="203"/>
      <c r="GE105" s="202"/>
      <c r="GF105" s="203"/>
      <c r="GG105" s="202"/>
      <c r="GH105" s="203"/>
      <c r="GI105" s="202"/>
      <c r="GJ105" s="203"/>
      <c r="GL105" s="159" t="str">
        <f t="shared" si="31"/>
        <v>Petra Čápová</v>
      </c>
      <c r="GM105" s="202">
        <f>IFERROR(__xludf.DUMMYFUNCTION("""COMPUTED_VALUE"""),6.0)</f>
        <v>6</v>
      </c>
      <c r="GN105" s="203"/>
      <c r="GO105" s="202"/>
      <c r="GP105" s="203"/>
      <c r="GQ105" s="202"/>
      <c r="GR105" s="203"/>
      <c r="GS105" s="202">
        <f>IFERROR(__xludf.DUMMYFUNCTION("""COMPUTED_VALUE"""),5.5)</f>
        <v>5.5</v>
      </c>
      <c r="GT105" s="203">
        <f>IFERROR(__xludf.DUMMYFUNCTION("""COMPUTED_VALUE"""),1150.0)</f>
        <v>1150</v>
      </c>
      <c r="GU105" s="202"/>
      <c r="GV105" s="203"/>
      <c r="GW105" s="202">
        <f>IFERROR(__xludf.DUMMYFUNCTION("""COMPUTED_VALUE"""),8.0)</f>
        <v>8</v>
      </c>
      <c r="GX105" s="203"/>
      <c r="GY105" s="202"/>
      <c r="GZ105" s="203"/>
      <c r="HA105" s="202"/>
      <c r="HB105" s="203"/>
      <c r="HC105" s="202"/>
      <c r="HD105" s="203"/>
      <c r="HE105" s="202"/>
      <c r="HF105" s="203"/>
      <c r="HG105" s="202"/>
      <c r="HH105" s="203"/>
      <c r="HI105" s="202"/>
      <c r="HJ105" s="203"/>
      <c r="HK105" s="202"/>
      <c r="HL105" s="203"/>
      <c r="HM105" s="202"/>
      <c r="HN105" s="203"/>
      <c r="HO105" s="202"/>
      <c r="HP105" s="203"/>
      <c r="HQ105" s="202"/>
      <c r="HR105" s="203"/>
      <c r="HS105" s="202"/>
      <c r="HT105" s="203"/>
      <c r="HU105" s="202">
        <f>IFERROR(__xludf.DUMMYFUNCTION("""COMPUTED_VALUE"""),6.0)</f>
        <v>6</v>
      </c>
      <c r="HV105" s="203"/>
      <c r="HW105" s="202">
        <f>IFERROR(__xludf.DUMMYFUNCTION("""COMPUTED_VALUE"""),5.0)</f>
        <v>5</v>
      </c>
      <c r="HX105" s="203"/>
      <c r="HY105" s="202">
        <f>IFERROR(__xludf.DUMMYFUNCTION("""COMPUTED_VALUE"""),8.0)</f>
        <v>8</v>
      </c>
      <c r="HZ105" s="203"/>
      <c r="IA105" s="202"/>
      <c r="IB105" s="203"/>
      <c r="IC105" s="202"/>
      <c r="ID105" s="203"/>
      <c r="IE105" s="202"/>
      <c r="IF105" s="203"/>
      <c r="IG105" s="202"/>
      <c r="IH105" s="203"/>
      <c r="II105" s="202"/>
      <c r="IJ105" s="203"/>
      <c r="IK105" s="202"/>
      <c r="IL105" s="203"/>
      <c r="IM105" s="202"/>
      <c r="IN105" s="203"/>
      <c r="IO105" s="202"/>
      <c r="IP105" s="203"/>
      <c r="IQ105" s="202"/>
      <c r="IR105" s="203"/>
      <c r="IS105" s="202"/>
      <c r="IT105" s="203"/>
      <c r="IU105" s="202"/>
      <c r="IV105" s="215"/>
    </row>
    <row r="106">
      <c r="A106" s="225">
        <f>IFERROR(__xludf.DUMMYFUNCTION("""COMPUTED_VALUE"""),100.0)</f>
        <v>100</v>
      </c>
      <c r="B106" s="159" t="str">
        <f t="shared" si="28"/>
        <v>Ondřej Navrátil</v>
      </c>
      <c r="C106" s="173">
        <f t="shared" ref="C106:BL106" si="97">BO106+EA106+GM106</f>
        <v>0</v>
      </c>
      <c r="D106" s="173">
        <f t="shared" si="97"/>
        <v>0</v>
      </c>
      <c r="E106" s="173">
        <f t="shared" si="97"/>
        <v>0</v>
      </c>
      <c r="F106" s="173">
        <f t="shared" si="97"/>
        <v>0</v>
      </c>
      <c r="G106" s="173">
        <f t="shared" si="97"/>
        <v>0</v>
      </c>
      <c r="H106" s="173">
        <f t="shared" si="97"/>
        <v>0</v>
      </c>
      <c r="I106" s="173">
        <f t="shared" si="97"/>
        <v>0</v>
      </c>
      <c r="J106" s="173">
        <f t="shared" si="97"/>
        <v>0</v>
      </c>
      <c r="K106" s="173">
        <f t="shared" si="97"/>
        <v>0</v>
      </c>
      <c r="L106" s="173">
        <f t="shared" si="97"/>
        <v>0</v>
      </c>
      <c r="M106" s="173">
        <f t="shared" si="97"/>
        <v>0</v>
      </c>
      <c r="N106" s="173">
        <f t="shared" si="97"/>
        <v>0</v>
      </c>
      <c r="O106" s="173">
        <f t="shared" si="97"/>
        <v>0</v>
      </c>
      <c r="P106" s="173">
        <f t="shared" si="97"/>
        <v>0</v>
      </c>
      <c r="Q106" s="173">
        <f t="shared" si="97"/>
        <v>0</v>
      </c>
      <c r="R106" s="173">
        <f t="shared" si="97"/>
        <v>0</v>
      </c>
      <c r="S106" s="173">
        <f t="shared" si="97"/>
        <v>0</v>
      </c>
      <c r="T106" s="173">
        <f t="shared" si="97"/>
        <v>0</v>
      </c>
      <c r="U106" s="173">
        <f t="shared" si="97"/>
        <v>0</v>
      </c>
      <c r="V106" s="173">
        <f t="shared" si="97"/>
        <v>0</v>
      </c>
      <c r="W106" s="173">
        <f t="shared" si="97"/>
        <v>6</v>
      </c>
      <c r="X106" s="173">
        <f t="shared" si="97"/>
        <v>0</v>
      </c>
      <c r="Y106" s="173">
        <f t="shared" si="97"/>
        <v>0</v>
      </c>
      <c r="Z106" s="173">
        <f t="shared" si="97"/>
        <v>0</v>
      </c>
      <c r="AA106" s="173">
        <f t="shared" si="97"/>
        <v>0</v>
      </c>
      <c r="AB106" s="173">
        <f t="shared" si="97"/>
        <v>0</v>
      </c>
      <c r="AC106" s="173">
        <f t="shared" si="97"/>
        <v>0</v>
      </c>
      <c r="AD106" s="173">
        <f t="shared" si="97"/>
        <v>0</v>
      </c>
      <c r="AE106" s="173">
        <f t="shared" si="97"/>
        <v>0</v>
      </c>
      <c r="AF106" s="173">
        <f t="shared" si="97"/>
        <v>0</v>
      </c>
      <c r="AG106" s="173">
        <f t="shared" si="97"/>
        <v>0</v>
      </c>
      <c r="AH106" s="173">
        <f t="shared" si="97"/>
        <v>0</v>
      </c>
      <c r="AI106" s="173">
        <f t="shared" si="97"/>
        <v>0</v>
      </c>
      <c r="AJ106" s="173">
        <f t="shared" si="97"/>
        <v>0</v>
      </c>
      <c r="AK106" s="173">
        <f t="shared" si="97"/>
        <v>0</v>
      </c>
      <c r="AL106" s="173">
        <f t="shared" si="97"/>
        <v>0</v>
      </c>
      <c r="AM106" s="173">
        <f t="shared" si="97"/>
        <v>0</v>
      </c>
      <c r="AN106" s="173">
        <f t="shared" si="97"/>
        <v>0</v>
      </c>
      <c r="AO106" s="173">
        <f t="shared" si="97"/>
        <v>0</v>
      </c>
      <c r="AP106" s="173">
        <f t="shared" si="97"/>
        <v>0</v>
      </c>
      <c r="AQ106" s="173">
        <f t="shared" si="97"/>
        <v>0</v>
      </c>
      <c r="AR106" s="173">
        <f t="shared" si="97"/>
        <v>0</v>
      </c>
      <c r="AS106" s="173">
        <f t="shared" si="97"/>
        <v>0</v>
      </c>
      <c r="AT106" s="173">
        <f t="shared" si="97"/>
        <v>0</v>
      </c>
      <c r="AU106" s="173">
        <f t="shared" si="97"/>
        <v>0</v>
      </c>
      <c r="AV106" s="173">
        <f t="shared" si="97"/>
        <v>0</v>
      </c>
      <c r="AW106" s="173">
        <f t="shared" si="97"/>
        <v>0</v>
      </c>
      <c r="AX106" s="173">
        <f t="shared" si="97"/>
        <v>0</v>
      </c>
      <c r="AY106" s="173">
        <f t="shared" si="97"/>
        <v>6</v>
      </c>
      <c r="AZ106" s="173">
        <f t="shared" si="97"/>
        <v>0</v>
      </c>
      <c r="BA106" s="173">
        <f t="shared" si="97"/>
        <v>0</v>
      </c>
      <c r="BB106" s="173">
        <f t="shared" si="97"/>
        <v>0</v>
      </c>
      <c r="BC106" s="173">
        <f t="shared" si="97"/>
        <v>0</v>
      </c>
      <c r="BD106" s="173">
        <f t="shared" si="97"/>
        <v>0</v>
      </c>
      <c r="BE106" s="173">
        <f t="shared" si="97"/>
        <v>0</v>
      </c>
      <c r="BF106" s="173">
        <f t="shared" si="97"/>
        <v>0</v>
      </c>
      <c r="BG106" s="173">
        <f t="shared" si="97"/>
        <v>0</v>
      </c>
      <c r="BH106" s="173">
        <f t="shared" si="97"/>
        <v>0</v>
      </c>
      <c r="BI106" s="173">
        <f t="shared" si="97"/>
        <v>0</v>
      </c>
      <c r="BJ106" s="173">
        <f t="shared" si="97"/>
        <v>0</v>
      </c>
      <c r="BK106" s="173">
        <f t="shared" si="97"/>
        <v>0</v>
      </c>
      <c r="BL106" s="173">
        <f t="shared" si="97"/>
        <v>0</v>
      </c>
      <c r="BM106" s="151"/>
      <c r="BN106" s="215" t="str">
        <f>IFERROR(__xludf.DUMMYFUNCTION("""COMPUTED_VALUE"""),"Ondřej Navrátil")</f>
        <v>Ondřej Navrátil</v>
      </c>
      <c r="BO106" s="174"/>
      <c r="BP106" s="175"/>
      <c r="BQ106" s="174"/>
      <c r="BR106" s="175"/>
      <c r="BS106" s="174"/>
      <c r="BT106" s="175"/>
      <c r="BU106" s="174"/>
      <c r="BV106" s="175"/>
      <c r="BW106" s="174"/>
      <c r="BX106" s="175"/>
      <c r="BY106" s="174"/>
      <c r="BZ106" s="175"/>
      <c r="CA106" s="174"/>
      <c r="CB106" s="175"/>
      <c r="CC106" s="174"/>
      <c r="CD106" s="175"/>
      <c r="CE106" s="174"/>
      <c r="CF106" s="175"/>
      <c r="CG106" s="174"/>
      <c r="CH106" s="175"/>
      <c r="CI106" s="174">
        <f>IFERROR(__xludf.DUMMYFUNCTION("""COMPUTED_VALUE"""),6.0)</f>
        <v>6</v>
      </c>
      <c r="CJ106" s="175"/>
      <c r="CK106" s="174"/>
      <c r="CL106" s="175"/>
      <c r="CM106" s="174"/>
      <c r="CN106" s="175"/>
      <c r="CO106" s="174"/>
      <c r="CP106" s="175"/>
      <c r="CQ106" s="174"/>
      <c r="CR106" s="175"/>
      <c r="CS106" s="174"/>
      <c r="CT106" s="175"/>
      <c r="CU106" s="174"/>
      <c r="CV106" s="175"/>
      <c r="CW106" s="174"/>
      <c r="CX106" s="175"/>
      <c r="CY106" s="174"/>
      <c r="CZ106" s="175"/>
      <c r="DA106" s="174"/>
      <c r="DB106" s="175"/>
      <c r="DC106" s="174"/>
      <c r="DD106" s="175"/>
      <c r="DE106" s="174"/>
      <c r="DF106" s="175"/>
      <c r="DG106" s="174"/>
      <c r="DH106" s="175"/>
      <c r="DI106" s="174"/>
      <c r="DJ106" s="175"/>
      <c r="DK106" s="174">
        <f>IFERROR(__xludf.DUMMYFUNCTION("""COMPUTED_VALUE"""),6.0)</f>
        <v>6</v>
      </c>
      <c r="DL106" s="175"/>
      <c r="DM106" s="174"/>
      <c r="DN106" s="175"/>
      <c r="DO106" s="174"/>
      <c r="DP106" s="175"/>
      <c r="DQ106" s="174"/>
      <c r="DR106" s="175"/>
      <c r="DS106" s="174"/>
      <c r="DT106" s="175"/>
      <c r="DU106" s="174"/>
      <c r="DV106" s="175"/>
      <c r="DW106" s="174"/>
      <c r="DX106" s="175"/>
      <c r="DZ106" s="159" t="str">
        <f t="shared" si="30"/>
        <v>Ondřej Navrátil</v>
      </c>
      <c r="EA106" s="202"/>
      <c r="EB106" s="203"/>
      <c r="EC106" s="202"/>
      <c r="ED106" s="203"/>
      <c r="EE106" s="202"/>
      <c r="EF106" s="203"/>
      <c r="EG106" s="202"/>
      <c r="EH106" s="203"/>
      <c r="EI106" s="202"/>
      <c r="EJ106" s="203"/>
      <c r="EK106" s="202"/>
      <c r="EL106" s="203"/>
      <c r="EM106" s="202"/>
      <c r="EN106" s="203"/>
      <c r="EO106" s="202"/>
      <c r="EP106" s="203"/>
      <c r="EQ106" s="202"/>
      <c r="ER106" s="203"/>
      <c r="ES106" s="202"/>
      <c r="ET106" s="203"/>
      <c r="EU106" s="202"/>
      <c r="EV106" s="203"/>
      <c r="EW106" s="202"/>
      <c r="EX106" s="203"/>
      <c r="EY106" s="202"/>
      <c r="EZ106" s="203"/>
      <c r="FA106" s="202"/>
      <c r="FB106" s="203"/>
      <c r="FC106" s="202"/>
      <c r="FD106" s="203"/>
      <c r="FE106" s="202"/>
      <c r="FF106" s="203"/>
      <c r="FG106" s="202"/>
      <c r="FH106" s="203"/>
      <c r="FI106" s="202"/>
      <c r="FJ106" s="203"/>
      <c r="FK106" s="202"/>
      <c r="FL106" s="203"/>
      <c r="FM106" s="202"/>
      <c r="FN106" s="203"/>
      <c r="FO106" s="202"/>
      <c r="FP106" s="203"/>
      <c r="FQ106" s="202"/>
      <c r="FR106" s="203"/>
      <c r="FS106" s="202"/>
      <c r="FT106" s="203"/>
      <c r="FU106" s="202"/>
      <c r="FV106" s="203"/>
      <c r="FW106" s="202"/>
      <c r="FX106" s="203"/>
      <c r="FY106" s="202"/>
      <c r="FZ106" s="203"/>
      <c r="GA106" s="202"/>
      <c r="GB106" s="203"/>
      <c r="GC106" s="202"/>
      <c r="GD106" s="203"/>
      <c r="GE106" s="202"/>
      <c r="GF106" s="203"/>
      <c r="GG106" s="202"/>
      <c r="GH106" s="203"/>
      <c r="GI106" s="202"/>
      <c r="GJ106" s="203"/>
      <c r="GL106" s="159" t="str">
        <f t="shared" si="31"/>
        <v>Ondřej Navrátil</v>
      </c>
      <c r="GM106" s="202"/>
      <c r="GN106" s="203"/>
      <c r="GO106" s="202"/>
      <c r="GP106" s="203"/>
      <c r="GQ106" s="202"/>
      <c r="GR106" s="203"/>
      <c r="GS106" s="202"/>
      <c r="GT106" s="203"/>
      <c r="GU106" s="202"/>
      <c r="GV106" s="203"/>
      <c r="GW106" s="202"/>
      <c r="GX106" s="203"/>
      <c r="GY106" s="202"/>
      <c r="GZ106" s="203"/>
      <c r="HA106" s="202"/>
      <c r="HB106" s="203"/>
      <c r="HC106" s="202"/>
      <c r="HD106" s="203"/>
      <c r="HE106" s="202"/>
      <c r="HF106" s="203"/>
      <c r="HG106" s="202"/>
      <c r="HH106" s="203"/>
      <c r="HI106" s="202"/>
      <c r="HJ106" s="203"/>
      <c r="HK106" s="202"/>
      <c r="HL106" s="203"/>
      <c r="HM106" s="202"/>
      <c r="HN106" s="203"/>
      <c r="HO106" s="202"/>
      <c r="HP106" s="203"/>
      <c r="HQ106" s="202"/>
      <c r="HR106" s="203"/>
      <c r="HS106" s="202"/>
      <c r="HT106" s="203"/>
      <c r="HU106" s="202"/>
      <c r="HV106" s="203"/>
      <c r="HW106" s="202"/>
      <c r="HX106" s="203"/>
      <c r="HY106" s="202"/>
      <c r="HZ106" s="203"/>
      <c r="IA106" s="202"/>
      <c r="IB106" s="203"/>
      <c r="IC106" s="202"/>
      <c r="ID106" s="203"/>
      <c r="IE106" s="202"/>
      <c r="IF106" s="203"/>
      <c r="IG106" s="202"/>
      <c r="IH106" s="203"/>
      <c r="II106" s="202"/>
      <c r="IJ106" s="203"/>
      <c r="IK106" s="202"/>
      <c r="IL106" s="203"/>
      <c r="IM106" s="202"/>
      <c r="IN106" s="203"/>
      <c r="IO106" s="202"/>
      <c r="IP106" s="203"/>
      <c r="IQ106" s="202"/>
      <c r="IR106" s="203"/>
      <c r="IS106" s="202"/>
      <c r="IT106" s="203"/>
      <c r="IU106" s="202"/>
      <c r="IV106" s="215"/>
    </row>
    <row r="107">
      <c r="A107" s="225">
        <f>IFERROR(__xludf.DUMMYFUNCTION("""COMPUTED_VALUE"""),100.0)</f>
        <v>100</v>
      </c>
      <c r="B107" s="159" t="str">
        <f t="shared" si="28"/>
        <v>Josef Petrásek</v>
      </c>
      <c r="C107" s="173">
        <f t="shared" ref="C107:BL107" si="98">BO107+EA107+GM107</f>
        <v>0</v>
      </c>
      <c r="D107" s="173">
        <f t="shared" si="98"/>
        <v>0</v>
      </c>
      <c r="E107" s="173">
        <f t="shared" si="98"/>
        <v>9</v>
      </c>
      <c r="F107" s="173">
        <f t="shared" si="98"/>
        <v>900</v>
      </c>
      <c r="G107" s="173">
        <f t="shared" si="98"/>
        <v>14.5</v>
      </c>
      <c r="H107" s="173">
        <f t="shared" si="98"/>
        <v>1450</v>
      </c>
      <c r="I107" s="173">
        <f t="shared" si="98"/>
        <v>0</v>
      </c>
      <c r="J107" s="173">
        <f t="shared" si="98"/>
        <v>0</v>
      </c>
      <c r="K107" s="173">
        <f t="shared" si="98"/>
        <v>16</v>
      </c>
      <c r="L107" s="173">
        <f t="shared" si="98"/>
        <v>1600</v>
      </c>
      <c r="M107" s="173">
        <f t="shared" si="98"/>
        <v>0</v>
      </c>
      <c r="N107" s="173">
        <f t="shared" si="98"/>
        <v>0</v>
      </c>
      <c r="O107" s="173">
        <f t="shared" si="98"/>
        <v>0</v>
      </c>
      <c r="P107" s="173">
        <f t="shared" si="98"/>
        <v>0</v>
      </c>
      <c r="Q107" s="173">
        <f t="shared" si="98"/>
        <v>0</v>
      </c>
      <c r="R107" s="173">
        <f t="shared" si="98"/>
        <v>0</v>
      </c>
      <c r="S107" s="173">
        <f t="shared" si="98"/>
        <v>14</v>
      </c>
      <c r="T107" s="173">
        <f t="shared" si="98"/>
        <v>1400</v>
      </c>
      <c r="U107" s="173">
        <f t="shared" si="98"/>
        <v>0</v>
      </c>
      <c r="V107" s="173">
        <f t="shared" si="98"/>
        <v>0</v>
      </c>
      <c r="W107" s="173">
        <f t="shared" si="98"/>
        <v>0</v>
      </c>
      <c r="X107" s="173">
        <f t="shared" si="98"/>
        <v>0</v>
      </c>
      <c r="Y107" s="173">
        <f t="shared" si="98"/>
        <v>0</v>
      </c>
      <c r="Z107" s="173">
        <f t="shared" si="98"/>
        <v>0</v>
      </c>
      <c r="AA107" s="173">
        <f t="shared" si="98"/>
        <v>0</v>
      </c>
      <c r="AB107" s="173">
        <f t="shared" si="98"/>
        <v>0</v>
      </c>
      <c r="AC107" s="173">
        <f t="shared" si="98"/>
        <v>0</v>
      </c>
      <c r="AD107" s="173">
        <f t="shared" si="98"/>
        <v>0</v>
      </c>
      <c r="AE107" s="173">
        <f t="shared" si="98"/>
        <v>0</v>
      </c>
      <c r="AF107" s="173">
        <f t="shared" si="98"/>
        <v>0</v>
      </c>
      <c r="AG107" s="173">
        <f t="shared" si="98"/>
        <v>13</v>
      </c>
      <c r="AH107" s="173">
        <f t="shared" si="98"/>
        <v>1300</v>
      </c>
      <c r="AI107" s="173">
        <f t="shared" si="98"/>
        <v>14</v>
      </c>
      <c r="AJ107" s="173">
        <f t="shared" si="98"/>
        <v>1400</v>
      </c>
      <c r="AK107" s="173">
        <f t="shared" si="98"/>
        <v>0</v>
      </c>
      <c r="AL107" s="173">
        <f t="shared" si="98"/>
        <v>0</v>
      </c>
      <c r="AM107" s="173">
        <f t="shared" si="98"/>
        <v>16</v>
      </c>
      <c r="AN107" s="173">
        <f t="shared" si="98"/>
        <v>1600</v>
      </c>
      <c r="AO107" s="173">
        <f t="shared" si="98"/>
        <v>0</v>
      </c>
      <c r="AP107" s="173">
        <f t="shared" si="98"/>
        <v>0</v>
      </c>
      <c r="AQ107" s="173">
        <f t="shared" si="98"/>
        <v>0</v>
      </c>
      <c r="AR107" s="173">
        <f t="shared" si="98"/>
        <v>0</v>
      </c>
      <c r="AS107" s="173">
        <f t="shared" si="98"/>
        <v>0</v>
      </c>
      <c r="AT107" s="173">
        <f t="shared" si="98"/>
        <v>0</v>
      </c>
      <c r="AU107" s="173">
        <f t="shared" si="98"/>
        <v>14</v>
      </c>
      <c r="AV107" s="173">
        <f t="shared" si="98"/>
        <v>1400</v>
      </c>
      <c r="AW107" s="173">
        <f t="shared" si="98"/>
        <v>14</v>
      </c>
      <c r="AX107" s="173">
        <f t="shared" si="98"/>
        <v>1400</v>
      </c>
      <c r="AY107" s="173">
        <f t="shared" si="98"/>
        <v>0</v>
      </c>
      <c r="AZ107" s="173">
        <f t="shared" si="98"/>
        <v>0</v>
      </c>
      <c r="BA107" s="173">
        <f t="shared" si="98"/>
        <v>0</v>
      </c>
      <c r="BB107" s="173">
        <f t="shared" si="98"/>
        <v>0</v>
      </c>
      <c r="BC107" s="173">
        <f t="shared" si="98"/>
        <v>0</v>
      </c>
      <c r="BD107" s="173">
        <f t="shared" si="98"/>
        <v>0</v>
      </c>
      <c r="BE107" s="173">
        <f t="shared" si="98"/>
        <v>0</v>
      </c>
      <c r="BF107" s="173">
        <f t="shared" si="98"/>
        <v>0</v>
      </c>
      <c r="BG107" s="173">
        <f t="shared" si="98"/>
        <v>0</v>
      </c>
      <c r="BH107" s="173">
        <f t="shared" si="98"/>
        <v>0</v>
      </c>
      <c r="BI107" s="173">
        <f t="shared" si="98"/>
        <v>0</v>
      </c>
      <c r="BJ107" s="173">
        <f t="shared" si="98"/>
        <v>0</v>
      </c>
      <c r="BK107" s="173">
        <f t="shared" si="98"/>
        <v>0</v>
      </c>
      <c r="BL107" s="173">
        <f t="shared" si="98"/>
        <v>0</v>
      </c>
      <c r="BM107" s="151"/>
      <c r="BN107" s="215" t="str">
        <f>IFERROR(__xludf.DUMMYFUNCTION("""COMPUTED_VALUE"""),"Josef Petrásek")</f>
        <v>Josef Petrásek</v>
      </c>
      <c r="BO107" s="174"/>
      <c r="BP107" s="175"/>
      <c r="BQ107" s="174"/>
      <c r="BR107" s="175"/>
      <c r="BS107" s="174"/>
      <c r="BT107" s="175"/>
      <c r="BU107" s="174"/>
      <c r="BV107" s="175"/>
      <c r="BW107" s="174"/>
      <c r="BX107" s="175"/>
      <c r="BY107" s="174"/>
      <c r="BZ107" s="175"/>
      <c r="CA107" s="174"/>
      <c r="CB107" s="175"/>
      <c r="CC107" s="174"/>
      <c r="CD107" s="175"/>
      <c r="CE107" s="174"/>
      <c r="CF107" s="175"/>
      <c r="CG107" s="174"/>
      <c r="CH107" s="175"/>
      <c r="CI107" s="174"/>
      <c r="CJ107" s="175"/>
      <c r="CK107" s="174"/>
      <c r="CL107" s="175"/>
      <c r="CM107" s="174"/>
      <c r="CN107" s="175"/>
      <c r="CO107" s="174"/>
      <c r="CP107" s="175"/>
      <c r="CQ107" s="174"/>
      <c r="CR107" s="175"/>
      <c r="CS107" s="174"/>
      <c r="CT107" s="175"/>
      <c r="CU107" s="174"/>
      <c r="CV107" s="175"/>
      <c r="CW107" s="174"/>
      <c r="CX107" s="175"/>
      <c r="CY107" s="174"/>
      <c r="CZ107" s="175"/>
      <c r="DA107" s="174"/>
      <c r="DB107" s="175"/>
      <c r="DC107" s="174"/>
      <c r="DD107" s="175"/>
      <c r="DE107" s="174"/>
      <c r="DF107" s="175"/>
      <c r="DG107" s="174"/>
      <c r="DH107" s="175"/>
      <c r="DI107" s="174"/>
      <c r="DJ107" s="175"/>
      <c r="DK107" s="174"/>
      <c r="DL107" s="175"/>
      <c r="DM107" s="174"/>
      <c r="DN107" s="175"/>
      <c r="DO107" s="174"/>
      <c r="DP107" s="175"/>
      <c r="DQ107" s="174"/>
      <c r="DR107" s="175"/>
      <c r="DS107" s="174"/>
      <c r="DT107" s="175"/>
      <c r="DU107" s="174"/>
      <c r="DV107" s="175"/>
      <c r="DW107" s="174"/>
      <c r="DX107" s="175"/>
      <c r="DZ107" s="159" t="str">
        <f t="shared" si="30"/>
        <v>Josef Petrásek</v>
      </c>
      <c r="EA107" s="202"/>
      <c r="EB107" s="203"/>
      <c r="EC107" s="202"/>
      <c r="ED107" s="203"/>
      <c r="EE107" s="202"/>
      <c r="EF107" s="203"/>
      <c r="EG107" s="202"/>
      <c r="EH107" s="203"/>
      <c r="EI107" s="202"/>
      <c r="EJ107" s="203"/>
      <c r="EK107" s="202"/>
      <c r="EL107" s="203"/>
      <c r="EM107" s="202"/>
      <c r="EN107" s="203"/>
      <c r="EO107" s="202"/>
      <c r="EP107" s="203"/>
      <c r="EQ107" s="202"/>
      <c r="ER107" s="203"/>
      <c r="ES107" s="202"/>
      <c r="ET107" s="203"/>
      <c r="EU107" s="202"/>
      <c r="EV107" s="203"/>
      <c r="EW107" s="202"/>
      <c r="EX107" s="203"/>
      <c r="EY107" s="202"/>
      <c r="EZ107" s="203"/>
      <c r="FA107" s="202"/>
      <c r="FB107" s="203"/>
      <c r="FC107" s="202"/>
      <c r="FD107" s="203"/>
      <c r="FE107" s="202"/>
      <c r="FF107" s="203"/>
      <c r="FG107" s="202"/>
      <c r="FH107" s="203"/>
      <c r="FI107" s="202"/>
      <c r="FJ107" s="203"/>
      <c r="FK107" s="202"/>
      <c r="FL107" s="203"/>
      <c r="FM107" s="202"/>
      <c r="FN107" s="203"/>
      <c r="FO107" s="202"/>
      <c r="FP107" s="203"/>
      <c r="FQ107" s="202"/>
      <c r="FR107" s="203"/>
      <c r="FS107" s="202"/>
      <c r="FT107" s="203"/>
      <c r="FU107" s="202"/>
      <c r="FV107" s="203"/>
      <c r="FW107" s="202"/>
      <c r="FX107" s="203"/>
      <c r="FY107" s="202"/>
      <c r="FZ107" s="203"/>
      <c r="GA107" s="202"/>
      <c r="GB107" s="203"/>
      <c r="GC107" s="202"/>
      <c r="GD107" s="203"/>
      <c r="GE107" s="202"/>
      <c r="GF107" s="203"/>
      <c r="GG107" s="202"/>
      <c r="GH107" s="203"/>
      <c r="GI107" s="202"/>
      <c r="GJ107" s="203"/>
      <c r="GL107" s="159" t="str">
        <f t="shared" si="31"/>
        <v>Josef Petrásek</v>
      </c>
      <c r="GM107" s="202"/>
      <c r="GN107" s="203"/>
      <c r="GO107" s="202">
        <f>IFERROR(__xludf.DUMMYFUNCTION("""COMPUTED_VALUE"""),9.0)</f>
        <v>9</v>
      </c>
      <c r="GP107" s="203">
        <f>IFERROR(__xludf.DUMMYFUNCTION("""COMPUTED_VALUE"""),900.0)</f>
        <v>900</v>
      </c>
      <c r="GQ107" s="202">
        <f>IFERROR(__xludf.DUMMYFUNCTION("""COMPUTED_VALUE"""),14.5)</f>
        <v>14.5</v>
      </c>
      <c r="GR107" s="203">
        <f>IFERROR(__xludf.DUMMYFUNCTION("""COMPUTED_VALUE"""),1450.0)</f>
        <v>1450</v>
      </c>
      <c r="GS107" s="202"/>
      <c r="GT107" s="203"/>
      <c r="GU107" s="202">
        <f>IFERROR(__xludf.DUMMYFUNCTION("""COMPUTED_VALUE"""),16.0)</f>
        <v>16</v>
      </c>
      <c r="GV107" s="203">
        <f>IFERROR(__xludf.DUMMYFUNCTION("""COMPUTED_VALUE"""),1600.0)</f>
        <v>1600</v>
      </c>
      <c r="GW107" s="202"/>
      <c r="GX107" s="203"/>
      <c r="GY107" s="202"/>
      <c r="GZ107" s="203"/>
      <c r="HA107" s="202"/>
      <c r="HB107" s="203"/>
      <c r="HC107" s="202">
        <f>IFERROR(__xludf.DUMMYFUNCTION("""COMPUTED_VALUE"""),14.0)</f>
        <v>14</v>
      </c>
      <c r="HD107" s="203">
        <f>IFERROR(__xludf.DUMMYFUNCTION("""COMPUTED_VALUE"""),1400.0)</f>
        <v>1400</v>
      </c>
      <c r="HE107" s="202"/>
      <c r="HF107" s="203"/>
      <c r="HG107" s="202"/>
      <c r="HH107" s="203"/>
      <c r="HI107" s="202"/>
      <c r="HJ107" s="203"/>
      <c r="HK107" s="202"/>
      <c r="HL107" s="203"/>
      <c r="HM107" s="202"/>
      <c r="HN107" s="203"/>
      <c r="HO107" s="202"/>
      <c r="HP107" s="203"/>
      <c r="HQ107" s="202">
        <f>IFERROR(__xludf.DUMMYFUNCTION("""COMPUTED_VALUE"""),13.0)</f>
        <v>13</v>
      </c>
      <c r="HR107" s="203">
        <f>IFERROR(__xludf.DUMMYFUNCTION("""COMPUTED_VALUE"""),1300.0)</f>
        <v>1300</v>
      </c>
      <c r="HS107" s="202">
        <f>IFERROR(__xludf.DUMMYFUNCTION("""COMPUTED_VALUE"""),14.0)</f>
        <v>14</v>
      </c>
      <c r="HT107" s="203">
        <f>IFERROR(__xludf.DUMMYFUNCTION("""COMPUTED_VALUE"""),1400.0)</f>
        <v>1400</v>
      </c>
      <c r="HU107" s="202"/>
      <c r="HV107" s="203"/>
      <c r="HW107" s="202">
        <f>IFERROR(__xludf.DUMMYFUNCTION("""COMPUTED_VALUE"""),16.0)</f>
        <v>16</v>
      </c>
      <c r="HX107" s="203">
        <f>IFERROR(__xludf.DUMMYFUNCTION("""COMPUTED_VALUE"""),1600.0)</f>
        <v>1600</v>
      </c>
      <c r="HY107" s="202"/>
      <c r="HZ107" s="203"/>
      <c r="IA107" s="202"/>
      <c r="IB107" s="203"/>
      <c r="IC107" s="202"/>
      <c r="ID107" s="203"/>
      <c r="IE107" s="202">
        <f>IFERROR(__xludf.DUMMYFUNCTION("""COMPUTED_VALUE"""),14.0)</f>
        <v>14</v>
      </c>
      <c r="IF107" s="203">
        <f>IFERROR(__xludf.DUMMYFUNCTION("""COMPUTED_VALUE"""),1400.0)</f>
        <v>1400</v>
      </c>
      <c r="IG107" s="202">
        <f>IFERROR(__xludf.DUMMYFUNCTION("""COMPUTED_VALUE"""),14.0)</f>
        <v>14</v>
      </c>
      <c r="IH107" s="203">
        <f>IFERROR(__xludf.DUMMYFUNCTION("""COMPUTED_VALUE"""),1400.0)</f>
        <v>1400</v>
      </c>
      <c r="II107" s="202"/>
      <c r="IJ107" s="203"/>
      <c r="IK107" s="202"/>
      <c r="IL107" s="203"/>
      <c r="IM107" s="202"/>
      <c r="IN107" s="203"/>
      <c r="IO107" s="202"/>
      <c r="IP107" s="203"/>
      <c r="IQ107" s="202"/>
      <c r="IR107" s="203"/>
      <c r="IS107" s="202"/>
      <c r="IT107" s="203"/>
      <c r="IU107" s="202"/>
      <c r="IV107" s="215"/>
    </row>
    <row r="108">
      <c r="A108" s="225">
        <f>IFERROR(__xludf.DUMMYFUNCTION("""COMPUTED_VALUE"""),100.0)</f>
        <v>100</v>
      </c>
      <c r="B108" s="159" t="str">
        <f t="shared" si="28"/>
        <v>Dominik Vlach</v>
      </c>
      <c r="C108" s="173">
        <f t="shared" ref="C108:BL108" si="99">BO108+EA108+GM108</f>
        <v>0</v>
      </c>
      <c r="D108" s="173">
        <f t="shared" si="99"/>
        <v>0</v>
      </c>
      <c r="E108" s="173">
        <f t="shared" si="99"/>
        <v>4.5</v>
      </c>
      <c r="F108" s="173">
        <f t="shared" si="99"/>
        <v>450</v>
      </c>
      <c r="G108" s="173">
        <f t="shared" si="99"/>
        <v>6</v>
      </c>
      <c r="H108" s="173">
        <f t="shared" si="99"/>
        <v>0</v>
      </c>
      <c r="I108" s="173">
        <f t="shared" si="99"/>
        <v>0</v>
      </c>
      <c r="J108" s="173">
        <f t="shared" si="99"/>
        <v>0</v>
      </c>
      <c r="K108" s="173">
        <f t="shared" si="99"/>
        <v>6</v>
      </c>
      <c r="L108" s="173">
        <f t="shared" si="99"/>
        <v>650</v>
      </c>
      <c r="M108" s="173">
        <f t="shared" si="99"/>
        <v>1.5</v>
      </c>
      <c r="N108" s="173">
        <f t="shared" si="99"/>
        <v>150</v>
      </c>
      <c r="O108" s="173">
        <f t="shared" si="99"/>
        <v>2.5</v>
      </c>
      <c r="P108" s="173">
        <f t="shared" si="99"/>
        <v>250</v>
      </c>
      <c r="Q108" s="173">
        <f t="shared" si="99"/>
        <v>0</v>
      </c>
      <c r="R108" s="173">
        <f t="shared" si="99"/>
        <v>0</v>
      </c>
      <c r="S108" s="173">
        <f t="shared" si="99"/>
        <v>6</v>
      </c>
      <c r="T108" s="173">
        <f t="shared" si="99"/>
        <v>600</v>
      </c>
      <c r="U108" s="173">
        <f t="shared" si="99"/>
        <v>6</v>
      </c>
      <c r="V108" s="173">
        <f t="shared" si="99"/>
        <v>600</v>
      </c>
      <c r="W108" s="173">
        <f t="shared" si="99"/>
        <v>0</v>
      </c>
      <c r="X108" s="173">
        <f t="shared" si="99"/>
        <v>0</v>
      </c>
      <c r="Y108" s="173">
        <f t="shared" si="99"/>
        <v>5.5</v>
      </c>
      <c r="Z108" s="173">
        <f t="shared" si="99"/>
        <v>550</v>
      </c>
      <c r="AA108" s="173">
        <f t="shared" si="99"/>
        <v>4.5</v>
      </c>
      <c r="AB108" s="173">
        <f t="shared" si="99"/>
        <v>450</v>
      </c>
      <c r="AC108" s="173">
        <f t="shared" si="99"/>
        <v>6</v>
      </c>
      <c r="AD108" s="173">
        <f t="shared" si="99"/>
        <v>600</v>
      </c>
      <c r="AE108" s="173">
        <f t="shared" si="99"/>
        <v>0</v>
      </c>
      <c r="AF108" s="173">
        <f t="shared" si="99"/>
        <v>0</v>
      </c>
      <c r="AG108" s="173">
        <f t="shared" si="99"/>
        <v>2</v>
      </c>
      <c r="AH108" s="173">
        <f t="shared" si="99"/>
        <v>200</v>
      </c>
      <c r="AI108" s="173">
        <f t="shared" si="99"/>
        <v>0</v>
      </c>
      <c r="AJ108" s="173">
        <f t="shared" si="99"/>
        <v>0</v>
      </c>
      <c r="AK108" s="173">
        <f t="shared" si="99"/>
        <v>0</v>
      </c>
      <c r="AL108" s="173">
        <f t="shared" si="99"/>
        <v>0</v>
      </c>
      <c r="AM108" s="173">
        <f t="shared" si="99"/>
        <v>6</v>
      </c>
      <c r="AN108" s="173">
        <f t="shared" si="99"/>
        <v>600</v>
      </c>
      <c r="AO108" s="173">
        <f t="shared" si="99"/>
        <v>12.5</v>
      </c>
      <c r="AP108" s="173">
        <f t="shared" si="99"/>
        <v>350</v>
      </c>
      <c r="AQ108" s="173">
        <f t="shared" si="99"/>
        <v>0</v>
      </c>
      <c r="AR108" s="173">
        <f t="shared" si="99"/>
        <v>0</v>
      </c>
      <c r="AS108" s="173">
        <f t="shared" si="99"/>
        <v>0</v>
      </c>
      <c r="AT108" s="173">
        <f t="shared" si="99"/>
        <v>0</v>
      </c>
      <c r="AU108" s="173">
        <f t="shared" si="99"/>
        <v>0</v>
      </c>
      <c r="AV108" s="173">
        <f t="shared" si="99"/>
        <v>0</v>
      </c>
      <c r="AW108" s="173">
        <f t="shared" si="99"/>
        <v>6</v>
      </c>
      <c r="AX108" s="173">
        <f t="shared" si="99"/>
        <v>0</v>
      </c>
      <c r="AY108" s="173">
        <f t="shared" si="99"/>
        <v>5</v>
      </c>
      <c r="AZ108" s="173">
        <f t="shared" si="99"/>
        <v>0</v>
      </c>
      <c r="BA108" s="173">
        <f t="shared" si="99"/>
        <v>6.5</v>
      </c>
      <c r="BB108" s="173">
        <f t="shared" si="99"/>
        <v>650</v>
      </c>
      <c r="BC108" s="173">
        <f t="shared" si="99"/>
        <v>4.5</v>
      </c>
      <c r="BD108" s="173">
        <f t="shared" si="99"/>
        <v>450</v>
      </c>
      <c r="BE108" s="173">
        <f t="shared" si="99"/>
        <v>0</v>
      </c>
      <c r="BF108" s="173">
        <f t="shared" si="99"/>
        <v>0</v>
      </c>
      <c r="BG108" s="173">
        <f t="shared" si="99"/>
        <v>4.5</v>
      </c>
      <c r="BH108" s="173">
        <f t="shared" si="99"/>
        <v>450</v>
      </c>
      <c r="BI108" s="173">
        <f t="shared" si="99"/>
        <v>4.5</v>
      </c>
      <c r="BJ108" s="173">
        <f t="shared" si="99"/>
        <v>450</v>
      </c>
      <c r="BK108" s="173">
        <f t="shared" si="99"/>
        <v>0</v>
      </c>
      <c r="BL108" s="173">
        <f t="shared" si="99"/>
        <v>0</v>
      </c>
      <c r="BM108" s="151"/>
      <c r="BN108" s="215" t="str">
        <f>IFERROR(__xludf.DUMMYFUNCTION("""COMPUTED_VALUE"""),"Dominik Vlach")</f>
        <v>Dominik Vlach</v>
      </c>
      <c r="BO108" s="174"/>
      <c r="BP108" s="175"/>
      <c r="BQ108" s="174">
        <f>IFERROR(__xludf.DUMMYFUNCTION("""COMPUTED_VALUE"""),4.5)</f>
        <v>4.5</v>
      </c>
      <c r="BR108" s="175">
        <f>IFERROR(__xludf.DUMMYFUNCTION("""COMPUTED_VALUE"""),450.0)</f>
        <v>450</v>
      </c>
      <c r="BS108" s="174">
        <f>IFERROR(__xludf.DUMMYFUNCTION("""COMPUTED_VALUE"""),6.0)</f>
        <v>6</v>
      </c>
      <c r="BT108" s="175"/>
      <c r="BU108" s="174"/>
      <c r="BV108" s="175"/>
      <c r="BW108" s="174">
        <f>IFERROR(__xludf.DUMMYFUNCTION("""COMPUTED_VALUE"""),6.0)</f>
        <v>6</v>
      </c>
      <c r="BX108" s="175">
        <f>IFERROR(__xludf.DUMMYFUNCTION("""COMPUTED_VALUE"""),650.0)</f>
        <v>650</v>
      </c>
      <c r="BY108" s="174">
        <f>IFERROR(__xludf.DUMMYFUNCTION("""COMPUTED_VALUE"""),1.5)</f>
        <v>1.5</v>
      </c>
      <c r="BZ108" s="175">
        <f>IFERROR(__xludf.DUMMYFUNCTION("""COMPUTED_VALUE"""),150.0)</f>
        <v>150</v>
      </c>
      <c r="CA108" s="174">
        <f>IFERROR(__xludf.DUMMYFUNCTION("""COMPUTED_VALUE"""),2.5)</f>
        <v>2.5</v>
      </c>
      <c r="CB108" s="175">
        <f>IFERROR(__xludf.DUMMYFUNCTION("""COMPUTED_VALUE"""),250.0)</f>
        <v>250</v>
      </c>
      <c r="CC108" s="174"/>
      <c r="CD108" s="175"/>
      <c r="CE108" s="174">
        <f>IFERROR(__xludf.DUMMYFUNCTION("""COMPUTED_VALUE"""),6.0)</f>
        <v>6</v>
      </c>
      <c r="CF108" s="175">
        <f>IFERROR(__xludf.DUMMYFUNCTION("""COMPUTED_VALUE"""),600.0)</f>
        <v>600</v>
      </c>
      <c r="CG108" s="174">
        <f>IFERROR(__xludf.DUMMYFUNCTION("""COMPUTED_VALUE"""),6.0)</f>
        <v>6</v>
      </c>
      <c r="CH108" s="175">
        <f>IFERROR(__xludf.DUMMYFUNCTION("""COMPUTED_VALUE"""),600.0)</f>
        <v>600</v>
      </c>
      <c r="CI108" s="174"/>
      <c r="CJ108" s="175"/>
      <c r="CK108" s="174">
        <f>IFERROR(__xludf.DUMMYFUNCTION("""COMPUTED_VALUE"""),5.5)</f>
        <v>5.5</v>
      </c>
      <c r="CL108" s="175">
        <f>IFERROR(__xludf.DUMMYFUNCTION("""COMPUTED_VALUE"""),550.0)</f>
        <v>550</v>
      </c>
      <c r="CM108" s="174"/>
      <c r="CN108" s="175"/>
      <c r="CO108" s="174">
        <f>IFERROR(__xludf.DUMMYFUNCTION("""COMPUTED_VALUE"""),6.0)</f>
        <v>6</v>
      </c>
      <c r="CP108" s="175">
        <f>IFERROR(__xludf.DUMMYFUNCTION("""COMPUTED_VALUE"""),600.0)</f>
        <v>600</v>
      </c>
      <c r="CQ108" s="174"/>
      <c r="CR108" s="175"/>
      <c r="CS108" s="174">
        <f>IFERROR(__xludf.DUMMYFUNCTION("""COMPUTED_VALUE"""),2.0)</f>
        <v>2</v>
      </c>
      <c r="CT108" s="175">
        <f>IFERROR(__xludf.DUMMYFUNCTION("""COMPUTED_VALUE"""),200.0)</f>
        <v>200</v>
      </c>
      <c r="CU108" s="174"/>
      <c r="CV108" s="175"/>
      <c r="CW108" s="174"/>
      <c r="CX108" s="175"/>
      <c r="CY108" s="174"/>
      <c r="CZ108" s="175"/>
      <c r="DA108" s="174">
        <f>IFERROR(__xludf.DUMMYFUNCTION("""COMPUTED_VALUE"""),9.0)</f>
        <v>9</v>
      </c>
      <c r="DB108" s="175"/>
      <c r="DC108" s="174"/>
      <c r="DD108" s="175"/>
      <c r="DE108" s="174"/>
      <c r="DF108" s="175"/>
      <c r="DG108" s="174"/>
      <c r="DH108" s="175"/>
      <c r="DI108" s="174">
        <f>IFERROR(__xludf.DUMMYFUNCTION("""COMPUTED_VALUE"""),6.0)</f>
        <v>6</v>
      </c>
      <c r="DJ108" s="175"/>
      <c r="DK108" s="174">
        <f>IFERROR(__xludf.DUMMYFUNCTION("""COMPUTED_VALUE"""),5.0)</f>
        <v>5</v>
      </c>
      <c r="DL108" s="175"/>
      <c r="DM108" s="174"/>
      <c r="DN108" s="175"/>
      <c r="DO108" s="174">
        <f>IFERROR(__xludf.DUMMYFUNCTION("""COMPUTED_VALUE"""),4.5)</f>
        <v>4.5</v>
      </c>
      <c r="DP108" s="175">
        <f>IFERROR(__xludf.DUMMYFUNCTION("""COMPUTED_VALUE"""),450.0)</f>
        <v>450</v>
      </c>
      <c r="DQ108" s="174"/>
      <c r="DR108" s="175"/>
      <c r="DS108" s="174">
        <f>IFERROR(__xludf.DUMMYFUNCTION("""COMPUTED_VALUE"""),4.5)</f>
        <v>4.5</v>
      </c>
      <c r="DT108" s="175">
        <f>IFERROR(__xludf.DUMMYFUNCTION("""COMPUTED_VALUE"""),450.0)</f>
        <v>450</v>
      </c>
      <c r="DU108" s="174"/>
      <c r="DV108" s="175"/>
      <c r="DW108" s="174"/>
      <c r="DX108" s="175"/>
      <c r="DZ108" s="159" t="str">
        <f t="shared" si="30"/>
        <v>Dominik Vlach</v>
      </c>
      <c r="EA108" s="215"/>
      <c r="EB108" s="215"/>
      <c r="EC108" s="215"/>
      <c r="ED108" s="215"/>
      <c r="EE108" s="215"/>
      <c r="EF108" s="215"/>
      <c r="EG108" s="215"/>
      <c r="EH108" s="215"/>
      <c r="EI108" s="215"/>
      <c r="EJ108" s="215"/>
      <c r="EK108" s="215"/>
      <c r="EL108" s="215"/>
      <c r="EM108" s="215"/>
      <c r="EN108" s="215"/>
      <c r="EO108" s="215"/>
      <c r="EP108" s="215"/>
      <c r="EQ108" s="215"/>
      <c r="ER108" s="215"/>
      <c r="ES108" s="215"/>
      <c r="ET108" s="215"/>
      <c r="EU108" s="215"/>
      <c r="EV108" s="215"/>
      <c r="EW108" s="215"/>
      <c r="EX108" s="215"/>
      <c r="EY108" s="241">
        <f>IFERROR(__xludf.DUMMYFUNCTION("""COMPUTED_VALUE"""),4.5)</f>
        <v>4.5</v>
      </c>
      <c r="EZ108" s="241">
        <f>IFERROR(__xludf.DUMMYFUNCTION("""COMPUTED_VALUE"""),450.0)</f>
        <v>450</v>
      </c>
      <c r="FA108" s="215"/>
      <c r="FB108" s="215"/>
      <c r="FC108" s="215"/>
      <c r="FD108" s="215"/>
      <c r="FE108" s="215"/>
      <c r="FF108" s="215"/>
      <c r="FG108" s="215"/>
      <c r="FH108" s="215"/>
      <c r="FI108" s="215"/>
      <c r="FJ108" s="215"/>
      <c r="FK108" s="241">
        <f>IFERROR(__xludf.DUMMYFUNCTION("""COMPUTED_VALUE"""),6.0)</f>
        <v>6</v>
      </c>
      <c r="FL108" s="241">
        <f>IFERROR(__xludf.DUMMYFUNCTION("""COMPUTED_VALUE"""),600.0)</f>
        <v>600</v>
      </c>
      <c r="FM108" s="241">
        <f>IFERROR(__xludf.DUMMYFUNCTION("""COMPUTED_VALUE"""),3.5)</f>
        <v>3.5</v>
      </c>
      <c r="FN108" s="241">
        <f>IFERROR(__xludf.DUMMYFUNCTION("""COMPUTED_VALUE"""),350.0)</f>
        <v>350</v>
      </c>
      <c r="FO108" s="215"/>
      <c r="FP108" s="215"/>
      <c r="FQ108" s="215"/>
      <c r="FR108" s="215"/>
      <c r="FS108" s="215"/>
      <c r="FT108" s="215"/>
      <c r="FU108" s="215"/>
      <c r="FV108" s="215"/>
      <c r="FW108" s="215"/>
      <c r="FX108" s="215"/>
      <c r="FY108" s="241">
        <f>IFERROR(__xludf.DUMMYFUNCTION("""COMPUTED_VALUE"""),6.5)</f>
        <v>6.5</v>
      </c>
      <c r="FZ108" s="241">
        <f>IFERROR(__xludf.DUMMYFUNCTION("""COMPUTED_VALUE"""),650.0)</f>
        <v>650</v>
      </c>
      <c r="GA108" s="215"/>
      <c r="GB108" s="215"/>
      <c r="GC108" s="215"/>
      <c r="GD108" s="215"/>
      <c r="GE108" s="215"/>
      <c r="GF108" s="215"/>
      <c r="GG108" s="241">
        <f>IFERROR(__xludf.DUMMYFUNCTION("""COMPUTED_VALUE"""),4.5)</f>
        <v>4.5</v>
      </c>
      <c r="GH108" s="241">
        <f>IFERROR(__xludf.DUMMYFUNCTION("""COMPUTED_VALUE"""),450.0)</f>
        <v>450</v>
      </c>
      <c r="GI108" s="215"/>
      <c r="GJ108" s="215"/>
      <c r="GL108" s="159" t="str">
        <f t="shared" si="31"/>
        <v>Dominik Vlach</v>
      </c>
      <c r="GM108" s="202"/>
      <c r="GN108" s="203"/>
      <c r="GO108" s="202"/>
      <c r="GP108" s="203"/>
      <c r="GQ108" s="202"/>
      <c r="GR108" s="203"/>
      <c r="GS108" s="202"/>
      <c r="GT108" s="203"/>
      <c r="GU108" s="202"/>
      <c r="GV108" s="203"/>
      <c r="GW108" s="202"/>
      <c r="GX108" s="203"/>
      <c r="GY108" s="202"/>
      <c r="GZ108" s="203"/>
      <c r="HA108" s="202"/>
      <c r="HB108" s="203"/>
      <c r="HC108" s="202"/>
      <c r="HD108" s="203"/>
      <c r="HE108" s="202"/>
      <c r="HF108" s="203"/>
      <c r="HG108" s="202"/>
      <c r="HH108" s="203"/>
      <c r="HI108" s="202"/>
      <c r="HJ108" s="203"/>
      <c r="HK108" s="202"/>
      <c r="HL108" s="203"/>
      <c r="HM108" s="202"/>
      <c r="HN108" s="203"/>
      <c r="HO108" s="202"/>
      <c r="HP108" s="203"/>
      <c r="HQ108" s="202"/>
      <c r="HR108" s="203"/>
      <c r="HS108" s="202"/>
      <c r="HT108" s="203"/>
      <c r="HU108" s="202"/>
      <c r="HV108" s="203"/>
      <c r="HW108" s="202"/>
      <c r="HX108" s="203"/>
      <c r="HY108" s="202"/>
      <c r="HZ108" s="203"/>
      <c r="IA108" s="202"/>
      <c r="IB108" s="203"/>
      <c r="IC108" s="202"/>
      <c r="ID108" s="203"/>
      <c r="IE108" s="202"/>
      <c r="IF108" s="203"/>
      <c r="IG108" s="202"/>
      <c r="IH108" s="203"/>
      <c r="II108" s="202"/>
      <c r="IJ108" s="203"/>
      <c r="IK108" s="202"/>
      <c r="IL108" s="203"/>
      <c r="IM108" s="202"/>
      <c r="IN108" s="203"/>
      <c r="IO108" s="202"/>
      <c r="IP108" s="203"/>
      <c r="IQ108" s="202"/>
      <c r="IR108" s="203"/>
      <c r="IS108" s="202"/>
      <c r="IT108" s="203"/>
      <c r="IU108" s="202"/>
      <c r="IV108" s="215"/>
    </row>
    <row r="109">
      <c r="A109" s="225">
        <f>IFERROR(__xludf.DUMMYFUNCTION("""COMPUTED_VALUE"""),100.0)</f>
        <v>100</v>
      </c>
      <c r="B109" s="159" t="str">
        <f t="shared" si="28"/>
        <v>Oleksandr Sobolyuk</v>
      </c>
      <c r="C109" s="173">
        <f t="shared" ref="C109:BL109" si="100">BO109+EA109+GM109</f>
        <v>0</v>
      </c>
      <c r="D109" s="173">
        <f t="shared" si="100"/>
        <v>0</v>
      </c>
      <c r="E109" s="173">
        <f t="shared" si="100"/>
        <v>0</v>
      </c>
      <c r="F109" s="173">
        <f t="shared" si="100"/>
        <v>0</v>
      </c>
      <c r="G109" s="173">
        <f t="shared" si="100"/>
        <v>0</v>
      </c>
      <c r="H109" s="173">
        <f t="shared" si="100"/>
        <v>0</v>
      </c>
      <c r="I109" s="173">
        <f t="shared" si="100"/>
        <v>0</v>
      </c>
      <c r="J109" s="173">
        <f t="shared" si="100"/>
        <v>0</v>
      </c>
      <c r="K109" s="173">
        <f t="shared" si="100"/>
        <v>0</v>
      </c>
      <c r="L109" s="173">
        <f t="shared" si="100"/>
        <v>0</v>
      </c>
      <c r="M109" s="173">
        <f t="shared" si="100"/>
        <v>0</v>
      </c>
      <c r="N109" s="173">
        <f t="shared" si="100"/>
        <v>0</v>
      </c>
      <c r="O109" s="173">
        <f t="shared" si="100"/>
        <v>0</v>
      </c>
      <c r="P109" s="173">
        <f t="shared" si="100"/>
        <v>0</v>
      </c>
      <c r="Q109" s="173">
        <f t="shared" si="100"/>
        <v>7</v>
      </c>
      <c r="R109" s="173">
        <f t="shared" si="100"/>
        <v>0</v>
      </c>
      <c r="S109" s="173">
        <f t="shared" si="100"/>
        <v>0</v>
      </c>
      <c r="T109" s="173">
        <f t="shared" si="100"/>
        <v>0</v>
      </c>
      <c r="U109" s="173">
        <f t="shared" si="100"/>
        <v>14</v>
      </c>
      <c r="V109" s="173">
        <f t="shared" si="100"/>
        <v>0</v>
      </c>
      <c r="W109" s="173">
        <f t="shared" si="100"/>
        <v>10.5</v>
      </c>
      <c r="X109" s="173">
        <f t="shared" si="100"/>
        <v>0</v>
      </c>
      <c r="Y109" s="173">
        <f t="shared" si="100"/>
        <v>10</v>
      </c>
      <c r="Z109" s="173">
        <f t="shared" si="100"/>
        <v>0</v>
      </c>
      <c r="AA109" s="173">
        <f t="shared" si="100"/>
        <v>12</v>
      </c>
      <c r="AB109" s="173">
        <f t="shared" si="100"/>
        <v>0</v>
      </c>
      <c r="AC109" s="173">
        <f t="shared" si="100"/>
        <v>0</v>
      </c>
      <c r="AD109" s="173">
        <f t="shared" si="100"/>
        <v>0</v>
      </c>
      <c r="AE109" s="173">
        <f t="shared" si="100"/>
        <v>0</v>
      </c>
      <c r="AF109" s="173">
        <f t="shared" si="100"/>
        <v>0</v>
      </c>
      <c r="AG109" s="173">
        <f t="shared" si="100"/>
        <v>0</v>
      </c>
      <c r="AH109" s="173">
        <f t="shared" si="100"/>
        <v>0</v>
      </c>
      <c r="AI109" s="173">
        <f t="shared" si="100"/>
        <v>0</v>
      </c>
      <c r="AJ109" s="173">
        <f t="shared" si="100"/>
        <v>0</v>
      </c>
      <c r="AK109" s="173">
        <f t="shared" si="100"/>
        <v>0</v>
      </c>
      <c r="AL109" s="173">
        <f t="shared" si="100"/>
        <v>0</v>
      </c>
      <c r="AM109" s="173">
        <f t="shared" si="100"/>
        <v>0</v>
      </c>
      <c r="AN109" s="173">
        <f t="shared" si="100"/>
        <v>0</v>
      </c>
      <c r="AO109" s="173">
        <f t="shared" si="100"/>
        <v>0</v>
      </c>
      <c r="AP109" s="173">
        <f t="shared" si="100"/>
        <v>0</v>
      </c>
      <c r="AQ109" s="173">
        <f t="shared" si="100"/>
        <v>0</v>
      </c>
      <c r="AR109" s="173">
        <f t="shared" si="100"/>
        <v>0</v>
      </c>
      <c r="AS109" s="173">
        <f t="shared" si="100"/>
        <v>13.5</v>
      </c>
      <c r="AT109" s="173">
        <f t="shared" si="100"/>
        <v>0</v>
      </c>
      <c r="AU109" s="173">
        <f t="shared" si="100"/>
        <v>14</v>
      </c>
      <c r="AV109" s="173">
        <f t="shared" si="100"/>
        <v>0</v>
      </c>
      <c r="AW109" s="173">
        <f t="shared" si="100"/>
        <v>0</v>
      </c>
      <c r="AX109" s="173">
        <f t="shared" si="100"/>
        <v>0</v>
      </c>
      <c r="AY109" s="173">
        <f t="shared" si="100"/>
        <v>8</v>
      </c>
      <c r="AZ109" s="173">
        <f t="shared" si="100"/>
        <v>0</v>
      </c>
      <c r="BA109" s="173">
        <f t="shared" si="100"/>
        <v>10.5</v>
      </c>
      <c r="BB109" s="173">
        <f t="shared" si="100"/>
        <v>0</v>
      </c>
      <c r="BC109" s="173">
        <f t="shared" si="100"/>
        <v>12</v>
      </c>
      <c r="BD109" s="173">
        <f t="shared" si="100"/>
        <v>0</v>
      </c>
      <c r="BE109" s="173">
        <f t="shared" si="100"/>
        <v>14</v>
      </c>
      <c r="BF109" s="173">
        <f t="shared" si="100"/>
        <v>0</v>
      </c>
      <c r="BG109" s="173">
        <f t="shared" si="100"/>
        <v>7</v>
      </c>
      <c r="BH109" s="173">
        <f t="shared" si="100"/>
        <v>0</v>
      </c>
      <c r="BI109" s="173">
        <f t="shared" si="100"/>
        <v>0</v>
      </c>
      <c r="BJ109" s="173">
        <f t="shared" si="100"/>
        <v>0</v>
      </c>
      <c r="BK109" s="173">
        <f t="shared" si="100"/>
        <v>0</v>
      </c>
      <c r="BL109" s="173">
        <f t="shared" si="100"/>
        <v>0</v>
      </c>
      <c r="BM109" s="151"/>
      <c r="BN109" s="215" t="str">
        <f>IFERROR(__xludf.DUMMYFUNCTION("""COMPUTED_VALUE"""),"Oleksandr Sobolyuk")</f>
        <v>Oleksandr Sobolyuk</v>
      </c>
      <c r="BO109" s="174"/>
      <c r="BP109" s="175"/>
      <c r="BQ109" s="174"/>
      <c r="BR109" s="175"/>
      <c r="BS109" s="174"/>
      <c r="BT109" s="175"/>
      <c r="BU109" s="174"/>
      <c r="BV109" s="175"/>
      <c r="BW109" s="174"/>
      <c r="BX109" s="175"/>
      <c r="BY109" s="174"/>
      <c r="BZ109" s="175"/>
      <c r="CA109" s="174"/>
      <c r="CB109" s="175"/>
      <c r="CC109" s="174"/>
      <c r="CD109" s="175"/>
      <c r="CE109" s="174"/>
      <c r="CF109" s="175"/>
      <c r="CG109" s="174"/>
      <c r="CH109" s="175"/>
      <c r="CI109" s="174"/>
      <c r="CJ109" s="175"/>
      <c r="CK109" s="174"/>
      <c r="CL109" s="175"/>
      <c r="CM109" s="174"/>
      <c r="CN109" s="175"/>
      <c r="CO109" s="174"/>
      <c r="CP109" s="175"/>
      <c r="CQ109" s="174"/>
      <c r="CR109" s="175"/>
      <c r="CS109" s="174"/>
      <c r="CT109" s="175"/>
      <c r="CU109" s="174"/>
      <c r="CV109" s="175"/>
      <c r="CW109" s="174"/>
      <c r="CX109" s="175"/>
      <c r="CY109" s="174"/>
      <c r="CZ109" s="175"/>
      <c r="DA109" s="174"/>
      <c r="DB109" s="175"/>
      <c r="DC109" s="174"/>
      <c r="DD109" s="175"/>
      <c r="DE109" s="174"/>
      <c r="DF109" s="175"/>
      <c r="DG109" s="174"/>
      <c r="DH109" s="175"/>
      <c r="DI109" s="174"/>
      <c r="DJ109" s="175"/>
      <c r="DK109" s="174"/>
      <c r="DL109" s="175"/>
      <c r="DM109" s="174"/>
      <c r="DN109" s="175"/>
      <c r="DO109" s="174"/>
      <c r="DP109" s="175"/>
      <c r="DQ109" s="174"/>
      <c r="DR109" s="175"/>
      <c r="DS109" s="174"/>
      <c r="DT109" s="175"/>
      <c r="DU109" s="174"/>
      <c r="DV109" s="175"/>
      <c r="DW109" s="174"/>
      <c r="DX109" s="175"/>
      <c r="DZ109" s="159" t="str">
        <f t="shared" si="30"/>
        <v>Oleksandr Sobolyuk</v>
      </c>
      <c r="EA109" s="215"/>
      <c r="EB109" s="215"/>
      <c r="EC109" s="215"/>
      <c r="ED109" s="215"/>
      <c r="EE109" s="215"/>
      <c r="EF109" s="215"/>
      <c r="EG109" s="215"/>
      <c r="EH109" s="215"/>
      <c r="EI109" s="215"/>
      <c r="EJ109" s="215"/>
      <c r="EK109" s="215"/>
      <c r="EL109" s="215"/>
      <c r="EM109" s="215"/>
      <c r="EN109" s="215"/>
      <c r="EO109" s="215"/>
      <c r="EP109" s="215"/>
      <c r="EQ109" s="215"/>
      <c r="ER109" s="215"/>
      <c r="ES109" s="215"/>
      <c r="ET109" s="215"/>
      <c r="EU109" s="215"/>
      <c r="EV109" s="215"/>
      <c r="EW109" s="215"/>
      <c r="EX109" s="215"/>
      <c r="EY109" s="215"/>
      <c r="EZ109" s="215"/>
      <c r="FA109" s="215"/>
      <c r="FB109" s="215"/>
      <c r="FC109" s="215"/>
      <c r="FD109" s="215"/>
      <c r="FE109" s="215"/>
      <c r="FF109" s="215"/>
      <c r="FG109" s="215"/>
      <c r="FH109" s="215"/>
      <c r="FI109" s="215"/>
      <c r="FJ109" s="215"/>
      <c r="FK109" s="215"/>
      <c r="FL109" s="215"/>
      <c r="FM109" s="215"/>
      <c r="FN109" s="215"/>
      <c r="FO109" s="215"/>
      <c r="FP109" s="215"/>
      <c r="FQ109" s="215"/>
      <c r="FR109" s="215"/>
      <c r="FS109" s="215"/>
      <c r="FT109" s="215"/>
      <c r="FU109" s="215"/>
      <c r="FV109" s="215"/>
      <c r="FW109" s="215"/>
      <c r="FX109" s="215"/>
      <c r="FY109" s="215"/>
      <c r="FZ109" s="215"/>
      <c r="GA109" s="215"/>
      <c r="GB109" s="215"/>
      <c r="GC109" s="215"/>
      <c r="GD109" s="215"/>
      <c r="GE109" s="215"/>
      <c r="GF109" s="215"/>
      <c r="GG109" s="215"/>
      <c r="GH109" s="215"/>
      <c r="GI109" s="215"/>
      <c r="GJ109" s="215"/>
      <c r="GL109" s="159" t="str">
        <f t="shared" si="31"/>
        <v>Oleksandr Sobolyuk</v>
      </c>
      <c r="GM109" s="202"/>
      <c r="GN109" s="203"/>
      <c r="GO109" s="202"/>
      <c r="GP109" s="203"/>
      <c r="GQ109" s="202"/>
      <c r="GR109" s="203"/>
      <c r="GS109" s="202"/>
      <c r="GT109" s="203"/>
      <c r="GU109" s="202"/>
      <c r="GV109" s="203"/>
      <c r="GW109" s="202"/>
      <c r="GX109" s="203"/>
      <c r="GY109" s="202"/>
      <c r="GZ109" s="203"/>
      <c r="HA109" s="202">
        <f>IFERROR(__xludf.DUMMYFUNCTION("""COMPUTED_VALUE"""),7.0)</f>
        <v>7</v>
      </c>
      <c r="HB109" s="203"/>
      <c r="HC109" s="202"/>
      <c r="HD109" s="203"/>
      <c r="HE109" s="202">
        <f>IFERROR(__xludf.DUMMYFUNCTION("""COMPUTED_VALUE"""),14.0)</f>
        <v>14</v>
      </c>
      <c r="HF109" s="203"/>
      <c r="HG109" s="202">
        <f>IFERROR(__xludf.DUMMYFUNCTION("""COMPUTED_VALUE"""),10.5)</f>
        <v>10.5</v>
      </c>
      <c r="HH109" s="203"/>
      <c r="HI109" s="202">
        <f>IFERROR(__xludf.DUMMYFUNCTION("""COMPUTED_VALUE"""),10.0)</f>
        <v>10</v>
      </c>
      <c r="HJ109" s="203"/>
      <c r="HK109" s="202">
        <f>IFERROR(__xludf.DUMMYFUNCTION("""COMPUTED_VALUE"""),12.0)</f>
        <v>12</v>
      </c>
      <c r="HL109" s="203"/>
      <c r="HM109" s="202"/>
      <c r="HN109" s="203"/>
      <c r="HO109" s="202"/>
      <c r="HP109" s="203"/>
      <c r="HQ109" s="202"/>
      <c r="HR109" s="203"/>
      <c r="HS109" s="202"/>
      <c r="HT109" s="203"/>
      <c r="HU109" s="202"/>
      <c r="HV109" s="203"/>
      <c r="HW109" s="202"/>
      <c r="HX109" s="203"/>
      <c r="HY109" s="202"/>
      <c r="HZ109" s="203"/>
      <c r="IA109" s="202"/>
      <c r="IB109" s="203"/>
      <c r="IC109" s="202">
        <f>IFERROR(__xludf.DUMMYFUNCTION("""COMPUTED_VALUE"""),13.5)</f>
        <v>13.5</v>
      </c>
      <c r="ID109" s="203"/>
      <c r="IE109" s="202">
        <f>IFERROR(__xludf.DUMMYFUNCTION("""COMPUTED_VALUE"""),14.0)</f>
        <v>14</v>
      </c>
      <c r="IF109" s="203"/>
      <c r="IG109" s="202"/>
      <c r="IH109" s="203"/>
      <c r="II109" s="202">
        <f>IFERROR(__xludf.DUMMYFUNCTION("""COMPUTED_VALUE"""),8.0)</f>
        <v>8</v>
      </c>
      <c r="IJ109" s="203"/>
      <c r="IK109" s="202">
        <f>IFERROR(__xludf.DUMMYFUNCTION("""COMPUTED_VALUE"""),10.5)</f>
        <v>10.5</v>
      </c>
      <c r="IL109" s="203"/>
      <c r="IM109" s="202">
        <f>IFERROR(__xludf.DUMMYFUNCTION("""COMPUTED_VALUE"""),12.0)</f>
        <v>12</v>
      </c>
      <c r="IN109" s="203"/>
      <c r="IO109" s="202">
        <f>IFERROR(__xludf.DUMMYFUNCTION("""COMPUTED_VALUE"""),14.0)</f>
        <v>14</v>
      </c>
      <c r="IP109" s="203"/>
      <c r="IQ109" s="202">
        <f>IFERROR(__xludf.DUMMYFUNCTION("""COMPUTED_VALUE"""),7.0)</f>
        <v>7</v>
      </c>
      <c r="IR109" s="203"/>
      <c r="IS109" s="202"/>
      <c r="IT109" s="203"/>
      <c r="IU109" s="202"/>
      <c r="IV109" s="215"/>
    </row>
    <row r="110">
      <c r="A110" s="225">
        <f>IFERROR(__xludf.DUMMYFUNCTION("""COMPUTED_VALUE"""),100.0)</f>
        <v>100</v>
      </c>
      <c r="B110" s="159" t="str">
        <f t="shared" si="28"/>
        <v>Radim Raulim</v>
      </c>
      <c r="C110" s="173">
        <f t="shared" ref="C110:BL110" si="101">BO110+EA110+GM110</f>
        <v>0</v>
      </c>
      <c r="D110" s="173">
        <f t="shared" si="101"/>
        <v>0</v>
      </c>
      <c r="E110" s="173">
        <f t="shared" si="101"/>
        <v>0</v>
      </c>
      <c r="F110" s="173">
        <f t="shared" si="101"/>
        <v>0</v>
      </c>
      <c r="G110" s="173">
        <f t="shared" si="101"/>
        <v>0</v>
      </c>
      <c r="H110" s="173">
        <f t="shared" si="101"/>
        <v>0</v>
      </c>
      <c r="I110" s="173">
        <f t="shared" si="101"/>
        <v>0</v>
      </c>
      <c r="J110" s="173">
        <f t="shared" si="101"/>
        <v>0</v>
      </c>
      <c r="K110" s="173">
        <f t="shared" si="101"/>
        <v>0</v>
      </c>
      <c r="L110" s="173">
        <f t="shared" si="101"/>
        <v>0</v>
      </c>
      <c r="M110" s="173">
        <f t="shared" si="101"/>
        <v>0</v>
      </c>
      <c r="N110" s="173">
        <f t="shared" si="101"/>
        <v>0</v>
      </c>
      <c r="O110" s="173">
        <f t="shared" si="101"/>
        <v>0</v>
      </c>
      <c r="P110" s="173">
        <f t="shared" si="101"/>
        <v>0</v>
      </c>
      <c r="Q110" s="173">
        <f t="shared" si="101"/>
        <v>0</v>
      </c>
      <c r="R110" s="173">
        <f t="shared" si="101"/>
        <v>0</v>
      </c>
      <c r="S110" s="173">
        <f t="shared" si="101"/>
        <v>0</v>
      </c>
      <c r="T110" s="173">
        <f t="shared" si="101"/>
        <v>0</v>
      </c>
      <c r="U110" s="173">
        <f t="shared" si="101"/>
        <v>0</v>
      </c>
      <c r="V110" s="173">
        <f t="shared" si="101"/>
        <v>0</v>
      </c>
      <c r="W110" s="173">
        <f t="shared" si="101"/>
        <v>0</v>
      </c>
      <c r="X110" s="173">
        <f t="shared" si="101"/>
        <v>0</v>
      </c>
      <c r="Y110" s="173">
        <f t="shared" si="101"/>
        <v>0</v>
      </c>
      <c r="Z110" s="173">
        <f t="shared" si="101"/>
        <v>0</v>
      </c>
      <c r="AA110" s="173">
        <f t="shared" si="101"/>
        <v>0</v>
      </c>
      <c r="AB110" s="173">
        <f t="shared" si="101"/>
        <v>0</v>
      </c>
      <c r="AC110" s="173">
        <f t="shared" si="101"/>
        <v>0</v>
      </c>
      <c r="AD110" s="173">
        <f t="shared" si="101"/>
        <v>0</v>
      </c>
      <c r="AE110" s="173">
        <f t="shared" si="101"/>
        <v>0</v>
      </c>
      <c r="AF110" s="173">
        <f t="shared" si="101"/>
        <v>0</v>
      </c>
      <c r="AG110" s="173">
        <f t="shared" si="101"/>
        <v>0</v>
      </c>
      <c r="AH110" s="173">
        <f t="shared" si="101"/>
        <v>0</v>
      </c>
      <c r="AI110" s="173">
        <f t="shared" si="101"/>
        <v>0</v>
      </c>
      <c r="AJ110" s="173">
        <f t="shared" si="101"/>
        <v>0</v>
      </c>
      <c r="AK110" s="173">
        <f t="shared" si="101"/>
        <v>0</v>
      </c>
      <c r="AL110" s="173">
        <f t="shared" si="101"/>
        <v>0</v>
      </c>
      <c r="AM110" s="173">
        <f t="shared" si="101"/>
        <v>0</v>
      </c>
      <c r="AN110" s="173">
        <f t="shared" si="101"/>
        <v>0</v>
      </c>
      <c r="AO110" s="173">
        <f t="shared" si="101"/>
        <v>0</v>
      </c>
      <c r="AP110" s="173">
        <f t="shared" si="101"/>
        <v>0</v>
      </c>
      <c r="AQ110" s="173">
        <f t="shared" si="101"/>
        <v>0</v>
      </c>
      <c r="AR110" s="173">
        <f t="shared" si="101"/>
        <v>0</v>
      </c>
      <c r="AS110" s="173">
        <f t="shared" si="101"/>
        <v>0</v>
      </c>
      <c r="AT110" s="173">
        <f t="shared" si="101"/>
        <v>0</v>
      </c>
      <c r="AU110" s="173">
        <f t="shared" si="101"/>
        <v>0</v>
      </c>
      <c r="AV110" s="173">
        <f t="shared" si="101"/>
        <v>0</v>
      </c>
      <c r="AW110" s="173">
        <f t="shared" si="101"/>
        <v>0</v>
      </c>
      <c r="AX110" s="173">
        <f t="shared" si="101"/>
        <v>0</v>
      </c>
      <c r="AY110" s="173">
        <f t="shared" si="101"/>
        <v>0</v>
      </c>
      <c r="AZ110" s="173">
        <f t="shared" si="101"/>
        <v>0</v>
      </c>
      <c r="BA110" s="173">
        <f t="shared" si="101"/>
        <v>0</v>
      </c>
      <c r="BB110" s="173">
        <f t="shared" si="101"/>
        <v>0</v>
      </c>
      <c r="BC110" s="173">
        <f t="shared" si="101"/>
        <v>0</v>
      </c>
      <c r="BD110" s="173">
        <f t="shared" si="101"/>
        <v>0</v>
      </c>
      <c r="BE110" s="173">
        <f t="shared" si="101"/>
        <v>0</v>
      </c>
      <c r="BF110" s="173">
        <f t="shared" si="101"/>
        <v>0</v>
      </c>
      <c r="BG110" s="173">
        <f t="shared" si="101"/>
        <v>0</v>
      </c>
      <c r="BH110" s="173">
        <f t="shared" si="101"/>
        <v>0</v>
      </c>
      <c r="BI110" s="173">
        <f t="shared" si="101"/>
        <v>0</v>
      </c>
      <c r="BJ110" s="173">
        <f t="shared" si="101"/>
        <v>0</v>
      </c>
      <c r="BK110" s="173">
        <f t="shared" si="101"/>
        <v>0</v>
      </c>
      <c r="BL110" s="173">
        <f t="shared" si="101"/>
        <v>0</v>
      </c>
      <c r="BM110" s="151"/>
      <c r="BN110" s="215" t="str">
        <f>IFERROR(__xludf.DUMMYFUNCTION("""COMPUTED_VALUE"""),"Radim Raulim")</f>
        <v>Radim Raulim</v>
      </c>
      <c r="BO110" s="174"/>
      <c r="BP110" s="175"/>
      <c r="BQ110" s="174"/>
      <c r="BR110" s="175"/>
      <c r="BS110" s="174"/>
      <c r="BT110" s="175"/>
      <c r="BU110" s="174"/>
      <c r="BV110" s="175"/>
      <c r="BW110" s="174"/>
      <c r="BX110" s="175"/>
      <c r="BY110" s="174"/>
      <c r="BZ110" s="175"/>
      <c r="CA110" s="174"/>
      <c r="CB110" s="175"/>
      <c r="CC110" s="174"/>
      <c r="CD110" s="175"/>
      <c r="CE110" s="174"/>
      <c r="CF110" s="175"/>
      <c r="CG110" s="174"/>
      <c r="CH110" s="175"/>
      <c r="CI110" s="174"/>
      <c r="CJ110" s="175"/>
      <c r="CK110" s="174"/>
      <c r="CL110" s="175"/>
      <c r="CM110" s="174"/>
      <c r="CN110" s="175"/>
      <c r="CO110" s="174"/>
      <c r="CP110" s="175"/>
      <c r="CQ110" s="174"/>
      <c r="CR110" s="175"/>
      <c r="CS110" s="174"/>
      <c r="CT110" s="175"/>
      <c r="CU110" s="174"/>
      <c r="CV110" s="175"/>
      <c r="CW110" s="174"/>
      <c r="CX110" s="175"/>
      <c r="CY110" s="174"/>
      <c r="CZ110" s="175"/>
      <c r="DA110" s="174"/>
      <c r="DB110" s="175"/>
      <c r="DC110" s="174"/>
      <c r="DD110" s="175"/>
      <c r="DE110" s="174"/>
      <c r="DF110" s="175"/>
      <c r="DG110" s="174"/>
      <c r="DH110" s="175"/>
      <c r="DI110" s="174"/>
      <c r="DJ110" s="175"/>
      <c r="DK110" s="174"/>
      <c r="DL110" s="175"/>
      <c r="DM110" s="174"/>
      <c r="DN110" s="175"/>
      <c r="DO110" s="174"/>
      <c r="DP110" s="175"/>
      <c r="DQ110" s="174"/>
      <c r="DR110" s="175"/>
      <c r="DS110" s="174"/>
      <c r="DT110" s="175"/>
      <c r="DU110" s="174"/>
      <c r="DV110" s="175"/>
      <c r="DW110" s="174"/>
      <c r="DX110" s="175"/>
      <c r="DZ110" s="159" t="str">
        <f t="shared" si="30"/>
        <v>Radim Raulim</v>
      </c>
      <c r="EA110" s="215"/>
      <c r="EB110" s="215"/>
      <c r="EC110" s="215"/>
      <c r="ED110" s="215"/>
      <c r="EE110" s="215"/>
      <c r="EF110" s="215"/>
      <c r="EG110" s="215"/>
      <c r="EH110" s="215"/>
      <c r="EI110" s="215"/>
      <c r="EJ110" s="215"/>
      <c r="EK110" s="215"/>
      <c r="EL110" s="215"/>
      <c r="EM110" s="215"/>
      <c r="EN110" s="215"/>
      <c r="EO110" s="215"/>
      <c r="EP110" s="215"/>
      <c r="EQ110" s="215"/>
      <c r="ER110" s="215"/>
      <c r="ES110" s="215"/>
      <c r="ET110" s="215"/>
      <c r="EU110" s="215"/>
      <c r="EV110" s="215"/>
      <c r="EW110" s="215"/>
      <c r="EX110" s="215"/>
      <c r="EY110" s="215"/>
      <c r="EZ110" s="215"/>
      <c r="FA110" s="215"/>
      <c r="FB110" s="215"/>
      <c r="FC110" s="215"/>
      <c r="FD110" s="215"/>
      <c r="FE110" s="215"/>
      <c r="FF110" s="215"/>
      <c r="FG110" s="215"/>
      <c r="FH110" s="215"/>
      <c r="FI110" s="215"/>
      <c r="FJ110" s="215"/>
      <c r="FK110" s="215"/>
      <c r="FL110" s="215"/>
      <c r="FM110" s="215"/>
      <c r="FN110" s="215"/>
      <c r="FO110" s="215"/>
      <c r="FP110" s="215"/>
      <c r="FQ110" s="215"/>
      <c r="FR110" s="215"/>
      <c r="FS110" s="215"/>
      <c r="FT110" s="215"/>
      <c r="FU110" s="215"/>
      <c r="FV110" s="215"/>
      <c r="FW110" s="215"/>
      <c r="FX110" s="215"/>
      <c r="FY110" s="215"/>
      <c r="FZ110" s="215"/>
      <c r="GA110" s="215"/>
      <c r="GB110" s="215"/>
      <c r="GC110" s="215"/>
      <c r="GD110" s="215"/>
      <c r="GE110" s="215"/>
      <c r="GF110" s="215"/>
      <c r="GG110" s="215"/>
      <c r="GH110" s="215"/>
      <c r="GI110" s="215"/>
      <c r="GJ110" s="215"/>
      <c r="GL110" s="159" t="str">
        <f t="shared" si="31"/>
        <v>Radim Raulim</v>
      </c>
      <c r="GM110" s="202"/>
      <c r="GN110" s="203"/>
      <c r="GO110" s="202"/>
      <c r="GP110" s="203"/>
      <c r="GQ110" s="202"/>
      <c r="GR110" s="203"/>
      <c r="GS110" s="202"/>
      <c r="GT110" s="203"/>
      <c r="GU110" s="202"/>
      <c r="GV110" s="203"/>
      <c r="GW110" s="202"/>
      <c r="GX110" s="203"/>
      <c r="GY110" s="202"/>
      <c r="GZ110" s="203"/>
      <c r="HA110" s="202"/>
      <c r="HB110" s="203"/>
      <c r="HC110" s="202"/>
      <c r="HD110" s="203"/>
      <c r="HE110" s="202"/>
      <c r="HF110" s="203"/>
      <c r="HG110" s="202"/>
      <c r="HH110" s="203"/>
      <c r="HI110" s="202"/>
      <c r="HJ110" s="203"/>
      <c r="HK110" s="202"/>
      <c r="HL110" s="203"/>
      <c r="HM110" s="202"/>
      <c r="HN110" s="203"/>
      <c r="HO110" s="202"/>
      <c r="HP110" s="203"/>
      <c r="HQ110" s="202"/>
      <c r="HR110" s="203"/>
      <c r="HS110" s="202"/>
      <c r="HT110" s="203"/>
      <c r="HU110" s="202"/>
      <c r="HV110" s="203"/>
      <c r="HW110" s="202"/>
      <c r="HX110" s="203"/>
      <c r="HY110" s="202"/>
      <c r="HZ110" s="203"/>
      <c r="IA110" s="202"/>
      <c r="IB110" s="203"/>
      <c r="IC110" s="202"/>
      <c r="ID110" s="203"/>
      <c r="IE110" s="202"/>
      <c r="IF110" s="203"/>
      <c r="IG110" s="202"/>
      <c r="IH110" s="203"/>
      <c r="II110" s="202"/>
      <c r="IJ110" s="203"/>
      <c r="IK110" s="202"/>
      <c r="IL110" s="203"/>
      <c r="IM110" s="202"/>
      <c r="IN110" s="203"/>
      <c r="IO110" s="202"/>
      <c r="IP110" s="203"/>
      <c r="IQ110" s="202"/>
      <c r="IR110" s="203"/>
      <c r="IS110" s="202"/>
      <c r="IT110" s="203"/>
      <c r="IU110" s="202"/>
      <c r="IV110" s="215"/>
    </row>
    <row r="111">
      <c r="A111" s="225">
        <f>IFERROR(__xludf.DUMMYFUNCTION("""COMPUTED_VALUE"""),100.0)</f>
        <v>100</v>
      </c>
      <c r="B111" s="159" t="str">
        <f t="shared" si="28"/>
        <v>Martin Kumšta</v>
      </c>
      <c r="C111" s="173">
        <f t="shared" ref="C111:BL111" si="102">BO111+EA111+GM111</f>
        <v>0</v>
      </c>
      <c r="D111" s="173">
        <f t="shared" si="102"/>
        <v>0</v>
      </c>
      <c r="E111" s="173">
        <f t="shared" si="102"/>
        <v>0</v>
      </c>
      <c r="F111" s="173">
        <f t="shared" si="102"/>
        <v>0</v>
      </c>
      <c r="G111" s="173">
        <f t="shared" si="102"/>
        <v>0</v>
      </c>
      <c r="H111" s="173">
        <f t="shared" si="102"/>
        <v>0</v>
      </c>
      <c r="I111" s="173">
        <f t="shared" si="102"/>
        <v>0</v>
      </c>
      <c r="J111" s="173">
        <f t="shared" si="102"/>
        <v>0</v>
      </c>
      <c r="K111" s="173">
        <f t="shared" si="102"/>
        <v>0</v>
      </c>
      <c r="L111" s="173">
        <f t="shared" si="102"/>
        <v>0</v>
      </c>
      <c r="M111" s="173">
        <f t="shared" si="102"/>
        <v>0</v>
      </c>
      <c r="N111" s="173">
        <f t="shared" si="102"/>
        <v>0</v>
      </c>
      <c r="O111" s="173">
        <f t="shared" si="102"/>
        <v>0</v>
      </c>
      <c r="P111" s="173">
        <f t="shared" si="102"/>
        <v>0</v>
      </c>
      <c r="Q111" s="173">
        <f t="shared" si="102"/>
        <v>0</v>
      </c>
      <c r="R111" s="173">
        <f t="shared" si="102"/>
        <v>0</v>
      </c>
      <c r="S111" s="173">
        <f t="shared" si="102"/>
        <v>0</v>
      </c>
      <c r="T111" s="173">
        <f t="shared" si="102"/>
        <v>0</v>
      </c>
      <c r="U111" s="173">
        <f t="shared" si="102"/>
        <v>0</v>
      </c>
      <c r="V111" s="173">
        <f t="shared" si="102"/>
        <v>0</v>
      </c>
      <c r="W111" s="173">
        <f t="shared" si="102"/>
        <v>0</v>
      </c>
      <c r="X111" s="173">
        <f t="shared" si="102"/>
        <v>0</v>
      </c>
      <c r="Y111" s="173">
        <f t="shared" si="102"/>
        <v>0</v>
      </c>
      <c r="Z111" s="173">
        <f t="shared" si="102"/>
        <v>0</v>
      </c>
      <c r="AA111" s="173">
        <f t="shared" si="102"/>
        <v>0</v>
      </c>
      <c r="AB111" s="173">
        <f t="shared" si="102"/>
        <v>0</v>
      </c>
      <c r="AC111" s="173">
        <f t="shared" si="102"/>
        <v>0</v>
      </c>
      <c r="AD111" s="173">
        <f t="shared" si="102"/>
        <v>0</v>
      </c>
      <c r="AE111" s="173">
        <f t="shared" si="102"/>
        <v>0</v>
      </c>
      <c r="AF111" s="173">
        <f t="shared" si="102"/>
        <v>0</v>
      </c>
      <c r="AG111" s="173">
        <f t="shared" si="102"/>
        <v>0</v>
      </c>
      <c r="AH111" s="173">
        <f t="shared" si="102"/>
        <v>0</v>
      </c>
      <c r="AI111" s="173">
        <f t="shared" si="102"/>
        <v>0</v>
      </c>
      <c r="AJ111" s="173">
        <f t="shared" si="102"/>
        <v>0</v>
      </c>
      <c r="AK111" s="173">
        <f t="shared" si="102"/>
        <v>0</v>
      </c>
      <c r="AL111" s="173">
        <f t="shared" si="102"/>
        <v>0</v>
      </c>
      <c r="AM111" s="173">
        <f t="shared" si="102"/>
        <v>0</v>
      </c>
      <c r="AN111" s="173">
        <f t="shared" si="102"/>
        <v>0</v>
      </c>
      <c r="AO111" s="173">
        <f t="shared" si="102"/>
        <v>0</v>
      </c>
      <c r="AP111" s="173">
        <f t="shared" si="102"/>
        <v>0</v>
      </c>
      <c r="AQ111" s="173">
        <f t="shared" si="102"/>
        <v>0</v>
      </c>
      <c r="AR111" s="173">
        <f t="shared" si="102"/>
        <v>0</v>
      </c>
      <c r="AS111" s="173">
        <f t="shared" si="102"/>
        <v>0</v>
      </c>
      <c r="AT111" s="173">
        <f t="shared" si="102"/>
        <v>0</v>
      </c>
      <c r="AU111" s="173">
        <f t="shared" si="102"/>
        <v>0</v>
      </c>
      <c r="AV111" s="173">
        <f t="shared" si="102"/>
        <v>0</v>
      </c>
      <c r="AW111" s="173">
        <f t="shared" si="102"/>
        <v>0</v>
      </c>
      <c r="AX111" s="173">
        <f t="shared" si="102"/>
        <v>0</v>
      </c>
      <c r="AY111" s="173">
        <f t="shared" si="102"/>
        <v>0</v>
      </c>
      <c r="AZ111" s="173">
        <f t="shared" si="102"/>
        <v>0</v>
      </c>
      <c r="BA111" s="173">
        <f t="shared" si="102"/>
        <v>0</v>
      </c>
      <c r="BB111" s="173">
        <f t="shared" si="102"/>
        <v>0</v>
      </c>
      <c r="BC111" s="173">
        <f t="shared" si="102"/>
        <v>0</v>
      </c>
      <c r="BD111" s="173">
        <f t="shared" si="102"/>
        <v>0</v>
      </c>
      <c r="BE111" s="173">
        <f t="shared" si="102"/>
        <v>0</v>
      </c>
      <c r="BF111" s="173">
        <f t="shared" si="102"/>
        <v>0</v>
      </c>
      <c r="BG111" s="173">
        <f t="shared" si="102"/>
        <v>0</v>
      </c>
      <c r="BH111" s="173">
        <f t="shared" si="102"/>
        <v>0</v>
      </c>
      <c r="BI111" s="173">
        <f t="shared" si="102"/>
        <v>0</v>
      </c>
      <c r="BJ111" s="173">
        <f t="shared" si="102"/>
        <v>0</v>
      </c>
      <c r="BK111" s="173">
        <f t="shared" si="102"/>
        <v>0</v>
      </c>
      <c r="BL111" s="173">
        <f t="shared" si="102"/>
        <v>0</v>
      </c>
      <c r="BM111" s="151"/>
      <c r="BN111" s="215" t="str">
        <f>IFERROR(__xludf.DUMMYFUNCTION("""COMPUTED_VALUE"""),"Martin Kumšta")</f>
        <v>Martin Kumšta</v>
      </c>
      <c r="BO111" s="174"/>
      <c r="BP111" s="175"/>
      <c r="BQ111" s="174"/>
      <c r="BR111" s="175"/>
      <c r="BS111" s="174"/>
      <c r="BT111" s="175"/>
      <c r="BU111" s="174"/>
      <c r="BV111" s="175"/>
      <c r="BW111" s="174"/>
      <c r="BX111" s="175"/>
      <c r="BY111" s="174"/>
      <c r="BZ111" s="175"/>
      <c r="CA111" s="174"/>
      <c r="CB111" s="175"/>
      <c r="CC111" s="174"/>
      <c r="CD111" s="175"/>
      <c r="CE111" s="174"/>
      <c r="CF111" s="175"/>
      <c r="CG111" s="174"/>
      <c r="CH111" s="175"/>
      <c r="CI111" s="174"/>
      <c r="CJ111" s="175"/>
      <c r="CK111" s="174"/>
      <c r="CL111" s="175"/>
      <c r="CM111" s="174"/>
      <c r="CN111" s="175"/>
      <c r="CO111" s="174"/>
      <c r="CP111" s="175"/>
      <c r="CQ111" s="174"/>
      <c r="CR111" s="175"/>
      <c r="CS111" s="174"/>
      <c r="CT111" s="175"/>
      <c r="CU111" s="174"/>
      <c r="CV111" s="175"/>
      <c r="CW111" s="174"/>
      <c r="CX111" s="175"/>
      <c r="CY111" s="174"/>
      <c r="CZ111" s="175"/>
      <c r="DA111" s="174"/>
      <c r="DB111" s="175"/>
      <c r="DC111" s="174"/>
      <c r="DD111" s="175"/>
      <c r="DE111" s="174"/>
      <c r="DF111" s="175"/>
      <c r="DG111" s="174"/>
      <c r="DH111" s="175"/>
      <c r="DI111" s="174"/>
      <c r="DJ111" s="175"/>
      <c r="DK111" s="174"/>
      <c r="DL111" s="175"/>
      <c r="DM111" s="174"/>
      <c r="DN111" s="175"/>
      <c r="DO111" s="174"/>
      <c r="DP111" s="175"/>
      <c r="DQ111" s="174"/>
      <c r="DR111" s="175"/>
      <c r="DS111" s="174"/>
      <c r="DT111" s="175"/>
      <c r="DU111" s="174"/>
      <c r="DV111" s="175"/>
      <c r="DW111" s="174"/>
      <c r="DX111" s="175"/>
      <c r="DZ111" s="159" t="str">
        <f t="shared" si="30"/>
        <v>Martin Kumšta</v>
      </c>
      <c r="EA111" s="215"/>
      <c r="EB111" s="215"/>
      <c r="EC111" s="215"/>
      <c r="ED111" s="215"/>
      <c r="EE111" s="215"/>
      <c r="EF111" s="215"/>
      <c r="EG111" s="215"/>
      <c r="EH111" s="215"/>
      <c r="EI111" s="215"/>
      <c r="EJ111" s="215"/>
      <c r="EK111" s="215"/>
      <c r="EL111" s="215"/>
      <c r="EM111" s="215"/>
      <c r="EN111" s="215"/>
      <c r="EO111" s="215"/>
      <c r="EP111" s="215"/>
      <c r="EQ111" s="215"/>
      <c r="ER111" s="215"/>
      <c r="ES111" s="215"/>
      <c r="ET111" s="215"/>
      <c r="EU111" s="215"/>
      <c r="EV111" s="215"/>
      <c r="EW111" s="215"/>
      <c r="EX111" s="215"/>
      <c r="EY111" s="215"/>
      <c r="EZ111" s="215"/>
      <c r="FA111" s="215"/>
      <c r="FB111" s="215"/>
      <c r="FC111" s="215"/>
      <c r="FD111" s="215"/>
      <c r="FE111" s="215"/>
      <c r="FF111" s="215"/>
      <c r="FG111" s="215"/>
      <c r="FH111" s="215"/>
      <c r="FI111" s="215"/>
      <c r="FJ111" s="215"/>
      <c r="FK111" s="215"/>
      <c r="FL111" s="215"/>
      <c r="FM111" s="215"/>
      <c r="FN111" s="215"/>
      <c r="FO111" s="215"/>
      <c r="FP111" s="215"/>
      <c r="FQ111" s="215"/>
      <c r="FR111" s="215"/>
      <c r="FS111" s="215"/>
      <c r="FT111" s="215"/>
      <c r="FU111" s="215"/>
      <c r="FV111" s="215"/>
      <c r="FW111" s="215"/>
      <c r="FX111" s="215"/>
      <c r="FY111" s="215"/>
      <c r="FZ111" s="215"/>
      <c r="GA111" s="215"/>
      <c r="GB111" s="215"/>
      <c r="GC111" s="215"/>
      <c r="GD111" s="215"/>
      <c r="GE111" s="215"/>
      <c r="GF111" s="215"/>
      <c r="GG111" s="215"/>
      <c r="GH111" s="215"/>
      <c r="GI111" s="215"/>
      <c r="GJ111" s="215"/>
      <c r="GL111" s="159" t="str">
        <f t="shared" si="31"/>
        <v>Martin Kumšta</v>
      </c>
      <c r="GM111" s="202"/>
      <c r="GN111" s="203"/>
      <c r="GO111" s="202"/>
      <c r="GP111" s="203"/>
      <c r="GQ111" s="202"/>
      <c r="GR111" s="203"/>
      <c r="GS111" s="202"/>
      <c r="GT111" s="203"/>
      <c r="GU111" s="202"/>
      <c r="GV111" s="203"/>
      <c r="GW111" s="202"/>
      <c r="GX111" s="203"/>
      <c r="GY111" s="202"/>
      <c r="GZ111" s="203"/>
      <c r="HA111" s="202"/>
      <c r="HB111" s="203"/>
      <c r="HC111" s="202"/>
      <c r="HD111" s="203"/>
      <c r="HE111" s="202"/>
      <c r="HF111" s="203"/>
      <c r="HG111" s="202"/>
      <c r="HH111" s="203"/>
      <c r="HI111" s="202"/>
      <c r="HJ111" s="203"/>
      <c r="HK111" s="202"/>
      <c r="HL111" s="203"/>
      <c r="HM111" s="202"/>
      <c r="HN111" s="203"/>
      <c r="HO111" s="202"/>
      <c r="HP111" s="203"/>
      <c r="HQ111" s="202"/>
      <c r="HR111" s="203"/>
      <c r="HS111" s="202"/>
      <c r="HT111" s="203"/>
      <c r="HU111" s="202"/>
      <c r="HV111" s="203"/>
      <c r="HW111" s="202"/>
      <c r="HX111" s="203"/>
      <c r="HY111" s="202"/>
      <c r="HZ111" s="203"/>
      <c r="IA111" s="202"/>
      <c r="IB111" s="203"/>
      <c r="IC111" s="202"/>
      <c r="ID111" s="203"/>
      <c r="IE111" s="202"/>
      <c r="IF111" s="203"/>
      <c r="IG111" s="202"/>
      <c r="IH111" s="203"/>
      <c r="II111" s="202"/>
      <c r="IJ111" s="203"/>
      <c r="IK111" s="202"/>
      <c r="IL111" s="203"/>
      <c r="IM111" s="202"/>
      <c r="IN111" s="203"/>
      <c r="IO111" s="202"/>
      <c r="IP111" s="203"/>
      <c r="IQ111" s="202"/>
      <c r="IR111" s="203"/>
      <c r="IS111" s="202"/>
      <c r="IT111" s="203"/>
      <c r="IU111" s="202"/>
      <c r="IV111" s="215"/>
    </row>
    <row r="112">
      <c r="A112" s="225">
        <f>IFERROR(__xludf.DUMMYFUNCTION("""COMPUTED_VALUE"""),100.0)</f>
        <v>100</v>
      </c>
      <c r="B112" s="159" t="str">
        <f t="shared" si="28"/>
        <v>Tomáš Lukas</v>
      </c>
      <c r="C112" s="173">
        <f t="shared" ref="C112:BL112" si="103">BO112+EA112+GM112</f>
        <v>0</v>
      </c>
      <c r="D112" s="173">
        <f t="shared" si="103"/>
        <v>0</v>
      </c>
      <c r="E112" s="173">
        <f t="shared" si="103"/>
        <v>0</v>
      </c>
      <c r="F112" s="173">
        <f t="shared" si="103"/>
        <v>0</v>
      </c>
      <c r="G112" s="173">
        <f t="shared" si="103"/>
        <v>0</v>
      </c>
      <c r="H112" s="173">
        <f t="shared" si="103"/>
        <v>0</v>
      </c>
      <c r="I112" s="173">
        <f t="shared" si="103"/>
        <v>0</v>
      </c>
      <c r="J112" s="173">
        <f t="shared" si="103"/>
        <v>0</v>
      </c>
      <c r="K112" s="173">
        <f t="shared" si="103"/>
        <v>0</v>
      </c>
      <c r="L112" s="173">
        <f t="shared" si="103"/>
        <v>0</v>
      </c>
      <c r="M112" s="173">
        <f t="shared" si="103"/>
        <v>0</v>
      </c>
      <c r="N112" s="173">
        <f t="shared" si="103"/>
        <v>0</v>
      </c>
      <c r="O112" s="173">
        <f t="shared" si="103"/>
        <v>0</v>
      </c>
      <c r="P112" s="173">
        <f t="shared" si="103"/>
        <v>0</v>
      </c>
      <c r="Q112" s="173">
        <f t="shared" si="103"/>
        <v>0</v>
      </c>
      <c r="R112" s="173">
        <f t="shared" si="103"/>
        <v>0</v>
      </c>
      <c r="S112" s="173">
        <f t="shared" si="103"/>
        <v>0</v>
      </c>
      <c r="T112" s="173">
        <f t="shared" si="103"/>
        <v>0</v>
      </c>
      <c r="U112" s="173">
        <f t="shared" si="103"/>
        <v>0</v>
      </c>
      <c r="V112" s="173">
        <f t="shared" si="103"/>
        <v>0</v>
      </c>
      <c r="W112" s="173">
        <f t="shared" si="103"/>
        <v>0</v>
      </c>
      <c r="X112" s="173">
        <f t="shared" si="103"/>
        <v>0</v>
      </c>
      <c r="Y112" s="173">
        <f t="shared" si="103"/>
        <v>0</v>
      </c>
      <c r="Z112" s="173">
        <f t="shared" si="103"/>
        <v>0</v>
      </c>
      <c r="AA112" s="173">
        <f t="shared" si="103"/>
        <v>0</v>
      </c>
      <c r="AB112" s="173">
        <f t="shared" si="103"/>
        <v>0</v>
      </c>
      <c r="AC112" s="173">
        <f t="shared" si="103"/>
        <v>0</v>
      </c>
      <c r="AD112" s="173">
        <f t="shared" si="103"/>
        <v>0</v>
      </c>
      <c r="AE112" s="173">
        <f t="shared" si="103"/>
        <v>0</v>
      </c>
      <c r="AF112" s="173">
        <f t="shared" si="103"/>
        <v>0</v>
      </c>
      <c r="AG112" s="173">
        <f t="shared" si="103"/>
        <v>0</v>
      </c>
      <c r="AH112" s="173">
        <f t="shared" si="103"/>
        <v>0</v>
      </c>
      <c r="AI112" s="173">
        <f t="shared" si="103"/>
        <v>0</v>
      </c>
      <c r="AJ112" s="173">
        <f t="shared" si="103"/>
        <v>0</v>
      </c>
      <c r="AK112" s="173">
        <f t="shared" si="103"/>
        <v>0</v>
      </c>
      <c r="AL112" s="173">
        <f t="shared" si="103"/>
        <v>0</v>
      </c>
      <c r="AM112" s="173">
        <f t="shared" si="103"/>
        <v>0</v>
      </c>
      <c r="AN112" s="173">
        <f t="shared" si="103"/>
        <v>0</v>
      </c>
      <c r="AO112" s="173">
        <f t="shared" si="103"/>
        <v>0</v>
      </c>
      <c r="AP112" s="173">
        <f t="shared" si="103"/>
        <v>0</v>
      </c>
      <c r="AQ112" s="173">
        <f t="shared" si="103"/>
        <v>0</v>
      </c>
      <c r="AR112" s="173">
        <f t="shared" si="103"/>
        <v>0</v>
      </c>
      <c r="AS112" s="173">
        <f t="shared" si="103"/>
        <v>0</v>
      </c>
      <c r="AT112" s="173">
        <f t="shared" si="103"/>
        <v>0</v>
      </c>
      <c r="AU112" s="173">
        <f t="shared" si="103"/>
        <v>3</v>
      </c>
      <c r="AV112" s="173">
        <f t="shared" si="103"/>
        <v>300</v>
      </c>
      <c r="AW112" s="173">
        <f t="shared" si="103"/>
        <v>5.5</v>
      </c>
      <c r="AX112" s="173">
        <f t="shared" si="103"/>
        <v>550</v>
      </c>
      <c r="AY112" s="173">
        <f t="shared" si="103"/>
        <v>6</v>
      </c>
      <c r="AZ112" s="173">
        <f t="shared" si="103"/>
        <v>0</v>
      </c>
      <c r="BA112" s="173">
        <f t="shared" si="103"/>
        <v>8</v>
      </c>
      <c r="BB112" s="173">
        <f t="shared" si="103"/>
        <v>800</v>
      </c>
      <c r="BC112" s="173">
        <f t="shared" si="103"/>
        <v>0</v>
      </c>
      <c r="BD112" s="173">
        <f t="shared" si="103"/>
        <v>0</v>
      </c>
      <c r="BE112" s="173">
        <f t="shared" si="103"/>
        <v>11</v>
      </c>
      <c r="BF112" s="173">
        <f t="shared" si="103"/>
        <v>1100</v>
      </c>
      <c r="BG112" s="173">
        <f t="shared" si="103"/>
        <v>7.5</v>
      </c>
      <c r="BH112" s="173">
        <f t="shared" si="103"/>
        <v>750</v>
      </c>
      <c r="BI112" s="173">
        <f t="shared" si="103"/>
        <v>0</v>
      </c>
      <c r="BJ112" s="173">
        <f t="shared" si="103"/>
        <v>0</v>
      </c>
      <c r="BK112" s="173">
        <f t="shared" si="103"/>
        <v>0</v>
      </c>
      <c r="BL112" s="173">
        <f t="shared" si="103"/>
        <v>0</v>
      </c>
      <c r="BM112" s="151"/>
      <c r="BN112" s="215" t="str">
        <f>IFERROR(__xludf.DUMMYFUNCTION("""COMPUTED_VALUE"""),"Tomáš Lukas")</f>
        <v>Tomáš Lukas</v>
      </c>
      <c r="BO112" s="174"/>
      <c r="BP112" s="175"/>
      <c r="BQ112" s="174"/>
      <c r="BR112" s="175"/>
      <c r="BS112" s="174"/>
      <c r="BT112" s="175"/>
      <c r="BU112" s="174"/>
      <c r="BV112" s="175"/>
      <c r="BW112" s="174"/>
      <c r="BX112" s="175"/>
      <c r="BY112" s="174"/>
      <c r="BZ112" s="175"/>
      <c r="CA112" s="174"/>
      <c r="CB112" s="175"/>
      <c r="CC112" s="174"/>
      <c r="CD112" s="175"/>
      <c r="CE112" s="174"/>
      <c r="CF112" s="175"/>
      <c r="CG112" s="174"/>
      <c r="CH112" s="175"/>
      <c r="CI112" s="174"/>
      <c r="CJ112" s="175"/>
      <c r="CK112" s="174"/>
      <c r="CL112" s="175"/>
      <c r="CM112" s="174"/>
      <c r="CN112" s="175"/>
      <c r="CO112" s="174"/>
      <c r="CP112" s="175"/>
      <c r="CQ112" s="174"/>
      <c r="CR112" s="175"/>
      <c r="CS112" s="174"/>
      <c r="CT112" s="175"/>
      <c r="CU112" s="174"/>
      <c r="CV112" s="175"/>
      <c r="CW112" s="174"/>
      <c r="CX112" s="175"/>
      <c r="CY112" s="174"/>
      <c r="CZ112" s="175"/>
      <c r="DA112" s="174"/>
      <c r="DB112" s="175"/>
      <c r="DC112" s="174"/>
      <c r="DD112" s="175"/>
      <c r="DE112" s="174"/>
      <c r="DF112" s="175"/>
      <c r="DG112" s="174">
        <f>IFERROR(__xludf.DUMMYFUNCTION("""COMPUTED_VALUE"""),3.0)</f>
        <v>3</v>
      </c>
      <c r="DH112" s="175">
        <f>IFERROR(__xludf.DUMMYFUNCTION("""COMPUTED_VALUE"""),300.0)</f>
        <v>300</v>
      </c>
      <c r="DI112" s="174">
        <f>IFERROR(__xludf.DUMMYFUNCTION("""COMPUTED_VALUE"""),5.5)</f>
        <v>5.5</v>
      </c>
      <c r="DJ112" s="175">
        <f>IFERROR(__xludf.DUMMYFUNCTION("""COMPUTED_VALUE"""),550.0)</f>
        <v>550</v>
      </c>
      <c r="DK112" s="174">
        <f>IFERROR(__xludf.DUMMYFUNCTION("""COMPUTED_VALUE"""),6.0)</f>
        <v>6</v>
      </c>
      <c r="DL112" s="175"/>
      <c r="DM112" s="174">
        <f>IFERROR(__xludf.DUMMYFUNCTION("""COMPUTED_VALUE"""),8.0)</f>
        <v>8</v>
      </c>
      <c r="DN112" s="175">
        <f>IFERROR(__xludf.DUMMYFUNCTION("""COMPUTED_VALUE"""),800.0)</f>
        <v>800</v>
      </c>
      <c r="DO112" s="174"/>
      <c r="DP112" s="175"/>
      <c r="DQ112" s="174">
        <f>IFERROR(__xludf.DUMMYFUNCTION("""COMPUTED_VALUE"""),11.0)</f>
        <v>11</v>
      </c>
      <c r="DR112" s="175">
        <f>IFERROR(__xludf.DUMMYFUNCTION("""COMPUTED_VALUE"""),1100.0)</f>
        <v>1100</v>
      </c>
      <c r="DS112" s="174">
        <f>IFERROR(__xludf.DUMMYFUNCTION("""COMPUTED_VALUE"""),7.5)</f>
        <v>7.5</v>
      </c>
      <c r="DT112" s="175">
        <f>IFERROR(__xludf.DUMMYFUNCTION("""COMPUTED_VALUE"""),750.0)</f>
        <v>750</v>
      </c>
      <c r="DU112" s="174"/>
      <c r="DV112" s="175"/>
      <c r="DW112" s="174"/>
      <c r="DX112" s="175"/>
      <c r="DZ112" s="159" t="str">
        <f t="shared" si="30"/>
        <v>Tomáš Lukas</v>
      </c>
      <c r="EA112" s="215"/>
      <c r="EB112" s="215"/>
      <c r="EC112" s="215"/>
      <c r="ED112" s="215"/>
      <c r="EE112" s="215"/>
      <c r="EF112" s="215"/>
      <c r="EG112" s="215"/>
      <c r="EH112" s="215"/>
      <c r="EI112" s="215"/>
      <c r="EJ112" s="215"/>
      <c r="EK112" s="215"/>
      <c r="EL112" s="215"/>
      <c r="EM112" s="215"/>
      <c r="EN112" s="215"/>
      <c r="EO112" s="215"/>
      <c r="EP112" s="215"/>
      <c r="EQ112" s="215"/>
      <c r="ER112" s="215"/>
      <c r="ES112" s="215"/>
      <c r="ET112" s="215"/>
      <c r="EU112" s="215"/>
      <c r="EV112" s="215"/>
      <c r="EW112" s="215"/>
      <c r="EX112" s="215"/>
      <c r="EY112" s="215"/>
      <c r="EZ112" s="215"/>
      <c r="FA112" s="215"/>
      <c r="FB112" s="215"/>
      <c r="FC112" s="215"/>
      <c r="FD112" s="215"/>
      <c r="FE112" s="215"/>
      <c r="FF112" s="215"/>
      <c r="FG112" s="215"/>
      <c r="FH112" s="215"/>
      <c r="FI112" s="215"/>
      <c r="FJ112" s="215"/>
      <c r="FK112" s="215"/>
      <c r="FL112" s="215"/>
      <c r="FM112" s="215"/>
      <c r="FN112" s="215"/>
      <c r="FO112" s="215"/>
      <c r="FP112" s="215"/>
      <c r="FQ112" s="215"/>
      <c r="FR112" s="215"/>
      <c r="FS112" s="215"/>
      <c r="FT112" s="215"/>
      <c r="FU112" s="215"/>
      <c r="FV112" s="215"/>
      <c r="FW112" s="215"/>
      <c r="FX112" s="215"/>
      <c r="FY112" s="215"/>
      <c r="FZ112" s="215"/>
      <c r="GA112" s="215"/>
      <c r="GB112" s="215"/>
      <c r="GC112" s="215"/>
      <c r="GD112" s="215"/>
      <c r="GE112" s="215"/>
      <c r="GF112" s="215"/>
      <c r="GG112" s="215"/>
      <c r="GH112" s="215"/>
      <c r="GI112" s="215"/>
      <c r="GJ112" s="215"/>
      <c r="GL112" s="159" t="str">
        <f t="shared" si="31"/>
        <v>Tomáš Lukas</v>
      </c>
      <c r="GM112" s="202"/>
      <c r="GN112" s="203"/>
      <c r="GO112" s="202"/>
      <c r="GP112" s="203"/>
      <c r="GQ112" s="202"/>
      <c r="GR112" s="203"/>
      <c r="GS112" s="202"/>
      <c r="GT112" s="203"/>
      <c r="GU112" s="202"/>
      <c r="GV112" s="203"/>
      <c r="GW112" s="202"/>
      <c r="GX112" s="203"/>
      <c r="GY112" s="202"/>
      <c r="GZ112" s="203"/>
      <c r="HA112" s="202"/>
      <c r="HB112" s="203"/>
      <c r="HC112" s="202"/>
      <c r="HD112" s="203"/>
      <c r="HE112" s="202"/>
      <c r="HF112" s="203"/>
      <c r="HG112" s="202"/>
      <c r="HH112" s="203"/>
      <c r="HI112" s="202"/>
      <c r="HJ112" s="203"/>
      <c r="HK112" s="202"/>
      <c r="HL112" s="203"/>
      <c r="HM112" s="202"/>
      <c r="HN112" s="203"/>
      <c r="HO112" s="202"/>
      <c r="HP112" s="203"/>
      <c r="HQ112" s="202"/>
      <c r="HR112" s="203"/>
      <c r="HS112" s="202"/>
      <c r="HT112" s="203"/>
      <c r="HU112" s="202"/>
      <c r="HV112" s="203"/>
      <c r="HW112" s="202"/>
      <c r="HX112" s="203"/>
      <c r="HY112" s="202"/>
      <c r="HZ112" s="203"/>
      <c r="IA112" s="202"/>
      <c r="IB112" s="203"/>
      <c r="IC112" s="202"/>
      <c r="ID112" s="203"/>
      <c r="IE112" s="202"/>
      <c r="IF112" s="203"/>
      <c r="IG112" s="202"/>
      <c r="IH112" s="203"/>
      <c r="II112" s="202"/>
      <c r="IJ112" s="203"/>
      <c r="IK112" s="202"/>
      <c r="IL112" s="203"/>
      <c r="IM112" s="202"/>
      <c r="IN112" s="203"/>
      <c r="IO112" s="202"/>
      <c r="IP112" s="203"/>
      <c r="IQ112" s="202"/>
      <c r="IR112" s="203"/>
      <c r="IS112" s="202"/>
      <c r="IT112" s="203"/>
      <c r="IU112" s="202"/>
      <c r="IV112" s="215"/>
    </row>
    <row r="113">
      <c r="A113" s="225">
        <f>IFERROR(__xludf.DUMMYFUNCTION("""COMPUTED_VALUE"""),100.0)</f>
        <v>100</v>
      </c>
      <c r="B113" s="159" t="str">
        <f t="shared" si="28"/>
        <v>Dominika Klementová</v>
      </c>
      <c r="C113" s="173">
        <f t="shared" ref="C113:BL113" si="104">BO113+EA113+GM113</f>
        <v>0</v>
      </c>
      <c r="D113" s="173">
        <f t="shared" si="104"/>
        <v>0</v>
      </c>
      <c r="E113" s="173">
        <f t="shared" si="104"/>
        <v>0</v>
      </c>
      <c r="F113" s="173">
        <f t="shared" si="104"/>
        <v>0</v>
      </c>
      <c r="G113" s="173">
        <f t="shared" si="104"/>
        <v>0</v>
      </c>
      <c r="H113" s="173">
        <f t="shared" si="104"/>
        <v>0</v>
      </c>
      <c r="I113" s="173">
        <f t="shared" si="104"/>
        <v>0</v>
      </c>
      <c r="J113" s="173">
        <f t="shared" si="104"/>
        <v>0</v>
      </c>
      <c r="K113" s="173">
        <f t="shared" si="104"/>
        <v>0</v>
      </c>
      <c r="L113" s="173">
        <f t="shared" si="104"/>
        <v>0</v>
      </c>
      <c r="M113" s="173">
        <f t="shared" si="104"/>
        <v>0</v>
      </c>
      <c r="N113" s="173">
        <f t="shared" si="104"/>
        <v>0</v>
      </c>
      <c r="O113" s="173">
        <f t="shared" si="104"/>
        <v>0</v>
      </c>
      <c r="P113" s="173">
        <f t="shared" si="104"/>
        <v>0</v>
      </c>
      <c r="Q113" s="173">
        <f t="shared" si="104"/>
        <v>0</v>
      </c>
      <c r="R113" s="173">
        <f t="shared" si="104"/>
        <v>0</v>
      </c>
      <c r="S113" s="173">
        <f t="shared" si="104"/>
        <v>0</v>
      </c>
      <c r="T113" s="173">
        <f t="shared" si="104"/>
        <v>0</v>
      </c>
      <c r="U113" s="173">
        <f t="shared" si="104"/>
        <v>0</v>
      </c>
      <c r="V113" s="173">
        <f t="shared" si="104"/>
        <v>0</v>
      </c>
      <c r="W113" s="173">
        <f t="shared" si="104"/>
        <v>0</v>
      </c>
      <c r="X113" s="173">
        <f t="shared" si="104"/>
        <v>0</v>
      </c>
      <c r="Y113" s="173">
        <f t="shared" si="104"/>
        <v>0</v>
      </c>
      <c r="Z113" s="173">
        <f t="shared" si="104"/>
        <v>0</v>
      </c>
      <c r="AA113" s="173">
        <f t="shared" si="104"/>
        <v>0</v>
      </c>
      <c r="AB113" s="173">
        <f t="shared" si="104"/>
        <v>0</v>
      </c>
      <c r="AC113" s="173">
        <f t="shared" si="104"/>
        <v>0</v>
      </c>
      <c r="AD113" s="173">
        <f t="shared" si="104"/>
        <v>0</v>
      </c>
      <c r="AE113" s="173">
        <f t="shared" si="104"/>
        <v>0</v>
      </c>
      <c r="AF113" s="173">
        <f t="shared" si="104"/>
        <v>0</v>
      </c>
      <c r="AG113" s="173">
        <f t="shared" si="104"/>
        <v>0</v>
      </c>
      <c r="AH113" s="173">
        <f t="shared" si="104"/>
        <v>0</v>
      </c>
      <c r="AI113" s="173">
        <f t="shared" si="104"/>
        <v>0</v>
      </c>
      <c r="AJ113" s="173">
        <f t="shared" si="104"/>
        <v>0</v>
      </c>
      <c r="AK113" s="173">
        <f t="shared" si="104"/>
        <v>0</v>
      </c>
      <c r="AL113" s="173">
        <f t="shared" si="104"/>
        <v>0</v>
      </c>
      <c r="AM113" s="173">
        <f t="shared" si="104"/>
        <v>0</v>
      </c>
      <c r="AN113" s="173">
        <f t="shared" si="104"/>
        <v>0</v>
      </c>
      <c r="AO113" s="173">
        <f t="shared" si="104"/>
        <v>0</v>
      </c>
      <c r="AP113" s="173">
        <f t="shared" si="104"/>
        <v>0</v>
      </c>
      <c r="AQ113" s="173">
        <f t="shared" si="104"/>
        <v>0</v>
      </c>
      <c r="AR113" s="173">
        <f t="shared" si="104"/>
        <v>0</v>
      </c>
      <c r="AS113" s="173">
        <f t="shared" si="104"/>
        <v>0</v>
      </c>
      <c r="AT113" s="173">
        <f t="shared" si="104"/>
        <v>0</v>
      </c>
      <c r="AU113" s="173">
        <f t="shared" si="104"/>
        <v>0</v>
      </c>
      <c r="AV113" s="173">
        <f t="shared" si="104"/>
        <v>0</v>
      </c>
      <c r="AW113" s="173">
        <f t="shared" si="104"/>
        <v>0</v>
      </c>
      <c r="AX113" s="173">
        <f t="shared" si="104"/>
        <v>0</v>
      </c>
      <c r="AY113" s="173">
        <f t="shared" si="104"/>
        <v>14</v>
      </c>
      <c r="AZ113" s="173">
        <f t="shared" si="104"/>
        <v>0</v>
      </c>
      <c r="BA113" s="173">
        <f t="shared" si="104"/>
        <v>0</v>
      </c>
      <c r="BB113" s="173">
        <f t="shared" si="104"/>
        <v>0</v>
      </c>
      <c r="BC113" s="173">
        <f t="shared" si="104"/>
        <v>0</v>
      </c>
      <c r="BD113" s="173">
        <f t="shared" si="104"/>
        <v>0</v>
      </c>
      <c r="BE113" s="173">
        <f t="shared" si="104"/>
        <v>7</v>
      </c>
      <c r="BF113" s="173">
        <f t="shared" si="104"/>
        <v>0</v>
      </c>
      <c r="BG113" s="173">
        <f t="shared" si="104"/>
        <v>7</v>
      </c>
      <c r="BH113" s="173">
        <f t="shared" si="104"/>
        <v>0</v>
      </c>
      <c r="BI113" s="173">
        <f t="shared" si="104"/>
        <v>13</v>
      </c>
      <c r="BJ113" s="173">
        <f t="shared" si="104"/>
        <v>0</v>
      </c>
      <c r="BK113" s="173">
        <f t="shared" si="104"/>
        <v>0</v>
      </c>
      <c r="BL113" s="173">
        <f t="shared" si="104"/>
        <v>0</v>
      </c>
      <c r="BM113" s="151"/>
      <c r="BN113" s="215" t="str">
        <f>IFERROR(__xludf.DUMMYFUNCTION("""COMPUTED_VALUE"""),"Dominika Klementová")</f>
        <v>Dominika Klementová</v>
      </c>
      <c r="BO113" s="174"/>
      <c r="BP113" s="175"/>
      <c r="BQ113" s="174"/>
      <c r="BR113" s="175"/>
      <c r="BS113" s="174"/>
      <c r="BT113" s="175"/>
      <c r="BU113" s="174"/>
      <c r="BV113" s="175"/>
      <c r="BW113" s="174"/>
      <c r="BX113" s="175"/>
      <c r="BY113" s="174"/>
      <c r="BZ113" s="175"/>
      <c r="CA113" s="174"/>
      <c r="CB113" s="175"/>
      <c r="CC113" s="174"/>
      <c r="CD113" s="175"/>
      <c r="CE113" s="174"/>
      <c r="CF113" s="175"/>
      <c r="CG113" s="174"/>
      <c r="CH113" s="175"/>
      <c r="CI113" s="174"/>
      <c r="CJ113" s="175"/>
      <c r="CK113" s="174"/>
      <c r="CL113" s="175"/>
      <c r="CM113" s="174"/>
      <c r="CN113" s="175"/>
      <c r="CO113" s="174"/>
      <c r="CP113" s="175"/>
      <c r="CQ113" s="174"/>
      <c r="CR113" s="175"/>
      <c r="CS113" s="174"/>
      <c r="CT113" s="175"/>
      <c r="CU113" s="174"/>
      <c r="CV113" s="175"/>
      <c r="CW113" s="174"/>
      <c r="CX113" s="175"/>
      <c r="CY113" s="174"/>
      <c r="CZ113" s="175"/>
      <c r="DA113" s="174"/>
      <c r="DB113" s="175"/>
      <c r="DC113" s="174"/>
      <c r="DD113" s="175"/>
      <c r="DE113" s="174"/>
      <c r="DF113" s="175"/>
      <c r="DG113" s="174"/>
      <c r="DH113" s="175"/>
      <c r="DI113" s="174"/>
      <c r="DJ113" s="175"/>
      <c r="DK113" s="174"/>
      <c r="DL113" s="175"/>
      <c r="DM113" s="174"/>
      <c r="DN113" s="175"/>
      <c r="DO113" s="174"/>
      <c r="DP113" s="175"/>
      <c r="DQ113" s="174"/>
      <c r="DR113" s="175"/>
      <c r="DS113" s="174"/>
      <c r="DT113" s="175"/>
      <c r="DU113" s="174"/>
      <c r="DV113" s="175"/>
      <c r="DW113" s="174"/>
      <c r="DX113" s="175"/>
      <c r="DZ113" s="159" t="str">
        <f t="shared" si="30"/>
        <v>Dominika Klementová</v>
      </c>
      <c r="EA113" s="215"/>
      <c r="EB113" s="215"/>
      <c r="EC113" s="215"/>
      <c r="ED113" s="215"/>
      <c r="EE113" s="215"/>
      <c r="EF113" s="215"/>
      <c r="EG113" s="215"/>
      <c r="EH113" s="215"/>
      <c r="EI113" s="215"/>
      <c r="EJ113" s="215"/>
      <c r="EK113" s="215"/>
      <c r="EL113" s="215"/>
      <c r="EM113" s="215"/>
      <c r="EN113" s="215"/>
      <c r="EO113" s="215"/>
      <c r="EP113" s="215"/>
      <c r="EQ113" s="215"/>
      <c r="ER113" s="215"/>
      <c r="ES113" s="215"/>
      <c r="ET113" s="215"/>
      <c r="EU113" s="215"/>
      <c r="EV113" s="215"/>
      <c r="EW113" s="215"/>
      <c r="EX113" s="215"/>
      <c r="EY113" s="215"/>
      <c r="EZ113" s="215"/>
      <c r="FA113" s="215"/>
      <c r="FB113" s="215"/>
      <c r="FC113" s="215"/>
      <c r="FD113" s="215"/>
      <c r="FE113" s="215"/>
      <c r="FF113" s="215"/>
      <c r="FG113" s="215"/>
      <c r="FH113" s="215"/>
      <c r="FI113" s="215"/>
      <c r="FJ113" s="215"/>
      <c r="FK113" s="215"/>
      <c r="FL113" s="215"/>
      <c r="FM113" s="215"/>
      <c r="FN113" s="215"/>
      <c r="FO113" s="215"/>
      <c r="FP113" s="215"/>
      <c r="FQ113" s="215"/>
      <c r="FR113" s="215"/>
      <c r="FS113" s="215"/>
      <c r="FT113" s="215"/>
      <c r="FU113" s="215"/>
      <c r="FV113" s="215"/>
      <c r="FW113" s="215"/>
      <c r="FX113" s="215"/>
      <c r="FY113" s="215"/>
      <c r="FZ113" s="215"/>
      <c r="GA113" s="215"/>
      <c r="GB113" s="215"/>
      <c r="GC113" s="215"/>
      <c r="GD113" s="215"/>
      <c r="GE113" s="215"/>
      <c r="GF113" s="215"/>
      <c r="GG113" s="215"/>
      <c r="GH113" s="215"/>
      <c r="GI113" s="215"/>
      <c r="GJ113" s="215"/>
      <c r="GL113" s="159" t="str">
        <f t="shared" si="31"/>
        <v>Dominika Klementová</v>
      </c>
      <c r="GM113" s="202"/>
      <c r="GN113" s="203"/>
      <c r="GO113" s="202"/>
      <c r="GP113" s="203"/>
      <c r="GQ113" s="202"/>
      <c r="GR113" s="203"/>
      <c r="GS113" s="202"/>
      <c r="GT113" s="203"/>
      <c r="GU113" s="202"/>
      <c r="GV113" s="203"/>
      <c r="GW113" s="202"/>
      <c r="GX113" s="203"/>
      <c r="GY113" s="202"/>
      <c r="GZ113" s="203"/>
      <c r="HA113" s="202"/>
      <c r="HB113" s="203"/>
      <c r="HC113" s="202"/>
      <c r="HD113" s="203"/>
      <c r="HE113" s="202"/>
      <c r="HF113" s="203"/>
      <c r="HG113" s="202"/>
      <c r="HH113" s="203"/>
      <c r="HI113" s="202"/>
      <c r="HJ113" s="203"/>
      <c r="HK113" s="202"/>
      <c r="HL113" s="203"/>
      <c r="HM113" s="202"/>
      <c r="HN113" s="203"/>
      <c r="HO113" s="202"/>
      <c r="HP113" s="203"/>
      <c r="HQ113" s="202"/>
      <c r="HR113" s="203"/>
      <c r="HS113" s="202"/>
      <c r="HT113" s="203"/>
      <c r="HU113" s="202"/>
      <c r="HV113" s="203"/>
      <c r="HW113" s="202"/>
      <c r="HX113" s="203"/>
      <c r="HY113" s="202"/>
      <c r="HZ113" s="203"/>
      <c r="IA113" s="202"/>
      <c r="IB113" s="203"/>
      <c r="IC113" s="202"/>
      <c r="ID113" s="203"/>
      <c r="IE113" s="202"/>
      <c r="IF113" s="203"/>
      <c r="IG113" s="202"/>
      <c r="IH113" s="203"/>
      <c r="II113" s="202">
        <f>IFERROR(__xludf.DUMMYFUNCTION("""COMPUTED_VALUE"""),14.0)</f>
        <v>14</v>
      </c>
      <c r="IJ113" s="203"/>
      <c r="IK113" s="202"/>
      <c r="IL113" s="203"/>
      <c r="IM113" s="202"/>
      <c r="IN113" s="203"/>
      <c r="IO113" s="202">
        <f>IFERROR(__xludf.DUMMYFUNCTION("""COMPUTED_VALUE"""),7.0)</f>
        <v>7</v>
      </c>
      <c r="IP113" s="203"/>
      <c r="IQ113" s="202">
        <f>IFERROR(__xludf.DUMMYFUNCTION("""COMPUTED_VALUE"""),7.0)</f>
        <v>7</v>
      </c>
      <c r="IR113" s="203"/>
      <c r="IS113" s="202">
        <f>IFERROR(__xludf.DUMMYFUNCTION("""COMPUTED_VALUE"""),13.0)</f>
        <v>13</v>
      </c>
      <c r="IT113" s="203"/>
      <c r="IU113" s="202"/>
      <c r="IV113" s="215"/>
    </row>
    <row r="114">
      <c r="A114" s="225">
        <f>IFERROR(__xludf.DUMMYFUNCTION("""COMPUTED_VALUE"""),100.0)</f>
        <v>100</v>
      </c>
      <c r="B114" s="159" t="str">
        <f t="shared" si="28"/>
        <v>Václav Trojánek</v>
      </c>
      <c r="C114" s="173">
        <f t="shared" ref="C114:BL114" si="105">BO114+EA114+GM114</f>
        <v>0</v>
      </c>
      <c r="D114" s="173">
        <f t="shared" si="105"/>
        <v>0</v>
      </c>
      <c r="E114" s="173">
        <f t="shared" si="105"/>
        <v>0</v>
      </c>
      <c r="F114" s="173">
        <f t="shared" si="105"/>
        <v>0</v>
      </c>
      <c r="G114" s="173">
        <f t="shared" si="105"/>
        <v>0</v>
      </c>
      <c r="H114" s="173">
        <f t="shared" si="105"/>
        <v>0</v>
      </c>
      <c r="I114" s="173">
        <f t="shared" si="105"/>
        <v>0</v>
      </c>
      <c r="J114" s="173">
        <f t="shared" si="105"/>
        <v>0</v>
      </c>
      <c r="K114" s="173">
        <f t="shared" si="105"/>
        <v>0</v>
      </c>
      <c r="L114" s="173">
        <f t="shared" si="105"/>
        <v>0</v>
      </c>
      <c r="M114" s="173">
        <f t="shared" si="105"/>
        <v>0</v>
      </c>
      <c r="N114" s="173">
        <f t="shared" si="105"/>
        <v>0</v>
      </c>
      <c r="O114" s="173">
        <f t="shared" si="105"/>
        <v>0</v>
      </c>
      <c r="P114" s="173">
        <f t="shared" si="105"/>
        <v>0</v>
      </c>
      <c r="Q114" s="173">
        <f t="shared" si="105"/>
        <v>0</v>
      </c>
      <c r="R114" s="173">
        <f t="shared" si="105"/>
        <v>0</v>
      </c>
      <c r="S114" s="173">
        <f t="shared" si="105"/>
        <v>0</v>
      </c>
      <c r="T114" s="173">
        <f t="shared" si="105"/>
        <v>0</v>
      </c>
      <c r="U114" s="173">
        <f t="shared" si="105"/>
        <v>0</v>
      </c>
      <c r="V114" s="173">
        <f t="shared" si="105"/>
        <v>0</v>
      </c>
      <c r="W114" s="173">
        <f t="shared" si="105"/>
        <v>0</v>
      </c>
      <c r="X114" s="173">
        <f t="shared" si="105"/>
        <v>0</v>
      </c>
      <c r="Y114" s="173">
        <f t="shared" si="105"/>
        <v>0</v>
      </c>
      <c r="Z114" s="173">
        <f t="shared" si="105"/>
        <v>0</v>
      </c>
      <c r="AA114" s="173">
        <f t="shared" si="105"/>
        <v>0</v>
      </c>
      <c r="AB114" s="173">
        <f t="shared" si="105"/>
        <v>0</v>
      </c>
      <c r="AC114" s="173">
        <f t="shared" si="105"/>
        <v>0</v>
      </c>
      <c r="AD114" s="173">
        <f t="shared" si="105"/>
        <v>0</v>
      </c>
      <c r="AE114" s="173">
        <f t="shared" si="105"/>
        <v>0</v>
      </c>
      <c r="AF114" s="173">
        <f t="shared" si="105"/>
        <v>0</v>
      </c>
      <c r="AG114" s="173">
        <f t="shared" si="105"/>
        <v>0</v>
      </c>
      <c r="AH114" s="173">
        <f t="shared" si="105"/>
        <v>0</v>
      </c>
      <c r="AI114" s="173">
        <f t="shared" si="105"/>
        <v>0</v>
      </c>
      <c r="AJ114" s="173">
        <f t="shared" si="105"/>
        <v>0</v>
      </c>
      <c r="AK114" s="173">
        <f t="shared" si="105"/>
        <v>0</v>
      </c>
      <c r="AL114" s="173">
        <f t="shared" si="105"/>
        <v>0</v>
      </c>
      <c r="AM114" s="173">
        <f t="shared" si="105"/>
        <v>0</v>
      </c>
      <c r="AN114" s="173">
        <f t="shared" si="105"/>
        <v>0</v>
      </c>
      <c r="AO114" s="173">
        <f t="shared" si="105"/>
        <v>0</v>
      </c>
      <c r="AP114" s="173">
        <f t="shared" si="105"/>
        <v>0</v>
      </c>
      <c r="AQ114" s="173">
        <f t="shared" si="105"/>
        <v>0</v>
      </c>
      <c r="AR114" s="173">
        <f t="shared" si="105"/>
        <v>0</v>
      </c>
      <c r="AS114" s="173">
        <f t="shared" si="105"/>
        <v>0</v>
      </c>
      <c r="AT114" s="173">
        <f t="shared" si="105"/>
        <v>0</v>
      </c>
      <c r="AU114" s="173">
        <f t="shared" si="105"/>
        <v>0</v>
      </c>
      <c r="AV114" s="173">
        <f t="shared" si="105"/>
        <v>0</v>
      </c>
      <c r="AW114" s="173">
        <f t="shared" si="105"/>
        <v>0</v>
      </c>
      <c r="AX114" s="173">
        <f t="shared" si="105"/>
        <v>0</v>
      </c>
      <c r="AY114" s="173">
        <f t="shared" si="105"/>
        <v>0</v>
      </c>
      <c r="AZ114" s="173">
        <f t="shared" si="105"/>
        <v>0</v>
      </c>
      <c r="BA114" s="173">
        <f t="shared" si="105"/>
        <v>12.5</v>
      </c>
      <c r="BB114" s="173">
        <f t="shared" si="105"/>
        <v>1250</v>
      </c>
      <c r="BC114" s="173">
        <f t="shared" si="105"/>
        <v>11</v>
      </c>
      <c r="BD114" s="173">
        <f t="shared" si="105"/>
        <v>1100</v>
      </c>
      <c r="BE114" s="173">
        <f t="shared" si="105"/>
        <v>11</v>
      </c>
      <c r="BF114" s="173">
        <f t="shared" si="105"/>
        <v>1100</v>
      </c>
      <c r="BG114" s="173">
        <f t="shared" si="105"/>
        <v>14</v>
      </c>
      <c r="BH114" s="173">
        <f t="shared" si="105"/>
        <v>1400</v>
      </c>
      <c r="BI114" s="173">
        <f t="shared" si="105"/>
        <v>10</v>
      </c>
      <c r="BJ114" s="173">
        <f t="shared" si="105"/>
        <v>1000</v>
      </c>
      <c r="BK114" s="173">
        <f t="shared" si="105"/>
        <v>0</v>
      </c>
      <c r="BL114" s="173">
        <f t="shared" si="105"/>
        <v>0</v>
      </c>
      <c r="BM114" s="151"/>
      <c r="BN114" s="215" t="str">
        <f>IFERROR(__xludf.DUMMYFUNCTION("""COMPUTED_VALUE"""),"Václav Trojánek")</f>
        <v>Václav Trojánek</v>
      </c>
      <c r="BO114" s="174"/>
      <c r="BP114" s="175"/>
      <c r="BQ114" s="174"/>
      <c r="BR114" s="175"/>
      <c r="BS114" s="174"/>
      <c r="BT114" s="175"/>
      <c r="BU114" s="174"/>
      <c r="BV114" s="175"/>
      <c r="BW114" s="174"/>
      <c r="BX114" s="175"/>
      <c r="BY114" s="174"/>
      <c r="BZ114" s="175"/>
      <c r="CA114" s="174"/>
      <c r="CB114" s="175"/>
      <c r="CC114" s="174"/>
      <c r="CD114" s="175"/>
      <c r="CE114" s="174"/>
      <c r="CF114" s="175"/>
      <c r="CG114" s="174"/>
      <c r="CH114" s="175"/>
      <c r="CI114" s="174"/>
      <c r="CJ114" s="175"/>
      <c r="CK114" s="174"/>
      <c r="CL114" s="175"/>
      <c r="CM114" s="174"/>
      <c r="CN114" s="175"/>
      <c r="CO114" s="174"/>
      <c r="CP114" s="175"/>
      <c r="CQ114" s="174"/>
      <c r="CR114" s="175"/>
      <c r="CS114" s="174"/>
      <c r="CT114" s="175"/>
      <c r="CU114" s="174"/>
      <c r="CV114" s="175"/>
      <c r="CW114" s="174"/>
      <c r="CX114" s="175"/>
      <c r="CY114" s="174"/>
      <c r="CZ114" s="175"/>
      <c r="DA114" s="174"/>
      <c r="DB114" s="175"/>
      <c r="DC114" s="174"/>
      <c r="DD114" s="175"/>
      <c r="DE114" s="174"/>
      <c r="DF114" s="175"/>
      <c r="DG114" s="174"/>
      <c r="DH114" s="175"/>
      <c r="DI114" s="174"/>
      <c r="DJ114" s="175"/>
      <c r="DK114" s="174"/>
      <c r="DL114" s="175"/>
      <c r="DM114" s="174">
        <f>IFERROR(__xludf.DUMMYFUNCTION("""COMPUTED_VALUE"""),12.5)</f>
        <v>12.5</v>
      </c>
      <c r="DN114" s="175">
        <f>IFERROR(__xludf.DUMMYFUNCTION("""COMPUTED_VALUE"""),1250.0)</f>
        <v>1250</v>
      </c>
      <c r="DO114" s="174">
        <f>IFERROR(__xludf.DUMMYFUNCTION("""COMPUTED_VALUE"""),11.0)</f>
        <v>11</v>
      </c>
      <c r="DP114" s="175">
        <f>IFERROR(__xludf.DUMMYFUNCTION("""COMPUTED_VALUE"""),1100.0)</f>
        <v>1100</v>
      </c>
      <c r="DQ114" s="174">
        <f>IFERROR(__xludf.DUMMYFUNCTION("""COMPUTED_VALUE"""),11.0)</f>
        <v>11</v>
      </c>
      <c r="DR114" s="175">
        <f>IFERROR(__xludf.DUMMYFUNCTION("""COMPUTED_VALUE"""),1100.0)</f>
        <v>1100</v>
      </c>
      <c r="DS114" s="174"/>
      <c r="DT114" s="175"/>
      <c r="DU114" s="174">
        <f>IFERROR(__xludf.DUMMYFUNCTION("""COMPUTED_VALUE"""),10.0)</f>
        <v>10</v>
      </c>
      <c r="DV114" s="175">
        <f>IFERROR(__xludf.DUMMYFUNCTION("""COMPUTED_VALUE"""),1000.0)</f>
        <v>1000</v>
      </c>
      <c r="DW114" s="174"/>
      <c r="DX114" s="175"/>
      <c r="DZ114" s="159" t="str">
        <f t="shared" si="30"/>
        <v>Václav Trojánek</v>
      </c>
      <c r="EA114" s="215"/>
      <c r="EB114" s="215"/>
      <c r="EC114" s="215"/>
      <c r="ED114" s="215"/>
      <c r="EE114" s="215"/>
      <c r="EF114" s="215"/>
      <c r="EG114" s="215"/>
      <c r="EH114" s="215"/>
      <c r="EI114" s="215"/>
      <c r="EJ114" s="215"/>
      <c r="EK114" s="215"/>
      <c r="EL114" s="215"/>
      <c r="EM114" s="215"/>
      <c r="EN114" s="215"/>
      <c r="EO114" s="215"/>
      <c r="EP114" s="215"/>
      <c r="EQ114" s="215"/>
      <c r="ER114" s="215"/>
      <c r="ES114" s="215"/>
      <c r="ET114" s="215"/>
      <c r="EU114" s="215"/>
      <c r="EV114" s="215"/>
      <c r="EW114" s="215"/>
      <c r="EX114" s="215"/>
      <c r="EY114" s="215"/>
      <c r="EZ114" s="215"/>
      <c r="FA114" s="215"/>
      <c r="FB114" s="215"/>
      <c r="FC114" s="215"/>
      <c r="FD114" s="215"/>
      <c r="FE114" s="215"/>
      <c r="FF114" s="215"/>
      <c r="FG114" s="215"/>
      <c r="FH114" s="215"/>
      <c r="FI114" s="215"/>
      <c r="FJ114" s="215"/>
      <c r="FK114" s="215"/>
      <c r="FL114" s="215"/>
      <c r="FM114" s="215"/>
      <c r="FN114" s="215"/>
      <c r="FO114" s="215"/>
      <c r="FP114" s="215"/>
      <c r="FQ114" s="215"/>
      <c r="FR114" s="215"/>
      <c r="FS114" s="215"/>
      <c r="FT114" s="215"/>
      <c r="FU114" s="215"/>
      <c r="FV114" s="215"/>
      <c r="FW114" s="215"/>
      <c r="FX114" s="215"/>
      <c r="FY114" s="215"/>
      <c r="FZ114" s="215"/>
      <c r="GA114" s="215"/>
      <c r="GB114" s="215"/>
      <c r="GC114" s="215"/>
      <c r="GD114" s="215"/>
      <c r="GE114" s="241">
        <f>IFERROR(__xludf.DUMMYFUNCTION("""COMPUTED_VALUE"""),14.0)</f>
        <v>14</v>
      </c>
      <c r="GF114" s="241">
        <f>IFERROR(__xludf.DUMMYFUNCTION("""COMPUTED_VALUE"""),1400.0)</f>
        <v>1400</v>
      </c>
      <c r="GG114" s="215"/>
      <c r="GH114" s="215"/>
      <c r="GI114" s="215"/>
      <c r="GJ114" s="215"/>
      <c r="GL114" s="159" t="str">
        <f t="shared" si="31"/>
        <v>Václav Trojánek</v>
      </c>
      <c r="GM114" s="202"/>
      <c r="GN114" s="203"/>
      <c r="GO114" s="202"/>
      <c r="GP114" s="203"/>
      <c r="GQ114" s="202"/>
      <c r="GR114" s="203"/>
      <c r="GS114" s="202"/>
      <c r="GT114" s="203"/>
      <c r="GU114" s="202"/>
      <c r="GV114" s="203"/>
      <c r="GW114" s="202"/>
      <c r="GX114" s="203"/>
      <c r="GY114" s="202"/>
      <c r="GZ114" s="203"/>
      <c r="HA114" s="202"/>
      <c r="HB114" s="203"/>
      <c r="HC114" s="202"/>
      <c r="HD114" s="203"/>
      <c r="HE114" s="202"/>
      <c r="HF114" s="203"/>
      <c r="HG114" s="202"/>
      <c r="HH114" s="203"/>
      <c r="HI114" s="202"/>
      <c r="HJ114" s="203"/>
      <c r="HK114" s="202"/>
      <c r="HL114" s="203"/>
      <c r="HM114" s="202"/>
      <c r="HN114" s="203"/>
      <c r="HO114" s="202"/>
      <c r="HP114" s="203"/>
      <c r="HQ114" s="202"/>
      <c r="HR114" s="203"/>
      <c r="HS114" s="202"/>
      <c r="HT114" s="203"/>
      <c r="HU114" s="202"/>
      <c r="HV114" s="203"/>
      <c r="HW114" s="202"/>
      <c r="HX114" s="203"/>
      <c r="HY114" s="202"/>
      <c r="HZ114" s="203"/>
      <c r="IA114" s="202"/>
      <c r="IB114" s="203"/>
      <c r="IC114" s="202"/>
      <c r="ID114" s="203"/>
      <c r="IE114" s="202"/>
      <c r="IF114" s="203"/>
      <c r="IG114" s="202"/>
      <c r="IH114" s="203"/>
      <c r="II114" s="202"/>
      <c r="IJ114" s="203"/>
      <c r="IK114" s="202"/>
      <c r="IL114" s="203"/>
      <c r="IM114" s="202"/>
      <c r="IN114" s="203"/>
      <c r="IO114" s="202"/>
      <c r="IP114" s="203"/>
      <c r="IQ114" s="202"/>
      <c r="IR114" s="203"/>
      <c r="IS114" s="202"/>
      <c r="IT114" s="203"/>
      <c r="IU114" s="202"/>
      <c r="IV114" s="215"/>
    </row>
    <row r="115">
      <c r="A115" s="225">
        <f>IFERROR(__xludf.DUMMYFUNCTION("""COMPUTED_VALUE"""),100.0)</f>
        <v>100</v>
      </c>
      <c r="B115" s="159" t="str">
        <f t="shared" si="28"/>
        <v>Jiří Valenta</v>
      </c>
      <c r="C115" s="173">
        <f t="shared" ref="C115:BL115" si="106">BO115+EA115+GM115</f>
        <v>0</v>
      </c>
      <c r="D115" s="173">
        <f t="shared" si="106"/>
        <v>0</v>
      </c>
      <c r="E115" s="173">
        <f t="shared" si="106"/>
        <v>0</v>
      </c>
      <c r="F115" s="173">
        <f t="shared" si="106"/>
        <v>0</v>
      </c>
      <c r="G115" s="173">
        <f t="shared" si="106"/>
        <v>0</v>
      </c>
      <c r="H115" s="173">
        <f t="shared" si="106"/>
        <v>0</v>
      </c>
      <c r="I115" s="173">
        <f t="shared" si="106"/>
        <v>0</v>
      </c>
      <c r="J115" s="173">
        <f t="shared" si="106"/>
        <v>0</v>
      </c>
      <c r="K115" s="173">
        <f t="shared" si="106"/>
        <v>0</v>
      </c>
      <c r="L115" s="173">
        <f t="shared" si="106"/>
        <v>0</v>
      </c>
      <c r="M115" s="173">
        <f t="shared" si="106"/>
        <v>0</v>
      </c>
      <c r="N115" s="173">
        <f t="shared" si="106"/>
        <v>0</v>
      </c>
      <c r="O115" s="173">
        <f t="shared" si="106"/>
        <v>0</v>
      </c>
      <c r="P115" s="173">
        <f t="shared" si="106"/>
        <v>0</v>
      </c>
      <c r="Q115" s="173">
        <f t="shared" si="106"/>
        <v>0</v>
      </c>
      <c r="R115" s="173">
        <f t="shared" si="106"/>
        <v>0</v>
      </c>
      <c r="S115" s="173">
        <f t="shared" si="106"/>
        <v>0</v>
      </c>
      <c r="T115" s="173">
        <f t="shared" si="106"/>
        <v>0</v>
      </c>
      <c r="U115" s="173">
        <f t="shared" si="106"/>
        <v>0</v>
      </c>
      <c r="V115" s="173">
        <f t="shared" si="106"/>
        <v>0</v>
      </c>
      <c r="W115" s="173">
        <f t="shared" si="106"/>
        <v>0</v>
      </c>
      <c r="X115" s="173">
        <f t="shared" si="106"/>
        <v>0</v>
      </c>
      <c r="Y115" s="173">
        <f t="shared" si="106"/>
        <v>0</v>
      </c>
      <c r="Z115" s="173">
        <f t="shared" si="106"/>
        <v>0</v>
      </c>
      <c r="AA115" s="173">
        <f t="shared" si="106"/>
        <v>0</v>
      </c>
      <c r="AB115" s="173">
        <f t="shared" si="106"/>
        <v>0</v>
      </c>
      <c r="AC115" s="173">
        <f t="shared" si="106"/>
        <v>0</v>
      </c>
      <c r="AD115" s="173">
        <f t="shared" si="106"/>
        <v>0</v>
      </c>
      <c r="AE115" s="173">
        <f t="shared" si="106"/>
        <v>0</v>
      </c>
      <c r="AF115" s="173">
        <f t="shared" si="106"/>
        <v>0</v>
      </c>
      <c r="AG115" s="173">
        <f t="shared" si="106"/>
        <v>0</v>
      </c>
      <c r="AH115" s="173">
        <f t="shared" si="106"/>
        <v>0</v>
      </c>
      <c r="AI115" s="173">
        <f t="shared" si="106"/>
        <v>0</v>
      </c>
      <c r="AJ115" s="173">
        <f t="shared" si="106"/>
        <v>0</v>
      </c>
      <c r="AK115" s="173">
        <f t="shared" si="106"/>
        <v>0</v>
      </c>
      <c r="AL115" s="173">
        <f t="shared" si="106"/>
        <v>0</v>
      </c>
      <c r="AM115" s="173">
        <f t="shared" si="106"/>
        <v>0</v>
      </c>
      <c r="AN115" s="173">
        <f t="shared" si="106"/>
        <v>0</v>
      </c>
      <c r="AO115" s="173">
        <f t="shared" si="106"/>
        <v>0</v>
      </c>
      <c r="AP115" s="173">
        <f t="shared" si="106"/>
        <v>0</v>
      </c>
      <c r="AQ115" s="173">
        <f t="shared" si="106"/>
        <v>0</v>
      </c>
      <c r="AR115" s="173">
        <f t="shared" si="106"/>
        <v>0</v>
      </c>
      <c r="AS115" s="173">
        <f t="shared" si="106"/>
        <v>0</v>
      </c>
      <c r="AT115" s="173">
        <f t="shared" si="106"/>
        <v>0</v>
      </c>
      <c r="AU115" s="173">
        <f t="shared" si="106"/>
        <v>0</v>
      </c>
      <c r="AV115" s="173">
        <f t="shared" si="106"/>
        <v>0</v>
      </c>
      <c r="AW115" s="173">
        <f t="shared" si="106"/>
        <v>0</v>
      </c>
      <c r="AX115" s="173">
        <f t="shared" si="106"/>
        <v>0</v>
      </c>
      <c r="AY115" s="173">
        <f t="shared" si="106"/>
        <v>0</v>
      </c>
      <c r="AZ115" s="173">
        <f t="shared" si="106"/>
        <v>0</v>
      </c>
      <c r="BA115" s="173">
        <f t="shared" si="106"/>
        <v>0</v>
      </c>
      <c r="BB115" s="173">
        <f t="shared" si="106"/>
        <v>0</v>
      </c>
      <c r="BC115" s="173">
        <f t="shared" si="106"/>
        <v>0</v>
      </c>
      <c r="BD115" s="173">
        <f t="shared" si="106"/>
        <v>0</v>
      </c>
      <c r="BE115" s="173">
        <f t="shared" si="106"/>
        <v>0</v>
      </c>
      <c r="BF115" s="173">
        <f t="shared" si="106"/>
        <v>0</v>
      </c>
      <c r="BG115" s="173">
        <f t="shared" si="106"/>
        <v>0</v>
      </c>
      <c r="BH115" s="173">
        <f t="shared" si="106"/>
        <v>0</v>
      </c>
      <c r="BI115" s="173">
        <f t="shared" si="106"/>
        <v>8</v>
      </c>
      <c r="BJ115" s="173">
        <f t="shared" si="106"/>
        <v>0</v>
      </c>
      <c r="BK115" s="173">
        <f t="shared" si="106"/>
        <v>0</v>
      </c>
      <c r="BL115" s="173">
        <f t="shared" si="106"/>
        <v>0</v>
      </c>
      <c r="BM115" s="151"/>
      <c r="BN115" s="215" t="str">
        <f>IFERROR(__xludf.DUMMYFUNCTION("""COMPUTED_VALUE"""),"Jiří Valenta")</f>
        <v>Jiří Valenta</v>
      </c>
      <c r="BO115" s="174"/>
      <c r="BP115" s="175"/>
      <c r="BQ115" s="174"/>
      <c r="BR115" s="175"/>
      <c r="BS115" s="174"/>
      <c r="BT115" s="175"/>
      <c r="BU115" s="174"/>
      <c r="BV115" s="175"/>
      <c r="BW115" s="174"/>
      <c r="BX115" s="175"/>
      <c r="BY115" s="174"/>
      <c r="BZ115" s="175"/>
      <c r="CA115" s="174"/>
      <c r="CB115" s="175"/>
      <c r="CC115" s="174"/>
      <c r="CD115" s="175"/>
      <c r="CE115" s="174"/>
      <c r="CF115" s="175"/>
      <c r="CG115" s="174"/>
      <c r="CH115" s="175"/>
      <c r="CI115" s="174"/>
      <c r="CJ115" s="175"/>
      <c r="CK115" s="174"/>
      <c r="CL115" s="175"/>
      <c r="CM115" s="174"/>
      <c r="CN115" s="175"/>
      <c r="CO115" s="174"/>
      <c r="CP115" s="175"/>
      <c r="CQ115" s="174"/>
      <c r="CR115" s="175"/>
      <c r="CS115" s="174"/>
      <c r="CT115" s="175"/>
      <c r="CU115" s="174"/>
      <c r="CV115" s="175"/>
      <c r="CW115" s="174"/>
      <c r="CX115" s="175"/>
      <c r="CY115" s="174"/>
      <c r="CZ115" s="175"/>
      <c r="DA115" s="174"/>
      <c r="DB115" s="175"/>
      <c r="DC115" s="174"/>
      <c r="DD115" s="175"/>
      <c r="DE115" s="174"/>
      <c r="DF115" s="175"/>
      <c r="DG115" s="174"/>
      <c r="DH115" s="175"/>
      <c r="DI115" s="174"/>
      <c r="DJ115" s="175"/>
      <c r="DK115" s="174"/>
      <c r="DL115" s="175"/>
      <c r="DM115" s="174"/>
      <c r="DN115" s="175"/>
      <c r="DO115" s="174"/>
      <c r="DP115" s="175"/>
      <c r="DQ115" s="174"/>
      <c r="DR115" s="175"/>
      <c r="DS115" s="174"/>
      <c r="DT115" s="175"/>
      <c r="DU115" s="174"/>
      <c r="DV115" s="175"/>
      <c r="DW115" s="174"/>
      <c r="DX115" s="175"/>
      <c r="DZ115" s="159" t="str">
        <f t="shared" si="30"/>
        <v>Jiří Valenta</v>
      </c>
      <c r="EA115" s="215"/>
      <c r="EB115" s="215"/>
      <c r="EC115" s="215"/>
      <c r="ED115" s="215"/>
      <c r="EE115" s="215"/>
      <c r="EF115" s="215"/>
      <c r="EG115" s="215"/>
      <c r="EH115" s="215"/>
      <c r="EI115" s="215"/>
      <c r="EJ115" s="215"/>
      <c r="EK115" s="215"/>
      <c r="EL115" s="215"/>
      <c r="EM115" s="215"/>
      <c r="EN115" s="215"/>
      <c r="EO115" s="215"/>
      <c r="EP115" s="215"/>
      <c r="EQ115" s="215"/>
      <c r="ER115" s="215"/>
      <c r="ES115" s="215"/>
      <c r="ET115" s="215"/>
      <c r="EU115" s="215"/>
      <c r="EV115" s="215"/>
      <c r="EW115" s="215"/>
      <c r="EX115" s="215"/>
      <c r="EY115" s="215"/>
      <c r="EZ115" s="215"/>
      <c r="FA115" s="215"/>
      <c r="FB115" s="215"/>
      <c r="FC115" s="215"/>
      <c r="FD115" s="215"/>
      <c r="FE115" s="215"/>
      <c r="FF115" s="215"/>
      <c r="FG115" s="215"/>
      <c r="FH115" s="215"/>
      <c r="FI115" s="215"/>
      <c r="FJ115" s="215"/>
      <c r="FK115" s="215"/>
      <c r="FL115" s="215"/>
      <c r="FM115" s="215"/>
      <c r="FN115" s="215"/>
      <c r="FO115" s="215"/>
      <c r="FP115" s="215"/>
      <c r="FQ115" s="215"/>
      <c r="FR115" s="215"/>
      <c r="FS115" s="215"/>
      <c r="FT115" s="215"/>
      <c r="FU115" s="215"/>
      <c r="FV115" s="215"/>
      <c r="FW115" s="215"/>
      <c r="FX115" s="215"/>
      <c r="FY115" s="215"/>
      <c r="FZ115" s="215"/>
      <c r="GA115" s="215"/>
      <c r="GB115" s="215"/>
      <c r="GC115" s="215"/>
      <c r="GD115" s="215"/>
      <c r="GE115" s="215"/>
      <c r="GF115" s="215"/>
      <c r="GG115" s="215"/>
      <c r="GH115" s="215"/>
      <c r="GI115" s="215"/>
      <c r="GJ115" s="215"/>
      <c r="GL115" s="159" t="str">
        <f t="shared" si="31"/>
        <v>Jiří Valenta</v>
      </c>
      <c r="GM115" s="202"/>
      <c r="GN115" s="203"/>
      <c r="GO115" s="202"/>
      <c r="GP115" s="203"/>
      <c r="GQ115" s="202"/>
      <c r="GR115" s="203"/>
      <c r="GS115" s="202"/>
      <c r="GT115" s="203"/>
      <c r="GU115" s="202"/>
      <c r="GV115" s="203"/>
      <c r="GW115" s="202"/>
      <c r="GX115" s="203"/>
      <c r="GY115" s="202"/>
      <c r="GZ115" s="203"/>
      <c r="HA115" s="202"/>
      <c r="HB115" s="203"/>
      <c r="HC115" s="202"/>
      <c r="HD115" s="203"/>
      <c r="HE115" s="202"/>
      <c r="HF115" s="203"/>
      <c r="HG115" s="202"/>
      <c r="HH115" s="203"/>
      <c r="HI115" s="202"/>
      <c r="HJ115" s="203"/>
      <c r="HK115" s="202"/>
      <c r="HL115" s="203"/>
      <c r="HM115" s="202"/>
      <c r="HN115" s="203"/>
      <c r="HO115" s="202"/>
      <c r="HP115" s="203"/>
      <c r="HQ115" s="202"/>
      <c r="HR115" s="203"/>
      <c r="HS115" s="202"/>
      <c r="HT115" s="203"/>
      <c r="HU115" s="202"/>
      <c r="HV115" s="203"/>
      <c r="HW115" s="202"/>
      <c r="HX115" s="203"/>
      <c r="HY115" s="202"/>
      <c r="HZ115" s="203"/>
      <c r="IA115" s="202"/>
      <c r="IB115" s="203"/>
      <c r="IC115" s="202"/>
      <c r="ID115" s="203"/>
      <c r="IE115" s="202"/>
      <c r="IF115" s="203"/>
      <c r="IG115" s="202"/>
      <c r="IH115" s="203"/>
      <c r="II115" s="202"/>
      <c r="IJ115" s="203"/>
      <c r="IK115" s="202"/>
      <c r="IL115" s="203"/>
      <c r="IM115" s="202"/>
      <c r="IN115" s="203"/>
      <c r="IO115" s="202"/>
      <c r="IP115" s="203"/>
      <c r="IQ115" s="202"/>
      <c r="IR115" s="203"/>
      <c r="IS115" s="202">
        <f>IFERROR(__xludf.DUMMYFUNCTION("""COMPUTED_VALUE"""),8.0)</f>
        <v>8</v>
      </c>
      <c r="IT115" s="203"/>
      <c r="IU115" s="202"/>
      <c r="IV115" s="215"/>
    </row>
    <row r="116">
      <c r="A116" s="215"/>
      <c r="B116" s="159" t="str">
        <f t="shared" si="28"/>
        <v/>
      </c>
      <c r="C116" s="173">
        <f t="shared" ref="C116:BL116" si="107">BO116+EA116+GM116</f>
        <v>0</v>
      </c>
      <c r="D116" s="173">
        <f t="shared" si="107"/>
        <v>0</v>
      </c>
      <c r="E116" s="173">
        <f t="shared" si="107"/>
        <v>0</v>
      </c>
      <c r="F116" s="173">
        <f t="shared" si="107"/>
        <v>0</v>
      </c>
      <c r="G116" s="173">
        <f t="shared" si="107"/>
        <v>0</v>
      </c>
      <c r="H116" s="173">
        <f t="shared" si="107"/>
        <v>0</v>
      </c>
      <c r="I116" s="173">
        <f t="shared" si="107"/>
        <v>0</v>
      </c>
      <c r="J116" s="173">
        <f t="shared" si="107"/>
        <v>0</v>
      </c>
      <c r="K116" s="173">
        <f t="shared" si="107"/>
        <v>0</v>
      </c>
      <c r="L116" s="173">
        <f t="shared" si="107"/>
        <v>0</v>
      </c>
      <c r="M116" s="173">
        <f t="shared" si="107"/>
        <v>0</v>
      </c>
      <c r="N116" s="173">
        <f t="shared" si="107"/>
        <v>0</v>
      </c>
      <c r="O116" s="173">
        <f t="shared" si="107"/>
        <v>0</v>
      </c>
      <c r="P116" s="173">
        <f t="shared" si="107"/>
        <v>0</v>
      </c>
      <c r="Q116" s="173">
        <f t="shared" si="107"/>
        <v>0</v>
      </c>
      <c r="R116" s="173">
        <f t="shared" si="107"/>
        <v>0</v>
      </c>
      <c r="S116" s="173">
        <f t="shared" si="107"/>
        <v>0</v>
      </c>
      <c r="T116" s="173">
        <f t="shared" si="107"/>
        <v>0</v>
      </c>
      <c r="U116" s="173">
        <f t="shared" si="107"/>
        <v>0</v>
      </c>
      <c r="V116" s="173">
        <f t="shared" si="107"/>
        <v>0</v>
      </c>
      <c r="W116" s="173">
        <f t="shared" si="107"/>
        <v>0</v>
      </c>
      <c r="X116" s="173">
        <f t="shared" si="107"/>
        <v>0</v>
      </c>
      <c r="Y116" s="173">
        <f t="shared" si="107"/>
        <v>0</v>
      </c>
      <c r="Z116" s="173">
        <f t="shared" si="107"/>
        <v>0</v>
      </c>
      <c r="AA116" s="173">
        <f t="shared" si="107"/>
        <v>0</v>
      </c>
      <c r="AB116" s="173">
        <f t="shared" si="107"/>
        <v>0</v>
      </c>
      <c r="AC116" s="173">
        <f t="shared" si="107"/>
        <v>0</v>
      </c>
      <c r="AD116" s="173">
        <f t="shared" si="107"/>
        <v>0</v>
      </c>
      <c r="AE116" s="173">
        <f t="shared" si="107"/>
        <v>0</v>
      </c>
      <c r="AF116" s="173">
        <f t="shared" si="107"/>
        <v>0</v>
      </c>
      <c r="AG116" s="173">
        <f t="shared" si="107"/>
        <v>0</v>
      </c>
      <c r="AH116" s="173">
        <f t="shared" si="107"/>
        <v>0</v>
      </c>
      <c r="AI116" s="173">
        <f t="shared" si="107"/>
        <v>0</v>
      </c>
      <c r="AJ116" s="173">
        <f t="shared" si="107"/>
        <v>0</v>
      </c>
      <c r="AK116" s="173">
        <f t="shared" si="107"/>
        <v>0</v>
      </c>
      <c r="AL116" s="173">
        <f t="shared" si="107"/>
        <v>0</v>
      </c>
      <c r="AM116" s="173">
        <f t="shared" si="107"/>
        <v>0</v>
      </c>
      <c r="AN116" s="173">
        <f t="shared" si="107"/>
        <v>0</v>
      </c>
      <c r="AO116" s="173">
        <f t="shared" si="107"/>
        <v>0</v>
      </c>
      <c r="AP116" s="173">
        <f t="shared" si="107"/>
        <v>0</v>
      </c>
      <c r="AQ116" s="173">
        <f t="shared" si="107"/>
        <v>0</v>
      </c>
      <c r="AR116" s="173">
        <f t="shared" si="107"/>
        <v>0</v>
      </c>
      <c r="AS116" s="173">
        <f t="shared" si="107"/>
        <v>0</v>
      </c>
      <c r="AT116" s="173">
        <f t="shared" si="107"/>
        <v>0</v>
      </c>
      <c r="AU116" s="173">
        <f t="shared" si="107"/>
        <v>0</v>
      </c>
      <c r="AV116" s="173">
        <f t="shared" si="107"/>
        <v>0</v>
      </c>
      <c r="AW116" s="173">
        <f t="shared" si="107"/>
        <v>0</v>
      </c>
      <c r="AX116" s="173">
        <f t="shared" si="107"/>
        <v>0</v>
      </c>
      <c r="AY116" s="173">
        <f t="shared" si="107"/>
        <v>0</v>
      </c>
      <c r="AZ116" s="173">
        <f t="shared" si="107"/>
        <v>0</v>
      </c>
      <c r="BA116" s="173">
        <f t="shared" si="107"/>
        <v>0</v>
      </c>
      <c r="BB116" s="173">
        <f t="shared" si="107"/>
        <v>0</v>
      </c>
      <c r="BC116" s="173">
        <f t="shared" si="107"/>
        <v>0</v>
      </c>
      <c r="BD116" s="173">
        <f t="shared" si="107"/>
        <v>0</v>
      </c>
      <c r="BE116" s="173">
        <f t="shared" si="107"/>
        <v>0</v>
      </c>
      <c r="BF116" s="173">
        <f t="shared" si="107"/>
        <v>0</v>
      </c>
      <c r="BG116" s="173">
        <f t="shared" si="107"/>
        <v>0</v>
      </c>
      <c r="BH116" s="173">
        <f t="shared" si="107"/>
        <v>0</v>
      </c>
      <c r="BI116" s="173">
        <f t="shared" si="107"/>
        <v>0</v>
      </c>
      <c r="BJ116" s="173">
        <f t="shared" si="107"/>
        <v>0</v>
      </c>
      <c r="BK116" s="173">
        <f t="shared" si="107"/>
        <v>0</v>
      </c>
      <c r="BL116" s="173">
        <f t="shared" si="107"/>
        <v>0</v>
      </c>
      <c r="BM116" s="151"/>
      <c r="BN116" s="215"/>
      <c r="BO116" s="174"/>
      <c r="BP116" s="175"/>
      <c r="BQ116" s="174"/>
      <c r="BR116" s="175"/>
      <c r="BS116" s="174"/>
      <c r="BT116" s="175"/>
      <c r="BU116" s="174"/>
      <c r="BV116" s="175"/>
      <c r="BW116" s="174"/>
      <c r="BX116" s="175"/>
      <c r="BY116" s="174"/>
      <c r="BZ116" s="175"/>
      <c r="CA116" s="174"/>
      <c r="CB116" s="175"/>
      <c r="CC116" s="174"/>
      <c r="CD116" s="175"/>
      <c r="CE116" s="174"/>
      <c r="CF116" s="175"/>
      <c r="CG116" s="174"/>
      <c r="CH116" s="175"/>
      <c r="CI116" s="174"/>
      <c r="CJ116" s="175"/>
      <c r="CK116" s="174"/>
      <c r="CL116" s="175"/>
      <c r="CM116" s="174"/>
      <c r="CN116" s="175"/>
      <c r="CO116" s="174"/>
      <c r="CP116" s="175"/>
      <c r="CQ116" s="174"/>
      <c r="CR116" s="175"/>
      <c r="CS116" s="174"/>
      <c r="CT116" s="175"/>
      <c r="CU116" s="174"/>
      <c r="CV116" s="175"/>
      <c r="CW116" s="174"/>
      <c r="CX116" s="175"/>
      <c r="CY116" s="174"/>
      <c r="CZ116" s="175"/>
      <c r="DA116" s="174"/>
      <c r="DB116" s="175"/>
      <c r="DC116" s="174"/>
      <c r="DD116" s="175"/>
      <c r="DE116" s="174"/>
      <c r="DF116" s="175"/>
      <c r="DG116" s="174"/>
      <c r="DH116" s="175"/>
      <c r="DI116" s="174"/>
      <c r="DJ116" s="175"/>
      <c r="DK116" s="174"/>
      <c r="DL116" s="175"/>
      <c r="DM116" s="174"/>
      <c r="DN116" s="175"/>
      <c r="DO116" s="174"/>
      <c r="DP116" s="175"/>
      <c r="DQ116" s="174"/>
      <c r="DR116" s="175"/>
      <c r="DS116" s="174"/>
      <c r="DT116" s="175"/>
      <c r="DU116" s="174"/>
      <c r="DV116" s="175"/>
      <c r="DW116" s="174"/>
      <c r="DX116" s="175"/>
      <c r="DZ116" s="159" t="str">
        <f t="shared" si="30"/>
        <v/>
      </c>
      <c r="EA116" s="215"/>
      <c r="EB116" s="215"/>
      <c r="EC116" s="215"/>
      <c r="ED116" s="215"/>
      <c r="EE116" s="215"/>
      <c r="EF116" s="215"/>
      <c r="EG116" s="215"/>
      <c r="EH116" s="215"/>
      <c r="EI116" s="215"/>
      <c r="EJ116" s="215"/>
      <c r="EK116" s="215"/>
      <c r="EL116" s="215"/>
      <c r="EM116" s="215"/>
      <c r="EN116" s="215"/>
      <c r="EO116" s="215"/>
      <c r="EP116" s="215"/>
      <c r="EQ116" s="215"/>
      <c r="ER116" s="215"/>
      <c r="ES116" s="215"/>
      <c r="ET116" s="215"/>
      <c r="EU116" s="215"/>
      <c r="EV116" s="215"/>
      <c r="EW116" s="215"/>
      <c r="EX116" s="215"/>
      <c r="EY116" s="215"/>
      <c r="EZ116" s="215"/>
      <c r="FA116" s="215"/>
      <c r="FB116" s="215"/>
      <c r="FC116" s="215"/>
      <c r="FD116" s="215"/>
      <c r="FE116" s="215"/>
      <c r="FF116" s="215"/>
      <c r="FG116" s="215"/>
      <c r="FH116" s="215"/>
      <c r="FI116" s="215"/>
      <c r="FJ116" s="215"/>
      <c r="FK116" s="215"/>
      <c r="FL116" s="215"/>
      <c r="FM116" s="215"/>
      <c r="FN116" s="215"/>
      <c r="FO116" s="215"/>
      <c r="FP116" s="215"/>
      <c r="FQ116" s="215"/>
      <c r="FR116" s="215"/>
      <c r="FS116" s="215"/>
      <c r="FT116" s="215"/>
      <c r="FU116" s="215"/>
      <c r="FV116" s="215"/>
      <c r="FW116" s="215"/>
      <c r="FX116" s="215"/>
      <c r="FY116" s="215"/>
      <c r="FZ116" s="215"/>
      <c r="GA116" s="215"/>
      <c r="GB116" s="215"/>
      <c r="GC116" s="215"/>
      <c r="GD116" s="215"/>
      <c r="GE116" s="215"/>
      <c r="GF116" s="215"/>
      <c r="GG116" s="215"/>
      <c r="GH116" s="215"/>
      <c r="GI116" s="215"/>
      <c r="GJ116" s="215"/>
      <c r="GL116" s="159" t="str">
        <f t="shared" si="31"/>
        <v/>
      </c>
      <c r="GM116" s="202"/>
      <c r="GN116" s="203"/>
      <c r="GO116" s="202"/>
      <c r="GP116" s="203"/>
      <c r="GQ116" s="202"/>
      <c r="GR116" s="203"/>
      <c r="GS116" s="202"/>
      <c r="GT116" s="203"/>
      <c r="GU116" s="202"/>
      <c r="GV116" s="203"/>
      <c r="GW116" s="202"/>
      <c r="GX116" s="203"/>
      <c r="GY116" s="202"/>
      <c r="GZ116" s="203"/>
      <c r="HA116" s="202"/>
      <c r="HB116" s="203"/>
      <c r="HC116" s="202"/>
      <c r="HD116" s="203"/>
      <c r="HE116" s="202"/>
      <c r="HF116" s="203"/>
      <c r="HG116" s="202"/>
      <c r="HH116" s="203"/>
      <c r="HI116" s="202"/>
      <c r="HJ116" s="203"/>
      <c r="HK116" s="202"/>
      <c r="HL116" s="203"/>
      <c r="HM116" s="202"/>
      <c r="HN116" s="203"/>
      <c r="HO116" s="202"/>
      <c r="HP116" s="203"/>
      <c r="HQ116" s="202"/>
      <c r="HR116" s="203"/>
      <c r="HS116" s="202"/>
      <c r="HT116" s="203"/>
      <c r="HU116" s="202"/>
      <c r="HV116" s="203"/>
      <c r="HW116" s="202"/>
      <c r="HX116" s="203"/>
      <c r="HY116" s="202"/>
      <c r="HZ116" s="203"/>
      <c r="IA116" s="202"/>
      <c r="IB116" s="203"/>
      <c r="IC116" s="202"/>
      <c r="ID116" s="203"/>
      <c r="IE116" s="202"/>
      <c r="IF116" s="203"/>
      <c r="IG116" s="202"/>
      <c r="IH116" s="203"/>
      <c r="II116" s="202"/>
      <c r="IJ116" s="203"/>
      <c r="IK116" s="202"/>
      <c r="IL116" s="203"/>
      <c r="IM116" s="202"/>
      <c r="IN116" s="203"/>
      <c r="IO116" s="202"/>
      <c r="IP116" s="203"/>
      <c r="IQ116" s="202"/>
      <c r="IR116" s="203"/>
      <c r="IS116" s="202"/>
      <c r="IT116" s="203"/>
      <c r="IU116" s="202"/>
      <c r="IV116" s="215"/>
    </row>
    <row r="117">
      <c r="A117" s="215"/>
      <c r="B117" s="159" t="str">
        <f t="shared" si="28"/>
        <v/>
      </c>
      <c r="C117" s="173">
        <f t="shared" ref="C117:BL117" si="108">BO117+EA117+GM117</f>
        <v>0</v>
      </c>
      <c r="D117" s="173">
        <f t="shared" si="108"/>
        <v>0</v>
      </c>
      <c r="E117" s="173">
        <f t="shared" si="108"/>
        <v>0</v>
      </c>
      <c r="F117" s="173">
        <f t="shared" si="108"/>
        <v>0</v>
      </c>
      <c r="G117" s="173">
        <f t="shared" si="108"/>
        <v>0</v>
      </c>
      <c r="H117" s="173">
        <f t="shared" si="108"/>
        <v>0</v>
      </c>
      <c r="I117" s="173">
        <f t="shared" si="108"/>
        <v>0</v>
      </c>
      <c r="J117" s="173">
        <f t="shared" si="108"/>
        <v>0</v>
      </c>
      <c r="K117" s="173">
        <f t="shared" si="108"/>
        <v>0</v>
      </c>
      <c r="L117" s="173">
        <f t="shared" si="108"/>
        <v>0</v>
      </c>
      <c r="M117" s="173">
        <f t="shared" si="108"/>
        <v>0</v>
      </c>
      <c r="N117" s="173">
        <f t="shared" si="108"/>
        <v>0</v>
      </c>
      <c r="O117" s="173">
        <f t="shared" si="108"/>
        <v>0</v>
      </c>
      <c r="P117" s="173">
        <f t="shared" si="108"/>
        <v>0</v>
      </c>
      <c r="Q117" s="173">
        <f t="shared" si="108"/>
        <v>0</v>
      </c>
      <c r="R117" s="173">
        <f t="shared" si="108"/>
        <v>0</v>
      </c>
      <c r="S117" s="173">
        <f t="shared" si="108"/>
        <v>0</v>
      </c>
      <c r="T117" s="173">
        <f t="shared" si="108"/>
        <v>0</v>
      </c>
      <c r="U117" s="173">
        <f t="shared" si="108"/>
        <v>0</v>
      </c>
      <c r="V117" s="173">
        <f t="shared" si="108"/>
        <v>0</v>
      </c>
      <c r="W117" s="173">
        <f t="shared" si="108"/>
        <v>0</v>
      </c>
      <c r="X117" s="173">
        <f t="shared" si="108"/>
        <v>0</v>
      </c>
      <c r="Y117" s="173">
        <f t="shared" si="108"/>
        <v>0</v>
      </c>
      <c r="Z117" s="173">
        <f t="shared" si="108"/>
        <v>0</v>
      </c>
      <c r="AA117" s="173">
        <f t="shared" si="108"/>
        <v>0</v>
      </c>
      <c r="AB117" s="173">
        <f t="shared" si="108"/>
        <v>0</v>
      </c>
      <c r="AC117" s="173">
        <f t="shared" si="108"/>
        <v>0</v>
      </c>
      <c r="AD117" s="173">
        <f t="shared" si="108"/>
        <v>0</v>
      </c>
      <c r="AE117" s="173">
        <f t="shared" si="108"/>
        <v>0</v>
      </c>
      <c r="AF117" s="173">
        <f t="shared" si="108"/>
        <v>0</v>
      </c>
      <c r="AG117" s="173">
        <f t="shared" si="108"/>
        <v>0</v>
      </c>
      <c r="AH117" s="173">
        <f t="shared" si="108"/>
        <v>0</v>
      </c>
      <c r="AI117" s="173">
        <f t="shared" si="108"/>
        <v>0</v>
      </c>
      <c r="AJ117" s="173">
        <f t="shared" si="108"/>
        <v>0</v>
      </c>
      <c r="AK117" s="173">
        <f t="shared" si="108"/>
        <v>0</v>
      </c>
      <c r="AL117" s="173">
        <f t="shared" si="108"/>
        <v>0</v>
      </c>
      <c r="AM117" s="173">
        <f t="shared" si="108"/>
        <v>0</v>
      </c>
      <c r="AN117" s="173">
        <f t="shared" si="108"/>
        <v>0</v>
      </c>
      <c r="AO117" s="173">
        <f t="shared" si="108"/>
        <v>0</v>
      </c>
      <c r="AP117" s="173">
        <f t="shared" si="108"/>
        <v>0</v>
      </c>
      <c r="AQ117" s="173">
        <f t="shared" si="108"/>
        <v>0</v>
      </c>
      <c r="AR117" s="173">
        <f t="shared" si="108"/>
        <v>0</v>
      </c>
      <c r="AS117" s="173">
        <f t="shared" si="108"/>
        <v>0</v>
      </c>
      <c r="AT117" s="173">
        <f t="shared" si="108"/>
        <v>0</v>
      </c>
      <c r="AU117" s="173">
        <f t="shared" si="108"/>
        <v>0</v>
      </c>
      <c r="AV117" s="173">
        <f t="shared" si="108"/>
        <v>0</v>
      </c>
      <c r="AW117" s="173">
        <f t="shared" si="108"/>
        <v>0</v>
      </c>
      <c r="AX117" s="173">
        <f t="shared" si="108"/>
        <v>0</v>
      </c>
      <c r="AY117" s="173">
        <f t="shared" si="108"/>
        <v>0</v>
      </c>
      <c r="AZ117" s="173">
        <f t="shared" si="108"/>
        <v>0</v>
      </c>
      <c r="BA117" s="173">
        <f t="shared" si="108"/>
        <v>0</v>
      </c>
      <c r="BB117" s="173">
        <f t="shared" si="108"/>
        <v>0</v>
      </c>
      <c r="BC117" s="173">
        <f t="shared" si="108"/>
        <v>0</v>
      </c>
      <c r="BD117" s="173">
        <f t="shared" si="108"/>
        <v>0</v>
      </c>
      <c r="BE117" s="173">
        <f t="shared" si="108"/>
        <v>0</v>
      </c>
      <c r="BF117" s="173">
        <f t="shared" si="108"/>
        <v>0</v>
      </c>
      <c r="BG117" s="173">
        <f t="shared" si="108"/>
        <v>0</v>
      </c>
      <c r="BH117" s="173">
        <f t="shared" si="108"/>
        <v>0</v>
      </c>
      <c r="BI117" s="173">
        <f t="shared" si="108"/>
        <v>0</v>
      </c>
      <c r="BJ117" s="173">
        <f t="shared" si="108"/>
        <v>0</v>
      </c>
      <c r="BK117" s="173">
        <f t="shared" si="108"/>
        <v>0</v>
      </c>
      <c r="BL117" s="173">
        <f t="shared" si="108"/>
        <v>0</v>
      </c>
      <c r="BM117" s="151"/>
      <c r="BN117" s="215"/>
      <c r="BO117" s="174"/>
      <c r="BP117" s="175"/>
      <c r="BQ117" s="174"/>
      <c r="BR117" s="175"/>
      <c r="BS117" s="174"/>
      <c r="BT117" s="175"/>
      <c r="BU117" s="174"/>
      <c r="BV117" s="175"/>
      <c r="BW117" s="174"/>
      <c r="BX117" s="175"/>
      <c r="BY117" s="174"/>
      <c r="BZ117" s="175"/>
      <c r="CA117" s="174"/>
      <c r="CB117" s="175"/>
      <c r="CC117" s="174"/>
      <c r="CD117" s="175"/>
      <c r="CE117" s="174"/>
      <c r="CF117" s="175"/>
      <c r="CG117" s="174"/>
      <c r="CH117" s="175"/>
      <c r="CI117" s="174"/>
      <c r="CJ117" s="175"/>
      <c r="CK117" s="174"/>
      <c r="CL117" s="175"/>
      <c r="CM117" s="174"/>
      <c r="CN117" s="175"/>
      <c r="CO117" s="174"/>
      <c r="CP117" s="175"/>
      <c r="CQ117" s="174"/>
      <c r="CR117" s="175"/>
      <c r="CS117" s="174"/>
      <c r="CT117" s="175"/>
      <c r="CU117" s="174"/>
      <c r="CV117" s="175"/>
      <c r="CW117" s="174"/>
      <c r="CX117" s="175"/>
      <c r="CY117" s="174"/>
      <c r="CZ117" s="175"/>
      <c r="DA117" s="174"/>
      <c r="DB117" s="175"/>
      <c r="DC117" s="174"/>
      <c r="DD117" s="175"/>
      <c r="DE117" s="174"/>
      <c r="DF117" s="175"/>
      <c r="DG117" s="174"/>
      <c r="DH117" s="175"/>
      <c r="DI117" s="174"/>
      <c r="DJ117" s="175"/>
      <c r="DK117" s="174"/>
      <c r="DL117" s="175"/>
      <c r="DM117" s="174"/>
      <c r="DN117" s="175"/>
      <c r="DO117" s="174"/>
      <c r="DP117" s="175"/>
      <c r="DQ117" s="174"/>
      <c r="DR117" s="175"/>
      <c r="DS117" s="174"/>
      <c r="DT117" s="175"/>
      <c r="DU117" s="174"/>
      <c r="DV117" s="175"/>
      <c r="DW117" s="174"/>
      <c r="DX117" s="175"/>
      <c r="DZ117" s="159" t="str">
        <f t="shared" si="30"/>
        <v/>
      </c>
      <c r="EA117" s="215"/>
      <c r="EB117" s="215"/>
      <c r="EC117" s="215"/>
      <c r="ED117" s="215"/>
      <c r="EE117" s="215"/>
      <c r="EF117" s="215"/>
      <c r="EG117" s="215"/>
      <c r="EH117" s="215"/>
      <c r="EI117" s="215"/>
      <c r="EJ117" s="215"/>
      <c r="EK117" s="215"/>
      <c r="EL117" s="215"/>
      <c r="EM117" s="215"/>
      <c r="EN117" s="215"/>
      <c r="EO117" s="215"/>
      <c r="EP117" s="215"/>
      <c r="EQ117" s="215"/>
      <c r="ER117" s="215"/>
      <c r="ES117" s="215"/>
      <c r="ET117" s="215"/>
      <c r="EU117" s="215"/>
      <c r="EV117" s="215"/>
      <c r="EW117" s="215"/>
      <c r="EX117" s="215"/>
      <c r="EY117" s="215"/>
      <c r="EZ117" s="215"/>
      <c r="FA117" s="215"/>
      <c r="FB117" s="215"/>
      <c r="FC117" s="215"/>
      <c r="FD117" s="215"/>
      <c r="FE117" s="215"/>
      <c r="FF117" s="215"/>
      <c r="FG117" s="215"/>
      <c r="FH117" s="215"/>
      <c r="FI117" s="215"/>
      <c r="FJ117" s="215"/>
      <c r="FK117" s="215"/>
      <c r="FL117" s="215"/>
      <c r="FM117" s="215"/>
      <c r="FN117" s="215"/>
      <c r="FO117" s="215"/>
      <c r="FP117" s="215"/>
      <c r="FQ117" s="215"/>
      <c r="FR117" s="215"/>
      <c r="FS117" s="215"/>
      <c r="FT117" s="215"/>
      <c r="FU117" s="215"/>
      <c r="FV117" s="215"/>
      <c r="FW117" s="215"/>
      <c r="FX117" s="215"/>
      <c r="FY117" s="215"/>
      <c r="FZ117" s="215"/>
      <c r="GA117" s="215"/>
      <c r="GB117" s="215"/>
      <c r="GC117" s="215"/>
      <c r="GD117" s="215"/>
      <c r="GE117" s="215"/>
      <c r="GF117" s="215"/>
      <c r="GG117" s="215"/>
      <c r="GH117" s="215"/>
      <c r="GI117" s="215"/>
      <c r="GJ117" s="215"/>
      <c r="GL117" s="159" t="str">
        <f t="shared" si="31"/>
        <v/>
      </c>
      <c r="GM117" s="202"/>
      <c r="GN117" s="203"/>
      <c r="GO117" s="202"/>
      <c r="GP117" s="203"/>
      <c r="GQ117" s="202"/>
      <c r="GR117" s="203"/>
      <c r="GS117" s="202"/>
      <c r="GT117" s="203"/>
      <c r="GU117" s="202"/>
      <c r="GV117" s="203"/>
      <c r="GW117" s="202"/>
      <c r="GX117" s="203"/>
      <c r="GY117" s="202"/>
      <c r="GZ117" s="203"/>
      <c r="HA117" s="202"/>
      <c r="HB117" s="203"/>
      <c r="HC117" s="202"/>
      <c r="HD117" s="203"/>
      <c r="HE117" s="202"/>
      <c r="HF117" s="203"/>
      <c r="HG117" s="202"/>
      <c r="HH117" s="203"/>
      <c r="HI117" s="202"/>
      <c r="HJ117" s="203"/>
      <c r="HK117" s="202"/>
      <c r="HL117" s="203"/>
      <c r="HM117" s="202"/>
      <c r="HN117" s="203"/>
      <c r="HO117" s="202"/>
      <c r="HP117" s="203"/>
      <c r="HQ117" s="202"/>
      <c r="HR117" s="203"/>
      <c r="HS117" s="202"/>
      <c r="HT117" s="203"/>
      <c r="HU117" s="202"/>
      <c r="HV117" s="203"/>
      <c r="HW117" s="202"/>
      <c r="HX117" s="203"/>
      <c r="HY117" s="202"/>
      <c r="HZ117" s="203"/>
      <c r="IA117" s="202"/>
      <c r="IB117" s="203"/>
      <c r="IC117" s="202"/>
      <c r="ID117" s="203"/>
      <c r="IE117" s="202"/>
      <c r="IF117" s="203"/>
      <c r="IG117" s="202"/>
      <c r="IH117" s="203"/>
      <c r="II117" s="202"/>
      <c r="IJ117" s="203"/>
      <c r="IK117" s="202"/>
      <c r="IL117" s="203"/>
      <c r="IM117" s="202"/>
      <c r="IN117" s="203"/>
      <c r="IO117" s="202"/>
      <c r="IP117" s="203"/>
      <c r="IQ117" s="202"/>
      <c r="IR117" s="203"/>
      <c r="IS117" s="202"/>
      <c r="IT117" s="203"/>
      <c r="IU117" s="202"/>
      <c r="IV117" s="215"/>
    </row>
    <row r="118">
      <c r="A118" s="215"/>
      <c r="B118" s="159" t="str">
        <f t="shared" si="28"/>
        <v/>
      </c>
      <c r="C118" s="173">
        <f t="shared" ref="C118:BL118" si="109">BO118+EA118+GM118</f>
        <v>0</v>
      </c>
      <c r="D118" s="173">
        <f t="shared" si="109"/>
        <v>0</v>
      </c>
      <c r="E118" s="173">
        <f t="shared" si="109"/>
        <v>0</v>
      </c>
      <c r="F118" s="173">
        <f t="shared" si="109"/>
        <v>0</v>
      </c>
      <c r="G118" s="173">
        <f t="shared" si="109"/>
        <v>0</v>
      </c>
      <c r="H118" s="173">
        <f t="shared" si="109"/>
        <v>0</v>
      </c>
      <c r="I118" s="173">
        <f t="shared" si="109"/>
        <v>0</v>
      </c>
      <c r="J118" s="173">
        <f t="shared" si="109"/>
        <v>0</v>
      </c>
      <c r="K118" s="173">
        <f t="shared" si="109"/>
        <v>0</v>
      </c>
      <c r="L118" s="173">
        <f t="shared" si="109"/>
        <v>0</v>
      </c>
      <c r="M118" s="173">
        <f t="shared" si="109"/>
        <v>0</v>
      </c>
      <c r="N118" s="173">
        <f t="shared" si="109"/>
        <v>0</v>
      </c>
      <c r="O118" s="173">
        <f t="shared" si="109"/>
        <v>0</v>
      </c>
      <c r="P118" s="173">
        <f t="shared" si="109"/>
        <v>0</v>
      </c>
      <c r="Q118" s="173">
        <f t="shared" si="109"/>
        <v>0</v>
      </c>
      <c r="R118" s="173">
        <f t="shared" si="109"/>
        <v>0</v>
      </c>
      <c r="S118" s="173">
        <f t="shared" si="109"/>
        <v>0</v>
      </c>
      <c r="T118" s="173">
        <f t="shared" si="109"/>
        <v>0</v>
      </c>
      <c r="U118" s="173">
        <f t="shared" si="109"/>
        <v>0</v>
      </c>
      <c r="V118" s="173">
        <f t="shared" si="109"/>
        <v>0</v>
      </c>
      <c r="W118" s="173">
        <f t="shared" si="109"/>
        <v>0</v>
      </c>
      <c r="X118" s="173">
        <f t="shared" si="109"/>
        <v>0</v>
      </c>
      <c r="Y118" s="173">
        <f t="shared" si="109"/>
        <v>0</v>
      </c>
      <c r="Z118" s="173">
        <f t="shared" si="109"/>
        <v>0</v>
      </c>
      <c r="AA118" s="173">
        <f t="shared" si="109"/>
        <v>0</v>
      </c>
      <c r="AB118" s="173">
        <f t="shared" si="109"/>
        <v>0</v>
      </c>
      <c r="AC118" s="173">
        <f t="shared" si="109"/>
        <v>0</v>
      </c>
      <c r="AD118" s="173">
        <f t="shared" si="109"/>
        <v>0</v>
      </c>
      <c r="AE118" s="173">
        <f t="shared" si="109"/>
        <v>0</v>
      </c>
      <c r="AF118" s="173">
        <f t="shared" si="109"/>
        <v>0</v>
      </c>
      <c r="AG118" s="173">
        <f t="shared" si="109"/>
        <v>0</v>
      </c>
      <c r="AH118" s="173">
        <f t="shared" si="109"/>
        <v>0</v>
      </c>
      <c r="AI118" s="173">
        <f t="shared" si="109"/>
        <v>0</v>
      </c>
      <c r="AJ118" s="173">
        <f t="shared" si="109"/>
        <v>0</v>
      </c>
      <c r="AK118" s="173">
        <f t="shared" si="109"/>
        <v>0</v>
      </c>
      <c r="AL118" s="173">
        <f t="shared" si="109"/>
        <v>0</v>
      </c>
      <c r="AM118" s="173">
        <f t="shared" si="109"/>
        <v>0</v>
      </c>
      <c r="AN118" s="173">
        <f t="shared" si="109"/>
        <v>0</v>
      </c>
      <c r="AO118" s="173">
        <f t="shared" si="109"/>
        <v>0</v>
      </c>
      <c r="AP118" s="173">
        <f t="shared" si="109"/>
        <v>0</v>
      </c>
      <c r="AQ118" s="173">
        <f t="shared" si="109"/>
        <v>0</v>
      </c>
      <c r="AR118" s="173">
        <f t="shared" si="109"/>
        <v>0</v>
      </c>
      <c r="AS118" s="173">
        <f t="shared" si="109"/>
        <v>0</v>
      </c>
      <c r="AT118" s="173">
        <f t="shared" si="109"/>
        <v>0</v>
      </c>
      <c r="AU118" s="173">
        <f t="shared" si="109"/>
        <v>0</v>
      </c>
      <c r="AV118" s="173">
        <f t="shared" si="109"/>
        <v>0</v>
      </c>
      <c r="AW118" s="173">
        <f t="shared" si="109"/>
        <v>0</v>
      </c>
      <c r="AX118" s="173">
        <f t="shared" si="109"/>
        <v>0</v>
      </c>
      <c r="AY118" s="173">
        <f t="shared" si="109"/>
        <v>0</v>
      </c>
      <c r="AZ118" s="173">
        <f t="shared" si="109"/>
        <v>0</v>
      </c>
      <c r="BA118" s="173">
        <f t="shared" si="109"/>
        <v>0</v>
      </c>
      <c r="BB118" s="173">
        <f t="shared" si="109"/>
        <v>0</v>
      </c>
      <c r="BC118" s="173">
        <f t="shared" si="109"/>
        <v>0</v>
      </c>
      <c r="BD118" s="173">
        <f t="shared" si="109"/>
        <v>0</v>
      </c>
      <c r="BE118" s="173">
        <f t="shared" si="109"/>
        <v>0</v>
      </c>
      <c r="BF118" s="173">
        <f t="shared" si="109"/>
        <v>0</v>
      </c>
      <c r="BG118" s="173">
        <f t="shared" si="109"/>
        <v>0</v>
      </c>
      <c r="BH118" s="173">
        <f t="shared" si="109"/>
        <v>0</v>
      </c>
      <c r="BI118" s="173">
        <f t="shared" si="109"/>
        <v>0</v>
      </c>
      <c r="BJ118" s="173">
        <f t="shared" si="109"/>
        <v>0</v>
      </c>
      <c r="BK118" s="173">
        <f t="shared" si="109"/>
        <v>0</v>
      </c>
      <c r="BL118" s="173">
        <f t="shared" si="109"/>
        <v>0</v>
      </c>
      <c r="BM118" s="151"/>
      <c r="BN118" s="215"/>
      <c r="BO118" s="174"/>
      <c r="BP118" s="175"/>
      <c r="BQ118" s="174"/>
      <c r="BR118" s="175"/>
      <c r="BS118" s="174"/>
      <c r="BT118" s="175"/>
      <c r="BU118" s="174"/>
      <c r="BV118" s="175"/>
      <c r="BW118" s="174"/>
      <c r="BX118" s="175"/>
      <c r="BY118" s="174"/>
      <c r="BZ118" s="175"/>
      <c r="CA118" s="174"/>
      <c r="CB118" s="175"/>
      <c r="CC118" s="174"/>
      <c r="CD118" s="175"/>
      <c r="CE118" s="174"/>
      <c r="CF118" s="175"/>
      <c r="CG118" s="174"/>
      <c r="CH118" s="175"/>
      <c r="CI118" s="174"/>
      <c r="CJ118" s="175"/>
      <c r="CK118" s="174"/>
      <c r="CL118" s="175"/>
      <c r="CM118" s="174"/>
      <c r="CN118" s="175"/>
      <c r="CO118" s="174"/>
      <c r="CP118" s="175"/>
      <c r="CQ118" s="174"/>
      <c r="CR118" s="175"/>
      <c r="CS118" s="174"/>
      <c r="CT118" s="175"/>
      <c r="CU118" s="174"/>
      <c r="CV118" s="175"/>
      <c r="CW118" s="174"/>
      <c r="CX118" s="175"/>
      <c r="CY118" s="174"/>
      <c r="CZ118" s="175"/>
      <c r="DA118" s="174"/>
      <c r="DB118" s="175"/>
      <c r="DC118" s="174"/>
      <c r="DD118" s="175"/>
      <c r="DE118" s="174"/>
      <c r="DF118" s="175"/>
      <c r="DG118" s="174"/>
      <c r="DH118" s="175"/>
      <c r="DI118" s="174"/>
      <c r="DJ118" s="175"/>
      <c r="DK118" s="174"/>
      <c r="DL118" s="175"/>
      <c r="DM118" s="174"/>
      <c r="DN118" s="175"/>
      <c r="DO118" s="174"/>
      <c r="DP118" s="175"/>
      <c r="DQ118" s="174"/>
      <c r="DR118" s="175"/>
      <c r="DS118" s="174"/>
      <c r="DT118" s="175"/>
      <c r="DU118" s="174"/>
      <c r="DV118" s="175"/>
      <c r="DW118" s="174"/>
      <c r="DX118" s="175"/>
      <c r="DZ118" s="159" t="str">
        <f t="shared" si="30"/>
        <v/>
      </c>
      <c r="EA118" s="215"/>
      <c r="EB118" s="215"/>
      <c r="EC118" s="215"/>
      <c r="ED118" s="215"/>
      <c r="EE118" s="215"/>
      <c r="EF118" s="215"/>
      <c r="EG118" s="215"/>
      <c r="EH118" s="215"/>
      <c r="EI118" s="215"/>
      <c r="EJ118" s="215"/>
      <c r="EK118" s="215"/>
      <c r="EL118" s="215"/>
      <c r="EM118" s="215"/>
      <c r="EN118" s="215"/>
      <c r="EO118" s="215"/>
      <c r="EP118" s="215"/>
      <c r="EQ118" s="215"/>
      <c r="ER118" s="215"/>
      <c r="ES118" s="215"/>
      <c r="ET118" s="215"/>
      <c r="EU118" s="215"/>
      <c r="EV118" s="215"/>
      <c r="EW118" s="215"/>
      <c r="EX118" s="215"/>
      <c r="EY118" s="215"/>
      <c r="EZ118" s="215"/>
      <c r="FA118" s="215"/>
      <c r="FB118" s="215"/>
      <c r="FC118" s="215"/>
      <c r="FD118" s="215"/>
      <c r="FE118" s="215"/>
      <c r="FF118" s="215"/>
      <c r="FG118" s="215"/>
      <c r="FH118" s="215"/>
      <c r="FI118" s="215"/>
      <c r="FJ118" s="215"/>
      <c r="FK118" s="215"/>
      <c r="FL118" s="215"/>
      <c r="FM118" s="215"/>
      <c r="FN118" s="215"/>
      <c r="FO118" s="215"/>
      <c r="FP118" s="215"/>
      <c r="FQ118" s="215"/>
      <c r="FR118" s="215"/>
      <c r="FS118" s="215"/>
      <c r="FT118" s="215"/>
      <c r="FU118" s="215"/>
      <c r="FV118" s="215"/>
      <c r="FW118" s="215"/>
      <c r="FX118" s="215"/>
      <c r="FY118" s="215"/>
      <c r="FZ118" s="215"/>
      <c r="GA118" s="215"/>
      <c r="GB118" s="215"/>
      <c r="GC118" s="215"/>
      <c r="GD118" s="215"/>
      <c r="GE118" s="215"/>
      <c r="GF118" s="215"/>
      <c r="GG118" s="215"/>
      <c r="GH118" s="215"/>
      <c r="GI118" s="215"/>
      <c r="GJ118" s="215"/>
      <c r="GL118" s="159" t="str">
        <f t="shared" si="31"/>
        <v/>
      </c>
      <c r="GM118" s="202"/>
      <c r="GN118" s="203"/>
      <c r="GO118" s="202"/>
      <c r="GP118" s="203"/>
      <c r="GQ118" s="202"/>
      <c r="GR118" s="203"/>
      <c r="GS118" s="202"/>
      <c r="GT118" s="203"/>
      <c r="GU118" s="202"/>
      <c r="GV118" s="203"/>
      <c r="GW118" s="202"/>
      <c r="GX118" s="203"/>
      <c r="GY118" s="202"/>
      <c r="GZ118" s="203"/>
      <c r="HA118" s="202"/>
      <c r="HB118" s="203"/>
      <c r="HC118" s="202"/>
      <c r="HD118" s="203"/>
      <c r="HE118" s="202"/>
      <c r="HF118" s="203"/>
      <c r="HG118" s="202"/>
      <c r="HH118" s="203"/>
      <c r="HI118" s="202"/>
      <c r="HJ118" s="203"/>
      <c r="HK118" s="202"/>
      <c r="HL118" s="203"/>
      <c r="HM118" s="202"/>
      <c r="HN118" s="203"/>
      <c r="HO118" s="202"/>
      <c r="HP118" s="203"/>
      <c r="HQ118" s="202"/>
      <c r="HR118" s="203"/>
      <c r="HS118" s="202"/>
      <c r="HT118" s="203"/>
      <c r="HU118" s="202"/>
      <c r="HV118" s="203"/>
      <c r="HW118" s="202"/>
      <c r="HX118" s="203"/>
      <c r="HY118" s="202"/>
      <c r="HZ118" s="203"/>
      <c r="IA118" s="202"/>
      <c r="IB118" s="203"/>
      <c r="IC118" s="202"/>
      <c r="ID118" s="203"/>
      <c r="IE118" s="202"/>
      <c r="IF118" s="203"/>
      <c r="IG118" s="202"/>
      <c r="IH118" s="203"/>
      <c r="II118" s="202"/>
      <c r="IJ118" s="203"/>
      <c r="IK118" s="202"/>
      <c r="IL118" s="203"/>
      <c r="IM118" s="202"/>
      <c r="IN118" s="203"/>
      <c r="IO118" s="202"/>
      <c r="IP118" s="203"/>
      <c r="IQ118" s="202"/>
      <c r="IR118" s="203"/>
      <c r="IS118" s="202"/>
      <c r="IT118" s="203"/>
      <c r="IU118" s="202"/>
      <c r="IV118" s="215"/>
    </row>
    <row r="119">
      <c r="A119" s="215"/>
      <c r="B119" s="159" t="str">
        <f t="shared" si="28"/>
        <v/>
      </c>
      <c r="C119" s="173">
        <f t="shared" ref="C119:BL119" si="110">BO119+EA119+GM119</f>
        <v>0</v>
      </c>
      <c r="D119" s="173">
        <f t="shared" si="110"/>
        <v>0</v>
      </c>
      <c r="E119" s="173">
        <f t="shared" si="110"/>
        <v>0</v>
      </c>
      <c r="F119" s="173">
        <f t="shared" si="110"/>
        <v>0</v>
      </c>
      <c r="G119" s="173">
        <f t="shared" si="110"/>
        <v>0</v>
      </c>
      <c r="H119" s="173">
        <f t="shared" si="110"/>
        <v>0</v>
      </c>
      <c r="I119" s="173">
        <f t="shared" si="110"/>
        <v>0</v>
      </c>
      <c r="J119" s="173">
        <f t="shared" si="110"/>
        <v>0</v>
      </c>
      <c r="K119" s="173">
        <f t="shared" si="110"/>
        <v>0</v>
      </c>
      <c r="L119" s="173">
        <f t="shared" si="110"/>
        <v>0</v>
      </c>
      <c r="M119" s="173">
        <f t="shared" si="110"/>
        <v>0</v>
      </c>
      <c r="N119" s="173">
        <f t="shared" si="110"/>
        <v>0</v>
      </c>
      <c r="O119" s="173">
        <f t="shared" si="110"/>
        <v>0</v>
      </c>
      <c r="P119" s="173">
        <f t="shared" si="110"/>
        <v>0</v>
      </c>
      <c r="Q119" s="173">
        <f t="shared" si="110"/>
        <v>0</v>
      </c>
      <c r="R119" s="173">
        <f t="shared" si="110"/>
        <v>0</v>
      </c>
      <c r="S119" s="173">
        <f t="shared" si="110"/>
        <v>0</v>
      </c>
      <c r="T119" s="173">
        <f t="shared" si="110"/>
        <v>0</v>
      </c>
      <c r="U119" s="173">
        <f t="shared" si="110"/>
        <v>0</v>
      </c>
      <c r="V119" s="173">
        <f t="shared" si="110"/>
        <v>0</v>
      </c>
      <c r="W119" s="173">
        <f t="shared" si="110"/>
        <v>0</v>
      </c>
      <c r="X119" s="173">
        <f t="shared" si="110"/>
        <v>0</v>
      </c>
      <c r="Y119" s="173">
        <f t="shared" si="110"/>
        <v>0</v>
      </c>
      <c r="Z119" s="173">
        <f t="shared" si="110"/>
        <v>0</v>
      </c>
      <c r="AA119" s="173">
        <f t="shared" si="110"/>
        <v>0</v>
      </c>
      <c r="AB119" s="173">
        <f t="shared" si="110"/>
        <v>0</v>
      </c>
      <c r="AC119" s="173">
        <f t="shared" si="110"/>
        <v>0</v>
      </c>
      <c r="AD119" s="173">
        <f t="shared" si="110"/>
        <v>0</v>
      </c>
      <c r="AE119" s="173">
        <f t="shared" si="110"/>
        <v>0</v>
      </c>
      <c r="AF119" s="173">
        <f t="shared" si="110"/>
        <v>0</v>
      </c>
      <c r="AG119" s="173">
        <f t="shared" si="110"/>
        <v>0</v>
      </c>
      <c r="AH119" s="173">
        <f t="shared" si="110"/>
        <v>0</v>
      </c>
      <c r="AI119" s="173">
        <f t="shared" si="110"/>
        <v>0</v>
      </c>
      <c r="AJ119" s="173">
        <f t="shared" si="110"/>
        <v>0</v>
      </c>
      <c r="AK119" s="173">
        <f t="shared" si="110"/>
        <v>0</v>
      </c>
      <c r="AL119" s="173">
        <f t="shared" si="110"/>
        <v>0</v>
      </c>
      <c r="AM119" s="173">
        <f t="shared" si="110"/>
        <v>0</v>
      </c>
      <c r="AN119" s="173">
        <f t="shared" si="110"/>
        <v>0</v>
      </c>
      <c r="AO119" s="173">
        <f t="shared" si="110"/>
        <v>0</v>
      </c>
      <c r="AP119" s="173">
        <f t="shared" si="110"/>
        <v>0</v>
      </c>
      <c r="AQ119" s="173">
        <f t="shared" si="110"/>
        <v>0</v>
      </c>
      <c r="AR119" s="173">
        <f t="shared" si="110"/>
        <v>0</v>
      </c>
      <c r="AS119" s="173">
        <f t="shared" si="110"/>
        <v>0</v>
      </c>
      <c r="AT119" s="173">
        <f t="shared" si="110"/>
        <v>0</v>
      </c>
      <c r="AU119" s="173">
        <f t="shared" si="110"/>
        <v>0</v>
      </c>
      <c r="AV119" s="173">
        <f t="shared" si="110"/>
        <v>0</v>
      </c>
      <c r="AW119" s="173">
        <f t="shared" si="110"/>
        <v>0</v>
      </c>
      <c r="AX119" s="173">
        <f t="shared" si="110"/>
        <v>0</v>
      </c>
      <c r="AY119" s="173">
        <f t="shared" si="110"/>
        <v>0</v>
      </c>
      <c r="AZ119" s="173">
        <f t="shared" si="110"/>
        <v>0</v>
      </c>
      <c r="BA119" s="173">
        <f t="shared" si="110"/>
        <v>0</v>
      </c>
      <c r="BB119" s="173">
        <f t="shared" si="110"/>
        <v>0</v>
      </c>
      <c r="BC119" s="173">
        <f t="shared" si="110"/>
        <v>0</v>
      </c>
      <c r="BD119" s="173">
        <f t="shared" si="110"/>
        <v>0</v>
      </c>
      <c r="BE119" s="173">
        <f t="shared" si="110"/>
        <v>0</v>
      </c>
      <c r="BF119" s="173">
        <f t="shared" si="110"/>
        <v>0</v>
      </c>
      <c r="BG119" s="173">
        <f t="shared" si="110"/>
        <v>0</v>
      </c>
      <c r="BH119" s="173">
        <f t="shared" si="110"/>
        <v>0</v>
      </c>
      <c r="BI119" s="173">
        <f t="shared" si="110"/>
        <v>0</v>
      </c>
      <c r="BJ119" s="173">
        <f t="shared" si="110"/>
        <v>0</v>
      </c>
      <c r="BK119" s="173">
        <f t="shared" si="110"/>
        <v>0</v>
      </c>
      <c r="BL119" s="173">
        <f t="shared" si="110"/>
        <v>0</v>
      </c>
      <c r="BM119" s="151"/>
      <c r="BN119" s="215"/>
      <c r="BO119" s="174"/>
      <c r="BP119" s="175"/>
      <c r="BQ119" s="174"/>
      <c r="BR119" s="175"/>
      <c r="BS119" s="174"/>
      <c r="BT119" s="175"/>
      <c r="BU119" s="174"/>
      <c r="BV119" s="175"/>
      <c r="BW119" s="174"/>
      <c r="BX119" s="175"/>
      <c r="BY119" s="174"/>
      <c r="BZ119" s="175"/>
      <c r="CA119" s="174"/>
      <c r="CB119" s="175"/>
      <c r="CC119" s="174"/>
      <c r="CD119" s="175"/>
      <c r="CE119" s="174"/>
      <c r="CF119" s="175"/>
      <c r="CG119" s="174"/>
      <c r="CH119" s="175"/>
      <c r="CI119" s="174"/>
      <c r="CJ119" s="175"/>
      <c r="CK119" s="174"/>
      <c r="CL119" s="175"/>
      <c r="CM119" s="174"/>
      <c r="CN119" s="175"/>
      <c r="CO119" s="174"/>
      <c r="CP119" s="175"/>
      <c r="CQ119" s="174"/>
      <c r="CR119" s="175"/>
      <c r="CS119" s="174"/>
      <c r="CT119" s="175"/>
      <c r="CU119" s="174"/>
      <c r="CV119" s="175"/>
      <c r="CW119" s="174"/>
      <c r="CX119" s="175"/>
      <c r="CY119" s="174"/>
      <c r="CZ119" s="175"/>
      <c r="DA119" s="174"/>
      <c r="DB119" s="175"/>
      <c r="DC119" s="174"/>
      <c r="DD119" s="175"/>
      <c r="DE119" s="174"/>
      <c r="DF119" s="175"/>
      <c r="DG119" s="174"/>
      <c r="DH119" s="175"/>
      <c r="DI119" s="174"/>
      <c r="DJ119" s="175"/>
      <c r="DK119" s="174"/>
      <c r="DL119" s="175"/>
      <c r="DM119" s="174"/>
      <c r="DN119" s="175"/>
      <c r="DO119" s="174"/>
      <c r="DP119" s="175"/>
      <c r="DQ119" s="174"/>
      <c r="DR119" s="175"/>
      <c r="DS119" s="174"/>
      <c r="DT119" s="175"/>
      <c r="DU119" s="174"/>
      <c r="DV119" s="175"/>
      <c r="DW119" s="174"/>
      <c r="DX119" s="175"/>
      <c r="DZ119" s="159" t="str">
        <f t="shared" si="30"/>
        <v/>
      </c>
      <c r="EA119" s="215"/>
      <c r="EB119" s="215"/>
      <c r="EC119" s="215"/>
      <c r="ED119" s="215"/>
      <c r="EE119" s="215"/>
      <c r="EF119" s="215"/>
      <c r="EG119" s="215"/>
      <c r="EH119" s="215"/>
      <c r="EI119" s="215"/>
      <c r="EJ119" s="215"/>
      <c r="EK119" s="215"/>
      <c r="EL119" s="215"/>
      <c r="EM119" s="215"/>
      <c r="EN119" s="215"/>
      <c r="EO119" s="215"/>
      <c r="EP119" s="215"/>
      <c r="EQ119" s="215"/>
      <c r="ER119" s="215"/>
      <c r="ES119" s="215"/>
      <c r="ET119" s="215"/>
      <c r="EU119" s="215"/>
      <c r="EV119" s="215"/>
      <c r="EW119" s="215"/>
      <c r="EX119" s="215"/>
      <c r="EY119" s="215"/>
      <c r="EZ119" s="215"/>
      <c r="FA119" s="215"/>
      <c r="FB119" s="215"/>
      <c r="FC119" s="215"/>
      <c r="FD119" s="215"/>
      <c r="FE119" s="215"/>
      <c r="FF119" s="215"/>
      <c r="FG119" s="215"/>
      <c r="FH119" s="215"/>
      <c r="FI119" s="215"/>
      <c r="FJ119" s="215"/>
      <c r="FK119" s="215"/>
      <c r="FL119" s="215"/>
      <c r="FM119" s="215"/>
      <c r="FN119" s="215"/>
      <c r="FO119" s="215"/>
      <c r="FP119" s="215"/>
      <c r="FQ119" s="215"/>
      <c r="FR119" s="215"/>
      <c r="FS119" s="215"/>
      <c r="FT119" s="215"/>
      <c r="FU119" s="215"/>
      <c r="FV119" s="215"/>
      <c r="FW119" s="215"/>
      <c r="FX119" s="215"/>
      <c r="FY119" s="215"/>
      <c r="FZ119" s="215"/>
      <c r="GA119" s="215"/>
      <c r="GB119" s="215"/>
      <c r="GC119" s="215"/>
      <c r="GD119" s="215"/>
      <c r="GE119" s="215"/>
      <c r="GF119" s="215"/>
      <c r="GG119" s="215"/>
      <c r="GH119" s="215"/>
      <c r="GI119" s="215"/>
      <c r="GJ119" s="215"/>
      <c r="GL119" s="159" t="str">
        <f t="shared" si="31"/>
        <v/>
      </c>
      <c r="GM119" s="202"/>
      <c r="GN119" s="203"/>
      <c r="GO119" s="202"/>
      <c r="GP119" s="203"/>
      <c r="GQ119" s="202"/>
      <c r="GR119" s="203"/>
      <c r="GS119" s="202"/>
      <c r="GT119" s="203"/>
      <c r="GU119" s="202"/>
      <c r="GV119" s="203"/>
      <c r="GW119" s="202"/>
      <c r="GX119" s="203"/>
      <c r="GY119" s="202"/>
      <c r="GZ119" s="203"/>
      <c r="HA119" s="202"/>
      <c r="HB119" s="203"/>
      <c r="HC119" s="202"/>
      <c r="HD119" s="203"/>
      <c r="HE119" s="202"/>
      <c r="HF119" s="203"/>
      <c r="HG119" s="202"/>
      <c r="HH119" s="203"/>
      <c r="HI119" s="202"/>
      <c r="HJ119" s="203"/>
      <c r="HK119" s="202"/>
      <c r="HL119" s="203"/>
      <c r="HM119" s="202"/>
      <c r="HN119" s="203"/>
      <c r="HO119" s="202"/>
      <c r="HP119" s="203"/>
      <c r="HQ119" s="202"/>
      <c r="HR119" s="203"/>
      <c r="HS119" s="202"/>
      <c r="HT119" s="203"/>
      <c r="HU119" s="202"/>
      <c r="HV119" s="203"/>
      <c r="HW119" s="202"/>
      <c r="HX119" s="203"/>
      <c r="HY119" s="202"/>
      <c r="HZ119" s="203"/>
      <c r="IA119" s="202"/>
      <c r="IB119" s="203"/>
      <c r="IC119" s="202"/>
      <c r="ID119" s="203"/>
      <c r="IE119" s="202"/>
      <c r="IF119" s="203"/>
      <c r="IG119" s="202"/>
      <c r="IH119" s="203"/>
      <c r="II119" s="202"/>
      <c r="IJ119" s="203"/>
      <c r="IK119" s="202"/>
      <c r="IL119" s="203"/>
      <c r="IM119" s="202"/>
      <c r="IN119" s="203"/>
      <c r="IO119" s="202"/>
      <c r="IP119" s="203"/>
      <c r="IQ119" s="202"/>
      <c r="IR119" s="203"/>
      <c r="IS119" s="202"/>
      <c r="IT119" s="203"/>
      <c r="IU119" s="202"/>
      <c r="IV119" s="215"/>
    </row>
    <row r="120">
      <c r="A120" s="215"/>
      <c r="B120" s="159" t="str">
        <f t="shared" si="28"/>
        <v/>
      </c>
      <c r="C120" s="173">
        <f t="shared" ref="C120:BL120" si="111">BO120+EA120+GM120</f>
        <v>0</v>
      </c>
      <c r="D120" s="173">
        <f t="shared" si="111"/>
        <v>0</v>
      </c>
      <c r="E120" s="173">
        <f t="shared" si="111"/>
        <v>0</v>
      </c>
      <c r="F120" s="173">
        <f t="shared" si="111"/>
        <v>0</v>
      </c>
      <c r="G120" s="173">
        <f t="shared" si="111"/>
        <v>0</v>
      </c>
      <c r="H120" s="173">
        <f t="shared" si="111"/>
        <v>0</v>
      </c>
      <c r="I120" s="173">
        <f t="shared" si="111"/>
        <v>0</v>
      </c>
      <c r="J120" s="173">
        <f t="shared" si="111"/>
        <v>0</v>
      </c>
      <c r="K120" s="173">
        <f t="shared" si="111"/>
        <v>0</v>
      </c>
      <c r="L120" s="173">
        <f t="shared" si="111"/>
        <v>0</v>
      </c>
      <c r="M120" s="173">
        <f t="shared" si="111"/>
        <v>0</v>
      </c>
      <c r="N120" s="173">
        <f t="shared" si="111"/>
        <v>0</v>
      </c>
      <c r="O120" s="173">
        <f t="shared" si="111"/>
        <v>0</v>
      </c>
      <c r="P120" s="173">
        <f t="shared" si="111"/>
        <v>0</v>
      </c>
      <c r="Q120" s="173">
        <f t="shared" si="111"/>
        <v>0</v>
      </c>
      <c r="R120" s="173">
        <f t="shared" si="111"/>
        <v>0</v>
      </c>
      <c r="S120" s="173">
        <f t="shared" si="111"/>
        <v>0</v>
      </c>
      <c r="T120" s="173">
        <f t="shared" si="111"/>
        <v>0</v>
      </c>
      <c r="U120" s="173">
        <f t="shared" si="111"/>
        <v>0</v>
      </c>
      <c r="V120" s="173">
        <f t="shared" si="111"/>
        <v>0</v>
      </c>
      <c r="W120" s="173">
        <f t="shared" si="111"/>
        <v>0</v>
      </c>
      <c r="X120" s="173">
        <f t="shared" si="111"/>
        <v>0</v>
      </c>
      <c r="Y120" s="173">
        <f t="shared" si="111"/>
        <v>0</v>
      </c>
      <c r="Z120" s="173">
        <f t="shared" si="111"/>
        <v>0</v>
      </c>
      <c r="AA120" s="173">
        <f t="shared" si="111"/>
        <v>0</v>
      </c>
      <c r="AB120" s="173">
        <f t="shared" si="111"/>
        <v>0</v>
      </c>
      <c r="AC120" s="173">
        <f t="shared" si="111"/>
        <v>0</v>
      </c>
      <c r="AD120" s="173">
        <f t="shared" si="111"/>
        <v>0</v>
      </c>
      <c r="AE120" s="173">
        <f t="shared" si="111"/>
        <v>0</v>
      </c>
      <c r="AF120" s="173">
        <f t="shared" si="111"/>
        <v>0</v>
      </c>
      <c r="AG120" s="173">
        <f t="shared" si="111"/>
        <v>0</v>
      </c>
      <c r="AH120" s="173">
        <f t="shared" si="111"/>
        <v>0</v>
      </c>
      <c r="AI120" s="173">
        <f t="shared" si="111"/>
        <v>0</v>
      </c>
      <c r="AJ120" s="173">
        <f t="shared" si="111"/>
        <v>0</v>
      </c>
      <c r="AK120" s="173">
        <f t="shared" si="111"/>
        <v>0</v>
      </c>
      <c r="AL120" s="173">
        <f t="shared" si="111"/>
        <v>0</v>
      </c>
      <c r="AM120" s="173">
        <f t="shared" si="111"/>
        <v>0</v>
      </c>
      <c r="AN120" s="173">
        <f t="shared" si="111"/>
        <v>0</v>
      </c>
      <c r="AO120" s="173">
        <f t="shared" si="111"/>
        <v>0</v>
      </c>
      <c r="AP120" s="173">
        <f t="shared" si="111"/>
        <v>0</v>
      </c>
      <c r="AQ120" s="173">
        <f t="shared" si="111"/>
        <v>0</v>
      </c>
      <c r="AR120" s="173">
        <f t="shared" si="111"/>
        <v>0</v>
      </c>
      <c r="AS120" s="173">
        <f t="shared" si="111"/>
        <v>0</v>
      </c>
      <c r="AT120" s="173">
        <f t="shared" si="111"/>
        <v>0</v>
      </c>
      <c r="AU120" s="173">
        <f t="shared" si="111"/>
        <v>0</v>
      </c>
      <c r="AV120" s="173">
        <f t="shared" si="111"/>
        <v>0</v>
      </c>
      <c r="AW120" s="173">
        <f t="shared" si="111"/>
        <v>0</v>
      </c>
      <c r="AX120" s="173">
        <f t="shared" si="111"/>
        <v>0</v>
      </c>
      <c r="AY120" s="173">
        <f t="shared" si="111"/>
        <v>0</v>
      </c>
      <c r="AZ120" s="173">
        <f t="shared" si="111"/>
        <v>0</v>
      </c>
      <c r="BA120" s="173">
        <f t="shared" si="111"/>
        <v>0</v>
      </c>
      <c r="BB120" s="173">
        <f t="shared" si="111"/>
        <v>0</v>
      </c>
      <c r="BC120" s="173">
        <f t="shared" si="111"/>
        <v>0</v>
      </c>
      <c r="BD120" s="173">
        <f t="shared" si="111"/>
        <v>0</v>
      </c>
      <c r="BE120" s="173">
        <f t="shared" si="111"/>
        <v>0</v>
      </c>
      <c r="BF120" s="173">
        <f t="shared" si="111"/>
        <v>0</v>
      </c>
      <c r="BG120" s="173">
        <f t="shared" si="111"/>
        <v>0</v>
      </c>
      <c r="BH120" s="173">
        <f t="shared" si="111"/>
        <v>0</v>
      </c>
      <c r="BI120" s="173">
        <f t="shared" si="111"/>
        <v>0</v>
      </c>
      <c r="BJ120" s="173">
        <f t="shared" si="111"/>
        <v>0</v>
      </c>
      <c r="BK120" s="173">
        <f t="shared" si="111"/>
        <v>0</v>
      </c>
      <c r="BL120" s="173">
        <f t="shared" si="111"/>
        <v>0</v>
      </c>
      <c r="BM120" s="151"/>
      <c r="BN120" s="215"/>
      <c r="BO120" s="174"/>
      <c r="BP120" s="175"/>
      <c r="BQ120" s="174"/>
      <c r="BR120" s="175"/>
      <c r="BS120" s="174"/>
      <c r="BT120" s="175"/>
      <c r="BU120" s="174"/>
      <c r="BV120" s="175"/>
      <c r="BW120" s="174"/>
      <c r="BX120" s="175"/>
      <c r="BY120" s="174"/>
      <c r="BZ120" s="175"/>
      <c r="CA120" s="174"/>
      <c r="CB120" s="175"/>
      <c r="CC120" s="174"/>
      <c r="CD120" s="175"/>
      <c r="CE120" s="174"/>
      <c r="CF120" s="175"/>
      <c r="CG120" s="174"/>
      <c r="CH120" s="175"/>
      <c r="CI120" s="174"/>
      <c r="CJ120" s="175"/>
      <c r="CK120" s="174"/>
      <c r="CL120" s="175"/>
      <c r="CM120" s="174"/>
      <c r="CN120" s="175"/>
      <c r="CO120" s="174"/>
      <c r="CP120" s="175"/>
      <c r="CQ120" s="174"/>
      <c r="CR120" s="175"/>
      <c r="CS120" s="174"/>
      <c r="CT120" s="175"/>
      <c r="CU120" s="174"/>
      <c r="CV120" s="175"/>
      <c r="CW120" s="174"/>
      <c r="CX120" s="175"/>
      <c r="CY120" s="174"/>
      <c r="CZ120" s="175"/>
      <c r="DA120" s="174"/>
      <c r="DB120" s="175"/>
      <c r="DC120" s="174"/>
      <c r="DD120" s="175"/>
      <c r="DE120" s="174"/>
      <c r="DF120" s="175"/>
      <c r="DG120" s="174"/>
      <c r="DH120" s="175"/>
      <c r="DI120" s="174"/>
      <c r="DJ120" s="175"/>
      <c r="DK120" s="174"/>
      <c r="DL120" s="175"/>
      <c r="DM120" s="174"/>
      <c r="DN120" s="175"/>
      <c r="DO120" s="174"/>
      <c r="DP120" s="175"/>
      <c r="DQ120" s="174"/>
      <c r="DR120" s="175"/>
      <c r="DS120" s="174"/>
      <c r="DT120" s="175"/>
      <c r="DU120" s="174"/>
      <c r="DV120" s="175"/>
      <c r="DW120" s="174"/>
      <c r="DX120" s="175"/>
      <c r="DZ120" s="159" t="str">
        <f t="shared" si="30"/>
        <v/>
      </c>
      <c r="EA120" s="215"/>
      <c r="EB120" s="215"/>
      <c r="EC120" s="215"/>
      <c r="ED120" s="215"/>
      <c r="EE120" s="215"/>
      <c r="EF120" s="215"/>
      <c r="EG120" s="215"/>
      <c r="EH120" s="215"/>
      <c r="EI120" s="215"/>
      <c r="EJ120" s="215"/>
      <c r="EK120" s="215"/>
      <c r="EL120" s="215"/>
      <c r="EM120" s="215"/>
      <c r="EN120" s="215"/>
      <c r="EO120" s="215"/>
      <c r="EP120" s="215"/>
      <c r="EQ120" s="215"/>
      <c r="ER120" s="215"/>
      <c r="ES120" s="215"/>
      <c r="ET120" s="215"/>
      <c r="EU120" s="215"/>
      <c r="EV120" s="215"/>
      <c r="EW120" s="215"/>
      <c r="EX120" s="215"/>
      <c r="EY120" s="215"/>
      <c r="EZ120" s="215"/>
      <c r="FA120" s="215"/>
      <c r="FB120" s="215"/>
      <c r="FC120" s="215"/>
      <c r="FD120" s="215"/>
      <c r="FE120" s="215"/>
      <c r="FF120" s="215"/>
      <c r="FG120" s="215"/>
      <c r="FH120" s="215"/>
      <c r="FI120" s="215"/>
      <c r="FJ120" s="215"/>
      <c r="FK120" s="215"/>
      <c r="FL120" s="215"/>
      <c r="FM120" s="215"/>
      <c r="FN120" s="215"/>
      <c r="FO120" s="215"/>
      <c r="FP120" s="215"/>
      <c r="FQ120" s="215"/>
      <c r="FR120" s="215"/>
      <c r="FS120" s="215"/>
      <c r="FT120" s="215"/>
      <c r="FU120" s="215"/>
      <c r="FV120" s="215"/>
      <c r="FW120" s="215"/>
      <c r="FX120" s="215"/>
      <c r="FY120" s="215"/>
      <c r="FZ120" s="215"/>
      <c r="GA120" s="215"/>
      <c r="GB120" s="215"/>
      <c r="GC120" s="215"/>
      <c r="GD120" s="215"/>
      <c r="GE120" s="215"/>
      <c r="GF120" s="215"/>
      <c r="GG120" s="215"/>
      <c r="GH120" s="215"/>
      <c r="GI120" s="215"/>
      <c r="GJ120" s="215"/>
      <c r="GL120" s="159" t="str">
        <f t="shared" si="31"/>
        <v/>
      </c>
      <c r="GM120" s="202"/>
      <c r="GN120" s="203"/>
      <c r="GO120" s="202"/>
      <c r="GP120" s="203"/>
      <c r="GQ120" s="202"/>
      <c r="GR120" s="203"/>
      <c r="GS120" s="202"/>
      <c r="GT120" s="203"/>
      <c r="GU120" s="202"/>
      <c r="GV120" s="203"/>
      <c r="GW120" s="202"/>
      <c r="GX120" s="203"/>
      <c r="GY120" s="202"/>
      <c r="GZ120" s="203"/>
      <c r="HA120" s="202"/>
      <c r="HB120" s="203"/>
      <c r="HC120" s="202"/>
      <c r="HD120" s="203"/>
      <c r="HE120" s="202"/>
      <c r="HF120" s="203"/>
      <c r="HG120" s="202"/>
      <c r="HH120" s="203"/>
      <c r="HI120" s="202"/>
      <c r="HJ120" s="203"/>
      <c r="HK120" s="202"/>
      <c r="HL120" s="203"/>
      <c r="HM120" s="202"/>
      <c r="HN120" s="203"/>
      <c r="HO120" s="202"/>
      <c r="HP120" s="203"/>
      <c r="HQ120" s="202"/>
      <c r="HR120" s="203"/>
      <c r="HS120" s="202"/>
      <c r="HT120" s="203"/>
      <c r="HU120" s="202"/>
      <c r="HV120" s="203"/>
      <c r="HW120" s="202"/>
      <c r="HX120" s="203"/>
      <c r="HY120" s="202"/>
      <c r="HZ120" s="203"/>
      <c r="IA120" s="202"/>
      <c r="IB120" s="203"/>
      <c r="IC120" s="202"/>
      <c r="ID120" s="203"/>
      <c r="IE120" s="202"/>
      <c r="IF120" s="203"/>
      <c r="IG120" s="202"/>
      <c r="IH120" s="203"/>
      <c r="II120" s="202"/>
      <c r="IJ120" s="203"/>
      <c r="IK120" s="202"/>
      <c r="IL120" s="203"/>
      <c r="IM120" s="202"/>
      <c r="IN120" s="203"/>
      <c r="IO120" s="202"/>
      <c r="IP120" s="203"/>
      <c r="IQ120" s="202"/>
      <c r="IR120" s="203"/>
      <c r="IS120" s="202"/>
      <c r="IT120" s="203"/>
      <c r="IU120" s="202"/>
      <c r="IV120" s="215"/>
    </row>
    <row r="121">
      <c r="A121" s="215"/>
      <c r="B121" s="159" t="str">
        <f t="shared" si="28"/>
        <v/>
      </c>
      <c r="C121" s="173">
        <f t="shared" ref="C121:BL121" si="112">BO121+EA121+GM121</f>
        <v>0</v>
      </c>
      <c r="D121" s="173">
        <f t="shared" si="112"/>
        <v>0</v>
      </c>
      <c r="E121" s="173">
        <f t="shared" si="112"/>
        <v>0</v>
      </c>
      <c r="F121" s="173">
        <f t="shared" si="112"/>
        <v>0</v>
      </c>
      <c r="G121" s="173">
        <f t="shared" si="112"/>
        <v>0</v>
      </c>
      <c r="H121" s="173">
        <f t="shared" si="112"/>
        <v>0</v>
      </c>
      <c r="I121" s="173">
        <f t="shared" si="112"/>
        <v>0</v>
      </c>
      <c r="J121" s="173">
        <f t="shared" si="112"/>
        <v>0</v>
      </c>
      <c r="K121" s="173">
        <f t="shared" si="112"/>
        <v>0</v>
      </c>
      <c r="L121" s="173">
        <f t="shared" si="112"/>
        <v>0</v>
      </c>
      <c r="M121" s="173">
        <f t="shared" si="112"/>
        <v>0</v>
      </c>
      <c r="N121" s="173">
        <f t="shared" si="112"/>
        <v>0</v>
      </c>
      <c r="O121" s="173">
        <f t="shared" si="112"/>
        <v>0</v>
      </c>
      <c r="P121" s="173">
        <f t="shared" si="112"/>
        <v>0</v>
      </c>
      <c r="Q121" s="173">
        <f t="shared" si="112"/>
        <v>0</v>
      </c>
      <c r="R121" s="173">
        <f t="shared" si="112"/>
        <v>0</v>
      </c>
      <c r="S121" s="173">
        <f t="shared" si="112"/>
        <v>0</v>
      </c>
      <c r="T121" s="173">
        <f t="shared" si="112"/>
        <v>0</v>
      </c>
      <c r="U121" s="173">
        <f t="shared" si="112"/>
        <v>0</v>
      </c>
      <c r="V121" s="173">
        <f t="shared" si="112"/>
        <v>0</v>
      </c>
      <c r="W121" s="173">
        <f t="shared" si="112"/>
        <v>0</v>
      </c>
      <c r="X121" s="173">
        <f t="shared" si="112"/>
        <v>0</v>
      </c>
      <c r="Y121" s="173">
        <f t="shared" si="112"/>
        <v>0</v>
      </c>
      <c r="Z121" s="173">
        <f t="shared" si="112"/>
        <v>0</v>
      </c>
      <c r="AA121" s="173">
        <f t="shared" si="112"/>
        <v>0</v>
      </c>
      <c r="AB121" s="173">
        <f t="shared" si="112"/>
        <v>0</v>
      </c>
      <c r="AC121" s="173">
        <f t="shared" si="112"/>
        <v>0</v>
      </c>
      <c r="AD121" s="173">
        <f t="shared" si="112"/>
        <v>0</v>
      </c>
      <c r="AE121" s="173">
        <f t="shared" si="112"/>
        <v>0</v>
      </c>
      <c r="AF121" s="173">
        <f t="shared" si="112"/>
        <v>0</v>
      </c>
      <c r="AG121" s="173">
        <f t="shared" si="112"/>
        <v>0</v>
      </c>
      <c r="AH121" s="173">
        <f t="shared" si="112"/>
        <v>0</v>
      </c>
      <c r="AI121" s="173">
        <f t="shared" si="112"/>
        <v>0</v>
      </c>
      <c r="AJ121" s="173">
        <f t="shared" si="112"/>
        <v>0</v>
      </c>
      <c r="AK121" s="173">
        <f t="shared" si="112"/>
        <v>0</v>
      </c>
      <c r="AL121" s="173">
        <f t="shared" si="112"/>
        <v>0</v>
      </c>
      <c r="AM121" s="173">
        <f t="shared" si="112"/>
        <v>0</v>
      </c>
      <c r="AN121" s="173">
        <f t="shared" si="112"/>
        <v>0</v>
      </c>
      <c r="AO121" s="173">
        <f t="shared" si="112"/>
        <v>0</v>
      </c>
      <c r="AP121" s="173">
        <f t="shared" si="112"/>
        <v>0</v>
      </c>
      <c r="AQ121" s="173">
        <f t="shared" si="112"/>
        <v>0</v>
      </c>
      <c r="AR121" s="173">
        <f t="shared" si="112"/>
        <v>0</v>
      </c>
      <c r="AS121" s="173">
        <f t="shared" si="112"/>
        <v>0</v>
      </c>
      <c r="AT121" s="173">
        <f t="shared" si="112"/>
        <v>0</v>
      </c>
      <c r="AU121" s="173">
        <f t="shared" si="112"/>
        <v>0</v>
      </c>
      <c r="AV121" s="173">
        <f t="shared" si="112"/>
        <v>0</v>
      </c>
      <c r="AW121" s="173">
        <f t="shared" si="112"/>
        <v>0</v>
      </c>
      <c r="AX121" s="173">
        <f t="shared" si="112"/>
        <v>0</v>
      </c>
      <c r="AY121" s="173">
        <f t="shared" si="112"/>
        <v>0</v>
      </c>
      <c r="AZ121" s="173">
        <f t="shared" si="112"/>
        <v>0</v>
      </c>
      <c r="BA121" s="173">
        <f t="shared" si="112"/>
        <v>0</v>
      </c>
      <c r="BB121" s="173">
        <f t="shared" si="112"/>
        <v>0</v>
      </c>
      <c r="BC121" s="173">
        <f t="shared" si="112"/>
        <v>0</v>
      </c>
      <c r="BD121" s="173">
        <f t="shared" si="112"/>
        <v>0</v>
      </c>
      <c r="BE121" s="173">
        <f t="shared" si="112"/>
        <v>0</v>
      </c>
      <c r="BF121" s="173">
        <f t="shared" si="112"/>
        <v>0</v>
      </c>
      <c r="BG121" s="173">
        <f t="shared" si="112"/>
        <v>0</v>
      </c>
      <c r="BH121" s="173">
        <f t="shared" si="112"/>
        <v>0</v>
      </c>
      <c r="BI121" s="173">
        <f t="shared" si="112"/>
        <v>0</v>
      </c>
      <c r="BJ121" s="173">
        <f t="shared" si="112"/>
        <v>0</v>
      </c>
      <c r="BK121" s="173">
        <f t="shared" si="112"/>
        <v>0</v>
      </c>
      <c r="BL121" s="173">
        <f t="shared" si="112"/>
        <v>0</v>
      </c>
      <c r="BM121" s="151"/>
      <c r="BN121" s="215"/>
      <c r="BO121" s="174"/>
      <c r="BP121" s="175"/>
      <c r="BQ121" s="174"/>
      <c r="BR121" s="175"/>
      <c r="BS121" s="174"/>
      <c r="BT121" s="175"/>
      <c r="BU121" s="174"/>
      <c r="BV121" s="175"/>
      <c r="BW121" s="174"/>
      <c r="BX121" s="175"/>
      <c r="BY121" s="174"/>
      <c r="BZ121" s="175"/>
      <c r="CA121" s="174"/>
      <c r="CB121" s="175"/>
      <c r="CC121" s="174"/>
      <c r="CD121" s="175"/>
      <c r="CE121" s="174"/>
      <c r="CF121" s="175"/>
      <c r="CG121" s="174"/>
      <c r="CH121" s="175"/>
      <c r="CI121" s="174"/>
      <c r="CJ121" s="175"/>
      <c r="CK121" s="174"/>
      <c r="CL121" s="175"/>
      <c r="CM121" s="174"/>
      <c r="CN121" s="175"/>
      <c r="CO121" s="174"/>
      <c r="CP121" s="175"/>
      <c r="CQ121" s="174"/>
      <c r="CR121" s="175"/>
      <c r="CS121" s="174"/>
      <c r="CT121" s="175"/>
      <c r="CU121" s="174"/>
      <c r="CV121" s="175"/>
      <c r="CW121" s="174"/>
      <c r="CX121" s="175"/>
      <c r="CY121" s="174"/>
      <c r="CZ121" s="175"/>
      <c r="DA121" s="174"/>
      <c r="DB121" s="175"/>
      <c r="DC121" s="174"/>
      <c r="DD121" s="175"/>
      <c r="DE121" s="174"/>
      <c r="DF121" s="175"/>
      <c r="DG121" s="174"/>
      <c r="DH121" s="175"/>
      <c r="DI121" s="174"/>
      <c r="DJ121" s="175"/>
      <c r="DK121" s="174"/>
      <c r="DL121" s="175"/>
      <c r="DM121" s="174"/>
      <c r="DN121" s="175"/>
      <c r="DO121" s="174"/>
      <c r="DP121" s="175"/>
      <c r="DQ121" s="174"/>
      <c r="DR121" s="175"/>
      <c r="DS121" s="174"/>
      <c r="DT121" s="175"/>
      <c r="DU121" s="174"/>
      <c r="DV121" s="175"/>
      <c r="DW121" s="174"/>
      <c r="DX121" s="175"/>
      <c r="DZ121" s="159" t="str">
        <f t="shared" si="30"/>
        <v/>
      </c>
      <c r="EA121" s="215"/>
      <c r="EB121" s="215"/>
      <c r="EC121" s="215"/>
      <c r="ED121" s="215"/>
      <c r="EE121" s="215"/>
      <c r="EF121" s="215"/>
      <c r="EG121" s="215"/>
      <c r="EH121" s="215"/>
      <c r="EI121" s="215"/>
      <c r="EJ121" s="215"/>
      <c r="EK121" s="215"/>
      <c r="EL121" s="215"/>
      <c r="EM121" s="215"/>
      <c r="EN121" s="215"/>
      <c r="EO121" s="215"/>
      <c r="EP121" s="215"/>
      <c r="EQ121" s="215"/>
      <c r="ER121" s="215"/>
      <c r="ES121" s="215"/>
      <c r="ET121" s="215"/>
      <c r="EU121" s="215"/>
      <c r="EV121" s="215"/>
      <c r="EW121" s="215"/>
      <c r="EX121" s="215"/>
      <c r="EY121" s="215"/>
      <c r="EZ121" s="215"/>
      <c r="FA121" s="215"/>
      <c r="FB121" s="215"/>
      <c r="FC121" s="215"/>
      <c r="FD121" s="215"/>
      <c r="FE121" s="215"/>
      <c r="FF121" s="215"/>
      <c r="FG121" s="215"/>
      <c r="FH121" s="215"/>
      <c r="FI121" s="215"/>
      <c r="FJ121" s="215"/>
      <c r="FK121" s="215"/>
      <c r="FL121" s="215"/>
      <c r="FM121" s="215"/>
      <c r="FN121" s="215"/>
      <c r="FO121" s="215"/>
      <c r="FP121" s="215"/>
      <c r="FQ121" s="215"/>
      <c r="FR121" s="215"/>
      <c r="FS121" s="215"/>
      <c r="FT121" s="215"/>
      <c r="FU121" s="215"/>
      <c r="FV121" s="215"/>
      <c r="FW121" s="215"/>
      <c r="FX121" s="215"/>
      <c r="FY121" s="215"/>
      <c r="FZ121" s="215"/>
      <c r="GA121" s="215"/>
      <c r="GB121" s="215"/>
      <c r="GC121" s="215"/>
      <c r="GD121" s="215"/>
      <c r="GE121" s="215"/>
      <c r="GF121" s="215"/>
      <c r="GG121" s="215"/>
      <c r="GH121" s="215"/>
      <c r="GI121" s="215"/>
      <c r="GJ121" s="215"/>
      <c r="GL121" s="159" t="str">
        <f t="shared" si="31"/>
        <v/>
      </c>
      <c r="GM121" s="202"/>
      <c r="GN121" s="203"/>
      <c r="GO121" s="202"/>
      <c r="GP121" s="203"/>
      <c r="GQ121" s="202"/>
      <c r="GR121" s="203"/>
      <c r="GS121" s="202"/>
      <c r="GT121" s="203"/>
      <c r="GU121" s="202"/>
      <c r="GV121" s="203"/>
      <c r="GW121" s="202"/>
      <c r="GX121" s="203"/>
      <c r="GY121" s="202"/>
      <c r="GZ121" s="203"/>
      <c r="HA121" s="202"/>
      <c r="HB121" s="203"/>
      <c r="HC121" s="202"/>
      <c r="HD121" s="203"/>
      <c r="HE121" s="202"/>
      <c r="HF121" s="203"/>
      <c r="HG121" s="202"/>
      <c r="HH121" s="203"/>
      <c r="HI121" s="202"/>
      <c r="HJ121" s="203"/>
      <c r="HK121" s="202"/>
      <c r="HL121" s="203"/>
      <c r="HM121" s="202"/>
      <c r="HN121" s="203"/>
      <c r="HO121" s="202"/>
      <c r="HP121" s="203"/>
      <c r="HQ121" s="202"/>
      <c r="HR121" s="203"/>
      <c r="HS121" s="202"/>
      <c r="HT121" s="203"/>
      <c r="HU121" s="202"/>
      <c r="HV121" s="203"/>
      <c r="HW121" s="202"/>
      <c r="HX121" s="203"/>
      <c r="HY121" s="202"/>
      <c r="HZ121" s="203"/>
      <c r="IA121" s="202"/>
      <c r="IB121" s="203"/>
      <c r="IC121" s="202"/>
      <c r="ID121" s="203"/>
      <c r="IE121" s="202"/>
      <c r="IF121" s="203"/>
      <c r="IG121" s="202"/>
      <c r="IH121" s="203"/>
      <c r="II121" s="202"/>
      <c r="IJ121" s="203"/>
      <c r="IK121" s="202"/>
      <c r="IL121" s="203"/>
      <c r="IM121" s="202"/>
      <c r="IN121" s="203"/>
      <c r="IO121" s="202"/>
      <c r="IP121" s="203"/>
      <c r="IQ121" s="202"/>
      <c r="IR121" s="203"/>
      <c r="IS121" s="202"/>
      <c r="IT121" s="203"/>
      <c r="IU121" s="202"/>
      <c r="IV121" s="215"/>
    </row>
    <row r="122">
      <c r="A122" s="215"/>
      <c r="B122" s="159" t="str">
        <f t="shared" si="28"/>
        <v/>
      </c>
      <c r="C122" s="173">
        <f t="shared" ref="C122:BL122" si="113">BO122+EA122+GM122</f>
        <v>0</v>
      </c>
      <c r="D122" s="173">
        <f t="shared" si="113"/>
        <v>0</v>
      </c>
      <c r="E122" s="173">
        <f t="shared" si="113"/>
        <v>0</v>
      </c>
      <c r="F122" s="173">
        <f t="shared" si="113"/>
        <v>0</v>
      </c>
      <c r="G122" s="173">
        <f t="shared" si="113"/>
        <v>0</v>
      </c>
      <c r="H122" s="173">
        <f t="shared" si="113"/>
        <v>0</v>
      </c>
      <c r="I122" s="173">
        <f t="shared" si="113"/>
        <v>0</v>
      </c>
      <c r="J122" s="173">
        <f t="shared" si="113"/>
        <v>0</v>
      </c>
      <c r="K122" s="173">
        <f t="shared" si="113"/>
        <v>0</v>
      </c>
      <c r="L122" s="173">
        <f t="shared" si="113"/>
        <v>0</v>
      </c>
      <c r="M122" s="173">
        <f t="shared" si="113"/>
        <v>0</v>
      </c>
      <c r="N122" s="173">
        <f t="shared" si="113"/>
        <v>0</v>
      </c>
      <c r="O122" s="173">
        <f t="shared" si="113"/>
        <v>0</v>
      </c>
      <c r="P122" s="173">
        <f t="shared" si="113"/>
        <v>0</v>
      </c>
      <c r="Q122" s="173">
        <f t="shared" si="113"/>
        <v>0</v>
      </c>
      <c r="R122" s="173">
        <f t="shared" si="113"/>
        <v>0</v>
      </c>
      <c r="S122" s="173">
        <f t="shared" si="113"/>
        <v>0</v>
      </c>
      <c r="T122" s="173">
        <f t="shared" si="113"/>
        <v>0</v>
      </c>
      <c r="U122" s="173">
        <f t="shared" si="113"/>
        <v>0</v>
      </c>
      <c r="V122" s="173">
        <f t="shared" si="113"/>
        <v>0</v>
      </c>
      <c r="W122" s="173">
        <f t="shared" si="113"/>
        <v>0</v>
      </c>
      <c r="X122" s="173">
        <f t="shared" si="113"/>
        <v>0</v>
      </c>
      <c r="Y122" s="173">
        <f t="shared" si="113"/>
        <v>0</v>
      </c>
      <c r="Z122" s="173">
        <f t="shared" si="113"/>
        <v>0</v>
      </c>
      <c r="AA122" s="173">
        <f t="shared" si="113"/>
        <v>0</v>
      </c>
      <c r="AB122" s="173">
        <f t="shared" si="113"/>
        <v>0</v>
      </c>
      <c r="AC122" s="173">
        <f t="shared" si="113"/>
        <v>0</v>
      </c>
      <c r="AD122" s="173">
        <f t="shared" si="113"/>
        <v>0</v>
      </c>
      <c r="AE122" s="173">
        <f t="shared" si="113"/>
        <v>0</v>
      </c>
      <c r="AF122" s="173">
        <f t="shared" si="113"/>
        <v>0</v>
      </c>
      <c r="AG122" s="173">
        <f t="shared" si="113"/>
        <v>0</v>
      </c>
      <c r="AH122" s="173">
        <f t="shared" si="113"/>
        <v>0</v>
      </c>
      <c r="AI122" s="173">
        <f t="shared" si="113"/>
        <v>0</v>
      </c>
      <c r="AJ122" s="173">
        <f t="shared" si="113"/>
        <v>0</v>
      </c>
      <c r="AK122" s="173">
        <f t="shared" si="113"/>
        <v>0</v>
      </c>
      <c r="AL122" s="173">
        <f t="shared" si="113"/>
        <v>0</v>
      </c>
      <c r="AM122" s="173">
        <f t="shared" si="113"/>
        <v>0</v>
      </c>
      <c r="AN122" s="173">
        <f t="shared" si="113"/>
        <v>0</v>
      </c>
      <c r="AO122" s="173">
        <f t="shared" si="113"/>
        <v>0</v>
      </c>
      <c r="AP122" s="173">
        <f t="shared" si="113"/>
        <v>0</v>
      </c>
      <c r="AQ122" s="173">
        <f t="shared" si="113"/>
        <v>0</v>
      </c>
      <c r="AR122" s="173">
        <f t="shared" si="113"/>
        <v>0</v>
      </c>
      <c r="AS122" s="173">
        <f t="shared" si="113"/>
        <v>0</v>
      </c>
      <c r="AT122" s="173">
        <f t="shared" si="113"/>
        <v>0</v>
      </c>
      <c r="AU122" s="173">
        <f t="shared" si="113"/>
        <v>0</v>
      </c>
      <c r="AV122" s="173">
        <f t="shared" si="113"/>
        <v>0</v>
      </c>
      <c r="AW122" s="173">
        <f t="shared" si="113"/>
        <v>0</v>
      </c>
      <c r="AX122" s="173">
        <f t="shared" si="113"/>
        <v>0</v>
      </c>
      <c r="AY122" s="173">
        <f t="shared" si="113"/>
        <v>0</v>
      </c>
      <c r="AZ122" s="173">
        <f t="shared" si="113"/>
        <v>0</v>
      </c>
      <c r="BA122" s="173">
        <f t="shared" si="113"/>
        <v>0</v>
      </c>
      <c r="BB122" s="173">
        <f t="shared" si="113"/>
        <v>0</v>
      </c>
      <c r="BC122" s="173">
        <f t="shared" si="113"/>
        <v>0</v>
      </c>
      <c r="BD122" s="173">
        <f t="shared" si="113"/>
        <v>0</v>
      </c>
      <c r="BE122" s="173">
        <f t="shared" si="113"/>
        <v>0</v>
      </c>
      <c r="BF122" s="173">
        <f t="shared" si="113"/>
        <v>0</v>
      </c>
      <c r="BG122" s="173">
        <f t="shared" si="113"/>
        <v>0</v>
      </c>
      <c r="BH122" s="173">
        <f t="shared" si="113"/>
        <v>0</v>
      </c>
      <c r="BI122" s="173">
        <f t="shared" si="113"/>
        <v>0</v>
      </c>
      <c r="BJ122" s="173">
        <f t="shared" si="113"/>
        <v>0</v>
      </c>
      <c r="BK122" s="173">
        <f t="shared" si="113"/>
        <v>0</v>
      </c>
      <c r="BL122" s="173">
        <f t="shared" si="113"/>
        <v>0</v>
      </c>
      <c r="BM122" s="151"/>
      <c r="BN122" s="215"/>
      <c r="BO122" s="174"/>
      <c r="BP122" s="175"/>
      <c r="BQ122" s="174"/>
      <c r="BR122" s="175"/>
      <c r="BS122" s="174"/>
      <c r="BT122" s="175"/>
      <c r="BU122" s="174"/>
      <c r="BV122" s="175"/>
      <c r="BW122" s="174"/>
      <c r="BX122" s="175"/>
      <c r="BY122" s="174"/>
      <c r="BZ122" s="175"/>
      <c r="CA122" s="174"/>
      <c r="CB122" s="175"/>
      <c r="CC122" s="174"/>
      <c r="CD122" s="175"/>
      <c r="CE122" s="174"/>
      <c r="CF122" s="175"/>
      <c r="CG122" s="174"/>
      <c r="CH122" s="175"/>
      <c r="CI122" s="174"/>
      <c r="CJ122" s="175"/>
      <c r="CK122" s="174"/>
      <c r="CL122" s="175"/>
      <c r="CM122" s="174"/>
      <c r="CN122" s="175"/>
      <c r="CO122" s="174"/>
      <c r="CP122" s="175"/>
      <c r="CQ122" s="174"/>
      <c r="CR122" s="175"/>
      <c r="CS122" s="174"/>
      <c r="CT122" s="175"/>
      <c r="CU122" s="174"/>
      <c r="CV122" s="175"/>
      <c r="CW122" s="174"/>
      <c r="CX122" s="175"/>
      <c r="CY122" s="174"/>
      <c r="CZ122" s="175"/>
      <c r="DA122" s="174"/>
      <c r="DB122" s="175"/>
      <c r="DC122" s="174"/>
      <c r="DD122" s="175"/>
      <c r="DE122" s="174"/>
      <c r="DF122" s="175"/>
      <c r="DG122" s="174"/>
      <c r="DH122" s="175"/>
      <c r="DI122" s="174"/>
      <c r="DJ122" s="175"/>
      <c r="DK122" s="174"/>
      <c r="DL122" s="175"/>
      <c r="DM122" s="174"/>
      <c r="DN122" s="175"/>
      <c r="DO122" s="174"/>
      <c r="DP122" s="175"/>
      <c r="DQ122" s="174"/>
      <c r="DR122" s="175"/>
      <c r="DS122" s="174"/>
      <c r="DT122" s="175"/>
      <c r="DU122" s="174"/>
      <c r="DV122" s="175"/>
      <c r="DW122" s="174"/>
      <c r="DX122" s="175"/>
      <c r="DZ122" s="159" t="str">
        <f t="shared" si="30"/>
        <v/>
      </c>
      <c r="GL122" s="159" t="str">
        <f t="shared" si="31"/>
        <v/>
      </c>
      <c r="GM122" s="202"/>
      <c r="GN122" s="203"/>
      <c r="GO122" s="202"/>
      <c r="GP122" s="203"/>
      <c r="GQ122" s="202"/>
      <c r="GR122" s="203"/>
      <c r="GS122" s="202"/>
      <c r="GT122" s="203"/>
      <c r="GU122" s="202"/>
      <c r="GV122" s="203"/>
      <c r="GW122" s="202"/>
      <c r="GX122" s="203"/>
      <c r="GY122" s="202"/>
      <c r="GZ122" s="203"/>
      <c r="HA122" s="202"/>
      <c r="HB122" s="203"/>
      <c r="HC122" s="202"/>
      <c r="HD122" s="203"/>
      <c r="HE122" s="202"/>
      <c r="HF122" s="203"/>
      <c r="HG122" s="202"/>
      <c r="HH122" s="203"/>
      <c r="HI122" s="202"/>
      <c r="HJ122" s="203"/>
      <c r="HK122" s="202"/>
      <c r="HL122" s="203"/>
      <c r="HM122" s="202"/>
      <c r="HN122" s="203"/>
      <c r="HO122" s="202"/>
      <c r="HP122" s="203"/>
      <c r="HQ122" s="202"/>
      <c r="HR122" s="203"/>
      <c r="HS122" s="202"/>
      <c r="HT122" s="203"/>
      <c r="HU122" s="202"/>
      <c r="HV122" s="203"/>
      <c r="HW122" s="202"/>
      <c r="HX122" s="203"/>
      <c r="HY122" s="202"/>
      <c r="HZ122" s="203"/>
      <c r="IA122" s="202"/>
      <c r="IB122" s="203"/>
      <c r="IC122" s="202"/>
      <c r="ID122" s="203"/>
      <c r="IE122" s="202"/>
      <c r="IF122" s="203"/>
      <c r="IG122" s="202"/>
      <c r="IH122" s="203"/>
      <c r="II122" s="202"/>
      <c r="IJ122" s="203"/>
      <c r="IK122" s="202"/>
      <c r="IL122" s="203"/>
      <c r="IM122" s="202"/>
      <c r="IN122" s="203"/>
      <c r="IO122" s="202"/>
      <c r="IP122" s="203"/>
      <c r="IQ122" s="202"/>
      <c r="IR122" s="203"/>
      <c r="IS122" s="202"/>
      <c r="IT122" s="203"/>
      <c r="IU122" s="202"/>
    </row>
    <row r="123">
      <c r="A123" s="215"/>
      <c r="B123" s="159" t="str">
        <f t="shared" si="28"/>
        <v/>
      </c>
      <c r="C123" s="173">
        <f t="shared" ref="C123:BL123" si="114">BO123+EA123+GM123</f>
        <v>0</v>
      </c>
      <c r="D123" s="173">
        <f t="shared" si="114"/>
        <v>0</v>
      </c>
      <c r="E123" s="173">
        <f t="shared" si="114"/>
        <v>0</v>
      </c>
      <c r="F123" s="173">
        <f t="shared" si="114"/>
        <v>0</v>
      </c>
      <c r="G123" s="173">
        <f t="shared" si="114"/>
        <v>0</v>
      </c>
      <c r="H123" s="173">
        <f t="shared" si="114"/>
        <v>0</v>
      </c>
      <c r="I123" s="173">
        <f t="shared" si="114"/>
        <v>0</v>
      </c>
      <c r="J123" s="173">
        <f t="shared" si="114"/>
        <v>0</v>
      </c>
      <c r="K123" s="173">
        <f t="shared" si="114"/>
        <v>0</v>
      </c>
      <c r="L123" s="173">
        <f t="shared" si="114"/>
        <v>0</v>
      </c>
      <c r="M123" s="173">
        <f t="shared" si="114"/>
        <v>0</v>
      </c>
      <c r="N123" s="173">
        <f t="shared" si="114"/>
        <v>0</v>
      </c>
      <c r="O123" s="173">
        <f t="shared" si="114"/>
        <v>0</v>
      </c>
      <c r="P123" s="173">
        <f t="shared" si="114"/>
        <v>0</v>
      </c>
      <c r="Q123" s="173">
        <f t="shared" si="114"/>
        <v>0</v>
      </c>
      <c r="R123" s="173">
        <f t="shared" si="114"/>
        <v>0</v>
      </c>
      <c r="S123" s="173">
        <f t="shared" si="114"/>
        <v>0</v>
      </c>
      <c r="T123" s="173">
        <f t="shared" si="114"/>
        <v>0</v>
      </c>
      <c r="U123" s="173">
        <f t="shared" si="114"/>
        <v>0</v>
      </c>
      <c r="V123" s="173">
        <f t="shared" si="114"/>
        <v>0</v>
      </c>
      <c r="W123" s="173">
        <f t="shared" si="114"/>
        <v>0</v>
      </c>
      <c r="X123" s="173">
        <f t="shared" si="114"/>
        <v>0</v>
      </c>
      <c r="Y123" s="173">
        <f t="shared" si="114"/>
        <v>0</v>
      </c>
      <c r="Z123" s="173">
        <f t="shared" si="114"/>
        <v>0</v>
      </c>
      <c r="AA123" s="173">
        <f t="shared" si="114"/>
        <v>0</v>
      </c>
      <c r="AB123" s="173">
        <f t="shared" si="114"/>
        <v>0</v>
      </c>
      <c r="AC123" s="173">
        <f t="shared" si="114"/>
        <v>0</v>
      </c>
      <c r="AD123" s="173">
        <f t="shared" si="114"/>
        <v>0</v>
      </c>
      <c r="AE123" s="173">
        <f t="shared" si="114"/>
        <v>0</v>
      </c>
      <c r="AF123" s="173">
        <f t="shared" si="114"/>
        <v>0</v>
      </c>
      <c r="AG123" s="173">
        <f t="shared" si="114"/>
        <v>0</v>
      </c>
      <c r="AH123" s="173">
        <f t="shared" si="114"/>
        <v>0</v>
      </c>
      <c r="AI123" s="173">
        <f t="shared" si="114"/>
        <v>0</v>
      </c>
      <c r="AJ123" s="173">
        <f t="shared" si="114"/>
        <v>0</v>
      </c>
      <c r="AK123" s="173">
        <f t="shared" si="114"/>
        <v>0</v>
      </c>
      <c r="AL123" s="173">
        <f t="shared" si="114"/>
        <v>0</v>
      </c>
      <c r="AM123" s="173">
        <f t="shared" si="114"/>
        <v>0</v>
      </c>
      <c r="AN123" s="173">
        <f t="shared" si="114"/>
        <v>0</v>
      </c>
      <c r="AO123" s="173">
        <f t="shared" si="114"/>
        <v>0</v>
      </c>
      <c r="AP123" s="173">
        <f t="shared" si="114"/>
        <v>0</v>
      </c>
      <c r="AQ123" s="173">
        <f t="shared" si="114"/>
        <v>0</v>
      </c>
      <c r="AR123" s="173">
        <f t="shared" si="114"/>
        <v>0</v>
      </c>
      <c r="AS123" s="173">
        <f t="shared" si="114"/>
        <v>0</v>
      </c>
      <c r="AT123" s="173">
        <f t="shared" si="114"/>
        <v>0</v>
      </c>
      <c r="AU123" s="173">
        <f t="shared" si="114"/>
        <v>0</v>
      </c>
      <c r="AV123" s="173">
        <f t="shared" si="114"/>
        <v>0</v>
      </c>
      <c r="AW123" s="173">
        <f t="shared" si="114"/>
        <v>0</v>
      </c>
      <c r="AX123" s="173">
        <f t="shared" si="114"/>
        <v>0</v>
      </c>
      <c r="AY123" s="173">
        <f t="shared" si="114"/>
        <v>0</v>
      </c>
      <c r="AZ123" s="173">
        <f t="shared" si="114"/>
        <v>0</v>
      </c>
      <c r="BA123" s="173">
        <f t="shared" si="114"/>
        <v>0</v>
      </c>
      <c r="BB123" s="173">
        <f t="shared" si="114"/>
        <v>0</v>
      </c>
      <c r="BC123" s="173">
        <f t="shared" si="114"/>
        <v>0</v>
      </c>
      <c r="BD123" s="173">
        <f t="shared" si="114"/>
        <v>0</v>
      </c>
      <c r="BE123" s="173">
        <f t="shared" si="114"/>
        <v>0</v>
      </c>
      <c r="BF123" s="173">
        <f t="shared" si="114"/>
        <v>0</v>
      </c>
      <c r="BG123" s="173">
        <f t="shared" si="114"/>
        <v>0</v>
      </c>
      <c r="BH123" s="173">
        <f t="shared" si="114"/>
        <v>0</v>
      </c>
      <c r="BI123" s="173">
        <f t="shared" si="114"/>
        <v>0</v>
      </c>
      <c r="BJ123" s="173">
        <f t="shared" si="114"/>
        <v>0</v>
      </c>
      <c r="BK123" s="173">
        <f t="shared" si="114"/>
        <v>0</v>
      </c>
      <c r="BL123" s="173">
        <f t="shared" si="114"/>
        <v>0</v>
      </c>
      <c r="BM123" s="151"/>
      <c r="BN123" s="215"/>
      <c r="BO123" s="174"/>
      <c r="BP123" s="175"/>
      <c r="BQ123" s="174"/>
      <c r="BR123" s="175"/>
      <c r="BS123" s="174"/>
      <c r="BT123" s="175"/>
      <c r="BU123" s="174"/>
      <c r="BV123" s="175"/>
      <c r="BW123" s="174"/>
      <c r="BX123" s="175"/>
      <c r="BY123" s="174"/>
      <c r="BZ123" s="175"/>
      <c r="CA123" s="174"/>
      <c r="CB123" s="175"/>
      <c r="CC123" s="174"/>
      <c r="CD123" s="175"/>
      <c r="CE123" s="174"/>
      <c r="CF123" s="175"/>
      <c r="CG123" s="174"/>
      <c r="CH123" s="175"/>
      <c r="CI123" s="174"/>
      <c r="CJ123" s="175"/>
      <c r="CK123" s="174"/>
      <c r="CL123" s="175"/>
      <c r="CM123" s="174"/>
      <c r="CN123" s="175"/>
      <c r="CO123" s="174"/>
      <c r="CP123" s="175"/>
      <c r="CQ123" s="174"/>
      <c r="CR123" s="175"/>
      <c r="CS123" s="174"/>
      <c r="CT123" s="175"/>
      <c r="CU123" s="174"/>
      <c r="CV123" s="175"/>
      <c r="CW123" s="174"/>
      <c r="CX123" s="175"/>
      <c r="CY123" s="174"/>
      <c r="CZ123" s="175"/>
      <c r="DA123" s="174"/>
      <c r="DB123" s="175"/>
      <c r="DC123" s="174"/>
      <c r="DD123" s="175"/>
      <c r="DE123" s="174"/>
      <c r="DF123" s="175"/>
      <c r="DG123" s="174"/>
      <c r="DH123" s="175"/>
      <c r="DI123" s="174"/>
      <c r="DJ123" s="175"/>
      <c r="DK123" s="174"/>
      <c r="DL123" s="175"/>
      <c r="DM123" s="174"/>
      <c r="DN123" s="175"/>
      <c r="DO123" s="174"/>
      <c r="DP123" s="175"/>
      <c r="DQ123" s="174"/>
      <c r="DR123" s="175"/>
      <c r="DS123" s="174"/>
      <c r="DT123" s="175"/>
      <c r="DU123" s="174"/>
      <c r="DV123" s="175"/>
      <c r="DW123" s="174"/>
      <c r="DX123" s="175"/>
      <c r="DZ123" s="159" t="str">
        <f t="shared" si="30"/>
        <v/>
      </c>
      <c r="GL123" s="159" t="str">
        <f t="shared" si="31"/>
        <v/>
      </c>
      <c r="GM123" s="202"/>
      <c r="GN123" s="203"/>
      <c r="GO123" s="202"/>
      <c r="GP123" s="203"/>
      <c r="GQ123" s="202"/>
      <c r="GR123" s="203"/>
      <c r="GS123" s="202"/>
      <c r="GT123" s="203"/>
      <c r="GU123" s="202"/>
      <c r="GV123" s="203"/>
      <c r="GW123" s="202"/>
      <c r="GX123" s="203"/>
      <c r="GY123" s="202"/>
      <c r="GZ123" s="203"/>
      <c r="HA123" s="202"/>
      <c r="HB123" s="203"/>
      <c r="HC123" s="202"/>
      <c r="HD123" s="203"/>
      <c r="HE123" s="202"/>
      <c r="HF123" s="203"/>
      <c r="HG123" s="202"/>
      <c r="HH123" s="203"/>
      <c r="HI123" s="202"/>
      <c r="HJ123" s="203"/>
      <c r="HK123" s="202"/>
      <c r="HL123" s="203"/>
      <c r="HM123" s="202"/>
      <c r="HN123" s="203"/>
      <c r="HO123" s="202"/>
      <c r="HP123" s="203"/>
      <c r="HQ123" s="202"/>
      <c r="HR123" s="203"/>
      <c r="HS123" s="202"/>
      <c r="HT123" s="203"/>
      <c r="HU123" s="202"/>
      <c r="HV123" s="203"/>
      <c r="HW123" s="202"/>
      <c r="HX123" s="203"/>
      <c r="HY123" s="202"/>
      <c r="HZ123" s="203"/>
      <c r="IA123" s="202"/>
      <c r="IB123" s="203"/>
      <c r="IC123" s="202"/>
      <c r="ID123" s="203"/>
      <c r="IE123" s="202"/>
      <c r="IF123" s="203"/>
      <c r="IG123" s="202"/>
      <c r="IH123" s="203"/>
      <c r="II123" s="202"/>
      <c r="IJ123" s="203"/>
      <c r="IK123" s="202"/>
      <c r="IL123" s="203"/>
      <c r="IM123" s="202"/>
      <c r="IN123" s="203"/>
      <c r="IO123" s="202"/>
      <c r="IP123" s="203"/>
      <c r="IQ123" s="202"/>
      <c r="IR123" s="203"/>
      <c r="IS123" s="202"/>
      <c r="IT123" s="203"/>
      <c r="IU123" s="202"/>
    </row>
    <row r="124">
      <c r="A124" s="215"/>
      <c r="B124" s="159" t="str">
        <f t="shared" si="28"/>
        <v/>
      </c>
      <c r="BM124" s="151"/>
      <c r="BN124" s="215"/>
      <c r="BO124" s="174"/>
      <c r="BP124" s="175"/>
      <c r="BQ124" s="174"/>
      <c r="BR124" s="175"/>
      <c r="BS124" s="174"/>
      <c r="BT124" s="175"/>
      <c r="BU124" s="174"/>
      <c r="BV124" s="175"/>
      <c r="BW124" s="174"/>
      <c r="BX124" s="175"/>
      <c r="BY124" s="174"/>
      <c r="BZ124" s="175"/>
      <c r="CA124" s="174"/>
      <c r="CB124" s="175"/>
      <c r="CC124" s="174"/>
      <c r="CD124" s="175"/>
      <c r="CE124" s="174"/>
      <c r="CF124" s="175"/>
      <c r="CG124" s="174"/>
      <c r="CH124" s="175"/>
      <c r="CI124" s="174"/>
      <c r="CJ124" s="175"/>
      <c r="CK124" s="174"/>
      <c r="CL124" s="175"/>
      <c r="CM124" s="174"/>
      <c r="CN124" s="175"/>
      <c r="CO124" s="174"/>
      <c r="CP124" s="175"/>
      <c r="CQ124" s="174"/>
      <c r="CR124" s="175"/>
      <c r="CS124" s="174"/>
      <c r="CT124" s="175"/>
      <c r="CU124" s="174"/>
      <c r="CV124" s="175"/>
      <c r="CW124" s="174"/>
      <c r="CX124" s="175"/>
      <c r="CY124" s="174"/>
      <c r="CZ124" s="175"/>
      <c r="DA124" s="174"/>
      <c r="DB124" s="175"/>
      <c r="DC124" s="174"/>
      <c r="DD124" s="175"/>
      <c r="DE124" s="174"/>
      <c r="DF124" s="175"/>
      <c r="DG124" s="174"/>
      <c r="DH124" s="175"/>
      <c r="DI124" s="174"/>
      <c r="DJ124" s="175"/>
      <c r="DK124" s="174"/>
      <c r="DL124" s="175"/>
      <c r="DM124" s="174"/>
      <c r="DN124" s="175"/>
      <c r="DO124" s="174"/>
      <c r="DP124" s="175"/>
      <c r="DQ124" s="174"/>
      <c r="DR124" s="175"/>
      <c r="DS124" s="174"/>
      <c r="DT124" s="175"/>
      <c r="DU124" s="174"/>
      <c r="DV124" s="175"/>
      <c r="DW124" s="174"/>
      <c r="DX124" s="175"/>
      <c r="DZ124" s="159" t="str">
        <f t="shared" si="30"/>
        <v/>
      </c>
      <c r="GL124" s="159" t="str">
        <f t="shared" si="31"/>
        <v/>
      </c>
      <c r="GM124" s="202"/>
      <c r="GN124" s="203"/>
      <c r="GO124" s="202"/>
      <c r="GP124" s="203"/>
      <c r="GQ124" s="202"/>
      <c r="GR124" s="203"/>
      <c r="GS124" s="202"/>
      <c r="GT124" s="203"/>
      <c r="GU124" s="202"/>
      <c r="GV124" s="203"/>
      <c r="GW124" s="202"/>
      <c r="GX124" s="203"/>
      <c r="GY124" s="202"/>
      <c r="GZ124" s="203"/>
      <c r="HA124" s="202"/>
      <c r="HB124" s="203"/>
      <c r="HC124" s="202"/>
      <c r="HD124" s="203"/>
      <c r="HE124" s="202"/>
      <c r="HF124" s="203"/>
      <c r="HG124" s="202"/>
      <c r="HH124" s="203"/>
      <c r="HI124" s="202"/>
      <c r="HJ124" s="203"/>
      <c r="HK124" s="202"/>
      <c r="HL124" s="203"/>
      <c r="HM124" s="202"/>
      <c r="HN124" s="203"/>
      <c r="HO124" s="202"/>
      <c r="HP124" s="203"/>
      <c r="HQ124" s="202"/>
      <c r="HR124" s="203"/>
      <c r="HS124" s="202"/>
      <c r="HT124" s="203"/>
      <c r="HU124" s="202"/>
      <c r="HV124" s="203"/>
      <c r="HW124" s="202"/>
      <c r="HX124" s="203"/>
      <c r="HY124" s="202"/>
      <c r="HZ124" s="203"/>
      <c r="IA124" s="202"/>
      <c r="IB124" s="203"/>
      <c r="IC124" s="202"/>
      <c r="ID124" s="203"/>
      <c r="IE124" s="202"/>
      <c r="IF124" s="203"/>
      <c r="IG124" s="202"/>
      <c r="IH124" s="203"/>
      <c r="II124" s="202"/>
      <c r="IJ124" s="203"/>
      <c r="IK124" s="202"/>
      <c r="IL124" s="203"/>
      <c r="IM124" s="202"/>
      <c r="IN124" s="203"/>
      <c r="IO124" s="202"/>
      <c r="IP124" s="203"/>
      <c r="IQ124" s="202"/>
      <c r="IR124" s="203"/>
      <c r="IS124" s="202"/>
      <c r="IT124" s="203"/>
      <c r="IU124" s="202"/>
    </row>
    <row r="125">
      <c r="A125" s="215"/>
      <c r="BM125" s="151"/>
      <c r="BN125" s="215"/>
      <c r="BO125" s="174"/>
      <c r="BP125" s="175"/>
      <c r="BQ125" s="174"/>
      <c r="BR125" s="175"/>
      <c r="BS125" s="174"/>
      <c r="BT125" s="175"/>
      <c r="BU125" s="174"/>
      <c r="BV125" s="175"/>
      <c r="BW125" s="174"/>
      <c r="BX125" s="175"/>
      <c r="BY125" s="174"/>
      <c r="BZ125" s="175"/>
      <c r="CA125" s="174"/>
      <c r="CB125" s="175"/>
      <c r="CC125" s="174"/>
      <c r="CD125" s="175"/>
      <c r="CE125" s="174"/>
      <c r="CF125" s="175"/>
      <c r="CG125" s="174"/>
      <c r="CH125" s="175"/>
      <c r="CI125" s="174"/>
      <c r="CJ125" s="175"/>
      <c r="CK125" s="174"/>
      <c r="CL125" s="175"/>
      <c r="CM125" s="174"/>
      <c r="CN125" s="175"/>
      <c r="CO125" s="174"/>
      <c r="CP125" s="175"/>
      <c r="CQ125" s="174"/>
      <c r="CR125" s="175"/>
      <c r="CS125" s="174"/>
      <c r="CT125" s="175"/>
      <c r="CU125" s="174"/>
      <c r="CV125" s="175"/>
      <c r="CW125" s="174"/>
      <c r="CX125" s="175"/>
      <c r="CY125" s="174"/>
      <c r="CZ125" s="175"/>
      <c r="DA125" s="174"/>
      <c r="DB125" s="175"/>
      <c r="DC125" s="174"/>
      <c r="DD125" s="175"/>
      <c r="DE125" s="174"/>
      <c r="DF125" s="175"/>
      <c r="DG125" s="174"/>
      <c r="DH125" s="175"/>
      <c r="DI125" s="174"/>
      <c r="DJ125" s="175"/>
      <c r="DK125" s="174"/>
      <c r="DL125" s="175"/>
      <c r="DM125" s="174"/>
      <c r="DN125" s="175"/>
      <c r="DO125" s="174"/>
      <c r="DP125" s="175"/>
      <c r="DQ125" s="174"/>
      <c r="DR125" s="175"/>
      <c r="DS125" s="174"/>
      <c r="DT125" s="175"/>
      <c r="DU125" s="174"/>
      <c r="DV125" s="175"/>
      <c r="DW125" s="174"/>
      <c r="DX125" s="175"/>
    </row>
    <row r="126">
      <c r="A126" s="215"/>
      <c r="BM126" s="151"/>
      <c r="BN126" s="215"/>
      <c r="BO126" s="174"/>
      <c r="BP126" s="175"/>
      <c r="BQ126" s="174"/>
      <c r="BR126" s="175"/>
      <c r="BS126" s="174"/>
      <c r="BT126" s="175"/>
      <c r="BU126" s="174"/>
      <c r="BV126" s="175"/>
      <c r="BW126" s="174"/>
      <c r="BX126" s="175"/>
      <c r="BY126" s="174"/>
      <c r="BZ126" s="175"/>
      <c r="CA126" s="174"/>
      <c r="CB126" s="175"/>
      <c r="CC126" s="174"/>
      <c r="CD126" s="175"/>
      <c r="CE126" s="174"/>
      <c r="CF126" s="175"/>
      <c r="CG126" s="174"/>
      <c r="CH126" s="175"/>
      <c r="CI126" s="174"/>
      <c r="CJ126" s="175"/>
      <c r="CK126" s="174"/>
      <c r="CL126" s="175"/>
      <c r="CM126" s="174"/>
      <c r="CN126" s="175"/>
      <c r="CO126" s="174"/>
      <c r="CP126" s="175"/>
      <c r="CQ126" s="174"/>
      <c r="CR126" s="175"/>
      <c r="CS126" s="174"/>
      <c r="CT126" s="175"/>
      <c r="CU126" s="174"/>
      <c r="CV126" s="175"/>
      <c r="CW126" s="174"/>
      <c r="CX126" s="175"/>
      <c r="CY126" s="174"/>
      <c r="CZ126" s="175"/>
      <c r="DA126" s="174"/>
      <c r="DB126" s="175"/>
      <c r="DC126" s="174"/>
      <c r="DD126" s="175"/>
      <c r="DE126" s="174"/>
      <c r="DF126" s="175"/>
      <c r="DG126" s="174"/>
      <c r="DH126" s="175"/>
      <c r="DI126" s="174"/>
      <c r="DJ126" s="175"/>
      <c r="DK126" s="174"/>
      <c r="DL126" s="175"/>
      <c r="DM126" s="174"/>
      <c r="DN126" s="175"/>
      <c r="DO126" s="174"/>
      <c r="DP126" s="175"/>
      <c r="DQ126" s="174"/>
      <c r="DR126" s="175"/>
      <c r="DS126" s="174"/>
      <c r="DT126" s="175"/>
      <c r="DU126" s="174"/>
      <c r="DV126" s="175"/>
      <c r="DW126" s="174"/>
      <c r="DX126" s="175"/>
    </row>
    <row r="127">
      <c r="A127" s="215"/>
      <c r="BM127" s="151"/>
      <c r="BN127" s="215" t="str">
        <f>IFERROR(__xludf.DUMMYFUNCTION("""COMPUTED_VALUE"""),"Celkem kurýr")</f>
        <v>Celkem kurýr</v>
      </c>
    </row>
    <row r="128">
      <c r="A128" s="215"/>
      <c r="BM128" s="151"/>
      <c r="BN128" s="215" t="str">
        <f>IFERROR(__xludf.DUMMYFUNCTION("""COMPUTED_VALUE"""),"Celkem inst + kurýr")</f>
        <v>Celkem inst + kurýr</v>
      </c>
    </row>
    <row r="129">
      <c r="A129" s="215"/>
      <c r="BM129" s="151"/>
      <c r="BN129" s="215"/>
    </row>
    <row r="130">
      <c r="A130" s="215"/>
      <c r="BM130" s="151"/>
      <c r="BN130" s="215"/>
    </row>
    <row r="131">
      <c r="A131" s="215"/>
      <c r="BM131" s="151"/>
      <c r="BN131" s="215"/>
    </row>
    <row r="132">
      <c r="A132" s="215"/>
      <c r="BM132" s="151"/>
      <c r="BN132" s="215"/>
    </row>
    <row r="133">
      <c r="A133" s="215"/>
      <c r="BM133" s="151"/>
      <c r="BN133" s="215"/>
    </row>
    <row r="134">
      <c r="A134" s="215"/>
      <c r="BM134" s="151"/>
      <c r="BN134" s="215"/>
    </row>
    <row r="135">
      <c r="A135" s="215"/>
      <c r="BM135" s="151"/>
      <c r="BN135" s="215"/>
    </row>
    <row r="136">
      <c r="A136" s="215"/>
      <c r="BM136" s="151"/>
      <c r="BN136" s="215"/>
    </row>
    <row r="137">
      <c r="A137" s="215"/>
      <c r="BM137" s="151"/>
      <c r="BN137" s="215"/>
    </row>
    <row r="138">
      <c r="A138" s="215"/>
      <c r="BM138" s="151"/>
      <c r="BN138" s="215"/>
    </row>
    <row r="139">
      <c r="A139" s="215"/>
      <c r="BM139" s="151"/>
      <c r="BN139" s="215"/>
    </row>
    <row r="140">
      <c r="BM140" s="151"/>
    </row>
    <row r="141">
      <c r="BM141" s="151"/>
    </row>
    <row r="142">
      <c r="BM142" s="151"/>
    </row>
    <row r="143">
      <c r="BM143" s="151"/>
    </row>
    <row r="144">
      <c r="BM144" s="151"/>
    </row>
    <row r="145">
      <c r="BM145" s="151"/>
    </row>
    <row r="146">
      <c r="BM146" s="151"/>
    </row>
    <row r="147">
      <c r="BM147" s="151"/>
    </row>
    <row r="148">
      <c r="BM148" s="151"/>
    </row>
    <row r="149">
      <c r="BM149" s="151"/>
    </row>
    <row r="150">
      <c r="BM150" s="151"/>
    </row>
    <row r="151">
      <c r="BM151" s="151"/>
    </row>
    <row r="152">
      <c r="BM152" s="151"/>
    </row>
    <row r="153">
      <c r="BM153" s="151"/>
    </row>
    <row r="154">
      <c r="BM154" s="151"/>
    </row>
    <row r="155">
      <c r="BM155" s="151"/>
    </row>
    <row r="156">
      <c r="BM156" s="151"/>
    </row>
    <row r="157">
      <c r="BM157" s="151"/>
    </row>
    <row r="158">
      <c r="BM158" s="151"/>
    </row>
    <row r="159">
      <c r="BM159" s="151"/>
    </row>
    <row r="160">
      <c r="BM160" s="151"/>
    </row>
    <row r="161">
      <c r="BM161" s="151"/>
    </row>
    <row r="162">
      <c r="BM162" s="151"/>
    </row>
    <row r="163">
      <c r="BM163" s="151"/>
    </row>
    <row r="164">
      <c r="BM164" s="151"/>
    </row>
    <row r="165">
      <c r="BM165" s="151"/>
    </row>
    <row r="166">
      <c r="BM166" s="151"/>
    </row>
    <row r="167">
      <c r="BM167" s="151"/>
    </row>
    <row r="168">
      <c r="BM168" s="151"/>
    </row>
    <row r="169">
      <c r="BM169" s="151"/>
    </row>
    <row r="170">
      <c r="BM170" s="151"/>
    </row>
    <row r="171">
      <c r="BM171" s="151"/>
    </row>
    <row r="172">
      <c r="BM172" s="151"/>
    </row>
    <row r="173">
      <c r="BM173" s="151"/>
    </row>
    <row r="174">
      <c r="BM174" s="151"/>
    </row>
    <row r="175">
      <c r="BM175" s="151"/>
    </row>
    <row r="176">
      <c r="BM176" s="151"/>
    </row>
    <row r="177">
      <c r="BM177" s="151"/>
    </row>
    <row r="178">
      <c r="BM178" s="151"/>
    </row>
    <row r="179">
      <c r="BM179" s="151"/>
    </row>
    <row r="180">
      <c r="BM180" s="151"/>
    </row>
    <row r="181">
      <c r="BM181" s="151"/>
    </row>
    <row r="182">
      <c r="BM182" s="151"/>
    </row>
    <row r="183">
      <c r="BM183" s="151"/>
    </row>
    <row r="184">
      <c r="BM184" s="151"/>
    </row>
    <row r="185">
      <c r="BM185" s="151"/>
    </row>
    <row r="186">
      <c r="BM186" s="151"/>
    </row>
    <row r="187">
      <c r="BM187" s="151"/>
    </row>
    <row r="188">
      <c r="BM188" s="151"/>
    </row>
    <row r="189">
      <c r="BM189" s="151"/>
    </row>
    <row r="190">
      <c r="BM190" s="151"/>
    </row>
    <row r="191">
      <c r="BM191" s="151"/>
    </row>
    <row r="192">
      <c r="BM192" s="151"/>
    </row>
    <row r="193">
      <c r="BM193" s="151"/>
    </row>
    <row r="194">
      <c r="BM194" s="151"/>
    </row>
    <row r="195">
      <c r="BM195" s="151"/>
    </row>
    <row r="196">
      <c r="BM196" s="151"/>
    </row>
    <row r="197">
      <c r="BM197" s="151"/>
    </row>
    <row r="198">
      <c r="BM198" s="151"/>
    </row>
    <row r="199">
      <c r="BM199" s="151"/>
    </row>
    <row r="200">
      <c r="BM200" s="151"/>
    </row>
    <row r="201">
      <c r="BM201" s="151"/>
    </row>
    <row r="202">
      <c r="BM202" s="151"/>
    </row>
    <row r="203">
      <c r="BM203" s="151"/>
    </row>
    <row r="204">
      <c r="BM204" s="151"/>
    </row>
    <row r="205">
      <c r="BM205" s="151"/>
    </row>
    <row r="206">
      <c r="BM206" s="151"/>
    </row>
    <row r="207">
      <c r="BM207" s="151"/>
    </row>
    <row r="208">
      <c r="BM208" s="151"/>
    </row>
    <row r="209">
      <c r="BM209" s="151"/>
    </row>
    <row r="210">
      <c r="BM210" s="151"/>
    </row>
    <row r="211">
      <c r="BM211" s="151"/>
    </row>
    <row r="212">
      <c r="BM212" s="151"/>
    </row>
    <row r="213">
      <c r="BM213" s="151"/>
    </row>
    <row r="214">
      <c r="BM214" s="151"/>
    </row>
    <row r="215">
      <c r="BM215" s="151"/>
    </row>
    <row r="216">
      <c r="BM216" s="151"/>
    </row>
    <row r="217">
      <c r="BM217" s="151"/>
    </row>
    <row r="218">
      <c r="BM218" s="151"/>
    </row>
    <row r="219">
      <c r="BM219" s="151"/>
    </row>
    <row r="220">
      <c r="BM220" s="151"/>
    </row>
    <row r="221">
      <c r="BM221" s="151"/>
    </row>
    <row r="222">
      <c r="BM222" s="151"/>
    </row>
    <row r="223">
      <c r="BM223" s="151"/>
    </row>
    <row r="224">
      <c r="BM224" s="151"/>
    </row>
    <row r="225">
      <c r="BM225" s="151"/>
    </row>
    <row r="226">
      <c r="BM226" s="151"/>
    </row>
    <row r="227">
      <c r="BM227" s="151"/>
    </row>
    <row r="228">
      <c r="BM228" s="151"/>
    </row>
    <row r="229">
      <c r="BM229" s="151"/>
    </row>
    <row r="230">
      <c r="BM230" s="151"/>
    </row>
    <row r="231">
      <c r="BM231" s="151"/>
    </row>
    <row r="232">
      <c r="BM232" s="151"/>
    </row>
    <row r="233">
      <c r="BM233" s="151"/>
    </row>
    <row r="234">
      <c r="BM234" s="151"/>
    </row>
    <row r="235">
      <c r="BM235" s="151"/>
    </row>
    <row r="236">
      <c r="BM236" s="151"/>
    </row>
    <row r="237">
      <c r="BM237" s="151"/>
    </row>
    <row r="238">
      <c r="BM238" s="151"/>
    </row>
    <row r="239">
      <c r="BM239" s="151"/>
    </row>
    <row r="240">
      <c r="BM240" s="151"/>
    </row>
    <row r="241">
      <c r="BM241" s="151"/>
    </row>
    <row r="242">
      <c r="BM242" s="151"/>
    </row>
    <row r="243">
      <c r="BM243" s="151"/>
    </row>
    <row r="244">
      <c r="BM244" s="151"/>
    </row>
    <row r="245">
      <c r="BM245" s="151"/>
    </row>
    <row r="246">
      <c r="BM246" s="151"/>
    </row>
    <row r="247">
      <c r="BM247" s="151"/>
    </row>
    <row r="248">
      <c r="BM248" s="151"/>
    </row>
    <row r="249">
      <c r="BM249" s="151"/>
    </row>
    <row r="250">
      <c r="BM250" s="151"/>
    </row>
    <row r="251">
      <c r="BM251" s="151"/>
    </row>
    <row r="252">
      <c r="BM252" s="151"/>
    </row>
    <row r="253">
      <c r="BM253" s="151"/>
    </row>
    <row r="254">
      <c r="BM254" s="151"/>
    </row>
    <row r="255">
      <c r="BM255" s="151"/>
    </row>
    <row r="256">
      <c r="BM256" s="151"/>
    </row>
    <row r="257">
      <c r="BM257" s="151"/>
    </row>
    <row r="258">
      <c r="BM258" s="151"/>
    </row>
    <row r="259">
      <c r="BM259" s="151"/>
    </row>
    <row r="260">
      <c r="BM260" s="151"/>
    </row>
    <row r="261">
      <c r="BM261" s="151"/>
    </row>
    <row r="262">
      <c r="BM262" s="151"/>
    </row>
    <row r="263">
      <c r="BM263" s="151"/>
    </row>
    <row r="264">
      <c r="BM264" s="151"/>
    </row>
    <row r="265">
      <c r="BM265" s="151"/>
    </row>
    <row r="266">
      <c r="BM266" s="151"/>
    </row>
    <row r="267">
      <c r="BM267" s="151"/>
    </row>
    <row r="268">
      <c r="BM268" s="151"/>
    </row>
    <row r="269">
      <c r="BM269" s="151"/>
    </row>
    <row r="270">
      <c r="BM270" s="151"/>
    </row>
    <row r="271">
      <c r="BM271" s="151"/>
    </row>
    <row r="272">
      <c r="BM272" s="151"/>
    </row>
    <row r="273">
      <c r="BM273" s="151"/>
    </row>
    <row r="274">
      <c r="BM274" s="151"/>
    </row>
    <row r="275">
      <c r="BM275" s="151"/>
    </row>
    <row r="276">
      <c r="BM276" s="151"/>
    </row>
    <row r="277">
      <c r="BM277" s="151"/>
    </row>
    <row r="278">
      <c r="BM278" s="151"/>
    </row>
    <row r="279">
      <c r="BM279" s="151"/>
    </row>
    <row r="280">
      <c r="BM280" s="151"/>
    </row>
    <row r="281">
      <c r="BM281" s="151"/>
    </row>
    <row r="282">
      <c r="BM282" s="151"/>
    </row>
    <row r="283">
      <c r="BM283" s="151"/>
    </row>
    <row r="284">
      <c r="BM284" s="151"/>
    </row>
    <row r="285">
      <c r="BM285" s="151"/>
    </row>
    <row r="286">
      <c r="BM286" s="151"/>
    </row>
    <row r="287">
      <c r="BM287" s="151"/>
    </row>
    <row r="288">
      <c r="BM288" s="151"/>
    </row>
    <row r="289">
      <c r="BM289" s="151"/>
    </row>
    <row r="290">
      <c r="BM290" s="151"/>
    </row>
    <row r="291">
      <c r="BM291" s="151"/>
    </row>
    <row r="292">
      <c r="BM292" s="151"/>
    </row>
    <row r="293">
      <c r="BM293" s="151"/>
    </row>
    <row r="294">
      <c r="BM294" s="151"/>
    </row>
    <row r="295">
      <c r="BM295" s="151"/>
    </row>
    <row r="296">
      <c r="BM296" s="151"/>
    </row>
    <row r="297">
      <c r="BM297" s="151"/>
    </row>
    <row r="298">
      <c r="BM298" s="151"/>
    </row>
    <row r="299">
      <c r="BM299" s="151"/>
    </row>
    <row r="300">
      <c r="BM300" s="151"/>
    </row>
    <row r="301">
      <c r="BM301" s="151"/>
    </row>
    <row r="302">
      <c r="BM302" s="151"/>
    </row>
    <row r="303">
      <c r="BM303" s="151"/>
    </row>
    <row r="304">
      <c r="BM304" s="151"/>
    </row>
    <row r="305">
      <c r="BM305" s="151"/>
    </row>
    <row r="306">
      <c r="BM306" s="151"/>
    </row>
    <row r="307">
      <c r="BM307" s="151"/>
    </row>
    <row r="308">
      <c r="BM308" s="151"/>
    </row>
    <row r="309">
      <c r="BM309" s="151"/>
    </row>
    <row r="310">
      <c r="BM310" s="151"/>
    </row>
    <row r="311">
      <c r="BM311" s="151"/>
    </row>
    <row r="312">
      <c r="BM312" s="151"/>
    </row>
    <row r="313">
      <c r="BM313" s="151"/>
    </row>
    <row r="314">
      <c r="BM314" s="151"/>
    </row>
    <row r="315">
      <c r="BM315" s="151"/>
    </row>
    <row r="316">
      <c r="BM316" s="151"/>
    </row>
    <row r="317">
      <c r="BM317" s="151"/>
    </row>
    <row r="318">
      <c r="BM318" s="151"/>
    </row>
    <row r="319">
      <c r="BM319" s="151"/>
    </row>
    <row r="320">
      <c r="BM320" s="151"/>
    </row>
    <row r="321">
      <c r="BM321" s="151"/>
    </row>
    <row r="322">
      <c r="BM322" s="151"/>
    </row>
    <row r="323">
      <c r="BM323" s="151"/>
    </row>
    <row r="324">
      <c r="BM324" s="151"/>
    </row>
    <row r="325">
      <c r="BM325" s="151"/>
    </row>
    <row r="326">
      <c r="BM326" s="151"/>
    </row>
    <row r="327">
      <c r="BM327" s="151"/>
    </row>
    <row r="328">
      <c r="BM328" s="151"/>
    </row>
    <row r="329">
      <c r="BM329" s="151"/>
    </row>
    <row r="330">
      <c r="BM330" s="151"/>
    </row>
    <row r="331">
      <c r="BM331" s="151"/>
    </row>
    <row r="332">
      <c r="BM332" s="151"/>
    </row>
    <row r="333">
      <c r="BM333" s="151"/>
    </row>
    <row r="334">
      <c r="BM334" s="151"/>
    </row>
    <row r="335">
      <c r="BM335" s="151"/>
    </row>
    <row r="336">
      <c r="BM336" s="151"/>
    </row>
    <row r="337">
      <c r="BM337" s="151"/>
    </row>
    <row r="338">
      <c r="BM338" s="151"/>
    </row>
    <row r="339">
      <c r="BM339" s="151"/>
    </row>
    <row r="340">
      <c r="BM340" s="151"/>
    </row>
    <row r="341">
      <c r="BM341" s="151"/>
    </row>
    <row r="342">
      <c r="BM342" s="151"/>
    </row>
    <row r="343">
      <c r="BM343" s="151"/>
    </row>
    <row r="344">
      <c r="BM344" s="151"/>
    </row>
    <row r="345">
      <c r="BM345" s="151"/>
    </row>
    <row r="346">
      <c r="BM346" s="151"/>
    </row>
    <row r="347">
      <c r="BM347" s="151"/>
    </row>
    <row r="348">
      <c r="BM348" s="151"/>
    </row>
    <row r="349">
      <c r="BM349" s="151"/>
    </row>
    <row r="350">
      <c r="BM350" s="151"/>
    </row>
    <row r="351">
      <c r="BM351" s="151"/>
    </row>
    <row r="352">
      <c r="BM352" s="151"/>
    </row>
    <row r="353">
      <c r="BM353" s="151"/>
    </row>
    <row r="354">
      <c r="BM354" s="151"/>
    </row>
    <row r="355">
      <c r="BM355" s="151"/>
    </row>
    <row r="356">
      <c r="BM356" s="151"/>
    </row>
    <row r="357">
      <c r="BM357" s="151"/>
    </row>
    <row r="358">
      <c r="BM358" s="151"/>
    </row>
    <row r="359">
      <c r="BM359" s="151"/>
    </row>
    <row r="360">
      <c r="BM360" s="151"/>
    </row>
    <row r="361">
      <c r="BM361" s="151"/>
    </row>
    <row r="362">
      <c r="BM362" s="151"/>
    </row>
    <row r="363">
      <c r="BM363" s="151"/>
    </row>
    <row r="364">
      <c r="BM364" s="151"/>
    </row>
    <row r="365">
      <c r="BM365" s="151"/>
    </row>
    <row r="366">
      <c r="BM366" s="151"/>
    </row>
    <row r="367">
      <c r="BM367" s="151"/>
    </row>
    <row r="368">
      <c r="BM368" s="151"/>
    </row>
    <row r="369">
      <c r="BM369" s="151"/>
    </row>
    <row r="370">
      <c r="BM370" s="151"/>
    </row>
    <row r="371">
      <c r="BM371" s="151"/>
    </row>
    <row r="372">
      <c r="BM372" s="151"/>
    </row>
    <row r="373">
      <c r="BM373" s="151"/>
    </row>
    <row r="374">
      <c r="BM374" s="151"/>
    </row>
    <row r="375">
      <c r="BM375" s="151"/>
    </row>
    <row r="376">
      <c r="BM376" s="151"/>
    </row>
    <row r="377">
      <c r="BM377" s="151"/>
    </row>
    <row r="378">
      <c r="BM378" s="151"/>
    </row>
    <row r="379">
      <c r="BM379" s="151"/>
    </row>
    <row r="380">
      <c r="BM380" s="151"/>
    </row>
    <row r="381">
      <c r="BM381" s="151"/>
    </row>
    <row r="382">
      <c r="BM382" s="151"/>
    </row>
    <row r="383">
      <c r="BM383" s="151"/>
    </row>
    <row r="384">
      <c r="BM384" s="151"/>
    </row>
    <row r="385">
      <c r="BM385" s="151"/>
    </row>
    <row r="386">
      <c r="BM386" s="151"/>
    </row>
    <row r="387">
      <c r="BM387" s="151"/>
    </row>
    <row r="388">
      <c r="BM388" s="151"/>
    </row>
    <row r="389">
      <c r="BM389" s="151"/>
    </row>
    <row r="390">
      <c r="BM390" s="151"/>
    </row>
    <row r="391">
      <c r="BM391" s="151"/>
    </row>
    <row r="392">
      <c r="BM392" s="151"/>
    </row>
    <row r="393">
      <c r="BM393" s="151"/>
    </row>
    <row r="394">
      <c r="BM394" s="151"/>
    </row>
    <row r="395">
      <c r="BM395" s="151"/>
    </row>
    <row r="396">
      <c r="BM396" s="151"/>
    </row>
    <row r="397">
      <c r="BM397" s="151"/>
    </row>
    <row r="398">
      <c r="BM398" s="151"/>
    </row>
    <row r="399">
      <c r="BM399" s="151"/>
    </row>
    <row r="400">
      <c r="BM400" s="151"/>
    </row>
    <row r="401">
      <c r="BM401" s="151"/>
    </row>
    <row r="402">
      <c r="BM402" s="151"/>
    </row>
    <row r="403">
      <c r="BM403" s="151"/>
    </row>
    <row r="404">
      <c r="BM404" s="151"/>
    </row>
    <row r="405">
      <c r="BM405" s="151"/>
    </row>
    <row r="406">
      <c r="BM406" s="151"/>
    </row>
    <row r="407">
      <c r="BM407" s="151"/>
    </row>
    <row r="408">
      <c r="BM408" s="151"/>
    </row>
    <row r="409">
      <c r="BM409" s="151"/>
    </row>
    <row r="410">
      <c r="BM410" s="151"/>
    </row>
    <row r="411">
      <c r="BM411" s="151"/>
    </row>
    <row r="412">
      <c r="BM412" s="151"/>
    </row>
    <row r="413">
      <c r="BM413" s="151"/>
    </row>
    <row r="414">
      <c r="BM414" s="151"/>
    </row>
    <row r="415">
      <c r="BM415" s="151"/>
    </row>
    <row r="416">
      <c r="BM416" s="151"/>
    </row>
    <row r="417">
      <c r="BM417" s="151"/>
    </row>
    <row r="418">
      <c r="BM418" s="151"/>
    </row>
    <row r="419">
      <c r="BM419" s="151"/>
    </row>
    <row r="420">
      <c r="BM420" s="151"/>
    </row>
    <row r="421">
      <c r="BM421" s="151"/>
    </row>
    <row r="422">
      <c r="BM422" s="151"/>
    </row>
    <row r="423">
      <c r="BM423" s="151"/>
    </row>
    <row r="424">
      <c r="BM424" s="151"/>
    </row>
    <row r="425">
      <c r="BM425" s="151"/>
    </row>
    <row r="426">
      <c r="BM426" s="151"/>
    </row>
    <row r="427">
      <c r="BM427" s="151"/>
    </row>
    <row r="428">
      <c r="BM428" s="151"/>
    </row>
    <row r="429">
      <c r="BM429" s="151"/>
    </row>
    <row r="430">
      <c r="BM430" s="151"/>
    </row>
    <row r="431">
      <c r="BM431" s="151"/>
    </row>
    <row r="432">
      <c r="BM432" s="151"/>
    </row>
    <row r="433">
      <c r="BM433" s="151"/>
    </row>
    <row r="434">
      <c r="BM434" s="151"/>
    </row>
    <row r="435">
      <c r="BM435" s="151"/>
    </row>
    <row r="436">
      <c r="BM436" s="151"/>
    </row>
    <row r="437">
      <c r="BM437" s="151"/>
    </row>
    <row r="438">
      <c r="BM438" s="151"/>
    </row>
    <row r="439">
      <c r="BM439" s="151"/>
    </row>
    <row r="440">
      <c r="BM440" s="151"/>
    </row>
    <row r="441">
      <c r="BM441" s="151"/>
    </row>
    <row r="442">
      <c r="BM442" s="151"/>
    </row>
    <row r="443">
      <c r="BM443" s="151"/>
    </row>
    <row r="444">
      <c r="BM444" s="151"/>
    </row>
    <row r="445">
      <c r="BM445" s="151"/>
    </row>
    <row r="446">
      <c r="BM446" s="151"/>
    </row>
    <row r="447">
      <c r="BM447" s="151"/>
    </row>
    <row r="448">
      <c r="BM448" s="151"/>
    </row>
    <row r="449">
      <c r="BM449" s="151"/>
    </row>
    <row r="450">
      <c r="BM450" s="151"/>
    </row>
    <row r="451">
      <c r="BM451" s="151"/>
    </row>
    <row r="452">
      <c r="BM452" s="151"/>
    </row>
    <row r="453">
      <c r="BM453" s="151"/>
    </row>
    <row r="454">
      <c r="BM454" s="151"/>
    </row>
    <row r="455">
      <c r="BM455" s="151"/>
    </row>
    <row r="456">
      <c r="BM456" s="151"/>
    </row>
    <row r="457">
      <c r="BM457" s="151"/>
    </row>
    <row r="458">
      <c r="BM458" s="151"/>
    </row>
    <row r="459">
      <c r="BM459" s="151"/>
    </row>
    <row r="460">
      <c r="BM460" s="151"/>
    </row>
    <row r="461">
      <c r="BM461" s="151"/>
    </row>
    <row r="462">
      <c r="BM462" s="151"/>
    </row>
    <row r="463">
      <c r="BM463" s="151"/>
    </row>
    <row r="464">
      <c r="BM464" s="151"/>
    </row>
    <row r="465">
      <c r="BM465" s="151"/>
    </row>
    <row r="466">
      <c r="BM466" s="151"/>
    </row>
    <row r="467">
      <c r="BM467" s="151"/>
    </row>
    <row r="468">
      <c r="BM468" s="151"/>
    </row>
    <row r="469">
      <c r="BM469" s="151"/>
    </row>
    <row r="470">
      <c r="BM470" s="151"/>
    </row>
    <row r="471">
      <c r="BM471" s="151"/>
    </row>
    <row r="472">
      <c r="BM472" s="151"/>
    </row>
    <row r="473">
      <c r="BM473" s="151"/>
    </row>
    <row r="474">
      <c r="BM474" s="151"/>
    </row>
    <row r="475">
      <c r="BM475" s="151"/>
    </row>
    <row r="476">
      <c r="BM476" s="151"/>
    </row>
    <row r="477">
      <c r="BM477" s="151"/>
    </row>
    <row r="478">
      <c r="BM478" s="151"/>
    </row>
    <row r="479">
      <c r="BM479" s="151"/>
    </row>
    <row r="480">
      <c r="BM480" s="151"/>
    </row>
    <row r="481">
      <c r="BM481" s="151"/>
    </row>
    <row r="482">
      <c r="BM482" s="151"/>
    </row>
    <row r="483">
      <c r="BM483" s="151"/>
    </row>
    <row r="484">
      <c r="BM484" s="151"/>
    </row>
    <row r="485">
      <c r="BM485" s="151"/>
    </row>
    <row r="486">
      <c r="BM486" s="151"/>
    </row>
    <row r="487">
      <c r="BM487" s="151"/>
    </row>
    <row r="488">
      <c r="BM488" s="151"/>
    </row>
    <row r="489">
      <c r="BM489" s="151"/>
    </row>
    <row r="490">
      <c r="BM490" s="151"/>
    </row>
    <row r="491">
      <c r="BM491" s="151"/>
    </row>
    <row r="492">
      <c r="BM492" s="151"/>
    </row>
    <row r="493">
      <c r="BM493" s="151"/>
    </row>
    <row r="494">
      <c r="BM494" s="151"/>
    </row>
    <row r="495">
      <c r="BM495" s="151"/>
    </row>
    <row r="496">
      <c r="BM496" s="151"/>
    </row>
    <row r="497">
      <c r="BM497" s="151"/>
    </row>
    <row r="498">
      <c r="BM498" s="151"/>
    </row>
    <row r="499">
      <c r="BM499" s="151"/>
    </row>
    <row r="500">
      <c r="BM500" s="151"/>
    </row>
    <row r="501">
      <c r="BM501" s="151"/>
    </row>
    <row r="502">
      <c r="BM502" s="151"/>
    </row>
    <row r="503">
      <c r="BM503" s="151"/>
    </row>
    <row r="504">
      <c r="BM504" s="151"/>
    </row>
    <row r="505">
      <c r="BM505" s="151"/>
    </row>
    <row r="506">
      <c r="BM506" s="151"/>
    </row>
    <row r="507">
      <c r="BM507" s="151"/>
    </row>
    <row r="508">
      <c r="BM508" s="151"/>
    </row>
    <row r="509">
      <c r="BM509" s="151"/>
    </row>
    <row r="510">
      <c r="BM510" s="151"/>
    </row>
    <row r="511">
      <c r="BM511" s="151"/>
    </row>
    <row r="512">
      <c r="BM512" s="151"/>
    </row>
    <row r="513">
      <c r="BM513" s="151"/>
    </row>
    <row r="514">
      <c r="BM514" s="151"/>
    </row>
    <row r="515">
      <c r="BM515" s="151"/>
    </row>
    <row r="516">
      <c r="BM516" s="151"/>
    </row>
    <row r="517">
      <c r="BM517" s="151"/>
    </row>
    <row r="518">
      <c r="BM518" s="151"/>
    </row>
    <row r="519">
      <c r="BM519" s="151"/>
    </row>
    <row r="520">
      <c r="BM520" s="151"/>
    </row>
    <row r="521">
      <c r="BM521" s="151"/>
    </row>
    <row r="522">
      <c r="BM522" s="151"/>
    </row>
    <row r="523">
      <c r="BM523" s="151"/>
    </row>
    <row r="524">
      <c r="BM524" s="151"/>
    </row>
    <row r="525">
      <c r="BM525" s="151"/>
    </row>
    <row r="526">
      <c r="BM526" s="151"/>
    </row>
    <row r="527">
      <c r="BM527" s="151"/>
    </row>
    <row r="528">
      <c r="BM528" s="151"/>
    </row>
    <row r="529">
      <c r="BM529" s="151"/>
    </row>
    <row r="530">
      <c r="BM530" s="151"/>
    </row>
    <row r="531">
      <c r="BM531" s="151"/>
    </row>
    <row r="532">
      <c r="BM532" s="151"/>
    </row>
    <row r="533">
      <c r="BM533" s="151"/>
    </row>
    <row r="534">
      <c r="BM534" s="151"/>
    </row>
    <row r="535">
      <c r="BM535" s="151"/>
    </row>
    <row r="536">
      <c r="BM536" s="151"/>
    </row>
    <row r="537">
      <c r="BM537" s="151"/>
    </row>
    <row r="538">
      <c r="BM538" s="151"/>
    </row>
    <row r="539">
      <c r="BM539" s="151"/>
    </row>
    <row r="540">
      <c r="BM540" s="151"/>
    </row>
    <row r="541">
      <c r="BM541" s="151"/>
    </row>
    <row r="542">
      <c r="BM542" s="151"/>
    </row>
    <row r="543">
      <c r="BM543" s="151"/>
    </row>
    <row r="544">
      <c r="BM544" s="151"/>
    </row>
    <row r="545">
      <c r="BM545" s="151"/>
    </row>
    <row r="546">
      <c r="BM546" s="151"/>
    </row>
    <row r="547">
      <c r="BM547" s="151"/>
    </row>
    <row r="548">
      <c r="BM548" s="151"/>
    </row>
    <row r="549">
      <c r="BM549" s="151"/>
    </row>
    <row r="550">
      <c r="BM550" s="151"/>
    </row>
    <row r="551">
      <c r="BM551" s="151"/>
    </row>
    <row r="552">
      <c r="BM552" s="151"/>
    </row>
    <row r="553">
      <c r="BM553" s="151"/>
    </row>
    <row r="554">
      <c r="BM554" s="151"/>
    </row>
    <row r="555">
      <c r="BM555" s="151"/>
    </row>
    <row r="556">
      <c r="BM556" s="151"/>
    </row>
    <row r="557">
      <c r="BM557" s="151"/>
    </row>
    <row r="558">
      <c r="BM558" s="151"/>
    </row>
    <row r="559">
      <c r="BM559" s="151"/>
    </row>
    <row r="560">
      <c r="BM560" s="151"/>
    </row>
    <row r="561">
      <c r="BM561" s="151"/>
    </row>
    <row r="562">
      <c r="BM562" s="151"/>
    </row>
    <row r="563">
      <c r="BM563" s="151"/>
    </row>
    <row r="564">
      <c r="BM564" s="151"/>
    </row>
    <row r="565">
      <c r="BM565" s="151"/>
    </row>
    <row r="566">
      <c r="BM566" s="151"/>
    </row>
    <row r="567">
      <c r="BM567" s="151"/>
    </row>
    <row r="568">
      <c r="BM568" s="151"/>
    </row>
    <row r="569">
      <c r="BM569" s="151"/>
    </row>
    <row r="570">
      <c r="BM570" s="151"/>
    </row>
    <row r="571">
      <c r="BM571" s="151"/>
    </row>
    <row r="572">
      <c r="BM572" s="151"/>
    </row>
    <row r="573">
      <c r="BM573" s="151"/>
    </row>
    <row r="574">
      <c r="BM574" s="151"/>
    </row>
    <row r="575">
      <c r="BM575" s="151"/>
    </row>
    <row r="576">
      <c r="BM576" s="151"/>
    </row>
    <row r="577">
      <c r="BM577" s="151"/>
    </row>
    <row r="578">
      <c r="BM578" s="151"/>
    </row>
    <row r="579">
      <c r="BM579" s="151"/>
    </row>
    <row r="580">
      <c r="BM580" s="151"/>
    </row>
    <row r="581">
      <c r="BM581" s="151"/>
    </row>
    <row r="582">
      <c r="BM582" s="151"/>
    </row>
    <row r="583">
      <c r="BM583" s="151"/>
    </row>
    <row r="584">
      <c r="BM584" s="151"/>
    </row>
    <row r="585">
      <c r="BM585" s="151"/>
    </row>
    <row r="586">
      <c r="BM586" s="151"/>
    </row>
    <row r="587">
      <c r="BM587" s="151"/>
    </row>
    <row r="588">
      <c r="BM588" s="151"/>
    </row>
    <row r="589">
      <c r="BM589" s="151"/>
    </row>
    <row r="590">
      <c r="BM590" s="151"/>
    </row>
    <row r="591">
      <c r="BM591" s="151"/>
    </row>
    <row r="592">
      <c r="BM592" s="151"/>
    </row>
    <row r="593">
      <c r="BM593" s="151"/>
    </row>
    <row r="594">
      <c r="BM594" s="151"/>
    </row>
    <row r="595">
      <c r="BM595" s="151"/>
    </row>
    <row r="596">
      <c r="BM596" s="151"/>
    </row>
    <row r="597">
      <c r="BM597" s="151"/>
    </row>
    <row r="598">
      <c r="BM598" s="151"/>
    </row>
    <row r="599">
      <c r="BM599" s="151"/>
    </row>
    <row r="600">
      <c r="BM600" s="151"/>
    </row>
    <row r="601">
      <c r="BM601" s="151"/>
    </row>
    <row r="602">
      <c r="BM602" s="151"/>
    </row>
    <row r="603">
      <c r="BM603" s="151"/>
    </row>
    <row r="604">
      <c r="BM604" s="151"/>
    </row>
    <row r="605">
      <c r="BM605" s="151"/>
    </row>
    <row r="606">
      <c r="BM606" s="151"/>
    </row>
    <row r="607">
      <c r="BM607" s="151"/>
    </row>
    <row r="608">
      <c r="BM608" s="151"/>
    </row>
    <row r="609">
      <c r="BM609" s="151"/>
    </row>
    <row r="610">
      <c r="BM610" s="151"/>
    </row>
    <row r="611">
      <c r="BM611" s="151"/>
    </row>
    <row r="612">
      <c r="BM612" s="151"/>
    </row>
    <row r="613">
      <c r="BM613" s="151"/>
    </row>
    <row r="614">
      <c r="BM614" s="151"/>
    </row>
    <row r="615">
      <c r="BM615" s="151"/>
    </row>
    <row r="616">
      <c r="BM616" s="151"/>
    </row>
    <row r="617">
      <c r="BM617" s="151"/>
    </row>
    <row r="618">
      <c r="BM618" s="151"/>
    </row>
    <row r="619">
      <c r="BM619" s="151"/>
    </row>
    <row r="620">
      <c r="BM620" s="151"/>
    </row>
    <row r="621">
      <c r="BM621" s="151"/>
    </row>
    <row r="622">
      <c r="BM622" s="151"/>
    </row>
    <row r="623">
      <c r="BM623" s="151"/>
    </row>
    <row r="624">
      <c r="BM624" s="151"/>
    </row>
    <row r="625">
      <c r="BM625" s="151"/>
    </row>
    <row r="626">
      <c r="BM626" s="151"/>
    </row>
    <row r="627">
      <c r="BM627" s="151"/>
    </row>
    <row r="628">
      <c r="BM628" s="151"/>
    </row>
    <row r="629">
      <c r="BM629" s="151"/>
    </row>
    <row r="630">
      <c r="BM630" s="151"/>
    </row>
    <row r="631">
      <c r="BM631" s="151"/>
    </row>
    <row r="632">
      <c r="BM632" s="151"/>
    </row>
    <row r="633">
      <c r="BM633" s="151"/>
    </row>
    <row r="634">
      <c r="BM634" s="151"/>
    </row>
    <row r="635">
      <c r="BM635" s="151"/>
    </row>
    <row r="636">
      <c r="BM636" s="151"/>
    </row>
    <row r="637">
      <c r="BM637" s="151"/>
    </row>
    <row r="638">
      <c r="BM638" s="151"/>
    </row>
    <row r="639">
      <c r="BM639" s="151"/>
    </row>
    <row r="640">
      <c r="BM640" s="151"/>
    </row>
    <row r="641">
      <c r="BM641" s="151"/>
    </row>
    <row r="642">
      <c r="BM642" s="151"/>
    </row>
    <row r="643">
      <c r="BM643" s="151"/>
    </row>
    <row r="644">
      <c r="BM644" s="151"/>
    </row>
    <row r="645">
      <c r="BM645" s="151"/>
    </row>
    <row r="646">
      <c r="BM646" s="151"/>
    </row>
    <row r="647">
      <c r="BM647" s="151"/>
    </row>
    <row r="648">
      <c r="BM648" s="151"/>
    </row>
    <row r="649">
      <c r="BM649" s="151"/>
    </row>
    <row r="650">
      <c r="BM650" s="151"/>
    </row>
    <row r="651">
      <c r="BM651" s="151"/>
    </row>
    <row r="652">
      <c r="BM652" s="151"/>
    </row>
    <row r="653">
      <c r="BM653" s="151"/>
    </row>
    <row r="654">
      <c r="BM654" s="151"/>
    </row>
    <row r="655">
      <c r="BM655" s="151"/>
    </row>
    <row r="656">
      <c r="BM656" s="151"/>
    </row>
    <row r="657">
      <c r="BM657" s="151"/>
    </row>
    <row r="658">
      <c r="BM658" s="151"/>
    </row>
    <row r="659">
      <c r="BM659" s="151"/>
    </row>
    <row r="660">
      <c r="BM660" s="151"/>
    </row>
    <row r="661">
      <c r="BM661" s="151"/>
    </row>
    <row r="662">
      <c r="BM662" s="151"/>
    </row>
    <row r="663">
      <c r="BM663" s="151"/>
    </row>
    <row r="664">
      <c r="BM664" s="151"/>
    </row>
    <row r="665">
      <c r="BM665" s="151"/>
    </row>
    <row r="666">
      <c r="BM666" s="151"/>
    </row>
    <row r="667">
      <c r="BM667" s="151"/>
    </row>
    <row r="668">
      <c r="BM668" s="151"/>
    </row>
    <row r="669">
      <c r="BM669" s="151"/>
    </row>
    <row r="670">
      <c r="BM670" s="151"/>
    </row>
    <row r="671">
      <c r="BM671" s="151"/>
    </row>
    <row r="672">
      <c r="BM672" s="151"/>
    </row>
    <row r="673">
      <c r="BM673" s="151"/>
    </row>
    <row r="674">
      <c r="BM674" s="151"/>
    </row>
    <row r="675">
      <c r="BM675" s="151"/>
    </row>
    <row r="676">
      <c r="BM676" s="151"/>
    </row>
    <row r="677">
      <c r="BM677" s="151"/>
    </row>
    <row r="678">
      <c r="BM678" s="151"/>
    </row>
    <row r="679">
      <c r="BM679" s="151"/>
    </row>
    <row r="680">
      <c r="BM680" s="151"/>
    </row>
    <row r="681">
      <c r="BM681" s="151"/>
    </row>
    <row r="682">
      <c r="BM682" s="151"/>
    </row>
    <row r="683">
      <c r="BM683" s="151"/>
    </row>
    <row r="684">
      <c r="BM684" s="151"/>
    </row>
    <row r="685">
      <c r="BM685" s="151"/>
    </row>
    <row r="686">
      <c r="BM686" s="151"/>
    </row>
    <row r="687">
      <c r="BM687" s="151"/>
    </row>
    <row r="688">
      <c r="BM688" s="151"/>
    </row>
    <row r="689">
      <c r="BM689" s="151"/>
    </row>
    <row r="690">
      <c r="BM690" s="151"/>
    </row>
    <row r="691">
      <c r="BM691" s="151"/>
    </row>
    <row r="692">
      <c r="BM692" s="151"/>
    </row>
    <row r="693">
      <c r="BM693" s="151"/>
    </row>
    <row r="694">
      <c r="BM694" s="151"/>
    </row>
    <row r="695">
      <c r="BM695" s="151"/>
    </row>
    <row r="696">
      <c r="BM696" s="151"/>
    </row>
    <row r="697">
      <c r="BM697" s="151"/>
    </row>
    <row r="698">
      <c r="BM698" s="151"/>
    </row>
    <row r="699">
      <c r="BM699" s="151"/>
    </row>
    <row r="700">
      <c r="BM700" s="151"/>
    </row>
    <row r="701">
      <c r="BM701" s="151"/>
    </row>
    <row r="702">
      <c r="BM702" s="151"/>
    </row>
    <row r="703">
      <c r="BM703" s="151"/>
    </row>
    <row r="704">
      <c r="BM704" s="151"/>
    </row>
    <row r="705">
      <c r="BM705" s="151"/>
    </row>
    <row r="706">
      <c r="BM706" s="151"/>
    </row>
    <row r="707">
      <c r="BM707" s="151"/>
    </row>
    <row r="708">
      <c r="BM708" s="151"/>
    </row>
    <row r="709">
      <c r="BM709" s="151"/>
    </row>
    <row r="710">
      <c r="BM710" s="151"/>
    </row>
    <row r="711">
      <c r="BM711" s="151"/>
    </row>
    <row r="712">
      <c r="BM712" s="151"/>
    </row>
    <row r="713">
      <c r="BM713" s="151"/>
    </row>
    <row r="714">
      <c r="BM714" s="151"/>
    </row>
    <row r="715">
      <c r="BM715" s="151"/>
    </row>
    <row r="716">
      <c r="BM716" s="151"/>
    </row>
    <row r="717">
      <c r="BM717" s="151"/>
    </row>
    <row r="718">
      <c r="BM718" s="151"/>
    </row>
    <row r="719">
      <c r="BM719" s="151"/>
    </row>
    <row r="720">
      <c r="BM720" s="151"/>
    </row>
    <row r="721">
      <c r="BM721" s="151"/>
    </row>
    <row r="722">
      <c r="BM722" s="151"/>
    </row>
    <row r="723">
      <c r="BM723" s="151"/>
    </row>
    <row r="724">
      <c r="BM724" s="151"/>
    </row>
    <row r="725">
      <c r="BM725" s="151"/>
    </row>
    <row r="726">
      <c r="BM726" s="151"/>
    </row>
    <row r="727">
      <c r="BM727" s="151"/>
    </row>
    <row r="728">
      <c r="BM728" s="151"/>
    </row>
    <row r="729">
      <c r="BM729" s="151"/>
    </row>
    <row r="730">
      <c r="BM730" s="151"/>
    </row>
    <row r="731">
      <c r="BM731" s="151"/>
    </row>
    <row r="732">
      <c r="BM732" s="151"/>
    </row>
    <row r="733">
      <c r="BM733" s="151"/>
    </row>
    <row r="734">
      <c r="BM734" s="151"/>
    </row>
    <row r="735">
      <c r="BM735" s="151"/>
    </row>
    <row r="736">
      <c r="BM736" s="151"/>
    </row>
    <row r="737">
      <c r="BM737" s="151"/>
    </row>
    <row r="738">
      <c r="BM738" s="151"/>
    </row>
    <row r="739">
      <c r="BM739" s="151"/>
    </row>
    <row r="740">
      <c r="BM740" s="151"/>
    </row>
    <row r="741">
      <c r="BM741" s="151"/>
    </row>
    <row r="742">
      <c r="BM742" s="151"/>
    </row>
    <row r="743">
      <c r="BM743" s="151"/>
    </row>
    <row r="744">
      <c r="BM744" s="151"/>
    </row>
    <row r="745">
      <c r="BM745" s="151"/>
    </row>
    <row r="746">
      <c r="BM746" s="151"/>
    </row>
    <row r="747">
      <c r="BM747" s="151"/>
    </row>
    <row r="748">
      <c r="BM748" s="151"/>
    </row>
    <row r="749">
      <c r="BM749" s="151"/>
    </row>
    <row r="750">
      <c r="BM750" s="151"/>
    </row>
    <row r="751">
      <c r="BM751" s="151"/>
    </row>
    <row r="752">
      <c r="BM752" s="151"/>
    </row>
    <row r="753">
      <c r="BM753" s="151"/>
    </row>
    <row r="754">
      <c r="BM754" s="151"/>
    </row>
    <row r="755">
      <c r="BM755" s="151"/>
    </row>
    <row r="756">
      <c r="BM756" s="151"/>
    </row>
    <row r="757">
      <c r="BM757" s="151"/>
    </row>
    <row r="758">
      <c r="BM758" s="151"/>
    </row>
    <row r="759">
      <c r="BM759" s="151"/>
    </row>
    <row r="760">
      <c r="BM760" s="151"/>
    </row>
    <row r="761">
      <c r="BM761" s="151"/>
    </row>
    <row r="762">
      <c r="BM762" s="151"/>
    </row>
    <row r="763">
      <c r="BM763" s="151"/>
    </row>
    <row r="764">
      <c r="BM764" s="151"/>
    </row>
    <row r="765">
      <c r="BM765" s="151"/>
    </row>
    <row r="766">
      <c r="BM766" s="151"/>
    </row>
    <row r="767">
      <c r="BM767" s="151"/>
    </row>
    <row r="768">
      <c r="BM768" s="151"/>
    </row>
    <row r="769">
      <c r="BM769" s="151"/>
    </row>
    <row r="770">
      <c r="BM770" s="151"/>
    </row>
    <row r="771">
      <c r="BM771" s="151"/>
    </row>
    <row r="772">
      <c r="BM772" s="151"/>
    </row>
    <row r="773">
      <c r="BM773" s="151"/>
    </row>
    <row r="774">
      <c r="BM774" s="151"/>
    </row>
    <row r="775">
      <c r="BM775" s="151"/>
    </row>
    <row r="776">
      <c r="BM776" s="151"/>
    </row>
    <row r="777">
      <c r="BM777" s="151"/>
    </row>
    <row r="778">
      <c r="BM778" s="151"/>
    </row>
    <row r="779">
      <c r="BM779" s="151"/>
    </row>
    <row r="780">
      <c r="BM780" s="151"/>
    </row>
    <row r="781">
      <c r="BM781" s="151"/>
    </row>
    <row r="782">
      <c r="BM782" s="151"/>
    </row>
    <row r="783">
      <c r="BM783" s="151"/>
    </row>
    <row r="784">
      <c r="BM784" s="151"/>
    </row>
    <row r="785">
      <c r="BM785" s="151"/>
    </row>
    <row r="786">
      <c r="BM786" s="151"/>
    </row>
    <row r="787">
      <c r="BM787" s="151"/>
    </row>
    <row r="788">
      <c r="BM788" s="151"/>
    </row>
    <row r="789">
      <c r="BM789" s="151"/>
    </row>
    <row r="790">
      <c r="BM790" s="151"/>
    </row>
    <row r="791">
      <c r="BM791" s="151"/>
    </row>
    <row r="792">
      <c r="BM792" s="151"/>
    </row>
    <row r="793">
      <c r="BM793" s="151"/>
    </row>
    <row r="794">
      <c r="BM794" s="151"/>
    </row>
    <row r="795">
      <c r="BM795" s="151"/>
    </row>
    <row r="796">
      <c r="BM796" s="151"/>
    </row>
    <row r="797">
      <c r="BM797" s="151"/>
    </row>
    <row r="798">
      <c r="BM798" s="151"/>
    </row>
    <row r="799">
      <c r="BM799" s="151"/>
    </row>
    <row r="800">
      <c r="BM800" s="151"/>
    </row>
    <row r="801">
      <c r="BM801" s="151"/>
    </row>
    <row r="802">
      <c r="BM802" s="151"/>
    </row>
    <row r="803">
      <c r="BM803" s="151"/>
    </row>
    <row r="804">
      <c r="BM804" s="151"/>
    </row>
    <row r="805">
      <c r="BM805" s="151"/>
    </row>
    <row r="806">
      <c r="BM806" s="151"/>
    </row>
    <row r="807">
      <c r="BM807" s="151"/>
    </row>
    <row r="808">
      <c r="BM808" s="151"/>
    </row>
    <row r="809">
      <c r="BM809" s="151"/>
    </row>
    <row r="810">
      <c r="BM810" s="151"/>
    </row>
    <row r="811">
      <c r="BM811" s="151"/>
    </row>
    <row r="812">
      <c r="BM812" s="151"/>
    </row>
    <row r="813">
      <c r="BM813" s="151"/>
    </row>
    <row r="814">
      <c r="BM814" s="151"/>
    </row>
    <row r="815">
      <c r="BM815" s="151"/>
    </row>
    <row r="816">
      <c r="BM816" s="151"/>
    </row>
    <row r="817">
      <c r="BM817" s="151"/>
    </row>
    <row r="818">
      <c r="BM818" s="151"/>
    </row>
    <row r="819">
      <c r="BM819" s="151"/>
    </row>
    <row r="820">
      <c r="BM820" s="151"/>
    </row>
    <row r="821">
      <c r="BM821" s="151"/>
    </row>
    <row r="822">
      <c r="BM822" s="151"/>
    </row>
    <row r="823">
      <c r="BM823" s="151"/>
    </row>
    <row r="824">
      <c r="BM824" s="151"/>
    </row>
    <row r="825">
      <c r="BM825" s="151"/>
    </row>
    <row r="826">
      <c r="BM826" s="151"/>
    </row>
    <row r="827">
      <c r="BM827" s="151"/>
    </row>
    <row r="828">
      <c r="BM828" s="151"/>
    </row>
    <row r="829">
      <c r="BM829" s="151"/>
    </row>
    <row r="830">
      <c r="BM830" s="151"/>
    </row>
    <row r="831">
      <c r="BM831" s="151"/>
    </row>
    <row r="832">
      <c r="BM832" s="151"/>
    </row>
    <row r="833">
      <c r="BM833" s="151"/>
    </row>
    <row r="834">
      <c r="BM834" s="151"/>
    </row>
    <row r="835">
      <c r="BM835" s="151"/>
    </row>
    <row r="836">
      <c r="BM836" s="151"/>
    </row>
    <row r="837">
      <c r="BM837" s="151"/>
    </row>
    <row r="838">
      <c r="BM838" s="151"/>
    </row>
    <row r="839">
      <c r="BM839" s="151"/>
    </row>
    <row r="840">
      <c r="BM840" s="151"/>
    </row>
    <row r="841">
      <c r="BM841" s="151"/>
    </row>
    <row r="842">
      <c r="BM842" s="151"/>
    </row>
    <row r="843">
      <c r="BM843" s="151"/>
    </row>
    <row r="844">
      <c r="BM844" s="151"/>
    </row>
    <row r="845">
      <c r="BM845" s="151"/>
    </row>
    <row r="846">
      <c r="BM846" s="151"/>
    </row>
    <row r="847">
      <c r="BM847" s="151"/>
    </row>
    <row r="848">
      <c r="BM848" s="151"/>
    </row>
    <row r="849">
      <c r="BM849" s="151"/>
    </row>
    <row r="850">
      <c r="BM850" s="151"/>
    </row>
    <row r="851">
      <c r="BM851" s="151"/>
    </row>
    <row r="852">
      <c r="BM852" s="151"/>
    </row>
    <row r="853">
      <c r="BM853" s="151"/>
    </row>
    <row r="854">
      <c r="BM854" s="151"/>
    </row>
    <row r="855">
      <c r="BM855" s="151"/>
    </row>
    <row r="856">
      <c r="BM856" s="151"/>
    </row>
    <row r="857">
      <c r="BM857" s="151"/>
    </row>
    <row r="858">
      <c r="BM858" s="151"/>
    </row>
    <row r="859">
      <c r="BM859" s="151"/>
    </row>
    <row r="860">
      <c r="BM860" s="151"/>
    </row>
    <row r="861">
      <c r="BM861" s="151"/>
    </row>
    <row r="862">
      <c r="BM862" s="151"/>
    </row>
    <row r="863">
      <c r="BM863" s="151"/>
    </row>
    <row r="864">
      <c r="BM864" s="151"/>
    </row>
    <row r="865">
      <c r="BM865" s="151"/>
    </row>
    <row r="866">
      <c r="BM866" s="151"/>
    </row>
    <row r="867">
      <c r="BM867" s="151"/>
    </row>
    <row r="868">
      <c r="BM868" s="151"/>
    </row>
    <row r="869">
      <c r="BM869" s="151"/>
    </row>
    <row r="870">
      <c r="BM870" s="151"/>
    </row>
    <row r="871">
      <c r="BM871" s="151"/>
    </row>
    <row r="872">
      <c r="BM872" s="151"/>
    </row>
    <row r="873">
      <c r="BM873" s="151"/>
    </row>
    <row r="874">
      <c r="BM874" s="151"/>
    </row>
    <row r="875">
      <c r="BM875" s="151"/>
    </row>
    <row r="876">
      <c r="BM876" s="151"/>
    </row>
    <row r="877">
      <c r="BM877" s="151"/>
    </row>
    <row r="878">
      <c r="BM878" s="151"/>
    </row>
    <row r="879">
      <c r="BM879" s="151"/>
    </row>
    <row r="880">
      <c r="BM880" s="151"/>
    </row>
    <row r="881">
      <c r="BM881" s="151"/>
    </row>
    <row r="882">
      <c r="BM882" s="151"/>
    </row>
    <row r="883">
      <c r="BM883" s="151"/>
    </row>
    <row r="884">
      <c r="BM884" s="151"/>
    </row>
    <row r="885">
      <c r="BM885" s="151"/>
    </row>
    <row r="886">
      <c r="BM886" s="151"/>
    </row>
    <row r="887">
      <c r="BM887" s="151"/>
    </row>
    <row r="888">
      <c r="BM888" s="151"/>
    </row>
    <row r="889">
      <c r="BM889" s="151"/>
    </row>
    <row r="890">
      <c r="BM890" s="151"/>
    </row>
    <row r="891">
      <c r="BM891" s="151"/>
    </row>
    <row r="892">
      <c r="BM892" s="151"/>
    </row>
    <row r="893">
      <c r="BM893" s="151"/>
    </row>
    <row r="894">
      <c r="BM894" s="151"/>
    </row>
    <row r="895">
      <c r="BM895" s="151"/>
    </row>
    <row r="896">
      <c r="BM896" s="151"/>
    </row>
    <row r="897">
      <c r="BM897" s="151"/>
    </row>
    <row r="898">
      <c r="BM898" s="151"/>
    </row>
    <row r="899">
      <c r="BM899" s="151"/>
    </row>
    <row r="900">
      <c r="BM900" s="151"/>
    </row>
    <row r="901">
      <c r="BM901" s="151"/>
    </row>
    <row r="902">
      <c r="BM902" s="151"/>
    </row>
    <row r="903">
      <c r="BM903" s="151"/>
    </row>
    <row r="904">
      <c r="BM904" s="151"/>
    </row>
    <row r="905">
      <c r="BM905" s="151"/>
    </row>
    <row r="906">
      <c r="BM906" s="151"/>
    </row>
    <row r="907">
      <c r="BM907" s="151"/>
    </row>
    <row r="908">
      <c r="BM908" s="151"/>
    </row>
    <row r="909">
      <c r="BM909" s="151"/>
    </row>
    <row r="910">
      <c r="BM910" s="151"/>
    </row>
    <row r="911">
      <c r="BM911" s="151"/>
    </row>
    <row r="912">
      <c r="BM912" s="151"/>
    </row>
    <row r="913">
      <c r="BM913" s="151"/>
    </row>
    <row r="914">
      <c r="BM914" s="151"/>
    </row>
    <row r="915">
      <c r="BM915" s="151"/>
    </row>
    <row r="916">
      <c r="BM916" s="151"/>
    </row>
    <row r="917">
      <c r="BM917" s="151"/>
    </row>
    <row r="918">
      <c r="BM918" s="151"/>
    </row>
    <row r="919">
      <c r="BM919" s="151"/>
    </row>
    <row r="920">
      <c r="BM920" s="151"/>
    </row>
    <row r="921">
      <c r="BM921" s="151"/>
    </row>
    <row r="922">
      <c r="BM922" s="151"/>
    </row>
    <row r="923">
      <c r="BM923" s="151"/>
    </row>
    <row r="924">
      <c r="BM924" s="151"/>
    </row>
    <row r="925">
      <c r="BM925" s="151"/>
    </row>
    <row r="926">
      <c r="BM926" s="151"/>
    </row>
    <row r="927">
      <c r="BM927" s="151"/>
    </row>
    <row r="928">
      <c r="BM928" s="151"/>
    </row>
    <row r="929">
      <c r="BM929" s="151"/>
    </row>
    <row r="930">
      <c r="BM930" s="151"/>
    </row>
    <row r="931">
      <c r="BM931" s="151"/>
    </row>
    <row r="932">
      <c r="BM932" s="151"/>
    </row>
    <row r="933">
      <c r="BM933" s="151"/>
    </row>
    <row r="934">
      <c r="BM934" s="151"/>
    </row>
    <row r="935">
      <c r="BM935" s="151"/>
    </row>
    <row r="936">
      <c r="BM936" s="151"/>
    </row>
    <row r="937">
      <c r="BM937" s="151"/>
    </row>
    <row r="938">
      <c r="BM938" s="151"/>
    </row>
    <row r="939">
      <c r="BM939" s="151"/>
    </row>
    <row r="940">
      <c r="BM940" s="151"/>
    </row>
    <row r="941">
      <c r="BM941" s="151"/>
    </row>
    <row r="942">
      <c r="BM942" s="151"/>
    </row>
    <row r="943">
      <c r="BM943" s="151"/>
    </row>
    <row r="944">
      <c r="BM944" s="151"/>
    </row>
    <row r="945">
      <c r="BM945" s="151"/>
    </row>
    <row r="946">
      <c r="BM946" s="151"/>
    </row>
    <row r="947">
      <c r="BM947" s="151"/>
    </row>
    <row r="948">
      <c r="BM948" s="151"/>
    </row>
    <row r="949">
      <c r="BM949" s="151"/>
    </row>
    <row r="950">
      <c r="BM950" s="151"/>
    </row>
    <row r="951">
      <c r="BM951" s="151"/>
    </row>
    <row r="952">
      <c r="BM952" s="151"/>
    </row>
    <row r="953">
      <c r="BM953" s="151"/>
    </row>
    <row r="954">
      <c r="BM954" s="151"/>
    </row>
    <row r="955">
      <c r="BM955" s="151"/>
    </row>
    <row r="956">
      <c r="BM956" s="151"/>
    </row>
    <row r="957">
      <c r="BM957" s="151"/>
    </row>
    <row r="958">
      <c r="BM958" s="151"/>
    </row>
    <row r="959">
      <c r="BM959" s="151"/>
    </row>
    <row r="960">
      <c r="BM960" s="151"/>
    </row>
    <row r="961">
      <c r="BM961" s="151"/>
    </row>
    <row r="962">
      <c r="BM962" s="151"/>
    </row>
    <row r="963">
      <c r="BM963" s="151"/>
    </row>
    <row r="964">
      <c r="BM964" s="151"/>
    </row>
    <row r="965">
      <c r="BM965" s="151"/>
    </row>
    <row r="966">
      <c r="BM966" s="151"/>
    </row>
    <row r="967">
      <c r="BM967" s="151"/>
    </row>
    <row r="968">
      <c r="BM968" s="151"/>
    </row>
    <row r="969">
      <c r="BM969" s="151"/>
    </row>
    <row r="970">
      <c r="BM970" s="151"/>
    </row>
    <row r="971">
      <c r="BM971" s="151"/>
    </row>
    <row r="972">
      <c r="BM972" s="151"/>
    </row>
    <row r="973">
      <c r="BM973" s="151"/>
    </row>
    <row r="974">
      <c r="BM974" s="151"/>
    </row>
    <row r="975">
      <c r="BM975" s="151"/>
    </row>
    <row r="976">
      <c r="BM976" s="151"/>
    </row>
    <row r="977">
      <c r="BM977" s="151"/>
    </row>
    <row r="978">
      <c r="BM978" s="151"/>
    </row>
    <row r="979">
      <c r="BM979" s="151"/>
    </row>
    <row r="980">
      <c r="BM980" s="151"/>
    </row>
    <row r="981">
      <c r="BM981" s="151"/>
    </row>
    <row r="982">
      <c r="BM982" s="151"/>
    </row>
    <row r="983">
      <c r="BM983" s="151"/>
    </row>
    <row r="984">
      <c r="BM984" s="151"/>
    </row>
    <row r="985">
      <c r="BM985" s="151"/>
    </row>
    <row r="986">
      <c r="BM986" s="151"/>
    </row>
    <row r="987">
      <c r="BM987" s="151"/>
    </row>
    <row r="988">
      <c r="BM988" s="151"/>
    </row>
    <row r="989">
      <c r="BM989" s="151"/>
    </row>
    <row r="990">
      <c r="BM990" s="151"/>
    </row>
    <row r="991">
      <c r="BM991" s="151"/>
    </row>
    <row r="992">
      <c r="BM992" s="151"/>
    </row>
    <row r="993">
      <c r="BM993" s="151"/>
    </row>
    <row r="994">
      <c r="BM994" s="151"/>
    </row>
    <row r="995">
      <c r="BM995" s="151"/>
    </row>
    <row r="996">
      <c r="BM996" s="151"/>
    </row>
    <row r="997">
      <c r="BM997" s="151"/>
    </row>
    <row r="998">
      <c r="BM998" s="151"/>
    </row>
    <row r="999">
      <c r="BM999" s="151"/>
    </row>
    <row r="1000">
      <c r="BM1000" s="151"/>
    </row>
    <row r="1001">
      <c r="BM1001" s="151"/>
    </row>
    <row r="1002">
      <c r="BM1002" s="151"/>
    </row>
    <row r="1003">
      <c r="BM1003" s="151"/>
    </row>
    <row r="1004">
      <c r="BM1004" s="151"/>
    </row>
    <row r="1005">
      <c r="BM1005" s="151"/>
    </row>
    <row r="1006">
      <c r="BM1006" s="151"/>
    </row>
    <row r="1007">
      <c r="BM1007" s="151"/>
    </row>
    <row r="1008">
      <c r="BM1008" s="151"/>
    </row>
    <row r="1009">
      <c r="BM1009" s="151"/>
    </row>
    <row r="1010">
      <c r="BM1010" s="151"/>
    </row>
    <row r="1011">
      <c r="BM1011" s="151"/>
    </row>
    <row r="1012">
      <c r="BM1012" s="151"/>
    </row>
  </sheetData>
  <mergeCells count="526">
    <mergeCell ref="DE1:DR1"/>
    <mergeCell ref="EA1:EN1"/>
    <mergeCell ref="EO1:FB1"/>
    <mergeCell ref="FC1:FP1"/>
    <mergeCell ref="FQ1:GD1"/>
    <mergeCell ref="GM1:GZ1"/>
    <mergeCell ref="HA1:HN1"/>
    <mergeCell ref="C1:P1"/>
    <mergeCell ref="Q1:AD1"/>
    <mergeCell ref="AE1:AR1"/>
    <mergeCell ref="AS1:BF1"/>
    <mergeCell ref="BO1:CB1"/>
    <mergeCell ref="CC1:CP1"/>
    <mergeCell ref="CQ1:DD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GS2:GT2"/>
    <mergeCell ref="GU2:GV2"/>
    <mergeCell ref="HY2:HZ2"/>
    <mergeCell ref="IA2:IB2"/>
    <mergeCell ref="IC2:ID2"/>
    <mergeCell ref="IE2:IF2"/>
    <mergeCell ref="IG2:IH2"/>
    <mergeCell ref="II2:IJ2"/>
    <mergeCell ref="IK2:IL2"/>
    <mergeCell ref="IM2:IN2"/>
    <mergeCell ref="IO2:IP2"/>
    <mergeCell ref="IQ2:IR2"/>
    <mergeCell ref="IS2:IT2"/>
    <mergeCell ref="IU2:IV2"/>
    <mergeCell ref="HO1:IB1"/>
    <mergeCell ref="IC1:IP1"/>
    <mergeCell ref="GG2:GH2"/>
    <mergeCell ref="GI2:GJ2"/>
    <mergeCell ref="GM2:GN2"/>
    <mergeCell ref="GO2:GP2"/>
    <mergeCell ref="GQ2:GR2"/>
    <mergeCell ref="GW2:GX2"/>
    <mergeCell ref="GY2:GZ2"/>
    <mergeCell ref="HA2:HB2"/>
    <mergeCell ref="HC2:HD2"/>
    <mergeCell ref="HE2:HF2"/>
    <mergeCell ref="HG2:HH2"/>
    <mergeCell ref="HI2:HJ2"/>
    <mergeCell ref="HK2:HL2"/>
    <mergeCell ref="HM2:HN2"/>
    <mergeCell ref="HO2:HP2"/>
    <mergeCell ref="HQ2:HR2"/>
    <mergeCell ref="HS2:HT2"/>
    <mergeCell ref="HU2:HV2"/>
    <mergeCell ref="HW2:HX2"/>
    <mergeCell ref="FS3:FT3"/>
    <mergeCell ref="FU3:FV3"/>
    <mergeCell ref="FW3:FX3"/>
    <mergeCell ref="FY3:FZ3"/>
    <mergeCell ref="GA3:GB3"/>
    <mergeCell ref="GC3:GD3"/>
    <mergeCell ref="GE3:GF3"/>
    <mergeCell ref="GG3:GH3"/>
    <mergeCell ref="GI3:GJ3"/>
    <mergeCell ref="GM3:GN3"/>
    <mergeCell ref="GO3:GP3"/>
    <mergeCell ref="GQ3:GR3"/>
    <mergeCell ref="GS3:GT3"/>
    <mergeCell ref="GU3:GV3"/>
    <mergeCell ref="GW3:GX3"/>
    <mergeCell ref="GY3:GZ3"/>
    <mergeCell ref="HA3:HB3"/>
    <mergeCell ref="HC3:HD3"/>
    <mergeCell ref="HE3:HF3"/>
    <mergeCell ref="HG3:HH3"/>
    <mergeCell ref="HI3:HJ3"/>
    <mergeCell ref="HK3:HL3"/>
    <mergeCell ref="HM3:HN3"/>
    <mergeCell ref="HO3:HP3"/>
    <mergeCell ref="HQ3:HR3"/>
    <mergeCell ref="HS3:HT3"/>
    <mergeCell ref="HU3:HV3"/>
    <mergeCell ref="HW3:HX3"/>
    <mergeCell ref="IM3:IN3"/>
    <mergeCell ref="IO3:IP3"/>
    <mergeCell ref="IQ3:IR3"/>
    <mergeCell ref="IS3:IT3"/>
    <mergeCell ref="IU3:IV3"/>
    <mergeCell ref="HY3:HZ3"/>
    <mergeCell ref="IA3:IB3"/>
    <mergeCell ref="IC3:ID3"/>
    <mergeCell ref="IE3:IF3"/>
    <mergeCell ref="IG3:IH3"/>
    <mergeCell ref="II3:IJ3"/>
    <mergeCell ref="IK3:IL3"/>
    <mergeCell ref="BW3:BX3"/>
    <mergeCell ref="BY3:BZ3"/>
    <mergeCell ref="CA3:CB3"/>
    <mergeCell ref="CC3:CD3"/>
    <mergeCell ref="CE3:CF3"/>
    <mergeCell ref="CG3:CH3"/>
    <mergeCell ref="CI3:CJ3"/>
    <mergeCell ref="CK3:CL3"/>
    <mergeCell ref="CM3:CN3"/>
    <mergeCell ref="CO3:CP3"/>
    <mergeCell ref="CQ3:CR3"/>
    <mergeCell ref="CS3:CT3"/>
    <mergeCell ref="CU3:CV3"/>
    <mergeCell ref="CW3:CX3"/>
    <mergeCell ref="CY3:CZ3"/>
    <mergeCell ref="DA3:DB3"/>
    <mergeCell ref="DC3:DD3"/>
    <mergeCell ref="DE3:DF3"/>
    <mergeCell ref="DG3:DH3"/>
    <mergeCell ref="DI3:DJ3"/>
    <mergeCell ref="DK3:DL3"/>
    <mergeCell ref="DM3:DN3"/>
    <mergeCell ref="DO3:DP3"/>
    <mergeCell ref="DQ3:DR3"/>
    <mergeCell ref="DS3:DT3"/>
    <mergeCell ref="DU3:DV3"/>
    <mergeCell ref="DW3:DX3"/>
    <mergeCell ref="EA3:EB3"/>
    <mergeCell ref="EC3:ED3"/>
    <mergeCell ref="EE3:EF3"/>
    <mergeCell ref="EG3:EH3"/>
    <mergeCell ref="EI3:EJ3"/>
    <mergeCell ref="EK3:EL3"/>
    <mergeCell ref="EM3:EN3"/>
    <mergeCell ref="EO3:EP3"/>
    <mergeCell ref="EQ3:ER3"/>
    <mergeCell ref="ES3:ET3"/>
    <mergeCell ref="EU3:EV3"/>
    <mergeCell ref="EW3:EX3"/>
    <mergeCell ref="EY3:EZ3"/>
    <mergeCell ref="FA3:FB3"/>
    <mergeCell ref="FC3:FD3"/>
    <mergeCell ref="FE3:FF3"/>
    <mergeCell ref="FG3:FH3"/>
    <mergeCell ref="FI3:FJ3"/>
    <mergeCell ref="FK3:FL3"/>
    <mergeCell ref="FM3:FN3"/>
    <mergeCell ref="FO3:FP3"/>
    <mergeCell ref="FQ3:FR3"/>
    <mergeCell ref="AC37:AD37"/>
    <mergeCell ref="AE37:AF37"/>
    <mergeCell ref="AG37:AH37"/>
    <mergeCell ref="AI37:AJ37"/>
    <mergeCell ref="AK37:AL37"/>
    <mergeCell ref="AM37:AN37"/>
    <mergeCell ref="AO37:AP37"/>
    <mergeCell ref="AQ37:AR37"/>
    <mergeCell ref="AS37:AT37"/>
    <mergeCell ref="AU37:AV37"/>
    <mergeCell ref="AW37:AX37"/>
    <mergeCell ref="AY37:AZ37"/>
    <mergeCell ref="BA37:BB37"/>
    <mergeCell ref="BC37:BD37"/>
    <mergeCell ref="CI37:CJ37"/>
    <mergeCell ref="CK37:CL37"/>
    <mergeCell ref="BU37:BV37"/>
    <mergeCell ref="BW37:BX37"/>
    <mergeCell ref="BY37:BZ37"/>
    <mergeCell ref="CA37:CB37"/>
    <mergeCell ref="CC37:CD37"/>
    <mergeCell ref="CE37:CF37"/>
    <mergeCell ref="CG37:CH37"/>
    <mergeCell ref="CO2:CP2"/>
    <mergeCell ref="CQ2:CR2"/>
    <mergeCell ref="CA2:CB2"/>
    <mergeCell ref="CC2:CD2"/>
    <mergeCell ref="CE2:CF2"/>
    <mergeCell ref="CG2:CH2"/>
    <mergeCell ref="CI2:CJ2"/>
    <mergeCell ref="CK2:CL2"/>
    <mergeCell ref="CM2:CN2"/>
    <mergeCell ref="I37:J37"/>
    <mergeCell ref="K37:L37"/>
    <mergeCell ref="M37:N37"/>
    <mergeCell ref="O37:P37"/>
    <mergeCell ref="Q37:R37"/>
    <mergeCell ref="S37:T37"/>
    <mergeCell ref="U37:V37"/>
    <mergeCell ref="W37:X37"/>
    <mergeCell ref="CM37:CN37"/>
    <mergeCell ref="CO37:CP37"/>
    <mergeCell ref="CQ37:CR37"/>
    <mergeCell ref="Y37:Z37"/>
    <mergeCell ref="AA37:AB37"/>
    <mergeCell ref="BI37:BJ37"/>
    <mergeCell ref="BK37:BL37"/>
    <mergeCell ref="BO37:BP37"/>
    <mergeCell ref="BQ37:BR37"/>
    <mergeCell ref="BS37:BT37"/>
    <mergeCell ref="BE37:BF37"/>
    <mergeCell ref="BG37:BH37"/>
    <mergeCell ref="CS37:CT37"/>
    <mergeCell ref="CU37:CV37"/>
    <mergeCell ref="CW37:CX37"/>
    <mergeCell ref="CY37:CZ37"/>
    <mergeCell ref="DA37:DB37"/>
    <mergeCell ref="DC37:DD37"/>
    <mergeCell ref="DE37:DF37"/>
    <mergeCell ref="DG37:DH37"/>
    <mergeCell ref="DI37:DJ37"/>
    <mergeCell ref="DK37:DL37"/>
    <mergeCell ref="DQ37:DR37"/>
    <mergeCell ref="DS37:DT37"/>
    <mergeCell ref="DU37:DV37"/>
    <mergeCell ref="DW37:DX37"/>
    <mergeCell ref="EA37:EB37"/>
    <mergeCell ref="EC37:ED37"/>
    <mergeCell ref="EE37:EF37"/>
    <mergeCell ref="CK38:CL38"/>
    <mergeCell ref="CM38:CN38"/>
    <mergeCell ref="BW38:BX38"/>
    <mergeCell ref="BY38:BZ38"/>
    <mergeCell ref="CA38:CB38"/>
    <mergeCell ref="CC38:CD38"/>
    <mergeCell ref="CE38:CF38"/>
    <mergeCell ref="CG38:CH38"/>
    <mergeCell ref="CI38:CJ38"/>
    <mergeCell ref="DC38:DD38"/>
    <mergeCell ref="DE38:DF38"/>
    <mergeCell ref="CO38:CP38"/>
    <mergeCell ref="CQ38:CR38"/>
    <mergeCell ref="CS38:CT38"/>
    <mergeCell ref="CU38:CV38"/>
    <mergeCell ref="CW38:CX38"/>
    <mergeCell ref="CY38:CZ38"/>
    <mergeCell ref="DA38:DB38"/>
    <mergeCell ref="BO36:CB36"/>
    <mergeCell ref="CC36:CP36"/>
    <mergeCell ref="CQ36:DD36"/>
    <mergeCell ref="DE36:DR36"/>
    <mergeCell ref="C37:D37"/>
    <mergeCell ref="E37:F37"/>
    <mergeCell ref="G37:H37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N38"/>
    <mergeCell ref="AO38:AP38"/>
    <mergeCell ref="AQ38:AR38"/>
    <mergeCell ref="AS38:AT38"/>
    <mergeCell ref="AU38:AV38"/>
    <mergeCell ref="AW38:AX38"/>
    <mergeCell ref="AY38:AZ38"/>
    <mergeCell ref="BA38:BB38"/>
    <mergeCell ref="BC38:BD38"/>
    <mergeCell ref="BE38:BF38"/>
    <mergeCell ref="BG38:BH38"/>
    <mergeCell ref="BI38:BJ38"/>
    <mergeCell ref="BK38:BL38"/>
    <mergeCell ref="BO38:BP38"/>
    <mergeCell ref="BQ38:BR38"/>
    <mergeCell ref="BS38:BT38"/>
    <mergeCell ref="BU38:BV38"/>
    <mergeCell ref="DM37:DN37"/>
    <mergeCell ref="DO37:DP37"/>
    <mergeCell ref="DG38:DH38"/>
    <mergeCell ref="DI38:DJ38"/>
    <mergeCell ref="DK38:DL38"/>
    <mergeCell ref="DM38:DN38"/>
    <mergeCell ref="DO38:DP38"/>
    <mergeCell ref="HO38:HP38"/>
    <mergeCell ref="HQ38:HR38"/>
    <mergeCell ref="HS38:HT38"/>
    <mergeCell ref="HU38:HV38"/>
    <mergeCell ref="HW38:HX38"/>
    <mergeCell ref="HY38:HZ38"/>
    <mergeCell ref="IA38:IB38"/>
    <mergeCell ref="IQ38:IR38"/>
    <mergeCell ref="IS38:IT38"/>
    <mergeCell ref="IU38:IV38"/>
    <mergeCell ref="IC38:ID38"/>
    <mergeCell ref="IE38:IF38"/>
    <mergeCell ref="IG38:IH38"/>
    <mergeCell ref="II38:IJ38"/>
    <mergeCell ref="IK38:IL38"/>
    <mergeCell ref="IM38:IN38"/>
    <mergeCell ref="IO38:IP38"/>
    <mergeCell ref="DQ38:DR38"/>
    <mergeCell ref="DS38:DT38"/>
    <mergeCell ref="DU38:DV38"/>
    <mergeCell ref="DW38:DX38"/>
    <mergeCell ref="EA38:EB38"/>
    <mergeCell ref="EC38:ED38"/>
    <mergeCell ref="EE38:EF38"/>
    <mergeCell ref="EG38:EH38"/>
    <mergeCell ref="EI38:EJ38"/>
    <mergeCell ref="EK38:EL38"/>
    <mergeCell ref="EM38:EN38"/>
    <mergeCell ref="EO38:EP38"/>
    <mergeCell ref="EQ38:ER38"/>
    <mergeCell ref="ES38:ET38"/>
    <mergeCell ref="EU38:EV38"/>
    <mergeCell ref="EW38:EX38"/>
    <mergeCell ref="EY38:EZ38"/>
    <mergeCell ref="FA38:FB38"/>
    <mergeCell ref="FC38:FD38"/>
    <mergeCell ref="FE38:FF38"/>
    <mergeCell ref="FG38:FH38"/>
    <mergeCell ref="FI38:FJ38"/>
    <mergeCell ref="FK38:FL38"/>
    <mergeCell ref="FM38:FN38"/>
    <mergeCell ref="FO38:FP38"/>
    <mergeCell ref="FQ38:FR38"/>
    <mergeCell ref="FS38:FT38"/>
    <mergeCell ref="FU38:FV38"/>
    <mergeCell ref="FW38:FX38"/>
    <mergeCell ref="FY38:FZ38"/>
    <mergeCell ref="GA38:GB38"/>
    <mergeCell ref="GC38:GD38"/>
    <mergeCell ref="GE38:GF38"/>
    <mergeCell ref="GG38:GH38"/>
    <mergeCell ref="GI38:GJ38"/>
    <mergeCell ref="GM38:GN38"/>
    <mergeCell ref="GO38:GP38"/>
    <mergeCell ref="GQ38:GR38"/>
    <mergeCell ref="GS38:GT38"/>
    <mergeCell ref="GU38:GV38"/>
    <mergeCell ref="GW38:GX38"/>
    <mergeCell ref="GY38:GZ38"/>
    <mergeCell ref="HA38:HB38"/>
    <mergeCell ref="HC38:HD38"/>
    <mergeCell ref="HE38:HF38"/>
    <mergeCell ref="HG38:HH38"/>
    <mergeCell ref="HI38:HJ38"/>
    <mergeCell ref="HK38:HL38"/>
    <mergeCell ref="HM38:HN38"/>
    <mergeCell ref="DG2:DH2"/>
    <mergeCell ref="DI2:DJ2"/>
    <mergeCell ref="CS2:CT2"/>
    <mergeCell ref="CU2:CV2"/>
    <mergeCell ref="CW2:CX2"/>
    <mergeCell ref="CY2:CZ2"/>
    <mergeCell ref="DA2:DB2"/>
    <mergeCell ref="DC2:DD2"/>
    <mergeCell ref="DE2:DF2"/>
    <mergeCell ref="EA2:EB2"/>
    <mergeCell ref="EC2:ED2"/>
    <mergeCell ref="DK2:DL2"/>
    <mergeCell ref="DM2:DN2"/>
    <mergeCell ref="DO2:DP2"/>
    <mergeCell ref="DQ2:DR2"/>
    <mergeCell ref="DS2:DT2"/>
    <mergeCell ref="DU2:DV2"/>
    <mergeCell ref="DW2:DX2"/>
    <mergeCell ref="ES2:ET2"/>
    <mergeCell ref="EU2:EV2"/>
    <mergeCell ref="EE2:EF2"/>
    <mergeCell ref="EG2:EH2"/>
    <mergeCell ref="EI2:EJ2"/>
    <mergeCell ref="EK2:EL2"/>
    <mergeCell ref="EM2:EN2"/>
    <mergeCell ref="EO2:EP2"/>
    <mergeCell ref="EQ2:ER2"/>
    <mergeCell ref="HO36:IB36"/>
    <mergeCell ref="IC36:IP36"/>
    <mergeCell ref="IQ36:IV36"/>
    <mergeCell ref="EA36:EN36"/>
    <mergeCell ref="EO36:FB36"/>
    <mergeCell ref="FC36:FP36"/>
    <mergeCell ref="FQ36:GD36"/>
    <mergeCell ref="GE36:GJ36"/>
    <mergeCell ref="GM36:GZ36"/>
    <mergeCell ref="HA36:HN36"/>
    <mergeCell ref="FK2:FL2"/>
    <mergeCell ref="FM2:FN2"/>
    <mergeCell ref="EW2:EX2"/>
    <mergeCell ref="EY2:EZ2"/>
    <mergeCell ref="FA2:FB2"/>
    <mergeCell ref="FC2:FD2"/>
    <mergeCell ref="FE2:FF2"/>
    <mergeCell ref="FG2:FH2"/>
    <mergeCell ref="FI2:FJ2"/>
    <mergeCell ref="GC2:GD2"/>
    <mergeCell ref="GE2:GF2"/>
    <mergeCell ref="FO2:FP2"/>
    <mergeCell ref="FQ2:FR2"/>
    <mergeCell ref="FS2:FT2"/>
    <mergeCell ref="FU2:FV2"/>
    <mergeCell ref="FW2:FX2"/>
    <mergeCell ref="FY2:FZ2"/>
    <mergeCell ref="GA2:GB2"/>
    <mergeCell ref="BW2:BX2"/>
    <mergeCell ref="BY2:BZ2"/>
    <mergeCell ref="BG2:BH2"/>
    <mergeCell ref="BI2:BJ2"/>
    <mergeCell ref="BK2:BL2"/>
    <mergeCell ref="BO2:BP2"/>
    <mergeCell ref="BQ2:BR2"/>
    <mergeCell ref="BS2:BT2"/>
    <mergeCell ref="BU2:BV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O3:BP3"/>
    <mergeCell ref="BQ3:BR3"/>
    <mergeCell ref="BS3:BT3"/>
    <mergeCell ref="BU3:BV3"/>
    <mergeCell ref="IQ37:IR37"/>
    <mergeCell ref="IS37:IT37"/>
    <mergeCell ref="IU37:IV37"/>
    <mergeCell ref="IC37:ID37"/>
    <mergeCell ref="IE37:IF37"/>
    <mergeCell ref="IG37:IH37"/>
    <mergeCell ref="II37:IJ37"/>
    <mergeCell ref="IK37:IL37"/>
    <mergeCell ref="IM37:IN37"/>
    <mergeCell ref="IO37:IP37"/>
    <mergeCell ref="EG37:EH37"/>
    <mergeCell ref="EI37:EJ37"/>
    <mergeCell ref="EK37:EL37"/>
    <mergeCell ref="EM37:EN37"/>
    <mergeCell ref="EO37:EP37"/>
    <mergeCell ref="EQ37:ER37"/>
    <mergeCell ref="ES37:ET37"/>
    <mergeCell ref="EU37:EV37"/>
    <mergeCell ref="EW37:EX37"/>
    <mergeCell ref="EY37:EZ37"/>
    <mergeCell ref="FA37:FB37"/>
    <mergeCell ref="FC37:FD37"/>
    <mergeCell ref="FE37:FF37"/>
    <mergeCell ref="FG37:FH37"/>
    <mergeCell ref="FI37:FJ37"/>
    <mergeCell ref="FK37:FL37"/>
    <mergeCell ref="FM37:FN37"/>
    <mergeCell ref="FO37:FP37"/>
    <mergeCell ref="FQ37:FR37"/>
    <mergeCell ref="FS37:FT37"/>
    <mergeCell ref="FU37:FV37"/>
    <mergeCell ref="FW37:FX37"/>
    <mergeCell ref="FY37:FZ37"/>
    <mergeCell ref="GA37:GB37"/>
    <mergeCell ref="GC37:GD37"/>
    <mergeCell ref="GE37:GF37"/>
    <mergeCell ref="GG37:GH37"/>
    <mergeCell ref="GI37:GJ37"/>
    <mergeCell ref="GM37:GN37"/>
    <mergeCell ref="GO37:GP37"/>
    <mergeCell ref="GQ37:GR37"/>
    <mergeCell ref="GS37:GT37"/>
    <mergeCell ref="GU37:GV37"/>
    <mergeCell ref="GW37:GX37"/>
    <mergeCell ref="GY37:GZ37"/>
    <mergeCell ref="HA37:HB37"/>
    <mergeCell ref="HC37:HD37"/>
    <mergeCell ref="HE37:HF37"/>
    <mergeCell ref="HG37:HH37"/>
    <mergeCell ref="HI37:HJ37"/>
    <mergeCell ref="HK37:HL37"/>
    <mergeCell ref="HM37:HN37"/>
    <mergeCell ref="HO37:HP37"/>
    <mergeCell ref="HQ37:HR37"/>
    <mergeCell ref="HS37:HT37"/>
    <mergeCell ref="HU37:HV37"/>
    <mergeCell ref="HW37:HX37"/>
    <mergeCell ref="HY37:HZ37"/>
    <mergeCell ref="IA37:IB37"/>
  </mergeCells>
  <conditionalFormatting sqref="C5:BL36 C40:BL123">
    <cfRule type="cellIs" dxfId="2" priority="1" operator="equal">
      <formula>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19.75"/>
    <col customWidth="1" min="3" max="64" width="3.88"/>
    <col customWidth="1" min="65" max="65" width="4.75"/>
    <col customWidth="1" min="66" max="66" width="19.5"/>
    <col customWidth="1" min="67" max="129" width="3.88"/>
    <col customWidth="1" min="130" max="130" width="19.75"/>
    <col customWidth="1" min="131" max="193" width="3.88"/>
    <col customWidth="1" min="194" max="194" width="19.63"/>
    <col customWidth="1" min="195" max="256" width="3.88"/>
  </cols>
  <sheetData>
    <row r="1">
      <c r="C1" s="150" t="s">
        <v>146</v>
      </c>
      <c r="Q1" s="150" t="s">
        <v>146</v>
      </c>
      <c r="AE1" s="150" t="s">
        <v>146</v>
      </c>
      <c r="AS1" s="150" t="s">
        <v>146</v>
      </c>
      <c r="BM1" s="151"/>
      <c r="BN1" s="143" t="str">
        <f>Seznam!C37</f>
        <v>https://docs.google.com/spreadsheets/d/1A1C7ak5N3IfdH-gvOToPTjrHDYjQVuOSKk3nI04CPnk</v>
      </c>
      <c r="BO1" s="152" t="s">
        <v>143</v>
      </c>
      <c r="CC1" s="152" t="s">
        <v>143</v>
      </c>
      <c r="CQ1" s="152" t="s">
        <v>143</v>
      </c>
      <c r="DE1" s="152" t="s">
        <v>143</v>
      </c>
      <c r="DS1" s="153"/>
      <c r="DT1" s="153"/>
      <c r="DU1" s="153"/>
      <c r="DV1" s="153"/>
      <c r="DW1" s="153"/>
      <c r="DX1" s="153"/>
      <c r="DY1" s="151"/>
      <c r="EA1" s="154" t="s">
        <v>144</v>
      </c>
      <c r="EO1" s="154" t="s">
        <v>144</v>
      </c>
      <c r="FC1" s="154" t="s">
        <v>144</v>
      </c>
      <c r="FQ1" s="154" t="s">
        <v>144</v>
      </c>
      <c r="GE1" s="155"/>
      <c r="GF1" s="155"/>
      <c r="GG1" s="155"/>
      <c r="GH1" s="155"/>
      <c r="GI1" s="155"/>
      <c r="GJ1" s="155"/>
      <c r="GK1" s="151"/>
      <c r="GM1" s="217" t="s">
        <v>145</v>
      </c>
      <c r="HA1" s="217" t="str">
        <f>GM1</f>
        <v>Stodůlky</v>
      </c>
      <c r="HO1" s="217" t="str">
        <f>GM1</f>
        <v>Stodůlky</v>
      </c>
      <c r="IC1" s="217" t="str">
        <f>GM1</f>
        <v>Stodůlky</v>
      </c>
      <c r="IQ1" s="218"/>
      <c r="IR1" s="218"/>
      <c r="IS1" s="218"/>
      <c r="IT1" s="218"/>
      <c r="IU1" s="218"/>
      <c r="IV1" s="218"/>
    </row>
    <row r="2">
      <c r="A2" s="87"/>
      <c r="B2" s="87"/>
      <c r="C2" s="157">
        <f>WEEKNUM(C3, 2)</f>
        <v>40</v>
      </c>
      <c r="D2" s="136"/>
      <c r="E2" s="157">
        <f>WEEKNUM(E3, 2)</f>
        <v>40</v>
      </c>
      <c r="F2" s="136"/>
      <c r="G2" s="157">
        <f>WEEKNUM(G3, 2)</f>
        <v>40</v>
      </c>
      <c r="H2" s="136"/>
      <c r="I2" s="157">
        <f>WEEKNUM(I3, 2)</f>
        <v>40</v>
      </c>
      <c r="J2" s="136"/>
      <c r="K2" s="157">
        <f>WEEKNUM(K3, 2)</f>
        <v>41</v>
      </c>
      <c r="L2" s="136"/>
      <c r="M2" s="157">
        <f>WEEKNUM(M3, 2)</f>
        <v>41</v>
      </c>
      <c r="N2" s="136"/>
      <c r="O2" s="157">
        <f>WEEKNUM(O3, 2)</f>
        <v>41</v>
      </c>
      <c r="P2" s="136"/>
      <c r="Q2" s="157">
        <f>WEEKNUM(Q3, 2)</f>
        <v>41</v>
      </c>
      <c r="R2" s="136"/>
      <c r="S2" s="157">
        <f>WEEKNUM(S3, 2)</f>
        <v>41</v>
      </c>
      <c r="T2" s="136"/>
      <c r="U2" s="157">
        <f>WEEKNUM(U3, 2)</f>
        <v>41</v>
      </c>
      <c r="V2" s="136"/>
      <c r="W2" s="157">
        <f>WEEKNUM(W3, 2)</f>
        <v>41</v>
      </c>
      <c r="X2" s="136"/>
      <c r="Y2" s="157">
        <f>WEEKNUM(Y3, 2)</f>
        <v>42</v>
      </c>
      <c r="Z2" s="136"/>
      <c r="AA2" s="157">
        <f>WEEKNUM(AA3, 2)</f>
        <v>42</v>
      </c>
      <c r="AB2" s="136"/>
      <c r="AC2" s="157">
        <f>WEEKNUM(AC3, 2)</f>
        <v>42</v>
      </c>
      <c r="AD2" s="136"/>
      <c r="AE2" s="157">
        <f>WEEKNUM(AE3, 2)</f>
        <v>42</v>
      </c>
      <c r="AF2" s="136"/>
      <c r="AG2" s="157">
        <f>WEEKNUM(AG3, 2)</f>
        <v>42</v>
      </c>
      <c r="AH2" s="136"/>
      <c r="AI2" s="157">
        <f>WEEKNUM(AI3, 2)</f>
        <v>42</v>
      </c>
      <c r="AJ2" s="136"/>
      <c r="AK2" s="157">
        <f>WEEKNUM(AK3, 2)</f>
        <v>42</v>
      </c>
      <c r="AL2" s="136"/>
      <c r="AM2" s="157">
        <f>WEEKNUM(AM3, 2)</f>
        <v>43</v>
      </c>
      <c r="AN2" s="136"/>
      <c r="AO2" s="157">
        <f>WEEKNUM(AO3, 2)</f>
        <v>43</v>
      </c>
      <c r="AP2" s="136"/>
      <c r="AQ2" s="157">
        <f>WEEKNUM(AQ3, 2)</f>
        <v>43</v>
      </c>
      <c r="AR2" s="136"/>
      <c r="AS2" s="157">
        <f>WEEKNUM(AS3, 2)</f>
        <v>43</v>
      </c>
      <c r="AT2" s="136"/>
      <c r="AU2" s="157">
        <f>WEEKNUM(AU3, 2)</f>
        <v>43</v>
      </c>
      <c r="AV2" s="136"/>
      <c r="AW2" s="157">
        <f>WEEKNUM(AW3, 2)</f>
        <v>43</v>
      </c>
      <c r="AX2" s="136"/>
      <c r="AY2" s="157">
        <f>WEEKNUM(AY3, 2)</f>
        <v>43</v>
      </c>
      <c r="AZ2" s="136"/>
      <c r="BA2" s="157">
        <f>WEEKNUM(BA3, 2)</f>
        <v>44</v>
      </c>
      <c r="BB2" s="136"/>
      <c r="BC2" s="157">
        <f>WEEKNUM(BC3, 2)</f>
        <v>44</v>
      </c>
      <c r="BD2" s="136"/>
      <c r="BE2" s="157">
        <f>WEEKNUM(BE3, 2)</f>
        <v>44</v>
      </c>
      <c r="BF2" s="136"/>
      <c r="BG2" s="157">
        <f>WEEKNUM(BG3, 2)</f>
        <v>44</v>
      </c>
      <c r="BH2" s="136"/>
      <c r="BI2" s="157">
        <f>WEEKNUM(BI3, 2)</f>
        <v>44</v>
      </c>
      <c r="BJ2" s="136"/>
      <c r="BK2" s="157">
        <f>WEEKNUM(BK3, 2)</f>
        <v>44</v>
      </c>
      <c r="BL2" s="136"/>
      <c r="BM2" s="158"/>
      <c r="BN2" s="227" t="str">
        <f>Seznam!C38</f>
        <v>https://docs.google.com/spreadsheets/d/1Njl3bOuzY8rELz-b1KjBVVn-Ynm64wsyjSUp5jqOCUo</v>
      </c>
      <c r="BO2" s="157">
        <f>WEEKNUM(BO3, 2)</f>
        <v>40</v>
      </c>
      <c r="BP2" s="136"/>
      <c r="BQ2" s="157">
        <f>WEEKNUM(BQ3, 2)</f>
        <v>40</v>
      </c>
      <c r="BR2" s="136"/>
      <c r="BS2" s="157">
        <f>WEEKNUM(BS3, 2)</f>
        <v>40</v>
      </c>
      <c r="BT2" s="136"/>
      <c r="BU2" s="157">
        <f>WEEKNUM(BU3, 2)</f>
        <v>40</v>
      </c>
      <c r="BV2" s="136"/>
      <c r="BW2" s="157">
        <f>WEEKNUM(BW3, 2)</f>
        <v>41</v>
      </c>
      <c r="BX2" s="136"/>
      <c r="BY2" s="157">
        <f>WEEKNUM(BY3, 2)</f>
        <v>41</v>
      </c>
      <c r="BZ2" s="136"/>
      <c r="CA2" s="157">
        <f>WEEKNUM(CA3, 2)</f>
        <v>41</v>
      </c>
      <c r="CB2" s="136"/>
      <c r="CC2" s="157">
        <f>WEEKNUM(CC3, 2)</f>
        <v>41</v>
      </c>
      <c r="CD2" s="136"/>
      <c r="CE2" s="157">
        <f>WEEKNUM(CE3, 2)</f>
        <v>41</v>
      </c>
      <c r="CF2" s="136"/>
      <c r="CG2" s="157">
        <f>WEEKNUM(CG3, 2)</f>
        <v>41</v>
      </c>
      <c r="CH2" s="136"/>
      <c r="CI2" s="157">
        <f>WEEKNUM(CI3, 2)</f>
        <v>41</v>
      </c>
      <c r="CJ2" s="136"/>
      <c r="CK2" s="157">
        <f>WEEKNUM(CK3, 2)</f>
        <v>42</v>
      </c>
      <c r="CL2" s="136"/>
      <c r="CM2" s="157">
        <f>WEEKNUM(CM3, 2)</f>
        <v>42</v>
      </c>
      <c r="CN2" s="136"/>
      <c r="CO2" s="157">
        <f>WEEKNUM(CO3, 2)</f>
        <v>42</v>
      </c>
      <c r="CP2" s="136"/>
      <c r="CQ2" s="157">
        <f>WEEKNUM(CQ3, 2)</f>
        <v>42</v>
      </c>
      <c r="CR2" s="136"/>
      <c r="CS2" s="157">
        <f>WEEKNUM(CS3, 2)</f>
        <v>42</v>
      </c>
      <c r="CT2" s="136"/>
      <c r="CU2" s="157">
        <f>WEEKNUM(CU3, 2)</f>
        <v>42</v>
      </c>
      <c r="CV2" s="136"/>
      <c r="CW2" s="157">
        <f>WEEKNUM(CW3, 2)</f>
        <v>42</v>
      </c>
      <c r="CX2" s="136"/>
      <c r="CY2" s="157">
        <f>WEEKNUM(CY3, 2)</f>
        <v>43</v>
      </c>
      <c r="CZ2" s="136"/>
      <c r="DA2" s="157">
        <f>WEEKNUM(DA3, 2)</f>
        <v>43</v>
      </c>
      <c r="DB2" s="136"/>
      <c r="DC2" s="157">
        <f>WEEKNUM(DC3, 2)</f>
        <v>43</v>
      </c>
      <c r="DD2" s="136"/>
      <c r="DE2" s="157">
        <f>WEEKNUM(DE3, 2)</f>
        <v>43</v>
      </c>
      <c r="DF2" s="136"/>
      <c r="DG2" s="157">
        <f>WEEKNUM(DG3, 2)</f>
        <v>43</v>
      </c>
      <c r="DH2" s="136"/>
      <c r="DI2" s="157">
        <f>WEEKNUM(DI3, 2)</f>
        <v>43</v>
      </c>
      <c r="DJ2" s="136"/>
      <c r="DK2" s="157">
        <f>WEEKNUM(DK3, 2)</f>
        <v>43</v>
      </c>
      <c r="DL2" s="136"/>
      <c r="DM2" s="157">
        <f>WEEKNUM(DM3, 2)</f>
        <v>44</v>
      </c>
      <c r="DN2" s="136"/>
      <c r="DO2" s="157">
        <f>WEEKNUM(DO3, 2)</f>
        <v>44</v>
      </c>
      <c r="DP2" s="136"/>
      <c r="DQ2" s="157">
        <f>WEEKNUM(DQ3, 2)</f>
        <v>44</v>
      </c>
      <c r="DR2" s="136"/>
      <c r="DS2" s="157">
        <f>WEEKNUM(DS3, 2)</f>
        <v>44</v>
      </c>
      <c r="DT2" s="136"/>
      <c r="DU2" s="157">
        <f>WEEKNUM(DU3, 2)</f>
        <v>44</v>
      </c>
      <c r="DV2" s="136"/>
      <c r="DW2" s="157">
        <f>WEEKNUM(DW3, 2)</f>
        <v>44</v>
      </c>
      <c r="DX2" s="136"/>
      <c r="DY2" s="158"/>
      <c r="DZ2" s="228" t="str">
        <f>Seznam!C39</f>
        <v>https://docs.google.com/spreadsheets/d/1PDtx4xbbW1zGE-d0eoFuZZkJoXl4i-ZtvXSnllGXFAA</v>
      </c>
      <c r="EA2" s="157">
        <f>WEEKNUM(EA3, 2)</f>
        <v>40</v>
      </c>
      <c r="EB2" s="136"/>
      <c r="EC2" s="157">
        <f>WEEKNUM(EC3, 2)</f>
        <v>40</v>
      </c>
      <c r="ED2" s="136"/>
      <c r="EE2" s="157">
        <f>WEEKNUM(EE3, 2)</f>
        <v>40</v>
      </c>
      <c r="EF2" s="136"/>
      <c r="EG2" s="157">
        <f>WEEKNUM(EG3, 2)</f>
        <v>40</v>
      </c>
      <c r="EH2" s="136"/>
      <c r="EI2" s="157">
        <f>WEEKNUM(EI3, 2)</f>
        <v>41</v>
      </c>
      <c r="EJ2" s="136"/>
      <c r="EK2" s="157">
        <f>WEEKNUM(EK3, 2)</f>
        <v>41</v>
      </c>
      <c r="EL2" s="136"/>
      <c r="EM2" s="157">
        <f>WEEKNUM(EM3, 2)</f>
        <v>41</v>
      </c>
      <c r="EN2" s="136"/>
      <c r="EO2" s="157">
        <f>WEEKNUM(EO3, 2)</f>
        <v>41</v>
      </c>
      <c r="EP2" s="136"/>
      <c r="EQ2" s="157">
        <f>WEEKNUM(EQ3, 2)</f>
        <v>41</v>
      </c>
      <c r="ER2" s="136"/>
      <c r="ES2" s="157">
        <f>WEEKNUM(ES3, 2)</f>
        <v>41</v>
      </c>
      <c r="ET2" s="136"/>
      <c r="EU2" s="157">
        <f>WEEKNUM(EU3, 2)</f>
        <v>41</v>
      </c>
      <c r="EV2" s="136"/>
      <c r="EW2" s="157">
        <f>WEEKNUM(EW3, 2)</f>
        <v>42</v>
      </c>
      <c r="EX2" s="136"/>
      <c r="EY2" s="157">
        <f>WEEKNUM(EY3, 2)</f>
        <v>42</v>
      </c>
      <c r="EZ2" s="136"/>
      <c r="FA2" s="157">
        <f>WEEKNUM(FA3, 2)</f>
        <v>42</v>
      </c>
      <c r="FB2" s="136"/>
      <c r="FC2" s="157">
        <f>WEEKNUM(FC3, 2)</f>
        <v>42</v>
      </c>
      <c r="FD2" s="136"/>
      <c r="FE2" s="157">
        <f>WEEKNUM(FE3, 2)</f>
        <v>42</v>
      </c>
      <c r="FF2" s="136"/>
      <c r="FG2" s="157">
        <f>WEEKNUM(FG3, 2)</f>
        <v>42</v>
      </c>
      <c r="FH2" s="136"/>
      <c r="FI2" s="157">
        <f>WEEKNUM(FI3, 2)</f>
        <v>42</v>
      </c>
      <c r="FJ2" s="136"/>
      <c r="FK2" s="157">
        <f>WEEKNUM(FK3, 2)</f>
        <v>43</v>
      </c>
      <c r="FL2" s="136"/>
      <c r="FM2" s="157">
        <f>WEEKNUM(FM3, 2)</f>
        <v>43</v>
      </c>
      <c r="FN2" s="136"/>
      <c r="FO2" s="157">
        <f>WEEKNUM(FO3, 2)</f>
        <v>43</v>
      </c>
      <c r="FP2" s="136"/>
      <c r="FQ2" s="157">
        <f>WEEKNUM(FQ3, 2)</f>
        <v>43</v>
      </c>
      <c r="FR2" s="136"/>
      <c r="FS2" s="157">
        <f>WEEKNUM(FS3, 2)</f>
        <v>43</v>
      </c>
      <c r="FT2" s="136"/>
      <c r="FU2" s="157">
        <f>WEEKNUM(FU3, 2)</f>
        <v>43</v>
      </c>
      <c r="FV2" s="136"/>
      <c r="FW2" s="157">
        <f>WEEKNUM(FW3, 2)</f>
        <v>43</v>
      </c>
      <c r="FX2" s="136"/>
      <c r="FY2" s="157">
        <f>WEEKNUM(FY3, 2)</f>
        <v>44</v>
      </c>
      <c r="FZ2" s="136"/>
      <c r="GA2" s="157">
        <f>WEEKNUM(GA3, 2)</f>
        <v>44</v>
      </c>
      <c r="GB2" s="136"/>
      <c r="GC2" s="157">
        <f>WEEKNUM(GC3, 2)</f>
        <v>44</v>
      </c>
      <c r="GD2" s="136"/>
      <c r="GE2" s="157">
        <f>WEEKNUM(GE3, 2)</f>
        <v>44</v>
      </c>
      <c r="GF2" s="136"/>
      <c r="GG2" s="157">
        <f>WEEKNUM(GG3, 2)</f>
        <v>44</v>
      </c>
      <c r="GH2" s="136"/>
      <c r="GI2" s="157">
        <f>WEEKNUM(GI3, 2)</f>
        <v>44</v>
      </c>
      <c r="GJ2" s="136"/>
      <c r="GK2" s="158"/>
      <c r="GL2" s="228" t="str">
        <f>Seznam!C40</f>
        <v>https://docs.google.com/spreadsheets/d/10dpj9dyO-Yx_vBL6KLud8cLKV95o6fHdHCLuzDT304s</v>
      </c>
      <c r="GM2" s="157">
        <f>WEEKNUM(GM3, 2)</f>
        <v>40</v>
      </c>
      <c r="GN2" s="136"/>
      <c r="GO2" s="157">
        <f>WEEKNUM(GO3, 2)</f>
        <v>40</v>
      </c>
      <c r="GP2" s="136"/>
      <c r="GQ2" s="157">
        <f>WEEKNUM(GQ3, 2)</f>
        <v>40</v>
      </c>
      <c r="GR2" s="136"/>
      <c r="GS2" s="157">
        <f>WEEKNUM(GS3, 2)</f>
        <v>40</v>
      </c>
      <c r="GT2" s="136"/>
      <c r="GU2" s="157">
        <f>WEEKNUM(GU3, 2)</f>
        <v>41</v>
      </c>
      <c r="GV2" s="136"/>
      <c r="GW2" s="157">
        <f>WEEKNUM(GW3, 2)</f>
        <v>41</v>
      </c>
      <c r="GX2" s="136"/>
      <c r="GY2" s="157">
        <f>WEEKNUM(GY3, 2)</f>
        <v>41</v>
      </c>
      <c r="GZ2" s="136"/>
      <c r="HA2" s="157">
        <f>WEEKNUM(HA3, 2)</f>
        <v>41</v>
      </c>
      <c r="HB2" s="136"/>
      <c r="HC2" s="157">
        <f>WEEKNUM(HC3, 2)</f>
        <v>41</v>
      </c>
      <c r="HD2" s="136"/>
      <c r="HE2" s="157">
        <f>WEEKNUM(HE3, 2)</f>
        <v>41</v>
      </c>
      <c r="HF2" s="136"/>
      <c r="HG2" s="157">
        <f>WEEKNUM(HG3, 2)</f>
        <v>41</v>
      </c>
      <c r="HH2" s="136"/>
      <c r="HI2" s="157">
        <f>WEEKNUM(HI3, 2)</f>
        <v>42</v>
      </c>
      <c r="HJ2" s="136"/>
      <c r="HK2" s="157">
        <f>WEEKNUM(HK3, 2)</f>
        <v>42</v>
      </c>
      <c r="HL2" s="136"/>
      <c r="HM2" s="157">
        <f>WEEKNUM(HM3, 2)</f>
        <v>42</v>
      </c>
      <c r="HN2" s="136"/>
      <c r="HO2" s="157">
        <f>WEEKNUM(HO3, 2)</f>
        <v>42</v>
      </c>
      <c r="HP2" s="136"/>
      <c r="HQ2" s="157">
        <f>WEEKNUM(HQ3, 2)</f>
        <v>42</v>
      </c>
      <c r="HR2" s="136"/>
      <c r="HS2" s="157">
        <f>WEEKNUM(HS3, 2)</f>
        <v>42</v>
      </c>
      <c r="HT2" s="136"/>
      <c r="HU2" s="157">
        <f>WEEKNUM(HU3, 2)</f>
        <v>42</v>
      </c>
      <c r="HV2" s="136"/>
      <c r="HW2" s="157">
        <f>WEEKNUM(HW3, 2)</f>
        <v>43</v>
      </c>
      <c r="HX2" s="136"/>
      <c r="HY2" s="157">
        <f>WEEKNUM(HY3, 2)</f>
        <v>43</v>
      </c>
      <c r="HZ2" s="136"/>
      <c r="IA2" s="157">
        <f>WEEKNUM(IA3, 2)</f>
        <v>43</v>
      </c>
      <c r="IB2" s="136"/>
      <c r="IC2" s="157">
        <f>WEEKNUM(IC3, 2)</f>
        <v>43</v>
      </c>
      <c r="ID2" s="136"/>
      <c r="IE2" s="157">
        <f>WEEKNUM(IE3, 2)</f>
        <v>43</v>
      </c>
      <c r="IF2" s="136"/>
      <c r="IG2" s="157">
        <f>WEEKNUM(IG3, 2)</f>
        <v>43</v>
      </c>
      <c r="IH2" s="136"/>
      <c r="II2" s="157">
        <f>WEEKNUM(II3, 2)</f>
        <v>43</v>
      </c>
      <c r="IJ2" s="136"/>
      <c r="IK2" s="157">
        <f>WEEKNUM(IK3, 2)</f>
        <v>44</v>
      </c>
      <c r="IL2" s="136"/>
      <c r="IM2" s="157">
        <f>WEEKNUM(IM3, 2)</f>
        <v>44</v>
      </c>
      <c r="IN2" s="136"/>
      <c r="IO2" s="157">
        <f>WEEKNUM(IO3, 2)</f>
        <v>44</v>
      </c>
      <c r="IP2" s="136"/>
      <c r="IQ2" s="157">
        <f>WEEKNUM(IQ3, 2)</f>
        <v>44</v>
      </c>
      <c r="IR2" s="136"/>
      <c r="IS2" s="157">
        <f>WEEKNUM(IS3, 2)</f>
        <v>44</v>
      </c>
      <c r="IT2" s="136"/>
      <c r="IU2" s="157">
        <f>WEEKNUM(IU3, 2)</f>
        <v>44</v>
      </c>
      <c r="IV2" s="136"/>
    </row>
    <row r="3">
      <c r="A3" s="87"/>
      <c r="B3" s="159"/>
      <c r="C3" s="229">
        <f>BO3</f>
        <v>44105</v>
      </c>
      <c r="D3" s="133"/>
      <c r="E3" s="229">
        <f>BQ3</f>
        <v>44106</v>
      </c>
      <c r="F3" s="133"/>
      <c r="G3" s="229">
        <f>BS3</f>
        <v>44107</v>
      </c>
      <c r="H3" s="133"/>
      <c r="I3" s="229">
        <f>BU3</f>
        <v>44108</v>
      </c>
      <c r="J3" s="133"/>
      <c r="K3" s="229">
        <f>BW3</f>
        <v>44109</v>
      </c>
      <c r="L3" s="133"/>
      <c r="M3" s="229">
        <f>BY3</f>
        <v>44110</v>
      </c>
      <c r="N3" s="133"/>
      <c r="O3" s="229">
        <f>CA3</f>
        <v>44111</v>
      </c>
      <c r="P3" s="133"/>
      <c r="Q3" s="229">
        <f>CC3</f>
        <v>44112</v>
      </c>
      <c r="R3" s="133"/>
      <c r="S3" s="229">
        <f>CE3</f>
        <v>44113</v>
      </c>
      <c r="T3" s="133"/>
      <c r="U3" s="229">
        <f>CG3</f>
        <v>44114</v>
      </c>
      <c r="V3" s="133"/>
      <c r="W3" s="229">
        <f>CI3</f>
        <v>44115</v>
      </c>
      <c r="X3" s="133"/>
      <c r="Y3" s="229">
        <f>CK3</f>
        <v>44116</v>
      </c>
      <c r="Z3" s="133"/>
      <c r="AA3" s="229">
        <f>CM3</f>
        <v>44117</v>
      </c>
      <c r="AB3" s="133"/>
      <c r="AC3" s="229">
        <f>CO3</f>
        <v>44118</v>
      </c>
      <c r="AD3" s="133"/>
      <c r="AE3" s="229">
        <f>CQ3</f>
        <v>44119</v>
      </c>
      <c r="AF3" s="133"/>
      <c r="AG3" s="229">
        <f>CS3</f>
        <v>44120</v>
      </c>
      <c r="AH3" s="133"/>
      <c r="AI3" s="229">
        <f>CU3</f>
        <v>44121</v>
      </c>
      <c r="AJ3" s="133"/>
      <c r="AK3" s="229">
        <f>CW3</f>
        <v>44122</v>
      </c>
      <c r="AL3" s="133"/>
      <c r="AM3" s="229">
        <f>CY3</f>
        <v>44123</v>
      </c>
      <c r="AN3" s="133"/>
      <c r="AO3" s="229">
        <f>DA3</f>
        <v>44124</v>
      </c>
      <c r="AP3" s="133"/>
      <c r="AQ3" s="229">
        <f>DC3</f>
        <v>44125</v>
      </c>
      <c r="AR3" s="133"/>
      <c r="AS3" s="229">
        <f>DE3</f>
        <v>44126</v>
      </c>
      <c r="AT3" s="133"/>
      <c r="AU3" s="229">
        <f>DG3</f>
        <v>44127</v>
      </c>
      <c r="AV3" s="133"/>
      <c r="AW3" s="229">
        <f>DI3</f>
        <v>44128</v>
      </c>
      <c r="AX3" s="133"/>
      <c r="AY3" s="229">
        <f>DK3</f>
        <v>44129</v>
      </c>
      <c r="AZ3" s="133"/>
      <c r="BA3" s="229">
        <f>DM3</f>
        <v>44130</v>
      </c>
      <c r="BB3" s="133"/>
      <c r="BC3" s="229">
        <f>DO3</f>
        <v>44131</v>
      </c>
      <c r="BD3" s="133"/>
      <c r="BE3" s="229">
        <f>DQ3</f>
        <v>44132</v>
      </c>
      <c r="BF3" s="133"/>
      <c r="BG3" s="229">
        <f>DS3</f>
        <v>44133</v>
      </c>
      <c r="BH3" s="133"/>
      <c r="BI3" s="229">
        <f>DU3</f>
        <v>44134</v>
      </c>
      <c r="BJ3" s="133"/>
      <c r="BK3" s="229">
        <f>DW3</f>
        <v>44135</v>
      </c>
      <c r="BL3" s="133"/>
      <c r="BM3" s="163"/>
      <c r="BN3" s="164"/>
      <c r="BO3" s="160">
        <f>IFERROR(__xludf.DUMMYFUNCTION("IMPORTRANGE(BN2, ""Přehled mzdy!D2:BM31"")"),44105.0)</f>
        <v>44105</v>
      </c>
      <c r="BP3" s="133"/>
      <c r="BQ3" s="161">
        <f>IFERROR(__xludf.DUMMYFUNCTION("""COMPUTED_VALUE"""),44106.0)</f>
        <v>44106</v>
      </c>
      <c r="BR3" s="136"/>
      <c r="BS3" s="161">
        <f>IFERROR(__xludf.DUMMYFUNCTION("""COMPUTED_VALUE"""),44107.0)</f>
        <v>44107</v>
      </c>
      <c r="BT3" s="136"/>
      <c r="BU3" s="161">
        <f>IFERROR(__xludf.DUMMYFUNCTION("""COMPUTED_VALUE"""),44108.0)</f>
        <v>44108</v>
      </c>
      <c r="BV3" s="136"/>
      <c r="BW3" s="161">
        <f>IFERROR(__xludf.DUMMYFUNCTION("""COMPUTED_VALUE"""),44109.0)</f>
        <v>44109</v>
      </c>
      <c r="BX3" s="136"/>
      <c r="BY3" s="162">
        <f>IFERROR(__xludf.DUMMYFUNCTION("""COMPUTED_VALUE"""),44110.0)</f>
        <v>44110</v>
      </c>
      <c r="BZ3" s="136"/>
      <c r="CA3" s="162">
        <f>IFERROR(__xludf.DUMMYFUNCTION("""COMPUTED_VALUE"""),44111.0)</f>
        <v>44111</v>
      </c>
      <c r="CB3" s="136"/>
      <c r="CC3" s="162">
        <f>IFERROR(__xludf.DUMMYFUNCTION("""COMPUTED_VALUE"""),44112.0)</f>
        <v>44112</v>
      </c>
      <c r="CD3" s="136"/>
      <c r="CE3" s="162">
        <f>IFERROR(__xludf.DUMMYFUNCTION("""COMPUTED_VALUE"""),44113.0)</f>
        <v>44113</v>
      </c>
      <c r="CF3" s="136"/>
      <c r="CG3" s="161">
        <f>IFERROR(__xludf.DUMMYFUNCTION("""COMPUTED_VALUE"""),44114.0)</f>
        <v>44114</v>
      </c>
      <c r="CH3" s="136"/>
      <c r="CI3" s="161">
        <f>IFERROR(__xludf.DUMMYFUNCTION("""COMPUTED_VALUE"""),44115.0)</f>
        <v>44115</v>
      </c>
      <c r="CJ3" s="136"/>
      <c r="CK3" s="161">
        <f>IFERROR(__xludf.DUMMYFUNCTION("""COMPUTED_VALUE"""),44116.0)</f>
        <v>44116</v>
      </c>
      <c r="CL3" s="136"/>
      <c r="CM3" s="161">
        <f>IFERROR(__xludf.DUMMYFUNCTION("""COMPUTED_VALUE"""),44117.0)</f>
        <v>44117</v>
      </c>
      <c r="CN3" s="136"/>
      <c r="CO3" s="162">
        <f>IFERROR(__xludf.DUMMYFUNCTION("""COMPUTED_VALUE"""),44118.0)</f>
        <v>44118</v>
      </c>
      <c r="CP3" s="136"/>
      <c r="CQ3" s="162">
        <f>IFERROR(__xludf.DUMMYFUNCTION("""COMPUTED_VALUE"""),44119.0)</f>
        <v>44119</v>
      </c>
      <c r="CR3" s="136"/>
      <c r="CS3" s="162">
        <f>IFERROR(__xludf.DUMMYFUNCTION("""COMPUTED_VALUE"""),44120.0)</f>
        <v>44120</v>
      </c>
      <c r="CT3" s="136"/>
      <c r="CU3" s="162">
        <f>IFERROR(__xludf.DUMMYFUNCTION("""COMPUTED_VALUE"""),44121.0)</f>
        <v>44121</v>
      </c>
      <c r="CV3" s="136"/>
      <c r="CW3" s="161">
        <f>IFERROR(__xludf.DUMMYFUNCTION("""COMPUTED_VALUE"""),44122.0)</f>
        <v>44122</v>
      </c>
      <c r="CX3" s="136"/>
      <c r="CY3" s="161">
        <f>IFERROR(__xludf.DUMMYFUNCTION("""COMPUTED_VALUE"""),44123.0)</f>
        <v>44123</v>
      </c>
      <c r="CZ3" s="136"/>
      <c r="DA3" s="161">
        <f>IFERROR(__xludf.DUMMYFUNCTION("""COMPUTED_VALUE"""),44124.0)</f>
        <v>44124</v>
      </c>
      <c r="DB3" s="136"/>
      <c r="DC3" s="161">
        <f>IFERROR(__xludf.DUMMYFUNCTION("""COMPUTED_VALUE"""),44125.0)</f>
        <v>44125</v>
      </c>
      <c r="DD3" s="136"/>
      <c r="DE3" s="162">
        <f>IFERROR(__xludf.DUMMYFUNCTION("""COMPUTED_VALUE"""),44126.0)</f>
        <v>44126</v>
      </c>
      <c r="DF3" s="136"/>
      <c r="DG3" s="162">
        <f>IFERROR(__xludf.DUMMYFUNCTION("""COMPUTED_VALUE"""),44127.0)</f>
        <v>44127</v>
      </c>
      <c r="DH3" s="136"/>
      <c r="DI3" s="162">
        <f>IFERROR(__xludf.DUMMYFUNCTION("""COMPUTED_VALUE"""),44128.0)</f>
        <v>44128</v>
      </c>
      <c r="DJ3" s="136"/>
      <c r="DK3" s="162">
        <f>IFERROR(__xludf.DUMMYFUNCTION("""COMPUTED_VALUE"""),44129.0)</f>
        <v>44129</v>
      </c>
      <c r="DL3" s="136"/>
      <c r="DM3" s="161">
        <f>IFERROR(__xludf.DUMMYFUNCTION("""COMPUTED_VALUE"""),44130.0)</f>
        <v>44130</v>
      </c>
      <c r="DN3" s="136"/>
      <c r="DO3" s="161">
        <f>IFERROR(__xludf.DUMMYFUNCTION("""COMPUTED_VALUE"""),44131.0)</f>
        <v>44131</v>
      </c>
      <c r="DP3" s="136"/>
      <c r="DQ3" s="161">
        <f>IFERROR(__xludf.DUMMYFUNCTION("""COMPUTED_VALUE"""),44132.0)</f>
        <v>44132</v>
      </c>
      <c r="DR3" s="136"/>
      <c r="DS3" s="161">
        <f>IFERROR(__xludf.DUMMYFUNCTION("""COMPUTED_VALUE"""),44133.0)</f>
        <v>44133</v>
      </c>
      <c r="DT3" s="136"/>
      <c r="DU3" s="162">
        <f>IFERROR(__xludf.DUMMYFUNCTION("""COMPUTED_VALUE"""),44134.0)</f>
        <v>44134</v>
      </c>
      <c r="DV3" s="136"/>
      <c r="DW3" s="162">
        <f>IFERROR(__xludf.DUMMYFUNCTION("""COMPUTED_VALUE"""),44135.0)</f>
        <v>44135</v>
      </c>
      <c r="DX3" s="136"/>
      <c r="DY3" s="163"/>
      <c r="DZ3" s="164"/>
      <c r="EA3" s="160">
        <f>IFERROR(__xludf.DUMMYFUNCTION("IMPORTRANGE(DZ2, ""Přehled mzdy!D2:BM31"")"),44105.0)</f>
        <v>44105</v>
      </c>
      <c r="EB3" s="133"/>
      <c r="EC3" s="161">
        <f>IFERROR(__xludf.DUMMYFUNCTION("""COMPUTED_VALUE"""),44106.0)</f>
        <v>44106</v>
      </c>
      <c r="ED3" s="136"/>
      <c r="EE3" s="161">
        <f>IFERROR(__xludf.DUMMYFUNCTION("""COMPUTED_VALUE"""),44107.0)</f>
        <v>44107</v>
      </c>
      <c r="EF3" s="136"/>
      <c r="EG3" s="161">
        <f>IFERROR(__xludf.DUMMYFUNCTION("""COMPUTED_VALUE"""),44108.0)</f>
        <v>44108</v>
      </c>
      <c r="EH3" s="136"/>
      <c r="EI3" s="161">
        <f>IFERROR(__xludf.DUMMYFUNCTION("""COMPUTED_VALUE"""),44109.0)</f>
        <v>44109</v>
      </c>
      <c r="EJ3" s="136"/>
      <c r="EK3" s="162">
        <f>IFERROR(__xludf.DUMMYFUNCTION("""COMPUTED_VALUE"""),44110.0)</f>
        <v>44110</v>
      </c>
      <c r="EL3" s="136"/>
      <c r="EM3" s="162">
        <f>IFERROR(__xludf.DUMMYFUNCTION("""COMPUTED_VALUE"""),44111.0)</f>
        <v>44111</v>
      </c>
      <c r="EN3" s="136"/>
      <c r="EO3" s="162">
        <f>IFERROR(__xludf.DUMMYFUNCTION("""COMPUTED_VALUE"""),44112.0)</f>
        <v>44112</v>
      </c>
      <c r="EP3" s="136"/>
      <c r="EQ3" s="162">
        <f>IFERROR(__xludf.DUMMYFUNCTION("""COMPUTED_VALUE"""),44113.0)</f>
        <v>44113</v>
      </c>
      <c r="ER3" s="136"/>
      <c r="ES3" s="161">
        <f>IFERROR(__xludf.DUMMYFUNCTION("""COMPUTED_VALUE"""),44114.0)</f>
        <v>44114</v>
      </c>
      <c r="ET3" s="136"/>
      <c r="EU3" s="161">
        <f>IFERROR(__xludf.DUMMYFUNCTION("""COMPUTED_VALUE"""),44115.0)</f>
        <v>44115</v>
      </c>
      <c r="EV3" s="136"/>
      <c r="EW3" s="161">
        <f>IFERROR(__xludf.DUMMYFUNCTION("""COMPUTED_VALUE"""),44116.0)</f>
        <v>44116</v>
      </c>
      <c r="EX3" s="136"/>
      <c r="EY3" s="161">
        <f>IFERROR(__xludf.DUMMYFUNCTION("""COMPUTED_VALUE"""),44117.0)</f>
        <v>44117</v>
      </c>
      <c r="EZ3" s="136"/>
      <c r="FA3" s="162">
        <f>IFERROR(__xludf.DUMMYFUNCTION("""COMPUTED_VALUE"""),44118.0)</f>
        <v>44118</v>
      </c>
      <c r="FB3" s="136"/>
      <c r="FC3" s="162">
        <f>IFERROR(__xludf.DUMMYFUNCTION("""COMPUTED_VALUE"""),44119.0)</f>
        <v>44119</v>
      </c>
      <c r="FD3" s="136"/>
      <c r="FE3" s="162">
        <f>IFERROR(__xludf.DUMMYFUNCTION("""COMPUTED_VALUE"""),44120.0)</f>
        <v>44120</v>
      </c>
      <c r="FF3" s="136"/>
      <c r="FG3" s="162">
        <f>IFERROR(__xludf.DUMMYFUNCTION("""COMPUTED_VALUE"""),44121.0)</f>
        <v>44121</v>
      </c>
      <c r="FH3" s="136"/>
      <c r="FI3" s="161">
        <f>IFERROR(__xludf.DUMMYFUNCTION("""COMPUTED_VALUE"""),44122.0)</f>
        <v>44122</v>
      </c>
      <c r="FJ3" s="136"/>
      <c r="FK3" s="161">
        <f>IFERROR(__xludf.DUMMYFUNCTION("""COMPUTED_VALUE"""),44123.0)</f>
        <v>44123</v>
      </c>
      <c r="FL3" s="136"/>
      <c r="FM3" s="161">
        <f>IFERROR(__xludf.DUMMYFUNCTION("""COMPUTED_VALUE"""),44124.0)</f>
        <v>44124</v>
      </c>
      <c r="FN3" s="136"/>
      <c r="FO3" s="161">
        <f>IFERROR(__xludf.DUMMYFUNCTION("""COMPUTED_VALUE"""),44125.0)</f>
        <v>44125</v>
      </c>
      <c r="FP3" s="136"/>
      <c r="FQ3" s="162">
        <f>IFERROR(__xludf.DUMMYFUNCTION("""COMPUTED_VALUE"""),44126.0)</f>
        <v>44126</v>
      </c>
      <c r="FR3" s="136"/>
      <c r="FS3" s="162">
        <f>IFERROR(__xludf.DUMMYFUNCTION("""COMPUTED_VALUE"""),44127.0)</f>
        <v>44127</v>
      </c>
      <c r="FT3" s="136"/>
      <c r="FU3" s="162">
        <f>IFERROR(__xludf.DUMMYFUNCTION("""COMPUTED_VALUE"""),44128.0)</f>
        <v>44128</v>
      </c>
      <c r="FV3" s="136"/>
      <c r="FW3" s="162">
        <f>IFERROR(__xludf.DUMMYFUNCTION("""COMPUTED_VALUE"""),44129.0)</f>
        <v>44129</v>
      </c>
      <c r="FX3" s="136"/>
      <c r="FY3" s="161">
        <f>IFERROR(__xludf.DUMMYFUNCTION("""COMPUTED_VALUE"""),44130.0)</f>
        <v>44130</v>
      </c>
      <c r="FZ3" s="136"/>
      <c r="GA3" s="161">
        <f>IFERROR(__xludf.DUMMYFUNCTION("""COMPUTED_VALUE"""),44131.0)</f>
        <v>44131</v>
      </c>
      <c r="GB3" s="136"/>
      <c r="GC3" s="161">
        <f>IFERROR(__xludf.DUMMYFUNCTION("""COMPUTED_VALUE"""),44132.0)</f>
        <v>44132</v>
      </c>
      <c r="GD3" s="136"/>
      <c r="GE3" s="161">
        <f>IFERROR(__xludf.DUMMYFUNCTION("""COMPUTED_VALUE"""),44133.0)</f>
        <v>44133</v>
      </c>
      <c r="GF3" s="136"/>
      <c r="GG3" s="162">
        <f>IFERROR(__xludf.DUMMYFUNCTION("""COMPUTED_VALUE"""),44134.0)</f>
        <v>44134</v>
      </c>
      <c r="GH3" s="136"/>
      <c r="GI3" s="162">
        <f>IFERROR(__xludf.DUMMYFUNCTION("""COMPUTED_VALUE"""),44135.0)</f>
        <v>44135</v>
      </c>
      <c r="GJ3" s="136"/>
      <c r="GK3" s="163"/>
      <c r="GL3" s="164"/>
      <c r="GM3" s="160">
        <f>IFERROR(__xludf.DUMMYFUNCTION("IMPORTRANGE(GL2, ""Přehled mzdy!D2:BM31"")"),44105.0)</f>
        <v>44105</v>
      </c>
      <c r="GN3" s="133"/>
      <c r="GO3" s="161">
        <f>IFERROR(__xludf.DUMMYFUNCTION("""COMPUTED_VALUE"""),44106.0)</f>
        <v>44106</v>
      </c>
      <c r="GP3" s="136"/>
      <c r="GQ3" s="161">
        <f>IFERROR(__xludf.DUMMYFUNCTION("""COMPUTED_VALUE"""),44107.0)</f>
        <v>44107</v>
      </c>
      <c r="GR3" s="136"/>
      <c r="GS3" s="161">
        <f>IFERROR(__xludf.DUMMYFUNCTION("""COMPUTED_VALUE"""),44108.0)</f>
        <v>44108</v>
      </c>
      <c r="GT3" s="136"/>
      <c r="GU3" s="161">
        <f>IFERROR(__xludf.DUMMYFUNCTION("""COMPUTED_VALUE"""),44109.0)</f>
        <v>44109</v>
      </c>
      <c r="GV3" s="136"/>
      <c r="GW3" s="162">
        <f>IFERROR(__xludf.DUMMYFUNCTION("""COMPUTED_VALUE"""),44110.0)</f>
        <v>44110</v>
      </c>
      <c r="GX3" s="136"/>
      <c r="GY3" s="162">
        <f>IFERROR(__xludf.DUMMYFUNCTION("""COMPUTED_VALUE"""),44111.0)</f>
        <v>44111</v>
      </c>
      <c r="GZ3" s="136"/>
      <c r="HA3" s="162">
        <f>IFERROR(__xludf.DUMMYFUNCTION("""COMPUTED_VALUE"""),44112.0)</f>
        <v>44112</v>
      </c>
      <c r="HB3" s="136"/>
      <c r="HC3" s="162">
        <f>IFERROR(__xludf.DUMMYFUNCTION("""COMPUTED_VALUE"""),44113.0)</f>
        <v>44113</v>
      </c>
      <c r="HD3" s="136"/>
      <c r="HE3" s="161">
        <f>IFERROR(__xludf.DUMMYFUNCTION("""COMPUTED_VALUE"""),44114.0)</f>
        <v>44114</v>
      </c>
      <c r="HF3" s="136"/>
      <c r="HG3" s="161">
        <f>IFERROR(__xludf.DUMMYFUNCTION("""COMPUTED_VALUE"""),44115.0)</f>
        <v>44115</v>
      </c>
      <c r="HH3" s="136"/>
      <c r="HI3" s="161">
        <f>IFERROR(__xludf.DUMMYFUNCTION("""COMPUTED_VALUE"""),44116.0)</f>
        <v>44116</v>
      </c>
      <c r="HJ3" s="136"/>
      <c r="HK3" s="161">
        <f>IFERROR(__xludf.DUMMYFUNCTION("""COMPUTED_VALUE"""),44117.0)</f>
        <v>44117</v>
      </c>
      <c r="HL3" s="136"/>
      <c r="HM3" s="162">
        <f>IFERROR(__xludf.DUMMYFUNCTION("""COMPUTED_VALUE"""),44118.0)</f>
        <v>44118</v>
      </c>
      <c r="HN3" s="136"/>
      <c r="HO3" s="162">
        <f>IFERROR(__xludf.DUMMYFUNCTION("""COMPUTED_VALUE"""),44119.0)</f>
        <v>44119</v>
      </c>
      <c r="HP3" s="136"/>
      <c r="HQ3" s="162">
        <f>IFERROR(__xludf.DUMMYFUNCTION("""COMPUTED_VALUE"""),44120.0)</f>
        <v>44120</v>
      </c>
      <c r="HR3" s="136"/>
      <c r="HS3" s="162">
        <f>IFERROR(__xludf.DUMMYFUNCTION("""COMPUTED_VALUE"""),44121.0)</f>
        <v>44121</v>
      </c>
      <c r="HT3" s="136"/>
      <c r="HU3" s="161">
        <f>IFERROR(__xludf.DUMMYFUNCTION("""COMPUTED_VALUE"""),44122.0)</f>
        <v>44122</v>
      </c>
      <c r="HV3" s="136"/>
      <c r="HW3" s="161">
        <f>IFERROR(__xludf.DUMMYFUNCTION("""COMPUTED_VALUE"""),44123.0)</f>
        <v>44123</v>
      </c>
      <c r="HX3" s="136"/>
      <c r="HY3" s="161">
        <f>IFERROR(__xludf.DUMMYFUNCTION("""COMPUTED_VALUE"""),44124.0)</f>
        <v>44124</v>
      </c>
      <c r="HZ3" s="136"/>
      <c r="IA3" s="161">
        <f>IFERROR(__xludf.DUMMYFUNCTION("""COMPUTED_VALUE"""),44125.0)</f>
        <v>44125</v>
      </c>
      <c r="IB3" s="136"/>
      <c r="IC3" s="162">
        <f>IFERROR(__xludf.DUMMYFUNCTION("""COMPUTED_VALUE"""),44126.0)</f>
        <v>44126</v>
      </c>
      <c r="ID3" s="136"/>
      <c r="IE3" s="162">
        <f>IFERROR(__xludf.DUMMYFUNCTION("""COMPUTED_VALUE"""),44127.0)</f>
        <v>44127</v>
      </c>
      <c r="IF3" s="136"/>
      <c r="IG3" s="162">
        <f>IFERROR(__xludf.DUMMYFUNCTION("""COMPUTED_VALUE"""),44128.0)</f>
        <v>44128</v>
      </c>
      <c r="IH3" s="136"/>
      <c r="II3" s="162">
        <f>IFERROR(__xludf.DUMMYFUNCTION("""COMPUTED_VALUE"""),44129.0)</f>
        <v>44129</v>
      </c>
      <c r="IJ3" s="136"/>
      <c r="IK3" s="161">
        <f>IFERROR(__xludf.DUMMYFUNCTION("""COMPUTED_VALUE"""),44130.0)</f>
        <v>44130</v>
      </c>
      <c r="IL3" s="136"/>
      <c r="IM3" s="161">
        <f>IFERROR(__xludf.DUMMYFUNCTION("""COMPUTED_VALUE"""),44131.0)</f>
        <v>44131</v>
      </c>
      <c r="IN3" s="136"/>
      <c r="IO3" s="161">
        <f>IFERROR(__xludf.DUMMYFUNCTION("""COMPUTED_VALUE"""),44132.0)</f>
        <v>44132</v>
      </c>
      <c r="IP3" s="136"/>
      <c r="IQ3" s="161">
        <f>IFERROR(__xludf.DUMMYFUNCTION("""COMPUTED_VALUE"""),44133.0)</f>
        <v>44133</v>
      </c>
      <c r="IR3" s="136"/>
      <c r="IS3" s="162">
        <f>IFERROR(__xludf.DUMMYFUNCTION("""COMPUTED_VALUE"""),44134.0)</f>
        <v>44134</v>
      </c>
      <c r="IT3" s="136"/>
      <c r="IU3" s="162">
        <f>IFERROR(__xludf.DUMMYFUNCTION("""COMPUTED_VALUE"""),44135.0)</f>
        <v>44135</v>
      </c>
      <c r="IV3" s="136"/>
    </row>
    <row r="4">
      <c r="A4" s="32" t="str">
        <f>IFERROR(__xludf.DUMMYFUNCTION("IMPORTRANGE(BN1, ""Mzdy!AE3:AE35"")"),"Mzda/h")</f>
        <v>Mzda/h</v>
      </c>
      <c r="B4" s="230" t="str">
        <f t="shared" ref="B4:B23" si="1">BN4</f>
        <v>Instore</v>
      </c>
      <c r="C4" s="166" t="s">
        <v>148</v>
      </c>
      <c r="D4" s="167" t="s">
        <v>149</v>
      </c>
      <c r="E4" s="166" t="s">
        <v>148</v>
      </c>
      <c r="F4" s="167" t="s">
        <v>149</v>
      </c>
      <c r="G4" s="166" t="s">
        <v>148</v>
      </c>
      <c r="H4" s="167" t="s">
        <v>149</v>
      </c>
      <c r="I4" s="166" t="s">
        <v>131</v>
      </c>
      <c r="J4" s="167" t="s">
        <v>149</v>
      </c>
      <c r="K4" s="166" t="s">
        <v>148</v>
      </c>
      <c r="L4" s="167" t="s">
        <v>149</v>
      </c>
      <c r="M4" s="166" t="s">
        <v>148</v>
      </c>
      <c r="N4" s="167" t="s">
        <v>149</v>
      </c>
      <c r="O4" s="166" t="s">
        <v>148</v>
      </c>
      <c r="P4" s="167" t="s">
        <v>149</v>
      </c>
      <c r="Q4" s="166" t="s">
        <v>148</v>
      </c>
      <c r="R4" s="167" t="s">
        <v>149</v>
      </c>
      <c r="S4" s="166" t="s">
        <v>148</v>
      </c>
      <c r="T4" s="167" t="s">
        <v>149</v>
      </c>
      <c r="U4" s="166" t="s">
        <v>148</v>
      </c>
      <c r="V4" s="167" t="s">
        <v>149</v>
      </c>
      <c r="W4" s="166" t="s">
        <v>148</v>
      </c>
      <c r="X4" s="167" t="s">
        <v>149</v>
      </c>
      <c r="Y4" s="166" t="s">
        <v>148</v>
      </c>
      <c r="Z4" s="167" t="s">
        <v>149</v>
      </c>
      <c r="AA4" s="166" t="s">
        <v>148</v>
      </c>
      <c r="AB4" s="167" t="s">
        <v>149</v>
      </c>
      <c r="AC4" s="166" t="s">
        <v>148</v>
      </c>
      <c r="AD4" s="167" t="s">
        <v>149</v>
      </c>
      <c r="AE4" s="166" t="s">
        <v>148</v>
      </c>
      <c r="AF4" s="167" t="s">
        <v>149</v>
      </c>
      <c r="AG4" s="166" t="s">
        <v>148</v>
      </c>
      <c r="AH4" s="167" t="s">
        <v>149</v>
      </c>
      <c r="AI4" s="166" t="s">
        <v>148</v>
      </c>
      <c r="AJ4" s="167" t="s">
        <v>149</v>
      </c>
      <c r="AK4" s="166" t="s">
        <v>148</v>
      </c>
      <c r="AL4" s="167" t="s">
        <v>149</v>
      </c>
      <c r="AM4" s="166" t="s">
        <v>148</v>
      </c>
      <c r="AN4" s="167" t="s">
        <v>149</v>
      </c>
      <c r="AO4" s="166" t="s">
        <v>148</v>
      </c>
      <c r="AP4" s="167" t="s">
        <v>149</v>
      </c>
      <c r="AQ4" s="166" t="s">
        <v>148</v>
      </c>
      <c r="AR4" s="167" t="s">
        <v>149</v>
      </c>
      <c r="AS4" s="166" t="s">
        <v>148</v>
      </c>
      <c r="AT4" s="167" t="s">
        <v>149</v>
      </c>
      <c r="AU4" s="166" t="s">
        <v>148</v>
      </c>
      <c r="AV4" s="167" t="s">
        <v>149</v>
      </c>
      <c r="AW4" s="166" t="s">
        <v>148</v>
      </c>
      <c r="AX4" s="167" t="s">
        <v>149</v>
      </c>
      <c r="AY4" s="166" t="s">
        <v>148</v>
      </c>
      <c r="AZ4" s="167" t="s">
        <v>149</v>
      </c>
      <c r="BA4" s="166" t="s">
        <v>148</v>
      </c>
      <c r="BB4" s="167" t="s">
        <v>149</v>
      </c>
      <c r="BC4" s="166" t="s">
        <v>148</v>
      </c>
      <c r="BD4" s="167" t="s">
        <v>149</v>
      </c>
      <c r="BE4" s="166" t="s">
        <v>148</v>
      </c>
      <c r="BF4" s="167" t="s">
        <v>149</v>
      </c>
      <c r="BG4" s="166" t="s">
        <v>148</v>
      </c>
      <c r="BH4" s="167" t="s">
        <v>149</v>
      </c>
      <c r="BI4" s="166" t="s">
        <v>148</v>
      </c>
      <c r="BJ4" s="167" t="s">
        <v>149</v>
      </c>
      <c r="BK4" s="166" t="s">
        <v>148</v>
      </c>
      <c r="BL4" s="167" t="s">
        <v>149</v>
      </c>
      <c r="BM4" s="168"/>
      <c r="BN4" s="165" t="str">
        <f>IFERROR(__xludf.DUMMYFUNCTION("IMPORTRANGE(BN1, ""Mzdy!A3:A33"")"),"Instore")</f>
        <v>Instore</v>
      </c>
      <c r="BO4" s="166" t="str">
        <f>IFERROR(__xludf.DUMMYFUNCTION("""COMPUTED_VALUE"""),"hod.")</f>
        <v>hod.</v>
      </c>
      <c r="BP4" s="167" t="str">
        <f>IFERROR(__xludf.DUMMYFUNCTION("""COMPUTED_VALUE"""),"zál.")</f>
        <v>zál.</v>
      </c>
      <c r="BQ4" s="166" t="str">
        <f>IFERROR(__xludf.DUMMYFUNCTION("""COMPUTED_VALUE"""),"hod.")</f>
        <v>hod.</v>
      </c>
      <c r="BR4" s="167" t="str">
        <f>IFERROR(__xludf.DUMMYFUNCTION("""COMPUTED_VALUE"""),"zál.")</f>
        <v>zál.</v>
      </c>
      <c r="BS4" s="166" t="str">
        <f>IFERROR(__xludf.DUMMYFUNCTION("""COMPUTED_VALUE"""),"hod.")</f>
        <v>hod.</v>
      </c>
      <c r="BT4" s="167" t="str">
        <f>IFERROR(__xludf.DUMMYFUNCTION("""COMPUTED_VALUE"""),"zál.")</f>
        <v>zál.</v>
      </c>
      <c r="BU4" s="166" t="str">
        <f>IFERROR(__xludf.DUMMYFUNCTION("""COMPUTED_VALUE"""),"Hodin")</f>
        <v>Hodin</v>
      </c>
      <c r="BV4" s="167" t="str">
        <f>IFERROR(__xludf.DUMMYFUNCTION("""COMPUTED_VALUE"""),"zál.")</f>
        <v>zál.</v>
      </c>
      <c r="BW4" s="166" t="str">
        <f>IFERROR(__xludf.DUMMYFUNCTION("""COMPUTED_VALUE"""),"hod.")</f>
        <v>hod.</v>
      </c>
      <c r="BX4" s="167" t="str">
        <f>IFERROR(__xludf.DUMMYFUNCTION("""COMPUTED_VALUE"""),"zál.")</f>
        <v>zál.</v>
      </c>
      <c r="BY4" s="166" t="str">
        <f>IFERROR(__xludf.DUMMYFUNCTION("""COMPUTED_VALUE"""),"hod.")</f>
        <v>hod.</v>
      </c>
      <c r="BZ4" s="167" t="str">
        <f>IFERROR(__xludf.DUMMYFUNCTION("""COMPUTED_VALUE"""),"zál.")</f>
        <v>zál.</v>
      </c>
      <c r="CA4" s="166" t="str">
        <f>IFERROR(__xludf.DUMMYFUNCTION("""COMPUTED_VALUE"""),"hod.")</f>
        <v>hod.</v>
      </c>
      <c r="CB4" s="167" t="str">
        <f>IFERROR(__xludf.DUMMYFUNCTION("""COMPUTED_VALUE"""),"zál.")</f>
        <v>zál.</v>
      </c>
      <c r="CC4" s="166" t="str">
        <f>IFERROR(__xludf.DUMMYFUNCTION("""COMPUTED_VALUE"""),"hod.")</f>
        <v>hod.</v>
      </c>
      <c r="CD4" s="167" t="str">
        <f>IFERROR(__xludf.DUMMYFUNCTION("""COMPUTED_VALUE"""),"zál.")</f>
        <v>zál.</v>
      </c>
      <c r="CE4" s="166" t="str">
        <f>IFERROR(__xludf.DUMMYFUNCTION("""COMPUTED_VALUE"""),"hod.")</f>
        <v>hod.</v>
      </c>
      <c r="CF4" s="167" t="str">
        <f>IFERROR(__xludf.DUMMYFUNCTION("""COMPUTED_VALUE"""),"zál.")</f>
        <v>zál.</v>
      </c>
      <c r="CG4" s="166" t="str">
        <f>IFERROR(__xludf.DUMMYFUNCTION("""COMPUTED_VALUE"""),"hod.")</f>
        <v>hod.</v>
      </c>
      <c r="CH4" s="167" t="str">
        <f>IFERROR(__xludf.DUMMYFUNCTION("""COMPUTED_VALUE"""),"zál.")</f>
        <v>zál.</v>
      </c>
      <c r="CI4" s="166" t="str">
        <f>IFERROR(__xludf.DUMMYFUNCTION("""COMPUTED_VALUE"""),"hod.")</f>
        <v>hod.</v>
      </c>
      <c r="CJ4" s="167" t="str">
        <f>IFERROR(__xludf.DUMMYFUNCTION("""COMPUTED_VALUE"""),"zál.")</f>
        <v>zál.</v>
      </c>
      <c r="CK4" s="166" t="str">
        <f>IFERROR(__xludf.DUMMYFUNCTION("""COMPUTED_VALUE"""),"hod.")</f>
        <v>hod.</v>
      </c>
      <c r="CL4" s="167" t="str">
        <f>IFERROR(__xludf.DUMMYFUNCTION("""COMPUTED_VALUE"""),"zál.")</f>
        <v>zál.</v>
      </c>
      <c r="CM4" s="166" t="str">
        <f>IFERROR(__xludf.DUMMYFUNCTION("""COMPUTED_VALUE"""),"hod.")</f>
        <v>hod.</v>
      </c>
      <c r="CN4" s="167" t="str">
        <f>IFERROR(__xludf.DUMMYFUNCTION("""COMPUTED_VALUE"""),"zál.")</f>
        <v>zál.</v>
      </c>
      <c r="CO4" s="166" t="str">
        <f>IFERROR(__xludf.DUMMYFUNCTION("""COMPUTED_VALUE"""),"hod.")</f>
        <v>hod.</v>
      </c>
      <c r="CP4" s="167" t="str">
        <f>IFERROR(__xludf.DUMMYFUNCTION("""COMPUTED_VALUE"""),"zál.")</f>
        <v>zál.</v>
      </c>
      <c r="CQ4" s="166" t="str">
        <f>IFERROR(__xludf.DUMMYFUNCTION("""COMPUTED_VALUE"""),"hod.")</f>
        <v>hod.</v>
      </c>
      <c r="CR4" s="167" t="str">
        <f>IFERROR(__xludf.DUMMYFUNCTION("""COMPUTED_VALUE"""),"zál.")</f>
        <v>zál.</v>
      </c>
      <c r="CS4" s="166" t="str">
        <f>IFERROR(__xludf.DUMMYFUNCTION("""COMPUTED_VALUE"""),"hod.")</f>
        <v>hod.</v>
      </c>
      <c r="CT4" s="167" t="str">
        <f>IFERROR(__xludf.DUMMYFUNCTION("""COMPUTED_VALUE"""),"zál.")</f>
        <v>zál.</v>
      </c>
      <c r="CU4" s="166" t="str">
        <f>IFERROR(__xludf.DUMMYFUNCTION("""COMPUTED_VALUE"""),"hod.")</f>
        <v>hod.</v>
      </c>
      <c r="CV4" s="167" t="str">
        <f>IFERROR(__xludf.DUMMYFUNCTION("""COMPUTED_VALUE"""),"zál.")</f>
        <v>zál.</v>
      </c>
      <c r="CW4" s="166" t="str">
        <f>IFERROR(__xludf.DUMMYFUNCTION("""COMPUTED_VALUE"""),"hod.")</f>
        <v>hod.</v>
      </c>
      <c r="CX4" s="167" t="str">
        <f>IFERROR(__xludf.DUMMYFUNCTION("""COMPUTED_VALUE"""),"zál.")</f>
        <v>zál.</v>
      </c>
      <c r="CY4" s="166" t="str">
        <f>IFERROR(__xludf.DUMMYFUNCTION("""COMPUTED_VALUE"""),"hod.")</f>
        <v>hod.</v>
      </c>
      <c r="CZ4" s="167" t="str">
        <f>IFERROR(__xludf.DUMMYFUNCTION("""COMPUTED_VALUE"""),"zál.")</f>
        <v>zál.</v>
      </c>
      <c r="DA4" s="166" t="str">
        <f>IFERROR(__xludf.DUMMYFUNCTION("""COMPUTED_VALUE"""),"hod.")</f>
        <v>hod.</v>
      </c>
      <c r="DB4" s="167" t="str">
        <f>IFERROR(__xludf.DUMMYFUNCTION("""COMPUTED_VALUE"""),"zál.")</f>
        <v>zál.</v>
      </c>
      <c r="DC4" s="166" t="str">
        <f>IFERROR(__xludf.DUMMYFUNCTION("""COMPUTED_VALUE"""),"hod.")</f>
        <v>hod.</v>
      </c>
      <c r="DD4" s="167" t="str">
        <f>IFERROR(__xludf.DUMMYFUNCTION("""COMPUTED_VALUE"""),"zál.")</f>
        <v>zál.</v>
      </c>
      <c r="DE4" s="166" t="str">
        <f>IFERROR(__xludf.DUMMYFUNCTION("""COMPUTED_VALUE"""),"hod.")</f>
        <v>hod.</v>
      </c>
      <c r="DF4" s="167" t="str">
        <f>IFERROR(__xludf.DUMMYFUNCTION("""COMPUTED_VALUE"""),"zál.")</f>
        <v>zál.</v>
      </c>
      <c r="DG4" s="166" t="str">
        <f>IFERROR(__xludf.DUMMYFUNCTION("""COMPUTED_VALUE"""),"hod.")</f>
        <v>hod.</v>
      </c>
      <c r="DH4" s="167" t="str">
        <f>IFERROR(__xludf.DUMMYFUNCTION("""COMPUTED_VALUE"""),"zál.")</f>
        <v>zál.</v>
      </c>
      <c r="DI4" s="166" t="str">
        <f>IFERROR(__xludf.DUMMYFUNCTION("""COMPUTED_VALUE"""),"hod.")</f>
        <v>hod.</v>
      </c>
      <c r="DJ4" s="167" t="str">
        <f>IFERROR(__xludf.DUMMYFUNCTION("""COMPUTED_VALUE"""),"zál.")</f>
        <v>zál.</v>
      </c>
      <c r="DK4" s="166" t="str">
        <f>IFERROR(__xludf.DUMMYFUNCTION("""COMPUTED_VALUE"""),"hod.")</f>
        <v>hod.</v>
      </c>
      <c r="DL4" s="167" t="str">
        <f>IFERROR(__xludf.DUMMYFUNCTION("""COMPUTED_VALUE"""),"zál.")</f>
        <v>zál.</v>
      </c>
      <c r="DM4" s="166" t="str">
        <f>IFERROR(__xludf.DUMMYFUNCTION("""COMPUTED_VALUE"""),"hod.")</f>
        <v>hod.</v>
      </c>
      <c r="DN4" s="167" t="str">
        <f>IFERROR(__xludf.DUMMYFUNCTION("""COMPUTED_VALUE"""),"zál.")</f>
        <v>zál.</v>
      </c>
      <c r="DO4" s="166" t="str">
        <f>IFERROR(__xludf.DUMMYFUNCTION("""COMPUTED_VALUE"""),"hod.")</f>
        <v>hod.</v>
      </c>
      <c r="DP4" s="167" t="str">
        <f>IFERROR(__xludf.DUMMYFUNCTION("""COMPUTED_VALUE"""),"zál.")</f>
        <v>zál.</v>
      </c>
      <c r="DQ4" s="166" t="str">
        <f>IFERROR(__xludf.DUMMYFUNCTION("""COMPUTED_VALUE"""),"hod.")</f>
        <v>hod.</v>
      </c>
      <c r="DR4" s="167" t="str">
        <f>IFERROR(__xludf.DUMMYFUNCTION("""COMPUTED_VALUE"""),"zál.")</f>
        <v>zál.</v>
      </c>
      <c r="DS4" s="166" t="str">
        <f>IFERROR(__xludf.DUMMYFUNCTION("""COMPUTED_VALUE"""),"hod.")</f>
        <v>hod.</v>
      </c>
      <c r="DT4" s="167" t="str">
        <f>IFERROR(__xludf.DUMMYFUNCTION("""COMPUTED_VALUE"""),"zál.")</f>
        <v>zál.</v>
      </c>
      <c r="DU4" s="166" t="str">
        <f>IFERROR(__xludf.DUMMYFUNCTION("""COMPUTED_VALUE"""),"hod.")</f>
        <v>hod.</v>
      </c>
      <c r="DV4" s="167" t="str">
        <f>IFERROR(__xludf.DUMMYFUNCTION("""COMPUTED_VALUE"""),"zál.")</f>
        <v>zál.</v>
      </c>
      <c r="DW4" s="166" t="str">
        <f>IFERROR(__xludf.DUMMYFUNCTION("""COMPUTED_VALUE"""),"hod.")</f>
        <v>hod.</v>
      </c>
      <c r="DX4" s="167" t="str">
        <f>IFERROR(__xludf.DUMMYFUNCTION("""COMPUTED_VALUE"""),"zál.")</f>
        <v>zál.</v>
      </c>
      <c r="DY4" s="168"/>
      <c r="DZ4" s="164" t="str">
        <f t="shared" ref="DZ4:DZ23" si="3">BN4</f>
        <v>Instore</v>
      </c>
      <c r="EA4" s="166" t="str">
        <f>IFERROR(__xludf.DUMMYFUNCTION("""COMPUTED_VALUE"""),"hod.")</f>
        <v>hod.</v>
      </c>
      <c r="EB4" s="167" t="str">
        <f>IFERROR(__xludf.DUMMYFUNCTION("""COMPUTED_VALUE"""),"zál.")</f>
        <v>zál.</v>
      </c>
      <c r="EC4" s="166" t="str">
        <f>IFERROR(__xludf.DUMMYFUNCTION("""COMPUTED_VALUE"""),"hod.")</f>
        <v>hod.</v>
      </c>
      <c r="ED4" s="167" t="str">
        <f>IFERROR(__xludf.DUMMYFUNCTION("""COMPUTED_VALUE"""),"zál.")</f>
        <v>zál.</v>
      </c>
      <c r="EE4" s="166" t="str">
        <f>IFERROR(__xludf.DUMMYFUNCTION("""COMPUTED_VALUE"""),"hod.")</f>
        <v>hod.</v>
      </c>
      <c r="EF4" s="167" t="str">
        <f>IFERROR(__xludf.DUMMYFUNCTION("""COMPUTED_VALUE"""),"zál.")</f>
        <v>zál.</v>
      </c>
      <c r="EG4" s="166" t="str">
        <f>IFERROR(__xludf.DUMMYFUNCTION("""COMPUTED_VALUE"""),"Hodin")</f>
        <v>Hodin</v>
      </c>
      <c r="EH4" s="167" t="str">
        <f>IFERROR(__xludf.DUMMYFUNCTION("""COMPUTED_VALUE"""),"zál.")</f>
        <v>zál.</v>
      </c>
      <c r="EI4" s="166" t="str">
        <f>IFERROR(__xludf.DUMMYFUNCTION("""COMPUTED_VALUE"""),"hod.")</f>
        <v>hod.</v>
      </c>
      <c r="EJ4" s="167" t="str">
        <f>IFERROR(__xludf.DUMMYFUNCTION("""COMPUTED_VALUE"""),"zál.")</f>
        <v>zál.</v>
      </c>
      <c r="EK4" s="166" t="str">
        <f>IFERROR(__xludf.DUMMYFUNCTION("""COMPUTED_VALUE"""),"hod.")</f>
        <v>hod.</v>
      </c>
      <c r="EL4" s="167" t="str">
        <f>IFERROR(__xludf.DUMMYFUNCTION("""COMPUTED_VALUE"""),"zál.")</f>
        <v>zál.</v>
      </c>
      <c r="EM4" s="166" t="str">
        <f>IFERROR(__xludf.DUMMYFUNCTION("""COMPUTED_VALUE"""),"hod.")</f>
        <v>hod.</v>
      </c>
      <c r="EN4" s="167" t="str">
        <f>IFERROR(__xludf.DUMMYFUNCTION("""COMPUTED_VALUE"""),"zál.")</f>
        <v>zál.</v>
      </c>
      <c r="EO4" s="166" t="str">
        <f>IFERROR(__xludf.DUMMYFUNCTION("""COMPUTED_VALUE"""),"hod.")</f>
        <v>hod.</v>
      </c>
      <c r="EP4" s="167" t="str">
        <f>IFERROR(__xludf.DUMMYFUNCTION("""COMPUTED_VALUE"""),"zál.")</f>
        <v>zál.</v>
      </c>
      <c r="EQ4" s="166" t="str">
        <f>IFERROR(__xludf.DUMMYFUNCTION("""COMPUTED_VALUE"""),"hod.")</f>
        <v>hod.</v>
      </c>
      <c r="ER4" s="167" t="str">
        <f>IFERROR(__xludf.DUMMYFUNCTION("""COMPUTED_VALUE"""),"zál.")</f>
        <v>zál.</v>
      </c>
      <c r="ES4" s="166" t="str">
        <f>IFERROR(__xludf.DUMMYFUNCTION("""COMPUTED_VALUE"""),"hod.")</f>
        <v>hod.</v>
      </c>
      <c r="ET4" s="167" t="str">
        <f>IFERROR(__xludf.DUMMYFUNCTION("""COMPUTED_VALUE"""),"zál.")</f>
        <v>zál.</v>
      </c>
      <c r="EU4" s="166" t="str">
        <f>IFERROR(__xludf.DUMMYFUNCTION("""COMPUTED_VALUE"""),"hod.")</f>
        <v>hod.</v>
      </c>
      <c r="EV4" s="167" t="str">
        <f>IFERROR(__xludf.DUMMYFUNCTION("""COMPUTED_VALUE"""),"zál.")</f>
        <v>zál.</v>
      </c>
      <c r="EW4" s="166" t="str">
        <f>IFERROR(__xludf.DUMMYFUNCTION("""COMPUTED_VALUE"""),"hod.")</f>
        <v>hod.</v>
      </c>
      <c r="EX4" s="167" t="str">
        <f>IFERROR(__xludf.DUMMYFUNCTION("""COMPUTED_VALUE"""),"zál.")</f>
        <v>zál.</v>
      </c>
      <c r="EY4" s="166" t="str">
        <f>IFERROR(__xludf.DUMMYFUNCTION("""COMPUTED_VALUE"""),"hod.")</f>
        <v>hod.</v>
      </c>
      <c r="EZ4" s="167" t="str">
        <f>IFERROR(__xludf.DUMMYFUNCTION("""COMPUTED_VALUE"""),"zál.")</f>
        <v>zál.</v>
      </c>
      <c r="FA4" s="166" t="str">
        <f>IFERROR(__xludf.DUMMYFUNCTION("""COMPUTED_VALUE"""),"hod.")</f>
        <v>hod.</v>
      </c>
      <c r="FB4" s="167" t="str">
        <f>IFERROR(__xludf.DUMMYFUNCTION("""COMPUTED_VALUE"""),"zál.")</f>
        <v>zál.</v>
      </c>
      <c r="FC4" s="166" t="str">
        <f>IFERROR(__xludf.DUMMYFUNCTION("""COMPUTED_VALUE"""),"hod.")</f>
        <v>hod.</v>
      </c>
      <c r="FD4" s="167" t="str">
        <f>IFERROR(__xludf.DUMMYFUNCTION("""COMPUTED_VALUE"""),"zál.")</f>
        <v>zál.</v>
      </c>
      <c r="FE4" s="166" t="str">
        <f>IFERROR(__xludf.DUMMYFUNCTION("""COMPUTED_VALUE"""),"hod.")</f>
        <v>hod.</v>
      </c>
      <c r="FF4" s="167" t="str">
        <f>IFERROR(__xludf.DUMMYFUNCTION("""COMPUTED_VALUE"""),"zál.")</f>
        <v>zál.</v>
      </c>
      <c r="FG4" s="166" t="str">
        <f>IFERROR(__xludf.DUMMYFUNCTION("""COMPUTED_VALUE"""),"hod.")</f>
        <v>hod.</v>
      </c>
      <c r="FH4" s="167" t="str">
        <f>IFERROR(__xludf.DUMMYFUNCTION("""COMPUTED_VALUE"""),"zál.")</f>
        <v>zál.</v>
      </c>
      <c r="FI4" s="166" t="str">
        <f>IFERROR(__xludf.DUMMYFUNCTION("""COMPUTED_VALUE"""),"hod.")</f>
        <v>hod.</v>
      </c>
      <c r="FJ4" s="167" t="str">
        <f>IFERROR(__xludf.DUMMYFUNCTION("""COMPUTED_VALUE"""),"zál.")</f>
        <v>zál.</v>
      </c>
      <c r="FK4" s="166" t="str">
        <f>IFERROR(__xludf.DUMMYFUNCTION("""COMPUTED_VALUE"""),"hod.")</f>
        <v>hod.</v>
      </c>
      <c r="FL4" s="167" t="str">
        <f>IFERROR(__xludf.DUMMYFUNCTION("""COMPUTED_VALUE"""),"zál.")</f>
        <v>zál.</v>
      </c>
      <c r="FM4" s="166" t="str">
        <f>IFERROR(__xludf.DUMMYFUNCTION("""COMPUTED_VALUE"""),"hod.")</f>
        <v>hod.</v>
      </c>
      <c r="FN4" s="167" t="str">
        <f>IFERROR(__xludf.DUMMYFUNCTION("""COMPUTED_VALUE"""),"zál.")</f>
        <v>zál.</v>
      </c>
      <c r="FO4" s="166" t="str">
        <f>IFERROR(__xludf.DUMMYFUNCTION("""COMPUTED_VALUE"""),"hod.")</f>
        <v>hod.</v>
      </c>
      <c r="FP4" s="167" t="str">
        <f>IFERROR(__xludf.DUMMYFUNCTION("""COMPUTED_VALUE"""),"zál.")</f>
        <v>zál.</v>
      </c>
      <c r="FQ4" s="166" t="str">
        <f>IFERROR(__xludf.DUMMYFUNCTION("""COMPUTED_VALUE"""),"hod.")</f>
        <v>hod.</v>
      </c>
      <c r="FR4" s="167" t="str">
        <f>IFERROR(__xludf.DUMMYFUNCTION("""COMPUTED_VALUE"""),"zál.")</f>
        <v>zál.</v>
      </c>
      <c r="FS4" s="166" t="str">
        <f>IFERROR(__xludf.DUMMYFUNCTION("""COMPUTED_VALUE"""),"hod.")</f>
        <v>hod.</v>
      </c>
      <c r="FT4" s="167" t="str">
        <f>IFERROR(__xludf.DUMMYFUNCTION("""COMPUTED_VALUE"""),"zál.")</f>
        <v>zál.</v>
      </c>
      <c r="FU4" s="166" t="str">
        <f>IFERROR(__xludf.DUMMYFUNCTION("""COMPUTED_VALUE"""),"hod.")</f>
        <v>hod.</v>
      </c>
      <c r="FV4" s="167" t="str">
        <f>IFERROR(__xludf.DUMMYFUNCTION("""COMPUTED_VALUE"""),"zál.")</f>
        <v>zál.</v>
      </c>
      <c r="FW4" s="166" t="str">
        <f>IFERROR(__xludf.DUMMYFUNCTION("""COMPUTED_VALUE"""),"hod.")</f>
        <v>hod.</v>
      </c>
      <c r="FX4" s="167" t="str">
        <f>IFERROR(__xludf.DUMMYFUNCTION("""COMPUTED_VALUE"""),"zál.")</f>
        <v>zál.</v>
      </c>
      <c r="FY4" s="166" t="str">
        <f>IFERROR(__xludf.DUMMYFUNCTION("""COMPUTED_VALUE"""),"hod.")</f>
        <v>hod.</v>
      </c>
      <c r="FZ4" s="167" t="str">
        <f>IFERROR(__xludf.DUMMYFUNCTION("""COMPUTED_VALUE"""),"zál.")</f>
        <v>zál.</v>
      </c>
      <c r="GA4" s="166" t="str">
        <f>IFERROR(__xludf.DUMMYFUNCTION("""COMPUTED_VALUE"""),"hod.")</f>
        <v>hod.</v>
      </c>
      <c r="GB4" s="167" t="str">
        <f>IFERROR(__xludf.DUMMYFUNCTION("""COMPUTED_VALUE"""),"zál.")</f>
        <v>zál.</v>
      </c>
      <c r="GC4" s="166" t="str">
        <f>IFERROR(__xludf.DUMMYFUNCTION("""COMPUTED_VALUE"""),"hod.")</f>
        <v>hod.</v>
      </c>
      <c r="GD4" s="167" t="str">
        <f>IFERROR(__xludf.DUMMYFUNCTION("""COMPUTED_VALUE"""),"zál.")</f>
        <v>zál.</v>
      </c>
      <c r="GE4" s="166" t="str">
        <f>IFERROR(__xludf.DUMMYFUNCTION("""COMPUTED_VALUE"""),"hod.")</f>
        <v>hod.</v>
      </c>
      <c r="GF4" s="167" t="str">
        <f>IFERROR(__xludf.DUMMYFUNCTION("""COMPUTED_VALUE"""),"zál.")</f>
        <v>zál.</v>
      </c>
      <c r="GG4" s="166" t="str">
        <f>IFERROR(__xludf.DUMMYFUNCTION("""COMPUTED_VALUE"""),"hod.")</f>
        <v>hod.</v>
      </c>
      <c r="GH4" s="167" t="str">
        <f>IFERROR(__xludf.DUMMYFUNCTION("""COMPUTED_VALUE"""),"zál.")</f>
        <v>zál.</v>
      </c>
      <c r="GI4" s="166" t="str">
        <f>IFERROR(__xludf.DUMMYFUNCTION("""COMPUTED_VALUE"""),"hod.")</f>
        <v>hod.</v>
      </c>
      <c r="GJ4" s="167" t="str">
        <f>IFERROR(__xludf.DUMMYFUNCTION("""COMPUTED_VALUE"""),"zál.")</f>
        <v>zál.</v>
      </c>
      <c r="GK4" s="168"/>
      <c r="GL4" s="164" t="str">
        <f t="shared" ref="GL4:GL23" si="4">DZ4</f>
        <v>Instore</v>
      </c>
      <c r="GM4" s="166" t="str">
        <f>IFERROR(__xludf.DUMMYFUNCTION("""COMPUTED_VALUE"""),"hod.")</f>
        <v>hod.</v>
      </c>
      <c r="GN4" s="167" t="str">
        <f>IFERROR(__xludf.DUMMYFUNCTION("""COMPUTED_VALUE"""),"zál.")</f>
        <v>zál.</v>
      </c>
      <c r="GO4" s="166" t="str">
        <f>IFERROR(__xludf.DUMMYFUNCTION("""COMPUTED_VALUE"""),"hod.")</f>
        <v>hod.</v>
      </c>
      <c r="GP4" s="167" t="str">
        <f>IFERROR(__xludf.DUMMYFUNCTION("""COMPUTED_VALUE"""),"zál.")</f>
        <v>zál.</v>
      </c>
      <c r="GQ4" s="166" t="str">
        <f>IFERROR(__xludf.DUMMYFUNCTION("""COMPUTED_VALUE"""),"hod.")</f>
        <v>hod.</v>
      </c>
      <c r="GR4" s="167" t="str">
        <f>IFERROR(__xludf.DUMMYFUNCTION("""COMPUTED_VALUE"""),"zál.")</f>
        <v>zál.</v>
      </c>
      <c r="GS4" s="166" t="str">
        <f>IFERROR(__xludf.DUMMYFUNCTION("""COMPUTED_VALUE"""),"Hodin")</f>
        <v>Hodin</v>
      </c>
      <c r="GT4" s="167" t="str">
        <f>IFERROR(__xludf.DUMMYFUNCTION("""COMPUTED_VALUE"""),"zál.")</f>
        <v>zál.</v>
      </c>
      <c r="GU4" s="166" t="str">
        <f>IFERROR(__xludf.DUMMYFUNCTION("""COMPUTED_VALUE"""),"hod.")</f>
        <v>hod.</v>
      </c>
      <c r="GV4" s="167" t="str">
        <f>IFERROR(__xludf.DUMMYFUNCTION("""COMPUTED_VALUE"""),"zál.")</f>
        <v>zál.</v>
      </c>
      <c r="GW4" s="166" t="str">
        <f>IFERROR(__xludf.DUMMYFUNCTION("""COMPUTED_VALUE"""),"hod.")</f>
        <v>hod.</v>
      </c>
      <c r="GX4" s="167" t="str">
        <f>IFERROR(__xludf.DUMMYFUNCTION("""COMPUTED_VALUE"""),"zál.")</f>
        <v>zál.</v>
      </c>
      <c r="GY4" s="166" t="str">
        <f>IFERROR(__xludf.DUMMYFUNCTION("""COMPUTED_VALUE"""),"hod.")</f>
        <v>hod.</v>
      </c>
      <c r="GZ4" s="167" t="str">
        <f>IFERROR(__xludf.DUMMYFUNCTION("""COMPUTED_VALUE"""),"zál.")</f>
        <v>zál.</v>
      </c>
      <c r="HA4" s="166" t="str">
        <f>IFERROR(__xludf.DUMMYFUNCTION("""COMPUTED_VALUE"""),"hod.")</f>
        <v>hod.</v>
      </c>
      <c r="HB4" s="167" t="str">
        <f>IFERROR(__xludf.DUMMYFUNCTION("""COMPUTED_VALUE"""),"zál.")</f>
        <v>zál.</v>
      </c>
      <c r="HC4" s="166" t="str">
        <f>IFERROR(__xludf.DUMMYFUNCTION("""COMPUTED_VALUE"""),"hod.")</f>
        <v>hod.</v>
      </c>
      <c r="HD4" s="167" t="str">
        <f>IFERROR(__xludf.DUMMYFUNCTION("""COMPUTED_VALUE"""),"zál.")</f>
        <v>zál.</v>
      </c>
      <c r="HE4" s="166" t="str">
        <f>IFERROR(__xludf.DUMMYFUNCTION("""COMPUTED_VALUE"""),"hod.")</f>
        <v>hod.</v>
      </c>
      <c r="HF4" s="167" t="str">
        <f>IFERROR(__xludf.DUMMYFUNCTION("""COMPUTED_VALUE"""),"zál.")</f>
        <v>zál.</v>
      </c>
      <c r="HG4" s="166" t="str">
        <f>IFERROR(__xludf.DUMMYFUNCTION("""COMPUTED_VALUE"""),"hod.")</f>
        <v>hod.</v>
      </c>
      <c r="HH4" s="167" t="str">
        <f>IFERROR(__xludf.DUMMYFUNCTION("""COMPUTED_VALUE"""),"zál.")</f>
        <v>zál.</v>
      </c>
      <c r="HI4" s="166" t="str">
        <f>IFERROR(__xludf.DUMMYFUNCTION("""COMPUTED_VALUE"""),"hod.")</f>
        <v>hod.</v>
      </c>
      <c r="HJ4" s="167" t="str">
        <f>IFERROR(__xludf.DUMMYFUNCTION("""COMPUTED_VALUE"""),"zál.")</f>
        <v>zál.</v>
      </c>
      <c r="HK4" s="166" t="str">
        <f>IFERROR(__xludf.DUMMYFUNCTION("""COMPUTED_VALUE"""),"hod.")</f>
        <v>hod.</v>
      </c>
      <c r="HL4" s="167" t="str">
        <f>IFERROR(__xludf.DUMMYFUNCTION("""COMPUTED_VALUE"""),"zál.")</f>
        <v>zál.</v>
      </c>
      <c r="HM4" s="166" t="str">
        <f>IFERROR(__xludf.DUMMYFUNCTION("""COMPUTED_VALUE"""),"hod.")</f>
        <v>hod.</v>
      </c>
      <c r="HN4" s="167" t="str">
        <f>IFERROR(__xludf.DUMMYFUNCTION("""COMPUTED_VALUE"""),"zál.")</f>
        <v>zál.</v>
      </c>
      <c r="HO4" s="166" t="str">
        <f>IFERROR(__xludf.DUMMYFUNCTION("""COMPUTED_VALUE"""),"hod.")</f>
        <v>hod.</v>
      </c>
      <c r="HP4" s="167" t="str">
        <f>IFERROR(__xludf.DUMMYFUNCTION("""COMPUTED_VALUE"""),"zál.")</f>
        <v>zál.</v>
      </c>
      <c r="HQ4" s="166" t="str">
        <f>IFERROR(__xludf.DUMMYFUNCTION("""COMPUTED_VALUE"""),"hod.")</f>
        <v>hod.</v>
      </c>
      <c r="HR4" s="167" t="str">
        <f>IFERROR(__xludf.DUMMYFUNCTION("""COMPUTED_VALUE"""),"zál.")</f>
        <v>zál.</v>
      </c>
      <c r="HS4" s="166" t="str">
        <f>IFERROR(__xludf.DUMMYFUNCTION("""COMPUTED_VALUE"""),"hod.")</f>
        <v>hod.</v>
      </c>
      <c r="HT4" s="167" t="str">
        <f>IFERROR(__xludf.DUMMYFUNCTION("""COMPUTED_VALUE"""),"zál.")</f>
        <v>zál.</v>
      </c>
      <c r="HU4" s="166" t="str">
        <f>IFERROR(__xludf.DUMMYFUNCTION("""COMPUTED_VALUE"""),"hod.")</f>
        <v>hod.</v>
      </c>
      <c r="HV4" s="167" t="str">
        <f>IFERROR(__xludf.DUMMYFUNCTION("""COMPUTED_VALUE"""),"zál.")</f>
        <v>zál.</v>
      </c>
      <c r="HW4" s="166" t="str">
        <f>IFERROR(__xludf.DUMMYFUNCTION("""COMPUTED_VALUE"""),"hod.")</f>
        <v>hod.</v>
      </c>
      <c r="HX4" s="167" t="str">
        <f>IFERROR(__xludf.DUMMYFUNCTION("""COMPUTED_VALUE"""),"zál.")</f>
        <v>zál.</v>
      </c>
      <c r="HY4" s="166" t="str">
        <f>IFERROR(__xludf.DUMMYFUNCTION("""COMPUTED_VALUE"""),"hod.")</f>
        <v>hod.</v>
      </c>
      <c r="HZ4" s="167" t="str">
        <f>IFERROR(__xludf.DUMMYFUNCTION("""COMPUTED_VALUE"""),"zál.")</f>
        <v>zál.</v>
      </c>
      <c r="IA4" s="166" t="str">
        <f>IFERROR(__xludf.DUMMYFUNCTION("""COMPUTED_VALUE"""),"hod.")</f>
        <v>hod.</v>
      </c>
      <c r="IB4" s="167" t="str">
        <f>IFERROR(__xludf.DUMMYFUNCTION("""COMPUTED_VALUE"""),"zál.")</f>
        <v>zál.</v>
      </c>
      <c r="IC4" s="166" t="str">
        <f>IFERROR(__xludf.DUMMYFUNCTION("""COMPUTED_VALUE"""),"hod.")</f>
        <v>hod.</v>
      </c>
      <c r="ID4" s="167" t="str">
        <f>IFERROR(__xludf.DUMMYFUNCTION("""COMPUTED_VALUE"""),"zál.")</f>
        <v>zál.</v>
      </c>
      <c r="IE4" s="166" t="str">
        <f>IFERROR(__xludf.DUMMYFUNCTION("""COMPUTED_VALUE"""),"hod.")</f>
        <v>hod.</v>
      </c>
      <c r="IF4" s="167" t="str">
        <f>IFERROR(__xludf.DUMMYFUNCTION("""COMPUTED_VALUE"""),"zál.")</f>
        <v>zál.</v>
      </c>
      <c r="IG4" s="166" t="str">
        <f>IFERROR(__xludf.DUMMYFUNCTION("""COMPUTED_VALUE"""),"hod.")</f>
        <v>hod.</v>
      </c>
      <c r="IH4" s="167" t="str">
        <f>IFERROR(__xludf.DUMMYFUNCTION("""COMPUTED_VALUE"""),"zál.")</f>
        <v>zál.</v>
      </c>
      <c r="II4" s="166" t="str">
        <f>IFERROR(__xludf.DUMMYFUNCTION("""COMPUTED_VALUE"""),"hod.")</f>
        <v>hod.</v>
      </c>
      <c r="IJ4" s="167" t="str">
        <f>IFERROR(__xludf.DUMMYFUNCTION("""COMPUTED_VALUE"""),"zál.")</f>
        <v>zál.</v>
      </c>
      <c r="IK4" s="166" t="str">
        <f>IFERROR(__xludf.DUMMYFUNCTION("""COMPUTED_VALUE"""),"hod.")</f>
        <v>hod.</v>
      </c>
      <c r="IL4" s="167" t="str">
        <f>IFERROR(__xludf.DUMMYFUNCTION("""COMPUTED_VALUE"""),"zál.")</f>
        <v>zál.</v>
      </c>
      <c r="IM4" s="166" t="str">
        <f>IFERROR(__xludf.DUMMYFUNCTION("""COMPUTED_VALUE"""),"hod.")</f>
        <v>hod.</v>
      </c>
      <c r="IN4" s="167" t="str">
        <f>IFERROR(__xludf.DUMMYFUNCTION("""COMPUTED_VALUE"""),"zál.")</f>
        <v>zál.</v>
      </c>
      <c r="IO4" s="166" t="str">
        <f>IFERROR(__xludf.DUMMYFUNCTION("""COMPUTED_VALUE"""),"hod.")</f>
        <v>hod.</v>
      </c>
      <c r="IP4" s="167" t="str">
        <f>IFERROR(__xludf.DUMMYFUNCTION("""COMPUTED_VALUE"""),"zál.")</f>
        <v>zál.</v>
      </c>
      <c r="IQ4" s="166" t="str">
        <f>IFERROR(__xludf.DUMMYFUNCTION("""COMPUTED_VALUE"""),"hod.")</f>
        <v>hod.</v>
      </c>
      <c r="IR4" s="167" t="str">
        <f>IFERROR(__xludf.DUMMYFUNCTION("""COMPUTED_VALUE"""),"zál.")</f>
        <v>zál.</v>
      </c>
      <c r="IS4" s="166" t="str">
        <f>IFERROR(__xludf.DUMMYFUNCTION("""COMPUTED_VALUE"""),"hod.")</f>
        <v>hod.</v>
      </c>
      <c r="IT4" s="167" t="str">
        <f>IFERROR(__xludf.DUMMYFUNCTION("""COMPUTED_VALUE"""),"zál.")</f>
        <v>zál.</v>
      </c>
      <c r="IU4" s="166" t="str">
        <f>IFERROR(__xludf.DUMMYFUNCTION("""COMPUTED_VALUE"""),"hod.")</f>
        <v>hod.</v>
      </c>
      <c r="IV4" s="167" t="str">
        <f>IFERROR(__xludf.DUMMYFUNCTION("""COMPUTED_VALUE"""),"zál.")</f>
        <v>zál.</v>
      </c>
    </row>
    <row r="5">
      <c r="A5" s="208">
        <f>IFERROR(__xludf.DUMMYFUNCTION("""COMPUTED_VALUE"""),1290.3225806451612)</f>
        <v>1290.322581</v>
      </c>
      <c r="B5" s="231" t="str">
        <f t="shared" si="1"/>
        <v>Stanislav Roth</v>
      </c>
      <c r="C5" s="199">
        <f t="shared" ref="C5:BL5" si="2">BO5+EA5+GM5</f>
        <v>0</v>
      </c>
      <c r="D5" s="199">
        <f t="shared" si="2"/>
        <v>0</v>
      </c>
      <c r="E5" s="199">
        <f t="shared" si="2"/>
        <v>7</v>
      </c>
      <c r="F5" s="199">
        <f t="shared" si="2"/>
        <v>0</v>
      </c>
      <c r="G5" s="199">
        <f t="shared" si="2"/>
        <v>11</v>
      </c>
      <c r="H5" s="199">
        <f t="shared" si="2"/>
        <v>0</v>
      </c>
      <c r="I5" s="199">
        <f t="shared" si="2"/>
        <v>0</v>
      </c>
      <c r="J5" s="199">
        <f t="shared" si="2"/>
        <v>1200</v>
      </c>
      <c r="K5" s="199">
        <f t="shared" si="2"/>
        <v>0</v>
      </c>
      <c r="L5" s="199">
        <f t="shared" si="2"/>
        <v>0</v>
      </c>
      <c r="M5" s="199">
        <f t="shared" si="2"/>
        <v>13</v>
      </c>
      <c r="N5" s="199">
        <f t="shared" si="2"/>
        <v>0</v>
      </c>
      <c r="O5" s="199">
        <f t="shared" si="2"/>
        <v>13</v>
      </c>
      <c r="P5" s="199">
        <f t="shared" si="2"/>
        <v>2000</v>
      </c>
      <c r="Q5" s="199">
        <f t="shared" si="2"/>
        <v>0</v>
      </c>
      <c r="R5" s="199">
        <f t="shared" si="2"/>
        <v>0</v>
      </c>
      <c r="S5" s="199">
        <f t="shared" si="2"/>
        <v>0</v>
      </c>
      <c r="T5" s="199">
        <f t="shared" si="2"/>
        <v>0</v>
      </c>
      <c r="U5" s="199">
        <f t="shared" si="2"/>
        <v>9</v>
      </c>
      <c r="V5" s="199">
        <f t="shared" si="2"/>
        <v>200</v>
      </c>
      <c r="W5" s="199">
        <f t="shared" si="2"/>
        <v>13</v>
      </c>
      <c r="X5" s="199">
        <f t="shared" si="2"/>
        <v>1000</v>
      </c>
      <c r="Y5" s="199">
        <f t="shared" si="2"/>
        <v>6</v>
      </c>
      <c r="Z5" s="199">
        <f t="shared" si="2"/>
        <v>0</v>
      </c>
      <c r="AA5" s="199">
        <f t="shared" si="2"/>
        <v>13</v>
      </c>
      <c r="AB5" s="199">
        <f t="shared" si="2"/>
        <v>0</v>
      </c>
      <c r="AC5" s="199">
        <f t="shared" si="2"/>
        <v>13</v>
      </c>
      <c r="AD5" s="199">
        <f t="shared" si="2"/>
        <v>0</v>
      </c>
      <c r="AE5" s="199">
        <f t="shared" si="2"/>
        <v>7</v>
      </c>
      <c r="AF5" s="199">
        <f t="shared" si="2"/>
        <v>0</v>
      </c>
      <c r="AG5" s="199">
        <f t="shared" si="2"/>
        <v>5</v>
      </c>
      <c r="AH5" s="199">
        <f t="shared" si="2"/>
        <v>0</v>
      </c>
      <c r="AI5" s="199">
        <f t="shared" si="2"/>
        <v>13</v>
      </c>
      <c r="AJ5" s="199">
        <f t="shared" si="2"/>
        <v>0</v>
      </c>
      <c r="AK5" s="199">
        <f t="shared" si="2"/>
        <v>9</v>
      </c>
      <c r="AL5" s="199">
        <f t="shared" si="2"/>
        <v>0</v>
      </c>
      <c r="AM5" s="199">
        <f t="shared" si="2"/>
        <v>13</v>
      </c>
      <c r="AN5" s="199">
        <f t="shared" si="2"/>
        <v>0</v>
      </c>
      <c r="AO5" s="199">
        <f t="shared" si="2"/>
        <v>0</v>
      </c>
      <c r="AP5" s="199">
        <f t="shared" si="2"/>
        <v>0</v>
      </c>
      <c r="AQ5" s="199">
        <f t="shared" si="2"/>
        <v>13</v>
      </c>
      <c r="AR5" s="199">
        <f t="shared" si="2"/>
        <v>0</v>
      </c>
      <c r="AS5" s="199">
        <f t="shared" si="2"/>
        <v>4</v>
      </c>
      <c r="AT5" s="199">
        <f t="shared" si="2"/>
        <v>0</v>
      </c>
      <c r="AU5" s="199">
        <f t="shared" si="2"/>
        <v>12</v>
      </c>
      <c r="AV5" s="199">
        <f t="shared" si="2"/>
        <v>0</v>
      </c>
      <c r="AW5" s="199">
        <f t="shared" si="2"/>
        <v>13</v>
      </c>
      <c r="AX5" s="199">
        <f t="shared" si="2"/>
        <v>0</v>
      </c>
      <c r="AY5" s="199">
        <f t="shared" si="2"/>
        <v>13</v>
      </c>
      <c r="AZ5" s="199">
        <f t="shared" si="2"/>
        <v>0</v>
      </c>
      <c r="BA5" s="199">
        <f t="shared" si="2"/>
        <v>0</v>
      </c>
      <c r="BB5" s="199">
        <f t="shared" si="2"/>
        <v>0</v>
      </c>
      <c r="BC5" s="199">
        <f t="shared" si="2"/>
        <v>10</v>
      </c>
      <c r="BD5" s="199">
        <f t="shared" si="2"/>
        <v>0</v>
      </c>
      <c r="BE5" s="199">
        <f t="shared" si="2"/>
        <v>13</v>
      </c>
      <c r="BF5" s="199">
        <f t="shared" si="2"/>
        <v>0</v>
      </c>
      <c r="BG5" s="199">
        <f t="shared" si="2"/>
        <v>0</v>
      </c>
      <c r="BH5" s="199">
        <f t="shared" si="2"/>
        <v>0</v>
      </c>
      <c r="BI5" s="199">
        <f t="shared" si="2"/>
        <v>12</v>
      </c>
      <c r="BJ5" s="199">
        <f t="shared" si="2"/>
        <v>0</v>
      </c>
      <c r="BK5" s="199">
        <f t="shared" si="2"/>
        <v>7</v>
      </c>
      <c r="BL5" s="199">
        <f t="shared" si="2"/>
        <v>0</v>
      </c>
      <c r="BM5" s="158"/>
      <c r="BN5" s="159" t="str">
        <f>IFERROR(__xludf.DUMMYFUNCTION("""COMPUTED_VALUE"""),"Stanislav Roth")</f>
        <v>Stanislav Roth</v>
      </c>
      <c r="BO5" s="202"/>
      <c r="BP5" s="203"/>
      <c r="BQ5" s="202">
        <f>IFERROR(__xludf.DUMMYFUNCTION("""COMPUTED_VALUE"""),7.0)</f>
        <v>7</v>
      </c>
      <c r="BR5" s="203"/>
      <c r="BS5" s="202">
        <f>IFERROR(__xludf.DUMMYFUNCTION("""COMPUTED_VALUE"""),11.0)</f>
        <v>11</v>
      </c>
      <c r="BT5" s="203"/>
      <c r="BU5" s="204"/>
      <c r="BV5" s="203">
        <f>IFERROR(__xludf.DUMMYFUNCTION("""COMPUTED_VALUE"""),1200.0)</f>
        <v>1200</v>
      </c>
      <c r="BW5" s="204"/>
      <c r="BX5" s="203"/>
      <c r="BY5" s="202">
        <f>IFERROR(__xludf.DUMMYFUNCTION("""COMPUTED_VALUE"""),13.0)</f>
        <v>13</v>
      </c>
      <c r="BZ5" s="203"/>
      <c r="CA5" s="202">
        <f>IFERROR(__xludf.DUMMYFUNCTION("""COMPUTED_VALUE"""),13.0)</f>
        <v>13</v>
      </c>
      <c r="CB5" s="203">
        <f>IFERROR(__xludf.DUMMYFUNCTION("""COMPUTED_VALUE"""),2000.0)</f>
        <v>2000</v>
      </c>
      <c r="CC5" s="202"/>
      <c r="CD5" s="203"/>
      <c r="CE5" s="204"/>
      <c r="CF5" s="203"/>
      <c r="CG5" s="202">
        <f>IFERROR(__xludf.DUMMYFUNCTION("""COMPUTED_VALUE"""),9.0)</f>
        <v>9</v>
      </c>
      <c r="CH5" s="203">
        <f>IFERROR(__xludf.DUMMYFUNCTION("""COMPUTED_VALUE"""),200.0)</f>
        <v>200</v>
      </c>
      <c r="CI5" s="204">
        <f>IFERROR(__xludf.DUMMYFUNCTION("""COMPUTED_VALUE"""),13.0)</f>
        <v>13</v>
      </c>
      <c r="CJ5" s="203">
        <f>IFERROR(__xludf.DUMMYFUNCTION("""COMPUTED_VALUE"""),1000.0)</f>
        <v>1000</v>
      </c>
      <c r="CK5" s="202">
        <f>IFERROR(__xludf.DUMMYFUNCTION("""COMPUTED_VALUE"""),6.0)</f>
        <v>6</v>
      </c>
      <c r="CL5" s="203"/>
      <c r="CM5" s="202">
        <f>IFERROR(__xludf.DUMMYFUNCTION("""COMPUTED_VALUE"""),13.0)</f>
        <v>13</v>
      </c>
      <c r="CN5" s="203"/>
      <c r="CO5" s="202">
        <f>IFERROR(__xludf.DUMMYFUNCTION("""COMPUTED_VALUE"""),13.0)</f>
        <v>13</v>
      </c>
      <c r="CP5" s="203"/>
      <c r="CQ5" s="202"/>
      <c r="CR5" s="203"/>
      <c r="CS5" s="202">
        <f>IFERROR(__xludf.DUMMYFUNCTION("""COMPUTED_VALUE"""),5.0)</f>
        <v>5</v>
      </c>
      <c r="CT5" s="199"/>
      <c r="CU5" s="202">
        <f>IFERROR(__xludf.DUMMYFUNCTION("""COMPUTED_VALUE"""),13.0)</f>
        <v>13</v>
      </c>
      <c r="CV5" s="199"/>
      <c r="CW5" s="202">
        <f>IFERROR(__xludf.DUMMYFUNCTION("""COMPUTED_VALUE"""),9.0)</f>
        <v>9</v>
      </c>
      <c r="CX5" s="199"/>
      <c r="CY5" s="202">
        <f>IFERROR(__xludf.DUMMYFUNCTION("""COMPUTED_VALUE"""),13.0)</f>
        <v>13</v>
      </c>
      <c r="CZ5" s="199"/>
      <c r="DA5" s="202"/>
      <c r="DB5" s="199"/>
      <c r="DC5" s="202">
        <f>IFERROR(__xludf.DUMMYFUNCTION("""COMPUTED_VALUE"""),13.0)</f>
        <v>13</v>
      </c>
      <c r="DD5" s="199"/>
      <c r="DE5" s="202">
        <f>IFERROR(__xludf.DUMMYFUNCTION("""COMPUTED_VALUE"""),4.0)</f>
        <v>4</v>
      </c>
      <c r="DF5" s="199"/>
      <c r="DG5" s="202">
        <f>IFERROR(__xludf.DUMMYFUNCTION("""COMPUTED_VALUE"""),12.0)</f>
        <v>12</v>
      </c>
      <c r="DH5" s="199"/>
      <c r="DI5" s="202">
        <f>IFERROR(__xludf.DUMMYFUNCTION("""COMPUTED_VALUE"""),13.0)</f>
        <v>13</v>
      </c>
      <c r="DJ5" s="199"/>
      <c r="DK5" s="202">
        <f>IFERROR(__xludf.DUMMYFUNCTION("""COMPUTED_VALUE"""),13.0)</f>
        <v>13</v>
      </c>
      <c r="DL5" s="199"/>
      <c r="DM5" s="202"/>
      <c r="DN5" s="199"/>
      <c r="DO5" s="202">
        <f>IFERROR(__xludf.DUMMYFUNCTION("""COMPUTED_VALUE"""),10.0)</f>
        <v>10</v>
      </c>
      <c r="DP5" s="199"/>
      <c r="DQ5" s="202">
        <f>IFERROR(__xludf.DUMMYFUNCTION("""COMPUTED_VALUE"""),13.0)</f>
        <v>13</v>
      </c>
      <c r="DR5" s="199"/>
      <c r="DS5" s="202"/>
      <c r="DT5" s="199"/>
      <c r="DU5" s="202">
        <f>IFERROR(__xludf.DUMMYFUNCTION("""COMPUTED_VALUE"""),12.0)</f>
        <v>12</v>
      </c>
      <c r="DV5" s="199"/>
      <c r="DW5" s="202">
        <f>IFERROR(__xludf.DUMMYFUNCTION("""COMPUTED_VALUE"""),7.0)</f>
        <v>7</v>
      </c>
      <c r="DX5" s="199"/>
      <c r="DY5" s="158"/>
      <c r="DZ5" s="159" t="str">
        <f t="shared" si="3"/>
        <v>Stanislav Roth</v>
      </c>
      <c r="EA5" s="202"/>
      <c r="EB5" s="203"/>
      <c r="EC5" s="202"/>
      <c r="ED5" s="203"/>
      <c r="EE5" s="202"/>
      <c r="EF5" s="203"/>
      <c r="EG5" s="204"/>
      <c r="EH5" s="203"/>
      <c r="EI5" s="204"/>
      <c r="EJ5" s="203"/>
      <c r="EK5" s="202"/>
      <c r="EL5" s="203"/>
      <c r="EM5" s="202"/>
      <c r="EN5" s="203"/>
      <c r="EO5" s="202"/>
      <c r="EP5" s="203"/>
      <c r="EQ5" s="204"/>
      <c r="ER5" s="203"/>
      <c r="ES5" s="202"/>
      <c r="ET5" s="203"/>
      <c r="EU5" s="204"/>
      <c r="EV5" s="203"/>
      <c r="EW5" s="202"/>
      <c r="EX5" s="203"/>
      <c r="EY5" s="202"/>
      <c r="EZ5" s="203"/>
      <c r="FA5" s="202"/>
      <c r="FB5" s="203"/>
      <c r="FC5" s="202"/>
      <c r="FD5" s="203"/>
      <c r="FE5" s="202"/>
      <c r="FF5" s="199"/>
      <c r="FG5" s="202"/>
      <c r="FH5" s="199"/>
      <c r="FI5" s="202"/>
      <c r="FJ5" s="199"/>
      <c r="FK5" s="202"/>
      <c r="FL5" s="199"/>
      <c r="FM5" s="202"/>
      <c r="FN5" s="199"/>
      <c r="FO5" s="202"/>
      <c r="FP5" s="199"/>
      <c r="FQ5" s="202"/>
      <c r="FR5" s="199"/>
      <c r="FS5" s="202"/>
      <c r="FT5" s="199"/>
      <c r="FU5" s="202"/>
      <c r="FV5" s="199"/>
      <c r="FW5" s="202"/>
      <c r="FX5" s="199"/>
      <c r="FY5" s="202"/>
      <c r="FZ5" s="199"/>
      <c r="GA5" s="202"/>
      <c r="GB5" s="199"/>
      <c r="GC5" s="202"/>
      <c r="GD5" s="199"/>
      <c r="GE5" s="202"/>
      <c r="GF5" s="199"/>
      <c r="GG5" s="202"/>
      <c r="GH5" s="199"/>
      <c r="GI5" s="202"/>
      <c r="GJ5" s="199"/>
      <c r="GK5" s="158"/>
      <c r="GL5" s="159" t="str">
        <f t="shared" si="4"/>
        <v>Stanislav Roth</v>
      </c>
      <c r="GM5" s="202"/>
      <c r="GN5" s="203"/>
      <c r="GO5" s="202"/>
      <c r="GP5" s="203"/>
      <c r="GQ5" s="202"/>
      <c r="GR5" s="203"/>
      <c r="GS5" s="204"/>
      <c r="GT5" s="203"/>
      <c r="GU5" s="204"/>
      <c r="GV5" s="203"/>
      <c r="GW5" s="202"/>
      <c r="GX5" s="203"/>
      <c r="GY5" s="202"/>
      <c r="GZ5" s="203"/>
      <c r="HA5" s="202"/>
      <c r="HB5" s="203"/>
      <c r="HC5" s="204"/>
      <c r="HD5" s="203"/>
      <c r="HE5" s="202"/>
      <c r="HF5" s="203"/>
      <c r="HG5" s="204"/>
      <c r="HH5" s="203"/>
      <c r="HI5" s="202"/>
      <c r="HJ5" s="203"/>
      <c r="HK5" s="202"/>
      <c r="HL5" s="203"/>
      <c r="HM5" s="202"/>
      <c r="HN5" s="203"/>
      <c r="HO5" s="202">
        <f>IFERROR(__xludf.DUMMYFUNCTION("""COMPUTED_VALUE"""),7.0)</f>
        <v>7</v>
      </c>
      <c r="HP5" s="203"/>
      <c r="HQ5" s="202"/>
      <c r="HR5" s="199"/>
      <c r="HS5" s="202"/>
      <c r="HT5" s="199"/>
      <c r="HU5" s="202"/>
      <c r="HV5" s="199"/>
      <c r="HW5" s="202"/>
      <c r="HX5" s="199"/>
      <c r="HY5" s="202"/>
      <c r="HZ5" s="199"/>
      <c r="IA5" s="202"/>
      <c r="IB5" s="199"/>
      <c r="IC5" s="202"/>
      <c r="ID5" s="199"/>
      <c r="IE5" s="202"/>
      <c r="IF5" s="199"/>
      <c r="IG5" s="202"/>
      <c r="IH5" s="199"/>
      <c r="II5" s="202"/>
      <c r="IJ5" s="199"/>
      <c r="IK5" s="202"/>
      <c r="IL5" s="199"/>
      <c r="IM5" s="202"/>
      <c r="IN5" s="199"/>
      <c r="IO5" s="202"/>
      <c r="IP5" s="199"/>
      <c r="IQ5" s="202"/>
      <c r="IR5" s="199"/>
      <c r="IS5" s="202"/>
      <c r="IT5" s="199"/>
      <c r="IU5" s="202"/>
      <c r="IV5" s="199"/>
    </row>
    <row r="6">
      <c r="A6" s="208">
        <f>IFERROR(__xludf.DUMMYFUNCTION("""COMPUTED_VALUE"""),1290.3225806451612)</f>
        <v>1290.322581</v>
      </c>
      <c r="B6" s="231" t="str">
        <f t="shared" si="1"/>
        <v>Anastasia Rothová</v>
      </c>
      <c r="C6" s="199">
        <f t="shared" ref="C6:BL6" si="5">BO6+EA6+GM6</f>
        <v>7</v>
      </c>
      <c r="D6" s="199">
        <f t="shared" si="5"/>
        <v>0</v>
      </c>
      <c r="E6" s="199">
        <f t="shared" si="5"/>
        <v>18</v>
      </c>
      <c r="F6" s="199">
        <f t="shared" si="5"/>
        <v>0</v>
      </c>
      <c r="G6" s="199">
        <f t="shared" si="5"/>
        <v>0</v>
      </c>
      <c r="H6" s="199">
        <f t="shared" si="5"/>
        <v>2000</v>
      </c>
      <c r="I6" s="199">
        <f t="shared" si="5"/>
        <v>0</v>
      </c>
      <c r="J6" s="199">
        <f t="shared" si="5"/>
        <v>0</v>
      </c>
      <c r="K6" s="199">
        <f t="shared" si="5"/>
        <v>0</v>
      </c>
      <c r="L6" s="199">
        <f t="shared" si="5"/>
        <v>0</v>
      </c>
      <c r="M6" s="199">
        <f t="shared" si="5"/>
        <v>5</v>
      </c>
      <c r="N6" s="199">
        <f t="shared" si="5"/>
        <v>0</v>
      </c>
      <c r="O6" s="199">
        <f t="shared" si="5"/>
        <v>8</v>
      </c>
      <c r="P6" s="199">
        <f t="shared" si="5"/>
        <v>0</v>
      </c>
      <c r="Q6" s="199">
        <f t="shared" si="5"/>
        <v>16</v>
      </c>
      <c r="R6" s="199">
        <f t="shared" si="5"/>
        <v>0</v>
      </c>
      <c r="S6" s="199">
        <f t="shared" si="5"/>
        <v>10</v>
      </c>
      <c r="T6" s="199">
        <f t="shared" si="5"/>
        <v>0</v>
      </c>
      <c r="U6" s="199">
        <f t="shared" si="5"/>
        <v>0</v>
      </c>
      <c r="V6" s="199">
        <f t="shared" si="5"/>
        <v>0</v>
      </c>
      <c r="W6" s="199">
        <f t="shared" si="5"/>
        <v>14</v>
      </c>
      <c r="X6" s="199">
        <f t="shared" si="5"/>
        <v>0</v>
      </c>
      <c r="Y6" s="199">
        <f t="shared" si="5"/>
        <v>0</v>
      </c>
      <c r="Z6" s="199">
        <f t="shared" si="5"/>
        <v>0</v>
      </c>
      <c r="AA6" s="199">
        <f t="shared" si="5"/>
        <v>0</v>
      </c>
      <c r="AB6" s="199">
        <f t="shared" si="5"/>
        <v>0</v>
      </c>
      <c r="AC6" s="199">
        <f t="shared" si="5"/>
        <v>0</v>
      </c>
      <c r="AD6" s="199">
        <f t="shared" si="5"/>
        <v>0</v>
      </c>
      <c r="AE6" s="199">
        <f t="shared" si="5"/>
        <v>7</v>
      </c>
      <c r="AF6" s="199">
        <f t="shared" si="5"/>
        <v>0</v>
      </c>
      <c r="AG6" s="199">
        <f t="shared" si="5"/>
        <v>10</v>
      </c>
      <c r="AH6" s="199">
        <f t="shared" si="5"/>
        <v>0</v>
      </c>
      <c r="AI6" s="199">
        <f t="shared" si="5"/>
        <v>0</v>
      </c>
      <c r="AJ6" s="199">
        <f t="shared" si="5"/>
        <v>0</v>
      </c>
      <c r="AK6" s="199">
        <f t="shared" si="5"/>
        <v>14</v>
      </c>
      <c r="AL6" s="199">
        <f t="shared" si="5"/>
        <v>0</v>
      </c>
      <c r="AM6" s="199">
        <f t="shared" si="5"/>
        <v>0</v>
      </c>
      <c r="AN6" s="199">
        <f t="shared" si="5"/>
        <v>0</v>
      </c>
      <c r="AO6" s="199">
        <f t="shared" si="5"/>
        <v>16</v>
      </c>
      <c r="AP6" s="199">
        <f t="shared" si="5"/>
        <v>0</v>
      </c>
      <c r="AQ6" s="199">
        <f t="shared" si="5"/>
        <v>0</v>
      </c>
      <c r="AR6" s="199">
        <f t="shared" si="5"/>
        <v>0</v>
      </c>
      <c r="AS6" s="199">
        <f t="shared" si="5"/>
        <v>16</v>
      </c>
      <c r="AT6" s="199">
        <f t="shared" si="5"/>
        <v>0</v>
      </c>
      <c r="AU6" s="199">
        <f t="shared" si="5"/>
        <v>0</v>
      </c>
      <c r="AV6" s="199">
        <f t="shared" si="5"/>
        <v>0</v>
      </c>
      <c r="AW6" s="199">
        <f t="shared" si="5"/>
        <v>0</v>
      </c>
      <c r="AX6" s="199">
        <f t="shared" si="5"/>
        <v>0</v>
      </c>
      <c r="AY6" s="199">
        <f t="shared" si="5"/>
        <v>14</v>
      </c>
      <c r="AZ6" s="199">
        <f t="shared" si="5"/>
        <v>0</v>
      </c>
      <c r="BA6" s="199">
        <f t="shared" si="5"/>
        <v>0</v>
      </c>
      <c r="BB6" s="199">
        <f t="shared" si="5"/>
        <v>0</v>
      </c>
      <c r="BC6" s="199">
        <f t="shared" si="5"/>
        <v>0</v>
      </c>
      <c r="BD6" s="199">
        <f t="shared" si="5"/>
        <v>0</v>
      </c>
      <c r="BE6" s="199">
        <f t="shared" si="5"/>
        <v>16</v>
      </c>
      <c r="BF6" s="199">
        <f t="shared" si="5"/>
        <v>1500</v>
      </c>
      <c r="BG6" s="199">
        <f t="shared" si="5"/>
        <v>0</v>
      </c>
      <c r="BH6" s="199">
        <f t="shared" si="5"/>
        <v>0</v>
      </c>
      <c r="BI6" s="199">
        <f t="shared" si="5"/>
        <v>18</v>
      </c>
      <c r="BJ6" s="199">
        <f t="shared" si="5"/>
        <v>0</v>
      </c>
      <c r="BK6" s="199">
        <f t="shared" si="5"/>
        <v>0</v>
      </c>
      <c r="BL6" s="199">
        <f t="shared" si="5"/>
        <v>0</v>
      </c>
      <c r="BM6" s="158"/>
      <c r="BN6" s="159" t="str">
        <f>IFERROR(__xludf.DUMMYFUNCTION("""COMPUTED_VALUE"""),"Anastasia Rothová")</f>
        <v>Anastasia Rothová</v>
      </c>
      <c r="BO6" s="202"/>
      <c r="BP6" s="203"/>
      <c r="BQ6" s="202"/>
      <c r="BR6" s="203"/>
      <c r="BS6" s="202"/>
      <c r="BT6" s="203"/>
      <c r="BU6" s="202"/>
      <c r="BV6" s="203"/>
      <c r="BW6" s="202"/>
      <c r="BX6" s="203"/>
      <c r="BY6" s="204"/>
      <c r="BZ6" s="203"/>
      <c r="CA6" s="204"/>
      <c r="CB6" s="203"/>
      <c r="CC6" s="204"/>
      <c r="CD6" s="203"/>
      <c r="CE6" s="202"/>
      <c r="CF6" s="203"/>
      <c r="CG6" s="202"/>
      <c r="CH6" s="203"/>
      <c r="CI6" s="202"/>
      <c r="CJ6" s="203"/>
      <c r="CK6" s="202"/>
      <c r="CL6" s="203"/>
      <c r="CM6" s="204"/>
      <c r="CN6" s="203"/>
      <c r="CO6" s="204"/>
      <c r="CP6" s="203"/>
      <c r="CQ6" s="202"/>
      <c r="CR6" s="203"/>
      <c r="CS6" s="204"/>
      <c r="CT6" s="199"/>
      <c r="CU6" s="204"/>
      <c r="CV6" s="199"/>
      <c r="CW6" s="204"/>
      <c r="CX6" s="199"/>
      <c r="CY6" s="202"/>
      <c r="CZ6" s="199"/>
      <c r="DA6" s="204"/>
      <c r="DB6" s="199"/>
      <c r="DC6" s="202"/>
      <c r="DD6" s="199"/>
      <c r="DE6" s="204"/>
      <c r="DF6" s="199"/>
      <c r="DG6" s="202"/>
      <c r="DH6" s="199"/>
      <c r="DI6" s="202"/>
      <c r="DJ6" s="199"/>
      <c r="DK6" s="202"/>
      <c r="DL6" s="199"/>
      <c r="DM6" s="202"/>
      <c r="DN6" s="199"/>
      <c r="DO6" s="204"/>
      <c r="DP6" s="199"/>
      <c r="DQ6" s="204"/>
      <c r="DR6" s="199"/>
      <c r="DS6" s="202"/>
      <c r="DT6" s="199"/>
      <c r="DU6" s="202"/>
      <c r="DV6" s="199"/>
      <c r="DW6" s="202"/>
      <c r="DX6" s="199"/>
      <c r="DY6" s="158"/>
      <c r="DZ6" s="159" t="str">
        <f t="shared" si="3"/>
        <v>Anastasia Rothová</v>
      </c>
      <c r="EA6" s="202">
        <f>IFERROR(__xludf.DUMMYFUNCTION("""COMPUTED_VALUE"""),7.0)</f>
        <v>7</v>
      </c>
      <c r="EB6" s="203"/>
      <c r="EC6" s="202">
        <f>IFERROR(__xludf.DUMMYFUNCTION("""COMPUTED_VALUE"""),18.0)</f>
        <v>18</v>
      </c>
      <c r="ED6" s="203"/>
      <c r="EE6" s="202"/>
      <c r="EF6" s="203">
        <f>IFERROR(__xludf.DUMMYFUNCTION("""COMPUTED_VALUE"""),2000.0)</f>
        <v>2000</v>
      </c>
      <c r="EG6" s="202"/>
      <c r="EH6" s="203"/>
      <c r="EI6" s="202"/>
      <c r="EJ6" s="203"/>
      <c r="EK6" s="204">
        <f>IFERROR(__xludf.DUMMYFUNCTION("""COMPUTED_VALUE"""),5.0)</f>
        <v>5</v>
      </c>
      <c r="EL6" s="203"/>
      <c r="EM6" s="204">
        <f>IFERROR(__xludf.DUMMYFUNCTION("""COMPUTED_VALUE"""),8.0)</f>
        <v>8</v>
      </c>
      <c r="EN6" s="203"/>
      <c r="EO6" s="204">
        <f>IFERROR(__xludf.DUMMYFUNCTION("""COMPUTED_VALUE"""),16.0)</f>
        <v>16</v>
      </c>
      <c r="EP6" s="203"/>
      <c r="EQ6" s="202">
        <f>IFERROR(__xludf.DUMMYFUNCTION("""COMPUTED_VALUE"""),10.0)</f>
        <v>10</v>
      </c>
      <c r="ER6" s="203"/>
      <c r="ES6" s="202"/>
      <c r="ET6" s="203"/>
      <c r="EU6" s="202">
        <f>IFERROR(__xludf.DUMMYFUNCTION("""COMPUTED_VALUE"""),14.0)</f>
        <v>14</v>
      </c>
      <c r="EV6" s="203"/>
      <c r="EW6" s="202"/>
      <c r="EX6" s="203"/>
      <c r="EY6" s="204"/>
      <c r="EZ6" s="203"/>
      <c r="FA6" s="204"/>
      <c r="FB6" s="203"/>
      <c r="FC6" s="202">
        <f>IFERROR(__xludf.DUMMYFUNCTION("""COMPUTED_VALUE"""),7.0)</f>
        <v>7</v>
      </c>
      <c r="FD6" s="203"/>
      <c r="FE6" s="204">
        <f>IFERROR(__xludf.DUMMYFUNCTION("""COMPUTED_VALUE"""),10.0)</f>
        <v>10</v>
      </c>
      <c r="FF6" s="199"/>
      <c r="FG6" s="204"/>
      <c r="FH6" s="199"/>
      <c r="FI6" s="204">
        <f>IFERROR(__xludf.DUMMYFUNCTION("""COMPUTED_VALUE"""),14.0)</f>
        <v>14</v>
      </c>
      <c r="FJ6" s="199"/>
      <c r="FK6" s="202"/>
      <c r="FL6" s="199"/>
      <c r="FM6" s="204">
        <f>IFERROR(__xludf.DUMMYFUNCTION("""COMPUTED_VALUE"""),16.0)</f>
        <v>16</v>
      </c>
      <c r="FN6" s="199"/>
      <c r="FO6" s="202"/>
      <c r="FP6" s="199"/>
      <c r="FQ6" s="204">
        <f>IFERROR(__xludf.DUMMYFUNCTION("""COMPUTED_VALUE"""),16.0)</f>
        <v>16</v>
      </c>
      <c r="FR6" s="199"/>
      <c r="FS6" s="202"/>
      <c r="FT6" s="199"/>
      <c r="FU6" s="202"/>
      <c r="FV6" s="199"/>
      <c r="FW6" s="202">
        <f>IFERROR(__xludf.DUMMYFUNCTION("""COMPUTED_VALUE"""),14.0)</f>
        <v>14</v>
      </c>
      <c r="FX6" s="199"/>
      <c r="FY6" s="202"/>
      <c r="FZ6" s="199"/>
      <c r="GA6" s="204"/>
      <c r="GB6" s="199"/>
      <c r="GC6" s="204">
        <f>IFERROR(__xludf.DUMMYFUNCTION("""COMPUTED_VALUE"""),16.0)</f>
        <v>16</v>
      </c>
      <c r="GD6" s="199">
        <f>IFERROR(__xludf.DUMMYFUNCTION("""COMPUTED_VALUE"""),1500.0)</f>
        <v>1500</v>
      </c>
      <c r="GE6" s="202"/>
      <c r="GF6" s="199"/>
      <c r="GG6" s="202">
        <f>IFERROR(__xludf.DUMMYFUNCTION("""COMPUTED_VALUE"""),18.0)</f>
        <v>18</v>
      </c>
      <c r="GH6" s="199"/>
      <c r="GI6" s="202"/>
      <c r="GJ6" s="199"/>
      <c r="GK6" s="158"/>
      <c r="GL6" s="159" t="str">
        <f t="shared" si="4"/>
        <v>Anastasia Rothová</v>
      </c>
      <c r="GM6" s="202"/>
      <c r="GN6" s="203"/>
      <c r="GO6" s="202"/>
      <c r="GP6" s="203"/>
      <c r="GQ6" s="202"/>
      <c r="GR6" s="203"/>
      <c r="GS6" s="202"/>
      <c r="GT6" s="203"/>
      <c r="GU6" s="202"/>
      <c r="GV6" s="203"/>
      <c r="GW6" s="204"/>
      <c r="GX6" s="203"/>
      <c r="GY6" s="204"/>
      <c r="GZ6" s="203"/>
      <c r="HA6" s="204"/>
      <c r="HB6" s="203"/>
      <c r="HC6" s="202"/>
      <c r="HD6" s="203"/>
      <c r="HE6" s="202"/>
      <c r="HF6" s="203"/>
      <c r="HG6" s="202"/>
      <c r="HH6" s="203"/>
      <c r="HI6" s="202"/>
      <c r="HJ6" s="203"/>
      <c r="HK6" s="204"/>
      <c r="HL6" s="203"/>
      <c r="HM6" s="204"/>
      <c r="HN6" s="203"/>
      <c r="HO6" s="202"/>
      <c r="HP6" s="203"/>
      <c r="HQ6" s="204"/>
      <c r="HR6" s="199"/>
      <c r="HS6" s="204"/>
      <c r="HT6" s="199"/>
      <c r="HU6" s="204"/>
      <c r="HV6" s="199"/>
      <c r="HW6" s="202"/>
      <c r="HX6" s="199"/>
      <c r="HY6" s="204"/>
      <c r="HZ6" s="199"/>
      <c r="IA6" s="202"/>
      <c r="IB6" s="199"/>
      <c r="IC6" s="204"/>
      <c r="ID6" s="199"/>
      <c r="IE6" s="202"/>
      <c r="IF6" s="199"/>
      <c r="IG6" s="202"/>
      <c r="IH6" s="199"/>
      <c r="II6" s="202"/>
      <c r="IJ6" s="199"/>
      <c r="IK6" s="202"/>
      <c r="IL6" s="199"/>
      <c r="IM6" s="204"/>
      <c r="IN6" s="199"/>
      <c r="IO6" s="204"/>
      <c r="IP6" s="199"/>
      <c r="IQ6" s="202"/>
      <c r="IR6" s="199"/>
      <c r="IS6" s="202"/>
      <c r="IT6" s="199"/>
      <c r="IU6" s="202"/>
      <c r="IV6" s="199"/>
    </row>
    <row r="7">
      <c r="A7" s="208">
        <f>IFERROR(__xludf.DUMMYFUNCTION("""COMPUTED_VALUE"""),150.0)</f>
        <v>150</v>
      </c>
      <c r="B7" s="231" t="str">
        <f t="shared" si="1"/>
        <v>Petr Wolf</v>
      </c>
      <c r="C7" s="199">
        <f t="shared" ref="C7:BL7" si="6">BO7+EA7+GM7</f>
        <v>0</v>
      </c>
      <c r="D7" s="199">
        <f t="shared" si="6"/>
        <v>0</v>
      </c>
      <c r="E7" s="199">
        <f t="shared" si="6"/>
        <v>7</v>
      </c>
      <c r="F7" s="199">
        <f t="shared" si="6"/>
        <v>0</v>
      </c>
      <c r="G7" s="199">
        <f t="shared" si="6"/>
        <v>17</v>
      </c>
      <c r="H7" s="199">
        <f t="shared" si="6"/>
        <v>0</v>
      </c>
      <c r="I7" s="199">
        <f t="shared" si="6"/>
        <v>0</v>
      </c>
      <c r="J7" s="199">
        <f t="shared" si="6"/>
        <v>0</v>
      </c>
      <c r="K7" s="199">
        <f t="shared" si="6"/>
        <v>15</v>
      </c>
      <c r="L7" s="199">
        <f t="shared" si="6"/>
        <v>0</v>
      </c>
      <c r="M7" s="199">
        <f t="shared" si="6"/>
        <v>0</v>
      </c>
      <c r="N7" s="199">
        <f t="shared" si="6"/>
        <v>0</v>
      </c>
      <c r="O7" s="199">
        <f t="shared" si="6"/>
        <v>15</v>
      </c>
      <c r="P7" s="199">
        <f t="shared" si="6"/>
        <v>0</v>
      </c>
      <c r="Q7" s="199">
        <f t="shared" si="6"/>
        <v>0</v>
      </c>
      <c r="R7" s="199">
        <f t="shared" si="6"/>
        <v>0</v>
      </c>
      <c r="S7" s="199">
        <f t="shared" si="6"/>
        <v>17</v>
      </c>
      <c r="T7" s="199">
        <f t="shared" si="6"/>
        <v>0</v>
      </c>
      <c r="U7" s="199">
        <f t="shared" si="6"/>
        <v>0</v>
      </c>
      <c r="V7" s="199">
        <f t="shared" si="6"/>
        <v>0</v>
      </c>
      <c r="W7" s="199">
        <f t="shared" si="6"/>
        <v>13</v>
      </c>
      <c r="X7" s="199">
        <f t="shared" si="6"/>
        <v>0</v>
      </c>
      <c r="Y7" s="199">
        <f t="shared" si="6"/>
        <v>7.5</v>
      </c>
      <c r="Z7" s="199">
        <f t="shared" si="6"/>
        <v>0</v>
      </c>
      <c r="AA7" s="199">
        <f t="shared" si="6"/>
        <v>15</v>
      </c>
      <c r="AB7" s="199">
        <f t="shared" si="6"/>
        <v>0</v>
      </c>
      <c r="AC7" s="199">
        <f t="shared" si="6"/>
        <v>0</v>
      </c>
      <c r="AD7" s="199">
        <f t="shared" si="6"/>
        <v>0</v>
      </c>
      <c r="AE7" s="199">
        <f t="shared" si="6"/>
        <v>0</v>
      </c>
      <c r="AF7" s="199">
        <f t="shared" si="6"/>
        <v>0</v>
      </c>
      <c r="AG7" s="199">
        <f t="shared" si="6"/>
        <v>0</v>
      </c>
      <c r="AH7" s="199">
        <f t="shared" si="6"/>
        <v>0</v>
      </c>
      <c r="AI7" s="199">
        <f t="shared" si="6"/>
        <v>9</v>
      </c>
      <c r="AJ7" s="199">
        <f t="shared" si="6"/>
        <v>0</v>
      </c>
      <c r="AK7" s="199">
        <f t="shared" si="6"/>
        <v>13</v>
      </c>
      <c r="AL7" s="199">
        <f t="shared" si="6"/>
        <v>0</v>
      </c>
      <c r="AM7" s="199">
        <f t="shared" si="6"/>
        <v>8</v>
      </c>
      <c r="AN7" s="199">
        <f t="shared" si="6"/>
        <v>0</v>
      </c>
      <c r="AO7" s="199">
        <f t="shared" si="6"/>
        <v>0</v>
      </c>
      <c r="AP7" s="199">
        <f t="shared" si="6"/>
        <v>0</v>
      </c>
      <c r="AQ7" s="199">
        <f t="shared" si="6"/>
        <v>9</v>
      </c>
      <c r="AR7" s="199">
        <f t="shared" si="6"/>
        <v>0</v>
      </c>
      <c r="AS7" s="199">
        <f t="shared" si="6"/>
        <v>0</v>
      </c>
      <c r="AT7" s="199">
        <f t="shared" si="6"/>
        <v>0</v>
      </c>
      <c r="AU7" s="199">
        <f t="shared" si="6"/>
        <v>17</v>
      </c>
      <c r="AV7" s="199">
        <f t="shared" si="6"/>
        <v>0</v>
      </c>
      <c r="AW7" s="199">
        <f t="shared" si="6"/>
        <v>0</v>
      </c>
      <c r="AX7" s="199">
        <f t="shared" si="6"/>
        <v>0</v>
      </c>
      <c r="AY7" s="199">
        <f t="shared" si="6"/>
        <v>7</v>
      </c>
      <c r="AZ7" s="199">
        <f t="shared" si="6"/>
        <v>0</v>
      </c>
      <c r="BA7" s="199">
        <f t="shared" si="6"/>
        <v>0</v>
      </c>
      <c r="BB7" s="199">
        <f t="shared" si="6"/>
        <v>0</v>
      </c>
      <c r="BC7" s="199">
        <f t="shared" si="6"/>
        <v>0</v>
      </c>
      <c r="BD7" s="199">
        <f t="shared" si="6"/>
        <v>0</v>
      </c>
      <c r="BE7" s="199">
        <f t="shared" si="6"/>
        <v>0</v>
      </c>
      <c r="BF7" s="199">
        <f t="shared" si="6"/>
        <v>0</v>
      </c>
      <c r="BG7" s="199">
        <f t="shared" si="6"/>
        <v>0</v>
      </c>
      <c r="BH7" s="199">
        <f t="shared" si="6"/>
        <v>0</v>
      </c>
      <c r="BI7" s="199">
        <f t="shared" si="6"/>
        <v>17</v>
      </c>
      <c r="BJ7" s="199">
        <f t="shared" si="6"/>
        <v>0</v>
      </c>
      <c r="BK7" s="199">
        <f t="shared" si="6"/>
        <v>0</v>
      </c>
      <c r="BL7" s="199">
        <f t="shared" si="6"/>
        <v>0</v>
      </c>
      <c r="BM7" s="158"/>
      <c r="BN7" s="159" t="str">
        <f>IFERROR(__xludf.DUMMYFUNCTION("""COMPUTED_VALUE"""),"Petr Wolf")</f>
        <v>Petr Wolf</v>
      </c>
      <c r="BO7" s="202"/>
      <c r="BP7" s="203"/>
      <c r="BQ7" s="204"/>
      <c r="BR7" s="205"/>
      <c r="BS7" s="204"/>
      <c r="BT7" s="205"/>
      <c r="BU7" s="202"/>
      <c r="BV7" s="203"/>
      <c r="BW7" s="202"/>
      <c r="BX7" s="203"/>
      <c r="BY7" s="204"/>
      <c r="BZ7" s="205"/>
      <c r="CA7" s="202"/>
      <c r="CB7" s="203"/>
      <c r="CC7" s="204"/>
      <c r="CD7" s="205"/>
      <c r="CE7" s="202"/>
      <c r="CF7" s="203"/>
      <c r="CG7" s="202"/>
      <c r="CH7" s="203"/>
      <c r="CI7" s="202"/>
      <c r="CJ7" s="203"/>
      <c r="CK7" s="202"/>
      <c r="CL7" s="203"/>
      <c r="CM7" s="202"/>
      <c r="CN7" s="203"/>
      <c r="CO7" s="202"/>
      <c r="CP7" s="203"/>
      <c r="CQ7" s="202"/>
      <c r="CR7" s="203"/>
      <c r="CS7" s="202"/>
      <c r="CT7" s="199"/>
      <c r="CU7" s="202"/>
      <c r="CV7" s="199"/>
      <c r="CW7" s="202"/>
      <c r="CX7" s="199"/>
      <c r="CY7" s="202"/>
      <c r="CZ7" s="199"/>
      <c r="DA7" s="202"/>
      <c r="DB7" s="199"/>
      <c r="DC7" s="202"/>
      <c r="DD7" s="199"/>
      <c r="DE7" s="202"/>
      <c r="DF7" s="199"/>
      <c r="DG7" s="202"/>
      <c r="DH7" s="199"/>
      <c r="DI7" s="204"/>
      <c r="DJ7" s="199"/>
      <c r="DK7" s="204"/>
      <c r="DL7" s="206"/>
      <c r="DM7" s="204"/>
      <c r="DN7" s="206"/>
      <c r="DO7" s="202"/>
      <c r="DP7" s="199"/>
      <c r="DQ7" s="204"/>
      <c r="DR7" s="199"/>
      <c r="DS7" s="204"/>
      <c r="DT7" s="199"/>
      <c r="DU7" s="202"/>
      <c r="DV7" s="199"/>
      <c r="DW7" s="204"/>
      <c r="DX7" s="199"/>
      <c r="DY7" s="158"/>
      <c r="DZ7" s="159" t="str">
        <f t="shared" si="3"/>
        <v>Petr Wolf</v>
      </c>
      <c r="EA7" s="202"/>
      <c r="EB7" s="203"/>
      <c r="EC7" s="204"/>
      <c r="ED7" s="205"/>
      <c r="EE7" s="204"/>
      <c r="EF7" s="205"/>
      <c r="EG7" s="202"/>
      <c r="EH7" s="203"/>
      <c r="EI7" s="202"/>
      <c r="EJ7" s="203"/>
      <c r="EK7" s="204"/>
      <c r="EL7" s="205"/>
      <c r="EM7" s="202"/>
      <c r="EN7" s="203"/>
      <c r="EO7" s="204"/>
      <c r="EP7" s="205"/>
      <c r="EQ7" s="202"/>
      <c r="ER7" s="203"/>
      <c r="ES7" s="202"/>
      <c r="ET7" s="203"/>
      <c r="EU7" s="202"/>
      <c r="EV7" s="203"/>
      <c r="EW7" s="202"/>
      <c r="EX7" s="203"/>
      <c r="EY7" s="202"/>
      <c r="EZ7" s="203"/>
      <c r="FA7" s="202"/>
      <c r="FB7" s="203"/>
      <c r="FC7" s="202"/>
      <c r="FD7" s="203"/>
      <c r="FE7" s="202"/>
      <c r="FF7" s="199"/>
      <c r="FG7" s="202"/>
      <c r="FH7" s="199"/>
      <c r="FI7" s="202"/>
      <c r="FJ7" s="199"/>
      <c r="FK7" s="202"/>
      <c r="FL7" s="199"/>
      <c r="FM7" s="202"/>
      <c r="FN7" s="199"/>
      <c r="FO7" s="202"/>
      <c r="FP7" s="199"/>
      <c r="FQ7" s="202"/>
      <c r="FR7" s="199"/>
      <c r="FS7" s="202"/>
      <c r="FT7" s="199"/>
      <c r="FU7" s="204"/>
      <c r="FV7" s="199"/>
      <c r="FW7" s="204"/>
      <c r="FX7" s="206"/>
      <c r="FY7" s="204"/>
      <c r="FZ7" s="206"/>
      <c r="GA7" s="202"/>
      <c r="GB7" s="199"/>
      <c r="GC7" s="204"/>
      <c r="GD7" s="199"/>
      <c r="GE7" s="204"/>
      <c r="GF7" s="199"/>
      <c r="GG7" s="202"/>
      <c r="GH7" s="199"/>
      <c r="GI7" s="204"/>
      <c r="GJ7" s="199"/>
      <c r="GK7" s="158"/>
      <c r="GL7" s="159" t="str">
        <f t="shared" si="4"/>
        <v>Petr Wolf</v>
      </c>
      <c r="GM7" s="202"/>
      <c r="GN7" s="203"/>
      <c r="GO7" s="204">
        <f>IFERROR(__xludf.DUMMYFUNCTION("""COMPUTED_VALUE"""),7.0)</f>
        <v>7</v>
      </c>
      <c r="GP7" s="205"/>
      <c r="GQ7" s="204">
        <f>IFERROR(__xludf.DUMMYFUNCTION("""COMPUTED_VALUE"""),17.0)</f>
        <v>17</v>
      </c>
      <c r="GR7" s="205"/>
      <c r="GS7" s="202"/>
      <c r="GT7" s="203"/>
      <c r="GU7" s="202">
        <f>IFERROR(__xludf.DUMMYFUNCTION("""COMPUTED_VALUE"""),15.0)</f>
        <v>15</v>
      </c>
      <c r="GV7" s="203"/>
      <c r="GW7" s="204"/>
      <c r="GX7" s="205"/>
      <c r="GY7" s="202">
        <f>IFERROR(__xludf.DUMMYFUNCTION("""COMPUTED_VALUE"""),15.0)</f>
        <v>15</v>
      </c>
      <c r="GZ7" s="203"/>
      <c r="HA7" s="204"/>
      <c r="HB7" s="205"/>
      <c r="HC7" s="202">
        <f>IFERROR(__xludf.DUMMYFUNCTION("""COMPUTED_VALUE"""),17.0)</f>
        <v>17</v>
      </c>
      <c r="HD7" s="203"/>
      <c r="HE7" s="202"/>
      <c r="HF7" s="203"/>
      <c r="HG7" s="202">
        <f>IFERROR(__xludf.DUMMYFUNCTION("""COMPUTED_VALUE"""),13.0)</f>
        <v>13</v>
      </c>
      <c r="HH7" s="203"/>
      <c r="HI7" s="202">
        <f>IFERROR(__xludf.DUMMYFUNCTION("""COMPUTED_VALUE"""),7.5)</f>
        <v>7.5</v>
      </c>
      <c r="HJ7" s="203"/>
      <c r="HK7" s="202">
        <f>IFERROR(__xludf.DUMMYFUNCTION("""COMPUTED_VALUE"""),15.0)</f>
        <v>15</v>
      </c>
      <c r="HL7" s="203"/>
      <c r="HM7" s="202"/>
      <c r="HN7" s="203"/>
      <c r="HO7" s="202"/>
      <c r="HP7" s="203"/>
      <c r="HQ7" s="202"/>
      <c r="HR7" s="199"/>
      <c r="HS7" s="202">
        <f>IFERROR(__xludf.DUMMYFUNCTION("""COMPUTED_VALUE"""),9.0)</f>
        <v>9</v>
      </c>
      <c r="HT7" s="199"/>
      <c r="HU7" s="202">
        <f>IFERROR(__xludf.DUMMYFUNCTION("""COMPUTED_VALUE"""),13.0)</f>
        <v>13</v>
      </c>
      <c r="HV7" s="199"/>
      <c r="HW7" s="202">
        <f>IFERROR(__xludf.DUMMYFUNCTION("""COMPUTED_VALUE"""),8.0)</f>
        <v>8</v>
      </c>
      <c r="HX7" s="199"/>
      <c r="HY7" s="202"/>
      <c r="HZ7" s="199"/>
      <c r="IA7" s="202">
        <f>IFERROR(__xludf.DUMMYFUNCTION("""COMPUTED_VALUE"""),9.0)</f>
        <v>9</v>
      </c>
      <c r="IB7" s="199"/>
      <c r="IC7" s="202"/>
      <c r="ID7" s="199"/>
      <c r="IE7" s="202">
        <f>IFERROR(__xludf.DUMMYFUNCTION("""COMPUTED_VALUE"""),17.0)</f>
        <v>17</v>
      </c>
      <c r="IF7" s="199"/>
      <c r="IG7" s="204"/>
      <c r="IH7" s="199"/>
      <c r="II7" s="204">
        <f>IFERROR(__xludf.DUMMYFUNCTION("""COMPUTED_VALUE"""),7.0)</f>
        <v>7</v>
      </c>
      <c r="IJ7" s="206"/>
      <c r="IK7" s="204"/>
      <c r="IL7" s="206"/>
      <c r="IM7" s="202"/>
      <c r="IN7" s="199"/>
      <c r="IO7" s="204"/>
      <c r="IP7" s="199"/>
      <c r="IQ7" s="204"/>
      <c r="IR7" s="199"/>
      <c r="IS7" s="202">
        <f>IFERROR(__xludf.DUMMYFUNCTION("""COMPUTED_VALUE"""),17.0)</f>
        <v>17</v>
      </c>
      <c r="IT7" s="199"/>
      <c r="IU7" s="204"/>
      <c r="IV7" s="199"/>
    </row>
    <row r="8">
      <c r="A8" s="208">
        <f>IFERROR(__xludf.DUMMYFUNCTION("""COMPUTED_VALUE"""),150.0)</f>
        <v>150</v>
      </c>
      <c r="B8" s="231" t="str">
        <f t="shared" si="1"/>
        <v>David Kropáč</v>
      </c>
      <c r="C8" s="199">
        <f t="shared" ref="C8:BL8" si="7">BO8+EA8+GM8</f>
        <v>0</v>
      </c>
      <c r="D8" s="199">
        <f t="shared" si="7"/>
        <v>0</v>
      </c>
      <c r="E8" s="199">
        <f t="shared" si="7"/>
        <v>0</v>
      </c>
      <c r="F8" s="199">
        <f t="shared" si="7"/>
        <v>0</v>
      </c>
      <c r="G8" s="199">
        <f t="shared" si="7"/>
        <v>18</v>
      </c>
      <c r="H8" s="199">
        <f t="shared" si="7"/>
        <v>0</v>
      </c>
      <c r="I8" s="199">
        <f t="shared" si="7"/>
        <v>14</v>
      </c>
      <c r="J8" s="199">
        <f t="shared" si="7"/>
        <v>0</v>
      </c>
      <c r="K8" s="199">
        <f t="shared" si="7"/>
        <v>8</v>
      </c>
      <c r="L8" s="199">
        <f t="shared" si="7"/>
        <v>0</v>
      </c>
      <c r="M8" s="199">
        <f t="shared" si="7"/>
        <v>4.5</v>
      </c>
      <c r="N8" s="199">
        <f t="shared" si="7"/>
        <v>0</v>
      </c>
      <c r="O8" s="199">
        <f t="shared" si="7"/>
        <v>8</v>
      </c>
      <c r="P8" s="199">
        <f t="shared" si="7"/>
        <v>0</v>
      </c>
      <c r="Q8" s="199">
        <f t="shared" si="7"/>
        <v>0</v>
      </c>
      <c r="R8" s="199">
        <f t="shared" si="7"/>
        <v>0</v>
      </c>
      <c r="S8" s="199">
        <f t="shared" si="7"/>
        <v>5</v>
      </c>
      <c r="T8" s="199">
        <f t="shared" si="7"/>
        <v>0</v>
      </c>
      <c r="U8" s="199">
        <f t="shared" si="7"/>
        <v>10</v>
      </c>
      <c r="V8" s="199">
        <f t="shared" si="7"/>
        <v>0</v>
      </c>
      <c r="W8" s="199">
        <f t="shared" si="7"/>
        <v>0</v>
      </c>
      <c r="X8" s="199">
        <f t="shared" si="7"/>
        <v>0</v>
      </c>
      <c r="Y8" s="199">
        <f t="shared" si="7"/>
        <v>10</v>
      </c>
      <c r="Z8" s="199">
        <f t="shared" si="7"/>
        <v>0</v>
      </c>
      <c r="AA8" s="199">
        <f t="shared" si="7"/>
        <v>6</v>
      </c>
      <c r="AB8" s="199">
        <f t="shared" si="7"/>
        <v>0</v>
      </c>
      <c r="AC8" s="199">
        <f t="shared" si="7"/>
        <v>10</v>
      </c>
      <c r="AD8" s="199">
        <f t="shared" si="7"/>
        <v>0</v>
      </c>
      <c r="AE8" s="199">
        <f t="shared" si="7"/>
        <v>0</v>
      </c>
      <c r="AF8" s="199">
        <f t="shared" si="7"/>
        <v>0</v>
      </c>
      <c r="AG8" s="199">
        <f t="shared" si="7"/>
        <v>12</v>
      </c>
      <c r="AH8" s="199">
        <f t="shared" si="7"/>
        <v>0</v>
      </c>
      <c r="AI8" s="199">
        <f t="shared" si="7"/>
        <v>10</v>
      </c>
      <c r="AJ8" s="199">
        <f t="shared" si="7"/>
        <v>0</v>
      </c>
      <c r="AK8" s="199">
        <f t="shared" si="7"/>
        <v>5.5</v>
      </c>
      <c r="AL8" s="199">
        <f t="shared" si="7"/>
        <v>0</v>
      </c>
      <c r="AM8" s="199">
        <f t="shared" si="7"/>
        <v>11</v>
      </c>
      <c r="AN8" s="199">
        <f t="shared" si="7"/>
        <v>0</v>
      </c>
      <c r="AO8" s="199">
        <f t="shared" si="7"/>
        <v>3</v>
      </c>
      <c r="AP8" s="199">
        <f t="shared" si="7"/>
        <v>0</v>
      </c>
      <c r="AQ8" s="199">
        <f t="shared" si="7"/>
        <v>0</v>
      </c>
      <c r="AR8" s="199">
        <f t="shared" si="7"/>
        <v>0</v>
      </c>
      <c r="AS8" s="199">
        <f t="shared" si="7"/>
        <v>0</v>
      </c>
      <c r="AT8" s="199">
        <f t="shared" si="7"/>
        <v>0</v>
      </c>
      <c r="AU8" s="199">
        <f t="shared" si="7"/>
        <v>10</v>
      </c>
      <c r="AV8" s="199">
        <f t="shared" si="7"/>
        <v>0</v>
      </c>
      <c r="AW8" s="199">
        <f t="shared" si="7"/>
        <v>6</v>
      </c>
      <c r="AX8" s="199">
        <f t="shared" si="7"/>
        <v>0</v>
      </c>
      <c r="AY8" s="199">
        <f t="shared" si="7"/>
        <v>6</v>
      </c>
      <c r="AZ8" s="199">
        <f t="shared" si="7"/>
        <v>0</v>
      </c>
      <c r="BA8" s="199">
        <f t="shared" si="7"/>
        <v>8</v>
      </c>
      <c r="BB8" s="199">
        <f t="shared" si="7"/>
        <v>0</v>
      </c>
      <c r="BC8" s="199">
        <f t="shared" si="7"/>
        <v>8</v>
      </c>
      <c r="BD8" s="199">
        <f t="shared" si="7"/>
        <v>0</v>
      </c>
      <c r="BE8" s="199">
        <f t="shared" si="7"/>
        <v>4.5</v>
      </c>
      <c r="BF8" s="199">
        <f t="shared" si="7"/>
        <v>0</v>
      </c>
      <c r="BG8" s="199">
        <f t="shared" si="7"/>
        <v>8</v>
      </c>
      <c r="BH8" s="199">
        <f t="shared" si="7"/>
        <v>0</v>
      </c>
      <c r="BI8" s="199">
        <f t="shared" si="7"/>
        <v>0</v>
      </c>
      <c r="BJ8" s="199">
        <f t="shared" si="7"/>
        <v>0</v>
      </c>
      <c r="BK8" s="199">
        <f t="shared" si="7"/>
        <v>0</v>
      </c>
      <c r="BL8" s="199">
        <f t="shared" si="7"/>
        <v>0</v>
      </c>
      <c r="BM8" s="158"/>
      <c r="BN8" s="159" t="str">
        <f>IFERROR(__xludf.DUMMYFUNCTION("""COMPUTED_VALUE"""),"David Kropáč")</f>
        <v>David Kropáč</v>
      </c>
      <c r="BO8" s="202"/>
      <c r="BP8" s="203"/>
      <c r="BQ8" s="202"/>
      <c r="BR8" s="203"/>
      <c r="BS8" s="202"/>
      <c r="BT8" s="203"/>
      <c r="BU8" s="202"/>
      <c r="BV8" s="203"/>
      <c r="BW8" s="202"/>
      <c r="BX8" s="203"/>
      <c r="BY8" s="202">
        <f>IFERROR(__xludf.DUMMYFUNCTION("""COMPUTED_VALUE"""),1.5)</f>
        <v>1.5</v>
      </c>
      <c r="BZ8" s="203"/>
      <c r="CA8" s="204"/>
      <c r="CB8" s="205"/>
      <c r="CC8" s="202"/>
      <c r="CD8" s="203"/>
      <c r="CE8" s="202"/>
      <c r="CF8" s="203"/>
      <c r="CG8" s="204"/>
      <c r="CH8" s="205"/>
      <c r="CI8" s="202"/>
      <c r="CJ8" s="203"/>
      <c r="CK8" s="204"/>
      <c r="CL8" s="205"/>
      <c r="CM8" s="202"/>
      <c r="CN8" s="203"/>
      <c r="CO8" s="202"/>
      <c r="CP8" s="203"/>
      <c r="CQ8" s="202"/>
      <c r="CR8" s="203"/>
      <c r="CS8" s="202"/>
      <c r="CT8" s="199"/>
      <c r="CU8" s="202"/>
      <c r="CV8" s="199"/>
      <c r="CW8" s="202">
        <f>IFERROR(__xludf.DUMMYFUNCTION("""COMPUTED_VALUE"""),5.5)</f>
        <v>5.5</v>
      </c>
      <c r="CX8" s="199"/>
      <c r="CY8" s="202"/>
      <c r="CZ8" s="199"/>
      <c r="DA8" s="202">
        <f>IFERROR(__xludf.DUMMYFUNCTION("""COMPUTED_VALUE"""),3.0)</f>
        <v>3</v>
      </c>
      <c r="DB8" s="199"/>
      <c r="DC8" s="202"/>
      <c r="DD8" s="199"/>
      <c r="DE8" s="202"/>
      <c r="DF8" s="199"/>
      <c r="DG8" s="202"/>
      <c r="DH8" s="199"/>
      <c r="DI8" s="202"/>
      <c r="DJ8" s="199"/>
      <c r="DK8" s="202"/>
      <c r="DL8" s="199"/>
      <c r="DM8" s="202"/>
      <c r="DN8" s="199"/>
      <c r="DO8" s="202"/>
      <c r="DP8" s="199"/>
      <c r="DQ8" s="202"/>
      <c r="DR8" s="199"/>
      <c r="DS8" s="202"/>
      <c r="DT8" s="199"/>
      <c r="DU8" s="202"/>
      <c r="DV8" s="199"/>
      <c r="DW8" s="202"/>
      <c r="DX8" s="199"/>
      <c r="DY8" s="158"/>
      <c r="DZ8" s="159" t="str">
        <f t="shared" si="3"/>
        <v>David Kropáč</v>
      </c>
      <c r="EA8" s="202"/>
      <c r="EB8" s="203"/>
      <c r="EC8" s="202"/>
      <c r="ED8" s="203"/>
      <c r="EE8" s="202">
        <f>IFERROR(__xludf.DUMMYFUNCTION("""COMPUTED_VALUE"""),18.0)</f>
        <v>18</v>
      </c>
      <c r="EF8" s="203"/>
      <c r="EG8" s="202">
        <f>IFERROR(__xludf.DUMMYFUNCTION("""COMPUTED_VALUE"""),14.0)</f>
        <v>14</v>
      </c>
      <c r="EH8" s="203"/>
      <c r="EI8" s="202">
        <f>IFERROR(__xludf.DUMMYFUNCTION("""COMPUTED_VALUE"""),8.0)</f>
        <v>8</v>
      </c>
      <c r="EJ8" s="203"/>
      <c r="EK8" s="202">
        <f>IFERROR(__xludf.DUMMYFUNCTION("""COMPUTED_VALUE"""),3.0)</f>
        <v>3</v>
      </c>
      <c r="EL8" s="203"/>
      <c r="EM8" s="204">
        <f>IFERROR(__xludf.DUMMYFUNCTION("""COMPUTED_VALUE"""),8.0)</f>
        <v>8</v>
      </c>
      <c r="EN8" s="205"/>
      <c r="EO8" s="202"/>
      <c r="EP8" s="203"/>
      <c r="EQ8" s="202">
        <f>IFERROR(__xludf.DUMMYFUNCTION("""COMPUTED_VALUE"""),5.0)</f>
        <v>5</v>
      </c>
      <c r="ER8" s="203"/>
      <c r="ES8" s="204">
        <f>IFERROR(__xludf.DUMMYFUNCTION("""COMPUTED_VALUE"""),10.0)</f>
        <v>10</v>
      </c>
      <c r="ET8" s="205"/>
      <c r="EU8" s="202"/>
      <c r="EV8" s="203"/>
      <c r="EW8" s="204">
        <f>IFERROR(__xludf.DUMMYFUNCTION("""COMPUTED_VALUE"""),10.0)</f>
        <v>10</v>
      </c>
      <c r="EX8" s="205"/>
      <c r="EY8" s="202">
        <f>IFERROR(__xludf.DUMMYFUNCTION("""COMPUTED_VALUE"""),6.0)</f>
        <v>6</v>
      </c>
      <c r="EZ8" s="203"/>
      <c r="FA8" s="202">
        <f>IFERROR(__xludf.DUMMYFUNCTION("""COMPUTED_VALUE"""),10.0)</f>
        <v>10</v>
      </c>
      <c r="FB8" s="203"/>
      <c r="FC8" s="202"/>
      <c r="FD8" s="203"/>
      <c r="FE8" s="202">
        <f>IFERROR(__xludf.DUMMYFUNCTION("""COMPUTED_VALUE"""),12.0)</f>
        <v>12</v>
      </c>
      <c r="FF8" s="199"/>
      <c r="FG8" s="202">
        <f>IFERROR(__xludf.DUMMYFUNCTION("""COMPUTED_VALUE"""),10.0)</f>
        <v>10</v>
      </c>
      <c r="FH8" s="199"/>
      <c r="FI8" s="202"/>
      <c r="FJ8" s="199"/>
      <c r="FK8" s="202">
        <f>IFERROR(__xludf.DUMMYFUNCTION("""COMPUTED_VALUE"""),11.0)</f>
        <v>11</v>
      </c>
      <c r="FL8" s="199"/>
      <c r="FM8" s="202"/>
      <c r="FN8" s="199"/>
      <c r="FO8" s="202"/>
      <c r="FP8" s="199"/>
      <c r="FQ8" s="202"/>
      <c r="FR8" s="199"/>
      <c r="FS8" s="202">
        <f>IFERROR(__xludf.DUMMYFUNCTION("""COMPUTED_VALUE"""),10.0)</f>
        <v>10</v>
      </c>
      <c r="FT8" s="199"/>
      <c r="FU8" s="202">
        <f>IFERROR(__xludf.DUMMYFUNCTION("""COMPUTED_VALUE"""),6.0)</f>
        <v>6</v>
      </c>
      <c r="FV8" s="199"/>
      <c r="FW8" s="202">
        <f>IFERROR(__xludf.DUMMYFUNCTION("""COMPUTED_VALUE"""),6.0)</f>
        <v>6</v>
      </c>
      <c r="FX8" s="199"/>
      <c r="FY8" s="202">
        <f>IFERROR(__xludf.DUMMYFUNCTION("""COMPUTED_VALUE"""),8.0)</f>
        <v>8</v>
      </c>
      <c r="FZ8" s="199"/>
      <c r="GA8" s="202">
        <f>IFERROR(__xludf.DUMMYFUNCTION("""COMPUTED_VALUE"""),8.0)</f>
        <v>8</v>
      </c>
      <c r="GB8" s="199"/>
      <c r="GC8" s="202">
        <f>IFERROR(__xludf.DUMMYFUNCTION("""COMPUTED_VALUE"""),4.5)</f>
        <v>4.5</v>
      </c>
      <c r="GD8" s="199"/>
      <c r="GE8" s="202">
        <f>IFERROR(__xludf.DUMMYFUNCTION("""COMPUTED_VALUE"""),8.0)</f>
        <v>8</v>
      </c>
      <c r="GF8" s="199"/>
      <c r="GG8" s="202"/>
      <c r="GH8" s="199"/>
      <c r="GI8" s="202"/>
      <c r="GJ8" s="199"/>
      <c r="GK8" s="158"/>
      <c r="GL8" s="159" t="str">
        <f t="shared" si="4"/>
        <v>David Kropáč</v>
      </c>
      <c r="GM8" s="202"/>
      <c r="GN8" s="203"/>
      <c r="GO8" s="202"/>
      <c r="GP8" s="203"/>
      <c r="GQ8" s="202"/>
      <c r="GR8" s="203"/>
      <c r="GS8" s="202"/>
      <c r="GT8" s="203"/>
      <c r="GU8" s="202"/>
      <c r="GV8" s="203"/>
      <c r="GW8" s="202"/>
      <c r="GX8" s="203"/>
      <c r="GY8" s="204"/>
      <c r="GZ8" s="205"/>
      <c r="HA8" s="202"/>
      <c r="HB8" s="203"/>
      <c r="HC8" s="202"/>
      <c r="HD8" s="203"/>
      <c r="HE8" s="204"/>
      <c r="HF8" s="205"/>
      <c r="HG8" s="202"/>
      <c r="HH8" s="203"/>
      <c r="HI8" s="204"/>
      <c r="HJ8" s="205"/>
      <c r="HK8" s="202"/>
      <c r="HL8" s="203"/>
      <c r="HM8" s="202"/>
      <c r="HN8" s="203"/>
      <c r="HO8" s="202"/>
      <c r="HP8" s="203"/>
      <c r="HQ8" s="202"/>
      <c r="HR8" s="199"/>
      <c r="HS8" s="202"/>
      <c r="HT8" s="199"/>
      <c r="HU8" s="202"/>
      <c r="HV8" s="199"/>
      <c r="HW8" s="202"/>
      <c r="HX8" s="199"/>
      <c r="HY8" s="202"/>
      <c r="HZ8" s="199"/>
      <c r="IA8" s="202"/>
      <c r="IB8" s="199"/>
      <c r="IC8" s="202"/>
      <c r="ID8" s="199"/>
      <c r="IE8" s="202"/>
      <c r="IF8" s="199"/>
      <c r="IG8" s="202"/>
      <c r="IH8" s="199"/>
      <c r="II8" s="202"/>
      <c r="IJ8" s="199"/>
      <c r="IK8" s="202"/>
      <c r="IL8" s="199"/>
      <c r="IM8" s="202"/>
      <c r="IN8" s="199"/>
      <c r="IO8" s="202"/>
      <c r="IP8" s="199"/>
      <c r="IQ8" s="202"/>
      <c r="IR8" s="199"/>
      <c r="IS8" s="202"/>
      <c r="IT8" s="199"/>
      <c r="IU8" s="202"/>
      <c r="IV8" s="199"/>
    </row>
    <row r="9">
      <c r="A9" s="208">
        <f>IFERROR(__xludf.DUMMYFUNCTION("""COMPUTED_VALUE"""),150.0)</f>
        <v>150</v>
      </c>
      <c r="B9" s="231" t="str">
        <f t="shared" si="1"/>
        <v>Oksana Dynysenko</v>
      </c>
      <c r="C9" s="199">
        <f t="shared" ref="C9:BL9" si="8">BO9+EA9+GM9</f>
        <v>9</v>
      </c>
      <c r="D9" s="199">
        <f t="shared" si="8"/>
        <v>0</v>
      </c>
      <c r="E9" s="199">
        <f t="shared" si="8"/>
        <v>0</v>
      </c>
      <c r="F9" s="199">
        <f t="shared" si="8"/>
        <v>0</v>
      </c>
      <c r="G9" s="199">
        <f t="shared" si="8"/>
        <v>0</v>
      </c>
      <c r="H9" s="199">
        <f t="shared" si="8"/>
        <v>0</v>
      </c>
      <c r="I9" s="199">
        <f t="shared" si="8"/>
        <v>14</v>
      </c>
      <c r="J9" s="199">
        <f t="shared" si="8"/>
        <v>0</v>
      </c>
      <c r="K9" s="199">
        <f t="shared" si="8"/>
        <v>8</v>
      </c>
      <c r="L9" s="199">
        <f t="shared" si="8"/>
        <v>0</v>
      </c>
      <c r="M9" s="199">
        <f t="shared" si="8"/>
        <v>8</v>
      </c>
      <c r="N9" s="199">
        <f t="shared" si="8"/>
        <v>0</v>
      </c>
      <c r="O9" s="199">
        <f t="shared" si="8"/>
        <v>0</v>
      </c>
      <c r="P9" s="199">
        <f t="shared" si="8"/>
        <v>0</v>
      </c>
      <c r="Q9" s="199">
        <f t="shared" si="8"/>
        <v>0</v>
      </c>
      <c r="R9" s="199">
        <f t="shared" si="8"/>
        <v>0</v>
      </c>
      <c r="S9" s="199">
        <f t="shared" si="8"/>
        <v>8</v>
      </c>
      <c r="T9" s="199">
        <f t="shared" si="8"/>
        <v>0</v>
      </c>
      <c r="U9" s="199">
        <f t="shared" si="8"/>
        <v>16</v>
      </c>
      <c r="V9" s="199">
        <f t="shared" si="8"/>
        <v>0</v>
      </c>
      <c r="W9" s="199">
        <f t="shared" si="8"/>
        <v>0</v>
      </c>
      <c r="X9" s="199">
        <f t="shared" si="8"/>
        <v>0</v>
      </c>
      <c r="Y9" s="199">
        <f t="shared" si="8"/>
        <v>7</v>
      </c>
      <c r="Z9" s="199">
        <f t="shared" si="8"/>
        <v>0</v>
      </c>
      <c r="AA9" s="199">
        <f t="shared" si="8"/>
        <v>13</v>
      </c>
      <c r="AB9" s="199">
        <f t="shared" si="8"/>
        <v>0</v>
      </c>
      <c r="AC9" s="199">
        <f t="shared" si="8"/>
        <v>11</v>
      </c>
      <c r="AD9" s="199">
        <f t="shared" si="8"/>
        <v>0</v>
      </c>
      <c r="AE9" s="199">
        <f t="shared" si="8"/>
        <v>14</v>
      </c>
      <c r="AF9" s="199">
        <f t="shared" si="8"/>
        <v>0</v>
      </c>
      <c r="AG9" s="199">
        <f t="shared" si="8"/>
        <v>0</v>
      </c>
      <c r="AH9" s="199">
        <f t="shared" si="8"/>
        <v>0</v>
      </c>
      <c r="AI9" s="199">
        <f t="shared" si="8"/>
        <v>17</v>
      </c>
      <c r="AJ9" s="199">
        <f t="shared" si="8"/>
        <v>0</v>
      </c>
      <c r="AK9" s="199">
        <f t="shared" si="8"/>
        <v>0</v>
      </c>
      <c r="AL9" s="199">
        <f t="shared" si="8"/>
        <v>0</v>
      </c>
      <c r="AM9" s="199">
        <f t="shared" si="8"/>
        <v>8</v>
      </c>
      <c r="AN9" s="199">
        <f t="shared" si="8"/>
        <v>0</v>
      </c>
      <c r="AO9" s="199">
        <f t="shared" si="8"/>
        <v>3</v>
      </c>
      <c r="AP9" s="199">
        <f t="shared" si="8"/>
        <v>0</v>
      </c>
      <c r="AQ9" s="199">
        <f t="shared" si="8"/>
        <v>15</v>
      </c>
      <c r="AR9" s="199">
        <f t="shared" si="8"/>
        <v>0</v>
      </c>
      <c r="AS9" s="199">
        <f t="shared" si="8"/>
        <v>5.5</v>
      </c>
      <c r="AT9" s="199">
        <f t="shared" si="8"/>
        <v>0</v>
      </c>
      <c r="AU9" s="199">
        <f t="shared" si="8"/>
        <v>18</v>
      </c>
      <c r="AV9" s="199">
        <f t="shared" si="8"/>
        <v>0</v>
      </c>
      <c r="AW9" s="199">
        <f t="shared" si="8"/>
        <v>11</v>
      </c>
      <c r="AX9" s="199">
        <f t="shared" si="8"/>
        <v>0</v>
      </c>
      <c r="AY9" s="199">
        <f t="shared" si="8"/>
        <v>0</v>
      </c>
      <c r="AZ9" s="199">
        <f t="shared" si="8"/>
        <v>0</v>
      </c>
      <c r="BA9" s="199">
        <f t="shared" si="8"/>
        <v>8</v>
      </c>
      <c r="BB9" s="199">
        <f t="shared" si="8"/>
        <v>0</v>
      </c>
      <c r="BC9" s="199">
        <f t="shared" si="8"/>
        <v>11</v>
      </c>
      <c r="BD9" s="199">
        <f t="shared" si="8"/>
        <v>0</v>
      </c>
      <c r="BE9" s="199">
        <f t="shared" si="8"/>
        <v>0</v>
      </c>
      <c r="BF9" s="199">
        <f t="shared" si="8"/>
        <v>0</v>
      </c>
      <c r="BG9" s="199">
        <f t="shared" si="8"/>
        <v>10</v>
      </c>
      <c r="BH9" s="199">
        <f t="shared" si="8"/>
        <v>0</v>
      </c>
      <c r="BI9" s="199">
        <f t="shared" si="8"/>
        <v>0</v>
      </c>
      <c r="BJ9" s="199">
        <f t="shared" si="8"/>
        <v>0</v>
      </c>
      <c r="BK9" s="199">
        <f t="shared" si="8"/>
        <v>18</v>
      </c>
      <c r="BL9" s="199">
        <f t="shared" si="8"/>
        <v>0</v>
      </c>
      <c r="BM9" s="158"/>
      <c r="BN9" s="159" t="str">
        <f>IFERROR(__xludf.DUMMYFUNCTION("""COMPUTED_VALUE"""),"Oksana Dynysenko")</f>
        <v>Oksana Dynysenko</v>
      </c>
      <c r="BO9" s="202"/>
      <c r="BP9" s="203"/>
      <c r="BQ9" s="204"/>
      <c r="BR9" s="203"/>
      <c r="BS9" s="204"/>
      <c r="BT9" s="203"/>
      <c r="BU9" s="204"/>
      <c r="BV9" s="203"/>
      <c r="BW9" s="204"/>
      <c r="BX9" s="203"/>
      <c r="BY9" s="204"/>
      <c r="BZ9" s="203"/>
      <c r="CA9" s="204"/>
      <c r="CB9" s="203"/>
      <c r="CC9" s="204"/>
      <c r="CD9" s="203"/>
      <c r="CE9" s="204"/>
      <c r="CF9" s="203"/>
      <c r="CG9" s="202"/>
      <c r="CH9" s="203"/>
      <c r="CI9" s="204"/>
      <c r="CJ9" s="203"/>
      <c r="CK9" s="204"/>
      <c r="CL9" s="203"/>
      <c r="CM9" s="204"/>
      <c r="CN9" s="203"/>
      <c r="CO9" s="204"/>
      <c r="CP9" s="203"/>
      <c r="CQ9" s="202"/>
      <c r="CR9" s="203"/>
      <c r="CS9" s="202"/>
      <c r="CT9" s="199"/>
      <c r="CU9" s="204"/>
      <c r="CV9" s="199"/>
      <c r="CW9" s="204"/>
      <c r="CX9" s="199"/>
      <c r="CY9" s="204"/>
      <c r="CZ9" s="199"/>
      <c r="DA9" s="204">
        <f>IFERROR(__xludf.DUMMYFUNCTION("""COMPUTED_VALUE"""),3.0)</f>
        <v>3</v>
      </c>
      <c r="DB9" s="199"/>
      <c r="DC9" s="204"/>
      <c r="DD9" s="199"/>
      <c r="DE9" s="204">
        <f>IFERROR(__xludf.DUMMYFUNCTION("""COMPUTED_VALUE"""),5.5)</f>
        <v>5.5</v>
      </c>
      <c r="DF9" s="199"/>
      <c r="DG9" s="204"/>
      <c r="DH9" s="199"/>
      <c r="DI9" s="202"/>
      <c r="DJ9" s="199"/>
      <c r="DK9" s="204"/>
      <c r="DL9" s="206"/>
      <c r="DM9" s="204"/>
      <c r="DN9" s="206"/>
      <c r="DO9" s="204">
        <f>IFERROR(__xludf.DUMMYFUNCTION("""COMPUTED_VALUE"""),3.0)</f>
        <v>3</v>
      </c>
      <c r="DP9" s="199"/>
      <c r="DQ9" s="204"/>
      <c r="DR9" s="199"/>
      <c r="DS9" s="204"/>
      <c r="DT9" s="199"/>
      <c r="DU9" s="204"/>
      <c r="DV9" s="199"/>
      <c r="DW9" s="202"/>
      <c r="DX9" s="199"/>
      <c r="DY9" s="158"/>
      <c r="DZ9" s="159" t="str">
        <f t="shared" si="3"/>
        <v>Oksana Dynysenko</v>
      </c>
      <c r="EA9" s="202">
        <f>IFERROR(__xludf.DUMMYFUNCTION("""COMPUTED_VALUE"""),9.0)</f>
        <v>9</v>
      </c>
      <c r="EB9" s="203"/>
      <c r="EC9" s="204"/>
      <c r="ED9" s="203"/>
      <c r="EE9" s="204"/>
      <c r="EF9" s="203"/>
      <c r="EG9" s="204">
        <f>IFERROR(__xludf.DUMMYFUNCTION("""COMPUTED_VALUE"""),14.0)</f>
        <v>14</v>
      </c>
      <c r="EH9" s="203"/>
      <c r="EI9" s="204">
        <f>IFERROR(__xludf.DUMMYFUNCTION("""COMPUTED_VALUE"""),8.0)</f>
        <v>8</v>
      </c>
      <c r="EJ9" s="203"/>
      <c r="EK9" s="204">
        <f>IFERROR(__xludf.DUMMYFUNCTION("""COMPUTED_VALUE"""),8.0)</f>
        <v>8</v>
      </c>
      <c r="EL9" s="203"/>
      <c r="EM9" s="204"/>
      <c r="EN9" s="203"/>
      <c r="EO9" s="204"/>
      <c r="EP9" s="203"/>
      <c r="EQ9" s="204">
        <f>IFERROR(__xludf.DUMMYFUNCTION("""COMPUTED_VALUE"""),8.0)</f>
        <v>8</v>
      </c>
      <c r="ER9" s="203"/>
      <c r="ES9" s="202">
        <f>IFERROR(__xludf.DUMMYFUNCTION("""COMPUTED_VALUE"""),16.0)</f>
        <v>16</v>
      </c>
      <c r="ET9" s="203"/>
      <c r="EU9" s="204"/>
      <c r="EV9" s="203"/>
      <c r="EW9" s="204">
        <f>IFERROR(__xludf.DUMMYFUNCTION("""COMPUTED_VALUE"""),7.0)</f>
        <v>7</v>
      </c>
      <c r="EX9" s="203"/>
      <c r="EY9" s="204">
        <f>IFERROR(__xludf.DUMMYFUNCTION("""COMPUTED_VALUE"""),13.0)</f>
        <v>13</v>
      </c>
      <c r="EZ9" s="203"/>
      <c r="FA9" s="204">
        <f>IFERROR(__xludf.DUMMYFUNCTION("""COMPUTED_VALUE"""),11.0)</f>
        <v>11</v>
      </c>
      <c r="FB9" s="203"/>
      <c r="FC9" s="202">
        <f>IFERROR(__xludf.DUMMYFUNCTION("""COMPUTED_VALUE"""),14.0)</f>
        <v>14</v>
      </c>
      <c r="FD9" s="203"/>
      <c r="FE9" s="202"/>
      <c r="FF9" s="199"/>
      <c r="FG9" s="204">
        <f>IFERROR(__xludf.DUMMYFUNCTION("""COMPUTED_VALUE"""),17.0)</f>
        <v>17</v>
      </c>
      <c r="FH9" s="199"/>
      <c r="FI9" s="204"/>
      <c r="FJ9" s="199"/>
      <c r="FK9" s="204">
        <f>IFERROR(__xludf.DUMMYFUNCTION("""COMPUTED_VALUE"""),8.0)</f>
        <v>8</v>
      </c>
      <c r="FL9" s="199"/>
      <c r="FM9" s="204"/>
      <c r="FN9" s="199"/>
      <c r="FO9" s="204">
        <f>IFERROR(__xludf.DUMMYFUNCTION("""COMPUTED_VALUE"""),15.0)</f>
        <v>15</v>
      </c>
      <c r="FP9" s="199"/>
      <c r="FQ9" s="204"/>
      <c r="FR9" s="199"/>
      <c r="FS9" s="204">
        <f>IFERROR(__xludf.DUMMYFUNCTION("""COMPUTED_VALUE"""),18.0)</f>
        <v>18</v>
      </c>
      <c r="FT9" s="199"/>
      <c r="FU9" s="202">
        <f>IFERROR(__xludf.DUMMYFUNCTION("""COMPUTED_VALUE"""),11.0)</f>
        <v>11</v>
      </c>
      <c r="FV9" s="199"/>
      <c r="FW9" s="204"/>
      <c r="FX9" s="206"/>
      <c r="FY9" s="204">
        <f>IFERROR(__xludf.DUMMYFUNCTION("""COMPUTED_VALUE"""),8.0)</f>
        <v>8</v>
      </c>
      <c r="FZ9" s="206"/>
      <c r="GA9" s="204">
        <f>IFERROR(__xludf.DUMMYFUNCTION("""COMPUTED_VALUE"""),8.0)</f>
        <v>8</v>
      </c>
      <c r="GB9" s="199"/>
      <c r="GC9" s="204"/>
      <c r="GD9" s="199"/>
      <c r="GE9" s="204">
        <f>IFERROR(__xludf.DUMMYFUNCTION("""COMPUTED_VALUE"""),10.0)</f>
        <v>10</v>
      </c>
      <c r="GF9" s="199"/>
      <c r="GG9" s="204"/>
      <c r="GH9" s="199"/>
      <c r="GI9" s="202">
        <f>IFERROR(__xludf.DUMMYFUNCTION("""COMPUTED_VALUE"""),18.0)</f>
        <v>18</v>
      </c>
      <c r="GJ9" s="199"/>
      <c r="GK9" s="158"/>
      <c r="GL9" s="159" t="str">
        <f t="shared" si="4"/>
        <v>Oksana Dynysenko</v>
      </c>
      <c r="GM9" s="202"/>
      <c r="GN9" s="203"/>
      <c r="GO9" s="204"/>
      <c r="GP9" s="203"/>
      <c r="GQ9" s="204"/>
      <c r="GR9" s="203"/>
      <c r="GS9" s="204"/>
      <c r="GT9" s="203"/>
      <c r="GU9" s="204"/>
      <c r="GV9" s="203"/>
      <c r="GW9" s="204"/>
      <c r="GX9" s="203"/>
      <c r="GY9" s="204"/>
      <c r="GZ9" s="203"/>
      <c r="HA9" s="204"/>
      <c r="HB9" s="203"/>
      <c r="HC9" s="204"/>
      <c r="HD9" s="203"/>
      <c r="HE9" s="202"/>
      <c r="HF9" s="203"/>
      <c r="HG9" s="204"/>
      <c r="HH9" s="203"/>
      <c r="HI9" s="204"/>
      <c r="HJ9" s="203"/>
      <c r="HK9" s="204"/>
      <c r="HL9" s="203"/>
      <c r="HM9" s="204"/>
      <c r="HN9" s="203"/>
      <c r="HO9" s="202"/>
      <c r="HP9" s="203"/>
      <c r="HQ9" s="202"/>
      <c r="HR9" s="199"/>
      <c r="HS9" s="204"/>
      <c r="HT9" s="199"/>
      <c r="HU9" s="204"/>
      <c r="HV9" s="199"/>
      <c r="HW9" s="204"/>
      <c r="HX9" s="199"/>
      <c r="HY9" s="204"/>
      <c r="HZ9" s="199"/>
      <c r="IA9" s="204"/>
      <c r="IB9" s="199"/>
      <c r="IC9" s="204"/>
      <c r="ID9" s="199"/>
      <c r="IE9" s="204"/>
      <c r="IF9" s="199"/>
      <c r="IG9" s="202"/>
      <c r="IH9" s="199"/>
      <c r="II9" s="204"/>
      <c r="IJ9" s="206"/>
      <c r="IK9" s="204"/>
      <c r="IL9" s="206"/>
      <c r="IM9" s="204"/>
      <c r="IN9" s="199"/>
      <c r="IO9" s="204"/>
      <c r="IP9" s="199"/>
      <c r="IQ9" s="204"/>
      <c r="IR9" s="199"/>
      <c r="IS9" s="204"/>
      <c r="IT9" s="199"/>
      <c r="IU9" s="202"/>
      <c r="IV9" s="199"/>
    </row>
    <row r="10">
      <c r="A10" s="208">
        <f>IFERROR(__xludf.DUMMYFUNCTION("""COMPUTED_VALUE"""),150.0)</f>
        <v>150</v>
      </c>
      <c r="B10" s="231" t="str">
        <f t="shared" si="1"/>
        <v>Filip Štěrba</v>
      </c>
      <c r="C10" s="199">
        <f t="shared" ref="C10:BL10" si="9">BO10+EA10+GM10</f>
        <v>15.5</v>
      </c>
      <c r="D10" s="199">
        <f t="shared" si="9"/>
        <v>0</v>
      </c>
      <c r="E10" s="199">
        <f t="shared" si="9"/>
        <v>17.5</v>
      </c>
      <c r="F10" s="199">
        <f t="shared" si="9"/>
        <v>0</v>
      </c>
      <c r="G10" s="199">
        <f t="shared" si="9"/>
        <v>2</v>
      </c>
      <c r="H10" s="199">
        <f t="shared" si="9"/>
        <v>0</v>
      </c>
      <c r="I10" s="199">
        <f t="shared" si="9"/>
        <v>13</v>
      </c>
      <c r="J10" s="199">
        <f t="shared" si="9"/>
        <v>0</v>
      </c>
      <c r="K10" s="199">
        <f t="shared" si="9"/>
        <v>0</v>
      </c>
      <c r="L10" s="199">
        <f t="shared" si="9"/>
        <v>0</v>
      </c>
      <c r="M10" s="199">
        <f t="shared" si="9"/>
        <v>15.5</v>
      </c>
      <c r="N10" s="199">
        <f t="shared" si="9"/>
        <v>0</v>
      </c>
      <c r="O10" s="199">
        <f t="shared" si="9"/>
        <v>0</v>
      </c>
      <c r="P10" s="199">
        <f t="shared" si="9"/>
        <v>0</v>
      </c>
      <c r="Q10" s="199">
        <f t="shared" si="9"/>
        <v>15.5</v>
      </c>
      <c r="R10" s="199">
        <f t="shared" si="9"/>
        <v>0</v>
      </c>
      <c r="S10" s="199">
        <f t="shared" si="9"/>
        <v>2</v>
      </c>
      <c r="T10" s="199">
        <f t="shared" si="9"/>
        <v>0</v>
      </c>
      <c r="U10" s="199">
        <f t="shared" si="9"/>
        <v>17.5</v>
      </c>
      <c r="V10" s="199">
        <f t="shared" si="9"/>
        <v>0</v>
      </c>
      <c r="W10" s="199">
        <f t="shared" si="9"/>
        <v>0</v>
      </c>
      <c r="X10" s="199">
        <f t="shared" si="9"/>
        <v>0</v>
      </c>
      <c r="Y10" s="199">
        <f t="shared" si="9"/>
        <v>15</v>
      </c>
      <c r="Z10" s="199">
        <f t="shared" si="9"/>
        <v>0</v>
      </c>
      <c r="AA10" s="199">
        <f t="shared" si="9"/>
        <v>0</v>
      </c>
      <c r="AB10" s="199">
        <f t="shared" si="9"/>
        <v>0</v>
      </c>
      <c r="AC10" s="199">
        <f t="shared" si="9"/>
        <v>15</v>
      </c>
      <c r="AD10" s="199">
        <f t="shared" si="9"/>
        <v>1000</v>
      </c>
      <c r="AE10" s="199">
        <f t="shared" si="9"/>
        <v>0</v>
      </c>
      <c r="AF10" s="199">
        <f t="shared" si="9"/>
        <v>0</v>
      </c>
      <c r="AG10" s="199">
        <f t="shared" si="9"/>
        <v>17</v>
      </c>
      <c r="AH10" s="199">
        <f t="shared" si="9"/>
        <v>0</v>
      </c>
      <c r="AI10" s="199">
        <f t="shared" si="9"/>
        <v>8</v>
      </c>
      <c r="AJ10" s="199">
        <f t="shared" si="9"/>
        <v>0</v>
      </c>
      <c r="AK10" s="199">
        <f t="shared" si="9"/>
        <v>0</v>
      </c>
      <c r="AL10" s="199">
        <f t="shared" si="9"/>
        <v>0</v>
      </c>
      <c r="AM10" s="199">
        <f t="shared" si="9"/>
        <v>10.5</v>
      </c>
      <c r="AN10" s="199">
        <f t="shared" si="9"/>
        <v>0</v>
      </c>
      <c r="AO10" s="199">
        <f t="shared" si="9"/>
        <v>0</v>
      </c>
      <c r="AP10" s="199">
        <f t="shared" si="9"/>
        <v>0</v>
      </c>
      <c r="AQ10" s="199">
        <f t="shared" si="9"/>
        <v>9</v>
      </c>
      <c r="AR10" s="199">
        <f t="shared" si="9"/>
        <v>0</v>
      </c>
      <c r="AS10" s="199">
        <f t="shared" si="9"/>
        <v>7</v>
      </c>
      <c r="AT10" s="199">
        <f t="shared" si="9"/>
        <v>0</v>
      </c>
      <c r="AU10" s="199">
        <f t="shared" si="9"/>
        <v>0</v>
      </c>
      <c r="AV10" s="199">
        <f t="shared" si="9"/>
        <v>0</v>
      </c>
      <c r="AW10" s="199">
        <f t="shared" si="9"/>
        <v>18</v>
      </c>
      <c r="AX10" s="199">
        <f t="shared" si="9"/>
        <v>0</v>
      </c>
      <c r="AY10" s="199">
        <f t="shared" si="9"/>
        <v>6</v>
      </c>
      <c r="AZ10" s="199">
        <f t="shared" si="9"/>
        <v>0</v>
      </c>
      <c r="BA10" s="199">
        <f t="shared" si="9"/>
        <v>0</v>
      </c>
      <c r="BB10" s="199">
        <f t="shared" si="9"/>
        <v>0</v>
      </c>
      <c r="BC10" s="199">
        <f t="shared" si="9"/>
        <v>15</v>
      </c>
      <c r="BD10" s="199">
        <f t="shared" si="9"/>
        <v>0</v>
      </c>
      <c r="BE10" s="199">
        <f t="shared" si="9"/>
        <v>0</v>
      </c>
      <c r="BF10" s="199">
        <f t="shared" si="9"/>
        <v>0</v>
      </c>
      <c r="BG10" s="199">
        <f t="shared" si="9"/>
        <v>15</v>
      </c>
      <c r="BH10" s="199">
        <f t="shared" si="9"/>
        <v>0</v>
      </c>
      <c r="BI10" s="199">
        <f t="shared" si="9"/>
        <v>0</v>
      </c>
      <c r="BJ10" s="199">
        <f t="shared" si="9"/>
        <v>0</v>
      </c>
      <c r="BK10" s="199">
        <f t="shared" si="9"/>
        <v>17</v>
      </c>
      <c r="BL10" s="199">
        <f t="shared" si="9"/>
        <v>0</v>
      </c>
      <c r="BM10" s="158"/>
      <c r="BN10" s="159" t="str">
        <f>IFERROR(__xludf.DUMMYFUNCTION("""COMPUTED_VALUE"""),"Filip Štěrba")</f>
        <v>Filip Štěrba</v>
      </c>
      <c r="BO10" s="202"/>
      <c r="BP10" s="203"/>
      <c r="BQ10" s="202"/>
      <c r="BR10" s="203"/>
      <c r="BS10" s="202"/>
      <c r="BT10" s="203"/>
      <c r="BU10" s="204"/>
      <c r="BV10" s="205"/>
      <c r="BW10" s="204"/>
      <c r="BX10" s="205"/>
      <c r="BY10" s="202"/>
      <c r="BZ10" s="203"/>
      <c r="CA10" s="202"/>
      <c r="CB10" s="203"/>
      <c r="CC10" s="202"/>
      <c r="CD10" s="203"/>
      <c r="CE10" s="202"/>
      <c r="CF10" s="203"/>
      <c r="CG10" s="204"/>
      <c r="CH10" s="205"/>
      <c r="CI10" s="202"/>
      <c r="CJ10" s="203"/>
      <c r="CK10" s="202">
        <f>IFERROR(__xludf.DUMMYFUNCTION("""COMPUTED_VALUE"""),7.0)</f>
        <v>7</v>
      </c>
      <c r="CL10" s="203"/>
      <c r="CM10" s="204"/>
      <c r="CN10" s="205"/>
      <c r="CO10" s="204"/>
      <c r="CP10" s="205"/>
      <c r="CQ10" s="204"/>
      <c r="CR10" s="205"/>
      <c r="CS10" s="204"/>
      <c r="CT10" s="206"/>
      <c r="CU10" s="202"/>
      <c r="CV10" s="199"/>
      <c r="CW10" s="204"/>
      <c r="CX10" s="199"/>
      <c r="CY10" s="204"/>
      <c r="CZ10" s="199"/>
      <c r="DA10" s="204"/>
      <c r="DB10" s="199"/>
      <c r="DC10" s="204"/>
      <c r="DD10" s="199"/>
      <c r="DE10" s="202"/>
      <c r="DF10" s="199"/>
      <c r="DG10" s="202"/>
      <c r="DH10" s="199"/>
      <c r="DI10" s="202"/>
      <c r="DJ10" s="199"/>
      <c r="DK10" s="202"/>
      <c r="DL10" s="199"/>
      <c r="DM10" s="202"/>
      <c r="DN10" s="199"/>
      <c r="DO10" s="202"/>
      <c r="DP10" s="199"/>
      <c r="DQ10" s="202"/>
      <c r="DR10" s="199"/>
      <c r="DS10" s="202"/>
      <c r="DT10" s="199"/>
      <c r="DU10" s="202"/>
      <c r="DV10" s="199"/>
      <c r="DW10" s="202"/>
      <c r="DX10" s="199"/>
      <c r="DY10" s="158"/>
      <c r="DZ10" s="159" t="str">
        <f t="shared" si="3"/>
        <v>Filip Štěrba</v>
      </c>
      <c r="EA10" s="202"/>
      <c r="EB10" s="203"/>
      <c r="EC10" s="202"/>
      <c r="ED10" s="203"/>
      <c r="EE10" s="202"/>
      <c r="EF10" s="203"/>
      <c r="EG10" s="204"/>
      <c r="EH10" s="205"/>
      <c r="EI10" s="204"/>
      <c r="EJ10" s="205"/>
      <c r="EK10" s="202"/>
      <c r="EL10" s="203"/>
      <c r="EM10" s="202"/>
      <c r="EN10" s="203"/>
      <c r="EO10" s="202"/>
      <c r="EP10" s="203"/>
      <c r="EQ10" s="202"/>
      <c r="ER10" s="203"/>
      <c r="ES10" s="204"/>
      <c r="ET10" s="205"/>
      <c r="EU10" s="202"/>
      <c r="EV10" s="203"/>
      <c r="EW10" s="202"/>
      <c r="EX10" s="203"/>
      <c r="EY10" s="204"/>
      <c r="EZ10" s="205"/>
      <c r="FA10" s="204"/>
      <c r="FB10" s="205"/>
      <c r="FC10" s="204"/>
      <c r="FD10" s="205"/>
      <c r="FE10" s="204"/>
      <c r="FF10" s="206"/>
      <c r="FG10" s="202"/>
      <c r="FH10" s="199"/>
      <c r="FI10" s="204"/>
      <c r="FJ10" s="199"/>
      <c r="FK10" s="204"/>
      <c r="FL10" s="199"/>
      <c r="FM10" s="204"/>
      <c r="FN10" s="199"/>
      <c r="FO10" s="204">
        <f>IFERROR(__xludf.DUMMYFUNCTION("""COMPUTED_VALUE"""),2.5)</f>
        <v>2.5</v>
      </c>
      <c r="FP10" s="199"/>
      <c r="FQ10" s="202"/>
      <c r="FR10" s="199"/>
      <c r="FS10" s="202"/>
      <c r="FT10" s="199"/>
      <c r="FU10" s="202"/>
      <c r="FV10" s="199"/>
      <c r="FW10" s="202"/>
      <c r="FX10" s="199"/>
      <c r="FY10" s="202"/>
      <c r="FZ10" s="199"/>
      <c r="GA10" s="202"/>
      <c r="GB10" s="199"/>
      <c r="GC10" s="202"/>
      <c r="GD10" s="199"/>
      <c r="GE10" s="202"/>
      <c r="GF10" s="199"/>
      <c r="GG10" s="202"/>
      <c r="GH10" s="199"/>
      <c r="GI10" s="202"/>
      <c r="GJ10" s="199"/>
      <c r="GK10" s="158"/>
      <c r="GL10" s="159" t="str">
        <f t="shared" si="4"/>
        <v>Filip Štěrba</v>
      </c>
      <c r="GM10" s="202">
        <f>IFERROR(__xludf.DUMMYFUNCTION("""COMPUTED_VALUE"""),15.5)</f>
        <v>15.5</v>
      </c>
      <c r="GN10" s="203"/>
      <c r="GO10" s="202">
        <f>IFERROR(__xludf.DUMMYFUNCTION("""COMPUTED_VALUE"""),17.5)</f>
        <v>17.5</v>
      </c>
      <c r="GP10" s="203"/>
      <c r="GQ10" s="202">
        <f>IFERROR(__xludf.DUMMYFUNCTION("""COMPUTED_VALUE"""),2.0)</f>
        <v>2</v>
      </c>
      <c r="GR10" s="203"/>
      <c r="GS10" s="204">
        <f>IFERROR(__xludf.DUMMYFUNCTION("""COMPUTED_VALUE"""),13.0)</f>
        <v>13</v>
      </c>
      <c r="GT10" s="205"/>
      <c r="GU10" s="204"/>
      <c r="GV10" s="205"/>
      <c r="GW10" s="202">
        <f>IFERROR(__xludf.DUMMYFUNCTION("""COMPUTED_VALUE"""),15.5)</f>
        <v>15.5</v>
      </c>
      <c r="GX10" s="203"/>
      <c r="GY10" s="202"/>
      <c r="GZ10" s="203"/>
      <c r="HA10" s="202">
        <f>IFERROR(__xludf.DUMMYFUNCTION("""COMPUTED_VALUE"""),15.5)</f>
        <v>15.5</v>
      </c>
      <c r="HB10" s="203"/>
      <c r="HC10" s="202">
        <f>IFERROR(__xludf.DUMMYFUNCTION("""COMPUTED_VALUE"""),2.0)</f>
        <v>2</v>
      </c>
      <c r="HD10" s="203"/>
      <c r="HE10" s="204">
        <f>IFERROR(__xludf.DUMMYFUNCTION("""COMPUTED_VALUE"""),17.5)</f>
        <v>17.5</v>
      </c>
      <c r="HF10" s="205"/>
      <c r="HG10" s="202"/>
      <c r="HH10" s="203"/>
      <c r="HI10" s="202">
        <f>IFERROR(__xludf.DUMMYFUNCTION("""COMPUTED_VALUE"""),8.0)</f>
        <v>8</v>
      </c>
      <c r="HJ10" s="203"/>
      <c r="HK10" s="204"/>
      <c r="HL10" s="205"/>
      <c r="HM10" s="204">
        <f>IFERROR(__xludf.DUMMYFUNCTION("""COMPUTED_VALUE"""),15.0)</f>
        <v>15</v>
      </c>
      <c r="HN10" s="205">
        <f>IFERROR(__xludf.DUMMYFUNCTION("""COMPUTED_VALUE"""),1000.0)</f>
        <v>1000</v>
      </c>
      <c r="HO10" s="204"/>
      <c r="HP10" s="205"/>
      <c r="HQ10" s="204">
        <f>IFERROR(__xludf.DUMMYFUNCTION("""COMPUTED_VALUE"""),17.0)</f>
        <v>17</v>
      </c>
      <c r="HR10" s="206"/>
      <c r="HS10" s="202">
        <f>IFERROR(__xludf.DUMMYFUNCTION("""COMPUTED_VALUE"""),8.0)</f>
        <v>8</v>
      </c>
      <c r="HT10" s="199"/>
      <c r="HU10" s="204"/>
      <c r="HV10" s="199"/>
      <c r="HW10" s="204">
        <f>IFERROR(__xludf.DUMMYFUNCTION("""COMPUTED_VALUE"""),10.5)</f>
        <v>10.5</v>
      </c>
      <c r="HX10" s="199"/>
      <c r="HY10" s="204"/>
      <c r="HZ10" s="199"/>
      <c r="IA10" s="204">
        <f>IFERROR(__xludf.DUMMYFUNCTION("""COMPUTED_VALUE"""),6.5)</f>
        <v>6.5</v>
      </c>
      <c r="IB10" s="199"/>
      <c r="IC10" s="202">
        <f>IFERROR(__xludf.DUMMYFUNCTION("""COMPUTED_VALUE"""),7.0)</f>
        <v>7</v>
      </c>
      <c r="ID10" s="199"/>
      <c r="IE10" s="202"/>
      <c r="IF10" s="199"/>
      <c r="IG10" s="202">
        <f>IFERROR(__xludf.DUMMYFUNCTION("""COMPUTED_VALUE"""),18.0)</f>
        <v>18</v>
      </c>
      <c r="IH10" s="199"/>
      <c r="II10" s="202">
        <f>IFERROR(__xludf.DUMMYFUNCTION("""COMPUTED_VALUE"""),6.0)</f>
        <v>6</v>
      </c>
      <c r="IJ10" s="199"/>
      <c r="IK10" s="202"/>
      <c r="IL10" s="199"/>
      <c r="IM10" s="202">
        <f>IFERROR(__xludf.DUMMYFUNCTION("""COMPUTED_VALUE"""),15.0)</f>
        <v>15</v>
      </c>
      <c r="IN10" s="199"/>
      <c r="IO10" s="202"/>
      <c r="IP10" s="199"/>
      <c r="IQ10" s="202">
        <f>IFERROR(__xludf.DUMMYFUNCTION("""COMPUTED_VALUE"""),15.0)</f>
        <v>15</v>
      </c>
      <c r="IR10" s="199"/>
      <c r="IS10" s="202"/>
      <c r="IT10" s="199"/>
      <c r="IU10" s="202">
        <f>IFERROR(__xludf.DUMMYFUNCTION("""COMPUTED_VALUE"""),17.0)</f>
        <v>17</v>
      </c>
      <c r="IV10" s="199"/>
    </row>
    <row r="11">
      <c r="A11" s="208">
        <f>IFERROR(__xludf.DUMMYFUNCTION("""COMPUTED_VALUE"""),150.0)</f>
        <v>150</v>
      </c>
      <c r="B11" s="231" t="str">
        <f t="shared" si="1"/>
        <v>Yana Nynyk-x</v>
      </c>
      <c r="C11" s="199">
        <f t="shared" ref="C11:BL11" si="10">BO11+EA11+GM11</f>
        <v>0</v>
      </c>
      <c r="D11" s="199">
        <f t="shared" si="10"/>
        <v>0</v>
      </c>
      <c r="E11" s="199">
        <f t="shared" si="10"/>
        <v>0</v>
      </c>
      <c r="F11" s="199">
        <f t="shared" si="10"/>
        <v>0</v>
      </c>
      <c r="G11" s="199">
        <f t="shared" si="10"/>
        <v>0</v>
      </c>
      <c r="H11" s="199">
        <f t="shared" si="10"/>
        <v>0</v>
      </c>
      <c r="I11" s="199">
        <f t="shared" si="10"/>
        <v>0</v>
      </c>
      <c r="J11" s="199">
        <f t="shared" si="10"/>
        <v>0</v>
      </c>
      <c r="K11" s="199">
        <f t="shared" si="10"/>
        <v>0</v>
      </c>
      <c r="L11" s="199">
        <f t="shared" si="10"/>
        <v>0</v>
      </c>
      <c r="M11" s="199">
        <f t="shared" si="10"/>
        <v>0</v>
      </c>
      <c r="N11" s="199">
        <f t="shared" si="10"/>
        <v>0</v>
      </c>
      <c r="O11" s="199">
        <f t="shared" si="10"/>
        <v>0</v>
      </c>
      <c r="P11" s="199">
        <f t="shared" si="10"/>
        <v>0</v>
      </c>
      <c r="Q11" s="199">
        <f t="shared" si="10"/>
        <v>0</v>
      </c>
      <c r="R11" s="199">
        <f t="shared" si="10"/>
        <v>0</v>
      </c>
      <c r="S11" s="199">
        <f t="shared" si="10"/>
        <v>0</v>
      </c>
      <c r="T11" s="199">
        <f t="shared" si="10"/>
        <v>0</v>
      </c>
      <c r="U11" s="199">
        <f t="shared" si="10"/>
        <v>0</v>
      </c>
      <c r="V11" s="199">
        <f t="shared" si="10"/>
        <v>0</v>
      </c>
      <c r="W11" s="199">
        <f t="shared" si="10"/>
        <v>0</v>
      </c>
      <c r="X11" s="199">
        <f t="shared" si="10"/>
        <v>0</v>
      </c>
      <c r="Y11" s="199">
        <f t="shared" si="10"/>
        <v>0</v>
      </c>
      <c r="Z11" s="199">
        <f t="shared" si="10"/>
        <v>0</v>
      </c>
      <c r="AA11" s="199">
        <f t="shared" si="10"/>
        <v>0</v>
      </c>
      <c r="AB11" s="199">
        <f t="shared" si="10"/>
        <v>0</v>
      </c>
      <c r="AC11" s="199">
        <f t="shared" si="10"/>
        <v>0</v>
      </c>
      <c r="AD11" s="199">
        <f t="shared" si="10"/>
        <v>0</v>
      </c>
      <c r="AE11" s="199">
        <f t="shared" si="10"/>
        <v>0</v>
      </c>
      <c r="AF11" s="199">
        <f t="shared" si="10"/>
        <v>0</v>
      </c>
      <c r="AG11" s="199">
        <f t="shared" si="10"/>
        <v>0</v>
      </c>
      <c r="AH11" s="199">
        <f t="shared" si="10"/>
        <v>0</v>
      </c>
      <c r="AI11" s="199">
        <f t="shared" si="10"/>
        <v>0</v>
      </c>
      <c r="AJ11" s="199">
        <f t="shared" si="10"/>
        <v>0</v>
      </c>
      <c r="AK11" s="199">
        <f t="shared" si="10"/>
        <v>0</v>
      </c>
      <c r="AL11" s="199">
        <f t="shared" si="10"/>
        <v>0</v>
      </c>
      <c r="AM11" s="199">
        <f t="shared" si="10"/>
        <v>0</v>
      </c>
      <c r="AN11" s="199">
        <f t="shared" si="10"/>
        <v>0</v>
      </c>
      <c r="AO11" s="199">
        <f t="shared" si="10"/>
        <v>0</v>
      </c>
      <c r="AP11" s="199">
        <f t="shared" si="10"/>
        <v>0</v>
      </c>
      <c r="AQ11" s="199">
        <f t="shared" si="10"/>
        <v>0</v>
      </c>
      <c r="AR11" s="199">
        <f t="shared" si="10"/>
        <v>0</v>
      </c>
      <c r="AS11" s="199">
        <f t="shared" si="10"/>
        <v>0</v>
      </c>
      <c r="AT11" s="199">
        <f t="shared" si="10"/>
        <v>0</v>
      </c>
      <c r="AU11" s="199">
        <f t="shared" si="10"/>
        <v>0</v>
      </c>
      <c r="AV11" s="199">
        <f t="shared" si="10"/>
        <v>0</v>
      </c>
      <c r="AW11" s="199">
        <f t="shared" si="10"/>
        <v>0</v>
      </c>
      <c r="AX11" s="199">
        <f t="shared" si="10"/>
        <v>0</v>
      </c>
      <c r="AY11" s="199">
        <f t="shared" si="10"/>
        <v>0</v>
      </c>
      <c r="AZ11" s="199">
        <f t="shared" si="10"/>
        <v>0</v>
      </c>
      <c r="BA11" s="199">
        <f t="shared" si="10"/>
        <v>0</v>
      </c>
      <c r="BB11" s="199">
        <f t="shared" si="10"/>
        <v>0</v>
      </c>
      <c r="BC11" s="199">
        <f t="shared" si="10"/>
        <v>0</v>
      </c>
      <c r="BD11" s="199">
        <f t="shared" si="10"/>
        <v>0</v>
      </c>
      <c r="BE11" s="199">
        <f t="shared" si="10"/>
        <v>0</v>
      </c>
      <c r="BF11" s="199">
        <f t="shared" si="10"/>
        <v>0</v>
      </c>
      <c r="BG11" s="199">
        <f t="shared" si="10"/>
        <v>0</v>
      </c>
      <c r="BH11" s="199">
        <f t="shared" si="10"/>
        <v>0</v>
      </c>
      <c r="BI11" s="199">
        <f t="shared" si="10"/>
        <v>0</v>
      </c>
      <c r="BJ11" s="199">
        <f t="shared" si="10"/>
        <v>0</v>
      </c>
      <c r="BK11" s="199">
        <f t="shared" si="10"/>
        <v>0</v>
      </c>
      <c r="BL11" s="199">
        <f t="shared" si="10"/>
        <v>0</v>
      </c>
      <c r="BM11" s="158"/>
      <c r="BN11" s="159" t="str">
        <f>IFERROR(__xludf.DUMMYFUNCTION("""COMPUTED_VALUE"""),"Yana Nynyk-x")</f>
        <v>Yana Nynyk-x</v>
      </c>
      <c r="BO11" s="202"/>
      <c r="BP11" s="203"/>
      <c r="BQ11" s="202"/>
      <c r="BR11" s="203"/>
      <c r="BS11" s="202"/>
      <c r="BT11" s="203"/>
      <c r="BU11" s="202"/>
      <c r="BV11" s="203"/>
      <c r="BW11" s="202"/>
      <c r="BX11" s="203"/>
      <c r="BY11" s="202"/>
      <c r="BZ11" s="203"/>
      <c r="CA11" s="202"/>
      <c r="CB11" s="203"/>
      <c r="CC11" s="202"/>
      <c r="CD11" s="203"/>
      <c r="CE11" s="202"/>
      <c r="CF11" s="203"/>
      <c r="CG11" s="202"/>
      <c r="CH11" s="203"/>
      <c r="CI11" s="202"/>
      <c r="CJ11" s="203"/>
      <c r="CK11" s="202"/>
      <c r="CL11" s="203"/>
      <c r="CM11" s="202"/>
      <c r="CN11" s="203"/>
      <c r="CO11" s="202"/>
      <c r="CP11" s="203"/>
      <c r="CQ11" s="202"/>
      <c r="CR11" s="203"/>
      <c r="CS11" s="202"/>
      <c r="CT11" s="199"/>
      <c r="CU11" s="202"/>
      <c r="CV11" s="199"/>
      <c r="CW11" s="202"/>
      <c r="CX11" s="199"/>
      <c r="CY11" s="202"/>
      <c r="CZ11" s="199"/>
      <c r="DA11" s="202"/>
      <c r="DB11" s="199"/>
      <c r="DC11" s="202"/>
      <c r="DD11" s="199"/>
      <c r="DE11" s="202"/>
      <c r="DF11" s="199"/>
      <c r="DG11" s="202"/>
      <c r="DH11" s="199"/>
      <c r="DI11" s="202"/>
      <c r="DJ11" s="199"/>
      <c r="DK11" s="202"/>
      <c r="DL11" s="199"/>
      <c r="DM11" s="202"/>
      <c r="DN11" s="199"/>
      <c r="DO11" s="202"/>
      <c r="DP11" s="199"/>
      <c r="DQ11" s="202"/>
      <c r="DR11" s="199"/>
      <c r="DS11" s="202"/>
      <c r="DT11" s="199"/>
      <c r="DU11" s="202"/>
      <c r="DV11" s="199"/>
      <c r="DW11" s="202"/>
      <c r="DX11" s="199"/>
      <c r="DY11" s="158"/>
      <c r="DZ11" s="159" t="str">
        <f t="shared" si="3"/>
        <v>Yana Nynyk-x</v>
      </c>
      <c r="EA11" s="202"/>
      <c r="EB11" s="203"/>
      <c r="EC11" s="202"/>
      <c r="ED11" s="203"/>
      <c r="EE11" s="202"/>
      <c r="EF11" s="203"/>
      <c r="EG11" s="202"/>
      <c r="EH11" s="203"/>
      <c r="EI11" s="202"/>
      <c r="EJ11" s="203"/>
      <c r="EK11" s="202"/>
      <c r="EL11" s="203"/>
      <c r="EM11" s="202"/>
      <c r="EN11" s="203"/>
      <c r="EO11" s="202"/>
      <c r="EP11" s="203"/>
      <c r="EQ11" s="202"/>
      <c r="ER11" s="203"/>
      <c r="ES11" s="202"/>
      <c r="ET11" s="203"/>
      <c r="EU11" s="202"/>
      <c r="EV11" s="203"/>
      <c r="EW11" s="202"/>
      <c r="EX11" s="203"/>
      <c r="EY11" s="202"/>
      <c r="EZ11" s="203"/>
      <c r="FA11" s="202"/>
      <c r="FB11" s="203"/>
      <c r="FC11" s="202"/>
      <c r="FD11" s="203"/>
      <c r="FE11" s="202"/>
      <c r="FF11" s="199"/>
      <c r="FG11" s="202"/>
      <c r="FH11" s="199"/>
      <c r="FI11" s="202"/>
      <c r="FJ11" s="199"/>
      <c r="FK11" s="202"/>
      <c r="FL11" s="199"/>
      <c r="FM11" s="202"/>
      <c r="FN11" s="199"/>
      <c r="FO11" s="202"/>
      <c r="FP11" s="199"/>
      <c r="FQ11" s="202"/>
      <c r="FR11" s="199"/>
      <c r="FS11" s="202"/>
      <c r="FT11" s="199"/>
      <c r="FU11" s="202"/>
      <c r="FV11" s="199"/>
      <c r="FW11" s="202"/>
      <c r="FX11" s="199"/>
      <c r="FY11" s="202"/>
      <c r="FZ11" s="199"/>
      <c r="GA11" s="202"/>
      <c r="GB11" s="199"/>
      <c r="GC11" s="202"/>
      <c r="GD11" s="199"/>
      <c r="GE11" s="202"/>
      <c r="GF11" s="199"/>
      <c r="GG11" s="202"/>
      <c r="GH11" s="199"/>
      <c r="GI11" s="202"/>
      <c r="GJ11" s="199"/>
      <c r="GK11" s="158"/>
      <c r="GL11" s="159" t="str">
        <f t="shared" si="4"/>
        <v>Yana Nynyk-x</v>
      </c>
      <c r="GM11" s="202"/>
      <c r="GN11" s="203"/>
      <c r="GO11" s="202"/>
      <c r="GP11" s="203"/>
      <c r="GQ11" s="202"/>
      <c r="GR11" s="203"/>
      <c r="GS11" s="202"/>
      <c r="GT11" s="203"/>
      <c r="GU11" s="202"/>
      <c r="GV11" s="203"/>
      <c r="GW11" s="202"/>
      <c r="GX11" s="203"/>
      <c r="GY11" s="202"/>
      <c r="GZ11" s="203"/>
      <c r="HA11" s="202"/>
      <c r="HB11" s="203"/>
      <c r="HC11" s="202"/>
      <c r="HD11" s="203"/>
      <c r="HE11" s="202"/>
      <c r="HF11" s="203"/>
      <c r="HG11" s="202"/>
      <c r="HH11" s="203"/>
      <c r="HI11" s="202"/>
      <c r="HJ11" s="203"/>
      <c r="HK11" s="202"/>
      <c r="HL11" s="203"/>
      <c r="HM11" s="202"/>
      <c r="HN11" s="203"/>
      <c r="HO11" s="202"/>
      <c r="HP11" s="203"/>
      <c r="HQ11" s="202"/>
      <c r="HR11" s="199"/>
      <c r="HS11" s="202"/>
      <c r="HT11" s="199"/>
      <c r="HU11" s="202"/>
      <c r="HV11" s="199"/>
      <c r="HW11" s="202"/>
      <c r="HX11" s="199"/>
      <c r="HY11" s="202"/>
      <c r="HZ11" s="199"/>
      <c r="IA11" s="202"/>
      <c r="IB11" s="199"/>
      <c r="IC11" s="202"/>
      <c r="ID11" s="199"/>
      <c r="IE11" s="202"/>
      <c r="IF11" s="199"/>
      <c r="IG11" s="202"/>
      <c r="IH11" s="199"/>
      <c r="II11" s="202"/>
      <c r="IJ11" s="199"/>
      <c r="IK11" s="202"/>
      <c r="IL11" s="199"/>
      <c r="IM11" s="202"/>
      <c r="IN11" s="199"/>
      <c r="IO11" s="202"/>
      <c r="IP11" s="199"/>
      <c r="IQ11" s="202"/>
      <c r="IR11" s="199"/>
      <c r="IS11" s="202"/>
      <c r="IT11" s="199"/>
      <c r="IU11" s="202"/>
      <c r="IV11" s="199"/>
    </row>
    <row r="12">
      <c r="A12" s="208">
        <f>IFERROR(__xludf.DUMMYFUNCTION("""COMPUTED_VALUE"""),150.0)</f>
        <v>150</v>
      </c>
      <c r="B12" s="231" t="str">
        <f t="shared" si="1"/>
        <v>Vojtěch Fux</v>
      </c>
      <c r="C12" s="199">
        <f t="shared" ref="C12:BL12" si="11">BO12+EA12+GM12</f>
        <v>0</v>
      </c>
      <c r="D12" s="199">
        <f t="shared" si="11"/>
        <v>0</v>
      </c>
      <c r="E12" s="199">
        <f t="shared" si="11"/>
        <v>0</v>
      </c>
      <c r="F12" s="199">
        <f t="shared" si="11"/>
        <v>0</v>
      </c>
      <c r="G12" s="199">
        <f t="shared" si="11"/>
        <v>0</v>
      </c>
      <c r="H12" s="199">
        <f t="shared" si="11"/>
        <v>0</v>
      </c>
      <c r="I12" s="199">
        <f t="shared" si="11"/>
        <v>0</v>
      </c>
      <c r="J12" s="199">
        <f t="shared" si="11"/>
        <v>0</v>
      </c>
      <c r="K12" s="199">
        <f t="shared" si="11"/>
        <v>0</v>
      </c>
      <c r="L12" s="199">
        <f t="shared" si="11"/>
        <v>0</v>
      </c>
      <c r="M12" s="199">
        <f t="shared" si="11"/>
        <v>0</v>
      </c>
      <c r="N12" s="199">
        <f t="shared" si="11"/>
        <v>0</v>
      </c>
      <c r="O12" s="199">
        <f t="shared" si="11"/>
        <v>0</v>
      </c>
      <c r="P12" s="199">
        <f t="shared" si="11"/>
        <v>0</v>
      </c>
      <c r="Q12" s="199">
        <f t="shared" si="11"/>
        <v>0</v>
      </c>
      <c r="R12" s="199">
        <f t="shared" si="11"/>
        <v>0</v>
      </c>
      <c r="S12" s="199">
        <f t="shared" si="11"/>
        <v>0</v>
      </c>
      <c r="T12" s="199">
        <f t="shared" si="11"/>
        <v>0</v>
      </c>
      <c r="U12" s="199">
        <f t="shared" si="11"/>
        <v>0</v>
      </c>
      <c r="V12" s="199">
        <f t="shared" si="11"/>
        <v>0</v>
      </c>
      <c r="W12" s="199">
        <f t="shared" si="11"/>
        <v>0</v>
      </c>
      <c r="X12" s="199">
        <f t="shared" si="11"/>
        <v>0</v>
      </c>
      <c r="Y12" s="199">
        <f t="shared" si="11"/>
        <v>0</v>
      </c>
      <c r="Z12" s="199">
        <f t="shared" si="11"/>
        <v>0</v>
      </c>
      <c r="AA12" s="199">
        <f t="shared" si="11"/>
        <v>0</v>
      </c>
      <c r="AB12" s="199">
        <f t="shared" si="11"/>
        <v>0</v>
      </c>
      <c r="AC12" s="199">
        <f t="shared" si="11"/>
        <v>0</v>
      </c>
      <c r="AD12" s="199">
        <f t="shared" si="11"/>
        <v>0</v>
      </c>
      <c r="AE12" s="199">
        <f t="shared" si="11"/>
        <v>0</v>
      </c>
      <c r="AF12" s="199">
        <f t="shared" si="11"/>
        <v>0</v>
      </c>
      <c r="AG12" s="199">
        <f t="shared" si="11"/>
        <v>0</v>
      </c>
      <c r="AH12" s="199">
        <f t="shared" si="11"/>
        <v>0</v>
      </c>
      <c r="AI12" s="199">
        <f t="shared" si="11"/>
        <v>0</v>
      </c>
      <c r="AJ12" s="199">
        <f t="shared" si="11"/>
        <v>0</v>
      </c>
      <c r="AK12" s="199">
        <f t="shared" si="11"/>
        <v>0</v>
      </c>
      <c r="AL12" s="199">
        <f t="shared" si="11"/>
        <v>0</v>
      </c>
      <c r="AM12" s="199">
        <f t="shared" si="11"/>
        <v>0</v>
      </c>
      <c r="AN12" s="199">
        <f t="shared" si="11"/>
        <v>0</v>
      </c>
      <c r="AO12" s="199">
        <f t="shared" si="11"/>
        <v>0</v>
      </c>
      <c r="AP12" s="199">
        <f t="shared" si="11"/>
        <v>0</v>
      </c>
      <c r="AQ12" s="199">
        <f t="shared" si="11"/>
        <v>0</v>
      </c>
      <c r="AR12" s="199">
        <f t="shared" si="11"/>
        <v>0</v>
      </c>
      <c r="AS12" s="199">
        <f t="shared" si="11"/>
        <v>0</v>
      </c>
      <c r="AT12" s="199">
        <f t="shared" si="11"/>
        <v>0</v>
      </c>
      <c r="AU12" s="199">
        <f t="shared" si="11"/>
        <v>0</v>
      </c>
      <c r="AV12" s="199">
        <f t="shared" si="11"/>
        <v>0</v>
      </c>
      <c r="AW12" s="199">
        <f t="shared" si="11"/>
        <v>0</v>
      </c>
      <c r="AX12" s="199">
        <f t="shared" si="11"/>
        <v>0</v>
      </c>
      <c r="AY12" s="199">
        <f t="shared" si="11"/>
        <v>0</v>
      </c>
      <c r="AZ12" s="199">
        <f t="shared" si="11"/>
        <v>0</v>
      </c>
      <c r="BA12" s="199">
        <f t="shared" si="11"/>
        <v>0</v>
      </c>
      <c r="BB12" s="199">
        <f t="shared" si="11"/>
        <v>0</v>
      </c>
      <c r="BC12" s="199">
        <f t="shared" si="11"/>
        <v>0</v>
      </c>
      <c r="BD12" s="199">
        <f t="shared" si="11"/>
        <v>0</v>
      </c>
      <c r="BE12" s="199">
        <f t="shared" si="11"/>
        <v>0</v>
      </c>
      <c r="BF12" s="199">
        <f t="shared" si="11"/>
        <v>0</v>
      </c>
      <c r="BG12" s="199">
        <f t="shared" si="11"/>
        <v>0</v>
      </c>
      <c r="BH12" s="199">
        <f t="shared" si="11"/>
        <v>0</v>
      </c>
      <c r="BI12" s="199">
        <f t="shared" si="11"/>
        <v>0</v>
      </c>
      <c r="BJ12" s="199">
        <f t="shared" si="11"/>
        <v>0</v>
      </c>
      <c r="BK12" s="199">
        <f t="shared" si="11"/>
        <v>0</v>
      </c>
      <c r="BL12" s="199">
        <f t="shared" si="11"/>
        <v>0</v>
      </c>
      <c r="BM12" s="158"/>
      <c r="BN12" s="159" t="str">
        <f>IFERROR(__xludf.DUMMYFUNCTION("""COMPUTED_VALUE"""),"Vojtěch Fux")</f>
        <v>Vojtěch Fux</v>
      </c>
      <c r="BO12" s="202"/>
      <c r="BP12" s="203"/>
      <c r="BQ12" s="202"/>
      <c r="BR12" s="203"/>
      <c r="BS12" s="202"/>
      <c r="BT12" s="203"/>
      <c r="BU12" s="202"/>
      <c r="BV12" s="203"/>
      <c r="BW12" s="204"/>
      <c r="BX12" s="205"/>
      <c r="BY12" s="204"/>
      <c r="BZ12" s="205"/>
      <c r="CA12" s="202"/>
      <c r="CB12" s="203"/>
      <c r="CC12" s="204"/>
      <c r="CD12" s="205"/>
      <c r="CE12" s="204"/>
      <c r="CF12" s="205"/>
      <c r="CG12" s="202"/>
      <c r="CH12" s="203"/>
      <c r="CI12" s="202"/>
      <c r="CJ12" s="203"/>
      <c r="CK12" s="202"/>
      <c r="CL12" s="203"/>
      <c r="CM12" s="204"/>
      <c r="CN12" s="205"/>
      <c r="CO12" s="202"/>
      <c r="CP12" s="203"/>
      <c r="CQ12" s="204"/>
      <c r="CR12" s="205"/>
      <c r="CS12" s="204"/>
      <c r="CT12" s="206"/>
      <c r="CU12" s="204"/>
      <c r="CV12" s="199"/>
      <c r="CW12" s="202"/>
      <c r="CX12" s="199"/>
      <c r="CY12" s="204"/>
      <c r="CZ12" s="199"/>
      <c r="DA12" s="204"/>
      <c r="DB12" s="199"/>
      <c r="DC12" s="204"/>
      <c r="DD12" s="199"/>
      <c r="DE12" s="204"/>
      <c r="DF12" s="199"/>
      <c r="DG12" s="204"/>
      <c r="DH12" s="199"/>
      <c r="DI12" s="202"/>
      <c r="DJ12" s="199"/>
      <c r="DK12" s="202"/>
      <c r="DL12" s="199"/>
      <c r="DM12" s="202"/>
      <c r="DN12" s="199"/>
      <c r="DO12" s="204"/>
      <c r="DP12" s="199"/>
      <c r="DQ12" s="202"/>
      <c r="DR12" s="199"/>
      <c r="DS12" s="202"/>
      <c r="DT12" s="199"/>
      <c r="DU12" s="204"/>
      <c r="DV12" s="199"/>
      <c r="DW12" s="204"/>
      <c r="DX12" s="199"/>
      <c r="DY12" s="158"/>
      <c r="DZ12" s="159" t="str">
        <f t="shared" si="3"/>
        <v>Vojtěch Fux</v>
      </c>
      <c r="EA12" s="202"/>
      <c r="EB12" s="203"/>
      <c r="EC12" s="202"/>
      <c r="ED12" s="203"/>
      <c r="EE12" s="202"/>
      <c r="EF12" s="203"/>
      <c r="EG12" s="202"/>
      <c r="EH12" s="203"/>
      <c r="EI12" s="204"/>
      <c r="EJ12" s="205"/>
      <c r="EK12" s="204"/>
      <c r="EL12" s="205"/>
      <c r="EM12" s="202"/>
      <c r="EN12" s="203"/>
      <c r="EO12" s="204"/>
      <c r="EP12" s="205"/>
      <c r="EQ12" s="204"/>
      <c r="ER12" s="205"/>
      <c r="ES12" s="202"/>
      <c r="ET12" s="203"/>
      <c r="EU12" s="202"/>
      <c r="EV12" s="203"/>
      <c r="EW12" s="202"/>
      <c r="EX12" s="203"/>
      <c r="EY12" s="204"/>
      <c r="EZ12" s="205"/>
      <c r="FA12" s="202"/>
      <c r="FB12" s="203"/>
      <c r="FC12" s="204"/>
      <c r="FD12" s="205"/>
      <c r="FE12" s="204"/>
      <c r="FF12" s="206"/>
      <c r="FG12" s="204"/>
      <c r="FH12" s="199"/>
      <c r="FI12" s="202"/>
      <c r="FJ12" s="199"/>
      <c r="FK12" s="204"/>
      <c r="FL12" s="199"/>
      <c r="FM12" s="204"/>
      <c r="FN12" s="199"/>
      <c r="FO12" s="204"/>
      <c r="FP12" s="199"/>
      <c r="FQ12" s="204"/>
      <c r="FR12" s="199"/>
      <c r="FS12" s="204"/>
      <c r="FT12" s="199"/>
      <c r="FU12" s="202"/>
      <c r="FV12" s="199"/>
      <c r="FW12" s="202"/>
      <c r="FX12" s="199"/>
      <c r="FY12" s="202"/>
      <c r="FZ12" s="199"/>
      <c r="GA12" s="204"/>
      <c r="GB12" s="199"/>
      <c r="GC12" s="202"/>
      <c r="GD12" s="199"/>
      <c r="GE12" s="202"/>
      <c r="GF12" s="199"/>
      <c r="GG12" s="204"/>
      <c r="GH12" s="199"/>
      <c r="GI12" s="204"/>
      <c r="GJ12" s="199"/>
      <c r="GK12" s="158"/>
      <c r="GL12" s="159" t="str">
        <f t="shared" si="4"/>
        <v>Vojtěch Fux</v>
      </c>
      <c r="GM12" s="202"/>
      <c r="GN12" s="203"/>
      <c r="GO12" s="202"/>
      <c r="GP12" s="203"/>
      <c r="GQ12" s="202"/>
      <c r="GR12" s="203"/>
      <c r="GS12" s="202"/>
      <c r="GT12" s="203"/>
      <c r="GU12" s="204"/>
      <c r="GV12" s="205"/>
      <c r="GW12" s="204"/>
      <c r="GX12" s="205"/>
      <c r="GY12" s="202"/>
      <c r="GZ12" s="203"/>
      <c r="HA12" s="204"/>
      <c r="HB12" s="205"/>
      <c r="HC12" s="204"/>
      <c r="HD12" s="205"/>
      <c r="HE12" s="202"/>
      <c r="HF12" s="203"/>
      <c r="HG12" s="202"/>
      <c r="HH12" s="203"/>
      <c r="HI12" s="202"/>
      <c r="HJ12" s="203"/>
      <c r="HK12" s="204"/>
      <c r="HL12" s="205"/>
      <c r="HM12" s="202"/>
      <c r="HN12" s="203"/>
      <c r="HO12" s="204"/>
      <c r="HP12" s="205"/>
      <c r="HQ12" s="204"/>
      <c r="HR12" s="206"/>
      <c r="HS12" s="204"/>
      <c r="HT12" s="199"/>
      <c r="HU12" s="202"/>
      <c r="HV12" s="199"/>
      <c r="HW12" s="204"/>
      <c r="HX12" s="199"/>
      <c r="HY12" s="204"/>
      <c r="HZ12" s="199"/>
      <c r="IA12" s="204"/>
      <c r="IB12" s="199"/>
      <c r="IC12" s="204"/>
      <c r="ID12" s="199"/>
      <c r="IE12" s="204"/>
      <c r="IF12" s="199"/>
      <c r="IG12" s="202"/>
      <c r="IH12" s="199"/>
      <c r="II12" s="202"/>
      <c r="IJ12" s="199"/>
      <c r="IK12" s="202"/>
      <c r="IL12" s="199"/>
      <c r="IM12" s="204"/>
      <c r="IN12" s="199"/>
      <c r="IO12" s="202"/>
      <c r="IP12" s="199"/>
      <c r="IQ12" s="202"/>
      <c r="IR12" s="199"/>
      <c r="IS12" s="204"/>
      <c r="IT12" s="199"/>
      <c r="IU12" s="204"/>
      <c r="IV12" s="199"/>
    </row>
    <row r="13">
      <c r="A13" s="208">
        <f>IFERROR(__xludf.DUMMYFUNCTION("""COMPUTED_VALUE"""),120.0)</f>
        <v>120</v>
      </c>
      <c r="B13" s="231" t="str">
        <f t="shared" si="1"/>
        <v>Daniel Fux</v>
      </c>
      <c r="C13" s="199">
        <f t="shared" ref="C13:BL13" si="12">BO13+EA13+GM13</f>
        <v>0</v>
      </c>
      <c r="D13" s="199">
        <f t="shared" si="12"/>
        <v>0</v>
      </c>
      <c r="E13" s="199">
        <f t="shared" si="12"/>
        <v>0</v>
      </c>
      <c r="F13" s="199">
        <f t="shared" si="12"/>
        <v>0</v>
      </c>
      <c r="G13" s="199">
        <f t="shared" si="12"/>
        <v>0</v>
      </c>
      <c r="H13" s="199">
        <f t="shared" si="12"/>
        <v>0</v>
      </c>
      <c r="I13" s="199">
        <f t="shared" si="12"/>
        <v>0</v>
      </c>
      <c r="J13" s="199">
        <f t="shared" si="12"/>
        <v>0</v>
      </c>
      <c r="K13" s="199">
        <f t="shared" si="12"/>
        <v>0</v>
      </c>
      <c r="L13" s="199">
        <f t="shared" si="12"/>
        <v>0</v>
      </c>
      <c r="M13" s="199">
        <f t="shared" si="12"/>
        <v>0</v>
      </c>
      <c r="N13" s="199">
        <f t="shared" si="12"/>
        <v>0</v>
      </c>
      <c r="O13" s="199">
        <f t="shared" si="12"/>
        <v>0</v>
      </c>
      <c r="P13" s="199">
        <f t="shared" si="12"/>
        <v>0</v>
      </c>
      <c r="Q13" s="199">
        <f t="shared" si="12"/>
        <v>0</v>
      </c>
      <c r="R13" s="199">
        <f t="shared" si="12"/>
        <v>0</v>
      </c>
      <c r="S13" s="199">
        <f t="shared" si="12"/>
        <v>0</v>
      </c>
      <c r="T13" s="199">
        <f t="shared" si="12"/>
        <v>0</v>
      </c>
      <c r="U13" s="199">
        <f t="shared" si="12"/>
        <v>0</v>
      </c>
      <c r="V13" s="199">
        <f t="shared" si="12"/>
        <v>0</v>
      </c>
      <c r="W13" s="199">
        <f t="shared" si="12"/>
        <v>0</v>
      </c>
      <c r="X13" s="199">
        <f t="shared" si="12"/>
        <v>0</v>
      </c>
      <c r="Y13" s="199">
        <f t="shared" si="12"/>
        <v>0</v>
      </c>
      <c r="Z13" s="199">
        <f t="shared" si="12"/>
        <v>0</v>
      </c>
      <c r="AA13" s="199">
        <f t="shared" si="12"/>
        <v>0</v>
      </c>
      <c r="AB13" s="199">
        <f t="shared" si="12"/>
        <v>0</v>
      </c>
      <c r="AC13" s="199">
        <f t="shared" si="12"/>
        <v>0</v>
      </c>
      <c r="AD13" s="199">
        <f t="shared" si="12"/>
        <v>0</v>
      </c>
      <c r="AE13" s="199">
        <f t="shared" si="12"/>
        <v>0</v>
      </c>
      <c r="AF13" s="199">
        <f t="shared" si="12"/>
        <v>0</v>
      </c>
      <c r="AG13" s="199">
        <f t="shared" si="12"/>
        <v>0</v>
      </c>
      <c r="AH13" s="199">
        <f t="shared" si="12"/>
        <v>0</v>
      </c>
      <c r="AI13" s="199">
        <f t="shared" si="12"/>
        <v>0</v>
      </c>
      <c r="AJ13" s="199">
        <f t="shared" si="12"/>
        <v>0</v>
      </c>
      <c r="AK13" s="199">
        <f t="shared" si="12"/>
        <v>0</v>
      </c>
      <c r="AL13" s="199">
        <f t="shared" si="12"/>
        <v>0</v>
      </c>
      <c r="AM13" s="199">
        <f t="shared" si="12"/>
        <v>0</v>
      </c>
      <c r="AN13" s="199">
        <f t="shared" si="12"/>
        <v>0</v>
      </c>
      <c r="AO13" s="199">
        <f t="shared" si="12"/>
        <v>0</v>
      </c>
      <c r="AP13" s="199">
        <f t="shared" si="12"/>
        <v>0</v>
      </c>
      <c r="AQ13" s="199">
        <f t="shared" si="12"/>
        <v>0</v>
      </c>
      <c r="AR13" s="199">
        <f t="shared" si="12"/>
        <v>0</v>
      </c>
      <c r="AS13" s="199">
        <f t="shared" si="12"/>
        <v>0</v>
      </c>
      <c r="AT13" s="199">
        <f t="shared" si="12"/>
        <v>0</v>
      </c>
      <c r="AU13" s="199">
        <f t="shared" si="12"/>
        <v>0</v>
      </c>
      <c r="AV13" s="199">
        <f t="shared" si="12"/>
        <v>0</v>
      </c>
      <c r="AW13" s="199">
        <f t="shared" si="12"/>
        <v>0</v>
      </c>
      <c r="AX13" s="199">
        <f t="shared" si="12"/>
        <v>0</v>
      </c>
      <c r="AY13" s="199">
        <f t="shared" si="12"/>
        <v>11</v>
      </c>
      <c r="AZ13" s="199">
        <f t="shared" si="12"/>
        <v>1320</v>
      </c>
      <c r="BA13" s="199">
        <f t="shared" si="12"/>
        <v>0</v>
      </c>
      <c r="BB13" s="199">
        <f t="shared" si="12"/>
        <v>0</v>
      </c>
      <c r="BC13" s="199">
        <f t="shared" si="12"/>
        <v>0</v>
      </c>
      <c r="BD13" s="199">
        <f t="shared" si="12"/>
        <v>0</v>
      </c>
      <c r="BE13" s="199">
        <f t="shared" si="12"/>
        <v>0</v>
      </c>
      <c r="BF13" s="199">
        <f t="shared" si="12"/>
        <v>0</v>
      </c>
      <c r="BG13" s="199">
        <f t="shared" si="12"/>
        <v>0</v>
      </c>
      <c r="BH13" s="199">
        <f t="shared" si="12"/>
        <v>0</v>
      </c>
      <c r="BI13" s="199">
        <f t="shared" si="12"/>
        <v>0</v>
      </c>
      <c r="BJ13" s="199">
        <f t="shared" si="12"/>
        <v>0</v>
      </c>
      <c r="BK13" s="199">
        <f t="shared" si="12"/>
        <v>0</v>
      </c>
      <c r="BL13" s="199">
        <f t="shared" si="12"/>
        <v>0</v>
      </c>
      <c r="BM13" s="158"/>
      <c r="BN13" s="159" t="str">
        <f>IFERROR(__xludf.DUMMYFUNCTION("""COMPUTED_VALUE"""),"Daniel Fux")</f>
        <v>Daniel Fux</v>
      </c>
      <c r="BO13" s="202"/>
      <c r="BP13" s="203"/>
      <c r="BQ13" s="202"/>
      <c r="BR13" s="203"/>
      <c r="BS13" s="202"/>
      <c r="BT13" s="203"/>
      <c r="BU13" s="202"/>
      <c r="BV13" s="203"/>
      <c r="BW13" s="202"/>
      <c r="BX13" s="203"/>
      <c r="BY13" s="202"/>
      <c r="BZ13" s="203"/>
      <c r="CA13" s="202"/>
      <c r="CB13" s="203"/>
      <c r="CC13" s="202"/>
      <c r="CD13" s="203"/>
      <c r="CE13" s="202"/>
      <c r="CF13" s="203"/>
      <c r="CG13" s="202"/>
      <c r="CH13" s="203"/>
      <c r="CI13" s="202"/>
      <c r="CJ13" s="203"/>
      <c r="CK13" s="202"/>
      <c r="CL13" s="203"/>
      <c r="CM13" s="202"/>
      <c r="CN13" s="203"/>
      <c r="CO13" s="202"/>
      <c r="CP13" s="203"/>
      <c r="CQ13" s="202"/>
      <c r="CR13" s="203"/>
      <c r="CS13" s="202"/>
      <c r="CT13" s="199"/>
      <c r="CU13" s="202"/>
      <c r="CV13" s="199"/>
      <c r="CW13" s="202"/>
      <c r="CX13" s="199"/>
      <c r="CY13" s="202"/>
      <c r="CZ13" s="199"/>
      <c r="DA13" s="202"/>
      <c r="DB13" s="199"/>
      <c r="DC13" s="202"/>
      <c r="DD13" s="199"/>
      <c r="DE13" s="202"/>
      <c r="DF13" s="199"/>
      <c r="DG13" s="202"/>
      <c r="DH13" s="199"/>
      <c r="DI13" s="202"/>
      <c r="DJ13" s="199"/>
      <c r="DK13" s="202">
        <f>IFERROR(__xludf.DUMMYFUNCTION("""COMPUTED_VALUE"""),11.0)</f>
        <v>11</v>
      </c>
      <c r="DL13" s="199">
        <f>IFERROR(__xludf.DUMMYFUNCTION("""COMPUTED_VALUE"""),1320.0)</f>
        <v>1320</v>
      </c>
      <c r="DM13" s="202"/>
      <c r="DN13" s="199"/>
      <c r="DO13" s="202"/>
      <c r="DP13" s="199"/>
      <c r="DQ13" s="202"/>
      <c r="DR13" s="199"/>
      <c r="DS13" s="202"/>
      <c r="DT13" s="199"/>
      <c r="DU13" s="202"/>
      <c r="DV13" s="199"/>
      <c r="DW13" s="202"/>
      <c r="DX13" s="199"/>
      <c r="DY13" s="158"/>
      <c r="DZ13" s="159" t="str">
        <f t="shared" si="3"/>
        <v>Daniel Fux</v>
      </c>
      <c r="EA13" s="202"/>
      <c r="EB13" s="203"/>
      <c r="EC13" s="202"/>
      <c r="ED13" s="203"/>
      <c r="EE13" s="202"/>
      <c r="EF13" s="203"/>
      <c r="EG13" s="202"/>
      <c r="EH13" s="203"/>
      <c r="EI13" s="202"/>
      <c r="EJ13" s="203"/>
      <c r="EK13" s="202"/>
      <c r="EL13" s="203"/>
      <c r="EM13" s="202"/>
      <c r="EN13" s="203"/>
      <c r="EO13" s="202"/>
      <c r="EP13" s="203"/>
      <c r="EQ13" s="202"/>
      <c r="ER13" s="203"/>
      <c r="ES13" s="202"/>
      <c r="ET13" s="203"/>
      <c r="EU13" s="202"/>
      <c r="EV13" s="203"/>
      <c r="EW13" s="202"/>
      <c r="EX13" s="203"/>
      <c r="EY13" s="202"/>
      <c r="EZ13" s="203"/>
      <c r="FA13" s="202"/>
      <c r="FB13" s="203"/>
      <c r="FC13" s="202"/>
      <c r="FD13" s="203"/>
      <c r="FE13" s="202"/>
      <c r="FF13" s="199"/>
      <c r="FG13" s="202"/>
      <c r="FH13" s="199"/>
      <c r="FI13" s="202"/>
      <c r="FJ13" s="199"/>
      <c r="FK13" s="202"/>
      <c r="FL13" s="199"/>
      <c r="FM13" s="202"/>
      <c r="FN13" s="199"/>
      <c r="FO13" s="202"/>
      <c r="FP13" s="199"/>
      <c r="FQ13" s="202"/>
      <c r="FR13" s="199"/>
      <c r="FS13" s="202"/>
      <c r="FT13" s="199"/>
      <c r="FU13" s="202"/>
      <c r="FV13" s="199"/>
      <c r="FW13" s="202"/>
      <c r="FX13" s="199"/>
      <c r="FY13" s="202"/>
      <c r="FZ13" s="199"/>
      <c r="GA13" s="202"/>
      <c r="GB13" s="199"/>
      <c r="GC13" s="202"/>
      <c r="GD13" s="199"/>
      <c r="GE13" s="202"/>
      <c r="GF13" s="199"/>
      <c r="GG13" s="202"/>
      <c r="GH13" s="199"/>
      <c r="GI13" s="202"/>
      <c r="GJ13" s="199"/>
      <c r="GK13" s="158"/>
      <c r="GL13" s="159" t="str">
        <f t="shared" si="4"/>
        <v>Daniel Fux</v>
      </c>
      <c r="GM13" s="202"/>
      <c r="GN13" s="203"/>
      <c r="GO13" s="202"/>
      <c r="GP13" s="203"/>
      <c r="GQ13" s="202"/>
      <c r="GR13" s="203"/>
      <c r="GS13" s="202"/>
      <c r="GT13" s="203"/>
      <c r="GU13" s="202"/>
      <c r="GV13" s="203"/>
      <c r="GW13" s="202"/>
      <c r="GX13" s="203"/>
      <c r="GY13" s="202"/>
      <c r="GZ13" s="203"/>
      <c r="HA13" s="202"/>
      <c r="HB13" s="203"/>
      <c r="HC13" s="202"/>
      <c r="HD13" s="203"/>
      <c r="HE13" s="202"/>
      <c r="HF13" s="203"/>
      <c r="HG13" s="202"/>
      <c r="HH13" s="203"/>
      <c r="HI13" s="202"/>
      <c r="HJ13" s="203"/>
      <c r="HK13" s="202"/>
      <c r="HL13" s="203"/>
      <c r="HM13" s="202"/>
      <c r="HN13" s="203"/>
      <c r="HO13" s="202"/>
      <c r="HP13" s="203"/>
      <c r="HQ13" s="202"/>
      <c r="HR13" s="199"/>
      <c r="HS13" s="202"/>
      <c r="HT13" s="199"/>
      <c r="HU13" s="202"/>
      <c r="HV13" s="199"/>
      <c r="HW13" s="202"/>
      <c r="HX13" s="199"/>
      <c r="HY13" s="202"/>
      <c r="HZ13" s="199"/>
      <c r="IA13" s="202"/>
      <c r="IB13" s="199"/>
      <c r="IC13" s="202"/>
      <c r="ID13" s="199"/>
      <c r="IE13" s="202"/>
      <c r="IF13" s="199"/>
      <c r="IG13" s="202"/>
      <c r="IH13" s="199"/>
      <c r="II13" s="202"/>
      <c r="IJ13" s="199"/>
      <c r="IK13" s="202"/>
      <c r="IL13" s="199"/>
      <c r="IM13" s="202"/>
      <c r="IN13" s="199"/>
      <c r="IO13" s="202"/>
      <c r="IP13" s="199"/>
      <c r="IQ13" s="202"/>
      <c r="IR13" s="199"/>
      <c r="IS13" s="202"/>
      <c r="IT13" s="199"/>
      <c r="IU13" s="202"/>
      <c r="IV13" s="199"/>
    </row>
    <row r="14">
      <c r="A14" s="208">
        <f>IFERROR(__xludf.DUMMYFUNCTION("""COMPUTED_VALUE"""),150.0)</f>
        <v>150</v>
      </c>
      <c r="B14" s="231" t="str">
        <f t="shared" si="1"/>
        <v>Radim Dvořák</v>
      </c>
      <c r="C14" s="199">
        <f t="shared" ref="C14:BL14" si="13">BO14+EA14+GM14</f>
        <v>13</v>
      </c>
      <c r="D14" s="199">
        <f t="shared" si="13"/>
        <v>0</v>
      </c>
      <c r="E14" s="199">
        <f t="shared" si="13"/>
        <v>13</v>
      </c>
      <c r="F14" s="199">
        <f t="shared" si="13"/>
        <v>0</v>
      </c>
      <c r="G14" s="199">
        <f t="shared" si="13"/>
        <v>4</v>
      </c>
      <c r="H14" s="199">
        <f t="shared" si="13"/>
        <v>0</v>
      </c>
      <c r="I14" s="199">
        <f t="shared" si="13"/>
        <v>13</v>
      </c>
      <c r="J14" s="199">
        <f t="shared" si="13"/>
        <v>1200</v>
      </c>
      <c r="K14" s="199">
        <f t="shared" si="13"/>
        <v>13</v>
      </c>
      <c r="L14" s="199">
        <f t="shared" si="13"/>
        <v>1500</v>
      </c>
      <c r="M14" s="199">
        <f t="shared" si="13"/>
        <v>8</v>
      </c>
      <c r="N14" s="199">
        <f t="shared" si="13"/>
        <v>0</v>
      </c>
      <c r="O14" s="199">
        <f t="shared" si="13"/>
        <v>8</v>
      </c>
      <c r="P14" s="199">
        <f t="shared" si="13"/>
        <v>0</v>
      </c>
      <c r="Q14" s="199">
        <f t="shared" si="13"/>
        <v>13</v>
      </c>
      <c r="R14" s="199">
        <f t="shared" si="13"/>
        <v>0</v>
      </c>
      <c r="S14" s="199">
        <f t="shared" si="13"/>
        <v>13</v>
      </c>
      <c r="T14" s="199">
        <f t="shared" si="13"/>
        <v>0</v>
      </c>
      <c r="U14" s="199">
        <f t="shared" si="13"/>
        <v>13</v>
      </c>
      <c r="V14" s="199">
        <f t="shared" si="13"/>
        <v>0</v>
      </c>
      <c r="W14" s="199">
        <f t="shared" si="13"/>
        <v>0</v>
      </c>
      <c r="X14" s="199">
        <f t="shared" si="13"/>
        <v>0</v>
      </c>
      <c r="Y14" s="199">
        <f t="shared" si="13"/>
        <v>0</v>
      </c>
      <c r="Z14" s="199">
        <f t="shared" si="13"/>
        <v>0</v>
      </c>
      <c r="AA14" s="199">
        <f t="shared" si="13"/>
        <v>8</v>
      </c>
      <c r="AB14" s="199">
        <f t="shared" si="13"/>
        <v>0</v>
      </c>
      <c r="AC14" s="199">
        <f t="shared" si="13"/>
        <v>8</v>
      </c>
      <c r="AD14" s="199">
        <f t="shared" si="13"/>
        <v>0</v>
      </c>
      <c r="AE14" s="199">
        <f t="shared" si="13"/>
        <v>13</v>
      </c>
      <c r="AF14" s="199">
        <f t="shared" si="13"/>
        <v>0</v>
      </c>
      <c r="AG14" s="199">
        <f t="shared" si="13"/>
        <v>13</v>
      </c>
      <c r="AH14" s="199">
        <f t="shared" si="13"/>
        <v>0</v>
      </c>
      <c r="AI14" s="199">
        <f t="shared" si="13"/>
        <v>5</v>
      </c>
      <c r="AJ14" s="199">
        <f t="shared" si="13"/>
        <v>0</v>
      </c>
      <c r="AK14" s="199">
        <f t="shared" si="13"/>
        <v>4</v>
      </c>
      <c r="AL14" s="199">
        <f t="shared" si="13"/>
        <v>1000</v>
      </c>
      <c r="AM14" s="199">
        <f t="shared" si="13"/>
        <v>8</v>
      </c>
      <c r="AN14" s="199">
        <f t="shared" si="13"/>
        <v>0</v>
      </c>
      <c r="AO14" s="199">
        <f t="shared" si="13"/>
        <v>13</v>
      </c>
      <c r="AP14" s="199">
        <f t="shared" si="13"/>
        <v>0</v>
      </c>
      <c r="AQ14" s="199">
        <f t="shared" si="13"/>
        <v>11.5</v>
      </c>
      <c r="AR14" s="199">
        <f t="shared" si="13"/>
        <v>500</v>
      </c>
      <c r="AS14" s="199">
        <f t="shared" si="13"/>
        <v>13</v>
      </c>
      <c r="AT14" s="199">
        <f t="shared" si="13"/>
        <v>0</v>
      </c>
      <c r="AU14" s="199">
        <f t="shared" si="13"/>
        <v>5</v>
      </c>
      <c r="AV14" s="199">
        <f t="shared" si="13"/>
        <v>0</v>
      </c>
      <c r="AW14" s="199">
        <f t="shared" si="13"/>
        <v>6</v>
      </c>
      <c r="AX14" s="199">
        <f t="shared" si="13"/>
        <v>0</v>
      </c>
      <c r="AY14" s="199">
        <f t="shared" si="13"/>
        <v>0</v>
      </c>
      <c r="AZ14" s="199">
        <f t="shared" si="13"/>
        <v>0</v>
      </c>
      <c r="BA14" s="199">
        <f t="shared" si="13"/>
        <v>13</v>
      </c>
      <c r="BB14" s="199">
        <f t="shared" si="13"/>
        <v>0</v>
      </c>
      <c r="BC14" s="199">
        <f t="shared" si="13"/>
        <v>8</v>
      </c>
      <c r="BD14" s="199">
        <f t="shared" si="13"/>
        <v>0</v>
      </c>
      <c r="BE14" s="199">
        <f t="shared" si="13"/>
        <v>8</v>
      </c>
      <c r="BF14" s="199">
        <f t="shared" si="13"/>
        <v>0</v>
      </c>
      <c r="BG14" s="199">
        <f t="shared" si="13"/>
        <v>13</v>
      </c>
      <c r="BH14" s="199">
        <f t="shared" si="13"/>
        <v>0</v>
      </c>
      <c r="BI14" s="199">
        <f t="shared" si="13"/>
        <v>6</v>
      </c>
      <c r="BJ14" s="199">
        <f t="shared" si="13"/>
        <v>0</v>
      </c>
      <c r="BK14" s="199">
        <f t="shared" si="13"/>
        <v>12</v>
      </c>
      <c r="BL14" s="199">
        <f t="shared" si="13"/>
        <v>0</v>
      </c>
      <c r="BM14" s="158"/>
      <c r="BN14" s="159" t="str">
        <f>IFERROR(__xludf.DUMMYFUNCTION("""COMPUTED_VALUE"""),"Radim Dvořák")</f>
        <v>Radim Dvořák</v>
      </c>
      <c r="BO14" s="202">
        <f>IFERROR(__xludf.DUMMYFUNCTION("""COMPUTED_VALUE"""),13.0)</f>
        <v>13</v>
      </c>
      <c r="BP14" s="203"/>
      <c r="BQ14" s="202">
        <f>IFERROR(__xludf.DUMMYFUNCTION("""COMPUTED_VALUE"""),13.0)</f>
        <v>13</v>
      </c>
      <c r="BR14" s="203"/>
      <c r="BS14" s="202">
        <f>IFERROR(__xludf.DUMMYFUNCTION("""COMPUTED_VALUE"""),4.0)</f>
        <v>4</v>
      </c>
      <c r="BT14" s="203"/>
      <c r="BU14" s="202">
        <f>IFERROR(__xludf.DUMMYFUNCTION("""COMPUTED_VALUE"""),13.0)</f>
        <v>13</v>
      </c>
      <c r="BV14" s="203">
        <f>IFERROR(__xludf.DUMMYFUNCTION("""COMPUTED_VALUE"""),1200.0)</f>
        <v>1200</v>
      </c>
      <c r="BW14" s="202">
        <f>IFERROR(__xludf.DUMMYFUNCTION("""COMPUTED_VALUE"""),13.0)</f>
        <v>13</v>
      </c>
      <c r="BX14" s="203">
        <f>IFERROR(__xludf.DUMMYFUNCTION("""COMPUTED_VALUE"""),1500.0)</f>
        <v>1500</v>
      </c>
      <c r="BY14" s="202">
        <f>IFERROR(__xludf.DUMMYFUNCTION("""COMPUTED_VALUE"""),8.0)</f>
        <v>8</v>
      </c>
      <c r="BZ14" s="203"/>
      <c r="CA14" s="202">
        <f>IFERROR(__xludf.DUMMYFUNCTION("""COMPUTED_VALUE"""),8.0)</f>
        <v>8</v>
      </c>
      <c r="CB14" s="203"/>
      <c r="CC14" s="202">
        <f>IFERROR(__xludf.DUMMYFUNCTION("""COMPUTED_VALUE"""),13.0)</f>
        <v>13</v>
      </c>
      <c r="CD14" s="203"/>
      <c r="CE14" s="202">
        <f>IFERROR(__xludf.DUMMYFUNCTION("""COMPUTED_VALUE"""),13.0)</f>
        <v>13</v>
      </c>
      <c r="CF14" s="203"/>
      <c r="CG14" s="202">
        <f>IFERROR(__xludf.DUMMYFUNCTION("""COMPUTED_VALUE"""),13.0)</f>
        <v>13</v>
      </c>
      <c r="CH14" s="203"/>
      <c r="CI14" s="202"/>
      <c r="CJ14" s="203"/>
      <c r="CK14" s="202"/>
      <c r="CL14" s="203"/>
      <c r="CM14" s="202">
        <f>IFERROR(__xludf.DUMMYFUNCTION("""COMPUTED_VALUE"""),8.0)</f>
        <v>8</v>
      </c>
      <c r="CN14" s="203"/>
      <c r="CO14" s="202">
        <f>IFERROR(__xludf.DUMMYFUNCTION("""COMPUTED_VALUE"""),8.0)</f>
        <v>8</v>
      </c>
      <c r="CP14" s="203"/>
      <c r="CQ14" s="202">
        <f>IFERROR(__xludf.DUMMYFUNCTION("""COMPUTED_VALUE"""),13.0)</f>
        <v>13</v>
      </c>
      <c r="CR14" s="203"/>
      <c r="CS14" s="202">
        <f>IFERROR(__xludf.DUMMYFUNCTION("""COMPUTED_VALUE"""),13.0)</f>
        <v>13</v>
      </c>
      <c r="CT14" s="199"/>
      <c r="CU14" s="202">
        <f>IFERROR(__xludf.DUMMYFUNCTION("""COMPUTED_VALUE"""),5.0)</f>
        <v>5</v>
      </c>
      <c r="CV14" s="199"/>
      <c r="CW14" s="202">
        <f>IFERROR(__xludf.DUMMYFUNCTION("""COMPUTED_VALUE"""),4.0)</f>
        <v>4</v>
      </c>
      <c r="CX14" s="199">
        <f>IFERROR(__xludf.DUMMYFUNCTION("""COMPUTED_VALUE"""),1000.0)</f>
        <v>1000</v>
      </c>
      <c r="CY14" s="202">
        <f>IFERROR(__xludf.DUMMYFUNCTION("""COMPUTED_VALUE"""),8.0)</f>
        <v>8</v>
      </c>
      <c r="CZ14" s="199"/>
      <c r="DA14" s="202">
        <f>IFERROR(__xludf.DUMMYFUNCTION("""COMPUTED_VALUE"""),13.0)</f>
        <v>13</v>
      </c>
      <c r="DB14" s="199"/>
      <c r="DC14" s="202">
        <f>IFERROR(__xludf.DUMMYFUNCTION("""COMPUTED_VALUE"""),11.5)</f>
        <v>11.5</v>
      </c>
      <c r="DD14" s="199">
        <f>IFERROR(__xludf.DUMMYFUNCTION("""COMPUTED_VALUE"""),500.0)</f>
        <v>500</v>
      </c>
      <c r="DE14" s="202">
        <f>IFERROR(__xludf.DUMMYFUNCTION("""COMPUTED_VALUE"""),13.0)</f>
        <v>13</v>
      </c>
      <c r="DF14" s="199"/>
      <c r="DG14" s="202">
        <f>IFERROR(__xludf.DUMMYFUNCTION("""COMPUTED_VALUE"""),5.0)</f>
        <v>5</v>
      </c>
      <c r="DH14" s="199"/>
      <c r="DI14" s="202">
        <f>IFERROR(__xludf.DUMMYFUNCTION("""COMPUTED_VALUE"""),6.0)</f>
        <v>6</v>
      </c>
      <c r="DJ14" s="199"/>
      <c r="DK14" s="202"/>
      <c r="DL14" s="199"/>
      <c r="DM14" s="202">
        <f>IFERROR(__xludf.DUMMYFUNCTION("""COMPUTED_VALUE"""),13.0)</f>
        <v>13</v>
      </c>
      <c r="DN14" s="199"/>
      <c r="DO14" s="202">
        <f>IFERROR(__xludf.DUMMYFUNCTION("""COMPUTED_VALUE"""),8.0)</f>
        <v>8</v>
      </c>
      <c r="DP14" s="199"/>
      <c r="DQ14" s="202">
        <f>IFERROR(__xludf.DUMMYFUNCTION("""COMPUTED_VALUE"""),8.0)</f>
        <v>8</v>
      </c>
      <c r="DR14" s="199"/>
      <c r="DS14" s="202">
        <f>IFERROR(__xludf.DUMMYFUNCTION("""COMPUTED_VALUE"""),13.0)</f>
        <v>13</v>
      </c>
      <c r="DT14" s="199"/>
      <c r="DU14" s="202">
        <f>IFERROR(__xludf.DUMMYFUNCTION("""COMPUTED_VALUE"""),6.0)</f>
        <v>6</v>
      </c>
      <c r="DV14" s="199"/>
      <c r="DW14" s="202">
        <f>IFERROR(__xludf.DUMMYFUNCTION("""COMPUTED_VALUE"""),12.0)</f>
        <v>12</v>
      </c>
      <c r="DX14" s="199"/>
      <c r="DY14" s="158"/>
      <c r="DZ14" s="159" t="str">
        <f t="shared" si="3"/>
        <v>Radim Dvořák</v>
      </c>
      <c r="EA14" s="202"/>
      <c r="EB14" s="203"/>
      <c r="EC14" s="202"/>
      <c r="ED14" s="203"/>
      <c r="EE14" s="202"/>
      <c r="EF14" s="203"/>
      <c r="EG14" s="202"/>
      <c r="EH14" s="203"/>
      <c r="EI14" s="202"/>
      <c r="EJ14" s="203"/>
      <c r="EK14" s="202"/>
      <c r="EL14" s="203"/>
      <c r="EM14" s="202"/>
      <c r="EN14" s="203"/>
      <c r="EO14" s="202"/>
      <c r="EP14" s="203"/>
      <c r="EQ14" s="202"/>
      <c r="ER14" s="203"/>
      <c r="ES14" s="202"/>
      <c r="ET14" s="203"/>
      <c r="EU14" s="202"/>
      <c r="EV14" s="203"/>
      <c r="EW14" s="202"/>
      <c r="EX14" s="203"/>
      <c r="EY14" s="202"/>
      <c r="EZ14" s="203"/>
      <c r="FA14" s="202"/>
      <c r="FB14" s="203"/>
      <c r="FC14" s="202"/>
      <c r="FD14" s="203"/>
      <c r="FE14" s="202"/>
      <c r="FF14" s="199"/>
      <c r="FG14" s="202"/>
      <c r="FH14" s="199"/>
      <c r="FI14" s="202"/>
      <c r="FJ14" s="199"/>
      <c r="FK14" s="202"/>
      <c r="FL14" s="199"/>
      <c r="FM14" s="202"/>
      <c r="FN14" s="199"/>
      <c r="FO14" s="202"/>
      <c r="FP14" s="199"/>
      <c r="FQ14" s="202"/>
      <c r="FR14" s="199"/>
      <c r="FS14" s="202"/>
      <c r="FT14" s="199"/>
      <c r="FU14" s="202"/>
      <c r="FV14" s="199"/>
      <c r="FW14" s="202"/>
      <c r="FX14" s="199"/>
      <c r="FY14" s="202"/>
      <c r="FZ14" s="199"/>
      <c r="GA14" s="202"/>
      <c r="GB14" s="199"/>
      <c r="GC14" s="202"/>
      <c r="GD14" s="199"/>
      <c r="GE14" s="202"/>
      <c r="GF14" s="199"/>
      <c r="GG14" s="202"/>
      <c r="GH14" s="199"/>
      <c r="GI14" s="202"/>
      <c r="GJ14" s="199"/>
      <c r="GK14" s="158"/>
      <c r="GL14" s="159" t="str">
        <f t="shared" si="4"/>
        <v>Radim Dvořák</v>
      </c>
      <c r="GM14" s="202"/>
      <c r="GN14" s="203"/>
      <c r="GO14" s="202"/>
      <c r="GP14" s="203"/>
      <c r="GQ14" s="202"/>
      <c r="GR14" s="203"/>
      <c r="GS14" s="202"/>
      <c r="GT14" s="203"/>
      <c r="GU14" s="202"/>
      <c r="GV14" s="203"/>
      <c r="GW14" s="202"/>
      <c r="GX14" s="203"/>
      <c r="GY14" s="202"/>
      <c r="GZ14" s="203"/>
      <c r="HA14" s="202"/>
      <c r="HB14" s="203"/>
      <c r="HC14" s="202"/>
      <c r="HD14" s="203"/>
      <c r="HE14" s="202"/>
      <c r="HF14" s="203"/>
      <c r="HG14" s="202"/>
      <c r="HH14" s="203"/>
      <c r="HI14" s="202"/>
      <c r="HJ14" s="203"/>
      <c r="HK14" s="202"/>
      <c r="HL14" s="203"/>
      <c r="HM14" s="202"/>
      <c r="HN14" s="203"/>
      <c r="HO14" s="202"/>
      <c r="HP14" s="203"/>
      <c r="HQ14" s="202"/>
      <c r="HR14" s="199"/>
      <c r="HS14" s="202"/>
      <c r="HT14" s="199"/>
      <c r="HU14" s="202"/>
      <c r="HV14" s="199"/>
      <c r="HW14" s="202"/>
      <c r="HX14" s="199"/>
      <c r="HY14" s="202"/>
      <c r="HZ14" s="199"/>
      <c r="IA14" s="202"/>
      <c r="IB14" s="199"/>
      <c r="IC14" s="202"/>
      <c r="ID14" s="199"/>
      <c r="IE14" s="202"/>
      <c r="IF14" s="199"/>
      <c r="IG14" s="202"/>
      <c r="IH14" s="199"/>
      <c r="II14" s="202"/>
      <c r="IJ14" s="199"/>
      <c r="IK14" s="202"/>
      <c r="IL14" s="199"/>
      <c r="IM14" s="202"/>
      <c r="IN14" s="199"/>
      <c r="IO14" s="202"/>
      <c r="IP14" s="199"/>
      <c r="IQ14" s="202"/>
      <c r="IR14" s="199"/>
      <c r="IS14" s="202"/>
      <c r="IT14" s="199"/>
      <c r="IU14" s="202"/>
      <c r="IV14" s="199"/>
    </row>
    <row r="15">
      <c r="A15" s="208">
        <f>IFERROR(__xludf.DUMMYFUNCTION("""COMPUTED_VALUE"""),100.0)</f>
        <v>100</v>
      </c>
      <c r="B15" s="231" t="str">
        <f t="shared" si="1"/>
        <v>Vladimír Dudkin-x</v>
      </c>
      <c r="C15" s="199">
        <f t="shared" ref="C15:BL15" si="14">BO15+EA15+GM15</f>
        <v>0</v>
      </c>
      <c r="D15" s="199">
        <f t="shared" si="14"/>
        <v>0</v>
      </c>
      <c r="E15" s="199">
        <f t="shared" si="14"/>
        <v>0</v>
      </c>
      <c r="F15" s="199">
        <f t="shared" si="14"/>
        <v>0</v>
      </c>
      <c r="G15" s="199">
        <f t="shared" si="14"/>
        <v>0</v>
      </c>
      <c r="H15" s="199">
        <f t="shared" si="14"/>
        <v>0</v>
      </c>
      <c r="I15" s="199">
        <f t="shared" si="14"/>
        <v>0</v>
      </c>
      <c r="J15" s="199">
        <f t="shared" si="14"/>
        <v>0</v>
      </c>
      <c r="K15" s="199">
        <f t="shared" si="14"/>
        <v>0</v>
      </c>
      <c r="L15" s="199">
        <f t="shared" si="14"/>
        <v>0</v>
      </c>
      <c r="M15" s="199">
        <f t="shared" si="14"/>
        <v>0</v>
      </c>
      <c r="N15" s="199">
        <f t="shared" si="14"/>
        <v>0</v>
      </c>
      <c r="O15" s="199">
        <f t="shared" si="14"/>
        <v>0</v>
      </c>
      <c r="P15" s="199">
        <f t="shared" si="14"/>
        <v>0</v>
      </c>
      <c r="Q15" s="199">
        <f t="shared" si="14"/>
        <v>0</v>
      </c>
      <c r="R15" s="199">
        <f t="shared" si="14"/>
        <v>0</v>
      </c>
      <c r="S15" s="199">
        <f t="shared" si="14"/>
        <v>0</v>
      </c>
      <c r="T15" s="199">
        <f t="shared" si="14"/>
        <v>0</v>
      </c>
      <c r="U15" s="199">
        <f t="shared" si="14"/>
        <v>0</v>
      </c>
      <c r="V15" s="199">
        <f t="shared" si="14"/>
        <v>0</v>
      </c>
      <c r="W15" s="199">
        <f t="shared" si="14"/>
        <v>0</v>
      </c>
      <c r="X15" s="199">
        <f t="shared" si="14"/>
        <v>0</v>
      </c>
      <c r="Y15" s="199">
        <f t="shared" si="14"/>
        <v>0</v>
      </c>
      <c r="Z15" s="199">
        <f t="shared" si="14"/>
        <v>0</v>
      </c>
      <c r="AA15" s="199">
        <f t="shared" si="14"/>
        <v>0</v>
      </c>
      <c r="AB15" s="199">
        <f t="shared" si="14"/>
        <v>0</v>
      </c>
      <c r="AC15" s="199">
        <f t="shared" si="14"/>
        <v>0</v>
      </c>
      <c r="AD15" s="199">
        <f t="shared" si="14"/>
        <v>0</v>
      </c>
      <c r="AE15" s="199">
        <f t="shared" si="14"/>
        <v>0</v>
      </c>
      <c r="AF15" s="199">
        <f t="shared" si="14"/>
        <v>0</v>
      </c>
      <c r="AG15" s="199">
        <f t="shared" si="14"/>
        <v>0</v>
      </c>
      <c r="AH15" s="199">
        <f t="shared" si="14"/>
        <v>0</v>
      </c>
      <c r="AI15" s="199">
        <f t="shared" si="14"/>
        <v>0</v>
      </c>
      <c r="AJ15" s="199">
        <f t="shared" si="14"/>
        <v>0</v>
      </c>
      <c r="AK15" s="199">
        <f t="shared" si="14"/>
        <v>0</v>
      </c>
      <c r="AL15" s="199">
        <f t="shared" si="14"/>
        <v>0</v>
      </c>
      <c r="AM15" s="199">
        <f t="shared" si="14"/>
        <v>0</v>
      </c>
      <c r="AN15" s="199">
        <f t="shared" si="14"/>
        <v>0</v>
      </c>
      <c r="AO15" s="199">
        <f t="shared" si="14"/>
        <v>0</v>
      </c>
      <c r="AP15" s="199">
        <f t="shared" si="14"/>
        <v>0</v>
      </c>
      <c r="AQ15" s="199">
        <f t="shared" si="14"/>
        <v>0</v>
      </c>
      <c r="AR15" s="199">
        <f t="shared" si="14"/>
        <v>0</v>
      </c>
      <c r="AS15" s="199">
        <f t="shared" si="14"/>
        <v>0</v>
      </c>
      <c r="AT15" s="199">
        <f t="shared" si="14"/>
        <v>0</v>
      </c>
      <c r="AU15" s="199">
        <f t="shared" si="14"/>
        <v>0</v>
      </c>
      <c r="AV15" s="199">
        <f t="shared" si="14"/>
        <v>0</v>
      </c>
      <c r="AW15" s="199">
        <f t="shared" si="14"/>
        <v>0</v>
      </c>
      <c r="AX15" s="199">
        <f t="shared" si="14"/>
        <v>0</v>
      </c>
      <c r="AY15" s="199">
        <f t="shared" si="14"/>
        <v>0</v>
      </c>
      <c r="AZ15" s="199">
        <f t="shared" si="14"/>
        <v>0</v>
      </c>
      <c r="BA15" s="199">
        <f t="shared" si="14"/>
        <v>0</v>
      </c>
      <c r="BB15" s="199">
        <f t="shared" si="14"/>
        <v>0</v>
      </c>
      <c r="BC15" s="199">
        <f t="shared" si="14"/>
        <v>0</v>
      </c>
      <c r="BD15" s="199">
        <f t="shared" si="14"/>
        <v>0</v>
      </c>
      <c r="BE15" s="199">
        <f t="shared" si="14"/>
        <v>0</v>
      </c>
      <c r="BF15" s="199">
        <f t="shared" si="14"/>
        <v>0</v>
      </c>
      <c r="BG15" s="199">
        <f t="shared" si="14"/>
        <v>0</v>
      </c>
      <c r="BH15" s="199">
        <f t="shared" si="14"/>
        <v>0</v>
      </c>
      <c r="BI15" s="199">
        <f t="shared" si="14"/>
        <v>0</v>
      </c>
      <c r="BJ15" s="199">
        <f t="shared" si="14"/>
        <v>0</v>
      </c>
      <c r="BK15" s="199">
        <f t="shared" si="14"/>
        <v>0</v>
      </c>
      <c r="BL15" s="199">
        <f t="shared" si="14"/>
        <v>0</v>
      </c>
      <c r="BM15" s="158"/>
      <c r="BN15" s="159" t="str">
        <f>IFERROR(__xludf.DUMMYFUNCTION("""COMPUTED_VALUE"""),"Vladimír Dudkin-x")</f>
        <v>Vladimír Dudkin-x</v>
      </c>
      <c r="BO15" s="202"/>
      <c r="BP15" s="203"/>
      <c r="BQ15" s="202"/>
      <c r="BR15" s="203"/>
      <c r="BS15" s="202"/>
      <c r="BT15" s="203"/>
      <c r="BU15" s="202"/>
      <c r="BV15" s="203"/>
      <c r="BW15" s="202"/>
      <c r="BX15" s="203"/>
      <c r="BY15" s="202"/>
      <c r="BZ15" s="203"/>
      <c r="CA15" s="202"/>
      <c r="CB15" s="203"/>
      <c r="CC15" s="202"/>
      <c r="CD15" s="203"/>
      <c r="CE15" s="202"/>
      <c r="CF15" s="203"/>
      <c r="CG15" s="202"/>
      <c r="CH15" s="203"/>
      <c r="CI15" s="202"/>
      <c r="CJ15" s="203"/>
      <c r="CK15" s="202"/>
      <c r="CL15" s="203"/>
      <c r="CM15" s="202"/>
      <c r="CN15" s="203"/>
      <c r="CO15" s="202"/>
      <c r="CP15" s="203"/>
      <c r="CQ15" s="202"/>
      <c r="CR15" s="203"/>
      <c r="CS15" s="202"/>
      <c r="CT15" s="199"/>
      <c r="CU15" s="204"/>
      <c r="CV15" s="199"/>
      <c r="CW15" s="204"/>
      <c r="CX15" s="199"/>
      <c r="CY15" s="204"/>
      <c r="CZ15" s="199"/>
      <c r="DA15" s="204"/>
      <c r="DB15" s="199"/>
      <c r="DC15" s="204"/>
      <c r="DD15" s="199"/>
      <c r="DE15" s="202"/>
      <c r="DF15" s="199"/>
      <c r="DG15" s="202"/>
      <c r="DH15" s="199"/>
      <c r="DI15" s="204"/>
      <c r="DJ15" s="199"/>
      <c r="DK15" s="204"/>
      <c r="DL15" s="206"/>
      <c r="DM15" s="204"/>
      <c r="DN15" s="206"/>
      <c r="DO15" s="204"/>
      <c r="DP15" s="199"/>
      <c r="DQ15" s="204"/>
      <c r="DR15" s="199"/>
      <c r="DS15" s="202"/>
      <c r="DT15" s="199"/>
      <c r="DU15" s="202"/>
      <c r="DV15" s="199"/>
      <c r="DW15" s="202"/>
      <c r="DX15" s="199"/>
      <c r="DY15" s="158"/>
      <c r="DZ15" s="159" t="str">
        <f t="shared" si="3"/>
        <v>Vladimír Dudkin-x</v>
      </c>
      <c r="EA15" s="202"/>
      <c r="EB15" s="203"/>
      <c r="EC15" s="202"/>
      <c r="ED15" s="203"/>
      <c r="EE15" s="202"/>
      <c r="EF15" s="203"/>
      <c r="EG15" s="202"/>
      <c r="EH15" s="203"/>
      <c r="EI15" s="202"/>
      <c r="EJ15" s="203"/>
      <c r="EK15" s="202"/>
      <c r="EL15" s="203"/>
      <c r="EM15" s="202"/>
      <c r="EN15" s="203"/>
      <c r="EO15" s="202"/>
      <c r="EP15" s="203"/>
      <c r="EQ15" s="202"/>
      <c r="ER15" s="203"/>
      <c r="ES15" s="202"/>
      <c r="ET15" s="203"/>
      <c r="EU15" s="202"/>
      <c r="EV15" s="203"/>
      <c r="EW15" s="202"/>
      <c r="EX15" s="203"/>
      <c r="EY15" s="202"/>
      <c r="EZ15" s="203"/>
      <c r="FA15" s="202"/>
      <c r="FB15" s="203"/>
      <c r="FC15" s="202"/>
      <c r="FD15" s="203"/>
      <c r="FE15" s="202"/>
      <c r="FF15" s="199"/>
      <c r="FG15" s="204"/>
      <c r="FH15" s="199"/>
      <c r="FI15" s="204"/>
      <c r="FJ15" s="199"/>
      <c r="FK15" s="204"/>
      <c r="FL15" s="199"/>
      <c r="FM15" s="204"/>
      <c r="FN15" s="199"/>
      <c r="FO15" s="204"/>
      <c r="FP15" s="199"/>
      <c r="FQ15" s="202"/>
      <c r="FR15" s="199"/>
      <c r="FS15" s="202"/>
      <c r="FT15" s="199"/>
      <c r="FU15" s="204"/>
      <c r="FV15" s="199"/>
      <c r="FW15" s="204"/>
      <c r="FX15" s="206"/>
      <c r="FY15" s="204"/>
      <c r="FZ15" s="206"/>
      <c r="GA15" s="204"/>
      <c r="GB15" s="199"/>
      <c r="GC15" s="204"/>
      <c r="GD15" s="199"/>
      <c r="GE15" s="202"/>
      <c r="GF15" s="199"/>
      <c r="GG15" s="202"/>
      <c r="GH15" s="199"/>
      <c r="GI15" s="202"/>
      <c r="GJ15" s="199"/>
      <c r="GK15" s="158"/>
      <c r="GL15" s="159" t="str">
        <f t="shared" si="4"/>
        <v>Vladimír Dudkin-x</v>
      </c>
      <c r="GM15" s="202"/>
      <c r="GN15" s="203"/>
      <c r="GO15" s="202"/>
      <c r="GP15" s="203"/>
      <c r="GQ15" s="202"/>
      <c r="GR15" s="203"/>
      <c r="GS15" s="202"/>
      <c r="GT15" s="203"/>
      <c r="GU15" s="202"/>
      <c r="GV15" s="203"/>
      <c r="GW15" s="202"/>
      <c r="GX15" s="203"/>
      <c r="GY15" s="202"/>
      <c r="GZ15" s="203"/>
      <c r="HA15" s="202"/>
      <c r="HB15" s="203"/>
      <c r="HC15" s="202"/>
      <c r="HD15" s="203"/>
      <c r="HE15" s="202"/>
      <c r="HF15" s="203"/>
      <c r="HG15" s="202"/>
      <c r="HH15" s="203"/>
      <c r="HI15" s="202"/>
      <c r="HJ15" s="203"/>
      <c r="HK15" s="202"/>
      <c r="HL15" s="203"/>
      <c r="HM15" s="202"/>
      <c r="HN15" s="203"/>
      <c r="HO15" s="202"/>
      <c r="HP15" s="203"/>
      <c r="HQ15" s="202"/>
      <c r="HR15" s="199"/>
      <c r="HS15" s="204"/>
      <c r="HT15" s="199"/>
      <c r="HU15" s="204"/>
      <c r="HV15" s="199"/>
      <c r="HW15" s="204"/>
      <c r="HX15" s="199"/>
      <c r="HY15" s="204"/>
      <c r="HZ15" s="199"/>
      <c r="IA15" s="204"/>
      <c r="IB15" s="199"/>
      <c r="IC15" s="202"/>
      <c r="ID15" s="199"/>
      <c r="IE15" s="202"/>
      <c r="IF15" s="199"/>
      <c r="IG15" s="204"/>
      <c r="IH15" s="199"/>
      <c r="II15" s="204"/>
      <c r="IJ15" s="206"/>
      <c r="IK15" s="204"/>
      <c r="IL15" s="206"/>
      <c r="IM15" s="204"/>
      <c r="IN15" s="199"/>
      <c r="IO15" s="204"/>
      <c r="IP15" s="199"/>
      <c r="IQ15" s="202"/>
      <c r="IR15" s="199"/>
      <c r="IS15" s="202"/>
      <c r="IT15" s="199"/>
      <c r="IU15" s="202"/>
      <c r="IV15" s="199"/>
    </row>
    <row r="16">
      <c r="A16" s="208">
        <f>IFERROR(__xludf.DUMMYFUNCTION("""COMPUTED_VALUE"""),100.0)</f>
        <v>100</v>
      </c>
      <c r="B16" s="231" t="str">
        <f t="shared" si="1"/>
        <v>Jakub Kouřimský-x</v>
      </c>
      <c r="C16" s="199">
        <f t="shared" ref="C16:BL16" si="15">BO16+EA16+GM16</f>
        <v>0</v>
      </c>
      <c r="D16" s="199">
        <f t="shared" si="15"/>
        <v>0</v>
      </c>
      <c r="E16" s="199">
        <f t="shared" si="15"/>
        <v>0</v>
      </c>
      <c r="F16" s="199">
        <f t="shared" si="15"/>
        <v>0</v>
      </c>
      <c r="G16" s="199">
        <f t="shared" si="15"/>
        <v>0</v>
      </c>
      <c r="H16" s="199">
        <f t="shared" si="15"/>
        <v>0</v>
      </c>
      <c r="I16" s="199">
        <f t="shared" si="15"/>
        <v>0</v>
      </c>
      <c r="J16" s="199">
        <f t="shared" si="15"/>
        <v>0</v>
      </c>
      <c r="K16" s="199">
        <f t="shared" si="15"/>
        <v>0</v>
      </c>
      <c r="L16" s="199">
        <f t="shared" si="15"/>
        <v>0</v>
      </c>
      <c r="M16" s="199">
        <f t="shared" si="15"/>
        <v>0</v>
      </c>
      <c r="N16" s="199">
        <f t="shared" si="15"/>
        <v>0</v>
      </c>
      <c r="O16" s="199">
        <f t="shared" si="15"/>
        <v>0</v>
      </c>
      <c r="P16" s="199">
        <f t="shared" si="15"/>
        <v>0</v>
      </c>
      <c r="Q16" s="199">
        <f t="shared" si="15"/>
        <v>0</v>
      </c>
      <c r="R16" s="199">
        <f t="shared" si="15"/>
        <v>0</v>
      </c>
      <c r="S16" s="199">
        <f t="shared" si="15"/>
        <v>0</v>
      </c>
      <c r="T16" s="199">
        <f t="shared" si="15"/>
        <v>0</v>
      </c>
      <c r="U16" s="199">
        <f t="shared" si="15"/>
        <v>0</v>
      </c>
      <c r="V16" s="199">
        <f t="shared" si="15"/>
        <v>0</v>
      </c>
      <c r="W16" s="199">
        <f t="shared" si="15"/>
        <v>0</v>
      </c>
      <c r="X16" s="199">
        <f t="shared" si="15"/>
        <v>0</v>
      </c>
      <c r="Y16" s="199">
        <f t="shared" si="15"/>
        <v>0</v>
      </c>
      <c r="Z16" s="199">
        <f t="shared" si="15"/>
        <v>0</v>
      </c>
      <c r="AA16" s="199">
        <f t="shared" si="15"/>
        <v>0</v>
      </c>
      <c r="AB16" s="199">
        <f t="shared" si="15"/>
        <v>0</v>
      </c>
      <c r="AC16" s="199">
        <f t="shared" si="15"/>
        <v>0</v>
      </c>
      <c r="AD16" s="199">
        <f t="shared" si="15"/>
        <v>0</v>
      </c>
      <c r="AE16" s="199">
        <f t="shared" si="15"/>
        <v>0</v>
      </c>
      <c r="AF16" s="199">
        <f t="shared" si="15"/>
        <v>0</v>
      </c>
      <c r="AG16" s="199">
        <f t="shared" si="15"/>
        <v>0</v>
      </c>
      <c r="AH16" s="199">
        <f t="shared" si="15"/>
        <v>0</v>
      </c>
      <c r="AI16" s="199">
        <f t="shared" si="15"/>
        <v>0</v>
      </c>
      <c r="AJ16" s="199">
        <f t="shared" si="15"/>
        <v>0</v>
      </c>
      <c r="AK16" s="199">
        <f t="shared" si="15"/>
        <v>0</v>
      </c>
      <c r="AL16" s="199">
        <f t="shared" si="15"/>
        <v>0</v>
      </c>
      <c r="AM16" s="199">
        <f t="shared" si="15"/>
        <v>0</v>
      </c>
      <c r="AN16" s="199">
        <f t="shared" si="15"/>
        <v>0</v>
      </c>
      <c r="AO16" s="199">
        <f t="shared" si="15"/>
        <v>0</v>
      </c>
      <c r="AP16" s="199">
        <f t="shared" si="15"/>
        <v>0</v>
      </c>
      <c r="AQ16" s="199">
        <f t="shared" si="15"/>
        <v>0</v>
      </c>
      <c r="AR16" s="199">
        <f t="shared" si="15"/>
        <v>0</v>
      </c>
      <c r="AS16" s="199">
        <f t="shared" si="15"/>
        <v>0</v>
      </c>
      <c r="AT16" s="199">
        <f t="shared" si="15"/>
        <v>0</v>
      </c>
      <c r="AU16" s="199">
        <f t="shared" si="15"/>
        <v>0</v>
      </c>
      <c r="AV16" s="199">
        <f t="shared" si="15"/>
        <v>0</v>
      </c>
      <c r="AW16" s="199">
        <f t="shared" si="15"/>
        <v>0</v>
      </c>
      <c r="AX16" s="199">
        <f t="shared" si="15"/>
        <v>0</v>
      </c>
      <c r="AY16" s="199">
        <f t="shared" si="15"/>
        <v>0</v>
      </c>
      <c r="AZ16" s="199">
        <f t="shared" si="15"/>
        <v>0</v>
      </c>
      <c r="BA16" s="199">
        <f t="shared" si="15"/>
        <v>0</v>
      </c>
      <c r="BB16" s="199">
        <f t="shared" si="15"/>
        <v>0</v>
      </c>
      <c r="BC16" s="199">
        <f t="shared" si="15"/>
        <v>0</v>
      </c>
      <c r="BD16" s="199">
        <f t="shared" si="15"/>
        <v>0</v>
      </c>
      <c r="BE16" s="199">
        <f t="shared" si="15"/>
        <v>0</v>
      </c>
      <c r="BF16" s="199">
        <f t="shared" si="15"/>
        <v>0</v>
      </c>
      <c r="BG16" s="199">
        <f t="shared" si="15"/>
        <v>0</v>
      </c>
      <c r="BH16" s="199">
        <f t="shared" si="15"/>
        <v>0</v>
      </c>
      <c r="BI16" s="199">
        <f t="shared" si="15"/>
        <v>0</v>
      </c>
      <c r="BJ16" s="199">
        <f t="shared" si="15"/>
        <v>0</v>
      </c>
      <c r="BK16" s="199">
        <f t="shared" si="15"/>
        <v>0</v>
      </c>
      <c r="BL16" s="199">
        <f t="shared" si="15"/>
        <v>0</v>
      </c>
      <c r="BM16" s="158"/>
      <c r="BN16" s="159" t="str">
        <f>IFERROR(__xludf.DUMMYFUNCTION("""COMPUTED_VALUE"""),"Jakub Kouřimský-x")</f>
        <v>Jakub Kouřimský-x</v>
      </c>
      <c r="BO16" s="202"/>
      <c r="BP16" s="203"/>
      <c r="BQ16" s="202"/>
      <c r="BR16" s="203"/>
      <c r="BS16" s="202"/>
      <c r="BT16" s="203"/>
      <c r="BU16" s="202"/>
      <c r="BV16" s="203"/>
      <c r="BW16" s="202"/>
      <c r="BX16" s="203"/>
      <c r="BY16" s="202"/>
      <c r="BZ16" s="203"/>
      <c r="CA16" s="202"/>
      <c r="CB16" s="203"/>
      <c r="CC16" s="202"/>
      <c r="CD16" s="203"/>
      <c r="CE16" s="202"/>
      <c r="CF16" s="203"/>
      <c r="CG16" s="202"/>
      <c r="CH16" s="203"/>
      <c r="CI16" s="202"/>
      <c r="CJ16" s="203"/>
      <c r="CK16" s="202"/>
      <c r="CL16" s="203"/>
      <c r="CM16" s="202"/>
      <c r="CN16" s="203"/>
      <c r="CO16" s="202"/>
      <c r="CP16" s="203"/>
      <c r="CQ16" s="202"/>
      <c r="CR16" s="203"/>
      <c r="CS16" s="202"/>
      <c r="CT16" s="199"/>
      <c r="CU16" s="204"/>
      <c r="CV16" s="199"/>
      <c r="CW16" s="202"/>
      <c r="CX16" s="199"/>
      <c r="CY16" s="202"/>
      <c r="CZ16" s="199"/>
      <c r="DA16" s="202"/>
      <c r="DB16" s="199"/>
      <c r="DC16" s="202"/>
      <c r="DD16" s="199"/>
      <c r="DE16" s="204"/>
      <c r="DF16" s="199"/>
      <c r="DG16" s="202"/>
      <c r="DH16" s="199"/>
      <c r="DI16" s="202"/>
      <c r="DJ16" s="199"/>
      <c r="DK16" s="202"/>
      <c r="DL16" s="199"/>
      <c r="DM16" s="202"/>
      <c r="DN16" s="199"/>
      <c r="DO16" s="202"/>
      <c r="DP16" s="199"/>
      <c r="DQ16" s="202"/>
      <c r="DR16" s="199"/>
      <c r="DS16" s="202"/>
      <c r="DT16" s="199"/>
      <c r="DU16" s="202"/>
      <c r="DV16" s="199"/>
      <c r="DW16" s="202"/>
      <c r="DX16" s="199"/>
      <c r="DY16" s="158"/>
      <c r="DZ16" s="159" t="str">
        <f t="shared" si="3"/>
        <v>Jakub Kouřimský-x</v>
      </c>
      <c r="EA16" s="202"/>
      <c r="EB16" s="203"/>
      <c r="EC16" s="202"/>
      <c r="ED16" s="203"/>
      <c r="EE16" s="202"/>
      <c r="EF16" s="203"/>
      <c r="EG16" s="202"/>
      <c r="EH16" s="203"/>
      <c r="EI16" s="202"/>
      <c r="EJ16" s="203"/>
      <c r="EK16" s="202"/>
      <c r="EL16" s="203"/>
      <c r="EM16" s="202"/>
      <c r="EN16" s="203"/>
      <c r="EO16" s="202"/>
      <c r="EP16" s="203"/>
      <c r="EQ16" s="202"/>
      <c r="ER16" s="203"/>
      <c r="ES16" s="202"/>
      <c r="ET16" s="203"/>
      <c r="EU16" s="202"/>
      <c r="EV16" s="203"/>
      <c r="EW16" s="202"/>
      <c r="EX16" s="203"/>
      <c r="EY16" s="202"/>
      <c r="EZ16" s="203"/>
      <c r="FA16" s="202"/>
      <c r="FB16" s="203"/>
      <c r="FC16" s="202"/>
      <c r="FD16" s="203"/>
      <c r="FE16" s="202"/>
      <c r="FF16" s="199"/>
      <c r="FG16" s="204"/>
      <c r="FH16" s="199"/>
      <c r="FI16" s="202"/>
      <c r="FJ16" s="199"/>
      <c r="FK16" s="202"/>
      <c r="FL16" s="199"/>
      <c r="FM16" s="202"/>
      <c r="FN16" s="199"/>
      <c r="FO16" s="202"/>
      <c r="FP16" s="199"/>
      <c r="FQ16" s="204"/>
      <c r="FR16" s="199"/>
      <c r="FS16" s="202"/>
      <c r="FT16" s="199"/>
      <c r="FU16" s="202"/>
      <c r="FV16" s="199"/>
      <c r="FW16" s="202"/>
      <c r="FX16" s="199"/>
      <c r="FY16" s="202"/>
      <c r="FZ16" s="199"/>
      <c r="GA16" s="202"/>
      <c r="GB16" s="199"/>
      <c r="GC16" s="202"/>
      <c r="GD16" s="199"/>
      <c r="GE16" s="202"/>
      <c r="GF16" s="199"/>
      <c r="GG16" s="202"/>
      <c r="GH16" s="199"/>
      <c r="GI16" s="202"/>
      <c r="GJ16" s="199"/>
      <c r="GK16" s="158"/>
      <c r="GL16" s="159" t="str">
        <f t="shared" si="4"/>
        <v>Jakub Kouřimský-x</v>
      </c>
      <c r="GM16" s="202"/>
      <c r="GN16" s="203"/>
      <c r="GO16" s="202"/>
      <c r="GP16" s="203"/>
      <c r="GQ16" s="202"/>
      <c r="GR16" s="203"/>
      <c r="GS16" s="202"/>
      <c r="GT16" s="203"/>
      <c r="GU16" s="202"/>
      <c r="GV16" s="203"/>
      <c r="GW16" s="202"/>
      <c r="GX16" s="203"/>
      <c r="GY16" s="202"/>
      <c r="GZ16" s="203"/>
      <c r="HA16" s="202"/>
      <c r="HB16" s="203"/>
      <c r="HC16" s="202"/>
      <c r="HD16" s="203"/>
      <c r="HE16" s="202"/>
      <c r="HF16" s="203"/>
      <c r="HG16" s="202"/>
      <c r="HH16" s="203"/>
      <c r="HI16" s="202"/>
      <c r="HJ16" s="203"/>
      <c r="HK16" s="202"/>
      <c r="HL16" s="203"/>
      <c r="HM16" s="202"/>
      <c r="HN16" s="203"/>
      <c r="HO16" s="202"/>
      <c r="HP16" s="203"/>
      <c r="HQ16" s="202"/>
      <c r="HR16" s="199"/>
      <c r="HS16" s="204"/>
      <c r="HT16" s="199"/>
      <c r="HU16" s="202"/>
      <c r="HV16" s="199"/>
      <c r="HW16" s="202"/>
      <c r="HX16" s="199"/>
      <c r="HY16" s="202"/>
      <c r="HZ16" s="199"/>
      <c r="IA16" s="202"/>
      <c r="IB16" s="199"/>
      <c r="IC16" s="204"/>
      <c r="ID16" s="199"/>
      <c r="IE16" s="202"/>
      <c r="IF16" s="199"/>
      <c r="IG16" s="202"/>
      <c r="IH16" s="199"/>
      <c r="II16" s="202"/>
      <c r="IJ16" s="199"/>
      <c r="IK16" s="202"/>
      <c r="IL16" s="199"/>
      <c r="IM16" s="202"/>
      <c r="IN16" s="199"/>
      <c r="IO16" s="202"/>
      <c r="IP16" s="199"/>
      <c r="IQ16" s="202"/>
      <c r="IR16" s="199"/>
      <c r="IS16" s="202"/>
      <c r="IT16" s="199"/>
      <c r="IU16" s="202"/>
      <c r="IV16" s="199"/>
    </row>
    <row r="17">
      <c r="A17" s="208">
        <f>IFERROR(__xludf.DUMMYFUNCTION("""COMPUTED_VALUE"""),100.0)</f>
        <v>100</v>
      </c>
      <c r="B17" s="231" t="str">
        <f t="shared" si="1"/>
        <v>Filip Fux-x</v>
      </c>
      <c r="C17" s="199">
        <f t="shared" ref="C17:BL17" si="16">BO17+EA17+GM17</f>
        <v>0</v>
      </c>
      <c r="D17" s="199">
        <f t="shared" si="16"/>
        <v>0</v>
      </c>
      <c r="E17" s="199">
        <f t="shared" si="16"/>
        <v>0</v>
      </c>
      <c r="F17" s="199">
        <f t="shared" si="16"/>
        <v>0</v>
      </c>
      <c r="G17" s="199">
        <f t="shared" si="16"/>
        <v>0</v>
      </c>
      <c r="H17" s="199">
        <f t="shared" si="16"/>
        <v>0</v>
      </c>
      <c r="I17" s="199">
        <f t="shared" si="16"/>
        <v>0</v>
      </c>
      <c r="J17" s="199">
        <f t="shared" si="16"/>
        <v>0</v>
      </c>
      <c r="K17" s="199">
        <f t="shared" si="16"/>
        <v>0</v>
      </c>
      <c r="L17" s="199">
        <f t="shared" si="16"/>
        <v>0</v>
      </c>
      <c r="M17" s="199">
        <f t="shared" si="16"/>
        <v>0</v>
      </c>
      <c r="N17" s="199">
        <f t="shared" si="16"/>
        <v>0</v>
      </c>
      <c r="O17" s="199">
        <f t="shared" si="16"/>
        <v>0</v>
      </c>
      <c r="P17" s="199">
        <f t="shared" si="16"/>
        <v>0</v>
      </c>
      <c r="Q17" s="199">
        <f t="shared" si="16"/>
        <v>0</v>
      </c>
      <c r="R17" s="199">
        <f t="shared" si="16"/>
        <v>0</v>
      </c>
      <c r="S17" s="199">
        <f t="shared" si="16"/>
        <v>0</v>
      </c>
      <c r="T17" s="199">
        <f t="shared" si="16"/>
        <v>0</v>
      </c>
      <c r="U17" s="199">
        <f t="shared" si="16"/>
        <v>0</v>
      </c>
      <c r="V17" s="199">
        <f t="shared" si="16"/>
        <v>0</v>
      </c>
      <c r="W17" s="199">
        <f t="shared" si="16"/>
        <v>0</v>
      </c>
      <c r="X17" s="199">
        <f t="shared" si="16"/>
        <v>0</v>
      </c>
      <c r="Y17" s="199">
        <f t="shared" si="16"/>
        <v>0</v>
      </c>
      <c r="Z17" s="199">
        <f t="shared" si="16"/>
        <v>0</v>
      </c>
      <c r="AA17" s="199">
        <f t="shared" si="16"/>
        <v>0</v>
      </c>
      <c r="AB17" s="199">
        <f t="shared" si="16"/>
        <v>0</v>
      </c>
      <c r="AC17" s="199">
        <f t="shared" si="16"/>
        <v>0</v>
      </c>
      <c r="AD17" s="199">
        <f t="shared" si="16"/>
        <v>0</v>
      </c>
      <c r="AE17" s="199">
        <f t="shared" si="16"/>
        <v>0</v>
      </c>
      <c r="AF17" s="199">
        <f t="shared" si="16"/>
        <v>0</v>
      </c>
      <c r="AG17" s="199">
        <f t="shared" si="16"/>
        <v>0</v>
      </c>
      <c r="AH17" s="199">
        <f t="shared" si="16"/>
        <v>0</v>
      </c>
      <c r="AI17" s="199">
        <f t="shared" si="16"/>
        <v>0</v>
      </c>
      <c r="AJ17" s="199">
        <f t="shared" si="16"/>
        <v>0</v>
      </c>
      <c r="AK17" s="199">
        <f t="shared" si="16"/>
        <v>0</v>
      </c>
      <c r="AL17" s="199">
        <f t="shared" si="16"/>
        <v>0</v>
      </c>
      <c r="AM17" s="199">
        <f t="shared" si="16"/>
        <v>0</v>
      </c>
      <c r="AN17" s="199">
        <f t="shared" si="16"/>
        <v>0</v>
      </c>
      <c r="AO17" s="199">
        <f t="shared" si="16"/>
        <v>0</v>
      </c>
      <c r="AP17" s="199">
        <f t="shared" si="16"/>
        <v>0</v>
      </c>
      <c r="AQ17" s="199">
        <f t="shared" si="16"/>
        <v>0</v>
      </c>
      <c r="AR17" s="199">
        <f t="shared" si="16"/>
        <v>0</v>
      </c>
      <c r="AS17" s="199">
        <f t="shared" si="16"/>
        <v>0</v>
      </c>
      <c r="AT17" s="199">
        <f t="shared" si="16"/>
        <v>0</v>
      </c>
      <c r="AU17" s="199">
        <f t="shared" si="16"/>
        <v>0</v>
      </c>
      <c r="AV17" s="199">
        <f t="shared" si="16"/>
        <v>0</v>
      </c>
      <c r="AW17" s="199">
        <f t="shared" si="16"/>
        <v>0</v>
      </c>
      <c r="AX17" s="199">
        <f t="shared" si="16"/>
        <v>0</v>
      </c>
      <c r="AY17" s="199">
        <f t="shared" si="16"/>
        <v>0</v>
      </c>
      <c r="AZ17" s="199">
        <f t="shared" si="16"/>
        <v>0</v>
      </c>
      <c r="BA17" s="199">
        <f t="shared" si="16"/>
        <v>0</v>
      </c>
      <c r="BB17" s="199">
        <f t="shared" si="16"/>
        <v>0</v>
      </c>
      <c r="BC17" s="199">
        <f t="shared" si="16"/>
        <v>0</v>
      </c>
      <c r="BD17" s="199">
        <f t="shared" si="16"/>
        <v>0</v>
      </c>
      <c r="BE17" s="199">
        <f t="shared" si="16"/>
        <v>0</v>
      </c>
      <c r="BF17" s="199">
        <f t="shared" si="16"/>
        <v>0</v>
      </c>
      <c r="BG17" s="199">
        <f t="shared" si="16"/>
        <v>0</v>
      </c>
      <c r="BH17" s="199">
        <f t="shared" si="16"/>
        <v>0</v>
      </c>
      <c r="BI17" s="199">
        <f t="shared" si="16"/>
        <v>0</v>
      </c>
      <c r="BJ17" s="199">
        <f t="shared" si="16"/>
        <v>0</v>
      </c>
      <c r="BK17" s="199">
        <f t="shared" si="16"/>
        <v>0</v>
      </c>
      <c r="BL17" s="199">
        <f t="shared" si="16"/>
        <v>0</v>
      </c>
      <c r="BM17" s="158"/>
      <c r="BN17" s="159" t="str">
        <f>IFERROR(__xludf.DUMMYFUNCTION("""COMPUTED_VALUE"""),"Filip Fux-x")</f>
        <v>Filip Fux-x</v>
      </c>
      <c r="BO17" s="202"/>
      <c r="BP17" s="203"/>
      <c r="BQ17" s="202"/>
      <c r="BR17" s="203"/>
      <c r="BS17" s="202"/>
      <c r="BT17" s="203"/>
      <c r="BU17" s="202"/>
      <c r="BV17" s="203"/>
      <c r="BW17" s="202"/>
      <c r="BX17" s="203"/>
      <c r="BY17" s="202"/>
      <c r="BZ17" s="203"/>
      <c r="CA17" s="202"/>
      <c r="CB17" s="203"/>
      <c r="CC17" s="202"/>
      <c r="CD17" s="203"/>
      <c r="CE17" s="202"/>
      <c r="CF17" s="203"/>
      <c r="CG17" s="202"/>
      <c r="CH17" s="203"/>
      <c r="CI17" s="202"/>
      <c r="CJ17" s="203"/>
      <c r="CK17" s="202"/>
      <c r="CL17" s="203"/>
      <c r="CM17" s="202"/>
      <c r="CN17" s="203"/>
      <c r="CO17" s="202"/>
      <c r="CP17" s="203"/>
      <c r="CQ17" s="202"/>
      <c r="CR17" s="203"/>
      <c r="CS17" s="202"/>
      <c r="CT17" s="199"/>
      <c r="CU17" s="202"/>
      <c r="CV17" s="199"/>
      <c r="CW17" s="202"/>
      <c r="CX17" s="199"/>
      <c r="CY17" s="202"/>
      <c r="CZ17" s="199"/>
      <c r="DA17" s="202"/>
      <c r="DB17" s="199"/>
      <c r="DC17" s="202"/>
      <c r="DD17" s="199"/>
      <c r="DE17" s="202"/>
      <c r="DF17" s="199"/>
      <c r="DG17" s="202"/>
      <c r="DH17" s="199"/>
      <c r="DI17" s="202"/>
      <c r="DJ17" s="199"/>
      <c r="DK17" s="202"/>
      <c r="DL17" s="199"/>
      <c r="DM17" s="202"/>
      <c r="DN17" s="199"/>
      <c r="DO17" s="202"/>
      <c r="DP17" s="199"/>
      <c r="DQ17" s="202"/>
      <c r="DR17" s="199"/>
      <c r="DS17" s="202"/>
      <c r="DT17" s="199"/>
      <c r="DU17" s="202"/>
      <c r="DV17" s="199"/>
      <c r="DW17" s="202"/>
      <c r="DX17" s="199"/>
      <c r="DY17" s="158"/>
      <c r="DZ17" s="159" t="str">
        <f t="shared" si="3"/>
        <v>Filip Fux-x</v>
      </c>
      <c r="EA17" s="202"/>
      <c r="EB17" s="203"/>
      <c r="EC17" s="202"/>
      <c r="ED17" s="203"/>
      <c r="EE17" s="202"/>
      <c r="EF17" s="203"/>
      <c r="EG17" s="202"/>
      <c r="EH17" s="203"/>
      <c r="EI17" s="202"/>
      <c r="EJ17" s="203"/>
      <c r="EK17" s="202"/>
      <c r="EL17" s="203"/>
      <c r="EM17" s="202"/>
      <c r="EN17" s="203"/>
      <c r="EO17" s="202"/>
      <c r="EP17" s="203"/>
      <c r="EQ17" s="202"/>
      <c r="ER17" s="203"/>
      <c r="ES17" s="202"/>
      <c r="ET17" s="203"/>
      <c r="EU17" s="202"/>
      <c r="EV17" s="203"/>
      <c r="EW17" s="202"/>
      <c r="EX17" s="203"/>
      <c r="EY17" s="202"/>
      <c r="EZ17" s="203"/>
      <c r="FA17" s="202"/>
      <c r="FB17" s="203"/>
      <c r="FC17" s="202"/>
      <c r="FD17" s="203"/>
      <c r="FE17" s="202"/>
      <c r="FF17" s="199"/>
      <c r="FG17" s="202"/>
      <c r="FH17" s="199"/>
      <c r="FI17" s="202"/>
      <c r="FJ17" s="199"/>
      <c r="FK17" s="202"/>
      <c r="FL17" s="199"/>
      <c r="FM17" s="202"/>
      <c r="FN17" s="199"/>
      <c r="FO17" s="202"/>
      <c r="FP17" s="199"/>
      <c r="FQ17" s="202"/>
      <c r="FR17" s="199"/>
      <c r="FS17" s="202"/>
      <c r="FT17" s="199"/>
      <c r="FU17" s="202"/>
      <c r="FV17" s="199"/>
      <c r="FW17" s="202"/>
      <c r="FX17" s="199"/>
      <c r="FY17" s="202"/>
      <c r="FZ17" s="199"/>
      <c r="GA17" s="202"/>
      <c r="GB17" s="199"/>
      <c r="GC17" s="202"/>
      <c r="GD17" s="199"/>
      <c r="GE17" s="202"/>
      <c r="GF17" s="199"/>
      <c r="GG17" s="202"/>
      <c r="GH17" s="199"/>
      <c r="GI17" s="202"/>
      <c r="GJ17" s="199"/>
      <c r="GK17" s="158"/>
      <c r="GL17" s="159" t="str">
        <f t="shared" si="4"/>
        <v>Filip Fux-x</v>
      </c>
      <c r="GM17" s="202"/>
      <c r="GN17" s="203"/>
      <c r="GO17" s="202"/>
      <c r="GP17" s="203"/>
      <c r="GQ17" s="202"/>
      <c r="GR17" s="203"/>
      <c r="GS17" s="202"/>
      <c r="GT17" s="203"/>
      <c r="GU17" s="202"/>
      <c r="GV17" s="203"/>
      <c r="GW17" s="202"/>
      <c r="GX17" s="203"/>
      <c r="GY17" s="202"/>
      <c r="GZ17" s="203"/>
      <c r="HA17" s="202"/>
      <c r="HB17" s="203"/>
      <c r="HC17" s="202"/>
      <c r="HD17" s="203"/>
      <c r="HE17" s="202"/>
      <c r="HF17" s="203"/>
      <c r="HG17" s="202"/>
      <c r="HH17" s="203"/>
      <c r="HI17" s="202"/>
      <c r="HJ17" s="203"/>
      <c r="HK17" s="202"/>
      <c r="HL17" s="203"/>
      <c r="HM17" s="202"/>
      <c r="HN17" s="203"/>
      <c r="HO17" s="202"/>
      <c r="HP17" s="203"/>
      <c r="HQ17" s="202"/>
      <c r="HR17" s="199"/>
      <c r="HS17" s="202"/>
      <c r="HT17" s="199"/>
      <c r="HU17" s="202"/>
      <c r="HV17" s="199"/>
      <c r="HW17" s="202"/>
      <c r="HX17" s="199"/>
      <c r="HY17" s="202"/>
      <c r="HZ17" s="199"/>
      <c r="IA17" s="202"/>
      <c r="IB17" s="199"/>
      <c r="IC17" s="202"/>
      <c r="ID17" s="199"/>
      <c r="IE17" s="202"/>
      <c r="IF17" s="199"/>
      <c r="IG17" s="202"/>
      <c r="IH17" s="199"/>
      <c r="II17" s="202"/>
      <c r="IJ17" s="199"/>
      <c r="IK17" s="202"/>
      <c r="IL17" s="199"/>
      <c r="IM17" s="202"/>
      <c r="IN17" s="199"/>
      <c r="IO17" s="202"/>
      <c r="IP17" s="199"/>
      <c r="IQ17" s="202"/>
      <c r="IR17" s="199"/>
      <c r="IS17" s="202"/>
      <c r="IT17" s="199"/>
      <c r="IU17" s="202"/>
      <c r="IV17" s="199"/>
    </row>
    <row r="18">
      <c r="A18" s="208">
        <f>IFERROR(__xludf.DUMMYFUNCTION("""COMPUTED_VALUE"""),100.0)</f>
        <v>100</v>
      </c>
      <c r="B18" s="231" t="str">
        <f t="shared" si="1"/>
        <v>Martin Štěpánek-x</v>
      </c>
      <c r="C18" s="199">
        <f t="shared" ref="C18:BL18" si="17">BO18+EA18+GM18</f>
        <v>0</v>
      </c>
      <c r="D18" s="199">
        <f t="shared" si="17"/>
        <v>0</v>
      </c>
      <c r="E18" s="199">
        <f t="shared" si="17"/>
        <v>0</v>
      </c>
      <c r="F18" s="199">
        <f t="shared" si="17"/>
        <v>0</v>
      </c>
      <c r="G18" s="199">
        <f t="shared" si="17"/>
        <v>0</v>
      </c>
      <c r="H18" s="199">
        <f t="shared" si="17"/>
        <v>0</v>
      </c>
      <c r="I18" s="199">
        <f t="shared" si="17"/>
        <v>0</v>
      </c>
      <c r="J18" s="199">
        <f t="shared" si="17"/>
        <v>0</v>
      </c>
      <c r="K18" s="199">
        <f t="shared" si="17"/>
        <v>0</v>
      </c>
      <c r="L18" s="199">
        <f t="shared" si="17"/>
        <v>0</v>
      </c>
      <c r="M18" s="199">
        <f t="shared" si="17"/>
        <v>0</v>
      </c>
      <c r="N18" s="199">
        <f t="shared" si="17"/>
        <v>0</v>
      </c>
      <c r="O18" s="199">
        <f t="shared" si="17"/>
        <v>0</v>
      </c>
      <c r="P18" s="199">
        <f t="shared" si="17"/>
        <v>0</v>
      </c>
      <c r="Q18" s="199">
        <f t="shared" si="17"/>
        <v>0</v>
      </c>
      <c r="R18" s="199">
        <f t="shared" si="17"/>
        <v>0</v>
      </c>
      <c r="S18" s="199">
        <f t="shared" si="17"/>
        <v>0</v>
      </c>
      <c r="T18" s="199">
        <f t="shared" si="17"/>
        <v>0</v>
      </c>
      <c r="U18" s="199">
        <f t="shared" si="17"/>
        <v>0</v>
      </c>
      <c r="V18" s="199">
        <f t="shared" si="17"/>
        <v>0</v>
      </c>
      <c r="W18" s="199">
        <f t="shared" si="17"/>
        <v>0</v>
      </c>
      <c r="X18" s="199">
        <f t="shared" si="17"/>
        <v>0</v>
      </c>
      <c r="Y18" s="199">
        <f t="shared" si="17"/>
        <v>0</v>
      </c>
      <c r="Z18" s="199">
        <f t="shared" si="17"/>
        <v>0</v>
      </c>
      <c r="AA18" s="199">
        <f t="shared" si="17"/>
        <v>0</v>
      </c>
      <c r="AB18" s="199">
        <f t="shared" si="17"/>
        <v>0</v>
      </c>
      <c r="AC18" s="199">
        <f t="shared" si="17"/>
        <v>0</v>
      </c>
      <c r="AD18" s="199">
        <f t="shared" si="17"/>
        <v>0</v>
      </c>
      <c r="AE18" s="199">
        <f t="shared" si="17"/>
        <v>0</v>
      </c>
      <c r="AF18" s="199">
        <f t="shared" si="17"/>
        <v>0</v>
      </c>
      <c r="AG18" s="199">
        <f t="shared" si="17"/>
        <v>0</v>
      </c>
      <c r="AH18" s="199">
        <f t="shared" si="17"/>
        <v>0</v>
      </c>
      <c r="AI18" s="199">
        <f t="shared" si="17"/>
        <v>0</v>
      </c>
      <c r="AJ18" s="199">
        <f t="shared" si="17"/>
        <v>0</v>
      </c>
      <c r="AK18" s="199">
        <f t="shared" si="17"/>
        <v>0</v>
      </c>
      <c r="AL18" s="199">
        <f t="shared" si="17"/>
        <v>0</v>
      </c>
      <c r="AM18" s="199">
        <f t="shared" si="17"/>
        <v>0</v>
      </c>
      <c r="AN18" s="199">
        <f t="shared" si="17"/>
        <v>0</v>
      </c>
      <c r="AO18" s="199">
        <f t="shared" si="17"/>
        <v>0</v>
      </c>
      <c r="AP18" s="199">
        <f t="shared" si="17"/>
        <v>0</v>
      </c>
      <c r="AQ18" s="199">
        <f t="shared" si="17"/>
        <v>0</v>
      </c>
      <c r="AR18" s="199">
        <f t="shared" si="17"/>
        <v>0</v>
      </c>
      <c r="AS18" s="199">
        <f t="shared" si="17"/>
        <v>0</v>
      </c>
      <c r="AT18" s="199">
        <f t="shared" si="17"/>
        <v>0</v>
      </c>
      <c r="AU18" s="199">
        <f t="shared" si="17"/>
        <v>0</v>
      </c>
      <c r="AV18" s="199">
        <f t="shared" si="17"/>
        <v>0</v>
      </c>
      <c r="AW18" s="199">
        <f t="shared" si="17"/>
        <v>0</v>
      </c>
      <c r="AX18" s="199">
        <f t="shared" si="17"/>
        <v>0</v>
      </c>
      <c r="AY18" s="199">
        <f t="shared" si="17"/>
        <v>0</v>
      </c>
      <c r="AZ18" s="199">
        <f t="shared" si="17"/>
        <v>0</v>
      </c>
      <c r="BA18" s="199">
        <f t="shared" si="17"/>
        <v>0</v>
      </c>
      <c r="BB18" s="199">
        <f t="shared" si="17"/>
        <v>0</v>
      </c>
      <c r="BC18" s="199">
        <f t="shared" si="17"/>
        <v>0</v>
      </c>
      <c r="BD18" s="199">
        <f t="shared" si="17"/>
        <v>0</v>
      </c>
      <c r="BE18" s="199">
        <f t="shared" si="17"/>
        <v>0</v>
      </c>
      <c r="BF18" s="199">
        <f t="shared" si="17"/>
        <v>0</v>
      </c>
      <c r="BG18" s="199">
        <f t="shared" si="17"/>
        <v>0</v>
      </c>
      <c r="BH18" s="199">
        <f t="shared" si="17"/>
        <v>0</v>
      </c>
      <c r="BI18" s="199">
        <f t="shared" si="17"/>
        <v>0</v>
      </c>
      <c r="BJ18" s="199">
        <f t="shared" si="17"/>
        <v>0</v>
      </c>
      <c r="BK18" s="199">
        <f t="shared" si="17"/>
        <v>0</v>
      </c>
      <c r="BL18" s="199">
        <f t="shared" si="17"/>
        <v>0</v>
      </c>
      <c r="BM18" s="158"/>
      <c r="BN18" s="159" t="str">
        <f>IFERROR(__xludf.DUMMYFUNCTION("""COMPUTED_VALUE"""),"Martin Štěpánek-x")</f>
        <v>Martin Štěpánek-x</v>
      </c>
      <c r="BO18" s="202"/>
      <c r="BP18" s="203"/>
      <c r="BQ18" s="202"/>
      <c r="BR18" s="203"/>
      <c r="BS18" s="202"/>
      <c r="BT18" s="203"/>
      <c r="BU18" s="202"/>
      <c r="BV18" s="203"/>
      <c r="BW18" s="202"/>
      <c r="BX18" s="203"/>
      <c r="BY18" s="202"/>
      <c r="BZ18" s="203"/>
      <c r="CA18" s="202"/>
      <c r="CB18" s="203"/>
      <c r="CC18" s="202"/>
      <c r="CD18" s="203"/>
      <c r="CE18" s="202"/>
      <c r="CF18" s="203"/>
      <c r="CG18" s="202"/>
      <c r="CH18" s="203"/>
      <c r="CI18" s="202"/>
      <c r="CJ18" s="203"/>
      <c r="CK18" s="202"/>
      <c r="CL18" s="203"/>
      <c r="CM18" s="202"/>
      <c r="CN18" s="203"/>
      <c r="CO18" s="202"/>
      <c r="CP18" s="203"/>
      <c r="CQ18" s="202"/>
      <c r="CR18" s="203"/>
      <c r="CS18" s="202"/>
      <c r="CT18" s="199"/>
      <c r="CU18" s="202"/>
      <c r="CV18" s="199"/>
      <c r="CW18" s="202"/>
      <c r="CX18" s="199"/>
      <c r="CY18" s="202"/>
      <c r="CZ18" s="199"/>
      <c r="DA18" s="202"/>
      <c r="DB18" s="199"/>
      <c r="DC18" s="202"/>
      <c r="DD18" s="199"/>
      <c r="DE18" s="202"/>
      <c r="DF18" s="199"/>
      <c r="DG18" s="202"/>
      <c r="DH18" s="199"/>
      <c r="DI18" s="202"/>
      <c r="DJ18" s="199"/>
      <c r="DK18" s="202"/>
      <c r="DL18" s="199"/>
      <c r="DM18" s="202"/>
      <c r="DN18" s="199"/>
      <c r="DO18" s="202"/>
      <c r="DP18" s="199"/>
      <c r="DQ18" s="202"/>
      <c r="DR18" s="199"/>
      <c r="DS18" s="202"/>
      <c r="DT18" s="199"/>
      <c r="DU18" s="202"/>
      <c r="DV18" s="199"/>
      <c r="DW18" s="202"/>
      <c r="DX18" s="199"/>
      <c r="DY18" s="158"/>
      <c r="DZ18" s="159" t="str">
        <f t="shared" si="3"/>
        <v>Martin Štěpánek-x</v>
      </c>
      <c r="EA18" s="202"/>
      <c r="EB18" s="203"/>
      <c r="EC18" s="202"/>
      <c r="ED18" s="203"/>
      <c r="EE18" s="202"/>
      <c r="EF18" s="203"/>
      <c r="EG18" s="202"/>
      <c r="EH18" s="203"/>
      <c r="EI18" s="202"/>
      <c r="EJ18" s="203"/>
      <c r="EK18" s="202"/>
      <c r="EL18" s="203"/>
      <c r="EM18" s="202"/>
      <c r="EN18" s="203"/>
      <c r="EO18" s="202"/>
      <c r="EP18" s="203"/>
      <c r="EQ18" s="202"/>
      <c r="ER18" s="203"/>
      <c r="ES18" s="202"/>
      <c r="ET18" s="203"/>
      <c r="EU18" s="202"/>
      <c r="EV18" s="203"/>
      <c r="EW18" s="202"/>
      <c r="EX18" s="203"/>
      <c r="EY18" s="202"/>
      <c r="EZ18" s="203"/>
      <c r="FA18" s="202"/>
      <c r="FB18" s="203"/>
      <c r="FC18" s="202"/>
      <c r="FD18" s="203"/>
      <c r="FE18" s="202"/>
      <c r="FF18" s="199"/>
      <c r="FG18" s="202"/>
      <c r="FH18" s="199"/>
      <c r="FI18" s="202"/>
      <c r="FJ18" s="199"/>
      <c r="FK18" s="202"/>
      <c r="FL18" s="199"/>
      <c r="FM18" s="202"/>
      <c r="FN18" s="199"/>
      <c r="FO18" s="202"/>
      <c r="FP18" s="199"/>
      <c r="FQ18" s="202"/>
      <c r="FR18" s="199"/>
      <c r="FS18" s="202"/>
      <c r="FT18" s="199"/>
      <c r="FU18" s="202"/>
      <c r="FV18" s="199"/>
      <c r="FW18" s="202"/>
      <c r="FX18" s="199"/>
      <c r="FY18" s="202"/>
      <c r="FZ18" s="199"/>
      <c r="GA18" s="202"/>
      <c r="GB18" s="199"/>
      <c r="GC18" s="202"/>
      <c r="GD18" s="199"/>
      <c r="GE18" s="202"/>
      <c r="GF18" s="199"/>
      <c r="GG18" s="202"/>
      <c r="GH18" s="199"/>
      <c r="GI18" s="202"/>
      <c r="GJ18" s="199"/>
      <c r="GK18" s="158"/>
      <c r="GL18" s="159" t="str">
        <f t="shared" si="4"/>
        <v>Martin Štěpánek-x</v>
      </c>
      <c r="GM18" s="202"/>
      <c r="GN18" s="203"/>
      <c r="GO18" s="202"/>
      <c r="GP18" s="203"/>
      <c r="GQ18" s="202"/>
      <c r="GR18" s="203"/>
      <c r="GS18" s="202"/>
      <c r="GT18" s="203"/>
      <c r="GU18" s="202"/>
      <c r="GV18" s="203"/>
      <c r="GW18" s="202"/>
      <c r="GX18" s="203"/>
      <c r="GY18" s="202"/>
      <c r="GZ18" s="203"/>
      <c r="HA18" s="202"/>
      <c r="HB18" s="203"/>
      <c r="HC18" s="202"/>
      <c r="HD18" s="203"/>
      <c r="HE18" s="202"/>
      <c r="HF18" s="203"/>
      <c r="HG18" s="202"/>
      <c r="HH18" s="203"/>
      <c r="HI18" s="202"/>
      <c r="HJ18" s="203"/>
      <c r="HK18" s="202"/>
      <c r="HL18" s="203"/>
      <c r="HM18" s="202"/>
      <c r="HN18" s="203"/>
      <c r="HO18" s="202"/>
      <c r="HP18" s="203"/>
      <c r="HQ18" s="202"/>
      <c r="HR18" s="199"/>
      <c r="HS18" s="202"/>
      <c r="HT18" s="199"/>
      <c r="HU18" s="202"/>
      <c r="HV18" s="199"/>
      <c r="HW18" s="202"/>
      <c r="HX18" s="199"/>
      <c r="HY18" s="202"/>
      <c r="HZ18" s="199"/>
      <c r="IA18" s="202"/>
      <c r="IB18" s="199"/>
      <c r="IC18" s="202"/>
      <c r="ID18" s="199"/>
      <c r="IE18" s="202"/>
      <c r="IF18" s="199"/>
      <c r="IG18" s="202"/>
      <c r="IH18" s="199"/>
      <c r="II18" s="202"/>
      <c r="IJ18" s="199"/>
      <c r="IK18" s="202"/>
      <c r="IL18" s="199"/>
      <c r="IM18" s="202"/>
      <c r="IN18" s="199"/>
      <c r="IO18" s="202"/>
      <c r="IP18" s="199"/>
      <c r="IQ18" s="202"/>
      <c r="IR18" s="199"/>
      <c r="IS18" s="202"/>
      <c r="IT18" s="199"/>
      <c r="IU18" s="202"/>
      <c r="IV18" s="199"/>
    </row>
    <row r="19">
      <c r="A19" s="208">
        <f>IFERROR(__xludf.DUMMYFUNCTION("""COMPUTED_VALUE"""),100.0)</f>
        <v>100</v>
      </c>
      <c r="B19" s="231" t="str">
        <f t="shared" si="1"/>
        <v>Jakub Ljuta-x</v>
      </c>
      <c r="C19" s="199">
        <f t="shared" ref="C19:BL19" si="18">BO19+EA19+GM19</f>
        <v>0</v>
      </c>
      <c r="D19" s="199">
        <f t="shared" si="18"/>
        <v>0</v>
      </c>
      <c r="E19" s="199">
        <f t="shared" si="18"/>
        <v>0</v>
      </c>
      <c r="F19" s="199">
        <f t="shared" si="18"/>
        <v>0</v>
      </c>
      <c r="G19" s="199">
        <f t="shared" si="18"/>
        <v>0</v>
      </c>
      <c r="H19" s="199">
        <f t="shared" si="18"/>
        <v>0</v>
      </c>
      <c r="I19" s="199">
        <f t="shared" si="18"/>
        <v>0</v>
      </c>
      <c r="J19" s="199">
        <f t="shared" si="18"/>
        <v>0</v>
      </c>
      <c r="K19" s="199">
        <f t="shared" si="18"/>
        <v>0</v>
      </c>
      <c r="L19" s="199">
        <f t="shared" si="18"/>
        <v>0</v>
      </c>
      <c r="M19" s="199">
        <f t="shared" si="18"/>
        <v>0</v>
      </c>
      <c r="N19" s="199">
        <f t="shared" si="18"/>
        <v>0</v>
      </c>
      <c r="O19" s="199">
        <f t="shared" si="18"/>
        <v>0</v>
      </c>
      <c r="P19" s="199">
        <f t="shared" si="18"/>
        <v>0</v>
      </c>
      <c r="Q19" s="199">
        <f t="shared" si="18"/>
        <v>0</v>
      </c>
      <c r="R19" s="199">
        <f t="shared" si="18"/>
        <v>0</v>
      </c>
      <c r="S19" s="199">
        <f t="shared" si="18"/>
        <v>0</v>
      </c>
      <c r="T19" s="199">
        <f t="shared" si="18"/>
        <v>0</v>
      </c>
      <c r="U19" s="199">
        <f t="shared" si="18"/>
        <v>0</v>
      </c>
      <c r="V19" s="199">
        <f t="shared" si="18"/>
        <v>0</v>
      </c>
      <c r="W19" s="199">
        <f t="shared" si="18"/>
        <v>0</v>
      </c>
      <c r="X19" s="199">
        <f t="shared" si="18"/>
        <v>0</v>
      </c>
      <c r="Y19" s="199">
        <f t="shared" si="18"/>
        <v>0</v>
      </c>
      <c r="Z19" s="199">
        <f t="shared" si="18"/>
        <v>0</v>
      </c>
      <c r="AA19" s="199">
        <f t="shared" si="18"/>
        <v>0</v>
      </c>
      <c r="AB19" s="199">
        <f t="shared" si="18"/>
        <v>0</v>
      </c>
      <c r="AC19" s="199">
        <f t="shared" si="18"/>
        <v>0</v>
      </c>
      <c r="AD19" s="199">
        <f t="shared" si="18"/>
        <v>0</v>
      </c>
      <c r="AE19" s="199">
        <f t="shared" si="18"/>
        <v>0</v>
      </c>
      <c r="AF19" s="199">
        <f t="shared" si="18"/>
        <v>0</v>
      </c>
      <c r="AG19" s="199">
        <f t="shared" si="18"/>
        <v>0</v>
      </c>
      <c r="AH19" s="199">
        <f t="shared" si="18"/>
        <v>0</v>
      </c>
      <c r="AI19" s="199">
        <f t="shared" si="18"/>
        <v>0</v>
      </c>
      <c r="AJ19" s="199">
        <f t="shared" si="18"/>
        <v>0</v>
      </c>
      <c r="AK19" s="199">
        <f t="shared" si="18"/>
        <v>0</v>
      </c>
      <c r="AL19" s="199">
        <f t="shared" si="18"/>
        <v>0</v>
      </c>
      <c r="AM19" s="199">
        <f t="shared" si="18"/>
        <v>0</v>
      </c>
      <c r="AN19" s="199">
        <f t="shared" si="18"/>
        <v>0</v>
      </c>
      <c r="AO19" s="199">
        <f t="shared" si="18"/>
        <v>0</v>
      </c>
      <c r="AP19" s="199">
        <f t="shared" si="18"/>
        <v>0</v>
      </c>
      <c r="AQ19" s="199">
        <f t="shared" si="18"/>
        <v>0</v>
      </c>
      <c r="AR19" s="199">
        <f t="shared" si="18"/>
        <v>0</v>
      </c>
      <c r="AS19" s="199">
        <f t="shared" si="18"/>
        <v>0</v>
      </c>
      <c r="AT19" s="199">
        <f t="shared" si="18"/>
        <v>0</v>
      </c>
      <c r="AU19" s="199">
        <f t="shared" si="18"/>
        <v>0</v>
      </c>
      <c r="AV19" s="199">
        <f t="shared" si="18"/>
        <v>0</v>
      </c>
      <c r="AW19" s="199">
        <f t="shared" si="18"/>
        <v>0</v>
      </c>
      <c r="AX19" s="199">
        <f t="shared" si="18"/>
        <v>0</v>
      </c>
      <c r="AY19" s="199">
        <f t="shared" si="18"/>
        <v>0</v>
      </c>
      <c r="AZ19" s="199">
        <f t="shared" si="18"/>
        <v>0</v>
      </c>
      <c r="BA19" s="199">
        <f t="shared" si="18"/>
        <v>0</v>
      </c>
      <c r="BB19" s="199">
        <f t="shared" si="18"/>
        <v>0</v>
      </c>
      <c r="BC19" s="199">
        <f t="shared" si="18"/>
        <v>0</v>
      </c>
      <c r="BD19" s="199">
        <f t="shared" si="18"/>
        <v>0</v>
      </c>
      <c r="BE19" s="199">
        <f t="shared" si="18"/>
        <v>0</v>
      </c>
      <c r="BF19" s="199">
        <f t="shared" si="18"/>
        <v>0</v>
      </c>
      <c r="BG19" s="199">
        <f t="shared" si="18"/>
        <v>0</v>
      </c>
      <c r="BH19" s="199">
        <f t="shared" si="18"/>
        <v>0</v>
      </c>
      <c r="BI19" s="199">
        <f t="shared" si="18"/>
        <v>0</v>
      </c>
      <c r="BJ19" s="199">
        <f t="shared" si="18"/>
        <v>0</v>
      </c>
      <c r="BK19" s="199">
        <f t="shared" si="18"/>
        <v>0</v>
      </c>
      <c r="BL19" s="199">
        <f t="shared" si="18"/>
        <v>0</v>
      </c>
      <c r="BM19" s="158"/>
      <c r="BN19" s="159" t="str">
        <f>IFERROR(__xludf.DUMMYFUNCTION("""COMPUTED_VALUE"""),"Jakub Ljuta-x")</f>
        <v>Jakub Ljuta-x</v>
      </c>
      <c r="BO19" s="202"/>
      <c r="BP19" s="203"/>
      <c r="BQ19" s="202"/>
      <c r="BR19" s="203"/>
      <c r="BS19" s="202"/>
      <c r="BT19" s="203"/>
      <c r="BU19" s="202"/>
      <c r="BV19" s="203"/>
      <c r="BW19" s="202"/>
      <c r="BX19" s="203"/>
      <c r="BY19" s="202"/>
      <c r="BZ19" s="203"/>
      <c r="CA19" s="202"/>
      <c r="CB19" s="203"/>
      <c r="CC19" s="202"/>
      <c r="CD19" s="203"/>
      <c r="CE19" s="202"/>
      <c r="CF19" s="203"/>
      <c r="CG19" s="202"/>
      <c r="CH19" s="203"/>
      <c r="CI19" s="202"/>
      <c r="CJ19" s="203"/>
      <c r="CK19" s="202"/>
      <c r="CL19" s="203"/>
      <c r="CM19" s="202"/>
      <c r="CN19" s="203"/>
      <c r="CO19" s="202"/>
      <c r="CP19" s="203"/>
      <c r="CQ19" s="202"/>
      <c r="CR19" s="203"/>
      <c r="CS19" s="202"/>
      <c r="CT19" s="199"/>
      <c r="CU19" s="202"/>
      <c r="CV19" s="199"/>
      <c r="CW19" s="202"/>
      <c r="CX19" s="199"/>
      <c r="CY19" s="202"/>
      <c r="CZ19" s="199"/>
      <c r="DA19" s="202"/>
      <c r="DB19" s="199"/>
      <c r="DC19" s="202"/>
      <c r="DD19" s="199"/>
      <c r="DE19" s="202"/>
      <c r="DF19" s="199"/>
      <c r="DG19" s="202"/>
      <c r="DH19" s="199"/>
      <c r="DI19" s="202"/>
      <c r="DJ19" s="199"/>
      <c r="DK19" s="202"/>
      <c r="DL19" s="199"/>
      <c r="DM19" s="202"/>
      <c r="DN19" s="199"/>
      <c r="DO19" s="202"/>
      <c r="DP19" s="199"/>
      <c r="DQ19" s="202"/>
      <c r="DR19" s="199"/>
      <c r="DS19" s="202"/>
      <c r="DT19" s="199"/>
      <c r="DU19" s="202"/>
      <c r="DV19" s="199"/>
      <c r="DW19" s="202"/>
      <c r="DX19" s="199"/>
      <c r="DY19" s="158"/>
      <c r="DZ19" s="159" t="str">
        <f t="shared" si="3"/>
        <v>Jakub Ljuta-x</v>
      </c>
      <c r="EA19" s="202"/>
      <c r="EB19" s="203"/>
      <c r="EC19" s="202"/>
      <c r="ED19" s="203"/>
      <c r="EE19" s="202"/>
      <c r="EF19" s="203"/>
      <c r="EG19" s="202"/>
      <c r="EH19" s="203"/>
      <c r="EI19" s="202"/>
      <c r="EJ19" s="203"/>
      <c r="EK19" s="202"/>
      <c r="EL19" s="203"/>
      <c r="EM19" s="202"/>
      <c r="EN19" s="203"/>
      <c r="EO19" s="202"/>
      <c r="EP19" s="203"/>
      <c r="EQ19" s="202"/>
      <c r="ER19" s="203"/>
      <c r="ES19" s="202"/>
      <c r="ET19" s="203"/>
      <c r="EU19" s="202"/>
      <c r="EV19" s="203"/>
      <c r="EW19" s="202"/>
      <c r="EX19" s="203"/>
      <c r="EY19" s="202"/>
      <c r="EZ19" s="203"/>
      <c r="FA19" s="202"/>
      <c r="FB19" s="203"/>
      <c r="FC19" s="202"/>
      <c r="FD19" s="203"/>
      <c r="FE19" s="202"/>
      <c r="FF19" s="199"/>
      <c r="FG19" s="202"/>
      <c r="FH19" s="199"/>
      <c r="FI19" s="202"/>
      <c r="FJ19" s="199"/>
      <c r="FK19" s="202"/>
      <c r="FL19" s="199"/>
      <c r="FM19" s="202"/>
      <c r="FN19" s="199"/>
      <c r="FO19" s="202"/>
      <c r="FP19" s="199"/>
      <c r="FQ19" s="202"/>
      <c r="FR19" s="199"/>
      <c r="FS19" s="202"/>
      <c r="FT19" s="199"/>
      <c r="FU19" s="202"/>
      <c r="FV19" s="199"/>
      <c r="FW19" s="202"/>
      <c r="FX19" s="199"/>
      <c r="FY19" s="202"/>
      <c r="FZ19" s="199"/>
      <c r="GA19" s="202"/>
      <c r="GB19" s="199"/>
      <c r="GC19" s="202"/>
      <c r="GD19" s="199"/>
      <c r="GE19" s="202"/>
      <c r="GF19" s="199"/>
      <c r="GG19" s="202"/>
      <c r="GH19" s="199"/>
      <c r="GI19" s="202"/>
      <c r="GJ19" s="199"/>
      <c r="GK19" s="158"/>
      <c r="GL19" s="159" t="str">
        <f t="shared" si="4"/>
        <v>Jakub Ljuta-x</v>
      </c>
      <c r="GM19" s="202"/>
      <c r="GN19" s="203"/>
      <c r="GO19" s="202"/>
      <c r="GP19" s="203"/>
      <c r="GQ19" s="202"/>
      <c r="GR19" s="203"/>
      <c r="GS19" s="202"/>
      <c r="GT19" s="203"/>
      <c r="GU19" s="202"/>
      <c r="GV19" s="203"/>
      <c r="GW19" s="202"/>
      <c r="GX19" s="203"/>
      <c r="GY19" s="202"/>
      <c r="GZ19" s="203"/>
      <c r="HA19" s="202"/>
      <c r="HB19" s="203"/>
      <c r="HC19" s="202"/>
      <c r="HD19" s="203"/>
      <c r="HE19" s="202"/>
      <c r="HF19" s="203"/>
      <c r="HG19" s="202"/>
      <c r="HH19" s="203"/>
      <c r="HI19" s="202"/>
      <c r="HJ19" s="203"/>
      <c r="HK19" s="202"/>
      <c r="HL19" s="203"/>
      <c r="HM19" s="202"/>
      <c r="HN19" s="203"/>
      <c r="HO19" s="202"/>
      <c r="HP19" s="203"/>
      <c r="HQ19" s="202"/>
      <c r="HR19" s="199"/>
      <c r="HS19" s="202"/>
      <c r="HT19" s="199"/>
      <c r="HU19" s="202"/>
      <c r="HV19" s="199"/>
      <c r="HW19" s="202"/>
      <c r="HX19" s="199"/>
      <c r="HY19" s="202"/>
      <c r="HZ19" s="199"/>
      <c r="IA19" s="202"/>
      <c r="IB19" s="199"/>
      <c r="IC19" s="202"/>
      <c r="ID19" s="199"/>
      <c r="IE19" s="202"/>
      <c r="IF19" s="199"/>
      <c r="IG19" s="202"/>
      <c r="IH19" s="199"/>
      <c r="II19" s="202"/>
      <c r="IJ19" s="199"/>
      <c r="IK19" s="202"/>
      <c r="IL19" s="199"/>
      <c r="IM19" s="202"/>
      <c r="IN19" s="199"/>
      <c r="IO19" s="202"/>
      <c r="IP19" s="199"/>
      <c r="IQ19" s="202"/>
      <c r="IR19" s="199"/>
      <c r="IS19" s="202"/>
      <c r="IT19" s="199"/>
      <c r="IU19" s="202"/>
      <c r="IV19" s="199"/>
    </row>
    <row r="20">
      <c r="A20" s="208">
        <f>IFERROR(__xludf.DUMMYFUNCTION("""COMPUTED_VALUE"""),100.0)</f>
        <v>100</v>
      </c>
      <c r="B20" s="231" t="str">
        <f t="shared" si="1"/>
        <v>Nadiia Doroshenko-x</v>
      </c>
      <c r="C20" s="199">
        <f t="shared" ref="C20:BL20" si="19">BO20+EA20+GM20</f>
        <v>0</v>
      </c>
      <c r="D20" s="199">
        <f t="shared" si="19"/>
        <v>0</v>
      </c>
      <c r="E20" s="199">
        <f t="shared" si="19"/>
        <v>0</v>
      </c>
      <c r="F20" s="199">
        <f t="shared" si="19"/>
        <v>0</v>
      </c>
      <c r="G20" s="199">
        <f t="shared" si="19"/>
        <v>0</v>
      </c>
      <c r="H20" s="199">
        <f t="shared" si="19"/>
        <v>0</v>
      </c>
      <c r="I20" s="199">
        <f t="shared" si="19"/>
        <v>0</v>
      </c>
      <c r="J20" s="199">
        <f t="shared" si="19"/>
        <v>0</v>
      </c>
      <c r="K20" s="199">
        <f t="shared" si="19"/>
        <v>0</v>
      </c>
      <c r="L20" s="199">
        <f t="shared" si="19"/>
        <v>0</v>
      </c>
      <c r="M20" s="199">
        <f t="shared" si="19"/>
        <v>0</v>
      </c>
      <c r="N20" s="199">
        <f t="shared" si="19"/>
        <v>0</v>
      </c>
      <c r="O20" s="199">
        <f t="shared" si="19"/>
        <v>0</v>
      </c>
      <c r="P20" s="199">
        <f t="shared" si="19"/>
        <v>0</v>
      </c>
      <c r="Q20" s="199">
        <f t="shared" si="19"/>
        <v>0</v>
      </c>
      <c r="R20" s="199">
        <f t="shared" si="19"/>
        <v>0</v>
      </c>
      <c r="S20" s="199">
        <f t="shared" si="19"/>
        <v>0</v>
      </c>
      <c r="T20" s="199">
        <f t="shared" si="19"/>
        <v>0</v>
      </c>
      <c r="U20" s="199">
        <f t="shared" si="19"/>
        <v>0</v>
      </c>
      <c r="V20" s="199">
        <f t="shared" si="19"/>
        <v>0</v>
      </c>
      <c r="W20" s="199">
        <f t="shared" si="19"/>
        <v>0</v>
      </c>
      <c r="X20" s="199">
        <f t="shared" si="19"/>
        <v>0</v>
      </c>
      <c r="Y20" s="199">
        <f t="shared" si="19"/>
        <v>0</v>
      </c>
      <c r="Z20" s="199">
        <f t="shared" si="19"/>
        <v>0</v>
      </c>
      <c r="AA20" s="199">
        <f t="shared" si="19"/>
        <v>0</v>
      </c>
      <c r="AB20" s="199">
        <f t="shared" si="19"/>
        <v>0</v>
      </c>
      <c r="AC20" s="199">
        <f t="shared" si="19"/>
        <v>0</v>
      </c>
      <c r="AD20" s="199">
        <f t="shared" si="19"/>
        <v>0</v>
      </c>
      <c r="AE20" s="199">
        <f t="shared" si="19"/>
        <v>0</v>
      </c>
      <c r="AF20" s="199">
        <f t="shared" si="19"/>
        <v>0</v>
      </c>
      <c r="AG20" s="199">
        <f t="shared" si="19"/>
        <v>0</v>
      </c>
      <c r="AH20" s="199">
        <f t="shared" si="19"/>
        <v>0</v>
      </c>
      <c r="AI20" s="199">
        <f t="shared" si="19"/>
        <v>0</v>
      </c>
      <c r="AJ20" s="199">
        <f t="shared" si="19"/>
        <v>0</v>
      </c>
      <c r="AK20" s="199">
        <f t="shared" si="19"/>
        <v>0</v>
      </c>
      <c r="AL20" s="199">
        <f t="shared" si="19"/>
        <v>0</v>
      </c>
      <c r="AM20" s="199">
        <f t="shared" si="19"/>
        <v>0</v>
      </c>
      <c r="AN20" s="199">
        <f t="shared" si="19"/>
        <v>0</v>
      </c>
      <c r="AO20" s="199">
        <f t="shared" si="19"/>
        <v>0</v>
      </c>
      <c r="AP20" s="199">
        <f t="shared" si="19"/>
        <v>0</v>
      </c>
      <c r="AQ20" s="199">
        <f t="shared" si="19"/>
        <v>0</v>
      </c>
      <c r="AR20" s="199">
        <f t="shared" si="19"/>
        <v>0</v>
      </c>
      <c r="AS20" s="199">
        <f t="shared" si="19"/>
        <v>0</v>
      </c>
      <c r="AT20" s="199">
        <f t="shared" si="19"/>
        <v>0</v>
      </c>
      <c r="AU20" s="199">
        <f t="shared" si="19"/>
        <v>0</v>
      </c>
      <c r="AV20" s="199">
        <f t="shared" si="19"/>
        <v>0</v>
      </c>
      <c r="AW20" s="199">
        <f t="shared" si="19"/>
        <v>0</v>
      </c>
      <c r="AX20" s="199">
        <f t="shared" si="19"/>
        <v>0</v>
      </c>
      <c r="AY20" s="199">
        <f t="shared" si="19"/>
        <v>0</v>
      </c>
      <c r="AZ20" s="199">
        <f t="shared" si="19"/>
        <v>0</v>
      </c>
      <c r="BA20" s="199">
        <f t="shared" si="19"/>
        <v>0</v>
      </c>
      <c r="BB20" s="199">
        <f t="shared" si="19"/>
        <v>0</v>
      </c>
      <c r="BC20" s="199">
        <f t="shared" si="19"/>
        <v>0</v>
      </c>
      <c r="BD20" s="199">
        <f t="shared" si="19"/>
        <v>0</v>
      </c>
      <c r="BE20" s="199">
        <f t="shared" si="19"/>
        <v>0</v>
      </c>
      <c r="BF20" s="199">
        <f t="shared" si="19"/>
        <v>0</v>
      </c>
      <c r="BG20" s="199">
        <f t="shared" si="19"/>
        <v>0</v>
      </c>
      <c r="BH20" s="199">
        <f t="shared" si="19"/>
        <v>0</v>
      </c>
      <c r="BI20" s="199">
        <f t="shared" si="19"/>
        <v>0</v>
      </c>
      <c r="BJ20" s="199">
        <f t="shared" si="19"/>
        <v>0</v>
      </c>
      <c r="BK20" s="199">
        <f t="shared" si="19"/>
        <v>0</v>
      </c>
      <c r="BL20" s="199">
        <f t="shared" si="19"/>
        <v>0</v>
      </c>
      <c r="BM20" s="158"/>
      <c r="BN20" s="159" t="str">
        <f>IFERROR(__xludf.DUMMYFUNCTION("""COMPUTED_VALUE"""),"Nadiia Doroshenko-x")</f>
        <v>Nadiia Doroshenko-x</v>
      </c>
      <c r="BO20" s="202"/>
      <c r="BP20" s="203"/>
      <c r="BQ20" s="202"/>
      <c r="BR20" s="203"/>
      <c r="BS20" s="202"/>
      <c r="BT20" s="203"/>
      <c r="BU20" s="202"/>
      <c r="BV20" s="203"/>
      <c r="BW20" s="202"/>
      <c r="BX20" s="203"/>
      <c r="BY20" s="202"/>
      <c r="BZ20" s="203"/>
      <c r="CA20" s="202"/>
      <c r="CB20" s="203"/>
      <c r="CC20" s="202"/>
      <c r="CD20" s="203"/>
      <c r="CE20" s="202"/>
      <c r="CF20" s="203"/>
      <c r="CG20" s="202"/>
      <c r="CH20" s="203"/>
      <c r="CI20" s="202"/>
      <c r="CJ20" s="203"/>
      <c r="CK20" s="202"/>
      <c r="CL20" s="203"/>
      <c r="CM20" s="202"/>
      <c r="CN20" s="203"/>
      <c r="CO20" s="202"/>
      <c r="CP20" s="203"/>
      <c r="CQ20" s="202"/>
      <c r="CR20" s="203"/>
      <c r="CS20" s="202"/>
      <c r="CT20" s="199"/>
      <c r="CU20" s="202"/>
      <c r="CV20" s="199"/>
      <c r="CW20" s="202"/>
      <c r="CX20" s="199"/>
      <c r="CY20" s="202"/>
      <c r="CZ20" s="199"/>
      <c r="DA20" s="202"/>
      <c r="DB20" s="199"/>
      <c r="DC20" s="202"/>
      <c r="DD20" s="199"/>
      <c r="DE20" s="202"/>
      <c r="DF20" s="199"/>
      <c r="DG20" s="202"/>
      <c r="DH20" s="199"/>
      <c r="DI20" s="202"/>
      <c r="DJ20" s="199"/>
      <c r="DK20" s="202"/>
      <c r="DL20" s="199"/>
      <c r="DM20" s="202"/>
      <c r="DN20" s="199"/>
      <c r="DO20" s="202"/>
      <c r="DP20" s="199"/>
      <c r="DQ20" s="202"/>
      <c r="DR20" s="199"/>
      <c r="DS20" s="202"/>
      <c r="DT20" s="199"/>
      <c r="DU20" s="202"/>
      <c r="DV20" s="199"/>
      <c r="DW20" s="202"/>
      <c r="DX20" s="199"/>
      <c r="DY20" s="158"/>
      <c r="DZ20" s="159" t="str">
        <f t="shared" si="3"/>
        <v>Nadiia Doroshenko-x</v>
      </c>
      <c r="EA20" s="202"/>
      <c r="EB20" s="203"/>
      <c r="EC20" s="202"/>
      <c r="ED20" s="203"/>
      <c r="EE20" s="202"/>
      <c r="EF20" s="203"/>
      <c r="EG20" s="202"/>
      <c r="EH20" s="203"/>
      <c r="EI20" s="202"/>
      <c r="EJ20" s="203"/>
      <c r="EK20" s="202"/>
      <c r="EL20" s="203"/>
      <c r="EM20" s="202"/>
      <c r="EN20" s="203"/>
      <c r="EO20" s="202"/>
      <c r="EP20" s="203"/>
      <c r="EQ20" s="202"/>
      <c r="ER20" s="203"/>
      <c r="ES20" s="202"/>
      <c r="ET20" s="203"/>
      <c r="EU20" s="202"/>
      <c r="EV20" s="203"/>
      <c r="EW20" s="202"/>
      <c r="EX20" s="203"/>
      <c r="EY20" s="202"/>
      <c r="EZ20" s="203"/>
      <c r="FA20" s="202"/>
      <c r="FB20" s="203"/>
      <c r="FC20" s="202"/>
      <c r="FD20" s="203"/>
      <c r="FE20" s="202"/>
      <c r="FF20" s="199"/>
      <c r="FG20" s="202"/>
      <c r="FH20" s="199"/>
      <c r="FI20" s="202"/>
      <c r="FJ20" s="199"/>
      <c r="FK20" s="202"/>
      <c r="FL20" s="199"/>
      <c r="FM20" s="202"/>
      <c r="FN20" s="199"/>
      <c r="FO20" s="202"/>
      <c r="FP20" s="199"/>
      <c r="FQ20" s="202"/>
      <c r="FR20" s="199"/>
      <c r="FS20" s="202"/>
      <c r="FT20" s="199"/>
      <c r="FU20" s="202"/>
      <c r="FV20" s="199"/>
      <c r="FW20" s="202"/>
      <c r="FX20" s="199"/>
      <c r="FY20" s="202"/>
      <c r="FZ20" s="199"/>
      <c r="GA20" s="202"/>
      <c r="GB20" s="199"/>
      <c r="GC20" s="202"/>
      <c r="GD20" s="199"/>
      <c r="GE20" s="202"/>
      <c r="GF20" s="199"/>
      <c r="GG20" s="202"/>
      <c r="GH20" s="199"/>
      <c r="GI20" s="202"/>
      <c r="GJ20" s="199"/>
      <c r="GK20" s="158"/>
      <c r="GL20" s="159" t="str">
        <f t="shared" si="4"/>
        <v>Nadiia Doroshenko-x</v>
      </c>
      <c r="GM20" s="202"/>
      <c r="GN20" s="203"/>
      <c r="GO20" s="202"/>
      <c r="GP20" s="203"/>
      <c r="GQ20" s="202"/>
      <c r="GR20" s="203"/>
      <c r="GS20" s="202"/>
      <c r="GT20" s="203"/>
      <c r="GU20" s="202"/>
      <c r="GV20" s="203"/>
      <c r="GW20" s="202"/>
      <c r="GX20" s="203"/>
      <c r="GY20" s="202"/>
      <c r="GZ20" s="203"/>
      <c r="HA20" s="202"/>
      <c r="HB20" s="203"/>
      <c r="HC20" s="202"/>
      <c r="HD20" s="203"/>
      <c r="HE20" s="202"/>
      <c r="HF20" s="203"/>
      <c r="HG20" s="202"/>
      <c r="HH20" s="203"/>
      <c r="HI20" s="202"/>
      <c r="HJ20" s="203"/>
      <c r="HK20" s="202"/>
      <c r="HL20" s="203"/>
      <c r="HM20" s="202"/>
      <c r="HN20" s="203"/>
      <c r="HO20" s="202"/>
      <c r="HP20" s="203"/>
      <c r="HQ20" s="202"/>
      <c r="HR20" s="199"/>
      <c r="HS20" s="202"/>
      <c r="HT20" s="199"/>
      <c r="HU20" s="202"/>
      <c r="HV20" s="199"/>
      <c r="HW20" s="202"/>
      <c r="HX20" s="199"/>
      <c r="HY20" s="202"/>
      <c r="HZ20" s="199"/>
      <c r="IA20" s="202"/>
      <c r="IB20" s="199"/>
      <c r="IC20" s="202"/>
      <c r="ID20" s="199"/>
      <c r="IE20" s="202"/>
      <c r="IF20" s="199"/>
      <c r="IG20" s="202"/>
      <c r="IH20" s="199"/>
      <c r="II20" s="202"/>
      <c r="IJ20" s="199"/>
      <c r="IK20" s="202"/>
      <c r="IL20" s="199"/>
      <c r="IM20" s="202"/>
      <c r="IN20" s="199"/>
      <c r="IO20" s="202"/>
      <c r="IP20" s="199"/>
      <c r="IQ20" s="202"/>
      <c r="IR20" s="199"/>
      <c r="IS20" s="202"/>
      <c r="IT20" s="199"/>
      <c r="IU20" s="202"/>
      <c r="IV20" s="199"/>
    </row>
    <row r="21">
      <c r="A21" s="208">
        <f>IFERROR(__xludf.DUMMYFUNCTION("""COMPUTED_VALUE"""),100.0)</f>
        <v>100</v>
      </c>
      <c r="B21" s="231" t="str">
        <f t="shared" si="1"/>
        <v>Lucie Nováková</v>
      </c>
      <c r="C21" s="199">
        <f t="shared" ref="C21:BL21" si="20">BO21+EA21+GM21</f>
        <v>7</v>
      </c>
      <c r="D21" s="199">
        <f t="shared" si="20"/>
        <v>0</v>
      </c>
      <c r="E21" s="199">
        <f t="shared" si="20"/>
        <v>8</v>
      </c>
      <c r="F21" s="199">
        <f t="shared" si="20"/>
        <v>0</v>
      </c>
      <c r="G21" s="199">
        <f t="shared" si="20"/>
        <v>11</v>
      </c>
      <c r="H21" s="199">
        <f t="shared" si="20"/>
        <v>0</v>
      </c>
      <c r="I21" s="199">
        <f t="shared" si="20"/>
        <v>0</v>
      </c>
      <c r="J21" s="199">
        <f t="shared" si="20"/>
        <v>0</v>
      </c>
      <c r="K21" s="199">
        <f t="shared" si="20"/>
        <v>3</v>
      </c>
      <c r="L21" s="199">
        <f t="shared" si="20"/>
        <v>0</v>
      </c>
      <c r="M21" s="199">
        <f t="shared" si="20"/>
        <v>0</v>
      </c>
      <c r="N21" s="199">
        <f t="shared" si="20"/>
        <v>0</v>
      </c>
      <c r="O21" s="199">
        <f t="shared" si="20"/>
        <v>5</v>
      </c>
      <c r="P21" s="199">
        <f t="shared" si="20"/>
        <v>0</v>
      </c>
      <c r="Q21" s="199">
        <f t="shared" si="20"/>
        <v>0</v>
      </c>
      <c r="R21" s="199">
        <f t="shared" si="20"/>
        <v>0</v>
      </c>
      <c r="S21" s="199">
        <f t="shared" si="20"/>
        <v>12</v>
      </c>
      <c r="T21" s="199">
        <f t="shared" si="20"/>
        <v>0</v>
      </c>
      <c r="U21" s="199">
        <f t="shared" si="20"/>
        <v>0</v>
      </c>
      <c r="V21" s="199">
        <f t="shared" si="20"/>
        <v>0</v>
      </c>
      <c r="W21" s="199">
        <f t="shared" si="20"/>
        <v>0</v>
      </c>
      <c r="X21" s="199">
        <f t="shared" si="20"/>
        <v>0</v>
      </c>
      <c r="Y21" s="199">
        <f t="shared" si="20"/>
        <v>7</v>
      </c>
      <c r="Z21" s="199">
        <f t="shared" si="20"/>
        <v>0</v>
      </c>
      <c r="AA21" s="199">
        <f t="shared" si="20"/>
        <v>5</v>
      </c>
      <c r="AB21" s="199">
        <f t="shared" si="20"/>
        <v>0</v>
      </c>
      <c r="AC21" s="199">
        <f t="shared" si="20"/>
        <v>0</v>
      </c>
      <c r="AD21" s="199">
        <f t="shared" si="20"/>
        <v>0</v>
      </c>
      <c r="AE21" s="199">
        <f t="shared" si="20"/>
        <v>4</v>
      </c>
      <c r="AF21" s="199">
        <f t="shared" si="20"/>
        <v>0</v>
      </c>
      <c r="AG21" s="199">
        <f t="shared" si="20"/>
        <v>0</v>
      </c>
      <c r="AH21" s="199">
        <f t="shared" si="20"/>
        <v>0</v>
      </c>
      <c r="AI21" s="199">
        <f t="shared" si="20"/>
        <v>0</v>
      </c>
      <c r="AJ21" s="199">
        <f t="shared" si="20"/>
        <v>0</v>
      </c>
      <c r="AK21" s="199">
        <f t="shared" si="20"/>
        <v>13</v>
      </c>
      <c r="AL21" s="199">
        <f t="shared" si="20"/>
        <v>0</v>
      </c>
      <c r="AM21" s="199">
        <f t="shared" si="20"/>
        <v>5</v>
      </c>
      <c r="AN21" s="199">
        <f t="shared" si="20"/>
        <v>0</v>
      </c>
      <c r="AO21" s="199">
        <f t="shared" si="20"/>
        <v>8.5</v>
      </c>
      <c r="AP21" s="199">
        <f t="shared" si="20"/>
        <v>0</v>
      </c>
      <c r="AQ21" s="199">
        <f t="shared" si="20"/>
        <v>4</v>
      </c>
      <c r="AR21" s="199">
        <f t="shared" si="20"/>
        <v>0</v>
      </c>
      <c r="AS21" s="199">
        <f t="shared" si="20"/>
        <v>4</v>
      </c>
      <c r="AT21" s="199">
        <f t="shared" si="20"/>
        <v>0</v>
      </c>
      <c r="AU21" s="199">
        <f t="shared" si="20"/>
        <v>7</v>
      </c>
      <c r="AV21" s="199">
        <f t="shared" si="20"/>
        <v>0</v>
      </c>
      <c r="AW21" s="199">
        <f t="shared" si="20"/>
        <v>0</v>
      </c>
      <c r="AX21" s="199">
        <f t="shared" si="20"/>
        <v>0</v>
      </c>
      <c r="AY21" s="199">
        <f t="shared" si="20"/>
        <v>0</v>
      </c>
      <c r="AZ21" s="199">
        <f t="shared" si="20"/>
        <v>0</v>
      </c>
      <c r="BA21" s="199">
        <f t="shared" si="20"/>
        <v>0</v>
      </c>
      <c r="BB21" s="199">
        <f t="shared" si="20"/>
        <v>0</v>
      </c>
      <c r="BC21" s="199">
        <f t="shared" si="20"/>
        <v>0</v>
      </c>
      <c r="BD21" s="199">
        <f t="shared" si="20"/>
        <v>0</v>
      </c>
      <c r="BE21" s="199">
        <f t="shared" si="20"/>
        <v>7</v>
      </c>
      <c r="BF21" s="199">
        <f t="shared" si="20"/>
        <v>0</v>
      </c>
      <c r="BG21" s="199">
        <f t="shared" si="20"/>
        <v>0</v>
      </c>
      <c r="BH21" s="199">
        <f t="shared" si="20"/>
        <v>0</v>
      </c>
      <c r="BI21" s="199">
        <f t="shared" si="20"/>
        <v>8</v>
      </c>
      <c r="BJ21" s="199">
        <f t="shared" si="20"/>
        <v>0</v>
      </c>
      <c r="BK21" s="199">
        <f t="shared" si="20"/>
        <v>7</v>
      </c>
      <c r="BL21" s="199">
        <f t="shared" si="20"/>
        <v>0</v>
      </c>
      <c r="BM21" s="158"/>
      <c r="BN21" s="159" t="str">
        <f>IFERROR(__xludf.DUMMYFUNCTION("""COMPUTED_VALUE"""),"Lucie Nováková")</f>
        <v>Lucie Nováková</v>
      </c>
      <c r="BO21" s="211"/>
      <c r="BP21" s="199"/>
      <c r="BQ21" s="211"/>
      <c r="BR21" s="199"/>
      <c r="BS21" s="211"/>
      <c r="BT21" s="199"/>
      <c r="BU21" s="211"/>
      <c r="BV21" s="199"/>
      <c r="BW21" s="211"/>
      <c r="BX21" s="199"/>
      <c r="BY21" s="211"/>
      <c r="BZ21" s="199"/>
      <c r="CA21" s="211"/>
      <c r="CB21" s="199"/>
      <c r="CC21" s="211"/>
      <c r="CD21" s="199"/>
      <c r="CE21" s="211"/>
      <c r="CF21" s="199"/>
      <c r="CG21" s="211"/>
      <c r="CH21" s="199"/>
      <c r="CI21" s="211"/>
      <c r="CJ21" s="199"/>
      <c r="CK21" s="211"/>
      <c r="CL21" s="199"/>
      <c r="CM21" s="211"/>
      <c r="CN21" s="199"/>
      <c r="CO21" s="211"/>
      <c r="CP21" s="199"/>
      <c r="CQ21" s="211"/>
      <c r="CR21" s="199"/>
      <c r="CS21" s="211"/>
      <c r="CT21" s="199"/>
      <c r="CU21" s="211"/>
      <c r="CV21" s="199"/>
      <c r="CW21" s="211"/>
      <c r="CX21" s="199"/>
      <c r="CY21" s="211">
        <f>IFERROR(__xludf.DUMMYFUNCTION("""COMPUTED_VALUE"""),5.0)</f>
        <v>5</v>
      </c>
      <c r="CZ21" s="199"/>
      <c r="DA21" s="211">
        <f>IFERROR(__xludf.DUMMYFUNCTION("""COMPUTED_VALUE"""),6.5)</f>
        <v>6.5</v>
      </c>
      <c r="DB21" s="199"/>
      <c r="DC21" s="211">
        <f>IFERROR(__xludf.DUMMYFUNCTION("""COMPUTED_VALUE"""),4.0)</f>
        <v>4</v>
      </c>
      <c r="DD21" s="199"/>
      <c r="DE21" s="211"/>
      <c r="DF21" s="199"/>
      <c r="DG21" s="211"/>
      <c r="DH21" s="199"/>
      <c r="DI21" s="211"/>
      <c r="DJ21" s="199"/>
      <c r="DK21" s="211"/>
      <c r="DL21" s="199"/>
      <c r="DM21" s="211"/>
      <c r="DN21" s="199"/>
      <c r="DO21" s="211"/>
      <c r="DP21" s="199"/>
      <c r="DQ21" s="211"/>
      <c r="DR21" s="199"/>
      <c r="DS21" s="211"/>
      <c r="DT21" s="199"/>
      <c r="DU21" s="211"/>
      <c r="DV21" s="199"/>
      <c r="DW21" s="211"/>
      <c r="DX21" s="199"/>
      <c r="DY21" s="158"/>
      <c r="DZ21" s="159" t="str">
        <f t="shared" si="3"/>
        <v>Lucie Nováková</v>
      </c>
      <c r="EA21" s="211">
        <f>IFERROR(__xludf.DUMMYFUNCTION("""COMPUTED_VALUE"""),7.0)</f>
        <v>7</v>
      </c>
      <c r="EB21" s="199"/>
      <c r="EC21" s="211">
        <f>IFERROR(__xludf.DUMMYFUNCTION("""COMPUTED_VALUE"""),8.0)</f>
        <v>8</v>
      </c>
      <c r="ED21" s="199"/>
      <c r="EE21" s="211">
        <f>IFERROR(__xludf.DUMMYFUNCTION("""COMPUTED_VALUE"""),11.0)</f>
        <v>11</v>
      </c>
      <c r="EF21" s="199"/>
      <c r="EG21" s="211"/>
      <c r="EH21" s="199"/>
      <c r="EI21" s="211">
        <f>IFERROR(__xludf.DUMMYFUNCTION("""COMPUTED_VALUE"""),3.0)</f>
        <v>3</v>
      </c>
      <c r="EJ21" s="199"/>
      <c r="EK21" s="211"/>
      <c r="EL21" s="199"/>
      <c r="EM21" s="211">
        <f>IFERROR(__xludf.DUMMYFUNCTION("""COMPUTED_VALUE"""),5.0)</f>
        <v>5</v>
      </c>
      <c r="EN21" s="199"/>
      <c r="EO21" s="211"/>
      <c r="EP21" s="199"/>
      <c r="EQ21" s="211">
        <f>IFERROR(__xludf.DUMMYFUNCTION("""COMPUTED_VALUE"""),12.0)</f>
        <v>12</v>
      </c>
      <c r="ER21" s="199"/>
      <c r="ES21" s="211"/>
      <c r="ET21" s="199"/>
      <c r="EU21" s="211"/>
      <c r="EV21" s="199"/>
      <c r="EW21" s="211">
        <f>IFERROR(__xludf.DUMMYFUNCTION("""COMPUTED_VALUE"""),7.0)</f>
        <v>7</v>
      </c>
      <c r="EX21" s="199"/>
      <c r="EY21" s="211">
        <f>IFERROR(__xludf.DUMMYFUNCTION("""COMPUTED_VALUE"""),5.0)</f>
        <v>5</v>
      </c>
      <c r="EZ21" s="199"/>
      <c r="FA21" s="211"/>
      <c r="FB21" s="199"/>
      <c r="FC21" s="211">
        <f>IFERROR(__xludf.DUMMYFUNCTION("""COMPUTED_VALUE"""),4.0)</f>
        <v>4</v>
      </c>
      <c r="FD21" s="199"/>
      <c r="FE21" s="211"/>
      <c r="FF21" s="199"/>
      <c r="FG21" s="211"/>
      <c r="FH21" s="199"/>
      <c r="FI21" s="211">
        <f>IFERROR(__xludf.DUMMYFUNCTION("""COMPUTED_VALUE"""),13.0)</f>
        <v>13</v>
      </c>
      <c r="FJ21" s="199"/>
      <c r="FK21" s="211"/>
      <c r="FL21" s="199"/>
      <c r="FM21" s="211">
        <f>IFERROR(__xludf.DUMMYFUNCTION("""COMPUTED_VALUE"""),2.0)</f>
        <v>2</v>
      </c>
      <c r="FN21" s="199"/>
      <c r="FO21" s="211"/>
      <c r="FP21" s="199"/>
      <c r="FQ21" s="211">
        <f>IFERROR(__xludf.DUMMYFUNCTION("""COMPUTED_VALUE"""),4.0)</f>
        <v>4</v>
      </c>
      <c r="FR21" s="199"/>
      <c r="FS21" s="211">
        <f>IFERROR(__xludf.DUMMYFUNCTION("""COMPUTED_VALUE"""),7.0)</f>
        <v>7</v>
      </c>
      <c r="FT21" s="199"/>
      <c r="FU21" s="211"/>
      <c r="FV21" s="199"/>
      <c r="FW21" s="211"/>
      <c r="FX21" s="199"/>
      <c r="FY21" s="211"/>
      <c r="FZ21" s="199"/>
      <c r="GA21" s="211"/>
      <c r="GB21" s="199"/>
      <c r="GC21" s="211">
        <f>IFERROR(__xludf.DUMMYFUNCTION("""COMPUTED_VALUE"""),7.0)</f>
        <v>7</v>
      </c>
      <c r="GD21" s="199"/>
      <c r="GE21" s="211"/>
      <c r="GF21" s="199"/>
      <c r="GG21" s="211">
        <f>IFERROR(__xludf.DUMMYFUNCTION("""COMPUTED_VALUE"""),8.0)</f>
        <v>8</v>
      </c>
      <c r="GH21" s="199"/>
      <c r="GI21" s="211">
        <f>IFERROR(__xludf.DUMMYFUNCTION("""COMPUTED_VALUE"""),7.0)</f>
        <v>7</v>
      </c>
      <c r="GJ21" s="199"/>
      <c r="GK21" s="158"/>
      <c r="GL21" s="159" t="str">
        <f t="shared" si="4"/>
        <v>Lucie Nováková</v>
      </c>
      <c r="GM21" s="211"/>
      <c r="GN21" s="199"/>
      <c r="GO21" s="211"/>
      <c r="GP21" s="199"/>
      <c r="GQ21" s="211"/>
      <c r="GR21" s="199"/>
      <c r="GS21" s="211"/>
      <c r="GT21" s="199"/>
      <c r="GU21" s="211"/>
      <c r="GV21" s="199"/>
      <c r="GW21" s="211"/>
      <c r="GX21" s="199"/>
      <c r="GY21" s="211"/>
      <c r="GZ21" s="199"/>
      <c r="HA21" s="211"/>
      <c r="HB21" s="199"/>
      <c r="HC21" s="211"/>
      <c r="HD21" s="199"/>
      <c r="HE21" s="211"/>
      <c r="HF21" s="199"/>
      <c r="HG21" s="211"/>
      <c r="HH21" s="199"/>
      <c r="HI21" s="211"/>
      <c r="HJ21" s="199"/>
      <c r="HK21" s="211"/>
      <c r="HL21" s="199"/>
      <c r="HM21" s="211"/>
      <c r="HN21" s="199"/>
      <c r="HO21" s="211"/>
      <c r="HP21" s="199"/>
      <c r="HQ21" s="211"/>
      <c r="HR21" s="199"/>
      <c r="HS21" s="211"/>
      <c r="HT21" s="199"/>
      <c r="HU21" s="211"/>
      <c r="HV21" s="199"/>
      <c r="HW21" s="211"/>
      <c r="HX21" s="199"/>
      <c r="HY21" s="211"/>
      <c r="HZ21" s="199"/>
      <c r="IA21" s="211"/>
      <c r="IB21" s="199"/>
      <c r="IC21" s="211"/>
      <c r="ID21" s="199"/>
      <c r="IE21" s="211"/>
      <c r="IF21" s="199"/>
      <c r="IG21" s="211"/>
      <c r="IH21" s="199"/>
      <c r="II21" s="211"/>
      <c r="IJ21" s="199"/>
      <c r="IK21" s="211"/>
      <c r="IL21" s="199"/>
      <c r="IM21" s="211"/>
      <c r="IN21" s="199"/>
      <c r="IO21" s="211"/>
      <c r="IP21" s="199"/>
      <c r="IQ21" s="211"/>
      <c r="IR21" s="199"/>
      <c r="IS21" s="211"/>
      <c r="IT21" s="199"/>
      <c r="IU21" s="211"/>
      <c r="IV21" s="199"/>
    </row>
    <row r="22">
      <c r="A22" s="242">
        <f>IFERROR(__xludf.DUMMYFUNCTION("""COMPUTED_VALUE"""),130.0)</f>
        <v>130</v>
      </c>
      <c r="B22" s="231" t="str">
        <f t="shared" si="1"/>
        <v>Michal Nedbal</v>
      </c>
      <c r="C22" s="199">
        <f t="shared" ref="C22:BL22" si="21">BO22+EA22+GM22</f>
        <v>15</v>
      </c>
      <c r="D22" s="199">
        <f t="shared" si="21"/>
        <v>0</v>
      </c>
      <c r="E22" s="199">
        <f t="shared" si="21"/>
        <v>14</v>
      </c>
      <c r="F22" s="199">
        <f t="shared" si="21"/>
        <v>0</v>
      </c>
      <c r="G22" s="199">
        <f t="shared" si="21"/>
        <v>13</v>
      </c>
      <c r="H22" s="199">
        <f t="shared" si="21"/>
        <v>1000</v>
      </c>
      <c r="I22" s="199">
        <f t="shared" si="21"/>
        <v>0</v>
      </c>
      <c r="J22" s="199">
        <f t="shared" si="21"/>
        <v>0</v>
      </c>
      <c r="K22" s="199">
        <f t="shared" si="21"/>
        <v>7</v>
      </c>
      <c r="L22" s="199">
        <f t="shared" si="21"/>
        <v>0</v>
      </c>
      <c r="M22" s="199">
        <f t="shared" si="21"/>
        <v>0</v>
      </c>
      <c r="N22" s="199">
        <f t="shared" si="21"/>
        <v>0</v>
      </c>
      <c r="O22" s="199">
        <f t="shared" si="21"/>
        <v>0</v>
      </c>
      <c r="P22" s="199">
        <f t="shared" si="21"/>
        <v>0</v>
      </c>
      <c r="Q22" s="199">
        <f t="shared" si="21"/>
        <v>7</v>
      </c>
      <c r="R22" s="199">
        <f t="shared" si="21"/>
        <v>0</v>
      </c>
      <c r="S22" s="199">
        <f t="shared" si="21"/>
        <v>14</v>
      </c>
      <c r="T22" s="199">
        <f t="shared" si="21"/>
        <v>500</v>
      </c>
      <c r="U22" s="199">
        <f t="shared" si="21"/>
        <v>15</v>
      </c>
      <c r="V22" s="199">
        <f t="shared" si="21"/>
        <v>0</v>
      </c>
      <c r="W22" s="199">
        <f t="shared" si="21"/>
        <v>8</v>
      </c>
      <c r="X22" s="199">
        <f t="shared" si="21"/>
        <v>500</v>
      </c>
      <c r="Y22" s="199">
        <f t="shared" si="21"/>
        <v>0</v>
      </c>
      <c r="Z22" s="199">
        <f t="shared" si="21"/>
        <v>0</v>
      </c>
      <c r="AA22" s="199">
        <f t="shared" si="21"/>
        <v>0</v>
      </c>
      <c r="AB22" s="199">
        <f t="shared" si="21"/>
        <v>0</v>
      </c>
      <c r="AC22" s="199">
        <f t="shared" si="21"/>
        <v>0</v>
      </c>
      <c r="AD22" s="199">
        <f t="shared" si="21"/>
        <v>0</v>
      </c>
      <c r="AE22" s="199">
        <f t="shared" si="21"/>
        <v>9</v>
      </c>
      <c r="AF22" s="199">
        <f t="shared" si="21"/>
        <v>0</v>
      </c>
      <c r="AG22" s="199">
        <f t="shared" si="21"/>
        <v>9</v>
      </c>
      <c r="AH22" s="199">
        <f t="shared" si="21"/>
        <v>0</v>
      </c>
      <c r="AI22" s="199">
        <f t="shared" si="21"/>
        <v>8</v>
      </c>
      <c r="AJ22" s="199">
        <f t="shared" si="21"/>
        <v>13000</v>
      </c>
      <c r="AK22" s="199">
        <f t="shared" si="21"/>
        <v>0</v>
      </c>
      <c r="AL22" s="199">
        <f t="shared" si="21"/>
        <v>0</v>
      </c>
      <c r="AM22" s="199">
        <f t="shared" si="21"/>
        <v>0</v>
      </c>
      <c r="AN22" s="199">
        <f t="shared" si="21"/>
        <v>0</v>
      </c>
      <c r="AO22" s="199">
        <f t="shared" si="21"/>
        <v>15</v>
      </c>
      <c r="AP22" s="199">
        <f t="shared" si="21"/>
        <v>0</v>
      </c>
      <c r="AQ22" s="199">
        <f t="shared" si="21"/>
        <v>8</v>
      </c>
      <c r="AR22" s="199">
        <f t="shared" si="21"/>
        <v>0</v>
      </c>
      <c r="AS22" s="199">
        <f t="shared" si="21"/>
        <v>8</v>
      </c>
      <c r="AT22" s="199">
        <f t="shared" si="21"/>
        <v>0</v>
      </c>
      <c r="AU22" s="199">
        <f t="shared" si="21"/>
        <v>11</v>
      </c>
      <c r="AV22" s="199">
        <f t="shared" si="21"/>
        <v>2000</v>
      </c>
      <c r="AW22" s="199">
        <f t="shared" si="21"/>
        <v>12</v>
      </c>
      <c r="AX22" s="199">
        <f t="shared" si="21"/>
        <v>0</v>
      </c>
      <c r="AY22" s="199">
        <f t="shared" si="21"/>
        <v>0</v>
      </c>
      <c r="AZ22" s="199">
        <f t="shared" si="21"/>
        <v>0</v>
      </c>
      <c r="BA22" s="199">
        <f t="shared" si="21"/>
        <v>15</v>
      </c>
      <c r="BB22" s="199">
        <f t="shared" si="21"/>
        <v>0</v>
      </c>
      <c r="BC22" s="199">
        <f t="shared" si="21"/>
        <v>0</v>
      </c>
      <c r="BD22" s="199">
        <f t="shared" si="21"/>
        <v>0</v>
      </c>
      <c r="BE22" s="199">
        <f t="shared" si="21"/>
        <v>15</v>
      </c>
      <c r="BF22" s="199">
        <f t="shared" si="21"/>
        <v>0</v>
      </c>
      <c r="BG22" s="199">
        <f t="shared" si="21"/>
        <v>8</v>
      </c>
      <c r="BH22" s="199">
        <f t="shared" si="21"/>
        <v>500</v>
      </c>
      <c r="BI22" s="199">
        <f t="shared" si="21"/>
        <v>7</v>
      </c>
      <c r="BJ22" s="199">
        <f t="shared" si="21"/>
        <v>0</v>
      </c>
      <c r="BK22" s="199">
        <f t="shared" si="21"/>
        <v>4</v>
      </c>
      <c r="BL22" s="199">
        <f t="shared" si="21"/>
        <v>1000</v>
      </c>
      <c r="BM22" s="158"/>
      <c r="BN22" s="210" t="str">
        <f>IFERROR(__xludf.DUMMYFUNCTION("""COMPUTED_VALUE"""),"Michal Nedbal")</f>
        <v>Michal Nedbal</v>
      </c>
      <c r="BO22" s="202"/>
      <c r="BP22" s="203"/>
      <c r="BQ22" s="202"/>
      <c r="BR22" s="203"/>
      <c r="BS22" s="202"/>
      <c r="BT22" s="203"/>
      <c r="BU22" s="202"/>
      <c r="BV22" s="203"/>
      <c r="BW22" s="202"/>
      <c r="BX22" s="203"/>
      <c r="BY22" s="202"/>
      <c r="BZ22" s="203"/>
      <c r="CA22" s="202"/>
      <c r="CB22" s="203"/>
      <c r="CC22" s="202"/>
      <c r="CD22" s="203"/>
      <c r="CE22" s="202"/>
      <c r="CF22" s="203"/>
      <c r="CG22" s="202"/>
      <c r="CH22" s="203"/>
      <c r="CI22" s="202"/>
      <c r="CJ22" s="203"/>
      <c r="CK22" s="202"/>
      <c r="CL22" s="203"/>
      <c r="CM22" s="202"/>
      <c r="CN22" s="203"/>
      <c r="CO22" s="202"/>
      <c r="CP22" s="203"/>
      <c r="CQ22" s="202"/>
      <c r="CR22" s="203"/>
      <c r="CS22" s="202"/>
      <c r="CT22" s="199"/>
      <c r="CU22" s="202"/>
      <c r="CV22" s="199"/>
      <c r="CW22" s="202"/>
      <c r="CX22" s="199"/>
      <c r="CY22" s="202"/>
      <c r="CZ22" s="199"/>
      <c r="DA22" s="202"/>
      <c r="DB22" s="199"/>
      <c r="DC22" s="202"/>
      <c r="DD22" s="199"/>
      <c r="DE22" s="202"/>
      <c r="DF22" s="199"/>
      <c r="DG22" s="202"/>
      <c r="DH22" s="199"/>
      <c r="DI22" s="202"/>
      <c r="DJ22" s="199"/>
      <c r="DK22" s="202"/>
      <c r="DL22" s="199"/>
      <c r="DM22" s="202"/>
      <c r="DN22" s="199"/>
      <c r="DO22" s="202"/>
      <c r="DP22" s="199"/>
      <c r="DQ22" s="202"/>
      <c r="DR22" s="199"/>
      <c r="DS22" s="202"/>
      <c r="DT22" s="199"/>
      <c r="DU22" s="202"/>
      <c r="DV22" s="199"/>
      <c r="DW22" s="202"/>
      <c r="DX22" s="199"/>
      <c r="DY22" s="158"/>
      <c r="DZ22" s="159" t="str">
        <f t="shared" si="3"/>
        <v>Michal Nedbal</v>
      </c>
      <c r="EA22" s="202"/>
      <c r="EB22" s="203"/>
      <c r="EC22" s="202"/>
      <c r="ED22" s="203"/>
      <c r="EE22" s="202"/>
      <c r="EF22" s="203"/>
      <c r="EG22" s="202"/>
      <c r="EH22" s="203"/>
      <c r="EI22" s="202"/>
      <c r="EJ22" s="203"/>
      <c r="EK22" s="202"/>
      <c r="EL22" s="203"/>
      <c r="EM22" s="202"/>
      <c r="EN22" s="203"/>
      <c r="EO22" s="202"/>
      <c r="EP22" s="203"/>
      <c r="EQ22" s="202"/>
      <c r="ER22" s="203"/>
      <c r="ES22" s="202"/>
      <c r="ET22" s="203"/>
      <c r="EU22" s="202"/>
      <c r="EV22" s="203"/>
      <c r="EW22" s="202"/>
      <c r="EX22" s="203"/>
      <c r="EY22" s="202"/>
      <c r="EZ22" s="203"/>
      <c r="FA22" s="202"/>
      <c r="FB22" s="203"/>
      <c r="FC22" s="202"/>
      <c r="FD22" s="203"/>
      <c r="FE22" s="202"/>
      <c r="FF22" s="199"/>
      <c r="FG22" s="202"/>
      <c r="FH22" s="199"/>
      <c r="FI22" s="202"/>
      <c r="FJ22" s="199"/>
      <c r="FK22" s="202"/>
      <c r="FL22" s="199"/>
      <c r="FM22" s="202"/>
      <c r="FN22" s="199"/>
      <c r="FO22" s="202"/>
      <c r="FP22" s="199"/>
      <c r="FQ22" s="202"/>
      <c r="FR22" s="199"/>
      <c r="FS22" s="202"/>
      <c r="FT22" s="199"/>
      <c r="FU22" s="202"/>
      <c r="FV22" s="199"/>
      <c r="FW22" s="202"/>
      <c r="FX22" s="199"/>
      <c r="FY22" s="202"/>
      <c r="FZ22" s="199"/>
      <c r="GA22" s="202"/>
      <c r="GB22" s="199"/>
      <c r="GC22" s="202"/>
      <c r="GD22" s="199"/>
      <c r="GE22" s="202"/>
      <c r="GF22" s="199"/>
      <c r="GG22" s="202">
        <f>IFERROR(__xludf.DUMMYFUNCTION("""COMPUTED_VALUE"""),7.0)</f>
        <v>7</v>
      </c>
      <c r="GH22" s="199"/>
      <c r="GI22" s="202">
        <f>IFERROR(__xludf.DUMMYFUNCTION("""COMPUTED_VALUE"""),4.0)</f>
        <v>4</v>
      </c>
      <c r="GJ22" s="199">
        <f>IFERROR(__xludf.DUMMYFUNCTION("""COMPUTED_VALUE"""),1000.0)</f>
        <v>1000</v>
      </c>
      <c r="GK22" s="158"/>
      <c r="GL22" s="159" t="str">
        <f t="shared" si="4"/>
        <v>Michal Nedbal</v>
      </c>
      <c r="GM22" s="202">
        <f>IFERROR(__xludf.DUMMYFUNCTION("""COMPUTED_VALUE"""),15.0)</f>
        <v>15</v>
      </c>
      <c r="GN22" s="203"/>
      <c r="GO22" s="202">
        <f>IFERROR(__xludf.DUMMYFUNCTION("""COMPUTED_VALUE"""),14.0)</f>
        <v>14</v>
      </c>
      <c r="GP22" s="203"/>
      <c r="GQ22" s="202">
        <f>IFERROR(__xludf.DUMMYFUNCTION("""COMPUTED_VALUE"""),13.0)</f>
        <v>13</v>
      </c>
      <c r="GR22" s="203">
        <f>IFERROR(__xludf.DUMMYFUNCTION("""COMPUTED_VALUE"""),1000.0)</f>
        <v>1000</v>
      </c>
      <c r="GS22" s="202"/>
      <c r="GT22" s="203"/>
      <c r="GU22" s="202">
        <f>IFERROR(__xludf.DUMMYFUNCTION("""COMPUTED_VALUE"""),7.0)</f>
        <v>7</v>
      </c>
      <c r="GV22" s="203"/>
      <c r="GW22" s="202"/>
      <c r="GX22" s="203"/>
      <c r="GY22" s="202"/>
      <c r="GZ22" s="203"/>
      <c r="HA22" s="202">
        <f>IFERROR(__xludf.DUMMYFUNCTION("""COMPUTED_VALUE"""),7.0)</f>
        <v>7</v>
      </c>
      <c r="HB22" s="203"/>
      <c r="HC22" s="202">
        <f>IFERROR(__xludf.DUMMYFUNCTION("""COMPUTED_VALUE"""),14.0)</f>
        <v>14</v>
      </c>
      <c r="HD22" s="203">
        <f>IFERROR(__xludf.DUMMYFUNCTION("""COMPUTED_VALUE"""),500.0)</f>
        <v>500</v>
      </c>
      <c r="HE22" s="202">
        <f>IFERROR(__xludf.DUMMYFUNCTION("""COMPUTED_VALUE"""),15.0)</f>
        <v>15</v>
      </c>
      <c r="HF22" s="203"/>
      <c r="HG22" s="202">
        <f>IFERROR(__xludf.DUMMYFUNCTION("""COMPUTED_VALUE"""),8.0)</f>
        <v>8</v>
      </c>
      <c r="HH22" s="203">
        <f>IFERROR(__xludf.DUMMYFUNCTION("""COMPUTED_VALUE"""),500.0)</f>
        <v>500</v>
      </c>
      <c r="HI22" s="202"/>
      <c r="HJ22" s="203"/>
      <c r="HK22" s="202"/>
      <c r="HL22" s="203"/>
      <c r="HM22" s="202"/>
      <c r="HN22" s="203"/>
      <c r="HO22" s="202">
        <f>IFERROR(__xludf.DUMMYFUNCTION("""COMPUTED_VALUE"""),9.0)</f>
        <v>9</v>
      </c>
      <c r="HP22" s="203"/>
      <c r="HQ22" s="202">
        <f>IFERROR(__xludf.DUMMYFUNCTION("""COMPUTED_VALUE"""),9.0)</f>
        <v>9</v>
      </c>
      <c r="HR22" s="199"/>
      <c r="HS22" s="202">
        <f>IFERROR(__xludf.DUMMYFUNCTION("""COMPUTED_VALUE"""),8.0)</f>
        <v>8</v>
      </c>
      <c r="HT22" s="199">
        <f>IFERROR(__xludf.DUMMYFUNCTION("""COMPUTED_VALUE"""),13000.0)</f>
        <v>13000</v>
      </c>
      <c r="HU22" s="202"/>
      <c r="HV22" s="199"/>
      <c r="HW22" s="202"/>
      <c r="HX22" s="199"/>
      <c r="HY22" s="202">
        <f>IFERROR(__xludf.DUMMYFUNCTION("""COMPUTED_VALUE"""),15.0)</f>
        <v>15</v>
      </c>
      <c r="HZ22" s="199"/>
      <c r="IA22" s="202">
        <f>IFERROR(__xludf.DUMMYFUNCTION("""COMPUTED_VALUE"""),8.0)</f>
        <v>8</v>
      </c>
      <c r="IB22" s="199"/>
      <c r="IC22" s="202">
        <f>IFERROR(__xludf.DUMMYFUNCTION("""COMPUTED_VALUE"""),8.0)</f>
        <v>8</v>
      </c>
      <c r="ID22" s="199"/>
      <c r="IE22" s="202">
        <f>IFERROR(__xludf.DUMMYFUNCTION("""COMPUTED_VALUE"""),11.0)</f>
        <v>11</v>
      </c>
      <c r="IF22" s="199">
        <f>IFERROR(__xludf.DUMMYFUNCTION("""COMPUTED_VALUE"""),2000.0)</f>
        <v>2000</v>
      </c>
      <c r="IG22" s="202">
        <f>IFERROR(__xludf.DUMMYFUNCTION("""COMPUTED_VALUE"""),12.0)</f>
        <v>12</v>
      </c>
      <c r="IH22" s="199"/>
      <c r="II22" s="202"/>
      <c r="IJ22" s="199"/>
      <c r="IK22" s="202">
        <f>IFERROR(__xludf.DUMMYFUNCTION("""COMPUTED_VALUE"""),15.0)</f>
        <v>15</v>
      </c>
      <c r="IL22" s="199"/>
      <c r="IM22" s="202"/>
      <c r="IN22" s="199"/>
      <c r="IO22" s="202">
        <f>IFERROR(__xludf.DUMMYFUNCTION("""COMPUTED_VALUE"""),15.0)</f>
        <v>15</v>
      </c>
      <c r="IP22" s="199"/>
      <c r="IQ22" s="202">
        <f>IFERROR(__xludf.DUMMYFUNCTION("""COMPUTED_VALUE"""),8.0)</f>
        <v>8</v>
      </c>
      <c r="IR22" s="199">
        <f>IFERROR(__xludf.DUMMYFUNCTION("""COMPUTED_VALUE"""),500.0)</f>
        <v>500</v>
      </c>
      <c r="IS22" s="202"/>
      <c r="IT22" s="199"/>
      <c r="IU22" s="202"/>
      <c r="IV22" s="199"/>
    </row>
    <row r="23">
      <c r="A23" s="242">
        <f>IFERROR(__xludf.DUMMYFUNCTION("""COMPUTED_VALUE"""),100.0)</f>
        <v>100</v>
      </c>
      <c r="B23" s="231" t="str">
        <f t="shared" si="1"/>
        <v>Jan Fialka</v>
      </c>
      <c r="C23" s="199">
        <f t="shared" ref="C23:BL23" si="22">BO23+EA23+GM23</f>
        <v>0</v>
      </c>
      <c r="D23" s="199">
        <f t="shared" si="22"/>
        <v>0</v>
      </c>
      <c r="E23" s="199">
        <f t="shared" si="22"/>
        <v>0</v>
      </c>
      <c r="F23" s="199">
        <f t="shared" si="22"/>
        <v>0</v>
      </c>
      <c r="G23" s="199">
        <f t="shared" si="22"/>
        <v>3</v>
      </c>
      <c r="H23" s="199">
        <f t="shared" si="22"/>
        <v>0</v>
      </c>
      <c r="I23" s="199">
        <f t="shared" si="22"/>
        <v>0</v>
      </c>
      <c r="J23" s="199">
        <f t="shared" si="22"/>
        <v>0</v>
      </c>
      <c r="K23" s="199">
        <f t="shared" si="22"/>
        <v>8</v>
      </c>
      <c r="L23" s="199">
        <f t="shared" si="22"/>
        <v>0</v>
      </c>
      <c r="M23" s="199">
        <f t="shared" si="22"/>
        <v>8</v>
      </c>
      <c r="N23" s="199">
        <f t="shared" si="22"/>
        <v>0</v>
      </c>
      <c r="O23" s="199">
        <f t="shared" si="22"/>
        <v>7</v>
      </c>
      <c r="P23" s="199">
        <f t="shared" si="22"/>
        <v>0</v>
      </c>
      <c r="Q23" s="199">
        <f t="shared" si="22"/>
        <v>8</v>
      </c>
      <c r="R23" s="199">
        <f t="shared" si="22"/>
        <v>0</v>
      </c>
      <c r="S23" s="199">
        <f t="shared" si="22"/>
        <v>6</v>
      </c>
      <c r="T23" s="199">
        <f t="shared" si="22"/>
        <v>0</v>
      </c>
      <c r="U23" s="199">
        <f t="shared" si="22"/>
        <v>12</v>
      </c>
      <c r="V23" s="199">
        <f t="shared" si="22"/>
        <v>0</v>
      </c>
      <c r="W23" s="199">
        <f t="shared" si="22"/>
        <v>0</v>
      </c>
      <c r="X23" s="199">
        <f t="shared" si="22"/>
        <v>0</v>
      </c>
      <c r="Y23" s="199">
        <f t="shared" si="22"/>
        <v>8</v>
      </c>
      <c r="Z23" s="199">
        <f t="shared" si="22"/>
        <v>0</v>
      </c>
      <c r="AA23" s="199">
        <f t="shared" si="22"/>
        <v>8</v>
      </c>
      <c r="AB23" s="199">
        <f t="shared" si="22"/>
        <v>0</v>
      </c>
      <c r="AC23" s="199">
        <f t="shared" si="22"/>
        <v>13</v>
      </c>
      <c r="AD23" s="199">
        <f t="shared" si="22"/>
        <v>0</v>
      </c>
      <c r="AE23" s="199">
        <f t="shared" si="22"/>
        <v>8</v>
      </c>
      <c r="AF23" s="199">
        <f t="shared" si="22"/>
        <v>0</v>
      </c>
      <c r="AG23" s="199">
        <f t="shared" si="22"/>
        <v>12</v>
      </c>
      <c r="AH23" s="199">
        <f t="shared" si="22"/>
        <v>0</v>
      </c>
      <c r="AI23" s="199">
        <f t="shared" si="22"/>
        <v>13</v>
      </c>
      <c r="AJ23" s="199">
        <f t="shared" si="22"/>
        <v>0</v>
      </c>
      <c r="AK23" s="199">
        <f t="shared" si="22"/>
        <v>0</v>
      </c>
      <c r="AL23" s="199">
        <f t="shared" si="22"/>
        <v>0</v>
      </c>
      <c r="AM23" s="199">
        <f t="shared" si="22"/>
        <v>12.5</v>
      </c>
      <c r="AN23" s="199">
        <f t="shared" si="22"/>
        <v>0</v>
      </c>
      <c r="AO23" s="199">
        <f t="shared" si="22"/>
        <v>11</v>
      </c>
      <c r="AP23" s="199">
        <f t="shared" si="22"/>
        <v>0</v>
      </c>
      <c r="AQ23" s="199">
        <f t="shared" si="22"/>
        <v>13</v>
      </c>
      <c r="AR23" s="199">
        <f t="shared" si="22"/>
        <v>0</v>
      </c>
      <c r="AS23" s="199">
        <f t="shared" si="22"/>
        <v>9</v>
      </c>
      <c r="AT23" s="199">
        <f t="shared" si="22"/>
        <v>0</v>
      </c>
      <c r="AU23" s="199">
        <f t="shared" si="22"/>
        <v>13</v>
      </c>
      <c r="AV23" s="199">
        <f t="shared" si="22"/>
        <v>0</v>
      </c>
      <c r="AW23" s="199">
        <f t="shared" si="22"/>
        <v>0</v>
      </c>
      <c r="AX23" s="199">
        <f t="shared" si="22"/>
        <v>0</v>
      </c>
      <c r="AY23" s="199">
        <f t="shared" si="22"/>
        <v>0</v>
      </c>
      <c r="AZ23" s="199">
        <f t="shared" si="22"/>
        <v>0</v>
      </c>
      <c r="BA23" s="199">
        <f t="shared" si="22"/>
        <v>11.5</v>
      </c>
      <c r="BB23" s="199">
        <f t="shared" si="22"/>
        <v>0</v>
      </c>
      <c r="BC23" s="199">
        <f t="shared" si="22"/>
        <v>11</v>
      </c>
      <c r="BD23" s="199">
        <f t="shared" si="22"/>
        <v>0</v>
      </c>
      <c r="BE23" s="199">
        <f t="shared" si="22"/>
        <v>8</v>
      </c>
      <c r="BF23" s="199">
        <f t="shared" si="22"/>
        <v>0</v>
      </c>
      <c r="BG23" s="199">
        <f t="shared" si="22"/>
        <v>9</v>
      </c>
      <c r="BH23" s="199">
        <f t="shared" si="22"/>
        <v>0</v>
      </c>
      <c r="BI23" s="199">
        <f t="shared" si="22"/>
        <v>0</v>
      </c>
      <c r="BJ23" s="199">
        <f t="shared" si="22"/>
        <v>0</v>
      </c>
      <c r="BK23" s="199">
        <f t="shared" si="22"/>
        <v>0</v>
      </c>
      <c r="BL23" s="199">
        <f t="shared" si="22"/>
        <v>0</v>
      </c>
      <c r="BM23" s="158"/>
      <c r="BN23" s="210" t="str">
        <f>IFERROR(__xludf.DUMMYFUNCTION("""COMPUTED_VALUE"""),"Jan Fialka")</f>
        <v>Jan Fialka</v>
      </c>
      <c r="BO23" s="202"/>
      <c r="BP23" s="203"/>
      <c r="BQ23" s="202"/>
      <c r="BR23" s="203"/>
      <c r="BS23" s="202"/>
      <c r="BT23" s="203"/>
      <c r="BU23" s="202"/>
      <c r="BV23" s="203"/>
      <c r="BW23" s="202"/>
      <c r="BX23" s="203"/>
      <c r="BY23" s="202"/>
      <c r="BZ23" s="203"/>
      <c r="CA23" s="202"/>
      <c r="CB23" s="203"/>
      <c r="CC23" s="202"/>
      <c r="CD23" s="203"/>
      <c r="CE23" s="202"/>
      <c r="CF23" s="203"/>
      <c r="CG23" s="202"/>
      <c r="CH23" s="203"/>
      <c r="CI23" s="202"/>
      <c r="CJ23" s="203"/>
      <c r="CK23" s="202"/>
      <c r="CL23" s="203"/>
      <c r="CM23" s="202"/>
      <c r="CN23" s="203"/>
      <c r="CO23" s="202"/>
      <c r="CP23" s="203"/>
      <c r="CQ23" s="202"/>
      <c r="CR23" s="203"/>
      <c r="CS23" s="202"/>
      <c r="CT23" s="199"/>
      <c r="CU23" s="202"/>
      <c r="CV23" s="199"/>
      <c r="CW23" s="202"/>
      <c r="CX23" s="199"/>
      <c r="CY23" s="202"/>
      <c r="CZ23" s="199"/>
      <c r="DA23" s="202"/>
      <c r="DB23" s="199"/>
      <c r="DC23" s="202"/>
      <c r="DD23" s="199"/>
      <c r="DE23" s="202"/>
      <c r="DF23" s="199"/>
      <c r="DG23" s="202"/>
      <c r="DH23" s="199"/>
      <c r="DI23" s="202"/>
      <c r="DJ23" s="199"/>
      <c r="DK23" s="202"/>
      <c r="DL23" s="199"/>
      <c r="DM23" s="202"/>
      <c r="DN23" s="199"/>
      <c r="DO23" s="202"/>
      <c r="DP23" s="199"/>
      <c r="DQ23" s="202"/>
      <c r="DR23" s="199"/>
      <c r="DS23" s="202"/>
      <c r="DT23" s="199"/>
      <c r="DU23" s="202"/>
      <c r="DV23" s="199"/>
      <c r="DW23" s="202"/>
      <c r="DX23" s="199"/>
      <c r="DY23" s="158"/>
      <c r="DZ23" s="159" t="str">
        <f t="shared" si="3"/>
        <v>Jan Fialka</v>
      </c>
      <c r="EA23" s="202"/>
      <c r="EB23" s="203"/>
      <c r="EC23" s="202"/>
      <c r="ED23" s="203"/>
      <c r="EE23" s="202">
        <f>IFERROR(__xludf.DUMMYFUNCTION("""COMPUTED_VALUE"""),3.0)</f>
        <v>3</v>
      </c>
      <c r="EF23" s="203"/>
      <c r="EG23" s="202"/>
      <c r="EH23" s="203"/>
      <c r="EI23" s="202">
        <f>IFERROR(__xludf.DUMMYFUNCTION("""COMPUTED_VALUE"""),8.0)</f>
        <v>8</v>
      </c>
      <c r="EJ23" s="203"/>
      <c r="EK23" s="202">
        <f>IFERROR(__xludf.DUMMYFUNCTION("""COMPUTED_VALUE"""),8.0)</f>
        <v>8</v>
      </c>
      <c r="EL23" s="203"/>
      <c r="EM23" s="202">
        <f>IFERROR(__xludf.DUMMYFUNCTION("""COMPUTED_VALUE"""),7.0)</f>
        <v>7</v>
      </c>
      <c r="EN23" s="203"/>
      <c r="EO23" s="202">
        <f>IFERROR(__xludf.DUMMYFUNCTION("""COMPUTED_VALUE"""),8.0)</f>
        <v>8</v>
      </c>
      <c r="EP23" s="203"/>
      <c r="EQ23" s="202">
        <f>IFERROR(__xludf.DUMMYFUNCTION("""COMPUTED_VALUE"""),6.0)</f>
        <v>6</v>
      </c>
      <c r="ER23" s="203"/>
      <c r="ES23" s="202">
        <f>IFERROR(__xludf.DUMMYFUNCTION("""COMPUTED_VALUE"""),12.0)</f>
        <v>12</v>
      </c>
      <c r="ET23" s="203"/>
      <c r="EU23" s="202"/>
      <c r="EV23" s="203"/>
      <c r="EW23" s="202">
        <f>IFERROR(__xludf.DUMMYFUNCTION("""COMPUTED_VALUE"""),8.0)</f>
        <v>8</v>
      </c>
      <c r="EX23" s="203"/>
      <c r="EY23" s="202">
        <f>IFERROR(__xludf.DUMMYFUNCTION("""COMPUTED_VALUE"""),8.0)</f>
        <v>8</v>
      </c>
      <c r="EZ23" s="203"/>
      <c r="FA23" s="202">
        <f>IFERROR(__xludf.DUMMYFUNCTION("""COMPUTED_VALUE"""),13.0)</f>
        <v>13</v>
      </c>
      <c r="FB23" s="203"/>
      <c r="FC23" s="202">
        <f>IFERROR(__xludf.DUMMYFUNCTION("""COMPUTED_VALUE"""),8.0)</f>
        <v>8</v>
      </c>
      <c r="FD23" s="203"/>
      <c r="FE23" s="202">
        <f>IFERROR(__xludf.DUMMYFUNCTION("""COMPUTED_VALUE"""),12.0)</f>
        <v>12</v>
      </c>
      <c r="FF23" s="199"/>
      <c r="FG23" s="202">
        <f>IFERROR(__xludf.DUMMYFUNCTION("""COMPUTED_VALUE"""),13.0)</f>
        <v>13</v>
      </c>
      <c r="FH23" s="199"/>
      <c r="FI23" s="202"/>
      <c r="FJ23" s="199"/>
      <c r="FK23" s="202">
        <f>IFERROR(__xludf.DUMMYFUNCTION("""COMPUTED_VALUE"""),12.5)</f>
        <v>12.5</v>
      </c>
      <c r="FL23" s="199"/>
      <c r="FM23" s="202">
        <f>IFERROR(__xludf.DUMMYFUNCTION("""COMPUTED_VALUE"""),11.0)</f>
        <v>11</v>
      </c>
      <c r="FN23" s="199"/>
      <c r="FO23" s="202">
        <f>IFERROR(__xludf.DUMMYFUNCTION("""COMPUTED_VALUE"""),13.0)</f>
        <v>13</v>
      </c>
      <c r="FP23" s="199"/>
      <c r="FQ23" s="202">
        <f>IFERROR(__xludf.DUMMYFUNCTION("""COMPUTED_VALUE"""),9.0)</f>
        <v>9</v>
      </c>
      <c r="FR23" s="199"/>
      <c r="FS23" s="202">
        <f>IFERROR(__xludf.DUMMYFUNCTION("""COMPUTED_VALUE"""),13.0)</f>
        <v>13</v>
      </c>
      <c r="FT23" s="199"/>
      <c r="FU23" s="202"/>
      <c r="FV23" s="199"/>
      <c r="FW23" s="202"/>
      <c r="FX23" s="199"/>
      <c r="FY23" s="202">
        <f>IFERROR(__xludf.DUMMYFUNCTION("""COMPUTED_VALUE"""),11.5)</f>
        <v>11.5</v>
      </c>
      <c r="FZ23" s="199"/>
      <c r="GA23" s="202">
        <f>IFERROR(__xludf.DUMMYFUNCTION("""COMPUTED_VALUE"""),11.0)</f>
        <v>11</v>
      </c>
      <c r="GB23" s="199"/>
      <c r="GC23" s="202">
        <f>IFERROR(__xludf.DUMMYFUNCTION("""COMPUTED_VALUE"""),8.0)</f>
        <v>8</v>
      </c>
      <c r="GD23" s="199"/>
      <c r="GE23" s="202">
        <f>IFERROR(__xludf.DUMMYFUNCTION("""COMPUTED_VALUE"""),9.0)</f>
        <v>9</v>
      </c>
      <c r="GF23" s="199"/>
      <c r="GG23" s="202"/>
      <c r="GH23" s="199"/>
      <c r="GI23" s="202"/>
      <c r="GJ23" s="199"/>
      <c r="GK23" s="158"/>
      <c r="GL23" s="159" t="str">
        <f t="shared" si="4"/>
        <v>Jan Fialka</v>
      </c>
      <c r="GM23" s="202"/>
      <c r="GN23" s="203"/>
      <c r="GO23" s="202"/>
      <c r="GP23" s="203"/>
      <c r="GQ23" s="202"/>
      <c r="GR23" s="203"/>
      <c r="GS23" s="202"/>
      <c r="GT23" s="203"/>
      <c r="GU23" s="202"/>
      <c r="GV23" s="203"/>
      <c r="GW23" s="202"/>
      <c r="GX23" s="203"/>
      <c r="GY23" s="202"/>
      <c r="GZ23" s="203"/>
      <c r="HA23" s="202"/>
      <c r="HB23" s="203"/>
      <c r="HC23" s="202"/>
      <c r="HD23" s="203"/>
      <c r="HE23" s="202"/>
      <c r="HF23" s="203"/>
      <c r="HG23" s="202"/>
      <c r="HH23" s="203"/>
      <c r="HI23" s="202"/>
      <c r="HJ23" s="203"/>
      <c r="HK23" s="202"/>
      <c r="HL23" s="203"/>
      <c r="HM23" s="202"/>
      <c r="HN23" s="203"/>
      <c r="HO23" s="202"/>
      <c r="HP23" s="203"/>
      <c r="HQ23" s="202"/>
      <c r="HR23" s="199"/>
      <c r="HS23" s="202"/>
      <c r="HT23" s="199"/>
      <c r="HU23" s="202"/>
      <c r="HV23" s="199"/>
      <c r="HW23" s="202"/>
      <c r="HX23" s="199"/>
      <c r="HY23" s="202"/>
      <c r="HZ23" s="199"/>
      <c r="IA23" s="202"/>
      <c r="IB23" s="199"/>
      <c r="IC23" s="202"/>
      <c r="ID23" s="199"/>
      <c r="IE23" s="202"/>
      <c r="IF23" s="199"/>
      <c r="IG23" s="202"/>
      <c r="IH23" s="199"/>
      <c r="II23" s="202"/>
      <c r="IJ23" s="199"/>
      <c r="IK23" s="202"/>
      <c r="IL23" s="199"/>
      <c r="IM23" s="202"/>
      <c r="IN23" s="199"/>
      <c r="IO23" s="202"/>
      <c r="IP23" s="199"/>
      <c r="IQ23" s="202"/>
      <c r="IR23" s="199"/>
      <c r="IS23" s="202"/>
      <c r="IT23" s="199"/>
      <c r="IU23" s="202"/>
      <c r="IV23" s="199"/>
    </row>
    <row r="24">
      <c r="A24" s="212"/>
      <c r="B24" s="231"/>
      <c r="C24" s="191"/>
      <c r="D24" s="191"/>
      <c r="E24" s="191"/>
      <c r="F24" s="191"/>
      <c r="G24" s="191"/>
      <c r="H24" s="191"/>
      <c r="I24" s="191"/>
      <c r="J24" s="191"/>
      <c r="K24" s="191"/>
      <c r="L24" s="191"/>
      <c r="M24" s="191"/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  <c r="AA24" s="191"/>
      <c r="AB24" s="191"/>
      <c r="AC24" s="191"/>
      <c r="AD24" s="191"/>
      <c r="AE24" s="191"/>
      <c r="AF24" s="191"/>
      <c r="AG24" s="191"/>
      <c r="AH24" s="191"/>
      <c r="AI24" s="191"/>
      <c r="AJ24" s="191"/>
      <c r="AK24" s="191"/>
      <c r="AL24" s="191"/>
      <c r="AM24" s="191"/>
      <c r="AN24" s="191"/>
      <c r="AO24" s="191"/>
      <c r="AP24" s="191"/>
      <c r="AQ24" s="191"/>
      <c r="AR24" s="191"/>
      <c r="AS24" s="191"/>
      <c r="AT24" s="191"/>
      <c r="AU24" s="191"/>
      <c r="AV24" s="191"/>
      <c r="AW24" s="191"/>
      <c r="AX24" s="191"/>
      <c r="AY24" s="191"/>
      <c r="AZ24" s="191"/>
      <c r="BA24" s="191"/>
      <c r="BB24" s="191"/>
      <c r="BC24" s="191"/>
      <c r="BD24" s="191"/>
      <c r="BE24" s="191"/>
      <c r="BF24" s="191"/>
      <c r="BG24" s="191"/>
      <c r="BH24" s="191"/>
      <c r="BI24" s="191"/>
      <c r="BJ24" s="191"/>
      <c r="BK24" s="191"/>
      <c r="BL24" s="191"/>
      <c r="BM24" s="158"/>
      <c r="BN24" s="210"/>
      <c r="BO24" s="202"/>
      <c r="BP24" s="203"/>
      <c r="BQ24" s="202"/>
      <c r="BR24" s="203"/>
      <c r="BS24" s="202"/>
      <c r="BT24" s="203"/>
      <c r="BU24" s="202"/>
      <c r="BV24" s="203"/>
      <c r="BW24" s="202"/>
      <c r="BX24" s="203"/>
      <c r="BY24" s="202"/>
      <c r="BZ24" s="203"/>
      <c r="CA24" s="202"/>
      <c r="CB24" s="203"/>
      <c r="CC24" s="202"/>
      <c r="CD24" s="203"/>
      <c r="CE24" s="202"/>
      <c r="CF24" s="203"/>
      <c r="CG24" s="202"/>
      <c r="CH24" s="203"/>
      <c r="CI24" s="202"/>
      <c r="CJ24" s="203"/>
      <c r="CK24" s="202"/>
      <c r="CL24" s="203"/>
      <c r="CM24" s="202"/>
      <c r="CN24" s="203"/>
      <c r="CO24" s="202"/>
      <c r="CP24" s="203"/>
      <c r="CQ24" s="202"/>
      <c r="CR24" s="203"/>
      <c r="CS24" s="202"/>
      <c r="CT24" s="199"/>
      <c r="CU24" s="202"/>
      <c r="CV24" s="199"/>
      <c r="CW24" s="202"/>
      <c r="CX24" s="199"/>
      <c r="CY24" s="202"/>
      <c r="CZ24" s="199"/>
      <c r="DA24" s="202"/>
      <c r="DB24" s="199"/>
      <c r="DC24" s="202"/>
      <c r="DD24" s="199"/>
      <c r="DE24" s="202"/>
      <c r="DF24" s="199"/>
      <c r="DG24" s="202"/>
      <c r="DH24" s="199"/>
      <c r="DI24" s="202"/>
      <c r="DJ24" s="199"/>
      <c r="DK24" s="202"/>
      <c r="DL24" s="199"/>
      <c r="DM24" s="202"/>
      <c r="DN24" s="199"/>
      <c r="DO24" s="202"/>
      <c r="DP24" s="199"/>
      <c r="DQ24" s="202"/>
      <c r="DR24" s="199"/>
      <c r="DS24" s="202"/>
      <c r="DT24" s="199"/>
      <c r="DU24" s="202"/>
      <c r="DV24" s="199"/>
      <c r="DW24" s="202"/>
      <c r="DX24" s="199"/>
      <c r="DY24" s="158"/>
      <c r="DZ24" s="159"/>
      <c r="EA24" s="202"/>
      <c r="EB24" s="203"/>
      <c r="EC24" s="202"/>
      <c r="ED24" s="203"/>
      <c r="EE24" s="202"/>
      <c r="EF24" s="203"/>
      <c r="EG24" s="202"/>
      <c r="EH24" s="203"/>
      <c r="EI24" s="202"/>
      <c r="EJ24" s="203"/>
      <c r="EK24" s="202"/>
      <c r="EL24" s="203"/>
      <c r="EM24" s="202"/>
      <c r="EN24" s="203"/>
      <c r="EO24" s="202"/>
      <c r="EP24" s="203"/>
      <c r="EQ24" s="202"/>
      <c r="ER24" s="203"/>
      <c r="ES24" s="202"/>
      <c r="ET24" s="203"/>
      <c r="EU24" s="202"/>
      <c r="EV24" s="203"/>
      <c r="EW24" s="202"/>
      <c r="EX24" s="203"/>
      <c r="EY24" s="202"/>
      <c r="EZ24" s="203"/>
      <c r="FA24" s="202"/>
      <c r="FB24" s="203"/>
      <c r="FC24" s="202"/>
      <c r="FD24" s="203"/>
      <c r="FE24" s="202"/>
      <c r="FF24" s="199"/>
      <c r="FG24" s="202"/>
      <c r="FH24" s="199"/>
      <c r="FI24" s="202"/>
      <c r="FJ24" s="199"/>
      <c r="FK24" s="202"/>
      <c r="FL24" s="199"/>
      <c r="FM24" s="202"/>
      <c r="FN24" s="199"/>
      <c r="FO24" s="202"/>
      <c r="FP24" s="199"/>
      <c r="FQ24" s="202"/>
      <c r="FR24" s="199"/>
      <c r="FS24" s="202"/>
      <c r="FT24" s="199"/>
      <c r="FU24" s="202"/>
      <c r="FV24" s="199"/>
      <c r="FW24" s="202"/>
      <c r="FX24" s="199"/>
      <c r="FY24" s="202"/>
      <c r="FZ24" s="199"/>
      <c r="GA24" s="202"/>
      <c r="GB24" s="199"/>
      <c r="GC24" s="202"/>
      <c r="GD24" s="199"/>
      <c r="GE24" s="202"/>
      <c r="GF24" s="199"/>
      <c r="GG24" s="202"/>
      <c r="GH24" s="199"/>
      <c r="GI24" s="202"/>
      <c r="GJ24" s="199"/>
      <c r="GK24" s="158"/>
      <c r="GL24" s="159"/>
      <c r="GM24" s="202"/>
      <c r="GN24" s="203"/>
      <c r="GO24" s="202"/>
      <c r="GP24" s="203"/>
      <c r="GQ24" s="202"/>
      <c r="GR24" s="203"/>
      <c r="GS24" s="202"/>
      <c r="GT24" s="203"/>
      <c r="GU24" s="202"/>
      <c r="GV24" s="203"/>
      <c r="GW24" s="202"/>
      <c r="GX24" s="203"/>
      <c r="GY24" s="202"/>
      <c r="GZ24" s="203"/>
      <c r="HA24" s="202"/>
      <c r="HB24" s="203"/>
      <c r="HC24" s="202"/>
      <c r="HD24" s="203"/>
      <c r="HE24" s="202"/>
      <c r="HF24" s="203"/>
      <c r="HG24" s="202"/>
      <c r="HH24" s="203"/>
      <c r="HI24" s="202"/>
      <c r="HJ24" s="203"/>
      <c r="HK24" s="202"/>
      <c r="HL24" s="203"/>
      <c r="HM24" s="202"/>
      <c r="HN24" s="203"/>
      <c r="HO24" s="202"/>
      <c r="HP24" s="203"/>
      <c r="HQ24" s="202"/>
      <c r="HR24" s="199"/>
      <c r="HS24" s="202"/>
      <c r="HT24" s="199"/>
      <c r="HU24" s="202"/>
      <c r="HV24" s="199"/>
      <c r="HW24" s="202"/>
      <c r="HX24" s="199"/>
      <c r="HY24" s="202"/>
      <c r="HZ24" s="199"/>
      <c r="IA24" s="202"/>
      <c r="IB24" s="199"/>
      <c r="IC24" s="202"/>
      <c r="ID24" s="199"/>
      <c r="IE24" s="202"/>
      <c r="IF24" s="199"/>
      <c r="IG24" s="202"/>
      <c r="IH24" s="199"/>
      <c r="II24" s="202"/>
      <c r="IJ24" s="199"/>
      <c r="IK24" s="202"/>
      <c r="IL24" s="199"/>
      <c r="IM24" s="202"/>
      <c r="IN24" s="199"/>
      <c r="IO24" s="202"/>
      <c r="IP24" s="199"/>
      <c r="IQ24" s="202"/>
      <c r="IR24" s="199"/>
      <c r="IS24" s="202"/>
      <c r="IT24" s="199"/>
      <c r="IU24" s="202"/>
      <c r="IV24" s="199"/>
    </row>
    <row r="25">
      <c r="A25" s="212"/>
      <c r="B25" s="231"/>
      <c r="C25" s="191"/>
      <c r="D25" s="191"/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  <c r="AE25" s="191"/>
      <c r="AF25" s="191"/>
      <c r="AG25" s="191"/>
      <c r="AH25" s="191"/>
      <c r="AI25" s="191"/>
      <c r="AJ25" s="191"/>
      <c r="AK25" s="191"/>
      <c r="AL25" s="191"/>
      <c r="AM25" s="191"/>
      <c r="AN25" s="191"/>
      <c r="AO25" s="191"/>
      <c r="AP25" s="191"/>
      <c r="AQ25" s="191"/>
      <c r="AR25" s="191"/>
      <c r="AS25" s="191"/>
      <c r="AT25" s="191"/>
      <c r="AU25" s="191"/>
      <c r="AV25" s="191"/>
      <c r="AW25" s="191"/>
      <c r="AX25" s="191"/>
      <c r="AY25" s="191"/>
      <c r="AZ25" s="191"/>
      <c r="BA25" s="191"/>
      <c r="BB25" s="191"/>
      <c r="BC25" s="191"/>
      <c r="BD25" s="191"/>
      <c r="BE25" s="191"/>
      <c r="BF25" s="191"/>
      <c r="BG25" s="191"/>
      <c r="BH25" s="191"/>
      <c r="BI25" s="191"/>
      <c r="BJ25" s="191"/>
      <c r="BK25" s="191"/>
      <c r="BL25" s="191"/>
      <c r="BM25" s="158"/>
      <c r="BN25" s="210"/>
      <c r="BO25" s="202"/>
      <c r="BP25" s="203"/>
      <c r="BQ25" s="202"/>
      <c r="BR25" s="203"/>
      <c r="BS25" s="202"/>
      <c r="BT25" s="203"/>
      <c r="BU25" s="202"/>
      <c r="BV25" s="203"/>
      <c r="BW25" s="202"/>
      <c r="BX25" s="203"/>
      <c r="BY25" s="202"/>
      <c r="BZ25" s="203"/>
      <c r="CA25" s="202"/>
      <c r="CB25" s="203"/>
      <c r="CC25" s="202"/>
      <c r="CD25" s="203"/>
      <c r="CE25" s="202"/>
      <c r="CF25" s="203"/>
      <c r="CG25" s="202"/>
      <c r="CH25" s="203"/>
      <c r="CI25" s="202"/>
      <c r="CJ25" s="203"/>
      <c r="CK25" s="202"/>
      <c r="CL25" s="203"/>
      <c r="CM25" s="202"/>
      <c r="CN25" s="203"/>
      <c r="CO25" s="202"/>
      <c r="CP25" s="203"/>
      <c r="CQ25" s="202"/>
      <c r="CR25" s="203"/>
      <c r="CS25" s="202"/>
      <c r="CT25" s="199"/>
      <c r="CU25" s="202"/>
      <c r="CV25" s="199"/>
      <c r="CW25" s="202"/>
      <c r="CX25" s="199"/>
      <c r="CY25" s="202"/>
      <c r="CZ25" s="199"/>
      <c r="DA25" s="202"/>
      <c r="DB25" s="199"/>
      <c r="DC25" s="202"/>
      <c r="DD25" s="199"/>
      <c r="DE25" s="202"/>
      <c r="DF25" s="199"/>
      <c r="DG25" s="202"/>
      <c r="DH25" s="199"/>
      <c r="DI25" s="202"/>
      <c r="DJ25" s="199"/>
      <c r="DK25" s="202"/>
      <c r="DL25" s="199"/>
      <c r="DM25" s="202"/>
      <c r="DN25" s="199"/>
      <c r="DO25" s="202"/>
      <c r="DP25" s="199"/>
      <c r="DQ25" s="202"/>
      <c r="DR25" s="199"/>
      <c r="DS25" s="202"/>
      <c r="DT25" s="199"/>
      <c r="DU25" s="202"/>
      <c r="DV25" s="199"/>
      <c r="DW25" s="202"/>
      <c r="DX25" s="199"/>
      <c r="DY25" s="158"/>
      <c r="DZ25" s="159"/>
      <c r="EA25" s="202"/>
      <c r="EB25" s="203"/>
      <c r="EC25" s="202"/>
      <c r="ED25" s="203"/>
      <c r="EE25" s="202"/>
      <c r="EF25" s="203"/>
      <c r="EG25" s="202"/>
      <c r="EH25" s="203"/>
      <c r="EI25" s="202"/>
      <c r="EJ25" s="203"/>
      <c r="EK25" s="202"/>
      <c r="EL25" s="203"/>
      <c r="EM25" s="202"/>
      <c r="EN25" s="203"/>
      <c r="EO25" s="202"/>
      <c r="EP25" s="203"/>
      <c r="EQ25" s="202"/>
      <c r="ER25" s="203"/>
      <c r="ES25" s="202"/>
      <c r="ET25" s="203"/>
      <c r="EU25" s="202"/>
      <c r="EV25" s="203"/>
      <c r="EW25" s="202"/>
      <c r="EX25" s="203"/>
      <c r="EY25" s="202"/>
      <c r="EZ25" s="203"/>
      <c r="FA25" s="202"/>
      <c r="FB25" s="203"/>
      <c r="FC25" s="202"/>
      <c r="FD25" s="203"/>
      <c r="FE25" s="202"/>
      <c r="FF25" s="199"/>
      <c r="FG25" s="202"/>
      <c r="FH25" s="199"/>
      <c r="FI25" s="202"/>
      <c r="FJ25" s="199"/>
      <c r="FK25" s="202"/>
      <c r="FL25" s="199"/>
      <c r="FM25" s="202"/>
      <c r="FN25" s="199"/>
      <c r="FO25" s="202"/>
      <c r="FP25" s="199"/>
      <c r="FQ25" s="202"/>
      <c r="FR25" s="199"/>
      <c r="FS25" s="202"/>
      <c r="FT25" s="199"/>
      <c r="FU25" s="202"/>
      <c r="FV25" s="199"/>
      <c r="FW25" s="202"/>
      <c r="FX25" s="199"/>
      <c r="FY25" s="202"/>
      <c r="FZ25" s="199"/>
      <c r="GA25" s="202"/>
      <c r="GB25" s="199"/>
      <c r="GC25" s="202"/>
      <c r="GD25" s="199"/>
      <c r="GE25" s="202"/>
      <c r="GF25" s="199"/>
      <c r="GG25" s="202"/>
      <c r="GH25" s="199"/>
      <c r="GI25" s="202"/>
      <c r="GJ25" s="199"/>
      <c r="GK25" s="158"/>
      <c r="GL25" s="159"/>
      <c r="GM25" s="202"/>
      <c r="GN25" s="203"/>
      <c r="GO25" s="202"/>
      <c r="GP25" s="203"/>
      <c r="GQ25" s="202"/>
      <c r="GR25" s="203"/>
      <c r="GS25" s="202"/>
      <c r="GT25" s="203"/>
      <c r="GU25" s="202"/>
      <c r="GV25" s="203"/>
      <c r="GW25" s="202"/>
      <c r="GX25" s="203"/>
      <c r="GY25" s="202"/>
      <c r="GZ25" s="203"/>
      <c r="HA25" s="202"/>
      <c r="HB25" s="203"/>
      <c r="HC25" s="202"/>
      <c r="HD25" s="203"/>
      <c r="HE25" s="202"/>
      <c r="HF25" s="203"/>
      <c r="HG25" s="202"/>
      <c r="HH25" s="203"/>
      <c r="HI25" s="202"/>
      <c r="HJ25" s="203"/>
      <c r="HK25" s="202"/>
      <c r="HL25" s="203"/>
      <c r="HM25" s="202"/>
      <c r="HN25" s="203"/>
      <c r="HO25" s="202"/>
      <c r="HP25" s="203"/>
      <c r="HQ25" s="202"/>
      <c r="HR25" s="199"/>
      <c r="HS25" s="202"/>
      <c r="HT25" s="199"/>
      <c r="HU25" s="202"/>
      <c r="HV25" s="199"/>
      <c r="HW25" s="202"/>
      <c r="HX25" s="199"/>
      <c r="HY25" s="202"/>
      <c r="HZ25" s="199"/>
      <c r="IA25" s="202"/>
      <c r="IB25" s="199"/>
      <c r="IC25" s="202"/>
      <c r="ID25" s="199"/>
      <c r="IE25" s="202"/>
      <c r="IF25" s="199"/>
      <c r="IG25" s="202"/>
      <c r="IH25" s="199"/>
      <c r="II25" s="202"/>
      <c r="IJ25" s="199"/>
      <c r="IK25" s="202"/>
      <c r="IL25" s="199"/>
      <c r="IM25" s="202"/>
      <c r="IN25" s="199"/>
      <c r="IO25" s="202"/>
      <c r="IP25" s="199"/>
      <c r="IQ25" s="202"/>
      <c r="IR25" s="199"/>
      <c r="IS25" s="202"/>
      <c r="IT25" s="199"/>
      <c r="IU25" s="202"/>
      <c r="IV25" s="199"/>
    </row>
    <row r="26">
      <c r="A26" s="212"/>
      <c r="B26" s="23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  <c r="AA26" s="191"/>
      <c r="AB26" s="191"/>
      <c r="AC26" s="191"/>
      <c r="AD26" s="191"/>
      <c r="AE26" s="191"/>
      <c r="AF26" s="191"/>
      <c r="AG26" s="191"/>
      <c r="AH26" s="191"/>
      <c r="AI26" s="191"/>
      <c r="AJ26" s="191"/>
      <c r="AK26" s="191"/>
      <c r="AL26" s="191"/>
      <c r="AM26" s="191"/>
      <c r="AN26" s="191"/>
      <c r="AO26" s="191"/>
      <c r="AP26" s="191"/>
      <c r="AQ26" s="191"/>
      <c r="AR26" s="191"/>
      <c r="AS26" s="191"/>
      <c r="AT26" s="191"/>
      <c r="AU26" s="191"/>
      <c r="AV26" s="191"/>
      <c r="AW26" s="191"/>
      <c r="AX26" s="191"/>
      <c r="AY26" s="191"/>
      <c r="AZ26" s="191"/>
      <c r="BA26" s="191"/>
      <c r="BB26" s="191"/>
      <c r="BC26" s="191"/>
      <c r="BD26" s="191"/>
      <c r="BE26" s="191"/>
      <c r="BF26" s="191"/>
      <c r="BG26" s="191"/>
      <c r="BH26" s="191"/>
      <c r="BI26" s="191"/>
      <c r="BJ26" s="191"/>
      <c r="BK26" s="191"/>
      <c r="BL26" s="191"/>
      <c r="BM26" s="158"/>
      <c r="BN26" s="210"/>
      <c r="BO26" s="202"/>
      <c r="BP26" s="203"/>
      <c r="BQ26" s="202"/>
      <c r="BR26" s="203"/>
      <c r="BS26" s="202"/>
      <c r="BT26" s="203"/>
      <c r="BU26" s="202"/>
      <c r="BV26" s="203"/>
      <c r="BW26" s="202"/>
      <c r="BX26" s="203"/>
      <c r="BY26" s="202"/>
      <c r="BZ26" s="203"/>
      <c r="CA26" s="202"/>
      <c r="CB26" s="203"/>
      <c r="CC26" s="202"/>
      <c r="CD26" s="203"/>
      <c r="CE26" s="202"/>
      <c r="CF26" s="203"/>
      <c r="CG26" s="202"/>
      <c r="CH26" s="203"/>
      <c r="CI26" s="202"/>
      <c r="CJ26" s="203"/>
      <c r="CK26" s="202"/>
      <c r="CL26" s="203"/>
      <c r="CM26" s="202"/>
      <c r="CN26" s="203"/>
      <c r="CO26" s="202"/>
      <c r="CP26" s="203"/>
      <c r="CQ26" s="202"/>
      <c r="CR26" s="203"/>
      <c r="CS26" s="202"/>
      <c r="CT26" s="199"/>
      <c r="CU26" s="202"/>
      <c r="CV26" s="199"/>
      <c r="CW26" s="202"/>
      <c r="CX26" s="199"/>
      <c r="CY26" s="202"/>
      <c r="CZ26" s="199"/>
      <c r="DA26" s="202"/>
      <c r="DB26" s="199"/>
      <c r="DC26" s="202"/>
      <c r="DD26" s="199"/>
      <c r="DE26" s="202"/>
      <c r="DF26" s="199"/>
      <c r="DG26" s="202"/>
      <c r="DH26" s="199"/>
      <c r="DI26" s="202"/>
      <c r="DJ26" s="199"/>
      <c r="DK26" s="202"/>
      <c r="DL26" s="199"/>
      <c r="DM26" s="202"/>
      <c r="DN26" s="199"/>
      <c r="DO26" s="202"/>
      <c r="DP26" s="199"/>
      <c r="DQ26" s="202"/>
      <c r="DR26" s="199"/>
      <c r="DS26" s="202"/>
      <c r="DT26" s="199"/>
      <c r="DU26" s="202"/>
      <c r="DV26" s="199"/>
      <c r="DW26" s="202"/>
      <c r="DX26" s="199"/>
      <c r="DY26" s="158"/>
      <c r="DZ26" s="159"/>
      <c r="EA26" s="202"/>
      <c r="EB26" s="203"/>
      <c r="EC26" s="202"/>
      <c r="ED26" s="203"/>
      <c r="EE26" s="202"/>
      <c r="EF26" s="203"/>
      <c r="EG26" s="202"/>
      <c r="EH26" s="203"/>
      <c r="EI26" s="202"/>
      <c r="EJ26" s="203"/>
      <c r="EK26" s="202"/>
      <c r="EL26" s="203"/>
      <c r="EM26" s="202"/>
      <c r="EN26" s="203"/>
      <c r="EO26" s="202"/>
      <c r="EP26" s="203"/>
      <c r="EQ26" s="202"/>
      <c r="ER26" s="203"/>
      <c r="ES26" s="202"/>
      <c r="ET26" s="203"/>
      <c r="EU26" s="202"/>
      <c r="EV26" s="203"/>
      <c r="EW26" s="202"/>
      <c r="EX26" s="203"/>
      <c r="EY26" s="202"/>
      <c r="EZ26" s="203"/>
      <c r="FA26" s="202"/>
      <c r="FB26" s="203"/>
      <c r="FC26" s="202"/>
      <c r="FD26" s="203"/>
      <c r="FE26" s="202"/>
      <c r="FF26" s="199"/>
      <c r="FG26" s="202"/>
      <c r="FH26" s="199"/>
      <c r="FI26" s="202"/>
      <c r="FJ26" s="199"/>
      <c r="FK26" s="202"/>
      <c r="FL26" s="199"/>
      <c r="FM26" s="202"/>
      <c r="FN26" s="199"/>
      <c r="FO26" s="202"/>
      <c r="FP26" s="199"/>
      <c r="FQ26" s="202"/>
      <c r="FR26" s="199"/>
      <c r="FS26" s="202"/>
      <c r="FT26" s="199"/>
      <c r="FU26" s="202"/>
      <c r="FV26" s="199"/>
      <c r="FW26" s="202"/>
      <c r="FX26" s="199"/>
      <c r="FY26" s="202"/>
      <c r="FZ26" s="199"/>
      <c r="GA26" s="202"/>
      <c r="GB26" s="199"/>
      <c r="GC26" s="202"/>
      <c r="GD26" s="199"/>
      <c r="GE26" s="202"/>
      <c r="GF26" s="199"/>
      <c r="GG26" s="202"/>
      <c r="GH26" s="199"/>
      <c r="GI26" s="202"/>
      <c r="GJ26" s="199"/>
      <c r="GK26" s="158"/>
      <c r="GL26" s="159"/>
      <c r="GM26" s="202"/>
      <c r="GN26" s="203"/>
      <c r="GO26" s="202"/>
      <c r="GP26" s="203"/>
      <c r="GQ26" s="202"/>
      <c r="GR26" s="203"/>
      <c r="GS26" s="202"/>
      <c r="GT26" s="203"/>
      <c r="GU26" s="202"/>
      <c r="GV26" s="203"/>
      <c r="GW26" s="202"/>
      <c r="GX26" s="203"/>
      <c r="GY26" s="202"/>
      <c r="GZ26" s="203"/>
      <c r="HA26" s="202"/>
      <c r="HB26" s="203"/>
      <c r="HC26" s="202"/>
      <c r="HD26" s="203"/>
      <c r="HE26" s="202"/>
      <c r="HF26" s="203"/>
      <c r="HG26" s="202"/>
      <c r="HH26" s="203"/>
      <c r="HI26" s="202"/>
      <c r="HJ26" s="203"/>
      <c r="HK26" s="202"/>
      <c r="HL26" s="203"/>
      <c r="HM26" s="202"/>
      <c r="HN26" s="203"/>
      <c r="HO26" s="202"/>
      <c r="HP26" s="203"/>
      <c r="HQ26" s="202"/>
      <c r="HR26" s="199"/>
      <c r="HS26" s="202"/>
      <c r="HT26" s="199"/>
      <c r="HU26" s="202"/>
      <c r="HV26" s="199"/>
      <c r="HW26" s="202"/>
      <c r="HX26" s="199"/>
      <c r="HY26" s="202"/>
      <c r="HZ26" s="199"/>
      <c r="IA26" s="202"/>
      <c r="IB26" s="199"/>
      <c r="IC26" s="202"/>
      <c r="ID26" s="199"/>
      <c r="IE26" s="202"/>
      <c r="IF26" s="199"/>
      <c r="IG26" s="202"/>
      <c r="IH26" s="199"/>
      <c r="II26" s="202"/>
      <c r="IJ26" s="199"/>
      <c r="IK26" s="202"/>
      <c r="IL26" s="199"/>
      <c r="IM26" s="202"/>
      <c r="IN26" s="199"/>
      <c r="IO26" s="202"/>
      <c r="IP26" s="199"/>
      <c r="IQ26" s="202"/>
      <c r="IR26" s="199"/>
      <c r="IS26" s="202"/>
      <c r="IT26" s="199"/>
      <c r="IU26" s="202"/>
      <c r="IV26" s="199"/>
    </row>
    <row r="27">
      <c r="A27" s="212"/>
      <c r="B27" s="231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1"/>
      <c r="AG27" s="191"/>
      <c r="AH27" s="191"/>
      <c r="AI27" s="191"/>
      <c r="AJ27" s="191"/>
      <c r="AK27" s="191"/>
      <c r="AL27" s="191"/>
      <c r="AM27" s="191"/>
      <c r="AN27" s="191"/>
      <c r="AO27" s="191"/>
      <c r="AP27" s="191"/>
      <c r="AQ27" s="191"/>
      <c r="AR27" s="191"/>
      <c r="AS27" s="191"/>
      <c r="AT27" s="191"/>
      <c r="AU27" s="191"/>
      <c r="AV27" s="191"/>
      <c r="AW27" s="191"/>
      <c r="AX27" s="191"/>
      <c r="AY27" s="191"/>
      <c r="AZ27" s="191"/>
      <c r="BA27" s="191"/>
      <c r="BB27" s="191"/>
      <c r="BC27" s="191"/>
      <c r="BD27" s="191"/>
      <c r="BE27" s="191"/>
      <c r="BF27" s="191"/>
      <c r="BG27" s="191"/>
      <c r="BH27" s="191"/>
      <c r="BI27" s="191"/>
      <c r="BJ27" s="191"/>
      <c r="BK27" s="191"/>
      <c r="BL27" s="191"/>
      <c r="BM27" s="158"/>
      <c r="BN27" s="210"/>
      <c r="BO27" s="202"/>
      <c r="BP27" s="203"/>
      <c r="BQ27" s="202"/>
      <c r="BR27" s="203"/>
      <c r="BS27" s="202"/>
      <c r="BT27" s="203"/>
      <c r="BU27" s="202"/>
      <c r="BV27" s="203"/>
      <c r="BW27" s="202"/>
      <c r="BX27" s="203"/>
      <c r="BY27" s="202"/>
      <c r="BZ27" s="203"/>
      <c r="CA27" s="202"/>
      <c r="CB27" s="203"/>
      <c r="CC27" s="202"/>
      <c r="CD27" s="203"/>
      <c r="CE27" s="202"/>
      <c r="CF27" s="203"/>
      <c r="CG27" s="202"/>
      <c r="CH27" s="203"/>
      <c r="CI27" s="202"/>
      <c r="CJ27" s="203"/>
      <c r="CK27" s="202"/>
      <c r="CL27" s="203"/>
      <c r="CM27" s="202"/>
      <c r="CN27" s="203"/>
      <c r="CO27" s="202"/>
      <c r="CP27" s="203"/>
      <c r="CQ27" s="202"/>
      <c r="CR27" s="203"/>
      <c r="CS27" s="202"/>
      <c r="CT27" s="199"/>
      <c r="CU27" s="202"/>
      <c r="CV27" s="199"/>
      <c r="CW27" s="202"/>
      <c r="CX27" s="199"/>
      <c r="CY27" s="202"/>
      <c r="CZ27" s="199"/>
      <c r="DA27" s="202"/>
      <c r="DB27" s="199"/>
      <c r="DC27" s="202"/>
      <c r="DD27" s="199"/>
      <c r="DE27" s="202"/>
      <c r="DF27" s="199"/>
      <c r="DG27" s="202"/>
      <c r="DH27" s="199"/>
      <c r="DI27" s="202"/>
      <c r="DJ27" s="199"/>
      <c r="DK27" s="202"/>
      <c r="DL27" s="199"/>
      <c r="DM27" s="202"/>
      <c r="DN27" s="199"/>
      <c r="DO27" s="202"/>
      <c r="DP27" s="199"/>
      <c r="DQ27" s="202"/>
      <c r="DR27" s="199"/>
      <c r="DS27" s="202"/>
      <c r="DT27" s="199"/>
      <c r="DU27" s="202"/>
      <c r="DV27" s="199"/>
      <c r="DW27" s="202"/>
      <c r="DX27" s="199"/>
      <c r="DY27" s="158"/>
      <c r="DZ27" s="159"/>
      <c r="EA27" s="202"/>
      <c r="EB27" s="203"/>
      <c r="EC27" s="202"/>
      <c r="ED27" s="203"/>
      <c r="EE27" s="202"/>
      <c r="EF27" s="203"/>
      <c r="EG27" s="202"/>
      <c r="EH27" s="203"/>
      <c r="EI27" s="202"/>
      <c r="EJ27" s="203"/>
      <c r="EK27" s="202"/>
      <c r="EL27" s="203"/>
      <c r="EM27" s="202"/>
      <c r="EN27" s="203"/>
      <c r="EO27" s="202"/>
      <c r="EP27" s="203"/>
      <c r="EQ27" s="202"/>
      <c r="ER27" s="203"/>
      <c r="ES27" s="202"/>
      <c r="ET27" s="203"/>
      <c r="EU27" s="202"/>
      <c r="EV27" s="203"/>
      <c r="EW27" s="202"/>
      <c r="EX27" s="203"/>
      <c r="EY27" s="202"/>
      <c r="EZ27" s="203"/>
      <c r="FA27" s="202"/>
      <c r="FB27" s="203"/>
      <c r="FC27" s="202"/>
      <c r="FD27" s="203"/>
      <c r="FE27" s="202"/>
      <c r="FF27" s="199"/>
      <c r="FG27" s="202"/>
      <c r="FH27" s="199"/>
      <c r="FI27" s="202"/>
      <c r="FJ27" s="199"/>
      <c r="FK27" s="202"/>
      <c r="FL27" s="199"/>
      <c r="FM27" s="202"/>
      <c r="FN27" s="199"/>
      <c r="FO27" s="202"/>
      <c r="FP27" s="199"/>
      <c r="FQ27" s="202"/>
      <c r="FR27" s="199"/>
      <c r="FS27" s="202"/>
      <c r="FT27" s="199"/>
      <c r="FU27" s="202"/>
      <c r="FV27" s="199"/>
      <c r="FW27" s="202"/>
      <c r="FX27" s="199"/>
      <c r="FY27" s="202"/>
      <c r="FZ27" s="199"/>
      <c r="GA27" s="202"/>
      <c r="GB27" s="199"/>
      <c r="GC27" s="202"/>
      <c r="GD27" s="199"/>
      <c r="GE27" s="202"/>
      <c r="GF27" s="199"/>
      <c r="GG27" s="202"/>
      <c r="GH27" s="199"/>
      <c r="GI27" s="202"/>
      <c r="GJ27" s="199"/>
      <c r="GK27" s="158"/>
      <c r="GL27" s="159"/>
      <c r="GM27" s="202"/>
      <c r="GN27" s="203"/>
      <c r="GO27" s="202"/>
      <c r="GP27" s="203"/>
      <c r="GQ27" s="202"/>
      <c r="GR27" s="203"/>
      <c r="GS27" s="202"/>
      <c r="GT27" s="203"/>
      <c r="GU27" s="202"/>
      <c r="GV27" s="203"/>
      <c r="GW27" s="202"/>
      <c r="GX27" s="203"/>
      <c r="GY27" s="202"/>
      <c r="GZ27" s="203"/>
      <c r="HA27" s="202"/>
      <c r="HB27" s="203"/>
      <c r="HC27" s="202"/>
      <c r="HD27" s="203"/>
      <c r="HE27" s="202"/>
      <c r="HF27" s="203"/>
      <c r="HG27" s="202"/>
      <c r="HH27" s="203"/>
      <c r="HI27" s="202"/>
      <c r="HJ27" s="203"/>
      <c r="HK27" s="202"/>
      <c r="HL27" s="203"/>
      <c r="HM27" s="202"/>
      <c r="HN27" s="203"/>
      <c r="HO27" s="202"/>
      <c r="HP27" s="203"/>
      <c r="HQ27" s="202"/>
      <c r="HR27" s="199"/>
      <c r="HS27" s="202"/>
      <c r="HT27" s="199"/>
      <c r="HU27" s="202"/>
      <c r="HV27" s="199"/>
      <c r="HW27" s="202"/>
      <c r="HX27" s="199"/>
      <c r="HY27" s="202"/>
      <c r="HZ27" s="199"/>
      <c r="IA27" s="202"/>
      <c r="IB27" s="199"/>
      <c r="IC27" s="202"/>
      <c r="ID27" s="199"/>
      <c r="IE27" s="202"/>
      <c r="IF27" s="199"/>
      <c r="IG27" s="202"/>
      <c r="IH27" s="199"/>
      <c r="II27" s="202"/>
      <c r="IJ27" s="199"/>
      <c r="IK27" s="202"/>
      <c r="IL27" s="199"/>
      <c r="IM27" s="202"/>
      <c r="IN27" s="199"/>
      <c r="IO27" s="202"/>
      <c r="IP27" s="199"/>
      <c r="IQ27" s="202"/>
      <c r="IR27" s="199"/>
      <c r="IS27" s="202"/>
      <c r="IT27" s="199"/>
      <c r="IU27" s="202"/>
      <c r="IV27" s="199"/>
    </row>
    <row r="28">
      <c r="A28" s="212"/>
      <c r="B28" s="231"/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  <c r="AA28" s="191"/>
      <c r="AB28" s="191"/>
      <c r="AC28" s="191"/>
      <c r="AD28" s="191"/>
      <c r="AE28" s="191"/>
      <c r="AF28" s="191"/>
      <c r="AG28" s="191"/>
      <c r="AH28" s="191"/>
      <c r="AI28" s="191"/>
      <c r="AJ28" s="191"/>
      <c r="AK28" s="191"/>
      <c r="AL28" s="191"/>
      <c r="AM28" s="191"/>
      <c r="AN28" s="191"/>
      <c r="AO28" s="191"/>
      <c r="AP28" s="191"/>
      <c r="AQ28" s="191"/>
      <c r="AR28" s="191"/>
      <c r="AS28" s="191"/>
      <c r="AT28" s="191"/>
      <c r="AU28" s="191"/>
      <c r="AV28" s="191"/>
      <c r="AW28" s="191"/>
      <c r="AX28" s="191"/>
      <c r="AY28" s="191"/>
      <c r="AZ28" s="191"/>
      <c r="BA28" s="191"/>
      <c r="BB28" s="191"/>
      <c r="BC28" s="191"/>
      <c r="BD28" s="191"/>
      <c r="BE28" s="191"/>
      <c r="BF28" s="191"/>
      <c r="BG28" s="191"/>
      <c r="BH28" s="191"/>
      <c r="BI28" s="191"/>
      <c r="BJ28" s="191"/>
      <c r="BK28" s="191"/>
      <c r="BL28" s="191"/>
      <c r="BM28" s="158"/>
      <c r="BN28" s="210"/>
      <c r="BO28" s="202"/>
      <c r="BP28" s="203"/>
      <c r="BQ28" s="202"/>
      <c r="BR28" s="203"/>
      <c r="BS28" s="202"/>
      <c r="BT28" s="203"/>
      <c r="BU28" s="202"/>
      <c r="BV28" s="203"/>
      <c r="BW28" s="202"/>
      <c r="BX28" s="203"/>
      <c r="BY28" s="202"/>
      <c r="BZ28" s="203"/>
      <c r="CA28" s="202"/>
      <c r="CB28" s="203"/>
      <c r="CC28" s="202"/>
      <c r="CD28" s="203"/>
      <c r="CE28" s="202"/>
      <c r="CF28" s="203"/>
      <c r="CG28" s="202"/>
      <c r="CH28" s="203"/>
      <c r="CI28" s="202"/>
      <c r="CJ28" s="203"/>
      <c r="CK28" s="202"/>
      <c r="CL28" s="203"/>
      <c r="CM28" s="202"/>
      <c r="CN28" s="203"/>
      <c r="CO28" s="202"/>
      <c r="CP28" s="203"/>
      <c r="CQ28" s="202"/>
      <c r="CR28" s="203"/>
      <c r="CS28" s="202"/>
      <c r="CT28" s="199"/>
      <c r="CU28" s="202"/>
      <c r="CV28" s="199"/>
      <c r="CW28" s="202"/>
      <c r="CX28" s="199"/>
      <c r="CY28" s="202"/>
      <c r="CZ28" s="199"/>
      <c r="DA28" s="202"/>
      <c r="DB28" s="199"/>
      <c r="DC28" s="202"/>
      <c r="DD28" s="199"/>
      <c r="DE28" s="202"/>
      <c r="DF28" s="199"/>
      <c r="DG28" s="202"/>
      <c r="DH28" s="199"/>
      <c r="DI28" s="202"/>
      <c r="DJ28" s="199"/>
      <c r="DK28" s="202"/>
      <c r="DL28" s="199"/>
      <c r="DM28" s="202"/>
      <c r="DN28" s="199"/>
      <c r="DO28" s="202"/>
      <c r="DP28" s="199"/>
      <c r="DQ28" s="202"/>
      <c r="DR28" s="199"/>
      <c r="DS28" s="202"/>
      <c r="DT28" s="199"/>
      <c r="DU28" s="202"/>
      <c r="DV28" s="199"/>
      <c r="DW28" s="202"/>
      <c r="DX28" s="199"/>
      <c r="DY28" s="158"/>
      <c r="DZ28" s="159"/>
      <c r="EA28" s="202"/>
      <c r="EB28" s="203"/>
      <c r="EC28" s="202"/>
      <c r="ED28" s="203"/>
      <c r="EE28" s="202"/>
      <c r="EF28" s="203"/>
      <c r="EG28" s="202"/>
      <c r="EH28" s="203"/>
      <c r="EI28" s="202"/>
      <c r="EJ28" s="203"/>
      <c r="EK28" s="202"/>
      <c r="EL28" s="203"/>
      <c r="EM28" s="202"/>
      <c r="EN28" s="203"/>
      <c r="EO28" s="202"/>
      <c r="EP28" s="203"/>
      <c r="EQ28" s="202"/>
      <c r="ER28" s="203"/>
      <c r="ES28" s="202"/>
      <c r="ET28" s="203"/>
      <c r="EU28" s="202"/>
      <c r="EV28" s="203"/>
      <c r="EW28" s="202"/>
      <c r="EX28" s="203"/>
      <c r="EY28" s="202"/>
      <c r="EZ28" s="203"/>
      <c r="FA28" s="202"/>
      <c r="FB28" s="203"/>
      <c r="FC28" s="202"/>
      <c r="FD28" s="203"/>
      <c r="FE28" s="202"/>
      <c r="FF28" s="199"/>
      <c r="FG28" s="202"/>
      <c r="FH28" s="199"/>
      <c r="FI28" s="202"/>
      <c r="FJ28" s="199"/>
      <c r="FK28" s="202"/>
      <c r="FL28" s="199"/>
      <c r="FM28" s="202"/>
      <c r="FN28" s="199"/>
      <c r="FO28" s="202"/>
      <c r="FP28" s="199"/>
      <c r="FQ28" s="202"/>
      <c r="FR28" s="199"/>
      <c r="FS28" s="202"/>
      <c r="FT28" s="199"/>
      <c r="FU28" s="202"/>
      <c r="FV28" s="199"/>
      <c r="FW28" s="202"/>
      <c r="FX28" s="199"/>
      <c r="FY28" s="202"/>
      <c r="FZ28" s="199"/>
      <c r="GA28" s="202"/>
      <c r="GB28" s="199"/>
      <c r="GC28" s="202"/>
      <c r="GD28" s="199"/>
      <c r="GE28" s="202"/>
      <c r="GF28" s="199"/>
      <c r="GG28" s="202"/>
      <c r="GH28" s="199"/>
      <c r="GI28" s="202"/>
      <c r="GJ28" s="199"/>
      <c r="GK28" s="158"/>
      <c r="GL28" s="159"/>
      <c r="GM28" s="202"/>
      <c r="GN28" s="203"/>
      <c r="GO28" s="202"/>
      <c r="GP28" s="203"/>
      <c r="GQ28" s="202"/>
      <c r="GR28" s="203"/>
      <c r="GS28" s="202"/>
      <c r="GT28" s="203"/>
      <c r="GU28" s="202"/>
      <c r="GV28" s="203"/>
      <c r="GW28" s="202"/>
      <c r="GX28" s="203"/>
      <c r="GY28" s="202"/>
      <c r="GZ28" s="203"/>
      <c r="HA28" s="202"/>
      <c r="HB28" s="203"/>
      <c r="HC28" s="202"/>
      <c r="HD28" s="203"/>
      <c r="HE28" s="202"/>
      <c r="HF28" s="203"/>
      <c r="HG28" s="202"/>
      <c r="HH28" s="203"/>
      <c r="HI28" s="202"/>
      <c r="HJ28" s="203"/>
      <c r="HK28" s="202"/>
      <c r="HL28" s="203"/>
      <c r="HM28" s="202"/>
      <c r="HN28" s="203"/>
      <c r="HO28" s="202"/>
      <c r="HP28" s="203"/>
      <c r="HQ28" s="202"/>
      <c r="HR28" s="199"/>
      <c r="HS28" s="202"/>
      <c r="HT28" s="199"/>
      <c r="HU28" s="202"/>
      <c r="HV28" s="199"/>
      <c r="HW28" s="202"/>
      <c r="HX28" s="199"/>
      <c r="HY28" s="202"/>
      <c r="HZ28" s="199"/>
      <c r="IA28" s="202"/>
      <c r="IB28" s="199"/>
      <c r="IC28" s="202"/>
      <c r="ID28" s="199"/>
      <c r="IE28" s="202"/>
      <c r="IF28" s="199"/>
      <c r="IG28" s="202"/>
      <c r="IH28" s="199"/>
      <c r="II28" s="202"/>
      <c r="IJ28" s="199"/>
      <c r="IK28" s="202"/>
      <c r="IL28" s="199"/>
      <c r="IM28" s="202"/>
      <c r="IN28" s="199"/>
      <c r="IO28" s="202"/>
      <c r="IP28" s="199"/>
      <c r="IQ28" s="202"/>
      <c r="IR28" s="199"/>
      <c r="IS28" s="202"/>
      <c r="IT28" s="199"/>
      <c r="IU28" s="202"/>
      <c r="IV28" s="199"/>
    </row>
    <row r="29">
      <c r="A29" s="212"/>
      <c r="B29" s="231"/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58"/>
      <c r="BN29" s="210"/>
      <c r="BO29" s="202"/>
      <c r="BP29" s="203"/>
      <c r="BQ29" s="202"/>
      <c r="BR29" s="203"/>
      <c r="BS29" s="202"/>
      <c r="BT29" s="203"/>
      <c r="BU29" s="202"/>
      <c r="BV29" s="203"/>
      <c r="BW29" s="202"/>
      <c r="BX29" s="203"/>
      <c r="BY29" s="202"/>
      <c r="BZ29" s="203"/>
      <c r="CA29" s="202"/>
      <c r="CB29" s="203"/>
      <c r="CC29" s="202"/>
      <c r="CD29" s="203"/>
      <c r="CE29" s="202"/>
      <c r="CF29" s="203"/>
      <c r="CG29" s="202"/>
      <c r="CH29" s="203"/>
      <c r="CI29" s="202"/>
      <c r="CJ29" s="203"/>
      <c r="CK29" s="202"/>
      <c r="CL29" s="203"/>
      <c r="CM29" s="202"/>
      <c r="CN29" s="203"/>
      <c r="CO29" s="202"/>
      <c r="CP29" s="203"/>
      <c r="CQ29" s="202"/>
      <c r="CR29" s="203"/>
      <c r="CS29" s="202"/>
      <c r="CT29" s="199"/>
      <c r="CU29" s="202"/>
      <c r="CV29" s="199"/>
      <c r="CW29" s="202"/>
      <c r="CX29" s="199"/>
      <c r="CY29" s="202"/>
      <c r="CZ29" s="199"/>
      <c r="DA29" s="202"/>
      <c r="DB29" s="199"/>
      <c r="DC29" s="202"/>
      <c r="DD29" s="199"/>
      <c r="DE29" s="202"/>
      <c r="DF29" s="199"/>
      <c r="DG29" s="202"/>
      <c r="DH29" s="199"/>
      <c r="DI29" s="202"/>
      <c r="DJ29" s="199"/>
      <c r="DK29" s="202"/>
      <c r="DL29" s="199"/>
      <c r="DM29" s="202"/>
      <c r="DN29" s="199"/>
      <c r="DO29" s="202"/>
      <c r="DP29" s="199"/>
      <c r="DQ29" s="202"/>
      <c r="DR29" s="199"/>
      <c r="DS29" s="202"/>
      <c r="DT29" s="199"/>
      <c r="DU29" s="202"/>
      <c r="DV29" s="199"/>
      <c r="DW29" s="202"/>
      <c r="DX29" s="199"/>
      <c r="DY29" s="158"/>
      <c r="DZ29" s="159"/>
      <c r="EA29" s="202"/>
      <c r="EB29" s="203"/>
      <c r="EC29" s="202"/>
      <c r="ED29" s="203"/>
      <c r="EE29" s="202"/>
      <c r="EF29" s="203"/>
      <c r="EG29" s="202"/>
      <c r="EH29" s="203"/>
      <c r="EI29" s="202"/>
      <c r="EJ29" s="203"/>
      <c r="EK29" s="202"/>
      <c r="EL29" s="203"/>
      <c r="EM29" s="202"/>
      <c r="EN29" s="203"/>
      <c r="EO29" s="202"/>
      <c r="EP29" s="203"/>
      <c r="EQ29" s="202"/>
      <c r="ER29" s="203"/>
      <c r="ES29" s="202"/>
      <c r="ET29" s="203"/>
      <c r="EU29" s="202"/>
      <c r="EV29" s="203"/>
      <c r="EW29" s="202"/>
      <c r="EX29" s="203"/>
      <c r="EY29" s="202"/>
      <c r="EZ29" s="203"/>
      <c r="FA29" s="202"/>
      <c r="FB29" s="203"/>
      <c r="FC29" s="202"/>
      <c r="FD29" s="203"/>
      <c r="FE29" s="202"/>
      <c r="FF29" s="199"/>
      <c r="FG29" s="202"/>
      <c r="FH29" s="199"/>
      <c r="FI29" s="202"/>
      <c r="FJ29" s="199"/>
      <c r="FK29" s="202"/>
      <c r="FL29" s="199"/>
      <c r="FM29" s="202"/>
      <c r="FN29" s="199"/>
      <c r="FO29" s="202"/>
      <c r="FP29" s="199"/>
      <c r="FQ29" s="202"/>
      <c r="FR29" s="199"/>
      <c r="FS29" s="202"/>
      <c r="FT29" s="199"/>
      <c r="FU29" s="202"/>
      <c r="FV29" s="199"/>
      <c r="FW29" s="202"/>
      <c r="FX29" s="199"/>
      <c r="FY29" s="202"/>
      <c r="FZ29" s="199"/>
      <c r="GA29" s="202"/>
      <c r="GB29" s="199"/>
      <c r="GC29" s="202"/>
      <c r="GD29" s="199"/>
      <c r="GE29" s="202"/>
      <c r="GF29" s="199"/>
      <c r="GG29" s="202"/>
      <c r="GH29" s="199"/>
      <c r="GI29" s="202"/>
      <c r="GJ29" s="199"/>
      <c r="GK29" s="158"/>
      <c r="GL29" s="159"/>
      <c r="GM29" s="202"/>
      <c r="GN29" s="203"/>
      <c r="GO29" s="202"/>
      <c r="GP29" s="203"/>
      <c r="GQ29" s="202"/>
      <c r="GR29" s="203"/>
      <c r="GS29" s="202"/>
      <c r="GT29" s="203"/>
      <c r="GU29" s="202"/>
      <c r="GV29" s="203"/>
      <c r="GW29" s="202"/>
      <c r="GX29" s="203"/>
      <c r="GY29" s="202"/>
      <c r="GZ29" s="203"/>
      <c r="HA29" s="202"/>
      <c r="HB29" s="203"/>
      <c r="HC29" s="202"/>
      <c r="HD29" s="203"/>
      <c r="HE29" s="202"/>
      <c r="HF29" s="203"/>
      <c r="HG29" s="202"/>
      <c r="HH29" s="203"/>
      <c r="HI29" s="202"/>
      <c r="HJ29" s="203"/>
      <c r="HK29" s="202"/>
      <c r="HL29" s="203"/>
      <c r="HM29" s="202"/>
      <c r="HN29" s="203"/>
      <c r="HO29" s="202"/>
      <c r="HP29" s="203"/>
      <c r="HQ29" s="202"/>
      <c r="HR29" s="199"/>
      <c r="HS29" s="202"/>
      <c r="HT29" s="199"/>
      <c r="HU29" s="202"/>
      <c r="HV29" s="199"/>
      <c r="HW29" s="202"/>
      <c r="HX29" s="199"/>
      <c r="HY29" s="202"/>
      <c r="HZ29" s="199"/>
      <c r="IA29" s="202"/>
      <c r="IB29" s="199"/>
      <c r="IC29" s="202"/>
      <c r="ID29" s="199"/>
      <c r="IE29" s="202"/>
      <c r="IF29" s="199"/>
      <c r="IG29" s="202"/>
      <c r="IH29" s="199"/>
      <c r="II29" s="202"/>
      <c r="IJ29" s="199"/>
      <c r="IK29" s="202"/>
      <c r="IL29" s="199"/>
      <c r="IM29" s="202"/>
      <c r="IN29" s="199"/>
      <c r="IO29" s="202"/>
      <c r="IP29" s="199"/>
      <c r="IQ29" s="202"/>
      <c r="IR29" s="199"/>
      <c r="IS29" s="202"/>
      <c r="IT29" s="199"/>
      <c r="IU29" s="202"/>
      <c r="IV29" s="199"/>
    </row>
    <row r="30">
      <c r="A30" s="212"/>
      <c r="B30" s="231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58"/>
      <c r="BN30" s="210"/>
      <c r="BO30" s="202"/>
      <c r="BP30" s="203"/>
      <c r="BQ30" s="202"/>
      <c r="BR30" s="203"/>
      <c r="BS30" s="202"/>
      <c r="BT30" s="203"/>
      <c r="BU30" s="202"/>
      <c r="BV30" s="203"/>
      <c r="BW30" s="202"/>
      <c r="BX30" s="203"/>
      <c r="BY30" s="202"/>
      <c r="BZ30" s="203"/>
      <c r="CA30" s="202"/>
      <c r="CB30" s="203"/>
      <c r="CC30" s="202"/>
      <c r="CD30" s="203"/>
      <c r="CE30" s="202"/>
      <c r="CF30" s="203"/>
      <c r="CG30" s="202"/>
      <c r="CH30" s="203"/>
      <c r="CI30" s="202"/>
      <c r="CJ30" s="203"/>
      <c r="CK30" s="202"/>
      <c r="CL30" s="203"/>
      <c r="CM30" s="202"/>
      <c r="CN30" s="203"/>
      <c r="CO30" s="202"/>
      <c r="CP30" s="203"/>
      <c r="CQ30" s="202"/>
      <c r="CR30" s="203"/>
      <c r="CS30" s="202"/>
      <c r="CT30" s="199"/>
      <c r="CU30" s="202"/>
      <c r="CV30" s="199"/>
      <c r="CW30" s="202"/>
      <c r="CX30" s="199"/>
      <c r="CY30" s="202"/>
      <c r="CZ30" s="199"/>
      <c r="DA30" s="202"/>
      <c r="DB30" s="199"/>
      <c r="DC30" s="202"/>
      <c r="DD30" s="199"/>
      <c r="DE30" s="202"/>
      <c r="DF30" s="199"/>
      <c r="DG30" s="202"/>
      <c r="DH30" s="199"/>
      <c r="DI30" s="202"/>
      <c r="DJ30" s="199"/>
      <c r="DK30" s="202"/>
      <c r="DL30" s="199"/>
      <c r="DM30" s="202"/>
      <c r="DN30" s="199"/>
      <c r="DO30" s="202"/>
      <c r="DP30" s="199"/>
      <c r="DQ30" s="202"/>
      <c r="DR30" s="199"/>
      <c r="DS30" s="202"/>
      <c r="DT30" s="199"/>
      <c r="DU30" s="202"/>
      <c r="DV30" s="199"/>
      <c r="DW30" s="202"/>
      <c r="DX30" s="199"/>
      <c r="DY30" s="158"/>
      <c r="DZ30" s="159"/>
      <c r="EA30" s="202"/>
      <c r="EB30" s="203"/>
      <c r="EC30" s="202"/>
      <c r="ED30" s="203"/>
      <c r="EE30" s="202"/>
      <c r="EF30" s="203"/>
      <c r="EG30" s="202"/>
      <c r="EH30" s="203"/>
      <c r="EI30" s="202"/>
      <c r="EJ30" s="203"/>
      <c r="EK30" s="202"/>
      <c r="EL30" s="203"/>
      <c r="EM30" s="202"/>
      <c r="EN30" s="203"/>
      <c r="EO30" s="202"/>
      <c r="EP30" s="203"/>
      <c r="EQ30" s="202"/>
      <c r="ER30" s="203"/>
      <c r="ES30" s="202"/>
      <c r="ET30" s="203"/>
      <c r="EU30" s="202"/>
      <c r="EV30" s="203"/>
      <c r="EW30" s="202"/>
      <c r="EX30" s="203"/>
      <c r="EY30" s="202"/>
      <c r="EZ30" s="203"/>
      <c r="FA30" s="202"/>
      <c r="FB30" s="203"/>
      <c r="FC30" s="202"/>
      <c r="FD30" s="203"/>
      <c r="FE30" s="202"/>
      <c r="FF30" s="199"/>
      <c r="FG30" s="202"/>
      <c r="FH30" s="199"/>
      <c r="FI30" s="202"/>
      <c r="FJ30" s="199"/>
      <c r="FK30" s="202"/>
      <c r="FL30" s="199"/>
      <c r="FM30" s="202"/>
      <c r="FN30" s="199"/>
      <c r="FO30" s="202"/>
      <c r="FP30" s="199"/>
      <c r="FQ30" s="202"/>
      <c r="FR30" s="199"/>
      <c r="FS30" s="202"/>
      <c r="FT30" s="199"/>
      <c r="FU30" s="202"/>
      <c r="FV30" s="199"/>
      <c r="FW30" s="202"/>
      <c r="FX30" s="199"/>
      <c r="FY30" s="202"/>
      <c r="FZ30" s="199"/>
      <c r="GA30" s="202"/>
      <c r="GB30" s="199"/>
      <c r="GC30" s="202"/>
      <c r="GD30" s="199"/>
      <c r="GE30" s="202"/>
      <c r="GF30" s="199"/>
      <c r="GG30" s="202"/>
      <c r="GH30" s="199"/>
      <c r="GI30" s="202"/>
      <c r="GJ30" s="199"/>
      <c r="GK30" s="158"/>
      <c r="GL30" s="159"/>
      <c r="GM30" s="202"/>
      <c r="GN30" s="203"/>
      <c r="GO30" s="202"/>
      <c r="GP30" s="203"/>
      <c r="GQ30" s="202"/>
      <c r="GR30" s="203"/>
      <c r="GS30" s="202"/>
      <c r="GT30" s="203"/>
      <c r="GU30" s="202"/>
      <c r="GV30" s="203"/>
      <c r="GW30" s="202"/>
      <c r="GX30" s="203"/>
      <c r="GY30" s="202"/>
      <c r="GZ30" s="203"/>
      <c r="HA30" s="202"/>
      <c r="HB30" s="203"/>
      <c r="HC30" s="202"/>
      <c r="HD30" s="203"/>
      <c r="HE30" s="202"/>
      <c r="HF30" s="203"/>
      <c r="HG30" s="202"/>
      <c r="HH30" s="203"/>
      <c r="HI30" s="202"/>
      <c r="HJ30" s="203"/>
      <c r="HK30" s="202"/>
      <c r="HL30" s="203"/>
      <c r="HM30" s="202"/>
      <c r="HN30" s="203"/>
      <c r="HO30" s="202"/>
      <c r="HP30" s="203"/>
      <c r="HQ30" s="202"/>
      <c r="HR30" s="199"/>
      <c r="HS30" s="202"/>
      <c r="HT30" s="199"/>
      <c r="HU30" s="202"/>
      <c r="HV30" s="199"/>
      <c r="HW30" s="202"/>
      <c r="HX30" s="199"/>
      <c r="HY30" s="202"/>
      <c r="HZ30" s="199"/>
      <c r="IA30" s="202"/>
      <c r="IB30" s="199"/>
      <c r="IC30" s="202"/>
      <c r="ID30" s="199"/>
      <c r="IE30" s="202"/>
      <c r="IF30" s="199"/>
      <c r="IG30" s="202"/>
      <c r="IH30" s="199"/>
      <c r="II30" s="202"/>
      <c r="IJ30" s="199"/>
      <c r="IK30" s="202"/>
      <c r="IL30" s="199"/>
      <c r="IM30" s="202"/>
      <c r="IN30" s="199"/>
      <c r="IO30" s="202"/>
      <c r="IP30" s="199"/>
      <c r="IQ30" s="202"/>
      <c r="IR30" s="199"/>
      <c r="IS30" s="202"/>
      <c r="IT30" s="199"/>
      <c r="IU30" s="202"/>
      <c r="IV30" s="199"/>
    </row>
    <row r="31">
      <c r="A31" s="212"/>
      <c r="B31" s="231"/>
      <c r="C31" s="191"/>
      <c r="D31" s="191"/>
      <c r="E31" s="191"/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58"/>
      <c r="BN31" s="210"/>
      <c r="BO31" s="202"/>
      <c r="BP31" s="203"/>
      <c r="BQ31" s="202"/>
      <c r="BR31" s="203"/>
      <c r="BS31" s="202"/>
      <c r="BT31" s="203"/>
      <c r="BU31" s="202"/>
      <c r="BV31" s="203"/>
      <c r="BW31" s="202"/>
      <c r="BX31" s="203"/>
      <c r="BY31" s="202"/>
      <c r="BZ31" s="203"/>
      <c r="CA31" s="202"/>
      <c r="CB31" s="203"/>
      <c r="CC31" s="202"/>
      <c r="CD31" s="203"/>
      <c r="CE31" s="202"/>
      <c r="CF31" s="203"/>
      <c r="CG31" s="202"/>
      <c r="CH31" s="203"/>
      <c r="CI31" s="202"/>
      <c r="CJ31" s="203"/>
      <c r="CK31" s="202"/>
      <c r="CL31" s="203"/>
      <c r="CM31" s="202"/>
      <c r="CN31" s="203"/>
      <c r="CO31" s="202"/>
      <c r="CP31" s="203"/>
      <c r="CQ31" s="202"/>
      <c r="CR31" s="203"/>
      <c r="CS31" s="202"/>
      <c r="CT31" s="199"/>
      <c r="CU31" s="202"/>
      <c r="CV31" s="199"/>
      <c r="CW31" s="202"/>
      <c r="CX31" s="199"/>
      <c r="CY31" s="202"/>
      <c r="CZ31" s="199"/>
      <c r="DA31" s="202"/>
      <c r="DB31" s="199"/>
      <c r="DC31" s="202"/>
      <c r="DD31" s="199"/>
      <c r="DE31" s="202"/>
      <c r="DF31" s="199"/>
      <c r="DG31" s="202"/>
      <c r="DH31" s="199"/>
      <c r="DI31" s="202"/>
      <c r="DJ31" s="199"/>
      <c r="DK31" s="202"/>
      <c r="DL31" s="199"/>
      <c r="DM31" s="202"/>
      <c r="DN31" s="199"/>
      <c r="DO31" s="202"/>
      <c r="DP31" s="199"/>
      <c r="DQ31" s="202"/>
      <c r="DR31" s="199"/>
      <c r="DS31" s="202"/>
      <c r="DT31" s="199"/>
      <c r="DU31" s="202"/>
      <c r="DV31" s="199"/>
      <c r="DW31" s="202"/>
      <c r="DX31" s="199"/>
      <c r="DY31" s="158"/>
      <c r="DZ31" s="159"/>
      <c r="EA31" s="202"/>
      <c r="EB31" s="203"/>
      <c r="EC31" s="202"/>
      <c r="ED31" s="203"/>
      <c r="EE31" s="202"/>
      <c r="EF31" s="203"/>
      <c r="EG31" s="202"/>
      <c r="EH31" s="203"/>
      <c r="EI31" s="202"/>
      <c r="EJ31" s="203"/>
      <c r="EK31" s="202"/>
      <c r="EL31" s="203"/>
      <c r="EM31" s="202"/>
      <c r="EN31" s="203"/>
      <c r="EO31" s="202"/>
      <c r="EP31" s="203"/>
      <c r="EQ31" s="202"/>
      <c r="ER31" s="203"/>
      <c r="ES31" s="202"/>
      <c r="ET31" s="203"/>
      <c r="EU31" s="202"/>
      <c r="EV31" s="203"/>
      <c r="EW31" s="202"/>
      <c r="EX31" s="203"/>
      <c r="EY31" s="202"/>
      <c r="EZ31" s="203"/>
      <c r="FA31" s="202"/>
      <c r="FB31" s="203"/>
      <c r="FC31" s="202"/>
      <c r="FD31" s="203"/>
      <c r="FE31" s="202"/>
      <c r="FF31" s="199"/>
      <c r="FG31" s="202"/>
      <c r="FH31" s="199"/>
      <c r="FI31" s="202"/>
      <c r="FJ31" s="199"/>
      <c r="FK31" s="202"/>
      <c r="FL31" s="199"/>
      <c r="FM31" s="202"/>
      <c r="FN31" s="199"/>
      <c r="FO31" s="202"/>
      <c r="FP31" s="199"/>
      <c r="FQ31" s="202"/>
      <c r="FR31" s="199"/>
      <c r="FS31" s="202"/>
      <c r="FT31" s="199"/>
      <c r="FU31" s="202"/>
      <c r="FV31" s="199"/>
      <c r="FW31" s="202"/>
      <c r="FX31" s="199"/>
      <c r="FY31" s="202"/>
      <c r="FZ31" s="199"/>
      <c r="GA31" s="202"/>
      <c r="GB31" s="199"/>
      <c r="GC31" s="202"/>
      <c r="GD31" s="199"/>
      <c r="GE31" s="202"/>
      <c r="GF31" s="199"/>
      <c r="GG31" s="202"/>
      <c r="GH31" s="199"/>
      <c r="GI31" s="202"/>
      <c r="GJ31" s="199"/>
      <c r="GK31" s="158"/>
      <c r="GL31" s="159"/>
      <c r="GM31" s="202"/>
      <c r="GN31" s="203"/>
      <c r="GO31" s="202"/>
      <c r="GP31" s="203"/>
      <c r="GQ31" s="202"/>
      <c r="GR31" s="203"/>
      <c r="GS31" s="202"/>
      <c r="GT31" s="203"/>
      <c r="GU31" s="202"/>
      <c r="GV31" s="203"/>
      <c r="GW31" s="202"/>
      <c r="GX31" s="203"/>
      <c r="GY31" s="202"/>
      <c r="GZ31" s="203"/>
      <c r="HA31" s="202"/>
      <c r="HB31" s="203"/>
      <c r="HC31" s="202"/>
      <c r="HD31" s="203"/>
      <c r="HE31" s="202"/>
      <c r="HF31" s="203"/>
      <c r="HG31" s="202"/>
      <c r="HH31" s="203"/>
      <c r="HI31" s="202"/>
      <c r="HJ31" s="203"/>
      <c r="HK31" s="202"/>
      <c r="HL31" s="203"/>
      <c r="HM31" s="202"/>
      <c r="HN31" s="203"/>
      <c r="HO31" s="202"/>
      <c r="HP31" s="203"/>
      <c r="HQ31" s="202"/>
      <c r="HR31" s="199"/>
      <c r="HS31" s="202"/>
      <c r="HT31" s="199"/>
      <c r="HU31" s="202"/>
      <c r="HV31" s="199"/>
      <c r="HW31" s="202"/>
      <c r="HX31" s="199"/>
      <c r="HY31" s="202"/>
      <c r="HZ31" s="199"/>
      <c r="IA31" s="202"/>
      <c r="IB31" s="199"/>
      <c r="IC31" s="202"/>
      <c r="ID31" s="199"/>
      <c r="IE31" s="202"/>
      <c r="IF31" s="199"/>
      <c r="IG31" s="202"/>
      <c r="IH31" s="199"/>
      <c r="II31" s="202"/>
      <c r="IJ31" s="199"/>
      <c r="IK31" s="202"/>
      <c r="IL31" s="199"/>
      <c r="IM31" s="202"/>
      <c r="IN31" s="199"/>
      <c r="IO31" s="202"/>
      <c r="IP31" s="199"/>
      <c r="IQ31" s="202"/>
      <c r="IR31" s="199"/>
      <c r="IS31" s="202"/>
      <c r="IT31" s="199"/>
      <c r="IU31" s="202"/>
      <c r="IV31" s="199"/>
    </row>
    <row r="32">
      <c r="A32" s="212"/>
      <c r="B32" s="231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91"/>
      <c r="AV32" s="191"/>
      <c r="AW32" s="191"/>
      <c r="AX32" s="191"/>
      <c r="AY32" s="191"/>
      <c r="AZ32" s="191"/>
      <c r="BA32" s="191"/>
      <c r="BB32" s="191"/>
      <c r="BC32" s="191"/>
      <c r="BD32" s="191"/>
      <c r="BE32" s="191"/>
      <c r="BF32" s="191"/>
      <c r="BG32" s="191"/>
      <c r="BH32" s="191"/>
      <c r="BI32" s="191"/>
      <c r="BJ32" s="191"/>
      <c r="BK32" s="191"/>
      <c r="BL32" s="191"/>
      <c r="BM32" s="158"/>
      <c r="BN32" s="210"/>
      <c r="BO32" s="202"/>
      <c r="BP32" s="203"/>
      <c r="BQ32" s="202"/>
      <c r="BR32" s="203"/>
      <c r="BS32" s="202"/>
      <c r="BT32" s="203"/>
      <c r="BU32" s="202"/>
      <c r="BV32" s="203"/>
      <c r="BW32" s="202"/>
      <c r="BX32" s="203"/>
      <c r="BY32" s="202"/>
      <c r="BZ32" s="203"/>
      <c r="CA32" s="202"/>
      <c r="CB32" s="203"/>
      <c r="CC32" s="202"/>
      <c r="CD32" s="203"/>
      <c r="CE32" s="202"/>
      <c r="CF32" s="203"/>
      <c r="CG32" s="202"/>
      <c r="CH32" s="203"/>
      <c r="CI32" s="202"/>
      <c r="CJ32" s="203"/>
      <c r="CK32" s="202"/>
      <c r="CL32" s="203"/>
      <c r="CM32" s="202"/>
      <c r="CN32" s="203"/>
      <c r="CO32" s="202"/>
      <c r="CP32" s="203"/>
      <c r="CQ32" s="202"/>
      <c r="CR32" s="203"/>
      <c r="CS32" s="202"/>
      <c r="CT32" s="199"/>
      <c r="CU32" s="202"/>
      <c r="CV32" s="199"/>
      <c r="CW32" s="202"/>
      <c r="CX32" s="199"/>
      <c r="CY32" s="202"/>
      <c r="CZ32" s="199"/>
      <c r="DA32" s="202"/>
      <c r="DB32" s="199"/>
      <c r="DC32" s="202"/>
      <c r="DD32" s="199"/>
      <c r="DE32" s="202"/>
      <c r="DF32" s="199"/>
      <c r="DG32" s="202"/>
      <c r="DH32" s="199"/>
      <c r="DI32" s="202"/>
      <c r="DJ32" s="199"/>
      <c r="DK32" s="202"/>
      <c r="DL32" s="199"/>
      <c r="DM32" s="202"/>
      <c r="DN32" s="199"/>
      <c r="DO32" s="202"/>
      <c r="DP32" s="199"/>
      <c r="DQ32" s="202"/>
      <c r="DR32" s="199"/>
      <c r="DS32" s="202"/>
      <c r="DT32" s="199"/>
      <c r="DU32" s="202"/>
      <c r="DV32" s="199"/>
      <c r="DW32" s="202"/>
      <c r="DX32" s="199"/>
      <c r="DY32" s="158"/>
      <c r="DZ32" s="159"/>
      <c r="EA32" s="202"/>
      <c r="EB32" s="203"/>
      <c r="EC32" s="202"/>
      <c r="ED32" s="203"/>
      <c r="EE32" s="202"/>
      <c r="EF32" s="203"/>
      <c r="EG32" s="202"/>
      <c r="EH32" s="203"/>
      <c r="EI32" s="202"/>
      <c r="EJ32" s="203"/>
      <c r="EK32" s="202"/>
      <c r="EL32" s="203"/>
      <c r="EM32" s="202"/>
      <c r="EN32" s="203"/>
      <c r="EO32" s="202"/>
      <c r="EP32" s="203"/>
      <c r="EQ32" s="202"/>
      <c r="ER32" s="203"/>
      <c r="ES32" s="202"/>
      <c r="ET32" s="203"/>
      <c r="EU32" s="202"/>
      <c r="EV32" s="203"/>
      <c r="EW32" s="202"/>
      <c r="EX32" s="203"/>
      <c r="EY32" s="202"/>
      <c r="EZ32" s="203"/>
      <c r="FA32" s="202"/>
      <c r="FB32" s="203"/>
      <c r="FC32" s="202"/>
      <c r="FD32" s="203"/>
      <c r="FE32" s="202"/>
      <c r="FF32" s="199"/>
      <c r="FG32" s="202"/>
      <c r="FH32" s="199"/>
      <c r="FI32" s="202"/>
      <c r="FJ32" s="199"/>
      <c r="FK32" s="202"/>
      <c r="FL32" s="199"/>
      <c r="FM32" s="202"/>
      <c r="FN32" s="199"/>
      <c r="FO32" s="202"/>
      <c r="FP32" s="199"/>
      <c r="FQ32" s="202"/>
      <c r="FR32" s="199"/>
      <c r="FS32" s="202"/>
      <c r="FT32" s="199"/>
      <c r="FU32" s="202"/>
      <c r="FV32" s="199"/>
      <c r="FW32" s="202"/>
      <c r="FX32" s="199"/>
      <c r="FY32" s="202"/>
      <c r="FZ32" s="199"/>
      <c r="GA32" s="202"/>
      <c r="GB32" s="199"/>
      <c r="GC32" s="202"/>
      <c r="GD32" s="199"/>
      <c r="GE32" s="202"/>
      <c r="GF32" s="199"/>
      <c r="GG32" s="202"/>
      <c r="GH32" s="199"/>
      <c r="GI32" s="202"/>
      <c r="GJ32" s="199"/>
      <c r="GK32" s="158"/>
      <c r="GL32" s="159"/>
      <c r="GM32" s="202"/>
      <c r="GN32" s="203"/>
      <c r="GO32" s="202"/>
      <c r="GP32" s="203"/>
      <c r="GQ32" s="202"/>
      <c r="GR32" s="203"/>
      <c r="GS32" s="202"/>
      <c r="GT32" s="203"/>
      <c r="GU32" s="202"/>
      <c r="GV32" s="203"/>
      <c r="GW32" s="202"/>
      <c r="GX32" s="203"/>
      <c r="GY32" s="202"/>
      <c r="GZ32" s="203"/>
      <c r="HA32" s="202"/>
      <c r="HB32" s="203"/>
      <c r="HC32" s="202"/>
      <c r="HD32" s="203"/>
      <c r="HE32" s="202"/>
      <c r="HF32" s="203"/>
      <c r="HG32" s="202"/>
      <c r="HH32" s="203"/>
      <c r="HI32" s="202"/>
      <c r="HJ32" s="203"/>
      <c r="HK32" s="202"/>
      <c r="HL32" s="203"/>
      <c r="HM32" s="202"/>
      <c r="HN32" s="203"/>
      <c r="HO32" s="202"/>
      <c r="HP32" s="203"/>
      <c r="HQ32" s="202"/>
      <c r="HR32" s="199"/>
      <c r="HS32" s="202"/>
      <c r="HT32" s="199"/>
      <c r="HU32" s="202"/>
      <c r="HV32" s="199"/>
      <c r="HW32" s="202"/>
      <c r="HX32" s="199"/>
      <c r="HY32" s="202"/>
      <c r="HZ32" s="199"/>
      <c r="IA32" s="202"/>
      <c r="IB32" s="199"/>
      <c r="IC32" s="202"/>
      <c r="ID32" s="199"/>
      <c r="IE32" s="202"/>
      <c r="IF32" s="199"/>
      <c r="IG32" s="202"/>
      <c r="IH32" s="199"/>
      <c r="II32" s="202"/>
      <c r="IJ32" s="199"/>
      <c r="IK32" s="202"/>
      <c r="IL32" s="199"/>
      <c r="IM32" s="202"/>
      <c r="IN32" s="199"/>
      <c r="IO32" s="202"/>
      <c r="IP32" s="199"/>
      <c r="IQ32" s="202"/>
      <c r="IR32" s="199"/>
      <c r="IS32" s="202"/>
      <c r="IT32" s="199"/>
      <c r="IU32" s="202"/>
      <c r="IV32" s="199"/>
    </row>
    <row r="33">
      <c r="A33" s="212"/>
      <c r="B33" s="231"/>
      <c r="C33" s="191"/>
      <c r="D33" s="191"/>
      <c r="E33" s="191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  <c r="AC33" s="191"/>
      <c r="AD33" s="191"/>
      <c r="AE33" s="191"/>
      <c r="AF33" s="191"/>
      <c r="AG33" s="191"/>
      <c r="AH33" s="191"/>
      <c r="AI33" s="191"/>
      <c r="AJ33" s="191"/>
      <c r="AK33" s="191"/>
      <c r="AL33" s="191"/>
      <c r="AM33" s="191"/>
      <c r="AN33" s="191"/>
      <c r="AO33" s="191"/>
      <c r="AP33" s="191"/>
      <c r="AQ33" s="191"/>
      <c r="AR33" s="191"/>
      <c r="AS33" s="191"/>
      <c r="AT33" s="191"/>
      <c r="AU33" s="191"/>
      <c r="AV33" s="191"/>
      <c r="AW33" s="191"/>
      <c r="AX33" s="191"/>
      <c r="AY33" s="191"/>
      <c r="AZ33" s="191"/>
      <c r="BA33" s="191"/>
      <c r="BB33" s="191"/>
      <c r="BC33" s="191"/>
      <c r="BD33" s="191"/>
      <c r="BE33" s="191"/>
      <c r="BF33" s="191"/>
      <c r="BG33" s="191"/>
      <c r="BH33" s="191"/>
      <c r="BI33" s="191"/>
      <c r="BJ33" s="191"/>
      <c r="BK33" s="191"/>
      <c r="BL33" s="191"/>
      <c r="BM33" s="158"/>
      <c r="BN33" s="210"/>
      <c r="BO33" s="202"/>
      <c r="BP33" s="203"/>
      <c r="BQ33" s="202"/>
      <c r="BR33" s="203"/>
      <c r="BS33" s="202"/>
      <c r="BT33" s="203"/>
      <c r="BU33" s="202"/>
      <c r="BV33" s="203"/>
      <c r="BW33" s="202"/>
      <c r="BX33" s="203"/>
      <c r="BY33" s="202"/>
      <c r="BZ33" s="203"/>
      <c r="CA33" s="202"/>
      <c r="CB33" s="203"/>
      <c r="CC33" s="202"/>
      <c r="CD33" s="203"/>
      <c r="CE33" s="202"/>
      <c r="CF33" s="203"/>
      <c r="CG33" s="202"/>
      <c r="CH33" s="203"/>
      <c r="CI33" s="202"/>
      <c r="CJ33" s="203"/>
      <c r="CK33" s="202"/>
      <c r="CL33" s="203"/>
      <c r="CM33" s="202"/>
      <c r="CN33" s="203"/>
      <c r="CO33" s="202"/>
      <c r="CP33" s="203"/>
      <c r="CQ33" s="202"/>
      <c r="CR33" s="203"/>
      <c r="CS33" s="202"/>
      <c r="CT33" s="199"/>
      <c r="CU33" s="202"/>
      <c r="CV33" s="199"/>
      <c r="CW33" s="202"/>
      <c r="CX33" s="199"/>
      <c r="CY33" s="202"/>
      <c r="CZ33" s="199"/>
      <c r="DA33" s="202"/>
      <c r="DB33" s="199"/>
      <c r="DC33" s="202"/>
      <c r="DD33" s="199"/>
      <c r="DE33" s="202"/>
      <c r="DF33" s="199"/>
      <c r="DG33" s="202"/>
      <c r="DH33" s="199"/>
      <c r="DI33" s="202"/>
      <c r="DJ33" s="199"/>
      <c r="DK33" s="202"/>
      <c r="DL33" s="199"/>
      <c r="DM33" s="202"/>
      <c r="DN33" s="199"/>
      <c r="DO33" s="202"/>
      <c r="DP33" s="199"/>
      <c r="DQ33" s="202"/>
      <c r="DR33" s="199"/>
      <c r="DS33" s="202"/>
      <c r="DT33" s="199"/>
      <c r="DU33" s="202"/>
      <c r="DV33" s="199"/>
      <c r="DW33" s="202"/>
      <c r="DX33" s="199"/>
      <c r="DY33" s="158"/>
      <c r="DZ33" s="159"/>
      <c r="EA33" s="202"/>
      <c r="EB33" s="203"/>
      <c r="EC33" s="202"/>
      <c r="ED33" s="203"/>
      <c r="EE33" s="202"/>
      <c r="EF33" s="203"/>
      <c r="EG33" s="202"/>
      <c r="EH33" s="203"/>
      <c r="EI33" s="202"/>
      <c r="EJ33" s="203"/>
      <c r="EK33" s="202"/>
      <c r="EL33" s="203"/>
      <c r="EM33" s="202"/>
      <c r="EN33" s="203"/>
      <c r="EO33" s="202"/>
      <c r="EP33" s="203"/>
      <c r="EQ33" s="202"/>
      <c r="ER33" s="203"/>
      <c r="ES33" s="202"/>
      <c r="ET33" s="203"/>
      <c r="EU33" s="202"/>
      <c r="EV33" s="203"/>
      <c r="EW33" s="202"/>
      <c r="EX33" s="203"/>
      <c r="EY33" s="202"/>
      <c r="EZ33" s="203"/>
      <c r="FA33" s="202"/>
      <c r="FB33" s="203"/>
      <c r="FC33" s="202"/>
      <c r="FD33" s="203"/>
      <c r="FE33" s="202"/>
      <c r="FF33" s="199"/>
      <c r="FG33" s="202"/>
      <c r="FH33" s="199"/>
      <c r="FI33" s="202"/>
      <c r="FJ33" s="199"/>
      <c r="FK33" s="202"/>
      <c r="FL33" s="199"/>
      <c r="FM33" s="202"/>
      <c r="FN33" s="199"/>
      <c r="FO33" s="202"/>
      <c r="FP33" s="199"/>
      <c r="FQ33" s="202"/>
      <c r="FR33" s="199"/>
      <c r="FS33" s="202"/>
      <c r="FT33" s="199"/>
      <c r="FU33" s="202"/>
      <c r="FV33" s="199"/>
      <c r="FW33" s="202"/>
      <c r="FX33" s="199"/>
      <c r="FY33" s="202"/>
      <c r="FZ33" s="199"/>
      <c r="GA33" s="202"/>
      <c r="GB33" s="199"/>
      <c r="GC33" s="202"/>
      <c r="GD33" s="199"/>
      <c r="GE33" s="202"/>
      <c r="GF33" s="199"/>
      <c r="GG33" s="202"/>
      <c r="GH33" s="199"/>
      <c r="GI33" s="202"/>
      <c r="GJ33" s="199"/>
      <c r="GK33" s="158"/>
      <c r="GL33" s="159"/>
      <c r="GM33" s="202"/>
      <c r="GN33" s="203"/>
      <c r="GO33" s="202"/>
      <c r="GP33" s="203"/>
      <c r="GQ33" s="202"/>
      <c r="GR33" s="203"/>
      <c r="GS33" s="202"/>
      <c r="GT33" s="203"/>
      <c r="GU33" s="202"/>
      <c r="GV33" s="203"/>
      <c r="GW33" s="202"/>
      <c r="GX33" s="203"/>
      <c r="GY33" s="202"/>
      <c r="GZ33" s="203"/>
      <c r="HA33" s="202"/>
      <c r="HB33" s="203"/>
      <c r="HC33" s="202"/>
      <c r="HD33" s="203"/>
      <c r="HE33" s="202"/>
      <c r="HF33" s="203"/>
      <c r="HG33" s="202"/>
      <c r="HH33" s="203"/>
      <c r="HI33" s="202"/>
      <c r="HJ33" s="203"/>
      <c r="HK33" s="202"/>
      <c r="HL33" s="203"/>
      <c r="HM33" s="202"/>
      <c r="HN33" s="203"/>
      <c r="HO33" s="202"/>
      <c r="HP33" s="203"/>
      <c r="HQ33" s="202"/>
      <c r="HR33" s="199"/>
      <c r="HS33" s="202"/>
      <c r="HT33" s="199"/>
      <c r="HU33" s="202"/>
      <c r="HV33" s="199"/>
      <c r="HW33" s="202"/>
      <c r="HX33" s="199"/>
      <c r="HY33" s="202"/>
      <c r="HZ33" s="199"/>
      <c r="IA33" s="202"/>
      <c r="IB33" s="199"/>
      <c r="IC33" s="202"/>
      <c r="ID33" s="199"/>
      <c r="IE33" s="202"/>
      <c r="IF33" s="199"/>
      <c r="IG33" s="202"/>
      <c r="IH33" s="199"/>
      <c r="II33" s="202"/>
      <c r="IJ33" s="199"/>
      <c r="IK33" s="202"/>
      <c r="IL33" s="199"/>
      <c r="IM33" s="202"/>
      <c r="IN33" s="199"/>
      <c r="IO33" s="202"/>
      <c r="IP33" s="199"/>
      <c r="IQ33" s="202"/>
      <c r="IR33" s="199"/>
      <c r="IS33" s="202"/>
      <c r="IT33" s="199"/>
      <c r="IU33" s="202"/>
      <c r="IV33" s="199"/>
    </row>
    <row r="34">
      <c r="A34" s="212"/>
      <c r="B34" s="231" t="str">
        <f t="shared" ref="B34:B36" si="24">BN34</f>
        <v/>
      </c>
      <c r="C34" s="199">
        <f t="shared" ref="C34:BL34" si="23">BO34+EA34+GM34</f>
        <v>0</v>
      </c>
      <c r="D34" s="199">
        <f t="shared" si="23"/>
        <v>0</v>
      </c>
      <c r="E34" s="199">
        <f t="shared" si="23"/>
        <v>0</v>
      </c>
      <c r="F34" s="199">
        <f t="shared" si="23"/>
        <v>0</v>
      </c>
      <c r="G34" s="199">
        <f t="shared" si="23"/>
        <v>0</v>
      </c>
      <c r="H34" s="199">
        <f t="shared" si="23"/>
        <v>0</v>
      </c>
      <c r="I34" s="199">
        <f t="shared" si="23"/>
        <v>0</v>
      </c>
      <c r="J34" s="199">
        <f t="shared" si="23"/>
        <v>0</v>
      </c>
      <c r="K34" s="199">
        <f t="shared" si="23"/>
        <v>0</v>
      </c>
      <c r="L34" s="199">
        <f t="shared" si="23"/>
        <v>0</v>
      </c>
      <c r="M34" s="199">
        <f t="shared" si="23"/>
        <v>0</v>
      </c>
      <c r="N34" s="199">
        <f t="shared" si="23"/>
        <v>0</v>
      </c>
      <c r="O34" s="199">
        <f t="shared" si="23"/>
        <v>0</v>
      </c>
      <c r="P34" s="199">
        <f t="shared" si="23"/>
        <v>0</v>
      </c>
      <c r="Q34" s="199">
        <f t="shared" si="23"/>
        <v>0</v>
      </c>
      <c r="R34" s="199">
        <f t="shared" si="23"/>
        <v>0</v>
      </c>
      <c r="S34" s="199">
        <f t="shared" si="23"/>
        <v>0</v>
      </c>
      <c r="T34" s="199">
        <f t="shared" si="23"/>
        <v>0</v>
      </c>
      <c r="U34" s="199">
        <f t="shared" si="23"/>
        <v>0</v>
      </c>
      <c r="V34" s="199">
        <f t="shared" si="23"/>
        <v>0</v>
      </c>
      <c r="W34" s="199">
        <f t="shared" si="23"/>
        <v>0</v>
      </c>
      <c r="X34" s="199">
        <f t="shared" si="23"/>
        <v>0</v>
      </c>
      <c r="Y34" s="199">
        <f t="shared" si="23"/>
        <v>0</v>
      </c>
      <c r="Z34" s="199">
        <f t="shared" si="23"/>
        <v>0</v>
      </c>
      <c r="AA34" s="199">
        <f t="shared" si="23"/>
        <v>0</v>
      </c>
      <c r="AB34" s="199">
        <f t="shared" si="23"/>
        <v>0</v>
      </c>
      <c r="AC34" s="199">
        <f t="shared" si="23"/>
        <v>0</v>
      </c>
      <c r="AD34" s="199">
        <f t="shared" si="23"/>
        <v>0</v>
      </c>
      <c r="AE34" s="199">
        <f t="shared" si="23"/>
        <v>0</v>
      </c>
      <c r="AF34" s="199">
        <f t="shared" si="23"/>
        <v>0</v>
      </c>
      <c r="AG34" s="199">
        <f t="shared" si="23"/>
        <v>0</v>
      </c>
      <c r="AH34" s="199">
        <f t="shared" si="23"/>
        <v>0</v>
      </c>
      <c r="AI34" s="199">
        <f t="shared" si="23"/>
        <v>0</v>
      </c>
      <c r="AJ34" s="199">
        <f t="shared" si="23"/>
        <v>0</v>
      </c>
      <c r="AK34" s="199">
        <f t="shared" si="23"/>
        <v>0</v>
      </c>
      <c r="AL34" s="199">
        <f t="shared" si="23"/>
        <v>0</v>
      </c>
      <c r="AM34" s="199">
        <f t="shared" si="23"/>
        <v>0</v>
      </c>
      <c r="AN34" s="199">
        <f t="shared" si="23"/>
        <v>0</v>
      </c>
      <c r="AO34" s="199">
        <f t="shared" si="23"/>
        <v>0</v>
      </c>
      <c r="AP34" s="199">
        <f t="shared" si="23"/>
        <v>0</v>
      </c>
      <c r="AQ34" s="199">
        <f t="shared" si="23"/>
        <v>0</v>
      </c>
      <c r="AR34" s="199">
        <f t="shared" si="23"/>
        <v>0</v>
      </c>
      <c r="AS34" s="199">
        <f t="shared" si="23"/>
        <v>0</v>
      </c>
      <c r="AT34" s="199">
        <f t="shared" si="23"/>
        <v>0</v>
      </c>
      <c r="AU34" s="199">
        <f t="shared" si="23"/>
        <v>0</v>
      </c>
      <c r="AV34" s="199">
        <f t="shared" si="23"/>
        <v>0</v>
      </c>
      <c r="AW34" s="199">
        <f t="shared" si="23"/>
        <v>0</v>
      </c>
      <c r="AX34" s="199">
        <f t="shared" si="23"/>
        <v>0</v>
      </c>
      <c r="AY34" s="199">
        <f t="shared" si="23"/>
        <v>0</v>
      </c>
      <c r="AZ34" s="199">
        <f t="shared" si="23"/>
        <v>0</v>
      </c>
      <c r="BA34" s="199">
        <f t="shared" si="23"/>
        <v>0</v>
      </c>
      <c r="BB34" s="199">
        <f t="shared" si="23"/>
        <v>0</v>
      </c>
      <c r="BC34" s="199">
        <f t="shared" si="23"/>
        <v>0</v>
      </c>
      <c r="BD34" s="199">
        <f t="shared" si="23"/>
        <v>0</v>
      </c>
      <c r="BE34" s="199">
        <f t="shared" si="23"/>
        <v>0</v>
      </c>
      <c r="BF34" s="199">
        <f t="shared" si="23"/>
        <v>0</v>
      </c>
      <c r="BG34" s="199">
        <f t="shared" si="23"/>
        <v>0</v>
      </c>
      <c r="BH34" s="199">
        <f t="shared" si="23"/>
        <v>0</v>
      </c>
      <c r="BI34" s="199">
        <f t="shared" si="23"/>
        <v>0</v>
      </c>
      <c r="BJ34" s="199">
        <f t="shared" si="23"/>
        <v>0</v>
      </c>
      <c r="BK34" s="199">
        <f t="shared" si="23"/>
        <v>0</v>
      </c>
      <c r="BL34" s="199">
        <f t="shared" si="23"/>
        <v>0</v>
      </c>
      <c r="BM34" s="158"/>
      <c r="BN34" s="210"/>
      <c r="BO34" s="202"/>
      <c r="BP34" s="203"/>
      <c r="BQ34" s="202"/>
      <c r="BR34" s="203"/>
      <c r="BS34" s="202"/>
      <c r="BT34" s="203"/>
      <c r="BU34" s="202"/>
      <c r="BV34" s="203"/>
      <c r="BW34" s="202"/>
      <c r="BX34" s="203"/>
      <c r="BY34" s="202"/>
      <c r="BZ34" s="203"/>
      <c r="CA34" s="202"/>
      <c r="CB34" s="203"/>
      <c r="CC34" s="202"/>
      <c r="CD34" s="203"/>
      <c r="CE34" s="202"/>
      <c r="CF34" s="203"/>
      <c r="CG34" s="202"/>
      <c r="CH34" s="203"/>
      <c r="CI34" s="202"/>
      <c r="CJ34" s="203"/>
      <c r="CK34" s="202"/>
      <c r="CL34" s="203"/>
      <c r="CM34" s="202"/>
      <c r="CN34" s="203"/>
      <c r="CO34" s="202"/>
      <c r="CP34" s="203"/>
      <c r="CQ34" s="202"/>
      <c r="CR34" s="203"/>
      <c r="CS34" s="202"/>
      <c r="CT34" s="199"/>
      <c r="CU34" s="202"/>
      <c r="CV34" s="199"/>
      <c r="CW34" s="202"/>
      <c r="CX34" s="199"/>
      <c r="CY34" s="202"/>
      <c r="CZ34" s="199"/>
      <c r="DA34" s="202"/>
      <c r="DB34" s="199"/>
      <c r="DC34" s="202"/>
      <c r="DD34" s="199"/>
      <c r="DE34" s="202"/>
      <c r="DF34" s="199"/>
      <c r="DG34" s="202"/>
      <c r="DH34" s="199"/>
      <c r="DI34" s="202"/>
      <c r="DJ34" s="199"/>
      <c r="DK34" s="202"/>
      <c r="DL34" s="199"/>
      <c r="DM34" s="202"/>
      <c r="DN34" s="199"/>
      <c r="DO34" s="202"/>
      <c r="DP34" s="199"/>
      <c r="DQ34" s="202"/>
      <c r="DR34" s="199"/>
      <c r="DS34" s="202"/>
      <c r="DT34" s="199"/>
      <c r="DU34" s="202"/>
      <c r="DV34" s="199"/>
      <c r="DW34" s="202"/>
      <c r="DX34" s="199"/>
      <c r="DY34" s="158"/>
      <c r="DZ34" s="159" t="str">
        <f t="shared" ref="DZ34:DZ39" si="26">BN34</f>
        <v/>
      </c>
      <c r="EA34" s="202"/>
      <c r="EB34" s="203"/>
      <c r="EC34" s="202"/>
      <c r="ED34" s="203"/>
      <c r="EE34" s="202"/>
      <c r="EF34" s="203"/>
      <c r="EG34" s="202"/>
      <c r="EH34" s="203"/>
      <c r="EI34" s="202"/>
      <c r="EJ34" s="203"/>
      <c r="EK34" s="202"/>
      <c r="EL34" s="203"/>
      <c r="EM34" s="202"/>
      <c r="EN34" s="203"/>
      <c r="EO34" s="202"/>
      <c r="EP34" s="203"/>
      <c r="EQ34" s="202"/>
      <c r="ER34" s="203"/>
      <c r="ES34" s="202"/>
      <c r="ET34" s="203"/>
      <c r="EU34" s="202"/>
      <c r="EV34" s="203"/>
      <c r="EW34" s="202"/>
      <c r="EX34" s="203"/>
      <c r="EY34" s="202"/>
      <c r="EZ34" s="203"/>
      <c r="FA34" s="202"/>
      <c r="FB34" s="203"/>
      <c r="FC34" s="202"/>
      <c r="FD34" s="203"/>
      <c r="FE34" s="202"/>
      <c r="FF34" s="199"/>
      <c r="FG34" s="202"/>
      <c r="FH34" s="199"/>
      <c r="FI34" s="202"/>
      <c r="FJ34" s="199"/>
      <c r="FK34" s="202"/>
      <c r="FL34" s="199"/>
      <c r="FM34" s="202"/>
      <c r="FN34" s="199"/>
      <c r="FO34" s="202"/>
      <c r="FP34" s="199"/>
      <c r="FQ34" s="202"/>
      <c r="FR34" s="199"/>
      <c r="FS34" s="202"/>
      <c r="FT34" s="199"/>
      <c r="FU34" s="202"/>
      <c r="FV34" s="199"/>
      <c r="FW34" s="202"/>
      <c r="FX34" s="199"/>
      <c r="FY34" s="202"/>
      <c r="FZ34" s="199"/>
      <c r="GA34" s="202"/>
      <c r="GB34" s="199"/>
      <c r="GC34" s="202"/>
      <c r="GD34" s="199"/>
      <c r="GE34" s="202"/>
      <c r="GF34" s="199"/>
      <c r="GG34" s="202"/>
      <c r="GH34" s="199"/>
      <c r="GI34" s="202"/>
      <c r="GJ34" s="199"/>
      <c r="GK34" s="158"/>
      <c r="GL34" s="159" t="str">
        <f t="shared" ref="GL34:GL36" si="27">DZ34</f>
        <v/>
      </c>
      <c r="GM34" s="202"/>
      <c r="GN34" s="203"/>
      <c r="GO34" s="202"/>
      <c r="GP34" s="203"/>
      <c r="GQ34" s="202"/>
      <c r="GR34" s="203"/>
      <c r="GS34" s="202"/>
      <c r="GT34" s="203"/>
      <c r="GU34" s="202"/>
      <c r="GV34" s="203"/>
      <c r="GW34" s="202"/>
      <c r="GX34" s="203"/>
      <c r="GY34" s="202"/>
      <c r="GZ34" s="203"/>
      <c r="HA34" s="202"/>
      <c r="HB34" s="203"/>
      <c r="HC34" s="202"/>
      <c r="HD34" s="203"/>
      <c r="HE34" s="202"/>
      <c r="HF34" s="203"/>
      <c r="HG34" s="202"/>
      <c r="HH34" s="203"/>
      <c r="HI34" s="202"/>
      <c r="HJ34" s="203"/>
      <c r="HK34" s="202"/>
      <c r="HL34" s="203"/>
      <c r="HM34" s="202"/>
      <c r="HN34" s="203"/>
      <c r="HO34" s="202"/>
      <c r="HP34" s="203"/>
      <c r="HQ34" s="202"/>
      <c r="HR34" s="199"/>
      <c r="HS34" s="202"/>
      <c r="HT34" s="199"/>
      <c r="HU34" s="202"/>
      <c r="HV34" s="199"/>
      <c r="HW34" s="202"/>
      <c r="HX34" s="199"/>
      <c r="HY34" s="202"/>
      <c r="HZ34" s="199"/>
      <c r="IA34" s="202"/>
      <c r="IB34" s="199"/>
      <c r="IC34" s="202"/>
      <c r="ID34" s="199"/>
      <c r="IE34" s="202"/>
      <c r="IF34" s="199"/>
      <c r="IG34" s="202"/>
      <c r="IH34" s="199"/>
      <c r="II34" s="202"/>
      <c r="IJ34" s="199"/>
      <c r="IK34" s="202"/>
      <c r="IL34" s="199"/>
      <c r="IM34" s="202"/>
      <c r="IN34" s="199"/>
      <c r="IO34" s="202"/>
      <c r="IP34" s="199"/>
      <c r="IQ34" s="202"/>
      <c r="IR34" s="199"/>
      <c r="IS34" s="202"/>
      <c r="IT34" s="199"/>
      <c r="IU34" s="202"/>
      <c r="IV34" s="199"/>
    </row>
    <row r="35">
      <c r="A35" s="212"/>
      <c r="B35" s="231" t="str">
        <f t="shared" si="24"/>
        <v/>
      </c>
      <c r="C35" s="199">
        <f t="shared" ref="C35:BL35" si="25">BO35+EA35+GM35</f>
        <v>0</v>
      </c>
      <c r="D35" s="199">
        <f t="shared" si="25"/>
        <v>0</v>
      </c>
      <c r="E35" s="199">
        <f t="shared" si="25"/>
        <v>0</v>
      </c>
      <c r="F35" s="199">
        <f t="shared" si="25"/>
        <v>0</v>
      </c>
      <c r="G35" s="199">
        <f t="shared" si="25"/>
        <v>0</v>
      </c>
      <c r="H35" s="199">
        <f t="shared" si="25"/>
        <v>0</v>
      </c>
      <c r="I35" s="199">
        <f t="shared" si="25"/>
        <v>0</v>
      </c>
      <c r="J35" s="199">
        <f t="shared" si="25"/>
        <v>0</v>
      </c>
      <c r="K35" s="199">
        <f t="shared" si="25"/>
        <v>0</v>
      </c>
      <c r="L35" s="199">
        <f t="shared" si="25"/>
        <v>0</v>
      </c>
      <c r="M35" s="199">
        <f t="shared" si="25"/>
        <v>0</v>
      </c>
      <c r="N35" s="199">
        <f t="shared" si="25"/>
        <v>0</v>
      </c>
      <c r="O35" s="199">
        <f t="shared" si="25"/>
        <v>0</v>
      </c>
      <c r="P35" s="199">
        <f t="shared" si="25"/>
        <v>0</v>
      </c>
      <c r="Q35" s="199">
        <f t="shared" si="25"/>
        <v>0</v>
      </c>
      <c r="R35" s="199">
        <f t="shared" si="25"/>
        <v>0</v>
      </c>
      <c r="S35" s="199">
        <f t="shared" si="25"/>
        <v>0</v>
      </c>
      <c r="T35" s="199">
        <f t="shared" si="25"/>
        <v>0</v>
      </c>
      <c r="U35" s="199">
        <f t="shared" si="25"/>
        <v>0</v>
      </c>
      <c r="V35" s="199">
        <f t="shared" si="25"/>
        <v>0</v>
      </c>
      <c r="W35" s="199">
        <f t="shared" si="25"/>
        <v>0</v>
      </c>
      <c r="X35" s="199">
        <f t="shared" si="25"/>
        <v>0</v>
      </c>
      <c r="Y35" s="199">
        <f t="shared" si="25"/>
        <v>0</v>
      </c>
      <c r="Z35" s="199">
        <f t="shared" si="25"/>
        <v>0</v>
      </c>
      <c r="AA35" s="199">
        <f t="shared" si="25"/>
        <v>0</v>
      </c>
      <c r="AB35" s="199">
        <f t="shared" si="25"/>
        <v>0</v>
      </c>
      <c r="AC35" s="199">
        <f t="shared" si="25"/>
        <v>0</v>
      </c>
      <c r="AD35" s="199">
        <f t="shared" si="25"/>
        <v>0</v>
      </c>
      <c r="AE35" s="199">
        <f t="shared" si="25"/>
        <v>0</v>
      </c>
      <c r="AF35" s="199">
        <f t="shared" si="25"/>
        <v>0</v>
      </c>
      <c r="AG35" s="199">
        <f t="shared" si="25"/>
        <v>0</v>
      </c>
      <c r="AH35" s="199">
        <f t="shared" si="25"/>
        <v>0</v>
      </c>
      <c r="AI35" s="199">
        <f t="shared" si="25"/>
        <v>0</v>
      </c>
      <c r="AJ35" s="199">
        <f t="shared" si="25"/>
        <v>0</v>
      </c>
      <c r="AK35" s="199">
        <f t="shared" si="25"/>
        <v>0</v>
      </c>
      <c r="AL35" s="199">
        <f t="shared" si="25"/>
        <v>0</v>
      </c>
      <c r="AM35" s="199">
        <f t="shared" si="25"/>
        <v>0</v>
      </c>
      <c r="AN35" s="199">
        <f t="shared" si="25"/>
        <v>0</v>
      </c>
      <c r="AO35" s="199">
        <f t="shared" si="25"/>
        <v>0</v>
      </c>
      <c r="AP35" s="199">
        <f t="shared" si="25"/>
        <v>0</v>
      </c>
      <c r="AQ35" s="199">
        <f t="shared" si="25"/>
        <v>0</v>
      </c>
      <c r="AR35" s="199">
        <f t="shared" si="25"/>
        <v>0</v>
      </c>
      <c r="AS35" s="199">
        <f t="shared" si="25"/>
        <v>0</v>
      </c>
      <c r="AT35" s="199">
        <f t="shared" si="25"/>
        <v>0</v>
      </c>
      <c r="AU35" s="199">
        <f t="shared" si="25"/>
        <v>0</v>
      </c>
      <c r="AV35" s="199">
        <f t="shared" si="25"/>
        <v>0</v>
      </c>
      <c r="AW35" s="199">
        <f t="shared" si="25"/>
        <v>0</v>
      </c>
      <c r="AX35" s="199">
        <f t="shared" si="25"/>
        <v>0</v>
      </c>
      <c r="AY35" s="199">
        <f t="shared" si="25"/>
        <v>0</v>
      </c>
      <c r="AZ35" s="199">
        <f t="shared" si="25"/>
        <v>0</v>
      </c>
      <c r="BA35" s="199">
        <f t="shared" si="25"/>
        <v>0</v>
      </c>
      <c r="BB35" s="199">
        <f t="shared" si="25"/>
        <v>0</v>
      </c>
      <c r="BC35" s="199">
        <f t="shared" si="25"/>
        <v>0</v>
      </c>
      <c r="BD35" s="199">
        <f t="shared" si="25"/>
        <v>0</v>
      </c>
      <c r="BE35" s="199">
        <f t="shared" si="25"/>
        <v>0</v>
      </c>
      <c r="BF35" s="199">
        <f t="shared" si="25"/>
        <v>0</v>
      </c>
      <c r="BG35" s="199">
        <f t="shared" si="25"/>
        <v>0</v>
      </c>
      <c r="BH35" s="199">
        <f t="shared" si="25"/>
        <v>0</v>
      </c>
      <c r="BI35" s="199">
        <f t="shared" si="25"/>
        <v>0</v>
      </c>
      <c r="BJ35" s="199">
        <f t="shared" si="25"/>
        <v>0</v>
      </c>
      <c r="BK35" s="199">
        <f t="shared" si="25"/>
        <v>0</v>
      </c>
      <c r="BL35" s="199">
        <f t="shared" si="25"/>
        <v>0</v>
      </c>
      <c r="BM35" s="158"/>
      <c r="BN35" s="210"/>
      <c r="BO35" s="202"/>
      <c r="BP35" s="203"/>
      <c r="BQ35" s="202"/>
      <c r="BR35" s="203"/>
      <c r="BS35" s="202"/>
      <c r="BT35" s="203"/>
      <c r="BU35" s="202"/>
      <c r="BV35" s="203"/>
      <c r="BW35" s="202"/>
      <c r="BX35" s="203"/>
      <c r="BY35" s="202"/>
      <c r="BZ35" s="203"/>
      <c r="CA35" s="202"/>
      <c r="CB35" s="203"/>
      <c r="CC35" s="202"/>
      <c r="CD35" s="203"/>
      <c r="CE35" s="202"/>
      <c r="CF35" s="203"/>
      <c r="CG35" s="202"/>
      <c r="CH35" s="203"/>
      <c r="CI35" s="202"/>
      <c r="CJ35" s="203"/>
      <c r="CK35" s="202"/>
      <c r="CL35" s="203"/>
      <c r="CM35" s="202"/>
      <c r="CN35" s="203"/>
      <c r="CO35" s="202"/>
      <c r="CP35" s="203"/>
      <c r="CQ35" s="202"/>
      <c r="CR35" s="203"/>
      <c r="CS35" s="202"/>
      <c r="CT35" s="199"/>
      <c r="CU35" s="202"/>
      <c r="CV35" s="199"/>
      <c r="CW35" s="202"/>
      <c r="CX35" s="199"/>
      <c r="CY35" s="202"/>
      <c r="CZ35" s="199"/>
      <c r="DA35" s="202"/>
      <c r="DB35" s="199"/>
      <c r="DC35" s="202"/>
      <c r="DD35" s="199"/>
      <c r="DE35" s="202"/>
      <c r="DF35" s="199"/>
      <c r="DG35" s="202"/>
      <c r="DH35" s="199"/>
      <c r="DI35" s="202"/>
      <c r="DJ35" s="199"/>
      <c r="DK35" s="202"/>
      <c r="DL35" s="199"/>
      <c r="DM35" s="202"/>
      <c r="DN35" s="199"/>
      <c r="DO35" s="202"/>
      <c r="DP35" s="199"/>
      <c r="DQ35" s="202"/>
      <c r="DR35" s="199"/>
      <c r="DS35" s="202"/>
      <c r="DT35" s="199"/>
      <c r="DU35" s="202"/>
      <c r="DV35" s="199"/>
      <c r="DW35" s="202"/>
      <c r="DX35" s="199"/>
      <c r="DY35" s="158"/>
      <c r="DZ35" s="159" t="str">
        <f t="shared" si="26"/>
        <v/>
      </c>
      <c r="EA35" s="202"/>
      <c r="EB35" s="203"/>
      <c r="EC35" s="202"/>
      <c r="ED35" s="203"/>
      <c r="EE35" s="202"/>
      <c r="EF35" s="203"/>
      <c r="EG35" s="202"/>
      <c r="EH35" s="203"/>
      <c r="EI35" s="202"/>
      <c r="EJ35" s="203"/>
      <c r="EK35" s="202"/>
      <c r="EL35" s="203"/>
      <c r="EM35" s="202"/>
      <c r="EN35" s="203"/>
      <c r="EO35" s="202"/>
      <c r="EP35" s="203"/>
      <c r="EQ35" s="202"/>
      <c r="ER35" s="203"/>
      <c r="ES35" s="202"/>
      <c r="ET35" s="203"/>
      <c r="EU35" s="202"/>
      <c r="EV35" s="203"/>
      <c r="EW35" s="202"/>
      <c r="EX35" s="203"/>
      <c r="EY35" s="202"/>
      <c r="EZ35" s="203"/>
      <c r="FA35" s="202"/>
      <c r="FB35" s="203"/>
      <c r="FC35" s="202"/>
      <c r="FD35" s="203"/>
      <c r="FE35" s="202"/>
      <c r="FF35" s="199"/>
      <c r="FG35" s="202"/>
      <c r="FH35" s="199"/>
      <c r="FI35" s="202"/>
      <c r="FJ35" s="199"/>
      <c r="FK35" s="202"/>
      <c r="FL35" s="199"/>
      <c r="FM35" s="202"/>
      <c r="FN35" s="199"/>
      <c r="FO35" s="202"/>
      <c r="FP35" s="199"/>
      <c r="FQ35" s="202"/>
      <c r="FR35" s="199"/>
      <c r="FS35" s="202"/>
      <c r="FT35" s="199"/>
      <c r="FU35" s="202"/>
      <c r="FV35" s="199"/>
      <c r="FW35" s="202"/>
      <c r="FX35" s="199"/>
      <c r="FY35" s="202"/>
      <c r="FZ35" s="199"/>
      <c r="GA35" s="202"/>
      <c r="GB35" s="199"/>
      <c r="GC35" s="202"/>
      <c r="GD35" s="199"/>
      <c r="GE35" s="202"/>
      <c r="GF35" s="199"/>
      <c r="GG35" s="202"/>
      <c r="GH35" s="199"/>
      <c r="GI35" s="202"/>
      <c r="GJ35" s="199"/>
      <c r="GK35" s="158"/>
      <c r="GL35" s="159" t="str">
        <f t="shared" si="27"/>
        <v/>
      </c>
      <c r="GM35" s="202"/>
      <c r="GN35" s="203"/>
      <c r="GO35" s="202"/>
      <c r="GP35" s="203"/>
      <c r="GQ35" s="202"/>
      <c r="GR35" s="203"/>
      <c r="GS35" s="202"/>
      <c r="GT35" s="203"/>
      <c r="GU35" s="202"/>
      <c r="GV35" s="203"/>
      <c r="GW35" s="202"/>
      <c r="GX35" s="203"/>
      <c r="GY35" s="202"/>
      <c r="GZ35" s="203"/>
      <c r="HA35" s="202"/>
      <c r="HB35" s="203"/>
      <c r="HC35" s="202"/>
      <c r="HD35" s="203"/>
      <c r="HE35" s="202"/>
      <c r="HF35" s="203"/>
      <c r="HG35" s="202"/>
      <c r="HH35" s="203"/>
      <c r="HI35" s="202"/>
      <c r="HJ35" s="203"/>
      <c r="HK35" s="202"/>
      <c r="HL35" s="203"/>
      <c r="HM35" s="202"/>
      <c r="HN35" s="203"/>
      <c r="HO35" s="202"/>
      <c r="HP35" s="203"/>
      <c r="HQ35" s="202"/>
      <c r="HR35" s="199"/>
      <c r="HS35" s="202"/>
      <c r="HT35" s="199"/>
      <c r="HU35" s="202"/>
      <c r="HV35" s="199"/>
      <c r="HW35" s="202"/>
      <c r="HX35" s="199"/>
      <c r="HY35" s="202"/>
      <c r="HZ35" s="199"/>
      <c r="IA35" s="202"/>
      <c r="IB35" s="199"/>
      <c r="IC35" s="202"/>
      <c r="ID35" s="199"/>
      <c r="IE35" s="202"/>
      <c r="IF35" s="199"/>
      <c r="IG35" s="202"/>
      <c r="IH35" s="199"/>
      <c r="II35" s="202"/>
      <c r="IJ35" s="199"/>
      <c r="IK35" s="202"/>
      <c r="IL35" s="199"/>
      <c r="IM35" s="202"/>
      <c r="IN35" s="199"/>
      <c r="IO35" s="202"/>
      <c r="IP35" s="199"/>
      <c r="IQ35" s="202"/>
      <c r="IR35" s="199"/>
      <c r="IS35" s="202"/>
      <c r="IT35" s="199"/>
      <c r="IU35" s="202"/>
      <c r="IV35" s="199"/>
    </row>
    <row r="36">
      <c r="A36" s="212"/>
      <c r="B36" s="231" t="str">
        <f t="shared" si="24"/>
        <v/>
      </c>
      <c r="C36" s="199">
        <f t="shared" ref="C36:C43" si="28">BO36+EA36+GM36</f>
        <v>0</v>
      </c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  <c r="AD36" s="191"/>
      <c r="AE36" s="191"/>
      <c r="AF36" s="191"/>
      <c r="AG36" s="191"/>
      <c r="AH36" s="191"/>
      <c r="AI36" s="191"/>
      <c r="AJ36" s="191"/>
      <c r="AK36" s="191"/>
      <c r="AL36" s="191"/>
      <c r="AM36" s="191"/>
      <c r="AN36" s="191"/>
      <c r="AO36" s="191"/>
      <c r="AP36" s="191"/>
      <c r="AQ36" s="191"/>
      <c r="AR36" s="191"/>
      <c r="AS36" s="191"/>
      <c r="AT36" s="191"/>
      <c r="AU36" s="191"/>
      <c r="AV36" s="191"/>
      <c r="AW36" s="191"/>
      <c r="AX36" s="191"/>
      <c r="AY36" s="191"/>
      <c r="AZ36" s="191"/>
      <c r="BA36" s="191"/>
      <c r="BB36" s="191"/>
      <c r="BC36" s="191"/>
      <c r="BD36" s="191"/>
      <c r="BE36" s="191"/>
      <c r="BF36" s="191"/>
      <c r="BG36" s="191"/>
      <c r="BH36" s="191"/>
      <c r="BI36" s="191"/>
      <c r="BJ36" s="191"/>
      <c r="BK36" s="191"/>
      <c r="BL36" s="191"/>
      <c r="BM36" s="158"/>
      <c r="BN36" s="210"/>
      <c r="BO36" s="202"/>
      <c r="BP36" s="203"/>
      <c r="BQ36" s="202"/>
      <c r="BR36" s="203"/>
      <c r="BS36" s="202"/>
      <c r="BT36" s="203"/>
      <c r="BU36" s="202"/>
      <c r="BV36" s="203"/>
      <c r="BW36" s="202"/>
      <c r="BX36" s="203"/>
      <c r="BY36" s="202"/>
      <c r="BZ36" s="203"/>
      <c r="CA36" s="202"/>
      <c r="CB36" s="203"/>
      <c r="CC36" s="202"/>
      <c r="CD36" s="203"/>
      <c r="CE36" s="202"/>
      <c r="CF36" s="203"/>
      <c r="CG36" s="202"/>
      <c r="CH36" s="203"/>
      <c r="CI36" s="202"/>
      <c r="CJ36" s="203"/>
      <c r="CK36" s="202"/>
      <c r="CL36" s="203"/>
      <c r="CM36" s="202"/>
      <c r="CN36" s="203"/>
      <c r="CO36" s="202"/>
      <c r="CP36" s="203"/>
      <c r="CQ36" s="202"/>
      <c r="CR36" s="203"/>
      <c r="CS36" s="202"/>
      <c r="CT36" s="199"/>
      <c r="CU36" s="202"/>
      <c r="CV36" s="199"/>
      <c r="CW36" s="202"/>
      <c r="CX36" s="199"/>
      <c r="CY36" s="202"/>
      <c r="CZ36" s="199"/>
      <c r="DA36" s="202"/>
      <c r="DB36" s="199"/>
      <c r="DC36" s="202"/>
      <c r="DD36" s="199"/>
      <c r="DE36" s="202"/>
      <c r="DF36" s="199"/>
      <c r="DG36" s="202"/>
      <c r="DH36" s="199"/>
      <c r="DI36" s="202"/>
      <c r="DJ36" s="199"/>
      <c r="DK36" s="202"/>
      <c r="DL36" s="199"/>
      <c r="DM36" s="202"/>
      <c r="DN36" s="199"/>
      <c r="DO36" s="202"/>
      <c r="DP36" s="199"/>
      <c r="DQ36" s="202"/>
      <c r="DR36" s="199"/>
      <c r="DS36" s="202"/>
      <c r="DT36" s="199"/>
      <c r="DU36" s="202"/>
      <c r="DV36" s="199"/>
      <c r="DW36" s="202"/>
      <c r="DX36" s="199"/>
      <c r="DY36" s="158"/>
      <c r="DZ36" s="159" t="str">
        <f t="shared" si="26"/>
        <v/>
      </c>
      <c r="EA36" s="202"/>
      <c r="EB36" s="203"/>
      <c r="EC36" s="202"/>
      <c r="ED36" s="203"/>
      <c r="EE36" s="202"/>
      <c r="EF36" s="203"/>
      <c r="EG36" s="202"/>
      <c r="EH36" s="203"/>
      <c r="EI36" s="202"/>
      <c r="EJ36" s="203"/>
      <c r="EK36" s="202"/>
      <c r="EL36" s="203"/>
      <c r="EM36" s="202"/>
      <c r="EN36" s="203"/>
      <c r="EO36" s="202"/>
      <c r="EP36" s="203"/>
      <c r="EQ36" s="202"/>
      <c r="ER36" s="203"/>
      <c r="ES36" s="202"/>
      <c r="ET36" s="203"/>
      <c r="EU36" s="202"/>
      <c r="EV36" s="203"/>
      <c r="EW36" s="202"/>
      <c r="EX36" s="203"/>
      <c r="EY36" s="202"/>
      <c r="EZ36" s="203"/>
      <c r="FA36" s="202"/>
      <c r="FB36" s="203"/>
      <c r="FC36" s="202"/>
      <c r="FD36" s="203"/>
      <c r="FE36" s="202"/>
      <c r="FF36" s="199"/>
      <c r="FG36" s="202"/>
      <c r="FH36" s="199"/>
      <c r="FI36" s="202"/>
      <c r="FJ36" s="199"/>
      <c r="FK36" s="202"/>
      <c r="FL36" s="199"/>
      <c r="FM36" s="202"/>
      <c r="FN36" s="199"/>
      <c r="FO36" s="202"/>
      <c r="FP36" s="199"/>
      <c r="FQ36" s="202"/>
      <c r="FR36" s="199"/>
      <c r="FS36" s="202"/>
      <c r="FT36" s="199"/>
      <c r="FU36" s="202"/>
      <c r="FV36" s="199"/>
      <c r="FW36" s="202"/>
      <c r="FX36" s="199"/>
      <c r="FY36" s="202"/>
      <c r="FZ36" s="199"/>
      <c r="GA36" s="202"/>
      <c r="GB36" s="199"/>
      <c r="GC36" s="202"/>
      <c r="GD36" s="199"/>
      <c r="GE36" s="202"/>
      <c r="GF36" s="199"/>
      <c r="GG36" s="202"/>
      <c r="GH36" s="199"/>
      <c r="GI36" s="202"/>
      <c r="GJ36" s="199"/>
      <c r="GK36" s="158"/>
      <c r="GL36" s="159" t="str">
        <f t="shared" si="27"/>
        <v/>
      </c>
      <c r="GM36" s="202"/>
      <c r="GN36" s="203"/>
      <c r="GO36" s="202"/>
      <c r="GP36" s="203"/>
      <c r="GQ36" s="202"/>
      <c r="GR36" s="203"/>
      <c r="GS36" s="202"/>
      <c r="GT36" s="203"/>
      <c r="GU36" s="202"/>
      <c r="GV36" s="203"/>
      <c r="GW36" s="202"/>
      <c r="GX36" s="203"/>
      <c r="GY36" s="202"/>
      <c r="GZ36" s="203"/>
      <c r="HA36" s="202"/>
      <c r="HB36" s="203"/>
      <c r="HC36" s="202"/>
      <c r="HD36" s="203"/>
      <c r="HE36" s="202"/>
      <c r="HF36" s="203"/>
      <c r="HG36" s="202"/>
      <c r="HH36" s="203"/>
      <c r="HI36" s="202"/>
      <c r="HJ36" s="203"/>
      <c r="HK36" s="202"/>
      <c r="HL36" s="203"/>
      <c r="HM36" s="202"/>
      <c r="HN36" s="203"/>
      <c r="HO36" s="202"/>
      <c r="HP36" s="203"/>
      <c r="HQ36" s="202"/>
      <c r="HR36" s="199"/>
      <c r="HS36" s="202"/>
      <c r="HT36" s="199"/>
      <c r="HU36" s="202"/>
      <c r="HV36" s="199"/>
      <c r="HW36" s="202"/>
      <c r="HX36" s="199"/>
      <c r="HY36" s="202"/>
      <c r="HZ36" s="199"/>
      <c r="IA36" s="202"/>
      <c r="IB36" s="199"/>
      <c r="IC36" s="202"/>
      <c r="ID36" s="199"/>
      <c r="IE36" s="202"/>
      <c r="IF36" s="199"/>
      <c r="IG36" s="202"/>
      <c r="IH36" s="199"/>
      <c r="II36" s="202"/>
      <c r="IJ36" s="199"/>
      <c r="IK36" s="202"/>
      <c r="IL36" s="199"/>
      <c r="IM36" s="202"/>
      <c r="IN36" s="199"/>
      <c r="IO36" s="202"/>
      <c r="IP36" s="199"/>
      <c r="IQ36" s="202"/>
      <c r="IR36" s="199"/>
      <c r="IS36" s="202"/>
      <c r="IT36" s="199"/>
      <c r="IU36" s="202"/>
      <c r="IV36" s="199"/>
    </row>
    <row r="37">
      <c r="A37" s="212"/>
      <c r="B37" s="231"/>
      <c r="C37" s="199">
        <f t="shared" si="28"/>
        <v>0</v>
      </c>
      <c r="D37" s="191"/>
      <c r="E37" s="191"/>
      <c r="F37" s="191"/>
      <c r="G37" s="191"/>
      <c r="H37" s="191"/>
      <c r="I37" s="191"/>
      <c r="J37" s="191"/>
      <c r="K37" s="191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191"/>
      <c r="AF37" s="191"/>
      <c r="AG37" s="191"/>
      <c r="AH37" s="191"/>
      <c r="AI37" s="191"/>
      <c r="AJ37" s="191"/>
      <c r="AK37" s="191"/>
      <c r="AL37" s="191"/>
      <c r="AM37" s="191"/>
      <c r="AN37" s="191"/>
      <c r="AO37" s="191"/>
      <c r="AP37" s="191"/>
      <c r="AQ37" s="191"/>
      <c r="AR37" s="191"/>
      <c r="AS37" s="191"/>
      <c r="AT37" s="191"/>
      <c r="AU37" s="191"/>
      <c r="AV37" s="191"/>
      <c r="AW37" s="191"/>
      <c r="AX37" s="191"/>
      <c r="AY37" s="191"/>
      <c r="AZ37" s="191"/>
      <c r="BA37" s="191"/>
      <c r="BB37" s="191"/>
      <c r="BC37" s="191"/>
      <c r="BD37" s="191"/>
      <c r="BE37" s="191"/>
      <c r="BF37" s="191"/>
      <c r="BG37" s="191"/>
      <c r="BH37" s="191"/>
      <c r="BI37" s="191"/>
      <c r="BJ37" s="191"/>
      <c r="BK37" s="191"/>
      <c r="BL37" s="191"/>
      <c r="BM37" s="158"/>
      <c r="BN37" s="210"/>
      <c r="BO37" s="202"/>
      <c r="BP37" s="203"/>
      <c r="BQ37" s="202"/>
      <c r="BR37" s="203"/>
      <c r="BS37" s="202"/>
      <c r="BT37" s="203"/>
      <c r="BU37" s="202"/>
      <c r="BV37" s="203"/>
      <c r="BW37" s="202"/>
      <c r="BX37" s="203"/>
      <c r="BY37" s="202"/>
      <c r="BZ37" s="203"/>
      <c r="CA37" s="202"/>
      <c r="CB37" s="203"/>
      <c r="CC37" s="202"/>
      <c r="CD37" s="203"/>
      <c r="CE37" s="202"/>
      <c r="CF37" s="203"/>
      <c r="CG37" s="202"/>
      <c r="CH37" s="203"/>
      <c r="CI37" s="202"/>
      <c r="CJ37" s="203"/>
      <c r="CK37" s="202"/>
      <c r="CL37" s="203"/>
      <c r="CM37" s="202"/>
      <c r="CN37" s="203"/>
      <c r="CO37" s="202"/>
      <c r="CP37" s="203"/>
      <c r="CQ37" s="202"/>
      <c r="CR37" s="203"/>
      <c r="CS37" s="202"/>
      <c r="CT37" s="199"/>
      <c r="CU37" s="202"/>
      <c r="CV37" s="199"/>
      <c r="CW37" s="202"/>
      <c r="CX37" s="199"/>
      <c r="CY37" s="202"/>
      <c r="CZ37" s="199"/>
      <c r="DA37" s="202"/>
      <c r="DB37" s="199"/>
      <c r="DC37" s="202"/>
      <c r="DD37" s="199"/>
      <c r="DE37" s="202"/>
      <c r="DF37" s="199"/>
      <c r="DG37" s="202"/>
      <c r="DH37" s="199"/>
      <c r="DI37" s="202"/>
      <c r="DJ37" s="199"/>
      <c r="DK37" s="202"/>
      <c r="DL37" s="199"/>
      <c r="DM37" s="202"/>
      <c r="DN37" s="199"/>
      <c r="DO37" s="202"/>
      <c r="DP37" s="199"/>
      <c r="DQ37" s="202"/>
      <c r="DR37" s="199"/>
      <c r="DS37" s="202"/>
      <c r="DT37" s="199"/>
      <c r="DU37" s="202"/>
      <c r="DV37" s="199"/>
      <c r="DW37" s="202"/>
      <c r="DX37" s="199"/>
      <c r="DY37" s="158"/>
      <c r="DZ37" s="159" t="str">
        <f t="shared" si="26"/>
        <v/>
      </c>
      <c r="EA37" s="202"/>
      <c r="EB37" s="203"/>
      <c r="EC37" s="202"/>
      <c r="ED37" s="203"/>
      <c r="EE37" s="202"/>
      <c r="EF37" s="203"/>
      <c r="EG37" s="202"/>
      <c r="EH37" s="203"/>
      <c r="EI37" s="202"/>
      <c r="EJ37" s="203"/>
      <c r="EK37" s="202"/>
      <c r="EL37" s="203"/>
      <c r="EM37" s="202"/>
      <c r="EN37" s="203"/>
      <c r="EO37" s="202"/>
      <c r="EP37" s="203"/>
      <c r="EQ37" s="202"/>
      <c r="ER37" s="203"/>
      <c r="ES37" s="202"/>
      <c r="ET37" s="203"/>
      <c r="EU37" s="202"/>
      <c r="EV37" s="203"/>
      <c r="EW37" s="202"/>
      <c r="EX37" s="203"/>
      <c r="EY37" s="202"/>
      <c r="EZ37" s="203"/>
      <c r="FA37" s="202"/>
      <c r="FB37" s="203"/>
      <c r="FC37" s="202"/>
      <c r="FD37" s="203"/>
      <c r="FE37" s="202"/>
      <c r="FF37" s="199"/>
      <c r="FG37" s="202"/>
      <c r="FH37" s="199"/>
      <c r="FI37" s="202"/>
      <c r="FJ37" s="199"/>
      <c r="FK37" s="202"/>
      <c r="FL37" s="199"/>
      <c r="FM37" s="202"/>
      <c r="FN37" s="199"/>
      <c r="FO37" s="202"/>
      <c r="FP37" s="199"/>
      <c r="FQ37" s="202"/>
      <c r="FR37" s="199"/>
      <c r="FS37" s="202"/>
      <c r="FT37" s="199"/>
      <c r="FU37" s="202"/>
      <c r="FV37" s="199"/>
      <c r="FW37" s="202"/>
      <c r="FX37" s="199"/>
      <c r="FY37" s="202"/>
      <c r="FZ37" s="199"/>
      <c r="GA37" s="202"/>
      <c r="GB37" s="199"/>
      <c r="GC37" s="202"/>
      <c r="GD37" s="199"/>
      <c r="GE37" s="202"/>
      <c r="GF37" s="199"/>
      <c r="GG37" s="202"/>
      <c r="GH37" s="199"/>
      <c r="GI37" s="202"/>
      <c r="GJ37" s="199"/>
      <c r="GK37" s="158"/>
      <c r="GL37" s="159"/>
      <c r="GM37" s="202"/>
      <c r="GN37" s="203"/>
      <c r="GO37" s="202"/>
      <c r="GP37" s="203"/>
      <c r="GQ37" s="202"/>
      <c r="GR37" s="203"/>
      <c r="GS37" s="202"/>
      <c r="GT37" s="203"/>
      <c r="GU37" s="202"/>
      <c r="GV37" s="203"/>
      <c r="GW37" s="202"/>
      <c r="GX37" s="203"/>
      <c r="GY37" s="202"/>
      <c r="GZ37" s="203"/>
      <c r="HA37" s="202"/>
      <c r="HB37" s="203"/>
      <c r="HC37" s="202"/>
      <c r="HD37" s="203"/>
      <c r="HE37" s="202"/>
      <c r="HF37" s="203"/>
      <c r="HG37" s="202"/>
      <c r="HH37" s="203"/>
      <c r="HI37" s="202"/>
      <c r="HJ37" s="203"/>
      <c r="HK37" s="202"/>
      <c r="HL37" s="203"/>
      <c r="HM37" s="202"/>
      <c r="HN37" s="203"/>
      <c r="HO37" s="202"/>
      <c r="HP37" s="203"/>
      <c r="HQ37" s="202"/>
      <c r="HR37" s="199"/>
      <c r="HS37" s="202"/>
      <c r="HT37" s="199"/>
      <c r="HU37" s="202"/>
      <c r="HV37" s="199"/>
      <c r="HW37" s="202"/>
      <c r="HX37" s="199"/>
      <c r="HY37" s="202"/>
      <c r="HZ37" s="199"/>
      <c r="IA37" s="202"/>
      <c r="IB37" s="199"/>
      <c r="IC37" s="202"/>
      <c r="ID37" s="199"/>
      <c r="IE37" s="202"/>
      <c r="IF37" s="199"/>
      <c r="IG37" s="202"/>
      <c r="IH37" s="199"/>
      <c r="II37" s="202"/>
      <c r="IJ37" s="199"/>
      <c r="IK37" s="202"/>
      <c r="IL37" s="199"/>
      <c r="IM37" s="202"/>
      <c r="IN37" s="199"/>
      <c r="IO37" s="202"/>
      <c r="IP37" s="199"/>
      <c r="IQ37" s="202"/>
      <c r="IR37" s="199"/>
      <c r="IS37" s="202"/>
      <c r="IT37" s="199"/>
      <c r="IU37" s="202"/>
      <c r="IV37" s="199"/>
    </row>
    <row r="38">
      <c r="A38" s="212"/>
      <c r="B38" s="231"/>
      <c r="C38" s="199">
        <f t="shared" si="28"/>
        <v>0</v>
      </c>
      <c r="D38" s="191"/>
      <c r="E38" s="191"/>
      <c r="F38" s="191"/>
      <c r="G38" s="191"/>
      <c r="H38" s="191"/>
      <c r="I38" s="191"/>
      <c r="J38" s="191"/>
      <c r="K38" s="191"/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  <c r="AA38" s="191"/>
      <c r="AB38" s="191"/>
      <c r="AC38" s="191"/>
      <c r="AD38" s="191"/>
      <c r="AE38" s="191"/>
      <c r="AF38" s="191"/>
      <c r="AG38" s="191"/>
      <c r="AH38" s="191"/>
      <c r="AI38" s="191"/>
      <c r="AJ38" s="191"/>
      <c r="AK38" s="191"/>
      <c r="AL38" s="191"/>
      <c r="AM38" s="191"/>
      <c r="AN38" s="191"/>
      <c r="AO38" s="191"/>
      <c r="AP38" s="191"/>
      <c r="AQ38" s="191"/>
      <c r="AR38" s="191"/>
      <c r="AS38" s="191"/>
      <c r="AT38" s="191"/>
      <c r="AU38" s="191"/>
      <c r="AV38" s="191"/>
      <c r="AW38" s="191"/>
      <c r="AX38" s="191"/>
      <c r="AY38" s="191"/>
      <c r="AZ38" s="191"/>
      <c r="BA38" s="191"/>
      <c r="BB38" s="191"/>
      <c r="BC38" s="191"/>
      <c r="BD38" s="191"/>
      <c r="BE38" s="191"/>
      <c r="BF38" s="191"/>
      <c r="BG38" s="191"/>
      <c r="BH38" s="191"/>
      <c r="BI38" s="191"/>
      <c r="BJ38" s="191"/>
      <c r="BK38" s="191"/>
      <c r="BL38" s="191"/>
      <c r="BM38" s="158"/>
      <c r="BN38" s="210"/>
      <c r="BO38" s="202"/>
      <c r="BP38" s="203"/>
      <c r="BQ38" s="202"/>
      <c r="BR38" s="203"/>
      <c r="BS38" s="202"/>
      <c r="BT38" s="203"/>
      <c r="BU38" s="202"/>
      <c r="BV38" s="203"/>
      <c r="BW38" s="202"/>
      <c r="BX38" s="203"/>
      <c r="BY38" s="202"/>
      <c r="BZ38" s="203"/>
      <c r="CA38" s="202"/>
      <c r="CB38" s="203"/>
      <c r="CC38" s="202"/>
      <c r="CD38" s="203"/>
      <c r="CE38" s="202"/>
      <c r="CF38" s="203"/>
      <c r="CG38" s="202"/>
      <c r="CH38" s="203"/>
      <c r="CI38" s="202"/>
      <c r="CJ38" s="203"/>
      <c r="CK38" s="202"/>
      <c r="CL38" s="203"/>
      <c r="CM38" s="202"/>
      <c r="CN38" s="203"/>
      <c r="CO38" s="202"/>
      <c r="CP38" s="203"/>
      <c r="CQ38" s="202"/>
      <c r="CR38" s="203"/>
      <c r="CS38" s="202"/>
      <c r="CT38" s="199"/>
      <c r="CU38" s="202"/>
      <c r="CV38" s="199"/>
      <c r="CW38" s="202"/>
      <c r="CX38" s="199"/>
      <c r="CY38" s="202"/>
      <c r="CZ38" s="199"/>
      <c r="DA38" s="202"/>
      <c r="DB38" s="199"/>
      <c r="DC38" s="202"/>
      <c r="DD38" s="199"/>
      <c r="DE38" s="202"/>
      <c r="DF38" s="199"/>
      <c r="DG38" s="202"/>
      <c r="DH38" s="199"/>
      <c r="DI38" s="202"/>
      <c r="DJ38" s="199"/>
      <c r="DK38" s="202"/>
      <c r="DL38" s="199"/>
      <c r="DM38" s="202"/>
      <c r="DN38" s="199"/>
      <c r="DO38" s="202"/>
      <c r="DP38" s="199"/>
      <c r="DQ38" s="202"/>
      <c r="DR38" s="199"/>
      <c r="DS38" s="202"/>
      <c r="DT38" s="199"/>
      <c r="DU38" s="202"/>
      <c r="DV38" s="199"/>
      <c r="DW38" s="202"/>
      <c r="DX38" s="199"/>
      <c r="DY38" s="158"/>
      <c r="DZ38" s="159" t="str">
        <f t="shared" si="26"/>
        <v/>
      </c>
      <c r="EA38" s="202"/>
      <c r="EB38" s="203"/>
      <c r="EC38" s="202"/>
      <c r="ED38" s="203"/>
      <c r="EE38" s="202"/>
      <c r="EF38" s="203"/>
      <c r="EG38" s="202"/>
      <c r="EH38" s="203"/>
      <c r="EI38" s="202"/>
      <c r="EJ38" s="203"/>
      <c r="EK38" s="202"/>
      <c r="EL38" s="203"/>
      <c r="EM38" s="202"/>
      <c r="EN38" s="203"/>
      <c r="EO38" s="202"/>
      <c r="EP38" s="203"/>
      <c r="EQ38" s="202"/>
      <c r="ER38" s="203"/>
      <c r="ES38" s="202"/>
      <c r="ET38" s="203"/>
      <c r="EU38" s="202"/>
      <c r="EV38" s="203"/>
      <c r="EW38" s="202"/>
      <c r="EX38" s="203"/>
      <c r="EY38" s="202"/>
      <c r="EZ38" s="203"/>
      <c r="FA38" s="202"/>
      <c r="FB38" s="203"/>
      <c r="FC38" s="202"/>
      <c r="FD38" s="203"/>
      <c r="FE38" s="202"/>
      <c r="FF38" s="199"/>
      <c r="FG38" s="202"/>
      <c r="FH38" s="199"/>
      <c r="FI38" s="202"/>
      <c r="FJ38" s="199"/>
      <c r="FK38" s="202"/>
      <c r="FL38" s="199"/>
      <c r="FM38" s="202"/>
      <c r="FN38" s="199"/>
      <c r="FO38" s="202"/>
      <c r="FP38" s="199"/>
      <c r="FQ38" s="202"/>
      <c r="FR38" s="199"/>
      <c r="FS38" s="202"/>
      <c r="FT38" s="199"/>
      <c r="FU38" s="202"/>
      <c r="FV38" s="199"/>
      <c r="FW38" s="202"/>
      <c r="FX38" s="199"/>
      <c r="FY38" s="202"/>
      <c r="FZ38" s="199"/>
      <c r="GA38" s="202"/>
      <c r="GB38" s="199"/>
      <c r="GC38" s="202"/>
      <c r="GD38" s="199"/>
      <c r="GE38" s="202"/>
      <c r="GF38" s="199"/>
      <c r="GG38" s="202"/>
      <c r="GH38" s="199"/>
      <c r="GI38" s="202"/>
      <c r="GJ38" s="199"/>
      <c r="GK38" s="158"/>
      <c r="GL38" s="159"/>
      <c r="GM38" s="202"/>
      <c r="GN38" s="203"/>
      <c r="GO38" s="202"/>
      <c r="GP38" s="203"/>
      <c r="GQ38" s="202"/>
      <c r="GR38" s="203"/>
      <c r="GS38" s="202"/>
      <c r="GT38" s="203"/>
      <c r="GU38" s="202"/>
      <c r="GV38" s="203"/>
      <c r="GW38" s="202"/>
      <c r="GX38" s="203"/>
      <c r="GY38" s="202"/>
      <c r="GZ38" s="203"/>
      <c r="HA38" s="202"/>
      <c r="HB38" s="203"/>
      <c r="HC38" s="202"/>
      <c r="HD38" s="203"/>
      <c r="HE38" s="202"/>
      <c r="HF38" s="203"/>
      <c r="HG38" s="202"/>
      <c r="HH38" s="203"/>
      <c r="HI38" s="202"/>
      <c r="HJ38" s="203"/>
      <c r="HK38" s="202"/>
      <c r="HL38" s="203"/>
      <c r="HM38" s="202"/>
      <c r="HN38" s="203"/>
      <c r="HO38" s="202"/>
      <c r="HP38" s="203"/>
      <c r="HQ38" s="202"/>
      <c r="HR38" s="199"/>
      <c r="HS38" s="202"/>
      <c r="HT38" s="199"/>
      <c r="HU38" s="202"/>
      <c r="HV38" s="199"/>
      <c r="HW38" s="202"/>
      <c r="HX38" s="199"/>
      <c r="HY38" s="202"/>
      <c r="HZ38" s="199"/>
      <c r="IA38" s="202"/>
      <c r="IB38" s="199"/>
      <c r="IC38" s="202"/>
      <c r="ID38" s="199"/>
      <c r="IE38" s="202"/>
      <c r="IF38" s="199"/>
      <c r="IG38" s="202"/>
      <c r="IH38" s="199"/>
      <c r="II38" s="202"/>
      <c r="IJ38" s="199"/>
      <c r="IK38" s="202"/>
      <c r="IL38" s="199"/>
      <c r="IM38" s="202"/>
      <c r="IN38" s="199"/>
      <c r="IO38" s="202"/>
      <c r="IP38" s="199"/>
      <c r="IQ38" s="202"/>
      <c r="IR38" s="199"/>
      <c r="IS38" s="202"/>
      <c r="IT38" s="199"/>
      <c r="IU38" s="202"/>
      <c r="IV38" s="199"/>
    </row>
    <row r="39">
      <c r="A39" s="212"/>
      <c r="B39" s="231"/>
      <c r="C39" s="199">
        <f t="shared" si="28"/>
        <v>0</v>
      </c>
      <c r="D39" s="191"/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1"/>
      <c r="AG39" s="191"/>
      <c r="AH39" s="191"/>
      <c r="AI39" s="191"/>
      <c r="AJ39" s="191"/>
      <c r="AK39" s="191"/>
      <c r="AL39" s="191"/>
      <c r="AM39" s="191"/>
      <c r="AN39" s="191"/>
      <c r="AO39" s="191"/>
      <c r="AP39" s="191"/>
      <c r="AQ39" s="191"/>
      <c r="AR39" s="191"/>
      <c r="AS39" s="191"/>
      <c r="AT39" s="191"/>
      <c r="AU39" s="191"/>
      <c r="AV39" s="191"/>
      <c r="AW39" s="191"/>
      <c r="AX39" s="191"/>
      <c r="AY39" s="191"/>
      <c r="AZ39" s="191"/>
      <c r="BA39" s="191"/>
      <c r="BB39" s="191"/>
      <c r="BC39" s="191"/>
      <c r="BD39" s="191"/>
      <c r="BE39" s="191"/>
      <c r="BF39" s="191"/>
      <c r="BG39" s="191"/>
      <c r="BH39" s="191"/>
      <c r="BI39" s="191"/>
      <c r="BJ39" s="191"/>
      <c r="BK39" s="191"/>
      <c r="BL39" s="191"/>
      <c r="BM39" s="158"/>
      <c r="BN39" s="210"/>
      <c r="BO39" s="202"/>
      <c r="BP39" s="203"/>
      <c r="BQ39" s="202"/>
      <c r="BR39" s="203"/>
      <c r="BS39" s="202"/>
      <c r="BT39" s="203"/>
      <c r="BU39" s="202"/>
      <c r="BV39" s="203"/>
      <c r="BW39" s="202"/>
      <c r="BX39" s="203"/>
      <c r="BY39" s="202"/>
      <c r="BZ39" s="203"/>
      <c r="CA39" s="202"/>
      <c r="CB39" s="203"/>
      <c r="CC39" s="202"/>
      <c r="CD39" s="203"/>
      <c r="CE39" s="202"/>
      <c r="CF39" s="203"/>
      <c r="CG39" s="202"/>
      <c r="CH39" s="203"/>
      <c r="CI39" s="202"/>
      <c r="CJ39" s="203"/>
      <c r="CK39" s="202"/>
      <c r="CL39" s="203"/>
      <c r="CM39" s="202"/>
      <c r="CN39" s="203"/>
      <c r="CO39" s="202"/>
      <c r="CP39" s="203"/>
      <c r="CQ39" s="202"/>
      <c r="CR39" s="203"/>
      <c r="CS39" s="202"/>
      <c r="CT39" s="199"/>
      <c r="CU39" s="202"/>
      <c r="CV39" s="199"/>
      <c r="CW39" s="202"/>
      <c r="CX39" s="199"/>
      <c r="CY39" s="202"/>
      <c r="CZ39" s="199"/>
      <c r="DA39" s="202"/>
      <c r="DB39" s="199"/>
      <c r="DC39" s="202"/>
      <c r="DD39" s="199"/>
      <c r="DE39" s="202"/>
      <c r="DF39" s="199"/>
      <c r="DG39" s="202"/>
      <c r="DH39" s="199"/>
      <c r="DI39" s="202"/>
      <c r="DJ39" s="199"/>
      <c r="DK39" s="202"/>
      <c r="DL39" s="199"/>
      <c r="DM39" s="202"/>
      <c r="DN39" s="199"/>
      <c r="DO39" s="202"/>
      <c r="DP39" s="199"/>
      <c r="DQ39" s="202"/>
      <c r="DR39" s="199"/>
      <c r="DS39" s="202"/>
      <c r="DT39" s="199"/>
      <c r="DU39" s="202"/>
      <c r="DV39" s="199"/>
      <c r="DW39" s="202"/>
      <c r="DX39" s="199"/>
      <c r="DY39" s="158"/>
      <c r="DZ39" s="159" t="str">
        <f t="shared" si="26"/>
        <v/>
      </c>
      <c r="EA39" s="202"/>
      <c r="EB39" s="203"/>
      <c r="EC39" s="202"/>
      <c r="ED39" s="203"/>
      <c r="EE39" s="202"/>
      <c r="EF39" s="203"/>
      <c r="EG39" s="202"/>
      <c r="EH39" s="203"/>
      <c r="EI39" s="202"/>
      <c r="EJ39" s="203"/>
      <c r="EK39" s="202"/>
      <c r="EL39" s="203"/>
      <c r="EM39" s="202"/>
      <c r="EN39" s="203"/>
      <c r="EO39" s="202"/>
      <c r="EP39" s="203"/>
      <c r="EQ39" s="202"/>
      <c r="ER39" s="203"/>
      <c r="ES39" s="202"/>
      <c r="ET39" s="203"/>
      <c r="EU39" s="202"/>
      <c r="EV39" s="203"/>
      <c r="EW39" s="202"/>
      <c r="EX39" s="203"/>
      <c r="EY39" s="202"/>
      <c r="EZ39" s="203"/>
      <c r="FA39" s="202"/>
      <c r="FB39" s="203"/>
      <c r="FC39" s="202"/>
      <c r="FD39" s="203"/>
      <c r="FE39" s="202"/>
      <c r="FF39" s="199"/>
      <c r="FG39" s="202"/>
      <c r="FH39" s="199"/>
      <c r="FI39" s="202"/>
      <c r="FJ39" s="199"/>
      <c r="FK39" s="202"/>
      <c r="FL39" s="199"/>
      <c r="FM39" s="202"/>
      <c r="FN39" s="199"/>
      <c r="FO39" s="202"/>
      <c r="FP39" s="199"/>
      <c r="FQ39" s="202"/>
      <c r="FR39" s="199"/>
      <c r="FS39" s="202"/>
      <c r="FT39" s="199"/>
      <c r="FU39" s="202"/>
      <c r="FV39" s="199"/>
      <c r="FW39" s="202"/>
      <c r="FX39" s="199"/>
      <c r="FY39" s="202"/>
      <c r="FZ39" s="199"/>
      <c r="GA39" s="202"/>
      <c r="GB39" s="199"/>
      <c r="GC39" s="202"/>
      <c r="GD39" s="199"/>
      <c r="GE39" s="202"/>
      <c r="GF39" s="199"/>
      <c r="GG39" s="202"/>
      <c r="GH39" s="199"/>
      <c r="GI39" s="202"/>
      <c r="GJ39" s="199"/>
      <c r="GK39" s="158"/>
      <c r="GL39" s="159"/>
      <c r="GM39" s="202"/>
      <c r="GN39" s="203"/>
      <c r="GO39" s="202"/>
      <c r="GP39" s="203"/>
      <c r="GQ39" s="202"/>
      <c r="GR39" s="203"/>
      <c r="GS39" s="202"/>
      <c r="GT39" s="203"/>
      <c r="GU39" s="202"/>
      <c r="GV39" s="203"/>
      <c r="GW39" s="202"/>
      <c r="GX39" s="203"/>
      <c r="GY39" s="202"/>
      <c r="GZ39" s="203"/>
      <c r="HA39" s="202"/>
      <c r="HB39" s="203"/>
      <c r="HC39" s="202"/>
      <c r="HD39" s="203"/>
      <c r="HE39" s="202"/>
      <c r="HF39" s="203"/>
      <c r="HG39" s="202"/>
      <c r="HH39" s="203"/>
      <c r="HI39" s="202"/>
      <c r="HJ39" s="203"/>
      <c r="HK39" s="202"/>
      <c r="HL39" s="203"/>
      <c r="HM39" s="202"/>
      <c r="HN39" s="203"/>
      <c r="HO39" s="202"/>
      <c r="HP39" s="203"/>
      <c r="HQ39" s="202"/>
      <c r="HR39" s="199"/>
      <c r="HS39" s="202"/>
      <c r="HT39" s="199"/>
      <c r="HU39" s="202"/>
      <c r="HV39" s="199"/>
      <c r="HW39" s="202"/>
      <c r="HX39" s="199"/>
      <c r="HY39" s="202"/>
      <c r="HZ39" s="199"/>
      <c r="IA39" s="202"/>
      <c r="IB39" s="199"/>
      <c r="IC39" s="202"/>
      <c r="ID39" s="199"/>
      <c r="IE39" s="202"/>
      <c r="IF39" s="199"/>
      <c r="IG39" s="202"/>
      <c r="IH39" s="199"/>
      <c r="II39" s="202"/>
      <c r="IJ39" s="199"/>
      <c r="IK39" s="202"/>
      <c r="IL39" s="199"/>
      <c r="IM39" s="202"/>
      <c r="IN39" s="199"/>
      <c r="IO39" s="202"/>
      <c r="IP39" s="199"/>
      <c r="IQ39" s="202"/>
      <c r="IR39" s="199"/>
      <c r="IS39" s="202"/>
      <c r="IT39" s="199"/>
      <c r="IU39" s="202"/>
      <c r="IV39" s="199"/>
    </row>
    <row r="40">
      <c r="A40" s="212"/>
      <c r="B40" s="231"/>
      <c r="C40" s="199">
        <f t="shared" si="28"/>
        <v>0</v>
      </c>
      <c r="D40" s="191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58"/>
      <c r="BN40" s="210"/>
      <c r="BO40" s="202"/>
      <c r="BP40" s="203"/>
      <c r="BQ40" s="202"/>
      <c r="BR40" s="203"/>
      <c r="BS40" s="202"/>
      <c r="BT40" s="203"/>
      <c r="BU40" s="202"/>
      <c r="BV40" s="203"/>
      <c r="BW40" s="202"/>
      <c r="BX40" s="203"/>
      <c r="BY40" s="202"/>
      <c r="BZ40" s="203"/>
      <c r="CA40" s="202"/>
      <c r="CB40" s="203"/>
      <c r="CC40" s="202"/>
      <c r="CD40" s="203"/>
      <c r="CE40" s="202"/>
      <c r="CF40" s="203"/>
      <c r="CG40" s="202"/>
      <c r="CH40" s="203"/>
      <c r="CI40" s="202"/>
      <c r="CJ40" s="203"/>
      <c r="CK40" s="202"/>
      <c r="CL40" s="203"/>
      <c r="CM40" s="202"/>
      <c r="CN40" s="203"/>
      <c r="CO40" s="202"/>
      <c r="CP40" s="203"/>
      <c r="CQ40" s="202"/>
      <c r="CR40" s="203"/>
      <c r="CS40" s="202"/>
      <c r="CT40" s="199"/>
      <c r="CU40" s="202"/>
      <c r="CV40" s="199"/>
      <c r="CW40" s="202"/>
      <c r="CX40" s="199"/>
      <c r="CY40" s="202"/>
      <c r="CZ40" s="199"/>
      <c r="DA40" s="202"/>
      <c r="DB40" s="199"/>
      <c r="DC40" s="202"/>
      <c r="DD40" s="199"/>
      <c r="DE40" s="202"/>
      <c r="DF40" s="199"/>
      <c r="DG40" s="202"/>
      <c r="DH40" s="199"/>
      <c r="DI40" s="202"/>
      <c r="DJ40" s="199"/>
      <c r="DK40" s="202"/>
      <c r="DL40" s="199"/>
      <c r="DM40" s="202"/>
      <c r="DN40" s="199"/>
      <c r="DO40" s="202"/>
      <c r="DP40" s="199"/>
      <c r="DQ40" s="202"/>
      <c r="DR40" s="199"/>
      <c r="DS40" s="202"/>
      <c r="DT40" s="199"/>
      <c r="DU40" s="202"/>
      <c r="DV40" s="199"/>
      <c r="DW40" s="202"/>
      <c r="DX40" s="199"/>
      <c r="DY40" s="158"/>
      <c r="DZ40" s="159"/>
      <c r="EA40" s="202"/>
      <c r="EB40" s="203"/>
      <c r="EC40" s="202"/>
      <c r="ED40" s="203"/>
      <c r="EE40" s="202"/>
      <c r="EF40" s="203"/>
      <c r="EG40" s="202"/>
      <c r="EH40" s="203"/>
      <c r="EI40" s="202"/>
      <c r="EJ40" s="203"/>
      <c r="EK40" s="202"/>
      <c r="EL40" s="203"/>
      <c r="EM40" s="202"/>
      <c r="EN40" s="203"/>
      <c r="EO40" s="202"/>
      <c r="EP40" s="203"/>
      <c r="EQ40" s="202"/>
      <c r="ER40" s="203"/>
      <c r="ES40" s="202"/>
      <c r="ET40" s="203"/>
      <c r="EU40" s="202"/>
      <c r="EV40" s="203"/>
      <c r="EW40" s="202"/>
      <c r="EX40" s="203"/>
      <c r="EY40" s="202"/>
      <c r="EZ40" s="203"/>
      <c r="FA40" s="202"/>
      <c r="FB40" s="203"/>
      <c r="FC40" s="202"/>
      <c r="FD40" s="203"/>
      <c r="FE40" s="202"/>
      <c r="FF40" s="199"/>
      <c r="FG40" s="202"/>
      <c r="FH40" s="199"/>
      <c r="FI40" s="202"/>
      <c r="FJ40" s="199"/>
      <c r="FK40" s="202"/>
      <c r="FL40" s="199"/>
      <c r="FM40" s="202"/>
      <c r="FN40" s="199"/>
      <c r="FO40" s="202"/>
      <c r="FP40" s="199"/>
      <c r="FQ40" s="202"/>
      <c r="FR40" s="199"/>
      <c r="FS40" s="202"/>
      <c r="FT40" s="199"/>
      <c r="FU40" s="202"/>
      <c r="FV40" s="199"/>
      <c r="FW40" s="202"/>
      <c r="FX40" s="199"/>
      <c r="FY40" s="202"/>
      <c r="FZ40" s="199"/>
      <c r="GA40" s="202"/>
      <c r="GB40" s="199"/>
      <c r="GC40" s="202"/>
      <c r="GD40" s="199"/>
      <c r="GE40" s="202"/>
      <c r="GF40" s="199"/>
      <c r="GG40" s="202"/>
      <c r="GH40" s="199"/>
      <c r="GI40" s="202"/>
      <c r="GJ40" s="199"/>
      <c r="GK40" s="158"/>
      <c r="GL40" s="159"/>
      <c r="GM40" s="202"/>
      <c r="GN40" s="203"/>
      <c r="GO40" s="202"/>
      <c r="GP40" s="203"/>
      <c r="GQ40" s="202"/>
      <c r="GR40" s="203"/>
      <c r="GS40" s="202"/>
      <c r="GT40" s="203"/>
      <c r="GU40" s="202"/>
      <c r="GV40" s="203"/>
      <c r="GW40" s="202"/>
      <c r="GX40" s="203"/>
      <c r="GY40" s="202"/>
      <c r="GZ40" s="203"/>
      <c r="HA40" s="202"/>
      <c r="HB40" s="203"/>
      <c r="HC40" s="202"/>
      <c r="HD40" s="203"/>
      <c r="HE40" s="202"/>
      <c r="HF40" s="203"/>
      <c r="HG40" s="202"/>
      <c r="HH40" s="203"/>
      <c r="HI40" s="202"/>
      <c r="HJ40" s="203"/>
      <c r="HK40" s="202"/>
      <c r="HL40" s="203"/>
      <c r="HM40" s="202"/>
      <c r="HN40" s="203"/>
      <c r="HO40" s="202"/>
      <c r="HP40" s="203"/>
      <c r="HQ40" s="202"/>
      <c r="HR40" s="199"/>
      <c r="HS40" s="202"/>
      <c r="HT40" s="199"/>
      <c r="HU40" s="202"/>
      <c r="HV40" s="199"/>
      <c r="HW40" s="202"/>
      <c r="HX40" s="199"/>
      <c r="HY40" s="202"/>
      <c r="HZ40" s="199"/>
      <c r="IA40" s="202"/>
      <c r="IB40" s="199"/>
      <c r="IC40" s="202"/>
      <c r="ID40" s="199"/>
      <c r="IE40" s="202"/>
      <c r="IF40" s="199"/>
      <c r="IG40" s="202"/>
      <c r="IH40" s="199"/>
      <c r="II40" s="202"/>
      <c r="IJ40" s="199"/>
      <c r="IK40" s="202"/>
      <c r="IL40" s="199"/>
      <c r="IM40" s="202"/>
      <c r="IN40" s="199"/>
      <c r="IO40" s="202"/>
      <c r="IP40" s="199"/>
      <c r="IQ40" s="202"/>
      <c r="IR40" s="199"/>
      <c r="IS40" s="202"/>
      <c r="IT40" s="199"/>
      <c r="IU40" s="202"/>
      <c r="IV40" s="199"/>
    </row>
    <row r="41">
      <c r="A41" s="212"/>
      <c r="B41" s="231"/>
      <c r="C41" s="199">
        <f t="shared" si="28"/>
        <v>0</v>
      </c>
      <c r="D41" s="191"/>
      <c r="E41" s="191"/>
      <c r="F41" s="191"/>
      <c r="G41" s="191"/>
      <c r="H41" s="191"/>
      <c r="I41" s="191"/>
      <c r="J41" s="191"/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  <c r="AA41" s="191"/>
      <c r="AB41" s="191"/>
      <c r="AC41" s="191"/>
      <c r="AD41" s="191"/>
      <c r="AE41" s="191"/>
      <c r="AF41" s="191"/>
      <c r="AG41" s="191"/>
      <c r="AH41" s="191"/>
      <c r="AI41" s="191"/>
      <c r="AJ41" s="191"/>
      <c r="AK41" s="191"/>
      <c r="AL41" s="191"/>
      <c r="AM41" s="191"/>
      <c r="AN41" s="191"/>
      <c r="AO41" s="191"/>
      <c r="AP41" s="191"/>
      <c r="AQ41" s="191"/>
      <c r="AR41" s="191"/>
      <c r="AS41" s="191"/>
      <c r="AT41" s="191"/>
      <c r="AU41" s="191"/>
      <c r="AV41" s="191"/>
      <c r="AW41" s="191"/>
      <c r="AX41" s="191"/>
      <c r="AY41" s="191"/>
      <c r="AZ41" s="191"/>
      <c r="BA41" s="191"/>
      <c r="BB41" s="191"/>
      <c r="BC41" s="191"/>
      <c r="BD41" s="191"/>
      <c r="BE41" s="191"/>
      <c r="BF41" s="191"/>
      <c r="BG41" s="191"/>
      <c r="BH41" s="191"/>
      <c r="BI41" s="191"/>
      <c r="BJ41" s="191"/>
      <c r="BK41" s="191"/>
      <c r="BL41" s="191"/>
      <c r="BM41" s="158"/>
      <c r="BN41" s="210"/>
      <c r="BO41" s="202"/>
      <c r="BP41" s="203"/>
      <c r="BQ41" s="202"/>
      <c r="BR41" s="203"/>
      <c r="BS41" s="202"/>
      <c r="BT41" s="203"/>
      <c r="BU41" s="202"/>
      <c r="BV41" s="203"/>
      <c r="BW41" s="202"/>
      <c r="BX41" s="203"/>
      <c r="BY41" s="202"/>
      <c r="BZ41" s="203"/>
      <c r="CA41" s="202"/>
      <c r="CB41" s="203"/>
      <c r="CC41" s="202"/>
      <c r="CD41" s="203"/>
      <c r="CE41" s="202"/>
      <c r="CF41" s="203"/>
      <c r="CG41" s="202"/>
      <c r="CH41" s="203"/>
      <c r="CI41" s="202"/>
      <c r="CJ41" s="203"/>
      <c r="CK41" s="202"/>
      <c r="CL41" s="203"/>
      <c r="CM41" s="202"/>
      <c r="CN41" s="203"/>
      <c r="CO41" s="202"/>
      <c r="CP41" s="203"/>
      <c r="CQ41" s="202"/>
      <c r="CR41" s="203"/>
      <c r="CS41" s="202"/>
      <c r="CT41" s="199"/>
      <c r="CU41" s="202"/>
      <c r="CV41" s="199"/>
      <c r="CW41" s="202"/>
      <c r="CX41" s="199"/>
      <c r="CY41" s="202"/>
      <c r="CZ41" s="199"/>
      <c r="DA41" s="202"/>
      <c r="DB41" s="199"/>
      <c r="DC41" s="202"/>
      <c r="DD41" s="199"/>
      <c r="DE41" s="202"/>
      <c r="DF41" s="199"/>
      <c r="DG41" s="202"/>
      <c r="DH41" s="199"/>
      <c r="DI41" s="202"/>
      <c r="DJ41" s="199"/>
      <c r="DK41" s="202"/>
      <c r="DL41" s="199"/>
      <c r="DM41" s="202"/>
      <c r="DN41" s="199"/>
      <c r="DO41" s="202"/>
      <c r="DP41" s="199"/>
      <c r="DQ41" s="202"/>
      <c r="DR41" s="199"/>
      <c r="DS41" s="202"/>
      <c r="DT41" s="199"/>
      <c r="DU41" s="202"/>
      <c r="DV41" s="199"/>
      <c r="DW41" s="202"/>
      <c r="DX41" s="199"/>
      <c r="DY41" s="158"/>
      <c r="DZ41" s="159"/>
      <c r="EA41" s="202"/>
      <c r="EB41" s="203"/>
      <c r="EC41" s="202"/>
      <c r="ED41" s="203"/>
      <c r="EE41" s="202"/>
      <c r="EF41" s="203"/>
      <c r="EG41" s="202"/>
      <c r="EH41" s="203"/>
      <c r="EI41" s="202"/>
      <c r="EJ41" s="203"/>
      <c r="EK41" s="202"/>
      <c r="EL41" s="203"/>
      <c r="EM41" s="202"/>
      <c r="EN41" s="203"/>
      <c r="EO41" s="202"/>
      <c r="EP41" s="203"/>
      <c r="EQ41" s="202"/>
      <c r="ER41" s="203"/>
      <c r="ES41" s="202"/>
      <c r="ET41" s="203"/>
      <c r="EU41" s="202"/>
      <c r="EV41" s="203"/>
      <c r="EW41" s="202"/>
      <c r="EX41" s="203"/>
      <c r="EY41" s="202"/>
      <c r="EZ41" s="203"/>
      <c r="FA41" s="202"/>
      <c r="FB41" s="203"/>
      <c r="FC41" s="202"/>
      <c r="FD41" s="203"/>
      <c r="FE41" s="202"/>
      <c r="FF41" s="199"/>
      <c r="FG41" s="202"/>
      <c r="FH41" s="199"/>
      <c r="FI41" s="202"/>
      <c r="FJ41" s="199"/>
      <c r="FK41" s="202"/>
      <c r="FL41" s="199"/>
      <c r="FM41" s="202"/>
      <c r="FN41" s="199"/>
      <c r="FO41" s="202"/>
      <c r="FP41" s="199"/>
      <c r="FQ41" s="202"/>
      <c r="FR41" s="199"/>
      <c r="FS41" s="202"/>
      <c r="FT41" s="199"/>
      <c r="FU41" s="202"/>
      <c r="FV41" s="199"/>
      <c r="FW41" s="202"/>
      <c r="FX41" s="199"/>
      <c r="FY41" s="202"/>
      <c r="FZ41" s="199"/>
      <c r="GA41" s="202"/>
      <c r="GB41" s="199"/>
      <c r="GC41" s="202"/>
      <c r="GD41" s="199"/>
      <c r="GE41" s="202"/>
      <c r="GF41" s="199"/>
      <c r="GG41" s="202"/>
      <c r="GH41" s="199"/>
      <c r="GI41" s="202"/>
      <c r="GJ41" s="199"/>
      <c r="GK41" s="158"/>
      <c r="GL41" s="159"/>
      <c r="GM41" s="202"/>
      <c r="GN41" s="203"/>
      <c r="GO41" s="202"/>
      <c r="GP41" s="203"/>
      <c r="GQ41" s="202"/>
      <c r="GR41" s="203"/>
      <c r="GS41" s="202"/>
      <c r="GT41" s="203"/>
      <c r="GU41" s="202"/>
      <c r="GV41" s="203"/>
      <c r="GW41" s="202"/>
      <c r="GX41" s="203"/>
      <c r="GY41" s="202"/>
      <c r="GZ41" s="203"/>
      <c r="HA41" s="202"/>
      <c r="HB41" s="203"/>
      <c r="HC41" s="202"/>
      <c r="HD41" s="203"/>
      <c r="HE41" s="202"/>
      <c r="HF41" s="203"/>
      <c r="HG41" s="202"/>
      <c r="HH41" s="203"/>
      <c r="HI41" s="202"/>
      <c r="HJ41" s="203"/>
      <c r="HK41" s="202"/>
      <c r="HL41" s="203"/>
      <c r="HM41" s="202"/>
      <c r="HN41" s="203"/>
      <c r="HO41" s="202"/>
      <c r="HP41" s="203"/>
      <c r="HQ41" s="202"/>
      <c r="HR41" s="199"/>
      <c r="HS41" s="202"/>
      <c r="HT41" s="199"/>
      <c r="HU41" s="202"/>
      <c r="HV41" s="199"/>
      <c r="HW41" s="202"/>
      <c r="HX41" s="199"/>
      <c r="HY41" s="202"/>
      <c r="HZ41" s="199"/>
      <c r="IA41" s="202"/>
      <c r="IB41" s="199"/>
      <c r="IC41" s="202"/>
      <c r="ID41" s="199"/>
      <c r="IE41" s="202"/>
      <c r="IF41" s="199"/>
      <c r="IG41" s="202"/>
      <c r="IH41" s="199"/>
      <c r="II41" s="202"/>
      <c r="IJ41" s="199"/>
      <c r="IK41" s="202"/>
      <c r="IL41" s="199"/>
      <c r="IM41" s="202"/>
      <c r="IN41" s="199"/>
      <c r="IO41" s="202"/>
      <c r="IP41" s="199"/>
      <c r="IQ41" s="202"/>
      <c r="IR41" s="199"/>
      <c r="IS41" s="202"/>
      <c r="IT41" s="199"/>
      <c r="IU41" s="202"/>
      <c r="IV41" s="199"/>
    </row>
    <row r="42">
      <c r="A42" s="212"/>
      <c r="B42" s="231"/>
      <c r="C42" s="199">
        <f t="shared" si="28"/>
        <v>0</v>
      </c>
      <c r="D42" s="191"/>
      <c r="E42" s="191"/>
      <c r="F42" s="191"/>
      <c r="G42" s="191"/>
      <c r="H42" s="191"/>
      <c r="I42" s="191"/>
      <c r="J42" s="191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  <c r="AB42" s="191"/>
      <c r="AC42" s="191"/>
      <c r="AD42" s="191"/>
      <c r="AE42" s="191"/>
      <c r="AF42" s="191"/>
      <c r="AG42" s="191"/>
      <c r="AH42" s="191"/>
      <c r="AI42" s="191"/>
      <c r="AJ42" s="191"/>
      <c r="AK42" s="191"/>
      <c r="AL42" s="191"/>
      <c r="AM42" s="191"/>
      <c r="AN42" s="191"/>
      <c r="AO42" s="191"/>
      <c r="AP42" s="191"/>
      <c r="AQ42" s="191"/>
      <c r="AR42" s="191"/>
      <c r="AS42" s="191"/>
      <c r="AT42" s="191"/>
      <c r="AU42" s="191"/>
      <c r="AV42" s="191"/>
      <c r="AW42" s="191"/>
      <c r="AX42" s="191"/>
      <c r="AY42" s="191"/>
      <c r="AZ42" s="191"/>
      <c r="BA42" s="191"/>
      <c r="BB42" s="191"/>
      <c r="BC42" s="191"/>
      <c r="BD42" s="191"/>
      <c r="BE42" s="191"/>
      <c r="BF42" s="191"/>
      <c r="BG42" s="191"/>
      <c r="BH42" s="191"/>
      <c r="BI42" s="191"/>
      <c r="BJ42" s="191"/>
      <c r="BK42" s="191"/>
      <c r="BL42" s="191"/>
      <c r="BM42" s="158"/>
      <c r="BN42" s="210"/>
      <c r="BO42" s="202"/>
      <c r="BP42" s="203"/>
      <c r="BQ42" s="202"/>
      <c r="BR42" s="203"/>
      <c r="BS42" s="202"/>
      <c r="BT42" s="203"/>
      <c r="BU42" s="202"/>
      <c r="BV42" s="203"/>
      <c r="BW42" s="202"/>
      <c r="BX42" s="203"/>
      <c r="BY42" s="202"/>
      <c r="BZ42" s="203"/>
      <c r="CA42" s="202"/>
      <c r="CB42" s="203"/>
      <c r="CC42" s="202"/>
      <c r="CD42" s="203"/>
      <c r="CE42" s="202"/>
      <c r="CF42" s="203"/>
      <c r="CG42" s="202"/>
      <c r="CH42" s="203"/>
      <c r="CI42" s="202"/>
      <c r="CJ42" s="203"/>
      <c r="CK42" s="202"/>
      <c r="CL42" s="203"/>
      <c r="CM42" s="202"/>
      <c r="CN42" s="203"/>
      <c r="CO42" s="202"/>
      <c r="CP42" s="203"/>
      <c r="CQ42" s="202"/>
      <c r="CR42" s="203"/>
      <c r="CS42" s="202"/>
      <c r="CT42" s="199"/>
      <c r="CU42" s="202"/>
      <c r="CV42" s="199"/>
      <c r="CW42" s="202"/>
      <c r="CX42" s="199"/>
      <c r="CY42" s="202"/>
      <c r="CZ42" s="199"/>
      <c r="DA42" s="202"/>
      <c r="DB42" s="199"/>
      <c r="DC42" s="202"/>
      <c r="DD42" s="199"/>
      <c r="DE42" s="202"/>
      <c r="DF42" s="199"/>
      <c r="DG42" s="202"/>
      <c r="DH42" s="199"/>
      <c r="DI42" s="202"/>
      <c r="DJ42" s="199"/>
      <c r="DK42" s="202"/>
      <c r="DL42" s="199"/>
      <c r="DM42" s="202"/>
      <c r="DN42" s="199"/>
      <c r="DO42" s="202"/>
      <c r="DP42" s="199"/>
      <c r="DQ42" s="202"/>
      <c r="DR42" s="199"/>
      <c r="DS42" s="202"/>
      <c r="DT42" s="199"/>
      <c r="DU42" s="202"/>
      <c r="DV42" s="199"/>
      <c r="DW42" s="202"/>
      <c r="DX42" s="199"/>
      <c r="DY42" s="158"/>
      <c r="DZ42" s="159"/>
      <c r="EA42" s="202"/>
      <c r="EB42" s="203"/>
      <c r="EC42" s="202"/>
      <c r="ED42" s="203"/>
      <c r="EE42" s="202"/>
      <c r="EF42" s="203"/>
      <c r="EG42" s="202"/>
      <c r="EH42" s="203"/>
      <c r="EI42" s="202"/>
      <c r="EJ42" s="203"/>
      <c r="EK42" s="202"/>
      <c r="EL42" s="203"/>
      <c r="EM42" s="202"/>
      <c r="EN42" s="203"/>
      <c r="EO42" s="202"/>
      <c r="EP42" s="203"/>
      <c r="EQ42" s="202"/>
      <c r="ER42" s="203"/>
      <c r="ES42" s="202"/>
      <c r="ET42" s="203"/>
      <c r="EU42" s="202"/>
      <c r="EV42" s="203"/>
      <c r="EW42" s="202"/>
      <c r="EX42" s="203"/>
      <c r="EY42" s="202"/>
      <c r="EZ42" s="203"/>
      <c r="FA42" s="202"/>
      <c r="FB42" s="203"/>
      <c r="FC42" s="202"/>
      <c r="FD42" s="203"/>
      <c r="FE42" s="202"/>
      <c r="FF42" s="199"/>
      <c r="FG42" s="202"/>
      <c r="FH42" s="199"/>
      <c r="FI42" s="202"/>
      <c r="FJ42" s="199"/>
      <c r="FK42" s="202"/>
      <c r="FL42" s="199"/>
      <c r="FM42" s="202"/>
      <c r="FN42" s="199"/>
      <c r="FO42" s="202"/>
      <c r="FP42" s="199"/>
      <c r="FQ42" s="202"/>
      <c r="FR42" s="199"/>
      <c r="FS42" s="202"/>
      <c r="FT42" s="199"/>
      <c r="FU42" s="202"/>
      <c r="FV42" s="199"/>
      <c r="FW42" s="202"/>
      <c r="FX42" s="199"/>
      <c r="FY42" s="202"/>
      <c r="FZ42" s="199"/>
      <c r="GA42" s="202"/>
      <c r="GB42" s="199"/>
      <c r="GC42" s="202"/>
      <c r="GD42" s="199"/>
      <c r="GE42" s="202"/>
      <c r="GF42" s="199"/>
      <c r="GG42" s="202"/>
      <c r="GH42" s="199"/>
      <c r="GI42" s="202"/>
      <c r="GJ42" s="199"/>
      <c r="GK42" s="158"/>
      <c r="GL42" s="159"/>
      <c r="GM42" s="202"/>
      <c r="GN42" s="203"/>
      <c r="GO42" s="202"/>
      <c r="GP42" s="203"/>
      <c r="GQ42" s="202"/>
      <c r="GR42" s="203"/>
      <c r="GS42" s="202"/>
      <c r="GT42" s="203"/>
      <c r="GU42" s="202"/>
      <c r="GV42" s="203"/>
      <c r="GW42" s="202"/>
      <c r="GX42" s="203"/>
      <c r="GY42" s="202"/>
      <c r="GZ42" s="203"/>
      <c r="HA42" s="202"/>
      <c r="HB42" s="203"/>
      <c r="HC42" s="202"/>
      <c r="HD42" s="203"/>
      <c r="HE42" s="202"/>
      <c r="HF42" s="203"/>
      <c r="HG42" s="202"/>
      <c r="HH42" s="203"/>
      <c r="HI42" s="202"/>
      <c r="HJ42" s="203"/>
      <c r="HK42" s="202"/>
      <c r="HL42" s="203"/>
      <c r="HM42" s="202"/>
      <c r="HN42" s="203"/>
      <c r="HO42" s="202"/>
      <c r="HP42" s="203"/>
      <c r="HQ42" s="202"/>
      <c r="HR42" s="199"/>
      <c r="HS42" s="202"/>
      <c r="HT42" s="199"/>
      <c r="HU42" s="202"/>
      <c r="HV42" s="199"/>
      <c r="HW42" s="202"/>
      <c r="HX42" s="199"/>
      <c r="HY42" s="202"/>
      <c r="HZ42" s="199"/>
      <c r="IA42" s="202"/>
      <c r="IB42" s="199"/>
      <c r="IC42" s="202"/>
      <c r="ID42" s="199"/>
      <c r="IE42" s="202"/>
      <c r="IF42" s="199"/>
      <c r="IG42" s="202"/>
      <c r="IH42" s="199"/>
      <c r="II42" s="202"/>
      <c r="IJ42" s="199"/>
      <c r="IK42" s="202"/>
      <c r="IL42" s="199"/>
      <c r="IM42" s="202"/>
      <c r="IN42" s="199"/>
      <c r="IO42" s="202"/>
      <c r="IP42" s="199"/>
      <c r="IQ42" s="202"/>
      <c r="IR42" s="199"/>
      <c r="IS42" s="202"/>
      <c r="IT42" s="199"/>
      <c r="IU42" s="202"/>
      <c r="IV42" s="199"/>
    </row>
    <row r="43">
      <c r="A43" s="212"/>
      <c r="B43" s="231"/>
      <c r="C43" s="199">
        <f t="shared" si="28"/>
        <v>0</v>
      </c>
      <c r="D43" s="191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58"/>
      <c r="BN43" s="210"/>
      <c r="BO43" s="202"/>
      <c r="BP43" s="203"/>
      <c r="BQ43" s="202"/>
      <c r="BR43" s="203"/>
      <c r="BS43" s="202"/>
      <c r="BT43" s="203"/>
      <c r="BU43" s="202"/>
      <c r="BV43" s="203"/>
      <c r="BW43" s="202"/>
      <c r="BX43" s="203"/>
      <c r="BY43" s="202"/>
      <c r="BZ43" s="203"/>
      <c r="CA43" s="202"/>
      <c r="CB43" s="203"/>
      <c r="CC43" s="202"/>
      <c r="CD43" s="203"/>
      <c r="CE43" s="202"/>
      <c r="CF43" s="203"/>
      <c r="CG43" s="202"/>
      <c r="CH43" s="203"/>
      <c r="CI43" s="202"/>
      <c r="CJ43" s="203"/>
      <c r="CK43" s="202"/>
      <c r="CL43" s="203"/>
      <c r="CM43" s="202"/>
      <c r="CN43" s="203"/>
      <c r="CO43" s="202"/>
      <c r="CP43" s="203"/>
      <c r="CQ43" s="202"/>
      <c r="CR43" s="203"/>
      <c r="CS43" s="202"/>
      <c r="CT43" s="199"/>
      <c r="CU43" s="202"/>
      <c r="CV43" s="199"/>
      <c r="CW43" s="202"/>
      <c r="CX43" s="199"/>
      <c r="CY43" s="202"/>
      <c r="CZ43" s="199"/>
      <c r="DA43" s="202"/>
      <c r="DB43" s="199"/>
      <c r="DC43" s="202"/>
      <c r="DD43" s="199"/>
      <c r="DE43" s="202"/>
      <c r="DF43" s="199"/>
      <c r="DG43" s="202"/>
      <c r="DH43" s="199"/>
      <c r="DI43" s="202"/>
      <c r="DJ43" s="199"/>
      <c r="DK43" s="202"/>
      <c r="DL43" s="199"/>
      <c r="DM43" s="202"/>
      <c r="DN43" s="199"/>
      <c r="DO43" s="202"/>
      <c r="DP43" s="199"/>
      <c r="DQ43" s="202"/>
      <c r="DR43" s="199"/>
      <c r="DS43" s="202"/>
      <c r="DT43" s="199"/>
      <c r="DU43" s="202"/>
      <c r="DV43" s="199"/>
      <c r="DW43" s="202"/>
      <c r="DX43" s="199"/>
      <c r="DY43" s="158"/>
      <c r="DZ43" s="159"/>
      <c r="EA43" s="202"/>
      <c r="EB43" s="203"/>
      <c r="EC43" s="202"/>
      <c r="ED43" s="203"/>
      <c r="EE43" s="202"/>
      <c r="EF43" s="203"/>
      <c r="EG43" s="202"/>
      <c r="EH43" s="203"/>
      <c r="EI43" s="202"/>
      <c r="EJ43" s="203"/>
      <c r="EK43" s="202"/>
      <c r="EL43" s="203"/>
      <c r="EM43" s="202"/>
      <c r="EN43" s="203"/>
      <c r="EO43" s="202"/>
      <c r="EP43" s="203"/>
      <c r="EQ43" s="202"/>
      <c r="ER43" s="203"/>
      <c r="ES43" s="202"/>
      <c r="ET43" s="203"/>
      <c r="EU43" s="202"/>
      <c r="EV43" s="203"/>
      <c r="EW43" s="202"/>
      <c r="EX43" s="203"/>
      <c r="EY43" s="202"/>
      <c r="EZ43" s="203"/>
      <c r="FA43" s="202"/>
      <c r="FB43" s="203"/>
      <c r="FC43" s="202"/>
      <c r="FD43" s="203"/>
      <c r="FE43" s="202"/>
      <c r="FF43" s="199"/>
      <c r="FG43" s="202"/>
      <c r="FH43" s="199"/>
      <c r="FI43" s="202"/>
      <c r="FJ43" s="199"/>
      <c r="FK43" s="202"/>
      <c r="FL43" s="199"/>
      <c r="FM43" s="202"/>
      <c r="FN43" s="199"/>
      <c r="FO43" s="202"/>
      <c r="FP43" s="199"/>
      <c r="FQ43" s="202"/>
      <c r="FR43" s="199"/>
      <c r="FS43" s="202"/>
      <c r="FT43" s="199"/>
      <c r="FU43" s="202"/>
      <c r="FV43" s="199"/>
      <c r="FW43" s="202"/>
      <c r="FX43" s="199"/>
      <c r="FY43" s="202"/>
      <c r="FZ43" s="199"/>
      <c r="GA43" s="202"/>
      <c r="GB43" s="199"/>
      <c r="GC43" s="202"/>
      <c r="GD43" s="199"/>
      <c r="GE43" s="202"/>
      <c r="GF43" s="199"/>
      <c r="GG43" s="202"/>
      <c r="GH43" s="199"/>
      <c r="GI43" s="202"/>
      <c r="GJ43" s="199"/>
      <c r="GK43" s="158"/>
      <c r="GL43" s="159"/>
      <c r="GM43" s="202"/>
      <c r="GN43" s="203"/>
      <c r="GO43" s="202"/>
      <c r="GP43" s="203"/>
      <c r="GQ43" s="202"/>
      <c r="GR43" s="203"/>
      <c r="GS43" s="202"/>
      <c r="GT43" s="203"/>
      <c r="GU43" s="202"/>
      <c r="GV43" s="203"/>
      <c r="GW43" s="202"/>
      <c r="GX43" s="203"/>
      <c r="GY43" s="202"/>
      <c r="GZ43" s="203"/>
      <c r="HA43" s="202"/>
      <c r="HB43" s="203"/>
      <c r="HC43" s="202"/>
      <c r="HD43" s="203"/>
      <c r="HE43" s="202"/>
      <c r="HF43" s="203"/>
      <c r="HG43" s="202"/>
      <c r="HH43" s="203"/>
      <c r="HI43" s="202"/>
      <c r="HJ43" s="203"/>
      <c r="HK43" s="202"/>
      <c r="HL43" s="203"/>
      <c r="HM43" s="202"/>
      <c r="HN43" s="203"/>
      <c r="HO43" s="202"/>
      <c r="HP43" s="203"/>
      <c r="HQ43" s="202"/>
      <c r="HR43" s="199"/>
      <c r="HS43" s="202"/>
      <c r="HT43" s="199"/>
      <c r="HU43" s="202"/>
      <c r="HV43" s="199"/>
      <c r="HW43" s="202"/>
      <c r="HX43" s="199"/>
      <c r="HY43" s="202"/>
      <c r="HZ43" s="199"/>
      <c r="IA43" s="202"/>
      <c r="IB43" s="199"/>
      <c r="IC43" s="202"/>
      <c r="ID43" s="199"/>
      <c r="IE43" s="202"/>
      <c r="IF43" s="199"/>
      <c r="IG43" s="202"/>
      <c r="IH43" s="199"/>
      <c r="II43" s="202"/>
      <c r="IJ43" s="199"/>
      <c r="IK43" s="202"/>
      <c r="IL43" s="199"/>
      <c r="IM43" s="202"/>
      <c r="IN43" s="199"/>
      <c r="IO43" s="202"/>
      <c r="IP43" s="199"/>
      <c r="IQ43" s="202"/>
      <c r="IR43" s="199"/>
      <c r="IS43" s="202"/>
      <c r="IT43" s="199"/>
      <c r="IU43" s="202"/>
      <c r="IV43" s="199"/>
    </row>
    <row r="44">
      <c r="A44" s="212"/>
      <c r="B44" s="231" t="str">
        <f t="shared" ref="B44:B46" si="29">BN44</f>
        <v/>
      </c>
      <c r="C44" s="191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  <c r="AD44" s="191"/>
      <c r="AE44" s="191"/>
      <c r="AF44" s="191"/>
      <c r="AG44" s="191"/>
      <c r="AH44" s="191"/>
      <c r="AI44" s="191"/>
      <c r="AJ44" s="191"/>
      <c r="AK44" s="191"/>
      <c r="AL44" s="191"/>
      <c r="AM44" s="191"/>
      <c r="AN44" s="191"/>
      <c r="AO44" s="191"/>
      <c r="AP44" s="191"/>
      <c r="AQ44" s="191"/>
      <c r="AR44" s="191"/>
      <c r="AS44" s="191"/>
      <c r="AT44" s="191"/>
      <c r="AU44" s="191"/>
      <c r="AV44" s="191"/>
      <c r="AW44" s="191"/>
      <c r="AX44" s="191"/>
      <c r="AY44" s="191"/>
      <c r="AZ44" s="191"/>
      <c r="BA44" s="191"/>
      <c r="BB44" s="191"/>
      <c r="BC44" s="191"/>
      <c r="BD44" s="191"/>
      <c r="BE44" s="191"/>
      <c r="BF44" s="191"/>
      <c r="BG44" s="191"/>
      <c r="BH44" s="191"/>
      <c r="BI44" s="191"/>
      <c r="BJ44" s="191"/>
      <c r="BK44" s="191"/>
      <c r="BL44" s="199">
        <f t="shared" ref="BL44:BL45" si="30">DX44+GJ44+IV44</f>
        <v>0</v>
      </c>
      <c r="BM44" s="158"/>
      <c r="BN44" s="210"/>
      <c r="BO44" s="202">
        <f>SUM(BO5:BO43)</f>
        <v>13</v>
      </c>
      <c r="BP44" s="159"/>
      <c r="BQ44" s="202">
        <f>SUM(BQ5:BQ43)</f>
        <v>20</v>
      </c>
      <c r="BR44" s="159"/>
      <c r="BS44" s="202">
        <f>SUM(BS5:BS43)</f>
        <v>15</v>
      </c>
      <c r="BT44" s="159"/>
      <c r="BU44" s="202">
        <f>SUM(BU5:BU43)</f>
        <v>13</v>
      </c>
      <c r="BV44" s="159"/>
      <c r="BW44" s="202">
        <f>SUM(BW5:BW43)</f>
        <v>13</v>
      </c>
      <c r="BX44" s="159"/>
      <c r="BY44" s="202">
        <f>SUM(BY5:BY43)</f>
        <v>22.5</v>
      </c>
      <c r="BZ44" s="159"/>
      <c r="CA44" s="202">
        <f>SUM(CA5:CA43)</f>
        <v>21</v>
      </c>
      <c r="CB44" s="159"/>
      <c r="CC44" s="202">
        <f>SUM(CC5:CC43)</f>
        <v>13</v>
      </c>
      <c r="CD44" s="159"/>
      <c r="CE44" s="202">
        <f>SUM(CE5:CE43)</f>
        <v>13</v>
      </c>
      <c r="CF44" s="159"/>
      <c r="CG44" s="202">
        <f>SUM(CG5:CG43)</f>
        <v>22</v>
      </c>
      <c r="CH44" s="159"/>
      <c r="CI44" s="202">
        <f>SUM(CI5:CI43)</f>
        <v>13</v>
      </c>
      <c r="CJ44" s="159"/>
      <c r="CK44" s="202">
        <f>SUM(CK5:CK43)</f>
        <v>13</v>
      </c>
      <c r="CL44" s="159"/>
      <c r="CM44" s="202">
        <f>SUM(CM5:CM43)</f>
        <v>21</v>
      </c>
      <c r="CN44" s="159"/>
      <c r="CO44" s="202">
        <f>SUM(CO5:CO43)</f>
        <v>21</v>
      </c>
      <c r="CP44" s="159"/>
      <c r="CQ44" s="202">
        <f>SUM(CQ5:CQ43)</f>
        <v>13</v>
      </c>
      <c r="CR44" s="159"/>
      <c r="CS44" s="202">
        <f>SUM(CS5:CS43)</f>
        <v>18</v>
      </c>
      <c r="CT44" s="159"/>
      <c r="CU44" s="202">
        <f>SUM(CU5:CU43)</f>
        <v>18</v>
      </c>
      <c r="CV44" s="159"/>
      <c r="CW44" s="202">
        <f>SUM(CW5:CW43)</f>
        <v>18.5</v>
      </c>
      <c r="CX44" s="191"/>
      <c r="CY44" s="202">
        <f>SUM(CY5:CY43)</f>
        <v>26</v>
      </c>
      <c r="CZ44" s="159"/>
      <c r="DA44" s="202">
        <f>SUM(DA5:DA43)</f>
        <v>25.5</v>
      </c>
      <c r="DB44" s="159"/>
      <c r="DC44" s="202">
        <f>SUM(DC5:DC43)</f>
        <v>28.5</v>
      </c>
      <c r="DD44" s="159"/>
      <c r="DE44" s="202">
        <f>SUM(DE5:DE43)</f>
        <v>22.5</v>
      </c>
      <c r="DF44" s="159"/>
      <c r="DG44" s="202">
        <f>SUM(DG5:DG43)</f>
        <v>17</v>
      </c>
      <c r="DH44" s="159"/>
      <c r="DI44" s="202">
        <f>SUM(DI5:DI43)</f>
        <v>19</v>
      </c>
      <c r="DJ44" s="191"/>
      <c r="DK44" s="202">
        <f>SUM(DK5:DK43)</f>
        <v>24</v>
      </c>
      <c r="DL44" s="159"/>
      <c r="DM44" s="202">
        <f>SUM(DM5:DM43)</f>
        <v>13</v>
      </c>
      <c r="DN44" s="159"/>
      <c r="DO44" s="202">
        <f>SUM(DO5:DO43)</f>
        <v>21</v>
      </c>
      <c r="DP44" s="159"/>
      <c r="DQ44" s="202">
        <f>SUM(DQ5:DQ43)</f>
        <v>21</v>
      </c>
      <c r="DR44" s="159"/>
      <c r="DS44" s="202">
        <f>SUM(DS5:DS43)</f>
        <v>13</v>
      </c>
      <c r="DT44" s="159"/>
      <c r="DU44" s="202">
        <f>SUM(DU5:DU43)</f>
        <v>18</v>
      </c>
      <c r="DV44" s="191"/>
      <c r="DW44" s="192"/>
      <c r="DX44" s="199"/>
      <c r="DY44" s="158"/>
      <c r="DZ44" s="159" t="str">
        <f>BN44</f>
        <v/>
      </c>
      <c r="EA44" s="202"/>
      <c r="EB44" s="203"/>
      <c r="EC44" s="202"/>
      <c r="ED44" s="203"/>
      <c r="EE44" s="202"/>
      <c r="EF44" s="203"/>
      <c r="EG44" s="202"/>
      <c r="EH44" s="203"/>
      <c r="EI44" s="202"/>
      <c r="EJ44" s="203"/>
      <c r="EK44" s="202"/>
      <c r="EL44" s="203"/>
      <c r="EM44" s="202"/>
      <c r="EN44" s="203"/>
      <c r="EO44" s="202"/>
      <c r="EP44" s="203"/>
      <c r="EQ44" s="202"/>
      <c r="ER44" s="203"/>
      <c r="ES44" s="202"/>
      <c r="ET44" s="203"/>
      <c r="EU44" s="202"/>
      <c r="EV44" s="203"/>
      <c r="EW44" s="202"/>
      <c r="EX44" s="203"/>
      <c r="EY44" s="202"/>
      <c r="EZ44" s="203"/>
      <c r="FA44" s="202"/>
      <c r="FB44" s="203"/>
      <c r="FC44" s="202"/>
      <c r="FD44" s="203"/>
      <c r="FE44" s="202"/>
      <c r="FF44" s="199"/>
      <c r="FG44" s="202"/>
      <c r="FH44" s="199"/>
      <c r="FI44" s="202"/>
      <c r="FJ44" s="199"/>
      <c r="FK44" s="202"/>
      <c r="FL44" s="199"/>
      <c r="FM44" s="202"/>
      <c r="FN44" s="199"/>
      <c r="FO44" s="202"/>
      <c r="FP44" s="199"/>
      <c r="FQ44" s="202"/>
      <c r="FR44" s="199"/>
      <c r="FS44" s="202"/>
      <c r="FT44" s="199"/>
      <c r="FU44" s="202"/>
      <c r="FV44" s="199"/>
      <c r="FW44" s="202"/>
      <c r="FX44" s="199"/>
      <c r="FY44" s="202"/>
      <c r="FZ44" s="199"/>
      <c r="GA44" s="202"/>
      <c r="GB44" s="199"/>
      <c r="GC44" s="202"/>
      <c r="GD44" s="199"/>
      <c r="GE44" s="202"/>
      <c r="GF44" s="199"/>
      <c r="GG44" s="202"/>
      <c r="GH44" s="199"/>
      <c r="GI44" s="202"/>
      <c r="GJ44" s="199"/>
      <c r="GK44" s="158"/>
      <c r="GL44" s="159" t="str">
        <f>DZ44</f>
        <v/>
      </c>
      <c r="GM44" s="202"/>
      <c r="GN44" s="203"/>
      <c r="GO44" s="202"/>
      <c r="GP44" s="203"/>
      <c r="GQ44" s="202"/>
      <c r="GR44" s="203"/>
      <c r="GS44" s="202"/>
      <c r="GT44" s="203"/>
      <c r="GU44" s="202"/>
      <c r="GV44" s="203"/>
      <c r="GW44" s="202"/>
      <c r="GX44" s="203"/>
      <c r="GY44" s="202"/>
      <c r="GZ44" s="203"/>
      <c r="HA44" s="202"/>
      <c r="HB44" s="203"/>
      <c r="HC44" s="202"/>
      <c r="HD44" s="203"/>
      <c r="HE44" s="202"/>
      <c r="HF44" s="203"/>
      <c r="HG44" s="202"/>
      <c r="HH44" s="203"/>
      <c r="HI44" s="202"/>
      <c r="HJ44" s="203"/>
      <c r="HK44" s="202"/>
      <c r="HL44" s="203"/>
      <c r="HM44" s="202"/>
      <c r="HN44" s="203"/>
      <c r="HO44" s="202"/>
      <c r="HP44" s="203"/>
      <c r="HQ44" s="202"/>
      <c r="HR44" s="199"/>
      <c r="HS44" s="202"/>
      <c r="HT44" s="199"/>
      <c r="HU44" s="202"/>
      <c r="HV44" s="199"/>
      <c r="HW44" s="202"/>
      <c r="HX44" s="199"/>
      <c r="HY44" s="202"/>
      <c r="HZ44" s="199"/>
      <c r="IA44" s="202"/>
      <c r="IB44" s="199"/>
      <c r="IC44" s="202"/>
      <c r="ID44" s="199"/>
      <c r="IE44" s="202"/>
      <c r="IF44" s="199"/>
      <c r="IG44" s="202"/>
      <c r="IH44" s="199"/>
      <c r="II44" s="202"/>
      <c r="IJ44" s="199"/>
      <c r="IK44" s="202"/>
      <c r="IL44" s="199"/>
      <c r="IM44" s="202"/>
      <c r="IN44" s="199"/>
      <c r="IO44" s="202"/>
      <c r="IP44" s="199"/>
      <c r="IQ44" s="202"/>
      <c r="IR44" s="199"/>
      <c r="IS44" s="202"/>
      <c r="IT44" s="199"/>
      <c r="IU44" s="202"/>
      <c r="IV44" s="199"/>
    </row>
    <row r="45">
      <c r="A45" s="209"/>
      <c r="B45" s="231" t="str">
        <f t="shared" si="29"/>
        <v/>
      </c>
      <c r="C45" s="191">
        <f>BO45+EA45+GM45</f>
        <v>0</v>
      </c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  <c r="AL45" s="191"/>
      <c r="AM45" s="191"/>
      <c r="AN45" s="191"/>
      <c r="AO45" s="191"/>
      <c r="AP45" s="191"/>
      <c r="AQ45" s="191"/>
      <c r="AR45" s="191"/>
      <c r="AS45" s="191"/>
      <c r="AT45" s="191"/>
      <c r="AU45" s="191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1"/>
      <c r="BG45" s="191"/>
      <c r="BH45" s="191"/>
      <c r="BI45" s="191"/>
      <c r="BJ45" s="191"/>
      <c r="BK45" s="191"/>
      <c r="BL45" s="191">
        <f t="shared" si="30"/>
        <v>0</v>
      </c>
      <c r="BM45" s="158"/>
      <c r="BN45" s="159"/>
      <c r="CO45" s="232">
        <f>CO44+CM44+CK44+CI44+CG44+CE44+CC44</f>
        <v>116</v>
      </c>
      <c r="DX45" s="191"/>
      <c r="DY45" s="158"/>
      <c r="DZ45" s="159"/>
      <c r="EA45" s="192"/>
      <c r="EB45" s="159"/>
      <c r="EC45" s="192"/>
      <c r="ED45" s="159"/>
      <c r="EE45" s="192"/>
      <c r="EF45" s="159"/>
      <c r="EG45" s="192"/>
      <c r="EH45" s="159"/>
      <c r="EI45" s="192"/>
      <c r="EJ45" s="159"/>
      <c r="EK45" s="192"/>
      <c r="EL45" s="159"/>
      <c r="EM45" s="192"/>
      <c r="EN45" s="159"/>
      <c r="EO45" s="192"/>
      <c r="EP45" s="159"/>
      <c r="EQ45" s="192"/>
      <c r="ER45" s="159"/>
      <c r="ES45" s="192"/>
      <c r="ET45" s="159"/>
      <c r="EU45" s="192"/>
      <c r="EV45" s="159"/>
      <c r="EW45" s="192"/>
      <c r="EX45" s="159"/>
      <c r="EY45" s="192"/>
      <c r="EZ45" s="159"/>
      <c r="FA45" s="192"/>
      <c r="FB45" s="159"/>
      <c r="FC45" s="192"/>
      <c r="FD45" s="159"/>
      <c r="FE45" s="192"/>
      <c r="FF45" s="191"/>
      <c r="FG45" s="192"/>
      <c r="FH45" s="191"/>
      <c r="FI45" s="192"/>
      <c r="FJ45" s="191"/>
      <c r="FK45" s="192"/>
      <c r="FL45" s="191"/>
      <c r="FM45" s="192"/>
      <c r="FN45" s="191"/>
      <c r="FO45" s="192"/>
      <c r="FP45" s="191"/>
      <c r="FQ45" s="192"/>
      <c r="FR45" s="191"/>
      <c r="FS45" s="192"/>
      <c r="FT45" s="191"/>
      <c r="FU45" s="192"/>
      <c r="FV45" s="191"/>
      <c r="FW45" s="192"/>
      <c r="FX45" s="191"/>
      <c r="FY45" s="192"/>
      <c r="FZ45" s="191"/>
      <c r="GA45" s="193"/>
      <c r="GB45" s="194"/>
      <c r="GC45" s="192"/>
      <c r="GD45" s="191"/>
      <c r="GE45" s="192"/>
      <c r="GF45" s="191"/>
      <c r="GG45" s="192"/>
      <c r="GH45" s="191"/>
      <c r="GI45" s="192"/>
      <c r="GJ45" s="191"/>
      <c r="GK45" s="158"/>
      <c r="GL45" s="159"/>
      <c r="GM45" s="192"/>
      <c r="GN45" s="159"/>
      <c r="GO45" s="192"/>
      <c r="GP45" s="159"/>
      <c r="GQ45" s="192"/>
      <c r="GR45" s="159"/>
      <c r="GS45" s="192"/>
      <c r="GT45" s="159"/>
      <c r="GU45" s="192"/>
      <c r="GV45" s="159"/>
      <c r="GW45" s="192"/>
      <c r="GX45" s="159"/>
      <c r="GY45" s="192"/>
      <c r="GZ45" s="159"/>
      <c r="HA45" s="192"/>
      <c r="HB45" s="159"/>
      <c r="HC45" s="192"/>
      <c r="HD45" s="159"/>
      <c r="HE45" s="192"/>
      <c r="HF45" s="159"/>
      <c r="HG45" s="192"/>
      <c r="HH45" s="159"/>
      <c r="HI45" s="192"/>
      <c r="HJ45" s="159"/>
      <c r="HK45" s="192"/>
      <c r="HL45" s="159"/>
      <c r="HM45" s="192"/>
      <c r="HN45" s="159"/>
      <c r="HO45" s="192"/>
      <c r="HP45" s="159"/>
      <c r="HQ45" s="192"/>
      <c r="HR45" s="191"/>
      <c r="HS45" s="192"/>
      <c r="HT45" s="191"/>
      <c r="HU45" s="192"/>
      <c r="HV45" s="191"/>
      <c r="HW45" s="192"/>
      <c r="HX45" s="191"/>
      <c r="HY45" s="192"/>
      <c r="HZ45" s="191"/>
      <c r="IA45" s="192"/>
      <c r="IB45" s="191"/>
      <c r="IC45" s="192"/>
      <c r="ID45" s="191"/>
      <c r="IE45" s="192"/>
      <c r="IF45" s="191"/>
      <c r="IG45" s="192"/>
      <c r="IH45" s="191"/>
      <c r="II45" s="192"/>
      <c r="IJ45" s="191"/>
      <c r="IK45" s="192"/>
      <c r="IL45" s="191"/>
      <c r="IM45" s="193"/>
      <c r="IN45" s="194"/>
      <c r="IO45" s="192"/>
      <c r="IP45" s="191"/>
      <c r="IQ45" s="192"/>
      <c r="IR45" s="191"/>
      <c r="IS45" s="192"/>
      <c r="IT45" s="191"/>
      <c r="IU45" s="192"/>
      <c r="IV45" s="191"/>
    </row>
    <row r="46">
      <c r="A46" s="209"/>
      <c r="B46" s="231" t="str">
        <f t="shared" si="29"/>
        <v/>
      </c>
      <c r="C46" s="191"/>
      <c r="D46" s="191"/>
      <c r="E46" s="191"/>
      <c r="F46" s="191"/>
      <c r="G46" s="191"/>
      <c r="H46" s="191"/>
      <c r="I46" s="191"/>
      <c r="J46" s="191"/>
      <c r="K46" s="191"/>
      <c r="L46" s="191"/>
      <c r="M46" s="191"/>
      <c r="N46" s="191"/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  <c r="AA46" s="191"/>
      <c r="AB46" s="191"/>
      <c r="AC46" s="191"/>
      <c r="AD46" s="191"/>
      <c r="AE46" s="191"/>
      <c r="AF46" s="191"/>
      <c r="AG46" s="191"/>
      <c r="AH46" s="191"/>
      <c r="AI46" s="191"/>
      <c r="AJ46" s="191"/>
      <c r="AK46" s="191"/>
      <c r="AL46" s="191"/>
      <c r="AM46" s="191"/>
      <c r="AN46" s="191"/>
      <c r="AO46" s="191"/>
      <c r="AP46" s="191"/>
      <c r="AQ46" s="191"/>
      <c r="AR46" s="191"/>
      <c r="AS46" s="191"/>
      <c r="AT46" s="191"/>
      <c r="AU46" s="191"/>
      <c r="AV46" s="191"/>
      <c r="AW46" s="191"/>
      <c r="AX46" s="191"/>
      <c r="AY46" s="191"/>
      <c r="AZ46" s="191"/>
      <c r="BA46" s="191"/>
      <c r="BB46" s="191"/>
      <c r="BC46" s="191"/>
      <c r="BD46" s="191"/>
      <c r="BE46" s="191"/>
      <c r="BF46" s="191"/>
      <c r="BG46" s="191"/>
      <c r="BH46" s="191"/>
      <c r="BI46" s="191"/>
      <c r="BJ46" s="191"/>
      <c r="BK46" s="191"/>
      <c r="BL46" s="191">
        <f>DX45+GJ45</f>
        <v>0</v>
      </c>
      <c r="BM46" s="158"/>
      <c r="BN46" s="159"/>
      <c r="BO46" s="152" t="s">
        <v>143</v>
      </c>
      <c r="CC46" s="152" t="s">
        <v>143</v>
      </c>
      <c r="CQ46" s="152" t="s">
        <v>143</v>
      </c>
      <c r="DE46" s="152" t="s">
        <v>143</v>
      </c>
      <c r="DS46" s="153"/>
      <c r="DT46" s="153"/>
      <c r="DU46" s="153"/>
      <c r="DV46" s="153"/>
      <c r="DW46" s="153"/>
      <c r="DX46" s="153"/>
      <c r="DY46" s="158"/>
      <c r="DZ46" s="159"/>
      <c r="EA46" s="154" t="s">
        <v>144</v>
      </c>
      <c r="EO46" s="154" t="s">
        <v>144</v>
      </c>
      <c r="FC46" s="154" t="s">
        <v>144</v>
      </c>
      <c r="FQ46" s="154" t="s">
        <v>144</v>
      </c>
      <c r="GE46" s="155"/>
      <c r="GK46" s="158"/>
      <c r="GL46" s="159"/>
      <c r="GM46" s="217" t="str">
        <f>GM1</f>
        <v>Stodůlky</v>
      </c>
      <c r="HA46" s="217" t="str">
        <f>GM1</f>
        <v>Stodůlky</v>
      </c>
      <c r="HO46" s="217" t="str">
        <f>GM1</f>
        <v>Stodůlky</v>
      </c>
      <c r="IC46" s="217" t="str">
        <f>GM1</f>
        <v>Stodůlky</v>
      </c>
      <c r="IQ46" s="218"/>
    </row>
    <row r="47">
      <c r="A47" s="209"/>
      <c r="B47" s="172"/>
      <c r="C47" s="157">
        <f>WEEKNUM(C48, 2)</f>
        <v>40</v>
      </c>
      <c r="D47" s="136"/>
      <c r="E47" s="157">
        <f>WEEKNUM(E48, 2)</f>
        <v>40</v>
      </c>
      <c r="F47" s="136"/>
      <c r="G47" s="157">
        <f>WEEKNUM(G48, 2)</f>
        <v>40</v>
      </c>
      <c r="H47" s="136"/>
      <c r="I47" s="157">
        <f>WEEKNUM(I48, 2)</f>
        <v>40</v>
      </c>
      <c r="J47" s="136"/>
      <c r="K47" s="157">
        <f>WEEKNUM(K48, 2)</f>
        <v>41</v>
      </c>
      <c r="L47" s="136"/>
      <c r="M47" s="157">
        <f>WEEKNUM(M48, 2)</f>
        <v>41</v>
      </c>
      <c r="N47" s="136"/>
      <c r="O47" s="157">
        <f>WEEKNUM(O48, 2)</f>
        <v>41</v>
      </c>
      <c r="P47" s="136"/>
      <c r="Q47" s="157">
        <f>WEEKNUM(Q48, 2)</f>
        <v>41</v>
      </c>
      <c r="R47" s="136"/>
      <c r="S47" s="157">
        <f>WEEKNUM(S48, 2)</f>
        <v>41</v>
      </c>
      <c r="T47" s="136"/>
      <c r="U47" s="157">
        <f>WEEKNUM(U48, 2)</f>
        <v>41</v>
      </c>
      <c r="V47" s="136"/>
      <c r="W47" s="157">
        <f>WEEKNUM(W48, 2)</f>
        <v>41</v>
      </c>
      <c r="X47" s="136"/>
      <c r="Y47" s="157">
        <f>WEEKNUM(Y48, 2)</f>
        <v>42</v>
      </c>
      <c r="Z47" s="136"/>
      <c r="AA47" s="157">
        <f>WEEKNUM(AA48, 2)</f>
        <v>42</v>
      </c>
      <c r="AB47" s="136"/>
      <c r="AC47" s="157">
        <f>WEEKNUM(AC48, 2)</f>
        <v>42</v>
      </c>
      <c r="AD47" s="136"/>
      <c r="AE47" s="157">
        <f>WEEKNUM(AE48, 2)</f>
        <v>42</v>
      </c>
      <c r="AF47" s="136"/>
      <c r="AG47" s="157">
        <f>WEEKNUM(AG48, 2)</f>
        <v>42</v>
      </c>
      <c r="AH47" s="136"/>
      <c r="AI47" s="157">
        <f>WEEKNUM(AI48, 2)</f>
        <v>42</v>
      </c>
      <c r="AJ47" s="136"/>
      <c r="AK47" s="157">
        <f>WEEKNUM(AK48, 2)</f>
        <v>42</v>
      </c>
      <c r="AL47" s="136"/>
      <c r="AM47" s="157">
        <f>WEEKNUM(AM48, 2)</f>
        <v>43</v>
      </c>
      <c r="AN47" s="136"/>
      <c r="AO47" s="157">
        <f>WEEKNUM(AO48, 2)</f>
        <v>43</v>
      </c>
      <c r="AP47" s="136"/>
      <c r="AQ47" s="157">
        <f>WEEKNUM(AQ48, 2)</f>
        <v>43</v>
      </c>
      <c r="AR47" s="136"/>
      <c r="AS47" s="157">
        <f>WEEKNUM(AS48, 2)</f>
        <v>43</v>
      </c>
      <c r="AT47" s="136"/>
      <c r="AU47" s="157">
        <f>WEEKNUM(AU48, 2)</f>
        <v>43</v>
      </c>
      <c r="AV47" s="136"/>
      <c r="AW47" s="157">
        <f>WEEKNUM(AW48, 2)</f>
        <v>43</v>
      </c>
      <c r="AX47" s="136"/>
      <c r="AY47" s="157">
        <f>WEEKNUM(AY48, 2)</f>
        <v>43</v>
      </c>
      <c r="AZ47" s="136"/>
      <c r="BA47" s="157">
        <f>WEEKNUM(BA48, 2)</f>
        <v>44</v>
      </c>
      <c r="BB47" s="136"/>
      <c r="BC47" s="157">
        <f>WEEKNUM(BC48, 2)</f>
        <v>44</v>
      </c>
      <c r="BD47" s="136"/>
      <c r="BE47" s="157">
        <f>WEEKNUM(BE48, 2)</f>
        <v>44</v>
      </c>
      <c r="BF47" s="136"/>
      <c r="BG47" s="157">
        <f>WEEKNUM(BG48, 2)</f>
        <v>44</v>
      </c>
      <c r="BH47" s="136"/>
      <c r="BI47" s="157">
        <f>WEEKNUM(BI48, 2)</f>
        <v>44</v>
      </c>
      <c r="BJ47" s="136"/>
      <c r="BK47" s="157">
        <f>WEEKNUM(BK48, 2)</f>
        <v>44</v>
      </c>
      <c r="BL47" s="136"/>
      <c r="BM47" s="158"/>
      <c r="BN47" s="159"/>
      <c r="BO47" s="157">
        <f>WEEKNUM(BO48, 2)</f>
        <v>40</v>
      </c>
      <c r="BP47" s="136"/>
      <c r="BQ47" s="157">
        <f>WEEKNUM(BQ48, 2)</f>
        <v>40</v>
      </c>
      <c r="BR47" s="136"/>
      <c r="BS47" s="157">
        <f>WEEKNUM(BS48, 2)</f>
        <v>40</v>
      </c>
      <c r="BT47" s="136"/>
      <c r="BU47" s="157">
        <f>WEEKNUM(BU48, 2)</f>
        <v>40</v>
      </c>
      <c r="BV47" s="136"/>
      <c r="BW47" s="157">
        <f>WEEKNUM(BW48, 2)</f>
        <v>41</v>
      </c>
      <c r="BX47" s="136"/>
      <c r="BY47" s="157">
        <f>WEEKNUM(BY48, 2)</f>
        <v>41</v>
      </c>
      <c r="BZ47" s="136"/>
      <c r="CA47" s="157">
        <f>WEEKNUM(CA48, 2)</f>
        <v>41</v>
      </c>
      <c r="CB47" s="136"/>
      <c r="CC47" s="157">
        <f>WEEKNUM(CC48, 2)</f>
        <v>41</v>
      </c>
      <c r="CD47" s="136"/>
      <c r="CE47" s="157">
        <f>WEEKNUM(CE48, 2)</f>
        <v>41</v>
      </c>
      <c r="CF47" s="136"/>
      <c r="CG47" s="157">
        <f>WEEKNUM(CG48, 2)</f>
        <v>41</v>
      </c>
      <c r="CH47" s="136"/>
      <c r="CI47" s="157">
        <f>WEEKNUM(CI48, 2)</f>
        <v>41</v>
      </c>
      <c r="CJ47" s="136"/>
      <c r="CK47" s="157">
        <f>WEEKNUM(CK48, 2)</f>
        <v>42</v>
      </c>
      <c r="CL47" s="136"/>
      <c r="CM47" s="157">
        <f>WEEKNUM(CM48, 2)</f>
        <v>42</v>
      </c>
      <c r="CN47" s="136"/>
      <c r="CO47" s="157">
        <f>WEEKNUM(CO48, 2)</f>
        <v>42</v>
      </c>
      <c r="CP47" s="136"/>
      <c r="CQ47" s="157">
        <f>WEEKNUM(CQ48, 2)</f>
        <v>42</v>
      </c>
      <c r="CR47" s="136"/>
      <c r="CS47" s="157">
        <f>WEEKNUM(CS48, 2)</f>
        <v>42</v>
      </c>
      <c r="CT47" s="136"/>
      <c r="CU47" s="157">
        <f>WEEKNUM(CU48, 2)</f>
        <v>42</v>
      </c>
      <c r="CV47" s="136"/>
      <c r="CW47" s="157">
        <f>WEEKNUM(CW48, 2)</f>
        <v>42</v>
      </c>
      <c r="CX47" s="136"/>
      <c r="CY47" s="157">
        <f>WEEKNUM(CY48, 2)</f>
        <v>43</v>
      </c>
      <c r="CZ47" s="136"/>
      <c r="DA47" s="157">
        <f>WEEKNUM(DA48, 2)</f>
        <v>43</v>
      </c>
      <c r="DB47" s="136"/>
      <c r="DC47" s="157">
        <f>WEEKNUM(DC48, 2)</f>
        <v>43</v>
      </c>
      <c r="DD47" s="136"/>
      <c r="DE47" s="157">
        <f>WEEKNUM(DE48, 2)</f>
        <v>43</v>
      </c>
      <c r="DF47" s="136"/>
      <c r="DG47" s="157">
        <f>WEEKNUM(DG48, 2)</f>
        <v>43</v>
      </c>
      <c r="DH47" s="136"/>
      <c r="DI47" s="157">
        <f>WEEKNUM(DI48, 2)</f>
        <v>43</v>
      </c>
      <c r="DJ47" s="136"/>
      <c r="DK47" s="157">
        <f>WEEKNUM(DK48, 2)</f>
        <v>43</v>
      </c>
      <c r="DL47" s="136"/>
      <c r="DM47" s="157">
        <f>WEEKNUM(DM48, 2)</f>
        <v>44</v>
      </c>
      <c r="DN47" s="136"/>
      <c r="DO47" s="157">
        <f>WEEKNUM(DO48, 2)</f>
        <v>44</v>
      </c>
      <c r="DP47" s="136"/>
      <c r="DQ47" s="157">
        <f>WEEKNUM(DQ48, 2)</f>
        <v>44</v>
      </c>
      <c r="DR47" s="136"/>
      <c r="DS47" s="157">
        <f>WEEKNUM(DS48, 2)</f>
        <v>44</v>
      </c>
      <c r="DT47" s="136"/>
      <c r="DU47" s="157">
        <f>WEEKNUM(DU48, 2)</f>
        <v>44</v>
      </c>
      <c r="DV47" s="136"/>
      <c r="DW47" s="157">
        <f>WEEKNUM(DW48, 2)</f>
        <v>44</v>
      </c>
      <c r="DX47" s="136"/>
      <c r="DY47" s="158"/>
      <c r="DZ47" s="159"/>
      <c r="EA47" s="157">
        <f>WEEKNUM(EA48, 2)</f>
        <v>40</v>
      </c>
      <c r="EB47" s="136"/>
      <c r="EC47" s="157">
        <f>WEEKNUM(EC48, 2)</f>
        <v>40</v>
      </c>
      <c r="ED47" s="136"/>
      <c r="EE47" s="157">
        <f>WEEKNUM(EE48, 2)</f>
        <v>40</v>
      </c>
      <c r="EF47" s="136"/>
      <c r="EG47" s="157">
        <f>WEEKNUM(EG48, 2)</f>
        <v>40</v>
      </c>
      <c r="EH47" s="136"/>
      <c r="EI47" s="157">
        <f>WEEKNUM(EI48, 2)</f>
        <v>41</v>
      </c>
      <c r="EJ47" s="136"/>
      <c r="EK47" s="157">
        <f>WEEKNUM(EK48, 2)</f>
        <v>41</v>
      </c>
      <c r="EL47" s="136"/>
      <c r="EM47" s="157">
        <f>WEEKNUM(EM48, 2)</f>
        <v>41</v>
      </c>
      <c r="EN47" s="136"/>
      <c r="EO47" s="157">
        <f>WEEKNUM(EO48, 2)</f>
        <v>41</v>
      </c>
      <c r="EP47" s="136"/>
      <c r="EQ47" s="157">
        <f>WEEKNUM(EQ48, 2)</f>
        <v>41</v>
      </c>
      <c r="ER47" s="136"/>
      <c r="ES47" s="157">
        <f>WEEKNUM(ES48, 2)</f>
        <v>41</v>
      </c>
      <c r="ET47" s="136"/>
      <c r="EU47" s="157">
        <f>WEEKNUM(EU48, 2)</f>
        <v>41</v>
      </c>
      <c r="EV47" s="136"/>
      <c r="EW47" s="157">
        <f>WEEKNUM(EW48, 2)</f>
        <v>42</v>
      </c>
      <c r="EX47" s="136"/>
      <c r="EY47" s="157">
        <f>WEEKNUM(EY48, 2)</f>
        <v>42</v>
      </c>
      <c r="EZ47" s="136"/>
      <c r="FA47" s="157">
        <f>WEEKNUM(FA48, 2)</f>
        <v>42</v>
      </c>
      <c r="FB47" s="136"/>
      <c r="FC47" s="157">
        <f>WEEKNUM(FC48, 2)</f>
        <v>42</v>
      </c>
      <c r="FD47" s="136"/>
      <c r="FE47" s="157">
        <f>WEEKNUM(FE48, 2)</f>
        <v>42</v>
      </c>
      <c r="FF47" s="136"/>
      <c r="FG47" s="157">
        <f>WEEKNUM(FG48, 2)</f>
        <v>42</v>
      </c>
      <c r="FH47" s="136"/>
      <c r="FI47" s="157">
        <f>WEEKNUM(FI48, 2)</f>
        <v>42</v>
      </c>
      <c r="FJ47" s="136"/>
      <c r="FK47" s="157">
        <f>WEEKNUM(FK48, 2)</f>
        <v>43</v>
      </c>
      <c r="FL47" s="136"/>
      <c r="FM47" s="157">
        <f>WEEKNUM(FM48, 2)</f>
        <v>43</v>
      </c>
      <c r="FN47" s="136"/>
      <c r="FO47" s="157">
        <f>WEEKNUM(FO48, 2)</f>
        <v>43</v>
      </c>
      <c r="FP47" s="136"/>
      <c r="FQ47" s="157">
        <f>WEEKNUM(FQ48, 2)</f>
        <v>43</v>
      </c>
      <c r="FR47" s="136"/>
      <c r="FS47" s="157">
        <f>WEEKNUM(FS48, 2)</f>
        <v>43</v>
      </c>
      <c r="FT47" s="136"/>
      <c r="FU47" s="157">
        <f>WEEKNUM(FU48, 2)</f>
        <v>43</v>
      </c>
      <c r="FV47" s="136"/>
      <c r="FW47" s="157">
        <f>WEEKNUM(FW48, 2)</f>
        <v>43</v>
      </c>
      <c r="FX47" s="136"/>
      <c r="FY47" s="157">
        <f>WEEKNUM(FY48, 2)</f>
        <v>44</v>
      </c>
      <c r="FZ47" s="136"/>
      <c r="GA47" s="157">
        <f>WEEKNUM(GA48, 2)</f>
        <v>44</v>
      </c>
      <c r="GB47" s="136"/>
      <c r="GC47" s="157">
        <f>WEEKNUM(GC48, 2)</f>
        <v>44</v>
      </c>
      <c r="GD47" s="136"/>
      <c r="GE47" s="157">
        <f>WEEKNUM(GE48, 2)</f>
        <v>44</v>
      </c>
      <c r="GF47" s="136"/>
      <c r="GG47" s="157">
        <f>WEEKNUM(GG48, 2)</f>
        <v>44</v>
      </c>
      <c r="GH47" s="136"/>
      <c r="GI47" s="157">
        <f>WEEKNUM(GI48, 2)</f>
        <v>44</v>
      </c>
      <c r="GJ47" s="136"/>
      <c r="GK47" s="158"/>
      <c r="GL47" s="159"/>
      <c r="GM47" s="157">
        <f>WEEKNUM(GM48, 2)</f>
        <v>40</v>
      </c>
      <c r="GN47" s="136"/>
      <c r="GO47" s="157">
        <f>WEEKNUM(GO48, 2)</f>
        <v>40</v>
      </c>
      <c r="GP47" s="136"/>
      <c r="GQ47" s="157">
        <f>WEEKNUM(GQ48, 2)</f>
        <v>40</v>
      </c>
      <c r="GR47" s="136"/>
      <c r="GS47" s="157">
        <f>WEEKNUM(GS48, 2)</f>
        <v>40</v>
      </c>
      <c r="GT47" s="136"/>
      <c r="GU47" s="157">
        <f>WEEKNUM(GU48, 2)</f>
        <v>41</v>
      </c>
      <c r="GV47" s="136"/>
      <c r="GW47" s="157">
        <f>WEEKNUM(GW48, 2)</f>
        <v>41</v>
      </c>
      <c r="GX47" s="136"/>
      <c r="GY47" s="157">
        <f>WEEKNUM(GY48, 2)</f>
        <v>41</v>
      </c>
      <c r="GZ47" s="136"/>
      <c r="HA47" s="157">
        <f>WEEKNUM(HA48, 2)</f>
        <v>41</v>
      </c>
      <c r="HB47" s="136"/>
      <c r="HC47" s="157">
        <f>WEEKNUM(HC48, 2)</f>
        <v>41</v>
      </c>
      <c r="HD47" s="136"/>
      <c r="HE47" s="157">
        <f>WEEKNUM(HE48, 2)</f>
        <v>41</v>
      </c>
      <c r="HF47" s="136"/>
      <c r="HG47" s="157">
        <f>WEEKNUM(HG48, 2)</f>
        <v>41</v>
      </c>
      <c r="HH47" s="136"/>
      <c r="HI47" s="157">
        <f>WEEKNUM(HI48, 2)</f>
        <v>42</v>
      </c>
      <c r="HJ47" s="136"/>
      <c r="HK47" s="157">
        <f>WEEKNUM(HK48, 2)</f>
        <v>42</v>
      </c>
      <c r="HL47" s="136"/>
      <c r="HM47" s="157">
        <f>WEEKNUM(HM48, 2)</f>
        <v>42</v>
      </c>
      <c r="HN47" s="136"/>
      <c r="HO47" s="157">
        <f>WEEKNUM(HO48, 2)</f>
        <v>42</v>
      </c>
      <c r="HP47" s="136"/>
      <c r="HQ47" s="157">
        <f>WEEKNUM(HQ48, 2)</f>
        <v>42</v>
      </c>
      <c r="HR47" s="136"/>
      <c r="HS47" s="157">
        <f>WEEKNUM(HS48, 2)</f>
        <v>42</v>
      </c>
      <c r="HT47" s="136"/>
      <c r="HU47" s="157">
        <f>WEEKNUM(HU48, 2)</f>
        <v>42</v>
      </c>
      <c r="HV47" s="136"/>
      <c r="HW47" s="157">
        <f>WEEKNUM(HW48, 2)</f>
        <v>43</v>
      </c>
      <c r="HX47" s="136"/>
      <c r="HY47" s="157">
        <f>WEEKNUM(HY48, 2)</f>
        <v>43</v>
      </c>
      <c r="HZ47" s="136"/>
      <c r="IA47" s="157">
        <f>WEEKNUM(IA48, 2)</f>
        <v>43</v>
      </c>
      <c r="IB47" s="136"/>
      <c r="IC47" s="157">
        <f>WEEKNUM(IC48, 2)</f>
        <v>43</v>
      </c>
      <c r="ID47" s="136"/>
      <c r="IE47" s="157">
        <f>WEEKNUM(IE48, 2)</f>
        <v>43</v>
      </c>
      <c r="IF47" s="136"/>
      <c r="IG47" s="157">
        <f>WEEKNUM(IG48, 2)</f>
        <v>43</v>
      </c>
      <c r="IH47" s="136"/>
      <c r="II47" s="157">
        <f>WEEKNUM(II48, 2)</f>
        <v>43</v>
      </c>
      <c r="IJ47" s="136"/>
      <c r="IK47" s="157">
        <f>WEEKNUM(IK48, 2)</f>
        <v>44</v>
      </c>
      <c r="IL47" s="136"/>
      <c r="IM47" s="157">
        <f>WEEKNUM(IM48, 2)</f>
        <v>44</v>
      </c>
      <c r="IN47" s="136"/>
      <c r="IO47" s="157">
        <f>WEEKNUM(IO48, 2)</f>
        <v>44</v>
      </c>
      <c r="IP47" s="136"/>
      <c r="IQ47" s="157">
        <f>WEEKNUM(IQ48, 2)</f>
        <v>44</v>
      </c>
      <c r="IR47" s="136"/>
      <c r="IS47" s="157">
        <f>WEEKNUM(IS48, 2)</f>
        <v>44</v>
      </c>
      <c r="IT47" s="136"/>
      <c r="IU47" s="157">
        <f>WEEKNUM(IU48, 2)</f>
        <v>44</v>
      </c>
      <c r="IV47" s="136"/>
    </row>
    <row r="48">
      <c r="A48" s="87"/>
      <c r="B48" s="159"/>
      <c r="C48" s="229">
        <f>BO3</f>
        <v>44105</v>
      </c>
      <c r="D48" s="133"/>
      <c r="E48" s="229">
        <f>BQ3</f>
        <v>44106</v>
      </c>
      <c r="F48" s="133"/>
      <c r="G48" s="229">
        <f>BS3</f>
        <v>44107</v>
      </c>
      <c r="H48" s="133"/>
      <c r="I48" s="229">
        <f>BU3</f>
        <v>44108</v>
      </c>
      <c r="J48" s="133"/>
      <c r="K48" s="229">
        <f>BW3</f>
        <v>44109</v>
      </c>
      <c r="L48" s="133"/>
      <c r="M48" s="229">
        <f>BY3</f>
        <v>44110</v>
      </c>
      <c r="N48" s="133"/>
      <c r="O48" s="229">
        <f>CA3</f>
        <v>44111</v>
      </c>
      <c r="P48" s="133"/>
      <c r="Q48" s="229">
        <f>CC3</f>
        <v>44112</v>
      </c>
      <c r="R48" s="133"/>
      <c r="S48" s="229">
        <f>CE3</f>
        <v>44113</v>
      </c>
      <c r="T48" s="133"/>
      <c r="U48" s="229">
        <f>CG3</f>
        <v>44114</v>
      </c>
      <c r="V48" s="133"/>
      <c r="W48" s="229">
        <f>CI3</f>
        <v>44115</v>
      </c>
      <c r="X48" s="133"/>
      <c r="Y48" s="229">
        <f>CK3</f>
        <v>44116</v>
      </c>
      <c r="Z48" s="133"/>
      <c r="AA48" s="229">
        <f>CM3</f>
        <v>44117</v>
      </c>
      <c r="AB48" s="133"/>
      <c r="AC48" s="229">
        <f>CO3</f>
        <v>44118</v>
      </c>
      <c r="AD48" s="133"/>
      <c r="AE48" s="229">
        <f>CQ3</f>
        <v>44119</v>
      </c>
      <c r="AF48" s="133"/>
      <c r="AG48" s="229">
        <f>CS3</f>
        <v>44120</v>
      </c>
      <c r="AH48" s="133"/>
      <c r="AI48" s="229">
        <f>CU3</f>
        <v>44121</v>
      </c>
      <c r="AJ48" s="133"/>
      <c r="AK48" s="229">
        <f>CW3</f>
        <v>44122</v>
      </c>
      <c r="AL48" s="133"/>
      <c r="AM48" s="229">
        <f>CY3</f>
        <v>44123</v>
      </c>
      <c r="AN48" s="133"/>
      <c r="AO48" s="229">
        <f>DA3</f>
        <v>44124</v>
      </c>
      <c r="AP48" s="133"/>
      <c r="AQ48" s="229">
        <f>DC3</f>
        <v>44125</v>
      </c>
      <c r="AR48" s="133"/>
      <c r="AS48" s="229">
        <f>DE3</f>
        <v>44126</v>
      </c>
      <c r="AT48" s="133"/>
      <c r="AU48" s="229">
        <f>DG3</f>
        <v>44127</v>
      </c>
      <c r="AV48" s="133"/>
      <c r="AW48" s="229">
        <f>DI3</f>
        <v>44128</v>
      </c>
      <c r="AX48" s="133"/>
      <c r="AY48" s="229">
        <f>DK3</f>
        <v>44129</v>
      </c>
      <c r="AZ48" s="133"/>
      <c r="BA48" s="229">
        <f>DM3</f>
        <v>44130</v>
      </c>
      <c r="BB48" s="133"/>
      <c r="BC48" s="229">
        <f>DO3</f>
        <v>44131</v>
      </c>
      <c r="BD48" s="133"/>
      <c r="BE48" s="229">
        <f>DQ3</f>
        <v>44132</v>
      </c>
      <c r="BF48" s="133"/>
      <c r="BG48" s="229">
        <f>DS3</f>
        <v>44133</v>
      </c>
      <c r="BH48" s="133"/>
      <c r="BI48" s="229">
        <f>DU3</f>
        <v>44134</v>
      </c>
      <c r="BJ48" s="133"/>
      <c r="BK48" s="229">
        <f>DW3</f>
        <v>44135</v>
      </c>
      <c r="BL48" s="133"/>
      <c r="BM48" s="158"/>
      <c r="BN48" s="159"/>
      <c r="BO48" s="160">
        <f>IFERROR(__xludf.DUMMYFUNCTION("IMPORTRANGE(BN2, ""Přehled mzdy!D2:BM2"")"),44105.0)</f>
        <v>44105</v>
      </c>
      <c r="BP48" s="133"/>
      <c r="BQ48" s="161">
        <f>IFERROR(__xludf.DUMMYFUNCTION("""COMPUTED_VALUE"""),44106.0)</f>
        <v>44106</v>
      </c>
      <c r="BR48" s="136"/>
      <c r="BS48" s="161">
        <f>IFERROR(__xludf.DUMMYFUNCTION("""COMPUTED_VALUE"""),44107.0)</f>
        <v>44107</v>
      </c>
      <c r="BT48" s="136"/>
      <c r="BU48" s="161">
        <f>IFERROR(__xludf.DUMMYFUNCTION("""COMPUTED_VALUE"""),44108.0)</f>
        <v>44108</v>
      </c>
      <c r="BV48" s="136"/>
      <c r="BW48" s="161">
        <f>IFERROR(__xludf.DUMMYFUNCTION("""COMPUTED_VALUE"""),44109.0)</f>
        <v>44109</v>
      </c>
      <c r="BX48" s="136"/>
      <c r="BY48" s="162">
        <f>IFERROR(__xludf.DUMMYFUNCTION("""COMPUTED_VALUE"""),44110.0)</f>
        <v>44110</v>
      </c>
      <c r="BZ48" s="136"/>
      <c r="CA48" s="162">
        <f>IFERROR(__xludf.DUMMYFUNCTION("""COMPUTED_VALUE"""),44111.0)</f>
        <v>44111</v>
      </c>
      <c r="CB48" s="136"/>
      <c r="CC48" s="162">
        <f>IFERROR(__xludf.DUMMYFUNCTION("""COMPUTED_VALUE"""),44112.0)</f>
        <v>44112</v>
      </c>
      <c r="CD48" s="136"/>
      <c r="CE48" s="162">
        <f>IFERROR(__xludf.DUMMYFUNCTION("""COMPUTED_VALUE"""),44113.0)</f>
        <v>44113</v>
      </c>
      <c r="CF48" s="136"/>
      <c r="CG48" s="161">
        <f>IFERROR(__xludf.DUMMYFUNCTION("""COMPUTED_VALUE"""),44114.0)</f>
        <v>44114</v>
      </c>
      <c r="CH48" s="136"/>
      <c r="CI48" s="161">
        <f>IFERROR(__xludf.DUMMYFUNCTION("""COMPUTED_VALUE"""),44115.0)</f>
        <v>44115</v>
      </c>
      <c r="CJ48" s="136"/>
      <c r="CK48" s="161">
        <f>IFERROR(__xludf.DUMMYFUNCTION("""COMPUTED_VALUE"""),44116.0)</f>
        <v>44116</v>
      </c>
      <c r="CL48" s="136"/>
      <c r="CM48" s="161">
        <f>IFERROR(__xludf.DUMMYFUNCTION("""COMPUTED_VALUE"""),44117.0)</f>
        <v>44117</v>
      </c>
      <c r="CN48" s="136"/>
      <c r="CO48" s="162">
        <f>IFERROR(__xludf.DUMMYFUNCTION("""COMPUTED_VALUE"""),44118.0)</f>
        <v>44118</v>
      </c>
      <c r="CP48" s="136"/>
      <c r="CQ48" s="162">
        <f>IFERROR(__xludf.DUMMYFUNCTION("""COMPUTED_VALUE"""),44119.0)</f>
        <v>44119</v>
      </c>
      <c r="CR48" s="136"/>
      <c r="CS48" s="162">
        <f>IFERROR(__xludf.DUMMYFUNCTION("""COMPUTED_VALUE"""),44120.0)</f>
        <v>44120</v>
      </c>
      <c r="CT48" s="136"/>
      <c r="CU48" s="162">
        <f>IFERROR(__xludf.DUMMYFUNCTION("""COMPUTED_VALUE"""),44121.0)</f>
        <v>44121</v>
      </c>
      <c r="CV48" s="136"/>
      <c r="CW48" s="161">
        <f>IFERROR(__xludf.DUMMYFUNCTION("""COMPUTED_VALUE"""),44122.0)</f>
        <v>44122</v>
      </c>
      <c r="CX48" s="136"/>
      <c r="CY48" s="161">
        <f>IFERROR(__xludf.DUMMYFUNCTION("""COMPUTED_VALUE"""),44123.0)</f>
        <v>44123</v>
      </c>
      <c r="CZ48" s="136"/>
      <c r="DA48" s="161">
        <f>IFERROR(__xludf.DUMMYFUNCTION("""COMPUTED_VALUE"""),44124.0)</f>
        <v>44124</v>
      </c>
      <c r="DB48" s="136"/>
      <c r="DC48" s="161">
        <f>IFERROR(__xludf.DUMMYFUNCTION("""COMPUTED_VALUE"""),44125.0)</f>
        <v>44125</v>
      </c>
      <c r="DD48" s="136"/>
      <c r="DE48" s="162">
        <f>IFERROR(__xludf.DUMMYFUNCTION("""COMPUTED_VALUE"""),44126.0)</f>
        <v>44126</v>
      </c>
      <c r="DF48" s="136"/>
      <c r="DG48" s="162">
        <f>IFERROR(__xludf.DUMMYFUNCTION("""COMPUTED_VALUE"""),44127.0)</f>
        <v>44127</v>
      </c>
      <c r="DH48" s="136"/>
      <c r="DI48" s="162">
        <f>IFERROR(__xludf.DUMMYFUNCTION("""COMPUTED_VALUE"""),44128.0)</f>
        <v>44128</v>
      </c>
      <c r="DJ48" s="136"/>
      <c r="DK48" s="162">
        <f>IFERROR(__xludf.DUMMYFUNCTION("""COMPUTED_VALUE"""),44129.0)</f>
        <v>44129</v>
      </c>
      <c r="DL48" s="136"/>
      <c r="DM48" s="161">
        <f>IFERROR(__xludf.DUMMYFUNCTION("""COMPUTED_VALUE"""),44130.0)</f>
        <v>44130</v>
      </c>
      <c r="DN48" s="136"/>
      <c r="DO48" s="161">
        <f>IFERROR(__xludf.DUMMYFUNCTION("""COMPUTED_VALUE"""),44131.0)</f>
        <v>44131</v>
      </c>
      <c r="DP48" s="136"/>
      <c r="DQ48" s="161">
        <f>IFERROR(__xludf.DUMMYFUNCTION("""COMPUTED_VALUE"""),44132.0)</f>
        <v>44132</v>
      </c>
      <c r="DR48" s="136"/>
      <c r="DS48" s="161">
        <f>IFERROR(__xludf.DUMMYFUNCTION("""COMPUTED_VALUE"""),44133.0)</f>
        <v>44133</v>
      </c>
      <c r="DT48" s="136"/>
      <c r="DU48" s="162">
        <f>IFERROR(__xludf.DUMMYFUNCTION("""COMPUTED_VALUE"""),44134.0)</f>
        <v>44134</v>
      </c>
      <c r="DV48" s="136"/>
      <c r="DW48" s="162">
        <f>IFERROR(__xludf.DUMMYFUNCTION("""COMPUTED_VALUE"""),44135.0)</f>
        <v>44135</v>
      </c>
      <c r="DX48" s="136"/>
      <c r="DY48" s="158"/>
      <c r="DZ48" s="159"/>
      <c r="EA48" s="233">
        <f>BO48</f>
        <v>44105</v>
      </c>
      <c r="EB48" s="133"/>
      <c r="EC48" s="233">
        <f>BQ48</f>
        <v>44106</v>
      </c>
      <c r="ED48" s="133"/>
      <c r="EE48" s="233">
        <f>BS48</f>
        <v>44107</v>
      </c>
      <c r="EF48" s="133"/>
      <c r="EG48" s="233">
        <f>BU48</f>
        <v>44108</v>
      </c>
      <c r="EH48" s="133"/>
      <c r="EI48" s="233">
        <f>BW48</f>
        <v>44109</v>
      </c>
      <c r="EJ48" s="133"/>
      <c r="EK48" s="233">
        <f>BY48</f>
        <v>44110</v>
      </c>
      <c r="EL48" s="133"/>
      <c r="EM48" s="233">
        <f>CA48</f>
        <v>44111</v>
      </c>
      <c r="EN48" s="133"/>
      <c r="EO48" s="233">
        <f>CC48</f>
        <v>44112</v>
      </c>
      <c r="EP48" s="133"/>
      <c r="EQ48" s="233">
        <f>CE48</f>
        <v>44113</v>
      </c>
      <c r="ER48" s="133"/>
      <c r="ES48" s="233">
        <f>CG48</f>
        <v>44114</v>
      </c>
      <c r="ET48" s="133"/>
      <c r="EU48" s="233">
        <f>CI48</f>
        <v>44115</v>
      </c>
      <c r="EV48" s="133"/>
      <c r="EW48" s="233">
        <f>CK48</f>
        <v>44116</v>
      </c>
      <c r="EX48" s="133"/>
      <c r="EY48" s="233">
        <f>CM48</f>
        <v>44117</v>
      </c>
      <c r="EZ48" s="133"/>
      <c r="FA48" s="233">
        <f>CO48</f>
        <v>44118</v>
      </c>
      <c r="FB48" s="133"/>
      <c r="FC48" s="233">
        <f>CQ48</f>
        <v>44119</v>
      </c>
      <c r="FD48" s="133"/>
      <c r="FE48" s="233">
        <f>CS48</f>
        <v>44120</v>
      </c>
      <c r="FF48" s="133"/>
      <c r="FG48" s="233">
        <f>CU48</f>
        <v>44121</v>
      </c>
      <c r="FH48" s="133"/>
      <c r="FI48" s="233">
        <f>CW48</f>
        <v>44122</v>
      </c>
      <c r="FJ48" s="133"/>
      <c r="FK48" s="233">
        <f>CY48</f>
        <v>44123</v>
      </c>
      <c r="FL48" s="133"/>
      <c r="FM48" s="233">
        <f>DA48</f>
        <v>44124</v>
      </c>
      <c r="FN48" s="133"/>
      <c r="FO48" s="233">
        <f>DC48</f>
        <v>44125</v>
      </c>
      <c r="FP48" s="133"/>
      <c r="FQ48" s="233">
        <f>DE48</f>
        <v>44126</v>
      </c>
      <c r="FR48" s="133"/>
      <c r="FS48" s="233">
        <f>DG48</f>
        <v>44127</v>
      </c>
      <c r="FT48" s="133"/>
      <c r="FU48" s="233">
        <f>DI48</f>
        <v>44128</v>
      </c>
      <c r="FV48" s="133"/>
      <c r="FW48" s="233">
        <f>DK48</f>
        <v>44129</v>
      </c>
      <c r="FX48" s="133"/>
      <c r="FY48" s="233">
        <f>DM48</f>
        <v>44130</v>
      </c>
      <c r="FZ48" s="133"/>
      <c r="GA48" s="233">
        <f>DO48</f>
        <v>44131</v>
      </c>
      <c r="GB48" s="133"/>
      <c r="GC48" s="233">
        <f>DQ48</f>
        <v>44132</v>
      </c>
      <c r="GD48" s="133"/>
      <c r="GE48" s="233">
        <f>DS48</f>
        <v>44133</v>
      </c>
      <c r="GF48" s="133"/>
      <c r="GG48" s="233">
        <f>DU48</f>
        <v>44134</v>
      </c>
      <c r="GH48" s="133"/>
      <c r="GI48" s="233">
        <f>DW48</f>
        <v>44135</v>
      </c>
      <c r="GJ48" s="133"/>
      <c r="GK48" s="158"/>
      <c r="GL48" s="159"/>
      <c r="GM48" s="233">
        <f>BO48</f>
        <v>44105</v>
      </c>
      <c r="GN48" s="133"/>
      <c r="GO48" s="233">
        <f>BQ48</f>
        <v>44106</v>
      </c>
      <c r="GP48" s="133"/>
      <c r="GQ48" s="233">
        <f>BS48</f>
        <v>44107</v>
      </c>
      <c r="GR48" s="133"/>
      <c r="GS48" s="233">
        <f>BU48</f>
        <v>44108</v>
      </c>
      <c r="GT48" s="133"/>
      <c r="GU48" s="233">
        <f>BW48</f>
        <v>44109</v>
      </c>
      <c r="GV48" s="133"/>
      <c r="GW48" s="233">
        <f>BY48</f>
        <v>44110</v>
      </c>
      <c r="GX48" s="133"/>
      <c r="GY48" s="233">
        <f>CA48</f>
        <v>44111</v>
      </c>
      <c r="GZ48" s="133"/>
      <c r="HA48" s="233">
        <f>CC48</f>
        <v>44112</v>
      </c>
      <c r="HB48" s="133"/>
      <c r="HC48" s="233">
        <f>CE48</f>
        <v>44113</v>
      </c>
      <c r="HD48" s="133"/>
      <c r="HE48" s="233">
        <f>CG48</f>
        <v>44114</v>
      </c>
      <c r="HF48" s="133"/>
      <c r="HG48" s="233">
        <f>CI48</f>
        <v>44115</v>
      </c>
      <c r="HH48" s="133"/>
      <c r="HI48" s="233">
        <f>CK48</f>
        <v>44116</v>
      </c>
      <c r="HJ48" s="133"/>
      <c r="HK48" s="233">
        <f>CM48</f>
        <v>44117</v>
      </c>
      <c r="HL48" s="133"/>
      <c r="HM48" s="233">
        <f>CO48</f>
        <v>44118</v>
      </c>
      <c r="HN48" s="133"/>
      <c r="HO48" s="233">
        <f>CQ48</f>
        <v>44119</v>
      </c>
      <c r="HP48" s="133"/>
      <c r="HQ48" s="233">
        <f>CS48</f>
        <v>44120</v>
      </c>
      <c r="HR48" s="133"/>
      <c r="HS48" s="233">
        <f>CU48</f>
        <v>44121</v>
      </c>
      <c r="HT48" s="133"/>
      <c r="HU48" s="233">
        <f>CW48</f>
        <v>44122</v>
      </c>
      <c r="HV48" s="133"/>
      <c r="HW48" s="233">
        <f>CY48</f>
        <v>44123</v>
      </c>
      <c r="HX48" s="133"/>
      <c r="HY48" s="233">
        <f>DA48</f>
        <v>44124</v>
      </c>
      <c r="HZ48" s="133"/>
      <c r="IA48" s="233">
        <f>DC48</f>
        <v>44125</v>
      </c>
      <c r="IB48" s="133"/>
      <c r="IC48" s="233">
        <f>DE48</f>
        <v>44126</v>
      </c>
      <c r="ID48" s="133"/>
      <c r="IE48" s="233">
        <f>DG48</f>
        <v>44127</v>
      </c>
      <c r="IF48" s="133"/>
      <c r="IG48" s="233">
        <f>DI48</f>
        <v>44128</v>
      </c>
      <c r="IH48" s="133"/>
      <c r="II48" s="233">
        <f>DK48</f>
        <v>44129</v>
      </c>
      <c r="IJ48" s="133"/>
      <c r="IK48" s="233">
        <f>DM48</f>
        <v>44130</v>
      </c>
      <c r="IL48" s="133"/>
      <c r="IM48" s="233">
        <f>DO48</f>
        <v>44131</v>
      </c>
      <c r="IN48" s="133"/>
      <c r="IO48" s="233">
        <f>DQ48</f>
        <v>44132</v>
      </c>
      <c r="IP48" s="133"/>
      <c r="IQ48" s="233">
        <f>DS48</f>
        <v>44133</v>
      </c>
      <c r="IR48" s="133"/>
      <c r="IS48" s="233">
        <f>DU48</f>
        <v>44134</v>
      </c>
      <c r="IT48" s="133"/>
      <c r="IU48" s="233">
        <f>DW48</f>
        <v>44135</v>
      </c>
      <c r="IV48" s="133"/>
    </row>
    <row r="49">
      <c r="A49" s="32" t="str">
        <f>IFERROR(__xludf.DUMMYFUNCTION("IMPORTRANGE(BN1, ""Mzdy!AE72:AE172"")"),"Mzda/h")</f>
        <v>Mzda/h</v>
      </c>
      <c r="B49" s="234" t="str">
        <f t="shared" ref="B49:B164" si="31">BN49</f>
        <v>Kurýr</v>
      </c>
      <c r="C49" s="166" t="s">
        <v>148</v>
      </c>
      <c r="D49" s="167" t="s">
        <v>149</v>
      </c>
      <c r="E49" s="166" t="s">
        <v>148</v>
      </c>
      <c r="F49" s="167" t="s">
        <v>149</v>
      </c>
      <c r="G49" s="166" t="s">
        <v>148</v>
      </c>
      <c r="H49" s="167" t="s">
        <v>149</v>
      </c>
      <c r="I49" s="166" t="s">
        <v>131</v>
      </c>
      <c r="J49" s="167" t="s">
        <v>149</v>
      </c>
      <c r="K49" s="166" t="s">
        <v>148</v>
      </c>
      <c r="L49" s="167" t="s">
        <v>149</v>
      </c>
      <c r="M49" s="166" t="s">
        <v>148</v>
      </c>
      <c r="N49" s="167" t="s">
        <v>149</v>
      </c>
      <c r="O49" s="166" t="s">
        <v>148</v>
      </c>
      <c r="P49" s="167" t="s">
        <v>149</v>
      </c>
      <c r="Q49" s="166" t="s">
        <v>148</v>
      </c>
      <c r="R49" s="167" t="s">
        <v>149</v>
      </c>
      <c r="S49" s="166" t="s">
        <v>148</v>
      </c>
      <c r="T49" s="167" t="s">
        <v>149</v>
      </c>
      <c r="U49" s="166" t="s">
        <v>148</v>
      </c>
      <c r="V49" s="167" t="s">
        <v>149</v>
      </c>
      <c r="W49" s="166" t="s">
        <v>148</v>
      </c>
      <c r="X49" s="167" t="s">
        <v>149</v>
      </c>
      <c r="Y49" s="166" t="s">
        <v>148</v>
      </c>
      <c r="Z49" s="167" t="s">
        <v>149</v>
      </c>
      <c r="AA49" s="166" t="s">
        <v>148</v>
      </c>
      <c r="AB49" s="167" t="s">
        <v>149</v>
      </c>
      <c r="AC49" s="166" t="s">
        <v>148</v>
      </c>
      <c r="AD49" s="167" t="s">
        <v>149</v>
      </c>
      <c r="AE49" s="166" t="s">
        <v>148</v>
      </c>
      <c r="AF49" s="167" t="s">
        <v>149</v>
      </c>
      <c r="AG49" s="166" t="s">
        <v>148</v>
      </c>
      <c r="AH49" s="167" t="s">
        <v>149</v>
      </c>
      <c r="AI49" s="166" t="s">
        <v>148</v>
      </c>
      <c r="AJ49" s="167" t="s">
        <v>149</v>
      </c>
      <c r="AK49" s="166" t="s">
        <v>148</v>
      </c>
      <c r="AL49" s="167" t="s">
        <v>149</v>
      </c>
      <c r="AM49" s="166" t="s">
        <v>148</v>
      </c>
      <c r="AN49" s="167" t="s">
        <v>149</v>
      </c>
      <c r="AO49" s="166" t="s">
        <v>148</v>
      </c>
      <c r="AP49" s="167" t="s">
        <v>149</v>
      </c>
      <c r="AQ49" s="166" t="s">
        <v>148</v>
      </c>
      <c r="AR49" s="167" t="s">
        <v>149</v>
      </c>
      <c r="AS49" s="166" t="s">
        <v>148</v>
      </c>
      <c r="AT49" s="167" t="s">
        <v>149</v>
      </c>
      <c r="AU49" s="166" t="s">
        <v>148</v>
      </c>
      <c r="AV49" s="167" t="s">
        <v>149</v>
      </c>
      <c r="AW49" s="166" t="s">
        <v>148</v>
      </c>
      <c r="AX49" s="167" t="s">
        <v>149</v>
      </c>
      <c r="AY49" s="166" t="s">
        <v>148</v>
      </c>
      <c r="AZ49" s="167" t="s">
        <v>149</v>
      </c>
      <c r="BA49" s="166" t="s">
        <v>148</v>
      </c>
      <c r="BB49" s="167" t="s">
        <v>149</v>
      </c>
      <c r="BC49" s="166" t="s">
        <v>148</v>
      </c>
      <c r="BD49" s="167" t="s">
        <v>149</v>
      </c>
      <c r="BE49" s="166" t="s">
        <v>148</v>
      </c>
      <c r="BF49" s="167" t="s">
        <v>149</v>
      </c>
      <c r="BG49" s="166" t="s">
        <v>148</v>
      </c>
      <c r="BH49" s="167" t="s">
        <v>149</v>
      </c>
      <c r="BI49" s="166" t="s">
        <v>148</v>
      </c>
      <c r="BJ49" s="167" t="s">
        <v>149</v>
      </c>
      <c r="BK49" s="166" t="s">
        <v>148</v>
      </c>
      <c r="BL49" s="167" t="s">
        <v>149</v>
      </c>
      <c r="BM49" s="158"/>
      <c r="BN49" s="89" t="str">
        <f>IFERROR(__xludf.DUMMYFUNCTION("IMPORTRANGE(BN1, ""Mzdy!A72:A172"")"),"Kurýr")</f>
        <v>Kurýr</v>
      </c>
      <c r="BO49" s="166" t="s">
        <v>148</v>
      </c>
      <c r="BP49" s="167" t="s">
        <v>149</v>
      </c>
      <c r="BQ49" s="166" t="s">
        <v>148</v>
      </c>
      <c r="BR49" s="167" t="s">
        <v>149</v>
      </c>
      <c r="BS49" s="166" t="s">
        <v>148</v>
      </c>
      <c r="BT49" s="167" t="s">
        <v>149</v>
      </c>
      <c r="BU49" s="166" t="s">
        <v>131</v>
      </c>
      <c r="BV49" s="167" t="s">
        <v>149</v>
      </c>
      <c r="BW49" s="166" t="s">
        <v>148</v>
      </c>
      <c r="BX49" s="167" t="s">
        <v>149</v>
      </c>
      <c r="BY49" s="166" t="s">
        <v>148</v>
      </c>
      <c r="BZ49" s="167" t="s">
        <v>149</v>
      </c>
      <c r="CA49" s="166" t="s">
        <v>148</v>
      </c>
      <c r="CB49" s="167" t="s">
        <v>149</v>
      </c>
      <c r="CC49" s="166" t="s">
        <v>148</v>
      </c>
      <c r="CD49" s="167" t="s">
        <v>149</v>
      </c>
      <c r="CE49" s="166" t="s">
        <v>148</v>
      </c>
      <c r="CF49" s="167" t="s">
        <v>149</v>
      </c>
      <c r="CG49" s="166" t="s">
        <v>148</v>
      </c>
      <c r="CH49" s="167" t="s">
        <v>149</v>
      </c>
      <c r="CI49" s="166" t="s">
        <v>148</v>
      </c>
      <c r="CJ49" s="167" t="s">
        <v>149</v>
      </c>
      <c r="CK49" s="166" t="s">
        <v>148</v>
      </c>
      <c r="CL49" s="167" t="s">
        <v>149</v>
      </c>
      <c r="CM49" s="166" t="s">
        <v>148</v>
      </c>
      <c r="CN49" s="167" t="s">
        <v>149</v>
      </c>
      <c r="CO49" s="166" t="s">
        <v>148</v>
      </c>
      <c r="CP49" s="167" t="s">
        <v>149</v>
      </c>
      <c r="CQ49" s="166" t="s">
        <v>148</v>
      </c>
      <c r="CR49" s="167" t="s">
        <v>149</v>
      </c>
      <c r="CS49" s="166" t="s">
        <v>148</v>
      </c>
      <c r="CT49" s="167" t="s">
        <v>149</v>
      </c>
      <c r="CU49" s="166" t="s">
        <v>148</v>
      </c>
      <c r="CV49" s="167" t="s">
        <v>149</v>
      </c>
      <c r="CW49" s="166" t="s">
        <v>148</v>
      </c>
      <c r="CX49" s="167" t="s">
        <v>149</v>
      </c>
      <c r="CY49" s="166" t="s">
        <v>148</v>
      </c>
      <c r="CZ49" s="167" t="s">
        <v>149</v>
      </c>
      <c r="DA49" s="166" t="s">
        <v>148</v>
      </c>
      <c r="DB49" s="167" t="s">
        <v>149</v>
      </c>
      <c r="DC49" s="166" t="s">
        <v>148</v>
      </c>
      <c r="DD49" s="167" t="s">
        <v>149</v>
      </c>
      <c r="DE49" s="166" t="s">
        <v>148</v>
      </c>
      <c r="DF49" s="167" t="s">
        <v>149</v>
      </c>
      <c r="DG49" s="166" t="s">
        <v>148</v>
      </c>
      <c r="DH49" s="167" t="s">
        <v>149</v>
      </c>
      <c r="DI49" s="166" t="s">
        <v>148</v>
      </c>
      <c r="DJ49" s="167" t="s">
        <v>149</v>
      </c>
      <c r="DK49" s="166" t="s">
        <v>148</v>
      </c>
      <c r="DL49" s="167" t="s">
        <v>149</v>
      </c>
      <c r="DM49" s="166" t="s">
        <v>148</v>
      </c>
      <c r="DN49" s="167" t="s">
        <v>149</v>
      </c>
      <c r="DO49" s="166" t="s">
        <v>148</v>
      </c>
      <c r="DP49" s="167" t="s">
        <v>149</v>
      </c>
      <c r="DQ49" s="166" t="s">
        <v>148</v>
      </c>
      <c r="DR49" s="167" t="s">
        <v>149</v>
      </c>
      <c r="DS49" s="166" t="s">
        <v>148</v>
      </c>
      <c r="DT49" s="167" t="s">
        <v>149</v>
      </c>
      <c r="DU49" s="166" t="s">
        <v>148</v>
      </c>
      <c r="DV49" s="167" t="s">
        <v>149</v>
      </c>
      <c r="DW49" s="166" t="s">
        <v>148</v>
      </c>
      <c r="DX49" s="167" t="s">
        <v>149</v>
      </c>
      <c r="DY49" s="158"/>
      <c r="DZ49" s="235" t="str">
        <f t="shared" ref="DZ49:DZ164" si="33">BN49</f>
        <v>Kurýr</v>
      </c>
      <c r="EA49" s="192"/>
      <c r="EB49" s="159"/>
      <c r="EC49" s="193"/>
      <c r="ED49" s="196"/>
      <c r="EE49" s="193"/>
      <c r="EF49" s="196"/>
      <c r="EG49" s="193"/>
      <c r="EH49" s="196"/>
      <c r="EI49" s="193"/>
      <c r="EJ49" s="196"/>
      <c r="EK49" s="193"/>
      <c r="EL49" s="196"/>
      <c r="EM49" s="193"/>
      <c r="EN49" s="196"/>
      <c r="EO49" s="193"/>
      <c r="EP49" s="196"/>
      <c r="EQ49" s="193"/>
      <c r="ER49" s="196"/>
      <c r="ES49" s="193"/>
      <c r="ET49" s="196"/>
      <c r="EU49" s="193"/>
      <c r="EV49" s="196"/>
      <c r="EW49" s="193"/>
      <c r="EX49" s="196"/>
      <c r="EY49" s="193"/>
      <c r="EZ49" s="196"/>
      <c r="FA49" s="193"/>
      <c r="FB49" s="196"/>
      <c r="FC49" s="193"/>
      <c r="FD49" s="196"/>
      <c r="FE49" s="193"/>
      <c r="FF49" s="194"/>
      <c r="FG49" s="193"/>
      <c r="FH49" s="191"/>
      <c r="FI49" s="193"/>
      <c r="FJ49" s="191"/>
      <c r="FK49" s="193"/>
      <c r="FL49" s="191"/>
      <c r="FM49" s="193"/>
      <c r="FN49" s="191"/>
      <c r="FO49" s="193"/>
      <c r="FP49" s="191"/>
      <c r="FQ49" s="193"/>
      <c r="FR49" s="191"/>
      <c r="FS49" s="192"/>
      <c r="FT49" s="191"/>
      <c r="FU49" s="193"/>
      <c r="FV49" s="191"/>
      <c r="FW49" s="193"/>
      <c r="FX49" s="194"/>
      <c r="FY49" s="193"/>
      <c r="FZ49" s="194"/>
      <c r="GA49" s="193"/>
      <c r="GB49" s="191"/>
      <c r="GC49" s="193"/>
      <c r="GD49" s="191"/>
      <c r="GE49" s="192"/>
      <c r="GF49" s="191"/>
      <c r="GG49" s="193"/>
      <c r="GH49" s="191"/>
      <c r="GI49" s="193"/>
      <c r="GJ49" s="191"/>
      <c r="GK49" s="158"/>
      <c r="GL49" s="235" t="str">
        <f t="shared" ref="GL49:GL164" si="34">DZ49</f>
        <v>Kurýr</v>
      </c>
      <c r="GM49" s="192"/>
      <c r="GN49" s="159"/>
      <c r="GO49" s="193"/>
      <c r="GP49" s="196"/>
      <c r="GQ49" s="193"/>
      <c r="GR49" s="196"/>
      <c r="GS49" s="193"/>
      <c r="GT49" s="196"/>
      <c r="GU49" s="193"/>
      <c r="GV49" s="196"/>
      <c r="GW49" s="193"/>
      <c r="GX49" s="196"/>
      <c r="GY49" s="193"/>
      <c r="GZ49" s="196"/>
      <c r="HA49" s="193"/>
      <c r="HB49" s="196"/>
      <c r="HC49" s="193"/>
      <c r="HD49" s="196"/>
      <c r="HE49" s="193"/>
      <c r="HF49" s="196"/>
      <c r="HG49" s="193"/>
      <c r="HH49" s="196"/>
      <c r="HI49" s="193"/>
      <c r="HJ49" s="196"/>
      <c r="HK49" s="193"/>
      <c r="HL49" s="196"/>
      <c r="HM49" s="193"/>
      <c r="HN49" s="196"/>
      <c r="HO49" s="193"/>
      <c r="HP49" s="196"/>
      <c r="HQ49" s="193"/>
      <c r="HR49" s="194"/>
      <c r="HS49" s="193"/>
      <c r="HT49" s="191"/>
      <c r="HU49" s="193"/>
      <c r="HV49" s="191"/>
      <c r="HW49" s="193"/>
      <c r="HX49" s="191"/>
      <c r="HY49" s="193"/>
      <c r="HZ49" s="191"/>
      <c r="IA49" s="193"/>
      <c r="IB49" s="191"/>
      <c r="IC49" s="193"/>
      <c r="ID49" s="191"/>
      <c r="IE49" s="192"/>
      <c r="IF49" s="191"/>
      <c r="IG49" s="193"/>
      <c r="IH49" s="191"/>
      <c r="II49" s="193"/>
      <c r="IJ49" s="194"/>
      <c r="IK49" s="193"/>
      <c r="IL49" s="194"/>
      <c r="IM49" s="193"/>
      <c r="IN49" s="191"/>
      <c r="IO49" s="193"/>
      <c r="IP49" s="191"/>
      <c r="IQ49" s="192"/>
      <c r="IR49" s="191"/>
      <c r="IS49" s="193"/>
      <c r="IT49" s="191"/>
      <c r="IU49" s="193"/>
      <c r="IV49" s="191"/>
    </row>
    <row r="50">
      <c r="A50" s="214">
        <f>IFERROR(__xludf.DUMMYFUNCTION("""COMPUTED_VALUE"""),100.0)</f>
        <v>100</v>
      </c>
      <c r="B50" s="159" t="str">
        <f t="shared" si="31"/>
        <v>Daniel Fux</v>
      </c>
      <c r="C50" s="173">
        <f t="shared" ref="C50:BL50" si="32">BO50+EA50+GM50</f>
        <v>0</v>
      </c>
      <c r="D50" s="173">
        <f t="shared" si="32"/>
        <v>0</v>
      </c>
      <c r="E50" s="173">
        <f t="shared" si="32"/>
        <v>0</v>
      </c>
      <c r="F50" s="173">
        <f t="shared" si="32"/>
        <v>0</v>
      </c>
      <c r="G50" s="173">
        <f t="shared" si="32"/>
        <v>0</v>
      </c>
      <c r="H50" s="173">
        <f t="shared" si="32"/>
        <v>0</v>
      </c>
      <c r="I50" s="173">
        <f t="shared" si="32"/>
        <v>0</v>
      </c>
      <c r="J50" s="173">
        <f t="shared" si="32"/>
        <v>0</v>
      </c>
      <c r="K50" s="173">
        <f t="shared" si="32"/>
        <v>0</v>
      </c>
      <c r="L50" s="173">
        <f t="shared" si="32"/>
        <v>0</v>
      </c>
      <c r="M50" s="173">
        <f t="shared" si="32"/>
        <v>0</v>
      </c>
      <c r="N50" s="173">
        <f t="shared" si="32"/>
        <v>0</v>
      </c>
      <c r="O50" s="173">
        <f t="shared" si="32"/>
        <v>0</v>
      </c>
      <c r="P50" s="173">
        <f t="shared" si="32"/>
        <v>0</v>
      </c>
      <c r="Q50" s="173">
        <f t="shared" si="32"/>
        <v>0</v>
      </c>
      <c r="R50" s="173">
        <f t="shared" si="32"/>
        <v>0</v>
      </c>
      <c r="S50" s="173">
        <f t="shared" si="32"/>
        <v>0</v>
      </c>
      <c r="T50" s="173">
        <f t="shared" si="32"/>
        <v>0</v>
      </c>
      <c r="U50" s="173">
        <f t="shared" si="32"/>
        <v>5</v>
      </c>
      <c r="V50" s="173">
        <f t="shared" si="32"/>
        <v>500</v>
      </c>
      <c r="W50" s="173">
        <f t="shared" si="32"/>
        <v>0</v>
      </c>
      <c r="X50" s="173">
        <f t="shared" si="32"/>
        <v>0</v>
      </c>
      <c r="Y50" s="173">
        <f t="shared" si="32"/>
        <v>0</v>
      </c>
      <c r="Z50" s="173">
        <f t="shared" si="32"/>
        <v>0</v>
      </c>
      <c r="AA50" s="173">
        <f t="shared" si="32"/>
        <v>0</v>
      </c>
      <c r="AB50" s="173">
        <f t="shared" si="32"/>
        <v>0</v>
      </c>
      <c r="AC50" s="173">
        <f t="shared" si="32"/>
        <v>0</v>
      </c>
      <c r="AD50" s="173">
        <f t="shared" si="32"/>
        <v>0</v>
      </c>
      <c r="AE50" s="173">
        <f t="shared" si="32"/>
        <v>0</v>
      </c>
      <c r="AF50" s="173">
        <f t="shared" si="32"/>
        <v>0</v>
      </c>
      <c r="AG50" s="173">
        <f t="shared" si="32"/>
        <v>0</v>
      </c>
      <c r="AH50" s="173">
        <f t="shared" si="32"/>
        <v>0</v>
      </c>
      <c r="AI50" s="173">
        <f t="shared" si="32"/>
        <v>0</v>
      </c>
      <c r="AJ50" s="173">
        <f t="shared" si="32"/>
        <v>0</v>
      </c>
      <c r="AK50" s="173">
        <f t="shared" si="32"/>
        <v>0</v>
      </c>
      <c r="AL50" s="173">
        <f t="shared" si="32"/>
        <v>0</v>
      </c>
      <c r="AM50" s="173">
        <f t="shared" si="32"/>
        <v>0</v>
      </c>
      <c r="AN50" s="173">
        <f t="shared" si="32"/>
        <v>0</v>
      </c>
      <c r="AO50" s="173">
        <f t="shared" si="32"/>
        <v>0</v>
      </c>
      <c r="AP50" s="173">
        <f t="shared" si="32"/>
        <v>0</v>
      </c>
      <c r="AQ50" s="173">
        <f t="shared" si="32"/>
        <v>0</v>
      </c>
      <c r="AR50" s="173">
        <f t="shared" si="32"/>
        <v>0</v>
      </c>
      <c r="AS50" s="173">
        <f t="shared" si="32"/>
        <v>0</v>
      </c>
      <c r="AT50" s="173">
        <f t="shared" si="32"/>
        <v>0</v>
      </c>
      <c r="AU50" s="173">
        <f t="shared" si="32"/>
        <v>0</v>
      </c>
      <c r="AV50" s="173">
        <f t="shared" si="32"/>
        <v>0</v>
      </c>
      <c r="AW50" s="173">
        <f t="shared" si="32"/>
        <v>11.5</v>
      </c>
      <c r="AX50" s="173">
        <f t="shared" si="32"/>
        <v>1150</v>
      </c>
      <c r="AY50" s="173">
        <f t="shared" si="32"/>
        <v>0</v>
      </c>
      <c r="AZ50" s="173">
        <f t="shared" si="32"/>
        <v>0</v>
      </c>
      <c r="BA50" s="173">
        <f t="shared" si="32"/>
        <v>0</v>
      </c>
      <c r="BB50" s="173">
        <f t="shared" si="32"/>
        <v>0</v>
      </c>
      <c r="BC50" s="173">
        <f t="shared" si="32"/>
        <v>0</v>
      </c>
      <c r="BD50" s="173">
        <f t="shared" si="32"/>
        <v>0</v>
      </c>
      <c r="BE50" s="173">
        <f t="shared" si="32"/>
        <v>0</v>
      </c>
      <c r="BF50" s="173">
        <f t="shared" si="32"/>
        <v>0</v>
      </c>
      <c r="BG50" s="173">
        <f t="shared" si="32"/>
        <v>0</v>
      </c>
      <c r="BH50" s="173">
        <f t="shared" si="32"/>
        <v>0</v>
      </c>
      <c r="BI50" s="173">
        <f t="shared" si="32"/>
        <v>0</v>
      </c>
      <c r="BJ50" s="173">
        <f t="shared" si="32"/>
        <v>0</v>
      </c>
      <c r="BK50" s="173">
        <f t="shared" si="32"/>
        <v>0</v>
      </c>
      <c r="BL50" s="173">
        <f t="shared" si="32"/>
        <v>0</v>
      </c>
      <c r="BM50" s="158"/>
      <c r="BN50" s="159" t="str">
        <f>IFERROR(__xludf.DUMMYFUNCTION("""COMPUTED_VALUE"""),"Daniel Fux")</f>
        <v>Daniel Fux</v>
      </c>
      <c r="BO50" s="236" t="str">
        <f>IFERROR(__xludf.DUMMYFUNCTION("IMPORTRANGE(BN2, ""Přehled mzdy!BR4:EA104"")"),"")</f>
        <v/>
      </c>
      <c r="BP50" s="237"/>
      <c r="BQ50" s="174"/>
      <c r="BR50" s="175"/>
      <c r="BS50" s="176"/>
      <c r="BT50" s="181"/>
      <c r="BU50" s="174"/>
      <c r="BV50" s="175"/>
      <c r="BW50" s="174"/>
      <c r="BX50" s="175"/>
      <c r="BY50" s="174"/>
      <c r="BZ50" s="175"/>
      <c r="CA50" s="174"/>
      <c r="CB50" s="175"/>
      <c r="CC50" s="174"/>
      <c r="CD50" s="175"/>
      <c r="CE50" s="174"/>
      <c r="CF50" s="175"/>
      <c r="CG50" s="176"/>
      <c r="CH50" s="181"/>
      <c r="CI50" s="176"/>
      <c r="CJ50" s="181"/>
      <c r="CK50" s="174"/>
      <c r="CL50" s="175"/>
      <c r="CM50" s="174"/>
      <c r="CN50" s="175"/>
      <c r="CO50" s="174"/>
      <c r="CP50" s="175"/>
      <c r="CQ50" s="176"/>
      <c r="CR50" s="181"/>
      <c r="CS50" s="174"/>
      <c r="CT50" s="173"/>
      <c r="CU50" s="176"/>
      <c r="CV50" s="173"/>
      <c r="CW50" s="174"/>
      <c r="CX50" s="173"/>
      <c r="CY50" s="176"/>
      <c r="CZ50" s="173"/>
      <c r="DA50" s="174"/>
      <c r="DB50" s="173"/>
      <c r="DC50" s="174"/>
      <c r="DD50" s="173"/>
      <c r="DE50" s="174"/>
      <c r="DF50" s="173"/>
      <c r="DG50" s="174"/>
      <c r="DH50" s="173"/>
      <c r="DI50" s="174">
        <f>IFERROR(__xludf.DUMMYFUNCTION("""COMPUTED_VALUE"""),11.5)</f>
        <v>11.5</v>
      </c>
      <c r="DJ50" s="173">
        <f>IFERROR(__xludf.DUMMYFUNCTION("""COMPUTED_VALUE"""),1150.0)</f>
        <v>1150</v>
      </c>
      <c r="DK50" s="174"/>
      <c r="DL50" s="173"/>
      <c r="DM50" s="174"/>
      <c r="DN50" s="173"/>
      <c r="DO50" s="174"/>
      <c r="DP50" s="173"/>
      <c r="DQ50" s="174"/>
      <c r="DR50" s="173"/>
      <c r="DS50" s="174"/>
      <c r="DT50" s="173"/>
      <c r="DU50" s="176"/>
      <c r="DV50" s="173"/>
      <c r="DW50" s="174"/>
      <c r="DX50" s="173"/>
      <c r="DY50" s="158"/>
      <c r="DZ50" s="159" t="str">
        <f t="shared" si="33"/>
        <v>Daniel Fux</v>
      </c>
      <c r="EA50" s="219" t="str">
        <f>IFERROR(__xludf.DUMMYFUNCTION("IMPORTRANGE(DZ2, ""Přehled mzdy!BR4:EA104"")"),"")</f>
        <v/>
      </c>
      <c r="EB50" s="220"/>
      <c r="EC50" s="202"/>
      <c r="ED50" s="203"/>
      <c r="EE50" s="204"/>
      <c r="EF50" s="205"/>
      <c r="EG50" s="202"/>
      <c r="EH50" s="203"/>
      <c r="EI50" s="202"/>
      <c r="EJ50" s="203"/>
      <c r="EK50" s="202"/>
      <c r="EL50" s="203"/>
      <c r="EM50" s="202"/>
      <c r="EN50" s="203"/>
      <c r="EO50" s="202"/>
      <c r="EP50" s="203"/>
      <c r="EQ50" s="202"/>
      <c r="ER50" s="203"/>
      <c r="ES50" s="204">
        <f>IFERROR(__xludf.DUMMYFUNCTION("""COMPUTED_VALUE"""),5.0)</f>
        <v>5</v>
      </c>
      <c r="ET50" s="205">
        <f>IFERROR(__xludf.DUMMYFUNCTION("""COMPUTED_VALUE"""),500.0)</f>
        <v>500</v>
      </c>
      <c r="EU50" s="204"/>
      <c r="EV50" s="205"/>
      <c r="EW50" s="202"/>
      <c r="EX50" s="203"/>
      <c r="EY50" s="202"/>
      <c r="EZ50" s="203"/>
      <c r="FA50" s="202"/>
      <c r="FB50" s="203"/>
      <c r="FC50" s="204"/>
      <c r="FD50" s="205"/>
      <c r="FE50" s="202"/>
      <c r="FF50" s="199"/>
      <c r="FG50" s="204"/>
      <c r="FH50" s="199"/>
      <c r="FI50" s="202"/>
      <c r="FJ50" s="199"/>
      <c r="FK50" s="204"/>
      <c r="FL50" s="199"/>
      <c r="FM50" s="202"/>
      <c r="FN50" s="199"/>
      <c r="FO50" s="202"/>
      <c r="FP50" s="199"/>
      <c r="FQ50" s="202"/>
      <c r="FR50" s="199"/>
      <c r="FS50" s="202"/>
      <c r="FT50" s="199"/>
      <c r="FU50" s="202"/>
      <c r="FV50" s="199"/>
      <c r="FW50" s="202"/>
      <c r="FX50" s="199"/>
      <c r="FY50" s="202"/>
      <c r="FZ50" s="199"/>
      <c r="GA50" s="202"/>
      <c r="GB50" s="199"/>
      <c r="GC50" s="202"/>
      <c r="GD50" s="199"/>
      <c r="GE50" s="202"/>
      <c r="GF50" s="199"/>
      <c r="GG50" s="204"/>
      <c r="GH50" s="199"/>
      <c r="GI50" s="202"/>
      <c r="GJ50" s="199"/>
      <c r="GK50" s="158"/>
      <c r="GL50" s="159" t="str">
        <f t="shared" si="34"/>
        <v>Daniel Fux</v>
      </c>
      <c r="GM50" s="219" t="str">
        <f>IFERROR(__xludf.DUMMYFUNCTION("IMPORTRANGE(GL2, ""Přehled mzdy!BR4:EA104"")"),"")</f>
        <v/>
      </c>
      <c r="GN50" s="220"/>
      <c r="GO50" s="202"/>
      <c r="GP50" s="203"/>
      <c r="GQ50" s="204"/>
      <c r="GR50" s="205"/>
      <c r="GS50" s="202"/>
      <c r="GT50" s="203"/>
      <c r="GU50" s="202"/>
      <c r="GV50" s="203"/>
      <c r="GW50" s="202"/>
      <c r="GX50" s="203"/>
      <c r="GY50" s="202"/>
      <c r="GZ50" s="203"/>
      <c r="HA50" s="202"/>
      <c r="HB50" s="203"/>
      <c r="HC50" s="202"/>
      <c r="HD50" s="203"/>
      <c r="HE50" s="204"/>
      <c r="HF50" s="205"/>
      <c r="HG50" s="204"/>
      <c r="HH50" s="205"/>
      <c r="HI50" s="202"/>
      <c r="HJ50" s="203"/>
      <c r="HK50" s="202"/>
      <c r="HL50" s="203"/>
      <c r="HM50" s="202"/>
      <c r="HN50" s="203"/>
      <c r="HO50" s="204"/>
      <c r="HP50" s="205"/>
      <c r="HQ50" s="202"/>
      <c r="HR50" s="199"/>
      <c r="HS50" s="204"/>
      <c r="HT50" s="199"/>
      <c r="HU50" s="202"/>
      <c r="HV50" s="199"/>
      <c r="HW50" s="204"/>
      <c r="HX50" s="199"/>
      <c r="HY50" s="202"/>
      <c r="HZ50" s="199"/>
      <c r="IA50" s="202"/>
      <c r="IB50" s="199"/>
      <c r="IC50" s="202"/>
      <c r="ID50" s="199"/>
      <c r="IE50" s="202"/>
      <c r="IF50" s="199"/>
      <c r="IG50" s="202"/>
      <c r="IH50" s="199"/>
      <c r="II50" s="202"/>
      <c r="IJ50" s="199"/>
      <c r="IK50" s="202"/>
      <c r="IL50" s="199"/>
      <c r="IM50" s="202"/>
      <c r="IN50" s="199"/>
      <c r="IO50" s="202"/>
      <c r="IP50" s="199"/>
      <c r="IQ50" s="202"/>
      <c r="IR50" s="199"/>
      <c r="IS50" s="204"/>
      <c r="IT50" s="199"/>
      <c r="IU50" s="202"/>
      <c r="IV50" s="199"/>
    </row>
    <row r="51">
      <c r="A51" s="214">
        <f>IFERROR(__xludf.DUMMYFUNCTION("""COMPUTED_VALUE"""),100.0)</f>
        <v>100</v>
      </c>
      <c r="B51" s="159" t="str">
        <f t="shared" si="31"/>
        <v>Radim Dvořák</v>
      </c>
      <c r="C51" s="173">
        <f t="shared" ref="C51:BL51" si="35">BO51+EA51+GM51</f>
        <v>0</v>
      </c>
      <c r="D51" s="173">
        <f t="shared" si="35"/>
        <v>0</v>
      </c>
      <c r="E51" s="173">
        <f t="shared" si="35"/>
        <v>0</v>
      </c>
      <c r="F51" s="173">
        <f t="shared" si="35"/>
        <v>0</v>
      </c>
      <c r="G51" s="173">
        <f t="shared" si="35"/>
        <v>0</v>
      </c>
      <c r="H51" s="173">
        <f t="shared" si="35"/>
        <v>0</v>
      </c>
      <c r="I51" s="173">
        <f t="shared" si="35"/>
        <v>0</v>
      </c>
      <c r="J51" s="173">
        <f t="shared" si="35"/>
        <v>0</v>
      </c>
      <c r="K51" s="173">
        <f t="shared" si="35"/>
        <v>0</v>
      </c>
      <c r="L51" s="173">
        <f t="shared" si="35"/>
        <v>0</v>
      </c>
      <c r="M51" s="173">
        <f t="shared" si="35"/>
        <v>0</v>
      </c>
      <c r="N51" s="173">
        <f t="shared" si="35"/>
        <v>0</v>
      </c>
      <c r="O51" s="173">
        <f t="shared" si="35"/>
        <v>0</v>
      </c>
      <c r="P51" s="173">
        <f t="shared" si="35"/>
        <v>0</v>
      </c>
      <c r="Q51" s="173">
        <f t="shared" si="35"/>
        <v>0</v>
      </c>
      <c r="R51" s="173">
        <f t="shared" si="35"/>
        <v>0</v>
      </c>
      <c r="S51" s="173">
        <f t="shared" si="35"/>
        <v>0</v>
      </c>
      <c r="T51" s="173">
        <f t="shared" si="35"/>
        <v>0</v>
      </c>
      <c r="U51" s="173">
        <f t="shared" si="35"/>
        <v>0</v>
      </c>
      <c r="V51" s="173">
        <f t="shared" si="35"/>
        <v>0</v>
      </c>
      <c r="W51" s="173">
        <f t="shared" si="35"/>
        <v>0</v>
      </c>
      <c r="X51" s="173">
        <f t="shared" si="35"/>
        <v>0</v>
      </c>
      <c r="Y51" s="173">
        <f t="shared" si="35"/>
        <v>0</v>
      </c>
      <c r="Z51" s="173">
        <f t="shared" si="35"/>
        <v>0</v>
      </c>
      <c r="AA51" s="173">
        <f t="shared" si="35"/>
        <v>0</v>
      </c>
      <c r="AB51" s="173">
        <f t="shared" si="35"/>
        <v>0</v>
      </c>
      <c r="AC51" s="173">
        <f t="shared" si="35"/>
        <v>0</v>
      </c>
      <c r="AD51" s="173">
        <f t="shared" si="35"/>
        <v>0</v>
      </c>
      <c r="AE51" s="173">
        <f t="shared" si="35"/>
        <v>0</v>
      </c>
      <c r="AF51" s="173">
        <f t="shared" si="35"/>
        <v>0</v>
      </c>
      <c r="AG51" s="173">
        <f t="shared" si="35"/>
        <v>0</v>
      </c>
      <c r="AH51" s="173">
        <f t="shared" si="35"/>
        <v>0</v>
      </c>
      <c r="AI51" s="173">
        <f t="shared" si="35"/>
        <v>0</v>
      </c>
      <c r="AJ51" s="173">
        <f t="shared" si="35"/>
        <v>0</v>
      </c>
      <c r="AK51" s="173">
        <f t="shared" si="35"/>
        <v>0</v>
      </c>
      <c r="AL51" s="173">
        <f t="shared" si="35"/>
        <v>0</v>
      </c>
      <c r="AM51" s="173">
        <f t="shared" si="35"/>
        <v>0</v>
      </c>
      <c r="AN51" s="173">
        <f t="shared" si="35"/>
        <v>0</v>
      </c>
      <c r="AO51" s="173">
        <f t="shared" si="35"/>
        <v>0</v>
      </c>
      <c r="AP51" s="173">
        <f t="shared" si="35"/>
        <v>0</v>
      </c>
      <c r="AQ51" s="173">
        <f t="shared" si="35"/>
        <v>0</v>
      </c>
      <c r="AR51" s="173">
        <f t="shared" si="35"/>
        <v>0</v>
      </c>
      <c r="AS51" s="173">
        <f t="shared" si="35"/>
        <v>0</v>
      </c>
      <c r="AT51" s="173">
        <f t="shared" si="35"/>
        <v>0</v>
      </c>
      <c r="AU51" s="173">
        <f t="shared" si="35"/>
        <v>0</v>
      </c>
      <c r="AV51" s="173">
        <f t="shared" si="35"/>
        <v>0</v>
      </c>
      <c r="AW51" s="173">
        <f t="shared" si="35"/>
        <v>0</v>
      </c>
      <c r="AX51" s="173">
        <f t="shared" si="35"/>
        <v>0</v>
      </c>
      <c r="AY51" s="173">
        <f t="shared" si="35"/>
        <v>0</v>
      </c>
      <c r="AZ51" s="173">
        <f t="shared" si="35"/>
        <v>0</v>
      </c>
      <c r="BA51" s="173">
        <f t="shared" si="35"/>
        <v>0</v>
      </c>
      <c r="BB51" s="173">
        <f t="shared" si="35"/>
        <v>0</v>
      </c>
      <c r="BC51" s="173">
        <f t="shared" si="35"/>
        <v>0</v>
      </c>
      <c r="BD51" s="173">
        <f t="shared" si="35"/>
        <v>0</v>
      </c>
      <c r="BE51" s="173">
        <f t="shared" si="35"/>
        <v>0</v>
      </c>
      <c r="BF51" s="173">
        <f t="shared" si="35"/>
        <v>0</v>
      </c>
      <c r="BG51" s="173">
        <f t="shared" si="35"/>
        <v>0</v>
      </c>
      <c r="BH51" s="173">
        <f t="shared" si="35"/>
        <v>0</v>
      </c>
      <c r="BI51" s="173">
        <f t="shared" si="35"/>
        <v>0</v>
      </c>
      <c r="BJ51" s="173">
        <f t="shared" si="35"/>
        <v>0</v>
      </c>
      <c r="BK51" s="173">
        <f t="shared" si="35"/>
        <v>0</v>
      </c>
      <c r="BL51" s="173">
        <f t="shared" si="35"/>
        <v>0</v>
      </c>
      <c r="BM51" s="158"/>
      <c r="BN51" s="159" t="str">
        <f>IFERROR(__xludf.DUMMYFUNCTION("""COMPUTED_VALUE"""),"Radim Dvořák")</f>
        <v>Radim Dvořák</v>
      </c>
      <c r="BO51" s="174"/>
      <c r="BP51" s="175"/>
      <c r="BQ51" s="174"/>
      <c r="BR51" s="175"/>
      <c r="BS51" s="174"/>
      <c r="BT51" s="175"/>
      <c r="BU51" s="174"/>
      <c r="BV51" s="175"/>
      <c r="BW51" s="176"/>
      <c r="BX51" s="181"/>
      <c r="BY51" s="174"/>
      <c r="BZ51" s="175"/>
      <c r="CA51" s="174"/>
      <c r="CB51" s="175"/>
      <c r="CC51" s="174"/>
      <c r="CD51" s="175"/>
      <c r="CE51" s="174"/>
      <c r="CF51" s="175"/>
      <c r="CG51" s="174"/>
      <c r="CH51" s="175"/>
      <c r="CI51" s="176"/>
      <c r="CJ51" s="181"/>
      <c r="CK51" s="174"/>
      <c r="CL51" s="175"/>
      <c r="CM51" s="174"/>
      <c r="CN51" s="175"/>
      <c r="CO51" s="174"/>
      <c r="CP51" s="175"/>
      <c r="CQ51" s="174"/>
      <c r="CR51" s="175"/>
      <c r="CS51" s="176"/>
      <c r="CT51" s="182"/>
      <c r="CU51" s="176"/>
      <c r="CV51" s="173"/>
      <c r="CW51" s="174"/>
      <c r="CX51" s="173"/>
      <c r="CY51" s="176"/>
      <c r="CZ51" s="173"/>
      <c r="DA51" s="174"/>
      <c r="DB51" s="173"/>
      <c r="DC51" s="174"/>
      <c r="DD51" s="173"/>
      <c r="DE51" s="176"/>
      <c r="DF51" s="182"/>
      <c r="DG51" s="176"/>
      <c r="DH51" s="182"/>
      <c r="DI51" s="176"/>
      <c r="DJ51" s="173"/>
      <c r="DK51" s="176"/>
      <c r="DL51" s="182"/>
      <c r="DM51" s="174"/>
      <c r="DN51" s="173"/>
      <c r="DO51" s="174"/>
      <c r="DP51" s="173"/>
      <c r="DQ51" s="174"/>
      <c r="DR51" s="173"/>
      <c r="DS51" s="174"/>
      <c r="DT51" s="173"/>
      <c r="DU51" s="174"/>
      <c r="DV51" s="173"/>
      <c r="DW51" s="174"/>
      <c r="DX51" s="173"/>
      <c r="DY51" s="158"/>
      <c r="DZ51" s="159" t="str">
        <f t="shared" si="33"/>
        <v>Radim Dvořák</v>
      </c>
      <c r="EA51" s="202"/>
      <c r="EB51" s="203"/>
      <c r="EC51" s="202"/>
      <c r="ED51" s="203"/>
      <c r="EE51" s="202"/>
      <c r="EF51" s="203"/>
      <c r="EG51" s="202"/>
      <c r="EH51" s="203"/>
      <c r="EI51" s="204"/>
      <c r="EJ51" s="205"/>
      <c r="EK51" s="202"/>
      <c r="EL51" s="203"/>
      <c r="EM51" s="202"/>
      <c r="EN51" s="203"/>
      <c r="EO51" s="202"/>
      <c r="EP51" s="203"/>
      <c r="EQ51" s="202"/>
      <c r="ER51" s="203"/>
      <c r="ES51" s="202"/>
      <c r="ET51" s="203"/>
      <c r="EU51" s="204"/>
      <c r="EV51" s="205"/>
      <c r="EW51" s="202"/>
      <c r="EX51" s="203"/>
      <c r="EY51" s="202"/>
      <c r="EZ51" s="203"/>
      <c r="FA51" s="202"/>
      <c r="FB51" s="203"/>
      <c r="FC51" s="202"/>
      <c r="FD51" s="203"/>
      <c r="FE51" s="204"/>
      <c r="FF51" s="206"/>
      <c r="FG51" s="204"/>
      <c r="FH51" s="199"/>
      <c r="FI51" s="202"/>
      <c r="FJ51" s="199"/>
      <c r="FK51" s="204"/>
      <c r="FL51" s="199"/>
      <c r="FM51" s="202"/>
      <c r="FN51" s="199"/>
      <c r="FO51" s="202"/>
      <c r="FP51" s="199"/>
      <c r="FQ51" s="204"/>
      <c r="FR51" s="206"/>
      <c r="FS51" s="204"/>
      <c r="FT51" s="206"/>
      <c r="FU51" s="204"/>
      <c r="FV51" s="199"/>
      <c r="FW51" s="204"/>
      <c r="FX51" s="206"/>
      <c r="FY51" s="202"/>
      <c r="FZ51" s="199"/>
      <c r="GA51" s="202"/>
      <c r="GB51" s="199"/>
      <c r="GC51" s="202"/>
      <c r="GD51" s="199"/>
      <c r="GE51" s="202"/>
      <c r="GF51" s="199"/>
      <c r="GG51" s="202"/>
      <c r="GH51" s="199"/>
      <c r="GI51" s="202"/>
      <c r="GJ51" s="199"/>
      <c r="GK51" s="158"/>
      <c r="GL51" s="159" t="str">
        <f t="shared" si="34"/>
        <v>Radim Dvořák</v>
      </c>
      <c r="GM51" s="243"/>
      <c r="GN51" s="203"/>
      <c r="GO51" s="202"/>
      <c r="GP51" s="203"/>
      <c r="GQ51" s="202"/>
      <c r="GR51" s="203"/>
      <c r="GS51" s="202"/>
      <c r="GT51" s="203"/>
      <c r="GU51" s="204"/>
      <c r="GV51" s="205"/>
      <c r="GW51" s="202"/>
      <c r="GX51" s="203"/>
      <c r="GY51" s="202"/>
      <c r="GZ51" s="203"/>
      <c r="HA51" s="202"/>
      <c r="HB51" s="203"/>
      <c r="HC51" s="202"/>
      <c r="HD51" s="203"/>
      <c r="HE51" s="202"/>
      <c r="HF51" s="203"/>
      <c r="HG51" s="204"/>
      <c r="HH51" s="205"/>
      <c r="HI51" s="202"/>
      <c r="HJ51" s="203"/>
      <c r="HK51" s="202"/>
      <c r="HL51" s="203"/>
      <c r="HM51" s="202"/>
      <c r="HN51" s="203"/>
      <c r="HO51" s="202"/>
      <c r="HP51" s="203"/>
      <c r="HQ51" s="204"/>
      <c r="HR51" s="206"/>
      <c r="HS51" s="204"/>
      <c r="HT51" s="199"/>
      <c r="HU51" s="202"/>
      <c r="HV51" s="199"/>
      <c r="HW51" s="204"/>
      <c r="HX51" s="199"/>
      <c r="HY51" s="202"/>
      <c r="HZ51" s="199"/>
      <c r="IA51" s="202"/>
      <c r="IB51" s="199"/>
      <c r="IC51" s="204"/>
      <c r="ID51" s="206"/>
      <c r="IE51" s="204"/>
      <c r="IF51" s="206"/>
      <c r="IG51" s="204"/>
      <c r="IH51" s="199"/>
      <c r="II51" s="204"/>
      <c r="IJ51" s="206"/>
      <c r="IK51" s="202"/>
      <c r="IL51" s="199"/>
      <c r="IM51" s="202"/>
      <c r="IN51" s="199"/>
      <c r="IO51" s="202"/>
      <c r="IP51" s="199"/>
      <c r="IQ51" s="202"/>
      <c r="IR51" s="199"/>
      <c r="IS51" s="202"/>
      <c r="IT51" s="199"/>
      <c r="IU51" s="202"/>
      <c r="IV51" s="199"/>
    </row>
    <row r="52">
      <c r="A52" s="214">
        <f>IFERROR(__xludf.DUMMYFUNCTION("""COMPUTED_VALUE"""),100.0)</f>
        <v>100</v>
      </c>
      <c r="B52" s="159" t="str">
        <f t="shared" si="31"/>
        <v>Daniel Dubecký</v>
      </c>
      <c r="C52" s="173">
        <f t="shared" ref="C52:BL52" si="36">BO52+EA52+GM52</f>
        <v>0</v>
      </c>
      <c r="D52" s="173">
        <f t="shared" si="36"/>
        <v>0</v>
      </c>
      <c r="E52" s="173">
        <f t="shared" si="36"/>
        <v>9</v>
      </c>
      <c r="F52" s="173">
        <f t="shared" si="36"/>
        <v>0</v>
      </c>
      <c r="G52" s="173">
        <f t="shared" si="36"/>
        <v>10</v>
      </c>
      <c r="H52" s="173">
        <f t="shared" si="36"/>
        <v>0</v>
      </c>
      <c r="I52" s="173">
        <f t="shared" si="36"/>
        <v>0</v>
      </c>
      <c r="J52" s="173">
        <f t="shared" si="36"/>
        <v>0</v>
      </c>
      <c r="K52" s="173">
        <f t="shared" si="36"/>
        <v>0</v>
      </c>
      <c r="L52" s="173">
        <f t="shared" si="36"/>
        <v>0</v>
      </c>
      <c r="M52" s="173">
        <f t="shared" si="36"/>
        <v>4</v>
      </c>
      <c r="N52" s="173">
        <f t="shared" si="36"/>
        <v>0</v>
      </c>
      <c r="O52" s="173">
        <f t="shared" si="36"/>
        <v>8</v>
      </c>
      <c r="P52" s="173">
        <f t="shared" si="36"/>
        <v>0</v>
      </c>
      <c r="Q52" s="173">
        <f t="shared" si="36"/>
        <v>8</v>
      </c>
      <c r="R52" s="173">
        <f t="shared" si="36"/>
        <v>0</v>
      </c>
      <c r="S52" s="173">
        <f t="shared" si="36"/>
        <v>10</v>
      </c>
      <c r="T52" s="173">
        <f t="shared" si="36"/>
        <v>0</v>
      </c>
      <c r="U52" s="173">
        <f t="shared" si="36"/>
        <v>10</v>
      </c>
      <c r="V52" s="173">
        <f t="shared" si="36"/>
        <v>0</v>
      </c>
      <c r="W52" s="173">
        <f t="shared" si="36"/>
        <v>0</v>
      </c>
      <c r="X52" s="173">
        <f t="shared" si="36"/>
        <v>0</v>
      </c>
      <c r="Y52" s="173">
        <f t="shared" si="36"/>
        <v>0</v>
      </c>
      <c r="Z52" s="173">
        <f t="shared" si="36"/>
        <v>0</v>
      </c>
      <c r="AA52" s="173">
        <f t="shared" si="36"/>
        <v>0</v>
      </c>
      <c r="AB52" s="173">
        <f t="shared" si="36"/>
        <v>0</v>
      </c>
      <c r="AC52" s="173">
        <f t="shared" si="36"/>
        <v>6.5</v>
      </c>
      <c r="AD52" s="173">
        <f t="shared" si="36"/>
        <v>0</v>
      </c>
      <c r="AE52" s="173">
        <f t="shared" si="36"/>
        <v>8</v>
      </c>
      <c r="AF52" s="173">
        <f t="shared" si="36"/>
        <v>0</v>
      </c>
      <c r="AG52" s="173">
        <f t="shared" si="36"/>
        <v>0</v>
      </c>
      <c r="AH52" s="173">
        <f t="shared" si="36"/>
        <v>0</v>
      </c>
      <c r="AI52" s="173">
        <f t="shared" si="36"/>
        <v>0</v>
      </c>
      <c r="AJ52" s="173">
        <f t="shared" si="36"/>
        <v>0</v>
      </c>
      <c r="AK52" s="173">
        <f t="shared" si="36"/>
        <v>0</v>
      </c>
      <c r="AL52" s="173">
        <f t="shared" si="36"/>
        <v>0</v>
      </c>
      <c r="AM52" s="173">
        <f t="shared" si="36"/>
        <v>0</v>
      </c>
      <c r="AN52" s="173">
        <f t="shared" si="36"/>
        <v>0</v>
      </c>
      <c r="AO52" s="173">
        <f t="shared" si="36"/>
        <v>0</v>
      </c>
      <c r="AP52" s="173">
        <f t="shared" si="36"/>
        <v>0</v>
      </c>
      <c r="AQ52" s="173">
        <f t="shared" si="36"/>
        <v>8</v>
      </c>
      <c r="AR52" s="173">
        <f t="shared" si="36"/>
        <v>0</v>
      </c>
      <c r="AS52" s="173">
        <f t="shared" si="36"/>
        <v>10</v>
      </c>
      <c r="AT52" s="173">
        <f t="shared" si="36"/>
        <v>0</v>
      </c>
      <c r="AU52" s="173">
        <f t="shared" si="36"/>
        <v>0</v>
      </c>
      <c r="AV52" s="173">
        <f t="shared" si="36"/>
        <v>0</v>
      </c>
      <c r="AW52" s="173">
        <f t="shared" si="36"/>
        <v>8</v>
      </c>
      <c r="AX52" s="173">
        <f t="shared" si="36"/>
        <v>0</v>
      </c>
      <c r="AY52" s="173">
        <f t="shared" si="36"/>
        <v>13</v>
      </c>
      <c r="AZ52" s="173">
        <f t="shared" si="36"/>
        <v>0</v>
      </c>
      <c r="BA52" s="173">
        <f t="shared" si="36"/>
        <v>0</v>
      </c>
      <c r="BB52" s="173">
        <f t="shared" si="36"/>
        <v>0</v>
      </c>
      <c r="BC52" s="173">
        <f t="shared" si="36"/>
        <v>0</v>
      </c>
      <c r="BD52" s="173">
        <f t="shared" si="36"/>
        <v>0</v>
      </c>
      <c r="BE52" s="173">
        <f t="shared" si="36"/>
        <v>8</v>
      </c>
      <c r="BF52" s="173">
        <f t="shared" si="36"/>
        <v>0</v>
      </c>
      <c r="BG52" s="173">
        <f t="shared" si="36"/>
        <v>0</v>
      </c>
      <c r="BH52" s="173">
        <f t="shared" si="36"/>
        <v>0</v>
      </c>
      <c r="BI52" s="173">
        <f t="shared" si="36"/>
        <v>0</v>
      </c>
      <c r="BJ52" s="173">
        <f t="shared" si="36"/>
        <v>0</v>
      </c>
      <c r="BK52" s="173">
        <f t="shared" si="36"/>
        <v>0</v>
      </c>
      <c r="BL52" s="173">
        <f t="shared" si="36"/>
        <v>0</v>
      </c>
      <c r="BM52" s="158"/>
      <c r="BN52" s="159" t="str">
        <f>IFERROR(__xludf.DUMMYFUNCTION("""COMPUTED_VALUE"""),"Daniel Dubecký")</f>
        <v>Daniel Dubecký</v>
      </c>
      <c r="BO52" s="174"/>
      <c r="BP52" s="175"/>
      <c r="BQ52" s="174"/>
      <c r="BR52" s="175"/>
      <c r="BS52" s="176"/>
      <c r="BT52" s="181"/>
      <c r="BU52" s="176"/>
      <c r="BV52" s="181"/>
      <c r="BW52" s="174"/>
      <c r="BX52" s="175"/>
      <c r="BY52" s="176">
        <f>IFERROR(__xludf.DUMMYFUNCTION("""COMPUTED_VALUE"""),4.0)</f>
        <v>4</v>
      </c>
      <c r="BZ52" s="181"/>
      <c r="CA52" s="174"/>
      <c r="CB52" s="175"/>
      <c r="CC52" s="174">
        <f>IFERROR(__xludf.DUMMYFUNCTION("""COMPUTED_VALUE"""),3.0)</f>
        <v>3</v>
      </c>
      <c r="CD52" s="175"/>
      <c r="CE52" s="176"/>
      <c r="CF52" s="181"/>
      <c r="CG52" s="174"/>
      <c r="CH52" s="175"/>
      <c r="CI52" s="176"/>
      <c r="CJ52" s="181"/>
      <c r="CK52" s="176"/>
      <c r="CL52" s="181"/>
      <c r="CM52" s="174"/>
      <c r="CN52" s="175"/>
      <c r="CO52" s="174">
        <f>IFERROR(__xludf.DUMMYFUNCTION("""COMPUTED_VALUE"""),6.5)</f>
        <v>6.5</v>
      </c>
      <c r="CP52" s="175"/>
      <c r="CQ52" s="174"/>
      <c r="CR52" s="175"/>
      <c r="CS52" s="176"/>
      <c r="CT52" s="182"/>
      <c r="CU52" s="176"/>
      <c r="CV52" s="173"/>
      <c r="CW52" s="176"/>
      <c r="CX52" s="173"/>
      <c r="CY52" s="176"/>
      <c r="CZ52" s="173"/>
      <c r="DA52" s="176"/>
      <c r="DB52" s="173"/>
      <c r="DC52" s="174"/>
      <c r="DD52" s="173"/>
      <c r="DE52" s="174">
        <f>IFERROR(__xludf.DUMMYFUNCTION("""COMPUTED_VALUE"""),4.0)</f>
        <v>4</v>
      </c>
      <c r="DF52" s="173"/>
      <c r="DG52" s="176"/>
      <c r="DH52" s="173"/>
      <c r="DI52" s="176"/>
      <c r="DJ52" s="173"/>
      <c r="DK52" s="176"/>
      <c r="DL52" s="182"/>
      <c r="DM52" s="176"/>
      <c r="DN52" s="182"/>
      <c r="DO52" s="176"/>
      <c r="DP52" s="173"/>
      <c r="DQ52" s="174"/>
      <c r="DR52" s="173"/>
      <c r="DS52" s="174"/>
      <c r="DT52" s="173"/>
      <c r="DU52" s="176"/>
      <c r="DV52" s="173"/>
      <c r="DW52" s="174"/>
      <c r="DX52" s="173"/>
      <c r="DY52" s="158"/>
      <c r="DZ52" s="159" t="str">
        <f t="shared" si="33"/>
        <v>Daniel Dubecký</v>
      </c>
      <c r="EA52" s="202"/>
      <c r="EB52" s="203"/>
      <c r="EC52" s="202">
        <f>IFERROR(__xludf.DUMMYFUNCTION("""COMPUTED_VALUE"""),9.0)</f>
        <v>9</v>
      </c>
      <c r="ED52" s="203"/>
      <c r="EE52" s="204">
        <f>IFERROR(__xludf.DUMMYFUNCTION("""COMPUTED_VALUE"""),10.0)</f>
        <v>10</v>
      </c>
      <c r="EF52" s="205"/>
      <c r="EG52" s="204"/>
      <c r="EH52" s="205"/>
      <c r="EI52" s="202"/>
      <c r="EJ52" s="203"/>
      <c r="EK52" s="204"/>
      <c r="EL52" s="205"/>
      <c r="EM52" s="202">
        <f>IFERROR(__xludf.DUMMYFUNCTION("""COMPUTED_VALUE"""),8.0)</f>
        <v>8</v>
      </c>
      <c r="EN52" s="203"/>
      <c r="EO52" s="202">
        <f>IFERROR(__xludf.DUMMYFUNCTION("""COMPUTED_VALUE"""),5.0)</f>
        <v>5</v>
      </c>
      <c r="EP52" s="203"/>
      <c r="EQ52" s="204">
        <f>IFERROR(__xludf.DUMMYFUNCTION("""COMPUTED_VALUE"""),10.0)</f>
        <v>10</v>
      </c>
      <c r="ER52" s="205"/>
      <c r="ES52" s="202">
        <f>IFERROR(__xludf.DUMMYFUNCTION("""COMPUTED_VALUE"""),10.0)</f>
        <v>10</v>
      </c>
      <c r="ET52" s="203"/>
      <c r="EU52" s="204"/>
      <c r="EV52" s="205"/>
      <c r="EW52" s="204"/>
      <c r="EX52" s="205"/>
      <c r="EY52" s="202"/>
      <c r="EZ52" s="203"/>
      <c r="FA52" s="202"/>
      <c r="FB52" s="203"/>
      <c r="FC52" s="202">
        <f>IFERROR(__xludf.DUMMYFUNCTION("""COMPUTED_VALUE"""),8.0)</f>
        <v>8</v>
      </c>
      <c r="FD52" s="203"/>
      <c r="FE52" s="204"/>
      <c r="FF52" s="206"/>
      <c r="FG52" s="204"/>
      <c r="FH52" s="199"/>
      <c r="FI52" s="204"/>
      <c r="FJ52" s="199"/>
      <c r="FK52" s="204"/>
      <c r="FL52" s="199"/>
      <c r="FM52" s="204"/>
      <c r="FN52" s="199"/>
      <c r="FO52" s="202">
        <f>IFERROR(__xludf.DUMMYFUNCTION("""COMPUTED_VALUE"""),8.0)</f>
        <v>8</v>
      </c>
      <c r="FP52" s="199"/>
      <c r="FQ52" s="202">
        <f>IFERROR(__xludf.DUMMYFUNCTION("""COMPUTED_VALUE"""),6.0)</f>
        <v>6</v>
      </c>
      <c r="FR52" s="199"/>
      <c r="FS52" s="204"/>
      <c r="FT52" s="199"/>
      <c r="FU52" s="204">
        <f>IFERROR(__xludf.DUMMYFUNCTION("""COMPUTED_VALUE"""),8.0)</f>
        <v>8</v>
      </c>
      <c r="FV52" s="199"/>
      <c r="FW52" s="204">
        <f>IFERROR(__xludf.DUMMYFUNCTION("""COMPUTED_VALUE"""),13.0)</f>
        <v>13</v>
      </c>
      <c r="FX52" s="206"/>
      <c r="FY52" s="204"/>
      <c r="FZ52" s="206"/>
      <c r="GA52" s="204"/>
      <c r="GB52" s="199"/>
      <c r="GC52" s="202">
        <f>IFERROR(__xludf.DUMMYFUNCTION("""COMPUTED_VALUE"""),8.0)</f>
        <v>8</v>
      </c>
      <c r="GD52" s="199"/>
      <c r="GE52" s="202"/>
      <c r="GF52" s="199"/>
      <c r="GG52" s="204"/>
      <c r="GH52" s="199"/>
      <c r="GI52" s="202"/>
      <c r="GJ52" s="199"/>
      <c r="GK52" s="158"/>
      <c r="GL52" s="159" t="str">
        <f t="shared" si="34"/>
        <v>Daniel Dubecký</v>
      </c>
      <c r="GM52" s="202"/>
      <c r="GN52" s="203"/>
      <c r="GO52" s="202"/>
      <c r="GP52" s="203"/>
      <c r="GQ52" s="204"/>
      <c r="GR52" s="205"/>
      <c r="GS52" s="204"/>
      <c r="GT52" s="205"/>
      <c r="GU52" s="202"/>
      <c r="GV52" s="203"/>
      <c r="GW52" s="204"/>
      <c r="GX52" s="205"/>
      <c r="GY52" s="202"/>
      <c r="GZ52" s="203"/>
      <c r="HA52" s="202"/>
      <c r="HB52" s="203"/>
      <c r="HC52" s="204"/>
      <c r="HD52" s="205"/>
      <c r="HE52" s="202"/>
      <c r="HF52" s="203"/>
      <c r="HG52" s="204"/>
      <c r="HH52" s="205"/>
      <c r="HI52" s="204"/>
      <c r="HJ52" s="205"/>
      <c r="HK52" s="202"/>
      <c r="HL52" s="203"/>
      <c r="HM52" s="202"/>
      <c r="HN52" s="203"/>
      <c r="HO52" s="202"/>
      <c r="HP52" s="203"/>
      <c r="HQ52" s="204"/>
      <c r="HR52" s="206"/>
      <c r="HS52" s="204"/>
      <c r="HT52" s="199"/>
      <c r="HU52" s="204"/>
      <c r="HV52" s="199"/>
      <c r="HW52" s="204"/>
      <c r="HX52" s="199"/>
      <c r="HY52" s="204"/>
      <c r="HZ52" s="199"/>
      <c r="IA52" s="202"/>
      <c r="IB52" s="199"/>
      <c r="IC52" s="202"/>
      <c r="ID52" s="199"/>
      <c r="IE52" s="204"/>
      <c r="IF52" s="199"/>
      <c r="IG52" s="204"/>
      <c r="IH52" s="199"/>
      <c r="II52" s="204"/>
      <c r="IJ52" s="206"/>
      <c r="IK52" s="204"/>
      <c r="IL52" s="206"/>
      <c r="IM52" s="204"/>
      <c r="IN52" s="199"/>
      <c r="IO52" s="202"/>
      <c r="IP52" s="199"/>
      <c r="IQ52" s="202"/>
      <c r="IR52" s="199"/>
      <c r="IS52" s="204"/>
      <c r="IT52" s="199"/>
      <c r="IU52" s="202"/>
      <c r="IV52" s="199"/>
    </row>
    <row r="53">
      <c r="A53" s="214">
        <f>IFERROR(__xludf.DUMMYFUNCTION("""COMPUTED_VALUE"""),100.0)</f>
        <v>100</v>
      </c>
      <c r="B53" s="159" t="str">
        <f t="shared" si="31"/>
        <v>Nikola Adamová-x</v>
      </c>
      <c r="C53" s="173">
        <f t="shared" ref="C53:BL53" si="37">BO53+EA53+GM53</f>
        <v>0</v>
      </c>
      <c r="D53" s="173">
        <f t="shared" si="37"/>
        <v>0</v>
      </c>
      <c r="E53" s="173">
        <f t="shared" si="37"/>
        <v>0</v>
      </c>
      <c r="F53" s="173">
        <f t="shared" si="37"/>
        <v>0</v>
      </c>
      <c r="G53" s="173">
        <f t="shared" si="37"/>
        <v>0</v>
      </c>
      <c r="H53" s="173">
        <f t="shared" si="37"/>
        <v>0</v>
      </c>
      <c r="I53" s="173">
        <f t="shared" si="37"/>
        <v>0</v>
      </c>
      <c r="J53" s="173">
        <f t="shared" si="37"/>
        <v>0</v>
      </c>
      <c r="K53" s="173">
        <f t="shared" si="37"/>
        <v>0</v>
      </c>
      <c r="L53" s="173">
        <f t="shared" si="37"/>
        <v>0</v>
      </c>
      <c r="M53" s="173">
        <f t="shared" si="37"/>
        <v>0</v>
      </c>
      <c r="N53" s="173">
        <f t="shared" si="37"/>
        <v>0</v>
      </c>
      <c r="O53" s="173">
        <f t="shared" si="37"/>
        <v>0</v>
      </c>
      <c r="P53" s="173">
        <f t="shared" si="37"/>
        <v>0</v>
      </c>
      <c r="Q53" s="173">
        <f t="shared" si="37"/>
        <v>0</v>
      </c>
      <c r="R53" s="173">
        <f t="shared" si="37"/>
        <v>0</v>
      </c>
      <c r="S53" s="173">
        <f t="shared" si="37"/>
        <v>0</v>
      </c>
      <c r="T53" s="173">
        <f t="shared" si="37"/>
        <v>0</v>
      </c>
      <c r="U53" s="173">
        <f t="shared" si="37"/>
        <v>0</v>
      </c>
      <c r="V53" s="173">
        <f t="shared" si="37"/>
        <v>0</v>
      </c>
      <c r="W53" s="173">
        <f t="shared" si="37"/>
        <v>0</v>
      </c>
      <c r="X53" s="173">
        <f t="shared" si="37"/>
        <v>0</v>
      </c>
      <c r="Y53" s="173">
        <f t="shared" si="37"/>
        <v>0</v>
      </c>
      <c r="Z53" s="173">
        <f t="shared" si="37"/>
        <v>0</v>
      </c>
      <c r="AA53" s="173">
        <f t="shared" si="37"/>
        <v>0</v>
      </c>
      <c r="AB53" s="173">
        <f t="shared" si="37"/>
        <v>0</v>
      </c>
      <c r="AC53" s="173">
        <f t="shared" si="37"/>
        <v>0</v>
      </c>
      <c r="AD53" s="173">
        <f t="shared" si="37"/>
        <v>0</v>
      </c>
      <c r="AE53" s="173">
        <f t="shared" si="37"/>
        <v>0</v>
      </c>
      <c r="AF53" s="173">
        <f t="shared" si="37"/>
        <v>0</v>
      </c>
      <c r="AG53" s="173">
        <f t="shared" si="37"/>
        <v>0</v>
      </c>
      <c r="AH53" s="173">
        <f t="shared" si="37"/>
        <v>0</v>
      </c>
      <c r="AI53" s="173">
        <f t="shared" si="37"/>
        <v>0</v>
      </c>
      <c r="AJ53" s="173">
        <f t="shared" si="37"/>
        <v>0</v>
      </c>
      <c r="AK53" s="173">
        <f t="shared" si="37"/>
        <v>0</v>
      </c>
      <c r="AL53" s="173">
        <f t="shared" si="37"/>
        <v>0</v>
      </c>
      <c r="AM53" s="173">
        <f t="shared" si="37"/>
        <v>0</v>
      </c>
      <c r="AN53" s="173">
        <f t="shared" si="37"/>
        <v>0</v>
      </c>
      <c r="AO53" s="173">
        <f t="shared" si="37"/>
        <v>0</v>
      </c>
      <c r="AP53" s="173">
        <f t="shared" si="37"/>
        <v>0</v>
      </c>
      <c r="AQ53" s="173">
        <f t="shared" si="37"/>
        <v>0</v>
      </c>
      <c r="AR53" s="173">
        <f t="shared" si="37"/>
        <v>0</v>
      </c>
      <c r="AS53" s="173">
        <f t="shared" si="37"/>
        <v>0</v>
      </c>
      <c r="AT53" s="173">
        <f t="shared" si="37"/>
        <v>0</v>
      </c>
      <c r="AU53" s="173">
        <f t="shared" si="37"/>
        <v>0</v>
      </c>
      <c r="AV53" s="173">
        <f t="shared" si="37"/>
        <v>0</v>
      </c>
      <c r="AW53" s="173">
        <f t="shared" si="37"/>
        <v>0</v>
      </c>
      <c r="AX53" s="173">
        <f t="shared" si="37"/>
        <v>0</v>
      </c>
      <c r="AY53" s="173">
        <f t="shared" si="37"/>
        <v>0</v>
      </c>
      <c r="AZ53" s="173">
        <f t="shared" si="37"/>
        <v>0</v>
      </c>
      <c r="BA53" s="173">
        <f t="shared" si="37"/>
        <v>0</v>
      </c>
      <c r="BB53" s="173">
        <f t="shared" si="37"/>
        <v>0</v>
      </c>
      <c r="BC53" s="173">
        <f t="shared" si="37"/>
        <v>0</v>
      </c>
      <c r="BD53" s="173">
        <f t="shared" si="37"/>
        <v>0</v>
      </c>
      <c r="BE53" s="173">
        <f t="shared" si="37"/>
        <v>0</v>
      </c>
      <c r="BF53" s="173">
        <f t="shared" si="37"/>
        <v>0</v>
      </c>
      <c r="BG53" s="173">
        <f t="shared" si="37"/>
        <v>0</v>
      </c>
      <c r="BH53" s="173">
        <f t="shared" si="37"/>
        <v>0</v>
      </c>
      <c r="BI53" s="173">
        <f t="shared" si="37"/>
        <v>0</v>
      </c>
      <c r="BJ53" s="173">
        <f t="shared" si="37"/>
        <v>0</v>
      </c>
      <c r="BK53" s="173">
        <f t="shared" si="37"/>
        <v>0</v>
      </c>
      <c r="BL53" s="173">
        <f t="shared" si="37"/>
        <v>0</v>
      </c>
      <c r="BM53" s="158"/>
      <c r="BN53" s="159" t="str">
        <f>IFERROR(__xludf.DUMMYFUNCTION("""COMPUTED_VALUE"""),"Nikola Adamová-x")</f>
        <v>Nikola Adamová-x</v>
      </c>
      <c r="BO53" s="174"/>
      <c r="BP53" s="175"/>
      <c r="BQ53" s="174"/>
      <c r="BR53" s="175"/>
      <c r="BS53" s="174"/>
      <c r="BT53" s="175"/>
      <c r="BU53" s="174"/>
      <c r="BV53" s="175"/>
      <c r="BW53" s="174"/>
      <c r="BX53" s="175"/>
      <c r="BY53" s="174"/>
      <c r="BZ53" s="175"/>
      <c r="CA53" s="174"/>
      <c r="CB53" s="175"/>
      <c r="CC53" s="174"/>
      <c r="CD53" s="175"/>
      <c r="CE53" s="174"/>
      <c r="CF53" s="175"/>
      <c r="CG53" s="174"/>
      <c r="CH53" s="175"/>
      <c r="CI53" s="174"/>
      <c r="CJ53" s="175"/>
      <c r="CK53" s="174"/>
      <c r="CL53" s="175"/>
      <c r="CM53" s="174"/>
      <c r="CN53" s="175"/>
      <c r="CO53" s="174"/>
      <c r="CP53" s="175"/>
      <c r="CQ53" s="174"/>
      <c r="CR53" s="175"/>
      <c r="CS53" s="174"/>
      <c r="CT53" s="173"/>
      <c r="CU53" s="174"/>
      <c r="CV53" s="173"/>
      <c r="CW53" s="174"/>
      <c r="CX53" s="173"/>
      <c r="CY53" s="174"/>
      <c r="CZ53" s="173"/>
      <c r="DA53" s="174"/>
      <c r="DB53" s="173"/>
      <c r="DC53" s="174"/>
      <c r="DD53" s="173"/>
      <c r="DE53" s="174"/>
      <c r="DF53" s="173"/>
      <c r="DG53" s="174"/>
      <c r="DH53" s="173"/>
      <c r="DI53" s="174"/>
      <c r="DJ53" s="173"/>
      <c r="DK53" s="174"/>
      <c r="DL53" s="173"/>
      <c r="DM53" s="174"/>
      <c r="DN53" s="173"/>
      <c r="DO53" s="174"/>
      <c r="DP53" s="173"/>
      <c r="DQ53" s="174"/>
      <c r="DR53" s="173"/>
      <c r="DS53" s="174"/>
      <c r="DT53" s="173"/>
      <c r="DU53" s="174"/>
      <c r="DV53" s="173"/>
      <c r="DW53" s="174"/>
      <c r="DX53" s="173"/>
      <c r="DY53" s="158"/>
      <c r="DZ53" s="159" t="str">
        <f t="shared" si="33"/>
        <v>Nikola Adamová-x</v>
      </c>
      <c r="EA53" s="202"/>
      <c r="EB53" s="203"/>
      <c r="EC53" s="202"/>
      <c r="ED53" s="203"/>
      <c r="EE53" s="202"/>
      <c r="EF53" s="203"/>
      <c r="EG53" s="202"/>
      <c r="EH53" s="203"/>
      <c r="EI53" s="202"/>
      <c r="EJ53" s="203"/>
      <c r="EK53" s="202"/>
      <c r="EL53" s="203"/>
      <c r="EM53" s="202"/>
      <c r="EN53" s="203"/>
      <c r="EO53" s="202"/>
      <c r="EP53" s="203"/>
      <c r="EQ53" s="202"/>
      <c r="ER53" s="203"/>
      <c r="ES53" s="202"/>
      <c r="ET53" s="203"/>
      <c r="EU53" s="202"/>
      <c r="EV53" s="203"/>
      <c r="EW53" s="202"/>
      <c r="EX53" s="203"/>
      <c r="EY53" s="202"/>
      <c r="EZ53" s="203"/>
      <c r="FA53" s="202"/>
      <c r="FB53" s="203"/>
      <c r="FC53" s="202"/>
      <c r="FD53" s="203"/>
      <c r="FE53" s="202"/>
      <c r="FF53" s="199"/>
      <c r="FG53" s="202"/>
      <c r="FH53" s="199"/>
      <c r="FI53" s="202"/>
      <c r="FJ53" s="199"/>
      <c r="FK53" s="202"/>
      <c r="FL53" s="199"/>
      <c r="FM53" s="202"/>
      <c r="FN53" s="199"/>
      <c r="FO53" s="202"/>
      <c r="FP53" s="199"/>
      <c r="FQ53" s="202"/>
      <c r="FR53" s="199"/>
      <c r="FS53" s="202"/>
      <c r="FT53" s="199"/>
      <c r="FU53" s="202"/>
      <c r="FV53" s="199"/>
      <c r="FW53" s="202"/>
      <c r="FX53" s="199"/>
      <c r="FY53" s="202"/>
      <c r="FZ53" s="199"/>
      <c r="GA53" s="202"/>
      <c r="GB53" s="199"/>
      <c r="GC53" s="202"/>
      <c r="GD53" s="199"/>
      <c r="GE53" s="202"/>
      <c r="GF53" s="199"/>
      <c r="GG53" s="202"/>
      <c r="GH53" s="199"/>
      <c r="GI53" s="202"/>
      <c r="GJ53" s="199"/>
      <c r="GK53" s="158"/>
      <c r="GL53" s="159" t="str">
        <f t="shared" si="34"/>
        <v>Nikola Adamová-x</v>
      </c>
      <c r="GM53" s="202"/>
      <c r="GN53" s="203"/>
      <c r="GO53" s="202"/>
      <c r="GP53" s="203"/>
      <c r="GQ53" s="202"/>
      <c r="GR53" s="203"/>
      <c r="GS53" s="202"/>
      <c r="GT53" s="203"/>
      <c r="GU53" s="202"/>
      <c r="GV53" s="203"/>
      <c r="GW53" s="202"/>
      <c r="GX53" s="203"/>
      <c r="GY53" s="202"/>
      <c r="GZ53" s="203"/>
      <c r="HA53" s="202"/>
      <c r="HB53" s="203"/>
      <c r="HC53" s="202"/>
      <c r="HD53" s="203"/>
      <c r="HE53" s="202"/>
      <c r="HF53" s="203"/>
      <c r="HG53" s="202"/>
      <c r="HH53" s="203"/>
      <c r="HI53" s="202"/>
      <c r="HJ53" s="203"/>
      <c r="HK53" s="202"/>
      <c r="HL53" s="203"/>
      <c r="HM53" s="202"/>
      <c r="HN53" s="203"/>
      <c r="HO53" s="202"/>
      <c r="HP53" s="203"/>
      <c r="HQ53" s="202"/>
      <c r="HR53" s="199"/>
      <c r="HS53" s="202"/>
      <c r="HT53" s="199"/>
      <c r="HU53" s="202"/>
      <c r="HV53" s="199"/>
      <c r="HW53" s="202"/>
      <c r="HX53" s="199"/>
      <c r="HY53" s="202"/>
      <c r="HZ53" s="199"/>
      <c r="IA53" s="202"/>
      <c r="IB53" s="199"/>
      <c r="IC53" s="202"/>
      <c r="ID53" s="199"/>
      <c r="IE53" s="202"/>
      <c r="IF53" s="199"/>
      <c r="IG53" s="202"/>
      <c r="IH53" s="199"/>
      <c r="II53" s="202"/>
      <c r="IJ53" s="199"/>
      <c r="IK53" s="202"/>
      <c r="IL53" s="199"/>
      <c r="IM53" s="202"/>
      <c r="IN53" s="199"/>
      <c r="IO53" s="202"/>
      <c r="IP53" s="199"/>
      <c r="IQ53" s="202"/>
      <c r="IR53" s="199"/>
      <c r="IS53" s="202"/>
      <c r="IT53" s="199"/>
      <c r="IU53" s="202"/>
      <c r="IV53" s="199"/>
    </row>
    <row r="54">
      <c r="A54" s="214">
        <f>IFERROR(__xludf.DUMMYFUNCTION("""COMPUTED_VALUE"""),100.0)</f>
        <v>100</v>
      </c>
      <c r="B54" s="159" t="str">
        <f t="shared" si="31"/>
        <v>Václav Černý-x</v>
      </c>
      <c r="C54" s="173">
        <f t="shared" ref="C54:BL54" si="38">BO54+EA54+GM54</f>
        <v>0</v>
      </c>
      <c r="D54" s="173">
        <f t="shared" si="38"/>
        <v>0</v>
      </c>
      <c r="E54" s="173">
        <f t="shared" si="38"/>
        <v>0</v>
      </c>
      <c r="F54" s="173">
        <f t="shared" si="38"/>
        <v>0</v>
      </c>
      <c r="G54" s="173">
        <f t="shared" si="38"/>
        <v>0</v>
      </c>
      <c r="H54" s="173">
        <f t="shared" si="38"/>
        <v>0</v>
      </c>
      <c r="I54" s="173">
        <f t="shared" si="38"/>
        <v>0</v>
      </c>
      <c r="J54" s="173">
        <f t="shared" si="38"/>
        <v>0</v>
      </c>
      <c r="K54" s="173">
        <f t="shared" si="38"/>
        <v>0</v>
      </c>
      <c r="L54" s="173">
        <f t="shared" si="38"/>
        <v>0</v>
      </c>
      <c r="M54" s="173">
        <f t="shared" si="38"/>
        <v>0</v>
      </c>
      <c r="N54" s="173">
        <f t="shared" si="38"/>
        <v>0</v>
      </c>
      <c r="O54" s="173">
        <f t="shared" si="38"/>
        <v>0</v>
      </c>
      <c r="P54" s="173">
        <f t="shared" si="38"/>
        <v>0</v>
      </c>
      <c r="Q54" s="173">
        <f t="shared" si="38"/>
        <v>0</v>
      </c>
      <c r="R54" s="173">
        <f t="shared" si="38"/>
        <v>0</v>
      </c>
      <c r="S54" s="173">
        <f t="shared" si="38"/>
        <v>0</v>
      </c>
      <c r="T54" s="173">
        <f t="shared" si="38"/>
        <v>0</v>
      </c>
      <c r="U54" s="173">
        <f t="shared" si="38"/>
        <v>0</v>
      </c>
      <c r="V54" s="173">
        <f t="shared" si="38"/>
        <v>0</v>
      </c>
      <c r="W54" s="173">
        <f t="shared" si="38"/>
        <v>0</v>
      </c>
      <c r="X54" s="173">
        <f t="shared" si="38"/>
        <v>0</v>
      </c>
      <c r="Y54" s="173">
        <f t="shared" si="38"/>
        <v>0</v>
      </c>
      <c r="Z54" s="173">
        <f t="shared" si="38"/>
        <v>0</v>
      </c>
      <c r="AA54" s="173">
        <f t="shared" si="38"/>
        <v>0</v>
      </c>
      <c r="AB54" s="173">
        <f t="shared" si="38"/>
        <v>0</v>
      </c>
      <c r="AC54" s="173">
        <f t="shared" si="38"/>
        <v>0</v>
      </c>
      <c r="AD54" s="173">
        <f t="shared" si="38"/>
        <v>0</v>
      </c>
      <c r="AE54" s="173">
        <f t="shared" si="38"/>
        <v>0</v>
      </c>
      <c r="AF54" s="173">
        <f t="shared" si="38"/>
        <v>0</v>
      </c>
      <c r="AG54" s="173">
        <f t="shared" si="38"/>
        <v>0</v>
      </c>
      <c r="AH54" s="173">
        <f t="shared" si="38"/>
        <v>0</v>
      </c>
      <c r="AI54" s="173">
        <f t="shared" si="38"/>
        <v>0</v>
      </c>
      <c r="AJ54" s="173">
        <f t="shared" si="38"/>
        <v>0</v>
      </c>
      <c r="AK54" s="173">
        <f t="shared" si="38"/>
        <v>0</v>
      </c>
      <c r="AL54" s="173">
        <f t="shared" si="38"/>
        <v>0</v>
      </c>
      <c r="AM54" s="173">
        <f t="shared" si="38"/>
        <v>0</v>
      </c>
      <c r="AN54" s="173">
        <f t="shared" si="38"/>
        <v>0</v>
      </c>
      <c r="AO54" s="173">
        <f t="shared" si="38"/>
        <v>0</v>
      </c>
      <c r="AP54" s="173">
        <f t="shared" si="38"/>
        <v>0</v>
      </c>
      <c r="AQ54" s="173">
        <f t="shared" si="38"/>
        <v>0</v>
      </c>
      <c r="AR54" s="173">
        <f t="shared" si="38"/>
        <v>0</v>
      </c>
      <c r="AS54" s="173">
        <f t="shared" si="38"/>
        <v>0</v>
      </c>
      <c r="AT54" s="173">
        <f t="shared" si="38"/>
        <v>0</v>
      </c>
      <c r="AU54" s="173">
        <f t="shared" si="38"/>
        <v>0</v>
      </c>
      <c r="AV54" s="173">
        <f t="shared" si="38"/>
        <v>0</v>
      </c>
      <c r="AW54" s="173">
        <f t="shared" si="38"/>
        <v>0</v>
      </c>
      <c r="AX54" s="173">
        <f t="shared" si="38"/>
        <v>0</v>
      </c>
      <c r="AY54" s="173">
        <f t="shared" si="38"/>
        <v>0</v>
      </c>
      <c r="AZ54" s="173">
        <f t="shared" si="38"/>
        <v>0</v>
      </c>
      <c r="BA54" s="173">
        <f t="shared" si="38"/>
        <v>0</v>
      </c>
      <c r="BB54" s="173">
        <f t="shared" si="38"/>
        <v>0</v>
      </c>
      <c r="BC54" s="173">
        <f t="shared" si="38"/>
        <v>0</v>
      </c>
      <c r="BD54" s="173">
        <f t="shared" si="38"/>
        <v>0</v>
      </c>
      <c r="BE54" s="173">
        <f t="shared" si="38"/>
        <v>0</v>
      </c>
      <c r="BF54" s="173">
        <f t="shared" si="38"/>
        <v>0</v>
      </c>
      <c r="BG54" s="173">
        <f t="shared" si="38"/>
        <v>0</v>
      </c>
      <c r="BH54" s="173">
        <f t="shared" si="38"/>
        <v>0</v>
      </c>
      <c r="BI54" s="173">
        <f t="shared" si="38"/>
        <v>0</v>
      </c>
      <c r="BJ54" s="173">
        <f t="shared" si="38"/>
        <v>0</v>
      </c>
      <c r="BK54" s="173">
        <f t="shared" si="38"/>
        <v>0</v>
      </c>
      <c r="BL54" s="173">
        <f t="shared" si="38"/>
        <v>0</v>
      </c>
      <c r="BM54" s="158"/>
      <c r="BN54" s="159" t="str">
        <f>IFERROR(__xludf.DUMMYFUNCTION("""COMPUTED_VALUE"""),"Václav Černý-x")</f>
        <v>Václav Černý-x</v>
      </c>
      <c r="BO54" s="174"/>
      <c r="BP54" s="175"/>
      <c r="BQ54" s="174"/>
      <c r="BR54" s="175"/>
      <c r="BS54" s="174"/>
      <c r="BT54" s="175"/>
      <c r="BU54" s="174"/>
      <c r="BV54" s="175"/>
      <c r="BW54" s="174"/>
      <c r="BX54" s="175"/>
      <c r="BY54" s="174"/>
      <c r="BZ54" s="175"/>
      <c r="CA54" s="174"/>
      <c r="CB54" s="175"/>
      <c r="CC54" s="174"/>
      <c r="CD54" s="175"/>
      <c r="CE54" s="174"/>
      <c r="CF54" s="175"/>
      <c r="CG54" s="174"/>
      <c r="CH54" s="175"/>
      <c r="CI54" s="174"/>
      <c r="CJ54" s="175"/>
      <c r="CK54" s="174"/>
      <c r="CL54" s="175"/>
      <c r="CM54" s="174"/>
      <c r="CN54" s="175"/>
      <c r="CO54" s="174"/>
      <c r="CP54" s="175"/>
      <c r="CQ54" s="174"/>
      <c r="CR54" s="175"/>
      <c r="CS54" s="174"/>
      <c r="CT54" s="173"/>
      <c r="CU54" s="174"/>
      <c r="CV54" s="173"/>
      <c r="CW54" s="174"/>
      <c r="CX54" s="173"/>
      <c r="CY54" s="174"/>
      <c r="CZ54" s="173"/>
      <c r="DA54" s="174"/>
      <c r="DB54" s="173"/>
      <c r="DC54" s="174"/>
      <c r="DD54" s="173"/>
      <c r="DE54" s="174"/>
      <c r="DF54" s="173"/>
      <c r="DG54" s="174"/>
      <c r="DH54" s="173"/>
      <c r="DI54" s="174"/>
      <c r="DJ54" s="173"/>
      <c r="DK54" s="174"/>
      <c r="DL54" s="173"/>
      <c r="DM54" s="174"/>
      <c r="DN54" s="173"/>
      <c r="DO54" s="174"/>
      <c r="DP54" s="173"/>
      <c r="DQ54" s="174"/>
      <c r="DR54" s="173"/>
      <c r="DS54" s="174"/>
      <c r="DT54" s="173"/>
      <c r="DU54" s="174"/>
      <c r="DV54" s="173"/>
      <c r="DW54" s="174"/>
      <c r="DX54" s="173"/>
      <c r="DY54" s="158"/>
      <c r="DZ54" s="159" t="str">
        <f t="shared" si="33"/>
        <v>Václav Černý-x</v>
      </c>
      <c r="EA54" s="202"/>
      <c r="EB54" s="203"/>
      <c r="EC54" s="202"/>
      <c r="ED54" s="203"/>
      <c r="EE54" s="202"/>
      <c r="EF54" s="203"/>
      <c r="EG54" s="202"/>
      <c r="EH54" s="203"/>
      <c r="EI54" s="202"/>
      <c r="EJ54" s="203"/>
      <c r="EK54" s="202"/>
      <c r="EL54" s="203"/>
      <c r="EM54" s="202"/>
      <c r="EN54" s="203"/>
      <c r="EO54" s="202"/>
      <c r="EP54" s="203"/>
      <c r="EQ54" s="202"/>
      <c r="ER54" s="203"/>
      <c r="ES54" s="202"/>
      <c r="ET54" s="203"/>
      <c r="EU54" s="202"/>
      <c r="EV54" s="203"/>
      <c r="EW54" s="202"/>
      <c r="EX54" s="203"/>
      <c r="EY54" s="202"/>
      <c r="EZ54" s="203"/>
      <c r="FA54" s="202"/>
      <c r="FB54" s="203"/>
      <c r="FC54" s="202"/>
      <c r="FD54" s="203"/>
      <c r="FE54" s="202"/>
      <c r="FF54" s="199"/>
      <c r="FG54" s="202"/>
      <c r="FH54" s="199"/>
      <c r="FI54" s="202"/>
      <c r="FJ54" s="199"/>
      <c r="FK54" s="202"/>
      <c r="FL54" s="199"/>
      <c r="FM54" s="202"/>
      <c r="FN54" s="199"/>
      <c r="FO54" s="202"/>
      <c r="FP54" s="199"/>
      <c r="FQ54" s="202"/>
      <c r="FR54" s="199"/>
      <c r="FS54" s="202"/>
      <c r="FT54" s="199"/>
      <c r="FU54" s="202"/>
      <c r="FV54" s="199"/>
      <c r="FW54" s="202"/>
      <c r="FX54" s="199"/>
      <c r="FY54" s="202"/>
      <c r="FZ54" s="199"/>
      <c r="GA54" s="202"/>
      <c r="GB54" s="199"/>
      <c r="GC54" s="202"/>
      <c r="GD54" s="199"/>
      <c r="GE54" s="202"/>
      <c r="GF54" s="199"/>
      <c r="GG54" s="202"/>
      <c r="GH54" s="199"/>
      <c r="GI54" s="202"/>
      <c r="GJ54" s="199"/>
      <c r="GK54" s="158"/>
      <c r="GL54" s="159" t="str">
        <f t="shared" si="34"/>
        <v>Václav Černý-x</v>
      </c>
      <c r="GM54" s="202"/>
      <c r="GN54" s="203"/>
      <c r="GO54" s="202"/>
      <c r="GP54" s="203"/>
      <c r="GQ54" s="202"/>
      <c r="GR54" s="203"/>
      <c r="GS54" s="202"/>
      <c r="GT54" s="203"/>
      <c r="GU54" s="202"/>
      <c r="GV54" s="203"/>
      <c r="GW54" s="202"/>
      <c r="GX54" s="203"/>
      <c r="GY54" s="202"/>
      <c r="GZ54" s="203"/>
      <c r="HA54" s="202"/>
      <c r="HB54" s="203"/>
      <c r="HC54" s="202"/>
      <c r="HD54" s="203"/>
      <c r="HE54" s="202"/>
      <c r="HF54" s="203"/>
      <c r="HG54" s="202"/>
      <c r="HH54" s="203"/>
      <c r="HI54" s="202"/>
      <c r="HJ54" s="203"/>
      <c r="HK54" s="202"/>
      <c r="HL54" s="203"/>
      <c r="HM54" s="202"/>
      <c r="HN54" s="203"/>
      <c r="HO54" s="202"/>
      <c r="HP54" s="203"/>
      <c r="HQ54" s="202"/>
      <c r="HR54" s="199"/>
      <c r="HS54" s="202"/>
      <c r="HT54" s="199"/>
      <c r="HU54" s="202"/>
      <c r="HV54" s="199"/>
      <c r="HW54" s="202"/>
      <c r="HX54" s="199"/>
      <c r="HY54" s="202"/>
      <c r="HZ54" s="199"/>
      <c r="IA54" s="202"/>
      <c r="IB54" s="199"/>
      <c r="IC54" s="202"/>
      <c r="ID54" s="199"/>
      <c r="IE54" s="202"/>
      <c r="IF54" s="199"/>
      <c r="IG54" s="202"/>
      <c r="IH54" s="199"/>
      <c r="II54" s="202"/>
      <c r="IJ54" s="199"/>
      <c r="IK54" s="202"/>
      <c r="IL54" s="199"/>
      <c r="IM54" s="202"/>
      <c r="IN54" s="199"/>
      <c r="IO54" s="202"/>
      <c r="IP54" s="199"/>
      <c r="IQ54" s="202"/>
      <c r="IR54" s="199"/>
      <c r="IS54" s="202"/>
      <c r="IT54" s="199"/>
      <c r="IU54" s="202"/>
      <c r="IV54" s="199"/>
    </row>
    <row r="55">
      <c r="A55" s="214">
        <f>IFERROR(__xludf.DUMMYFUNCTION("""COMPUTED_VALUE"""),100.0)</f>
        <v>100</v>
      </c>
      <c r="B55" s="159" t="str">
        <f t="shared" si="31"/>
        <v>Vojtěch Vrzoň</v>
      </c>
      <c r="C55" s="173">
        <f t="shared" ref="C55:BL55" si="39">BO55+EA55+GM55</f>
        <v>0</v>
      </c>
      <c r="D55" s="173">
        <f t="shared" si="39"/>
        <v>0</v>
      </c>
      <c r="E55" s="173">
        <f t="shared" si="39"/>
        <v>0</v>
      </c>
      <c r="F55" s="173">
        <f t="shared" si="39"/>
        <v>0</v>
      </c>
      <c r="G55" s="173">
        <f t="shared" si="39"/>
        <v>7</v>
      </c>
      <c r="H55" s="173">
        <f t="shared" si="39"/>
        <v>0</v>
      </c>
      <c r="I55" s="173">
        <f t="shared" si="39"/>
        <v>0</v>
      </c>
      <c r="J55" s="173">
        <f t="shared" si="39"/>
        <v>0</v>
      </c>
      <c r="K55" s="173">
        <f t="shared" si="39"/>
        <v>0</v>
      </c>
      <c r="L55" s="173">
        <f t="shared" si="39"/>
        <v>0</v>
      </c>
      <c r="M55" s="173">
        <f t="shared" si="39"/>
        <v>0</v>
      </c>
      <c r="N55" s="173">
        <f t="shared" si="39"/>
        <v>0</v>
      </c>
      <c r="O55" s="173">
        <f t="shared" si="39"/>
        <v>0</v>
      </c>
      <c r="P55" s="173">
        <f t="shared" si="39"/>
        <v>0</v>
      </c>
      <c r="Q55" s="173">
        <f t="shared" si="39"/>
        <v>8</v>
      </c>
      <c r="R55" s="173">
        <f t="shared" si="39"/>
        <v>0</v>
      </c>
      <c r="S55" s="173">
        <f t="shared" si="39"/>
        <v>0</v>
      </c>
      <c r="T55" s="173">
        <f t="shared" si="39"/>
        <v>0</v>
      </c>
      <c r="U55" s="173">
        <f t="shared" si="39"/>
        <v>7</v>
      </c>
      <c r="V55" s="173">
        <f t="shared" si="39"/>
        <v>0</v>
      </c>
      <c r="W55" s="173">
        <f t="shared" si="39"/>
        <v>5</v>
      </c>
      <c r="X55" s="173">
        <f t="shared" si="39"/>
        <v>0</v>
      </c>
      <c r="Y55" s="173">
        <f t="shared" si="39"/>
        <v>0</v>
      </c>
      <c r="Z55" s="173">
        <f t="shared" si="39"/>
        <v>0</v>
      </c>
      <c r="AA55" s="173">
        <f t="shared" si="39"/>
        <v>0</v>
      </c>
      <c r="AB55" s="173">
        <f t="shared" si="39"/>
        <v>0</v>
      </c>
      <c r="AC55" s="173">
        <f t="shared" si="39"/>
        <v>0</v>
      </c>
      <c r="AD55" s="173">
        <f t="shared" si="39"/>
        <v>0</v>
      </c>
      <c r="AE55" s="173">
        <f t="shared" si="39"/>
        <v>0</v>
      </c>
      <c r="AF55" s="173">
        <f t="shared" si="39"/>
        <v>0</v>
      </c>
      <c r="AG55" s="173">
        <f t="shared" si="39"/>
        <v>0</v>
      </c>
      <c r="AH55" s="173">
        <f t="shared" si="39"/>
        <v>0</v>
      </c>
      <c r="AI55" s="173">
        <f t="shared" si="39"/>
        <v>6</v>
      </c>
      <c r="AJ55" s="173">
        <f t="shared" si="39"/>
        <v>0</v>
      </c>
      <c r="AK55" s="173">
        <f t="shared" si="39"/>
        <v>0</v>
      </c>
      <c r="AL55" s="173">
        <f t="shared" si="39"/>
        <v>0</v>
      </c>
      <c r="AM55" s="173">
        <f t="shared" si="39"/>
        <v>0</v>
      </c>
      <c r="AN55" s="173">
        <f t="shared" si="39"/>
        <v>0</v>
      </c>
      <c r="AO55" s="173">
        <f t="shared" si="39"/>
        <v>0</v>
      </c>
      <c r="AP55" s="173">
        <f t="shared" si="39"/>
        <v>0</v>
      </c>
      <c r="AQ55" s="173">
        <f t="shared" si="39"/>
        <v>0</v>
      </c>
      <c r="AR55" s="173">
        <f t="shared" si="39"/>
        <v>0</v>
      </c>
      <c r="AS55" s="173">
        <f t="shared" si="39"/>
        <v>6</v>
      </c>
      <c r="AT55" s="173">
        <f t="shared" si="39"/>
        <v>0</v>
      </c>
      <c r="AU55" s="173">
        <f t="shared" si="39"/>
        <v>0</v>
      </c>
      <c r="AV55" s="173">
        <f t="shared" si="39"/>
        <v>0</v>
      </c>
      <c r="AW55" s="173">
        <f t="shared" si="39"/>
        <v>0</v>
      </c>
      <c r="AX55" s="173">
        <f t="shared" si="39"/>
        <v>0</v>
      </c>
      <c r="AY55" s="173">
        <f t="shared" si="39"/>
        <v>0</v>
      </c>
      <c r="AZ55" s="173">
        <f t="shared" si="39"/>
        <v>0</v>
      </c>
      <c r="BA55" s="173">
        <f t="shared" si="39"/>
        <v>7</v>
      </c>
      <c r="BB55" s="173">
        <f t="shared" si="39"/>
        <v>0</v>
      </c>
      <c r="BC55" s="173">
        <f t="shared" si="39"/>
        <v>0</v>
      </c>
      <c r="BD55" s="173">
        <f t="shared" si="39"/>
        <v>0</v>
      </c>
      <c r="BE55" s="173">
        <f t="shared" si="39"/>
        <v>0</v>
      </c>
      <c r="BF55" s="173">
        <f t="shared" si="39"/>
        <v>0</v>
      </c>
      <c r="BG55" s="173">
        <f t="shared" si="39"/>
        <v>0</v>
      </c>
      <c r="BH55" s="173">
        <f t="shared" si="39"/>
        <v>0</v>
      </c>
      <c r="BI55" s="173">
        <f t="shared" si="39"/>
        <v>0</v>
      </c>
      <c r="BJ55" s="173">
        <f t="shared" si="39"/>
        <v>0</v>
      </c>
      <c r="BK55" s="173">
        <f t="shared" si="39"/>
        <v>0</v>
      </c>
      <c r="BL55" s="173">
        <f t="shared" si="39"/>
        <v>0</v>
      </c>
      <c r="BM55" s="158"/>
      <c r="BN55" s="159" t="str">
        <f>IFERROR(__xludf.DUMMYFUNCTION("""COMPUTED_VALUE"""),"Vojtěch Vrzoň")</f>
        <v>Vojtěch Vrzoň</v>
      </c>
      <c r="BO55" s="174"/>
      <c r="BP55" s="175"/>
      <c r="BQ55" s="174"/>
      <c r="BR55" s="175"/>
      <c r="BS55" s="174"/>
      <c r="BT55" s="175"/>
      <c r="BU55" s="174"/>
      <c r="BV55" s="175"/>
      <c r="BW55" s="174"/>
      <c r="BX55" s="175"/>
      <c r="BY55" s="174"/>
      <c r="BZ55" s="175"/>
      <c r="CA55" s="174"/>
      <c r="CB55" s="175"/>
      <c r="CC55" s="174"/>
      <c r="CD55" s="175"/>
      <c r="CE55" s="174"/>
      <c r="CF55" s="175"/>
      <c r="CG55" s="174"/>
      <c r="CH55" s="175"/>
      <c r="CI55" s="174"/>
      <c r="CJ55" s="175"/>
      <c r="CK55" s="174"/>
      <c r="CL55" s="175"/>
      <c r="CM55" s="174"/>
      <c r="CN55" s="175"/>
      <c r="CO55" s="174"/>
      <c r="CP55" s="175"/>
      <c r="CQ55" s="174"/>
      <c r="CR55" s="175"/>
      <c r="CS55" s="174"/>
      <c r="CT55" s="173"/>
      <c r="CU55" s="174"/>
      <c r="CV55" s="173"/>
      <c r="CW55" s="174"/>
      <c r="CX55" s="173"/>
      <c r="CY55" s="174"/>
      <c r="CZ55" s="173"/>
      <c r="DA55" s="174"/>
      <c r="DB55" s="173"/>
      <c r="DC55" s="174"/>
      <c r="DD55" s="173"/>
      <c r="DE55" s="174"/>
      <c r="DF55" s="173"/>
      <c r="DG55" s="174"/>
      <c r="DH55" s="173"/>
      <c r="DI55" s="174"/>
      <c r="DJ55" s="173"/>
      <c r="DK55" s="174"/>
      <c r="DL55" s="173"/>
      <c r="DM55" s="174"/>
      <c r="DN55" s="173"/>
      <c r="DO55" s="174"/>
      <c r="DP55" s="173"/>
      <c r="DQ55" s="174"/>
      <c r="DR55" s="173"/>
      <c r="DS55" s="174"/>
      <c r="DT55" s="173"/>
      <c r="DU55" s="174"/>
      <c r="DV55" s="173"/>
      <c r="DW55" s="174"/>
      <c r="DX55" s="173"/>
      <c r="DY55" s="158"/>
      <c r="DZ55" s="159" t="str">
        <f t="shared" si="33"/>
        <v>Vojtěch Vrzoň</v>
      </c>
      <c r="EA55" s="202"/>
      <c r="EB55" s="203"/>
      <c r="EC55" s="202"/>
      <c r="ED55" s="203"/>
      <c r="EE55" s="202">
        <f>IFERROR(__xludf.DUMMYFUNCTION("""COMPUTED_VALUE"""),7.0)</f>
        <v>7</v>
      </c>
      <c r="EF55" s="203"/>
      <c r="EG55" s="202"/>
      <c r="EH55" s="203"/>
      <c r="EI55" s="202"/>
      <c r="EJ55" s="203"/>
      <c r="EK55" s="202"/>
      <c r="EL55" s="203"/>
      <c r="EM55" s="202"/>
      <c r="EN55" s="203"/>
      <c r="EO55" s="202">
        <f>IFERROR(__xludf.DUMMYFUNCTION("""COMPUTED_VALUE"""),8.0)</f>
        <v>8</v>
      </c>
      <c r="EP55" s="203"/>
      <c r="EQ55" s="202"/>
      <c r="ER55" s="203"/>
      <c r="ES55" s="202">
        <f>IFERROR(__xludf.DUMMYFUNCTION("""COMPUTED_VALUE"""),7.0)</f>
        <v>7</v>
      </c>
      <c r="ET55" s="203"/>
      <c r="EU55" s="202">
        <f>IFERROR(__xludf.DUMMYFUNCTION("""COMPUTED_VALUE"""),5.0)</f>
        <v>5</v>
      </c>
      <c r="EV55" s="203"/>
      <c r="EW55" s="202"/>
      <c r="EX55" s="203"/>
      <c r="EY55" s="202"/>
      <c r="EZ55" s="203"/>
      <c r="FA55" s="202"/>
      <c r="FB55" s="203"/>
      <c r="FC55" s="202"/>
      <c r="FD55" s="203"/>
      <c r="FE55" s="202"/>
      <c r="FF55" s="199"/>
      <c r="FG55" s="202">
        <f>IFERROR(__xludf.DUMMYFUNCTION("""COMPUTED_VALUE"""),6.0)</f>
        <v>6</v>
      </c>
      <c r="FH55" s="199"/>
      <c r="FI55" s="202"/>
      <c r="FJ55" s="199"/>
      <c r="FK55" s="202"/>
      <c r="FL55" s="199"/>
      <c r="FM55" s="202"/>
      <c r="FN55" s="199"/>
      <c r="FO55" s="202"/>
      <c r="FP55" s="199"/>
      <c r="FQ55" s="202">
        <f>IFERROR(__xludf.DUMMYFUNCTION("""COMPUTED_VALUE"""),6.0)</f>
        <v>6</v>
      </c>
      <c r="FR55" s="199"/>
      <c r="FS55" s="202"/>
      <c r="FT55" s="199"/>
      <c r="FU55" s="202"/>
      <c r="FV55" s="199"/>
      <c r="FW55" s="202"/>
      <c r="FX55" s="199"/>
      <c r="FY55" s="202">
        <f>IFERROR(__xludf.DUMMYFUNCTION("""COMPUTED_VALUE"""),7.0)</f>
        <v>7</v>
      </c>
      <c r="FZ55" s="199"/>
      <c r="GA55" s="202"/>
      <c r="GB55" s="199"/>
      <c r="GC55" s="202"/>
      <c r="GD55" s="199"/>
      <c r="GE55" s="202"/>
      <c r="GF55" s="199"/>
      <c r="GG55" s="202"/>
      <c r="GH55" s="199"/>
      <c r="GI55" s="202"/>
      <c r="GJ55" s="199"/>
      <c r="GK55" s="158"/>
      <c r="GL55" s="159" t="str">
        <f t="shared" si="34"/>
        <v>Vojtěch Vrzoň</v>
      </c>
      <c r="GM55" s="202"/>
      <c r="GN55" s="203"/>
      <c r="GO55" s="202"/>
      <c r="GP55" s="203"/>
      <c r="GQ55" s="202"/>
      <c r="GR55" s="203"/>
      <c r="GS55" s="202"/>
      <c r="GT55" s="203"/>
      <c r="GU55" s="202"/>
      <c r="GV55" s="203"/>
      <c r="GW55" s="202"/>
      <c r="GX55" s="203"/>
      <c r="GY55" s="202"/>
      <c r="GZ55" s="203"/>
      <c r="HA55" s="202"/>
      <c r="HB55" s="203"/>
      <c r="HC55" s="202"/>
      <c r="HD55" s="203"/>
      <c r="HE55" s="202"/>
      <c r="HF55" s="203"/>
      <c r="HG55" s="202"/>
      <c r="HH55" s="203"/>
      <c r="HI55" s="202"/>
      <c r="HJ55" s="203"/>
      <c r="HK55" s="202"/>
      <c r="HL55" s="203"/>
      <c r="HM55" s="202"/>
      <c r="HN55" s="203"/>
      <c r="HO55" s="202"/>
      <c r="HP55" s="203"/>
      <c r="HQ55" s="202"/>
      <c r="HR55" s="199"/>
      <c r="HS55" s="202"/>
      <c r="HT55" s="199"/>
      <c r="HU55" s="202"/>
      <c r="HV55" s="199"/>
      <c r="HW55" s="202"/>
      <c r="HX55" s="199"/>
      <c r="HY55" s="202"/>
      <c r="HZ55" s="199"/>
      <c r="IA55" s="202"/>
      <c r="IB55" s="199"/>
      <c r="IC55" s="202"/>
      <c r="ID55" s="199"/>
      <c r="IE55" s="202"/>
      <c r="IF55" s="199"/>
      <c r="IG55" s="202"/>
      <c r="IH55" s="199"/>
      <c r="II55" s="202"/>
      <c r="IJ55" s="199"/>
      <c r="IK55" s="202"/>
      <c r="IL55" s="199"/>
      <c r="IM55" s="202"/>
      <c r="IN55" s="199"/>
      <c r="IO55" s="202"/>
      <c r="IP55" s="199"/>
      <c r="IQ55" s="202"/>
      <c r="IR55" s="199"/>
      <c r="IS55" s="202"/>
      <c r="IT55" s="199"/>
      <c r="IU55" s="202"/>
      <c r="IV55" s="199"/>
    </row>
    <row r="56">
      <c r="A56" s="214">
        <f>IFERROR(__xludf.DUMMYFUNCTION("""COMPUTED_VALUE"""),100.0)</f>
        <v>100</v>
      </c>
      <c r="B56" s="159" t="str">
        <f t="shared" si="31"/>
        <v>Patrik Vild-x</v>
      </c>
      <c r="C56" s="173">
        <f t="shared" ref="C56:BL56" si="40">BO56+EA56+GM56</f>
        <v>8</v>
      </c>
      <c r="D56" s="173">
        <f t="shared" si="40"/>
        <v>0</v>
      </c>
      <c r="E56" s="173">
        <f t="shared" si="40"/>
        <v>8</v>
      </c>
      <c r="F56" s="173">
        <f t="shared" si="40"/>
        <v>0</v>
      </c>
      <c r="G56" s="173">
        <f t="shared" si="40"/>
        <v>0</v>
      </c>
      <c r="H56" s="173">
        <f t="shared" si="40"/>
        <v>0</v>
      </c>
      <c r="I56" s="173">
        <f t="shared" si="40"/>
        <v>6</v>
      </c>
      <c r="J56" s="173">
        <f t="shared" si="40"/>
        <v>0</v>
      </c>
      <c r="K56" s="173">
        <f t="shared" si="40"/>
        <v>0</v>
      </c>
      <c r="L56" s="173">
        <f t="shared" si="40"/>
        <v>0</v>
      </c>
      <c r="M56" s="173">
        <f t="shared" si="40"/>
        <v>0</v>
      </c>
      <c r="N56" s="173">
        <f t="shared" si="40"/>
        <v>0</v>
      </c>
      <c r="O56" s="173">
        <f t="shared" si="40"/>
        <v>0</v>
      </c>
      <c r="P56" s="173">
        <f t="shared" si="40"/>
        <v>0</v>
      </c>
      <c r="Q56" s="173">
        <f t="shared" si="40"/>
        <v>0</v>
      </c>
      <c r="R56" s="173">
        <f t="shared" si="40"/>
        <v>0</v>
      </c>
      <c r="S56" s="173">
        <f t="shared" si="40"/>
        <v>0</v>
      </c>
      <c r="T56" s="173">
        <f t="shared" si="40"/>
        <v>0</v>
      </c>
      <c r="U56" s="173">
        <f t="shared" si="40"/>
        <v>0</v>
      </c>
      <c r="V56" s="173">
        <f t="shared" si="40"/>
        <v>0</v>
      </c>
      <c r="W56" s="173">
        <f t="shared" si="40"/>
        <v>0</v>
      </c>
      <c r="X56" s="173">
        <f t="shared" si="40"/>
        <v>0</v>
      </c>
      <c r="Y56" s="173">
        <f t="shared" si="40"/>
        <v>0</v>
      </c>
      <c r="Z56" s="173">
        <f t="shared" si="40"/>
        <v>0</v>
      </c>
      <c r="AA56" s="173">
        <f t="shared" si="40"/>
        <v>0</v>
      </c>
      <c r="AB56" s="173">
        <f t="shared" si="40"/>
        <v>0</v>
      </c>
      <c r="AC56" s="173">
        <f t="shared" si="40"/>
        <v>0</v>
      </c>
      <c r="AD56" s="173">
        <f t="shared" si="40"/>
        <v>0</v>
      </c>
      <c r="AE56" s="173">
        <f t="shared" si="40"/>
        <v>0</v>
      </c>
      <c r="AF56" s="173">
        <f t="shared" si="40"/>
        <v>0</v>
      </c>
      <c r="AG56" s="173">
        <f t="shared" si="40"/>
        <v>0</v>
      </c>
      <c r="AH56" s="173">
        <f t="shared" si="40"/>
        <v>0</v>
      </c>
      <c r="AI56" s="173">
        <f t="shared" si="40"/>
        <v>0</v>
      </c>
      <c r="AJ56" s="173">
        <f t="shared" si="40"/>
        <v>0</v>
      </c>
      <c r="AK56" s="173">
        <f t="shared" si="40"/>
        <v>0</v>
      </c>
      <c r="AL56" s="173">
        <f t="shared" si="40"/>
        <v>0</v>
      </c>
      <c r="AM56" s="173">
        <f t="shared" si="40"/>
        <v>0</v>
      </c>
      <c r="AN56" s="173">
        <f t="shared" si="40"/>
        <v>0</v>
      </c>
      <c r="AO56" s="173">
        <f t="shared" si="40"/>
        <v>0</v>
      </c>
      <c r="AP56" s="173">
        <f t="shared" si="40"/>
        <v>0</v>
      </c>
      <c r="AQ56" s="173">
        <f t="shared" si="40"/>
        <v>0</v>
      </c>
      <c r="AR56" s="173">
        <f t="shared" si="40"/>
        <v>0</v>
      </c>
      <c r="AS56" s="173">
        <f t="shared" si="40"/>
        <v>0</v>
      </c>
      <c r="AT56" s="173">
        <f t="shared" si="40"/>
        <v>0</v>
      </c>
      <c r="AU56" s="173">
        <f t="shared" si="40"/>
        <v>0</v>
      </c>
      <c r="AV56" s="173">
        <f t="shared" si="40"/>
        <v>0</v>
      </c>
      <c r="AW56" s="173">
        <f t="shared" si="40"/>
        <v>0</v>
      </c>
      <c r="AX56" s="173">
        <f t="shared" si="40"/>
        <v>0</v>
      </c>
      <c r="AY56" s="173">
        <f t="shared" si="40"/>
        <v>0</v>
      </c>
      <c r="AZ56" s="173">
        <f t="shared" si="40"/>
        <v>0</v>
      </c>
      <c r="BA56" s="173">
        <f t="shared" si="40"/>
        <v>0</v>
      </c>
      <c r="BB56" s="173">
        <f t="shared" si="40"/>
        <v>0</v>
      </c>
      <c r="BC56" s="173">
        <f t="shared" si="40"/>
        <v>0</v>
      </c>
      <c r="BD56" s="173">
        <f t="shared" si="40"/>
        <v>0</v>
      </c>
      <c r="BE56" s="173">
        <f t="shared" si="40"/>
        <v>0</v>
      </c>
      <c r="BF56" s="173">
        <f t="shared" si="40"/>
        <v>0</v>
      </c>
      <c r="BG56" s="173">
        <f t="shared" si="40"/>
        <v>0</v>
      </c>
      <c r="BH56" s="173">
        <f t="shared" si="40"/>
        <v>0</v>
      </c>
      <c r="BI56" s="173">
        <f t="shared" si="40"/>
        <v>0</v>
      </c>
      <c r="BJ56" s="173">
        <f t="shared" si="40"/>
        <v>0</v>
      </c>
      <c r="BK56" s="173">
        <f t="shared" si="40"/>
        <v>0</v>
      </c>
      <c r="BL56" s="173">
        <f t="shared" si="40"/>
        <v>0</v>
      </c>
      <c r="BM56" s="158"/>
      <c r="BN56" s="159" t="str">
        <f>IFERROR(__xludf.DUMMYFUNCTION("""COMPUTED_VALUE"""),"Patrik Vild-x")</f>
        <v>Patrik Vild-x</v>
      </c>
      <c r="BO56" s="174"/>
      <c r="BP56" s="175"/>
      <c r="BQ56" s="174"/>
      <c r="BR56" s="175"/>
      <c r="BS56" s="174"/>
      <c r="BT56" s="175"/>
      <c r="BU56" s="174"/>
      <c r="BV56" s="175"/>
      <c r="BW56" s="174"/>
      <c r="BX56" s="175"/>
      <c r="BY56" s="174"/>
      <c r="BZ56" s="175"/>
      <c r="CA56" s="174"/>
      <c r="CB56" s="175"/>
      <c r="CC56" s="174"/>
      <c r="CD56" s="175"/>
      <c r="CE56" s="174"/>
      <c r="CF56" s="175"/>
      <c r="CG56" s="174"/>
      <c r="CH56" s="175"/>
      <c r="CI56" s="174"/>
      <c r="CJ56" s="175"/>
      <c r="CK56" s="174"/>
      <c r="CL56" s="175"/>
      <c r="CM56" s="174"/>
      <c r="CN56" s="175"/>
      <c r="CO56" s="174"/>
      <c r="CP56" s="175"/>
      <c r="CQ56" s="174"/>
      <c r="CR56" s="175"/>
      <c r="CS56" s="174"/>
      <c r="CT56" s="173"/>
      <c r="CU56" s="174"/>
      <c r="CV56" s="173"/>
      <c r="CW56" s="174"/>
      <c r="CX56" s="173"/>
      <c r="CY56" s="174"/>
      <c r="CZ56" s="173"/>
      <c r="DA56" s="174"/>
      <c r="DB56" s="173"/>
      <c r="DC56" s="174"/>
      <c r="DD56" s="173"/>
      <c r="DE56" s="174"/>
      <c r="DF56" s="173"/>
      <c r="DG56" s="174"/>
      <c r="DH56" s="173"/>
      <c r="DI56" s="174"/>
      <c r="DJ56" s="173"/>
      <c r="DK56" s="174"/>
      <c r="DL56" s="173"/>
      <c r="DM56" s="174"/>
      <c r="DN56" s="173"/>
      <c r="DO56" s="174"/>
      <c r="DP56" s="173"/>
      <c r="DQ56" s="174"/>
      <c r="DR56" s="173"/>
      <c r="DS56" s="174"/>
      <c r="DT56" s="173"/>
      <c r="DU56" s="174"/>
      <c r="DV56" s="173"/>
      <c r="DW56" s="174"/>
      <c r="DX56" s="173"/>
      <c r="DY56" s="158"/>
      <c r="DZ56" s="159" t="str">
        <f t="shared" si="33"/>
        <v>Patrik Vild-x</v>
      </c>
      <c r="EA56" s="202">
        <f>IFERROR(__xludf.DUMMYFUNCTION("""COMPUTED_VALUE"""),8.0)</f>
        <v>8</v>
      </c>
      <c r="EB56" s="203"/>
      <c r="EC56" s="202">
        <f>IFERROR(__xludf.DUMMYFUNCTION("""COMPUTED_VALUE"""),8.0)</f>
        <v>8</v>
      </c>
      <c r="ED56" s="203"/>
      <c r="EE56" s="202"/>
      <c r="EF56" s="203"/>
      <c r="EG56" s="202">
        <f>IFERROR(__xludf.DUMMYFUNCTION("""COMPUTED_VALUE"""),6.0)</f>
        <v>6</v>
      </c>
      <c r="EH56" s="203"/>
      <c r="EI56" s="202"/>
      <c r="EJ56" s="203"/>
      <c r="EK56" s="202"/>
      <c r="EL56" s="203"/>
      <c r="EM56" s="202"/>
      <c r="EN56" s="203"/>
      <c r="EO56" s="202"/>
      <c r="EP56" s="203"/>
      <c r="EQ56" s="202"/>
      <c r="ER56" s="203"/>
      <c r="ES56" s="202"/>
      <c r="ET56" s="203"/>
      <c r="EU56" s="202"/>
      <c r="EV56" s="203"/>
      <c r="EW56" s="202"/>
      <c r="EX56" s="203"/>
      <c r="EY56" s="202"/>
      <c r="EZ56" s="203"/>
      <c r="FA56" s="202"/>
      <c r="FB56" s="203"/>
      <c r="FC56" s="202"/>
      <c r="FD56" s="203"/>
      <c r="FE56" s="202"/>
      <c r="FF56" s="199"/>
      <c r="FG56" s="202"/>
      <c r="FH56" s="199"/>
      <c r="FI56" s="202"/>
      <c r="FJ56" s="199"/>
      <c r="FK56" s="202"/>
      <c r="FL56" s="199"/>
      <c r="FM56" s="202"/>
      <c r="FN56" s="199"/>
      <c r="FO56" s="202"/>
      <c r="FP56" s="199"/>
      <c r="FQ56" s="202"/>
      <c r="FR56" s="199"/>
      <c r="FS56" s="202"/>
      <c r="FT56" s="199"/>
      <c r="FU56" s="202"/>
      <c r="FV56" s="199"/>
      <c r="FW56" s="202"/>
      <c r="FX56" s="199"/>
      <c r="FY56" s="202"/>
      <c r="FZ56" s="199"/>
      <c r="GA56" s="202"/>
      <c r="GB56" s="199"/>
      <c r="GC56" s="202"/>
      <c r="GD56" s="199"/>
      <c r="GE56" s="202"/>
      <c r="GF56" s="199"/>
      <c r="GG56" s="202"/>
      <c r="GH56" s="199"/>
      <c r="GI56" s="202"/>
      <c r="GJ56" s="199"/>
      <c r="GK56" s="158"/>
      <c r="GL56" s="159" t="str">
        <f t="shared" si="34"/>
        <v>Patrik Vild-x</v>
      </c>
      <c r="GM56" s="202"/>
      <c r="GN56" s="203"/>
      <c r="GO56" s="202"/>
      <c r="GP56" s="203"/>
      <c r="GQ56" s="202"/>
      <c r="GR56" s="203"/>
      <c r="GS56" s="202"/>
      <c r="GT56" s="203"/>
      <c r="GU56" s="202"/>
      <c r="GV56" s="203"/>
      <c r="GW56" s="202"/>
      <c r="GX56" s="203"/>
      <c r="GY56" s="202"/>
      <c r="GZ56" s="203"/>
      <c r="HA56" s="202"/>
      <c r="HB56" s="203"/>
      <c r="HC56" s="202"/>
      <c r="HD56" s="203"/>
      <c r="HE56" s="202"/>
      <c r="HF56" s="203"/>
      <c r="HG56" s="202"/>
      <c r="HH56" s="203"/>
      <c r="HI56" s="202"/>
      <c r="HJ56" s="203"/>
      <c r="HK56" s="202"/>
      <c r="HL56" s="203"/>
      <c r="HM56" s="202"/>
      <c r="HN56" s="203"/>
      <c r="HO56" s="202"/>
      <c r="HP56" s="203"/>
      <c r="HQ56" s="202"/>
      <c r="HR56" s="199"/>
      <c r="HS56" s="202"/>
      <c r="HT56" s="199"/>
      <c r="HU56" s="202"/>
      <c r="HV56" s="199"/>
      <c r="HW56" s="202"/>
      <c r="HX56" s="199"/>
      <c r="HY56" s="202"/>
      <c r="HZ56" s="199"/>
      <c r="IA56" s="202"/>
      <c r="IB56" s="199"/>
      <c r="IC56" s="202"/>
      <c r="ID56" s="199"/>
      <c r="IE56" s="202"/>
      <c r="IF56" s="199"/>
      <c r="IG56" s="202"/>
      <c r="IH56" s="199"/>
      <c r="II56" s="202"/>
      <c r="IJ56" s="199"/>
      <c r="IK56" s="202"/>
      <c r="IL56" s="199"/>
      <c r="IM56" s="202"/>
      <c r="IN56" s="199"/>
      <c r="IO56" s="202"/>
      <c r="IP56" s="199"/>
      <c r="IQ56" s="202"/>
      <c r="IR56" s="199"/>
      <c r="IS56" s="202"/>
      <c r="IT56" s="199"/>
      <c r="IU56" s="202"/>
      <c r="IV56" s="199"/>
    </row>
    <row r="57">
      <c r="A57" s="214">
        <f>IFERROR(__xludf.DUMMYFUNCTION("""COMPUTED_VALUE"""),100.0)</f>
        <v>100</v>
      </c>
      <c r="B57" s="159" t="str">
        <f t="shared" si="31"/>
        <v>Jakub Staňo</v>
      </c>
      <c r="C57" s="173">
        <f t="shared" ref="C57:BL57" si="41">BO57+EA57+GM57</f>
        <v>0</v>
      </c>
      <c r="D57" s="173">
        <f t="shared" si="41"/>
        <v>0</v>
      </c>
      <c r="E57" s="173">
        <f t="shared" si="41"/>
        <v>7</v>
      </c>
      <c r="F57" s="173">
        <f t="shared" si="41"/>
        <v>0</v>
      </c>
      <c r="G57" s="173">
        <f t="shared" si="41"/>
        <v>0</v>
      </c>
      <c r="H57" s="173">
        <f t="shared" si="41"/>
        <v>0</v>
      </c>
      <c r="I57" s="173">
        <f t="shared" si="41"/>
        <v>0</v>
      </c>
      <c r="J57" s="173">
        <f t="shared" si="41"/>
        <v>0</v>
      </c>
      <c r="K57" s="173">
        <f t="shared" si="41"/>
        <v>7</v>
      </c>
      <c r="L57" s="173">
        <f t="shared" si="41"/>
        <v>0</v>
      </c>
      <c r="M57" s="173">
        <f t="shared" si="41"/>
        <v>6</v>
      </c>
      <c r="N57" s="173">
        <f t="shared" si="41"/>
        <v>0</v>
      </c>
      <c r="O57" s="173">
        <f t="shared" si="41"/>
        <v>2</v>
      </c>
      <c r="P57" s="173">
        <f t="shared" si="41"/>
        <v>0</v>
      </c>
      <c r="Q57" s="173">
        <f t="shared" si="41"/>
        <v>7</v>
      </c>
      <c r="R57" s="173">
        <f t="shared" si="41"/>
        <v>0</v>
      </c>
      <c r="S57" s="173">
        <f t="shared" si="41"/>
        <v>7</v>
      </c>
      <c r="T57" s="173">
        <f t="shared" si="41"/>
        <v>0</v>
      </c>
      <c r="U57" s="173">
        <f t="shared" si="41"/>
        <v>0</v>
      </c>
      <c r="V57" s="173">
        <f t="shared" si="41"/>
        <v>0</v>
      </c>
      <c r="W57" s="173">
        <f t="shared" si="41"/>
        <v>0</v>
      </c>
      <c r="X57" s="173">
        <f t="shared" si="41"/>
        <v>0</v>
      </c>
      <c r="Y57" s="173">
        <f t="shared" si="41"/>
        <v>7</v>
      </c>
      <c r="Z57" s="173">
        <f t="shared" si="41"/>
        <v>0</v>
      </c>
      <c r="AA57" s="173">
        <f t="shared" si="41"/>
        <v>6</v>
      </c>
      <c r="AB57" s="173">
        <f t="shared" si="41"/>
        <v>0</v>
      </c>
      <c r="AC57" s="173">
        <f t="shared" si="41"/>
        <v>0</v>
      </c>
      <c r="AD57" s="173">
        <f t="shared" si="41"/>
        <v>0</v>
      </c>
      <c r="AE57" s="173">
        <f t="shared" si="41"/>
        <v>4.5</v>
      </c>
      <c r="AF57" s="173">
        <f t="shared" si="41"/>
        <v>0</v>
      </c>
      <c r="AG57" s="173">
        <f t="shared" si="41"/>
        <v>7</v>
      </c>
      <c r="AH57" s="173">
        <f t="shared" si="41"/>
        <v>0</v>
      </c>
      <c r="AI57" s="173">
        <f t="shared" si="41"/>
        <v>7</v>
      </c>
      <c r="AJ57" s="173">
        <f t="shared" si="41"/>
        <v>0</v>
      </c>
      <c r="AK57" s="173">
        <f t="shared" si="41"/>
        <v>0</v>
      </c>
      <c r="AL57" s="173">
        <f t="shared" si="41"/>
        <v>0</v>
      </c>
      <c r="AM57" s="173">
        <f t="shared" si="41"/>
        <v>7</v>
      </c>
      <c r="AN57" s="173">
        <f t="shared" si="41"/>
        <v>0</v>
      </c>
      <c r="AO57" s="173">
        <f t="shared" si="41"/>
        <v>7</v>
      </c>
      <c r="AP57" s="173">
        <f t="shared" si="41"/>
        <v>0</v>
      </c>
      <c r="AQ57" s="173">
        <f t="shared" si="41"/>
        <v>0</v>
      </c>
      <c r="AR57" s="173">
        <f t="shared" si="41"/>
        <v>0</v>
      </c>
      <c r="AS57" s="173">
        <f t="shared" si="41"/>
        <v>6</v>
      </c>
      <c r="AT57" s="173">
        <f t="shared" si="41"/>
        <v>0</v>
      </c>
      <c r="AU57" s="173">
        <f t="shared" si="41"/>
        <v>7</v>
      </c>
      <c r="AV57" s="173">
        <f t="shared" si="41"/>
        <v>0</v>
      </c>
      <c r="AW57" s="173">
        <f t="shared" si="41"/>
        <v>0</v>
      </c>
      <c r="AX57" s="173">
        <f t="shared" si="41"/>
        <v>0</v>
      </c>
      <c r="AY57" s="173">
        <f t="shared" si="41"/>
        <v>0</v>
      </c>
      <c r="AZ57" s="173">
        <f t="shared" si="41"/>
        <v>0</v>
      </c>
      <c r="BA57" s="173">
        <f t="shared" si="41"/>
        <v>0</v>
      </c>
      <c r="BB57" s="173">
        <f t="shared" si="41"/>
        <v>0</v>
      </c>
      <c r="BC57" s="173">
        <f t="shared" si="41"/>
        <v>6</v>
      </c>
      <c r="BD57" s="173">
        <f t="shared" si="41"/>
        <v>0</v>
      </c>
      <c r="BE57" s="173">
        <f t="shared" si="41"/>
        <v>0</v>
      </c>
      <c r="BF57" s="173">
        <f t="shared" si="41"/>
        <v>0</v>
      </c>
      <c r="BG57" s="173">
        <f t="shared" si="41"/>
        <v>0</v>
      </c>
      <c r="BH57" s="173">
        <f t="shared" si="41"/>
        <v>0</v>
      </c>
      <c r="BI57" s="173">
        <f t="shared" si="41"/>
        <v>6</v>
      </c>
      <c r="BJ57" s="173">
        <f t="shared" si="41"/>
        <v>0</v>
      </c>
      <c r="BK57" s="173">
        <f t="shared" si="41"/>
        <v>0</v>
      </c>
      <c r="BL57" s="173">
        <f t="shared" si="41"/>
        <v>0</v>
      </c>
      <c r="BM57" s="158"/>
      <c r="BN57" s="159" t="str">
        <f>IFERROR(__xludf.DUMMYFUNCTION("""COMPUTED_VALUE"""),"Jakub Staňo")</f>
        <v>Jakub Staňo</v>
      </c>
      <c r="BO57" s="174"/>
      <c r="BP57" s="175"/>
      <c r="BQ57" s="174"/>
      <c r="BR57" s="175"/>
      <c r="BS57" s="174"/>
      <c r="BT57" s="175"/>
      <c r="BU57" s="174"/>
      <c r="BV57" s="175"/>
      <c r="BW57" s="174"/>
      <c r="BX57" s="175"/>
      <c r="BY57" s="174"/>
      <c r="BZ57" s="175"/>
      <c r="CA57" s="174"/>
      <c r="CB57" s="175"/>
      <c r="CC57" s="174"/>
      <c r="CD57" s="175"/>
      <c r="CE57" s="174"/>
      <c r="CF57" s="175"/>
      <c r="CG57" s="174"/>
      <c r="CH57" s="175"/>
      <c r="CI57" s="174"/>
      <c r="CJ57" s="175"/>
      <c r="CK57" s="174"/>
      <c r="CL57" s="175"/>
      <c r="CM57" s="174"/>
      <c r="CN57" s="175"/>
      <c r="CO57" s="174"/>
      <c r="CP57" s="175"/>
      <c r="CQ57" s="174">
        <f>IFERROR(__xludf.DUMMYFUNCTION("""COMPUTED_VALUE"""),2.5)</f>
        <v>2.5</v>
      </c>
      <c r="CR57" s="175"/>
      <c r="CS57" s="174"/>
      <c r="CT57" s="173"/>
      <c r="CU57" s="174"/>
      <c r="CV57" s="173"/>
      <c r="CW57" s="174"/>
      <c r="CX57" s="173"/>
      <c r="CY57" s="174"/>
      <c r="CZ57" s="173"/>
      <c r="DA57" s="174"/>
      <c r="DB57" s="173"/>
      <c r="DC57" s="174"/>
      <c r="DD57" s="173"/>
      <c r="DE57" s="174"/>
      <c r="DF57" s="173"/>
      <c r="DG57" s="174"/>
      <c r="DH57" s="173"/>
      <c r="DI57" s="174"/>
      <c r="DJ57" s="173"/>
      <c r="DK57" s="174"/>
      <c r="DL57" s="173"/>
      <c r="DM57" s="174"/>
      <c r="DN57" s="173"/>
      <c r="DO57" s="174"/>
      <c r="DP57" s="173"/>
      <c r="DQ57" s="174"/>
      <c r="DR57" s="173"/>
      <c r="DS57" s="174"/>
      <c r="DT57" s="173"/>
      <c r="DU57" s="174"/>
      <c r="DV57" s="173"/>
      <c r="DW57" s="174"/>
      <c r="DX57" s="173"/>
      <c r="DY57" s="158"/>
      <c r="DZ57" s="159" t="str">
        <f t="shared" si="33"/>
        <v>Jakub Staňo</v>
      </c>
      <c r="EA57" s="202"/>
      <c r="EB57" s="203"/>
      <c r="EC57" s="202">
        <f>IFERROR(__xludf.DUMMYFUNCTION("""COMPUTED_VALUE"""),7.0)</f>
        <v>7</v>
      </c>
      <c r="ED57" s="203"/>
      <c r="EE57" s="202"/>
      <c r="EF57" s="203"/>
      <c r="EG57" s="202"/>
      <c r="EH57" s="203"/>
      <c r="EI57" s="202">
        <f>IFERROR(__xludf.DUMMYFUNCTION("""COMPUTED_VALUE"""),7.0)</f>
        <v>7</v>
      </c>
      <c r="EJ57" s="203"/>
      <c r="EK57" s="202">
        <f>IFERROR(__xludf.DUMMYFUNCTION("""COMPUTED_VALUE"""),6.0)</f>
        <v>6</v>
      </c>
      <c r="EL57" s="203"/>
      <c r="EM57" s="202">
        <f>IFERROR(__xludf.DUMMYFUNCTION("""COMPUTED_VALUE"""),2.0)</f>
        <v>2</v>
      </c>
      <c r="EN57" s="203"/>
      <c r="EO57" s="202">
        <f>IFERROR(__xludf.DUMMYFUNCTION("""COMPUTED_VALUE"""),7.0)</f>
        <v>7</v>
      </c>
      <c r="EP57" s="203"/>
      <c r="EQ57" s="202">
        <f>IFERROR(__xludf.DUMMYFUNCTION("""COMPUTED_VALUE"""),7.0)</f>
        <v>7</v>
      </c>
      <c r="ER57" s="203"/>
      <c r="ES57" s="202"/>
      <c r="ET57" s="203"/>
      <c r="EU57" s="202"/>
      <c r="EV57" s="203"/>
      <c r="EW57" s="202">
        <f>IFERROR(__xludf.DUMMYFUNCTION("""COMPUTED_VALUE"""),7.0)</f>
        <v>7</v>
      </c>
      <c r="EX57" s="203"/>
      <c r="EY57" s="202">
        <f>IFERROR(__xludf.DUMMYFUNCTION("""COMPUTED_VALUE"""),6.0)</f>
        <v>6</v>
      </c>
      <c r="EZ57" s="203"/>
      <c r="FA57" s="202"/>
      <c r="FB57" s="203"/>
      <c r="FC57" s="202">
        <f>IFERROR(__xludf.DUMMYFUNCTION("""COMPUTED_VALUE"""),2.0)</f>
        <v>2</v>
      </c>
      <c r="FD57" s="203"/>
      <c r="FE57" s="202">
        <f>IFERROR(__xludf.DUMMYFUNCTION("""COMPUTED_VALUE"""),7.0)</f>
        <v>7</v>
      </c>
      <c r="FF57" s="199"/>
      <c r="FG57" s="202">
        <f>IFERROR(__xludf.DUMMYFUNCTION("""COMPUTED_VALUE"""),7.0)</f>
        <v>7</v>
      </c>
      <c r="FH57" s="199"/>
      <c r="FI57" s="202"/>
      <c r="FJ57" s="199"/>
      <c r="FK57" s="202">
        <f>IFERROR(__xludf.DUMMYFUNCTION("""COMPUTED_VALUE"""),7.0)</f>
        <v>7</v>
      </c>
      <c r="FL57" s="199"/>
      <c r="FM57" s="202">
        <f>IFERROR(__xludf.DUMMYFUNCTION("""COMPUTED_VALUE"""),7.0)</f>
        <v>7</v>
      </c>
      <c r="FN57" s="199"/>
      <c r="FO57" s="202"/>
      <c r="FP57" s="199"/>
      <c r="FQ57" s="202">
        <f>IFERROR(__xludf.DUMMYFUNCTION("""COMPUTED_VALUE"""),6.0)</f>
        <v>6</v>
      </c>
      <c r="FR57" s="199"/>
      <c r="FS57" s="202">
        <f>IFERROR(__xludf.DUMMYFUNCTION("""COMPUTED_VALUE"""),7.0)</f>
        <v>7</v>
      </c>
      <c r="FT57" s="199"/>
      <c r="FU57" s="202"/>
      <c r="FV57" s="199"/>
      <c r="FW57" s="202"/>
      <c r="FX57" s="199"/>
      <c r="FY57" s="202"/>
      <c r="FZ57" s="199"/>
      <c r="GA57" s="202">
        <f>IFERROR(__xludf.DUMMYFUNCTION("""COMPUTED_VALUE"""),6.0)</f>
        <v>6</v>
      </c>
      <c r="GB57" s="199"/>
      <c r="GC57" s="202"/>
      <c r="GD57" s="199"/>
      <c r="GE57" s="202"/>
      <c r="GF57" s="199"/>
      <c r="GG57" s="202">
        <f>IFERROR(__xludf.DUMMYFUNCTION("""COMPUTED_VALUE"""),6.0)</f>
        <v>6</v>
      </c>
      <c r="GH57" s="199"/>
      <c r="GI57" s="202"/>
      <c r="GJ57" s="199"/>
      <c r="GK57" s="158"/>
      <c r="GL57" s="159" t="str">
        <f t="shared" si="34"/>
        <v>Jakub Staňo</v>
      </c>
      <c r="GM57" s="202"/>
      <c r="GN57" s="203"/>
      <c r="GO57" s="202"/>
      <c r="GP57" s="203"/>
      <c r="GQ57" s="202"/>
      <c r="GR57" s="203"/>
      <c r="GS57" s="202"/>
      <c r="GT57" s="203"/>
      <c r="GU57" s="202"/>
      <c r="GV57" s="203"/>
      <c r="GW57" s="202"/>
      <c r="GX57" s="203"/>
      <c r="GY57" s="202"/>
      <c r="GZ57" s="203"/>
      <c r="HA57" s="202"/>
      <c r="HB57" s="203"/>
      <c r="HC57" s="202"/>
      <c r="HD57" s="203"/>
      <c r="HE57" s="202"/>
      <c r="HF57" s="203"/>
      <c r="HG57" s="202"/>
      <c r="HH57" s="203"/>
      <c r="HI57" s="202"/>
      <c r="HJ57" s="203"/>
      <c r="HK57" s="202"/>
      <c r="HL57" s="203"/>
      <c r="HM57" s="202"/>
      <c r="HN57" s="203"/>
      <c r="HO57" s="202"/>
      <c r="HP57" s="203"/>
      <c r="HQ57" s="202"/>
      <c r="HR57" s="199"/>
      <c r="HS57" s="202"/>
      <c r="HT57" s="199"/>
      <c r="HU57" s="202"/>
      <c r="HV57" s="199"/>
      <c r="HW57" s="202"/>
      <c r="HX57" s="199"/>
      <c r="HY57" s="202"/>
      <c r="HZ57" s="199"/>
      <c r="IA57" s="202"/>
      <c r="IB57" s="199"/>
      <c r="IC57" s="202"/>
      <c r="ID57" s="199"/>
      <c r="IE57" s="202"/>
      <c r="IF57" s="199"/>
      <c r="IG57" s="202"/>
      <c r="IH57" s="199"/>
      <c r="II57" s="202"/>
      <c r="IJ57" s="199"/>
      <c r="IK57" s="202"/>
      <c r="IL57" s="199"/>
      <c r="IM57" s="202"/>
      <c r="IN57" s="199"/>
      <c r="IO57" s="202"/>
      <c r="IP57" s="199"/>
      <c r="IQ57" s="202"/>
      <c r="IR57" s="199"/>
      <c r="IS57" s="202"/>
      <c r="IT57" s="199"/>
      <c r="IU57" s="202"/>
      <c r="IV57" s="199"/>
    </row>
    <row r="58">
      <c r="A58" s="214">
        <f>IFERROR(__xludf.DUMMYFUNCTION("""COMPUTED_VALUE"""),100.0)</f>
        <v>100</v>
      </c>
      <c r="B58" s="159" t="str">
        <f t="shared" si="31"/>
        <v>Daniel Fux</v>
      </c>
      <c r="C58" s="173">
        <f t="shared" ref="C58:BL58" si="42">BO58+EA58+GM58</f>
        <v>0</v>
      </c>
      <c r="D58" s="173">
        <f t="shared" si="42"/>
        <v>0</v>
      </c>
      <c r="E58" s="173">
        <f t="shared" si="42"/>
        <v>0</v>
      </c>
      <c r="F58" s="173">
        <f t="shared" si="42"/>
        <v>0</v>
      </c>
      <c r="G58" s="173">
        <f t="shared" si="42"/>
        <v>0</v>
      </c>
      <c r="H58" s="173">
        <f t="shared" si="42"/>
        <v>0</v>
      </c>
      <c r="I58" s="173">
        <f t="shared" si="42"/>
        <v>0</v>
      </c>
      <c r="J58" s="173">
        <f t="shared" si="42"/>
        <v>0</v>
      </c>
      <c r="K58" s="173">
        <f t="shared" si="42"/>
        <v>0</v>
      </c>
      <c r="L58" s="173">
        <f t="shared" si="42"/>
        <v>0</v>
      </c>
      <c r="M58" s="173">
        <f t="shared" si="42"/>
        <v>0</v>
      </c>
      <c r="N58" s="173">
        <f t="shared" si="42"/>
        <v>0</v>
      </c>
      <c r="O58" s="173">
        <f t="shared" si="42"/>
        <v>0</v>
      </c>
      <c r="P58" s="173">
        <f t="shared" si="42"/>
        <v>0</v>
      </c>
      <c r="Q58" s="173">
        <f t="shared" si="42"/>
        <v>0</v>
      </c>
      <c r="R58" s="173">
        <f t="shared" si="42"/>
        <v>0</v>
      </c>
      <c r="S58" s="173">
        <f t="shared" si="42"/>
        <v>0</v>
      </c>
      <c r="T58" s="173">
        <f t="shared" si="42"/>
        <v>0</v>
      </c>
      <c r="U58" s="173">
        <f t="shared" si="42"/>
        <v>0</v>
      </c>
      <c r="V58" s="173">
        <f t="shared" si="42"/>
        <v>0</v>
      </c>
      <c r="W58" s="173">
        <f t="shared" si="42"/>
        <v>0</v>
      </c>
      <c r="X58" s="173">
        <f t="shared" si="42"/>
        <v>0</v>
      </c>
      <c r="Y58" s="173">
        <f t="shared" si="42"/>
        <v>0</v>
      </c>
      <c r="Z58" s="173">
        <f t="shared" si="42"/>
        <v>0</v>
      </c>
      <c r="AA58" s="173">
        <f t="shared" si="42"/>
        <v>0</v>
      </c>
      <c r="AB58" s="173">
        <f t="shared" si="42"/>
        <v>0</v>
      </c>
      <c r="AC58" s="173">
        <f t="shared" si="42"/>
        <v>0</v>
      </c>
      <c r="AD58" s="173">
        <f t="shared" si="42"/>
        <v>0</v>
      </c>
      <c r="AE58" s="173">
        <f t="shared" si="42"/>
        <v>0</v>
      </c>
      <c r="AF58" s="173">
        <f t="shared" si="42"/>
        <v>0</v>
      </c>
      <c r="AG58" s="173">
        <f t="shared" si="42"/>
        <v>0</v>
      </c>
      <c r="AH58" s="173">
        <f t="shared" si="42"/>
        <v>0</v>
      </c>
      <c r="AI58" s="173">
        <f t="shared" si="42"/>
        <v>0</v>
      </c>
      <c r="AJ58" s="173">
        <f t="shared" si="42"/>
        <v>0</v>
      </c>
      <c r="AK58" s="173">
        <f t="shared" si="42"/>
        <v>0</v>
      </c>
      <c r="AL58" s="173">
        <f t="shared" si="42"/>
        <v>0</v>
      </c>
      <c r="AM58" s="173">
        <f t="shared" si="42"/>
        <v>0</v>
      </c>
      <c r="AN58" s="173">
        <f t="shared" si="42"/>
        <v>0</v>
      </c>
      <c r="AO58" s="173">
        <f t="shared" si="42"/>
        <v>0</v>
      </c>
      <c r="AP58" s="173">
        <f t="shared" si="42"/>
        <v>0</v>
      </c>
      <c r="AQ58" s="173">
        <f t="shared" si="42"/>
        <v>0</v>
      </c>
      <c r="AR58" s="173">
        <f t="shared" si="42"/>
        <v>0</v>
      </c>
      <c r="AS58" s="173">
        <f t="shared" si="42"/>
        <v>0</v>
      </c>
      <c r="AT58" s="173">
        <f t="shared" si="42"/>
        <v>0</v>
      </c>
      <c r="AU58" s="173">
        <f t="shared" si="42"/>
        <v>0</v>
      </c>
      <c r="AV58" s="173">
        <f t="shared" si="42"/>
        <v>0</v>
      </c>
      <c r="AW58" s="173">
        <f t="shared" si="42"/>
        <v>0</v>
      </c>
      <c r="AX58" s="173">
        <f t="shared" si="42"/>
        <v>0</v>
      </c>
      <c r="AY58" s="173">
        <f t="shared" si="42"/>
        <v>0</v>
      </c>
      <c r="AZ58" s="173">
        <f t="shared" si="42"/>
        <v>0</v>
      </c>
      <c r="BA58" s="173">
        <f t="shared" si="42"/>
        <v>0</v>
      </c>
      <c r="BB58" s="173">
        <f t="shared" si="42"/>
        <v>0</v>
      </c>
      <c r="BC58" s="173">
        <f t="shared" si="42"/>
        <v>0</v>
      </c>
      <c r="BD58" s="173">
        <f t="shared" si="42"/>
        <v>0</v>
      </c>
      <c r="BE58" s="173">
        <f t="shared" si="42"/>
        <v>0</v>
      </c>
      <c r="BF58" s="173">
        <f t="shared" si="42"/>
        <v>0</v>
      </c>
      <c r="BG58" s="173">
        <f t="shared" si="42"/>
        <v>0</v>
      </c>
      <c r="BH58" s="173">
        <f t="shared" si="42"/>
        <v>0</v>
      </c>
      <c r="BI58" s="173">
        <f t="shared" si="42"/>
        <v>0</v>
      </c>
      <c r="BJ58" s="173">
        <f t="shared" si="42"/>
        <v>0</v>
      </c>
      <c r="BK58" s="173">
        <f t="shared" si="42"/>
        <v>0</v>
      </c>
      <c r="BL58" s="173">
        <f t="shared" si="42"/>
        <v>0</v>
      </c>
      <c r="BM58" s="158"/>
      <c r="BN58" s="159" t="str">
        <f>IFERROR(__xludf.DUMMYFUNCTION("""COMPUTED_VALUE"""),"Daniel Fux")</f>
        <v>Daniel Fux</v>
      </c>
      <c r="BO58" s="174"/>
      <c r="BP58" s="175"/>
      <c r="BQ58" s="174"/>
      <c r="BR58" s="175"/>
      <c r="BS58" s="176"/>
      <c r="BT58" s="181"/>
      <c r="BU58" s="176"/>
      <c r="BV58" s="181"/>
      <c r="BW58" s="176"/>
      <c r="BX58" s="181"/>
      <c r="BY58" s="174"/>
      <c r="BZ58" s="175"/>
      <c r="CA58" s="176"/>
      <c r="CB58" s="181"/>
      <c r="CC58" s="176"/>
      <c r="CD58" s="181"/>
      <c r="CE58" s="174"/>
      <c r="CF58" s="175"/>
      <c r="CG58" s="176"/>
      <c r="CH58" s="181"/>
      <c r="CI58" s="176"/>
      <c r="CJ58" s="181"/>
      <c r="CK58" s="176"/>
      <c r="CL58" s="181"/>
      <c r="CM58" s="176"/>
      <c r="CN58" s="181"/>
      <c r="CO58" s="174"/>
      <c r="CP58" s="175"/>
      <c r="CQ58" s="174"/>
      <c r="CR58" s="175"/>
      <c r="CS58" s="174"/>
      <c r="CT58" s="173"/>
      <c r="CU58" s="176"/>
      <c r="CV58" s="173"/>
      <c r="CW58" s="176"/>
      <c r="CX58" s="173"/>
      <c r="CY58" s="176"/>
      <c r="CZ58" s="173"/>
      <c r="DA58" s="176"/>
      <c r="DB58" s="173"/>
      <c r="DC58" s="176"/>
      <c r="DD58" s="173"/>
      <c r="DE58" s="174"/>
      <c r="DF58" s="173"/>
      <c r="DG58" s="174"/>
      <c r="DH58" s="173"/>
      <c r="DI58" s="176"/>
      <c r="DJ58" s="173"/>
      <c r="DK58" s="176"/>
      <c r="DL58" s="182"/>
      <c r="DM58" s="174"/>
      <c r="DN58" s="173"/>
      <c r="DO58" s="176"/>
      <c r="DP58" s="173"/>
      <c r="DQ58" s="176"/>
      <c r="DR58" s="173"/>
      <c r="DS58" s="174"/>
      <c r="DT58" s="173"/>
      <c r="DU58" s="174"/>
      <c r="DV58" s="173"/>
      <c r="DW58" s="176"/>
      <c r="DX58" s="173"/>
      <c r="DY58" s="158"/>
      <c r="DZ58" s="159" t="str">
        <f t="shared" si="33"/>
        <v>Daniel Fux</v>
      </c>
      <c r="EA58" s="202"/>
      <c r="EB58" s="203"/>
      <c r="EC58" s="202"/>
      <c r="ED58" s="203"/>
      <c r="EE58" s="204"/>
      <c r="EF58" s="205"/>
      <c r="EG58" s="204"/>
      <c r="EH58" s="205"/>
      <c r="EI58" s="204"/>
      <c r="EJ58" s="205"/>
      <c r="EK58" s="202"/>
      <c r="EL58" s="203"/>
      <c r="EM58" s="204"/>
      <c r="EN58" s="205"/>
      <c r="EO58" s="204"/>
      <c r="EP58" s="205"/>
      <c r="EQ58" s="202"/>
      <c r="ER58" s="203"/>
      <c r="ES58" s="204"/>
      <c r="ET58" s="205"/>
      <c r="EU58" s="204"/>
      <c r="EV58" s="205"/>
      <c r="EW58" s="204"/>
      <c r="EX58" s="205"/>
      <c r="EY58" s="204"/>
      <c r="EZ58" s="205"/>
      <c r="FA58" s="202"/>
      <c r="FB58" s="203"/>
      <c r="FC58" s="202"/>
      <c r="FD58" s="203"/>
      <c r="FE58" s="202"/>
      <c r="FF58" s="199"/>
      <c r="FG58" s="204"/>
      <c r="FH58" s="199"/>
      <c r="FI58" s="204"/>
      <c r="FJ58" s="199"/>
      <c r="FK58" s="204"/>
      <c r="FL58" s="199"/>
      <c r="FM58" s="204"/>
      <c r="FN58" s="199"/>
      <c r="FO58" s="204"/>
      <c r="FP58" s="199"/>
      <c r="FQ58" s="202"/>
      <c r="FR58" s="199"/>
      <c r="FS58" s="202"/>
      <c r="FT58" s="199"/>
      <c r="FU58" s="204"/>
      <c r="FV58" s="199"/>
      <c r="FW58" s="204"/>
      <c r="FX58" s="206"/>
      <c r="FY58" s="202"/>
      <c r="FZ58" s="199"/>
      <c r="GA58" s="204"/>
      <c r="GB58" s="199"/>
      <c r="GC58" s="204"/>
      <c r="GD58" s="199"/>
      <c r="GE58" s="202"/>
      <c r="GF58" s="199"/>
      <c r="GG58" s="202"/>
      <c r="GH58" s="199"/>
      <c r="GI58" s="204"/>
      <c r="GJ58" s="199"/>
      <c r="GK58" s="158"/>
      <c r="GL58" s="159" t="str">
        <f t="shared" si="34"/>
        <v>Daniel Fux</v>
      </c>
      <c r="GM58" s="202"/>
      <c r="GN58" s="203"/>
      <c r="GO58" s="202"/>
      <c r="GP58" s="203"/>
      <c r="GQ58" s="204"/>
      <c r="GR58" s="205"/>
      <c r="GS58" s="204"/>
      <c r="GT58" s="205"/>
      <c r="GU58" s="204"/>
      <c r="GV58" s="205"/>
      <c r="GW58" s="202"/>
      <c r="GX58" s="203"/>
      <c r="GY58" s="204"/>
      <c r="GZ58" s="205"/>
      <c r="HA58" s="204"/>
      <c r="HB58" s="205"/>
      <c r="HC58" s="202"/>
      <c r="HD58" s="203"/>
      <c r="HE58" s="204"/>
      <c r="HF58" s="205"/>
      <c r="HG58" s="204"/>
      <c r="HH58" s="205"/>
      <c r="HI58" s="204"/>
      <c r="HJ58" s="205"/>
      <c r="HK58" s="204"/>
      <c r="HL58" s="205"/>
      <c r="HM58" s="202"/>
      <c r="HN58" s="203"/>
      <c r="HO58" s="202"/>
      <c r="HP58" s="203"/>
      <c r="HQ58" s="202"/>
      <c r="HR58" s="199"/>
      <c r="HS58" s="204"/>
      <c r="HT58" s="199"/>
      <c r="HU58" s="204"/>
      <c r="HV58" s="199"/>
      <c r="HW58" s="204"/>
      <c r="HX58" s="199"/>
      <c r="HY58" s="204"/>
      <c r="HZ58" s="199"/>
      <c r="IA58" s="204"/>
      <c r="IB58" s="199"/>
      <c r="IC58" s="202"/>
      <c r="ID58" s="199"/>
      <c r="IE58" s="202"/>
      <c r="IF58" s="199"/>
      <c r="IG58" s="204"/>
      <c r="IH58" s="199"/>
      <c r="II58" s="204"/>
      <c r="IJ58" s="206"/>
      <c r="IK58" s="202"/>
      <c r="IL58" s="199"/>
      <c r="IM58" s="204"/>
      <c r="IN58" s="199"/>
      <c r="IO58" s="204"/>
      <c r="IP58" s="199"/>
      <c r="IQ58" s="202"/>
      <c r="IR58" s="199"/>
      <c r="IS58" s="202"/>
      <c r="IT58" s="199"/>
      <c r="IU58" s="204"/>
      <c r="IV58" s="199"/>
    </row>
    <row r="59">
      <c r="A59" s="214">
        <f>IFERROR(__xludf.DUMMYFUNCTION("""COMPUTED_VALUE"""),100.0)</f>
        <v>100</v>
      </c>
      <c r="B59" s="159" t="str">
        <f t="shared" si="31"/>
        <v>Peter Tomko-x</v>
      </c>
      <c r="C59" s="173">
        <f t="shared" ref="C59:BL59" si="43">BO59+EA59+GM59</f>
        <v>0</v>
      </c>
      <c r="D59" s="173">
        <f t="shared" si="43"/>
        <v>0</v>
      </c>
      <c r="E59" s="173">
        <f t="shared" si="43"/>
        <v>0</v>
      </c>
      <c r="F59" s="173">
        <f t="shared" si="43"/>
        <v>0</v>
      </c>
      <c r="G59" s="173">
        <f t="shared" si="43"/>
        <v>0</v>
      </c>
      <c r="H59" s="173">
        <f t="shared" si="43"/>
        <v>0</v>
      </c>
      <c r="I59" s="173">
        <f t="shared" si="43"/>
        <v>0</v>
      </c>
      <c r="J59" s="173">
        <f t="shared" si="43"/>
        <v>0</v>
      </c>
      <c r="K59" s="173">
        <f t="shared" si="43"/>
        <v>0</v>
      </c>
      <c r="L59" s="173">
        <f t="shared" si="43"/>
        <v>0</v>
      </c>
      <c r="M59" s="173">
        <f t="shared" si="43"/>
        <v>0</v>
      </c>
      <c r="N59" s="173">
        <f t="shared" si="43"/>
        <v>0</v>
      </c>
      <c r="O59" s="173">
        <f t="shared" si="43"/>
        <v>0</v>
      </c>
      <c r="P59" s="173">
        <f t="shared" si="43"/>
        <v>0</v>
      </c>
      <c r="Q59" s="173">
        <f t="shared" si="43"/>
        <v>0</v>
      </c>
      <c r="R59" s="173">
        <f t="shared" si="43"/>
        <v>0</v>
      </c>
      <c r="S59" s="173">
        <f t="shared" si="43"/>
        <v>0</v>
      </c>
      <c r="T59" s="173">
        <f t="shared" si="43"/>
        <v>0</v>
      </c>
      <c r="U59" s="173">
        <f t="shared" si="43"/>
        <v>0</v>
      </c>
      <c r="V59" s="173">
        <f t="shared" si="43"/>
        <v>0</v>
      </c>
      <c r="W59" s="173">
        <f t="shared" si="43"/>
        <v>0</v>
      </c>
      <c r="X59" s="173">
        <f t="shared" si="43"/>
        <v>0</v>
      </c>
      <c r="Y59" s="173">
        <f t="shared" si="43"/>
        <v>0</v>
      </c>
      <c r="Z59" s="173">
        <f t="shared" si="43"/>
        <v>0</v>
      </c>
      <c r="AA59" s="173">
        <f t="shared" si="43"/>
        <v>0</v>
      </c>
      <c r="AB59" s="173">
        <f t="shared" si="43"/>
        <v>0</v>
      </c>
      <c r="AC59" s="173">
        <f t="shared" si="43"/>
        <v>0</v>
      </c>
      <c r="AD59" s="173">
        <f t="shared" si="43"/>
        <v>0</v>
      </c>
      <c r="AE59" s="173">
        <f t="shared" si="43"/>
        <v>0</v>
      </c>
      <c r="AF59" s="173">
        <f t="shared" si="43"/>
        <v>0</v>
      </c>
      <c r="AG59" s="173">
        <f t="shared" si="43"/>
        <v>0</v>
      </c>
      <c r="AH59" s="173">
        <f t="shared" si="43"/>
        <v>0</v>
      </c>
      <c r="AI59" s="173">
        <f t="shared" si="43"/>
        <v>0</v>
      </c>
      <c r="AJ59" s="173">
        <f t="shared" si="43"/>
        <v>0</v>
      </c>
      <c r="AK59" s="173">
        <f t="shared" si="43"/>
        <v>0</v>
      </c>
      <c r="AL59" s="173">
        <f t="shared" si="43"/>
        <v>0</v>
      </c>
      <c r="AM59" s="173">
        <f t="shared" si="43"/>
        <v>0</v>
      </c>
      <c r="AN59" s="173">
        <f t="shared" si="43"/>
        <v>0</v>
      </c>
      <c r="AO59" s="173">
        <f t="shared" si="43"/>
        <v>0</v>
      </c>
      <c r="AP59" s="173">
        <f t="shared" si="43"/>
        <v>0</v>
      </c>
      <c r="AQ59" s="173">
        <f t="shared" si="43"/>
        <v>0</v>
      </c>
      <c r="AR59" s="173">
        <f t="shared" si="43"/>
        <v>0</v>
      </c>
      <c r="AS59" s="173">
        <f t="shared" si="43"/>
        <v>0</v>
      </c>
      <c r="AT59" s="173">
        <f t="shared" si="43"/>
        <v>0</v>
      </c>
      <c r="AU59" s="173">
        <f t="shared" si="43"/>
        <v>0</v>
      </c>
      <c r="AV59" s="173">
        <f t="shared" si="43"/>
        <v>0</v>
      </c>
      <c r="AW59" s="173">
        <f t="shared" si="43"/>
        <v>0</v>
      </c>
      <c r="AX59" s="173">
        <f t="shared" si="43"/>
        <v>0</v>
      </c>
      <c r="AY59" s="173">
        <f t="shared" si="43"/>
        <v>0</v>
      </c>
      <c r="AZ59" s="173">
        <f t="shared" si="43"/>
        <v>0</v>
      </c>
      <c r="BA59" s="173">
        <f t="shared" si="43"/>
        <v>0</v>
      </c>
      <c r="BB59" s="173">
        <f t="shared" si="43"/>
        <v>0</v>
      </c>
      <c r="BC59" s="173">
        <f t="shared" si="43"/>
        <v>0</v>
      </c>
      <c r="BD59" s="173">
        <f t="shared" si="43"/>
        <v>0</v>
      </c>
      <c r="BE59" s="173">
        <f t="shared" si="43"/>
        <v>0</v>
      </c>
      <c r="BF59" s="173">
        <f t="shared" si="43"/>
        <v>0</v>
      </c>
      <c r="BG59" s="173">
        <f t="shared" si="43"/>
        <v>0</v>
      </c>
      <c r="BH59" s="173">
        <f t="shared" si="43"/>
        <v>0</v>
      </c>
      <c r="BI59" s="173">
        <f t="shared" si="43"/>
        <v>0</v>
      </c>
      <c r="BJ59" s="173">
        <f t="shared" si="43"/>
        <v>0</v>
      </c>
      <c r="BK59" s="173">
        <f t="shared" si="43"/>
        <v>0</v>
      </c>
      <c r="BL59" s="173">
        <f t="shared" si="43"/>
        <v>0</v>
      </c>
      <c r="BM59" s="158"/>
      <c r="BN59" s="159" t="str">
        <f>IFERROR(__xludf.DUMMYFUNCTION("""COMPUTED_VALUE"""),"Peter Tomko-x")</f>
        <v>Peter Tomko-x</v>
      </c>
      <c r="BO59" s="174"/>
      <c r="BP59" s="175"/>
      <c r="BQ59" s="174"/>
      <c r="BR59" s="175"/>
      <c r="BS59" s="174"/>
      <c r="BT59" s="175"/>
      <c r="BU59" s="174"/>
      <c r="BV59" s="175"/>
      <c r="BW59" s="174"/>
      <c r="BX59" s="175"/>
      <c r="BY59" s="174"/>
      <c r="BZ59" s="175"/>
      <c r="CA59" s="174"/>
      <c r="CB59" s="175"/>
      <c r="CC59" s="174"/>
      <c r="CD59" s="175"/>
      <c r="CE59" s="174"/>
      <c r="CF59" s="175"/>
      <c r="CG59" s="174"/>
      <c r="CH59" s="175"/>
      <c r="CI59" s="174"/>
      <c r="CJ59" s="175"/>
      <c r="CK59" s="174"/>
      <c r="CL59" s="175"/>
      <c r="CM59" s="174"/>
      <c r="CN59" s="175"/>
      <c r="CO59" s="174"/>
      <c r="CP59" s="175"/>
      <c r="CQ59" s="174"/>
      <c r="CR59" s="175"/>
      <c r="CS59" s="174"/>
      <c r="CT59" s="173"/>
      <c r="CU59" s="174"/>
      <c r="CV59" s="173"/>
      <c r="CW59" s="174"/>
      <c r="CX59" s="173"/>
      <c r="CY59" s="174"/>
      <c r="CZ59" s="173"/>
      <c r="DA59" s="174"/>
      <c r="DB59" s="173"/>
      <c r="DC59" s="174"/>
      <c r="DD59" s="173"/>
      <c r="DE59" s="174"/>
      <c r="DF59" s="173"/>
      <c r="DG59" s="174"/>
      <c r="DH59" s="173"/>
      <c r="DI59" s="174"/>
      <c r="DJ59" s="173"/>
      <c r="DK59" s="174"/>
      <c r="DL59" s="173"/>
      <c r="DM59" s="174"/>
      <c r="DN59" s="173"/>
      <c r="DO59" s="174"/>
      <c r="DP59" s="173"/>
      <c r="DQ59" s="174"/>
      <c r="DR59" s="173"/>
      <c r="DS59" s="174"/>
      <c r="DT59" s="173"/>
      <c r="DU59" s="174"/>
      <c r="DV59" s="173"/>
      <c r="DW59" s="174"/>
      <c r="DX59" s="173"/>
      <c r="DY59" s="158"/>
      <c r="DZ59" s="159" t="str">
        <f t="shared" si="33"/>
        <v>Peter Tomko-x</v>
      </c>
      <c r="EA59" s="202"/>
      <c r="EB59" s="203"/>
      <c r="EC59" s="202"/>
      <c r="ED59" s="203"/>
      <c r="EE59" s="202"/>
      <c r="EF59" s="203"/>
      <c r="EG59" s="202"/>
      <c r="EH59" s="203"/>
      <c r="EI59" s="202"/>
      <c r="EJ59" s="203"/>
      <c r="EK59" s="202"/>
      <c r="EL59" s="203"/>
      <c r="EM59" s="202"/>
      <c r="EN59" s="203"/>
      <c r="EO59" s="202"/>
      <c r="EP59" s="203"/>
      <c r="EQ59" s="202"/>
      <c r="ER59" s="203"/>
      <c r="ES59" s="202"/>
      <c r="ET59" s="203"/>
      <c r="EU59" s="202"/>
      <c r="EV59" s="203"/>
      <c r="EW59" s="202"/>
      <c r="EX59" s="203"/>
      <c r="EY59" s="202"/>
      <c r="EZ59" s="203"/>
      <c r="FA59" s="202"/>
      <c r="FB59" s="203"/>
      <c r="FC59" s="202"/>
      <c r="FD59" s="203"/>
      <c r="FE59" s="202"/>
      <c r="FF59" s="199"/>
      <c r="FG59" s="202"/>
      <c r="FH59" s="199"/>
      <c r="FI59" s="202"/>
      <c r="FJ59" s="199"/>
      <c r="FK59" s="202"/>
      <c r="FL59" s="199"/>
      <c r="FM59" s="202"/>
      <c r="FN59" s="199"/>
      <c r="FO59" s="202"/>
      <c r="FP59" s="199"/>
      <c r="FQ59" s="202"/>
      <c r="FR59" s="199"/>
      <c r="FS59" s="202"/>
      <c r="FT59" s="199"/>
      <c r="FU59" s="202"/>
      <c r="FV59" s="199"/>
      <c r="FW59" s="202"/>
      <c r="FX59" s="199"/>
      <c r="FY59" s="202"/>
      <c r="FZ59" s="199"/>
      <c r="GA59" s="202"/>
      <c r="GB59" s="199"/>
      <c r="GC59" s="202"/>
      <c r="GD59" s="199"/>
      <c r="GE59" s="202"/>
      <c r="GF59" s="199"/>
      <c r="GG59" s="202"/>
      <c r="GH59" s="199"/>
      <c r="GI59" s="202"/>
      <c r="GJ59" s="199"/>
      <c r="GK59" s="158"/>
      <c r="GL59" s="159" t="str">
        <f t="shared" si="34"/>
        <v>Peter Tomko-x</v>
      </c>
      <c r="GM59" s="202"/>
      <c r="GN59" s="203"/>
      <c r="GO59" s="202"/>
      <c r="GP59" s="203"/>
      <c r="GQ59" s="202"/>
      <c r="GR59" s="203"/>
      <c r="GS59" s="202"/>
      <c r="GT59" s="203"/>
      <c r="GU59" s="202"/>
      <c r="GV59" s="203"/>
      <c r="GW59" s="202"/>
      <c r="GX59" s="203"/>
      <c r="GY59" s="202"/>
      <c r="GZ59" s="203"/>
      <c r="HA59" s="202"/>
      <c r="HB59" s="203"/>
      <c r="HC59" s="202"/>
      <c r="HD59" s="203"/>
      <c r="HE59" s="202"/>
      <c r="HF59" s="203"/>
      <c r="HG59" s="202"/>
      <c r="HH59" s="203"/>
      <c r="HI59" s="202"/>
      <c r="HJ59" s="203"/>
      <c r="HK59" s="202"/>
      <c r="HL59" s="203"/>
      <c r="HM59" s="202"/>
      <c r="HN59" s="203"/>
      <c r="HO59" s="202"/>
      <c r="HP59" s="203"/>
      <c r="HQ59" s="202"/>
      <c r="HR59" s="199"/>
      <c r="HS59" s="202"/>
      <c r="HT59" s="199"/>
      <c r="HU59" s="202"/>
      <c r="HV59" s="199"/>
      <c r="HW59" s="202"/>
      <c r="HX59" s="199"/>
      <c r="HY59" s="202"/>
      <c r="HZ59" s="199"/>
      <c r="IA59" s="202"/>
      <c r="IB59" s="199"/>
      <c r="IC59" s="202"/>
      <c r="ID59" s="199"/>
      <c r="IE59" s="202"/>
      <c r="IF59" s="199"/>
      <c r="IG59" s="202"/>
      <c r="IH59" s="199"/>
      <c r="II59" s="202"/>
      <c r="IJ59" s="199"/>
      <c r="IK59" s="202"/>
      <c r="IL59" s="199"/>
      <c r="IM59" s="202"/>
      <c r="IN59" s="199"/>
      <c r="IO59" s="202"/>
      <c r="IP59" s="199"/>
      <c r="IQ59" s="202"/>
      <c r="IR59" s="199"/>
      <c r="IS59" s="202"/>
      <c r="IT59" s="199"/>
      <c r="IU59" s="202"/>
      <c r="IV59" s="199"/>
    </row>
    <row r="60">
      <c r="A60" s="214">
        <f>IFERROR(__xludf.DUMMYFUNCTION("""COMPUTED_VALUE"""),100.0)</f>
        <v>100</v>
      </c>
      <c r="B60" s="159" t="str">
        <f t="shared" si="31"/>
        <v>Karolína Schejbalová-x</v>
      </c>
      <c r="C60" s="173">
        <f t="shared" ref="C60:BL60" si="44">BO60+EA60+GM60</f>
        <v>0</v>
      </c>
      <c r="D60" s="173">
        <f t="shared" si="44"/>
        <v>0</v>
      </c>
      <c r="E60" s="173">
        <f t="shared" si="44"/>
        <v>0</v>
      </c>
      <c r="F60" s="173">
        <f t="shared" si="44"/>
        <v>0</v>
      </c>
      <c r="G60" s="173">
        <f t="shared" si="44"/>
        <v>0</v>
      </c>
      <c r="H60" s="173">
        <f t="shared" si="44"/>
        <v>0</v>
      </c>
      <c r="I60" s="173">
        <f t="shared" si="44"/>
        <v>0</v>
      </c>
      <c r="J60" s="173">
        <f t="shared" si="44"/>
        <v>0</v>
      </c>
      <c r="K60" s="173">
        <f t="shared" si="44"/>
        <v>0</v>
      </c>
      <c r="L60" s="173">
        <f t="shared" si="44"/>
        <v>0</v>
      </c>
      <c r="M60" s="173">
        <f t="shared" si="44"/>
        <v>0</v>
      </c>
      <c r="N60" s="173">
        <f t="shared" si="44"/>
        <v>0</v>
      </c>
      <c r="O60" s="173">
        <f t="shared" si="44"/>
        <v>0</v>
      </c>
      <c r="P60" s="173">
        <f t="shared" si="44"/>
        <v>0</v>
      </c>
      <c r="Q60" s="173">
        <f t="shared" si="44"/>
        <v>0</v>
      </c>
      <c r="R60" s="173">
        <f t="shared" si="44"/>
        <v>0</v>
      </c>
      <c r="S60" s="173">
        <f t="shared" si="44"/>
        <v>0</v>
      </c>
      <c r="T60" s="173">
        <f t="shared" si="44"/>
        <v>0</v>
      </c>
      <c r="U60" s="173">
        <f t="shared" si="44"/>
        <v>0</v>
      </c>
      <c r="V60" s="173">
        <f t="shared" si="44"/>
        <v>0</v>
      </c>
      <c r="W60" s="173">
        <f t="shared" si="44"/>
        <v>0</v>
      </c>
      <c r="X60" s="173">
        <f t="shared" si="44"/>
        <v>0</v>
      </c>
      <c r="Y60" s="173">
        <f t="shared" si="44"/>
        <v>0</v>
      </c>
      <c r="Z60" s="173">
        <f t="shared" si="44"/>
        <v>0</v>
      </c>
      <c r="AA60" s="173">
        <f t="shared" si="44"/>
        <v>0</v>
      </c>
      <c r="AB60" s="173">
        <f t="shared" si="44"/>
        <v>0</v>
      </c>
      <c r="AC60" s="173">
        <f t="shared" si="44"/>
        <v>0</v>
      </c>
      <c r="AD60" s="173">
        <f t="shared" si="44"/>
        <v>0</v>
      </c>
      <c r="AE60" s="173">
        <f t="shared" si="44"/>
        <v>0</v>
      </c>
      <c r="AF60" s="173">
        <f t="shared" si="44"/>
        <v>0</v>
      </c>
      <c r="AG60" s="173">
        <f t="shared" si="44"/>
        <v>0</v>
      </c>
      <c r="AH60" s="173">
        <f t="shared" si="44"/>
        <v>0</v>
      </c>
      <c r="AI60" s="173">
        <f t="shared" si="44"/>
        <v>0</v>
      </c>
      <c r="AJ60" s="173">
        <f t="shared" si="44"/>
        <v>0</v>
      </c>
      <c r="AK60" s="173">
        <f t="shared" si="44"/>
        <v>0</v>
      </c>
      <c r="AL60" s="173">
        <f t="shared" si="44"/>
        <v>0</v>
      </c>
      <c r="AM60" s="173">
        <f t="shared" si="44"/>
        <v>0</v>
      </c>
      <c r="AN60" s="173">
        <f t="shared" si="44"/>
        <v>0</v>
      </c>
      <c r="AO60" s="173">
        <f t="shared" si="44"/>
        <v>0</v>
      </c>
      <c r="AP60" s="173">
        <f t="shared" si="44"/>
        <v>0</v>
      </c>
      <c r="AQ60" s="173">
        <f t="shared" si="44"/>
        <v>0</v>
      </c>
      <c r="AR60" s="173">
        <f t="shared" si="44"/>
        <v>0</v>
      </c>
      <c r="AS60" s="173">
        <f t="shared" si="44"/>
        <v>0</v>
      </c>
      <c r="AT60" s="173">
        <f t="shared" si="44"/>
        <v>0</v>
      </c>
      <c r="AU60" s="173">
        <f t="shared" si="44"/>
        <v>0</v>
      </c>
      <c r="AV60" s="173">
        <f t="shared" si="44"/>
        <v>0</v>
      </c>
      <c r="AW60" s="173">
        <f t="shared" si="44"/>
        <v>0</v>
      </c>
      <c r="AX60" s="173">
        <f t="shared" si="44"/>
        <v>0</v>
      </c>
      <c r="AY60" s="173">
        <f t="shared" si="44"/>
        <v>0</v>
      </c>
      <c r="AZ60" s="173">
        <f t="shared" si="44"/>
        <v>0</v>
      </c>
      <c r="BA60" s="173">
        <f t="shared" si="44"/>
        <v>0</v>
      </c>
      <c r="BB60" s="173">
        <f t="shared" si="44"/>
        <v>0</v>
      </c>
      <c r="BC60" s="173">
        <f t="shared" si="44"/>
        <v>0</v>
      </c>
      <c r="BD60" s="173">
        <f t="shared" si="44"/>
        <v>0</v>
      </c>
      <c r="BE60" s="173">
        <f t="shared" si="44"/>
        <v>0</v>
      </c>
      <c r="BF60" s="173">
        <f t="shared" si="44"/>
        <v>0</v>
      </c>
      <c r="BG60" s="173">
        <f t="shared" si="44"/>
        <v>0</v>
      </c>
      <c r="BH60" s="173">
        <f t="shared" si="44"/>
        <v>0</v>
      </c>
      <c r="BI60" s="173">
        <f t="shared" si="44"/>
        <v>0</v>
      </c>
      <c r="BJ60" s="173">
        <f t="shared" si="44"/>
        <v>0</v>
      </c>
      <c r="BK60" s="173">
        <f t="shared" si="44"/>
        <v>0</v>
      </c>
      <c r="BL60" s="173">
        <f t="shared" si="44"/>
        <v>0</v>
      </c>
      <c r="BM60" s="158"/>
      <c r="BN60" s="159" t="str">
        <f>IFERROR(__xludf.DUMMYFUNCTION("""COMPUTED_VALUE"""),"Karolína Schejbalová-x")</f>
        <v>Karolína Schejbalová-x</v>
      </c>
      <c r="BO60" s="174"/>
      <c r="BP60" s="175"/>
      <c r="BQ60" s="174"/>
      <c r="BR60" s="175"/>
      <c r="BS60" s="174"/>
      <c r="BT60" s="175"/>
      <c r="BU60" s="174"/>
      <c r="BV60" s="175"/>
      <c r="BW60" s="174"/>
      <c r="BX60" s="175"/>
      <c r="BY60" s="174"/>
      <c r="BZ60" s="175"/>
      <c r="CA60" s="174"/>
      <c r="CB60" s="175"/>
      <c r="CC60" s="174"/>
      <c r="CD60" s="175"/>
      <c r="CE60" s="174"/>
      <c r="CF60" s="175"/>
      <c r="CG60" s="174"/>
      <c r="CH60" s="175"/>
      <c r="CI60" s="174"/>
      <c r="CJ60" s="175"/>
      <c r="CK60" s="174"/>
      <c r="CL60" s="175"/>
      <c r="CM60" s="174"/>
      <c r="CN60" s="175"/>
      <c r="CO60" s="176"/>
      <c r="CP60" s="181"/>
      <c r="CQ60" s="174"/>
      <c r="CR60" s="175"/>
      <c r="CS60" s="174"/>
      <c r="CT60" s="173"/>
      <c r="CU60" s="174"/>
      <c r="CV60" s="173"/>
      <c r="CW60" s="174"/>
      <c r="CX60" s="173"/>
      <c r="CY60" s="174"/>
      <c r="CZ60" s="173"/>
      <c r="DA60" s="174"/>
      <c r="DB60" s="173"/>
      <c r="DC60" s="174"/>
      <c r="DD60" s="173"/>
      <c r="DE60" s="174"/>
      <c r="DF60" s="173"/>
      <c r="DG60" s="174"/>
      <c r="DH60" s="173"/>
      <c r="DI60" s="174"/>
      <c r="DJ60" s="173"/>
      <c r="DK60" s="174"/>
      <c r="DL60" s="173"/>
      <c r="DM60" s="174"/>
      <c r="DN60" s="173"/>
      <c r="DO60" s="174"/>
      <c r="DP60" s="173"/>
      <c r="DQ60" s="174"/>
      <c r="DR60" s="173"/>
      <c r="DS60" s="174"/>
      <c r="DT60" s="173"/>
      <c r="DU60" s="174"/>
      <c r="DV60" s="173"/>
      <c r="DW60" s="174"/>
      <c r="DX60" s="173"/>
      <c r="DY60" s="158"/>
      <c r="DZ60" s="159" t="str">
        <f t="shared" si="33"/>
        <v>Karolína Schejbalová-x</v>
      </c>
      <c r="EA60" s="202"/>
      <c r="EB60" s="203"/>
      <c r="EC60" s="202"/>
      <c r="ED60" s="203"/>
      <c r="EE60" s="202"/>
      <c r="EF60" s="203"/>
      <c r="EG60" s="202"/>
      <c r="EH60" s="203"/>
      <c r="EI60" s="202"/>
      <c r="EJ60" s="203"/>
      <c r="EK60" s="202"/>
      <c r="EL60" s="203"/>
      <c r="EM60" s="202"/>
      <c r="EN60" s="203"/>
      <c r="EO60" s="202"/>
      <c r="EP60" s="203"/>
      <c r="EQ60" s="202"/>
      <c r="ER60" s="203"/>
      <c r="ES60" s="202"/>
      <c r="ET60" s="203"/>
      <c r="EU60" s="202"/>
      <c r="EV60" s="203"/>
      <c r="EW60" s="202"/>
      <c r="EX60" s="203"/>
      <c r="EY60" s="202"/>
      <c r="EZ60" s="203"/>
      <c r="FA60" s="204"/>
      <c r="FB60" s="205"/>
      <c r="FC60" s="202"/>
      <c r="FD60" s="203"/>
      <c r="FE60" s="202"/>
      <c r="FF60" s="199"/>
      <c r="FG60" s="202"/>
      <c r="FH60" s="199"/>
      <c r="FI60" s="202"/>
      <c r="FJ60" s="199"/>
      <c r="FK60" s="202"/>
      <c r="FL60" s="199"/>
      <c r="FM60" s="202"/>
      <c r="FN60" s="199"/>
      <c r="FO60" s="202"/>
      <c r="FP60" s="199"/>
      <c r="FQ60" s="202"/>
      <c r="FR60" s="199"/>
      <c r="FS60" s="202"/>
      <c r="FT60" s="199"/>
      <c r="FU60" s="202"/>
      <c r="FV60" s="199"/>
      <c r="FW60" s="202"/>
      <c r="FX60" s="199"/>
      <c r="FY60" s="202"/>
      <c r="FZ60" s="199"/>
      <c r="GA60" s="202"/>
      <c r="GB60" s="199"/>
      <c r="GC60" s="202"/>
      <c r="GD60" s="199"/>
      <c r="GE60" s="202"/>
      <c r="GF60" s="199"/>
      <c r="GG60" s="202"/>
      <c r="GH60" s="199"/>
      <c r="GI60" s="202"/>
      <c r="GJ60" s="199"/>
      <c r="GK60" s="158"/>
      <c r="GL60" s="159" t="str">
        <f t="shared" si="34"/>
        <v>Karolína Schejbalová-x</v>
      </c>
      <c r="GM60" s="202"/>
      <c r="GN60" s="203"/>
      <c r="GO60" s="202"/>
      <c r="GP60" s="203"/>
      <c r="GQ60" s="202"/>
      <c r="GR60" s="203"/>
      <c r="GS60" s="202"/>
      <c r="GT60" s="203"/>
      <c r="GU60" s="202"/>
      <c r="GV60" s="203"/>
      <c r="GW60" s="202"/>
      <c r="GX60" s="203"/>
      <c r="GY60" s="202"/>
      <c r="GZ60" s="203"/>
      <c r="HA60" s="202"/>
      <c r="HB60" s="203"/>
      <c r="HC60" s="202"/>
      <c r="HD60" s="203"/>
      <c r="HE60" s="202"/>
      <c r="HF60" s="203"/>
      <c r="HG60" s="202"/>
      <c r="HH60" s="203"/>
      <c r="HI60" s="202"/>
      <c r="HJ60" s="203"/>
      <c r="HK60" s="202"/>
      <c r="HL60" s="203"/>
      <c r="HM60" s="204"/>
      <c r="HN60" s="205"/>
      <c r="HO60" s="202"/>
      <c r="HP60" s="203"/>
      <c r="HQ60" s="202"/>
      <c r="HR60" s="199"/>
      <c r="HS60" s="202"/>
      <c r="HT60" s="199"/>
      <c r="HU60" s="202"/>
      <c r="HV60" s="199"/>
      <c r="HW60" s="202"/>
      <c r="HX60" s="199"/>
      <c r="HY60" s="202"/>
      <c r="HZ60" s="199"/>
      <c r="IA60" s="202"/>
      <c r="IB60" s="199"/>
      <c r="IC60" s="202"/>
      <c r="ID60" s="199"/>
      <c r="IE60" s="202"/>
      <c r="IF60" s="199"/>
      <c r="IG60" s="202"/>
      <c r="IH60" s="199"/>
      <c r="II60" s="202"/>
      <c r="IJ60" s="199"/>
      <c r="IK60" s="202"/>
      <c r="IL60" s="199"/>
      <c r="IM60" s="202"/>
      <c r="IN60" s="199"/>
      <c r="IO60" s="202"/>
      <c r="IP60" s="199"/>
      <c r="IQ60" s="202"/>
      <c r="IR60" s="199"/>
      <c r="IS60" s="202"/>
      <c r="IT60" s="199"/>
      <c r="IU60" s="202"/>
      <c r="IV60" s="199"/>
    </row>
    <row r="61">
      <c r="A61" s="214">
        <f>IFERROR(__xludf.DUMMYFUNCTION("""COMPUTED_VALUE"""),100.0)</f>
        <v>100</v>
      </c>
      <c r="B61" s="159" t="str">
        <f t="shared" si="31"/>
        <v>Martin Sova</v>
      </c>
      <c r="C61" s="173">
        <f t="shared" ref="C61:BL61" si="45">BO61+EA61+GM61</f>
        <v>5.5</v>
      </c>
      <c r="D61" s="173">
        <f t="shared" si="45"/>
        <v>0</v>
      </c>
      <c r="E61" s="173">
        <f t="shared" si="45"/>
        <v>0</v>
      </c>
      <c r="F61" s="173">
        <f t="shared" si="45"/>
        <v>0</v>
      </c>
      <c r="G61" s="173">
        <f t="shared" si="45"/>
        <v>15.5</v>
      </c>
      <c r="H61" s="173">
        <f t="shared" si="45"/>
        <v>0</v>
      </c>
      <c r="I61" s="173">
        <f t="shared" si="45"/>
        <v>12.5</v>
      </c>
      <c r="J61" s="173">
        <f t="shared" si="45"/>
        <v>0</v>
      </c>
      <c r="K61" s="173">
        <f t="shared" si="45"/>
        <v>0</v>
      </c>
      <c r="L61" s="173">
        <f t="shared" si="45"/>
        <v>0</v>
      </c>
      <c r="M61" s="173">
        <f t="shared" si="45"/>
        <v>0</v>
      </c>
      <c r="N61" s="173">
        <f t="shared" si="45"/>
        <v>0</v>
      </c>
      <c r="O61" s="173">
        <f t="shared" si="45"/>
        <v>5.5</v>
      </c>
      <c r="P61" s="173">
        <f t="shared" si="45"/>
        <v>0</v>
      </c>
      <c r="Q61" s="173">
        <f t="shared" si="45"/>
        <v>5</v>
      </c>
      <c r="R61" s="173">
        <f t="shared" si="45"/>
        <v>0</v>
      </c>
      <c r="S61" s="173">
        <f t="shared" si="45"/>
        <v>10.5</v>
      </c>
      <c r="T61" s="173">
        <f t="shared" si="45"/>
        <v>0</v>
      </c>
      <c r="U61" s="173">
        <f t="shared" si="45"/>
        <v>0</v>
      </c>
      <c r="V61" s="173">
        <f t="shared" si="45"/>
        <v>0</v>
      </c>
      <c r="W61" s="173">
        <f t="shared" si="45"/>
        <v>12</v>
      </c>
      <c r="X61" s="173">
        <f t="shared" si="45"/>
        <v>0</v>
      </c>
      <c r="Y61" s="173">
        <f t="shared" si="45"/>
        <v>4</v>
      </c>
      <c r="Z61" s="173">
        <f t="shared" si="45"/>
        <v>0</v>
      </c>
      <c r="AA61" s="173">
        <f t="shared" si="45"/>
        <v>0</v>
      </c>
      <c r="AB61" s="173">
        <f t="shared" si="45"/>
        <v>0</v>
      </c>
      <c r="AC61" s="173">
        <f t="shared" si="45"/>
        <v>3.5</v>
      </c>
      <c r="AD61" s="173">
        <f t="shared" si="45"/>
        <v>0</v>
      </c>
      <c r="AE61" s="173">
        <f t="shared" si="45"/>
        <v>6</v>
      </c>
      <c r="AF61" s="173">
        <f t="shared" si="45"/>
        <v>0</v>
      </c>
      <c r="AG61" s="173">
        <f t="shared" si="45"/>
        <v>6</v>
      </c>
      <c r="AH61" s="173">
        <f t="shared" si="45"/>
        <v>0</v>
      </c>
      <c r="AI61" s="173">
        <f t="shared" si="45"/>
        <v>16.5</v>
      </c>
      <c r="AJ61" s="173">
        <f t="shared" si="45"/>
        <v>0</v>
      </c>
      <c r="AK61" s="173">
        <f t="shared" si="45"/>
        <v>11.5</v>
      </c>
      <c r="AL61" s="173">
        <f t="shared" si="45"/>
        <v>0</v>
      </c>
      <c r="AM61" s="173">
        <f t="shared" si="45"/>
        <v>5</v>
      </c>
      <c r="AN61" s="173">
        <f t="shared" si="45"/>
        <v>0</v>
      </c>
      <c r="AO61" s="173">
        <f t="shared" si="45"/>
        <v>0</v>
      </c>
      <c r="AP61" s="173">
        <f t="shared" si="45"/>
        <v>0</v>
      </c>
      <c r="AQ61" s="173">
        <f t="shared" si="45"/>
        <v>0</v>
      </c>
      <c r="AR61" s="173">
        <f t="shared" si="45"/>
        <v>0</v>
      </c>
      <c r="AS61" s="173">
        <f t="shared" si="45"/>
        <v>0</v>
      </c>
      <c r="AT61" s="173">
        <f t="shared" si="45"/>
        <v>0</v>
      </c>
      <c r="AU61" s="173">
        <f t="shared" si="45"/>
        <v>10</v>
      </c>
      <c r="AV61" s="173">
        <f t="shared" si="45"/>
        <v>0</v>
      </c>
      <c r="AW61" s="173">
        <f t="shared" si="45"/>
        <v>18</v>
      </c>
      <c r="AX61" s="173">
        <f t="shared" si="45"/>
        <v>0</v>
      </c>
      <c r="AY61" s="173">
        <f t="shared" si="45"/>
        <v>0</v>
      </c>
      <c r="AZ61" s="173">
        <f t="shared" si="45"/>
        <v>0</v>
      </c>
      <c r="BA61" s="173">
        <f t="shared" si="45"/>
        <v>0</v>
      </c>
      <c r="BB61" s="173">
        <f t="shared" si="45"/>
        <v>0</v>
      </c>
      <c r="BC61" s="173">
        <f t="shared" si="45"/>
        <v>5.5</v>
      </c>
      <c r="BD61" s="173">
        <f t="shared" si="45"/>
        <v>0</v>
      </c>
      <c r="BE61" s="173">
        <f t="shared" si="45"/>
        <v>6.5</v>
      </c>
      <c r="BF61" s="173">
        <f t="shared" si="45"/>
        <v>0</v>
      </c>
      <c r="BG61" s="173">
        <f t="shared" si="45"/>
        <v>6.5</v>
      </c>
      <c r="BH61" s="173">
        <f t="shared" si="45"/>
        <v>0</v>
      </c>
      <c r="BI61" s="173">
        <f t="shared" si="45"/>
        <v>8</v>
      </c>
      <c r="BJ61" s="173">
        <f t="shared" si="45"/>
        <v>0</v>
      </c>
      <c r="BK61" s="173">
        <f t="shared" si="45"/>
        <v>0</v>
      </c>
      <c r="BL61" s="173">
        <f t="shared" si="45"/>
        <v>0</v>
      </c>
      <c r="BM61" s="158"/>
      <c r="BN61" s="159" t="str">
        <f>IFERROR(__xludf.DUMMYFUNCTION("""COMPUTED_VALUE"""),"Martin Sova")</f>
        <v>Martin Sova</v>
      </c>
      <c r="BO61" s="174">
        <f>IFERROR(__xludf.DUMMYFUNCTION("""COMPUTED_VALUE"""),5.5)</f>
        <v>5.5</v>
      </c>
      <c r="BP61" s="175"/>
      <c r="BQ61" s="174"/>
      <c r="BR61" s="175"/>
      <c r="BS61" s="174">
        <f>IFERROR(__xludf.DUMMYFUNCTION("""COMPUTED_VALUE"""),11.5)</f>
        <v>11.5</v>
      </c>
      <c r="BT61" s="175"/>
      <c r="BU61" s="174">
        <f>IFERROR(__xludf.DUMMYFUNCTION("""COMPUTED_VALUE"""),12.5)</f>
        <v>12.5</v>
      </c>
      <c r="BV61" s="175"/>
      <c r="BW61" s="174"/>
      <c r="BX61" s="175"/>
      <c r="BY61" s="174"/>
      <c r="BZ61" s="175"/>
      <c r="CA61" s="174">
        <f>IFERROR(__xludf.DUMMYFUNCTION("""COMPUTED_VALUE"""),5.5)</f>
        <v>5.5</v>
      </c>
      <c r="CB61" s="175"/>
      <c r="CC61" s="174">
        <f>IFERROR(__xludf.DUMMYFUNCTION("""COMPUTED_VALUE"""),5.0)</f>
        <v>5</v>
      </c>
      <c r="CD61" s="175"/>
      <c r="CE61" s="174">
        <f>IFERROR(__xludf.DUMMYFUNCTION("""COMPUTED_VALUE"""),4.5)</f>
        <v>4.5</v>
      </c>
      <c r="CF61" s="175"/>
      <c r="CG61" s="174"/>
      <c r="CH61" s="175"/>
      <c r="CI61" s="174">
        <f>IFERROR(__xludf.DUMMYFUNCTION("""COMPUTED_VALUE"""),12.0)</f>
        <v>12</v>
      </c>
      <c r="CJ61" s="175"/>
      <c r="CK61" s="174">
        <f>IFERROR(__xludf.DUMMYFUNCTION("""COMPUTED_VALUE"""),4.0)</f>
        <v>4</v>
      </c>
      <c r="CL61" s="175"/>
      <c r="CM61" s="174"/>
      <c r="CN61" s="175"/>
      <c r="CO61" s="174">
        <f>IFERROR(__xludf.DUMMYFUNCTION("""COMPUTED_VALUE"""),3.5)</f>
        <v>3.5</v>
      </c>
      <c r="CP61" s="175"/>
      <c r="CQ61" s="174">
        <f>IFERROR(__xludf.DUMMYFUNCTION("""COMPUTED_VALUE"""),6.0)</f>
        <v>6</v>
      </c>
      <c r="CR61" s="175"/>
      <c r="CS61" s="174">
        <f>IFERROR(__xludf.DUMMYFUNCTION("""COMPUTED_VALUE"""),6.0)</f>
        <v>6</v>
      </c>
      <c r="CT61" s="173"/>
      <c r="CU61" s="174">
        <f>IFERROR(__xludf.DUMMYFUNCTION("""COMPUTED_VALUE"""),11.5)</f>
        <v>11.5</v>
      </c>
      <c r="CV61" s="173"/>
      <c r="CW61" s="174">
        <f>IFERROR(__xludf.DUMMYFUNCTION("""COMPUTED_VALUE"""),11.5)</f>
        <v>11.5</v>
      </c>
      <c r="CX61" s="173"/>
      <c r="CY61" s="174">
        <f>IFERROR(__xludf.DUMMYFUNCTION("""COMPUTED_VALUE"""),5.0)</f>
        <v>5</v>
      </c>
      <c r="CZ61" s="173"/>
      <c r="DA61" s="174"/>
      <c r="DB61" s="173"/>
      <c r="DC61" s="174"/>
      <c r="DD61" s="173"/>
      <c r="DE61" s="174"/>
      <c r="DF61" s="173"/>
      <c r="DG61" s="174"/>
      <c r="DH61" s="173"/>
      <c r="DI61" s="174"/>
      <c r="DJ61" s="173"/>
      <c r="DK61" s="174"/>
      <c r="DL61" s="173"/>
      <c r="DM61" s="174"/>
      <c r="DN61" s="173"/>
      <c r="DO61" s="174">
        <f>IFERROR(__xludf.DUMMYFUNCTION("""COMPUTED_VALUE"""),5.5)</f>
        <v>5.5</v>
      </c>
      <c r="DP61" s="173"/>
      <c r="DQ61" s="174">
        <f>IFERROR(__xludf.DUMMYFUNCTION("""COMPUTED_VALUE"""),6.5)</f>
        <v>6.5</v>
      </c>
      <c r="DR61" s="173"/>
      <c r="DS61" s="174">
        <f>IFERROR(__xludf.DUMMYFUNCTION("""COMPUTED_VALUE"""),6.5)</f>
        <v>6.5</v>
      </c>
      <c r="DT61" s="173"/>
      <c r="DU61" s="174"/>
      <c r="DV61" s="173"/>
      <c r="DW61" s="174"/>
      <c r="DX61" s="173"/>
      <c r="DY61" s="158"/>
      <c r="DZ61" s="159" t="str">
        <f t="shared" si="33"/>
        <v>Martin Sova</v>
      </c>
      <c r="EA61" s="202"/>
      <c r="EB61" s="203"/>
      <c r="EC61" s="202"/>
      <c r="ED61" s="203"/>
      <c r="EE61" s="202">
        <f>IFERROR(__xludf.DUMMYFUNCTION("""COMPUTED_VALUE"""),4.0)</f>
        <v>4</v>
      </c>
      <c r="EF61" s="203"/>
      <c r="EG61" s="202"/>
      <c r="EH61" s="203"/>
      <c r="EI61" s="202"/>
      <c r="EJ61" s="203"/>
      <c r="EK61" s="202"/>
      <c r="EL61" s="203"/>
      <c r="EM61" s="202"/>
      <c r="EN61" s="203"/>
      <c r="EO61" s="202"/>
      <c r="EP61" s="203"/>
      <c r="EQ61" s="202">
        <f>IFERROR(__xludf.DUMMYFUNCTION("""COMPUTED_VALUE"""),4.0)</f>
        <v>4</v>
      </c>
      <c r="ER61" s="203"/>
      <c r="ES61" s="202"/>
      <c r="ET61" s="203"/>
      <c r="EU61" s="202"/>
      <c r="EV61" s="203"/>
      <c r="EW61" s="202"/>
      <c r="EX61" s="203"/>
      <c r="EY61" s="202"/>
      <c r="EZ61" s="203"/>
      <c r="FA61" s="202"/>
      <c r="FB61" s="203"/>
      <c r="FC61" s="202"/>
      <c r="FD61" s="203"/>
      <c r="FE61" s="202"/>
      <c r="FF61" s="199"/>
      <c r="FG61" s="202">
        <f>IFERROR(__xludf.DUMMYFUNCTION("""COMPUTED_VALUE"""),5.0)</f>
        <v>5</v>
      </c>
      <c r="FH61" s="199"/>
      <c r="FI61" s="202"/>
      <c r="FJ61" s="199"/>
      <c r="FK61" s="202"/>
      <c r="FL61" s="199"/>
      <c r="FM61" s="202"/>
      <c r="FN61" s="199"/>
      <c r="FO61" s="202"/>
      <c r="FP61" s="199"/>
      <c r="FQ61" s="202"/>
      <c r="FR61" s="199"/>
      <c r="FS61" s="202">
        <f>IFERROR(__xludf.DUMMYFUNCTION("""COMPUTED_VALUE"""),10.0)</f>
        <v>10</v>
      </c>
      <c r="FT61" s="199"/>
      <c r="FU61" s="202">
        <f>IFERROR(__xludf.DUMMYFUNCTION("""COMPUTED_VALUE"""),18.0)</f>
        <v>18</v>
      </c>
      <c r="FV61" s="199"/>
      <c r="FW61" s="202"/>
      <c r="FX61" s="199"/>
      <c r="FY61" s="202"/>
      <c r="FZ61" s="199"/>
      <c r="GA61" s="202"/>
      <c r="GB61" s="199"/>
      <c r="GC61" s="202"/>
      <c r="GD61" s="199"/>
      <c r="GE61" s="202"/>
      <c r="GF61" s="199"/>
      <c r="GG61" s="202">
        <f>IFERROR(__xludf.DUMMYFUNCTION("""COMPUTED_VALUE"""),8.0)</f>
        <v>8</v>
      </c>
      <c r="GH61" s="199"/>
      <c r="GI61" s="202"/>
      <c r="GJ61" s="199"/>
      <c r="GK61" s="158"/>
      <c r="GL61" s="159" t="str">
        <f t="shared" si="34"/>
        <v>Martin Sova</v>
      </c>
      <c r="GM61" s="202"/>
      <c r="GN61" s="203"/>
      <c r="GO61" s="202"/>
      <c r="GP61" s="203"/>
      <c r="GQ61" s="202"/>
      <c r="GR61" s="203"/>
      <c r="GS61" s="202"/>
      <c r="GT61" s="203"/>
      <c r="GU61" s="202"/>
      <c r="GV61" s="203"/>
      <c r="GW61" s="202"/>
      <c r="GX61" s="203"/>
      <c r="GY61" s="202"/>
      <c r="GZ61" s="203"/>
      <c r="HA61" s="202"/>
      <c r="HB61" s="203"/>
      <c r="HC61" s="202">
        <f>IFERROR(__xludf.DUMMYFUNCTION("""COMPUTED_VALUE"""),2.0)</f>
        <v>2</v>
      </c>
      <c r="HD61" s="203"/>
      <c r="HE61" s="202"/>
      <c r="HF61" s="203"/>
      <c r="HG61" s="202"/>
      <c r="HH61" s="203"/>
      <c r="HI61" s="202"/>
      <c r="HJ61" s="203"/>
      <c r="HK61" s="202"/>
      <c r="HL61" s="203"/>
      <c r="HM61" s="202"/>
      <c r="HN61" s="203"/>
      <c r="HO61" s="202"/>
      <c r="HP61" s="203"/>
      <c r="HQ61" s="202"/>
      <c r="HR61" s="199"/>
      <c r="HS61" s="202"/>
      <c r="HT61" s="199"/>
      <c r="HU61" s="202"/>
      <c r="HV61" s="199"/>
      <c r="HW61" s="202"/>
      <c r="HX61" s="199"/>
      <c r="HY61" s="202"/>
      <c r="HZ61" s="199"/>
      <c r="IA61" s="202"/>
      <c r="IB61" s="199"/>
      <c r="IC61" s="202"/>
      <c r="ID61" s="199"/>
      <c r="IE61" s="202"/>
      <c r="IF61" s="199"/>
      <c r="IG61" s="202"/>
      <c r="IH61" s="199"/>
      <c r="II61" s="202"/>
      <c r="IJ61" s="199"/>
      <c r="IK61" s="202"/>
      <c r="IL61" s="199"/>
      <c r="IM61" s="202"/>
      <c r="IN61" s="199"/>
      <c r="IO61" s="202"/>
      <c r="IP61" s="199"/>
      <c r="IQ61" s="202"/>
      <c r="IR61" s="199"/>
      <c r="IS61" s="202"/>
      <c r="IT61" s="199"/>
      <c r="IU61" s="202"/>
      <c r="IV61" s="199"/>
    </row>
    <row r="62">
      <c r="A62" s="214">
        <f>IFERROR(__xludf.DUMMYFUNCTION("""COMPUTED_VALUE"""),100.0)</f>
        <v>100</v>
      </c>
      <c r="B62" s="159" t="str">
        <f t="shared" si="31"/>
        <v>Bogdan - Mihai Strajescu-x</v>
      </c>
      <c r="C62" s="173">
        <f t="shared" ref="C62:BL62" si="46">BO62+EA62+GM62</f>
        <v>0</v>
      </c>
      <c r="D62" s="173">
        <f t="shared" si="46"/>
        <v>0</v>
      </c>
      <c r="E62" s="173">
        <f t="shared" si="46"/>
        <v>0</v>
      </c>
      <c r="F62" s="173">
        <f t="shared" si="46"/>
        <v>0</v>
      </c>
      <c r="G62" s="173">
        <f t="shared" si="46"/>
        <v>0</v>
      </c>
      <c r="H62" s="173">
        <f t="shared" si="46"/>
        <v>0</v>
      </c>
      <c r="I62" s="173">
        <f t="shared" si="46"/>
        <v>0</v>
      </c>
      <c r="J62" s="173">
        <f t="shared" si="46"/>
        <v>0</v>
      </c>
      <c r="K62" s="173">
        <f t="shared" si="46"/>
        <v>0</v>
      </c>
      <c r="L62" s="173">
        <f t="shared" si="46"/>
        <v>0</v>
      </c>
      <c r="M62" s="173">
        <f t="shared" si="46"/>
        <v>0</v>
      </c>
      <c r="N62" s="173">
        <f t="shared" si="46"/>
        <v>0</v>
      </c>
      <c r="O62" s="173">
        <f t="shared" si="46"/>
        <v>0</v>
      </c>
      <c r="P62" s="173">
        <f t="shared" si="46"/>
        <v>0</v>
      </c>
      <c r="Q62" s="173">
        <f t="shared" si="46"/>
        <v>0</v>
      </c>
      <c r="R62" s="173">
        <f t="shared" si="46"/>
        <v>0</v>
      </c>
      <c r="S62" s="173">
        <f t="shared" si="46"/>
        <v>0</v>
      </c>
      <c r="T62" s="173">
        <f t="shared" si="46"/>
        <v>0</v>
      </c>
      <c r="U62" s="173">
        <f t="shared" si="46"/>
        <v>0</v>
      </c>
      <c r="V62" s="173">
        <f t="shared" si="46"/>
        <v>0</v>
      </c>
      <c r="W62" s="173">
        <f t="shared" si="46"/>
        <v>0</v>
      </c>
      <c r="X62" s="173">
        <f t="shared" si="46"/>
        <v>0</v>
      </c>
      <c r="Y62" s="173">
        <f t="shared" si="46"/>
        <v>0</v>
      </c>
      <c r="Z62" s="173">
        <f t="shared" si="46"/>
        <v>0</v>
      </c>
      <c r="AA62" s="173">
        <f t="shared" si="46"/>
        <v>0</v>
      </c>
      <c r="AB62" s="173">
        <f t="shared" si="46"/>
        <v>0</v>
      </c>
      <c r="AC62" s="173">
        <f t="shared" si="46"/>
        <v>0</v>
      </c>
      <c r="AD62" s="173">
        <f t="shared" si="46"/>
        <v>0</v>
      </c>
      <c r="AE62" s="173">
        <f t="shared" si="46"/>
        <v>0</v>
      </c>
      <c r="AF62" s="173">
        <f t="shared" si="46"/>
        <v>0</v>
      </c>
      <c r="AG62" s="173">
        <f t="shared" si="46"/>
        <v>0</v>
      </c>
      <c r="AH62" s="173">
        <f t="shared" si="46"/>
        <v>0</v>
      </c>
      <c r="AI62" s="173">
        <f t="shared" si="46"/>
        <v>0</v>
      </c>
      <c r="AJ62" s="173">
        <f t="shared" si="46"/>
        <v>0</v>
      </c>
      <c r="AK62" s="173">
        <f t="shared" si="46"/>
        <v>0</v>
      </c>
      <c r="AL62" s="173">
        <f t="shared" si="46"/>
        <v>0</v>
      </c>
      <c r="AM62" s="173">
        <f t="shared" si="46"/>
        <v>0</v>
      </c>
      <c r="AN62" s="173">
        <f t="shared" si="46"/>
        <v>0</v>
      </c>
      <c r="AO62" s="173">
        <f t="shared" si="46"/>
        <v>0</v>
      </c>
      <c r="AP62" s="173">
        <f t="shared" si="46"/>
        <v>0</v>
      </c>
      <c r="AQ62" s="173">
        <f t="shared" si="46"/>
        <v>0</v>
      </c>
      <c r="AR62" s="173">
        <f t="shared" si="46"/>
        <v>0</v>
      </c>
      <c r="AS62" s="173">
        <f t="shared" si="46"/>
        <v>0</v>
      </c>
      <c r="AT62" s="173">
        <f t="shared" si="46"/>
        <v>0</v>
      </c>
      <c r="AU62" s="173">
        <f t="shared" si="46"/>
        <v>0</v>
      </c>
      <c r="AV62" s="173">
        <f t="shared" si="46"/>
        <v>0</v>
      </c>
      <c r="AW62" s="173">
        <f t="shared" si="46"/>
        <v>0</v>
      </c>
      <c r="AX62" s="173">
        <f t="shared" si="46"/>
        <v>0</v>
      </c>
      <c r="AY62" s="173">
        <f t="shared" si="46"/>
        <v>0</v>
      </c>
      <c r="AZ62" s="173">
        <f t="shared" si="46"/>
        <v>0</v>
      </c>
      <c r="BA62" s="173">
        <f t="shared" si="46"/>
        <v>0</v>
      </c>
      <c r="BB62" s="173">
        <f t="shared" si="46"/>
        <v>0</v>
      </c>
      <c r="BC62" s="173">
        <f t="shared" si="46"/>
        <v>0</v>
      </c>
      <c r="BD62" s="173">
        <f t="shared" si="46"/>
        <v>0</v>
      </c>
      <c r="BE62" s="173">
        <f t="shared" si="46"/>
        <v>0</v>
      </c>
      <c r="BF62" s="173">
        <f t="shared" si="46"/>
        <v>0</v>
      </c>
      <c r="BG62" s="173">
        <f t="shared" si="46"/>
        <v>0</v>
      </c>
      <c r="BH62" s="173">
        <f t="shared" si="46"/>
        <v>0</v>
      </c>
      <c r="BI62" s="173">
        <f t="shared" si="46"/>
        <v>0</v>
      </c>
      <c r="BJ62" s="173">
        <f t="shared" si="46"/>
        <v>0</v>
      </c>
      <c r="BK62" s="173">
        <f t="shared" si="46"/>
        <v>0</v>
      </c>
      <c r="BL62" s="173">
        <f t="shared" si="46"/>
        <v>0</v>
      </c>
      <c r="BM62" s="158"/>
      <c r="BN62" s="159" t="str">
        <f>IFERROR(__xludf.DUMMYFUNCTION("""COMPUTED_VALUE"""),"Bogdan - Mihai Strajescu-x")</f>
        <v>Bogdan - Mihai Strajescu-x</v>
      </c>
      <c r="BO62" s="174"/>
      <c r="BP62" s="175"/>
      <c r="BQ62" s="174"/>
      <c r="BR62" s="175"/>
      <c r="BS62" s="174"/>
      <c r="BT62" s="175"/>
      <c r="BU62" s="174"/>
      <c r="BV62" s="175"/>
      <c r="BW62" s="174"/>
      <c r="BX62" s="175"/>
      <c r="BY62" s="176"/>
      <c r="BZ62" s="181"/>
      <c r="CA62" s="174"/>
      <c r="CB62" s="175"/>
      <c r="CC62" s="174"/>
      <c r="CD62" s="175"/>
      <c r="CE62" s="176"/>
      <c r="CF62" s="181"/>
      <c r="CG62" s="174"/>
      <c r="CH62" s="175"/>
      <c r="CI62" s="174"/>
      <c r="CJ62" s="175"/>
      <c r="CK62" s="174"/>
      <c r="CL62" s="175"/>
      <c r="CM62" s="176"/>
      <c r="CN62" s="181"/>
      <c r="CO62" s="176"/>
      <c r="CP62" s="181"/>
      <c r="CQ62" s="174"/>
      <c r="CR62" s="175"/>
      <c r="CS62" s="174"/>
      <c r="CT62" s="173"/>
      <c r="CU62" s="174"/>
      <c r="CV62" s="173"/>
      <c r="CW62" s="174"/>
      <c r="CX62" s="173"/>
      <c r="CY62" s="174"/>
      <c r="CZ62" s="173"/>
      <c r="DA62" s="174"/>
      <c r="DB62" s="173"/>
      <c r="DC62" s="176"/>
      <c r="DD62" s="173"/>
      <c r="DE62" s="174"/>
      <c r="DF62" s="173"/>
      <c r="DG62" s="174"/>
      <c r="DH62" s="173"/>
      <c r="DI62" s="174"/>
      <c r="DJ62" s="173"/>
      <c r="DK62" s="174"/>
      <c r="DL62" s="173"/>
      <c r="DM62" s="174"/>
      <c r="DN62" s="173"/>
      <c r="DO62" s="174"/>
      <c r="DP62" s="173"/>
      <c r="DQ62" s="174"/>
      <c r="DR62" s="173"/>
      <c r="DS62" s="176"/>
      <c r="DT62" s="173"/>
      <c r="DU62" s="174"/>
      <c r="DV62" s="173"/>
      <c r="DW62" s="174"/>
      <c r="DX62" s="173"/>
      <c r="DY62" s="158"/>
      <c r="DZ62" s="159" t="str">
        <f t="shared" si="33"/>
        <v>Bogdan - Mihai Strajescu-x</v>
      </c>
      <c r="EA62" s="202"/>
      <c r="EB62" s="203"/>
      <c r="EC62" s="202"/>
      <c r="ED62" s="203"/>
      <c r="EE62" s="202"/>
      <c r="EF62" s="203"/>
      <c r="EG62" s="202"/>
      <c r="EH62" s="203"/>
      <c r="EI62" s="202"/>
      <c r="EJ62" s="203"/>
      <c r="EK62" s="204"/>
      <c r="EL62" s="205"/>
      <c r="EM62" s="202"/>
      <c r="EN62" s="203"/>
      <c r="EO62" s="202"/>
      <c r="EP62" s="203"/>
      <c r="EQ62" s="204"/>
      <c r="ER62" s="205"/>
      <c r="ES62" s="202"/>
      <c r="ET62" s="203"/>
      <c r="EU62" s="202"/>
      <c r="EV62" s="203"/>
      <c r="EW62" s="202"/>
      <c r="EX62" s="203"/>
      <c r="EY62" s="204"/>
      <c r="EZ62" s="205"/>
      <c r="FA62" s="204"/>
      <c r="FB62" s="205"/>
      <c r="FC62" s="202"/>
      <c r="FD62" s="203"/>
      <c r="FE62" s="202"/>
      <c r="FF62" s="199"/>
      <c r="FG62" s="202"/>
      <c r="FH62" s="199"/>
      <c r="FI62" s="202"/>
      <c r="FJ62" s="199"/>
      <c r="FK62" s="202"/>
      <c r="FL62" s="199"/>
      <c r="FM62" s="202"/>
      <c r="FN62" s="199"/>
      <c r="FO62" s="204"/>
      <c r="FP62" s="199"/>
      <c r="FQ62" s="202"/>
      <c r="FR62" s="199"/>
      <c r="FS62" s="202"/>
      <c r="FT62" s="199"/>
      <c r="FU62" s="202"/>
      <c r="FV62" s="199"/>
      <c r="FW62" s="202"/>
      <c r="FX62" s="199"/>
      <c r="FY62" s="202"/>
      <c r="FZ62" s="199"/>
      <c r="GA62" s="202"/>
      <c r="GB62" s="199"/>
      <c r="GC62" s="202"/>
      <c r="GD62" s="199"/>
      <c r="GE62" s="204"/>
      <c r="GF62" s="199"/>
      <c r="GG62" s="202"/>
      <c r="GH62" s="199"/>
      <c r="GI62" s="202"/>
      <c r="GJ62" s="199"/>
      <c r="GK62" s="158"/>
      <c r="GL62" s="159" t="str">
        <f t="shared" si="34"/>
        <v>Bogdan - Mihai Strajescu-x</v>
      </c>
      <c r="GM62" s="202"/>
      <c r="GN62" s="203"/>
      <c r="GO62" s="202"/>
      <c r="GP62" s="203"/>
      <c r="GQ62" s="202"/>
      <c r="GR62" s="203"/>
      <c r="GS62" s="202"/>
      <c r="GT62" s="203"/>
      <c r="GU62" s="202"/>
      <c r="GV62" s="203"/>
      <c r="GW62" s="204"/>
      <c r="GX62" s="205"/>
      <c r="GY62" s="202"/>
      <c r="GZ62" s="203"/>
      <c r="HA62" s="202"/>
      <c r="HB62" s="203"/>
      <c r="HC62" s="204"/>
      <c r="HD62" s="205"/>
      <c r="HE62" s="202"/>
      <c r="HF62" s="203"/>
      <c r="HG62" s="202"/>
      <c r="HH62" s="203"/>
      <c r="HI62" s="202"/>
      <c r="HJ62" s="203"/>
      <c r="HK62" s="204"/>
      <c r="HL62" s="205"/>
      <c r="HM62" s="204"/>
      <c r="HN62" s="205"/>
      <c r="HO62" s="202"/>
      <c r="HP62" s="203"/>
      <c r="HQ62" s="202"/>
      <c r="HR62" s="199"/>
      <c r="HS62" s="202"/>
      <c r="HT62" s="199"/>
      <c r="HU62" s="202"/>
      <c r="HV62" s="199"/>
      <c r="HW62" s="202"/>
      <c r="HX62" s="199"/>
      <c r="HY62" s="202"/>
      <c r="HZ62" s="199"/>
      <c r="IA62" s="204"/>
      <c r="IB62" s="199"/>
      <c r="IC62" s="202"/>
      <c r="ID62" s="199"/>
      <c r="IE62" s="202"/>
      <c r="IF62" s="199"/>
      <c r="IG62" s="202"/>
      <c r="IH62" s="199"/>
      <c r="II62" s="202"/>
      <c r="IJ62" s="199"/>
      <c r="IK62" s="202"/>
      <c r="IL62" s="199"/>
      <c r="IM62" s="202"/>
      <c r="IN62" s="199"/>
      <c r="IO62" s="202"/>
      <c r="IP62" s="199"/>
      <c r="IQ62" s="204"/>
      <c r="IR62" s="199"/>
      <c r="IS62" s="202"/>
      <c r="IT62" s="199"/>
      <c r="IU62" s="202"/>
      <c r="IV62" s="199"/>
    </row>
    <row r="63">
      <c r="A63" s="214">
        <f>IFERROR(__xludf.DUMMYFUNCTION("""COMPUTED_VALUE"""),100.0)</f>
        <v>100</v>
      </c>
      <c r="B63" s="159" t="str">
        <f t="shared" si="31"/>
        <v>William Simba-x</v>
      </c>
      <c r="C63" s="173">
        <f t="shared" ref="C63:BL63" si="47">BO63+EA63+GM63</f>
        <v>0</v>
      </c>
      <c r="D63" s="173">
        <f t="shared" si="47"/>
        <v>0</v>
      </c>
      <c r="E63" s="173">
        <f t="shared" si="47"/>
        <v>0</v>
      </c>
      <c r="F63" s="173">
        <f t="shared" si="47"/>
        <v>0</v>
      </c>
      <c r="G63" s="173">
        <f t="shared" si="47"/>
        <v>0</v>
      </c>
      <c r="H63" s="173">
        <f t="shared" si="47"/>
        <v>0</v>
      </c>
      <c r="I63" s="173">
        <f t="shared" si="47"/>
        <v>0</v>
      </c>
      <c r="J63" s="173">
        <f t="shared" si="47"/>
        <v>0</v>
      </c>
      <c r="K63" s="173">
        <f t="shared" si="47"/>
        <v>0</v>
      </c>
      <c r="L63" s="173">
        <f t="shared" si="47"/>
        <v>0</v>
      </c>
      <c r="M63" s="173">
        <f t="shared" si="47"/>
        <v>0</v>
      </c>
      <c r="N63" s="173">
        <f t="shared" si="47"/>
        <v>0</v>
      </c>
      <c r="O63" s="173">
        <f t="shared" si="47"/>
        <v>0</v>
      </c>
      <c r="P63" s="173">
        <f t="shared" si="47"/>
        <v>0</v>
      </c>
      <c r="Q63" s="173">
        <f t="shared" si="47"/>
        <v>0</v>
      </c>
      <c r="R63" s="173">
        <f t="shared" si="47"/>
        <v>0</v>
      </c>
      <c r="S63" s="173">
        <f t="shared" si="47"/>
        <v>0</v>
      </c>
      <c r="T63" s="173">
        <f t="shared" si="47"/>
        <v>0</v>
      </c>
      <c r="U63" s="173">
        <f t="shared" si="47"/>
        <v>9</v>
      </c>
      <c r="V63" s="173">
        <f t="shared" si="47"/>
        <v>900</v>
      </c>
      <c r="W63" s="173">
        <f t="shared" si="47"/>
        <v>0</v>
      </c>
      <c r="X63" s="173">
        <f t="shared" si="47"/>
        <v>0</v>
      </c>
      <c r="Y63" s="173">
        <f t="shared" si="47"/>
        <v>0</v>
      </c>
      <c r="Z63" s="173">
        <f t="shared" si="47"/>
        <v>0</v>
      </c>
      <c r="AA63" s="173">
        <f t="shared" si="47"/>
        <v>0</v>
      </c>
      <c r="AB63" s="173">
        <f t="shared" si="47"/>
        <v>0</v>
      </c>
      <c r="AC63" s="173">
        <f t="shared" si="47"/>
        <v>0</v>
      </c>
      <c r="AD63" s="173">
        <f t="shared" si="47"/>
        <v>0</v>
      </c>
      <c r="AE63" s="173">
        <f t="shared" si="47"/>
        <v>0</v>
      </c>
      <c r="AF63" s="173">
        <f t="shared" si="47"/>
        <v>0</v>
      </c>
      <c r="AG63" s="173">
        <f t="shared" si="47"/>
        <v>0</v>
      </c>
      <c r="AH63" s="173">
        <f t="shared" si="47"/>
        <v>0</v>
      </c>
      <c r="AI63" s="173">
        <f t="shared" si="47"/>
        <v>0</v>
      </c>
      <c r="AJ63" s="173">
        <f t="shared" si="47"/>
        <v>0</v>
      </c>
      <c r="AK63" s="173">
        <f t="shared" si="47"/>
        <v>0</v>
      </c>
      <c r="AL63" s="173">
        <f t="shared" si="47"/>
        <v>0</v>
      </c>
      <c r="AM63" s="173">
        <f t="shared" si="47"/>
        <v>0</v>
      </c>
      <c r="AN63" s="173">
        <f t="shared" si="47"/>
        <v>0</v>
      </c>
      <c r="AO63" s="173">
        <f t="shared" si="47"/>
        <v>0</v>
      </c>
      <c r="AP63" s="173">
        <f t="shared" si="47"/>
        <v>0</v>
      </c>
      <c r="AQ63" s="173">
        <f t="shared" si="47"/>
        <v>0</v>
      </c>
      <c r="AR63" s="173">
        <f t="shared" si="47"/>
        <v>0</v>
      </c>
      <c r="AS63" s="173">
        <f t="shared" si="47"/>
        <v>0</v>
      </c>
      <c r="AT63" s="173">
        <f t="shared" si="47"/>
        <v>0</v>
      </c>
      <c r="AU63" s="173">
        <f t="shared" si="47"/>
        <v>0</v>
      </c>
      <c r="AV63" s="173">
        <f t="shared" si="47"/>
        <v>0</v>
      </c>
      <c r="AW63" s="173">
        <f t="shared" si="47"/>
        <v>0</v>
      </c>
      <c r="AX63" s="173">
        <f t="shared" si="47"/>
        <v>0</v>
      </c>
      <c r="AY63" s="173">
        <f t="shared" si="47"/>
        <v>0</v>
      </c>
      <c r="AZ63" s="173">
        <f t="shared" si="47"/>
        <v>0</v>
      </c>
      <c r="BA63" s="173">
        <f t="shared" si="47"/>
        <v>0</v>
      </c>
      <c r="BB63" s="173">
        <f t="shared" si="47"/>
        <v>0</v>
      </c>
      <c r="BC63" s="173">
        <f t="shared" si="47"/>
        <v>0</v>
      </c>
      <c r="BD63" s="173">
        <f t="shared" si="47"/>
        <v>0</v>
      </c>
      <c r="BE63" s="173">
        <f t="shared" si="47"/>
        <v>0</v>
      </c>
      <c r="BF63" s="173">
        <f t="shared" si="47"/>
        <v>0</v>
      </c>
      <c r="BG63" s="173">
        <f t="shared" si="47"/>
        <v>0</v>
      </c>
      <c r="BH63" s="173">
        <f t="shared" si="47"/>
        <v>0</v>
      </c>
      <c r="BI63" s="173">
        <f t="shared" si="47"/>
        <v>0</v>
      </c>
      <c r="BJ63" s="173">
        <f t="shared" si="47"/>
        <v>0</v>
      </c>
      <c r="BK63" s="173">
        <f t="shared" si="47"/>
        <v>0</v>
      </c>
      <c r="BL63" s="173">
        <f t="shared" si="47"/>
        <v>0</v>
      </c>
      <c r="BM63" s="158"/>
      <c r="BN63" s="159" t="str">
        <f>IFERROR(__xludf.DUMMYFUNCTION("""COMPUTED_VALUE"""),"William Simba-x")</f>
        <v>William Simba-x</v>
      </c>
      <c r="BO63" s="174"/>
      <c r="BP63" s="175"/>
      <c r="BQ63" s="174"/>
      <c r="BR63" s="175"/>
      <c r="BS63" s="174"/>
      <c r="BT63" s="175"/>
      <c r="BU63" s="174"/>
      <c r="BV63" s="175"/>
      <c r="BW63" s="174"/>
      <c r="BX63" s="175"/>
      <c r="BY63" s="174"/>
      <c r="BZ63" s="175"/>
      <c r="CA63" s="174"/>
      <c r="CB63" s="175"/>
      <c r="CC63" s="174"/>
      <c r="CD63" s="175"/>
      <c r="CE63" s="174"/>
      <c r="CF63" s="175"/>
      <c r="CG63" s="174"/>
      <c r="CH63" s="175"/>
      <c r="CI63" s="174"/>
      <c r="CJ63" s="175"/>
      <c r="CK63" s="174"/>
      <c r="CL63" s="175"/>
      <c r="CM63" s="174"/>
      <c r="CN63" s="175"/>
      <c r="CO63" s="174"/>
      <c r="CP63" s="175"/>
      <c r="CQ63" s="174"/>
      <c r="CR63" s="175"/>
      <c r="CS63" s="174"/>
      <c r="CT63" s="173"/>
      <c r="CU63" s="174"/>
      <c r="CV63" s="173"/>
      <c r="CW63" s="174"/>
      <c r="CX63" s="173"/>
      <c r="CY63" s="174"/>
      <c r="CZ63" s="173"/>
      <c r="DA63" s="174"/>
      <c r="DB63" s="173"/>
      <c r="DC63" s="174"/>
      <c r="DD63" s="173"/>
      <c r="DE63" s="174"/>
      <c r="DF63" s="173"/>
      <c r="DG63" s="174"/>
      <c r="DH63" s="173"/>
      <c r="DI63" s="174"/>
      <c r="DJ63" s="173"/>
      <c r="DK63" s="174"/>
      <c r="DL63" s="173"/>
      <c r="DM63" s="174"/>
      <c r="DN63" s="173"/>
      <c r="DO63" s="174"/>
      <c r="DP63" s="173"/>
      <c r="DQ63" s="174"/>
      <c r="DR63" s="173"/>
      <c r="DS63" s="174"/>
      <c r="DT63" s="173"/>
      <c r="DU63" s="174"/>
      <c r="DV63" s="173"/>
      <c r="DW63" s="174"/>
      <c r="DX63" s="173"/>
      <c r="DY63" s="158"/>
      <c r="DZ63" s="159" t="str">
        <f t="shared" si="33"/>
        <v>William Simba-x</v>
      </c>
      <c r="EA63" s="202"/>
      <c r="EB63" s="203"/>
      <c r="EC63" s="202"/>
      <c r="ED63" s="203"/>
      <c r="EE63" s="202"/>
      <c r="EF63" s="203"/>
      <c r="EG63" s="202"/>
      <c r="EH63" s="203"/>
      <c r="EI63" s="202"/>
      <c r="EJ63" s="203"/>
      <c r="EK63" s="202"/>
      <c r="EL63" s="203"/>
      <c r="EM63" s="202"/>
      <c r="EN63" s="203"/>
      <c r="EO63" s="202"/>
      <c r="EP63" s="203"/>
      <c r="EQ63" s="202"/>
      <c r="ER63" s="203"/>
      <c r="ES63" s="202">
        <f>IFERROR(__xludf.DUMMYFUNCTION("""COMPUTED_VALUE"""),9.0)</f>
        <v>9</v>
      </c>
      <c r="ET63" s="203">
        <f>IFERROR(__xludf.DUMMYFUNCTION("""COMPUTED_VALUE"""),900.0)</f>
        <v>900</v>
      </c>
      <c r="EU63" s="202"/>
      <c r="EV63" s="203"/>
      <c r="EW63" s="202"/>
      <c r="EX63" s="203"/>
      <c r="EY63" s="202"/>
      <c r="EZ63" s="203"/>
      <c r="FA63" s="202"/>
      <c r="FB63" s="203"/>
      <c r="FC63" s="202"/>
      <c r="FD63" s="203"/>
      <c r="FE63" s="202"/>
      <c r="FF63" s="199"/>
      <c r="FG63" s="202"/>
      <c r="FH63" s="199"/>
      <c r="FI63" s="202"/>
      <c r="FJ63" s="199"/>
      <c r="FK63" s="202"/>
      <c r="FL63" s="199"/>
      <c r="FM63" s="202"/>
      <c r="FN63" s="199"/>
      <c r="FO63" s="202"/>
      <c r="FP63" s="199"/>
      <c r="FQ63" s="202"/>
      <c r="FR63" s="199"/>
      <c r="FS63" s="202"/>
      <c r="FT63" s="199"/>
      <c r="FU63" s="202"/>
      <c r="FV63" s="199"/>
      <c r="FW63" s="202"/>
      <c r="FX63" s="199"/>
      <c r="FY63" s="202"/>
      <c r="FZ63" s="199"/>
      <c r="GA63" s="202"/>
      <c r="GB63" s="199"/>
      <c r="GC63" s="202"/>
      <c r="GD63" s="199"/>
      <c r="GE63" s="202"/>
      <c r="GF63" s="199"/>
      <c r="GG63" s="202"/>
      <c r="GH63" s="199"/>
      <c r="GI63" s="202"/>
      <c r="GJ63" s="199"/>
      <c r="GK63" s="158"/>
      <c r="GL63" s="159" t="str">
        <f t="shared" si="34"/>
        <v>William Simba-x</v>
      </c>
      <c r="GM63" s="202"/>
      <c r="GN63" s="203"/>
      <c r="GO63" s="202"/>
      <c r="GP63" s="203"/>
      <c r="GQ63" s="202"/>
      <c r="GR63" s="203"/>
      <c r="GS63" s="202"/>
      <c r="GT63" s="203"/>
      <c r="GU63" s="202"/>
      <c r="GV63" s="203"/>
      <c r="GW63" s="202"/>
      <c r="GX63" s="203"/>
      <c r="GY63" s="202"/>
      <c r="GZ63" s="203"/>
      <c r="HA63" s="202"/>
      <c r="HB63" s="203"/>
      <c r="HC63" s="202"/>
      <c r="HD63" s="203"/>
      <c r="HE63" s="202"/>
      <c r="HF63" s="203"/>
      <c r="HG63" s="202"/>
      <c r="HH63" s="203"/>
      <c r="HI63" s="202"/>
      <c r="HJ63" s="203"/>
      <c r="HK63" s="202"/>
      <c r="HL63" s="203"/>
      <c r="HM63" s="202"/>
      <c r="HN63" s="203"/>
      <c r="HO63" s="202"/>
      <c r="HP63" s="203"/>
      <c r="HQ63" s="202"/>
      <c r="HR63" s="199"/>
      <c r="HS63" s="202"/>
      <c r="HT63" s="199"/>
      <c r="HU63" s="202"/>
      <c r="HV63" s="199"/>
      <c r="HW63" s="202"/>
      <c r="HX63" s="199"/>
      <c r="HY63" s="202"/>
      <c r="HZ63" s="199"/>
      <c r="IA63" s="202"/>
      <c r="IB63" s="199"/>
      <c r="IC63" s="202"/>
      <c r="ID63" s="199"/>
      <c r="IE63" s="202"/>
      <c r="IF63" s="199"/>
      <c r="IG63" s="202"/>
      <c r="IH63" s="199"/>
      <c r="II63" s="202"/>
      <c r="IJ63" s="199"/>
      <c r="IK63" s="202"/>
      <c r="IL63" s="199"/>
      <c r="IM63" s="202"/>
      <c r="IN63" s="199"/>
      <c r="IO63" s="202"/>
      <c r="IP63" s="199"/>
      <c r="IQ63" s="202"/>
      <c r="IR63" s="199"/>
      <c r="IS63" s="202"/>
      <c r="IT63" s="199"/>
      <c r="IU63" s="202"/>
      <c r="IV63" s="199"/>
    </row>
    <row r="64">
      <c r="A64" s="214">
        <f>IFERROR(__xludf.DUMMYFUNCTION("""COMPUTED_VALUE"""),100.0)</f>
        <v>100</v>
      </c>
      <c r="B64" s="159" t="str">
        <f t="shared" si="31"/>
        <v>Jan Pelikán</v>
      </c>
      <c r="C64" s="173">
        <f t="shared" ref="C64:BL64" si="48">BO64+EA64+GM64</f>
        <v>0</v>
      </c>
      <c r="D64" s="173">
        <f t="shared" si="48"/>
        <v>0</v>
      </c>
      <c r="E64" s="173">
        <f t="shared" si="48"/>
        <v>0</v>
      </c>
      <c r="F64" s="173">
        <f t="shared" si="48"/>
        <v>0</v>
      </c>
      <c r="G64" s="173">
        <f t="shared" si="48"/>
        <v>4</v>
      </c>
      <c r="H64" s="173">
        <f t="shared" si="48"/>
        <v>0</v>
      </c>
      <c r="I64" s="173">
        <f t="shared" si="48"/>
        <v>0</v>
      </c>
      <c r="J64" s="173">
        <f t="shared" si="48"/>
        <v>0</v>
      </c>
      <c r="K64" s="173">
        <f t="shared" si="48"/>
        <v>5</v>
      </c>
      <c r="L64" s="173">
        <f t="shared" si="48"/>
        <v>0</v>
      </c>
      <c r="M64" s="173">
        <f t="shared" si="48"/>
        <v>0</v>
      </c>
      <c r="N64" s="173">
        <f t="shared" si="48"/>
        <v>0</v>
      </c>
      <c r="O64" s="173">
        <f t="shared" si="48"/>
        <v>5.5</v>
      </c>
      <c r="P64" s="173">
        <f t="shared" si="48"/>
        <v>0</v>
      </c>
      <c r="Q64" s="173">
        <f t="shared" si="48"/>
        <v>0</v>
      </c>
      <c r="R64" s="173">
        <f t="shared" si="48"/>
        <v>0</v>
      </c>
      <c r="S64" s="173">
        <f t="shared" si="48"/>
        <v>0</v>
      </c>
      <c r="T64" s="173">
        <f t="shared" si="48"/>
        <v>0</v>
      </c>
      <c r="U64" s="173">
        <f t="shared" si="48"/>
        <v>6</v>
      </c>
      <c r="V64" s="173">
        <f t="shared" si="48"/>
        <v>0</v>
      </c>
      <c r="W64" s="173">
        <f t="shared" si="48"/>
        <v>0</v>
      </c>
      <c r="X64" s="173">
        <f t="shared" si="48"/>
        <v>0</v>
      </c>
      <c r="Y64" s="173">
        <f t="shared" si="48"/>
        <v>3.5</v>
      </c>
      <c r="Z64" s="173">
        <f t="shared" si="48"/>
        <v>0</v>
      </c>
      <c r="AA64" s="173">
        <f t="shared" si="48"/>
        <v>0</v>
      </c>
      <c r="AB64" s="173">
        <f t="shared" si="48"/>
        <v>0</v>
      </c>
      <c r="AC64" s="173">
        <f t="shared" si="48"/>
        <v>0</v>
      </c>
      <c r="AD64" s="173">
        <f t="shared" si="48"/>
        <v>0</v>
      </c>
      <c r="AE64" s="173">
        <f t="shared" si="48"/>
        <v>0</v>
      </c>
      <c r="AF64" s="173">
        <f t="shared" si="48"/>
        <v>0</v>
      </c>
      <c r="AG64" s="173">
        <f t="shared" si="48"/>
        <v>0</v>
      </c>
      <c r="AH64" s="173">
        <f t="shared" si="48"/>
        <v>0</v>
      </c>
      <c r="AI64" s="173">
        <f t="shared" si="48"/>
        <v>4</v>
      </c>
      <c r="AJ64" s="173">
        <f t="shared" si="48"/>
        <v>0</v>
      </c>
      <c r="AK64" s="173">
        <f t="shared" si="48"/>
        <v>0</v>
      </c>
      <c r="AL64" s="173">
        <f t="shared" si="48"/>
        <v>0</v>
      </c>
      <c r="AM64" s="173">
        <f t="shared" si="48"/>
        <v>5</v>
      </c>
      <c r="AN64" s="173">
        <f t="shared" si="48"/>
        <v>0</v>
      </c>
      <c r="AO64" s="173">
        <f t="shared" si="48"/>
        <v>0</v>
      </c>
      <c r="AP64" s="173">
        <f t="shared" si="48"/>
        <v>0</v>
      </c>
      <c r="AQ64" s="173">
        <f t="shared" si="48"/>
        <v>0</v>
      </c>
      <c r="AR64" s="173">
        <f t="shared" si="48"/>
        <v>0</v>
      </c>
      <c r="AS64" s="173">
        <f t="shared" si="48"/>
        <v>0</v>
      </c>
      <c r="AT64" s="173">
        <f t="shared" si="48"/>
        <v>0</v>
      </c>
      <c r="AU64" s="173">
        <f t="shared" si="48"/>
        <v>0</v>
      </c>
      <c r="AV64" s="173">
        <f t="shared" si="48"/>
        <v>0</v>
      </c>
      <c r="AW64" s="173">
        <f t="shared" si="48"/>
        <v>0</v>
      </c>
      <c r="AX64" s="173">
        <f t="shared" si="48"/>
        <v>0</v>
      </c>
      <c r="AY64" s="173">
        <f t="shared" si="48"/>
        <v>0</v>
      </c>
      <c r="AZ64" s="173">
        <f t="shared" si="48"/>
        <v>0</v>
      </c>
      <c r="BA64" s="173">
        <f t="shared" si="48"/>
        <v>4.5</v>
      </c>
      <c r="BB64" s="173">
        <f t="shared" si="48"/>
        <v>0</v>
      </c>
      <c r="BC64" s="173">
        <f t="shared" si="48"/>
        <v>0</v>
      </c>
      <c r="BD64" s="173">
        <f t="shared" si="48"/>
        <v>0</v>
      </c>
      <c r="BE64" s="173">
        <f t="shared" si="48"/>
        <v>4.5</v>
      </c>
      <c r="BF64" s="173">
        <f t="shared" si="48"/>
        <v>0</v>
      </c>
      <c r="BG64" s="173">
        <f t="shared" si="48"/>
        <v>0</v>
      </c>
      <c r="BH64" s="173">
        <f t="shared" si="48"/>
        <v>0</v>
      </c>
      <c r="BI64" s="173">
        <f t="shared" si="48"/>
        <v>0</v>
      </c>
      <c r="BJ64" s="173">
        <f t="shared" si="48"/>
        <v>0</v>
      </c>
      <c r="BK64" s="173">
        <f t="shared" si="48"/>
        <v>4</v>
      </c>
      <c r="BL64" s="173">
        <f t="shared" si="48"/>
        <v>0</v>
      </c>
      <c r="BM64" s="158"/>
      <c r="BN64" s="159" t="str">
        <f>IFERROR(__xludf.DUMMYFUNCTION("""COMPUTED_VALUE"""),"Jan Pelikán")</f>
        <v>Jan Pelikán</v>
      </c>
      <c r="BO64" s="174"/>
      <c r="BP64" s="175"/>
      <c r="BQ64" s="174"/>
      <c r="BR64" s="175"/>
      <c r="BS64" s="174">
        <f>IFERROR(__xludf.DUMMYFUNCTION("""COMPUTED_VALUE"""),4.0)</f>
        <v>4</v>
      </c>
      <c r="BT64" s="175"/>
      <c r="BU64" s="174"/>
      <c r="BV64" s="175"/>
      <c r="BW64" s="174">
        <f>IFERROR(__xludf.DUMMYFUNCTION("""COMPUTED_VALUE"""),5.0)</f>
        <v>5</v>
      </c>
      <c r="BX64" s="175"/>
      <c r="BY64" s="174"/>
      <c r="BZ64" s="175"/>
      <c r="CA64" s="174">
        <f>IFERROR(__xludf.DUMMYFUNCTION("""COMPUTED_VALUE"""),5.5)</f>
        <v>5.5</v>
      </c>
      <c r="CB64" s="175"/>
      <c r="CC64" s="174"/>
      <c r="CD64" s="175"/>
      <c r="CE64" s="174"/>
      <c r="CF64" s="175"/>
      <c r="CG64" s="174">
        <f>IFERROR(__xludf.DUMMYFUNCTION("""COMPUTED_VALUE"""),6.0)</f>
        <v>6</v>
      </c>
      <c r="CH64" s="175"/>
      <c r="CI64" s="174"/>
      <c r="CJ64" s="175"/>
      <c r="CK64" s="174">
        <f>IFERROR(__xludf.DUMMYFUNCTION("""COMPUTED_VALUE"""),3.5)</f>
        <v>3.5</v>
      </c>
      <c r="CL64" s="175"/>
      <c r="CM64" s="174"/>
      <c r="CN64" s="175"/>
      <c r="CO64" s="174"/>
      <c r="CP64" s="175"/>
      <c r="CQ64" s="174"/>
      <c r="CR64" s="175"/>
      <c r="CS64" s="174"/>
      <c r="CT64" s="173"/>
      <c r="CU64" s="174">
        <f>IFERROR(__xludf.DUMMYFUNCTION("""COMPUTED_VALUE"""),4.0)</f>
        <v>4</v>
      </c>
      <c r="CV64" s="173"/>
      <c r="CW64" s="174"/>
      <c r="CX64" s="173"/>
      <c r="CY64" s="174">
        <f>IFERROR(__xludf.DUMMYFUNCTION("""COMPUTED_VALUE"""),5.0)</f>
        <v>5</v>
      </c>
      <c r="CZ64" s="173"/>
      <c r="DA64" s="174"/>
      <c r="DB64" s="173"/>
      <c r="DC64" s="174"/>
      <c r="DD64" s="173"/>
      <c r="DE64" s="174"/>
      <c r="DF64" s="173"/>
      <c r="DG64" s="174"/>
      <c r="DH64" s="173"/>
      <c r="DI64" s="174"/>
      <c r="DJ64" s="173"/>
      <c r="DK64" s="174"/>
      <c r="DL64" s="173"/>
      <c r="DM64" s="174">
        <f>IFERROR(__xludf.DUMMYFUNCTION("""COMPUTED_VALUE"""),4.5)</f>
        <v>4.5</v>
      </c>
      <c r="DN64" s="173"/>
      <c r="DO64" s="174"/>
      <c r="DP64" s="173"/>
      <c r="DQ64" s="174">
        <f>IFERROR(__xludf.DUMMYFUNCTION("""COMPUTED_VALUE"""),4.5)</f>
        <v>4.5</v>
      </c>
      <c r="DR64" s="173"/>
      <c r="DS64" s="174"/>
      <c r="DT64" s="173"/>
      <c r="DU64" s="174"/>
      <c r="DV64" s="173"/>
      <c r="DW64" s="174">
        <f>IFERROR(__xludf.DUMMYFUNCTION("""COMPUTED_VALUE"""),4.0)</f>
        <v>4</v>
      </c>
      <c r="DX64" s="173"/>
      <c r="DY64" s="158"/>
      <c r="DZ64" s="159" t="str">
        <f t="shared" si="33"/>
        <v>Jan Pelikán</v>
      </c>
      <c r="EA64" s="202"/>
      <c r="EB64" s="203"/>
      <c r="EC64" s="202"/>
      <c r="ED64" s="203"/>
      <c r="EE64" s="202"/>
      <c r="EF64" s="203"/>
      <c r="EG64" s="202"/>
      <c r="EH64" s="203"/>
      <c r="EI64" s="202"/>
      <c r="EJ64" s="203"/>
      <c r="EK64" s="202"/>
      <c r="EL64" s="203"/>
      <c r="EM64" s="202"/>
      <c r="EN64" s="203"/>
      <c r="EO64" s="202"/>
      <c r="EP64" s="203"/>
      <c r="EQ64" s="202"/>
      <c r="ER64" s="203"/>
      <c r="ES64" s="202"/>
      <c r="ET64" s="203"/>
      <c r="EU64" s="202"/>
      <c r="EV64" s="203"/>
      <c r="EW64" s="202"/>
      <c r="EX64" s="203"/>
      <c r="EY64" s="202"/>
      <c r="EZ64" s="203"/>
      <c r="FA64" s="202"/>
      <c r="FB64" s="203"/>
      <c r="FC64" s="202"/>
      <c r="FD64" s="203"/>
      <c r="FE64" s="202"/>
      <c r="FF64" s="199"/>
      <c r="FG64" s="202"/>
      <c r="FH64" s="199"/>
      <c r="FI64" s="202"/>
      <c r="FJ64" s="199"/>
      <c r="FK64" s="202"/>
      <c r="FL64" s="199"/>
      <c r="FM64" s="202"/>
      <c r="FN64" s="199"/>
      <c r="FO64" s="202"/>
      <c r="FP64" s="199"/>
      <c r="FQ64" s="202"/>
      <c r="FR64" s="199"/>
      <c r="FS64" s="202"/>
      <c r="FT64" s="199"/>
      <c r="FU64" s="202"/>
      <c r="FV64" s="199"/>
      <c r="FW64" s="202"/>
      <c r="FX64" s="199"/>
      <c r="FY64" s="202"/>
      <c r="FZ64" s="199"/>
      <c r="GA64" s="202"/>
      <c r="GB64" s="199"/>
      <c r="GC64" s="202"/>
      <c r="GD64" s="199"/>
      <c r="GE64" s="202"/>
      <c r="GF64" s="199"/>
      <c r="GG64" s="202"/>
      <c r="GH64" s="199"/>
      <c r="GI64" s="202"/>
      <c r="GJ64" s="199"/>
      <c r="GK64" s="158"/>
      <c r="GL64" s="159" t="str">
        <f t="shared" si="34"/>
        <v>Jan Pelikán</v>
      </c>
      <c r="GM64" s="202"/>
      <c r="GN64" s="203"/>
      <c r="GO64" s="202"/>
      <c r="GP64" s="203"/>
      <c r="GQ64" s="202"/>
      <c r="GR64" s="203"/>
      <c r="GS64" s="202"/>
      <c r="GT64" s="203"/>
      <c r="GU64" s="202"/>
      <c r="GV64" s="203"/>
      <c r="GW64" s="202"/>
      <c r="GX64" s="203"/>
      <c r="GY64" s="202"/>
      <c r="GZ64" s="203"/>
      <c r="HA64" s="202"/>
      <c r="HB64" s="203"/>
      <c r="HC64" s="202"/>
      <c r="HD64" s="203"/>
      <c r="HE64" s="202"/>
      <c r="HF64" s="203"/>
      <c r="HG64" s="202"/>
      <c r="HH64" s="203"/>
      <c r="HI64" s="202"/>
      <c r="HJ64" s="203"/>
      <c r="HK64" s="202"/>
      <c r="HL64" s="203"/>
      <c r="HM64" s="202"/>
      <c r="HN64" s="203"/>
      <c r="HO64" s="202"/>
      <c r="HP64" s="203"/>
      <c r="HQ64" s="202"/>
      <c r="HR64" s="199"/>
      <c r="HS64" s="202"/>
      <c r="HT64" s="199"/>
      <c r="HU64" s="202"/>
      <c r="HV64" s="199"/>
      <c r="HW64" s="202"/>
      <c r="HX64" s="199"/>
      <c r="HY64" s="202"/>
      <c r="HZ64" s="199"/>
      <c r="IA64" s="202"/>
      <c r="IB64" s="199"/>
      <c r="IC64" s="202"/>
      <c r="ID64" s="199"/>
      <c r="IE64" s="202"/>
      <c r="IF64" s="199"/>
      <c r="IG64" s="202"/>
      <c r="IH64" s="199"/>
      <c r="II64" s="202"/>
      <c r="IJ64" s="199"/>
      <c r="IK64" s="202"/>
      <c r="IL64" s="199"/>
      <c r="IM64" s="202"/>
      <c r="IN64" s="199"/>
      <c r="IO64" s="202"/>
      <c r="IP64" s="199"/>
      <c r="IQ64" s="202"/>
      <c r="IR64" s="199"/>
      <c r="IS64" s="202"/>
      <c r="IT64" s="199"/>
      <c r="IU64" s="202"/>
      <c r="IV64" s="199"/>
    </row>
    <row r="65">
      <c r="A65" s="214">
        <f>IFERROR(__xludf.DUMMYFUNCTION("""COMPUTED_VALUE"""),100.0)</f>
        <v>100</v>
      </c>
      <c r="B65" s="159" t="str">
        <f t="shared" si="31"/>
        <v>Martin Danč-x</v>
      </c>
      <c r="C65" s="173">
        <f t="shared" ref="C65:BL65" si="49">BO65+EA65+GM65</f>
        <v>0</v>
      </c>
      <c r="D65" s="173">
        <f t="shared" si="49"/>
        <v>0</v>
      </c>
      <c r="E65" s="173">
        <f t="shared" si="49"/>
        <v>3</v>
      </c>
      <c r="F65" s="173">
        <f t="shared" si="49"/>
        <v>0</v>
      </c>
      <c r="G65" s="173">
        <f t="shared" si="49"/>
        <v>0</v>
      </c>
      <c r="H65" s="173">
        <f t="shared" si="49"/>
        <v>0</v>
      </c>
      <c r="I65" s="173">
        <f t="shared" si="49"/>
        <v>0</v>
      </c>
      <c r="J65" s="173">
        <f t="shared" si="49"/>
        <v>0</v>
      </c>
      <c r="K65" s="173">
        <f t="shared" si="49"/>
        <v>0</v>
      </c>
      <c r="L65" s="173">
        <f t="shared" si="49"/>
        <v>0</v>
      </c>
      <c r="M65" s="173">
        <f t="shared" si="49"/>
        <v>0</v>
      </c>
      <c r="N65" s="173">
        <f t="shared" si="49"/>
        <v>0</v>
      </c>
      <c r="O65" s="173">
        <f t="shared" si="49"/>
        <v>0</v>
      </c>
      <c r="P65" s="173">
        <f t="shared" si="49"/>
        <v>0</v>
      </c>
      <c r="Q65" s="173">
        <f t="shared" si="49"/>
        <v>0</v>
      </c>
      <c r="R65" s="173">
        <f t="shared" si="49"/>
        <v>0</v>
      </c>
      <c r="S65" s="173">
        <f t="shared" si="49"/>
        <v>0</v>
      </c>
      <c r="T65" s="173">
        <f t="shared" si="49"/>
        <v>0</v>
      </c>
      <c r="U65" s="173">
        <f t="shared" si="49"/>
        <v>0</v>
      </c>
      <c r="V65" s="173">
        <f t="shared" si="49"/>
        <v>0</v>
      </c>
      <c r="W65" s="173">
        <f t="shared" si="49"/>
        <v>0</v>
      </c>
      <c r="X65" s="173">
        <f t="shared" si="49"/>
        <v>0</v>
      </c>
      <c r="Y65" s="173">
        <f t="shared" si="49"/>
        <v>0</v>
      </c>
      <c r="Z65" s="173">
        <f t="shared" si="49"/>
        <v>0</v>
      </c>
      <c r="AA65" s="173">
        <f t="shared" si="49"/>
        <v>0</v>
      </c>
      <c r="AB65" s="173">
        <f t="shared" si="49"/>
        <v>0</v>
      </c>
      <c r="AC65" s="173">
        <f t="shared" si="49"/>
        <v>0</v>
      </c>
      <c r="AD65" s="173">
        <f t="shared" si="49"/>
        <v>0</v>
      </c>
      <c r="AE65" s="173">
        <f t="shared" si="49"/>
        <v>0</v>
      </c>
      <c r="AF65" s="173">
        <f t="shared" si="49"/>
        <v>0</v>
      </c>
      <c r="AG65" s="173">
        <f t="shared" si="49"/>
        <v>0</v>
      </c>
      <c r="AH65" s="173">
        <f t="shared" si="49"/>
        <v>0</v>
      </c>
      <c r="AI65" s="173">
        <f t="shared" si="49"/>
        <v>0</v>
      </c>
      <c r="AJ65" s="173">
        <f t="shared" si="49"/>
        <v>0</v>
      </c>
      <c r="AK65" s="173">
        <f t="shared" si="49"/>
        <v>0</v>
      </c>
      <c r="AL65" s="173">
        <f t="shared" si="49"/>
        <v>0</v>
      </c>
      <c r="AM65" s="173">
        <f t="shared" si="49"/>
        <v>0</v>
      </c>
      <c r="AN65" s="173">
        <f t="shared" si="49"/>
        <v>0</v>
      </c>
      <c r="AO65" s="173">
        <f t="shared" si="49"/>
        <v>0</v>
      </c>
      <c r="AP65" s="173">
        <f t="shared" si="49"/>
        <v>0</v>
      </c>
      <c r="AQ65" s="173">
        <f t="shared" si="49"/>
        <v>0</v>
      </c>
      <c r="AR65" s="173">
        <f t="shared" si="49"/>
        <v>0</v>
      </c>
      <c r="AS65" s="173">
        <f t="shared" si="49"/>
        <v>0</v>
      </c>
      <c r="AT65" s="173">
        <f t="shared" si="49"/>
        <v>0</v>
      </c>
      <c r="AU65" s="173">
        <f t="shared" si="49"/>
        <v>0</v>
      </c>
      <c r="AV65" s="173">
        <f t="shared" si="49"/>
        <v>0</v>
      </c>
      <c r="AW65" s="173">
        <f t="shared" si="49"/>
        <v>0</v>
      </c>
      <c r="AX65" s="173">
        <f t="shared" si="49"/>
        <v>0</v>
      </c>
      <c r="AY65" s="173">
        <f t="shared" si="49"/>
        <v>0</v>
      </c>
      <c r="AZ65" s="173">
        <f t="shared" si="49"/>
        <v>0</v>
      </c>
      <c r="BA65" s="173">
        <f t="shared" si="49"/>
        <v>0</v>
      </c>
      <c r="BB65" s="173">
        <f t="shared" si="49"/>
        <v>0</v>
      </c>
      <c r="BC65" s="173">
        <f t="shared" si="49"/>
        <v>0</v>
      </c>
      <c r="BD65" s="173">
        <f t="shared" si="49"/>
        <v>0</v>
      </c>
      <c r="BE65" s="173">
        <f t="shared" si="49"/>
        <v>0</v>
      </c>
      <c r="BF65" s="173">
        <f t="shared" si="49"/>
        <v>0</v>
      </c>
      <c r="BG65" s="173">
        <f t="shared" si="49"/>
        <v>0</v>
      </c>
      <c r="BH65" s="173">
        <f t="shared" si="49"/>
        <v>0</v>
      </c>
      <c r="BI65" s="173">
        <f t="shared" si="49"/>
        <v>0</v>
      </c>
      <c r="BJ65" s="173">
        <f t="shared" si="49"/>
        <v>0</v>
      </c>
      <c r="BK65" s="173">
        <f t="shared" si="49"/>
        <v>0</v>
      </c>
      <c r="BL65" s="173">
        <f t="shared" si="49"/>
        <v>0</v>
      </c>
      <c r="BM65" s="158"/>
      <c r="BN65" s="159" t="str">
        <f>IFERROR(__xludf.DUMMYFUNCTION("""COMPUTED_VALUE"""),"Martin Danč-x")</f>
        <v>Martin Danč-x</v>
      </c>
      <c r="BO65" s="174"/>
      <c r="BP65" s="175"/>
      <c r="BQ65" s="176">
        <f>IFERROR(__xludf.DUMMYFUNCTION("""COMPUTED_VALUE"""),3.0)</f>
        <v>3</v>
      </c>
      <c r="BR65" s="181"/>
      <c r="BS65" s="176"/>
      <c r="BT65" s="181"/>
      <c r="BU65" s="176"/>
      <c r="BV65" s="181"/>
      <c r="BW65" s="174"/>
      <c r="BX65" s="175"/>
      <c r="BY65" s="176"/>
      <c r="BZ65" s="181"/>
      <c r="CA65" s="176"/>
      <c r="CB65" s="181"/>
      <c r="CC65" s="176"/>
      <c r="CD65" s="181"/>
      <c r="CE65" s="176"/>
      <c r="CF65" s="181"/>
      <c r="CG65" s="174"/>
      <c r="CH65" s="175"/>
      <c r="CI65" s="174"/>
      <c r="CJ65" s="175"/>
      <c r="CK65" s="176"/>
      <c r="CL65" s="181"/>
      <c r="CM65" s="176"/>
      <c r="CN65" s="181"/>
      <c r="CO65" s="176"/>
      <c r="CP65" s="181"/>
      <c r="CQ65" s="176"/>
      <c r="CR65" s="181"/>
      <c r="CS65" s="176"/>
      <c r="CT65" s="182"/>
      <c r="CU65" s="174"/>
      <c r="CV65" s="173"/>
      <c r="CW65" s="176"/>
      <c r="CX65" s="173"/>
      <c r="CY65" s="174"/>
      <c r="CZ65" s="173"/>
      <c r="DA65" s="176"/>
      <c r="DB65" s="173"/>
      <c r="DC65" s="176"/>
      <c r="DD65" s="173"/>
      <c r="DE65" s="176"/>
      <c r="DF65" s="173"/>
      <c r="DG65" s="174"/>
      <c r="DH65" s="173"/>
      <c r="DI65" s="176"/>
      <c r="DJ65" s="173"/>
      <c r="DK65" s="174"/>
      <c r="DL65" s="173"/>
      <c r="DM65" s="176"/>
      <c r="DN65" s="182"/>
      <c r="DO65" s="176"/>
      <c r="DP65" s="173"/>
      <c r="DQ65" s="176"/>
      <c r="DR65" s="173"/>
      <c r="DS65" s="174"/>
      <c r="DT65" s="173"/>
      <c r="DU65" s="174"/>
      <c r="DV65" s="173"/>
      <c r="DW65" s="176"/>
      <c r="DX65" s="173"/>
      <c r="DY65" s="158"/>
      <c r="DZ65" s="159" t="str">
        <f t="shared" si="33"/>
        <v>Martin Danč-x</v>
      </c>
      <c r="EA65" s="202"/>
      <c r="EB65" s="203"/>
      <c r="EC65" s="204"/>
      <c r="ED65" s="205"/>
      <c r="EE65" s="204"/>
      <c r="EF65" s="205"/>
      <c r="EG65" s="204"/>
      <c r="EH65" s="205"/>
      <c r="EI65" s="202"/>
      <c r="EJ65" s="203"/>
      <c r="EK65" s="204"/>
      <c r="EL65" s="205"/>
      <c r="EM65" s="204"/>
      <c r="EN65" s="205"/>
      <c r="EO65" s="204"/>
      <c r="EP65" s="205"/>
      <c r="EQ65" s="204"/>
      <c r="ER65" s="205"/>
      <c r="ES65" s="202"/>
      <c r="ET65" s="203"/>
      <c r="EU65" s="202"/>
      <c r="EV65" s="203"/>
      <c r="EW65" s="204"/>
      <c r="EX65" s="205"/>
      <c r="EY65" s="204"/>
      <c r="EZ65" s="205"/>
      <c r="FA65" s="204"/>
      <c r="FB65" s="205"/>
      <c r="FC65" s="204"/>
      <c r="FD65" s="205"/>
      <c r="FE65" s="204"/>
      <c r="FF65" s="206"/>
      <c r="FG65" s="202"/>
      <c r="FH65" s="199"/>
      <c r="FI65" s="204"/>
      <c r="FJ65" s="199"/>
      <c r="FK65" s="202"/>
      <c r="FL65" s="199"/>
      <c r="FM65" s="204"/>
      <c r="FN65" s="199"/>
      <c r="FO65" s="204"/>
      <c r="FP65" s="199"/>
      <c r="FQ65" s="204"/>
      <c r="FR65" s="199"/>
      <c r="FS65" s="202"/>
      <c r="FT65" s="199"/>
      <c r="FU65" s="204"/>
      <c r="FV65" s="199"/>
      <c r="FW65" s="202"/>
      <c r="FX65" s="199"/>
      <c r="FY65" s="204"/>
      <c r="FZ65" s="206"/>
      <c r="GA65" s="204"/>
      <c r="GB65" s="199"/>
      <c r="GC65" s="204"/>
      <c r="GD65" s="199"/>
      <c r="GE65" s="202"/>
      <c r="GF65" s="199"/>
      <c r="GG65" s="202"/>
      <c r="GH65" s="199"/>
      <c r="GI65" s="204"/>
      <c r="GJ65" s="199"/>
      <c r="GK65" s="158"/>
      <c r="GL65" s="159" t="str">
        <f t="shared" si="34"/>
        <v>Martin Danč-x</v>
      </c>
      <c r="GM65" s="202"/>
      <c r="GN65" s="203"/>
      <c r="GO65" s="204"/>
      <c r="GP65" s="205"/>
      <c r="GQ65" s="204"/>
      <c r="GR65" s="205"/>
      <c r="GS65" s="204"/>
      <c r="GT65" s="205"/>
      <c r="GU65" s="202"/>
      <c r="GV65" s="203"/>
      <c r="GW65" s="204"/>
      <c r="GX65" s="205"/>
      <c r="GY65" s="204"/>
      <c r="GZ65" s="205"/>
      <c r="HA65" s="204"/>
      <c r="HB65" s="205"/>
      <c r="HC65" s="204"/>
      <c r="HD65" s="205"/>
      <c r="HE65" s="202"/>
      <c r="HF65" s="203"/>
      <c r="HG65" s="202"/>
      <c r="HH65" s="203"/>
      <c r="HI65" s="204"/>
      <c r="HJ65" s="205"/>
      <c r="HK65" s="204"/>
      <c r="HL65" s="205"/>
      <c r="HM65" s="204"/>
      <c r="HN65" s="205"/>
      <c r="HO65" s="204"/>
      <c r="HP65" s="205"/>
      <c r="HQ65" s="204"/>
      <c r="HR65" s="206"/>
      <c r="HS65" s="202"/>
      <c r="HT65" s="199"/>
      <c r="HU65" s="204"/>
      <c r="HV65" s="199"/>
      <c r="HW65" s="202"/>
      <c r="HX65" s="199"/>
      <c r="HY65" s="204"/>
      <c r="HZ65" s="199"/>
      <c r="IA65" s="204"/>
      <c r="IB65" s="199"/>
      <c r="IC65" s="204"/>
      <c r="ID65" s="199"/>
      <c r="IE65" s="202"/>
      <c r="IF65" s="199"/>
      <c r="IG65" s="204"/>
      <c r="IH65" s="199"/>
      <c r="II65" s="202"/>
      <c r="IJ65" s="199"/>
      <c r="IK65" s="204"/>
      <c r="IL65" s="206"/>
      <c r="IM65" s="204"/>
      <c r="IN65" s="199"/>
      <c r="IO65" s="204"/>
      <c r="IP65" s="199"/>
      <c r="IQ65" s="202"/>
      <c r="IR65" s="199"/>
      <c r="IS65" s="202"/>
      <c r="IT65" s="199"/>
      <c r="IU65" s="204"/>
      <c r="IV65" s="199"/>
    </row>
    <row r="66">
      <c r="A66" s="214">
        <f>IFERROR(__xludf.DUMMYFUNCTION("""COMPUTED_VALUE"""),100.0)</f>
        <v>100</v>
      </c>
      <c r="B66" s="159" t="str">
        <f t="shared" si="31"/>
        <v>Pavel Hochman-x</v>
      </c>
      <c r="C66" s="173">
        <f t="shared" ref="C66:BL66" si="50">BO66+EA66+GM66</f>
        <v>0</v>
      </c>
      <c r="D66" s="173">
        <f t="shared" si="50"/>
        <v>0</v>
      </c>
      <c r="E66" s="173">
        <f t="shared" si="50"/>
        <v>0</v>
      </c>
      <c r="F66" s="173">
        <f t="shared" si="50"/>
        <v>0</v>
      </c>
      <c r="G66" s="173">
        <f t="shared" si="50"/>
        <v>0</v>
      </c>
      <c r="H66" s="173">
        <f t="shared" si="50"/>
        <v>0</v>
      </c>
      <c r="I66" s="173">
        <f t="shared" si="50"/>
        <v>0</v>
      </c>
      <c r="J66" s="173">
        <f t="shared" si="50"/>
        <v>0</v>
      </c>
      <c r="K66" s="173">
        <f t="shared" si="50"/>
        <v>0</v>
      </c>
      <c r="L66" s="173">
        <f t="shared" si="50"/>
        <v>0</v>
      </c>
      <c r="M66" s="173">
        <f t="shared" si="50"/>
        <v>0</v>
      </c>
      <c r="N66" s="173">
        <f t="shared" si="50"/>
        <v>0</v>
      </c>
      <c r="O66" s="173">
        <f t="shared" si="50"/>
        <v>0</v>
      </c>
      <c r="P66" s="173">
        <f t="shared" si="50"/>
        <v>0</v>
      </c>
      <c r="Q66" s="173">
        <f t="shared" si="50"/>
        <v>0</v>
      </c>
      <c r="R66" s="173">
        <f t="shared" si="50"/>
        <v>0</v>
      </c>
      <c r="S66" s="173">
        <f t="shared" si="50"/>
        <v>0</v>
      </c>
      <c r="T66" s="173">
        <f t="shared" si="50"/>
        <v>0</v>
      </c>
      <c r="U66" s="173">
        <f t="shared" si="50"/>
        <v>0</v>
      </c>
      <c r="V66" s="173">
        <f t="shared" si="50"/>
        <v>0</v>
      </c>
      <c r="W66" s="173">
        <f t="shared" si="50"/>
        <v>0</v>
      </c>
      <c r="X66" s="173">
        <f t="shared" si="50"/>
        <v>0</v>
      </c>
      <c r="Y66" s="173">
        <f t="shared" si="50"/>
        <v>0</v>
      </c>
      <c r="Z66" s="173">
        <f t="shared" si="50"/>
        <v>0</v>
      </c>
      <c r="AA66" s="173">
        <f t="shared" si="50"/>
        <v>0</v>
      </c>
      <c r="AB66" s="173">
        <f t="shared" si="50"/>
        <v>0</v>
      </c>
      <c r="AC66" s="173">
        <f t="shared" si="50"/>
        <v>0</v>
      </c>
      <c r="AD66" s="173">
        <f t="shared" si="50"/>
        <v>0</v>
      </c>
      <c r="AE66" s="173">
        <f t="shared" si="50"/>
        <v>0</v>
      </c>
      <c r="AF66" s="173">
        <f t="shared" si="50"/>
        <v>0</v>
      </c>
      <c r="AG66" s="173">
        <f t="shared" si="50"/>
        <v>0</v>
      </c>
      <c r="AH66" s="173">
        <f t="shared" si="50"/>
        <v>0</v>
      </c>
      <c r="AI66" s="173">
        <f t="shared" si="50"/>
        <v>0</v>
      </c>
      <c r="AJ66" s="173">
        <f t="shared" si="50"/>
        <v>0</v>
      </c>
      <c r="AK66" s="173">
        <f t="shared" si="50"/>
        <v>0</v>
      </c>
      <c r="AL66" s="173">
        <f t="shared" si="50"/>
        <v>0</v>
      </c>
      <c r="AM66" s="173">
        <f t="shared" si="50"/>
        <v>0</v>
      </c>
      <c r="AN66" s="173">
        <f t="shared" si="50"/>
        <v>0</v>
      </c>
      <c r="AO66" s="173">
        <f t="shared" si="50"/>
        <v>0</v>
      </c>
      <c r="AP66" s="173">
        <f t="shared" si="50"/>
        <v>0</v>
      </c>
      <c r="AQ66" s="173">
        <f t="shared" si="50"/>
        <v>0</v>
      </c>
      <c r="AR66" s="173">
        <f t="shared" si="50"/>
        <v>0</v>
      </c>
      <c r="AS66" s="173">
        <f t="shared" si="50"/>
        <v>0</v>
      </c>
      <c r="AT66" s="173">
        <f t="shared" si="50"/>
        <v>0</v>
      </c>
      <c r="AU66" s="173">
        <f t="shared" si="50"/>
        <v>0</v>
      </c>
      <c r="AV66" s="173">
        <f t="shared" si="50"/>
        <v>0</v>
      </c>
      <c r="AW66" s="173">
        <f t="shared" si="50"/>
        <v>0</v>
      </c>
      <c r="AX66" s="173">
        <f t="shared" si="50"/>
        <v>0</v>
      </c>
      <c r="AY66" s="173">
        <f t="shared" si="50"/>
        <v>0</v>
      </c>
      <c r="AZ66" s="173">
        <f t="shared" si="50"/>
        <v>0</v>
      </c>
      <c r="BA66" s="173">
        <f t="shared" si="50"/>
        <v>0</v>
      </c>
      <c r="BB66" s="173">
        <f t="shared" si="50"/>
        <v>0</v>
      </c>
      <c r="BC66" s="173">
        <f t="shared" si="50"/>
        <v>0</v>
      </c>
      <c r="BD66" s="173">
        <f t="shared" si="50"/>
        <v>0</v>
      </c>
      <c r="BE66" s="173">
        <f t="shared" si="50"/>
        <v>0</v>
      </c>
      <c r="BF66" s="173">
        <f t="shared" si="50"/>
        <v>0</v>
      </c>
      <c r="BG66" s="173">
        <f t="shared" si="50"/>
        <v>0</v>
      </c>
      <c r="BH66" s="173">
        <f t="shared" si="50"/>
        <v>0</v>
      </c>
      <c r="BI66" s="173">
        <f t="shared" si="50"/>
        <v>0</v>
      </c>
      <c r="BJ66" s="173">
        <f t="shared" si="50"/>
        <v>0</v>
      </c>
      <c r="BK66" s="173">
        <f t="shared" si="50"/>
        <v>0</v>
      </c>
      <c r="BL66" s="173">
        <f t="shared" si="50"/>
        <v>0</v>
      </c>
      <c r="BM66" s="158"/>
      <c r="BN66" s="159" t="str">
        <f>IFERROR(__xludf.DUMMYFUNCTION("""COMPUTED_VALUE"""),"Pavel Hochman-x")</f>
        <v>Pavel Hochman-x</v>
      </c>
      <c r="BO66" s="174"/>
      <c r="BP66" s="175"/>
      <c r="BQ66" s="174"/>
      <c r="BR66" s="175"/>
      <c r="BS66" s="174"/>
      <c r="BT66" s="175"/>
      <c r="BU66" s="174"/>
      <c r="BV66" s="175"/>
      <c r="BW66" s="174"/>
      <c r="BX66" s="175"/>
      <c r="BY66" s="174"/>
      <c r="BZ66" s="175"/>
      <c r="CA66" s="174"/>
      <c r="CB66" s="175"/>
      <c r="CC66" s="174"/>
      <c r="CD66" s="175"/>
      <c r="CE66" s="174"/>
      <c r="CF66" s="175"/>
      <c r="CG66" s="174"/>
      <c r="CH66" s="175"/>
      <c r="CI66" s="174"/>
      <c r="CJ66" s="175"/>
      <c r="CK66" s="174"/>
      <c r="CL66" s="175"/>
      <c r="CM66" s="174"/>
      <c r="CN66" s="175"/>
      <c r="CO66" s="174"/>
      <c r="CP66" s="175"/>
      <c r="CQ66" s="174"/>
      <c r="CR66" s="175"/>
      <c r="CS66" s="174"/>
      <c r="CT66" s="173"/>
      <c r="CU66" s="176"/>
      <c r="CV66" s="173"/>
      <c r="CW66" s="174"/>
      <c r="CX66" s="173"/>
      <c r="CY66" s="174"/>
      <c r="CZ66" s="173"/>
      <c r="DA66" s="174"/>
      <c r="DB66" s="173"/>
      <c r="DC66" s="174"/>
      <c r="DD66" s="173"/>
      <c r="DE66" s="174"/>
      <c r="DF66" s="173"/>
      <c r="DG66" s="174"/>
      <c r="DH66" s="173"/>
      <c r="DI66" s="174"/>
      <c r="DJ66" s="173"/>
      <c r="DK66" s="174"/>
      <c r="DL66" s="173"/>
      <c r="DM66" s="174"/>
      <c r="DN66" s="173"/>
      <c r="DO66" s="174"/>
      <c r="DP66" s="173"/>
      <c r="DQ66" s="174"/>
      <c r="DR66" s="173"/>
      <c r="DS66" s="174"/>
      <c r="DT66" s="173"/>
      <c r="DU66" s="174"/>
      <c r="DV66" s="173"/>
      <c r="DW66" s="174"/>
      <c r="DX66" s="173"/>
      <c r="DY66" s="158"/>
      <c r="DZ66" s="159" t="str">
        <f t="shared" si="33"/>
        <v>Pavel Hochman-x</v>
      </c>
      <c r="EA66" s="202"/>
      <c r="EB66" s="203"/>
      <c r="EC66" s="202"/>
      <c r="ED66" s="203"/>
      <c r="EE66" s="202"/>
      <c r="EF66" s="203"/>
      <c r="EG66" s="202"/>
      <c r="EH66" s="203"/>
      <c r="EI66" s="202"/>
      <c r="EJ66" s="203"/>
      <c r="EK66" s="202"/>
      <c r="EL66" s="203"/>
      <c r="EM66" s="202"/>
      <c r="EN66" s="203"/>
      <c r="EO66" s="202"/>
      <c r="EP66" s="203"/>
      <c r="EQ66" s="202"/>
      <c r="ER66" s="203"/>
      <c r="ES66" s="202"/>
      <c r="ET66" s="203"/>
      <c r="EU66" s="202"/>
      <c r="EV66" s="203"/>
      <c r="EW66" s="202"/>
      <c r="EX66" s="203"/>
      <c r="EY66" s="202"/>
      <c r="EZ66" s="203"/>
      <c r="FA66" s="202"/>
      <c r="FB66" s="203"/>
      <c r="FC66" s="202"/>
      <c r="FD66" s="203"/>
      <c r="FE66" s="202"/>
      <c r="FF66" s="199"/>
      <c r="FG66" s="204"/>
      <c r="FH66" s="199"/>
      <c r="FI66" s="202"/>
      <c r="FJ66" s="199"/>
      <c r="FK66" s="202"/>
      <c r="FL66" s="199"/>
      <c r="FM66" s="202"/>
      <c r="FN66" s="199"/>
      <c r="FO66" s="202"/>
      <c r="FP66" s="199"/>
      <c r="FQ66" s="202"/>
      <c r="FR66" s="199"/>
      <c r="FS66" s="202"/>
      <c r="FT66" s="199"/>
      <c r="FU66" s="202"/>
      <c r="FV66" s="199"/>
      <c r="FW66" s="202"/>
      <c r="FX66" s="199"/>
      <c r="FY66" s="202"/>
      <c r="FZ66" s="199"/>
      <c r="GA66" s="202"/>
      <c r="GB66" s="199"/>
      <c r="GC66" s="202"/>
      <c r="GD66" s="199"/>
      <c r="GE66" s="202"/>
      <c r="GF66" s="199"/>
      <c r="GG66" s="202"/>
      <c r="GH66" s="199"/>
      <c r="GI66" s="202"/>
      <c r="GJ66" s="199"/>
      <c r="GK66" s="158"/>
      <c r="GL66" s="159" t="str">
        <f t="shared" si="34"/>
        <v>Pavel Hochman-x</v>
      </c>
      <c r="GM66" s="202"/>
      <c r="GN66" s="203"/>
      <c r="GO66" s="202"/>
      <c r="GP66" s="203"/>
      <c r="GQ66" s="202"/>
      <c r="GR66" s="203"/>
      <c r="GS66" s="202"/>
      <c r="GT66" s="203"/>
      <c r="GU66" s="202"/>
      <c r="GV66" s="203"/>
      <c r="GW66" s="202"/>
      <c r="GX66" s="203"/>
      <c r="GY66" s="202"/>
      <c r="GZ66" s="203"/>
      <c r="HA66" s="202"/>
      <c r="HB66" s="203"/>
      <c r="HC66" s="202"/>
      <c r="HD66" s="203"/>
      <c r="HE66" s="202"/>
      <c r="HF66" s="203"/>
      <c r="HG66" s="202"/>
      <c r="HH66" s="203"/>
      <c r="HI66" s="202"/>
      <c r="HJ66" s="203"/>
      <c r="HK66" s="202"/>
      <c r="HL66" s="203"/>
      <c r="HM66" s="202"/>
      <c r="HN66" s="203"/>
      <c r="HO66" s="202"/>
      <c r="HP66" s="203"/>
      <c r="HQ66" s="202"/>
      <c r="HR66" s="199"/>
      <c r="HS66" s="204"/>
      <c r="HT66" s="199"/>
      <c r="HU66" s="202"/>
      <c r="HV66" s="199"/>
      <c r="HW66" s="202"/>
      <c r="HX66" s="199"/>
      <c r="HY66" s="202"/>
      <c r="HZ66" s="199"/>
      <c r="IA66" s="202"/>
      <c r="IB66" s="199"/>
      <c r="IC66" s="202"/>
      <c r="ID66" s="199"/>
      <c r="IE66" s="202"/>
      <c r="IF66" s="199"/>
      <c r="IG66" s="202"/>
      <c r="IH66" s="199"/>
      <c r="II66" s="202"/>
      <c r="IJ66" s="199"/>
      <c r="IK66" s="202"/>
      <c r="IL66" s="199"/>
      <c r="IM66" s="202"/>
      <c r="IN66" s="199"/>
      <c r="IO66" s="202"/>
      <c r="IP66" s="199"/>
      <c r="IQ66" s="202"/>
      <c r="IR66" s="199"/>
      <c r="IS66" s="202"/>
      <c r="IT66" s="199"/>
      <c r="IU66" s="202"/>
      <c r="IV66" s="199"/>
    </row>
    <row r="67">
      <c r="A67" s="214">
        <f>IFERROR(__xludf.DUMMYFUNCTION("""COMPUTED_VALUE"""),100.0)</f>
        <v>100</v>
      </c>
      <c r="B67" s="159" t="str">
        <f t="shared" si="31"/>
        <v>Marek Šos</v>
      </c>
      <c r="C67" s="173">
        <f t="shared" ref="C67:BL67" si="51">BO67+EA67+GM67</f>
        <v>15.5</v>
      </c>
      <c r="D67" s="173">
        <f t="shared" si="51"/>
        <v>1000</v>
      </c>
      <c r="E67" s="173">
        <f t="shared" si="51"/>
        <v>15</v>
      </c>
      <c r="F67" s="173">
        <f t="shared" si="51"/>
        <v>0</v>
      </c>
      <c r="G67" s="173">
        <f t="shared" si="51"/>
        <v>0</v>
      </c>
      <c r="H67" s="173">
        <f t="shared" si="51"/>
        <v>0</v>
      </c>
      <c r="I67" s="173">
        <f t="shared" si="51"/>
        <v>0</v>
      </c>
      <c r="J67" s="173">
        <f t="shared" si="51"/>
        <v>0</v>
      </c>
      <c r="K67" s="173">
        <f t="shared" si="51"/>
        <v>4.5</v>
      </c>
      <c r="L67" s="173">
        <f t="shared" si="51"/>
        <v>450</v>
      </c>
      <c r="M67" s="173">
        <f t="shared" si="51"/>
        <v>0</v>
      </c>
      <c r="N67" s="173">
        <f t="shared" si="51"/>
        <v>0</v>
      </c>
      <c r="O67" s="173">
        <f t="shared" si="51"/>
        <v>0</v>
      </c>
      <c r="P67" s="173">
        <f t="shared" si="51"/>
        <v>0</v>
      </c>
      <c r="Q67" s="173">
        <f t="shared" si="51"/>
        <v>15</v>
      </c>
      <c r="R67" s="173">
        <f t="shared" si="51"/>
        <v>0</v>
      </c>
      <c r="S67" s="173">
        <f t="shared" si="51"/>
        <v>16</v>
      </c>
      <c r="T67" s="173">
        <f t="shared" si="51"/>
        <v>0</v>
      </c>
      <c r="U67" s="173">
        <f t="shared" si="51"/>
        <v>16</v>
      </c>
      <c r="V67" s="173">
        <f t="shared" si="51"/>
        <v>0</v>
      </c>
      <c r="W67" s="173">
        <f t="shared" si="51"/>
        <v>0</v>
      </c>
      <c r="X67" s="173">
        <f t="shared" si="51"/>
        <v>0</v>
      </c>
      <c r="Y67" s="173">
        <f t="shared" si="51"/>
        <v>0</v>
      </c>
      <c r="Z67" s="173">
        <f t="shared" si="51"/>
        <v>0</v>
      </c>
      <c r="AA67" s="173">
        <f t="shared" si="51"/>
        <v>0</v>
      </c>
      <c r="AB67" s="173">
        <f t="shared" si="51"/>
        <v>0</v>
      </c>
      <c r="AC67" s="173">
        <f t="shared" si="51"/>
        <v>0</v>
      </c>
      <c r="AD67" s="173">
        <f t="shared" si="51"/>
        <v>0</v>
      </c>
      <c r="AE67" s="173">
        <f t="shared" si="51"/>
        <v>0</v>
      </c>
      <c r="AF67" s="173">
        <f t="shared" si="51"/>
        <v>0</v>
      </c>
      <c r="AG67" s="173">
        <f t="shared" si="51"/>
        <v>0</v>
      </c>
      <c r="AH67" s="173">
        <f t="shared" si="51"/>
        <v>0</v>
      </c>
      <c r="AI67" s="173">
        <f t="shared" si="51"/>
        <v>13.5</v>
      </c>
      <c r="AJ67" s="173">
        <f t="shared" si="51"/>
        <v>0</v>
      </c>
      <c r="AK67" s="173">
        <f t="shared" si="51"/>
        <v>7.5</v>
      </c>
      <c r="AL67" s="173">
        <f t="shared" si="51"/>
        <v>0</v>
      </c>
      <c r="AM67" s="173">
        <f t="shared" si="51"/>
        <v>0</v>
      </c>
      <c r="AN67" s="173">
        <f t="shared" si="51"/>
        <v>0</v>
      </c>
      <c r="AO67" s="173">
        <f t="shared" si="51"/>
        <v>8</v>
      </c>
      <c r="AP67" s="173">
        <f t="shared" si="51"/>
        <v>0</v>
      </c>
      <c r="AQ67" s="173">
        <f t="shared" si="51"/>
        <v>8</v>
      </c>
      <c r="AR67" s="173">
        <f t="shared" si="51"/>
        <v>800</v>
      </c>
      <c r="AS67" s="173">
        <f t="shared" si="51"/>
        <v>8.5</v>
      </c>
      <c r="AT67" s="173">
        <f t="shared" si="51"/>
        <v>0</v>
      </c>
      <c r="AU67" s="173">
        <f t="shared" si="51"/>
        <v>8</v>
      </c>
      <c r="AV67" s="173">
        <f t="shared" si="51"/>
        <v>0</v>
      </c>
      <c r="AW67" s="173">
        <f t="shared" si="51"/>
        <v>15.5</v>
      </c>
      <c r="AX67" s="173">
        <f t="shared" si="51"/>
        <v>0</v>
      </c>
      <c r="AY67" s="173">
        <f t="shared" si="51"/>
        <v>0</v>
      </c>
      <c r="AZ67" s="173">
        <f t="shared" si="51"/>
        <v>0</v>
      </c>
      <c r="BA67" s="173">
        <f t="shared" si="51"/>
        <v>0</v>
      </c>
      <c r="BB67" s="173">
        <f t="shared" si="51"/>
        <v>0</v>
      </c>
      <c r="BC67" s="173">
        <f t="shared" si="51"/>
        <v>8.5</v>
      </c>
      <c r="BD67" s="173">
        <f t="shared" si="51"/>
        <v>0</v>
      </c>
      <c r="BE67" s="173">
        <f t="shared" si="51"/>
        <v>13</v>
      </c>
      <c r="BF67" s="173">
        <f t="shared" si="51"/>
        <v>0</v>
      </c>
      <c r="BG67" s="173">
        <f t="shared" si="51"/>
        <v>3</v>
      </c>
      <c r="BH67" s="173">
        <f t="shared" si="51"/>
        <v>0</v>
      </c>
      <c r="BI67" s="173">
        <f t="shared" si="51"/>
        <v>12</v>
      </c>
      <c r="BJ67" s="173">
        <f t="shared" si="51"/>
        <v>0</v>
      </c>
      <c r="BK67" s="173">
        <f t="shared" si="51"/>
        <v>0</v>
      </c>
      <c r="BL67" s="173">
        <f t="shared" si="51"/>
        <v>0</v>
      </c>
      <c r="BM67" s="158"/>
      <c r="BN67" s="159" t="str">
        <f>IFERROR(__xludf.DUMMYFUNCTION("""COMPUTED_VALUE"""),"Marek Šos")</f>
        <v>Marek Šos</v>
      </c>
      <c r="BO67" s="174"/>
      <c r="BP67" s="175"/>
      <c r="BQ67" s="174"/>
      <c r="BR67" s="175"/>
      <c r="BS67" s="174"/>
      <c r="BT67" s="175"/>
      <c r="BU67" s="174"/>
      <c r="BV67" s="175"/>
      <c r="BW67" s="174">
        <f>IFERROR(__xludf.DUMMYFUNCTION("""COMPUTED_VALUE"""),4.5)</f>
        <v>4.5</v>
      </c>
      <c r="BX67" s="175">
        <f>IFERROR(__xludf.DUMMYFUNCTION("""COMPUTED_VALUE"""),450.0)</f>
        <v>450</v>
      </c>
      <c r="BY67" s="174"/>
      <c r="BZ67" s="175"/>
      <c r="CA67" s="174"/>
      <c r="CB67" s="175"/>
      <c r="CC67" s="174"/>
      <c r="CD67" s="175"/>
      <c r="CE67" s="174"/>
      <c r="CF67" s="175"/>
      <c r="CG67" s="174"/>
      <c r="CH67" s="175"/>
      <c r="CI67" s="174"/>
      <c r="CJ67" s="175"/>
      <c r="CK67" s="174"/>
      <c r="CL67" s="175"/>
      <c r="CM67" s="174"/>
      <c r="CN67" s="175"/>
      <c r="CO67" s="174"/>
      <c r="CP67" s="175"/>
      <c r="CQ67" s="174"/>
      <c r="CR67" s="175"/>
      <c r="CS67" s="174"/>
      <c r="CT67" s="173"/>
      <c r="CU67" s="174"/>
      <c r="CV67" s="173"/>
      <c r="CW67" s="174"/>
      <c r="CX67" s="173"/>
      <c r="CY67" s="174"/>
      <c r="CZ67" s="173"/>
      <c r="DA67" s="174"/>
      <c r="DB67" s="173"/>
      <c r="DC67" s="174"/>
      <c r="DD67" s="173"/>
      <c r="DE67" s="174"/>
      <c r="DF67" s="173"/>
      <c r="DG67" s="174"/>
      <c r="DH67" s="173"/>
      <c r="DI67" s="174"/>
      <c r="DJ67" s="173"/>
      <c r="DK67" s="174"/>
      <c r="DL67" s="173"/>
      <c r="DM67" s="174"/>
      <c r="DN67" s="173"/>
      <c r="DO67" s="174"/>
      <c r="DP67" s="173"/>
      <c r="DQ67" s="174"/>
      <c r="DR67" s="173"/>
      <c r="DS67" s="174"/>
      <c r="DT67" s="173"/>
      <c r="DU67" s="174"/>
      <c r="DV67" s="173"/>
      <c r="DW67" s="174"/>
      <c r="DX67" s="173"/>
      <c r="DY67" s="158"/>
      <c r="DZ67" s="159" t="str">
        <f t="shared" si="33"/>
        <v>Marek Šos</v>
      </c>
      <c r="EA67" s="202">
        <f>IFERROR(__xludf.DUMMYFUNCTION("""COMPUTED_VALUE"""),15.5)</f>
        <v>15.5</v>
      </c>
      <c r="EB67" s="203">
        <f>IFERROR(__xludf.DUMMYFUNCTION("""COMPUTED_VALUE"""),1000.0)</f>
        <v>1000</v>
      </c>
      <c r="EC67" s="202">
        <f>IFERROR(__xludf.DUMMYFUNCTION("""COMPUTED_VALUE"""),15.0)</f>
        <v>15</v>
      </c>
      <c r="ED67" s="203"/>
      <c r="EE67" s="202"/>
      <c r="EF67" s="203"/>
      <c r="EG67" s="202"/>
      <c r="EH67" s="203"/>
      <c r="EI67" s="202"/>
      <c r="EJ67" s="203"/>
      <c r="EK67" s="202"/>
      <c r="EL67" s="203"/>
      <c r="EM67" s="202"/>
      <c r="EN67" s="203"/>
      <c r="EO67" s="202">
        <f>IFERROR(__xludf.DUMMYFUNCTION("""COMPUTED_VALUE"""),15.0)</f>
        <v>15</v>
      </c>
      <c r="EP67" s="203"/>
      <c r="EQ67" s="202">
        <f>IFERROR(__xludf.DUMMYFUNCTION("""COMPUTED_VALUE"""),16.0)</f>
        <v>16</v>
      </c>
      <c r="ER67" s="203"/>
      <c r="ES67" s="202">
        <f>IFERROR(__xludf.DUMMYFUNCTION("""COMPUTED_VALUE"""),16.0)</f>
        <v>16</v>
      </c>
      <c r="ET67" s="203"/>
      <c r="EU67" s="202"/>
      <c r="EV67" s="203"/>
      <c r="EW67" s="202"/>
      <c r="EX67" s="203"/>
      <c r="EY67" s="202"/>
      <c r="EZ67" s="203"/>
      <c r="FA67" s="202"/>
      <c r="FB67" s="203"/>
      <c r="FC67" s="202"/>
      <c r="FD67" s="203"/>
      <c r="FE67" s="202"/>
      <c r="FF67" s="199"/>
      <c r="FG67" s="202">
        <f>IFERROR(__xludf.DUMMYFUNCTION("""COMPUTED_VALUE"""),13.5)</f>
        <v>13.5</v>
      </c>
      <c r="FH67" s="199"/>
      <c r="FI67" s="202">
        <f>IFERROR(__xludf.DUMMYFUNCTION("""COMPUTED_VALUE"""),7.5)</f>
        <v>7.5</v>
      </c>
      <c r="FJ67" s="199"/>
      <c r="FK67" s="202"/>
      <c r="FL67" s="199"/>
      <c r="FM67" s="202">
        <f>IFERROR(__xludf.DUMMYFUNCTION("""COMPUTED_VALUE"""),8.0)</f>
        <v>8</v>
      </c>
      <c r="FN67" s="199"/>
      <c r="FO67" s="202">
        <f>IFERROR(__xludf.DUMMYFUNCTION("""COMPUTED_VALUE"""),8.0)</f>
        <v>8</v>
      </c>
      <c r="FP67" s="199">
        <f>IFERROR(__xludf.DUMMYFUNCTION("""COMPUTED_VALUE"""),800.0)</f>
        <v>800</v>
      </c>
      <c r="FQ67" s="202">
        <f>IFERROR(__xludf.DUMMYFUNCTION("""COMPUTED_VALUE"""),8.5)</f>
        <v>8.5</v>
      </c>
      <c r="FR67" s="199"/>
      <c r="FS67" s="202">
        <f>IFERROR(__xludf.DUMMYFUNCTION("""COMPUTED_VALUE"""),8.0)</f>
        <v>8</v>
      </c>
      <c r="FT67" s="199"/>
      <c r="FU67" s="202">
        <f>IFERROR(__xludf.DUMMYFUNCTION("""COMPUTED_VALUE"""),15.5)</f>
        <v>15.5</v>
      </c>
      <c r="FV67" s="199"/>
      <c r="FW67" s="202"/>
      <c r="FX67" s="199"/>
      <c r="FY67" s="202"/>
      <c r="FZ67" s="199"/>
      <c r="GA67" s="202">
        <f>IFERROR(__xludf.DUMMYFUNCTION("""COMPUTED_VALUE"""),8.5)</f>
        <v>8.5</v>
      </c>
      <c r="GB67" s="199"/>
      <c r="GC67" s="202">
        <f>IFERROR(__xludf.DUMMYFUNCTION("""COMPUTED_VALUE"""),13.0)</f>
        <v>13</v>
      </c>
      <c r="GD67" s="199"/>
      <c r="GE67" s="202">
        <f>IFERROR(__xludf.DUMMYFUNCTION("""COMPUTED_VALUE"""),3.0)</f>
        <v>3</v>
      </c>
      <c r="GF67" s="199"/>
      <c r="GG67" s="202">
        <f>IFERROR(__xludf.DUMMYFUNCTION("""COMPUTED_VALUE"""),12.0)</f>
        <v>12</v>
      </c>
      <c r="GH67" s="199"/>
      <c r="GI67" s="202"/>
      <c r="GJ67" s="199"/>
      <c r="GK67" s="158"/>
      <c r="GL67" s="159" t="str">
        <f t="shared" si="34"/>
        <v>Marek Šos</v>
      </c>
      <c r="GM67" s="202"/>
      <c r="GN67" s="203"/>
      <c r="GO67" s="202"/>
      <c r="GP67" s="203"/>
      <c r="GQ67" s="202"/>
      <c r="GR67" s="203"/>
      <c r="GS67" s="202"/>
      <c r="GT67" s="203"/>
      <c r="GU67" s="202"/>
      <c r="GV67" s="203"/>
      <c r="GW67" s="202"/>
      <c r="GX67" s="203"/>
      <c r="GY67" s="202"/>
      <c r="GZ67" s="203"/>
      <c r="HA67" s="202"/>
      <c r="HB67" s="203"/>
      <c r="HC67" s="202"/>
      <c r="HD67" s="203"/>
      <c r="HE67" s="202"/>
      <c r="HF67" s="203"/>
      <c r="HG67" s="202"/>
      <c r="HH67" s="203"/>
      <c r="HI67" s="202"/>
      <c r="HJ67" s="203"/>
      <c r="HK67" s="202"/>
      <c r="HL67" s="203"/>
      <c r="HM67" s="202"/>
      <c r="HN67" s="203"/>
      <c r="HO67" s="202"/>
      <c r="HP67" s="203"/>
      <c r="HQ67" s="202"/>
      <c r="HR67" s="199"/>
      <c r="HS67" s="202"/>
      <c r="HT67" s="199"/>
      <c r="HU67" s="202"/>
      <c r="HV67" s="199"/>
      <c r="HW67" s="202"/>
      <c r="HX67" s="199"/>
      <c r="HY67" s="202"/>
      <c r="HZ67" s="199"/>
      <c r="IA67" s="202"/>
      <c r="IB67" s="199"/>
      <c r="IC67" s="202"/>
      <c r="ID67" s="199"/>
      <c r="IE67" s="202"/>
      <c r="IF67" s="199"/>
      <c r="IG67" s="202"/>
      <c r="IH67" s="199"/>
      <c r="II67" s="202"/>
      <c r="IJ67" s="199"/>
      <c r="IK67" s="202"/>
      <c r="IL67" s="199"/>
      <c r="IM67" s="202"/>
      <c r="IN67" s="199"/>
      <c r="IO67" s="202"/>
      <c r="IP67" s="199"/>
      <c r="IQ67" s="202"/>
      <c r="IR67" s="199"/>
      <c r="IS67" s="202"/>
      <c r="IT67" s="199"/>
      <c r="IU67" s="202"/>
      <c r="IV67" s="199"/>
    </row>
    <row r="68">
      <c r="A68" s="214">
        <f>IFERROR(__xludf.DUMMYFUNCTION("""COMPUTED_VALUE"""),100.0)</f>
        <v>100</v>
      </c>
      <c r="B68" s="159" t="str">
        <f t="shared" si="31"/>
        <v>Martin Jurkovič</v>
      </c>
      <c r="C68" s="173">
        <f t="shared" ref="C68:BL68" si="52">BO68+EA68+GM68</f>
        <v>0</v>
      </c>
      <c r="D68" s="173">
        <f t="shared" si="52"/>
        <v>0</v>
      </c>
      <c r="E68" s="173">
        <f t="shared" si="52"/>
        <v>0</v>
      </c>
      <c r="F68" s="173">
        <f t="shared" si="52"/>
        <v>0</v>
      </c>
      <c r="G68" s="173">
        <f t="shared" si="52"/>
        <v>0</v>
      </c>
      <c r="H68" s="173">
        <f t="shared" si="52"/>
        <v>0</v>
      </c>
      <c r="I68" s="173">
        <f t="shared" si="52"/>
        <v>4</v>
      </c>
      <c r="J68" s="173">
        <f t="shared" si="52"/>
        <v>0</v>
      </c>
      <c r="K68" s="173">
        <f t="shared" si="52"/>
        <v>0</v>
      </c>
      <c r="L68" s="173">
        <f t="shared" si="52"/>
        <v>0</v>
      </c>
      <c r="M68" s="173">
        <f t="shared" si="52"/>
        <v>0</v>
      </c>
      <c r="N68" s="173">
        <f t="shared" si="52"/>
        <v>0</v>
      </c>
      <c r="O68" s="173">
        <f t="shared" si="52"/>
        <v>0</v>
      </c>
      <c r="P68" s="173">
        <f t="shared" si="52"/>
        <v>0</v>
      </c>
      <c r="Q68" s="173">
        <f t="shared" si="52"/>
        <v>0</v>
      </c>
      <c r="R68" s="173">
        <f t="shared" si="52"/>
        <v>0</v>
      </c>
      <c r="S68" s="173">
        <f t="shared" si="52"/>
        <v>0</v>
      </c>
      <c r="T68" s="173">
        <f t="shared" si="52"/>
        <v>0</v>
      </c>
      <c r="U68" s="173">
        <f t="shared" si="52"/>
        <v>0</v>
      </c>
      <c r="V68" s="173">
        <f t="shared" si="52"/>
        <v>0</v>
      </c>
      <c r="W68" s="173">
        <f t="shared" si="52"/>
        <v>0</v>
      </c>
      <c r="X68" s="173">
        <f t="shared" si="52"/>
        <v>0</v>
      </c>
      <c r="Y68" s="173">
        <f t="shared" si="52"/>
        <v>0</v>
      </c>
      <c r="Z68" s="173">
        <f t="shared" si="52"/>
        <v>0</v>
      </c>
      <c r="AA68" s="173">
        <f t="shared" si="52"/>
        <v>0</v>
      </c>
      <c r="AB68" s="173">
        <f t="shared" si="52"/>
        <v>0</v>
      </c>
      <c r="AC68" s="173">
        <f t="shared" si="52"/>
        <v>0</v>
      </c>
      <c r="AD68" s="173">
        <f t="shared" si="52"/>
        <v>0</v>
      </c>
      <c r="AE68" s="173">
        <f t="shared" si="52"/>
        <v>0</v>
      </c>
      <c r="AF68" s="173">
        <f t="shared" si="52"/>
        <v>0</v>
      </c>
      <c r="AG68" s="173">
        <f t="shared" si="52"/>
        <v>0</v>
      </c>
      <c r="AH68" s="173">
        <f t="shared" si="52"/>
        <v>0</v>
      </c>
      <c r="AI68" s="173">
        <f t="shared" si="52"/>
        <v>0</v>
      </c>
      <c r="AJ68" s="173">
        <f t="shared" si="52"/>
        <v>0</v>
      </c>
      <c r="AK68" s="173">
        <f t="shared" si="52"/>
        <v>0</v>
      </c>
      <c r="AL68" s="173">
        <f t="shared" si="52"/>
        <v>0</v>
      </c>
      <c r="AM68" s="173">
        <f t="shared" si="52"/>
        <v>0</v>
      </c>
      <c r="AN68" s="173">
        <f t="shared" si="52"/>
        <v>0</v>
      </c>
      <c r="AO68" s="173">
        <f t="shared" si="52"/>
        <v>3</v>
      </c>
      <c r="AP68" s="173">
        <f t="shared" si="52"/>
        <v>0</v>
      </c>
      <c r="AQ68" s="173">
        <f t="shared" si="52"/>
        <v>6</v>
      </c>
      <c r="AR68" s="173">
        <f t="shared" si="52"/>
        <v>0</v>
      </c>
      <c r="AS68" s="173">
        <f t="shared" si="52"/>
        <v>4.5</v>
      </c>
      <c r="AT68" s="173">
        <f t="shared" si="52"/>
        <v>0</v>
      </c>
      <c r="AU68" s="173">
        <f t="shared" si="52"/>
        <v>0</v>
      </c>
      <c r="AV68" s="173">
        <f t="shared" si="52"/>
        <v>0</v>
      </c>
      <c r="AW68" s="173">
        <f t="shared" si="52"/>
        <v>0</v>
      </c>
      <c r="AX68" s="173">
        <f t="shared" si="52"/>
        <v>0</v>
      </c>
      <c r="AY68" s="173">
        <f t="shared" si="52"/>
        <v>5.5</v>
      </c>
      <c r="AZ68" s="173">
        <f t="shared" si="52"/>
        <v>0</v>
      </c>
      <c r="BA68" s="173">
        <f t="shared" si="52"/>
        <v>0</v>
      </c>
      <c r="BB68" s="173">
        <f t="shared" si="52"/>
        <v>0</v>
      </c>
      <c r="BC68" s="173">
        <f t="shared" si="52"/>
        <v>3</v>
      </c>
      <c r="BD68" s="173">
        <f t="shared" si="52"/>
        <v>0</v>
      </c>
      <c r="BE68" s="173">
        <f t="shared" si="52"/>
        <v>2</v>
      </c>
      <c r="BF68" s="173">
        <f t="shared" si="52"/>
        <v>0</v>
      </c>
      <c r="BG68" s="173">
        <f t="shared" si="52"/>
        <v>6</v>
      </c>
      <c r="BH68" s="173">
        <f t="shared" si="52"/>
        <v>0</v>
      </c>
      <c r="BI68" s="173">
        <f t="shared" si="52"/>
        <v>5.5</v>
      </c>
      <c r="BJ68" s="173">
        <f t="shared" si="52"/>
        <v>0</v>
      </c>
      <c r="BK68" s="173">
        <f t="shared" si="52"/>
        <v>4.5</v>
      </c>
      <c r="BL68" s="173">
        <f t="shared" si="52"/>
        <v>0</v>
      </c>
      <c r="BM68" s="158"/>
      <c r="BN68" s="159" t="str">
        <f>IFERROR(__xludf.DUMMYFUNCTION("""COMPUTED_VALUE"""),"Martin Jurkovič")</f>
        <v>Martin Jurkovič</v>
      </c>
      <c r="BO68" s="174"/>
      <c r="BP68" s="175"/>
      <c r="BQ68" s="176"/>
      <c r="BR68" s="181"/>
      <c r="BS68" s="174"/>
      <c r="BT68" s="175"/>
      <c r="BU68" s="174">
        <f>IFERROR(__xludf.DUMMYFUNCTION("""COMPUTED_VALUE"""),4.0)</f>
        <v>4</v>
      </c>
      <c r="BV68" s="175"/>
      <c r="BW68" s="176"/>
      <c r="BX68" s="181"/>
      <c r="BY68" s="176"/>
      <c r="BZ68" s="181"/>
      <c r="CA68" s="176"/>
      <c r="CB68" s="181"/>
      <c r="CC68" s="176"/>
      <c r="CD68" s="181"/>
      <c r="CE68" s="174"/>
      <c r="CF68" s="175"/>
      <c r="CG68" s="176"/>
      <c r="CH68" s="181"/>
      <c r="CI68" s="176"/>
      <c r="CJ68" s="181"/>
      <c r="CK68" s="176"/>
      <c r="CL68" s="181"/>
      <c r="CM68" s="176"/>
      <c r="CN68" s="181"/>
      <c r="CO68" s="176"/>
      <c r="CP68" s="181"/>
      <c r="CQ68" s="174"/>
      <c r="CR68" s="175"/>
      <c r="CS68" s="176"/>
      <c r="CT68" s="182"/>
      <c r="CU68" s="174"/>
      <c r="CV68" s="173"/>
      <c r="CW68" s="176"/>
      <c r="CX68" s="173"/>
      <c r="CY68" s="176"/>
      <c r="CZ68" s="173"/>
      <c r="DA68" s="176">
        <f>IFERROR(__xludf.DUMMYFUNCTION("""COMPUTED_VALUE"""),3.0)</f>
        <v>3</v>
      </c>
      <c r="DB68" s="173"/>
      <c r="DC68" s="176">
        <f>IFERROR(__xludf.DUMMYFUNCTION("""COMPUTED_VALUE"""),6.0)</f>
        <v>6</v>
      </c>
      <c r="DD68" s="173"/>
      <c r="DE68" s="174">
        <f>IFERROR(__xludf.DUMMYFUNCTION("""COMPUTED_VALUE"""),4.5)</f>
        <v>4.5</v>
      </c>
      <c r="DF68" s="173"/>
      <c r="DG68" s="176"/>
      <c r="DH68" s="173"/>
      <c r="DI68" s="176"/>
      <c r="DJ68" s="173"/>
      <c r="DK68" s="174">
        <f>IFERROR(__xludf.DUMMYFUNCTION("""COMPUTED_VALUE"""),5.5)</f>
        <v>5.5</v>
      </c>
      <c r="DL68" s="173"/>
      <c r="DM68" s="176"/>
      <c r="DN68" s="182"/>
      <c r="DO68" s="176">
        <f>IFERROR(__xludf.DUMMYFUNCTION("""COMPUTED_VALUE"""),3.0)</f>
        <v>3</v>
      </c>
      <c r="DP68" s="173"/>
      <c r="DQ68" s="176">
        <f>IFERROR(__xludf.DUMMYFUNCTION("""COMPUTED_VALUE"""),2.0)</f>
        <v>2</v>
      </c>
      <c r="DR68" s="173"/>
      <c r="DS68" s="176">
        <f>IFERROR(__xludf.DUMMYFUNCTION("""COMPUTED_VALUE"""),6.0)</f>
        <v>6</v>
      </c>
      <c r="DT68" s="173"/>
      <c r="DU68" s="176">
        <f>IFERROR(__xludf.DUMMYFUNCTION("""COMPUTED_VALUE"""),5.5)</f>
        <v>5.5</v>
      </c>
      <c r="DV68" s="173"/>
      <c r="DW68" s="176">
        <f>IFERROR(__xludf.DUMMYFUNCTION("""COMPUTED_VALUE"""),4.5)</f>
        <v>4.5</v>
      </c>
      <c r="DX68" s="173"/>
      <c r="DY68" s="158"/>
      <c r="DZ68" s="159" t="str">
        <f t="shared" si="33"/>
        <v>Martin Jurkovič</v>
      </c>
      <c r="EA68" s="202"/>
      <c r="EB68" s="203"/>
      <c r="EC68" s="204"/>
      <c r="ED68" s="205"/>
      <c r="EE68" s="202"/>
      <c r="EF68" s="203"/>
      <c r="EG68" s="202"/>
      <c r="EH68" s="203"/>
      <c r="EI68" s="204"/>
      <c r="EJ68" s="205"/>
      <c r="EK68" s="204"/>
      <c r="EL68" s="205"/>
      <c r="EM68" s="204"/>
      <c r="EN68" s="205"/>
      <c r="EO68" s="204"/>
      <c r="EP68" s="205"/>
      <c r="EQ68" s="202"/>
      <c r="ER68" s="203"/>
      <c r="ES68" s="204"/>
      <c r="ET68" s="205"/>
      <c r="EU68" s="204"/>
      <c r="EV68" s="205"/>
      <c r="EW68" s="204"/>
      <c r="EX68" s="205"/>
      <c r="EY68" s="204"/>
      <c r="EZ68" s="205"/>
      <c r="FA68" s="204"/>
      <c r="FB68" s="205"/>
      <c r="FC68" s="202"/>
      <c r="FD68" s="203"/>
      <c r="FE68" s="204"/>
      <c r="FF68" s="206"/>
      <c r="FG68" s="202"/>
      <c r="FH68" s="199"/>
      <c r="FI68" s="204"/>
      <c r="FJ68" s="199"/>
      <c r="FK68" s="204"/>
      <c r="FL68" s="199"/>
      <c r="FM68" s="204"/>
      <c r="FN68" s="199"/>
      <c r="FO68" s="204"/>
      <c r="FP68" s="199"/>
      <c r="FQ68" s="202"/>
      <c r="FR68" s="199"/>
      <c r="FS68" s="204"/>
      <c r="FT68" s="199"/>
      <c r="FU68" s="204"/>
      <c r="FV68" s="199"/>
      <c r="FW68" s="202"/>
      <c r="FX68" s="199"/>
      <c r="FY68" s="204"/>
      <c r="FZ68" s="206"/>
      <c r="GA68" s="204"/>
      <c r="GB68" s="199"/>
      <c r="GC68" s="204"/>
      <c r="GD68" s="199"/>
      <c r="GE68" s="204"/>
      <c r="GF68" s="199"/>
      <c r="GG68" s="204"/>
      <c r="GH68" s="199"/>
      <c r="GI68" s="204"/>
      <c r="GJ68" s="199"/>
      <c r="GK68" s="158"/>
      <c r="GL68" s="159" t="str">
        <f t="shared" si="34"/>
        <v>Martin Jurkovič</v>
      </c>
      <c r="GM68" s="202"/>
      <c r="GN68" s="203"/>
      <c r="GO68" s="204"/>
      <c r="GP68" s="205"/>
      <c r="GQ68" s="202"/>
      <c r="GR68" s="203"/>
      <c r="GS68" s="202"/>
      <c r="GT68" s="203"/>
      <c r="GU68" s="204"/>
      <c r="GV68" s="205"/>
      <c r="GW68" s="204"/>
      <c r="GX68" s="205"/>
      <c r="GY68" s="204"/>
      <c r="GZ68" s="205"/>
      <c r="HA68" s="204"/>
      <c r="HB68" s="205"/>
      <c r="HC68" s="202"/>
      <c r="HD68" s="203"/>
      <c r="HE68" s="204"/>
      <c r="HF68" s="205"/>
      <c r="HG68" s="204"/>
      <c r="HH68" s="205"/>
      <c r="HI68" s="204"/>
      <c r="HJ68" s="205"/>
      <c r="HK68" s="204"/>
      <c r="HL68" s="205"/>
      <c r="HM68" s="204"/>
      <c r="HN68" s="205"/>
      <c r="HO68" s="202"/>
      <c r="HP68" s="203"/>
      <c r="HQ68" s="204"/>
      <c r="HR68" s="206"/>
      <c r="HS68" s="202"/>
      <c r="HT68" s="199"/>
      <c r="HU68" s="204"/>
      <c r="HV68" s="199"/>
      <c r="HW68" s="204"/>
      <c r="HX68" s="199"/>
      <c r="HY68" s="204"/>
      <c r="HZ68" s="199"/>
      <c r="IA68" s="204"/>
      <c r="IB68" s="199"/>
      <c r="IC68" s="202"/>
      <c r="ID68" s="199"/>
      <c r="IE68" s="204"/>
      <c r="IF68" s="199"/>
      <c r="IG68" s="204"/>
      <c r="IH68" s="199"/>
      <c r="II68" s="202"/>
      <c r="IJ68" s="199"/>
      <c r="IK68" s="204"/>
      <c r="IL68" s="206"/>
      <c r="IM68" s="204"/>
      <c r="IN68" s="199"/>
      <c r="IO68" s="204"/>
      <c r="IP68" s="199"/>
      <c r="IQ68" s="204"/>
      <c r="IR68" s="199"/>
      <c r="IS68" s="204"/>
      <c r="IT68" s="199"/>
      <c r="IU68" s="204"/>
      <c r="IV68" s="199"/>
    </row>
    <row r="69">
      <c r="A69" s="214">
        <f>IFERROR(__xludf.DUMMYFUNCTION("""COMPUTED_VALUE"""),100.0)</f>
        <v>100</v>
      </c>
      <c r="B69" s="159" t="str">
        <f t="shared" si="31"/>
        <v>Václav Schejbal</v>
      </c>
      <c r="C69" s="173">
        <f t="shared" ref="C69:BL69" si="53">BO69+EA69+GM69</f>
        <v>0</v>
      </c>
      <c r="D69" s="173">
        <f t="shared" si="53"/>
        <v>0</v>
      </c>
      <c r="E69" s="173">
        <f t="shared" si="53"/>
        <v>5.5</v>
      </c>
      <c r="F69" s="173">
        <f t="shared" si="53"/>
        <v>0</v>
      </c>
      <c r="G69" s="173">
        <f t="shared" si="53"/>
        <v>11.5</v>
      </c>
      <c r="H69" s="173">
        <f t="shared" si="53"/>
        <v>0</v>
      </c>
      <c r="I69" s="173">
        <f t="shared" si="53"/>
        <v>11</v>
      </c>
      <c r="J69" s="173">
        <f t="shared" si="53"/>
        <v>0</v>
      </c>
      <c r="K69" s="173">
        <f t="shared" si="53"/>
        <v>0</v>
      </c>
      <c r="L69" s="173">
        <f t="shared" si="53"/>
        <v>0</v>
      </c>
      <c r="M69" s="173">
        <f t="shared" si="53"/>
        <v>0</v>
      </c>
      <c r="N69" s="173">
        <f t="shared" si="53"/>
        <v>0</v>
      </c>
      <c r="O69" s="173">
        <f t="shared" si="53"/>
        <v>0</v>
      </c>
      <c r="P69" s="173">
        <f t="shared" si="53"/>
        <v>0</v>
      </c>
      <c r="Q69" s="173">
        <f t="shared" si="53"/>
        <v>0</v>
      </c>
      <c r="R69" s="173">
        <f t="shared" si="53"/>
        <v>0</v>
      </c>
      <c r="S69" s="173">
        <f t="shared" si="53"/>
        <v>5.5</v>
      </c>
      <c r="T69" s="173">
        <f t="shared" si="53"/>
        <v>0</v>
      </c>
      <c r="U69" s="173">
        <f t="shared" si="53"/>
        <v>11.5</v>
      </c>
      <c r="V69" s="173">
        <f t="shared" si="53"/>
        <v>0</v>
      </c>
      <c r="W69" s="173">
        <f t="shared" si="53"/>
        <v>11.5</v>
      </c>
      <c r="X69" s="173">
        <f t="shared" si="53"/>
        <v>0</v>
      </c>
      <c r="Y69" s="173">
        <f t="shared" si="53"/>
        <v>0</v>
      </c>
      <c r="Z69" s="173">
        <f t="shared" si="53"/>
        <v>0</v>
      </c>
      <c r="AA69" s="173">
        <f t="shared" si="53"/>
        <v>0</v>
      </c>
      <c r="AB69" s="173">
        <f t="shared" si="53"/>
        <v>0</v>
      </c>
      <c r="AC69" s="173">
        <f t="shared" si="53"/>
        <v>0</v>
      </c>
      <c r="AD69" s="173">
        <f t="shared" si="53"/>
        <v>0</v>
      </c>
      <c r="AE69" s="173">
        <f t="shared" si="53"/>
        <v>0</v>
      </c>
      <c r="AF69" s="173">
        <f t="shared" si="53"/>
        <v>0</v>
      </c>
      <c r="AG69" s="173">
        <f t="shared" si="53"/>
        <v>5.5</v>
      </c>
      <c r="AH69" s="173">
        <f t="shared" si="53"/>
        <v>0</v>
      </c>
      <c r="AI69" s="173">
        <f t="shared" si="53"/>
        <v>12</v>
      </c>
      <c r="AJ69" s="173">
        <f t="shared" si="53"/>
        <v>0</v>
      </c>
      <c r="AK69" s="173">
        <f t="shared" si="53"/>
        <v>10</v>
      </c>
      <c r="AL69" s="173">
        <f t="shared" si="53"/>
        <v>0</v>
      </c>
      <c r="AM69" s="173">
        <f t="shared" si="53"/>
        <v>0</v>
      </c>
      <c r="AN69" s="173">
        <f t="shared" si="53"/>
        <v>0</v>
      </c>
      <c r="AO69" s="173">
        <f t="shared" si="53"/>
        <v>0</v>
      </c>
      <c r="AP69" s="173">
        <f t="shared" si="53"/>
        <v>0</v>
      </c>
      <c r="AQ69" s="173">
        <f t="shared" si="53"/>
        <v>0</v>
      </c>
      <c r="AR69" s="173">
        <f t="shared" si="53"/>
        <v>0</v>
      </c>
      <c r="AS69" s="173">
        <f t="shared" si="53"/>
        <v>0</v>
      </c>
      <c r="AT69" s="173">
        <f t="shared" si="53"/>
        <v>0</v>
      </c>
      <c r="AU69" s="173">
        <f t="shared" si="53"/>
        <v>0</v>
      </c>
      <c r="AV69" s="173">
        <f t="shared" si="53"/>
        <v>0</v>
      </c>
      <c r="AW69" s="173">
        <f t="shared" si="53"/>
        <v>0</v>
      </c>
      <c r="AX69" s="173">
        <f t="shared" si="53"/>
        <v>0</v>
      </c>
      <c r="AY69" s="173">
        <f t="shared" si="53"/>
        <v>0</v>
      </c>
      <c r="AZ69" s="173">
        <f t="shared" si="53"/>
        <v>0</v>
      </c>
      <c r="BA69" s="173">
        <f t="shared" si="53"/>
        <v>0</v>
      </c>
      <c r="BB69" s="173">
        <f t="shared" si="53"/>
        <v>0</v>
      </c>
      <c r="BC69" s="173">
        <f t="shared" si="53"/>
        <v>0</v>
      </c>
      <c r="BD69" s="173">
        <f t="shared" si="53"/>
        <v>0</v>
      </c>
      <c r="BE69" s="173">
        <f t="shared" si="53"/>
        <v>0</v>
      </c>
      <c r="BF69" s="173">
        <f t="shared" si="53"/>
        <v>0</v>
      </c>
      <c r="BG69" s="173">
        <f t="shared" si="53"/>
        <v>0</v>
      </c>
      <c r="BH69" s="173">
        <f t="shared" si="53"/>
        <v>0</v>
      </c>
      <c r="BI69" s="173">
        <f t="shared" si="53"/>
        <v>0</v>
      </c>
      <c r="BJ69" s="173">
        <f t="shared" si="53"/>
        <v>0</v>
      </c>
      <c r="BK69" s="173">
        <f t="shared" si="53"/>
        <v>5.5</v>
      </c>
      <c r="BL69" s="173">
        <f t="shared" si="53"/>
        <v>0</v>
      </c>
      <c r="BM69" s="158"/>
      <c r="BN69" s="159" t="str">
        <f>IFERROR(__xludf.DUMMYFUNCTION("""COMPUTED_VALUE"""),"Václav Schejbal")</f>
        <v>Václav Schejbal</v>
      </c>
      <c r="BO69" s="174"/>
      <c r="BP69" s="175"/>
      <c r="BQ69" s="174">
        <f>IFERROR(__xludf.DUMMYFUNCTION("""COMPUTED_VALUE"""),5.5)</f>
        <v>5.5</v>
      </c>
      <c r="BR69" s="175"/>
      <c r="BS69" s="174">
        <f>IFERROR(__xludf.DUMMYFUNCTION("""COMPUTED_VALUE"""),11.5)</f>
        <v>11.5</v>
      </c>
      <c r="BT69" s="175"/>
      <c r="BU69" s="174">
        <f>IFERROR(__xludf.DUMMYFUNCTION("""COMPUTED_VALUE"""),11.0)</f>
        <v>11</v>
      </c>
      <c r="BV69" s="175"/>
      <c r="BW69" s="174"/>
      <c r="BX69" s="175"/>
      <c r="BY69" s="174"/>
      <c r="BZ69" s="175"/>
      <c r="CA69" s="174"/>
      <c r="CB69" s="175"/>
      <c r="CC69" s="174"/>
      <c r="CD69" s="175"/>
      <c r="CE69" s="174">
        <f>IFERROR(__xludf.DUMMYFUNCTION("""COMPUTED_VALUE"""),5.5)</f>
        <v>5.5</v>
      </c>
      <c r="CF69" s="175"/>
      <c r="CG69" s="174">
        <f>IFERROR(__xludf.DUMMYFUNCTION("""COMPUTED_VALUE"""),11.5)</f>
        <v>11.5</v>
      </c>
      <c r="CH69" s="175"/>
      <c r="CI69" s="174">
        <f>IFERROR(__xludf.DUMMYFUNCTION("""COMPUTED_VALUE"""),11.5)</f>
        <v>11.5</v>
      </c>
      <c r="CJ69" s="175"/>
      <c r="CK69" s="174"/>
      <c r="CL69" s="175"/>
      <c r="CM69" s="174"/>
      <c r="CN69" s="175"/>
      <c r="CO69" s="174"/>
      <c r="CP69" s="175"/>
      <c r="CQ69" s="174"/>
      <c r="CR69" s="175"/>
      <c r="CS69" s="174">
        <f>IFERROR(__xludf.DUMMYFUNCTION("""COMPUTED_VALUE"""),5.5)</f>
        <v>5.5</v>
      </c>
      <c r="CT69" s="173"/>
      <c r="CU69" s="174">
        <f>IFERROR(__xludf.DUMMYFUNCTION("""COMPUTED_VALUE"""),12.0)</f>
        <v>12</v>
      </c>
      <c r="CV69" s="173"/>
      <c r="CW69" s="174">
        <f>IFERROR(__xludf.DUMMYFUNCTION("""COMPUTED_VALUE"""),10.0)</f>
        <v>10</v>
      </c>
      <c r="CX69" s="173"/>
      <c r="CY69" s="174"/>
      <c r="CZ69" s="173"/>
      <c r="DA69" s="174"/>
      <c r="DB69" s="173"/>
      <c r="DC69" s="174"/>
      <c r="DD69" s="173"/>
      <c r="DE69" s="174"/>
      <c r="DF69" s="173"/>
      <c r="DG69" s="174"/>
      <c r="DH69" s="173"/>
      <c r="DI69" s="174"/>
      <c r="DJ69" s="173"/>
      <c r="DK69" s="174"/>
      <c r="DL69" s="173"/>
      <c r="DM69" s="174"/>
      <c r="DN69" s="173"/>
      <c r="DO69" s="174"/>
      <c r="DP69" s="173"/>
      <c r="DQ69" s="174"/>
      <c r="DR69" s="173"/>
      <c r="DS69" s="174"/>
      <c r="DT69" s="173"/>
      <c r="DU69" s="174"/>
      <c r="DV69" s="173"/>
      <c r="DW69" s="174">
        <f>IFERROR(__xludf.DUMMYFUNCTION("""COMPUTED_VALUE"""),5.5)</f>
        <v>5.5</v>
      </c>
      <c r="DX69" s="173"/>
      <c r="DY69" s="158"/>
      <c r="DZ69" s="159" t="str">
        <f t="shared" si="33"/>
        <v>Václav Schejbal</v>
      </c>
      <c r="EA69" s="202"/>
      <c r="EB69" s="203"/>
      <c r="EC69" s="202"/>
      <c r="ED69" s="203"/>
      <c r="EE69" s="202"/>
      <c r="EF69" s="203"/>
      <c r="EG69" s="202"/>
      <c r="EH69" s="203"/>
      <c r="EI69" s="202"/>
      <c r="EJ69" s="203"/>
      <c r="EK69" s="202"/>
      <c r="EL69" s="203"/>
      <c r="EM69" s="202"/>
      <c r="EN69" s="203"/>
      <c r="EO69" s="202"/>
      <c r="EP69" s="203"/>
      <c r="EQ69" s="202"/>
      <c r="ER69" s="203"/>
      <c r="ES69" s="202"/>
      <c r="ET69" s="203"/>
      <c r="EU69" s="202"/>
      <c r="EV69" s="203"/>
      <c r="EW69" s="202"/>
      <c r="EX69" s="203"/>
      <c r="EY69" s="202"/>
      <c r="EZ69" s="203"/>
      <c r="FA69" s="202"/>
      <c r="FB69" s="203"/>
      <c r="FC69" s="202"/>
      <c r="FD69" s="203"/>
      <c r="FE69" s="202"/>
      <c r="FF69" s="199"/>
      <c r="FG69" s="202"/>
      <c r="FH69" s="199"/>
      <c r="FI69" s="202"/>
      <c r="FJ69" s="199"/>
      <c r="FK69" s="202"/>
      <c r="FL69" s="199"/>
      <c r="FM69" s="202"/>
      <c r="FN69" s="199"/>
      <c r="FO69" s="202"/>
      <c r="FP69" s="199"/>
      <c r="FQ69" s="202"/>
      <c r="FR69" s="199"/>
      <c r="FS69" s="202"/>
      <c r="FT69" s="199"/>
      <c r="FU69" s="202"/>
      <c r="FV69" s="199"/>
      <c r="FW69" s="202"/>
      <c r="FX69" s="199"/>
      <c r="FY69" s="202"/>
      <c r="FZ69" s="199"/>
      <c r="GA69" s="202"/>
      <c r="GB69" s="199"/>
      <c r="GC69" s="202"/>
      <c r="GD69" s="199"/>
      <c r="GE69" s="202"/>
      <c r="GF69" s="199"/>
      <c r="GG69" s="202"/>
      <c r="GH69" s="199"/>
      <c r="GI69" s="202"/>
      <c r="GJ69" s="199"/>
      <c r="GK69" s="158"/>
      <c r="GL69" s="159" t="str">
        <f t="shared" si="34"/>
        <v>Václav Schejbal</v>
      </c>
      <c r="GM69" s="202"/>
      <c r="GN69" s="203"/>
      <c r="GO69" s="202"/>
      <c r="GP69" s="203"/>
      <c r="GQ69" s="202"/>
      <c r="GR69" s="203"/>
      <c r="GS69" s="202"/>
      <c r="GT69" s="203"/>
      <c r="GU69" s="202"/>
      <c r="GV69" s="203"/>
      <c r="GW69" s="202"/>
      <c r="GX69" s="203"/>
      <c r="GY69" s="202"/>
      <c r="GZ69" s="203"/>
      <c r="HA69" s="202"/>
      <c r="HB69" s="203"/>
      <c r="HC69" s="202"/>
      <c r="HD69" s="203"/>
      <c r="HE69" s="202"/>
      <c r="HF69" s="203"/>
      <c r="HG69" s="202"/>
      <c r="HH69" s="203"/>
      <c r="HI69" s="202"/>
      <c r="HJ69" s="203"/>
      <c r="HK69" s="202"/>
      <c r="HL69" s="203"/>
      <c r="HM69" s="202"/>
      <c r="HN69" s="203"/>
      <c r="HO69" s="202"/>
      <c r="HP69" s="203"/>
      <c r="HQ69" s="202"/>
      <c r="HR69" s="199"/>
      <c r="HS69" s="202"/>
      <c r="HT69" s="199"/>
      <c r="HU69" s="202"/>
      <c r="HV69" s="199"/>
      <c r="HW69" s="202"/>
      <c r="HX69" s="199"/>
      <c r="HY69" s="202"/>
      <c r="HZ69" s="199"/>
      <c r="IA69" s="202"/>
      <c r="IB69" s="199"/>
      <c r="IC69" s="202"/>
      <c r="ID69" s="199"/>
      <c r="IE69" s="202"/>
      <c r="IF69" s="199"/>
      <c r="IG69" s="202"/>
      <c r="IH69" s="199"/>
      <c r="II69" s="202"/>
      <c r="IJ69" s="199"/>
      <c r="IK69" s="202"/>
      <c r="IL69" s="199"/>
      <c r="IM69" s="202"/>
      <c r="IN69" s="199"/>
      <c r="IO69" s="202"/>
      <c r="IP69" s="199"/>
      <c r="IQ69" s="202"/>
      <c r="IR69" s="199"/>
      <c r="IS69" s="202"/>
      <c r="IT69" s="199"/>
      <c r="IU69" s="202"/>
      <c r="IV69" s="199"/>
    </row>
    <row r="70">
      <c r="A70" s="214">
        <f>IFERROR(__xludf.DUMMYFUNCTION("""COMPUTED_VALUE"""),100.0)</f>
        <v>100</v>
      </c>
      <c r="B70" s="159" t="str">
        <f t="shared" si="31"/>
        <v>Zbyněk Hyský</v>
      </c>
      <c r="C70" s="173">
        <f t="shared" ref="C70:BL70" si="54">BO70+EA70+GM70</f>
        <v>0</v>
      </c>
      <c r="D70" s="173">
        <f t="shared" si="54"/>
        <v>0</v>
      </c>
      <c r="E70" s="173">
        <f t="shared" si="54"/>
        <v>8</v>
      </c>
      <c r="F70" s="173">
        <f t="shared" si="54"/>
        <v>0</v>
      </c>
      <c r="G70" s="173">
        <f t="shared" si="54"/>
        <v>10</v>
      </c>
      <c r="H70" s="173">
        <f t="shared" si="54"/>
        <v>0</v>
      </c>
      <c r="I70" s="173">
        <f t="shared" si="54"/>
        <v>6</v>
      </c>
      <c r="J70" s="173">
        <f t="shared" si="54"/>
        <v>0</v>
      </c>
      <c r="K70" s="173">
        <f t="shared" si="54"/>
        <v>7.5</v>
      </c>
      <c r="L70" s="173">
        <f t="shared" si="54"/>
        <v>0</v>
      </c>
      <c r="M70" s="173">
        <f t="shared" si="54"/>
        <v>0</v>
      </c>
      <c r="N70" s="173">
        <f t="shared" si="54"/>
        <v>0</v>
      </c>
      <c r="O70" s="173">
        <f t="shared" si="54"/>
        <v>7</v>
      </c>
      <c r="P70" s="173">
        <f t="shared" si="54"/>
        <v>0</v>
      </c>
      <c r="Q70" s="173">
        <f t="shared" si="54"/>
        <v>0</v>
      </c>
      <c r="R70" s="173">
        <f t="shared" si="54"/>
        <v>0</v>
      </c>
      <c r="S70" s="173">
        <f t="shared" si="54"/>
        <v>8</v>
      </c>
      <c r="T70" s="173">
        <f t="shared" si="54"/>
        <v>0</v>
      </c>
      <c r="U70" s="173">
        <f t="shared" si="54"/>
        <v>0</v>
      </c>
      <c r="V70" s="173">
        <f t="shared" si="54"/>
        <v>0</v>
      </c>
      <c r="W70" s="173">
        <f t="shared" si="54"/>
        <v>12</v>
      </c>
      <c r="X70" s="173">
        <f t="shared" si="54"/>
        <v>1200</v>
      </c>
      <c r="Y70" s="173">
        <f t="shared" si="54"/>
        <v>0</v>
      </c>
      <c r="Z70" s="173">
        <f t="shared" si="54"/>
        <v>0</v>
      </c>
      <c r="AA70" s="173">
        <f t="shared" si="54"/>
        <v>7.5</v>
      </c>
      <c r="AB70" s="173">
        <f t="shared" si="54"/>
        <v>750</v>
      </c>
      <c r="AC70" s="173">
        <f t="shared" si="54"/>
        <v>0</v>
      </c>
      <c r="AD70" s="173">
        <f t="shared" si="54"/>
        <v>0</v>
      </c>
      <c r="AE70" s="173">
        <f t="shared" si="54"/>
        <v>5</v>
      </c>
      <c r="AF70" s="173">
        <f t="shared" si="54"/>
        <v>0</v>
      </c>
      <c r="AG70" s="173">
        <f t="shared" si="54"/>
        <v>8</v>
      </c>
      <c r="AH70" s="173">
        <f t="shared" si="54"/>
        <v>0</v>
      </c>
      <c r="AI70" s="173">
        <f t="shared" si="54"/>
        <v>7</v>
      </c>
      <c r="AJ70" s="173">
        <f t="shared" si="54"/>
        <v>0</v>
      </c>
      <c r="AK70" s="173">
        <f t="shared" si="54"/>
        <v>6.5</v>
      </c>
      <c r="AL70" s="173">
        <f t="shared" si="54"/>
        <v>0</v>
      </c>
      <c r="AM70" s="173">
        <f t="shared" si="54"/>
        <v>7</v>
      </c>
      <c r="AN70" s="173">
        <f t="shared" si="54"/>
        <v>0</v>
      </c>
      <c r="AO70" s="173">
        <f t="shared" si="54"/>
        <v>0</v>
      </c>
      <c r="AP70" s="173">
        <f t="shared" si="54"/>
        <v>0</v>
      </c>
      <c r="AQ70" s="173">
        <f t="shared" si="54"/>
        <v>6</v>
      </c>
      <c r="AR70" s="173">
        <f t="shared" si="54"/>
        <v>0</v>
      </c>
      <c r="AS70" s="173">
        <f t="shared" si="54"/>
        <v>0</v>
      </c>
      <c r="AT70" s="173">
        <f t="shared" si="54"/>
        <v>0</v>
      </c>
      <c r="AU70" s="173">
        <f t="shared" si="54"/>
        <v>9</v>
      </c>
      <c r="AV70" s="173">
        <f t="shared" si="54"/>
        <v>0</v>
      </c>
      <c r="AW70" s="173">
        <f t="shared" si="54"/>
        <v>0</v>
      </c>
      <c r="AX70" s="173">
        <f t="shared" si="54"/>
        <v>0</v>
      </c>
      <c r="AY70" s="173">
        <f t="shared" si="54"/>
        <v>12</v>
      </c>
      <c r="AZ70" s="173">
        <f t="shared" si="54"/>
        <v>0</v>
      </c>
      <c r="BA70" s="173">
        <f t="shared" si="54"/>
        <v>7</v>
      </c>
      <c r="BB70" s="173">
        <f t="shared" si="54"/>
        <v>0</v>
      </c>
      <c r="BC70" s="173">
        <f t="shared" si="54"/>
        <v>7</v>
      </c>
      <c r="BD70" s="173">
        <f t="shared" si="54"/>
        <v>0</v>
      </c>
      <c r="BE70" s="173">
        <f t="shared" si="54"/>
        <v>10</v>
      </c>
      <c r="BF70" s="173">
        <f t="shared" si="54"/>
        <v>0</v>
      </c>
      <c r="BG70" s="173">
        <f t="shared" si="54"/>
        <v>0</v>
      </c>
      <c r="BH70" s="173">
        <f t="shared" si="54"/>
        <v>0</v>
      </c>
      <c r="BI70" s="173">
        <f t="shared" si="54"/>
        <v>8</v>
      </c>
      <c r="BJ70" s="173">
        <f t="shared" si="54"/>
        <v>0</v>
      </c>
      <c r="BK70" s="173">
        <f t="shared" si="54"/>
        <v>14</v>
      </c>
      <c r="BL70" s="173">
        <f t="shared" si="54"/>
        <v>0</v>
      </c>
      <c r="BM70" s="158"/>
      <c r="BN70" s="159" t="str">
        <f>IFERROR(__xludf.DUMMYFUNCTION("""COMPUTED_VALUE"""),"Zbyněk Hyský")</f>
        <v>Zbyněk Hyský</v>
      </c>
      <c r="BO70" s="174"/>
      <c r="BP70" s="175"/>
      <c r="BQ70" s="174"/>
      <c r="BR70" s="175"/>
      <c r="BS70" s="174"/>
      <c r="BT70" s="175"/>
      <c r="BU70" s="174"/>
      <c r="BV70" s="175"/>
      <c r="BW70" s="174"/>
      <c r="BX70" s="175"/>
      <c r="BY70" s="174"/>
      <c r="BZ70" s="175"/>
      <c r="CA70" s="174"/>
      <c r="CB70" s="175"/>
      <c r="CC70" s="174"/>
      <c r="CD70" s="175"/>
      <c r="CE70" s="174"/>
      <c r="CF70" s="175"/>
      <c r="CG70" s="174"/>
      <c r="CH70" s="175"/>
      <c r="CI70" s="174"/>
      <c r="CJ70" s="175"/>
      <c r="CK70" s="174"/>
      <c r="CL70" s="175"/>
      <c r="CM70" s="174"/>
      <c r="CN70" s="175"/>
      <c r="CO70" s="174"/>
      <c r="CP70" s="175"/>
      <c r="CQ70" s="174">
        <f>IFERROR(__xludf.DUMMYFUNCTION("""COMPUTED_VALUE"""),5.0)</f>
        <v>5</v>
      </c>
      <c r="CR70" s="175"/>
      <c r="CS70" s="174"/>
      <c r="CT70" s="173"/>
      <c r="CU70" s="174"/>
      <c r="CV70" s="173"/>
      <c r="CW70" s="174"/>
      <c r="CX70" s="173"/>
      <c r="CY70" s="174"/>
      <c r="CZ70" s="173"/>
      <c r="DA70" s="174"/>
      <c r="DB70" s="173"/>
      <c r="DC70" s="174"/>
      <c r="DD70" s="173"/>
      <c r="DE70" s="174"/>
      <c r="DF70" s="173"/>
      <c r="DG70" s="174"/>
      <c r="DH70" s="173"/>
      <c r="DI70" s="174"/>
      <c r="DJ70" s="173"/>
      <c r="DK70" s="174"/>
      <c r="DL70" s="173"/>
      <c r="DM70" s="174"/>
      <c r="DN70" s="173"/>
      <c r="DO70" s="174"/>
      <c r="DP70" s="173"/>
      <c r="DQ70" s="174"/>
      <c r="DR70" s="173"/>
      <c r="DS70" s="174"/>
      <c r="DT70" s="173"/>
      <c r="DU70" s="174"/>
      <c r="DV70" s="173"/>
      <c r="DW70" s="174"/>
      <c r="DX70" s="173"/>
      <c r="DY70" s="158"/>
      <c r="DZ70" s="159" t="str">
        <f t="shared" si="33"/>
        <v>Zbyněk Hyský</v>
      </c>
      <c r="EA70" s="202"/>
      <c r="EB70" s="203"/>
      <c r="EC70" s="202">
        <f>IFERROR(__xludf.DUMMYFUNCTION("""COMPUTED_VALUE"""),8.0)</f>
        <v>8</v>
      </c>
      <c r="ED70" s="203"/>
      <c r="EE70" s="202">
        <f>IFERROR(__xludf.DUMMYFUNCTION("""COMPUTED_VALUE"""),10.0)</f>
        <v>10</v>
      </c>
      <c r="EF70" s="203"/>
      <c r="EG70" s="202">
        <f>IFERROR(__xludf.DUMMYFUNCTION("""COMPUTED_VALUE"""),6.0)</f>
        <v>6</v>
      </c>
      <c r="EH70" s="203"/>
      <c r="EI70" s="202">
        <f>IFERROR(__xludf.DUMMYFUNCTION("""COMPUTED_VALUE"""),7.5)</f>
        <v>7.5</v>
      </c>
      <c r="EJ70" s="203"/>
      <c r="EK70" s="202"/>
      <c r="EL70" s="203"/>
      <c r="EM70" s="202">
        <f>IFERROR(__xludf.DUMMYFUNCTION("""COMPUTED_VALUE"""),7.0)</f>
        <v>7</v>
      </c>
      <c r="EN70" s="203"/>
      <c r="EO70" s="202"/>
      <c r="EP70" s="203"/>
      <c r="EQ70" s="202">
        <f>IFERROR(__xludf.DUMMYFUNCTION("""COMPUTED_VALUE"""),8.0)</f>
        <v>8</v>
      </c>
      <c r="ER70" s="203"/>
      <c r="ES70" s="202"/>
      <c r="ET70" s="203"/>
      <c r="EU70" s="202">
        <f>IFERROR(__xludf.DUMMYFUNCTION("""COMPUTED_VALUE"""),12.0)</f>
        <v>12</v>
      </c>
      <c r="EV70" s="203">
        <f>IFERROR(__xludf.DUMMYFUNCTION("""COMPUTED_VALUE"""),1200.0)</f>
        <v>1200</v>
      </c>
      <c r="EW70" s="202"/>
      <c r="EX70" s="203"/>
      <c r="EY70" s="202">
        <f>IFERROR(__xludf.DUMMYFUNCTION("""COMPUTED_VALUE"""),7.5)</f>
        <v>7.5</v>
      </c>
      <c r="EZ70" s="203">
        <f>IFERROR(__xludf.DUMMYFUNCTION("""COMPUTED_VALUE"""),750.0)</f>
        <v>750</v>
      </c>
      <c r="FA70" s="202"/>
      <c r="FB70" s="203"/>
      <c r="FC70" s="202"/>
      <c r="FD70" s="203"/>
      <c r="FE70" s="202">
        <f>IFERROR(__xludf.DUMMYFUNCTION("""COMPUTED_VALUE"""),8.0)</f>
        <v>8</v>
      </c>
      <c r="FF70" s="199"/>
      <c r="FG70" s="202">
        <f>IFERROR(__xludf.DUMMYFUNCTION("""COMPUTED_VALUE"""),7.0)</f>
        <v>7</v>
      </c>
      <c r="FH70" s="199"/>
      <c r="FI70" s="202">
        <f>IFERROR(__xludf.DUMMYFUNCTION("""COMPUTED_VALUE"""),6.5)</f>
        <v>6.5</v>
      </c>
      <c r="FJ70" s="199"/>
      <c r="FK70" s="202">
        <f>IFERROR(__xludf.DUMMYFUNCTION("""COMPUTED_VALUE"""),7.0)</f>
        <v>7</v>
      </c>
      <c r="FL70" s="199"/>
      <c r="FM70" s="202"/>
      <c r="FN70" s="199"/>
      <c r="FO70" s="202">
        <f>IFERROR(__xludf.DUMMYFUNCTION("""COMPUTED_VALUE"""),6.0)</f>
        <v>6</v>
      </c>
      <c r="FP70" s="199"/>
      <c r="FQ70" s="202"/>
      <c r="FR70" s="199"/>
      <c r="FS70" s="202">
        <f>IFERROR(__xludf.DUMMYFUNCTION("""COMPUTED_VALUE"""),9.0)</f>
        <v>9</v>
      </c>
      <c r="FT70" s="199"/>
      <c r="FU70" s="202"/>
      <c r="FV70" s="199"/>
      <c r="FW70" s="202">
        <f>IFERROR(__xludf.DUMMYFUNCTION("""COMPUTED_VALUE"""),12.0)</f>
        <v>12</v>
      </c>
      <c r="FX70" s="199"/>
      <c r="FY70" s="202">
        <f>IFERROR(__xludf.DUMMYFUNCTION("""COMPUTED_VALUE"""),7.0)</f>
        <v>7</v>
      </c>
      <c r="FZ70" s="199"/>
      <c r="GA70" s="202">
        <f>IFERROR(__xludf.DUMMYFUNCTION("""COMPUTED_VALUE"""),7.0)</f>
        <v>7</v>
      </c>
      <c r="GB70" s="199"/>
      <c r="GC70" s="202">
        <f>IFERROR(__xludf.DUMMYFUNCTION("""COMPUTED_VALUE"""),10.0)</f>
        <v>10</v>
      </c>
      <c r="GD70" s="199"/>
      <c r="GE70" s="202"/>
      <c r="GF70" s="199"/>
      <c r="GG70" s="202">
        <f>IFERROR(__xludf.DUMMYFUNCTION("""COMPUTED_VALUE"""),8.0)</f>
        <v>8</v>
      </c>
      <c r="GH70" s="199"/>
      <c r="GI70" s="202">
        <f>IFERROR(__xludf.DUMMYFUNCTION("""COMPUTED_VALUE"""),14.0)</f>
        <v>14</v>
      </c>
      <c r="GJ70" s="199"/>
      <c r="GK70" s="158"/>
      <c r="GL70" s="159" t="str">
        <f t="shared" si="34"/>
        <v>Zbyněk Hyský</v>
      </c>
      <c r="GM70" s="202"/>
      <c r="GN70" s="203"/>
      <c r="GO70" s="202"/>
      <c r="GP70" s="203"/>
      <c r="GQ70" s="202"/>
      <c r="GR70" s="203"/>
      <c r="GS70" s="202"/>
      <c r="GT70" s="203"/>
      <c r="GU70" s="202"/>
      <c r="GV70" s="203"/>
      <c r="GW70" s="202"/>
      <c r="GX70" s="203"/>
      <c r="GY70" s="202"/>
      <c r="GZ70" s="203"/>
      <c r="HA70" s="202"/>
      <c r="HB70" s="203"/>
      <c r="HC70" s="202"/>
      <c r="HD70" s="203"/>
      <c r="HE70" s="202"/>
      <c r="HF70" s="203"/>
      <c r="HG70" s="202"/>
      <c r="HH70" s="203"/>
      <c r="HI70" s="202"/>
      <c r="HJ70" s="203"/>
      <c r="HK70" s="202"/>
      <c r="HL70" s="203"/>
      <c r="HM70" s="202"/>
      <c r="HN70" s="203"/>
      <c r="HO70" s="202"/>
      <c r="HP70" s="203"/>
      <c r="HQ70" s="202"/>
      <c r="HR70" s="199"/>
      <c r="HS70" s="202"/>
      <c r="HT70" s="199"/>
      <c r="HU70" s="202"/>
      <c r="HV70" s="199"/>
      <c r="HW70" s="202"/>
      <c r="HX70" s="199"/>
      <c r="HY70" s="202"/>
      <c r="HZ70" s="199"/>
      <c r="IA70" s="202"/>
      <c r="IB70" s="199"/>
      <c r="IC70" s="202"/>
      <c r="ID70" s="199"/>
      <c r="IE70" s="202"/>
      <c r="IF70" s="199"/>
      <c r="IG70" s="202"/>
      <c r="IH70" s="199"/>
      <c r="II70" s="202"/>
      <c r="IJ70" s="199"/>
      <c r="IK70" s="202"/>
      <c r="IL70" s="199"/>
      <c r="IM70" s="202"/>
      <c r="IN70" s="199"/>
      <c r="IO70" s="202"/>
      <c r="IP70" s="199"/>
      <c r="IQ70" s="202"/>
      <c r="IR70" s="199"/>
      <c r="IS70" s="202"/>
      <c r="IT70" s="199"/>
      <c r="IU70" s="202"/>
      <c r="IV70" s="199"/>
    </row>
    <row r="71">
      <c r="A71" s="214">
        <f>IFERROR(__xludf.DUMMYFUNCTION("""COMPUTED_VALUE"""),100.0)</f>
        <v>100</v>
      </c>
      <c r="B71" s="159" t="str">
        <f t="shared" si="31"/>
        <v>Stanislav Roth st.</v>
      </c>
      <c r="C71" s="173">
        <f t="shared" ref="C71:BL71" si="55">BO71+EA71+GM71</f>
        <v>0</v>
      </c>
      <c r="D71" s="173">
        <f t="shared" si="55"/>
        <v>0</v>
      </c>
      <c r="E71" s="173">
        <f t="shared" si="55"/>
        <v>4.5</v>
      </c>
      <c r="F71" s="173">
        <f t="shared" si="55"/>
        <v>0</v>
      </c>
      <c r="G71" s="173">
        <f t="shared" si="55"/>
        <v>0</v>
      </c>
      <c r="H71" s="173">
        <f t="shared" si="55"/>
        <v>0</v>
      </c>
      <c r="I71" s="173">
        <f t="shared" si="55"/>
        <v>0</v>
      </c>
      <c r="J71" s="173">
        <f t="shared" si="55"/>
        <v>0</v>
      </c>
      <c r="K71" s="173">
        <f t="shared" si="55"/>
        <v>0</v>
      </c>
      <c r="L71" s="173">
        <f t="shared" si="55"/>
        <v>0</v>
      </c>
      <c r="M71" s="173">
        <f t="shared" si="55"/>
        <v>0</v>
      </c>
      <c r="N71" s="173">
        <f t="shared" si="55"/>
        <v>0</v>
      </c>
      <c r="O71" s="173">
        <f t="shared" si="55"/>
        <v>0</v>
      </c>
      <c r="P71" s="173">
        <f t="shared" si="55"/>
        <v>0</v>
      </c>
      <c r="Q71" s="173">
        <f t="shared" si="55"/>
        <v>0</v>
      </c>
      <c r="R71" s="173">
        <f t="shared" si="55"/>
        <v>0</v>
      </c>
      <c r="S71" s="173">
        <f t="shared" si="55"/>
        <v>3</v>
      </c>
      <c r="T71" s="173">
        <f t="shared" si="55"/>
        <v>0</v>
      </c>
      <c r="U71" s="173">
        <f t="shared" si="55"/>
        <v>0</v>
      </c>
      <c r="V71" s="173">
        <f t="shared" si="55"/>
        <v>0</v>
      </c>
      <c r="W71" s="173">
        <f t="shared" si="55"/>
        <v>0</v>
      </c>
      <c r="X71" s="173">
        <f t="shared" si="55"/>
        <v>0</v>
      </c>
      <c r="Y71" s="173">
        <f t="shared" si="55"/>
        <v>0</v>
      </c>
      <c r="Z71" s="173">
        <f t="shared" si="55"/>
        <v>0</v>
      </c>
      <c r="AA71" s="173">
        <f t="shared" si="55"/>
        <v>0</v>
      </c>
      <c r="AB71" s="173">
        <f t="shared" si="55"/>
        <v>0</v>
      </c>
      <c r="AC71" s="173">
        <f t="shared" si="55"/>
        <v>0</v>
      </c>
      <c r="AD71" s="173">
        <f t="shared" si="55"/>
        <v>0</v>
      </c>
      <c r="AE71" s="173">
        <f t="shared" si="55"/>
        <v>0</v>
      </c>
      <c r="AF71" s="173">
        <f t="shared" si="55"/>
        <v>0</v>
      </c>
      <c r="AG71" s="173">
        <f t="shared" si="55"/>
        <v>0</v>
      </c>
      <c r="AH71" s="173">
        <f t="shared" si="55"/>
        <v>0</v>
      </c>
      <c r="AI71" s="173">
        <f t="shared" si="55"/>
        <v>0</v>
      </c>
      <c r="AJ71" s="173">
        <f t="shared" si="55"/>
        <v>0</v>
      </c>
      <c r="AK71" s="173">
        <f t="shared" si="55"/>
        <v>0</v>
      </c>
      <c r="AL71" s="173">
        <f t="shared" si="55"/>
        <v>0</v>
      </c>
      <c r="AM71" s="173">
        <f t="shared" si="55"/>
        <v>0</v>
      </c>
      <c r="AN71" s="173">
        <f t="shared" si="55"/>
        <v>0</v>
      </c>
      <c r="AO71" s="173">
        <f t="shared" si="55"/>
        <v>0</v>
      </c>
      <c r="AP71" s="173">
        <f t="shared" si="55"/>
        <v>0</v>
      </c>
      <c r="AQ71" s="173">
        <f t="shared" si="55"/>
        <v>0</v>
      </c>
      <c r="AR71" s="173">
        <f t="shared" si="55"/>
        <v>0</v>
      </c>
      <c r="AS71" s="173">
        <f t="shared" si="55"/>
        <v>0</v>
      </c>
      <c r="AT71" s="173">
        <f t="shared" si="55"/>
        <v>0</v>
      </c>
      <c r="AU71" s="173">
        <f t="shared" si="55"/>
        <v>0</v>
      </c>
      <c r="AV71" s="173">
        <f t="shared" si="55"/>
        <v>0</v>
      </c>
      <c r="AW71" s="173">
        <f t="shared" si="55"/>
        <v>0</v>
      </c>
      <c r="AX71" s="173">
        <f t="shared" si="55"/>
        <v>0</v>
      </c>
      <c r="AY71" s="173">
        <f t="shared" si="55"/>
        <v>0</v>
      </c>
      <c r="AZ71" s="173">
        <f t="shared" si="55"/>
        <v>0</v>
      </c>
      <c r="BA71" s="173">
        <f t="shared" si="55"/>
        <v>0</v>
      </c>
      <c r="BB71" s="173">
        <f t="shared" si="55"/>
        <v>0</v>
      </c>
      <c r="BC71" s="173">
        <f t="shared" si="55"/>
        <v>0</v>
      </c>
      <c r="BD71" s="173">
        <f t="shared" si="55"/>
        <v>0</v>
      </c>
      <c r="BE71" s="173">
        <f t="shared" si="55"/>
        <v>0</v>
      </c>
      <c r="BF71" s="173">
        <f t="shared" si="55"/>
        <v>0</v>
      </c>
      <c r="BG71" s="173">
        <f t="shared" si="55"/>
        <v>0</v>
      </c>
      <c r="BH71" s="173">
        <f t="shared" si="55"/>
        <v>0</v>
      </c>
      <c r="BI71" s="173">
        <f t="shared" si="55"/>
        <v>0</v>
      </c>
      <c r="BJ71" s="173">
        <f t="shared" si="55"/>
        <v>0</v>
      </c>
      <c r="BK71" s="173">
        <f t="shared" si="55"/>
        <v>0</v>
      </c>
      <c r="BL71" s="173">
        <f t="shared" si="55"/>
        <v>0</v>
      </c>
      <c r="BM71" s="158"/>
      <c r="BN71" s="159" t="str">
        <f>IFERROR(__xludf.DUMMYFUNCTION("""COMPUTED_VALUE"""),"Stanislav Roth st.")</f>
        <v>Stanislav Roth st.</v>
      </c>
      <c r="BO71" s="174"/>
      <c r="BP71" s="175"/>
      <c r="BQ71" s="174">
        <f>IFERROR(__xludf.DUMMYFUNCTION("""COMPUTED_VALUE"""),4.5)</f>
        <v>4.5</v>
      </c>
      <c r="BR71" s="175"/>
      <c r="BS71" s="174"/>
      <c r="BT71" s="175"/>
      <c r="BU71" s="174"/>
      <c r="BV71" s="175"/>
      <c r="BW71" s="174"/>
      <c r="BX71" s="175"/>
      <c r="BY71" s="174"/>
      <c r="BZ71" s="175"/>
      <c r="CA71" s="174"/>
      <c r="CB71" s="175"/>
      <c r="CC71" s="174"/>
      <c r="CD71" s="175"/>
      <c r="CE71" s="174"/>
      <c r="CF71" s="175"/>
      <c r="CG71" s="174"/>
      <c r="CH71" s="175"/>
      <c r="CI71" s="174"/>
      <c r="CJ71" s="175"/>
      <c r="CK71" s="174"/>
      <c r="CL71" s="175"/>
      <c r="CM71" s="174"/>
      <c r="CN71" s="175"/>
      <c r="CO71" s="174"/>
      <c r="CP71" s="175"/>
      <c r="CQ71" s="174"/>
      <c r="CR71" s="175"/>
      <c r="CS71" s="174"/>
      <c r="CT71" s="173"/>
      <c r="CU71" s="174"/>
      <c r="CV71" s="173"/>
      <c r="CW71" s="174"/>
      <c r="CX71" s="173"/>
      <c r="CY71" s="174"/>
      <c r="CZ71" s="173"/>
      <c r="DA71" s="174"/>
      <c r="DB71" s="173"/>
      <c r="DC71" s="174"/>
      <c r="DD71" s="173"/>
      <c r="DE71" s="174"/>
      <c r="DF71" s="173"/>
      <c r="DG71" s="174"/>
      <c r="DH71" s="173"/>
      <c r="DI71" s="174"/>
      <c r="DJ71" s="173"/>
      <c r="DK71" s="174"/>
      <c r="DL71" s="173"/>
      <c r="DM71" s="174"/>
      <c r="DN71" s="173"/>
      <c r="DO71" s="174"/>
      <c r="DP71" s="173"/>
      <c r="DQ71" s="174"/>
      <c r="DR71" s="173"/>
      <c r="DS71" s="174"/>
      <c r="DT71" s="173"/>
      <c r="DU71" s="174"/>
      <c r="DV71" s="173"/>
      <c r="DW71" s="174"/>
      <c r="DX71" s="173"/>
      <c r="DY71" s="158"/>
      <c r="DZ71" s="159" t="str">
        <f t="shared" si="33"/>
        <v>Stanislav Roth st.</v>
      </c>
      <c r="EA71" s="202"/>
      <c r="EB71" s="203"/>
      <c r="EC71" s="202"/>
      <c r="ED71" s="203"/>
      <c r="EE71" s="202"/>
      <c r="EF71" s="203"/>
      <c r="EG71" s="202"/>
      <c r="EH71" s="203"/>
      <c r="EI71" s="202"/>
      <c r="EJ71" s="203"/>
      <c r="EK71" s="202"/>
      <c r="EL71" s="203"/>
      <c r="EM71" s="202"/>
      <c r="EN71" s="203"/>
      <c r="EO71" s="202"/>
      <c r="EP71" s="203"/>
      <c r="EQ71" s="202">
        <f>IFERROR(__xludf.DUMMYFUNCTION("""COMPUTED_VALUE"""),3.0)</f>
        <v>3</v>
      </c>
      <c r="ER71" s="203"/>
      <c r="ES71" s="202"/>
      <c r="ET71" s="203"/>
      <c r="EU71" s="202"/>
      <c r="EV71" s="203"/>
      <c r="EW71" s="202"/>
      <c r="EX71" s="203"/>
      <c r="EY71" s="202"/>
      <c r="EZ71" s="203"/>
      <c r="FA71" s="202"/>
      <c r="FB71" s="203"/>
      <c r="FC71" s="202"/>
      <c r="FD71" s="203"/>
      <c r="FE71" s="202"/>
      <c r="FF71" s="199"/>
      <c r="FG71" s="202"/>
      <c r="FH71" s="199"/>
      <c r="FI71" s="202"/>
      <c r="FJ71" s="199"/>
      <c r="FK71" s="202"/>
      <c r="FL71" s="199"/>
      <c r="FM71" s="202"/>
      <c r="FN71" s="199"/>
      <c r="FO71" s="202"/>
      <c r="FP71" s="199"/>
      <c r="FQ71" s="202"/>
      <c r="FR71" s="199"/>
      <c r="FS71" s="202"/>
      <c r="FT71" s="199"/>
      <c r="FU71" s="202"/>
      <c r="FV71" s="199"/>
      <c r="FW71" s="202"/>
      <c r="FX71" s="199"/>
      <c r="FY71" s="202"/>
      <c r="FZ71" s="199"/>
      <c r="GA71" s="202"/>
      <c r="GB71" s="199"/>
      <c r="GC71" s="202"/>
      <c r="GD71" s="199"/>
      <c r="GE71" s="202"/>
      <c r="GF71" s="199"/>
      <c r="GG71" s="202"/>
      <c r="GH71" s="199"/>
      <c r="GI71" s="202"/>
      <c r="GJ71" s="199"/>
      <c r="GK71" s="158"/>
      <c r="GL71" s="159" t="str">
        <f t="shared" si="34"/>
        <v>Stanislav Roth st.</v>
      </c>
      <c r="GM71" s="202"/>
      <c r="GN71" s="203"/>
      <c r="GO71" s="202"/>
      <c r="GP71" s="203"/>
      <c r="GQ71" s="202"/>
      <c r="GR71" s="203"/>
      <c r="GS71" s="202"/>
      <c r="GT71" s="203"/>
      <c r="GU71" s="202"/>
      <c r="GV71" s="203"/>
      <c r="GW71" s="202"/>
      <c r="GX71" s="203"/>
      <c r="GY71" s="202"/>
      <c r="GZ71" s="203"/>
      <c r="HA71" s="202"/>
      <c r="HB71" s="203"/>
      <c r="HC71" s="202"/>
      <c r="HD71" s="203"/>
      <c r="HE71" s="202"/>
      <c r="HF71" s="203"/>
      <c r="HG71" s="202"/>
      <c r="HH71" s="203"/>
      <c r="HI71" s="202"/>
      <c r="HJ71" s="203"/>
      <c r="HK71" s="202"/>
      <c r="HL71" s="203"/>
      <c r="HM71" s="202"/>
      <c r="HN71" s="203"/>
      <c r="HO71" s="202"/>
      <c r="HP71" s="203"/>
      <c r="HQ71" s="202"/>
      <c r="HR71" s="199"/>
      <c r="HS71" s="202"/>
      <c r="HT71" s="199"/>
      <c r="HU71" s="202"/>
      <c r="HV71" s="199"/>
      <c r="HW71" s="202"/>
      <c r="HX71" s="199"/>
      <c r="HY71" s="202"/>
      <c r="HZ71" s="199"/>
      <c r="IA71" s="202"/>
      <c r="IB71" s="199"/>
      <c r="IC71" s="202"/>
      <c r="ID71" s="199"/>
      <c r="IE71" s="202"/>
      <c r="IF71" s="199"/>
      <c r="IG71" s="202"/>
      <c r="IH71" s="199"/>
      <c r="II71" s="202"/>
      <c r="IJ71" s="199"/>
      <c r="IK71" s="202"/>
      <c r="IL71" s="199"/>
      <c r="IM71" s="202"/>
      <c r="IN71" s="199"/>
      <c r="IO71" s="202"/>
      <c r="IP71" s="199"/>
      <c r="IQ71" s="202"/>
      <c r="IR71" s="199"/>
      <c r="IS71" s="202"/>
      <c r="IT71" s="199"/>
      <c r="IU71" s="202"/>
      <c r="IV71" s="199"/>
    </row>
    <row r="72">
      <c r="A72" s="214">
        <f>IFERROR(__xludf.DUMMYFUNCTION("""COMPUTED_VALUE"""),100.0)</f>
        <v>100</v>
      </c>
      <c r="B72" s="159" t="str">
        <f t="shared" si="31"/>
        <v>Vojtěch Olejník</v>
      </c>
      <c r="C72" s="173">
        <f t="shared" ref="C72:BL72" si="56">BO72+EA72+GM72</f>
        <v>5.5</v>
      </c>
      <c r="D72" s="173">
        <f t="shared" si="56"/>
        <v>550</v>
      </c>
      <c r="E72" s="173">
        <f t="shared" si="56"/>
        <v>5.5</v>
      </c>
      <c r="F72" s="173">
        <f t="shared" si="56"/>
        <v>550</v>
      </c>
      <c r="G72" s="173">
        <f t="shared" si="56"/>
        <v>0</v>
      </c>
      <c r="H72" s="173">
        <f t="shared" si="56"/>
        <v>0</v>
      </c>
      <c r="I72" s="173">
        <f t="shared" si="56"/>
        <v>11.5</v>
      </c>
      <c r="J72" s="173">
        <f t="shared" si="56"/>
        <v>1150</v>
      </c>
      <c r="K72" s="173">
        <f t="shared" si="56"/>
        <v>12.5</v>
      </c>
      <c r="L72" s="173">
        <f t="shared" si="56"/>
        <v>1250</v>
      </c>
      <c r="M72" s="173">
        <f t="shared" si="56"/>
        <v>6</v>
      </c>
      <c r="N72" s="173">
        <f t="shared" si="56"/>
        <v>600</v>
      </c>
      <c r="O72" s="173">
        <f t="shared" si="56"/>
        <v>5</v>
      </c>
      <c r="P72" s="173">
        <f t="shared" si="56"/>
        <v>500</v>
      </c>
      <c r="Q72" s="173">
        <f t="shared" si="56"/>
        <v>12.5</v>
      </c>
      <c r="R72" s="173">
        <f t="shared" si="56"/>
        <v>1250</v>
      </c>
      <c r="S72" s="173">
        <f t="shared" si="56"/>
        <v>6.5</v>
      </c>
      <c r="T72" s="173">
        <f t="shared" si="56"/>
        <v>650</v>
      </c>
      <c r="U72" s="173">
        <f t="shared" si="56"/>
        <v>0</v>
      </c>
      <c r="V72" s="173">
        <f t="shared" si="56"/>
        <v>0</v>
      </c>
      <c r="W72" s="173">
        <f t="shared" si="56"/>
        <v>3</v>
      </c>
      <c r="X72" s="173">
        <f t="shared" si="56"/>
        <v>300</v>
      </c>
      <c r="Y72" s="173">
        <f t="shared" si="56"/>
        <v>12</v>
      </c>
      <c r="Z72" s="173">
        <f t="shared" si="56"/>
        <v>1200</v>
      </c>
      <c r="AA72" s="173">
        <f t="shared" si="56"/>
        <v>11.5</v>
      </c>
      <c r="AB72" s="173">
        <f t="shared" si="56"/>
        <v>1150</v>
      </c>
      <c r="AC72" s="173">
        <f t="shared" si="56"/>
        <v>0</v>
      </c>
      <c r="AD72" s="173">
        <f t="shared" si="56"/>
        <v>0</v>
      </c>
      <c r="AE72" s="173">
        <f t="shared" si="56"/>
        <v>14</v>
      </c>
      <c r="AF72" s="173">
        <f t="shared" si="56"/>
        <v>1400</v>
      </c>
      <c r="AG72" s="173">
        <f t="shared" si="56"/>
        <v>13</v>
      </c>
      <c r="AH72" s="173">
        <f t="shared" si="56"/>
        <v>1300</v>
      </c>
      <c r="AI72" s="173">
        <f t="shared" si="56"/>
        <v>0</v>
      </c>
      <c r="AJ72" s="173">
        <f t="shared" si="56"/>
        <v>0</v>
      </c>
      <c r="AK72" s="173">
        <f t="shared" si="56"/>
        <v>0</v>
      </c>
      <c r="AL72" s="173">
        <f t="shared" si="56"/>
        <v>0</v>
      </c>
      <c r="AM72" s="173">
        <f t="shared" si="56"/>
        <v>12.5</v>
      </c>
      <c r="AN72" s="173">
        <f t="shared" si="56"/>
        <v>0</v>
      </c>
      <c r="AO72" s="173">
        <f t="shared" si="56"/>
        <v>12.5</v>
      </c>
      <c r="AP72" s="173">
        <f t="shared" si="56"/>
        <v>1250</v>
      </c>
      <c r="AQ72" s="173">
        <f t="shared" si="56"/>
        <v>0</v>
      </c>
      <c r="AR72" s="173">
        <f t="shared" si="56"/>
        <v>0</v>
      </c>
      <c r="AS72" s="173">
        <f t="shared" si="56"/>
        <v>0</v>
      </c>
      <c r="AT72" s="173">
        <f t="shared" si="56"/>
        <v>0</v>
      </c>
      <c r="AU72" s="173">
        <f t="shared" si="56"/>
        <v>12</v>
      </c>
      <c r="AV72" s="173">
        <f t="shared" si="56"/>
        <v>1200</v>
      </c>
      <c r="AW72" s="173">
        <f t="shared" si="56"/>
        <v>5</v>
      </c>
      <c r="AX72" s="173">
        <f t="shared" si="56"/>
        <v>500</v>
      </c>
      <c r="AY72" s="173">
        <f t="shared" si="56"/>
        <v>0</v>
      </c>
      <c r="AZ72" s="173">
        <f t="shared" si="56"/>
        <v>0</v>
      </c>
      <c r="BA72" s="173">
        <f t="shared" si="56"/>
        <v>11.5</v>
      </c>
      <c r="BB72" s="173">
        <f t="shared" si="56"/>
        <v>1150</v>
      </c>
      <c r="BC72" s="173">
        <f t="shared" si="56"/>
        <v>11</v>
      </c>
      <c r="BD72" s="173">
        <f t="shared" si="56"/>
        <v>1100</v>
      </c>
      <c r="BE72" s="173">
        <f t="shared" si="56"/>
        <v>0</v>
      </c>
      <c r="BF72" s="173">
        <f t="shared" si="56"/>
        <v>0</v>
      </c>
      <c r="BG72" s="173">
        <f t="shared" si="56"/>
        <v>0</v>
      </c>
      <c r="BH72" s="173">
        <f t="shared" si="56"/>
        <v>0</v>
      </c>
      <c r="BI72" s="173">
        <f t="shared" si="56"/>
        <v>0</v>
      </c>
      <c r="BJ72" s="173">
        <f t="shared" si="56"/>
        <v>0</v>
      </c>
      <c r="BK72" s="173">
        <f t="shared" si="56"/>
        <v>0</v>
      </c>
      <c r="BL72" s="173">
        <f t="shared" si="56"/>
        <v>0</v>
      </c>
      <c r="BM72" s="158"/>
      <c r="BN72" s="159" t="str">
        <f>IFERROR(__xludf.DUMMYFUNCTION("""COMPUTED_VALUE"""),"Vojtěch Olejník")</f>
        <v>Vojtěch Olejník</v>
      </c>
      <c r="BO72" s="174">
        <f>IFERROR(__xludf.DUMMYFUNCTION("""COMPUTED_VALUE"""),5.5)</f>
        <v>5.5</v>
      </c>
      <c r="BP72" s="175">
        <f>IFERROR(__xludf.DUMMYFUNCTION("""COMPUTED_VALUE"""),550.0)</f>
        <v>550</v>
      </c>
      <c r="BQ72" s="174">
        <f>IFERROR(__xludf.DUMMYFUNCTION("""COMPUTED_VALUE"""),5.5)</f>
        <v>5.5</v>
      </c>
      <c r="BR72" s="175">
        <f>IFERROR(__xludf.DUMMYFUNCTION("""COMPUTED_VALUE"""),550.0)</f>
        <v>550</v>
      </c>
      <c r="BS72" s="174"/>
      <c r="BT72" s="175"/>
      <c r="BU72" s="174">
        <f>IFERROR(__xludf.DUMMYFUNCTION("""COMPUTED_VALUE"""),11.5)</f>
        <v>11.5</v>
      </c>
      <c r="BV72" s="175">
        <f>IFERROR(__xludf.DUMMYFUNCTION("""COMPUTED_VALUE"""),1150.0)</f>
        <v>1150</v>
      </c>
      <c r="BW72" s="174">
        <f>IFERROR(__xludf.DUMMYFUNCTION("""COMPUTED_VALUE"""),12.5)</f>
        <v>12.5</v>
      </c>
      <c r="BX72" s="175">
        <f>IFERROR(__xludf.DUMMYFUNCTION("""COMPUTED_VALUE"""),1250.0)</f>
        <v>1250</v>
      </c>
      <c r="BY72" s="174">
        <f>IFERROR(__xludf.DUMMYFUNCTION("""COMPUTED_VALUE"""),6.0)</f>
        <v>6</v>
      </c>
      <c r="BZ72" s="175">
        <f>IFERROR(__xludf.DUMMYFUNCTION("""COMPUTED_VALUE"""),600.0)</f>
        <v>600</v>
      </c>
      <c r="CA72" s="174">
        <f>IFERROR(__xludf.DUMMYFUNCTION("""COMPUTED_VALUE"""),5.0)</f>
        <v>5</v>
      </c>
      <c r="CB72" s="175">
        <f>IFERROR(__xludf.DUMMYFUNCTION("""COMPUTED_VALUE"""),500.0)</f>
        <v>500</v>
      </c>
      <c r="CC72" s="174">
        <f>IFERROR(__xludf.DUMMYFUNCTION("""COMPUTED_VALUE"""),12.5)</f>
        <v>12.5</v>
      </c>
      <c r="CD72" s="175">
        <f>IFERROR(__xludf.DUMMYFUNCTION("""COMPUTED_VALUE"""),1250.0)</f>
        <v>1250</v>
      </c>
      <c r="CE72" s="174">
        <f>IFERROR(__xludf.DUMMYFUNCTION("""COMPUTED_VALUE"""),6.5)</f>
        <v>6.5</v>
      </c>
      <c r="CF72" s="175">
        <f>IFERROR(__xludf.DUMMYFUNCTION("""COMPUTED_VALUE"""),650.0)</f>
        <v>650</v>
      </c>
      <c r="CG72" s="174"/>
      <c r="CH72" s="175"/>
      <c r="CI72" s="174">
        <f>IFERROR(__xludf.DUMMYFUNCTION("""COMPUTED_VALUE"""),3.0)</f>
        <v>3</v>
      </c>
      <c r="CJ72" s="175">
        <f>IFERROR(__xludf.DUMMYFUNCTION("""COMPUTED_VALUE"""),300.0)</f>
        <v>300</v>
      </c>
      <c r="CK72" s="174">
        <f>IFERROR(__xludf.DUMMYFUNCTION("""COMPUTED_VALUE"""),12.0)</f>
        <v>12</v>
      </c>
      <c r="CL72" s="175">
        <f>IFERROR(__xludf.DUMMYFUNCTION("""COMPUTED_VALUE"""),1200.0)</f>
        <v>1200</v>
      </c>
      <c r="CM72" s="174">
        <f>IFERROR(__xludf.DUMMYFUNCTION("""COMPUTED_VALUE"""),11.5)</f>
        <v>11.5</v>
      </c>
      <c r="CN72" s="175">
        <f>IFERROR(__xludf.DUMMYFUNCTION("""COMPUTED_VALUE"""),1150.0)</f>
        <v>1150</v>
      </c>
      <c r="CO72" s="174"/>
      <c r="CP72" s="175"/>
      <c r="CQ72" s="174"/>
      <c r="CR72" s="175"/>
      <c r="CS72" s="174">
        <f>IFERROR(__xludf.DUMMYFUNCTION("""COMPUTED_VALUE"""),4.0)</f>
        <v>4</v>
      </c>
      <c r="CT72" s="173">
        <f>IFERROR(__xludf.DUMMYFUNCTION("""COMPUTED_VALUE"""),400.0)</f>
        <v>400</v>
      </c>
      <c r="CU72" s="176"/>
      <c r="CV72" s="173"/>
      <c r="CW72" s="174"/>
      <c r="CX72" s="173"/>
      <c r="CY72" s="174">
        <f>IFERROR(__xludf.DUMMYFUNCTION("""COMPUTED_VALUE"""),12.5)</f>
        <v>12.5</v>
      </c>
      <c r="CZ72" s="173"/>
      <c r="DA72" s="174">
        <f>IFERROR(__xludf.DUMMYFUNCTION("""COMPUTED_VALUE"""),12.5)</f>
        <v>12.5</v>
      </c>
      <c r="DB72" s="173">
        <f>IFERROR(__xludf.DUMMYFUNCTION("""COMPUTED_VALUE"""),1250.0)</f>
        <v>1250</v>
      </c>
      <c r="DC72" s="174"/>
      <c r="DD72" s="173"/>
      <c r="DE72" s="174"/>
      <c r="DF72" s="173"/>
      <c r="DG72" s="174">
        <f>IFERROR(__xludf.DUMMYFUNCTION("""COMPUTED_VALUE"""),12.0)</f>
        <v>12</v>
      </c>
      <c r="DH72" s="173">
        <f>IFERROR(__xludf.DUMMYFUNCTION("""COMPUTED_VALUE"""),1200.0)</f>
        <v>1200</v>
      </c>
      <c r="DI72" s="174">
        <f>IFERROR(__xludf.DUMMYFUNCTION("""COMPUTED_VALUE"""),5.0)</f>
        <v>5</v>
      </c>
      <c r="DJ72" s="173">
        <f>IFERROR(__xludf.DUMMYFUNCTION("""COMPUTED_VALUE"""),500.0)</f>
        <v>500</v>
      </c>
      <c r="DK72" s="174"/>
      <c r="DL72" s="173"/>
      <c r="DM72" s="174">
        <f>IFERROR(__xludf.DUMMYFUNCTION("""COMPUTED_VALUE"""),11.5)</f>
        <v>11.5</v>
      </c>
      <c r="DN72" s="173">
        <f>IFERROR(__xludf.DUMMYFUNCTION("""COMPUTED_VALUE"""),1150.0)</f>
        <v>1150</v>
      </c>
      <c r="DO72" s="174">
        <f>IFERROR(__xludf.DUMMYFUNCTION("""COMPUTED_VALUE"""),11.0)</f>
        <v>11</v>
      </c>
      <c r="DP72" s="173">
        <f>IFERROR(__xludf.DUMMYFUNCTION("""COMPUTED_VALUE"""),1100.0)</f>
        <v>1100</v>
      </c>
      <c r="DQ72" s="174"/>
      <c r="DR72" s="173"/>
      <c r="DS72" s="174"/>
      <c r="DT72" s="173"/>
      <c r="DU72" s="174"/>
      <c r="DV72" s="173"/>
      <c r="DW72" s="174"/>
      <c r="DX72" s="173"/>
      <c r="DY72" s="158"/>
      <c r="DZ72" s="159" t="str">
        <f t="shared" si="33"/>
        <v>Vojtěch Olejník</v>
      </c>
      <c r="EA72" s="202"/>
      <c r="EB72" s="203"/>
      <c r="EC72" s="202"/>
      <c r="ED72" s="203"/>
      <c r="EE72" s="202"/>
      <c r="EF72" s="203"/>
      <c r="EG72" s="202"/>
      <c r="EH72" s="203"/>
      <c r="EI72" s="202"/>
      <c r="EJ72" s="203"/>
      <c r="EK72" s="202"/>
      <c r="EL72" s="203"/>
      <c r="EM72" s="202"/>
      <c r="EN72" s="203"/>
      <c r="EO72" s="202"/>
      <c r="EP72" s="203"/>
      <c r="EQ72" s="202"/>
      <c r="ER72" s="203"/>
      <c r="ES72" s="202"/>
      <c r="ET72" s="203"/>
      <c r="EU72" s="202"/>
      <c r="EV72" s="203"/>
      <c r="EW72" s="202"/>
      <c r="EX72" s="203"/>
      <c r="EY72" s="202"/>
      <c r="EZ72" s="203"/>
      <c r="FA72" s="202"/>
      <c r="FB72" s="203"/>
      <c r="FC72" s="202">
        <f>IFERROR(__xludf.DUMMYFUNCTION("""COMPUTED_VALUE"""),14.0)</f>
        <v>14</v>
      </c>
      <c r="FD72" s="203">
        <f>IFERROR(__xludf.DUMMYFUNCTION("""COMPUTED_VALUE"""),1400.0)</f>
        <v>1400</v>
      </c>
      <c r="FE72" s="202">
        <f>IFERROR(__xludf.DUMMYFUNCTION("""COMPUTED_VALUE"""),9.0)</f>
        <v>9</v>
      </c>
      <c r="FF72" s="199">
        <f>IFERROR(__xludf.DUMMYFUNCTION("""COMPUTED_VALUE"""),900.0)</f>
        <v>900</v>
      </c>
      <c r="FG72" s="204"/>
      <c r="FH72" s="199"/>
      <c r="FI72" s="202"/>
      <c r="FJ72" s="199"/>
      <c r="FK72" s="202"/>
      <c r="FL72" s="199"/>
      <c r="FM72" s="202"/>
      <c r="FN72" s="199"/>
      <c r="FO72" s="202"/>
      <c r="FP72" s="199"/>
      <c r="FQ72" s="202"/>
      <c r="FR72" s="199"/>
      <c r="FS72" s="202"/>
      <c r="FT72" s="199"/>
      <c r="FU72" s="202"/>
      <c r="FV72" s="199"/>
      <c r="FW72" s="202"/>
      <c r="FX72" s="199"/>
      <c r="FY72" s="202"/>
      <c r="FZ72" s="199"/>
      <c r="GA72" s="202"/>
      <c r="GB72" s="199"/>
      <c r="GC72" s="202"/>
      <c r="GD72" s="199"/>
      <c r="GE72" s="202"/>
      <c r="GF72" s="199"/>
      <c r="GG72" s="202"/>
      <c r="GH72" s="199"/>
      <c r="GI72" s="202"/>
      <c r="GJ72" s="199"/>
      <c r="GK72" s="158"/>
      <c r="GL72" s="159" t="str">
        <f t="shared" si="34"/>
        <v>Vojtěch Olejník</v>
      </c>
      <c r="GM72" s="202"/>
      <c r="GN72" s="203"/>
      <c r="GO72" s="202"/>
      <c r="GP72" s="203"/>
      <c r="GQ72" s="202"/>
      <c r="GR72" s="203"/>
      <c r="GS72" s="202"/>
      <c r="GT72" s="203"/>
      <c r="GU72" s="202"/>
      <c r="GV72" s="203"/>
      <c r="GW72" s="202"/>
      <c r="GX72" s="203"/>
      <c r="GY72" s="202"/>
      <c r="GZ72" s="203"/>
      <c r="HA72" s="202"/>
      <c r="HB72" s="203"/>
      <c r="HC72" s="202"/>
      <c r="HD72" s="203"/>
      <c r="HE72" s="202"/>
      <c r="HF72" s="203"/>
      <c r="HG72" s="202"/>
      <c r="HH72" s="203"/>
      <c r="HI72" s="202"/>
      <c r="HJ72" s="203"/>
      <c r="HK72" s="202"/>
      <c r="HL72" s="203"/>
      <c r="HM72" s="202"/>
      <c r="HN72" s="203"/>
      <c r="HO72" s="202"/>
      <c r="HP72" s="203"/>
      <c r="HQ72" s="202"/>
      <c r="HR72" s="199"/>
      <c r="HS72" s="204"/>
      <c r="HT72" s="199"/>
      <c r="HU72" s="202"/>
      <c r="HV72" s="199"/>
      <c r="HW72" s="202"/>
      <c r="HX72" s="199"/>
      <c r="HY72" s="202"/>
      <c r="HZ72" s="199"/>
      <c r="IA72" s="202"/>
      <c r="IB72" s="199"/>
      <c r="IC72" s="202"/>
      <c r="ID72" s="199"/>
      <c r="IE72" s="202"/>
      <c r="IF72" s="199"/>
      <c r="IG72" s="202"/>
      <c r="IH72" s="199"/>
      <c r="II72" s="202"/>
      <c r="IJ72" s="199"/>
      <c r="IK72" s="202"/>
      <c r="IL72" s="199"/>
      <c r="IM72" s="202"/>
      <c r="IN72" s="199"/>
      <c r="IO72" s="202"/>
      <c r="IP72" s="199"/>
      <c r="IQ72" s="202"/>
      <c r="IR72" s="199"/>
      <c r="IS72" s="202"/>
      <c r="IT72" s="199"/>
      <c r="IU72" s="202"/>
      <c r="IV72" s="199"/>
    </row>
    <row r="73">
      <c r="A73" s="214">
        <f>IFERROR(__xludf.DUMMYFUNCTION("""COMPUTED_VALUE"""),120.0)</f>
        <v>120</v>
      </c>
      <c r="B73" s="159" t="str">
        <f t="shared" si="31"/>
        <v>Jakub Malík</v>
      </c>
      <c r="C73" s="173">
        <f t="shared" ref="C73:BL73" si="57">BO73+EA73+GM73</f>
        <v>5</v>
      </c>
      <c r="D73" s="173">
        <f t="shared" si="57"/>
        <v>0</v>
      </c>
      <c r="E73" s="173">
        <f t="shared" si="57"/>
        <v>0</v>
      </c>
      <c r="F73" s="173">
        <f t="shared" si="57"/>
        <v>0</v>
      </c>
      <c r="G73" s="173">
        <f t="shared" si="57"/>
        <v>15</v>
      </c>
      <c r="H73" s="173">
        <f t="shared" si="57"/>
        <v>0</v>
      </c>
      <c r="I73" s="173">
        <f t="shared" si="57"/>
        <v>13</v>
      </c>
      <c r="J73" s="173">
        <f t="shared" si="57"/>
        <v>0</v>
      </c>
      <c r="K73" s="173">
        <f t="shared" si="57"/>
        <v>14</v>
      </c>
      <c r="L73" s="173">
        <f t="shared" si="57"/>
        <v>0</v>
      </c>
      <c r="M73" s="173">
        <f t="shared" si="57"/>
        <v>8</v>
      </c>
      <c r="N73" s="173">
        <f t="shared" si="57"/>
        <v>0</v>
      </c>
      <c r="O73" s="173">
        <f t="shared" si="57"/>
        <v>8</v>
      </c>
      <c r="P73" s="173">
        <f t="shared" si="57"/>
        <v>0</v>
      </c>
      <c r="Q73" s="173">
        <f t="shared" si="57"/>
        <v>0</v>
      </c>
      <c r="R73" s="173">
        <f t="shared" si="57"/>
        <v>0</v>
      </c>
      <c r="S73" s="173">
        <f t="shared" si="57"/>
        <v>13</v>
      </c>
      <c r="T73" s="173">
        <f t="shared" si="57"/>
        <v>0</v>
      </c>
      <c r="U73" s="173">
        <f t="shared" si="57"/>
        <v>8</v>
      </c>
      <c r="V73" s="173">
        <f t="shared" si="57"/>
        <v>0</v>
      </c>
      <c r="W73" s="173">
        <f t="shared" si="57"/>
        <v>13</v>
      </c>
      <c r="X73" s="173">
        <f t="shared" si="57"/>
        <v>0</v>
      </c>
      <c r="Y73" s="173">
        <f t="shared" si="57"/>
        <v>14</v>
      </c>
      <c r="Z73" s="173">
        <f t="shared" si="57"/>
        <v>0</v>
      </c>
      <c r="AA73" s="173">
        <f t="shared" si="57"/>
        <v>6</v>
      </c>
      <c r="AB73" s="173">
        <f t="shared" si="57"/>
        <v>0</v>
      </c>
      <c r="AC73" s="173">
        <f t="shared" si="57"/>
        <v>15</v>
      </c>
      <c r="AD73" s="173">
        <f t="shared" si="57"/>
        <v>3000</v>
      </c>
      <c r="AE73" s="173">
        <f t="shared" si="57"/>
        <v>15</v>
      </c>
      <c r="AF73" s="173">
        <f t="shared" si="57"/>
        <v>0</v>
      </c>
      <c r="AG73" s="173">
        <f t="shared" si="57"/>
        <v>10</v>
      </c>
      <c r="AH73" s="173">
        <f t="shared" si="57"/>
        <v>0</v>
      </c>
      <c r="AI73" s="173">
        <f t="shared" si="57"/>
        <v>0</v>
      </c>
      <c r="AJ73" s="173">
        <f t="shared" si="57"/>
        <v>0</v>
      </c>
      <c r="AK73" s="173">
        <f t="shared" si="57"/>
        <v>0</v>
      </c>
      <c r="AL73" s="173">
        <f t="shared" si="57"/>
        <v>0</v>
      </c>
      <c r="AM73" s="173">
        <f t="shared" si="57"/>
        <v>8</v>
      </c>
      <c r="AN73" s="173">
        <f t="shared" si="57"/>
        <v>0</v>
      </c>
      <c r="AO73" s="173">
        <f t="shared" si="57"/>
        <v>0</v>
      </c>
      <c r="AP73" s="173">
        <f t="shared" si="57"/>
        <v>0</v>
      </c>
      <c r="AQ73" s="173">
        <f t="shared" si="57"/>
        <v>7</v>
      </c>
      <c r="AR73" s="173">
        <f t="shared" si="57"/>
        <v>0</v>
      </c>
      <c r="AS73" s="173">
        <f t="shared" si="57"/>
        <v>7</v>
      </c>
      <c r="AT73" s="173">
        <f t="shared" si="57"/>
        <v>0</v>
      </c>
      <c r="AU73" s="173">
        <f t="shared" si="57"/>
        <v>8</v>
      </c>
      <c r="AV73" s="173">
        <f t="shared" si="57"/>
        <v>0</v>
      </c>
      <c r="AW73" s="173">
        <f t="shared" si="57"/>
        <v>10</v>
      </c>
      <c r="AX73" s="173">
        <f t="shared" si="57"/>
        <v>0</v>
      </c>
      <c r="AY73" s="173">
        <f t="shared" si="57"/>
        <v>13.5</v>
      </c>
      <c r="AZ73" s="173">
        <f t="shared" si="57"/>
        <v>0</v>
      </c>
      <c r="BA73" s="173">
        <f t="shared" si="57"/>
        <v>8</v>
      </c>
      <c r="BB73" s="173">
        <f t="shared" si="57"/>
        <v>0</v>
      </c>
      <c r="BC73" s="173">
        <f t="shared" si="57"/>
        <v>7</v>
      </c>
      <c r="BD73" s="173">
        <f t="shared" si="57"/>
        <v>0</v>
      </c>
      <c r="BE73" s="173">
        <f t="shared" si="57"/>
        <v>0</v>
      </c>
      <c r="BF73" s="173">
        <f t="shared" si="57"/>
        <v>0</v>
      </c>
      <c r="BG73" s="173">
        <f t="shared" si="57"/>
        <v>8</v>
      </c>
      <c r="BH73" s="173">
        <f t="shared" si="57"/>
        <v>0</v>
      </c>
      <c r="BI73" s="173">
        <f t="shared" si="57"/>
        <v>0</v>
      </c>
      <c r="BJ73" s="173">
        <f t="shared" si="57"/>
        <v>0</v>
      </c>
      <c r="BK73" s="173">
        <f t="shared" si="57"/>
        <v>6</v>
      </c>
      <c r="BL73" s="173">
        <f t="shared" si="57"/>
        <v>0</v>
      </c>
      <c r="BM73" s="158"/>
      <c r="BN73" s="159" t="str">
        <f>IFERROR(__xludf.DUMMYFUNCTION("""COMPUTED_VALUE"""),"Jakub Malík")</f>
        <v>Jakub Malík</v>
      </c>
      <c r="BO73" s="174"/>
      <c r="BP73" s="175"/>
      <c r="BQ73" s="174"/>
      <c r="BR73" s="175"/>
      <c r="BS73" s="174"/>
      <c r="BT73" s="175"/>
      <c r="BU73" s="174"/>
      <c r="BV73" s="175"/>
      <c r="BW73" s="174"/>
      <c r="BX73" s="175"/>
      <c r="BY73" s="174"/>
      <c r="BZ73" s="175"/>
      <c r="CA73" s="174"/>
      <c r="CB73" s="175"/>
      <c r="CC73" s="174"/>
      <c r="CD73" s="175"/>
      <c r="CE73" s="174"/>
      <c r="CF73" s="175"/>
      <c r="CG73" s="174"/>
      <c r="CH73" s="175"/>
      <c r="CI73" s="174"/>
      <c r="CJ73" s="175"/>
      <c r="CK73" s="174"/>
      <c r="CL73" s="175"/>
      <c r="CM73" s="174"/>
      <c r="CN73" s="175"/>
      <c r="CO73" s="174"/>
      <c r="CP73" s="175"/>
      <c r="CQ73" s="174"/>
      <c r="CR73" s="175"/>
      <c r="CS73" s="174"/>
      <c r="CT73" s="173"/>
      <c r="CU73" s="174"/>
      <c r="CV73" s="173"/>
      <c r="CW73" s="174"/>
      <c r="CX73" s="173"/>
      <c r="CY73" s="174"/>
      <c r="CZ73" s="173"/>
      <c r="DA73" s="174"/>
      <c r="DB73" s="173"/>
      <c r="DC73" s="174"/>
      <c r="DD73" s="173"/>
      <c r="DE73" s="174"/>
      <c r="DF73" s="173"/>
      <c r="DG73" s="174"/>
      <c r="DH73" s="173"/>
      <c r="DI73" s="174"/>
      <c r="DJ73" s="173"/>
      <c r="DK73" s="174"/>
      <c r="DL73" s="173"/>
      <c r="DM73" s="174"/>
      <c r="DN73" s="173"/>
      <c r="DO73" s="174"/>
      <c r="DP73" s="173"/>
      <c r="DQ73" s="174"/>
      <c r="DR73" s="173"/>
      <c r="DS73" s="174"/>
      <c r="DT73" s="173"/>
      <c r="DU73" s="174"/>
      <c r="DV73" s="173"/>
      <c r="DW73" s="174"/>
      <c r="DX73" s="173"/>
      <c r="DY73" s="158"/>
      <c r="DZ73" s="159" t="str">
        <f t="shared" si="33"/>
        <v>Jakub Malík</v>
      </c>
      <c r="EA73" s="202">
        <f>IFERROR(__xludf.DUMMYFUNCTION("""COMPUTED_VALUE"""),5.0)</f>
        <v>5</v>
      </c>
      <c r="EB73" s="203"/>
      <c r="EC73" s="202"/>
      <c r="ED73" s="203"/>
      <c r="EE73" s="202">
        <f>IFERROR(__xludf.DUMMYFUNCTION("""COMPUTED_VALUE"""),15.0)</f>
        <v>15</v>
      </c>
      <c r="EF73" s="203"/>
      <c r="EG73" s="202">
        <f>IFERROR(__xludf.DUMMYFUNCTION("""COMPUTED_VALUE"""),13.0)</f>
        <v>13</v>
      </c>
      <c r="EH73" s="203"/>
      <c r="EI73" s="202">
        <f>IFERROR(__xludf.DUMMYFUNCTION("""COMPUTED_VALUE"""),14.0)</f>
        <v>14</v>
      </c>
      <c r="EJ73" s="203"/>
      <c r="EK73" s="202">
        <f>IFERROR(__xludf.DUMMYFUNCTION("""COMPUTED_VALUE"""),8.0)</f>
        <v>8</v>
      </c>
      <c r="EL73" s="203"/>
      <c r="EM73" s="202">
        <f>IFERROR(__xludf.DUMMYFUNCTION("""COMPUTED_VALUE"""),8.0)</f>
        <v>8</v>
      </c>
      <c r="EN73" s="203"/>
      <c r="EO73" s="202"/>
      <c r="EP73" s="203"/>
      <c r="EQ73" s="202">
        <f>IFERROR(__xludf.DUMMYFUNCTION("""COMPUTED_VALUE"""),13.0)</f>
        <v>13</v>
      </c>
      <c r="ER73" s="203"/>
      <c r="ES73" s="202">
        <f>IFERROR(__xludf.DUMMYFUNCTION("""COMPUTED_VALUE"""),8.0)</f>
        <v>8</v>
      </c>
      <c r="ET73" s="203"/>
      <c r="EU73" s="202">
        <f>IFERROR(__xludf.DUMMYFUNCTION("""COMPUTED_VALUE"""),13.0)</f>
        <v>13</v>
      </c>
      <c r="EV73" s="203"/>
      <c r="EW73" s="202">
        <f>IFERROR(__xludf.DUMMYFUNCTION("""COMPUTED_VALUE"""),14.0)</f>
        <v>14</v>
      </c>
      <c r="EX73" s="203"/>
      <c r="EY73" s="202">
        <f>IFERROR(__xludf.DUMMYFUNCTION("""COMPUTED_VALUE"""),6.0)</f>
        <v>6</v>
      </c>
      <c r="EZ73" s="203"/>
      <c r="FA73" s="202">
        <f>IFERROR(__xludf.DUMMYFUNCTION("""COMPUTED_VALUE"""),15.0)</f>
        <v>15</v>
      </c>
      <c r="FB73" s="203">
        <f>IFERROR(__xludf.DUMMYFUNCTION("""COMPUTED_VALUE"""),3000.0)</f>
        <v>3000</v>
      </c>
      <c r="FC73" s="202">
        <f>IFERROR(__xludf.DUMMYFUNCTION("""COMPUTED_VALUE"""),15.0)</f>
        <v>15</v>
      </c>
      <c r="FD73" s="203"/>
      <c r="FE73" s="202">
        <f>IFERROR(__xludf.DUMMYFUNCTION("""COMPUTED_VALUE"""),10.0)</f>
        <v>10</v>
      </c>
      <c r="FF73" s="199"/>
      <c r="FG73" s="202"/>
      <c r="FH73" s="199"/>
      <c r="FI73" s="202"/>
      <c r="FJ73" s="199"/>
      <c r="FK73" s="202">
        <f>IFERROR(__xludf.DUMMYFUNCTION("""COMPUTED_VALUE"""),8.0)</f>
        <v>8</v>
      </c>
      <c r="FL73" s="199"/>
      <c r="FM73" s="202"/>
      <c r="FN73" s="199"/>
      <c r="FO73" s="202">
        <f>IFERROR(__xludf.DUMMYFUNCTION("""COMPUTED_VALUE"""),7.0)</f>
        <v>7</v>
      </c>
      <c r="FP73" s="199"/>
      <c r="FQ73" s="202">
        <f>IFERROR(__xludf.DUMMYFUNCTION("""COMPUTED_VALUE"""),7.0)</f>
        <v>7</v>
      </c>
      <c r="FR73" s="199"/>
      <c r="FS73" s="202">
        <f>IFERROR(__xludf.DUMMYFUNCTION("""COMPUTED_VALUE"""),8.0)</f>
        <v>8</v>
      </c>
      <c r="FT73" s="199"/>
      <c r="FU73" s="202">
        <f>IFERROR(__xludf.DUMMYFUNCTION("""COMPUTED_VALUE"""),10.0)</f>
        <v>10</v>
      </c>
      <c r="FV73" s="199"/>
      <c r="FW73" s="202">
        <f>IFERROR(__xludf.DUMMYFUNCTION("""COMPUTED_VALUE"""),13.5)</f>
        <v>13.5</v>
      </c>
      <c r="FX73" s="199"/>
      <c r="FY73" s="202">
        <f>IFERROR(__xludf.DUMMYFUNCTION("""COMPUTED_VALUE"""),8.0)</f>
        <v>8</v>
      </c>
      <c r="FZ73" s="199"/>
      <c r="GA73" s="202">
        <f>IFERROR(__xludf.DUMMYFUNCTION("""COMPUTED_VALUE"""),7.0)</f>
        <v>7</v>
      </c>
      <c r="GB73" s="199"/>
      <c r="GC73" s="202"/>
      <c r="GD73" s="199"/>
      <c r="GE73" s="202">
        <f>IFERROR(__xludf.DUMMYFUNCTION("""COMPUTED_VALUE"""),8.0)</f>
        <v>8</v>
      </c>
      <c r="GF73" s="199"/>
      <c r="GG73" s="202"/>
      <c r="GH73" s="199"/>
      <c r="GI73" s="202">
        <f>IFERROR(__xludf.DUMMYFUNCTION("""COMPUTED_VALUE"""),6.0)</f>
        <v>6</v>
      </c>
      <c r="GJ73" s="199"/>
      <c r="GK73" s="158"/>
      <c r="GL73" s="159" t="str">
        <f t="shared" si="34"/>
        <v>Jakub Malík</v>
      </c>
      <c r="GM73" s="202"/>
      <c r="GN73" s="203"/>
      <c r="GO73" s="202"/>
      <c r="GP73" s="203"/>
      <c r="GQ73" s="202"/>
      <c r="GR73" s="203"/>
      <c r="GS73" s="202"/>
      <c r="GT73" s="203"/>
      <c r="GU73" s="202"/>
      <c r="GV73" s="203"/>
      <c r="GW73" s="202"/>
      <c r="GX73" s="203"/>
      <c r="GY73" s="202"/>
      <c r="GZ73" s="203"/>
      <c r="HA73" s="202"/>
      <c r="HB73" s="203"/>
      <c r="HC73" s="202"/>
      <c r="HD73" s="203"/>
      <c r="HE73" s="202"/>
      <c r="HF73" s="203"/>
      <c r="HG73" s="202"/>
      <c r="HH73" s="203"/>
      <c r="HI73" s="202"/>
      <c r="HJ73" s="203"/>
      <c r="HK73" s="202"/>
      <c r="HL73" s="203"/>
      <c r="HM73" s="202"/>
      <c r="HN73" s="203"/>
      <c r="HO73" s="202"/>
      <c r="HP73" s="203"/>
      <c r="HQ73" s="202"/>
      <c r="HR73" s="199"/>
      <c r="HS73" s="202"/>
      <c r="HT73" s="199"/>
      <c r="HU73" s="202"/>
      <c r="HV73" s="199"/>
      <c r="HW73" s="202"/>
      <c r="HX73" s="199"/>
      <c r="HY73" s="202"/>
      <c r="HZ73" s="199"/>
      <c r="IA73" s="202"/>
      <c r="IB73" s="199"/>
      <c r="IC73" s="202"/>
      <c r="ID73" s="199"/>
      <c r="IE73" s="202"/>
      <c r="IF73" s="199"/>
      <c r="IG73" s="202"/>
      <c r="IH73" s="199"/>
      <c r="II73" s="202"/>
      <c r="IJ73" s="199"/>
      <c r="IK73" s="202"/>
      <c r="IL73" s="199"/>
      <c r="IM73" s="202"/>
      <c r="IN73" s="199"/>
      <c r="IO73" s="202"/>
      <c r="IP73" s="199"/>
      <c r="IQ73" s="202"/>
      <c r="IR73" s="199"/>
      <c r="IS73" s="202"/>
      <c r="IT73" s="199"/>
      <c r="IU73" s="202"/>
      <c r="IV73" s="199"/>
    </row>
    <row r="74">
      <c r="A74" s="214">
        <f>IFERROR(__xludf.DUMMYFUNCTION("""COMPUTED_VALUE"""),120.0)</f>
        <v>120</v>
      </c>
      <c r="B74" s="159" t="str">
        <f t="shared" si="31"/>
        <v>David Chysky-x</v>
      </c>
      <c r="C74" s="173">
        <f t="shared" ref="C74:BL74" si="58">BO74+EA74+GM74</f>
        <v>0</v>
      </c>
      <c r="D74" s="173">
        <f t="shared" si="58"/>
        <v>0</v>
      </c>
      <c r="E74" s="173">
        <f t="shared" si="58"/>
        <v>0</v>
      </c>
      <c r="F74" s="173">
        <f t="shared" si="58"/>
        <v>0</v>
      </c>
      <c r="G74" s="173">
        <f t="shared" si="58"/>
        <v>0</v>
      </c>
      <c r="H74" s="173">
        <f t="shared" si="58"/>
        <v>0</v>
      </c>
      <c r="I74" s="173">
        <f t="shared" si="58"/>
        <v>0</v>
      </c>
      <c r="J74" s="173">
        <f t="shared" si="58"/>
        <v>0</v>
      </c>
      <c r="K74" s="173">
        <f t="shared" si="58"/>
        <v>0</v>
      </c>
      <c r="L74" s="173">
        <f t="shared" si="58"/>
        <v>0</v>
      </c>
      <c r="M74" s="173">
        <f t="shared" si="58"/>
        <v>0</v>
      </c>
      <c r="N74" s="173">
        <f t="shared" si="58"/>
        <v>0</v>
      </c>
      <c r="O74" s="173">
        <f t="shared" si="58"/>
        <v>0</v>
      </c>
      <c r="P74" s="173">
        <f t="shared" si="58"/>
        <v>0</v>
      </c>
      <c r="Q74" s="173">
        <f t="shared" si="58"/>
        <v>0</v>
      </c>
      <c r="R74" s="173">
        <f t="shared" si="58"/>
        <v>0</v>
      </c>
      <c r="S74" s="173">
        <f t="shared" si="58"/>
        <v>0</v>
      </c>
      <c r="T74" s="173">
        <f t="shared" si="58"/>
        <v>0</v>
      </c>
      <c r="U74" s="173">
        <f t="shared" si="58"/>
        <v>0</v>
      </c>
      <c r="V74" s="173">
        <f t="shared" si="58"/>
        <v>0</v>
      </c>
      <c r="W74" s="173">
        <f t="shared" si="58"/>
        <v>0</v>
      </c>
      <c r="X74" s="173">
        <f t="shared" si="58"/>
        <v>0</v>
      </c>
      <c r="Y74" s="173">
        <f t="shared" si="58"/>
        <v>0</v>
      </c>
      <c r="Z74" s="173">
        <f t="shared" si="58"/>
        <v>0</v>
      </c>
      <c r="AA74" s="173">
        <f t="shared" si="58"/>
        <v>0</v>
      </c>
      <c r="AB74" s="173">
        <f t="shared" si="58"/>
        <v>0</v>
      </c>
      <c r="AC74" s="173">
        <f t="shared" si="58"/>
        <v>0</v>
      </c>
      <c r="AD74" s="173">
        <f t="shared" si="58"/>
        <v>0</v>
      </c>
      <c r="AE74" s="173">
        <f t="shared" si="58"/>
        <v>0</v>
      </c>
      <c r="AF74" s="173">
        <f t="shared" si="58"/>
        <v>0</v>
      </c>
      <c r="AG74" s="173">
        <f t="shared" si="58"/>
        <v>0</v>
      </c>
      <c r="AH74" s="173">
        <f t="shared" si="58"/>
        <v>0</v>
      </c>
      <c r="AI74" s="173">
        <f t="shared" si="58"/>
        <v>0</v>
      </c>
      <c r="AJ74" s="173">
        <f t="shared" si="58"/>
        <v>0</v>
      </c>
      <c r="AK74" s="173">
        <f t="shared" si="58"/>
        <v>0</v>
      </c>
      <c r="AL74" s="173">
        <f t="shared" si="58"/>
        <v>0</v>
      </c>
      <c r="AM74" s="173">
        <f t="shared" si="58"/>
        <v>0</v>
      </c>
      <c r="AN74" s="173">
        <f t="shared" si="58"/>
        <v>0</v>
      </c>
      <c r="AO74" s="173">
        <f t="shared" si="58"/>
        <v>0</v>
      </c>
      <c r="AP74" s="173">
        <f t="shared" si="58"/>
        <v>0</v>
      </c>
      <c r="AQ74" s="173">
        <f t="shared" si="58"/>
        <v>0</v>
      </c>
      <c r="AR74" s="173">
        <f t="shared" si="58"/>
        <v>0</v>
      </c>
      <c r="AS74" s="173">
        <f t="shared" si="58"/>
        <v>0</v>
      </c>
      <c r="AT74" s="173">
        <f t="shared" si="58"/>
        <v>0</v>
      </c>
      <c r="AU74" s="173">
        <f t="shared" si="58"/>
        <v>0</v>
      </c>
      <c r="AV74" s="173">
        <f t="shared" si="58"/>
        <v>0</v>
      </c>
      <c r="AW74" s="173">
        <f t="shared" si="58"/>
        <v>0</v>
      </c>
      <c r="AX74" s="173">
        <f t="shared" si="58"/>
        <v>0</v>
      </c>
      <c r="AY74" s="173">
        <f t="shared" si="58"/>
        <v>0</v>
      </c>
      <c r="AZ74" s="173">
        <f t="shared" si="58"/>
        <v>0</v>
      </c>
      <c r="BA74" s="173">
        <f t="shared" si="58"/>
        <v>0</v>
      </c>
      <c r="BB74" s="173">
        <f t="shared" si="58"/>
        <v>0</v>
      </c>
      <c r="BC74" s="173">
        <f t="shared" si="58"/>
        <v>0</v>
      </c>
      <c r="BD74" s="173">
        <f t="shared" si="58"/>
        <v>0</v>
      </c>
      <c r="BE74" s="173">
        <f t="shared" si="58"/>
        <v>0</v>
      </c>
      <c r="BF74" s="173">
        <f t="shared" si="58"/>
        <v>0</v>
      </c>
      <c r="BG74" s="173">
        <f t="shared" si="58"/>
        <v>0</v>
      </c>
      <c r="BH74" s="173">
        <f t="shared" si="58"/>
        <v>0</v>
      </c>
      <c r="BI74" s="173">
        <f t="shared" si="58"/>
        <v>0</v>
      </c>
      <c r="BJ74" s="173">
        <f t="shared" si="58"/>
        <v>0</v>
      </c>
      <c r="BK74" s="173">
        <f t="shared" si="58"/>
        <v>0</v>
      </c>
      <c r="BL74" s="173">
        <f t="shared" si="58"/>
        <v>0</v>
      </c>
      <c r="BM74" s="158"/>
      <c r="BN74" s="159" t="str">
        <f>IFERROR(__xludf.DUMMYFUNCTION("""COMPUTED_VALUE"""),"David Chysky-x")</f>
        <v>David Chysky-x</v>
      </c>
      <c r="BO74" s="174"/>
      <c r="BP74" s="175"/>
      <c r="BQ74" s="174"/>
      <c r="BR74" s="175"/>
      <c r="BS74" s="174"/>
      <c r="BT74" s="175"/>
      <c r="BU74" s="174"/>
      <c r="BV74" s="175"/>
      <c r="BW74" s="174"/>
      <c r="BX74" s="175"/>
      <c r="BY74" s="174"/>
      <c r="BZ74" s="175"/>
      <c r="CA74" s="174"/>
      <c r="CB74" s="175"/>
      <c r="CC74" s="174"/>
      <c r="CD74" s="175"/>
      <c r="CE74" s="174"/>
      <c r="CF74" s="175"/>
      <c r="CG74" s="174"/>
      <c r="CH74" s="175"/>
      <c r="CI74" s="174"/>
      <c r="CJ74" s="175"/>
      <c r="CK74" s="174"/>
      <c r="CL74" s="175"/>
      <c r="CM74" s="174"/>
      <c r="CN74" s="175"/>
      <c r="CO74" s="176"/>
      <c r="CP74" s="181"/>
      <c r="CQ74" s="176"/>
      <c r="CR74" s="181"/>
      <c r="CS74" s="174"/>
      <c r="CT74" s="173"/>
      <c r="CU74" s="174"/>
      <c r="CV74" s="173"/>
      <c r="CW74" s="174"/>
      <c r="CX74" s="173"/>
      <c r="CY74" s="174"/>
      <c r="CZ74" s="173"/>
      <c r="DA74" s="174"/>
      <c r="DB74" s="173"/>
      <c r="DC74" s="174"/>
      <c r="DD74" s="173"/>
      <c r="DE74" s="176"/>
      <c r="DF74" s="173"/>
      <c r="DG74" s="176"/>
      <c r="DH74" s="173"/>
      <c r="DI74" s="174"/>
      <c r="DJ74" s="173"/>
      <c r="DK74" s="174"/>
      <c r="DL74" s="173"/>
      <c r="DM74" s="176"/>
      <c r="DN74" s="182"/>
      <c r="DO74" s="174"/>
      <c r="DP74" s="173"/>
      <c r="DQ74" s="174"/>
      <c r="DR74" s="173"/>
      <c r="DS74" s="176"/>
      <c r="DT74" s="173"/>
      <c r="DU74" s="176"/>
      <c r="DV74" s="173"/>
      <c r="DW74" s="174"/>
      <c r="DX74" s="173"/>
      <c r="DY74" s="158"/>
      <c r="DZ74" s="159" t="str">
        <f t="shared" si="33"/>
        <v>David Chysky-x</v>
      </c>
      <c r="EA74" s="202"/>
      <c r="EB74" s="203"/>
      <c r="EC74" s="202"/>
      <c r="ED74" s="203"/>
      <c r="EE74" s="202"/>
      <c r="EF74" s="203"/>
      <c r="EG74" s="202"/>
      <c r="EH74" s="203"/>
      <c r="EI74" s="202"/>
      <c r="EJ74" s="203"/>
      <c r="EK74" s="202"/>
      <c r="EL74" s="203"/>
      <c r="EM74" s="202"/>
      <c r="EN74" s="203"/>
      <c r="EO74" s="202"/>
      <c r="EP74" s="203"/>
      <c r="EQ74" s="202"/>
      <c r="ER74" s="203"/>
      <c r="ES74" s="202"/>
      <c r="ET74" s="203"/>
      <c r="EU74" s="202"/>
      <c r="EV74" s="203"/>
      <c r="EW74" s="202"/>
      <c r="EX74" s="203"/>
      <c r="EY74" s="202"/>
      <c r="EZ74" s="203"/>
      <c r="FA74" s="204"/>
      <c r="FB74" s="205"/>
      <c r="FC74" s="204"/>
      <c r="FD74" s="205"/>
      <c r="FE74" s="202"/>
      <c r="FF74" s="199"/>
      <c r="FG74" s="202"/>
      <c r="FH74" s="199"/>
      <c r="FI74" s="202"/>
      <c r="FJ74" s="199"/>
      <c r="FK74" s="202"/>
      <c r="FL74" s="199"/>
      <c r="FM74" s="202"/>
      <c r="FN74" s="199"/>
      <c r="FO74" s="202"/>
      <c r="FP74" s="199"/>
      <c r="FQ74" s="204"/>
      <c r="FR74" s="199"/>
      <c r="FS74" s="204"/>
      <c r="FT74" s="199"/>
      <c r="FU74" s="202"/>
      <c r="FV74" s="199"/>
      <c r="FW74" s="202"/>
      <c r="FX74" s="199"/>
      <c r="FY74" s="204"/>
      <c r="FZ74" s="206"/>
      <c r="GA74" s="202"/>
      <c r="GB74" s="199"/>
      <c r="GC74" s="202"/>
      <c r="GD74" s="199"/>
      <c r="GE74" s="204"/>
      <c r="GF74" s="199"/>
      <c r="GG74" s="204"/>
      <c r="GH74" s="199"/>
      <c r="GI74" s="202"/>
      <c r="GJ74" s="199"/>
      <c r="GK74" s="158"/>
      <c r="GL74" s="159" t="str">
        <f t="shared" si="34"/>
        <v>David Chysky-x</v>
      </c>
      <c r="GM74" s="202"/>
      <c r="GN74" s="203"/>
      <c r="GO74" s="202"/>
      <c r="GP74" s="203"/>
      <c r="GQ74" s="202"/>
      <c r="GR74" s="203"/>
      <c r="GS74" s="202"/>
      <c r="GT74" s="203"/>
      <c r="GU74" s="202"/>
      <c r="GV74" s="203"/>
      <c r="GW74" s="202"/>
      <c r="GX74" s="203"/>
      <c r="GY74" s="202"/>
      <c r="GZ74" s="203"/>
      <c r="HA74" s="202"/>
      <c r="HB74" s="203"/>
      <c r="HC74" s="202"/>
      <c r="HD74" s="203"/>
      <c r="HE74" s="202"/>
      <c r="HF74" s="203"/>
      <c r="HG74" s="202"/>
      <c r="HH74" s="203"/>
      <c r="HI74" s="202"/>
      <c r="HJ74" s="203"/>
      <c r="HK74" s="202"/>
      <c r="HL74" s="203"/>
      <c r="HM74" s="204"/>
      <c r="HN74" s="205"/>
      <c r="HO74" s="204"/>
      <c r="HP74" s="205"/>
      <c r="HQ74" s="202"/>
      <c r="HR74" s="199"/>
      <c r="HS74" s="202"/>
      <c r="HT74" s="199"/>
      <c r="HU74" s="202"/>
      <c r="HV74" s="199"/>
      <c r="HW74" s="202"/>
      <c r="HX74" s="199"/>
      <c r="HY74" s="202"/>
      <c r="HZ74" s="199"/>
      <c r="IA74" s="202"/>
      <c r="IB74" s="199"/>
      <c r="IC74" s="204"/>
      <c r="ID74" s="199"/>
      <c r="IE74" s="204"/>
      <c r="IF74" s="199"/>
      <c r="IG74" s="202"/>
      <c r="IH74" s="199"/>
      <c r="II74" s="202"/>
      <c r="IJ74" s="199"/>
      <c r="IK74" s="204"/>
      <c r="IL74" s="206"/>
      <c r="IM74" s="202"/>
      <c r="IN74" s="199"/>
      <c r="IO74" s="202"/>
      <c r="IP74" s="199"/>
      <c r="IQ74" s="204"/>
      <c r="IR74" s="199"/>
      <c r="IS74" s="204"/>
      <c r="IT74" s="199"/>
      <c r="IU74" s="202"/>
      <c r="IV74" s="199"/>
    </row>
    <row r="75">
      <c r="A75" s="214">
        <f>IFERROR(__xludf.DUMMYFUNCTION("""COMPUTED_VALUE"""),100.0)</f>
        <v>100</v>
      </c>
      <c r="B75" s="159" t="str">
        <f t="shared" si="31"/>
        <v>Dominik Plodek-x</v>
      </c>
      <c r="C75" s="173">
        <f t="shared" ref="C75:BL75" si="59">BO75+EA75+GM75</f>
        <v>0</v>
      </c>
      <c r="D75" s="173">
        <f t="shared" si="59"/>
        <v>0</v>
      </c>
      <c r="E75" s="173">
        <f t="shared" si="59"/>
        <v>0</v>
      </c>
      <c r="F75" s="173">
        <f t="shared" si="59"/>
        <v>0</v>
      </c>
      <c r="G75" s="173">
        <f t="shared" si="59"/>
        <v>0</v>
      </c>
      <c r="H75" s="173">
        <f t="shared" si="59"/>
        <v>0</v>
      </c>
      <c r="I75" s="173">
        <f t="shared" si="59"/>
        <v>0</v>
      </c>
      <c r="J75" s="173">
        <f t="shared" si="59"/>
        <v>0</v>
      </c>
      <c r="K75" s="173">
        <f t="shared" si="59"/>
        <v>0</v>
      </c>
      <c r="L75" s="173">
        <f t="shared" si="59"/>
        <v>0</v>
      </c>
      <c r="M75" s="173">
        <f t="shared" si="59"/>
        <v>0</v>
      </c>
      <c r="N75" s="173">
        <f t="shared" si="59"/>
        <v>0</v>
      </c>
      <c r="O75" s="173">
        <f t="shared" si="59"/>
        <v>0</v>
      </c>
      <c r="P75" s="173">
        <f t="shared" si="59"/>
        <v>0</v>
      </c>
      <c r="Q75" s="173">
        <f t="shared" si="59"/>
        <v>0</v>
      </c>
      <c r="R75" s="173">
        <f t="shared" si="59"/>
        <v>0</v>
      </c>
      <c r="S75" s="173">
        <f t="shared" si="59"/>
        <v>0</v>
      </c>
      <c r="T75" s="173">
        <f t="shared" si="59"/>
        <v>0</v>
      </c>
      <c r="U75" s="173">
        <f t="shared" si="59"/>
        <v>0</v>
      </c>
      <c r="V75" s="173">
        <f t="shared" si="59"/>
        <v>0</v>
      </c>
      <c r="W75" s="173">
        <f t="shared" si="59"/>
        <v>0</v>
      </c>
      <c r="X75" s="173">
        <f t="shared" si="59"/>
        <v>0</v>
      </c>
      <c r="Y75" s="173">
        <f t="shared" si="59"/>
        <v>0</v>
      </c>
      <c r="Z75" s="173">
        <f t="shared" si="59"/>
        <v>0</v>
      </c>
      <c r="AA75" s="173">
        <f t="shared" si="59"/>
        <v>0</v>
      </c>
      <c r="AB75" s="173">
        <f t="shared" si="59"/>
        <v>0</v>
      </c>
      <c r="AC75" s="173">
        <f t="shared" si="59"/>
        <v>0</v>
      </c>
      <c r="AD75" s="173">
        <f t="shared" si="59"/>
        <v>0</v>
      </c>
      <c r="AE75" s="173">
        <f t="shared" si="59"/>
        <v>0</v>
      </c>
      <c r="AF75" s="173">
        <f t="shared" si="59"/>
        <v>0</v>
      </c>
      <c r="AG75" s="173">
        <f t="shared" si="59"/>
        <v>0</v>
      </c>
      <c r="AH75" s="173">
        <f t="shared" si="59"/>
        <v>0</v>
      </c>
      <c r="AI75" s="173">
        <f t="shared" si="59"/>
        <v>0</v>
      </c>
      <c r="AJ75" s="173">
        <f t="shared" si="59"/>
        <v>0</v>
      </c>
      <c r="AK75" s="173">
        <f t="shared" si="59"/>
        <v>0</v>
      </c>
      <c r="AL75" s="173">
        <f t="shared" si="59"/>
        <v>0</v>
      </c>
      <c r="AM75" s="173">
        <f t="shared" si="59"/>
        <v>0</v>
      </c>
      <c r="AN75" s="173">
        <f t="shared" si="59"/>
        <v>0</v>
      </c>
      <c r="AO75" s="173">
        <f t="shared" si="59"/>
        <v>0</v>
      </c>
      <c r="AP75" s="173">
        <f t="shared" si="59"/>
        <v>0</v>
      </c>
      <c r="AQ75" s="173">
        <f t="shared" si="59"/>
        <v>0</v>
      </c>
      <c r="AR75" s="173">
        <f t="shared" si="59"/>
        <v>0</v>
      </c>
      <c r="AS75" s="173">
        <f t="shared" si="59"/>
        <v>0</v>
      </c>
      <c r="AT75" s="173">
        <f t="shared" si="59"/>
        <v>0</v>
      </c>
      <c r="AU75" s="173">
        <f t="shared" si="59"/>
        <v>0</v>
      </c>
      <c r="AV75" s="173">
        <f t="shared" si="59"/>
        <v>0</v>
      </c>
      <c r="AW75" s="173">
        <f t="shared" si="59"/>
        <v>0</v>
      </c>
      <c r="AX75" s="173">
        <f t="shared" si="59"/>
        <v>0</v>
      </c>
      <c r="AY75" s="173">
        <f t="shared" si="59"/>
        <v>0</v>
      </c>
      <c r="AZ75" s="173">
        <f t="shared" si="59"/>
        <v>0</v>
      </c>
      <c r="BA75" s="173">
        <f t="shared" si="59"/>
        <v>0</v>
      </c>
      <c r="BB75" s="173">
        <f t="shared" si="59"/>
        <v>0</v>
      </c>
      <c r="BC75" s="173">
        <f t="shared" si="59"/>
        <v>0</v>
      </c>
      <c r="BD75" s="173">
        <f t="shared" si="59"/>
        <v>0</v>
      </c>
      <c r="BE75" s="173">
        <f t="shared" si="59"/>
        <v>0</v>
      </c>
      <c r="BF75" s="173">
        <f t="shared" si="59"/>
        <v>0</v>
      </c>
      <c r="BG75" s="173">
        <f t="shared" si="59"/>
        <v>0</v>
      </c>
      <c r="BH75" s="173">
        <f t="shared" si="59"/>
        <v>0</v>
      </c>
      <c r="BI75" s="173">
        <f t="shared" si="59"/>
        <v>0</v>
      </c>
      <c r="BJ75" s="173">
        <f t="shared" si="59"/>
        <v>0</v>
      </c>
      <c r="BK75" s="173">
        <f t="shared" si="59"/>
        <v>0</v>
      </c>
      <c r="BL75" s="173">
        <f t="shared" si="59"/>
        <v>0</v>
      </c>
      <c r="BM75" s="158"/>
      <c r="BN75" s="159" t="str">
        <f>IFERROR(__xludf.DUMMYFUNCTION("""COMPUTED_VALUE"""),"Dominik Plodek-x")</f>
        <v>Dominik Plodek-x</v>
      </c>
      <c r="BO75" s="174"/>
      <c r="BP75" s="175"/>
      <c r="BQ75" s="174"/>
      <c r="BR75" s="175"/>
      <c r="BS75" s="174"/>
      <c r="BT75" s="175"/>
      <c r="BU75" s="174"/>
      <c r="BV75" s="175"/>
      <c r="BW75" s="174"/>
      <c r="BX75" s="175"/>
      <c r="BY75" s="174"/>
      <c r="BZ75" s="175"/>
      <c r="CA75" s="174"/>
      <c r="CB75" s="175"/>
      <c r="CC75" s="174"/>
      <c r="CD75" s="175"/>
      <c r="CE75" s="174"/>
      <c r="CF75" s="175"/>
      <c r="CG75" s="174"/>
      <c r="CH75" s="175"/>
      <c r="CI75" s="174"/>
      <c r="CJ75" s="175"/>
      <c r="CK75" s="174"/>
      <c r="CL75" s="175"/>
      <c r="CM75" s="174"/>
      <c r="CN75" s="175"/>
      <c r="CO75" s="176"/>
      <c r="CP75" s="175"/>
      <c r="CQ75" s="174"/>
      <c r="CR75" s="175"/>
      <c r="CS75" s="174"/>
      <c r="CT75" s="173"/>
      <c r="CU75" s="174"/>
      <c r="CV75" s="173"/>
      <c r="CW75" s="174"/>
      <c r="CX75" s="173"/>
      <c r="CY75" s="174"/>
      <c r="CZ75" s="173"/>
      <c r="DA75" s="174"/>
      <c r="DB75" s="173"/>
      <c r="DC75" s="174"/>
      <c r="DD75" s="173"/>
      <c r="DE75" s="174"/>
      <c r="DF75" s="173"/>
      <c r="DG75" s="174"/>
      <c r="DH75" s="173"/>
      <c r="DI75" s="174"/>
      <c r="DJ75" s="173"/>
      <c r="DK75" s="174"/>
      <c r="DL75" s="173"/>
      <c r="DM75" s="174"/>
      <c r="DN75" s="173"/>
      <c r="DO75" s="174"/>
      <c r="DP75" s="173"/>
      <c r="DQ75" s="174"/>
      <c r="DR75" s="173"/>
      <c r="DS75" s="174"/>
      <c r="DT75" s="173"/>
      <c r="DU75" s="174"/>
      <c r="DV75" s="173"/>
      <c r="DW75" s="174"/>
      <c r="DX75" s="173"/>
      <c r="DY75" s="158"/>
      <c r="DZ75" s="159" t="str">
        <f t="shared" si="33"/>
        <v>Dominik Plodek-x</v>
      </c>
      <c r="EA75" s="202"/>
      <c r="EB75" s="203"/>
      <c r="EC75" s="202"/>
      <c r="ED75" s="203"/>
      <c r="EE75" s="202"/>
      <c r="EF75" s="203"/>
      <c r="EG75" s="202"/>
      <c r="EH75" s="203"/>
      <c r="EI75" s="202"/>
      <c r="EJ75" s="203"/>
      <c r="EK75" s="202"/>
      <c r="EL75" s="203"/>
      <c r="EM75" s="202"/>
      <c r="EN75" s="203"/>
      <c r="EO75" s="202"/>
      <c r="EP75" s="203"/>
      <c r="EQ75" s="202"/>
      <c r="ER75" s="203"/>
      <c r="ES75" s="202"/>
      <c r="ET75" s="203"/>
      <c r="EU75" s="202"/>
      <c r="EV75" s="203"/>
      <c r="EW75" s="202"/>
      <c r="EX75" s="203"/>
      <c r="EY75" s="202"/>
      <c r="EZ75" s="203"/>
      <c r="FA75" s="204"/>
      <c r="FB75" s="203"/>
      <c r="FC75" s="202"/>
      <c r="FD75" s="203"/>
      <c r="FE75" s="202"/>
      <c r="FF75" s="199"/>
      <c r="FG75" s="202"/>
      <c r="FH75" s="199"/>
      <c r="FI75" s="202"/>
      <c r="FJ75" s="199"/>
      <c r="FK75" s="202"/>
      <c r="FL75" s="199"/>
      <c r="FM75" s="202"/>
      <c r="FN75" s="199"/>
      <c r="FO75" s="202"/>
      <c r="FP75" s="199"/>
      <c r="FQ75" s="202"/>
      <c r="FR75" s="199"/>
      <c r="FS75" s="202"/>
      <c r="FT75" s="199"/>
      <c r="FU75" s="202"/>
      <c r="FV75" s="199"/>
      <c r="FW75" s="202"/>
      <c r="FX75" s="199"/>
      <c r="FY75" s="202"/>
      <c r="FZ75" s="199"/>
      <c r="GA75" s="202"/>
      <c r="GB75" s="199"/>
      <c r="GC75" s="202"/>
      <c r="GD75" s="199"/>
      <c r="GE75" s="202"/>
      <c r="GF75" s="199"/>
      <c r="GG75" s="202"/>
      <c r="GH75" s="199"/>
      <c r="GI75" s="202"/>
      <c r="GJ75" s="199"/>
      <c r="GK75" s="158"/>
      <c r="GL75" s="159" t="str">
        <f t="shared" si="34"/>
        <v>Dominik Plodek-x</v>
      </c>
      <c r="GM75" s="202"/>
      <c r="GN75" s="203"/>
      <c r="GO75" s="202"/>
      <c r="GP75" s="203"/>
      <c r="GQ75" s="202"/>
      <c r="GR75" s="203"/>
      <c r="GS75" s="202"/>
      <c r="GT75" s="203"/>
      <c r="GU75" s="202"/>
      <c r="GV75" s="203"/>
      <c r="GW75" s="202"/>
      <c r="GX75" s="203"/>
      <c r="GY75" s="202"/>
      <c r="GZ75" s="203"/>
      <c r="HA75" s="202"/>
      <c r="HB75" s="203"/>
      <c r="HC75" s="202"/>
      <c r="HD75" s="203"/>
      <c r="HE75" s="202"/>
      <c r="HF75" s="203"/>
      <c r="HG75" s="202"/>
      <c r="HH75" s="203"/>
      <c r="HI75" s="202"/>
      <c r="HJ75" s="203"/>
      <c r="HK75" s="202"/>
      <c r="HL75" s="203"/>
      <c r="HM75" s="204"/>
      <c r="HN75" s="203"/>
      <c r="HO75" s="202"/>
      <c r="HP75" s="203"/>
      <c r="HQ75" s="202"/>
      <c r="HR75" s="199"/>
      <c r="HS75" s="202"/>
      <c r="HT75" s="199"/>
      <c r="HU75" s="202"/>
      <c r="HV75" s="199"/>
      <c r="HW75" s="202"/>
      <c r="HX75" s="199"/>
      <c r="HY75" s="202"/>
      <c r="HZ75" s="199"/>
      <c r="IA75" s="202"/>
      <c r="IB75" s="199"/>
      <c r="IC75" s="202"/>
      <c r="ID75" s="199"/>
      <c r="IE75" s="202"/>
      <c r="IF75" s="199"/>
      <c r="IG75" s="202"/>
      <c r="IH75" s="199"/>
      <c r="II75" s="202"/>
      <c r="IJ75" s="199"/>
      <c r="IK75" s="202"/>
      <c r="IL75" s="199"/>
      <c r="IM75" s="202"/>
      <c r="IN75" s="199"/>
      <c r="IO75" s="202"/>
      <c r="IP75" s="199"/>
      <c r="IQ75" s="202"/>
      <c r="IR75" s="199"/>
      <c r="IS75" s="202"/>
      <c r="IT75" s="199"/>
      <c r="IU75" s="202"/>
      <c r="IV75" s="199"/>
    </row>
    <row r="76">
      <c r="A76" s="214">
        <f>IFERROR(__xludf.DUMMYFUNCTION("""COMPUTED_VALUE"""),100.0)</f>
        <v>100</v>
      </c>
      <c r="B76" s="159" t="str">
        <f t="shared" si="31"/>
        <v>Lukáš Viktora-x</v>
      </c>
      <c r="C76" s="173">
        <f t="shared" ref="C76:BL76" si="60">BO76+EA76+GM76</f>
        <v>0</v>
      </c>
      <c r="D76" s="173">
        <f t="shared" si="60"/>
        <v>0</v>
      </c>
      <c r="E76" s="173">
        <f t="shared" si="60"/>
        <v>0</v>
      </c>
      <c r="F76" s="173">
        <f t="shared" si="60"/>
        <v>0</v>
      </c>
      <c r="G76" s="173">
        <f t="shared" si="60"/>
        <v>0</v>
      </c>
      <c r="H76" s="173">
        <f t="shared" si="60"/>
        <v>0</v>
      </c>
      <c r="I76" s="173">
        <f t="shared" si="60"/>
        <v>0</v>
      </c>
      <c r="J76" s="173">
        <f t="shared" si="60"/>
        <v>0</v>
      </c>
      <c r="K76" s="173">
        <f t="shared" si="60"/>
        <v>0</v>
      </c>
      <c r="L76" s="173">
        <f t="shared" si="60"/>
        <v>0</v>
      </c>
      <c r="M76" s="173">
        <f t="shared" si="60"/>
        <v>0</v>
      </c>
      <c r="N76" s="173">
        <f t="shared" si="60"/>
        <v>0</v>
      </c>
      <c r="O76" s="173">
        <f t="shared" si="60"/>
        <v>0</v>
      </c>
      <c r="P76" s="173">
        <f t="shared" si="60"/>
        <v>0</v>
      </c>
      <c r="Q76" s="173">
        <f t="shared" si="60"/>
        <v>0</v>
      </c>
      <c r="R76" s="173">
        <f t="shared" si="60"/>
        <v>0</v>
      </c>
      <c r="S76" s="173">
        <f t="shared" si="60"/>
        <v>0</v>
      </c>
      <c r="T76" s="173">
        <f t="shared" si="60"/>
        <v>0</v>
      </c>
      <c r="U76" s="173">
        <f t="shared" si="60"/>
        <v>0</v>
      </c>
      <c r="V76" s="173">
        <f t="shared" si="60"/>
        <v>0</v>
      </c>
      <c r="W76" s="173">
        <f t="shared" si="60"/>
        <v>0</v>
      </c>
      <c r="X76" s="173">
        <f t="shared" si="60"/>
        <v>0</v>
      </c>
      <c r="Y76" s="173">
        <f t="shared" si="60"/>
        <v>0</v>
      </c>
      <c r="Z76" s="173">
        <f t="shared" si="60"/>
        <v>0</v>
      </c>
      <c r="AA76" s="173">
        <f t="shared" si="60"/>
        <v>0</v>
      </c>
      <c r="AB76" s="173">
        <f t="shared" si="60"/>
        <v>0</v>
      </c>
      <c r="AC76" s="173">
        <f t="shared" si="60"/>
        <v>0</v>
      </c>
      <c r="AD76" s="173">
        <f t="shared" si="60"/>
        <v>0</v>
      </c>
      <c r="AE76" s="173">
        <f t="shared" si="60"/>
        <v>0</v>
      </c>
      <c r="AF76" s="173">
        <f t="shared" si="60"/>
        <v>0</v>
      </c>
      <c r="AG76" s="173">
        <f t="shared" si="60"/>
        <v>0</v>
      </c>
      <c r="AH76" s="173">
        <f t="shared" si="60"/>
        <v>0</v>
      </c>
      <c r="AI76" s="173">
        <f t="shared" si="60"/>
        <v>0</v>
      </c>
      <c r="AJ76" s="173">
        <f t="shared" si="60"/>
        <v>0</v>
      </c>
      <c r="AK76" s="173">
        <f t="shared" si="60"/>
        <v>0</v>
      </c>
      <c r="AL76" s="173">
        <f t="shared" si="60"/>
        <v>0</v>
      </c>
      <c r="AM76" s="173">
        <f t="shared" si="60"/>
        <v>0</v>
      </c>
      <c r="AN76" s="173">
        <f t="shared" si="60"/>
        <v>0</v>
      </c>
      <c r="AO76" s="173">
        <f t="shared" si="60"/>
        <v>0</v>
      </c>
      <c r="AP76" s="173">
        <f t="shared" si="60"/>
        <v>0</v>
      </c>
      <c r="AQ76" s="173">
        <f t="shared" si="60"/>
        <v>0</v>
      </c>
      <c r="AR76" s="173">
        <f t="shared" si="60"/>
        <v>0</v>
      </c>
      <c r="AS76" s="173">
        <f t="shared" si="60"/>
        <v>0</v>
      </c>
      <c r="AT76" s="173">
        <f t="shared" si="60"/>
        <v>0</v>
      </c>
      <c r="AU76" s="173">
        <f t="shared" si="60"/>
        <v>0</v>
      </c>
      <c r="AV76" s="173">
        <f t="shared" si="60"/>
        <v>0</v>
      </c>
      <c r="AW76" s="173">
        <f t="shared" si="60"/>
        <v>0</v>
      </c>
      <c r="AX76" s="173">
        <f t="shared" si="60"/>
        <v>0</v>
      </c>
      <c r="AY76" s="173">
        <f t="shared" si="60"/>
        <v>0</v>
      </c>
      <c r="AZ76" s="173">
        <f t="shared" si="60"/>
        <v>0</v>
      </c>
      <c r="BA76" s="173">
        <f t="shared" si="60"/>
        <v>0</v>
      </c>
      <c r="BB76" s="173">
        <f t="shared" si="60"/>
        <v>0</v>
      </c>
      <c r="BC76" s="173">
        <f t="shared" si="60"/>
        <v>0</v>
      </c>
      <c r="BD76" s="173">
        <f t="shared" si="60"/>
        <v>0</v>
      </c>
      <c r="BE76" s="173">
        <f t="shared" si="60"/>
        <v>0</v>
      </c>
      <c r="BF76" s="173">
        <f t="shared" si="60"/>
        <v>0</v>
      </c>
      <c r="BG76" s="173">
        <f t="shared" si="60"/>
        <v>0</v>
      </c>
      <c r="BH76" s="173">
        <f t="shared" si="60"/>
        <v>0</v>
      </c>
      <c r="BI76" s="173">
        <f t="shared" si="60"/>
        <v>0</v>
      </c>
      <c r="BJ76" s="173">
        <f t="shared" si="60"/>
        <v>0</v>
      </c>
      <c r="BK76" s="173">
        <f t="shared" si="60"/>
        <v>0</v>
      </c>
      <c r="BL76" s="173">
        <f t="shared" si="60"/>
        <v>0</v>
      </c>
      <c r="BM76" s="158"/>
      <c r="BN76" s="159" t="str">
        <f>IFERROR(__xludf.DUMMYFUNCTION("""COMPUTED_VALUE"""),"Lukáš Viktora-x")</f>
        <v>Lukáš Viktora-x</v>
      </c>
      <c r="BO76" s="174"/>
      <c r="BP76" s="175"/>
      <c r="BQ76" s="174"/>
      <c r="BR76" s="175"/>
      <c r="BS76" s="174"/>
      <c r="BT76" s="175"/>
      <c r="BU76" s="174"/>
      <c r="BV76" s="175"/>
      <c r="BW76" s="174"/>
      <c r="BX76" s="175"/>
      <c r="BY76" s="174"/>
      <c r="BZ76" s="175"/>
      <c r="CA76" s="174"/>
      <c r="CB76" s="175"/>
      <c r="CC76" s="174"/>
      <c r="CD76" s="175"/>
      <c r="CE76" s="174"/>
      <c r="CF76" s="175"/>
      <c r="CG76" s="174"/>
      <c r="CH76" s="175"/>
      <c r="CI76" s="174"/>
      <c r="CJ76" s="175"/>
      <c r="CK76" s="174"/>
      <c r="CL76" s="175"/>
      <c r="CM76" s="174"/>
      <c r="CN76" s="175"/>
      <c r="CO76" s="174"/>
      <c r="CP76" s="175"/>
      <c r="CQ76" s="174"/>
      <c r="CR76" s="175"/>
      <c r="CS76" s="174"/>
      <c r="CT76" s="173"/>
      <c r="CU76" s="174"/>
      <c r="CV76" s="173"/>
      <c r="CW76" s="174"/>
      <c r="CX76" s="173"/>
      <c r="CY76" s="174"/>
      <c r="CZ76" s="173"/>
      <c r="DA76" s="174"/>
      <c r="DB76" s="173"/>
      <c r="DC76" s="174"/>
      <c r="DD76" s="173"/>
      <c r="DE76" s="174"/>
      <c r="DF76" s="173"/>
      <c r="DG76" s="174"/>
      <c r="DH76" s="173"/>
      <c r="DI76" s="174"/>
      <c r="DJ76" s="173"/>
      <c r="DK76" s="174"/>
      <c r="DL76" s="173"/>
      <c r="DM76" s="174"/>
      <c r="DN76" s="173"/>
      <c r="DO76" s="174"/>
      <c r="DP76" s="173"/>
      <c r="DQ76" s="174"/>
      <c r="DR76" s="173"/>
      <c r="DS76" s="174"/>
      <c r="DT76" s="173"/>
      <c r="DU76" s="174"/>
      <c r="DV76" s="173"/>
      <c r="DW76" s="174"/>
      <c r="DX76" s="173"/>
      <c r="DY76" s="158"/>
      <c r="DZ76" s="159" t="str">
        <f t="shared" si="33"/>
        <v>Lukáš Viktora-x</v>
      </c>
      <c r="EA76" s="202"/>
      <c r="EB76" s="203"/>
      <c r="EC76" s="202"/>
      <c r="ED76" s="203"/>
      <c r="EE76" s="202"/>
      <c r="EF76" s="203"/>
      <c r="EG76" s="202"/>
      <c r="EH76" s="203"/>
      <c r="EI76" s="202"/>
      <c r="EJ76" s="203"/>
      <c r="EK76" s="202"/>
      <c r="EL76" s="203"/>
      <c r="EM76" s="202"/>
      <c r="EN76" s="203"/>
      <c r="EO76" s="202"/>
      <c r="EP76" s="203"/>
      <c r="EQ76" s="202"/>
      <c r="ER76" s="203"/>
      <c r="ES76" s="202"/>
      <c r="ET76" s="203"/>
      <c r="EU76" s="202"/>
      <c r="EV76" s="203"/>
      <c r="EW76" s="202"/>
      <c r="EX76" s="203"/>
      <c r="EY76" s="202"/>
      <c r="EZ76" s="203"/>
      <c r="FA76" s="202"/>
      <c r="FB76" s="203"/>
      <c r="FC76" s="202"/>
      <c r="FD76" s="203"/>
      <c r="FE76" s="202"/>
      <c r="FF76" s="199"/>
      <c r="FG76" s="202"/>
      <c r="FH76" s="199"/>
      <c r="FI76" s="202"/>
      <c r="FJ76" s="199"/>
      <c r="FK76" s="202"/>
      <c r="FL76" s="199"/>
      <c r="FM76" s="202"/>
      <c r="FN76" s="199"/>
      <c r="FO76" s="202"/>
      <c r="FP76" s="199"/>
      <c r="FQ76" s="202"/>
      <c r="FR76" s="199"/>
      <c r="FS76" s="202"/>
      <c r="FT76" s="199"/>
      <c r="FU76" s="202"/>
      <c r="FV76" s="199"/>
      <c r="FW76" s="202"/>
      <c r="FX76" s="199"/>
      <c r="FY76" s="202"/>
      <c r="FZ76" s="199"/>
      <c r="GA76" s="202"/>
      <c r="GB76" s="199"/>
      <c r="GC76" s="202"/>
      <c r="GD76" s="199"/>
      <c r="GE76" s="202"/>
      <c r="GF76" s="199"/>
      <c r="GG76" s="202"/>
      <c r="GH76" s="199"/>
      <c r="GI76" s="202"/>
      <c r="GJ76" s="199"/>
      <c r="GK76" s="158"/>
      <c r="GL76" s="159" t="str">
        <f t="shared" si="34"/>
        <v>Lukáš Viktora-x</v>
      </c>
      <c r="GM76" s="202"/>
      <c r="GN76" s="203"/>
      <c r="GO76" s="202"/>
      <c r="GP76" s="203"/>
      <c r="GQ76" s="202"/>
      <c r="GR76" s="203"/>
      <c r="GS76" s="202"/>
      <c r="GT76" s="203"/>
      <c r="GU76" s="202"/>
      <c r="GV76" s="203"/>
      <c r="GW76" s="202"/>
      <c r="GX76" s="203"/>
      <c r="GY76" s="202"/>
      <c r="GZ76" s="203"/>
      <c r="HA76" s="202"/>
      <c r="HB76" s="203"/>
      <c r="HC76" s="202"/>
      <c r="HD76" s="203"/>
      <c r="HE76" s="202"/>
      <c r="HF76" s="203"/>
      <c r="HG76" s="202"/>
      <c r="HH76" s="203"/>
      <c r="HI76" s="202"/>
      <c r="HJ76" s="203"/>
      <c r="HK76" s="202"/>
      <c r="HL76" s="203"/>
      <c r="HM76" s="202"/>
      <c r="HN76" s="203"/>
      <c r="HO76" s="202"/>
      <c r="HP76" s="203"/>
      <c r="HQ76" s="202"/>
      <c r="HR76" s="199"/>
      <c r="HS76" s="202"/>
      <c r="HT76" s="199"/>
      <c r="HU76" s="202"/>
      <c r="HV76" s="199"/>
      <c r="HW76" s="202"/>
      <c r="HX76" s="199"/>
      <c r="HY76" s="202"/>
      <c r="HZ76" s="199"/>
      <c r="IA76" s="202"/>
      <c r="IB76" s="199"/>
      <c r="IC76" s="202"/>
      <c r="ID76" s="199"/>
      <c r="IE76" s="202"/>
      <c r="IF76" s="199"/>
      <c r="IG76" s="202"/>
      <c r="IH76" s="199"/>
      <c r="II76" s="202"/>
      <c r="IJ76" s="199"/>
      <c r="IK76" s="202"/>
      <c r="IL76" s="199"/>
      <c r="IM76" s="202"/>
      <c r="IN76" s="199"/>
      <c r="IO76" s="202"/>
      <c r="IP76" s="199"/>
      <c r="IQ76" s="202"/>
      <c r="IR76" s="199"/>
      <c r="IS76" s="202"/>
      <c r="IT76" s="199"/>
      <c r="IU76" s="202"/>
      <c r="IV76" s="199"/>
    </row>
    <row r="77">
      <c r="A77" s="214">
        <f>IFERROR(__xludf.DUMMYFUNCTION("""COMPUTED_VALUE"""),100.0)</f>
        <v>100</v>
      </c>
      <c r="B77" s="159" t="str">
        <f t="shared" si="31"/>
        <v>Jan Jakub Šmejkal</v>
      </c>
      <c r="C77" s="173">
        <f t="shared" ref="C77:BL77" si="61">BO77+EA77+GM77</f>
        <v>0</v>
      </c>
      <c r="D77" s="173">
        <f t="shared" si="61"/>
        <v>0</v>
      </c>
      <c r="E77" s="173">
        <f t="shared" si="61"/>
        <v>0</v>
      </c>
      <c r="F77" s="173">
        <f t="shared" si="61"/>
        <v>0</v>
      </c>
      <c r="G77" s="173">
        <f t="shared" si="61"/>
        <v>0</v>
      </c>
      <c r="H77" s="173">
        <f t="shared" si="61"/>
        <v>0</v>
      </c>
      <c r="I77" s="173">
        <f t="shared" si="61"/>
        <v>0</v>
      </c>
      <c r="J77" s="173">
        <f t="shared" si="61"/>
        <v>0</v>
      </c>
      <c r="K77" s="173">
        <f t="shared" si="61"/>
        <v>0</v>
      </c>
      <c r="L77" s="173">
        <f t="shared" si="61"/>
        <v>0</v>
      </c>
      <c r="M77" s="173">
        <f t="shared" si="61"/>
        <v>0</v>
      </c>
      <c r="N77" s="173">
        <f t="shared" si="61"/>
        <v>0</v>
      </c>
      <c r="O77" s="173">
        <f t="shared" si="61"/>
        <v>0</v>
      </c>
      <c r="P77" s="173">
        <f t="shared" si="61"/>
        <v>0</v>
      </c>
      <c r="Q77" s="173">
        <f t="shared" si="61"/>
        <v>0</v>
      </c>
      <c r="R77" s="173">
        <f t="shared" si="61"/>
        <v>0</v>
      </c>
      <c r="S77" s="173">
        <f t="shared" si="61"/>
        <v>0</v>
      </c>
      <c r="T77" s="173">
        <f t="shared" si="61"/>
        <v>0</v>
      </c>
      <c r="U77" s="173">
        <f t="shared" si="61"/>
        <v>0</v>
      </c>
      <c r="V77" s="173">
        <f t="shared" si="61"/>
        <v>0</v>
      </c>
      <c r="W77" s="173">
        <f t="shared" si="61"/>
        <v>0</v>
      </c>
      <c r="X77" s="173">
        <f t="shared" si="61"/>
        <v>0</v>
      </c>
      <c r="Y77" s="173">
        <f t="shared" si="61"/>
        <v>0</v>
      </c>
      <c r="Z77" s="173">
        <f t="shared" si="61"/>
        <v>0</v>
      </c>
      <c r="AA77" s="173">
        <f t="shared" si="61"/>
        <v>0</v>
      </c>
      <c r="AB77" s="173">
        <f t="shared" si="61"/>
        <v>0</v>
      </c>
      <c r="AC77" s="173">
        <f t="shared" si="61"/>
        <v>6</v>
      </c>
      <c r="AD77" s="173">
        <f t="shared" si="61"/>
        <v>0</v>
      </c>
      <c r="AE77" s="173">
        <f t="shared" si="61"/>
        <v>0</v>
      </c>
      <c r="AF77" s="173">
        <f t="shared" si="61"/>
        <v>0</v>
      </c>
      <c r="AG77" s="173">
        <f t="shared" si="61"/>
        <v>0</v>
      </c>
      <c r="AH77" s="173">
        <f t="shared" si="61"/>
        <v>0</v>
      </c>
      <c r="AI77" s="173">
        <f t="shared" si="61"/>
        <v>0</v>
      </c>
      <c r="AJ77" s="173">
        <f t="shared" si="61"/>
        <v>0</v>
      </c>
      <c r="AK77" s="173">
        <f t="shared" si="61"/>
        <v>0</v>
      </c>
      <c r="AL77" s="173">
        <f t="shared" si="61"/>
        <v>0</v>
      </c>
      <c r="AM77" s="173">
        <f t="shared" si="61"/>
        <v>0</v>
      </c>
      <c r="AN77" s="173">
        <f t="shared" si="61"/>
        <v>0</v>
      </c>
      <c r="AO77" s="173">
        <f t="shared" si="61"/>
        <v>0</v>
      </c>
      <c r="AP77" s="173">
        <f t="shared" si="61"/>
        <v>0</v>
      </c>
      <c r="AQ77" s="173">
        <f t="shared" si="61"/>
        <v>0</v>
      </c>
      <c r="AR77" s="173">
        <f t="shared" si="61"/>
        <v>0</v>
      </c>
      <c r="AS77" s="173">
        <f t="shared" si="61"/>
        <v>0</v>
      </c>
      <c r="AT77" s="173">
        <f t="shared" si="61"/>
        <v>0</v>
      </c>
      <c r="AU77" s="173">
        <f t="shared" si="61"/>
        <v>0</v>
      </c>
      <c r="AV77" s="173">
        <f t="shared" si="61"/>
        <v>0</v>
      </c>
      <c r="AW77" s="173">
        <f t="shared" si="61"/>
        <v>11.5</v>
      </c>
      <c r="AX77" s="173">
        <f t="shared" si="61"/>
        <v>0</v>
      </c>
      <c r="AY77" s="173">
        <f t="shared" si="61"/>
        <v>0</v>
      </c>
      <c r="AZ77" s="173">
        <f t="shared" si="61"/>
        <v>0</v>
      </c>
      <c r="BA77" s="173">
        <f t="shared" si="61"/>
        <v>0</v>
      </c>
      <c r="BB77" s="173">
        <f t="shared" si="61"/>
        <v>0</v>
      </c>
      <c r="BC77" s="173">
        <f t="shared" si="61"/>
        <v>0</v>
      </c>
      <c r="BD77" s="173">
        <f t="shared" si="61"/>
        <v>0</v>
      </c>
      <c r="BE77" s="173">
        <f t="shared" si="61"/>
        <v>7.5</v>
      </c>
      <c r="BF77" s="173">
        <f t="shared" si="61"/>
        <v>0</v>
      </c>
      <c r="BG77" s="173">
        <f t="shared" si="61"/>
        <v>0</v>
      </c>
      <c r="BH77" s="173">
        <f t="shared" si="61"/>
        <v>0</v>
      </c>
      <c r="BI77" s="173">
        <f t="shared" si="61"/>
        <v>0</v>
      </c>
      <c r="BJ77" s="173">
        <f t="shared" si="61"/>
        <v>0</v>
      </c>
      <c r="BK77" s="173">
        <f t="shared" si="61"/>
        <v>0</v>
      </c>
      <c r="BL77" s="173">
        <f t="shared" si="61"/>
        <v>0</v>
      </c>
      <c r="BM77" s="158"/>
      <c r="BN77" s="159" t="str">
        <f>IFERROR(__xludf.DUMMYFUNCTION("""COMPUTED_VALUE"""),"Jan Jakub Šmejkal")</f>
        <v>Jan Jakub Šmejkal</v>
      </c>
      <c r="BO77" s="174"/>
      <c r="BP77" s="175"/>
      <c r="BQ77" s="174"/>
      <c r="BR77" s="175"/>
      <c r="BS77" s="174"/>
      <c r="BT77" s="175"/>
      <c r="BU77" s="174"/>
      <c r="BV77" s="175"/>
      <c r="BW77" s="174"/>
      <c r="BX77" s="175"/>
      <c r="BY77" s="174"/>
      <c r="BZ77" s="175"/>
      <c r="CA77" s="174"/>
      <c r="CB77" s="175"/>
      <c r="CC77" s="174"/>
      <c r="CD77" s="175"/>
      <c r="CE77" s="174"/>
      <c r="CF77" s="175"/>
      <c r="CG77" s="174"/>
      <c r="CH77" s="175"/>
      <c r="CI77" s="174"/>
      <c r="CJ77" s="175"/>
      <c r="CK77" s="174"/>
      <c r="CL77" s="175"/>
      <c r="CM77" s="174"/>
      <c r="CN77" s="175"/>
      <c r="CO77" s="174">
        <f>IFERROR(__xludf.DUMMYFUNCTION("""COMPUTED_VALUE"""),6.0)</f>
        <v>6</v>
      </c>
      <c r="CP77" s="175"/>
      <c r="CQ77" s="174"/>
      <c r="CR77" s="175"/>
      <c r="CS77" s="174"/>
      <c r="CT77" s="173"/>
      <c r="CU77" s="174"/>
      <c r="CV77" s="173"/>
      <c r="CW77" s="174"/>
      <c r="CX77" s="173"/>
      <c r="CY77" s="174"/>
      <c r="CZ77" s="173"/>
      <c r="DA77" s="174"/>
      <c r="DB77" s="173"/>
      <c r="DC77" s="174"/>
      <c r="DD77" s="173"/>
      <c r="DE77" s="174"/>
      <c r="DF77" s="173"/>
      <c r="DG77" s="174"/>
      <c r="DH77" s="173"/>
      <c r="DI77" s="174">
        <f>IFERROR(__xludf.DUMMYFUNCTION("""COMPUTED_VALUE"""),11.5)</f>
        <v>11.5</v>
      </c>
      <c r="DJ77" s="173"/>
      <c r="DK77" s="174"/>
      <c r="DL77" s="173"/>
      <c r="DM77" s="174"/>
      <c r="DN77" s="173"/>
      <c r="DO77" s="174"/>
      <c r="DP77" s="173"/>
      <c r="DQ77" s="174">
        <f>IFERROR(__xludf.DUMMYFUNCTION("""COMPUTED_VALUE"""),7.5)</f>
        <v>7.5</v>
      </c>
      <c r="DR77" s="173"/>
      <c r="DS77" s="174"/>
      <c r="DT77" s="173"/>
      <c r="DU77" s="174"/>
      <c r="DV77" s="173"/>
      <c r="DW77" s="174"/>
      <c r="DX77" s="173"/>
      <c r="DY77" s="158"/>
      <c r="DZ77" s="159" t="str">
        <f t="shared" si="33"/>
        <v>Jan Jakub Šmejkal</v>
      </c>
      <c r="EA77" s="202"/>
      <c r="EB77" s="203"/>
      <c r="EC77" s="202"/>
      <c r="ED77" s="203"/>
      <c r="EE77" s="202"/>
      <c r="EF77" s="203"/>
      <c r="EG77" s="202"/>
      <c r="EH77" s="203"/>
      <c r="EI77" s="202"/>
      <c r="EJ77" s="203"/>
      <c r="EK77" s="202"/>
      <c r="EL77" s="203"/>
      <c r="EM77" s="202"/>
      <c r="EN77" s="203"/>
      <c r="EO77" s="202"/>
      <c r="EP77" s="203"/>
      <c r="EQ77" s="202"/>
      <c r="ER77" s="203"/>
      <c r="ES77" s="202"/>
      <c r="ET77" s="203"/>
      <c r="EU77" s="202"/>
      <c r="EV77" s="203"/>
      <c r="EW77" s="202"/>
      <c r="EX77" s="203"/>
      <c r="EY77" s="202"/>
      <c r="EZ77" s="203"/>
      <c r="FA77" s="202"/>
      <c r="FB77" s="203"/>
      <c r="FC77" s="202"/>
      <c r="FD77" s="203"/>
      <c r="FE77" s="202"/>
      <c r="FF77" s="199"/>
      <c r="FG77" s="202"/>
      <c r="FH77" s="199"/>
      <c r="FI77" s="202"/>
      <c r="FJ77" s="199"/>
      <c r="FK77" s="202"/>
      <c r="FL77" s="199"/>
      <c r="FM77" s="202"/>
      <c r="FN77" s="199"/>
      <c r="FO77" s="202"/>
      <c r="FP77" s="199"/>
      <c r="FQ77" s="202"/>
      <c r="FR77" s="199"/>
      <c r="FS77" s="202"/>
      <c r="FT77" s="199"/>
      <c r="FU77" s="202"/>
      <c r="FV77" s="199"/>
      <c r="FW77" s="202"/>
      <c r="FX77" s="199"/>
      <c r="FY77" s="202"/>
      <c r="FZ77" s="199"/>
      <c r="GA77" s="202"/>
      <c r="GB77" s="199"/>
      <c r="GC77" s="202"/>
      <c r="GD77" s="199"/>
      <c r="GE77" s="202"/>
      <c r="GF77" s="199"/>
      <c r="GG77" s="202"/>
      <c r="GH77" s="199"/>
      <c r="GI77" s="202"/>
      <c r="GJ77" s="199"/>
      <c r="GK77" s="158"/>
      <c r="GL77" s="159" t="str">
        <f t="shared" si="34"/>
        <v>Jan Jakub Šmejkal</v>
      </c>
      <c r="GM77" s="202"/>
      <c r="GN77" s="203"/>
      <c r="GO77" s="202"/>
      <c r="GP77" s="203"/>
      <c r="GQ77" s="202"/>
      <c r="GR77" s="203"/>
      <c r="GS77" s="202"/>
      <c r="GT77" s="203"/>
      <c r="GU77" s="202"/>
      <c r="GV77" s="203"/>
      <c r="GW77" s="202"/>
      <c r="GX77" s="203"/>
      <c r="GY77" s="202"/>
      <c r="GZ77" s="203"/>
      <c r="HA77" s="202"/>
      <c r="HB77" s="203"/>
      <c r="HC77" s="202"/>
      <c r="HD77" s="203"/>
      <c r="HE77" s="202"/>
      <c r="HF77" s="203"/>
      <c r="HG77" s="202"/>
      <c r="HH77" s="203"/>
      <c r="HI77" s="202"/>
      <c r="HJ77" s="203"/>
      <c r="HK77" s="202"/>
      <c r="HL77" s="203"/>
      <c r="HM77" s="202"/>
      <c r="HN77" s="203"/>
      <c r="HO77" s="202"/>
      <c r="HP77" s="203"/>
      <c r="HQ77" s="202"/>
      <c r="HR77" s="199"/>
      <c r="HS77" s="202"/>
      <c r="HT77" s="199"/>
      <c r="HU77" s="202"/>
      <c r="HV77" s="199"/>
      <c r="HW77" s="202"/>
      <c r="HX77" s="199"/>
      <c r="HY77" s="202"/>
      <c r="HZ77" s="199"/>
      <c r="IA77" s="202"/>
      <c r="IB77" s="199"/>
      <c r="IC77" s="202"/>
      <c r="ID77" s="199"/>
      <c r="IE77" s="202"/>
      <c r="IF77" s="199"/>
      <c r="IG77" s="202"/>
      <c r="IH77" s="199"/>
      <c r="II77" s="202"/>
      <c r="IJ77" s="199"/>
      <c r="IK77" s="202"/>
      <c r="IL77" s="199"/>
      <c r="IM77" s="202"/>
      <c r="IN77" s="199"/>
      <c r="IO77" s="202"/>
      <c r="IP77" s="199"/>
      <c r="IQ77" s="202"/>
      <c r="IR77" s="199"/>
      <c r="IS77" s="202"/>
      <c r="IT77" s="199"/>
      <c r="IU77" s="202"/>
      <c r="IV77" s="199"/>
    </row>
    <row r="78">
      <c r="A78" s="214">
        <f>IFERROR(__xludf.DUMMYFUNCTION("""COMPUTED_VALUE"""),100.0)</f>
        <v>100</v>
      </c>
      <c r="B78" s="159" t="str">
        <f t="shared" si="31"/>
        <v>Miroslav Majtán-x</v>
      </c>
      <c r="C78" s="173">
        <f t="shared" ref="C78:BL78" si="62">BO78+EA78+GM78</f>
        <v>0</v>
      </c>
      <c r="D78" s="173">
        <f t="shared" si="62"/>
        <v>0</v>
      </c>
      <c r="E78" s="173">
        <f t="shared" si="62"/>
        <v>0</v>
      </c>
      <c r="F78" s="173">
        <f t="shared" si="62"/>
        <v>0</v>
      </c>
      <c r="G78" s="173">
        <f t="shared" si="62"/>
        <v>0</v>
      </c>
      <c r="H78" s="173">
        <f t="shared" si="62"/>
        <v>0</v>
      </c>
      <c r="I78" s="173">
        <f t="shared" si="62"/>
        <v>0</v>
      </c>
      <c r="J78" s="173">
        <f t="shared" si="62"/>
        <v>0</v>
      </c>
      <c r="K78" s="173">
        <f t="shared" si="62"/>
        <v>0</v>
      </c>
      <c r="L78" s="173">
        <f t="shared" si="62"/>
        <v>0</v>
      </c>
      <c r="M78" s="173">
        <f t="shared" si="62"/>
        <v>0</v>
      </c>
      <c r="N78" s="173">
        <f t="shared" si="62"/>
        <v>0</v>
      </c>
      <c r="O78" s="173">
        <f t="shared" si="62"/>
        <v>0</v>
      </c>
      <c r="P78" s="173">
        <f t="shared" si="62"/>
        <v>0</v>
      </c>
      <c r="Q78" s="173">
        <f t="shared" si="62"/>
        <v>0</v>
      </c>
      <c r="R78" s="173">
        <f t="shared" si="62"/>
        <v>0</v>
      </c>
      <c r="S78" s="173">
        <f t="shared" si="62"/>
        <v>0</v>
      </c>
      <c r="T78" s="173">
        <f t="shared" si="62"/>
        <v>0</v>
      </c>
      <c r="U78" s="173">
        <f t="shared" si="62"/>
        <v>0</v>
      </c>
      <c r="V78" s="173">
        <f t="shared" si="62"/>
        <v>0</v>
      </c>
      <c r="W78" s="173">
        <f t="shared" si="62"/>
        <v>0</v>
      </c>
      <c r="X78" s="173">
        <f t="shared" si="62"/>
        <v>0</v>
      </c>
      <c r="Y78" s="173">
        <f t="shared" si="62"/>
        <v>0</v>
      </c>
      <c r="Z78" s="173">
        <f t="shared" si="62"/>
        <v>0</v>
      </c>
      <c r="AA78" s="173">
        <f t="shared" si="62"/>
        <v>0</v>
      </c>
      <c r="AB78" s="173">
        <f t="shared" si="62"/>
        <v>0</v>
      </c>
      <c r="AC78" s="173">
        <f t="shared" si="62"/>
        <v>0</v>
      </c>
      <c r="AD78" s="173">
        <f t="shared" si="62"/>
        <v>0</v>
      </c>
      <c r="AE78" s="173">
        <f t="shared" si="62"/>
        <v>0</v>
      </c>
      <c r="AF78" s="173">
        <f t="shared" si="62"/>
        <v>0</v>
      </c>
      <c r="AG78" s="173">
        <f t="shared" si="62"/>
        <v>0</v>
      </c>
      <c r="AH78" s="173">
        <f t="shared" si="62"/>
        <v>0</v>
      </c>
      <c r="AI78" s="173">
        <f t="shared" si="62"/>
        <v>0</v>
      </c>
      <c r="AJ78" s="173">
        <f t="shared" si="62"/>
        <v>0</v>
      </c>
      <c r="AK78" s="173">
        <f t="shared" si="62"/>
        <v>0</v>
      </c>
      <c r="AL78" s="173">
        <f t="shared" si="62"/>
        <v>0</v>
      </c>
      <c r="AM78" s="173">
        <f t="shared" si="62"/>
        <v>0</v>
      </c>
      <c r="AN78" s="173">
        <f t="shared" si="62"/>
        <v>0</v>
      </c>
      <c r="AO78" s="173">
        <f t="shared" si="62"/>
        <v>0</v>
      </c>
      <c r="AP78" s="173">
        <f t="shared" si="62"/>
        <v>0</v>
      </c>
      <c r="AQ78" s="173">
        <f t="shared" si="62"/>
        <v>0</v>
      </c>
      <c r="AR78" s="173">
        <f t="shared" si="62"/>
        <v>0</v>
      </c>
      <c r="AS78" s="173">
        <f t="shared" si="62"/>
        <v>0</v>
      </c>
      <c r="AT78" s="173">
        <f t="shared" si="62"/>
        <v>0</v>
      </c>
      <c r="AU78" s="173">
        <f t="shared" si="62"/>
        <v>0</v>
      </c>
      <c r="AV78" s="173">
        <f t="shared" si="62"/>
        <v>0</v>
      </c>
      <c r="AW78" s="173">
        <f t="shared" si="62"/>
        <v>0</v>
      </c>
      <c r="AX78" s="173">
        <f t="shared" si="62"/>
        <v>0</v>
      </c>
      <c r="AY78" s="173">
        <f t="shared" si="62"/>
        <v>0</v>
      </c>
      <c r="AZ78" s="173">
        <f t="shared" si="62"/>
        <v>0</v>
      </c>
      <c r="BA78" s="173">
        <f t="shared" si="62"/>
        <v>0</v>
      </c>
      <c r="BB78" s="173">
        <f t="shared" si="62"/>
        <v>0</v>
      </c>
      <c r="BC78" s="173">
        <f t="shared" si="62"/>
        <v>0</v>
      </c>
      <c r="BD78" s="173">
        <f t="shared" si="62"/>
        <v>0</v>
      </c>
      <c r="BE78" s="173">
        <f t="shared" si="62"/>
        <v>0</v>
      </c>
      <c r="BF78" s="173">
        <f t="shared" si="62"/>
        <v>0</v>
      </c>
      <c r="BG78" s="173">
        <f t="shared" si="62"/>
        <v>0</v>
      </c>
      <c r="BH78" s="173">
        <f t="shared" si="62"/>
        <v>0</v>
      </c>
      <c r="BI78" s="173">
        <f t="shared" si="62"/>
        <v>0</v>
      </c>
      <c r="BJ78" s="173">
        <f t="shared" si="62"/>
        <v>0</v>
      </c>
      <c r="BK78" s="173">
        <f t="shared" si="62"/>
        <v>0</v>
      </c>
      <c r="BL78" s="173">
        <f t="shared" si="62"/>
        <v>0</v>
      </c>
      <c r="BM78" s="158"/>
      <c r="BN78" s="159" t="str">
        <f>IFERROR(__xludf.DUMMYFUNCTION("""COMPUTED_VALUE"""),"Miroslav Majtán-x")</f>
        <v>Miroslav Majtán-x</v>
      </c>
      <c r="BO78" s="174"/>
      <c r="BP78" s="175"/>
      <c r="BQ78" s="174"/>
      <c r="BR78" s="175"/>
      <c r="BS78" s="174"/>
      <c r="BT78" s="175"/>
      <c r="BU78" s="174"/>
      <c r="BV78" s="175"/>
      <c r="BW78" s="174"/>
      <c r="BX78" s="175"/>
      <c r="BY78" s="174"/>
      <c r="BZ78" s="175"/>
      <c r="CA78" s="174"/>
      <c r="CB78" s="175"/>
      <c r="CC78" s="174"/>
      <c r="CD78" s="175"/>
      <c r="CE78" s="174"/>
      <c r="CF78" s="175"/>
      <c r="CG78" s="174"/>
      <c r="CH78" s="175"/>
      <c r="CI78" s="174"/>
      <c r="CJ78" s="175"/>
      <c r="CK78" s="174"/>
      <c r="CL78" s="175"/>
      <c r="CM78" s="174"/>
      <c r="CN78" s="175"/>
      <c r="CO78" s="174"/>
      <c r="CP78" s="175"/>
      <c r="CQ78" s="174"/>
      <c r="CR78" s="175"/>
      <c r="CS78" s="174"/>
      <c r="CT78" s="173"/>
      <c r="CU78" s="174"/>
      <c r="CV78" s="173"/>
      <c r="CW78" s="174"/>
      <c r="CX78" s="173"/>
      <c r="CY78" s="174"/>
      <c r="CZ78" s="173"/>
      <c r="DA78" s="174"/>
      <c r="DB78" s="173"/>
      <c r="DC78" s="174"/>
      <c r="DD78" s="173"/>
      <c r="DE78" s="174"/>
      <c r="DF78" s="173"/>
      <c r="DG78" s="174"/>
      <c r="DH78" s="173"/>
      <c r="DI78" s="174"/>
      <c r="DJ78" s="173"/>
      <c r="DK78" s="174"/>
      <c r="DL78" s="173"/>
      <c r="DM78" s="174"/>
      <c r="DN78" s="173"/>
      <c r="DO78" s="174"/>
      <c r="DP78" s="173"/>
      <c r="DQ78" s="174"/>
      <c r="DR78" s="173"/>
      <c r="DS78" s="174"/>
      <c r="DT78" s="173"/>
      <c r="DU78" s="174"/>
      <c r="DV78" s="173"/>
      <c r="DW78" s="174"/>
      <c r="DX78" s="173"/>
      <c r="DY78" s="158"/>
      <c r="DZ78" s="159" t="str">
        <f t="shared" si="33"/>
        <v>Miroslav Majtán-x</v>
      </c>
      <c r="EA78" s="202"/>
      <c r="EB78" s="203"/>
      <c r="EC78" s="202"/>
      <c r="ED78" s="203"/>
      <c r="EE78" s="202"/>
      <c r="EF78" s="203"/>
      <c r="EG78" s="202"/>
      <c r="EH78" s="203"/>
      <c r="EI78" s="202"/>
      <c r="EJ78" s="203"/>
      <c r="EK78" s="202"/>
      <c r="EL78" s="203"/>
      <c r="EM78" s="202"/>
      <c r="EN78" s="203"/>
      <c r="EO78" s="202"/>
      <c r="EP78" s="203"/>
      <c r="EQ78" s="202"/>
      <c r="ER78" s="203"/>
      <c r="ES78" s="202"/>
      <c r="ET78" s="203"/>
      <c r="EU78" s="202"/>
      <c r="EV78" s="203"/>
      <c r="EW78" s="202"/>
      <c r="EX78" s="203"/>
      <c r="EY78" s="202"/>
      <c r="EZ78" s="203"/>
      <c r="FA78" s="202"/>
      <c r="FB78" s="203"/>
      <c r="FC78" s="202"/>
      <c r="FD78" s="203"/>
      <c r="FE78" s="202"/>
      <c r="FF78" s="199"/>
      <c r="FG78" s="202"/>
      <c r="FH78" s="199"/>
      <c r="FI78" s="202"/>
      <c r="FJ78" s="199"/>
      <c r="FK78" s="202"/>
      <c r="FL78" s="199"/>
      <c r="FM78" s="202"/>
      <c r="FN78" s="199"/>
      <c r="FO78" s="202"/>
      <c r="FP78" s="199"/>
      <c r="FQ78" s="202"/>
      <c r="FR78" s="199"/>
      <c r="FS78" s="202"/>
      <c r="FT78" s="199"/>
      <c r="FU78" s="202"/>
      <c r="FV78" s="199"/>
      <c r="FW78" s="202"/>
      <c r="FX78" s="199"/>
      <c r="FY78" s="202"/>
      <c r="FZ78" s="199"/>
      <c r="GA78" s="202"/>
      <c r="GB78" s="199"/>
      <c r="GC78" s="202"/>
      <c r="GD78" s="199"/>
      <c r="GE78" s="202"/>
      <c r="GF78" s="199"/>
      <c r="GG78" s="202"/>
      <c r="GH78" s="199"/>
      <c r="GI78" s="202"/>
      <c r="GJ78" s="199"/>
      <c r="GK78" s="158"/>
      <c r="GL78" s="159" t="str">
        <f t="shared" si="34"/>
        <v>Miroslav Majtán-x</v>
      </c>
      <c r="GM78" s="202"/>
      <c r="GN78" s="203"/>
      <c r="GO78" s="202"/>
      <c r="GP78" s="203"/>
      <c r="GQ78" s="202"/>
      <c r="GR78" s="203"/>
      <c r="GS78" s="202"/>
      <c r="GT78" s="203"/>
      <c r="GU78" s="202"/>
      <c r="GV78" s="203"/>
      <c r="GW78" s="202"/>
      <c r="GX78" s="203"/>
      <c r="GY78" s="202"/>
      <c r="GZ78" s="203"/>
      <c r="HA78" s="202"/>
      <c r="HB78" s="203"/>
      <c r="HC78" s="202"/>
      <c r="HD78" s="203"/>
      <c r="HE78" s="202"/>
      <c r="HF78" s="203"/>
      <c r="HG78" s="202"/>
      <c r="HH78" s="203"/>
      <c r="HI78" s="202"/>
      <c r="HJ78" s="203"/>
      <c r="HK78" s="202"/>
      <c r="HL78" s="203"/>
      <c r="HM78" s="202"/>
      <c r="HN78" s="203"/>
      <c r="HO78" s="202"/>
      <c r="HP78" s="203"/>
      <c r="HQ78" s="202"/>
      <c r="HR78" s="199"/>
      <c r="HS78" s="202"/>
      <c r="HT78" s="199"/>
      <c r="HU78" s="202"/>
      <c r="HV78" s="199"/>
      <c r="HW78" s="202"/>
      <c r="HX78" s="199"/>
      <c r="HY78" s="202"/>
      <c r="HZ78" s="199"/>
      <c r="IA78" s="202"/>
      <c r="IB78" s="199"/>
      <c r="IC78" s="202"/>
      <c r="ID78" s="199"/>
      <c r="IE78" s="202"/>
      <c r="IF78" s="199"/>
      <c r="IG78" s="202"/>
      <c r="IH78" s="199"/>
      <c r="II78" s="202"/>
      <c r="IJ78" s="199"/>
      <c r="IK78" s="202"/>
      <c r="IL78" s="199"/>
      <c r="IM78" s="202"/>
      <c r="IN78" s="199"/>
      <c r="IO78" s="202"/>
      <c r="IP78" s="199"/>
      <c r="IQ78" s="202"/>
      <c r="IR78" s="199"/>
      <c r="IS78" s="202"/>
      <c r="IT78" s="199"/>
      <c r="IU78" s="202"/>
      <c r="IV78" s="199"/>
    </row>
    <row r="79">
      <c r="A79" s="214">
        <f>IFERROR(__xludf.DUMMYFUNCTION("""COMPUTED_VALUE"""),100.0)</f>
        <v>100</v>
      </c>
      <c r="B79" s="159" t="str">
        <f t="shared" si="31"/>
        <v>Blanka Kouřimská-x</v>
      </c>
      <c r="C79" s="173">
        <f t="shared" ref="C79:BL79" si="63">BO79+EA79+GM79</f>
        <v>0</v>
      </c>
      <c r="D79" s="173">
        <f t="shared" si="63"/>
        <v>0</v>
      </c>
      <c r="E79" s="173">
        <f t="shared" si="63"/>
        <v>0</v>
      </c>
      <c r="F79" s="173">
        <f t="shared" si="63"/>
        <v>0</v>
      </c>
      <c r="G79" s="173">
        <f t="shared" si="63"/>
        <v>0</v>
      </c>
      <c r="H79" s="173">
        <f t="shared" si="63"/>
        <v>0</v>
      </c>
      <c r="I79" s="173">
        <f t="shared" si="63"/>
        <v>0</v>
      </c>
      <c r="J79" s="173">
        <f t="shared" si="63"/>
        <v>0</v>
      </c>
      <c r="K79" s="173">
        <f t="shared" si="63"/>
        <v>0</v>
      </c>
      <c r="L79" s="173">
        <f t="shared" si="63"/>
        <v>0</v>
      </c>
      <c r="M79" s="173">
        <f t="shared" si="63"/>
        <v>0</v>
      </c>
      <c r="N79" s="173">
        <f t="shared" si="63"/>
        <v>0</v>
      </c>
      <c r="O79" s="173">
        <f t="shared" si="63"/>
        <v>0</v>
      </c>
      <c r="P79" s="173">
        <f t="shared" si="63"/>
        <v>0</v>
      </c>
      <c r="Q79" s="173">
        <f t="shared" si="63"/>
        <v>0</v>
      </c>
      <c r="R79" s="173">
        <f t="shared" si="63"/>
        <v>0</v>
      </c>
      <c r="S79" s="173">
        <f t="shared" si="63"/>
        <v>0</v>
      </c>
      <c r="T79" s="173">
        <f t="shared" si="63"/>
        <v>0</v>
      </c>
      <c r="U79" s="173">
        <f t="shared" si="63"/>
        <v>0</v>
      </c>
      <c r="V79" s="173">
        <f t="shared" si="63"/>
        <v>0</v>
      </c>
      <c r="W79" s="173">
        <f t="shared" si="63"/>
        <v>0</v>
      </c>
      <c r="X79" s="173">
        <f t="shared" si="63"/>
        <v>0</v>
      </c>
      <c r="Y79" s="173">
        <f t="shared" si="63"/>
        <v>0</v>
      </c>
      <c r="Z79" s="173">
        <f t="shared" si="63"/>
        <v>0</v>
      </c>
      <c r="AA79" s="173">
        <f t="shared" si="63"/>
        <v>0</v>
      </c>
      <c r="AB79" s="173">
        <f t="shared" si="63"/>
        <v>0</v>
      </c>
      <c r="AC79" s="173">
        <f t="shared" si="63"/>
        <v>0</v>
      </c>
      <c r="AD79" s="173">
        <f t="shared" si="63"/>
        <v>0</v>
      </c>
      <c r="AE79" s="173">
        <f t="shared" si="63"/>
        <v>0</v>
      </c>
      <c r="AF79" s="173">
        <f t="shared" si="63"/>
        <v>0</v>
      </c>
      <c r="AG79" s="173">
        <f t="shared" si="63"/>
        <v>0</v>
      </c>
      <c r="AH79" s="173">
        <f t="shared" si="63"/>
        <v>0</v>
      </c>
      <c r="AI79" s="173">
        <f t="shared" si="63"/>
        <v>0</v>
      </c>
      <c r="AJ79" s="173">
        <f t="shared" si="63"/>
        <v>0</v>
      </c>
      <c r="AK79" s="173">
        <f t="shared" si="63"/>
        <v>0</v>
      </c>
      <c r="AL79" s="173">
        <f t="shared" si="63"/>
        <v>0</v>
      </c>
      <c r="AM79" s="173">
        <f t="shared" si="63"/>
        <v>0</v>
      </c>
      <c r="AN79" s="173">
        <f t="shared" si="63"/>
        <v>0</v>
      </c>
      <c r="AO79" s="173">
        <f t="shared" si="63"/>
        <v>0</v>
      </c>
      <c r="AP79" s="173">
        <f t="shared" si="63"/>
        <v>0</v>
      </c>
      <c r="AQ79" s="173">
        <f t="shared" si="63"/>
        <v>0</v>
      </c>
      <c r="AR79" s="173">
        <f t="shared" si="63"/>
        <v>0</v>
      </c>
      <c r="AS79" s="173">
        <f t="shared" si="63"/>
        <v>0</v>
      </c>
      <c r="AT79" s="173">
        <f t="shared" si="63"/>
        <v>0</v>
      </c>
      <c r="AU79" s="173">
        <f t="shared" si="63"/>
        <v>0</v>
      </c>
      <c r="AV79" s="173">
        <f t="shared" si="63"/>
        <v>0</v>
      </c>
      <c r="AW79" s="173">
        <f t="shared" si="63"/>
        <v>0</v>
      </c>
      <c r="AX79" s="173">
        <f t="shared" si="63"/>
        <v>0</v>
      </c>
      <c r="AY79" s="173">
        <f t="shared" si="63"/>
        <v>0</v>
      </c>
      <c r="AZ79" s="173">
        <f t="shared" si="63"/>
        <v>0</v>
      </c>
      <c r="BA79" s="173">
        <f t="shared" si="63"/>
        <v>0</v>
      </c>
      <c r="BB79" s="173">
        <f t="shared" si="63"/>
        <v>0</v>
      </c>
      <c r="BC79" s="173">
        <f t="shared" si="63"/>
        <v>0</v>
      </c>
      <c r="BD79" s="173">
        <f t="shared" si="63"/>
        <v>0</v>
      </c>
      <c r="BE79" s="173">
        <f t="shared" si="63"/>
        <v>0</v>
      </c>
      <c r="BF79" s="173">
        <f t="shared" si="63"/>
        <v>0</v>
      </c>
      <c r="BG79" s="173">
        <f t="shared" si="63"/>
        <v>0</v>
      </c>
      <c r="BH79" s="173">
        <f t="shared" si="63"/>
        <v>0</v>
      </c>
      <c r="BI79" s="173">
        <f t="shared" si="63"/>
        <v>0</v>
      </c>
      <c r="BJ79" s="173">
        <f t="shared" si="63"/>
        <v>0</v>
      </c>
      <c r="BK79" s="173">
        <f t="shared" si="63"/>
        <v>0</v>
      </c>
      <c r="BL79" s="173">
        <f t="shared" si="63"/>
        <v>0</v>
      </c>
      <c r="BM79" s="158"/>
      <c r="BN79" s="159" t="str">
        <f>IFERROR(__xludf.DUMMYFUNCTION("""COMPUTED_VALUE"""),"Blanka Kouřimská-x")</f>
        <v>Blanka Kouřimská-x</v>
      </c>
      <c r="BO79" s="174"/>
      <c r="BP79" s="175"/>
      <c r="BQ79" s="174"/>
      <c r="BR79" s="175"/>
      <c r="BS79" s="174"/>
      <c r="BT79" s="175"/>
      <c r="BU79" s="174"/>
      <c r="BV79" s="175"/>
      <c r="BW79" s="174"/>
      <c r="BX79" s="175"/>
      <c r="BY79" s="174"/>
      <c r="BZ79" s="175"/>
      <c r="CA79" s="174"/>
      <c r="CB79" s="175"/>
      <c r="CC79" s="174"/>
      <c r="CD79" s="175"/>
      <c r="CE79" s="174"/>
      <c r="CF79" s="175"/>
      <c r="CG79" s="174"/>
      <c r="CH79" s="175"/>
      <c r="CI79" s="174"/>
      <c r="CJ79" s="175"/>
      <c r="CK79" s="174"/>
      <c r="CL79" s="175"/>
      <c r="CM79" s="174"/>
      <c r="CN79" s="175"/>
      <c r="CO79" s="174"/>
      <c r="CP79" s="175"/>
      <c r="CQ79" s="174"/>
      <c r="CR79" s="175"/>
      <c r="CS79" s="174"/>
      <c r="CT79" s="173"/>
      <c r="CU79" s="174"/>
      <c r="CV79" s="173"/>
      <c r="CW79" s="174"/>
      <c r="CX79" s="173"/>
      <c r="CY79" s="174"/>
      <c r="CZ79" s="173"/>
      <c r="DA79" s="174"/>
      <c r="DB79" s="173"/>
      <c r="DC79" s="174"/>
      <c r="DD79" s="173"/>
      <c r="DE79" s="174"/>
      <c r="DF79" s="173"/>
      <c r="DG79" s="174"/>
      <c r="DH79" s="173"/>
      <c r="DI79" s="174"/>
      <c r="DJ79" s="173"/>
      <c r="DK79" s="174"/>
      <c r="DL79" s="173"/>
      <c r="DM79" s="174"/>
      <c r="DN79" s="173"/>
      <c r="DO79" s="174"/>
      <c r="DP79" s="173"/>
      <c r="DQ79" s="174"/>
      <c r="DR79" s="173"/>
      <c r="DS79" s="174"/>
      <c r="DT79" s="173"/>
      <c r="DU79" s="174"/>
      <c r="DV79" s="173"/>
      <c r="DW79" s="174"/>
      <c r="DX79" s="173"/>
      <c r="DY79" s="158"/>
      <c r="DZ79" s="159" t="str">
        <f t="shared" si="33"/>
        <v>Blanka Kouřimská-x</v>
      </c>
      <c r="EA79" s="202"/>
      <c r="EB79" s="203"/>
      <c r="EC79" s="202"/>
      <c r="ED79" s="203"/>
      <c r="EE79" s="202"/>
      <c r="EF79" s="203"/>
      <c r="EG79" s="202"/>
      <c r="EH79" s="203"/>
      <c r="EI79" s="202"/>
      <c r="EJ79" s="203"/>
      <c r="EK79" s="202"/>
      <c r="EL79" s="203"/>
      <c r="EM79" s="202"/>
      <c r="EN79" s="203"/>
      <c r="EO79" s="202"/>
      <c r="EP79" s="203"/>
      <c r="EQ79" s="202"/>
      <c r="ER79" s="203"/>
      <c r="ES79" s="202"/>
      <c r="ET79" s="203"/>
      <c r="EU79" s="202"/>
      <c r="EV79" s="203"/>
      <c r="EW79" s="202"/>
      <c r="EX79" s="203"/>
      <c r="EY79" s="202"/>
      <c r="EZ79" s="203"/>
      <c r="FA79" s="202"/>
      <c r="FB79" s="203"/>
      <c r="FC79" s="202"/>
      <c r="FD79" s="203"/>
      <c r="FE79" s="202"/>
      <c r="FF79" s="199"/>
      <c r="FG79" s="202"/>
      <c r="FH79" s="199"/>
      <c r="FI79" s="202"/>
      <c r="FJ79" s="199"/>
      <c r="FK79" s="202"/>
      <c r="FL79" s="199"/>
      <c r="FM79" s="202"/>
      <c r="FN79" s="199"/>
      <c r="FO79" s="202"/>
      <c r="FP79" s="199"/>
      <c r="FQ79" s="202"/>
      <c r="FR79" s="199"/>
      <c r="FS79" s="202"/>
      <c r="FT79" s="199"/>
      <c r="FU79" s="202"/>
      <c r="FV79" s="199"/>
      <c r="FW79" s="202"/>
      <c r="FX79" s="199"/>
      <c r="FY79" s="202"/>
      <c r="FZ79" s="199"/>
      <c r="GA79" s="202"/>
      <c r="GB79" s="199"/>
      <c r="GC79" s="202"/>
      <c r="GD79" s="199"/>
      <c r="GE79" s="202"/>
      <c r="GF79" s="199"/>
      <c r="GG79" s="202"/>
      <c r="GH79" s="199"/>
      <c r="GI79" s="202"/>
      <c r="GJ79" s="199"/>
      <c r="GK79" s="158"/>
      <c r="GL79" s="159" t="str">
        <f t="shared" si="34"/>
        <v>Blanka Kouřimská-x</v>
      </c>
      <c r="GM79" s="202"/>
      <c r="GN79" s="203"/>
      <c r="GO79" s="202"/>
      <c r="GP79" s="203"/>
      <c r="GQ79" s="202"/>
      <c r="GR79" s="203"/>
      <c r="GS79" s="202"/>
      <c r="GT79" s="203"/>
      <c r="GU79" s="202"/>
      <c r="GV79" s="203"/>
      <c r="GW79" s="202"/>
      <c r="GX79" s="203"/>
      <c r="GY79" s="202"/>
      <c r="GZ79" s="203"/>
      <c r="HA79" s="202"/>
      <c r="HB79" s="203"/>
      <c r="HC79" s="202"/>
      <c r="HD79" s="203"/>
      <c r="HE79" s="202"/>
      <c r="HF79" s="203"/>
      <c r="HG79" s="202"/>
      <c r="HH79" s="203"/>
      <c r="HI79" s="202"/>
      <c r="HJ79" s="203"/>
      <c r="HK79" s="202"/>
      <c r="HL79" s="203"/>
      <c r="HM79" s="202"/>
      <c r="HN79" s="203"/>
      <c r="HO79" s="202"/>
      <c r="HP79" s="203"/>
      <c r="HQ79" s="202"/>
      <c r="HR79" s="199"/>
      <c r="HS79" s="202"/>
      <c r="HT79" s="199"/>
      <c r="HU79" s="202"/>
      <c r="HV79" s="199"/>
      <c r="HW79" s="202"/>
      <c r="HX79" s="199"/>
      <c r="HY79" s="202"/>
      <c r="HZ79" s="199"/>
      <c r="IA79" s="202"/>
      <c r="IB79" s="199"/>
      <c r="IC79" s="202"/>
      <c r="ID79" s="199"/>
      <c r="IE79" s="202"/>
      <c r="IF79" s="199"/>
      <c r="IG79" s="202"/>
      <c r="IH79" s="199"/>
      <c r="II79" s="202"/>
      <c r="IJ79" s="199"/>
      <c r="IK79" s="202"/>
      <c r="IL79" s="199"/>
      <c r="IM79" s="202"/>
      <c r="IN79" s="199"/>
      <c r="IO79" s="202"/>
      <c r="IP79" s="199"/>
      <c r="IQ79" s="202"/>
      <c r="IR79" s="199"/>
      <c r="IS79" s="202"/>
      <c r="IT79" s="199"/>
      <c r="IU79" s="202"/>
      <c r="IV79" s="199"/>
    </row>
    <row r="80">
      <c r="A80" s="214">
        <f>IFERROR(__xludf.DUMMYFUNCTION("""COMPUTED_VALUE"""),100.0)</f>
        <v>100</v>
      </c>
      <c r="B80" s="159" t="str">
        <f t="shared" si="31"/>
        <v>Vladimír Dudkin-x</v>
      </c>
      <c r="C80" s="173">
        <f t="shared" ref="C80:BL80" si="64">BO80+EA80+GM80</f>
        <v>0</v>
      </c>
      <c r="D80" s="173">
        <f t="shared" si="64"/>
        <v>0</v>
      </c>
      <c r="E80" s="173">
        <f t="shared" si="64"/>
        <v>0</v>
      </c>
      <c r="F80" s="173">
        <f t="shared" si="64"/>
        <v>0</v>
      </c>
      <c r="G80" s="173">
        <f t="shared" si="64"/>
        <v>0</v>
      </c>
      <c r="H80" s="173">
        <f t="shared" si="64"/>
        <v>0</v>
      </c>
      <c r="I80" s="173">
        <f t="shared" si="64"/>
        <v>0</v>
      </c>
      <c r="J80" s="173">
        <f t="shared" si="64"/>
        <v>0</v>
      </c>
      <c r="K80" s="173">
        <f t="shared" si="64"/>
        <v>0</v>
      </c>
      <c r="L80" s="173">
        <f t="shared" si="64"/>
        <v>0</v>
      </c>
      <c r="M80" s="173">
        <f t="shared" si="64"/>
        <v>0</v>
      </c>
      <c r="N80" s="173">
        <f t="shared" si="64"/>
        <v>0</v>
      </c>
      <c r="O80" s="173">
        <f t="shared" si="64"/>
        <v>0</v>
      </c>
      <c r="P80" s="173">
        <f t="shared" si="64"/>
        <v>0</v>
      </c>
      <c r="Q80" s="173">
        <f t="shared" si="64"/>
        <v>0</v>
      </c>
      <c r="R80" s="173">
        <f t="shared" si="64"/>
        <v>0</v>
      </c>
      <c r="S80" s="173">
        <f t="shared" si="64"/>
        <v>0</v>
      </c>
      <c r="T80" s="173">
        <f t="shared" si="64"/>
        <v>0</v>
      </c>
      <c r="U80" s="173">
        <f t="shared" si="64"/>
        <v>0</v>
      </c>
      <c r="V80" s="173">
        <f t="shared" si="64"/>
        <v>0</v>
      </c>
      <c r="W80" s="173">
        <f t="shared" si="64"/>
        <v>0</v>
      </c>
      <c r="X80" s="173">
        <f t="shared" si="64"/>
        <v>0</v>
      </c>
      <c r="Y80" s="173">
        <f t="shared" si="64"/>
        <v>0</v>
      </c>
      <c r="Z80" s="173">
        <f t="shared" si="64"/>
        <v>0</v>
      </c>
      <c r="AA80" s="173">
        <f t="shared" si="64"/>
        <v>0</v>
      </c>
      <c r="AB80" s="173">
        <f t="shared" si="64"/>
        <v>0</v>
      </c>
      <c r="AC80" s="173">
        <f t="shared" si="64"/>
        <v>0</v>
      </c>
      <c r="AD80" s="173">
        <f t="shared" si="64"/>
        <v>0</v>
      </c>
      <c r="AE80" s="173">
        <f t="shared" si="64"/>
        <v>0</v>
      </c>
      <c r="AF80" s="173">
        <f t="shared" si="64"/>
        <v>0</v>
      </c>
      <c r="AG80" s="173">
        <f t="shared" si="64"/>
        <v>0</v>
      </c>
      <c r="AH80" s="173">
        <f t="shared" si="64"/>
        <v>0</v>
      </c>
      <c r="AI80" s="173">
        <f t="shared" si="64"/>
        <v>0</v>
      </c>
      <c r="AJ80" s="173">
        <f t="shared" si="64"/>
        <v>0</v>
      </c>
      <c r="AK80" s="173">
        <f t="shared" si="64"/>
        <v>0</v>
      </c>
      <c r="AL80" s="173">
        <f t="shared" si="64"/>
        <v>0</v>
      </c>
      <c r="AM80" s="173">
        <f t="shared" si="64"/>
        <v>0</v>
      </c>
      <c r="AN80" s="173">
        <f t="shared" si="64"/>
        <v>0</v>
      </c>
      <c r="AO80" s="173">
        <f t="shared" si="64"/>
        <v>0</v>
      </c>
      <c r="AP80" s="173">
        <f t="shared" si="64"/>
        <v>0</v>
      </c>
      <c r="AQ80" s="173">
        <f t="shared" si="64"/>
        <v>0</v>
      </c>
      <c r="AR80" s="173">
        <f t="shared" si="64"/>
        <v>0</v>
      </c>
      <c r="AS80" s="173">
        <f t="shared" si="64"/>
        <v>0</v>
      </c>
      <c r="AT80" s="173">
        <f t="shared" si="64"/>
        <v>0</v>
      </c>
      <c r="AU80" s="173">
        <f t="shared" si="64"/>
        <v>0</v>
      </c>
      <c r="AV80" s="173">
        <f t="shared" si="64"/>
        <v>0</v>
      </c>
      <c r="AW80" s="173">
        <f t="shared" si="64"/>
        <v>0</v>
      </c>
      <c r="AX80" s="173">
        <f t="shared" si="64"/>
        <v>0</v>
      </c>
      <c r="AY80" s="173">
        <f t="shared" si="64"/>
        <v>0</v>
      </c>
      <c r="AZ80" s="173">
        <f t="shared" si="64"/>
        <v>0</v>
      </c>
      <c r="BA80" s="173">
        <f t="shared" si="64"/>
        <v>0</v>
      </c>
      <c r="BB80" s="173">
        <f t="shared" si="64"/>
        <v>0</v>
      </c>
      <c r="BC80" s="173">
        <f t="shared" si="64"/>
        <v>0</v>
      </c>
      <c r="BD80" s="173">
        <f t="shared" si="64"/>
        <v>0</v>
      </c>
      <c r="BE80" s="173">
        <f t="shared" si="64"/>
        <v>0</v>
      </c>
      <c r="BF80" s="173">
        <f t="shared" si="64"/>
        <v>0</v>
      </c>
      <c r="BG80" s="173">
        <f t="shared" si="64"/>
        <v>0</v>
      </c>
      <c r="BH80" s="173">
        <f t="shared" si="64"/>
        <v>0</v>
      </c>
      <c r="BI80" s="173">
        <f t="shared" si="64"/>
        <v>0</v>
      </c>
      <c r="BJ80" s="173">
        <f t="shared" si="64"/>
        <v>0</v>
      </c>
      <c r="BK80" s="173">
        <f t="shared" si="64"/>
        <v>0</v>
      </c>
      <c r="BL80" s="173">
        <f t="shared" si="64"/>
        <v>0</v>
      </c>
      <c r="BM80" s="158"/>
      <c r="BN80" s="159" t="str">
        <f>IFERROR(__xludf.DUMMYFUNCTION("""COMPUTED_VALUE"""),"Vladimír Dudkin-x")</f>
        <v>Vladimír Dudkin-x</v>
      </c>
      <c r="BO80" s="174"/>
      <c r="BP80" s="175"/>
      <c r="BQ80" s="174"/>
      <c r="BR80" s="175"/>
      <c r="BS80" s="174"/>
      <c r="BT80" s="175"/>
      <c r="BU80" s="174"/>
      <c r="BV80" s="175"/>
      <c r="BW80" s="174"/>
      <c r="BX80" s="175"/>
      <c r="BY80" s="174"/>
      <c r="BZ80" s="175"/>
      <c r="CA80" s="174"/>
      <c r="CB80" s="175"/>
      <c r="CC80" s="174"/>
      <c r="CD80" s="175"/>
      <c r="CE80" s="174"/>
      <c r="CF80" s="175"/>
      <c r="CG80" s="174"/>
      <c r="CH80" s="175"/>
      <c r="CI80" s="174"/>
      <c r="CJ80" s="175"/>
      <c r="CK80" s="174"/>
      <c r="CL80" s="175"/>
      <c r="CM80" s="174"/>
      <c r="CN80" s="175"/>
      <c r="CO80" s="174"/>
      <c r="CP80" s="175"/>
      <c r="CQ80" s="174"/>
      <c r="CR80" s="175"/>
      <c r="CS80" s="174"/>
      <c r="CT80" s="173"/>
      <c r="CU80" s="174"/>
      <c r="CV80" s="173"/>
      <c r="CW80" s="174"/>
      <c r="CX80" s="173"/>
      <c r="CY80" s="174"/>
      <c r="CZ80" s="173"/>
      <c r="DA80" s="174"/>
      <c r="DB80" s="173"/>
      <c r="DC80" s="174"/>
      <c r="DD80" s="173"/>
      <c r="DE80" s="174"/>
      <c r="DF80" s="173"/>
      <c r="DG80" s="174"/>
      <c r="DH80" s="173"/>
      <c r="DI80" s="174"/>
      <c r="DJ80" s="173"/>
      <c r="DK80" s="174"/>
      <c r="DL80" s="173"/>
      <c r="DM80" s="174"/>
      <c r="DN80" s="173"/>
      <c r="DO80" s="174"/>
      <c r="DP80" s="173"/>
      <c r="DQ80" s="174"/>
      <c r="DR80" s="173"/>
      <c r="DS80" s="174"/>
      <c r="DT80" s="173"/>
      <c r="DU80" s="174"/>
      <c r="DV80" s="173"/>
      <c r="DW80" s="174"/>
      <c r="DX80" s="173"/>
      <c r="DY80" s="158"/>
      <c r="DZ80" s="159" t="str">
        <f t="shared" si="33"/>
        <v>Vladimír Dudkin-x</v>
      </c>
      <c r="EA80" s="202"/>
      <c r="EB80" s="203"/>
      <c r="EC80" s="202"/>
      <c r="ED80" s="203"/>
      <c r="EE80" s="202"/>
      <c r="EF80" s="203"/>
      <c r="EG80" s="202"/>
      <c r="EH80" s="203"/>
      <c r="EI80" s="202"/>
      <c r="EJ80" s="203"/>
      <c r="EK80" s="202"/>
      <c r="EL80" s="203"/>
      <c r="EM80" s="202"/>
      <c r="EN80" s="203"/>
      <c r="EO80" s="202"/>
      <c r="EP80" s="203"/>
      <c r="EQ80" s="202"/>
      <c r="ER80" s="203"/>
      <c r="ES80" s="202"/>
      <c r="ET80" s="203"/>
      <c r="EU80" s="202"/>
      <c r="EV80" s="203"/>
      <c r="EW80" s="202"/>
      <c r="EX80" s="203"/>
      <c r="EY80" s="202"/>
      <c r="EZ80" s="203"/>
      <c r="FA80" s="202"/>
      <c r="FB80" s="203"/>
      <c r="FC80" s="202"/>
      <c r="FD80" s="203"/>
      <c r="FE80" s="202"/>
      <c r="FF80" s="199"/>
      <c r="FG80" s="202"/>
      <c r="FH80" s="199"/>
      <c r="FI80" s="202"/>
      <c r="FJ80" s="199"/>
      <c r="FK80" s="202"/>
      <c r="FL80" s="199"/>
      <c r="FM80" s="202"/>
      <c r="FN80" s="199"/>
      <c r="FO80" s="202"/>
      <c r="FP80" s="199"/>
      <c r="FQ80" s="202"/>
      <c r="FR80" s="199"/>
      <c r="FS80" s="202"/>
      <c r="FT80" s="199"/>
      <c r="FU80" s="202"/>
      <c r="FV80" s="199"/>
      <c r="FW80" s="202"/>
      <c r="FX80" s="199"/>
      <c r="FY80" s="202"/>
      <c r="FZ80" s="199"/>
      <c r="GA80" s="202"/>
      <c r="GB80" s="199"/>
      <c r="GC80" s="202"/>
      <c r="GD80" s="199"/>
      <c r="GE80" s="202"/>
      <c r="GF80" s="199"/>
      <c r="GG80" s="202"/>
      <c r="GH80" s="199"/>
      <c r="GI80" s="202"/>
      <c r="GJ80" s="199"/>
      <c r="GK80" s="158"/>
      <c r="GL80" s="159" t="str">
        <f t="shared" si="34"/>
        <v>Vladimír Dudkin-x</v>
      </c>
      <c r="GM80" s="202"/>
      <c r="GN80" s="203"/>
      <c r="GO80" s="202"/>
      <c r="GP80" s="203"/>
      <c r="GQ80" s="202"/>
      <c r="GR80" s="203"/>
      <c r="GS80" s="202"/>
      <c r="GT80" s="203"/>
      <c r="GU80" s="202"/>
      <c r="GV80" s="203"/>
      <c r="GW80" s="202"/>
      <c r="GX80" s="203"/>
      <c r="GY80" s="202"/>
      <c r="GZ80" s="203"/>
      <c r="HA80" s="202"/>
      <c r="HB80" s="203"/>
      <c r="HC80" s="202"/>
      <c r="HD80" s="203"/>
      <c r="HE80" s="202"/>
      <c r="HF80" s="203"/>
      <c r="HG80" s="202"/>
      <c r="HH80" s="203"/>
      <c r="HI80" s="202"/>
      <c r="HJ80" s="203"/>
      <c r="HK80" s="202"/>
      <c r="HL80" s="203"/>
      <c r="HM80" s="202"/>
      <c r="HN80" s="203"/>
      <c r="HO80" s="202"/>
      <c r="HP80" s="203"/>
      <c r="HQ80" s="202"/>
      <c r="HR80" s="199"/>
      <c r="HS80" s="202"/>
      <c r="HT80" s="199"/>
      <c r="HU80" s="202"/>
      <c r="HV80" s="199"/>
      <c r="HW80" s="202"/>
      <c r="HX80" s="199"/>
      <c r="HY80" s="202"/>
      <c r="HZ80" s="199"/>
      <c r="IA80" s="202"/>
      <c r="IB80" s="199"/>
      <c r="IC80" s="202"/>
      <c r="ID80" s="199"/>
      <c r="IE80" s="202"/>
      <c r="IF80" s="199"/>
      <c r="IG80" s="202"/>
      <c r="IH80" s="199"/>
      <c r="II80" s="202"/>
      <c r="IJ80" s="199"/>
      <c r="IK80" s="202"/>
      <c r="IL80" s="199"/>
      <c r="IM80" s="202"/>
      <c r="IN80" s="199"/>
      <c r="IO80" s="202"/>
      <c r="IP80" s="199"/>
      <c r="IQ80" s="202"/>
      <c r="IR80" s="199"/>
      <c r="IS80" s="202"/>
      <c r="IT80" s="199"/>
      <c r="IU80" s="202"/>
      <c r="IV80" s="199"/>
    </row>
    <row r="81">
      <c r="A81" s="214">
        <f>IFERROR(__xludf.DUMMYFUNCTION("""COMPUTED_VALUE"""),100.0)</f>
        <v>100</v>
      </c>
      <c r="B81" s="159" t="str">
        <f t="shared" si="31"/>
        <v>Jana Hofmanová</v>
      </c>
      <c r="C81" s="173">
        <f t="shared" ref="C81:BL81" si="65">BO81+EA81+GM81</f>
        <v>0</v>
      </c>
      <c r="D81" s="173">
        <f t="shared" si="65"/>
        <v>0</v>
      </c>
      <c r="E81" s="173">
        <f t="shared" si="65"/>
        <v>0</v>
      </c>
      <c r="F81" s="173">
        <f t="shared" si="65"/>
        <v>0</v>
      </c>
      <c r="G81" s="173">
        <f t="shared" si="65"/>
        <v>0</v>
      </c>
      <c r="H81" s="173">
        <f t="shared" si="65"/>
        <v>0</v>
      </c>
      <c r="I81" s="173">
        <f t="shared" si="65"/>
        <v>0</v>
      </c>
      <c r="J81" s="173">
        <f t="shared" si="65"/>
        <v>0</v>
      </c>
      <c r="K81" s="173">
        <f t="shared" si="65"/>
        <v>0</v>
      </c>
      <c r="L81" s="173">
        <f t="shared" si="65"/>
        <v>0</v>
      </c>
      <c r="M81" s="173">
        <f t="shared" si="65"/>
        <v>0</v>
      </c>
      <c r="N81" s="173">
        <f t="shared" si="65"/>
        <v>0</v>
      </c>
      <c r="O81" s="173">
        <f t="shared" si="65"/>
        <v>0</v>
      </c>
      <c r="P81" s="173">
        <f t="shared" si="65"/>
        <v>0</v>
      </c>
      <c r="Q81" s="173">
        <f t="shared" si="65"/>
        <v>0</v>
      </c>
      <c r="R81" s="173">
        <f t="shared" si="65"/>
        <v>0</v>
      </c>
      <c r="S81" s="173">
        <f t="shared" si="65"/>
        <v>0</v>
      </c>
      <c r="T81" s="173">
        <f t="shared" si="65"/>
        <v>0</v>
      </c>
      <c r="U81" s="173">
        <f t="shared" si="65"/>
        <v>0</v>
      </c>
      <c r="V81" s="173">
        <f t="shared" si="65"/>
        <v>0</v>
      </c>
      <c r="W81" s="173">
        <f t="shared" si="65"/>
        <v>0</v>
      </c>
      <c r="X81" s="173">
        <f t="shared" si="65"/>
        <v>0</v>
      </c>
      <c r="Y81" s="173">
        <f t="shared" si="65"/>
        <v>0</v>
      </c>
      <c r="Z81" s="173">
        <f t="shared" si="65"/>
        <v>0</v>
      </c>
      <c r="AA81" s="173">
        <f t="shared" si="65"/>
        <v>0</v>
      </c>
      <c r="AB81" s="173">
        <f t="shared" si="65"/>
        <v>0</v>
      </c>
      <c r="AC81" s="173">
        <f t="shared" si="65"/>
        <v>0</v>
      </c>
      <c r="AD81" s="173">
        <f t="shared" si="65"/>
        <v>0</v>
      </c>
      <c r="AE81" s="173">
        <f t="shared" si="65"/>
        <v>0</v>
      </c>
      <c r="AF81" s="173">
        <f t="shared" si="65"/>
        <v>0</v>
      </c>
      <c r="AG81" s="173">
        <f t="shared" si="65"/>
        <v>0</v>
      </c>
      <c r="AH81" s="173">
        <f t="shared" si="65"/>
        <v>0</v>
      </c>
      <c r="AI81" s="173">
        <f t="shared" si="65"/>
        <v>0</v>
      </c>
      <c r="AJ81" s="173">
        <f t="shared" si="65"/>
        <v>0</v>
      </c>
      <c r="AK81" s="173">
        <f t="shared" si="65"/>
        <v>0</v>
      </c>
      <c r="AL81" s="173">
        <f t="shared" si="65"/>
        <v>0</v>
      </c>
      <c r="AM81" s="173">
        <f t="shared" si="65"/>
        <v>0</v>
      </c>
      <c r="AN81" s="173">
        <f t="shared" si="65"/>
        <v>0</v>
      </c>
      <c r="AO81" s="173">
        <f t="shared" si="65"/>
        <v>10</v>
      </c>
      <c r="AP81" s="173">
        <f t="shared" si="65"/>
        <v>0</v>
      </c>
      <c r="AQ81" s="173">
        <f t="shared" si="65"/>
        <v>0</v>
      </c>
      <c r="AR81" s="173">
        <f t="shared" si="65"/>
        <v>0</v>
      </c>
      <c r="AS81" s="173">
        <f t="shared" si="65"/>
        <v>5.5</v>
      </c>
      <c r="AT81" s="173">
        <f t="shared" si="65"/>
        <v>0</v>
      </c>
      <c r="AU81" s="173">
        <f t="shared" si="65"/>
        <v>4.5</v>
      </c>
      <c r="AV81" s="173">
        <f t="shared" si="65"/>
        <v>0</v>
      </c>
      <c r="AW81" s="173">
        <f t="shared" si="65"/>
        <v>4.5</v>
      </c>
      <c r="AX81" s="173">
        <f t="shared" si="65"/>
        <v>0</v>
      </c>
      <c r="AY81" s="173">
        <f t="shared" si="65"/>
        <v>10</v>
      </c>
      <c r="AZ81" s="173">
        <f t="shared" si="65"/>
        <v>0</v>
      </c>
      <c r="BA81" s="173">
        <f t="shared" si="65"/>
        <v>9</v>
      </c>
      <c r="BB81" s="173">
        <f t="shared" si="65"/>
        <v>0</v>
      </c>
      <c r="BC81" s="173">
        <f t="shared" si="65"/>
        <v>0</v>
      </c>
      <c r="BD81" s="173">
        <f t="shared" si="65"/>
        <v>0</v>
      </c>
      <c r="BE81" s="173">
        <f t="shared" si="65"/>
        <v>11.5</v>
      </c>
      <c r="BF81" s="173">
        <f t="shared" si="65"/>
        <v>0</v>
      </c>
      <c r="BG81" s="173">
        <f t="shared" si="65"/>
        <v>0</v>
      </c>
      <c r="BH81" s="173">
        <f t="shared" si="65"/>
        <v>0</v>
      </c>
      <c r="BI81" s="173">
        <f t="shared" si="65"/>
        <v>11.5</v>
      </c>
      <c r="BJ81" s="173">
        <f t="shared" si="65"/>
        <v>0</v>
      </c>
      <c r="BK81" s="173">
        <f t="shared" si="65"/>
        <v>11.5</v>
      </c>
      <c r="BL81" s="173">
        <f t="shared" si="65"/>
        <v>0</v>
      </c>
      <c r="BM81" s="158"/>
      <c r="BN81" s="159" t="str">
        <f>IFERROR(__xludf.DUMMYFUNCTION("""COMPUTED_VALUE"""),"Jana Hofmanová")</f>
        <v>Jana Hofmanová</v>
      </c>
      <c r="BO81" s="174"/>
      <c r="BP81" s="175"/>
      <c r="BQ81" s="174"/>
      <c r="BR81" s="175"/>
      <c r="BS81" s="174"/>
      <c r="BT81" s="175"/>
      <c r="BU81" s="174"/>
      <c r="BV81" s="175"/>
      <c r="BW81" s="174"/>
      <c r="BX81" s="175"/>
      <c r="BY81" s="174"/>
      <c r="BZ81" s="175"/>
      <c r="CA81" s="174"/>
      <c r="CB81" s="175"/>
      <c r="CC81" s="174"/>
      <c r="CD81" s="175"/>
      <c r="CE81" s="174"/>
      <c r="CF81" s="175"/>
      <c r="CG81" s="174"/>
      <c r="CH81" s="175"/>
      <c r="CI81" s="174"/>
      <c r="CJ81" s="175"/>
      <c r="CK81" s="174"/>
      <c r="CL81" s="175"/>
      <c r="CM81" s="174"/>
      <c r="CN81" s="175"/>
      <c r="CO81" s="174"/>
      <c r="CP81" s="175"/>
      <c r="CQ81" s="174"/>
      <c r="CR81" s="175"/>
      <c r="CS81" s="174"/>
      <c r="CT81" s="173"/>
      <c r="CU81" s="174"/>
      <c r="CV81" s="173"/>
      <c r="CW81" s="174"/>
      <c r="CX81" s="173"/>
      <c r="CY81" s="174"/>
      <c r="CZ81" s="173"/>
      <c r="DA81" s="174">
        <f>IFERROR(__xludf.DUMMYFUNCTION("""COMPUTED_VALUE"""),10.0)</f>
        <v>10</v>
      </c>
      <c r="DB81" s="173"/>
      <c r="DC81" s="174"/>
      <c r="DD81" s="173"/>
      <c r="DE81" s="174">
        <f>IFERROR(__xludf.DUMMYFUNCTION("""COMPUTED_VALUE"""),5.5)</f>
        <v>5.5</v>
      </c>
      <c r="DF81" s="173"/>
      <c r="DG81" s="174">
        <f>IFERROR(__xludf.DUMMYFUNCTION("""COMPUTED_VALUE"""),4.5)</f>
        <v>4.5</v>
      </c>
      <c r="DH81" s="173"/>
      <c r="DI81" s="174">
        <f>IFERROR(__xludf.DUMMYFUNCTION("""COMPUTED_VALUE"""),4.5)</f>
        <v>4.5</v>
      </c>
      <c r="DJ81" s="173"/>
      <c r="DK81" s="174">
        <f>IFERROR(__xludf.DUMMYFUNCTION("""COMPUTED_VALUE"""),10.0)</f>
        <v>10</v>
      </c>
      <c r="DL81" s="173"/>
      <c r="DM81" s="174">
        <f>IFERROR(__xludf.DUMMYFUNCTION("""COMPUTED_VALUE"""),9.0)</f>
        <v>9</v>
      </c>
      <c r="DN81" s="173"/>
      <c r="DO81" s="174"/>
      <c r="DP81" s="173"/>
      <c r="DQ81" s="174">
        <f>IFERROR(__xludf.DUMMYFUNCTION("""COMPUTED_VALUE"""),11.5)</f>
        <v>11.5</v>
      </c>
      <c r="DR81" s="173"/>
      <c r="DS81" s="174"/>
      <c r="DT81" s="173"/>
      <c r="DU81" s="174">
        <f>IFERROR(__xludf.DUMMYFUNCTION("""COMPUTED_VALUE"""),11.5)</f>
        <v>11.5</v>
      </c>
      <c r="DV81" s="173"/>
      <c r="DW81" s="174">
        <f>IFERROR(__xludf.DUMMYFUNCTION("""COMPUTED_VALUE"""),11.5)</f>
        <v>11.5</v>
      </c>
      <c r="DX81" s="173"/>
      <c r="DY81" s="158"/>
      <c r="DZ81" s="159" t="str">
        <f t="shared" si="33"/>
        <v>Jana Hofmanová</v>
      </c>
      <c r="EA81" s="202"/>
      <c r="EB81" s="203"/>
      <c r="EC81" s="202"/>
      <c r="ED81" s="203"/>
      <c r="EE81" s="202"/>
      <c r="EF81" s="203"/>
      <c r="EG81" s="202"/>
      <c r="EH81" s="203"/>
      <c r="EI81" s="202"/>
      <c r="EJ81" s="203"/>
      <c r="EK81" s="202"/>
      <c r="EL81" s="203"/>
      <c r="EM81" s="202"/>
      <c r="EN81" s="203"/>
      <c r="EO81" s="202"/>
      <c r="EP81" s="203"/>
      <c r="EQ81" s="202"/>
      <c r="ER81" s="203"/>
      <c r="ES81" s="202"/>
      <c r="ET81" s="203"/>
      <c r="EU81" s="202"/>
      <c r="EV81" s="203"/>
      <c r="EW81" s="202"/>
      <c r="EX81" s="203"/>
      <c r="EY81" s="202"/>
      <c r="EZ81" s="203"/>
      <c r="FA81" s="202"/>
      <c r="FB81" s="203"/>
      <c r="FC81" s="202"/>
      <c r="FD81" s="203"/>
      <c r="FE81" s="202"/>
      <c r="FF81" s="199"/>
      <c r="FG81" s="202"/>
      <c r="FH81" s="199"/>
      <c r="FI81" s="202"/>
      <c r="FJ81" s="199"/>
      <c r="FK81" s="202"/>
      <c r="FL81" s="199"/>
      <c r="FM81" s="202"/>
      <c r="FN81" s="199"/>
      <c r="FO81" s="202"/>
      <c r="FP81" s="199"/>
      <c r="FQ81" s="202"/>
      <c r="FR81" s="199"/>
      <c r="FS81" s="202"/>
      <c r="FT81" s="199"/>
      <c r="FU81" s="202"/>
      <c r="FV81" s="199"/>
      <c r="FW81" s="202"/>
      <c r="FX81" s="199"/>
      <c r="FY81" s="202"/>
      <c r="FZ81" s="199"/>
      <c r="GA81" s="202"/>
      <c r="GB81" s="199"/>
      <c r="GC81" s="202"/>
      <c r="GD81" s="199"/>
      <c r="GE81" s="202"/>
      <c r="GF81" s="199"/>
      <c r="GG81" s="202"/>
      <c r="GH81" s="199"/>
      <c r="GI81" s="202"/>
      <c r="GJ81" s="199"/>
      <c r="GK81" s="158"/>
      <c r="GL81" s="159" t="str">
        <f t="shared" si="34"/>
        <v>Jana Hofmanová</v>
      </c>
      <c r="GM81" s="202"/>
      <c r="GN81" s="203"/>
      <c r="GO81" s="202"/>
      <c r="GP81" s="203"/>
      <c r="GQ81" s="202"/>
      <c r="GR81" s="203"/>
      <c r="GS81" s="202"/>
      <c r="GT81" s="203"/>
      <c r="GU81" s="202"/>
      <c r="GV81" s="203"/>
      <c r="GW81" s="202"/>
      <c r="GX81" s="203"/>
      <c r="GY81" s="202"/>
      <c r="GZ81" s="203"/>
      <c r="HA81" s="202"/>
      <c r="HB81" s="203"/>
      <c r="HC81" s="202"/>
      <c r="HD81" s="203"/>
      <c r="HE81" s="202"/>
      <c r="HF81" s="203"/>
      <c r="HG81" s="202"/>
      <c r="HH81" s="203"/>
      <c r="HI81" s="202"/>
      <c r="HJ81" s="203"/>
      <c r="HK81" s="202"/>
      <c r="HL81" s="203"/>
      <c r="HM81" s="202"/>
      <c r="HN81" s="203"/>
      <c r="HO81" s="202"/>
      <c r="HP81" s="203"/>
      <c r="HQ81" s="202"/>
      <c r="HR81" s="199"/>
      <c r="HS81" s="202"/>
      <c r="HT81" s="199"/>
      <c r="HU81" s="202"/>
      <c r="HV81" s="199"/>
      <c r="HW81" s="202"/>
      <c r="HX81" s="199"/>
      <c r="HY81" s="202"/>
      <c r="HZ81" s="199"/>
      <c r="IA81" s="202"/>
      <c r="IB81" s="199"/>
      <c r="IC81" s="202"/>
      <c r="ID81" s="199"/>
      <c r="IE81" s="202"/>
      <c r="IF81" s="199"/>
      <c r="IG81" s="202"/>
      <c r="IH81" s="199"/>
      <c r="II81" s="202"/>
      <c r="IJ81" s="199"/>
      <c r="IK81" s="202"/>
      <c r="IL81" s="199"/>
      <c r="IM81" s="202"/>
      <c r="IN81" s="199"/>
      <c r="IO81" s="202"/>
      <c r="IP81" s="199"/>
      <c r="IQ81" s="202"/>
      <c r="IR81" s="199"/>
      <c r="IS81" s="202"/>
      <c r="IT81" s="199"/>
      <c r="IU81" s="202"/>
      <c r="IV81" s="199"/>
    </row>
    <row r="82">
      <c r="A82" s="214">
        <f>IFERROR(__xludf.DUMMYFUNCTION("""COMPUTED_VALUE"""),100.0)</f>
        <v>100</v>
      </c>
      <c r="B82" s="159" t="str">
        <f t="shared" si="31"/>
        <v>Daniel Jaroš-x</v>
      </c>
      <c r="C82" s="173">
        <f t="shared" ref="C82:BL82" si="66">BO82+EA82+GM82</f>
        <v>0</v>
      </c>
      <c r="D82" s="173">
        <f t="shared" si="66"/>
        <v>0</v>
      </c>
      <c r="E82" s="173">
        <f t="shared" si="66"/>
        <v>0</v>
      </c>
      <c r="F82" s="173">
        <f t="shared" si="66"/>
        <v>0</v>
      </c>
      <c r="G82" s="173">
        <f t="shared" si="66"/>
        <v>0</v>
      </c>
      <c r="H82" s="173">
        <f t="shared" si="66"/>
        <v>0</v>
      </c>
      <c r="I82" s="173">
        <f t="shared" si="66"/>
        <v>0</v>
      </c>
      <c r="J82" s="173">
        <f t="shared" si="66"/>
        <v>0</v>
      </c>
      <c r="K82" s="173">
        <f t="shared" si="66"/>
        <v>0</v>
      </c>
      <c r="L82" s="173">
        <f t="shared" si="66"/>
        <v>0</v>
      </c>
      <c r="M82" s="173">
        <f t="shared" si="66"/>
        <v>0</v>
      </c>
      <c r="N82" s="173">
        <f t="shared" si="66"/>
        <v>0</v>
      </c>
      <c r="O82" s="173">
        <f t="shared" si="66"/>
        <v>0</v>
      </c>
      <c r="P82" s="173">
        <f t="shared" si="66"/>
        <v>0</v>
      </c>
      <c r="Q82" s="173">
        <f t="shared" si="66"/>
        <v>0</v>
      </c>
      <c r="R82" s="173">
        <f t="shared" si="66"/>
        <v>0</v>
      </c>
      <c r="S82" s="173">
        <f t="shared" si="66"/>
        <v>0</v>
      </c>
      <c r="T82" s="173">
        <f t="shared" si="66"/>
        <v>0</v>
      </c>
      <c r="U82" s="173">
        <f t="shared" si="66"/>
        <v>0</v>
      </c>
      <c r="V82" s="173">
        <f t="shared" si="66"/>
        <v>0</v>
      </c>
      <c r="W82" s="173">
        <f t="shared" si="66"/>
        <v>0</v>
      </c>
      <c r="X82" s="173">
        <f t="shared" si="66"/>
        <v>0</v>
      </c>
      <c r="Y82" s="173">
        <f t="shared" si="66"/>
        <v>0</v>
      </c>
      <c r="Z82" s="173">
        <f t="shared" si="66"/>
        <v>0</v>
      </c>
      <c r="AA82" s="173">
        <f t="shared" si="66"/>
        <v>0</v>
      </c>
      <c r="AB82" s="173">
        <f t="shared" si="66"/>
        <v>0</v>
      </c>
      <c r="AC82" s="173">
        <f t="shared" si="66"/>
        <v>0</v>
      </c>
      <c r="AD82" s="173">
        <f t="shared" si="66"/>
        <v>0</v>
      </c>
      <c r="AE82" s="173">
        <f t="shared" si="66"/>
        <v>0</v>
      </c>
      <c r="AF82" s="173">
        <f t="shared" si="66"/>
        <v>0</v>
      </c>
      <c r="AG82" s="173">
        <f t="shared" si="66"/>
        <v>0</v>
      </c>
      <c r="AH82" s="173">
        <f t="shared" si="66"/>
        <v>0</v>
      </c>
      <c r="AI82" s="173">
        <f t="shared" si="66"/>
        <v>0</v>
      </c>
      <c r="AJ82" s="173">
        <f t="shared" si="66"/>
        <v>0</v>
      </c>
      <c r="AK82" s="173">
        <f t="shared" si="66"/>
        <v>0</v>
      </c>
      <c r="AL82" s="173">
        <f t="shared" si="66"/>
        <v>0</v>
      </c>
      <c r="AM82" s="173">
        <f t="shared" si="66"/>
        <v>0</v>
      </c>
      <c r="AN82" s="173">
        <f t="shared" si="66"/>
        <v>0</v>
      </c>
      <c r="AO82" s="173">
        <f t="shared" si="66"/>
        <v>0</v>
      </c>
      <c r="AP82" s="173">
        <f t="shared" si="66"/>
        <v>0</v>
      </c>
      <c r="AQ82" s="173">
        <f t="shared" si="66"/>
        <v>0</v>
      </c>
      <c r="AR82" s="173">
        <f t="shared" si="66"/>
        <v>0</v>
      </c>
      <c r="AS82" s="173">
        <f t="shared" si="66"/>
        <v>0</v>
      </c>
      <c r="AT82" s="173">
        <f t="shared" si="66"/>
        <v>0</v>
      </c>
      <c r="AU82" s="173">
        <f t="shared" si="66"/>
        <v>0</v>
      </c>
      <c r="AV82" s="173">
        <f t="shared" si="66"/>
        <v>0</v>
      </c>
      <c r="AW82" s="173">
        <f t="shared" si="66"/>
        <v>0</v>
      </c>
      <c r="AX82" s="173">
        <f t="shared" si="66"/>
        <v>0</v>
      </c>
      <c r="AY82" s="173">
        <f t="shared" si="66"/>
        <v>0</v>
      </c>
      <c r="AZ82" s="173">
        <f t="shared" si="66"/>
        <v>0</v>
      </c>
      <c r="BA82" s="173">
        <f t="shared" si="66"/>
        <v>0</v>
      </c>
      <c r="BB82" s="173">
        <f t="shared" si="66"/>
        <v>0</v>
      </c>
      <c r="BC82" s="173">
        <f t="shared" si="66"/>
        <v>0</v>
      </c>
      <c r="BD82" s="173">
        <f t="shared" si="66"/>
        <v>0</v>
      </c>
      <c r="BE82" s="173">
        <f t="shared" si="66"/>
        <v>0</v>
      </c>
      <c r="BF82" s="173">
        <f t="shared" si="66"/>
        <v>0</v>
      </c>
      <c r="BG82" s="173">
        <f t="shared" si="66"/>
        <v>0</v>
      </c>
      <c r="BH82" s="173">
        <f t="shared" si="66"/>
        <v>0</v>
      </c>
      <c r="BI82" s="173">
        <f t="shared" si="66"/>
        <v>0</v>
      </c>
      <c r="BJ82" s="173">
        <f t="shared" si="66"/>
        <v>0</v>
      </c>
      <c r="BK82" s="173">
        <f t="shared" si="66"/>
        <v>0</v>
      </c>
      <c r="BL82" s="173">
        <f t="shared" si="66"/>
        <v>0</v>
      </c>
      <c r="BM82" s="158"/>
      <c r="BN82" s="159" t="str">
        <f>IFERROR(__xludf.DUMMYFUNCTION("""COMPUTED_VALUE"""),"Daniel Jaroš-x")</f>
        <v>Daniel Jaroš-x</v>
      </c>
      <c r="BO82" s="174"/>
      <c r="BP82" s="175"/>
      <c r="BQ82" s="174"/>
      <c r="BR82" s="175"/>
      <c r="BS82" s="174"/>
      <c r="BT82" s="175"/>
      <c r="BU82" s="174"/>
      <c r="BV82" s="175"/>
      <c r="BW82" s="174"/>
      <c r="BX82" s="175"/>
      <c r="BY82" s="174"/>
      <c r="BZ82" s="175"/>
      <c r="CA82" s="174"/>
      <c r="CB82" s="175"/>
      <c r="CC82" s="174"/>
      <c r="CD82" s="175"/>
      <c r="CE82" s="174"/>
      <c r="CF82" s="175"/>
      <c r="CG82" s="174"/>
      <c r="CH82" s="175"/>
      <c r="CI82" s="174"/>
      <c r="CJ82" s="175"/>
      <c r="CK82" s="174"/>
      <c r="CL82" s="175"/>
      <c r="CM82" s="174"/>
      <c r="CN82" s="175"/>
      <c r="CO82" s="174"/>
      <c r="CP82" s="175"/>
      <c r="CQ82" s="174"/>
      <c r="CR82" s="175"/>
      <c r="CS82" s="174"/>
      <c r="CT82" s="173"/>
      <c r="CU82" s="174"/>
      <c r="CV82" s="173"/>
      <c r="CW82" s="174"/>
      <c r="CX82" s="173"/>
      <c r="CY82" s="174"/>
      <c r="CZ82" s="173"/>
      <c r="DA82" s="174"/>
      <c r="DB82" s="173"/>
      <c r="DC82" s="174"/>
      <c r="DD82" s="173"/>
      <c r="DE82" s="174"/>
      <c r="DF82" s="173"/>
      <c r="DG82" s="174"/>
      <c r="DH82" s="173"/>
      <c r="DI82" s="174"/>
      <c r="DJ82" s="173"/>
      <c r="DK82" s="174"/>
      <c r="DL82" s="173"/>
      <c r="DM82" s="174"/>
      <c r="DN82" s="173"/>
      <c r="DO82" s="174"/>
      <c r="DP82" s="173"/>
      <c r="DQ82" s="174"/>
      <c r="DR82" s="173"/>
      <c r="DS82" s="174"/>
      <c r="DT82" s="173"/>
      <c r="DU82" s="174"/>
      <c r="DV82" s="173"/>
      <c r="DW82" s="174"/>
      <c r="DX82" s="173"/>
      <c r="DY82" s="158"/>
      <c r="DZ82" s="159" t="str">
        <f t="shared" si="33"/>
        <v>Daniel Jaroš-x</v>
      </c>
      <c r="EA82" s="202"/>
      <c r="EB82" s="203"/>
      <c r="EC82" s="202"/>
      <c r="ED82" s="203"/>
      <c r="EE82" s="202"/>
      <c r="EF82" s="203"/>
      <c r="EG82" s="202"/>
      <c r="EH82" s="203"/>
      <c r="EI82" s="202"/>
      <c r="EJ82" s="203"/>
      <c r="EK82" s="202"/>
      <c r="EL82" s="203"/>
      <c r="EM82" s="202"/>
      <c r="EN82" s="203"/>
      <c r="EO82" s="202"/>
      <c r="EP82" s="203"/>
      <c r="EQ82" s="202"/>
      <c r="ER82" s="203"/>
      <c r="ES82" s="202"/>
      <c r="ET82" s="203"/>
      <c r="EU82" s="202"/>
      <c r="EV82" s="203"/>
      <c r="EW82" s="202"/>
      <c r="EX82" s="203"/>
      <c r="EY82" s="202"/>
      <c r="EZ82" s="203"/>
      <c r="FA82" s="202"/>
      <c r="FB82" s="203"/>
      <c r="FC82" s="202"/>
      <c r="FD82" s="203"/>
      <c r="FE82" s="202"/>
      <c r="FF82" s="199"/>
      <c r="FG82" s="202"/>
      <c r="FH82" s="199"/>
      <c r="FI82" s="202"/>
      <c r="FJ82" s="199"/>
      <c r="FK82" s="202"/>
      <c r="FL82" s="199"/>
      <c r="FM82" s="202"/>
      <c r="FN82" s="199"/>
      <c r="FO82" s="202"/>
      <c r="FP82" s="199"/>
      <c r="FQ82" s="202"/>
      <c r="FR82" s="199"/>
      <c r="FS82" s="202"/>
      <c r="FT82" s="199"/>
      <c r="FU82" s="202"/>
      <c r="FV82" s="199"/>
      <c r="FW82" s="202"/>
      <c r="FX82" s="199"/>
      <c r="FY82" s="202"/>
      <c r="FZ82" s="199"/>
      <c r="GA82" s="202"/>
      <c r="GB82" s="199"/>
      <c r="GC82" s="202"/>
      <c r="GD82" s="199"/>
      <c r="GE82" s="202"/>
      <c r="GF82" s="199"/>
      <c r="GG82" s="202"/>
      <c r="GH82" s="199"/>
      <c r="GI82" s="202"/>
      <c r="GJ82" s="199"/>
      <c r="GK82" s="158"/>
      <c r="GL82" s="159" t="str">
        <f t="shared" si="34"/>
        <v>Daniel Jaroš-x</v>
      </c>
      <c r="GM82" s="202"/>
      <c r="GN82" s="203"/>
      <c r="GO82" s="202"/>
      <c r="GP82" s="203"/>
      <c r="GQ82" s="202"/>
      <c r="GR82" s="203"/>
      <c r="GS82" s="202"/>
      <c r="GT82" s="203"/>
      <c r="GU82" s="202"/>
      <c r="GV82" s="203"/>
      <c r="GW82" s="202"/>
      <c r="GX82" s="203"/>
      <c r="GY82" s="202"/>
      <c r="GZ82" s="203"/>
      <c r="HA82" s="202"/>
      <c r="HB82" s="203"/>
      <c r="HC82" s="202"/>
      <c r="HD82" s="203"/>
      <c r="HE82" s="202"/>
      <c r="HF82" s="203"/>
      <c r="HG82" s="202"/>
      <c r="HH82" s="203"/>
      <c r="HI82" s="202"/>
      <c r="HJ82" s="203"/>
      <c r="HK82" s="202"/>
      <c r="HL82" s="203"/>
      <c r="HM82" s="202"/>
      <c r="HN82" s="203"/>
      <c r="HO82" s="202"/>
      <c r="HP82" s="203"/>
      <c r="HQ82" s="202"/>
      <c r="HR82" s="199"/>
      <c r="HS82" s="202"/>
      <c r="HT82" s="199"/>
      <c r="HU82" s="202"/>
      <c r="HV82" s="199"/>
      <c r="HW82" s="202"/>
      <c r="HX82" s="199"/>
      <c r="HY82" s="202"/>
      <c r="HZ82" s="199"/>
      <c r="IA82" s="202"/>
      <c r="IB82" s="199"/>
      <c r="IC82" s="202"/>
      <c r="ID82" s="199"/>
      <c r="IE82" s="202"/>
      <c r="IF82" s="199"/>
      <c r="IG82" s="202"/>
      <c r="IH82" s="199"/>
      <c r="II82" s="202"/>
      <c r="IJ82" s="199"/>
      <c r="IK82" s="202"/>
      <c r="IL82" s="199"/>
      <c r="IM82" s="202"/>
      <c r="IN82" s="199"/>
      <c r="IO82" s="202"/>
      <c r="IP82" s="199"/>
      <c r="IQ82" s="202"/>
      <c r="IR82" s="199"/>
      <c r="IS82" s="202"/>
      <c r="IT82" s="199"/>
      <c r="IU82" s="202"/>
      <c r="IV82" s="199"/>
    </row>
    <row r="83">
      <c r="A83" s="214">
        <f>IFERROR(__xludf.DUMMYFUNCTION("""COMPUTED_VALUE"""),100.0)</f>
        <v>100</v>
      </c>
      <c r="B83" s="159" t="str">
        <f t="shared" si="31"/>
        <v>Vojtěch Sukdolák-x</v>
      </c>
      <c r="C83" s="173">
        <f t="shared" ref="C83:BL83" si="67">BO83+EA83+GM83</f>
        <v>0</v>
      </c>
      <c r="D83" s="173">
        <f t="shared" si="67"/>
        <v>0</v>
      </c>
      <c r="E83" s="173">
        <f t="shared" si="67"/>
        <v>0</v>
      </c>
      <c r="F83" s="173">
        <f t="shared" si="67"/>
        <v>0</v>
      </c>
      <c r="G83" s="173">
        <f t="shared" si="67"/>
        <v>0</v>
      </c>
      <c r="H83" s="173">
        <f t="shared" si="67"/>
        <v>0</v>
      </c>
      <c r="I83" s="173">
        <f t="shared" si="67"/>
        <v>0</v>
      </c>
      <c r="J83" s="173">
        <f t="shared" si="67"/>
        <v>0</v>
      </c>
      <c r="K83" s="173">
        <f t="shared" si="67"/>
        <v>0</v>
      </c>
      <c r="L83" s="173">
        <f t="shared" si="67"/>
        <v>0</v>
      </c>
      <c r="M83" s="173">
        <f t="shared" si="67"/>
        <v>0</v>
      </c>
      <c r="N83" s="173">
        <f t="shared" si="67"/>
        <v>0</v>
      </c>
      <c r="O83" s="173">
        <f t="shared" si="67"/>
        <v>0</v>
      </c>
      <c r="P83" s="173">
        <f t="shared" si="67"/>
        <v>0</v>
      </c>
      <c r="Q83" s="173">
        <f t="shared" si="67"/>
        <v>0</v>
      </c>
      <c r="R83" s="173">
        <f t="shared" si="67"/>
        <v>0</v>
      </c>
      <c r="S83" s="173">
        <f t="shared" si="67"/>
        <v>0</v>
      </c>
      <c r="T83" s="173">
        <f t="shared" si="67"/>
        <v>0</v>
      </c>
      <c r="U83" s="173">
        <f t="shared" si="67"/>
        <v>0</v>
      </c>
      <c r="V83" s="173">
        <f t="shared" si="67"/>
        <v>0</v>
      </c>
      <c r="W83" s="173">
        <f t="shared" si="67"/>
        <v>0</v>
      </c>
      <c r="X83" s="173">
        <f t="shared" si="67"/>
        <v>0</v>
      </c>
      <c r="Y83" s="173">
        <f t="shared" si="67"/>
        <v>0</v>
      </c>
      <c r="Z83" s="173">
        <f t="shared" si="67"/>
        <v>0</v>
      </c>
      <c r="AA83" s="173">
        <f t="shared" si="67"/>
        <v>0</v>
      </c>
      <c r="AB83" s="173">
        <f t="shared" si="67"/>
        <v>0</v>
      </c>
      <c r="AC83" s="173">
        <f t="shared" si="67"/>
        <v>0</v>
      </c>
      <c r="AD83" s="173">
        <f t="shared" si="67"/>
        <v>0</v>
      </c>
      <c r="AE83" s="173">
        <f t="shared" si="67"/>
        <v>0</v>
      </c>
      <c r="AF83" s="173">
        <f t="shared" si="67"/>
        <v>0</v>
      </c>
      <c r="AG83" s="173">
        <f t="shared" si="67"/>
        <v>0</v>
      </c>
      <c r="AH83" s="173">
        <f t="shared" si="67"/>
        <v>0</v>
      </c>
      <c r="AI83" s="173">
        <f t="shared" si="67"/>
        <v>0</v>
      </c>
      <c r="AJ83" s="173">
        <f t="shared" si="67"/>
        <v>0</v>
      </c>
      <c r="AK83" s="173">
        <f t="shared" si="67"/>
        <v>0</v>
      </c>
      <c r="AL83" s="173">
        <f t="shared" si="67"/>
        <v>0</v>
      </c>
      <c r="AM83" s="173">
        <f t="shared" si="67"/>
        <v>0</v>
      </c>
      <c r="AN83" s="173">
        <f t="shared" si="67"/>
        <v>0</v>
      </c>
      <c r="AO83" s="173">
        <f t="shared" si="67"/>
        <v>0</v>
      </c>
      <c r="AP83" s="173">
        <f t="shared" si="67"/>
        <v>0</v>
      </c>
      <c r="AQ83" s="173">
        <f t="shared" si="67"/>
        <v>0</v>
      </c>
      <c r="AR83" s="173">
        <f t="shared" si="67"/>
        <v>0</v>
      </c>
      <c r="AS83" s="173">
        <f t="shared" si="67"/>
        <v>0</v>
      </c>
      <c r="AT83" s="173">
        <f t="shared" si="67"/>
        <v>0</v>
      </c>
      <c r="AU83" s="173">
        <f t="shared" si="67"/>
        <v>0</v>
      </c>
      <c r="AV83" s="173">
        <f t="shared" si="67"/>
        <v>0</v>
      </c>
      <c r="AW83" s="173">
        <f t="shared" si="67"/>
        <v>0</v>
      </c>
      <c r="AX83" s="173">
        <f t="shared" si="67"/>
        <v>0</v>
      </c>
      <c r="AY83" s="173">
        <f t="shared" si="67"/>
        <v>0</v>
      </c>
      <c r="AZ83" s="173">
        <f t="shared" si="67"/>
        <v>0</v>
      </c>
      <c r="BA83" s="173">
        <f t="shared" si="67"/>
        <v>0</v>
      </c>
      <c r="BB83" s="173">
        <f t="shared" si="67"/>
        <v>0</v>
      </c>
      <c r="BC83" s="173">
        <f t="shared" si="67"/>
        <v>0</v>
      </c>
      <c r="BD83" s="173">
        <f t="shared" si="67"/>
        <v>0</v>
      </c>
      <c r="BE83" s="173">
        <f t="shared" si="67"/>
        <v>0</v>
      </c>
      <c r="BF83" s="173">
        <f t="shared" si="67"/>
        <v>0</v>
      </c>
      <c r="BG83" s="173">
        <f t="shared" si="67"/>
        <v>0</v>
      </c>
      <c r="BH83" s="173">
        <f t="shared" si="67"/>
        <v>0</v>
      </c>
      <c r="BI83" s="173">
        <f t="shared" si="67"/>
        <v>0</v>
      </c>
      <c r="BJ83" s="173">
        <f t="shared" si="67"/>
        <v>0</v>
      </c>
      <c r="BK83" s="173">
        <f t="shared" si="67"/>
        <v>0</v>
      </c>
      <c r="BL83" s="173">
        <f t="shared" si="67"/>
        <v>0</v>
      </c>
      <c r="BM83" s="158"/>
      <c r="BN83" s="159" t="str">
        <f>IFERROR(__xludf.DUMMYFUNCTION("""COMPUTED_VALUE"""),"Vojtěch Sukdolák-x")</f>
        <v>Vojtěch Sukdolák-x</v>
      </c>
      <c r="BO83" s="174"/>
      <c r="BP83" s="175"/>
      <c r="BQ83" s="174"/>
      <c r="BR83" s="175"/>
      <c r="BS83" s="174"/>
      <c r="BT83" s="175"/>
      <c r="BU83" s="174"/>
      <c r="BV83" s="175"/>
      <c r="BW83" s="174"/>
      <c r="BX83" s="175"/>
      <c r="BY83" s="174"/>
      <c r="BZ83" s="175"/>
      <c r="CA83" s="174"/>
      <c r="CB83" s="175"/>
      <c r="CC83" s="174"/>
      <c r="CD83" s="175"/>
      <c r="CE83" s="174"/>
      <c r="CF83" s="175"/>
      <c r="CG83" s="174"/>
      <c r="CH83" s="175"/>
      <c r="CI83" s="174"/>
      <c r="CJ83" s="175"/>
      <c r="CK83" s="174"/>
      <c r="CL83" s="175"/>
      <c r="CM83" s="174"/>
      <c r="CN83" s="175"/>
      <c r="CO83" s="174"/>
      <c r="CP83" s="175"/>
      <c r="CQ83" s="174"/>
      <c r="CR83" s="175"/>
      <c r="CS83" s="174"/>
      <c r="CT83" s="173"/>
      <c r="CU83" s="174"/>
      <c r="CV83" s="173"/>
      <c r="CW83" s="174"/>
      <c r="CX83" s="173"/>
      <c r="CY83" s="174"/>
      <c r="CZ83" s="173"/>
      <c r="DA83" s="174"/>
      <c r="DB83" s="173"/>
      <c r="DC83" s="174"/>
      <c r="DD83" s="173"/>
      <c r="DE83" s="174"/>
      <c r="DF83" s="173"/>
      <c r="DG83" s="174"/>
      <c r="DH83" s="173"/>
      <c r="DI83" s="174"/>
      <c r="DJ83" s="173"/>
      <c r="DK83" s="174"/>
      <c r="DL83" s="173"/>
      <c r="DM83" s="174"/>
      <c r="DN83" s="173"/>
      <c r="DO83" s="174"/>
      <c r="DP83" s="173"/>
      <c r="DQ83" s="174"/>
      <c r="DR83" s="173"/>
      <c r="DS83" s="174"/>
      <c r="DT83" s="173"/>
      <c r="DU83" s="174"/>
      <c r="DV83" s="173"/>
      <c r="DW83" s="174"/>
      <c r="DX83" s="173"/>
      <c r="DY83" s="158"/>
      <c r="DZ83" s="159" t="str">
        <f t="shared" si="33"/>
        <v>Vojtěch Sukdolák-x</v>
      </c>
      <c r="EA83" s="202"/>
      <c r="EB83" s="203"/>
      <c r="EC83" s="202"/>
      <c r="ED83" s="203"/>
      <c r="EE83" s="202"/>
      <c r="EF83" s="203"/>
      <c r="EG83" s="202"/>
      <c r="EH83" s="203"/>
      <c r="EI83" s="202"/>
      <c r="EJ83" s="203"/>
      <c r="EK83" s="202"/>
      <c r="EL83" s="203"/>
      <c r="EM83" s="202"/>
      <c r="EN83" s="203"/>
      <c r="EO83" s="202"/>
      <c r="EP83" s="203"/>
      <c r="EQ83" s="202"/>
      <c r="ER83" s="203"/>
      <c r="ES83" s="202"/>
      <c r="ET83" s="203"/>
      <c r="EU83" s="202"/>
      <c r="EV83" s="203"/>
      <c r="EW83" s="202"/>
      <c r="EX83" s="203"/>
      <c r="EY83" s="202"/>
      <c r="EZ83" s="203"/>
      <c r="FA83" s="202"/>
      <c r="FB83" s="203"/>
      <c r="FC83" s="202"/>
      <c r="FD83" s="203"/>
      <c r="FE83" s="202"/>
      <c r="FF83" s="199"/>
      <c r="FG83" s="202"/>
      <c r="FH83" s="199"/>
      <c r="FI83" s="202"/>
      <c r="FJ83" s="199"/>
      <c r="FK83" s="202"/>
      <c r="FL83" s="199"/>
      <c r="FM83" s="202"/>
      <c r="FN83" s="199"/>
      <c r="FO83" s="202"/>
      <c r="FP83" s="199"/>
      <c r="FQ83" s="202"/>
      <c r="FR83" s="199"/>
      <c r="FS83" s="202"/>
      <c r="FT83" s="199"/>
      <c r="FU83" s="202"/>
      <c r="FV83" s="199"/>
      <c r="FW83" s="202"/>
      <c r="FX83" s="199"/>
      <c r="FY83" s="202"/>
      <c r="FZ83" s="199"/>
      <c r="GA83" s="202"/>
      <c r="GB83" s="199"/>
      <c r="GC83" s="202"/>
      <c r="GD83" s="199"/>
      <c r="GE83" s="202"/>
      <c r="GF83" s="199"/>
      <c r="GG83" s="202"/>
      <c r="GH83" s="199"/>
      <c r="GI83" s="202"/>
      <c r="GJ83" s="199"/>
      <c r="GK83" s="158"/>
      <c r="GL83" s="159" t="str">
        <f t="shared" si="34"/>
        <v>Vojtěch Sukdolák-x</v>
      </c>
      <c r="GM83" s="202"/>
      <c r="GN83" s="203"/>
      <c r="GO83" s="202"/>
      <c r="GP83" s="203"/>
      <c r="GQ83" s="202"/>
      <c r="GR83" s="203"/>
      <c r="GS83" s="202"/>
      <c r="GT83" s="203"/>
      <c r="GU83" s="202"/>
      <c r="GV83" s="203"/>
      <c r="GW83" s="202"/>
      <c r="GX83" s="203"/>
      <c r="GY83" s="202"/>
      <c r="GZ83" s="203"/>
      <c r="HA83" s="202"/>
      <c r="HB83" s="203"/>
      <c r="HC83" s="202"/>
      <c r="HD83" s="203"/>
      <c r="HE83" s="202"/>
      <c r="HF83" s="203"/>
      <c r="HG83" s="202"/>
      <c r="HH83" s="203"/>
      <c r="HI83" s="202"/>
      <c r="HJ83" s="203"/>
      <c r="HK83" s="202"/>
      <c r="HL83" s="203"/>
      <c r="HM83" s="202"/>
      <c r="HN83" s="203"/>
      <c r="HO83" s="202"/>
      <c r="HP83" s="203"/>
      <c r="HQ83" s="202"/>
      <c r="HR83" s="199"/>
      <c r="HS83" s="202"/>
      <c r="HT83" s="199"/>
      <c r="HU83" s="202"/>
      <c r="HV83" s="199"/>
      <c r="HW83" s="202"/>
      <c r="HX83" s="199"/>
      <c r="HY83" s="202"/>
      <c r="HZ83" s="199"/>
      <c r="IA83" s="202"/>
      <c r="IB83" s="199"/>
      <c r="IC83" s="202"/>
      <c r="ID83" s="199"/>
      <c r="IE83" s="202"/>
      <c r="IF83" s="199"/>
      <c r="IG83" s="202"/>
      <c r="IH83" s="199"/>
      <c r="II83" s="202"/>
      <c r="IJ83" s="199"/>
      <c r="IK83" s="202"/>
      <c r="IL83" s="199"/>
      <c r="IM83" s="202"/>
      <c r="IN83" s="199"/>
      <c r="IO83" s="202"/>
      <c r="IP83" s="199"/>
      <c r="IQ83" s="202"/>
      <c r="IR83" s="199"/>
      <c r="IS83" s="202"/>
      <c r="IT83" s="199"/>
      <c r="IU83" s="202"/>
      <c r="IV83" s="199"/>
    </row>
    <row r="84">
      <c r="A84" s="214">
        <f>IFERROR(__xludf.DUMMYFUNCTION("""COMPUTED_VALUE"""),100.0)</f>
        <v>100</v>
      </c>
      <c r="B84" s="159" t="str">
        <f t="shared" si="31"/>
        <v>Vít Káš-x</v>
      </c>
      <c r="C84" s="173">
        <f t="shared" ref="C84:BL84" si="68">BO84+EA84+GM84</f>
        <v>0</v>
      </c>
      <c r="D84" s="173">
        <f t="shared" si="68"/>
        <v>0</v>
      </c>
      <c r="E84" s="173">
        <f t="shared" si="68"/>
        <v>0</v>
      </c>
      <c r="F84" s="173">
        <f t="shared" si="68"/>
        <v>0</v>
      </c>
      <c r="G84" s="173">
        <f t="shared" si="68"/>
        <v>0</v>
      </c>
      <c r="H84" s="173">
        <f t="shared" si="68"/>
        <v>0</v>
      </c>
      <c r="I84" s="173">
        <f t="shared" si="68"/>
        <v>0</v>
      </c>
      <c r="J84" s="173">
        <f t="shared" si="68"/>
        <v>0</v>
      </c>
      <c r="K84" s="173">
        <f t="shared" si="68"/>
        <v>0</v>
      </c>
      <c r="L84" s="173">
        <f t="shared" si="68"/>
        <v>0</v>
      </c>
      <c r="M84" s="173">
        <f t="shared" si="68"/>
        <v>0</v>
      </c>
      <c r="N84" s="173">
        <f t="shared" si="68"/>
        <v>0</v>
      </c>
      <c r="O84" s="173">
        <f t="shared" si="68"/>
        <v>0</v>
      </c>
      <c r="P84" s="173">
        <f t="shared" si="68"/>
        <v>0</v>
      </c>
      <c r="Q84" s="173">
        <f t="shared" si="68"/>
        <v>0</v>
      </c>
      <c r="R84" s="173">
        <f t="shared" si="68"/>
        <v>0</v>
      </c>
      <c r="S84" s="173">
        <f t="shared" si="68"/>
        <v>0</v>
      </c>
      <c r="T84" s="173">
        <f t="shared" si="68"/>
        <v>0</v>
      </c>
      <c r="U84" s="173">
        <f t="shared" si="68"/>
        <v>0</v>
      </c>
      <c r="V84" s="173">
        <f t="shared" si="68"/>
        <v>0</v>
      </c>
      <c r="W84" s="173">
        <f t="shared" si="68"/>
        <v>0</v>
      </c>
      <c r="X84" s="173">
        <f t="shared" si="68"/>
        <v>0</v>
      </c>
      <c r="Y84" s="173">
        <f t="shared" si="68"/>
        <v>0</v>
      </c>
      <c r="Z84" s="173">
        <f t="shared" si="68"/>
        <v>0</v>
      </c>
      <c r="AA84" s="173">
        <f t="shared" si="68"/>
        <v>0</v>
      </c>
      <c r="AB84" s="173">
        <f t="shared" si="68"/>
        <v>0</v>
      </c>
      <c r="AC84" s="173">
        <f t="shared" si="68"/>
        <v>0</v>
      </c>
      <c r="AD84" s="173">
        <f t="shared" si="68"/>
        <v>0</v>
      </c>
      <c r="AE84" s="173">
        <f t="shared" si="68"/>
        <v>0</v>
      </c>
      <c r="AF84" s="173">
        <f t="shared" si="68"/>
        <v>0</v>
      </c>
      <c r="AG84" s="173">
        <f t="shared" si="68"/>
        <v>0</v>
      </c>
      <c r="AH84" s="173">
        <f t="shared" si="68"/>
        <v>0</v>
      </c>
      <c r="AI84" s="173">
        <f t="shared" si="68"/>
        <v>0</v>
      </c>
      <c r="AJ84" s="173">
        <f t="shared" si="68"/>
        <v>0</v>
      </c>
      <c r="AK84" s="173">
        <f t="shared" si="68"/>
        <v>0</v>
      </c>
      <c r="AL84" s="173">
        <f t="shared" si="68"/>
        <v>0</v>
      </c>
      <c r="AM84" s="173">
        <f t="shared" si="68"/>
        <v>0</v>
      </c>
      <c r="AN84" s="173">
        <f t="shared" si="68"/>
        <v>0</v>
      </c>
      <c r="AO84" s="173">
        <f t="shared" si="68"/>
        <v>0</v>
      </c>
      <c r="AP84" s="173">
        <f t="shared" si="68"/>
        <v>0</v>
      </c>
      <c r="AQ84" s="173">
        <f t="shared" si="68"/>
        <v>0</v>
      </c>
      <c r="AR84" s="173">
        <f t="shared" si="68"/>
        <v>0</v>
      </c>
      <c r="AS84" s="173">
        <f t="shared" si="68"/>
        <v>0</v>
      </c>
      <c r="AT84" s="173">
        <f t="shared" si="68"/>
        <v>0</v>
      </c>
      <c r="AU84" s="173">
        <f t="shared" si="68"/>
        <v>0</v>
      </c>
      <c r="AV84" s="173">
        <f t="shared" si="68"/>
        <v>0</v>
      </c>
      <c r="AW84" s="173">
        <f t="shared" si="68"/>
        <v>0</v>
      </c>
      <c r="AX84" s="173">
        <f t="shared" si="68"/>
        <v>0</v>
      </c>
      <c r="AY84" s="173">
        <f t="shared" si="68"/>
        <v>0</v>
      </c>
      <c r="AZ84" s="173">
        <f t="shared" si="68"/>
        <v>0</v>
      </c>
      <c r="BA84" s="173">
        <f t="shared" si="68"/>
        <v>0</v>
      </c>
      <c r="BB84" s="173">
        <f t="shared" si="68"/>
        <v>0</v>
      </c>
      <c r="BC84" s="173">
        <f t="shared" si="68"/>
        <v>0</v>
      </c>
      <c r="BD84" s="173">
        <f t="shared" si="68"/>
        <v>0</v>
      </c>
      <c r="BE84" s="173">
        <f t="shared" si="68"/>
        <v>0</v>
      </c>
      <c r="BF84" s="173">
        <f t="shared" si="68"/>
        <v>0</v>
      </c>
      <c r="BG84" s="173">
        <f t="shared" si="68"/>
        <v>0</v>
      </c>
      <c r="BH84" s="173">
        <f t="shared" si="68"/>
        <v>0</v>
      </c>
      <c r="BI84" s="173">
        <f t="shared" si="68"/>
        <v>0</v>
      </c>
      <c r="BJ84" s="173">
        <f t="shared" si="68"/>
        <v>0</v>
      </c>
      <c r="BK84" s="173">
        <f t="shared" si="68"/>
        <v>0</v>
      </c>
      <c r="BL84" s="173">
        <f t="shared" si="68"/>
        <v>0</v>
      </c>
      <c r="BM84" s="158"/>
      <c r="BN84" s="159" t="str">
        <f>IFERROR(__xludf.DUMMYFUNCTION("""COMPUTED_VALUE"""),"Vít Káš-x")</f>
        <v>Vít Káš-x</v>
      </c>
      <c r="BO84" s="174"/>
      <c r="BP84" s="175"/>
      <c r="BQ84" s="174"/>
      <c r="BR84" s="175"/>
      <c r="BS84" s="174"/>
      <c r="BT84" s="175"/>
      <c r="BU84" s="174"/>
      <c r="BV84" s="175"/>
      <c r="BW84" s="174"/>
      <c r="BX84" s="175"/>
      <c r="BY84" s="174"/>
      <c r="BZ84" s="175"/>
      <c r="CA84" s="174"/>
      <c r="CB84" s="175"/>
      <c r="CC84" s="174"/>
      <c r="CD84" s="175"/>
      <c r="CE84" s="174"/>
      <c r="CF84" s="175"/>
      <c r="CG84" s="174"/>
      <c r="CH84" s="175"/>
      <c r="CI84" s="174"/>
      <c r="CJ84" s="175"/>
      <c r="CK84" s="174"/>
      <c r="CL84" s="175"/>
      <c r="CM84" s="174"/>
      <c r="CN84" s="175"/>
      <c r="CO84" s="174"/>
      <c r="CP84" s="175"/>
      <c r="CQ84" s="174"/>
      <c r="CR84" s="175"/>
      <c r="CS84" s="174"/>
      <c r="CT84" s="173"/>
      <c r="CU84" s="174"/>
      <c r="CV84" s="173"/>
      <c r="CW84" s="174"/>
      <c r="CX84" s="173"/>
      <c r="CY84" s="174"/>
      <c r="CZ84" s="173"/>
      <c r="DA84" s="174"/>
      <c r="DB84" s="173"/>
      <c r="DC84" s="174"/>
      <c r="DD84" s="173"/>
      <c r="DE84" s="174"/>
      <c r="DF84" s="173"/>
      <c r="DG84" s="174"/>
      <c r="DH84" s="173"/>
      <c r="DI84" s="174"/>
      <c r="DJ84" s="173"/>
      <c r="DK84" s="174"/>
      <c r="DL84" s="173"/>
      <c r="DM84" s="174"/>
      <c r="DN84" s="173"/>
      <c r="DO84" s="174"/>
      <c r="DP84" s="173"/>
      <c r="DQ84" s="174"/>
      <c r="DR84" s="173"/>
      <c r="DS84" s="174"/>
      <c r="DT84" s="173"/>
      <c r="DU84" s="174"/>
      <c r="DV84" s="173"/>
      <c r="DW84" s="174"/>
      <c r="DX84" s="173"/>
      <c r="DY84" s="158"/>
      <c r="DZ84" s="159" t="str">
        <f t="shared" si="33"/>
        <v>Vít Káš-x</v>
      </c>
      <c r="EA84" s="202"/>
      <c r="EB84" s="203"/>
      <c r="EC84" s="202"/>
      <c r="ED84" s="203"/>
      <c r="EE84" s="202"/>
      <c r="EF84" s="203"/>
      <c r="EG84" s="202"/>
      <c r="EH84" s="203"/>
      <c r="EI84" s="202"/>
      <c r="EJ84" s="203"/>
      <c r="EK84" s="202"/>
      <c r="EL84" s="203"/>
      <c r="EM84" s="202"/>
      <c r="EN84" s="203"/>
      <c r="EO84" s="202"/>
      <c r="EP84" s="203"/>
      <c r="EQ84" s="202"/>
      <c r="ER84" s="203"/>
      <c r="ES84" s="202"/>
      <c r="ET84" s="203"/>
      <c r="EU84" s="202"/>
      <c r="EV84" s="203"/>
      <c r="EW84" s="202"/>
      <c r="EX84" s="203"/>
      <c r="EY84" s="202"/>
      <c r="EZ84" s="203"/>
      <c r="FA84" s="202"/>
      <c r="FB84" s="203"/>
      <c r="FC84" s="202"/>
      <c r="FD84" s="203"/>
      <c r="FE84" s="202"/>
      <c r="FF84" s="199"/>
      <c r="FG84" s="202"/>
      <c r="FH84" s="199"/>
      <c r="FI84" s="202"/>
      <c r="FJ84" s="199"/>
      <c r="FK84" s="202"/>
      <c r="FL84" s="199"/>
      <c r="FM84" s="202"/>
      <c r="FN84" s="199"/>
      <c r="FO84" s="202"/>
      <c r="FP84" s="199"/>
      <c r="FQ84" s="202"/>
      <c r="FR84" s="199"/>
      <c r="FS84" s="202"/>
      <c r="FT84" s="199"/>
      <c r="FU84" s="202"/>
      <c r="FV84" s="199"/>
      <c r="FW84" s="202"/>
      <c r="FX84" s="199"/>
      <c r="FY84" s="202"/>
      <c r="FZ84" s="199"/>
      <c r="GA84" s="202"/>
      <c r="GB84" s="199"/>
      <c r="GC84" s="202"/>
      <c r="GD84" s="199"/>
      <c r="GE84" s="202"/>
      <c r="GF84" s="199"/>
      <c r="GG84" s="202"/>
      <c r="GH84" s="199"/>
      <c r="GI84" s="202"/>
      <c r="GJ84" s="199"/>
      <c r="GK84" s="158"/>
      <c r="GL84" s="159" t="str">
        <f t="shared" si="34"/>
        <v>Vít Káš-x</v>
      </c>
      <c r="GM84" s="202"/>
      <c r="GN84" s="203"/>
      <c r="GO84" s="202"/>
      <c r="GP84" s="203"/>
      <c r="GQ84" s="202"/>
      <c r="GR84" s="203"/>
      <c r="GS84" s="202"/>
      <c r="GT84" s="203"/>
      <c r="GU84" s="202"/>
      <c r="GV84" s="203"/>
      <c r="GW84" s="202"/>
      <c r="GX84" s="203"/>
      <c r="GY84" s="202"/>
      <c r="GZ84" s="203"/>
      <c r="HA84" s="202"/>
      <c r="HB84" s="203"/>
      <c r="HC84" s="202"/>
      <c r="HD84" s="203"/>
      <c r="HE84" s="202"/>
      <c r="HF84" s="203"/>
      <c r="HG84" s="202"/>
      <c r="HH84" s="203"/>
      <c r="HI84" s="202"/>
      <c r="HJ84" s="203"/>
      <c r="HK84" s="202"/>
      <c r="HL84" s="203"/>
      <c r="HM84" s="202"/>
      <c r="HN84" s="203"/>
      <c r="HO84" s="202"/>
      <c r="HP84" s="203"/>
      <c r="HQ84" s="202"/>
      <c r="HR84" s="199"/>
      <c r="HS84" s="202"/>
      <c r="HT84" s="199"/>
      <c r="HU84" s="202"/>
      <c r="HV84" s="199"/>
      <c r="HW84" s="202"/>
      <c r="HX84" s="199"/>
      <c r="HY84" s="202"/>
      <c r="HZ84" s="199"/>
      <c r="IA84" s="202"/>
      <c r="IB84" s="199"/>
      <c r="IC84" s="202"/>
      <c r="ID84" s="199"/>
      <c r="IE84" s="202"/>
      <c r="IF84" s="199"/>
      <c r="IG84" s="202"/>
      <c r="IH84" s="199"/>
      <c r="II84" s="202"/>
      <c r="IJ84" s="199"/>
      <c r="IK84" s="202"/>
      <c r="IL84" s="199"/>
      <c r="IM84" s="202"/>
      <c r="IN84" s="199"/>
      <c r="IO84" s="202"/>
      <c r="IP84" s="199"/>
      <c r="IQ84" s="202"/>
      <c r="IR84" s="199"/>
      <c r="IS84" s="202"/>
      <c r="IT84" s="199"/>
      <c r="IU84" s="202"/>
      <c r="IV84" s="199"/>
    </row>
    <row r="85">
      <c r="A85" s="214">
        <f>IFERROR(__xludf.DUMMYFUNCTION("""COMPUTED_VALUE"""),100.0)</f>
        <v>100</v>
      </c>
      <c r="B85" s="159" t="str">
        <f t="shared" si="31"/>
        <v>Tomáš Pavlišín-x</v>
      </c>
      <c r="C85" s="173">
        <f t="shared" ref="C85:BL85" si="69">BO85+EA85+GM85</f>
        <v>0</v>
      </c>
      <c r="D85" s="173">
        <f t="shared" si="69"/>
        <v>0</v>
      </c>
      <c r="E85" s="173">
        <f t="shared" si="69"/>
        <v>0</v>
      </c>
      <c r="F85" s="173">
        <f t="shared" si="69"/>
        <v>0</v>
      </c>
      <c r="G85" s="173">
        <f t="shared" si="69"/>
        <v>0</v>
      </c>
      <c r="H85" s="173">
        <f t="shared" si="69"/>
        <v>0</v>
      </c>
      <c r="I85" s="173">
        <f t="shared" si="69"/>
        <v>0</v>
      </c>
      <c r="J85" s="173">
        <f t="shared" si="69"/>
        <v>0</v>
      </c>
      <c r="K85" s="173">
        <f t="shared" si="69"/>
        <v>0</v>
      </c>
      <c r="L85" s="173">
        <f t="shared" si="69"/>
        <v>0</v>
      </c>
      <c r="M85" s="173">
        <f t="shared" si="69"/>
        <v>0</v>
      </c>
      <c r="N85" s="173">
        <f t="shared" si="69"/>
        <v>0</v>
      </c>
      <c r="O85" s="173">
        <f t="shared" si="69"/>
        <v>0</v>
      </c>
      <c r="P85" s="173">
        <f t="shared" si="69"/>
        <v>0</v>
      </c>
      <c r="Q85" s="173">
        <f t="shared" si="69"/>
        <v>0</v>
      </c>
      <c r="R85" s="173">
        <f t="shared" si="69"/>
        <v>0</v>
      </c>
      <c r="S85" s="173">
        <f t="shared" si="69"/>
        <v>0</v>
      </c>
      <c r="T85" s="173">
        <f t="shared" si="69"/>
        <v>0</v>
      </c>
      <c r="U85" s="173">
        <f t="shared" si="69"/>
        <v>0</v>
      </c>
      <c r="V85" s="173">
        <f t="shared" si="69"/>
        <v>0</v>
      </c>
      <c r="W85" s="173">
        <f t="shared" si="69"/>
        <v>0</v>
      </c>
      <c r="X85" s="173">
        <f t="shared" si="69"/>
        <v>0</v>
      </c>
      <c r="Y85" s="173">
        <f t="shared" si="69"/>
        <v>0</v>
      </c>
      <c r="Z85" s="173">
        <f t="shared" si="69"/>
        <v>0</v>
      </c>
      <c r="AA85" s="173">
        <f t="shared" si="69"/>
        <v>0</v>
      </c>
      <c r="AB85" s="173">
        <f t="shared" si="69"/>
        <v>0</v>
      </c>
      <c r="AC85" s="173">
        <f t="shared" si="69"/>
        <v>0</v>
      </c>
      <c r="AD85" s="173">
        <f t="shared" si="69"/>
        <v>0</v>
      </c>
      <c r="AE85" s="173">
        <f t="shared" si="69"/>
        <v>0</v>
      </c>
      <c r="AF85" s="173">
        <f t="shared" si="69"/>
        <v>0</v>
      </c>
      <c r="AG85" s="173">
        <f t="shared" si="69"/>
        <v>0</v>
      </c>
      <c r="AH85" s="173">
        <f t="shared" si="69"/>
        <v>0</v>
      </c>
      <c r="AI85" s="173">
        <f t="shared" si="69"/>
        <v>0</v>
      </c>
      <c r="AJ85" s="173">
        <f t="shared" si="69"/>
        <v>0</v>
      </c>
      <c r="AK85" s="173">
        <f t="shared" si="69"/>
        <v>0</v>
      </c>
      <c r="AL85" s="173">
        <f t="shared" si="69"/>
        <v>0</v>
      </c>
      <c r="AM85" s="173">
        <f t="shared" si="69"/>
        <v>0</v>
      </c>
      <c r="AN85" s="173">
        <f t="shared" si="69"/>
        <v>0</v>
      </c>
      <c r="AO85" s="173">
        <f t="shared" si="69"/>
        <v>0</v>
      </c>
      <c r="AP85" s="173">
        <f t="shared" si="69"/>
        <v>0</v>
      </c>
      <c r="AQ85" s="173">
        <f t="shared" si="69"/>
        <v>0</v>
      </c>
      <c r="AR85" s="173">
        <f t="shared" si="69"/>
        <v>0</v>
      </c>
      <c r="AS85" s="173">
        <f t="shared" si="69"/>
        <v>0</v>
      </c>
      <c r="AT85" s="173">
        <f t="shared" si="69"/>
        <v>0</v>
      </c>
      <c r="AU85" s="173">
        <f t="shared" si="69"/>
        <v>0</v>
      </c>
      <c r="AV85" s="173">
        <f t="shared" si="69"/>
        <v>0</v>
      </c>
      <c r="AW85" s="173">
        <f t="shared" si="69"/>
        <v>0</v>
      </c>
      <c r="AX85" s="173">
        <f t="shared" si="69"/>
        <v>0</v>
      </c>
      <c r="AY85" s="173">
        <f t="shared" si="69"/>
        <v>0</v>
      </c>
      <c r="AZ85" s="173">
        <f t="shared" si="69"/>
        <v>0</v>
      </c>
      <c r="BA85" s="173">
        <f t="shared" si="69"/>
        <v>0</v>
      </c>
      <c r="BB85" s="173">
        <f t="shared" si="69"/>
        <v>0</v>
      </c>
      <c r="BC85" s="173">
        <f t="shared" si="69"/>
        <v>0</v>
      </c>
      <c r="BD85" s="173">
        <f t="shared" si="69"/>
        <v>0</v>
      </c>
      <c r="BE85" s="173">
        <f t="shared" si="69"/>
        <v>0</v>
      </c>
      <c r="BF85" s="173">
        <f t="shared" si="69"/>
        <v>0</v>
      </c>
      <c r="BG85" s="173">
        <f t="shared" si="69"/>
        <v>0</v>
      </c>
      <c r="BH85" s="173">
        <f t="shared" si="69"/>
        <v>0</v>
      </c>
      <c r="BI85" s="173">
        <f t="shared" si="69"/>
        <v>0</v>
      </c>
      <c r="BJ85" s="173">
        <f t="shared" si="69"/>
        <v>0</v>
      </c>
      <c r="BK85" s="173">
        <f t="shared" si="69"/>
        <v>0</v>
      </c>
      <c r="BL85" s="173">
        <f t="shared" si="69"/>
        <v>0</v>
      </c>
      <c r="BM85" s="158"/>
      <c r="BN85" s="159" t="str">
        <f>IFERROR(__xludf.DUMMYFUNCTION("""COMPUTED_VALUE"""),"Tomáš Pavlišín-x")</f>
        <v>Tomáš Pavlišín-x</v>
      </c>
      <c r="BO85" s="174"/>
      <c r="BP85" s="175"/>
      <c r="BQ85" s="174"/>
      <c r="BR85" s="175"/>
      <c r="BS85" s="174"/>
      <c r="BT85" s="175"/>
      <c r="BU85" s="174"/>
      <c r="BV85" s="175"/>
      <c r="BW85" s="174"/>
      <c r="BX85" s="175"/>
      <c r="BY85" s="174"/>
      <c r="BZ85" s="175"/>
      <c r="CA85" s="174"/>
      <c r="CB85" s="175"/>
      <c r="CC85" s="174"/>
      <c r="CD85" s="175"/>
      <c r="CE85" s="174"/>
      <c r="CF85" s="175"/>
      <c r="CG85" s="174"/>
      <c r="CH85" s="175"/>
      <c r="CI85" s="174"/>
      <c r="CJ85" s="175"/>
      <c r="CK85" s="174"/>
      <c r="CL85" s="175"/>
      <c r="CM85" s="174"/>
      <c r="CN85" s="175"/>
      <c r="CO85" s="174"/>
      <c r="CP85" s="175"/>
      <c r="CQ85" s="174"/>
      <c r="CR85" s="175"/>
      <c r="CS85" s="174"/>
      <c r="CT85" s="173"/>
      <c r="CU85" s="174"/>
      <c r="CV85" s="173"/>
      <c r="CW85" s="174"/>
      <c r="CX85" s="173"/>
      <c r="CY85" s="174"/>
      <c r="CZ85" s="173"/>
      <c r="DA85" s="174"/>
      <c r="DB85" s="173"/>
      <c r="DC85" s="174"/>
      <c r="DD85" s="173"/>
      <c r="DE85" s="174"/>
      <c r="DF85" s="173"/>
      <c r="DG85" s="174"/>
      <c r="DH85" s="173"/>
      <c r="DI85" s="174"/>
      <c r="DJ85" s="173"/>
      <c r="DK85" s="174"/>
      <c r="DL85" s="173"/>
      <c r="DM85" s="174"/>
      <c r="DN85" s="173"/>
      <c r="DO85" s="174"/>
      <c r="DP85" s="173"/>
      <c r="DQ85" s="174"/>
      <c r="DR85" s="173"/>
      <c r="DS85" s="174"/>
      <c r="DT85" s="173"/>
      <c r="DU85" s="174"/>
      <c r="DV85" s="173"/>
      <c r="DW85" s="174"/>
      <c r="DX85" s="173"/>
      <c r="DY85" s="158"/>
      <c r="DZ85" s="159" t="str">
        <f t="shared" si="33"/>
        <v>Tomáš Pavlišín-x</v>
      </c>
      <c r="EA85" s="202"/>
      <c r="EB85" s="203"/>
      <c r="EC85" s="202"/>
      <c r="ED85" s="203"/>
      <c r="EE85" s="202"/>
      <c r="EF85" s="203"/>
      <c r="EG85" s="202"/>
      <c r="EH85" s="203"/>
      <c r="EI85" s="202"/>
      <c r="EJ85" s="203"/>
      <c r="EK85" s="202"/>
      <c r="EL85" s="203"/>
      <c r="EM85" s="202"/>
      <c r="EN85" s="203"/>
      <c r="EO85" s="202"/>
      <c r="EP85" s="203"/>
      <c r="EQ85" s="202"/>
      <c r="ER85" s="203"/>
      <c r="ES85" s="202"/>
      <c r="ET85" s="203"/>
      <c r="EU85" s="202"/>
      <c r="EV85" s="203"/>
      <c r="EW85" s="202"/>
      <c r="EX85" s="203"/>
      <c r="EY85" s="202"/>
      <c r="EZ85" s="203"/>
      <c r="FA85" s="202"/>
      <c r="FB85" s="203"/>
      <c r="FC85" s="202"/>
      <c r="FD85" s="203"/>
      <c r="FE85" s="202"/>
      <c r="FF85" s="199"/>
      <c r="FG85" s="202"/>
      <c r="FH85" s="199"/>
      <c r="FI85" s="202"/>
      <c r="FJ85" s="199"/>
      <c r="FK85" s="202"/>
      <c r="FL85" s="199"/>
      <c r="FM85" s="202"/>
      <c r="FN85" s="199"/>
      <c r="FO85" s="202"/>
      <c r="FP85" s="199"/>
      <c r="FQ85" s="202"/>
      <c r="FR85" s="199"/>
      <c r="FS85" s="202"/>
      <c r="FT85" s="199"/>
      <c r="FU85" s="202"/>
      <c r="FV85" s="199"/>
      <c r="FW85" s="202"/>
      <c r="FX85" s="199"/>
      <c r="FY85" s="202"/>
      <c r="FZ85" s="199"/>
      <c r="GA85" s="202"/>
      <c r="GB85" s="199"/>
      <c r="GC85" s="202"/>
      <c r="GD85" s="199"/>
      <c r="GE85" s="202"/>
      <c r="GF85" s="199"/>
      <c r="GG85" s="202"/>
      <c r="GH85" s="199"/>
      <c r="GI85" s="202"/>
      <c r="GJ85" s="199"/>
      <c r="GK85" s="158"/>
      <c r="GL85" s="159" t="str">
        <f t="shared" si="34"/>
        <v>Tomáš Pavlišín-x</v>
      </c>
      <c r="GM85" s="202"/>
      <c r="GN85" s="203"/>
      <c r="GO85" s="202"/>
      <c r="GP85" s="203"/>
      <c r="GQ85" s="202"/>
      <c r="GR85" s="203"/>
      <c r="GS85" s="202"/>
      <c r="GT85" s="203"/>
      <c r="GU85" s="202"/>
      <c r="GV85" s="203"/>
      <c r="GW85" s="202"/>
      <c r="GX85" s="203"/>
      <c r="GY85" s="202"/>
      <c r="GZ85" s="203"/>
      <c r="HA85" s="202"/>
      <c r="HB85" s="203"/>
      <c r="HC85" s="202"/>
      <c r="HD85" s="203"/>
      <c r="HE85" s="202"/>
      <c r="HF85" s="203"/>
      <c r="HG85" s="202"/>
      <c r="HH85" s="203"/>
      <c r="HI85" s="202"/>
      <c r="HJ85" s="203"/>
      <c r="HK85" s="202"/>
      <c r="HL85" s="203"/>
      <c r="HM85" s="202"/>
      <c r="HN85" s="203"/>
      <c r="HO85" s="202"/>
      <c r="HP85" s="203"/>
      <c r="HQ85" s="202"/>
      <c r="HR85" s="199"/>
      <c r="HS85" s="202"/>
      <c r="HT85" s="199"/>
      <c r="HU85" s="202"/>
      <c r="HV85" s="199"/>
      <c r="HW85" s="202"/>
      <c r="HX85" s="199"/>
      <c r="HY85" s="202"/>
      <c r="HZ85" s="199"/>
      <c r="IA85" s="202"/>
      <c r="IB85" s="199"/>
      <c r="IC85" s="202"/>
      <c r="ID85" s="199"/>
      <c r="IE85" s="202"/>
      <c r="IF85" s="199"/>
      <c r="IG85" s="202"/>
      <c r="IH85" s="199"/>
      <c r="II85" s="202"/>
      <c r="IJ85" s="199"/>
      <c r="IK85" s="202"/>
      <c r="IL85" s="199"/>
      <c r="IM85" s="202"/>
      <c r="IN85" s="199"/>
      <c r="IO85" s="202"/>
      <c r="IP85" s="199"/>
      <c r="IQ85" s="202"/>
      <c r="IR85" s="199"/>
      <c r="IS85" s="202"/>
      <c r="IT85" s="199"/>
      <c r="IU85" s="202"/>
      <c r="IV85" s="199"/>
    </row>
    <row r="86">
      <c r="A86" s="214">
        <f>IFERROR(__xludf.DUMMYFUNCTION("""COMPUTED_VALUE"""),100.0)</f>
        <v>100</v>
      </c>
      <c r="B86" s="159" t="str">
        <f t="shared" si="31"/>
        <v>Anthony Lightburn-x</v>
      </c>
      <c r="C86" s="173">
        <f t="shared" ref="C86:BL86" si="70">BO86+EA86+GM86</f>
        <v>0</v>
      </c>
      <c r="D86" s="173">
        <f t="shared" si="70"/>
        <v>0</v>
      </c>
      <c r="E86" s="173">
        <f t="shared" si="70"/>
        <v>0</v>
      </c>
      <c r="F86" s="173">
        <f t="shared" si="70"/>
        <v>0</v>
      </c>
      <c r="G86" s="173">
        <f t="shared" si="70"/>
        <v>0</v>
      </c>
      <c r="H86" s="173">
        <f t="shared" si="70"/>
        <v>0</v>
      </c>
      <c r="I86" s="173">
        <f t="shared" si="70"/>
        <v>0</v>
      </c>
      <c r="J86" s="173">
        <f t="shared" si="70"/>
        <v>0</v>
      </c>
      <c r="K86" s="173">
        <f t="shared" si="70"/>
        <v>0</v>
      </c>
      <c r="L86" s="173">
        <f t="shared" si="70"/>
        <v>0</v>
      </c>
      <c r="M86" s="173">
        <f t="shared" si="70"/>
        <v>0</v>
      </c>
      <c r="N86" s="173">
        <f t="shared" si="70"/>
        <v>0</v>
      </c>
      <c r="O86" s="173">
        <f t="shared" si="70"/>
        <v>0</v>
      </c>
      <c r="P86" s="173">
        <f t="shared" si="70"/>
        <v>0</v>
      </c>
      <c r="Q86" s="173">
        <f t="shared" si="70"/>
        <v>0</v>
      </c>
      <c r="R86" s="173">
        <f t="shared" si="70"/>
        <v>0</v>
      </c>
      <c r="S86" s="173">
        <f t="shared" si="70"/>
        <v>0</v>
      </c>
      <c r="T86" s="173">
        <f t="shared" si="70"/>
        <v>0</v>
      </c>
      <c r="U86" s="173">
        <f t="shared" si="70"/>
        <v>0</v>
      </c>
      <c r="V86" s="173">
        <f t="shared" si="70"/>
        <v>0</v>
      </c>
      <c r="W86" s="173">
        <f t="shared" si="70"/>
        <v>0</v>
      </c>
      <c r="X86" s="173">
        <f t="shared" si="70"/>
        <v>0</v>
      </c>
      <c r="Y86" s="173">
        <f t="shared" si="70"/>
        <v>0</v>
      </c>
      <c r="Z86" s="173">
        <f t="shared" si="70"/>
        <v>0</v>
      </c>
      <c r="AA86" s="173">
        <f t="shared" si="70"/>
        <v>0</v>
      </c>
      <c r="AB86" s="173">
        <f t="shared" si="70"/>
        <v>0</v>
      </c>
      <c r="AC86" s="173">
        <f t="shared" si="70"/>
        <v>0</v>
      </c>
      <c r="AD86" s="173">
        <f t="shared" si="70"/>
        <v>0</v>
      </c>
      <c r="AE86" s="173">
        <f t="shared" si="70"/>
        <v>0</v>
      </c>
      <c r="AF86" s="173">
        <f t="shared" si="70"/>
        <v>0</v>
      </c>
      <c r="AG86" s="173">
        <f t="shared" si="70"/>
        <v>0</v>
      </c>
      <c r="AH86" s="173">
        <f t="shared" si="70"/>
        <v>0</v>
      </c>
      <c r="AI86" s="173">
        <f t="shared" si="70"/>
        <v>0</v>
      </c>
      <c r="AJ86" s="173">
        <f t="shared" si="70"/>
        <v>0</v>
      </c>
      <c r="AK86" s="173">
        <f t="shared" si="70"/>
        <v>0</v>
      </c>
      <c r="AL86" s="173">
        <f t="shared" si="70"/>
        <v>0</v>
      </c>
      <c r="AM86" s="173">
        <f t="shared" si="70"/>
        <v>0</v>
      </c>
      <c r="AN86" s="173">
        <f t="shared" si="70"/>
        <v>0</v>
      </c>
      <c r="AO86" s="173">
        <f t="shared" si="70"/>
        <v>0</v>
      </c>
      <c r="AP86" s="173">
        <f t="shared" si="70"/>
        <v>0</v>
      </c>
      <c r="AQ86" s="173">
        <f t="shared" si="70"/>
        <v>0</v>
      </c>
      <c r="AR86" s="173">
        <f t="shared" si="70"/>
        <v>0</v>
      </c>
      <c r="AS86" s="173">
        <f t="shared" si="70"/>
        <v>0</v>
      </c>
      <c r="AT86" s="173">
        <f t="shared" si="70"/>
        <v>0</v>
      </c>
      <c r="AU86" s="173">
        <f t="shared" si="70"/>
        <v>0</v>
      </c>
      <c r="AV86" s="173">
        <f t="shared" si="70"/>
        <v>0</v>
      </c>
      <c r="AW86" s="173">
        <f t="shared" si="70"/>
        <v>0</v>
      </c>
      <c r="AX86" s="173">
        <f t="shared" si="70"/>
        <v>0</v>
      </c>
      <c r="AY86" s="173">
        <f t="shared" si="70"/>
        <v>0</v>
      </c>
      <c r="AZ86" s="173">
        <f t="shared" si="70"/>
        <v>0</v>
      </c>
      <c r="BA86" s="173">
        <f t="shared" si="70"/>
        <v>0</v>
      </c>
      <c r="BB86" s="173">
        <f t="shared" si="70"/>
        <v>0</v>
      </c>
      <c r="BC86" s="173">
        <f t="shared" si="70"/>
        <v>0</v>
      </c>
      <c r="BD86" s="173">
        <f t="shared" si="70"/>
        <v>0</v>
      </c>
      <c r="BE86" s="173">
        <f t="shared" si="70"/>
        <v>0</v>
      </c>
      <c r="BF86" s="173">
        <f t="shared" si="70"/>
        <v>0</v>
      </c>
      <c r="BG86" s="173">
        <f t="shared" si="70"/>
        <v>0</v>
      </c>
      <c r="BH86" s="173">
        <f t="shared" si="70"/>
        <v>0</v>
      </c>
      <c r="BI86" s="173">
        <f t="shared" si="70"/>
        <v>0</v>
      </c>
      <c r="BJ86" s="173">
        <f t="shared" si="70"/>
        <v>0</v>
      </c>
      <c r="BK86" s="173">
        <f t="shared" si="70"/>
        <v>0</v>
      </c>
      <c r="BL86" s="173">
        <f t="shared" si="70"/>
        <v>0</v>
      </c>
      <c r="BM86" s="158"/>
      <c r="BN86" s="159" t="str">
        <f>IFERROR(__xludf.DUMMYFUNCTION("""COMPUTED_VALUE"""),"Anthony Lightburn-x")</f>
        <v>Anthony Lightburn-x</v>
      </c>
      <c r="BO86" s="174"/>
      <c r="BP86" s="175"/>
      <c r="BQ86" s="174"/>
      <c r="BR86" s="175"/>
      <c r="BS86" s="174"/>
      <c r="BT86" s="175"/>
      <c r="BU86" s="174"/>
      <c r="BV86" s="175"/>
      <c r="BW86" s="174"/>
      <c r="BX86" s="175"/>
      <c r="BY86" s="174"/>
      <c r="BZ86" s="175"/>
      <c r="CA86" s="174"/>
      <c r="CB86" s="175"/>
      <c r="CC86" s="174"/>
      <c r="CD86" s="175"/>
      <c r="CE86" s="174"/>
      <c r="CF86" s="175"/>
      <c r="CG86" s="174"/>
      <c r="CH86" s="175"/>
      <c r="CI86" s="174"/>
      <c r="CJ86" s="175"/>
      <c r="CK86" s="174"/>
      <c r="CL86" s="175"/>
      <c r="CM86" s="174"/>
      <c r="CN86" s="175"/>
      <c r="CO86" s="174"/>
      <c r="CP86" s="175"/>
      <c r="CQ86" s="174"/>
      <c r="CR86" s="175"/>
      <c r="CS86" s="174"/>
      <c r="CT86" s="173"/>
      <c r="CU86" s="174"/>
      <c r="CV86" s="173"/>
      <c r="CW86" s="174"/>
      <c r="CX86" s="173"/>
      <c r="CY86" s="174"/>
      <c r="CZ86" s="173"/>
      <c r="DA86" s="174"/>
      <c r="DB86" s="173"/>
      <c r="DC86" s="174"/>
      <c r="DD86" s="173"/>
      <c r="DE86" s="174"/>
      <c r="DF86" s="173"/>
      <c r="DG86" s="174"/>
      <c r="DH86" s="173"/>
      <c r="DI86" s="174"/>
      <c r="DJ86" s="173"/>
      <c r="DK86" s="174"/>
      <c r="DL86" s="173"/>
      <c r="DM86" s="174"/>
      <c r="DN86" s="173"/>
      <c r="DO86" s="174"/>
      <c r="DP86" s="173"/>
      <c r="DQ86" s="174"/>
      <c r="DR86" s="173"/>
      <c r="DS86" s="174"/>
      <c r="DT86" s="173"/>
      <c r="DU86" s="174"/>
      <c r="DV86" s="173"/>
      <c r="DW86" s="174"/>
      <c r="DX86" s="173"/>
      <c r="DY86" s="158"/>
      <c r="DZ86" s="159" t="str">
        <f t="shared" si="33"/>
        <v>Anthony Lightburn-x</v>
      </c>
      <c r="EA86" s="202"/>
      <c r="EB86" s="203"/>
      <c r="EC86" s="202"/>
      <c r="ED86" s="203"/>
      <c r="EE86" s="202"/>
      <c r="EF86" s="203"/>
      <c r="EG86" s="202"/>
      <c r="EH86" s="203"/>
      <c r="EI86" s="202"/>
      <c r="EJ86" s="203"/>
      <c r="EK86" s="202"/>
      <c r="EL86" s="203"/>
      <c r="EM86" s="202"/>
      <c r="EN86" s="203"/>
      <c r="EO86" s="202"/>
      <c r="EP86" s="203"/>
      <c r="EQ86" s="202"/>
      <c r="ER86" s="203"/>
      <c r="ES86" s="202"/>
      <c r="ET86" s="203"/>
      <c r="EU86" s="202"/>
      <c r="EV86" s="203"/>
      <c r="EW86" s="202"/>
      <c r="EX86" s="203"/>
      <c r="EY86" s="202"/>
      <c r="EZ86" s="203"/>
      <c r="FA86" s="202"/>
      <c r="FB86" s="203"/>
      <c r="FC86" s="202"/>
      <c r="FD86" s="203"/>
      <c r="FE86" s="202"/>
      <c r="FF86" s="199"/>
      <c r="FG86" s="202"/>
      <c r="FH86" s="199"/>
      <c r="FI86" s="202"/>
      <c r="FJ86" s="199"/>
      <c r="FK86" s="202"/>
      <c r="FL86" s="199"/>
      <c r="FM86" s="202"/>
      <c r="FN86" s="199"/>
      <c r="FO86" s="202"/>
      <c r="FP86" s="199"/>
      <c r="FQ86" s="202"/>
      <c r="FR86" s="199"/>
      <c r="FS86" s="202"/>
      <c r="FT86" s="199"/>
      <c r="FU86" s="202"/>
      <c r="FV86" s="199"/>
      <c r="FW86" s="202"/>
      <c r="FX86" s="199"/>
      <c r="FY86" s="202"/>
      <c r="FZ86" s="199"/>
      <c r="GA86" s="202"/>
      <c r="GB86" s="199"/>
      <c r="GC86" s="202"/>
      <c r="GD86" s="199"/>
      <c r="GE86" s="202"/>
      <c r="GF86" s="199"/>
      <c r="GG86" s="202"/>
      <c r="GH86" s="199"/>
      <c r="GI86" s="202"/>
      <c r="GJ86" s="199"/>
      <c r="GK86" s="158"/>
      <c r="GL86" s="159" t="str">
        <f t="shared" si="34"/>
        <v>Anthony Lightburn-x</v>
      </c>
      <c r="GM86" s="202"/>
      <c r="GN86" s="203"/>
      <c r="GO86" s="202"/>
      <c r="GP86" s="203"/>
      <c r="GQ86" s="202"/>
      <c r="GR86" s="203"/>
      <c r="GS86" s="202"/>
      <c r="GT86" s="203"/>
      <c r="GU86" s="202"/>
      <c r="GV86" s="203"/>
      <c r="GW86" s="202"/>
      <c r="GX86" s="203"/>
      <c r="GY86" s="202"/>
      <c r="GZ86" s="203"/>
      <c r="HA86" s="202"/>
      <c r="HB86" s="203"/>
      <c r="HC86" s="202"/>
      <c r="HD86" s="203"/>
      <c r="HE86" s="202"/>
      <c r="HF86" s="203"/>
      <c r="HG86" s="202"/>
      <c r="HH86" s="203"/>
      <c r="HI86" s="202"/>
      <c r="HJ86" s="203"/>
      <c r="HK86" s="202"/>
      <c r="HL86" s="203"/>
      <c r="HM86" s="202"/>
      <c r="HN86" s="203"/>
      <c r="HO86" s="202"/>
      <c r="HP86" s="203"/>
      <c r="HQ86" s="202"/>
      <c r="HR86" s="199"/>
      <c r="HS86" s="202"/>
      <c r="HT86" s="199"/>
      <c r="HU86" s="202"/>
      <c r="HV86" s="199"/>
      <c r="HW86" s="202"/>
      <c r="HX86" s="199"/>
      <c r="HY86" s="202"/>
      <c r="HZ86" s="199"/>
      <c r="IA86" s="202"/>
      <c r="IB86" s="199"/>
      <c r="IC86" s="202"/>
      <c r="ID86" s="199"/>
      <c r="IE86" s="202"/>
      <c r="IF86" s="199"/>
      <c r="IG86" s="202"/>
      <c r="IH86" s="199"/>
      <c r="II86" s="202"/>
      <c r="IJ86" s="199"/>
      <c r="IK86" s="202"/>
      <c r="IL86" s="199"/>
      <c r="IM86" s="202"/>
      <c r="IN86" s="199"/>
      <c r="IO86" s="202"/>
      <c r="IP86" s="199"/>
      <c r="IQ86" s="202"/>
      <c r="IR86" s="199"/>
      <c r="IS86" s="202"/>
      <c r="IT86" s="199"/>
      <c r="IU86" s="202"/>
      <c r="IV86" s="199"/>
    </row>
    <row r="87">
      <c r="A87" s="214">
        <f>IFERROR(__xludf.DUMMYFUNCTION("""COMPUTED_VALUE"""),120.0)</f>
        <v>120</v>
      </c>
      <c r="B87" s="159" t="str">
        <f t="shared" si="31"/>
        <v>Adrián Zajac</v>
      </c>
      <c r="C87" s="173">
        <f t="shared" ref="C87:BL87" si="71">BO87+EA87+GM87</f>
        <v>13</v>
      </c>
      <c r="D87" s="173">
        <f t="shared" si="71"/>
        <v>0</v>
      </c>
      <c r="E87" s="173">
        <f t="shared" si="71"/>
        <v>0</v>
      </c>
      <c r="F87" s="173">
        <f t="shared" si="71"/>
        <v>0</v>
      </c>
      <c r="G87" s="173">
        <f t="shared" si="71"/>
        <v>0</v>
      </c>
      <c r="H87" s="173">
        <f t="shared" si="71"/>
        <v>0</v>
      </c>
      <c r="I87" s="173">
        <f t="shared" si="71"/>
        <v>0</v>
      </c>
      <c r="J87" s="173">
        <f t="shared" si="71"/>
        <v>0</v>
      </c>
      <c r="K87" s="173">
        <f t="shared" si="71"/>
        <v>11</v>
      </c>
      <c r="L87" s="173">
        <f t="shared" si="71"/>
        <v>0</v>
      </c>
      <c r="M87" s="173">
        <f t="shared" si="71"/>
        <v>15</v>
      </c>
      <c r="N87" s="173">
        <f t="shared" si="71"/>
        <v>0</v>
      </c>
      <c r="O87" s="173">
        <f t="shared" si="71"/>
        <v>11</v>
      </c>
      <c r="P87" s="173">
        <f t="shared" si="71"/>
        <v>0</v>
      </c>
      <c r="Q87" s="173">
        <f t="shared" si="71"/>
        <v>12</v>
      </c>
      <c r="R87" s="173">
        <f t="shared" si="71"/>
        <v>0</v>
      </c>
      <c r="S87" s="173">
        <f t="shared" si="71"/>
        <v>0</v>
      </c>
      <c r="T87" s="173">
        <f t="shared" si="71"/>
        <v>0</v>
      </c>
      <c r="U87" s="173">
        <f t="shared" si="71"/>
        <v>0</v>
      </c>
      <c r="V87" s="173">
        <f t="shared" si="71"/>
        <v>0</v>
      </c>
      <c r="W87" s="173">
        <f t="shared" si="71"/>
        <v>0</v>
      </c>
      <c r="X87" s="173">
        <f t="shared" si="71"/>
        <v>0</v>
      </c>
      <c r="Y87" s="173">
        <f t="shared" si="71"/>
        <v>14</v>
      </c>
      <c r="Z87" s="173">
        <f t="shared" si="71"/>
        <v>0</v>
      </c>
      <c r="AA87" s="173">
        <f t="shared" si="71"/>
        <v>11</v>
      </c>
      <c r="AB87" s="173">
        <f t="shared" si="71"/>
        <v>0</v>
      </c>
      <c r="AC87" s="173">
        <f t="shared" si="71"/>
        <v>15</v>
      </c>
      <c r="AD87" s="173">
        <f t="shared" si="71"/>
        <v>0</v>
      </c>
      <c r="AE87" s="173">
        <f t="shared" si="71"/>
        <v>12</v>
      </c>
      <c r="AF87" s="173">
        <f t="shared" si="71"/>
        <v>0</v>
      </c>
      <c r="AG87" s="173">
        <f t="shared" si="71"/>
        <v>0</v>
      </c>
      <c r="AH87" s="173">
        <f t="shared" si="71"/>
        <v>0</v>
      </c>
      <c r="AI87" s="173">
        <f t="shared" si="71"/>
        <v>0</v>
      </c>
      <c r="AJ87" s="173">
        <f t="shared" si="71"/>
        <v>0</v>
      </c>
      <c r="AK87" s="173">
        <f t="shared" si="71"/>
        <v>0</v>
      </c>
      <c r="AL87" s="173">
        <f t="shared" si="71"/>
        <v>0</v>
      </c>
      <c r="AM87" s="173">
        <f t="shared" si="71"/>
        <v>12.5</v>
      </c>
      <c r="AN87" s="173">
        <f t="shared" si="71"/>
        <v>0</v>
      </c>
      <c r="AO87" s="173">
        <f t="shared" si="71"/>
        <v>12</v>
      </c>
      <c r="AP87" s="173">
        <f t="shared" si="71"/>
        <v>0</v>
      </c>
      <c r="AQ87" s="173">
        <f t="shared" si="71"/>
        <v>13</v>
      </c>
      <c r="AR87" s="173">
        <f t="shared" si="71"/>
        <v>0</v>
      </c>
      <c r="AS87" s="173">
        <f t="shared" si="71"/>
        <v>12</v>
      </c>
      <c r="AT87" s="173">
        <f t="shared" si="71"/>
        <v>0</v>
      </c>
      <c r="AU87" s="173">
        <f t="shared" si="71"/>
        <v>0</v>
      </c>
      <c r="AV87" s="173">
        <f t="shared" si="71"/>
        <v>0</v>
      </c>
      <c r="AW87" s="173">
        <f t="shared" si="71"/>
        <v>0</v>
      </c>
      <c r="AX87" s="173">
        <f t="shared" si="71"/>
        <v>0</v>
      </c>
      <c r="AY87" s="173">
        <f t="shared" si="71"/>
        <v>0</v>
      </c>
      <c r="AZ87" s="173">
        <f t="shared" si="71"/>
        <v>0</v>
      </c>
      <c r="BA87" s="173">
        <f t="shared" si="71"/>
        <v>11.5</v>
      </c>
      <c r="BB87" s="173">
        <f t="shared" si="71"/>
        <v>0</v>
      </c>
      <c r="BC87" s="173">
        <f t="shared" si="71"/>
        <v>12</v>
      </c>
      <c r="BD87" s="173">
        <f t="shared" si="71"/>
        <v>0</v>
      </c>
      <c r="BE87" s="173">
        <f t="shared" si="71"/>
        <v>12</v>
      </c>
      <c r="BF87" s="173">
        <f t="shared" si="71"/>
        <v>0</v>
      </c>
      <c r="BG87" s="173">
        <f t="shared" si="71"/>
        <v>12</v>
      </c>
      <c r="BH87" s="173">
        <f t="shared" si="71"/>
        <v>0</v>
      </c>
      <c r="BI87" s="173">
        <f t="shared" si="71"/>
        <v>0</v>
      </c>
      <c r="BJ87" s="173">
        <f t="shared" si="71"/>
        <v>0</v>
      </c>
      <c r="BK87" s="173">
        <f t="shared" si="71"/>
        <v>0</v>
      </c>
      <c r="BL87" s="173">
        <f t="shared" si="71"/>
        <v>0</v>
      </c>
      <c r="BM87" s="158"/>
      <c r="BN87" s="159" t="str">
        <f>IFERROR(__xludf.DUMMYFUNCTION("""COMPUTED_VALUE"""),"Adrián Zajac")</f>
        <v>Adrián Zajac</v>
      </c>
      <c r="BO87" s="174"/>
      <c r="BP87" s="175"/>
      <c r="BQ87" s="174"/>
      <c r="BR87" s="175"/>
      <c r="BS87" s="174"/>
      <c r="BT87" s="175"/>
      <c r="BU87" s="174"/>
      <c r="BV87" s="175"/>
      <c r="BW87" s="174"/>
      <c r="BX87" s="175"/>
      <c r="BY87" s="174"/>
      <c r="BZ87" s="175"/>
      <c r="CA87" s="174"/>
      <c r="CB87" s="175"/>
      <c r="CC87" s="174"/>
      <c r="CD87" s="175"/>
      <c r="CE87" s="174"/>
      <c r="CF87" s="175"/>
      <c r="CG87" s="174"/>
      <c r="CH87" s="175"/>
      <c r="CI87" s="174"/>
      <c r="CJ87" s="175"/>
      <c r="CK87" s="174"/>
      <c r="CL87" s="175"/>
      <c r="CM87" s="174"/>
      <c r="CN87" s="175"/>
      <c r="CO87" s="174"/>
      <c r="CP87" s="175"/>
      <c r="CQ87" s="174"/>
      <c r="CR87" s="175"/>
      <c r="CS87" s="174"/>
      <c r="CT87" s="173"/>
      <c r="CU87" s="174"/>
      <c r="CV87" s="173"/>
      <c r="CW87" s="174"/>
      <c r="CX87" s="173"/>
      <c r="CY87" s="174"/>
      <c r="CZ87" s="173"/>
      <c r="DA87" s="174"/>
      <c r="DB87" s="173"/>
      <c r="DC87" s="174"/>
      <c r="DD87" s="173"/>
      <c r="DE87" s="174"/>
      <c r="DF87" s="173"/>
      <c r="DG87" s="174"/>
      <c r="DH87" s="173"/>
      <c r="DI87" s="174"/>
      <c r="DJ87" s="173"/>
      <c r="DK87" s="174"/>
      <c r="DL87" s="173"/>
      <c r="DM87" s="174"/>
      <c r="DN87" s="173"/>
      <c r="DO87" s="174"/>
      <c r="DP87" s="173"/>
      <c r="DQ87" s="174"/>
      <c r="DR87" s="173"/>
      <c r="DS87" s="174"/>
      <c r="DT87" s="173"/>
      <c r="DU87" s="174"/>
      <c r="DV87" s="173"/>
      <c r="DW87" s="174"/>
      <c r="DX87" s="173"/>
      <c r="DY87" s="158"/>
      <c r="DZ87" s="159" t="str">
        <f t="shared" si="33"/>
        <v>Adrián Zajac</v>
      </c>
      <c r="EA87" s="202">
        <f>IFERROR(__xludf.DUMMYFUNCTION("""COMPUTED_VALUE"""),13.0)</f>
        <v>13</v>
      </c>
      <c r="EB87" s="203"/>
      <c r="EC87" s="202"/>
      <c r="ED87" s="203"/>
      <c r="EE87" s="202"/>
      <c r="EF87" s="203"/>
      <c r="EG87" s="202"/>
      <c r="EH87" s="203"/>
      <c r="EI87" s="202">
        <f>IFERROR(__xludf.DUMMYFUNCTION("""COMPUTED_VALUE"""),11.0)</f>
        <v>11</v>
      </c>
      <c r="EJ87" s="203"/>
      <c r="EK87" s="202">
        <f>IFERROR(__xludf.DUMMYFUNCTION("""COMPUTED_VALUE"""),15.0)</f>
        <v>15</v>
      </c>
      <c r="EL87" s="203"/>
      <c r="EM87" s="202">
        <f>IFERROR(__xludf.DUMMYFUNCTION("""COMPUTED_VALUE"""),11.0)</f>
        <v>11</v>
      </c>
      <c r="EN87" s="203"/>
      <c r="EO87" s="202">
        <f>IFERROR(__xludf.DUMMYFUNCTION("""COMPUTED_VALUE"""),12.0)</f>
        <v>12</v>
      </c>
      <c r="EP87" s="203"/>
      <c r="EQ87" s="202"/>
      <c r="ER87" s="203"/>
      <c r="ES87" s="202"/>
      <c r="ET87" s="203"/>
      <c r="EU87" s="202"/>
      <c r="EV87" s="203"/>
      <c r="EW87" s="202">
        <f>IFERROR(__xludf.DUMMYFUNCTION("""COMPUTED_VALUE"""),14.0)</f>
        <v>14</v>
      </c>
      <c r="EX87" s="203"/>
      <c r="EY87" s="202">
        <f>IFERROR(__xludf.DUMMYFUNCTION("""COMPUTED_VALUE"""),11.0)</f>
        <v>11</v>
      </c>
      <c r="EZ87" s="203"/>
      <c r="FA87" s="202">
        <f>IFERROR(__xludf.DUMMYFUNCTION("""COMPUTED_VALUE"""),15.0)</f>
        <v>15</v>
      </c>
      <c r="FB87" s="203"/>
      <c r="FC87" s="202">
        <f>IFERROR(__xludf.DUMMYFUNCTION("""COMPUTED_VALUE"""),12.0)</f>
        <v>12</v>
      </c>
      <c r="FD87" s="203"/>
      <c r="FE87" s="202"/>
      <c r="FF87" s="199"/>
      <c r="FG87" s="202"/>
      <c r="FH87" s="199"/>
      <c r="FI87" s="202"/>
      <c r="FJ87" s="199"/>
      <c r="FK87" s="202">
        <f>IFERROR(__xludf.DUMMYFUNCTION("""COMPUTED_VALUE"""),12.5)</f>
        <v>12.5</v>
      </c>
      <c r="FL87" s="199"/>
      <c r="FM87" s="202">
        <f>IFERROR(__xludf.DUMMYFUNCTION("""COMPUTED_VALUE"""),12.0)</f>
        <v>12</v>
      </c>
      <c r="FN87" s="199"/>
      <c r="FO87" s="202">
        <f>IFERROR(__xludf.DUMMYFUNCTION("""COMPUTED_VALUE"""),13.0)</f>
        <v>13</v>
      </c>
      <c r="FP87" s="199"/>
      <c r="FQ87" s="202">
        <f>IFERROR(__xludf.DUMMYFUNCTION("""COMPUTED_VALUE"""),12.0)</f>
        <v>12</v>
      </c>
      <c r="FR87" s="199"/>
      <c r="FS87" s="202"/>
      <c r="FT87" s="199"/>
      <c r="FU87" s="202"/>
      <c r="FV87" s="199"/>
      <c r="FW87" s="202"/>
      <c r="FX87" s="199"/>
      <c r="FY87" s="202">
        <f>IFERROR(__xludf.DUMMYFUNCTION("""COMPUTED_VALUE"""),11.5)</f>
        <v>11.5</v>
      </c>
      <c r="FZ87" s="199"/>
      <c r="GA87" s="202">
        <f>IFERROR(__xludf.DUMMYFUNCTION("""COMPUTED_VALUE"""),12.0)</f>
        <v>12</v>
      </c>
      <c r="GB87" s="199"/>
      <c r="GC87" s="202">
        <f>IFERROR(__xludf.DUMMYFUNCTION("""COMPUTED_VALUE"""),12.0)</f>
        <v>12</v>
      </c>
      <c r="GD87" s="199"/>
      <c r="GE87" s="202">
        <f>IFERROR(__xludf.DUMMYFUNCTION("""COMPUTED_VALUE"""),12.0)</f>
        <v>12</v>
      </c>
      <c r="GF87" s="199"/>
      <c r="GG87" s="202"/>
      <c r="GH87" s="199"/>
      <c r="GI87" s="202"/>
      <c r="GJ87" s="199"/>
      <c r="GK87" s="158"/>
      <c r="GL87" s="159" t="str">
        <f t="shared" si="34"/>
        <v>Adrián Zajac</v>
      </c>
      <c r="GM87" s="202"/>
      <c r="GN87" s="203"/>
      <c r="GO87" s="202"/>
      <c r="GP87" s="203"/>
      <c r="GQ87" s="202"/>
      <c r="GR87" s="203"/>
      <c r="GS87" s="202"/>
      <c r="GT87" s="203"/>
      <c r="GU87" s="202"/>
      <c r="GV87" s="203"/>
      <c r="GW87" s="202"/>
      <c r="GX87" s="203"/>
      <c r="GY87" s="202"/>
      <c r="GZ87" s="203"/>
      <c r="HA87" s="202"/>
      <c r="HB87" s="203"/>
      <c r="HC87" s="202"/>
      <c r="HD87" s="203"/>
      <c r="HE87" s="202"/>
      <c r="HF87" s="203"/>
      <c r="HG87" s="202"/>
      <c r="HH87" s="203"/>
      <c r="HI87" s="202"/>
      <c r="HJ87" s="203"/>
      <c r="HK87" s="202"/>
      <c r="HL87" s="203"/>
      <c r="HM87" s="202"/>
      <c r="HN87" s="203"/>
      <c r="HO87" s="202"/>
      <c r="HP87" s="203"/>
      <c r="HQ87" s="202"/>
      <c r="HR87" s="199"/>
      <c r="HS87" s="202"/>
      <c r="HT87" s="199"/>
      <c r="HU87" s="202"/>
      <c r="HV87" s="199"/>
      <c r="HW87" s="202"/>
      <c r="HX87" s="199"/>
      <c r="HY87" s="202"/>
      <c r="HZ87" s="199"/>
      <c r="IA87" s="202"/>
      <c r="IB87" s="199"/>
      <c r="IC87" s="202"/>
      <c r="ID87" s="199"/>
      <c r="IE87" s="202"/>
      <c r="IF87" s="199"/>
      <c r="IG87" s="202"/>
      <c r="IH87" s="199"/>
      <c r="II87" s="202"/>
      <c r="IJ87" s="199"/>
      <c r="IK87" s="202"/>
      <c r="IL87" s="199"/>
      <c r="IM87" s="202"/>
      <c r="IN87" s="199"/>
      <c r="IO87" s="202"/>
      <c r="IP87" s="199"/>
      <c r="IQ87" s="202"/>
      <c r="IR87" s="199"/>
      <c r="IS87" s="202"/>
      <c r="IT87" s="199"/>
      <c r="IU87" s="202"/>
      <c r="IV87" s="199"/>
    </row>
    <row r="88">
      <c r="A88" s="214">
        <f>IFERROR(__xludf.DUMMYFUNCTION("""COMPUTED_VALUE"""),100.0)</f>
        <v>100</v>
      </c>
      <c r="B88" s="159" t="str">
        <f t="shared" si="31"/>
        <v>Jan Beneš-x</v>
      </c>
      <c r="C88" s="173">
        <f t="shared" ref="C88:BL88" si="72">BO88+EA88+GM88</f>
        <v>0</v>
      </c>
      <c r="D88" s="173">
        <f t="shared" si="72"/>
        <v>0</v>
      </c>
      <c r="E88" s="173">
        <f t="shared" si="72"/>
        <v>0</v>
      </c>
      <c r="F88" s="173">
        <f t="shared" si="72"/>
        <v>0</v>
      </c>
      <c r="G88" s="173">
        <f t="shared" si="72"/>
        <v>0</v>
      </c>
      <c r="H88" s="173">
        <f t="shared" si="72"/>
        <v>0</v>
      </c>
      <c r="I88" s="173">
        <f t="shared" si="72"/>
        <v>0</v>
      </c>
      <c r="J88" s="173">
        <f t="shared" si="72"/>
        <v>0</v>
      </c>
      <c r="K88" s="173">
        <f t="shared" si="72"/>
        <v>0</v>
      </c>
      <c r="L88" s="173">
        <f t="shared" si="72"/>
        <v>0</v>
      </c>
      <c r="M88" s="173">
        <f t="shared" si="72"/>
        <v>0</v>
      </c>
      <c r="N88" s="173">
        <f t="shared" si="72"/>
        <v>0</v>
      </c>
      <c r="O88" s="173">
        <f t="shared" si="72"/>
        <v>0</v>
      </c>
      <c r="P88" s="173">
        <f t="shared" si="72"/>
        <v>0</v>
      </c>
      <c r="Q88" s="173">
        <f t="shared" si="72"/>
        <v>0</v>
      </c>
      <c r="R88" s="173">
        <f t="shared" si="72"/>
        <v>0</v>
      </c>
      <c r="S88" s="173">
        <f t="shared" si="72"/>
        <v>0</v>
      </c>
      <c r="T88" s="173">
        <f t="shared" si="72"/>
        <v>0</v>
      </c>
      <c r="U88" s="173">
        <f t="shared" si="72"/>
        <v>0</v>
      </c>
      <c r="V88" s="173">
        <f t="shared" si="72"/>
        <v>0</v>
      </c>
      <c r="W88" s="173">
        <f t="shared" si="72"/>
        <v>0</v>
      </c>
      <c r="X88" s="173">
        <f t="shared" si="72"/>
        <v>0</v>
      </c>
      <c r="Y88" s="173">
        <f t="shared" si="72"/>
        <v>0</v>
      </c>
      <c r="Z88" s="173">
        <f t="shared" si="72"/>
        <v>0</v>
      </c>
      <c r="AA88" s="173">
        <f t="shared" si="72"/>
        <v>0</v>
      </c>
      <c r="AB88" s="173">
        <f t="shared" si="72"/>
        <v>0</v>
      </c>
      <c r="AC88" s="173">
        <f t="shared" si="72"/>
        <v>0</v>
      </c>
      <c r="AD88" s="173">
        <f t="shared" si="72"/>
        <v>0</v>
      </c>
      <c r="AE88" s="173">
        <f t="shared" si="72"/>
        <v>0</v>
      </c>
      <c r="AF88" s="173">
        <f t="shared" si="72"/>
        <v>0</v>
      </c>
      <c r="AG88" s="173">
        <f t="shared" si="72"/>
        <v>0</v>
      </c>
      <c r="AH88" s="173">
        <f t="shared" si="72"/>
        <v>0</v>
      </c>
      <c r="AI88" s="173">
        <f t="shared" si="72"/>
        <v>0</v>
      </c>
      <c r="AJ88" s="173">
        <f t="shared" si="72"/>
        <v>0</v>
      </c>
      <c r="AK88" s="173">
        <f t="shared" si="72"/>
        <v>0</v>
      </c>
      <c r="AL88" s="173">
        <f t="shared" si="72"/>
        <v>0</v>
      </c>
      <c r="AM88" s="173">
        <f t="shared" si="72"/>
        <v>0</v>
      </c>
      <c r="AN88" s="173">
        <f t="shared" si="72"/>
        <v>0</v>
      </c>
      <c r="AO88" s="173">
        <f t="shared" si="72"/>
        <v>0</v>
      </c>
      <c r="AP88" s="173">
        <f t="shared" si="72"/>
        <v>0</v>
      </c>
      <c r="AQ88" s="173">
        <f t="shared" si="72"/>
        <v>0</v>
      </c>
      <c r="AR88" s="173">
        <f t="shared" si="72"/>
        <v>0</v>
      </c>
      <c r="AS88" s="173">
        <f t="shared" si="72"/>
        <v>0</v>
      </c>
      <c r="AT88" s="173">
        <f t="shared" si="72"/>
        <v>0</v>
      </c>
      <c r="AU88" s="173">
        <f t="shared" si="72"/>
        <v>0</v>
      </c>
      <c r="AV88" s="173">
        <f t="shared" si="72"/>
        <v>0</v>
      </c>
      <c r="AW88" s="173">
        <f t="shared" si="72"/>
        <v>0</v>
      </c>
      <c r="AX88" s="173">
        <f t="shared" si="72"/>
        <v>0</v>
      </c>
      <c r="AY88" s="173">
        <f t="shared" si="72"/>
        <v>0</v>
      </c>
      <c r="AZ88" s="173">
        <f t="shared" si="72"/>
        <v>0</v>
      </c>
      <c r="BA88" s="173">
        <f t="shared" si="72"/>
        <v>0</v>
      </c>
      <c r="BB88" s="173">
        <f t="shared" si="72"/>
        <v>0</v>
      </c>
      <c r="BC88" s="173">
        <f t="shared" si="72"/>
        <v>0</v>
      </c>
      <c r="BD88" s="173">
        <f t="shared" si="72"/>
        <v>0</v>
      </c>
      <c r="BE88" s="173">
        <f t="shared" si="72"/>
        <v>0</v>
      </c>
      <c r="BF88" s="173">
        <f t="shared" si="72"/>
        <v>0</v>
      </c>
      <c r="BG88" s="173">
        <f t="shared" si="72"/>
        <v>0</v>
      </c>
      <c r="BH88" s="173">
        <f t="shared" si="72"/>
        <v>0</v>
      </c>
      <c r="BI88" s="173">
        <f t="shared" si="72"/>
        <v>0</v>
      </c>
      <c r="BJ88" s="173">
        <f t="shared" si="72"/>
        <v>0</v>
      </c>
      <c r="BK88" s="173">
        <f t="shared" si="72"/>
        <v>0</v>
      </c>
      <c r="BL88" s="173">
        <f t="shared" si="72"/>
        <v>0</v>
      </c>
      <c r="BM88" s="158"/>
      <c r="BN88" s="159" t="str">
        <f>IFERROR(__xludf.DUMMYFUNCTION("""COMPUTED_VALUE"""),"Jan Beneš-x")</f>
        <v>Jan Beneš-x</v>
      </c>
      <c r="BO88" s="174"/>
      <c r="BP88" s="175"/>
      <c r="BQ88" s="174"/>
      <c r="BR88" s="175"/>
      <c r="BS88" s="174"/>
      <c r="BT88" s="175"/>
      <c r="BU88" s="174"/>
      <c r="BV88" s="175"/>
      <c r="BW88" s="174"/>
      <c r="BX88" s="175"/>
      <c r="BY88" s="174"/>
      <c r="BZ88" s="175"/>
      <c r="CA88" s="174"/>
      <c r="CB88" s="175"/>
      <c r="CC88" s="174"/>
      <c r="CD88" s="175"/>
      <c r="CE88" s="174"/>
      <c r="CF88" s="175"/>
      <c r="CG88" s="174"/>
      <c r="CH88" s="175"/>
      <c r="CI88" s="174"/>
      <c r="CJ88" s="175"/>
      <c r="CK88" s="174"/>
      <c r="CL88" s="175"/>
      <c r="CM88" s="174"/>
      <c r="CN88" s="175"/>
      <c r="CO88" s="174"/>
      <c r="CP88" s="175"/>
      <c r="CQ88" s="174"/>
      <c r="CR88" s="175"/>
      <c r="CS88" s="174"/>
      <c r="CT88" s="175"/>
      <c r="CU88" s="174"/>
      <c r="CV88" s="175"/>
      <c r="CW88" s="174"/>
      <c r="CX88" s="175"/>
      <c r="CY88" s="174"/>
      <c r="CZ88" s="175"/>
      <c r="DA88" s="174"/>
      <c r="DB88" s="175"/>
      <c r="DC88" s="174"/>
      <c r="DD88" s="175"/>
      <c r="DE88" s="174"/>
      <c r="DF88" s="175"/>
      <c r="DG88" s="174"/>
      <c r="DH88" s="175"/>
      <c r="DI88" s="174"/>
      <c r="DJ88" s="175"/>
      <c r="DK88" s="174"/>
      <c r="DL88" s="175"/>
      <c r="DM88" s="174"/>
      <c r="DN88" s="175"/>
      <c r="DO88" s="174"/>
      <c r="DP88" s="175"/>
      <c r="DQ88" s="174"/>
      <c r="DR88" s="175"/>
      <c r="DS88" s="174"/>
      <c r="DT88" s="175"/>
      <c r="DU88" s="174"/>
      <c r="DV88" s="175"/>
      <c r="DW88" s="174"/>
      <c r="DX88" s="175"/>
      <c r="DY88" s="238"/>
      <c r="DZ88" s="159" t="str">
        <f t="shared" si="33"/>
        <v>Jan Beneš-x</v>
      </c>
      <c r="EA88" s="202"/>
      <c r="EB88" s="203"/>
      <c r="EC88" s="202"/>
      <c r="ED88" s="203"/>
      <c r="EE88" s="202"/>
      <c r="EF88" s="203"/>
      <c r="EG88" s="202"/>
      <c r="EH88" s="203"/>
      <c r="EI88" s="202"/>
      <c r="EJ88" s="203"/>
      <c r="EK88" s="202"/>
      <c r="EL88" s="203"/>
      <c r="EM88" s="202"/>
      <c r="EN88" s="203"/>
      <c r="EO88" s="202"/>
      <c r="EP88" s="203"/>
      <c r="EQ88" s="202"/>
      <c r="ER88" s="203"/>
      <c r="ES88" s="202"/>
      <c r="ET88" s="203"/>
      <c r="EU88" s="202"/>
      <c r="EV88" s="203"/>
      <c r="EW88" s="202"/>
      <c r="EX88" s="203"/>
      <c r="EY88" s="202"/>
      <c r="EZ88" s="203"/>
      <c r="FA88" s="202"/>
      <c r="FB88" s="203"/>
      <c r="FC88" s="202"/>
      <c r="FD88" s="203"/>
      <c r="FE88" s="202"/>
      <c r="FF88" s="203"/>
      <c r="FG88" s="202"/>
      <c r="FH88" s="203"/>
      <c r="FI88" s="202"/>
      <c r="FJ88" s="203"/>
      <c r="FK88" s="202"/>
      <c r="FL88" s="203"/>
      <c r="FM88" s="202"/>
      <c r="FN88" s="203"/>
      <c r="FO88" s="202"/>
      <c r="FP88" s="203"/>
      <c r="FQ88" s="202"/>
      <c r="FR88" s="203"/>
      <c r="FS88" s="202"/>
      <c r="FT88" s="203"/>
      <c r="FU88" s="202"/>
      <c r="FV88" s="203"/>
      <c r="FW88" s="202"/>
      <c r="FX88" s="203"/>
      <c r="FY88" s="202"/>
      <c r="FZ88" s="203"/>
      <c r="GA88" s="202"/>
      <c r="GB88" s="203"/>
      <c r="GC88" s="202"/>
      <c r="GD88" s="203"/>
      <c r="GE88" s="202"/>
      <c r="GF88" s="203"/>
      <c r="GG88" s="202"/>
      <c r="GH88" s="203"/>
      <c r="GI88" s="202"/>
      <c r="GJ88" s="203"/>
      <c r="GK88" s="238"/>
      <c r="GL88" s="159" t="str">
        <f t="shared" si="34"/>
        <v>Jan Beneš-x</v>
      </c>
      <c r="GM88" s="202"/>
      <c r="GN88" s="203"/>
      <c r="GO88" s="202"/>
      <c r="GP88" s="203"/>
      <c r="GQ88" s="202"/>
      <c r="GR88" s="203"/>
      <c r="GS88" s="202"/>
      <c r="GT88" s="203"/>
      <c r="GU88" s="202"/>
      <c r="GV88" s="203"/>
      <c r="GW88" s="202"/>
      <c r="GX88" s="203"/>
      <c r="GY88" s="202"/>
      <c r="GZ88" s="203"/>
      <c r="HA88" s="202"/>
      <c r="HB88" s="203"/>
      <c r="HC88" s="202"/>
      <c r="HD88" s="203"/>
      <c r="HE88" s="202"/>
      <c r="HF88" s="203"/>
      <c r="HG88" s="202"/>
      <c r="HH88" s="203"/>
      <c r="HI88" s="202"/>
      <c r="HJ88" s="203"/>
      <c r="HK88" s="202"/>
      <c r="HL88" s="203"/>
      <c r="HM88" s="202"/>
      <c r="HN88" s="203"/>
      <c r="HO88" s="202"/>
      <c r="HP88" s="203"/>
      <c r="HQ88" s="202"/>
      <c r="HR88" s="203"/>
      <c r="HS88" s="202"/>
      <c r="HT88" s="203"/>
      <c r="HU88" s="202"/>
      <c r="HV88" s="203"/>
      <c r="HW88" s="202"/>
      <c r="HX88" s="203"/>
      <c r="HY88" s="202"/>
      <c r="HZ88" s="203"/>
      <c r="IA88" s="202"/>
      <c r="IB88" s="203"/>
      <c r="IC88" s="202"/>
      <c r="ID88" s="203"/>
      <c r="IE88" s="202"/>
      <c r="IF88" s="203"/>
      <c r="IG88" s="202"/>
      <c r="IH88" s="203"/>
      <c r="II88" s="202"/>
      <c r="IJ88" s="203"/>
      <c r="IK88" s="202"/>
      <c r="IL88" s="203"/>
      <c r="IM88" s="202"/>
      <c r="IN88" s="203"/>
      <c r="IO88" s="202"/>
      <c r="IP88" s="203"/>
      <c r="IQ88" s="202"/>
      <c r="IR88" s="203"/>
      <c r="IS88" s="202"/>
      <c r="IT88" s="203"/>
      <c r="IU88" s="202"/>
      <c r="IV88" s="203"/>
    </row>
    <row r="89">
      <c r="A89" s="225">
        <f>IFERROR(__xludf.DUMMYFUNCTION("""COMPUTED_VALUE"""),100.0)</f>
        <v>100</v>
      </c>
      <c r="B89" s="159" t="str">
        <f t="shared" si="31"/>
        <v>Jan Ťoupal-x</v>
      </c>
      <c r="C89" s="173">
        <f t="shared" ref="C89:BL89" si="73">BO89+EA89+GM89</f>
        <v>0</v>
      </c>
      <c r="D89" s="173">
        <f t="shared" si="73"/>
        <v>0</v>
      </c>
      <c r="E89" s="173">
        <f t="shared" si="73"/>
        <v>0</v>
      </c>
      <c r="F89" s="173">
        <f t="shared" si="73"/>
        <v>0</v>
      </c>
      <c r="G89" s="173">
        <f t="shared" si="73"/>
        <v>0</v>
      </c>
      <c r="H89" s="173">
        <f t="shared" si="73"/>
        <v>0</v>
      </c>
      <c r="I89" s="173">
        <f t="shared" si="73"/>
        <v>0</v>
      </c>
      <c r="J89" s="173">
        <f t="shared" si="73"/>
        <v>0</v>
      </c>
      <c r="K89" s="173">
        <f t="shared" si="73"/>
        <v>0</v>
      </c>
      <c r="L89" s="173">
        <f t="shared" si="73"/>
        <v>0</v>
      </c>
      <c r="M89" s="173">
        <f t="shared" si="73"/>
        <v>0</v>
      </c>
      <c r="N89" s="173">
        <f t="shared" si="73"/>
        <v>0</v>
      </c>
      <c r="O89" s="173">
        <f t="shared" si="73"/>
        <v>0</v>
      </c>
      <c r="P89" s="173">
        <f t="shared" si="73"/>
        <v>0</v>
      </c>
      <c r="Q89" s="173">
        <f t="shared" si="73"/>
        <v>0</v>
      </c>
      <c r="R89" s="173">
        <f t="shared" si="73"/>
        <v>0</v>
      </c>
      <c r="S89" s="173">
        <f t="shared" si="73"/>
        <v>0</v>
      </c>
      <c r="T89" s="173">
        <f t="shared" si="73"/>
        <v>0</v>
      </c>
      <c r="U89" s="173">
        <f t="shared" si="73"/>
        <v>0</v>
      </c>
      <c r="V89" s="173">
        <f t="shared" si="73"/>
        <v>0</v>
      </c>
      <c r="W89" s="173">
        <f t="shared" si="73"/>
        <v>0</v>
      </c>
      <c r="X89" s="173">
        <f t="shared" si="73"/>
        <v>0</v>
      </c>
      <c r="Y89" s="173">
        <f t="shared" si="73"/>
        <v>0</v>
      </c>
      <c r="Z89" s="173">
        <f t="shared" si="73"/>
        <v>0</v>
      </c>
      <c r="AA89" s="173">
        <f t="shared" si="73"/>
        <v>0</v>
      </c>
      <c r="AB89" s="173">
        <f t="shared" si="73"/>
        <v>0</v>
      </c>
      <c r="AC89" s="173">
        <f t="shared" si="73"/>
        <v>0</v>
      </c>
      <c r="AD89" s="173">
        <f t="shared" si="73"/>
        <v>0</v>
      </c>
      <c r="AE89" s="173">
        <f t="shared" si="73"/>
        <v>0</v>
      </c>
      <c r="AF89" s="173">
        <f t="shared" si="73"/>
        <v>0</v>
      </c>
      <c r="AG89" s="173">
        <f t="shared" si="73"/>
        <v>0</v>
      </c>
      <c r="AH89" s="173">
        <f t="shared" si="73"/>
        <v>0</v>
      </c>
      <c r="AI89" s="173">
        <f t="shared" si="73"/>
        <v>0</v>
      </c>
      <c r="AJ89" s="173">
        <f t="shared" si="73"/>
        <v>0</v>
      </c>
      <c r="AK89" s="173">
        <f t="shared" si="73"/>
        <v>0</v>
      </c>
      <c r="AL89" s="173">
        <f t="shared" si="73"/>
        <v>0</v>
      </c>
      <c r="AM89" s="173">
        <f t="shared" si="73"/>
        <v>0</v>
      </c>
      <c r="AN89" s="173">
        <f t="shared" si="73"/>
        <v>0</v>
      </c>
      <c r="AO89" s="173">
        <f t="shared" si="73"/>
        <v>0</v>
      </c>
      <c r="AP89" s="173">
        <f t="shared" si="73"/>
        <v>0</v>
      </c>
      <c r="AQ89" s="173">
        <f t="shared" si="73"/>
        <v>0</v>
      </c>
      <c r="AR89" s="173">
        <f t="shared" si="73"/>
        <v>0</v>
      </c>
      <c r="AS89" s="173">
        <f t="shared" si="73"/>
        <v>0</v>
      </c>
      <c r="AT89" s="173">
        <f t="shared" si="73"/>
        <v>0</v>
      </c>
      <c r="AU89" s="173">
        <f t="shared" si="73"/>
        <v>0</v>
      </c>
      <c r="AV89" s="173">
        <f t="shared" si="73"/>
        <v>0</v>
      </c>
      <c r="AW89" s="173">
        <f t="shared" si="73"/>
        <v>0</v>
      </c>
      <c r="AX89" s="173">
        <f t="shared" si="73"/>
        <v>0</v>
      </c>
      <c r="AY89" s="173">
        <f t="shared" si="73"/>
        <v>0</v>
      </c>
      <c r="AZ89" s="173">
        <f t="shared" si="73"/>
        <v>0</v>
      </c>
      <c r="BA89" s="173">
        <f t="shared" si="73"/>
        <v>0</v>
      </c>
      <c r="BB89" s="173">
        <f t="shared" si="73"/>
        <v>0</v>
      </c>
      <c r="BC89" s="173">
        <f t="shared" si="73"/>
        <v>0</v>
      </c>
      <c r="BD89" s="173">
        <f t="shared" si="73"/>
        <v>0</v>
      </c>
      <c r="BE89" s="173">
        <f t="shared" si="73"/>
        <v>0</v>
      </c>
      <c r="BF89" s="173">
        <f t="shared" si="73"/>
        <v>0</v>
      </c>
      <c r="BG89" s="173">
        <f t="shared" si="73"/>
        <v>0</v>
      </c>
      <c r="BH89" s="173">
        <f t="shared" si="73"/>
        <v>0</v>
      </c>
      <c r="BI89" s="173">
        <f t="shared" si="73"/>
        <v>0</v>
      </c>
      <c r="BJ89" s="173">
        <f t="shared" si="73"/>
        <v>0</v>
      </c>
      <c r="BK89" s="173">
        <f t="shared" si="73"/>
        <v>0</v>
      </c>
      <c r="BL89" s="173">
        <f t="shared" si="73"/>
        <v>0</v>
      </c>
      <c r="BM89" s="151"/>
      <c r="BN89" s="239" t="str">
        <f>IFERROR(__xludf.DUMMYFUNCTION("""COMPUTED_VALUE"""),"Jan Ťoupal-x")</f>
        <v>Jan Ťoupal-x</v>
      </c>
      <c r="BO89" s="174"/>
      <c r="BP89" s="175"/>
      <c r="BQ89" s="174"/>
      <c r="BR89" s="175"/>
      <c r="BS89" s="174"/>
      <c r="BT89" s="175"/>
      <c r="BU89" s="174"/>
      <c r="BV89" s="175"/>
      <c r="BW89" s="174"/>
      <c r="BX89" s="175"/>
      <c r="BY89" s="174"/>
      <c r="BZ89" s="175"/>
      <c r="CA89" s="174"/>
      <c r="CB89" s="175"/>
      <c r="CC89" s="174"/>
      <c r="CD89" s="175"/>
      <c r="CE89" s="174"/>
      <c r="CF89" s="175"/>
      <c r="CG89" s="174"/>
      <c r="CH89" s="175"/>
      <c r="CI89" s="174"/>
      <c r="CJ89" s="175"/>
      <c r="CK89" s="174"/>
      <c r="CL89" s="175"/>
      <c r="CM89" s="174"/>
      <c r="CN89" s="175"/>
      <c r="CO89" s="174"/>
      <c r="CP89" s="175"/>
      <c r="CQ89" s="174"/>
      <c r="CR89" s="175"/>
      <c r="CS89" s="174"/>
      <c r="CT89" s="175"/>
      <c r="CU89" s="174"/>
      <c r="CV89" s="175"/>
      <c r="CW89" s="174"/>
      <c r="CX89" s="175"/>
      <c r="CY89" s="174"/>
      <c r="CZ89" s="175"/>
      <c r="DA89" s="174"/>
      <c r="DB89" s="175"/>
      <c r="DC89" s="174"/>
      <c r="DD89" s="175"/>
      <c r="DE89" s="174"/>
      <c r="DF89" s="175"/>
      <c r="DG89" s="174"/>
      <c r="DH89" s="175"/>
      <c r="DI89" s="174"/>
      <c r="DJ89" s="175"/>
      <c r="DK89" s="174"/>
      <c r="DL89" s="175"/>
      <c r="DM89" s="174"/>
      <c r="DN89" s="175"/>
      <c r="DO89" s="174"/>
      <c r="DP89" s="175"/>
      <c r="DQ89" s="174"/>
      <c r="DR89" s="175"/>
      <c r="DS89" s="174"/>
      <c r="DT89" s="175"/>
      <c r="DU89" s="174"/>
      <c r="DV89" s="175"/>
      <c r="DW89" s="174"/>
      <c r="DX89" s="175"/>
      <c r="DY89" s="240"/>
      <c r="DZ89" s="159" t="str">
        <f t="shared" si="33"/>
        <v>Jan Ťoupal-x</v>
      </c>
      <c r="EA89" s="202"/>
      <c r="EB89" s="203"/>
      <c r="EC89" s="202"/>
      <c r="ED89" s="203"/>
      <c r="EE89" s="202"/>
      <c r="EF89" s="203"/>
      <c r="EG89" s="202"/>
      <c r="EH89" s="203"/>
      <c r="EI89" s="202"/>
      <c r="EJ89" s="203"/>
      <c r="EK89" s="202"/>
      <c r="EL89" s="203"/>
      <c r="EM89" s="202"/>
      <c r="EN89" s="203"/>
      <c r="EO89" s="202"/>
      <c r="EP89" s="203"/>
      <c r="EQ89" s="202"/>
      <c r="ER89" s="203"/>
      <c r="ES89" s="202"/>
      <c r="ET89" s="203"/>
      <c r="EU89" s="202"/>
      <c r="EV89" s="203"/>
      <c r="EW89" s="202"/>
      <c r="EX89" s="203"/>
      <c r="EY89" s="202"/>
      <c r="EZ89" s="203"/>
      <c r="FA89" s="202"/>
      <c r="FB89" s="203"/>
      <c r="FC89" s="202"/>
      <c r="FD89" s="203"/>
      <c r="FE89" s="202"/>
      <c r="FF89" s="203"/>
      <c r="FG89" s="202"/>
      <c r="FH89" s="203"/>
      <c r="FI89" s="202"/>
      <c r="FJ89" s="203"/>
      <c r="FK89" s="202"/>
      <c r="FL89" s="203"/>
      <c r="FM89" s="202"/>
      <c r="FN89" s="203"/>
      <c r="FO89" s="202"/>
      <c r="FP89" s="203"/>
      <c r="FQ89" s="202"/>
      <c r="FR89" s="203"/>
      <c r="FS89" s="202"/>
      <c r="FT89" s="203"/>
      <c r="FU89" s="202"/>
      <c r="FV89" s="203"/>
      <c r="FW89" s="202"/>
      <c r="FX89" s="203"/>
      <c r="FY89" s="202"/>
      <c r="FZ89" s="203"/>
      <c r="GA89" s="202"/>
      <c r="GB89" s="203"/>
      <c r="GC89" s="202"/>
      <c r="GD89" s="203"/>
      <c r="GE89" s="202"/>
      <c r="GF89" s="203"/>
      <c r="GG89" s="202"/>
      <c r="GH89" s="203"/>
      <c r="GI89" s="202"/>
      <c r="GJ89" s="203"/>
      <c r="GK89" s="240"/>
      <c r="GL89" s="159" t="str">
        <f t="shared" si="34"/>
        <v>Jan Ťoupal-x</v>
      </c>
      <c r="GM89" s="202"/>
      <c r="GN89" s="203"/>
      <c r="GO89" s="202"/>
      <c r="GP89" s="203"/>
      <c r="GQ89" s="202"/>
      <c r="GR89" s="203"/>
      <c r="GS89" s="202"/>
      <c r="GT89" s="203"/>
      <c r="GU89" s="202"/>
      <c r="GV89" s="203"/>
      <c r="GW89" s="202"/>
      <c r="GX89" s="203"/>
      <c r="GY89" s="202"/>
      <c r="GZ89" s="203"/>
      <c r="HA89" s="202"/>
      <c r="HB89" s="203"/>
      <c r="HC89" s="202"/>
      <c r="HD89" s="203"/>
      <c r="HE89" s="202"/>
      <c r="HF89" s="203"/>
      <c r="HG89" s="202"/>
      <c r="HH89" s="203"/>
      <c r="HI89" s="202"/>
      <c r="HJ89" s="203"/>
      <c r="HK89" s="202"/>
      <c r="HL89" s="203"/>
      <c r="HM89" s="202"/>
      <c r="HN89" s="203"/>
      <c r="HO89" s="202"/>
      <c r="HP89" s="203"/>
      <c r="HQ89" s="202"/>
      <c r="HR89" s="203"/>
      <c r="HS89" s="202"/>
      <c r="HT89" s="203"/>
      <c r="HU89" s="202"/>
      <c r="HV89" s="203"/>
      <c r="HW89" s="202"/>
      <c r="HX89" s="203"/>
      <c r="HY89" s="202"/>
      <c r="HZ89" s="203"/>
      <c r="IA89" s="202"/>
      <c r="IB89" s="203"/>
      <c r="IC89" s="202"/>
      <c r="ID89" s="203"/>
      <c r="IE89" s="202"/>
      <c r="IF89" s="203"/>
      <c r="IG89" s="202"/>
      <c r="IH89" s="203"/>
      <c r="II89" s="202"/>
      <c r="IJ89" s="203"/>
      <c r="IK89" s="202"/>
      <c r="IL89" s="203"/>
      <c r="IM89" s="202"/>
      <c r="IN89" s="203"/>
      <c r="IO89" s="202"/>
      <c r="IP89" s="203"/>
      <c r="IQ89" s="202"/>
      <c r="IR89" s="203"/>
      <c r="IS89" s="202"/>
      <c r="IT89" s="203"/>
      <c r="IU89" s="202"/>
      <c r="IV89" s="203"/>
    </row>
    <row r="90">
      <c r="A90" s="225">
        <f>IFERROR(__xludf.DUMMYFUNCTION("""COMPUTED_VALUE"""),100.0)</f>
        <v>100</v>
      </c>
      <c r="B90" s="159" t="str">
        <f t="shared" si="31"/>
        <v>Simon Kurčík-x</v>
      </c>
      <c r="C90" s="173">
        <f t="shared" ref="C90:BL90" si="74">BO90+EA90+GM90</f>
        <v>0</v>
      </c>
      <c r="D90" s="173">
        <f t="shared" si="74"/>
        <v>0</v>
      </c>
      <c r="E90" s="173">
        <f t="shared" si="74"/>
        <v>0</v>
      </c>
      <c r="F90" s="173">
        <f t="shared" si="74"/>
        <v>0</v>
      </c>
      <c r="G90" s="173">
        <f t="shared" si="74"/>
        <v>0</v>
      </c>
      <c r="H90" s="173">
        <f t="shared" si="74"/>
        <v>0</v>
      </c>
      <c r="I90" s="173">
        <f t="shared" si="74"/>
        <v>0</v>
      </c>
      <c r="J90" s="173">
        <f t="shared" si="74"/>
        <v>0</v>
      </c>
      <c r="K90" s="173">
        <f t="shared" si="74"/>
        <v>0</v>
      </c>
      <c r="L90" s="173">
        <f t="shared" si="74"/>
        <v>0</v>
      </c>
      <c r="M90" s="173">
        <f t="shared" si="74"/>
        <v>0</v>
      </c>
      <c r="N90" s="173">
        <f t="shared" si="74"/>
        <v>0</v>
      </c>
      <c r="O90" s="173">
        <f t="shared" si="74"/>
        <v>0</v>
      </c>
      <c r="P90" s="173">
        <f t="shared" si="74"/>
        <v>0</v>
      </c>
      <c r="Q90" s="173">
        <f t="shared" si="74"/>
        <v>0</v>
      </c>
      <c r="R90" s="173">
        <f t="shared" si="74"/>
        <v>0</v>
      </c>
      <c r="S90" s="173">
        <f t="shared" si="74"/>
        <v>0</v>
      </c>
      <c r="T90" s="173">
        <f t="shared" si="74"/>
        <v>0</v>
      </c>
      <c r="U90" s="173">
        <f t="shared" si="74"/>
        <v>0</v>
      </c>
      <c r="V90" s="173">
        <f t="shared" si="74"/>
        <v>0</v>
      </c>
      <c r="W90" s="173">
        <f t="shared" si="74"/>
        <v>0</v>
      </c>
      <c r="X90" s="173">
        <f t="shared" si="74"/>
        <v>0</v>
      </c>
      <c r="Y90" s="173">
        <f t="shared" si="74"/>
        <v>0</v>
      </c>
      <c r="Z90" s="173">
        <f t="shared" si="74"/>
        <v>0</v>
      </c>
      <c r="AA90" s="173">
        <f t="shared" si="74"/>
        <v>0</v>
      </c>
      <c r="AB90" s="173">
        <f t="shared" si="74"/>
        <v>0</v>
      </c>
      <c r="AC90" s="173">
        <f t="shared" si="74"/>
        <v>0</v>
      </c>
      <c r="AD90" s="173">
        <f t="shared" si="74"/>
        <v>0</v>
      </c>
      <c r="AE90" s="173">
        <f t="shared" si="74"/>
        <v>0</v>
      </c>
      <c r="AF90" s="173">
        <f t="shared" si="74"/>
        <v>0</v>
      </c>
      <c r="AG90" s="173">
        <f t="shared" si="74"/>
        <v>0</v>
      </c>
      <c r="AH90" s="173">
        <f t="shared" si="74"/>
        <v>0</v>
      </c>
      <c r="AI90" s="173">
        <f t="shared" si="74"/>
        <v>0</v>
      </c>
      <c r="AJ90" s="173">
        <f t="shared" si="74"/>
        <v>0</v>
      </c>
      <c r="AK90" s="173">
        <f t="shared" si="74"/>
        <v>0</v>
      </c>
      <c r="AL90" s="173">
        <f t="shared" si="74"/>
        <v>0</v>
      </c>
      <c r="AM90" s="173">
        <f t="shared" si="74"/>
        <v>0</v>
      </c>
      <c r="AN90" s="173">
        <f t="shared" si="74"/>
        <v>0</v>
      </c>
      <c r="AO90" s="173">
        <f t="shared" si="74"/>
        <v>0</v>
      </c>
      <c r="AP90" s="173">
        <f t="shared" si="74"/>
        <v>0</v>
      </c>
      <c r="AQ90" s="173">
        <f t="shared" si="74"/>
        <v>0</v>
      </c>
      <c r="AR90" s="173">
        <f t="shared" si="74"/>
        <v>0</v>
      </c>
      <c r="AS90" s="173">
        <f t="shared" si="74"/>
        <v>0</v>
      </c>
      <c r="AT90" s="173">
        <f t="shared" si="74"/>
        <v>0</v>
      </c>
      <c r="AU90" s="173">
        <f t="shared" si="74"/>
        <v>0</v>
      </c>
      <c r="AV90" s="173">
        <f t="shared" si="74"/>
        <v>0</v>
      </c>
      <c r="AW90" s="173">
        <f t="shared" si="74"/>
        <v>0</v>
      </c>
      <c r="AX90" s="173">
        <f t="shared" si="74"/>
        <v>0</v>
      </c>
      <c r="AY90" s="173">
        <f t="shared" si="74"/>
        <v>0</v>
      </c>
      <c r="AZ90" s="173">
        <f t="shared" si="74"/>
        <v>0</v>
      </c>
      <c r="BA90" s="173">
        <f t="shared" si="74"/>
        <v>0</v>
      </c>
      <c r="BB90" s="173">
        <f t="shared" si="74"/>
        <v>0</v>
      </c>
      <c r="BC90" s="173">
        <f t="shared" si="74"/>
        <v>0</v>
      </c>
      <c r="BD90" s="173">
        <f t="shared" si="74"/>
        <v>0</v>
      </c>
      <c r="BE90" s="173">
        <f t="shared" si="74"/>
        <v>0</v>
      </c>
      <c r="BF90" s="173">
        <f t="shared" si="74"/>
        <v>0</v>
      </c>
      <c r="BG90" s="173">
        <f t="shared" si="74"/>
        <v>0</v>
      </c>
      <c r="BH90" s="173">
        <f t="shared" si="74"/>
        <v>0</v>
      </c>
      <c r="BI90" s="173">
        <f t="shared" si="74"/>
        <v>0</v>
      </c>
      <c r="BJ90" s="173">
        <f t="shared" si="74"/>
        <v>0</v>
      </c>
      <c r="BK90" s="173">
        <f t="shared" si="74"/>
        <v>0</v>
      </c>
      <c r="BL90" s="173">
        <f t="shared" si="74"/>
        <v>0</v>
      </c>
      <c r="BM90" s="151"/>
      <c r="BN90" s="239" t="str">
        <f>IFERROR(__xludf.DUMMYFUNCTION("""COMPUTED_VALUE"""),"Simon Kurčík-x")</f>
        <v>Simon Kurčík-x</v>
      </c>
      <c r="BO90" s="174"/>
      <c r="BP90" s="175"/>
      <c r="BQ90" s="174"/>
      <c r="BR90" s="175"/>
      <c r="BS90" s="174"/>
      <c r="BT90" s="175"/>
      <c r="BU90" s="174"/>
      <c r="BV90" s="175"/>
      <c r="BW90" s="174"/>
      <c r="BX90" s="175"/>
      <c r="BY90" s="174"/>
      <c r="BZ90" s="175"/>
      <c r="CA90" s="174"/>
      <c r="CB90" s="175"/>
      <c r="CC90" s="174"/>
      <c r="CD90" s="175"/>
      <c r="CE90" s="174"/>
      <c r="CF90" s="175"/>
      <c r="CG90" s="174"/>
      <c r="CH90" s="175"/>
      <c r="CI90" s="174"/>
      <c r="CJ90" s="175"/>
      <c r="CK90" s="174"/>
      <c r="CL90" s="175"/>
      <c r="CM90" s="174"/>
      <c r="CN90" s="175"/>
      <c r="CO90" s="174"/>
      <c r="CP90" s="175"/>
      <c r="CQ90" s="174"/>
      <c r="CR90" s="175"/>
      <c r="CS90" s="174"/>
      <c r="CT90" s="175"/>
      <c r="CU90" s="174"/>
      <c r="CV90" s="175"/>
      <c r="CW90" s="174"/>
      <c r="CX90" s="175"/>
      <c r="CY90" s="174"/>
      <c r="CZ90" s="175"/>
      <c r="DA90" s="174"/>
      <c r="DB90" s="175"/>
      <c r="DC90" s="174"/>
      <c r="DD90" s="175"/>
      <c r="DE90" s="174"/>
      <c r="DF90" s="175"/>
      <c r="DG90" s="174"/>
      <c r="DH90" s="175"/>
      <c r="DI90" s="174"/>
      <c r="DJ90" s="175"/>
      <c r="DK90" s="174"/>
      <c r="DL90" s="175"/>
      <c r="DM90" s="174"/>
      <c r="DN90" s="175"/>
      <c r="DO90" s="174"/>
      <c r="DP90" s="175"/>
      <c r="DQ90" s="174"/>
      <c r="DR90" s="175"/>
      <c r="DS90" s="174"/>
      <c r="DT90" s="175"/>
      <c r="DU90" s="174"/>
      <c r="DV90" s="175"/>
      <c r="DW90" s="174"/>
      <c r="DX90" s="175"/>
      <c r="DY90" s="240"/>
      <c r="DZ90" s="159" t="str">
        <f t="shared" si="33"/>
        <v>Simon Kurčík-x</v>
      </c>
      <c r="EA90" s="202"/>
      <c r="EB90" s="203"/>
      <c r="EC90" s="202"/>
      <c r="ED90" s="203"/>
      <c r="EE90" s="202"/>
      <c r="EF90" s="203"/>
      <c r="EG90" s="202"/>
      <c r="EH90" s="203"/>
      <c r="EI90" s="202"/>
      <c r="EJ90" s="203"/>
      <c r="EK90" s="202"/>
      <c r="EL90" s="203"/>
      <c r="EM90" s="202"/>
      <c r="EN90" s="203"/>
      <c r="EO90" s="202"/>
      <c r="EP90" s="203"/>
      <c r="EQ90" s="202"/>
      <c r="ER90" s="203"/>
      <c r="ES90" s="202"/>
      <c r="ET90" s="203"/>
      <c r="EU90" s="202"/>
      <c r="EV90" s="203"/>
      <c r="EW90" s="202"/>
      <c r="EX90" s="203"/>
      <c r="EY90" s="202"/>
      <c r="EZ90" s="203"/>
      <c r="FA90" s="202"/>
      <c r="FB90" s="203"/>
      <c r="FC90" s="202"/>
      <c r="FD90" s="203"/>
      <c r="FE90" s="202"/>
      <c r="FF90" s="203"/>
      <c r="FG90" s="202"/>
      <c r="FH90" s="203"/>
      <c r="FI90" s="202"/>
      <c r="FJ90" s="203"/>
      <c r="FK90" s="202"/>
      <c r="FL90" s="203"/>
      <c r="FM90" s="202"/>
      <c r="FN90" s="203"/>
      <c r="FO90" s="202"/>
      <c r="FP90" s="203"/>
      <c r="FQ90" s="202"/>
      <c r="FR90" s="203"/>
      <c r="FS90" s="202"/>
      <c r="FT90" s="203"/>
      <c r="FU90" s="202"/>
      <c r="FV90" s="203"/>
      <c r="FW90" s="202"/>
      <c r="FX90" s="203"/>
      <c r="FY90" s="202"/>
      <c r="FZ90" s="203"/>
      <c r="GA90" s="202"/>
      <c r="GB90" s="203"/>
      <c r="GC90" s="202"/>
      <c r="GD90" s="203"/>
      <c r="GE90" s="202"/>
      <c r="GF90" s="203"/>
      <c r="GG90" s="202"/>
      <c r="GH90" s="203"/>
      <c r="GI90" s="202"/>
      <c r="GJ90" s="203"/>
      <c r="GK90" s="240"/>
      <c r="GL90" s="159" t="str">
        <f t="shared" si="34"/>
        <v>Simon Kurčík-x</v>
      </c>
      <c r="GM90" s="202"/>
      <c r="GN90" s="203"/>
      <c r="GO90" s="202"/>
      <c r="GP90" s="203"/>
      <c r="GQ90" s="202"/>
      <c r="GR90" s="203"/>
      <c r="GS90" s="202"/>
      <c r="GT90" s="203"/>
      <c r="GU90" s="202"/>
      <c r="GV90" s="203"/>
      <c r="GW90" s="202"/>
      <c r="GX90" s="203"/>
      <c r="GY90" s="202"/>
      <c r="GZ90" s="203"/>
      <c r="HA90" s="202"/>
      <c r="HB90" s="203"/>
      <c r="HC90" s="202"/>
      <c r="HD90" s="203"/>
      <c r="HE90" s="202"/>
      <c r="HF90" s="203"/>
      <c r="HG90" s="202"/>
      <c r="HH90" s="203"/>
      <c r="HI90" s="202"/>
      <c r="HJ90" s="203"/>
      <c r="HK90" s="202"/>
      <c r="HL90" s="203"/>
      <c r="HM90" s="202"/>
      <c r="HN90" s="203"/>
      <c r="HO90" s="202"/>
      <c r="HP90" s="203"/>
      <c r="HQ90" s="202"/>
      <c r="HR90" s="203"/>
      <c r="HS90" s="202"/>
      <c r="HT90" s="203"/>
      <c r="HU90" s="202"/>
      <c r="HV90" s="203"/>
      <c r="HW90" s="202"/>
      <c r="HX90" s="203"/>
      <c r="HY90" s="202"/>
      <c r="HZ90" s="203"/>
      <c r="IA90" s="202"/>
      <c r="IB90" s="203"/>
      <c r="IC90" s="202"/>
      <c r="ID90" s="203"/>
      <c r="IE90" s="202"/>
      <c r="IF90" s="203"/>
      <c r="IG90" s="202"/>
      <c r="IH90" s="203"/>
      <c r="II90" s="202"/>
      <c r="IJ90" s="203"/>
      <c r="IK90" s="202"/>
      <c r="IL90" s="203"/>
      <c r="IM90" s="202"/>
      <c r="IN90" s="203"/>
      <c r="IO90" s="202"/>
      <c r="IP90" s="203"/>
      <c r="IQ90" s="202"/>
      <c r="IR90" s="203"/>
      <c r="IS90" s="202"/>
      <c r="IT90" s="203"/>
      <c r="IU90" s="202"/>
      <c r="IV90" s="203"/>
    </row>
    <row r="91">
      <c r="A91" s="225">
        <f>IFERROR(__xludf.DUMMYFUNCTION("""COMPUTED_VALUE"""),100.0)</f>
        <v>100</v>
      </c>
      <c r="B91" s="159" t="str">
        <f t="shared" si="31"/>
        <v>Jiří Frankl-x</v>
      </c>
      <c r="C91" s="173">
        <f t="shared" ref="C91:BL91" si="75">BO91+EA91+GM91</f>
        <v>0</v>
      </c>
      <c r="D91" s="173">
        <f t="shared" si="75"/>
        <v>0</v>
      </c>
      <c r="E91" s="173">
        <f t="shared" si="75"/>
        <v>0</v>
      </c>
      <c r="F91" s="173">
        <f t="shared" si="75"/>
        <v>0</v>
      </c>
      <c r="G91" s="173">
        <f t="shared" si="75"/>
        <v>0</v>
      </c>
      <c r="H91" s="173">
        <f t="shared" si="75"/>
        <v>0</v>
      </c>
      <c r="I91" s="173">
        <f t="shared" si="75"/>
        <v>0</v>
      </c>
      <c r="J91" s="173">
        <f t="shared" si="75"/>
        <v>0</v>
      </c>
      <c r="K91" s="173">
        <f t="shared" si="75"/>
        <v>0</v>
      </c>
      <c r="L91" s="173">
        <f t="shared" si="75"/>
        <v>0</v>
      </c>
      <c r="M91" s="173">
        <f t="shared" si="75"/>
        <v>0</v>
      </c>
      <c r="N91" s="173">
        <f t="shared" si="75"/>
        <v>0</v>
      </c>
      <c r="O91" s="173">
        <f t="shared" si="75"/>
        <v>0</v>
      </c>
      <c r="P91" s="173">
        <f t="shared" si="75"/>
        <v>0</v>
      </c>
      <c r="Q91" s="173">
        <f t="shared" si="75"/>
        <v>0</v>
      </c>
      <c r="R91" s="173">
        <f t="shared" si="75"/>
        <v>0</v>
      </c>
      <c r="S91" s="173">
        <f t="shared" si="75"/>
        <v>0</v>
      </c>
      <c r="T91" s="173">
        <f t="shared" si="75"/>
        <v>0</v>
      </c>
      <c r="U91" s="173">
        <f t="shared" si="75"/>
        <v>0</v>
      </c>
      <c r="V91" s="173">
        <f t="shared" si="75"/>
        <v>0</v>
      </c>
      <c r="W91" s="173">
        <f t="shared" si="75"/>
        <v>0</v>
      </c>
      <c r="X91" s="173">
        <f t="shared" si="75"/>
        <v>0</v>
      </c>
      <c r="Y91" s="173">
        <f t="shared" si="75"/>
        <v>0</v>
      </c>
      <c r="Z91" s="173">
        <f t="shared" si="75"/>
        <v>0</v>
      </c>
      <c r="AA91" s="173">
        <f t="shared" si="75"/>
        <v>0</v>
      </c>
      <c r="AB91" s="173">
        <f t="shared" si="75"/>
        <v>0</v>
      </c>
      <c r="AC91" s="173">
        <f t="shared" si="75"/>
        <v>0</v>
      </c>
      <c r="AD91" s="173">
        <f t="shared" si="75"/>
        <v>0</v>
      </c>
      <c r="AE91" s="173">
        <f t="shared" si="75"/>
        <v>0</v>
      </c>
      <c r="AF91" s="173">
        <f t="shared" si="75"/>
        <v>0</v>
      </c>
      <c r="AG91" s="173">
        <f t="shared" si="75"/>
        <v>0</v>
      </c>
      <c r="AH91" s="173">
        <f t="shared" si="75"/>
        <v>0</v>
      </c>
      <c r="AI91" s="173">
        <f t="shared" si="75"/>
        <v>0</v>
      </c>
      <c r="AJ91" s="173">
        <f t="shared" si="75"/>
        <v>0</v>
      </c>
      <c r="AK91" s="173">
        <f t="shared" si="75"/>
        <v>0</v>
      </c>
      <c r="AL91" s="173">
        <f t="shared" si="75"/>
        <v>0</v>
      </c>
      <c r="AM91" s="173">
        <f t="shared" si="75"/>
        <v>0</v>
      </c>
      <c r="AN91" s="173">
        <f t="shared" si="75"/>
        <v>0</v>
      </c>
      <c r="AO91" s="173">
        <f t="shared" si="75"/>
        <v>0</v>
      </c>
      <c r="AP91" s="173">
        <f t="shared" si="75"/>
        <v>0</v>
      </c>
      <c r="AQ91" s="173">
        <f t="shared" si="75"/>
        <v>0</v>
      </c>
      <c r="AR91" s="173">
        <f t="shared" si="75"/>
        <v>0</v>
      </c>
      <c r="AS91" s="173">
        <f t="shared" si="75"/>
        <v>0</v>
      </c>
      <c r="AT91" s="173">
        <f t="shared" si="75"/>
        <v>0</v>
      </c>
      <c r="AU91" s="173">
        <f t="shared" si="75"/>
        <v>0</v>
      </c>
      <c r="AV91" s="173">
        <f t="shared" si="75"/>
        <v>0</v>
      </c>
      <c r="AW91" s="173">
        <f t="shared" si="75"/>
        <v>0</v>
      </c>
      <c r="AX91" s="173">
        <f t="shared" si="75"/>
        <v>0</v>
      </c>
      <c r="AY91" s="173">
        <f t="shared" si="75"/>
        <v>0</v>
      </c>
      <c r="AZ91" s="173">
        <f t="shared" si="75"/>
        <v>0</v>
      </c>
      <c r="BA91" s="173">
        <f t="shared" si="75"/>
        <v>0</v>
      </c>
      <c r="BB91" s="173">
        <f t="shared" si="75"/>
        <v>0</v>
      </c>
      <c r="BC91" s="173">
        <f t="shared" si="75"/>
        <v>0</v>
      </c>
      <c r="BD91" s="173">
        <f t="shared" si="75"/>
        <v>0</v>
      </c>
      <c r="BE91" s="173">
        <f t="shared" si="75"/>
        <v>0</v>
      </c>
      <c r="BF91" s="173">
        <f t="shared" si="75"/>
        <v>0</v>
      </c>
      <c r="BG91" s="173">
        <f t="shared" si="75"/>
        <v>0</v>
      </c>
      <c r="BH91" s="173">
        <f t="shared" si="75"/>
        <v>0</v>
      </c>
      <c r="BI91" s="173">
        <f t="shared" si="75"/>
        <v>0</v>
      </c>
      <c r="BJ91" s="173">
        <f t="shared" si="75"/>
        <v>0</v>
      </c>
      <c r="BK91" s="173">
        <f t="shared" si="75"/>
        <v>0</v>
      </c>
      <c r="BL91" s="173">
        <f t="shared" si="75"/>
        <v>0</v>
      </c>
      <c r="BM91" s="151"/>
      <c r="BN91" s="239" t="str">
        <f>IFERROR(__xludf.DUMMYFUNCTION("""COMPUTED_VALUE"""),"Jiří Frankl-x")</f>
        <v>Jiří Frankl-x</v>
      </c>
      <c r="BO91" s="174"/>
      <c r="BP91" s="175"/>
      <c r="BQ91" s="174"/>
      <c r="BR91" s="175"/>
      <c r="BS91" s="174"/>
      <c r="BT91" s="175"/>
      <c r="BU91" s="174"/>
      <c r="BV91" s="175"/>
      <c r="BW91" s="174"/>
      <c r="BX91" s="175"/>
      <c r="BY91" s="174"/>
      <c r="BZ91" s="175"/>
      <c r="CA91" s="174"/>
      <c r="CB91" s="175"/>
      <c r="CC91" s="174"/>
      <c r="CD91" s="175"/>
      <c r="CE91" s="174"/>
      <c r="CF91" s="175"/>
      <c r="CG91" s="174"/>
      <c r="CH91" s="175"/>
      <c r="CI91" s="174"/>
      <c r="CJ91" s="175"/>
      <c r="CK91" s="174"/>
      <c r="CL91" s="175"/>
      <c r="CM91" s="174"/>
      <c r="CN91" s="175"/>
      <c r="CO91" s="174"/>
      <c r="CP91" s="175"/>
      <c r="CQ91" s="174"/>
      <c r="CR91" s="175"/>
      <c r="CS91" s="174"/>
      <c r="CT91" s="175"/>
      <c r="CU91" s="174"/>
      <c r="CV91" s="175"/>
      <c r="CW91" s="174"/>
      <c r="CX91" s="175"/>
      <c r="CY91" s="174"/>
      <c r="CZ91" s="175"/>
      <c r="DA91" s="174"/>
      <c r="DB91" s="175"/>
      <c r="DC91" s="174"/>
      <c r="DD91" s="175"/>
      <c r="DE91" s="174"/>
      <c r="DF91" s="175"/>
      <c r="DG91" s="174"/>
      <c r="DH91" s="175"/>
      <c r="DI91" s="174"/>
      <c r="DJ91" s="175"/>
      <c r="DK91" s="174"/>
      <c r="DL91" s="175"/>
      <c r="DM91" s="174"/>
      <c r="DN91" s="175"/>
      <c r="DO91" s="174"/>
      <c r="DP91" s="175"/>
      <c r="DQ91" s="174"/>
      <c r="DR91" s="175"/>
      <c r="DS91" s="174"/>
      <c r="DT91" s="175"/>
      <c r="DU91" s="174"/>
      <c r="DV91" s="175"/>
      <c r="DW91" s="174"/>
      <c r="DX91" s="175"/>
      <c r="DY91" s="240"/>
      <c r="DZ91" s="159" t="str">
        <f t="shared" si="33"/>
        <v>Jiří Frankl-x</v>
      </c>
      <c r="EA91" s="202"/>
      <c r="EB91" s="203"/>
      <c r="EC91" s="202"/>
      <c r="ED91" s="203"/>
      <c r="EE91" s="202"/>
      <c r="EF91" s="203"/>
      <c r="EG91" s="202"/>
      <c r="EH91" s="203"/>
      <c r="EI91" s="202"/>
      <c r="EJ91" s="203"/>
      <c r="EK91" s="202"/>
      <c r="EL91" s="203"/>
      <c r="EM91" s="202"/>
      <c r="EN91" s="203"/>
      <c r="EO91" s="202"/>
      <c r="EP91" s="203"/>
      <c r="EQ91" s="202"/>
      <c r="ER91" s="203"/>
      <c r="ES91" s="202"/>
      <c r="ET91" s="203"/>
      <c r="EU91" s="202"/>
      <c r="EV91" s="203"/>
      <c r="EW91" s="202"/>
      <c r="EX91" s="203"/>
      <c r="EY91" s="202"/>
      <c r="EZ91" s="203"/>
      <c r="FA91" s="202"/>
      <c r="FB91" s="203"/>
      <c r="FC91" s="202"/>
      <c r="FD91" s="203"/>
      <c r="FE91" s="202"/>
      <c r="FF91" s="203"/>
      <c r="FG91" s="202"/>
      <c r="FH91" s="203"/>
      <c r="FI91" s="202"/>
      <c r="FJ91" s="203"/>
      <c r="FK91" s="202"/>
      <c r="FL91" s="203"/>
      <c r="FM91" s="202"/>
      <c r="FN91" s="203"/>
      <c r="FO91" s="202"/>
      <c r="FP91" s="203"/>
      <c r="FQ91" s="202"/>
      <c r="FR91" s="203"/>
      <c r="FS91" s="202"/>
      <c r="FT91" s="203"/>
      <c r="FU91" s="202"/>
      <c r="FV91" s="203"/>
      <c r="FW91" s="202"/>
      <c r="FX91" s="203"/>
      <c r="FY91" s="202"/>
      <c r="FZ91" s="203"/>
      <c r="GA91" s="202"/>
      <c r="GB91" s="203"/>
      <c r="GC91" s="202"/>
      <c r="GD91" s="203"/>
      <c r="GE91" s="202"/>
      <c r="GF91" s="203"/>
      <c r="GG91" s="202"/>
      <c r="GH91" s="203"/>
      <c r="GI91" s="202"/>
      <c r="GJ91" s="203"/>
      <c r="GK91" s="240"/>
      <c r="GL91" s="159" t="str">
        <f t="shared" si="34"/>
        <v>Jiří Frankl-x</v>
      </c>
      <c r="GM91" s="202"/>
      <c r="GN91" s="203"/>
      <c r="GO91" s="202"/>
      <c r="GP91" s="203"/>
      <c r="GQ91" s="202"/>
      <c r="GR91" s="203"/>
      <c r="GS91" s="202"/>
      <c r="GT91" s="203"/>
      <c r="GU91" s="202"/>
      <c r="GV91" s="203"/>
      <c r="GW91" s="202"/>
      <c r="GX91" s="203"/>
      <c r="GY91" s="202"/>
      <c r="GZ91" s="203"/>
      <c r="HA91" s="202"/>
      <c r="HB91" s="203"/>
      <c r="HC91" s="202"/>
      <c r="HD91" s="203"/>
      <c r="HE91" s="202"/>
      <c r="HF91" s="203"/>
      <c r="HG91" s="202"/>
      <c r="HH91" s="203"/>
      <c r="HI91" s="202"/>
      <c r="HJ91" s="203"/>
      <c r="HK91" s="202"/>
      <c r="HL91" s="203"/>
      <c r="HM91" s="202"/>
      <c r="HN91" s="203"/>
      <c r="HO91" s="202"/>
      <c r="HP91" s="203"/>
      <c r="HQ91" s="202"/>
      <c r="HR91" s="203"/>
      <c r="HS91" s="202"/>
      <c r="HT91" s="203"/>
      <c r="HU91" s="202"/>
      <c r="HV91" s="203"/>
      <c r="HW91" s="202"/>
      <c r="HX91" s="203"/>
      <c r="HY91" s="202"/>
      <c r="HZ91" s="203"/>
      <c r="IA91" s="202"/>
      <c r="IB91" s="203"/>
      <c r="IC91" s="202"/>
      <c r="ID91" s="203"/>
      <c r="IE91" s="202"/>
      <c r="IF91" s="203"/>
      <c r="IG91" s="202"/>
      <c r="IH91" s="203"/>
      <c r="II91" s="202"/>
      <c r="IJ91" s="203"/>
      <c r="IK91" s="202"/>
      <c r="IL91" s="203"/>
      <c r="IM91" s="202"/>
      <c r="IN91" s="203"/>
      <c r="IO91" s="202"/>
      <c r="IP91" s="203"/>
      <c r="IQ91" s="202"/>
      <c r="IR91" s="203"/>
      <c r="IS91" s="202"/>
      <c r="IT91" s="203"/>
      <c r="IU91" s="202"/>
      <c r="IV91" s="203"/>
    </row>
    <row r="92">
      <c r="A92" s="225">
        <f>IFERROR(__xludf.DUMMYFUNCTION("""COMPUTED_VALUE"""),100.0)</f>
        <v>100</v>
      </c>
      <c r="B92" s="159" t="str">
        <f t="shared" si="31"/>
        <v>Matěj Štolba-x</v>
      </c>
      <c r="C92" s="173">
        <f t="shared" ref="C92:BL92" si="76">BO92+EA92+GM92</f>
        <v>0</v>
      </c>
      <c r="D92" s="173">
        <f t="shared" si="76"/>
        <v>0</v>
      </c>
      <c r="E92" s="173">
        <f t="shared" si="76"/>
        <v>0</v>
      </c>
      <c r="F92" s="173">
        <f t="shared" si="76"/>
        <v>0</v>
      </c>
      <c r="G92" s="173">
        <f t="shared" si="76"/>
        <v>0</v>
      </c>
      <c r="H92" s="173">
        <f t="shared" si="76"/>
        <v>0</v>
      </c>
      <c r="I92" s="173">
        <f t="shared" si="76"/>
        <v>0</v>
      </c>
      <c r="J92" s="173">
        <f t="shared" si="76"/>
        <v>0</v>
      </c>
      <c r="K92" s="173">
        <f t="shared" si="76"/>
        <v>0</v>
      </c>
      <c r="L92" s="173">
        <f t="shared" si="76"/>
        <v>0</v>
      </c>
      <c r="M92" s="173">
        <f t="shared" si="76"/>
        <v>0</v>
      </c>
      <c r="N92" s="173">
        <f t="shared" si="76"/>
        <v>0</v>
      </c>
      <c r="O92" s="173">
        <f t="shared" si="76"/>
        <v>0</v>
      </c>
      <c r="P92" s="173">
        <f t="shared" si="76"/>
        <v>0</v>
      </c>
      <c r="Q92" s="173">
        <f t="shared" si="76"/>
        <v>0</v>
      </c>
      <c r="R92" s="173">
        <f t="shared" si="76"/>
        <v>0</v>
      </c>
      <c r="S92" s="173">
        <f t="shared" si="76"/>
        <v>0</v>
      </c>
      <c r="T92" s="173">
        <f t="shared" si="76"/>
        <v>0</v>
      </c>
      <c r="U92" s="173">
        <f t="shared" si="76"/>
        <v>0</v>
      </c>
      <c r="V92" s="173">
        <f t="shared" si="76"/>
        <v>0</v>
      </c>
      <c r="W92" s="173">
        <f t="shared" si="76"/>
        <v>0</v>
      </c>
      <c r="X92" s="173">
        <f t="shared" si="76"/>
        <v>0</v>
      </c>
      <c r="Y92" s="173">
        <f t="shared" si="76"/>
        <v>0</v>
      </c>
      <c r="Z92" s="173">
        <f t="shared" si="76"/>
        <v>0</v>
      </c>
      <c r="AA92" s="173">
        <f t="shared" si="76"/>
        <v>0</v>
      </c>
      <c r="AB92" s="173">
        <f t="shared" si="76"/>
        <v>0</v>
      </c>
      <c r="AC92" s="173">
        <f t="shared" si="76"/>
        <v>0</v>
      </c>
      <c r="AD92" s="173">
        <f t="shared" si="76"/>
        <v>0</v>
      </c>
      <c r="AE92" s="173">
        <f t="shared" si="76"/>
        <v>0</v>
      </c>
      <c r="AF92" s="173">
        <f t="shared" si="76"/>
        <v>0</v>
      </c>
      <c r="AG92" s="173">
        <f t="shared" si="76"/>
        <v>0</v>
      </c>
      <c r="AH92" s="173">
        <f t="shared" si="76"/>
        <v>0</v>
      </c>
      <c r="AI92" s="173">
        <f t="shared" si="76"/>
        <v>0</v>
      </c>
      <c r="AJ92" s="173">
        <f t="shared" si="76"/>
        <v>0</v>
      </c>
      <c r="AK92" s="173">
        <f t="shared" si="76"/>
        <v>0</v>
      </c>
      <c r="AL92" s="173">
        <f t="shared" si="76"/>
        <v>0</v>
      </c>
      <c r="AM92" s="173">
        <f t="shared" si="76"/>
        <v>0</v>
      </c>
      <c r="AN92" s="173">
        <f t="shared" si="76"/>
        <v>0</v>
      </c>
      <c r="AO92" s="173">
        <f t="shared" si="76"/>
        <v>0</v>
      </c>
      <c r="AP92" s="173">
        <f t="shared" si="76"/>
        <v>0</v>
      </c>
      <c r="AQ92" s="173">
        <f t="shared" si="76"/>
        <v>0</v>
      </c>
      <c r="AR92" s="173">
        <f t="shared" si="76"/>
        <v>0</v>
      </c>
      <c r="AS92" s="173">
        <f t="shared" si="76"/>
        <v>0</v>
      </c>
      <c r="AT92" s="173">
        <f t="shared" si="76"/>
        <v>0</v>
      </c>
      <c r="AU92" s="173">
        <f t="shared" si="76"/>
        <v>0</v>
      </c>
      <c r="AV92" s="173">
        <f t="shared" si="76"/>
        <v>0</v>
      </c>
      <c r="AW92" s="173">
        <f t="shared" si="76"/>
        <v>0</v>
      </c>
      <c r="AX92" s="173">
        <f t="shared" si="76"/>
        <v>0</v>
      </c>
      <c r="AY92" s="173">
        <f t="shared" si="76"/>
        <v>0</v>
      </c>
      <c r="AZ92" s="173">
        <f t="shared" si="76"/>
        <v>0</v>
      </c>
      <c r="BA92" s="173">
        <f t="shared" si="76"/>
        <v>0</v>
      </c>
      <c r="BB92" s="173">
        <f t="shared" si="76"/>
        <v>0</v>
      </c>
      <c r="BC92" s="173">
        <f t="shared" si="76"/>
        <v>0</v>
      </c>
      <c r="BD92" s="173">
        <f t="shared" si="76"/>
        <v>0</v>
      </c>
      <c r="BE92" s="173">
        <f t="shared" si="76"/>
        <v>0</v>
      </c>
      <c r="BF92" s="173">
        <f t="shared" si="76"/>
        <v>0</v>
      </c>
      <c r="BG92" s="173">
        <f t="shared" si="76"/>
        <v>0</v>
      </c>
      <c r="BH92" s="173">
        <f t="shared" si="76"/>
        <v>0</v>
      </c>
      <c r="BI92" s="173">
        <f t="shared" si="76"/>
        <v>0</v>
      </c>
      <c r="BJ92" s="173">
        <f t="shared" si="76"/>
        <v>0</v>
      </c>
      <c r="BK92" s="173">
        <f t="shared" si="76"/>
        <v>0</v>
      </c>
      <c r="BL92" s="173">
        <f t="shared" si="76"/>
        <v>0</v>
      </c>
      <c r="BM92" s="151"/>
      <c r="BN92" s="239" t="str">
        <f>IFERROR(__xludf.DUMMYFUNCTION("""COMPUTED_VALUE"""),"Matěj Štolba-x")</f>
        <v>Matěj Štolba-x</v>
      </c>
      <c r="BO92" s="174"/>
      <c r="BP92" s="175"/>
      <c r="BQ92" s="174"/>
      <c r="BR92" s="175"/>
      <c r="BS92" s="174"/>
      <c r="BT92" s="175"/>
      <c r="BU92" s="174"/>
      <c r="BV92" s="175"/>
      <c r="BW92" s="174"/>
      <c r="BX92" s="175"/>
      <c r="BY92" s="174"/>
      <c r="BZ92" s="175"/>
      <c r="CA92" s="174"/>
      <c r="CB92" s="175"/>
      <c r="CC92" s="174"/>
      <c r="CD92" s="175"/>
      <c r="CE92" s="174"/>
      <c r="CF92" s="175"/>
      <c r="CG92" s="174"/>
      <c r="CH92" s="175"/>
      <c r="CI92" s="174"/>
      <c r="CJ92" s="175"/>
      <c r="CK92" s="174"/>
      <c r="CL92" s="175"/>
      <c r="CM92" s="174"/>
      <c r="CN92" s="175"/>
      <c r="CO92" s="174"/>
      <c r="CP92" s="175"/>
      <c r="CQ92" s="174"/>
      <c r="CR92" s="175"/>
      <c r="CS92" s="174"/>
      <c r="CT92" s="175"/>
      <c r="CU92" s="174"/>
      <c r="CV92" s="175"/>
      <c r="CW92" s="174"/>
      <c r="CX92" s="175"/>
      <c r="CY92" s="174"/>
      <c r="CZ92" s="175"/>
      <c r="DA92" s="174"/>
      <c r="DB92" s="175"/>
      <c r="DC92" s="174"/>
      <c r="DD92" s="175"/>
      <c r="DE92" s="174"/>
      <c r="DF92" s="175"/>
      <c r="DG92" s="174"/>
      <c r="DH92" s="175"/>
      <c r="DI92" s="174"/>
      <c r="DJ92" s="175"/>
      <c r="DK92" s="174"/>
      <c r="DL92" s="175"/>
      <c r="DM92" s="174"/>
      <c r="DN92" s="175"/>
      <c r="DO92" s="174"/>
      <c r="DP92" s="175"/>
      <c r="DQ92" s="174"/>
      <c r="DR92" s="175"/>
      <c r="DS92" s="174"/>
      <c r="DT92" s="175"/>
      <c r="DU92" s="174"/>
      <c r="DV92" s="175"/>
      <c r="DW92" s="174"/>
      <c r="DX92" s="175"/>
      <c r="DY92" s="239"/>
      <c r="DZ92" s="159" t="str">
        <f t="shared" si="33"/>
        <v>Matěj Štolba-x</v>
      </c>
      <c r="EA92" s="202"/>
      <c r="EB92" s="203"/>
      <c r="EC92" s="202"/>
      <c r="ED92" s="203"/>
      <c r="EE92" s="202"/>
      <c r="EF92" s="203"/>
      <c r="EG92" s="202"/>
      <c r="EH92" s="203"/>
      <c r="EI92" s="202"/>
      <c r="EJ92" s="203"/>
      <c r="EK92" s="202"/>
      <c r="EL92" s="203"/>
      <c r="EM92" s="202"/>
      <c r="EN92" s="203"/>
      <c r="EO92" s="202"/>
      <c r="EP92" s="203"/>
      <c r="EQ92" s="202"/>
      <c r="ER92" s="203"/>
      <c r="ES92" s="202"/>
      <c r="ET92" s="203"/>
      <c r="EU92" s="202"/>
      <c r="EV92" s="203"/>
      <c r="EW92" s="202"/>
      <c r="EX92" s="203"/>
      <c r="EY92" s="202"/>
      <c r="EZ92" s="203"/>
      <c r="FA92" s="202"/>
      <c r="FB92" s="203"/>
      <c r="FC92" s="202"/>
      <c r="FD92" s="203"/>
      <c r="FE92" s="202"/>
      <c r="FF92" s="203"/>
      <c r="FG92" s="202"/>
      <c r="FH92" s="203"/>
      <c r="FI92" s="202"/>
      <c r="FJ92" s="203"/>
      <c r="FK92" s="202"/>
      <c r="FL92" s="203"/>
      <c r="FM92" s="202"/>
      <c r="FN92" s="203"/>
      <c r="FO92" s="202"/>
      <c r="FP92" s="203"/>
      <c r="FQ92" s="202"/>
      <c r="FR92" s="203"/>
      <c r="FS92" s="202"/>
      <c r="FT92" s="203"/>
      <c r="FU92" s="202"/>
      <c r="FV92" s="203"/>
      <c r="FW92" s="202"/>
      <c r="FX92" s="203"/>
      <c r="FY92" s="202"/>
      <c r="FZ92" s="203"/>
      <c r="GA92" s="202"/>
      <c r="GB92" s="203"/>
      <c r="GC92" s="202"/>
      <c r="GD92" s="203"/>
      <c r="GE92" s="202"/>
      <c r="GF92" s="203"/>
      <c r="GG92" s="202"/>
      <c r="GH92" s="203"/>
      <c r="GI92" s="202"/>
      <c r="GJ92" s="203"/>
      <c r="GK92" s="239"/>
      <c r="GL92" s="159" t="str">
        <f t="shared" si="34"/>
        <v>Matěj Štolba-x</v>
      </c>
      <c r="GM92" s="202"/>
      <c r="GN92" s="203"/>
      <c r="GO92" s="202"/>
      <c r="GP92" s="203"/>
      <c r="GQ92" s="202"/>
      <c r="GR92" s="203"/>
      <c r="GS92" s="202"/>
      <c r="GT92" s="203"/>
      <c r="GU92" s="202"/>
      <c r="GV92" s="203"/>
      <c r="GW92" s="202"/>
      <c r="GX92" s="203"/>
      <c r="GY92" s="202"/>
      <c r="GZ92" s="203"/>
      <c r="HA92" s="202"/>
      <c r="HB92" s="203"/>
      <c r="HC92" s="202"/>
      <c r="HD92" s="203"/>
      <c r="HE92" s="202"/>
      <c r="HF92" s="203"/>
      <c r="HG92" s="202"/>
      <c r="HH92" s="203"/>
      <c r="HI92" s="202"/>
      <c r="HJ92" s="203"/>
      <c r="HK92" s="202"/>
      <c r="HL92" s="203"/>
      <c r="HM92" s="202"/>
      <c r="HN92" s="203"/>
      <c r="HO92" s="202"/>
      <c r="HP92" s="203"/>
      <c r="HQ92" s="202"/>
      <c r="HR92" s="203"/>
      <c r="HS92" s="202"/>
      <c r="HT92" s="203"/>
      <c r="HU92" s="202"/>
      <c r="HV92" s="203"/>
      <c r="HW92" s="202"/>
      <c r="HX92" s="203"/>
      <c r="HY92" s="202"/>
      <c r="HZ92" s="203"/>
      <c r="IA92" s="202"/>
      <c r="IB92" s="203"/>
      <c r="IC92" s="202"/>
      <c r="ID92" s="203"/>
      <c r="IE92" s="202"/>
      <c r="IF92" s="203"/>
      <c r="IG92" s="202"/>
      <c r="IH92" s="203"/>
      <c r="II92" s="202"/>
      <c r="IJ92" s="203"/>
      <c r="IK92" s="202"/>
      <c r="IL92" s="203"/>
      <c r="IM92" s="202"/>
      <c r="IN92" s="203"/>
      <c r="IO92" s="202"/>
      <c r="IP92" s="203"/>
      <c r="IQ92" s="202"/>
      <c r="IR92" s="203"/>
      <c r="IS92" s="202"/>
      <c r="IT92" s="203"/>
      <c r="IU92" s="202"/>
      <c r="IV92" s="203"/>
    </row>
    <row r="93">
      <c r="A93" s="225">
        <f>IFERROR(__xludf.DUMMYFUNCTION("""COMPUTED_VALUE"""),100.0)</f>
        <v>100</v>
      </c>
      <c r="B93" s="159" t="str">
        <f t="shared" si="31"/>
        <v>Michal Moročilo-x</v>
      </c>
      <c r="C93" s="173">
        <f t="shared" ref="C93:BL93" si="77">BO93+EA93+GM93</f>
        <v>0</v>
      </c>
      <c r="D93" s="173">
        <f t="shared" si="77"/>
        <v>0</v>
      </c>
      <c r="E93" s="173">
        <f t="shared" si="77"/>
        <v>0</v>
      </c>
      <c r="F93" s="173">
        <f t="shared" si="77"/>
        <v>0</v>
      </c>
      <c r="G93" s="173">
        <f t="shared" si="77"/>
        <v>0</v>
      </c>
      <c r="H93" s="173">
        <f t="shared" si="77"/>
        <v>0</v>
      </c>
      <c r="I93" s="173">
        <f t="shared" si="77"/>
        <v>0</v>
      </c>
      <c r="J93" s="173">
        <f t="shared" si="77"/>
        <v>0</v>
      </c>
      <c r="K93" s="173">
        <f t="shared" si="77"/>
        <v>0</v>
      </c>
      <c r="L93" s="173">
        <f t="shared" si="77"/>
        <v>0</v>
      </c>
      <c r="M93" s="173">
        <f t="shared" si="77"/>
        <v>0</v>
      </c>
      <c r="N93" s="173">
        <f t="shared" si="77"/>
        <v>0</v>
      </c>
      <c r="O93" s="173">
        <f t="shared" si="77"/>
        <v>0</v>
      </c>
      <c r="P93" s="173">
        <f t="shared" si="77"/>
        <v>0</v>
      </c>
      <c r="Q93" s="173">
        <f t="shared" si="77"/>
        <v>0</v>
      </c>
      <c r="R93" s="173">
        <f t="shared" si="77"/>
        <v>0</v>
      </c>
      <c r="S93" s="173">
        <f t="shared" si="77"/>
        <v>0</v>
      </c>
      <c r="T93" s="173">
        <f t="shared" si="77"/>
        <v>0</v>
      </c>
      <c r="U93" s="173">
        <f t="shared" si="77"/>
        <v>0</v>
      </c>
      <c r="V93" s="173">
        <f t="shared" si="77"/>
        <v>0</v>
      </c>
      <c r="W93" s="173">
        <f t="shared" si="77"/>
        <v>0</v>
      </c>
      <c r="X93" s="173">
        <f t="shared" si="77"/>
        <v>0</v>
      </c>
      <c r="Y93" s="173">
        <f t="shared" si="77"/>
        <v>0</v>
      </c>
      <c r="Z93" s="173">
        <f t="shared" si="77"/>
        <v>0</v>
      </c>
      <c r="AA93" s="173">
        <f t="shared" si="77"/>
        <v>0</v>
      </c>
      <c r="AB93" s="173">
        <f t="shared" si="77"/>
        <v>0</v>
      </c>
      <c r="AC93" s="173">
        <f t="shared" si="77"/>
        <v>0</v>
      </c>
      <c r="AD93" s="173">
        <f t="shared" si="77"/>
        <v>0</v>
      </c>
      <c r="AE93" s="173">
        <f t="shared" si="77"/>
        <v>0</v>
      </c>
      <c r="AF93" s="173">
        <f t="shared" si="77"/>
        <v>0</v>
      </c>
      <c r="AG93" s="173">
        <f t="shared" si="77"/>
        <v>0</v>
      </c>
      <c r="AH93" s="173">
        <f t="shared" si="77"/>
        <v>0</v>
      </c>
      <c r="AI93" s="173">
        <f t="shared" si="77"/>
        <v>0</v>
      </c>
      <c r="AJ93" s="173">
        <f t="shared" si="77"/>
        <v>0</v>
      </c>
      <c r="AK93" s="173">
        <f t="shared" si="77"/>
        <v>0</v>
      </c>
      <c r="AL93" s="173">
        <f t="shared" si="77"/>
        <v>0</v>
      </c>
      <c r="AM93" s="173">
        <f t="shared" si="77"/>
        <v>0</v>
      </c>
      <c r="AN93" s="173">
        <f t="shared" si="77"/>
        <v>0</v>
      </c>
      <c r="AO93" s="173">
        <f t="shared" si="77"/>
        <v>0</v>
      </c>
      <c r="AP93" s="173">
        <f t="shared" si="77"/>
        <v>0</v>
      </c>
      <c r="AQ93" s="173">
        <f t="shared" si="77"/>
        <v>0</v>
      </c>
      <c r="AR93" s="173">
        <f t="shared" si="77"/>
        <v>0</v>
      </c>
      <c r="AS93" s="173">
        <f t="shared" si="77"/>
        <v>0</v>
      </c>
      <c r="AT93" s="173">
        <f t="shared" si="77"/>
        <v>0</v>
      </c>
      <c r="AU93" s="173">
        <f t="shared" si="77"/>
        <v>0</v>
      </c>
      <c r="AV93" s="173">
        <f t="shared" si="77"/>
        <v>0</v>
      </c>
      <c r="AW93" s="173">
        <f t="shared" si="77"/>
        <v>0</v>
      </c>
      <c r="AX93" s="173">
        <f t="shared" si="77"/>
        <v>0</v>
      </c>
      <c r="AY93" s="173">
        <f t="shared" si="77"/>
        <v>0</v>
      </c>
      <c r="AZ93" s="173">
        <f t="shared" si="77"/>
        <v>0</v>
      </c>
      <c r="BA93" s="173">
        <f t="shared" si="77"/>
        <v>0</v>
      </c>
      <c r="BB93" s="173">
        <f t="shared" si="77"/>
        <v>0</v>
      </c>
      <c r="BC93" s="173">
        <f t="shared" si="77"/>
        <v>0</v>
      </c>
      <c r="BD93" s="173">
        <f t="shared" si="77"/>
        <v>0</v>
      </c>
      <c r="BE93" s="173">
        <f t="shared" si="77"/>
        <v>0</v>
      </c>
      <c r="BF93" s="173">
        <f t="shared" si="77"/>
        <v>0</v>
      </c>
      <c r="BG93" s="173">
        <f t="shared" si="77"/>
        <v>0</v>
      </c>
      <c r="BH93" s="173">
        <f t="shared" si="77"/>
        <v>0</v>
      </c>
      <c r="BI93" s="173">
        <f t="shared" si="77"/>
        <v>0</v>
      </c>
      <c r="BJ93" s="173">
        <f t="shared" si="77"/>
        <v>0</v>
      </c>
      <c r="BK93" s="173">
        <f t="shared" si="77"/>
        <v>0</v>
      </c>
      <c r="BL93" s="173">
        <f t="shared" si="77"/>
        <v>0</v>
      </c>
      <c r="BM93" s="151"/>
      <c r="BN93" s="239" t="str">
        <f>IFERROR(__xludf.DUMMYFUNCTION("""COMPUTED_VALUE"""),"Michal Moročilo-x")</f>
        <v>Michal Moročilo-x</v>
      </c>
      <c r="BO93" s="174"/>
      <c r="BP93" s="175"/>
      <c r="BQ93" s="174"/>
      <c r="BR93" s="175"/>
      <c r="BS93" s="174"/>
      <c r="BT93" s="175"/>
      <c r="BU93" s="174"/>
      <c r="BV93" s="175"/>
      <c r="BW93" s="174"/>
      <c r="BX93" s="175"/>
      <c r="BY93" s="174"/>
      <c r="BZ93" s="175"/>
      <c r="CA93" s="174"/>
      <c r="CB93" s="175"/>
      <c r="CC93" s="174"/>
      <c r="CD93" s="175"/>
      <c r="CE93" s="174"/>
      <c r="CF93" s="175"/>
      <c r="CG93" s="174"/>
      <c r="CH93" s="175"/>
      <c r="CI93" s="174"/>
      <c r="CJ93" s="175"/>
      <c r="CK93" s="174"/>
      <c r="CL93" s="175"/>
      <c r="CM93" s="174"/>
      <c r="CN93" s="175"/>
      <c r="CO93" s="174"/>
      <c r="CP93" s="175"/>
      <c r="CQ93" s="174"/>
      <c r="CR93" s="175"/>
      <c r="CS93" s="174"/>
      <c r="CT93" s="175"/>
      <c r="CU93" s="174"/>
      <c r="CV93" s="175"/>
      <c r="CW93" s="174"/>
      <c r="CX93" s="175"/>
      <c r="CY93" s="174"/>
      <c r="CZ93" s="175"/>
      <c r="DA93" s="174"/>
      <c r="DB93" s="175"/>
      <c r="DC93" s="174"/>
      <c r="DD93" s="175"/>
      <c r="DE93" s="174"/>
      <c r="DF93" s="175"/>
      <c r="DG93" s="174"/>
      <c r="DH93" s="175"/>
      <c r="DI93" s="174"/>
      <c r="DJ93" s="175"/>
      <c r="DK93" s="174"/>
      <c r="DL93" s="175"/>
      <c r="DM93" s="174"/>
      <c r="DN93" s="175"/>
      <c r="DO93" s="174"/>
      <c r="DP93" s="175"/>
      <c r="DQ93" s="174"/>
      <c r="DR93" s="175"/>
      <c r="DS93" s="174"/>
      <c r="DT93" s="175"/>
      <c r="DU93" s="174"/>
      <c r="DV93" s="175"/>
      <c r="DW93" s="174"/>
      <c r="DX93" s="175"/>
      <c r="DY93" s="239"/>
      <c r="DZ93" s="159" t="str">
        <f t="shared" si="33"/>
        <v>Michal Moročilo-x</v>
      </c>
      <c r="EA93" s="202"/>
      <c r="EB93" s="203"/>
      <c r="EC93" s="202"/>
      <c r="ED93" s="203"/>
      <c r="EE93" s="202"/>
      <c r="EF93" s="203"/>
      <c r="EG93" s="202"/>
      <c r="EH93" s="203"/>
      <c r="EI93" s="202"/>
      <c r="EJ93" s="203"/>
      <c r="EK93" s="202"/>
      <c r="EL93" s="203"/>
      <c r="EM93" s="202"/>
      <c r="EN93" s="203"/>
      <c r="EO93" s="202"/>
      <c r="EP93" s="203"/>
      <c r="EQ93" s="202"/>
      <c r="ER93" s="203"/>
      <c r="ES93" s="202"/>
      <c r="ET93" s="203"/>
      <c r="EU93" s="202"/>
      <c r="EV93" s="203"/>
      <c r="EW93" s="202"/>
      <c r="EX93" s="203"/>
      <c r="EY93" s="202"/>
      <c r="EZ93" s="203"/>
      <c r="FA93" s="202"/>
      <c r="FB93" s="203"/>
      <c r="FC93" s="202"/>
      <c r="FD93" s="203"/>
      <c r="FE93" s="202"/>
      <c r="FF93" s="203"/>
      <c r="FG93" s="202"/>
      <c r="FH93" s="203"/>
      <c r="FI93" s="202"/>
      <c r="FJ93" s="203"/>
      <c r="FK93" s="202"/>
      <c r="FL93" s="203"/>
      <c r="FM93" s="202"/>
      <c r="FN93" s="203"/>
      <c r="FO93" s="202"/>
      <c r="FP93" s="203"/>
      <c r="FQ93" s="202"/>
      <c r="FR93" s="203"/>
      <c r="FS93" s="202"/>
      <c r="FT93" s="203"/>
      <c r="FU93" s="202"/>
      <c r="FV93" s="203"/>
      <c r="FW93" s="202"/>
      <c r="FX93" s="203"/>
      <c r="FY93" s="202"/>
      <c r="FZ93" s="203"/>
      <c r="GA93" s="202"/>
      <c r="GB93" s="203"/>
      <c r="GC93" s="202"/>
      <c r="GD93" s="203"/>
      <c r="GE93" s="202"/>
      <c r="GF93" s="203"/>
      <c r="GG93" s="202"/>
      <c r="GH93" s="203"/>
      <c r="GI93" s="202"/>
      <c r="GJ93" s="203"/>
      <c r="GK93" s="239"/>
      <c r="GL93" s="159" t="str">
        <f t="shared" si="34"/>
        <v>Michal Moročilo-x</v>
      </c>
      <c r="GM93" s="202"/>
      <c r="GN93" s="203"/>
      <c r="GO93" s="202"/>
      <c r="GP93" s="203"/>
      <c r="GQ93" s="202"/>
      <c r="GR93" s="203"/>
      <c r="GS93" s="202"/>
      <c r="GT93" s="203"/>
      <c r="GU93" s="202"/>
      <c r="GV93" s="203"/>
      <c r="GW93" s="202"/>
      <c r="GX93" s="203"/>
      <c r="GY93" s="202"/>
      <c r="GZ93" s="203"/>
      <c r="HA93" s="202"/>
      <c r="HB93" s="203"/>
      <c r="HC93" s="202"/>
      <c r="HD93" s="203"/>
      <c r="HE93" s="202"/>
      <c r="HF93" s="203"/>
      <c r="HG93" s="202"/>
      <c r="HH93" s="203"/>
      <c r="HI93" s="202"/>
      <c r="HJ93" s="203"/>
      <c r="HK93" s="202"/>
      <c r="HL93" s="203"/>
      <c r="HM93" s="202"/>
      <c r="HN93" s="203"/>
      <c r="HO93" s="202"/>
      <c r="HP93" s="203"/>
      <c r="HQ93" s="202"/>
      <c r="HR93" s="203"/>
      <c r="HS93" s="202"/>
      <c r="HT93" s="203"/>
      <c r="HU93" s="202"/>
      <c r="HV93" s="203"/>
      <c r="HW93" s="202"/>
      <c r="HX93" s="203"/>
      <c r="HY93" s="202"/>
      <c r="HZ93" s="203"/>
      <c r="IA93" s="202"/>
      <c r="IB93" s="203"/>
      <c r="IC93" s="202"/>
      <c r="ID93" s="203"/>
      <c r="IE93" s="202"/>
      <c r="IF93" s="203"/>
      <c r="IG93" s="202"/>
      <c r="IH93" s="203"/>
      <c r="II93" s="202"/>
      <c r="IJ93" s="203"/>
      <c r="IK93" s="202"/>
      <c r="IL93" s="203"/>
      <c r="IM93" s="202"/>
      <c r="IN93" s="203"/>
      <c r="IO93" s="202"/>
      <c r="IP93" s="203"/>
      <c r="IQ93" s="202"/>
      <c r="IR93" s="203"/>
      <c r="IS93" s="202"/>
      <c r="IT93" s="203"/>
      <c r="IU93" s="202"/>
      <c r="IV93" s="203"/>
    </row>
    <row r="94">
      <c r="A94" s="225">
        <f>IFERROR(__xludf.DUMMYFUNCTION("""COMPUTED_VALUE"""),100.0)</f>
        <v>100</v>
      </c>
      <c r="B94" s="159" t="str">
        <f t="shared" si="31"/>
        <v>František Matoušek</v>
      </c>
      <c r="C94" s="173">
        <f t="shared" ref="C94:BL94" si="78">BO94+EA94+GM94</f>
        <v>0</v>
      </c>
      <c r="D94" s="173">
        <f t="shared" si="78"/>
        <v>0</v>
      </c>
      <c r="E94" s="173">
        <f t="shared" si="78"/>
        <v>9.5</v>
      </c>
      <c r="F94" s="173">
        <f t="shared" si="78"/>
        <v>0</v>
      </c>
      <c r="G94" s="173">
        <f t="shared" si="78"/>
        <v>14</v>
      </c>
      <c r="H94" s="173">
        <f t="shared" si="78"/>
        <v>0</v>
      </c>
      <c r="I94" s="173">
        <f t="shared" si="78"/>
        <v>12</v>
      </c>
      <c r="J94" s="173">
        <f t="shared" si="78"/>
        <v>0</v>
      </c>
      <c r="K94" s="173">
        <f t="shared" si="78"/>
        <v>7</v>
      </c>
      <c r="L94" s="173">
        <f t="shared" si="78"/>
        <v>0</v>
      </c>
      <c r="M94" s="173">
        <f t="shared" si="78"/>
        <v>6</v>
      </c>
      <c r="N94" s="173">
        <f t="shared" si="78"/>
        <v>0</v>
      </c>
      <c r="O94" s="173">
        <f t="shared" si="78"/>
        <v>0</v>
      </c>
      <c r="P94" s="173">
        <f t="shared" si="78"/>
        <v>0</v>
      </c>
      <c r="Q94" s="173">
        <f t="shared" si="78"/>
        <v>0</v>
      </c>
      <c r="R94" s="173">
        <f t="shared" si="78"/>
        <v>0</v>
      </c>
      <c r="S94" s="173">
        <f t="shared" si="78"/>
        <v>8</v>
      </c>
      <c r="T94" s="173">
        <f t="shared" si="78"/>
        <v>500</v>
      </c>
      <c r="U94" s="173">
        <f t="shared" si="78"/>
        <v>4.5</v>
      </c>
      <c r="V94" s="173">
        <f t="shared" si="78"/>
        <v>0</v>
      </c>
      <c r="W94" s="173">
        <f t="shared" si="78"/>
        <v>9</v>
      </c>
      <c r="X94" s="173">
        <f t="shared" si="78"/>
        <v>500</v>
      </c>
      <c r="Y94" s="173">
        <f t="shared" si="78"/>
        <v>0</v>
      </c>
      <c r="Z94" s="173">
        <f t="shared" si="78"/>
        <v>0</v>
      </c>
      <c r="AA94" s="173">
        <f t="shared" si="78"/>
        <v>0</v>
      </c>
      <c r="AB94" s="173">
        <f t="shared" si="78"/>
        <v>0</v>
      </c>
      <c r="AC94" s="173">
        <f t="shared" si="78"/>
        <v>0</v>
      </c>
      <c r="AD94" s="173">
        <f t="shared" si="78"/>
        <v>0</v>
      </c>
      <c r="AE94" s="173">
        <f t="shared" si="78"/>
        <v>0</v>
      </c>
      <c r="AF94" s="173">
        <f t="shared" si="78"/>
        <v>0</v>
      </c>
      <c r="AG94" s="173">
        <f t="shared" si="78"/>
        <v>4</v>
      </c>
      <c r="AH94" s="173">
        <f t="shared" si="78"/>
        <v>0</v>
      </c>
      <c r="AI94" s="173">
        <f t="shared" si="78"/>
        <v>16</v>
      </c>
      <c r="AJ94" s="173">
        <f t="shared" si="78"/>
        <v>0</v>
      </c>
      <c r="AK94" s="173">
        <f t="shared" si="78"/>
        <v>12</v>
      </c>
      <c r="AL94" s="173">
        <f t="shared" si="78"/>
        <v>0</v>
      </c>
      <c r="AM94" s="173">
        <f t="shared" si="78"/>
        <v>7</v>
      </c>
      <c r="AN94" s="173">
        <f t="shared" si="78"/>
        <v>500</v>
      </c>
      <c r="AO94" s="173">
        <f t="shared" si="78"/>
        <v>4</v>
      </c>
      <c r="AP94" s="173">
        <f t="shared" si="78"/>
        <v>0</v>
      </c>
      <c r="AQ94" s="173">
        <f t="shared" si="78"/>
        <v>0</v>
      </c>
      <c r="AR94" s="173">
        <f t="shared" si="78"/>
        <v>0</v>
      </c>
      <c r="AS94" s="173">
        <f t="shared" si="78"/>
        <v>7.5</v>
      </c>
      <c r="AT94" s="173">
        <f t="shared" si="78"/>
        <v>0</v>
      </c>
      <c r="AU94" s="173">
        <f t="shared" si="78"/>
        <v>5</v>
      </c>
      <c r="AV94" s="173">
        <f t="shared" si="78"/>
        <v>0</v>
      </c>
      <c r="AW94" s="173">
        <f t="shared" si="78"/>
        <v>0</v>
      </c>
      <c r="AX94" s="173">
        <f t="shared" si="78"/>
        <v>0</v>
      </c>
      <c r="AY94" s="173">
        <f t="shared" si="78"/>
        <v>12</v>
      </c>
      <c r="AZ94" s="173">
        <f t="shared" si="78"/>
        <v>1200</v>
      </c>
      <c r="BA94" s="173">
        <f t="shared" si="78"/>
        <v>0</v>
      </c>
      <c r="BB94" s="173">
        <f t="shared" si="78"/>
        <v>0</v>
      </c>
      <c r="BC94" s="173">
        <f t="shared" si="78"/>
        <v>0</v>
      </c>
      <c r="BD94" s="173">
        <f t="shared" si="78"/>
        <v>0</v>
      </c>
      <c r="BE94" s="173">
        <f t="shared" si="78"/>
        <v>8.5</v>
      </c>
      <c r="BF94" s="173">
        <f t="shared" si="78"/>
        <v>500</v>
      </c>
      <c r="BG94" s="173">
        <f t="shared" si="78"/>
        <v>0</v>
      </c>
      <c r="BH94" s="173">
        <f t="shared" si="78"/>
        <v>0</v>
      </c>
      <c r="BI94" s="173">
        <f t="shared" si="78"/>
        <v>7</v>
      </c>
      <c r="BJ94" s="173">
        <f t="shared" si="78"/>
        <v>0</v>
      </c>
      <c r="BK94" s="173">
        <f t="shared" si="78"/>
        <v>8</v>
      </c>
      <c r="BL94" s="173">
        <f t="shared" si="78"/>
        <v>0</v>
      </c>
      <c r="BM94" s="151"/>
      <c r="BN94" s="239" t="str">
        <f>IFERROR(__xludf.DUMMYFUNCTION("""COMPUTED_VALUE"""),"František Matoušek")</f>
        <v>František Matoušek</v>
      </c>
      <c r="BO94" s="174"/>
      <c r="BP94" s="175"/>
      <c r="BQ94" s="174"/>
      <c r="BR94" s="175"/>
      <c r="BS94" s="174"/>
      <c r="BT94" s="175"/>
      <c r="BU94" s="174"/>
      <c r="BV94" s="175"/>
      <c r="BW94" s="174"/>
      <c r="BX94" s="175"/>
      <c r="BY94" s="174"/>
      <c r="BZ94" s="175"/>
      <c r="CA94" s="174"/>
      <c r="CB94" s="175"/>
      <c r="CC94" s="174"/>
      <c r="CD94" s="175"/>
      <c r="CE94" s="174"/>
      <c r="CF94" s="175"/>
      <c r="CG94" s="174"/>
      <c r="CH94" s="175"/>
      <c r="CI94" s="174"/>
      <c r="CJ94" s="175"/>
      <c r="CK94" s="174"/>
      <c r="CL94" s="175"/>
      <c r="CM94" s="174"/>
      <c r="CN94" s="175"/>
      <c r="CO94" s="174"/>
      <c r="CP94" s="175"/>
      <c r="CQ94" s="174"/>
      <c r="CR94" s="175"/>
      <c r="CS94" s="174"/>
      <c r="CT94" s="175"/>
      <c r="CU94" s="174"/>
      <c r="CV94" s="175"/>
      <c r="CW94" s="174"/>
      <c r="CX94" s="175"/>
      <c r="CY94" s="174"/>
      <c r="CZ94" s="175"/>
      <c r="DA94" s="174"/>
      <c r="DB94" s="175"/>
      <c r="DC94" s="174"/>
      <c r="DD94" s="175"/>
      <c r="DE94" s="174"/>
      <c r="DF94" s="175"/>
      <c r="DG94" s="174"/>
      <c r="DH94" s="175"/>
      <c r="DI94" s="174"/>
      <c r="DJ94" s="175"/>
      <c r="DK94" s="174"/>
      <c r="DL94" s="175"/>
      <c r="DM94" s="174"/>
      <c r="DN94" s="175"/>
      <c r="DO94" s="174"/>
      <c r="DP94" s="175"/>
      <c r="DQ94" s="174"/>
      <c r="DR94" s="175"/>
      <c r="DS94" s="174"/>
      <c r="DT94" s="175"/>
      <c r="DU94" s="174"/>
      <c r="DV94" s="175"/>
      <c r="DW94" s="174"/>
      <c r="DX94" s="175"/>
      <c r="DY94" s="239"/>
      <c r="DZ94" s="159" t="str">
        <f t="shared" si="33"/>
        <v>František Matoušek</v>
      </c>
      <c r="EA94" s="202"/>
      <c r="EB94" s="203"/>
      <c r="EC94" s="202"/>
      <c r="ED94" s="203"/>
      <c r="EE94" s="202"/>
      <c r="EF94" s="203"/>
      <c r="EG94" s="202"/>
      <c r="EH94" s="203"/>
      <c r="EI94" s="202"/>
      <c r="EJ94" s="203"/>
      <c r="EK94" s="202"/>
      <c r="EL94" s="203"/>
      <c r="EM94" s="202"/>
      <c r="EN94" s="203"/>
      <c r="EO94" s="202"/>
      <c r="EP94" s="203"/>
      <c r="EQ94" s="202"/>
      <c r="ER94" s="203"/>
      <c r="ES94" s="202"/>
      <c r="ET94" s="203"/>
      <c r="EU94" s="202"/>
      <c r="EV94" s="203"/>
      <c r="EW94" s="202"/>
      <c r="EX94" s="203"/>
      <c r="EY94" s="202"/>
      <c r="EZ94" s="203"/>
      <c r="FA94" s="202"/>
      <c r="FB94" s="203"/>
      <c r="FC94" s="202"/>
      <c r="FD94" s="203"/>
      <c r="FE94" s="202"/>
      <c r="FF94" s="203"/>
      <c r="FG94" s="202"/>
      <c r="FH94" s="203"/>
      <c r="FI94" s="202"/>
      <c r="FJ94" s="203"/>
      <c r="FK94" s="202"/>
      <c r="FL94" s="203"/>
      <c r="FM94" s="202"/>
      <c r="FN94" s="203"/>
      <c r="FO94" s="202"/>
      <c r="FP94" s="203"/>
      <c r="FQ94" s="202"/>
      <c r="FR94" s="203"/>
      <c r="FS94" s="202"/>
      <c r="FT94" s="203"/>
      <c r="FU94" s="202"/>
      <c r="FV94" s="203"/>
      <c r="FW94" s="202"/>
      <c r="FX94" s="203"/>
      <c r="FY94" s="202"/>
      <c r="FZ94" s="203"/>
      <c r="GA94" s="202"/>
      <c r="GB94" s="203"/>
      <c r="GC94" s="202"/>
      <c r="GD94" s="203"/>
      <c r="GE94" s="202"/>
      <c r="GF94" s="203"/>
      <c r="GG94" s="202"/>
      <c r="GH94" s="203"/>
      <c r="GI94" s="202"/>
      <c r="GJ94" s="203"/>
      <c r="GK94" s="239"/>
      <c r="GL94" s="159" t="str">
        <f t="shared" si="34"/>
        <v>František Matoušek</v>
      </c>
      <c r="GM94" s="202"/>
      <c r="GN94" s="203"/>
      <c r="GO94" s="202">
        <f>IFERROR(__xludf.DUMMYFUNCTION("""COMPUTED_VALUE"""),9.5)</f>
        <v>9.5</v>
      </c>
      <c r="GP94" s="203"/>
      <c r="GQ94" s="202">
        <f>IFERROR(__xludf.DUMMYFUNCTION("""COMPUTED_VALUE"""),14.0)</f>
        <v>14</v>
      </c>
      <c r="GR94" s="203"/>
      <c r="GS94" s="202">
        <f>IFERROR(__xludf.DUMMYFUNCTION("""COMPUTED_VALUE"""),12.0)</f>
        <v>12</v>
      </c>
      <c r="GT94" s="203"/>
      <c r="GU94" s="202">
        <f>IFERROR(__xludf.DUMMYFUNCTION("""COMPUTED_VALUE"""),7.0)</f>
        <v>7</v>
      </c>
      <c r="GV94" s="203"/>
      <c r="GW94" s="202">
        <f>IFERROR(__xludf.DUMMYFUNCTION("""COMPUTED_VALUE"""),6.0)</f>
        <v>6</v>
      </c>
      <c r="GX94" s="203"/>
      <c r="GY94" s="202"/>
      <c r="GZ94" s="203"/>
      <c r="HA94" s="202"/>
      <c r="HB94" s="203"/>
      <c r="HC94" s="202">
        <f>IFERROR(__xludf.DUMMYFUNCTION("""COMPUTED_VALUE"""),8.0)</f>
        <v>8</v>
      </c>
      <c r="HD94" s="203">
        <f>IFERROR(__xludf.DUMMYFUNCTION("""COMPUTED_VALUE"""),500.0)</f>
        <v>500</v>
      </c>
      <c r="HE94" s="202">
        <f>IFERROR(__xludf.DUMMYFUNCTION("""COMPUTED_VALUE"""),4.5)</f>
        <v>4.5</v>
      </c>
      <c r="HF94" s="203"/>
      <c r="HG94" s="202">
        <f>IFERROR(__xludf.DUMMYFUNCTION("""COMPUTED_VALUE"""),9.0)</f>
        <v>9</v>
      </c>
      <c r="HH94" s="203">
        <f>IFERROR(__xludf.DUMMYFUNCTION("""COMPUTED_VALUE"""),500.0)</f>
        <v>500</v>
      </c>
      <c r="HI94" s="202"/>
      <c r="HJ94" s="203"/>
      <c r="HK94" s="202"/>
      <c r="HL94" s="203"/>
      <c r="HM94" s="202"/>
      <c r="HN94" s="203"/>
      <c r="HO94" s="202"/>
      <c r="HP94" s="203"/>
      <c r="HQ94" s="202">
        <f>IFERROR(__xludf.DUMMYFUNCTION("""COMPUTED_VALUE"""),4.0)</f>
        <v>4</v>
      </c>
      <c r="HR94" s="203"/>
      <c r="HS94" s="202">
        <f>IFERROR(__xludf.DUMMYFUNCTION("""COMPUTED_VALUE"""),16.0)</f>
        <v>16</v>
      </c>
      <c r="HT94" s="203"/>
      <c r="HU94" s="202">
        <f>IFERROR(__xludf.DUMMYFUNCTION("""COMPUTED_VALUE"""),12.0)</f>
        <v>12</v>
      </c>
      <c r="HV94" s="203"/>
      <c r="HW94" s="202">
        <f>IFERROR(__xludf.DUMMYFUNCTION("""COMPUTED_VALUE"""),7.0)</f>
        <v>7</v>
      </c>
      <c r="HX94" s="203">
        <f>IFERROR(__xludf.DUMMYFUNCTION("""COMPUTED_VALUE"""),500.0)</f>
        <v>500</v>
      </c>
      <c r="HY94" s="202">
        <f>IFERROR(__xludf.DUMMYFUNCTION("""COMPUTED_VALUE"""),4.0)</f>
        <v>4</v>
      </c>
      <c r="HZ94" s="203"/>
      <c r="IA94" s="202"/>
      <c r="IB94" s="203"/>
      <c r="IC94" s="202">
        <f>IFERROR(__xludf.DUMMYFUNCTION("""COMPUTED_VALUE"""),7.5)</f>
        <v>7.5</v>
      </c>
      <c r="ID94" s="203"/>
      <c r="IE94" s="202">
        <f>IFERROR(__xludf.DUMMYFUNCTION("""COMPUTED_VALUE"""),5.0)</f>
        <v>5</v>
      </c>
      <c r="IF94" s="203"/>
      <c r="IG94" s="202"/>
      <c r="IH94" s="203"/>
      <c r="II94" s="202">
        <f>IFERROR(__xludf.DUMMYFUNCTION("""COMPUTED_VALUE"""),12.0)</f>
        <v>12</v>
      </c>
      <c r="IJ94" s="203">
        <f>IFERROR(__xludf.DUMMYFUNCTION("""COMPUTED_VALUE"""),1200.0)</f>
        <v>1200</v>
      </c>
      <c r="IK94" s="202"/>
      <c r="IL94" s="203"/>
      <c r="IM94" s="202"/>
      <c r="IN94" s="203"/>
      <c r="IO94" s="202">
        <f>IFERROR(__xludf.DUMMYFUNCTION("""COMPUTED_VALUE"""),8.5)</f>
        <v>8.5</v>
      </c>
      <c r="IP94" s="203">
        <f>IFERROR(__xludf.DUMMYFUNCTION("""COMPUTED_VALUE"""),500.0)</f>
        <v>500</v>
      </c>
      <c r="IQ94" s="202"/>
      <c r="IR94" s="203"/>
      <c r="IS94" s="202">
        <f>IFERROR(__xludf.DUMMYFUNCTION("""COMPUTED_VALUE"""),7.0)</f>
        <v>7</v>
      </c>
      <c r="IT94" s="203"/>
      <c r="IU94" s="202">
        <f>IFERROR(__xludf.DUMMYFUNCTION("""COMPUTED_VALUE"""),8.0)</f>
        <v>8</v>
      </c>
      <c r="IV94" s="203"/>
    </row>
    <row r="95">
      <c r="A95" s="225">
        <f>IFERROR(__xludf.DUMMYFUNCTION("""COMPUTED_VALUE"""),100.0)</f>
        <v>100</v>
      </c>
      <c r="B95" s="159" t="str">
        <f t="shared" si="31"/>
        <v>Adam Petr</v>
      </c>
      <c r="C95" s="173">
        <f t="shared" ref="C95:BL95" si="79">BO95+EA95+GM95</f>
        <v>10</v>
      </c>
      <c r="D95" s="173">
        <f t="shared" si="79"/>
        <v>0</v>
      </c>
      <c r="E95" s="173">
        <f t="shared" si="79"/>
        <v>0</v>
      </c>
      <c r="F95" s="173">
        <f t="shared" si="79"/>
        <v>0</v>
      </c>
      <c r="G95" s="173">
        <f t="shared" si="79"/>
        <v>0</v>
      </c>
      <c r="H95" s="173">
        <f t="shared" si="79"/>
        <v>0</v>
      </c>
      <c r="I95" s="173">
        <f t="shared" si="79"/>
        <v>0</v>
      </c>
      <c r="J95" s="173">
        <f t="shared" si="79"/>
        <v>0</v>
      </c>
      <c r="K95" s="173">
        <f t="shared" si="79"/>
        <v>4</v>
      </c>
      <c r="L95" s="173">
        <f t="shared" si="79"/>
        <v>0</v>
      </c>
      <c r="M95" s="173">
        <f t="shared" si="79"/>
        <v>0</v>
      </c>
      <c r="N95" s="173">
        <f t="shared" si="79"/>
        <v>0</v>
      </c>
      <c r="O95" s="173">
        <f t="shared" si="79"/>
        <v>6</v>
      </c>
      <c r="P95" s="173">
        <f t="shared" si="79"/>
        <v>0</v>
      </c>
      <c r="Q95" s="173">
        <f t="shared" si="79"/>
        <v>0</v>
      </c>
      <c r="R95" s="173">
        <f t="shared" si="79"/>
        <v>0</v>
      </c>
      <c r="S95" s="173">
        <f t="shared" si="79"/>
        <v>0</v>
      </c>
      <c r="T95" s="173">
        <f t="shared" si="79"/>
        <v>0</v>
      </c>
      <c r="U95" s="173">
        <f t="shared" si="79"/>
        <v>0</v>
      </c>
      <c r="V95" s="173">
        <f t="shared" si="79"/>
        <v>0</v>
      </c>
      <c r="W95" s="173">
        <f t="shared" si="79"/>
        <v>0</v>
      </c>
      <c r="X95" s="173">
        <f t="shared" si="79"/>
        <v>0</v>
      </c>
      <c r="Y95" s="173">
        <f t="shared" si="79"/>
        <v>0</v>
      </c>
      <c r="Z95" s="173">
        <f t="shared" si="79"/>
        <v>0</v>
      </c>
      <c r="AA95" s="173">
        <f t="shared" si="79"/>
        <v>0</v>
      </c>
      <c r="AB95" s="173">
        <f t="shared" si="79"/>
        <v>0</v>
      </c>
      <c r="AC95" s="173">
        <f t="shared" si="79"/>
        <v>0</v>
      </c>
      <c r="AD95" s="173">
        <f t="shared" si="79"/>
        <v>0</v>
      </c>
      <c r="AE95" s="173">
        <f t="shared" si="79"/>
        <v>0</v>
      </c>
      <c r="AF95" s="173">
        <f t="shared" si="79"/>
        <v>0</v>
      </c>
      <c r="AG95" s="173">
        <f t="shared" si="79"/>
        <v>6</v>
      </c>
      <c r="AH95" s="173">
        <f t="shared" si="79"/>
        <v>0</v>
      </c>
      <c r="AI95" s="173">
        <f t="shared" si="79"/>
        <v>0</v>
      </c>
      <c r="AJ95" s="173">
        <f t="shared" si="79"/>
        <v>0</v>
      </c>
      <c r="AK95" s="173">
        <f t="shared" si="79"/>
        <v>0</v>
      </c>
      <c r="AL95" s="173">
        <f t="shared" si="79"/>
        <v>0</v>
      </c>
      <c r="AM95" s="173">
        <f t="shared" si="79"/>
        <v>0</v>
      </c>
      <c r="AN95" s="173">
        <f t="shared" si="79"/>
        <v>0</v>
      </c>
      <c r="AO95" s="173">
        <f t="shared" si="79"/>
        <v>0</v>
      </c>
      <c r="AP95" s="173">
        <f t="shared" si="79"/>
        <v>0</v>
      </c>
      <c r="AQ95" s="173">
        <f t="shared" si="79"/>
        <v>0</v>
      </c>
      <c r="AR95" s="173">
        <f t="shared" si="79"/>
        <v>0</v>
      </c>
      <c r="AS95" s="173">
        <f t="shared" si="79"/>
        <v>0</v>
      </c>
      <c r="AT95" s="173">
        <f t="shared" si="79"/>
        <v>0</v>
      </c>
      <c r="AU95" s="173">
        <f t="shared" si="79"/>
        <v>0</v>
      </c>
      <c r="AV95" s="173">
        <f t="shared" si="79"/>
        <v>0</v>
      </c>
      <c r="AW95" s="173">
        <f t="shared" si="79"/>
        <v>0</v>
      </c>
      <c r="AX95" s="173">
        <f t="shared" si="79"/>
        <v>0</v>
      </c>
      <c r="AY95" s="173">
        <f t="shared" si="79"/>
        <v>0</v>
      </c>
      <c r="AZ95" s="173">
        <f t="shared" si="79"/>
        <v>0</v>
      </c>
      <c r="BA95" s="173">
        <f t="shared" si="79"/>
        <v>11.5</v>
      </c>
      <c r="BB95" s="173">
        <f t="shared" si="79"/>
        <v>0</v>
      </c>
      <c r="BC95" s="173">
        <f t="shared" si="79"/>
        <v>0</v>
      </c>
      <c r="BD95" s="173">
        <f t="shared" si="79"/>
        <v>0</v>
      </c>
      <c r="BE95" s="173">
        <f t="shared" si="79"/>
        <v>0</v>
      </c>
      <c r="BF95" s="173">
        <f t="shared" si="79"/>
        <v>0</v>
      </c>
      <c r="BG95" s="173">
        <f t="shared" si="79"/>
        <v>0</v>
      </c>
      <c r="BH95" s="173">
        <f t="shared" si="79"/>
        <v>0</v>
      </c>
      <c r="BI95" s="173">
        <f t="shared" si="79"/>
        <v>0</v>
      </c>
      <c r="BJ95" s="173">
        <f t="shared" si="79"/>
        <v>0</v>
      </c>
      <c r="BK95" s="173">
        <f t="shared" si="79"/>
        <v>0</v>
      </c>
      <c r="BL95" s="173">
        <f t="shared" si="79"/>
        <v>0</v>
      </c>
      <c r="BM95" s="151"/>
      <c r="BN95" s="239" t="str">
        <f>IFERROR(__xludf.DUMMYFUNCTION("""COMPUTED_VALUE"""),"Adam Petr")</f>
        <v>Adam Petr</v>
      </c>
      <c r="BO95" s="174">
        <f>IFERROR(__xludf.DUMMYFUNCTION("""COMPUTED_VALUE"""),10.0)</f>
        <v>10</v>
      </c>
      <c r="BP95" s="175"/>
      <c r="BQ95" s="174"/>
      <c r="BR95" s="175"/>
      <c r="BS95" s="174"/>
      <c r="BT95" s="175"/>
      <c r="BU95" s="174"/>
      <c r="BV95" s="175"/>
      <c r="BW95" s="174">
        <f>IFERROR(__xludf.DUMMYFUNCTION("""COMPUTED_VALUE"""),4.0)</f>
        <v>4</v>
      </c>
      <c r="BX95" s="175"/>
      <c r="BY95" s="174"/>
      <c r="BZ95" s="175"/>
      <c r="CA95" s="174">
        <f>IFERROR(__xludf.DUMMYFUNCTION("""COMPUTED_VALUE"""),6.0)</f>
        <v>6</v>
      </c>
      <c r="CB95" s="175"/>
      <c r="CC95" s="174"/>
      <c r="CD95" s="175"/>
      <c r="CE95" s="174"/>
      <c r="CF95" s="175"/>
      <c r="CG95" s="174"/>
      <c r="CH95" s="175"/>
      <c r="CI95" s="174"/>
      <c r="CJ95" s="175"/>
      <c r="CK95" s="174"/>
      <c r="CL95" s="175"/>
      <c r="CM95" s="174"/>
      <c r="CN95" s="175"/>
      <c r="CO95" s="174"/>
      <c r="CP95" s="175"/>
      <c r="CQ95" s="174"/>
      <c r="CR95" s="175"/>
      <c r="CS95" s="174">
        <f>IFERROR(__xludf.DUMMYFUNCTION("""COMPUTED_VALUE"""),6.0)</f>
        <v>6</v>
      </c>
      <c r="CT95" s="175"/>
      <c r="CU95" s="174"/>
      <c r="CV95" s="175"/>
      <c r="CW95" s="174"/>
      <c r="CX95" s="175"/>
      <c r="CY95" s="174"/>
      <c r="CZ95" s="175"/>
      <c r="DA95" s="174"/>
      <c r="DB95" s="175"/>
      <c r="DC95" s="174"/>
      <c r="DD95" s="175"/>
      <c r="DE95" s="174"/>
      <c r="DF95" s="175"/>
      <c r="DG95" s="174"/>
      <c r="DH95" s="175"/>
      <c r="DI95" s="174"/>
      <c r="DJ95" s="175"/>
      <c r="DK95" s="174"/>
      <c r="DL95" s="175"/>
      <c r="DM95" s="174">
        <f>IFERROR(__xludf.DUMMYFUNCTION("""COMPUTED_VALUE"""),11.5)</f>
        <v>11.5</v>
      </c>
      <c r="DN95" s="175"/>
      <c r="DO95" s="174"/>
      <c r="DP95" s="175"/>
      <c r="DQ95" s="174"/>
      <c r="DR95" s="175"/>
      <c r="DS95" s="174"/>
      <c r="DT95" s="175"/>
      <c r="DU95" s="174"/>
      <c r="DV95" s="175"/>
      <c r="DW95" s="174"/>
      <c r="DX95" s="175"/>
      <c r="DY95" s="239"/>
      <c r="DZ95" s="159" t="str">
        <f t="shared" si="33"/>
        <v>Adam Petr</v>
      </c>
      <c r="EA95" s="202"/>
      <c r="EB95" s="203"/>
      <c r="EC95" s="202"/>
      <c r="ED95" s="203"/>
      <c r="EE95" s="202"/>
      <c r="EF95" s="203"/>
      <c r="EG95" s="202"/>
      <c r="EH95" s="203"/>
      <c r="EI95" s="202"/>
      <c r="EJ95" s="203"/>
      <c r="EK95" s="202"/>
      <c r="EL95" s="203"/>
      <c r="EM95" s="202"/>
      <c r="EN95" s="203"/>
      <c r="EO95" s="202"/>
      <c r="EP95" s="203"/>
      <c r="EQ95" s="202"/>
      <c r="ER95" s="203"/>
      <c r="ES95" s="202"/>
      <c r="ET95" s="203"/>
      <c r="EU95" s="202"/>
      <c r="EV95" s="203"/>
      <c r="EW95" s="202"/>
      <c r="EX95" s="203"/>
      <c r="EY95" s="202"/>
      <c r="EZ95" s="203"/>
      <c r="FA95" s="202"/>
      <c r="FB95" s="203"/>
      <c r="FC95" s="202"/>
      <c r="FD95" s="203"/>
      <c r="FE95" s="202"/>
      <c r="FF95" s="203"/>
      <c r="FG95" s="202"/>
      <c r="FH95" s="203"/>
      <c r="FI95" s="202"/>
      <c r="FJ95" s="203"/>
      <c r="FK95" s="202"/>
      <c r="FL95" s="203"/>
      <c r="FM95" s="202"/>
      <c r="FN95" s="203"/>
      <c r="FO95" s="202"/>
      <c r="FP95" s="203"/>
      <c r="FQ95" s="202"/>
      <c r="FR95" s="203"/>
      <c r="FS95" s="202"/>
      <c r="FT95" s="203"/>
      <c r="FU95" s="202"/>
      <c r="FV95" s="203"/>
      <c r="FW95" s="202"/>
      <c r="FX95" s="203"/>
      <c r="FY95" s="202"/>
      <c r="FZ95" s="203"/>
      <c r="GA95" s="202"/>
      <c r="GB95" s="203"/>
      <c r="GC95" s="202"/>
      <c r="GD95" s="203"/>
      <c r="GE95" s="202"/>
      <c r="GF95" s="203"/>
      <c r="GG95" s="202"/>
      <c r="GH95" s="203"/>
      <c r="GI95" s="202"/>
      <c r="GJ95" s="203"/>
      <c r="GK95" s="239"/>
      <c r="GL95" s="159" t="str">
        <f t="shared" si="34"/>
        <v>Adam Petr</v>
      </c>
      <c r="GM95" s="202"/>
      <c r="GN95" s="203"/>
      <c r="GO95" s="202"/>
      <c r="GP95" s="203"/>
      <c r="GQ95" s="202"/>
      <c r="GR95" s="203"/>
      <c r="GS95" s="202"/>
      <c r="GT95" s="203"/>
      <c r="GU95" s="202"/>
      <c r="GV95" s="203"/>
      <c r="GW95" s="202"/>
      <c r="GX95" s="203"/>
      <c r="GY95" s="202"/>
      <c r="GZ95" s="203"/>
      <c r="HA95" s="202"/>
      <c r="HB95" s="203"/>
      <c r="HC95" s="202"/>
      <c r="HD95" s="203"/>
      <c r="HE95" s="202"/>
      <c r="HF95" s="203"/>
      <c r="HG95" s="202"/>
      <c r="HH95" s="203"/>
      <c r="HI95" s="202"/>
      <c r="HJ95" s="203"/>
      <c r="HK95" s="202"/>
      <c r="HL95" s="203"/>
      <c r="HM95" s="202"/>
      <c r="HN95" s="203"/>
      <c r="HO95" s="202"/>
      <c r="HP95" s="203"/>
      <c r="HQ95" s="202"/>
      <c r="HR95" s="203"/>
      <c r="HS95" s="202"/>
      <c r="HT95" s="203"/>
      <c r="HU95" s="202"/>
      <c r="HV95" s="203"/>
      <c r="HW95" s="202"/>
      <c r="HX95" s="203"/>
      <c r="HY95" s="202"/>
      <c r="HZ95" s="203"/>
      <c r="IA95" s="202"/>
      <c r="IB95" s="203"/>
      <c r="IC95" s="202"/>
      <c r="ID95" s="203"/>
      <c r="IE95" s="202"/>
      <c r="IF95" s="203"/>
      <c r="IG95" s="202"/>
      <c r="IH95" s="203"/>
      <c r="II95" s="202"/>
      <c r="IJ95" s="203"/>
      <c r="IK95" s="202"/>
      <c r="IL95" s="203"/>
      <c r="IM95" s="202"/>
      <c r="IN95" s="203"/>
      <c r="IO95" s="202"/>
      <c r="IP95" s="203"/>
      <c r="IQ95" s="202"/>
      <c r="IR95" s="203"/>
      <c r="IS95" s="202"/>
      <c r="IT95" s="203"/>
      <c r="IU95" s="202"/>
      <c r="IV95" s="203"/>
    </row>
    <row r="96">
      <c r="A96" s="225">
        <f>IFERROR(__xludf.DUMMYFUNCTION("""COMPUTED_VALUE"""),100.0)</f>
        <v>100</v>
      </c>
      <c r="B96" s="159" t="str">
        <f t="shared" si="31"/>
        <v>Ondřej Nestrojil</v>
      </c>
      <c r="C96" s="173">
        <f t="shared" ref="C96:BL96" si="80">BO96+EA96+GM96</f>
        <v>0</v>
      </c>
      <c r="D96" s="173">
        <f t="shared" si="80"/>
        <v>0</v>
      </c>
      <c r="E96" s="173">
        <f t="shared" si="80"/>
        <v>0</v>
      </c>
      <c r="F96" s="173">
        <f t="shared" si="80"/>
        <v>0</v>
      </c>
      <c r="G96" s="173">
        <f t="shared" si="80"/>
        <v>0</v>
      </c>
      <c r="H96" s="173">
        <f t="shared" si="80"/>
        <v>0</v>
      </c>
      <c r="I96" s="173">
        <f t="shared" si="80"/>
        <v>0</v>
      </c>
      <c r="J96" s="173">
        <f t="shared" si="80"/>
        <v>0</v>
      </c>
      <c r="K96" s="173">
        <f t="shared" si="80"/>
        <v>0</v>
      </c>
      <c r="L96" s="173">
        <f t="shared" si="80"/>
        <v>0</v>
      </c>
      <c r="M96" s="173">
        <f t="shared" si="80"/>
        <v>0</v>
      </c>
      <c r="N96" s="173">
        <f t="shared" si="80"/>
        <v>0</v>
      </c>
      <c r="O96" s="173">
        <f t="shared" si="80"/>
        <v>0</v>
      </c>
      <c r="P96" s="173">
        <f t="shared" si="80"/>
        <v>0</v>
      </c>
      <c r="Q96" s="173">
        <f t="shared" si="80"/>
        <v>0</v>
      </c>
      <c r="R96" s="173">
        <f t="shared" si="80"/>
        <v>0</v>
      </c>
      <c r="S96" s="173">
        <f t="shared" si="80"/>
        <v>0</v>
      </c>
      <c r="T96" s="173">
        <f t="shared" si="80"/>
        <v>0</v>
      </c>
      <c r="U96" s="173">
        <f t="shared" si="80"/>
        <v>0</v>
      </c>
      <c r="V96" s="173">
        <f t="shared" si="80"/>
        <v>0</v>
      </c>
      <c r="W96" s="173">
        <f t="shared" si="80"/>
        <v>0</v>
      </c>
      <c r="X96" s="173">
        <f t="shared" si="80"/>
        <v>0</v>
      </c>
      <c r="Y96" s="173">
        <f t="shared" si="80"/>
        <v>0</v>
      </c>
      <c r="Z96" s="173">
        <f t="shared" si="80"/>
        <v>0</v>
      </c>
      <c r="AA96" s="173">
        <f t="shared" si="80"/>
        <v>0</v>
      </c>
      <c r="AB96" s="173">
        <f t="shared" si="80"/>
        <v>0</v>
      </c>
      <c r="AC96" s="173">
        <f t="shared" si="80"/>
        <v>0</v>
      </c>
      <c r="AD96" s="173">
        <f t="shared" si="80"/>
        <v>0</v>
      </c>
      <c r="AE96" s="173">
        <f t="shared" si="80"/>
        <v>0</v>
      </c>
      <c r="AF96" s="173">
        <f t="shared" si="80"/>
        <v>0</v>
      </c>
      <c r="AG96" s="173">
        <f t="shared" si="80"/>
        <v>0</v>
      </c>
      <c r="AH96" s="173">
        <f t="shared" si="80"/>
        <v>0</v>
      </c>
      <c r="AI96" s="173">
        <f t="shared" si="80"/>
        <v>0</v>
      </c>
      <c r="AJ96" s="173">
        <f t="shared" si="80"/>
        <v>0</v>
      </c>
      <c r="AK96" s="173">
        <f t="shared" si="80"/>
        <v>0</v>
      </c>
      <c r="AL96" s="173">
        <f t="shared" si="80"/>
        <v>0</v>
      </c>
      <c r="AM96" s="173">
        <f t="shared" si="80"/>
        <v>0</v>
      </c>
      <c r="AN96" s="173">
        <f t="shared" si="80"/>
        <v>0</v>
      </c>
      <c r="AO96" s="173">
        <f t="shared" si="80"/>
        <v>0</v>
      </c>
      <c r="AP96" s="173">
        <f t="shared" si="80"/>
        <v>0</v>
      </c>
      <c r="AQ96" s="173">
        <f t="shared" si="80"/>
        <v>0</v>
      </c>
      <c r="AR96" s="173">
        <f t="shared" si="80"/>
        <v>0</v>
      </c>
      <c r="AS96" s="173">
        <f t="shared" si="80"/>
        <v>0</v>
      </c>
      <c r="AT96" s="173">
        <f t="shared" si="80"/>
        <v>0</v>
      </c>
      <c r="AU96" s="173">
        <f t="shared" si="80"/>
        <v>0</v>
      </c>
      <c r="AV96" s="173">
        <f t="shared" si="80"/>
        <v>0</v>
      </c>
      <c r="AW96" s="173">
        <f t="shared" si="80"/>
        <v>0</v>
      </c>
      <c r="AX96" s="173">
        <f t="shared" si="80"/>
        <v>0</v>
      </c>
      <c r="AY96" s="173">
        <f t="shared" si="80"/>
        <v>0</v>
      </c>
      <c r="AZ96" s="173">
        <f t="shared" si="80"/>
        <v>0</v>
      </c>
      <c r="BA96" s="173">
        <f t="shared" si="80"/>
        <v>0</v>
      </c>
      <c r="BB96" s="173">
        <f t="shared" si="80"/>
        <v>0</v>
      </c>
      <c r="BC96" s="173">
        <f t="shared" si="80"/>
        <v>0</v>
      </c>
      <c r="BD96" s="173">
        <f t="shared" si="80"/>
        <v>0</v>
      </c>
      <c r="BE96" s="173">
        <f t="shared" si="80"/>
        <v>0</v>
      </c>
      <c r="BF96" s="173">
        <f t="shared" si="80"/>
        <v>0</v>
      </c>
      <c r="BG96" s="173">
        <f t="shared" si="80"/>
        <v>0</v>
      </c>
      <c r="BH96" s="173">
        <f t="shared" si="80"/>
        <v>0</v>
      </c>
      <c r="BI96" s="173">
        <f t="shared" si="80"/>
        <v>0</v>
      </c>
      <c r="BJ96" s="173">
        <f t="shared" si="80"/>
        <v>0</v>
      </c>
      <c r="BK96" s="173">
        <f t="shared" si="80"/>
        <v>0</v>
      </c>
      <c r="BL96" s="173">
        <f t="shared" si="80"/>
        <v>0</v>
      </c>
      <c r="BM96" s="151"/>
      <c r="BN96" s="239" t="str">
        <f>IFERROR(__xludf.DUMMYFUNCTION("""COMPUTED_VALUE"""),"Ondřej Nestrojil")</f>
        <v>Ondřej Nestrojil</v>
      </c>
      <c r="BO96" s="174"/>
      <c r="BP96" s="175"/>
      <c r="BQ96" s="174"/>
      <c r="BR96" s="175"/>
      <c r="BS96" s="174"/>
      <c r="BT96" s="175"/>
      <c r="BU96" s="174"/>
      <c r="BV96" s="175"/>
      <c r="BW96" s="174"/>
      <c r="BX96" s="175"/>
      <c r="BY96" s="174"/>
      <c r="BZ96" s="175"/>
      <c r="CA96" s="174"/>
      <c r="CB96" s="175"/>
      <c r="CC96" s="174"/>
      <c r="CD96" s="175"/>
      <c r="CE96" s="174"/>
      <c r="CF96" s="175"/>
      <c r="CG96" s="174"/>
      <c r="CH96" s="175"/>
      <c r="CI96" s="174"/>
      <c r="CJ96" s="175"/>
      <c r="CK96" s="174"/>
      <c r="CL96" s="175"/>
      <c r="CM96" s="174"/>
      <c r="CN96" s="175"/>
      <c r="CO96" s="174"/>
      <c r="CP96" s="175"/>
      <c r="CQ96" s="174"/>
      <c r="CR96" s="175"/>
      <c r="CS96" s="174"/>
      <c r="CT96" s="175"/>
      <c r="CU96" s="174"/>
      <c r="CV96" s="175"/>
      <c r="CW96" s="174"/>
      <c r="CX96" s="175"/>
      <c r="CY96" s="174"/>
      <c r="CZ96" s="175"/>
      <c r="DA96" s="174"/>
      <c r="DB96" s="175"/>
      <c r="DC96" s="174"/>
      <c r="DD96" s="175"/>
      <c r="DE96" s="174"/>
      <c r="DF96" s="175"/>
      <c r="DG96" s="174"/>
      <c r="DH96" s="175"/>
      <c r="DI96" s="174"/>
      <c r="DJ96" s="175"/>
      <c r="DK96" s="174"/>
      <c r="DL96" s="175"/>
      <c r="DM96" s="174"/>
      <c r="DN96" s="175"/>
      <c r="DO96" s="174"/>
      <c r="DP96" s="175"/>
      <c r="DQ96" s="174"/>
      <c r="DR96" s="175"/>
      <c r="DS96" s="174"/>
      <c r="DT96" s="175"/>
      <c r="DU96" s="174"/>
      <c r="DV96" s="175"/>
      <c r="DW96" s="174"/>
      <c r="DX96" s="175"/>
      <c r="DY96" s="239"/>
      <c r="DZ96" s="159" t="str">
        <f t="shared" si="33"/>
        <v>Ondřej Nestrojil</v>
      </c>
      <c r="EA96" s="202"/>
      <c r="EB96" s="203"/>
      <c r="EC96" s="202"/>
      <c r="ED96" s="203"/>
      <c r="EE96" s="202"/>
      <c r="EF96" s="203"/>
      <c r="EG96" s="202"/>
      <c r="EH96" s="203"/>
      <c r="EI96" s="202"/>
      <c r="EJ96" s="203"/>
      <c r="EK96" s="202"/>
      <c r="EL96" s="203"/>
      <c r="EM96" s="202"/>
      <c r="EN96" s="203"/>
      <c r="EO96" s="202"/>
      <c r="EP96" s="203"/>
      <c r="EQ96" s="202"/>
      <c r="ER96" s="203"/>
      <c r="ES96" s="202"/>
      <c r="ET96" s="203"/>
      <c r="EU96" s="202"/>
      <c r="EV96" s="203"/>
      <c r="EW96" s="202"/>
      <c r="EX96" s="203"/>
      <c r="EY96" s="202"/>
      <c r="EZ96" s="203"/>
      <c r="FA96" s="202"/>
      <c r="FB96" s="203"/>
      <c r="FC96" s="202"/>
      <c r="FD96" s="203"/>
      <c r="FE96" s="202"/>
      <c r="FF96" s="203"/>
      <c r="FG96" s="202"/>
      <c r="FH96" s="203"/>
      <c r="FI96" s="202"/>
      <c r="FJ96" s="203"/>
      <c r="FK96" s="202"/>
      <c r="FL96" s="203"/>
      <c r="FM96" s="202"/>
      <c r="FN96" s="203"/>
      <c r="FO96" s="202"/>
      <c r="FP96" s="203"/>
      <c r="FQ96" s="202"/>
      <c r="FR96" s="203"/>
      <c r="FS96" s="202"/>
      <c r="FT96" s="203"/>
      <c r="FU96" s="202"/>
      <c r="FV96" s="203"/>
      <c r="FW96" s="202"/>
      <c r="FX96" s="203"/>
      <c r="FY96" s="202"/>
      <c r="FZ96" s="203"/>
      <c r="GA96" s="202"/>
      <c r="GB96" s="203"/>
      <c r="GC96" s="202"/>
      <c r="GD96" s="203"/>
      <c r="GE96" s="202"/>
      <c r="GF96" s="203"/>
      <c r="GG96" s="202"/>
      <c r="GH96" s="203"/>
      <c r="GI96" s="202"/>
      <c r="GJ96" s="203"/>
      <c r="GK96" s="239"/>
      <c r="GL96" s="159" t="str">
        <f t="shared" si="34"/>
        <v>Ondřej Nestrojil</v>
      </c>
      <c r="GM96" s="202"/>
      <c r="GN96" s="203"/>
      <c r="GO96" s="202"/>
      <c r="GP96" s="203"/>
      <c r="GQ96" s="202"/>
      <c r="GR96" s="203"/>
      <c r="GS96" s="202"/>
      <c r="GT96" s="203"/>
      <c r="GU96" s="202"/>
      <c r="GV96" s="203"/>
      <c r="GW96" s="202"/>
      <c r="GX96" s="203"/>
      <c r="GY96" s="202"/>
      <c r="GZ96" s="203"/>
      <c r="HA96" s="202"/>
      <c r="HB96" s="203"/>
      <c r="HC96" s="202"/>
      <c r="HD96" s="203"/>
      <c r="HE96" s="202"/>
      <c r="HF96" s="203"/>
      <c r="HG96" s="202"/>
      <c r="HH96" s="203"/>
      <c r="HI96" s="202"/>
      <c r="HJ96" s="203"/>
      <c r="HK96" s="202"/>
      <c r="HL96" s="203"/>
      <c r="HM96" s="202"/>
      <c r="HN96" s="203"/>
      <c r="HO96" s="202"/>
      <c r="HP96" s="203"/>
      <c r="HQ96" s="202"/>
      <c r="HR96" s="203"/>
      <c r="HS96" s="202"/>
      <c r="HT96" s="203"/>
      <c r="HU96" s="202"/>
      <c r="HV96" s="203"/>
      <c r="HW96" s="202"/>
      <c r="HX96" s="203"/>
      <c r="HY96" s="202"/>
      <c r="HZ96" s="203"/>
      <c r="IA96" s="202"/>
      <c r="IB96" s="203"/>
      <c r="IC96" s="202"/>
      <c r="ID96" s="203"/>
      <c r="IE96" s="202"/>
      <c r="IF96" s="203"/>
      <c r="IG96" s="202"/>
      <c r="IH96" s="203"/>
      <c r="II96" s="202"/>
      <c r="IJ96" s="203"/>
      <c r="IK96" s="202"/>
      <c r="IL96" s="203"/>
      <c r="IM96" s="202"/>
      <c r="IN96" s="203"/>
      <c r="IO96" s="202"/>
      <c r="IP96" s="203"/>
      <c r="IQ96" s="202"/>
      <c r="IR96" s="203"/>
      <c r="IS96" s="202"/>
      <c r="IT96" s="203"/>
      <c r="IU96" s="202"/>
      <c r="IV96" s="203"/>
    </row>
    <row r="97">
      <c r="A97" s="225">
        <f>IFERROR(__xludf.DUMMYFUNCTION("""COMPUTED_VALUE"""),100.0)</f>
        <v>100</v>
      </c>
      <c r="B97" s="159" t="str">
        <f t="shared" si="31"/>
        <v>Savelij Vasylčenko-x</v>
      </c>
      <c r="C97" s="173">
        <f t="shared" ref="C97:BL97" si="81">BO97+EA97+GM97</f>
        <v>0</v>
      </c>
      <c r="D97" s="173">
        <f t="shared" si="81"/>
        <v>0</v>
      </c>
      <c r="E97" s="173">
        <f t="shared" si="81"/>
        <v>0</v>
      </c>
      <c r="F97" s="173">
        <f t="shared" si="81"/>
        <v>0</v>
      </c>
      <c r="G97" s="173">
        <f t="shared" si="81"/>
        <v>0</v>
      </c>
      <c r="H97" s="173">
        <f t="shared" si="81"/>
        <v>0</v>
      </c>
      <c r="I97" s="173">
        <f t="shared" si="81"/>
        <v>0</v>
      </c>
      <c r="J97" s="173">
        <f t="shared" si="81"/>
        <v>0</v>
      </c>
      <c r="K97" s="173">
        <f t="shared" si="81"/>
        <v>0</v>
      </c>
      <c r="L97" s="173">
        <f t="shared" si="81"/>
        <v>0</v>
      </c>
      <c r="M97" s="173">
        <f t="shared" si="81"/>
        <v>0</v>
      </c>
      <c r="N97" s="173">
        <f t="shared" si="81"/>
        <v>0</v>
      </c>
      <c r="O97" s="173">
        <f t="shared" si="81"/>
        <v>0</v>
      </c>
      <c r="P97" s="173">
        <f t="shared" si="81"/>
        <v>0</v>
      </c>
      <c r="Q97" s="173">
        <f t="shared" si="81"/>
        <v>0</v>
      </c>
      <c r="R97" s="173">
        <f t="shared" si="81"/>
        <v>0</v>
      </c>
      <c r="S97" s="173">
        <f t="shared" si="81"/>
        <v>0</v>
      </c>
      <c r="T97" s="173">
        <f t="shared" si="81"/>
        <v>0</v>
      </c>
      <c r="U97" s="173">
        <f t="shared" si="81"/>
        <v>0</v>
      </c>
      <c r="V97" s="173">
        <f t="shared" si="81"/>
        <v>0</v>
      </c>
      <c r="W97" s="173">
        <f t="shared" si="81"/>
        <v>0</v>
      </c>
      <c r="X97" s="173">
        <f t="shared" si="81"/>
        <v>0</v>
      </c>
      <c r="Y97" s="173">
        <f t="shared" si="81"/>
        <v>0</v>
      </c>
      <c r="Z97" s="173">
        <f t="shared" si="81"/>
        <v>0</v>
      </c>
      <c r="AA97" s="173">
        <f t="shared" si="81"/>
        <v>0</v>
      </c>
      <c r="AB97" s="173">
        <f t="shared" si="81"/>
        <v>0</v>
      </c>
      <c r="AC97" s="173">
        <f t="shared" si="81"/>
        <v>0</v>
      </c>
      <c r="AD97" s="173">
        <f t="shared" si="81"/>
        <v>0</v>
      </c>
      <c r="AE97" s="173">
        <f t="shared" si="81"/>
        <v>0</v>
      </c>
      <c r="AF97" s="173">
        <f t="shared" si="81"/>
        <v>0</v>
      </c>
      <c r="AG97" s="173">
        <f t="shared" si="81"/>
        <v>0</v>
      </c>
      <c r="AH97" s="173">
        <f t="shared" si="81"/>
        <v>0</v>
      </c>
      <c r="AI97" s="173">
        <f t="shared" si="81"/>
        <v>0</v>
      </c>
      <c r="AJ97" s="173">
        <f t="shared" si="81"/>
        <v>0</v>
      </c>
      <c r="AK97" s="173">
        <f t="shared" si="81"/>
        <v>0</v>
      </c>
      <c r="AL97" s="173">
        <f t="shared" si="81"/>
        <v>0</v>
      </c>
      <c r="AM97" s="173">
        <f t="shared" si="81"/>
        <v>0</v>
      </c>
      <c r="AN97" s="173">
        <f t="shared" si="81"/>
        <v>0</v>
      </c>
      <c r="AO97" s="173">
        <f t="shared" si="81"/>
        <v>0</v>
      </c>
      <c r="AP97" s="173">
        <f t="shared" si="81"/>
        <v>0</v>
      </c>
      <c r="AQ97" s="173">
        <f t="shared" si="81"/>
        <v>0</v>
      </c>
      <c r="AR97" s="173">
        <f t="shared" si="81"/>
        <v>0</v>
      </c>
      <c r="AS97" s="173">
        <f t="shared" si="81"/>
        <v>0</v>
      </c>
      <c r="AT97" s="173">
        <f t="shared" si="81"/>
        <v>0</v>
      </c>
      <c r="AU97" s="173">
        <f t="shared" si="81"/>
        <v>0</v>
      </c>
      <c r="AV97" s="173">
        <f t="shared" si="81"/>
        <v>0</v>
      </c>
      <c r="AW97" s="173">
        <f t="shared" si="81"/>
        <v>0</v>
      </c>
      <c r="AX97" s="173">
        <f t="shared" si="81"/>
        <v>0</v>
      </c>
      <c r="AY97" s="173">
        <f t="shared" si="81"/>
        <v>0</v>
      </c>
      <c r="AZ97" s="173">
        <f t="shared" si="81"/>
        <v>0</v>
      </c>
      <c r="BA97" s="173">
        <f t="shared" si="81"/>
        <v>0</v>
      </c>
      <c r="BB97" s="173">
        <f t="shared" si="81"/>
        <v>0</v>
      </c>
      <c r="BC97" s="173">
        <f t="shared" si="81"/>
        <v>0</v>
      </c>
      <c r="BD97" s="173">
        <f t="shared" si="81"/>
        <v>0</v>
      </c>
      <c r="BE97" s="173">
        <f t="shared" si="81"/>
        <v>0</v>
      </c>
      <c r="BF97" s="173">
        <f t="shared" si="81"/>
        <v>0</v>
      </c>
      <c r="BG97" s="173">
        <f t="shared" si="81"/>
        <v>0</v>
      </c>
      <c r="BH97" s="173">
        <f t="shared" si="81"/>
        <v>0</v>
      </c>
      <c r="BI97" s="173">
        <f t="shared" si="81"/>
        <v>0</v>
      </c>
      <c r="BJ97" s="173">
        <f t="shared" si="81"/>
        <v>0</v>
      </c>
      <c r="BK97" s="173">
        <f t="shared" si="81"/>
        <v>0</v>
      </c>
      <c r="BL97" s="173">
        <f t="shared" si="81"/>
        <v>0</v>
      </c>
      <c r="BM97" s="151"/>
      <c r="BN97" s="239" t="str">
        <f>IFERROR(__xludf.DUMMYFUNCTION("""COMPUTED_VALUE"""),"Savelij Vasylčenko-x")</f>
        <v>Savelij Vasylčenko-x</v>
      </c>
      <c r="BO97" s="174"/>
      <c r="BP97" s="175"/>
      <c r="BQ97" s="174"/>
      <c r="BR97" s="175"/>
      <c r="BS97" s="174"/>
      <c r="BT97" s="175"/>
      <c r="BU97" s="174"/>
      <c r="BV97" s="175"/>
      <c r="BW97" s="174"/>
      <c r="BX97" s="175"/>
      <c r="BY97" s="174"/>
      <c r="BZ97" s="175"/>
      <c r="CA97" s="174"/>
      <c r="CB97" s="175"/>
      <c r="CC97" s="174"/>
      <c r="CD97" s="175"/>
      <c r="CE97" s="174"/>
      <c r="CF97" s="175"/>
      <c r="CG97" s="174"/>
      <c r="CH97" s="175"/>
      <c r="CI97" s="174"/>
      <c r="CJ97" s="175"/>
      <c r="CK97" s="174"/>
      <c r="CL97" s="175"/>
      <c r="CM97" s="174"/>
      <c r="CN97" s="175"/>
      <c r="CO97" s="174"/>
      <c r="CP97" s="175"/>
      <c r="CQ97" s="174"/>
      <c r="CR97" s="175"/>
      <c r="CS97" s="174"/>
      <c r="CT97" s="175"/>
      <c r="CU97" s="174"/>
      <c r="CV97" s="175"/>
      <c r="CW97" s="174"/>
      <c r="CX97" s="175"/>
      <c r="CY97" s="174"/>
      <c r="CZ97" s="175"/>
      <c r="DA97" s="174"/>
      <c r="DB97" s="175"/>
      <c r="DC97" s="174"/>
      <c r="DD97" s="175"/>
      <c r="DE97" s="174"/>
      <c r="DF97" s="175"/>
      <c r="DG97" s="174"/>
      <c r="DH97" s="175"/>
      <c r="DI97" s="174"/>
      <c r="DJ97" s="175"/>
      <c r="DK97" s="174"/>
      <c r="DL97" s="175"/>
      <c r="DM97" s="174"/>
      <c r="DN97" s="175"/>
      <c r="DO97" s="174"/>
      <c r="DP97" s="175"/>
      <c r="DQ97" s="174"/>
      <c r="DR97" s="175"/>
      <c r="DS97" s="174"/>
      <c r="DT97" s="175"/>
      <c r="DU97" s="174"/>
      <c r="DV97" s="175"/>
      <c r="DW97" s="174"/>
      <c r="DX97" s="175"/>
      <c r="DY97" s="239"/>
      <c r="DZ97" s="159" t="str">
        <f t="shared" si="33"/>
        <v>Savelij Vasylčenko-x</v>
      </c>
      <c r="EA97" s="202"/>
      <c r="EB97" s="203"/>
      <c r="EC97" s="202"/>
      <c r="ED97" s="203"/>
      <c r="EE97" s="202"/>
      <c r="EF97" s="203"/>
      <c r="EG97" s="202"/>
      <c r="EH97" s="203"/>
      <c r="EI97" s="202"/>
      <c r="EJ97" s="203"/>
      <c r="EK97" s="202"/>
      <c r="EL97" s="203"/>
      <c r="EM97" s="202"/>
      <c r="EN97" s="203"/>
      <c r="EO97" s="202"/>
      <c r="EP97" s="203"/>
      <c r="EQ97" s="202"/>
      <c r="ER97" s="203"/>
      <c r="ES97" s="202"/>
      <c r="ET97" s="203"/>
      <c r="EU97" s="202"/>
      <c r="EV97" s="203"/>
      <c r="EW97" s="202"/>
      <c r="EX97" s="203"/>
      <c r="EY97" s="202"/>
      <c r="EZ97" s="203"/>
      <c r="FA97" s="202"/>
      <c r="FB97" s="203"/>
      <c r="FC97" s="202"/>
      <c r="FD97" s="203"/>
      <c r="FE97" s="202"/>
      <c r="FF97" s="203"/>
      <c r="FG97" s="202"/>
      <c r="FH97" s="203"/>
      <c r="FI97" s="202"/>
      <c r="FJ97" s="203"/>
      <c r="FK97" s="202"/>
      <c r="FL97" s="203"/>
      <c r="FM97" s="202"/>
      <c r="FN97" s="203"/>
      <c r="FO97" s="202"/>
      <c r="FP97" s="203"/>
      <c r="FQ97" s="202"/>
      <c r="FR97" s="203"/>
      <c r="FS97" s="202"/>
      <c r="FT97" s="203"/>
      <c r="FU97" s="202"/>
      <c r="FV97" s="203"/>
      <c r="FW97" s="202"/>
      <c r="FX97" s="203"/>
      <c r="FY97" s="202"/>
      <c r="FZ97" s="203"/>
      <c r="GA97" s="202"/>
      <c r="GB97" s="203"/>
      <c r="GC97" s="202"/>
      <c r="GD97" s="203"/>
      <c r="GE97" s="202"/>
      <c r="GF97" s="203"/>
      <c r="GG97" s="202"/>
      <c r="GH97" s="203"/>
      <c r="GI97" s="202"/>
      <c r="GJ97" s="203"/>
      <c r="GK97" s="239"/>
      <c r="GL97" s="159" t="str">
        <f t="shared" si="34"/>
        <v>Savelij Vasylčenko-x</v>
      </c>
      <c r="GM97" s="202"/>
      <c r="GN97" s="203"/>
      <c r="GO97" s="202"/>
      <c r="GP97" s="203"/>
      <c r="GQ97" s="202"/>
      <c r="GR97" s="203"/>
      <c r="GS97" s="202"/>
      <c r="GT97" s="203"/>
      <c r="GU97" s="202"/>
      <c r="GV97" s="203"/>
      <c r="GW97" s="202"/>
      <c r="GX97" s="203"/>
      <c r="GY97" s="202"/>
      <c r="GZ97" s="203"/>
      <c r="HA97" s="202"/>
      <c r="HB97" s="203"/>
      <c r="HC97" s="202"/>
      <c r="HD97" s="203"/>
      <c r="HE97" s="202"/>
      <c r="HF97" s="203"/>
      <c r="HG97" s="202"/>
      <c r="HH97" s="203"/>
      <c r="HI97" s="202"/>
      <c r="HJ97" s="203"/>
      <c r="HK97" s="202"/>
      <c r="HL97" s="203"/>
      <c r="HM97" s="202"/>
      <c r="HN97" s="203"/>
      <c r="HO97" s="202"/>
      <c r="HP97" s="203"/>
      <c r="HQ97" s="202"/>
      <c r="HR97" s="203"/>
      <c r="HS97" s="202"/>
      <c r="HT97" s="203"/>
      <c r="HU97" s="202"/>
      <c r="HV97" s="203"/>
      <c r="HW97" s="202"/>
      <c r="HX97" s="203"/>
      <c r="HY97" s="202"/>
      <c r="HZ97" s="203"/>
      <c r="IA97" s="202"/>
      <c r="IB97" s="203"/>
      <c r="IC97" s="202"/>
      <c r="ID97" s="203"/>
      <c r="IE97" s="202"/>
      <c r="IF97" s="203"/>
      <c r="IG97" s="202"/>
      <c r="IH97" s="203"/>
      <c r="II97" s="202"/>
      <c r="IJ97" s="203"/>
      <c r="IK97" s="202"/>
      <c r="IL97" s="203"/>
      <c r="IM97" s="202"/>
      <c r="IN97" s="203"/>
      <c r="IO97" s="202"/>
      <c r="IP97" s="203"/>
      <c r="IQ97" s="202"/>
      <c r="IR97" s="203"/>
      <c r="IS97" s="202"/>
      <c r="IT97" s="203"/>
      <c r="IU97" s="202"/>
      <c r="IV97" s="203"/>
    </row>
    <row r="98">
      <c r="A98" s="225">
        <f>IFERROR(__xludf.DUMMYFUNCTION("""COMPUTED_VALUE"""),100.0)</f>
        <v>100</v>
      </c>
      <c r="B98" s="159" t="str">
        <f t="shared" si="31"/>
        <v>Vojtěch Fux</v>
      </c>
      <c r="C98" s="173">
        <f t="shared" ref="C98:BL98" si="82">BO98+EA98+GM98</f>
        <v>0</v>
      </c>
      <c r="D98" s="173">
        <f t="shared" si="82"/>
        <v>0</v>
      </c>
      <c r="E98" s="173">
        <f t="shared" si="82"/>
        <v>0</v>
      </c>
      <c r="F98" s="173">
        <f t="shared" si="82"/>
        <v>0</v>
      </c>
      <c r="G98" s="173">
        <f t="shared" si="82"/>
        <v>0</v>
      </c>
      <c r="H98" s="173">
        <f t="shared" si="82"/>
        <v>0</v>
      </c>
      <c r="I98" s="173">
        <f t="shared" si="82"/>
        <v>0</v>
      </c>
      <c r="J98" s="173">
        <f t="shared" si="82"/>
        <v>0</v>
      </c>
      <c r="K98" s="173">
        <f t="shared" si="82"/>
        <v>0</v>
      </c>
      <c r="L98" s="173">
        <f t="shared" si="82"/>
        <v>0</v>
      </c>
      <c r="M98" s="173">
        <f t="shared" si="82"/>
        <v>0</v>
      </c>
      <c r="N98" s="173">
        <f t="shared" si="82"/>
        <v>0</v>
      </c>
      <c r="O98" s="173">
        <f t="shared" si="82"/>
        <v>0</v>
      </c>
      <c r="P98" s="173">
        <f t="shared" si="82"/>
        <v>0</v>
      </c>
      <c r="Q98" s="173">
        <f t="shared" si="82"/>
        <v>0</v>
      </c>
      <c r="R98" s="173">
        <f t="shared" si="82"/>
        <v>0</v>
      </c>
      <c r="S98" s="173">
        <f t="shared" si="82"/>
        <v>0</v>
      </c>
      <c r="T98" s="173">
        <f t="shared" si="82"/>
        <v>0</v>
      </c>
      <c r="U98" s="173">
        <f t="shared" si="82"/>
        <v>3</v>
      </c>
      <c r="V98" s="173">
        <f t="shared" si="82"/>
        <v>300</v>
      </c>
      <c r="W98" s="173">
        <f t="shared" si="82"/>
        <v>0</v>
      </c>
      <c r="X98" s="173">
        <f t="shared" si="82"/>
        <v>0</v>
      </c>
      <c r="Y98" s="173">
        <f t="shared" si="82"/>
        <v>0</v>
      </c>
      <c r="Z98" s="173">
        <f t="shared" si="82"/>
        <v>0</v>
      </c>
      <c r="AA98" s="173">
        <f t="shared" si="82"/>
        <v>0</v>
      </c>
      <c r="AB98" s="173">
        <f t="shared" si="82"/>
        <v>0</v>
      </c>
      <c r="AC98" s="173">
        <f t="shared" si="82"/>
        <v>0</v>
      </c>
      <c r="AD98" s="173">
        <f t="shared" si="82"/>
        <v>0</v>
      </c>
      <c r="AE98" s="173">
        <f t="shared" si="82"/>
        <v>0</v>
      </c>
      <c r="AF98" s="173">
        <f t="shared" si="82"/>
        <v>0</v>
      </c>
      <c r="AG98" s="173">
        <f t="shared" si="82"/>
        <v>0</v>
      </c>
      <c r="AH98" s="173">
        <f t="shared" si="82"/>
        <v>0</v>
      </c>
      <c r="AI98" s="173">
        <f t="shared" si="82"/>
        <v>0</v>
      </c>
      <c r="AJ98" s="173">
        <f t="shared" si="82"/>
        <v>0</v>
      </c>
      <c r="AK98" s="173">
        <f t="shared" si="82"/>
        <v>0</v>
      </c>
      <c r="AL98" s="173">
        <f t="shared" si="82"/>
        <v>0</v>
      </c>
      <c r="AM98" s="173">
        <f t="shared" si="82"/>
        <v>0</v>
      </c>
      <c r="AN98" s="173">
        <f t="shared" si="82"/>
        <v>0</v>
      </c>
      <c r="AO98" s="173">
        <f t="shared" si="82"/>
        <v>0</v>
      </c>
      <c r="AP98" s="173">
        <f t="shared" si="82"/>
        <v>0</v>
      </c>
      <c r="AQ98" s="173">
        <f t="shared" si="82"/>
        <v>0</v>
      </c>
      <c r="AR98" s="173">
        <f t="shared" si="82"/>
        <v>0</v>
      </c>
      <c r="AS98" s="173">
        <f t="shared" si="82"/>
        <v>0</v>
      </c>
      <c r="AT98" s="173">
        <f t="shared" si="82"/>
        <v>0</v>
      </c>
      <c r="AU98" s="173">
        <f t="shared" si="82"/>
        <v>0</v>
      </c>
      <c r="AV98" s="173">
        <f t="shared" si="82"/>
        <v>0</v>
      </c>
      <c r="AW98" s="173">
        <f t="shared" si="82"/>
        <v>0</v>
      </c>
      <c r="AX98" s="173">
        <f t="shared" si="82"/>
        <v>0</v>
      </c>
      <c r="AY98" s="173">
        <f t="shared" si="82"/>
        <v>0</v>
      </c>
      <c r="AZ98" s="173">
        <f t="shared" si="82"/>
        <v>0</v>
      </c>
      <c r="BA98" s="173">
        <f t="shared" si="82"/>
        <v>0</v>
      </c>
      <c r="BB98" s="173">
        <f t="shared" si="82"/>
        <v>0</v>
      </c>
      <c r="BC98" s="173">
        <f t="shared" si="82"/>
        <v>0</v>
      </c>
      <c r="BD98" s="173">
        <f t="shared" si="82"/>
        <v>0</v>
      </c>
      <c r="BE98" s="173">
        <f t="shared" si="82"/>
        <v>0</v>
      </c>
      <c r="BF98" s="173">
        <f t="shared" si="82"/>
        <v>0</v>
      </c>
      <c r="BG98" s="173">
        <f t="shared" si="82"/>
        <v>0</v>
      </c>
      <c r="BH98" s="173">
        <f t="shared" si="82"/>
        <v>0</v>
      </c>
      <c r="BI98" s="173">
        <f t="shared" si="82"/>
        <v>5</v>
      </c>
      <c r="BJ98" s="173">
        <f t="shared" si="82"/>
        <v>500</v>
      </c>
      <c r="BK98" s="173">
        <f t="shared" si="82"/>
        <v>10.5</v>
      </c>
      <c r="BL98" s="173">
        <f t="shared" si="82"/>
        <v>1050</v>
      </c>
      <c r="BM98" s="151"/>
      <c r="BN98" s="239" t="str">
        <f>IFERROR(__xludf.DUMMYFUNCTION("""COMPUTED_VALUE"""),"Vojtěch Fux")</f>
        <v>Vojtěch Fux</v>
      </c>
      <c r="BO98" s="174"/>
      <c r="BP98" s="175"/>
      <c r="BQ98" s="174"/>
      <c r="BR98" s="175"/>
      <c r="BS98" s="174"/>
      <c r="BT98" s="175"/>
      <c r="BU98" s="174"/>
      <c r="BV98" s="175"/>
      <c r="BW98" s="174"/>
      <c r="BX98" s="175"/>
      <c r="BY98" s="174"/>
      <c r="BZ98" s="175"/>
      <c r="CA98" s="174"/>
      <c r="CB98" s="175"/>
      <c r="CC98" s="174"/>
      <c r="CD98" s="175"/>
      <c r="CE98" s="174"/>
      <c r="CF98" s="175"/>
      <c r="CG98" s="174"/>
      <c r="CH98" s="175"/>
      <c r="CI98" s="174"/>
      <c r="CJ98" s="175"/>
      <c r="CK98" s="174"/>
      <c r="CL98" s="175"/>
      <c r="CM98" s="174"/>
      <c r="CN98" s="175"/>
      <c r="CO98" s="174"/>
      <c r="CP98" s="175"/>
      <c r="CQ98" s="174"/>
      <c r="CR98" s="175"/>
      <c r="CS98" s="174"/>
      <c r="CT98" s="175"/>
      <c r="CU98" s="174"/>
      <c r="CV98" s="175"/>
      <c r="CW98" s="174"/>
      <c r="CX98" s="175"/>
      <c r="CY98" s="174"/>
      <c r="CZ98" s="175"/>
      <c r="DA98" s="174"/>
      <c r="DB98" s="175"/>
      <c r="DC98" s="174"/>
      <c r="DD98" s="175"/>
      <c r="DE98" s="174"/>
      <c r="DF98" s="175"/>
      <c r="DG98" s="174"/>
      <c r="DH98" s="175"/>
      <c r="DI98" s="174"/>
      <c r="DJ98" s="175"/>
      <c r="DK98" s="174"/>
      <c r="DL98" s="175"/>
      <c r="DM98" s="174"/>
      <c r="DN98" s="175"/>
      <c r="DO98" s="174"/>
      <c r="DP98" s="175"/>
      <c r="DQ98" s="174"/>
      <c r="DR98" s="175"/>
      <c r="DS98" s="174"/>
      <c r="DT98" s="175"/>
      <c r="DU98" s="174"/>
      <c r="DV98" s="175"/>
      <c r="DW98" s="174">
        <f>IFERROR(__xludf.DUMMYFUNCTION("""COMPUTED_VALUE"""),10.5)</f>
        <v>10.5</v>
      </c>
      <c r="DX98" s="175">
        <f>IFERROR(__xludf.DUMMYFUNCTION("""COMPUTED_VALUE"""),1050.0)</f>
        <v>1050</v>
      </c>
      <c r="DY98" s="239"/>
      <c r="DZ98" s="159" t="str">
        <f t="shared" si="33"/>
        <v>Vojtěch Fux</v>
      </c>
      <c r="EA98" s="202"/>
      <c r="EB98" s="203"/>
      <c r="EC98" s="202"/>
      <c r="ED98" s="203"/>
      <c r="EE98" s="202"/>
      <c r="EF98" s="203"/>
      <c r="EG98" s="202"/>
      <c r="EH98" s="203"/>
      <c r="EI98" s="202"/>
      <c r="EJ98" s="203"/>
      <c r="EK98" s="202"/>
      <c r="EL98" s="203"/>
      <c r="EM98" s="202"/>
      <c r="EN98" s="203"/>
      <c r="EO98" s="202"/>
      <c r="EP98" s="203"/>
      <c r="EQ98" s="202"/>
      <c r="ER98" s="203"/>
      <c r="ES98" s="202">
        <f>IFERROR(__xludf.DUMMYFUNCTION("""COMPUTED_VALUE"""),3.0)</f>
        <v>3</v>
      </c>
      <c r="ET98" s="203">
        <f>IFERROR(__xludf.DUMMYFUNCTION("""COMPUTED_VALUE"""),300.0)</f>
        <v>300</v>
      </c>
      <c r="EU98" s="202"/>
      <c r="EV98" s="203"/>
      <c r="EW98" s="202"/>
      <c r="EX98" s="203"/>
      <c r="EY98" s="202"/>
      <c r="EZ98" s="203"/>
      <c r="FA98" s="202"/>
      <c r="FB98" s="203"/>
      <c r="FC98" s="202"/>
      <c r="FD98" s="203"/>
      <c r="FE98" s="202"/>
      <c r="FF98" s="203"/>
      <c r="FG98" s="202"/>
      <c r="FH98" s="203"/>
      <c r="FI98" s="202"/>
      <c r="FJ98" s="203"/>
      <c r="FK98" s="202"/>
      <c r="FL98" s="203"/>
      <c r="FM98" s="202"/>
      <c r="FN98" s="203"/>
      <c r="FO98" s="202"/>
      <c r="FP98" s="203"/>
      <c r="FQ98" s="202"/>
      <c r="FR98" s="203"/>
      <c r="FS98" s="202"/>
      <c r="FT98" s="203"/>
      <c r="FU98" s="202"/>
      <c r="FV98" s="203"/>
      <c r="FW98" s="202"/>
      <c r="FX98" s="203"/>
      <c r="FY98" s="202"/>
      <c r="FZ98" s="203"/>
      <c r="GA98" s="202"/>
      <c r="GB98" s="203"/>
      <c r="GC98" s="202"/>
      <c r="GD98" s="203"/>
      <c r="GE98" s="202"/>
      <c r="GF98" s="203"/>
      <c r="GG98" s="202">
        <f>IFERROR(__xludf.DUMMYFUNCTION("""COMPUTED_VALUE"""),5.0)</f>
        <v>5</v>
      </c>
      <c r="GH98" s="203">
        <f>IFERROR(__xludf.DUMMYFUNCTION("""COMPUTED_VALUE"""),500.0)</f>
        <v>500</v>
      </c>
      <c r="GI98" s="202"/>
      <c r="GJ98" s="203"/>
      <c r="GK98" s="239"/>
      <c r="GL98" s="159" t="str">
        <f t="shared" si="34"/>
        <v>Vojtěch Fux</v>
      </c>
      <c r="GM98" s="202"/>
      <c r="GN98" s="203"/>
      <c r="GO98" s="202"/>
      <c r="GP98" s="203"/>
      <c r="GQ98" s="202"/>
      <c r="GR98" s="203"/>
      <c r="GS98" s="202"/>
      <c r="GT98" s="203"/>
      <c r="GU98" s="202"/>
      <c r="GV98" s="203"/>
      <c r="GW98" s="202"/>
      <c r="GX98" s="203"/>
      <c r="GY98" s="202"/>
      <c r="GZ98" s="203"/>
      <c r="HA98" s="202"/>
      <c r="HB98" s="203"/>
      <c r="HC98" s="202"/>
      <c r="HD98" s="203"/>
      <c r="HE98" s="202"/>
      <c r="HF98" s="203"/>
      <c r="HG98" s="202"/>
      <c r="HH98" s="203"/>
      <c r="HI98" s="202"/>
      <c r="HJ98" s="203"/>
      <c r="HK98" s="202"/>
      <c r="HL98" s="203"/>
      <c r="HM98" s="202"/>
      <c r="HN98" s="203"/>
      <c r="HO98" s="202"/>
      <c r="HP98" s="203"/>
      <c r="HQ98" s="202"/>
      <c r="HR98" s="203"/>
      <c r="HS98" s="202"/>
      <c r="HT98" s="203"/>
      <c r="HU98" s="202"/>
      <c r="HV98" s="203"/>
      <c r="HW98" s="202"/>
      <c r="HX98" s="203"/>
      <c r="HY98" s="202"/>
      <c r="HZ98" s="203"/>
      <c r="IA98" s="202"/>
      <c r="IB98" s="203"/>
      <c r="IC98" s="202"/>
      <c r="ID98" s="203"/>
      <c r="IE98" s="202"/>
      <c r="IF98" s="203"/>
      <c r="IG98" s="202"/>
      <c r="IH98" s="203"/>
      <c r="II98" s="202"/>
      <c r="IJ98" s="203"/>
      <c r="IK98" s="202"/>
      <c r="IL98" s="203"/>
      <c r="IM98" s="202"/>
      <c r="IN98" s="203"/>
      <c r="IO98" s="202"/>
      <c r="IP98" s="203"/>
      <c r="IQ98" s="202"/>
      <c r="IR98" s="203"/>
      <c r="IS98" s="202"/>
      <c r="IT98" s="203"/>
      <c r="IU98" s="202"/>
      <c r="IV98" s="203"/>
    </row>
    <row r="99">
      <c r="A99" s="225">
        <f>IFERROR(__xludf.DUMMYFUNCTION("""COMPUTED_VALUE"""),120.0)</f>
        <v>120</v>
      </c>
      <c r="B99" s="159" t="str">
        <f t="shared" si="31"/>
        <v>Michal Jiřík-x</v>
      </c>
      <c r="C99" s="173">
        <f t="shared" ref="C99:BL99" si="83">BO99+EA99+GM99</f>
        <v>0</v>
      </c>
      <c r="D99" s="173">
        <f t="shared" si="83"/>
        <v>0</v>
      </c>
      <c r="E99" s="173">
        <f t="shared" si="83"/>
        <v>0</v>
      </c>
      <c r="F99" s="173">
        <f t="shared" si="83"/>
        <v>0</v>
      </c>
      <c r="G99" s="173">
        <f t="shared" si="83"/>
        <v>0</v>
      </c>
      <c r="H99" s="173">
        <f t="shared" si="83"/>
        <v>0</v>
      </c>
      <c r="I99" s="173">
        <f t="shared" si="83"/>
        <v>0</v>
      </c>
      <c r="J99" s="173">
        <f t="shared" si="83"/>
        <v>0</v>
      </c>
      <c r="K99" s="173">
        <f t="shared" si="83"/>
        <v>0</v>
      </c>
      <c r="L99" s="173">
        <f t="shared" si="83"/>
        <v>0</v>
      </c>
      <c r="M99" s="173">
        <f t="shared" si="83"/>
        <v>0</v>
      </c>
      <c r="N99" s="173">
        <f t="shared" si="83"/>
        <v>0</v>
      </c>
      <c r="O99" s="173">
        <f t="shared" si="83"/>
        <v>0</v>
      </c>
      <c r="P99" s="173">
        <f t="shared" si="83"/>
        <v>0</v>
      </c>
      <c r="Q99" s="173">
        <f t="shared" si="83"/>
        <v>0</v>
      </c>
      <c r="R99" s="173">
        <f t="shared" si="83"/>
        <v>0</v>
      </c>
      <c r="S99" s="173">
        <f t="shared" si="83"/>
        <v>0</v>
      </c>
      <c r="T99" s="173">
        <f t="shared" si="83"/>
        <v>0</v>
      </c>
      <c r="U99" s="173">
        <f t="shared" si="83"/>
        <v>0</v>
      </c>
      <c r="V99" s="173">
        <f t="shared" si="83"/>
        <v>0</v>
      </c>
      <c r="W99" s="173">
        <f t="shared" si="83"/>
        <v>0</v>
      </c>
      <c r="X99" s="173">
        <f t="shared" si="83"/>
        <v>0</v>
      </c>
      <c r="Y99" s="173">
        <f t="shared" si="83"/>
        <v>0</v>
      </c>
      <c r="Z99" s="173">
        <f t="shared" si="83"/>
        <v>0</v>
      </c>
      <c r="AA99" s="173">
        <f t="shared" si="83"/>
        <v>0</v>
      </c>
      <c r="AB99" s="173">
        <f t="shared" si="83"/>
        <v>0</v>
      </c>
      <c r="AC99" s="173">
        <f t="shared" si="83"/>
        <v>0</v>
      </c>
      <c r="AD99" s="173">
        <f t="shared" si="83"/>
        <v>0</v>
      </c>
      <c r="AE99" s="173">
        <f t="shared" si="83"/>
        <v>0</v>
      </c>
      <c r="AF99" s="173">
        <f t="shared" si="83"/>
        <v>0</v>
      </c>
      <c r="AG99" s="173">
        <f t="shared" si="83"/>
        <v>0</v>
      </c>
      <c r="AH99" s="173">
        <f t="shared" si="83"/>
        <v>0</v>
      </c>
      <c r="AI99" s="173">
        <f t="shared" si="83"/>
        <v>0</v>
      </c>
      <c r="AJ99" s="173">
        <f t="shared" si="83"/>
        <v>0</v>
      </c>
      <c r="AK99" s="173">
        <f t="shared" si="83"/>
        <v>0</v>
      </c>
      <c r="AL99" s="173">
        <f t="shared" si="83"/>
        <v>0</v>
      </c>
      <c r="AM99" s="173">
        <f t="shared" si="83"/>
        <v>0</v>
      </c>
      <c r="AN99" s="173">
        <f t="shared" si="83"/>
        <v>0</v>
      </c>
      <c r="AO99" s="173">
        <f t="shared" si="83"/>
        <v>0</v>
      </c>
      <c r="AP99" s="173">
        <f t="shared" si="83"/>
        <v>0</v>
      </c>
      <c r="AQ99" s="173">
        <f t="shared" si="83"/>
        <v>0</v>
      </c>
      <c r="AR99" s="173">
        <f t="shared" si="83"/>
        <v>0</v>
      </c>
      <c r="AS99" s="173">
        <f t="shared" si="83"/>
        <v>0</v>
      </c>
      <c r="AT99" s="173">
        <f t="shared" si="83"/>
        <v>0</v>
      </c>
      <c r="AU99" s="173">
        <f t="shared" si="83"/>
        <v>0</v>
      </c>
      <c r="AV99" s="173">
        <f t="shared" si="83"/>
        <v>0</v>
      </c>
      <c r="AW99" s="173">
        <f t="shared" si="83"/>
        <v>0</v>
      </c>
      <c r="AX99" s="173">
        <f t="shared" si="83"/>
        <v>0</v>
      </c>
      <c r="AY99" s="173">
        <f t="shared" si="83"/>
        <v>0</v>
      </c>
      <c r="AZ99" s="173">
        <f t="shared" si="83"/>
        <v>0</v>
      </c>
      <c r="BA99" s="173">
        <f t="shared" si="83"/>
        <v>0</v>
      </c>
      <c r="BB99" s="173">
        <f t="shared" si="83"/>
        <v>0</v>
      </c>
      <c r="BC99" s="173">
        <f t="shared" si="83"/>
        <v>0</v>
      </c>
      <c r="BD99" s="173">
        <f t="shared" si="83"/>
        <v>0</v>
      </c>
      <c r="BE99" s="173">
        <f t="shared" si="83"/>
        <v>0</v>
      </c>
      <c r="BF99" s="173">
        <f t="shared" si="83"/>
        <v>0</v>
      </c>
      <c r="BG99" s="173">
        <f t="shared" si="83"/>
        <v>0</v>
      </c>
      <c r="BH99" s="173">
        <f t="shared" si="83"/>
        <v>0</v>
      </c>
      <c r="BI99" s="173">
        <f t="shared" si="83"/>
        <v>0</v>
      </c>
      <c r="BJ99" s="173">
        <f t="shared" si="83"/>
        <v>0</v>
      </c>
      <c r="BK99" s="173">
        <f t="shared" si="83"/>
        <v>0</v>
      </c>
      <c r="BL99" s="173">
        <f t="shared" si="83"/>
        <v>0</v>
      </c>
      <c r="BM99" s="151"/>
      <c r="BN99" s="239" t="str">
        <f>IFERROR(__xludf.DUMMYFUNCTION("""COMPUTED_VALUE"""),"Michal Jiřík-x")</f>
        <v>Michal Jiřík-x</v>
      </c>
      <c r="BO99" s="174"/>
      <c r="BP99" s="175"/>
      <c r="BQ99" s="174"/>
      <c r="BR99" s="175"/>
      <c r="BS99" s="174"/>
      <c r="BT99" s="175"/>
      <c r="BU99" s="174"/>
      <c r="BV99" s="175"/>
      <c r="BW99" s="174"/>
      <c r="BX99" s="175"/>
      <c r="BY99" s="174"/>
      <c r="BZ99" s="175"/>
      <c r="CA99" s="174"/>
      <c r="CB99" s="175"/>
      <c r="CC99" s="174"/>
      <c r="CD99" s="175"/>
      <c r="CE99" s="174"/>
      <c r="CF99" s="175"/>
      <c r="CG99" s="174"/>
      <c r="CH99" s="175"/>
      <c r="CI99" s="174"/>
      <c r="CJ99" s="175"/>
      <c r="CK99" s="174"/>
      <c r="CL99" s="175"/>
      <c r="CM99" s="174"/>
      <c r="CN99" s="175"/>
      <c r="CO99" s="174"/>
      <c r="CP99" s="175"/>
      <c r="CQ99" s="174"/>
      <c r="CR99" s="175"/>
      <c r="CS99" s="174"/>
      <c r="CT99" s="175"/>
      <c r="CU99" s="174"/>
      <c r="CV99" s="175"/>
      <c r="CW99" s="174"/>
      <c r="CX99" s="175"/>
      <c r="CY99" s="174"/>
      <c r="CZ99" s="175"/>
      <c r="DA99" s="174"/>
      <c r="DB99" s="175"/>
      <c r="DC99" s="174"/>
      <c r="DD99" s="175"/>
      <c r="DE99" s="174"/>
      <c r="DF99" s="175"/>
      <c r="DG99" s="174"/>
      <c r="DH99" s="175"/>
      <c r="DI99" s="174"/>
      <c r="DJ99" s="175"/>
      <c r="DK99" s="174"/>
      <c r="DL99" s="175"/>
      <c r="DM99" s="174"/>
      <c r="DN99" s="175"/>
      <c r="DO99" s="174"/>
      <c r="DP99" s="175"/>
      <c r="DQ99" s="174"/>
      <c r="DR99" s="175"/>
      <c r="DS99" s="174"/>
      <c r="DT99" s="175"/>
      <c r="DU99" s="174"/>
      <c r="DV99" s="175"/>
      <c r="DW99" s="174"/>
      <c r="DX99" s="175"/>
      <c r="DY99" s="239"/>
      <c r="DZ99" s="159" t="str">
        <f t="shared" si="33"/>
        <v>Michal Jiřík-x</v>
      </c>
      <c r="EA99" s="202"/>
      <c r="EB99" s="203"/>
      <c r="EC99" s="202"/>
      <c r="ED99" s="203"/>
      <c r="EE99" s="202"/>
      <c r="EF99" s="203"/>
      <c r="EG99" s="202"/>
      <c r="EH99" s="203"/>
      <c r="EI99" s="202"/>
      <c r="EJ99" s="203"/>
      <c r="EK99" s="202"/>
      <c r="EL99" s="203"/>
      <c r="EM99" s="202"/>
      <c r="EN99" s="203"/>
      <c r="EO99" s="202"/>
      <c r="EP99" s="203"/>
      <c r="EQ99" s="202"/>
      <c r="ER99" s="203"/>
      <c r="ES99" s="202"/>
      <c r="ET99" s="203"/>
      <c r="EU99" s="202"/>
      <c r="EV99" s="203"/>
      <c r="EW99" s="202"/>
      <c r="EX99" s="203"/>
      <c r="EY99" s="202"/>
      <c r="EZ99" s="203"/>
      <c r="FA99" s="202"/>
      <c r="FB99" s="203"/>
      <c r="FC99" s="202"/>
      <c r="FD99" s="203"/>
      <c r="FE99" s="202"/>
      <c r="FF99" s="203"/>
      <c r="FG99" s="202"/>
      <c r="FH99" s="203"/>
      <c r="FI99" s="202"/>
      <c r="FJ99" s="203"/>
      <c r="FK99" s="202"/>
      <c r="FL99" s="203"/>
      <c r="FM99" s="202"/>
      <c r="FN99" s="203"/>
      <c r="FO99" s="202"/>
      <c r="FP99" s="203"/>
      <c r="FQ99" s="202"/>
      <c r="FR99" s="203"/>
      <c r="FS99" s="202"/>
      <c r="FT99" s="203"/>
      <c r="FU99" s="202"/>
      <c r="FV99" s="203"/>
      <c r="FW99" s="202"/>
      <c r="FX99" s="203"/>
      <c r="FY99" s="202"/>
      <c r="FZ99" s="203"/>
      <c r="GA99" s="202"/>
      <c r="GB99" s="203"/>
      <c r="GC99" s="202"/>
      <c r="GD99" s="203"/>
      <c r="GE99" s="202"/>
      <c r="GF99" s="203"/>
      <c r="GG99" s="202"/>
      <c r="GH99" s="203"/>
      <c r="GI99" s="202"/>
      <c r="GJ99" s="203"/>
      <c r="GK99" s="239"/>
      <c r="GL99" s="159" t="str">
        <f t="shared" si="34"/>
        <v>Michal Jiřík-x</v>
      </c>
      <c r="GM99" s="202"/>
      <c r="GN99" s="203"/>
      <c r="GO99" s="202"/>
      <c r="GP99" s="203"/>
      <c r="GQ99" s="202"/>
      <c r="GR99" s="203"/>
      <c r="GS99" s="202"/>
      <c r="GT99" s="203"/>
      <c r="GU99" s="202"/>
      <c r="GV99" s="203"/>
      <c r="GW99" s="202"/>
      <c r="GX99" s="203"/>
      <c r="GY99" s="202"/>
      <c r="GZ99" s="203"/>
      <c r="HA99" s="202"/>
      <c r="HB99" s="203"/>
      <c r="HC99" s="202"/>
      <c r="HD99" s="203"/>
      <c r="HE99" s="202"/>
      <c r="HF99" s="203"/>
      <c r="HG99" s="202"/>
      <c r="HH99" s="203"/>
      <c r="HI99" s="202"/>
      <c r="HJ99" s="203"/>
      <c r="HK99" s="202"/>
      <c r="HL99" s="203"/>
      <c r="HM99" s="202"/>
      <c r="HN99" s="203"/>
      <c r="HO99" s="202"/>
      <c r="HP99" s="203"/>
      <c r="HQ99" s="202"/>
      <c r="HR99" s="203"/>
      <c r="HS99" s="202"/>
      <c r="HT99" s="203"/>
      <c r="HU99" s="202"/>
      <c r="HV99" s="203"/>
      <c r="HW99" s="202"/>
      <c r="HX99" s="203"/>
      <c r="HY99" s="202"/>
      <c r="HZ99" s="203"/>
      <c r="IA99" s="202"/>
      <c r="IB99" s="203"/>
      <c r="IC99" s="202"/>
      <c r="ID99" s="203"/>
      <c r="IE99" s="202"/>
      <c r="IF99" s="203"/>
      <c r="IG99" s="202"/>
      <c r="IH99" s="203"/>
      <c r="II99" s="202"/>
      <c r="IJ99" s="203"/>
      <c r="IK99" s="202"/>
      <c r="IL99" s="203"/>
      <c r="IM99" s="202"/>
      <c r="IN99" s="203"/>
      <c r="IO99" s="202"/>
      <c r="IP99" s="203"/>
      <c r="IQ99" s="202"/>
      <c r="IR99" s="203"/>
      <c r="IS99" s="202"/>
      <c r="IT99" s="203"/>
      <c r="IU99" s="202"/>
      <c r="IV99" s="203"/>
    </row>
    <row r="100">
      <c r="A100" s="225">
        <f>IFERROR(__xludf.DUMMYFUNCTION("""COMPUTED_VALUE"""),100.0)</f>
        <v>100</v>
      </c>
      <c r="B100" s="159" t="str">
        <f t="shared" si="31"/>
        <v>Kateřina Machková-x</v>
      </c>
      <c r="C100" s="173">
        <f t="shared" ref="C100:BL100" si="84">BO100+EA100+GM100</f>
        <v>0</v>
      </c>
      <c r="D100" s="173">
        <f t="shared" si="84"/>
        <v>0</v>
      </c>
      <c r="E100" s="173">
        <f t="shared" si="84"/>
        <v>0</v>
      </c>
      <c r="F100" s="173">
        <f t="shared" si="84"/>
        <v>0</v>
      </c>
      <c r="G100" s="173">
        <f t="shared" si="84"/>
        <v>0</v>
      </c>
      <c r="H100" s="173">
        <f t="shared" si="84"/>
        <v>0</v>
      </c>
      <c r="I100" s="173">
        <f t="shared" si="84"/>
        <v>0</v>
      </c>
      <c r="J100" s="173">
        <f t="shared" si="84"/>
        <v>0</v>
      </c>
      <c r="K100" s="173">
        <f t="shared" si="84"/>
        <v>0</v>
      </c>
      <c r="L100" s="173">
        <f t="shared" si="84"/>
        <v>0</v>
      </c>
      <c r="M100" s="173">
        <f t="shared" si="84"/>
        <v>0</v>
      </c>
      <c r="N100" s="173">
        <f t="shared" si="84"/>
        <v>0</v>
      </c>
      <c r="O100" s="173">
        <f t="shared" si="84"/>
        <v>0</v>
      </c>
      <c r="P100" s="173">
        <f t="shared" si="84"/>
        <v>0</v>
      </c>
      <c r="Q100" s="173">
        <f t="shared" si="84"/>
        <v>0</v>
      </c>
      <c r="R100" s="173">
        <f t="shared" si="84"/>
        <v>0</v>
      </c>
      <c r="S100" s="173">
        <f t="shared" si="84"/>
        <v>0</v>
      </c>
      <c r="T100" s="173">
        <f t="shared" si="84"/>
        <v>0</v>
      </c>
      <c r="U100" s="173">
        <f t="shared" si="84"/>
        <v>0</v>
      </c>
      <c r="V100" s="173">
        <f t="shared" si="84"/>
        <v>0</v>
      </c>
      <c r="W100" s="173">
        <f t="shared" si="84"/>
        <v>0</v>
      </c>
      <c r="X100" s="173">
        <f t="shared" si="84"/>
        <v>0</v>
      </c>
      <c r="Y100" s="173">
        <f t="shared" si="84"/>
        <v>0</v>
      </c>
      <c r="Z100" s="173">
        <f t="shared" si="84"/>
        <v>0</v>
      </c>
      <c r="AA100" s="173">
        <f t="shared" si="84"/>
        <v>0</v>
      </c>
      <c r="AB100" s="173">
        <f t="shared" si="84"/>
        <v>0</v>
      </c>
      <c r="AC100" s="173">
        <f t="shared" si="84"/>
        <v>0</v>
      </c>
      <c r="AD100" s="173">
        <f t="shared" si="84"/>
        <v>0</v>
      </c>
      <c r="AE100" s="173">
        <f t="shared" si="84"/>
        <v>0</v>
      </c>
      <c r="AF100" s="173">
        <f t="shared" si="84"/>
        <v>0</v>
      </c>
      <c r="AG100" s="173">
        <f t="shared" si="84"/>
        <v>0</v>
      </c>
      <c r="AH100" s="173">
        <f t="shared" si="84"/>
        <v>0</v>
      </c>
      <c r="AI100" s="173">
        <f t="shared" si="84"/>
        <v>0</v>
      </c>
      <c r="AJ100" s="173">
        <f t="shared" si="84"/>
        <v>0</v>
      </c>
      <c r="AK100" s="173">
        <f t="shared" si="84"/>
        <v>0</v>
      </c>
      <c r="AL100" s="173">
        <f t="shared" si="84"/>
        <v>0</v>
      </c>
      <c r="AM100" s="173">
        <f t="shared" si="84"/>
        <v>0</v>
      </c>
      <c r="AN100" s="173">
        <f t="shared" si="84"/>
        <v>0</v>
      </c>
      <c r="AO100" s="173">
        <f t="shared" si="84"/>
        <v>0</v>
      </c>
      <c r="AP100" s="173">
        <f t="shared" si="84"/>
        <v>0</v>
      </c>
      <c r="AQ100" s="173">
        <f t="shared" si="84"/>
        <v>0</v>
      </c>
      <c r="AR100" s="173">
        <f t="shared" si="84"/>
        <v>0</v>
      </c>
      <c r="AS100" s="173">
        <f t="shared" si="84"/>
        <v>0</v>
      </c>
      <c r="AT100" s="173">
        <f t="shared" si="84"/>
        <v>0</v>
      </c>
      <c r="AU100" s="173">
        <f t="shared" si="84"/>
        <v>0</v>
      </c>
      <c r="AV100" s="173">
        <f t="shared" si="84"/>
        <v>0</v>
      </c>
      <c r="AW100" s="173">
        <f t="shared" si="84"/>
        <v>0</v>
      </c>
      <c r="AX100" s="173">
        <f t="shared" si="84"/>
        <v>0</v>
      </c>
      <c r="AY100" s="173">
        <f t="shared" si="84"/>
        <v>0</v>
      </c>
      <c r="AZ100" s="173">
        <f t="shared" si="84"/>
        <v>0</v>
      </c>
      <c r="BA100" s="173">
        <f t="shared" si="84"/>
        <v>0</v>
      </c>
      <c r="BB100" s="173">
        <f t="shared" si="84"/>
        <v>0</v>
      </c>
      <c r="BC100" s="173">
        <f t="shared" si="84"/>
        <v>0</v>
      </c>
      <c r="BD100" s="173">
        <f t="shared" si="84"/>
        <v>0</v>
      </c>
      <c r="BE100" s="173">
        <f t="shared" si="84"/>
        <v>0</v>
      </c>
      <c r="BF100" s="173">
        <f t="shared" si="84"/>
        <v>0</v>
      </c>
      <c r="BG100" s="173">
        <f t="shared" si="84"/>
        <v>0</v>
      </c>
      <c r="BH100" s="173">
        <f t="shared" si="84"/>
        <v>0</v>
      </c>
      <c r="BI100" s="173">
        <f t="shared" si="84"/>
        <v>0</v>
      </c>
      <c r="BJ100" s="173">
        <f t="shared" si="84"/>
        <v>0</v>
      </c>
      <c r="BK100" s="173">
        <f t="shared" si="84"/>
        <v>0</v>
      </c>
      <c r="BL100" s="173">
        <f t="shared" si="84"/>
        <v>0</v>
      </c>
      <c r="BM100" s="151"/>
      <c r="BN100" s="239" t="str">
        <f>IFERROR(__xludf.DUMMYFUNCTION("""COMPUTED_VALUE"""),"Kateřina Machková-x")</f>
        <v>Kateřina Machková-x</v>
      </c>
      <c r="BO100" s="174"/>
      <c r="BP100" s="175"/>
      <c r="BQ100" s="174"/>
      <c r="BR100" s="175"/>
      <c r="BS100" s="174"/>
      <c r="BT100" s="175"/>
      <c r="BU100" s="174"/>
      <c r="BV100" s="175"/>
      <c r="BW100" s="174"/>
      <c r="BX100" s="175"/>
      <c r="BY100" s="174"/>
      <c r="BZ100" s="175"/>
      <c r="CA100" s="174"/>
      <c r="CB100" s="175"/>
      <c r="CC100" s="174"/>
      <c r="CD100" s="175"/>
      <c r="CE100" s="174"/>
      <c r="CF100" s="175"/>
      <c r="CG100" s="174"/>
      <c r="CH100" s="175"/>
      <c r="CI100" s="174"/>
      <c r="CJ100" s="175"/>
      <c r="CK100" s="174"/>
      <c r="CL100" s="175"/>
      <c r="CM100" s="174"/>
      <c r="CN100" s="175"/>
      <c r="CO100" s="174"/>
      <c r="CP100" s="175"/>
      <c r="CQ100" s="174"/>
      <c r="CR100" s="175"/>
      <c r="CS100" s="174"/>
      <c r="CT100" s="175"/>
      <c r="CU100" s="174"/>
      <c r="CV100" s="175"/>
      <c r="CW100" s="174"/>
      <c r="CX100" s="175"/>
      <c r="CY100" s="174"/>
      <c r="CZ100" s="175"/>
      <c r="DA100" s="174"/>
      <c r="DB100" s="175"/>
      <c r="DC100" s="174"/>
      <c r="DD100" s="175"/>
      <c r="DE100" s="174"/>
      <c r="DF100" s="175"/>
      <c r="DG100" s="174"/>
      <c r="DH100" s="175"/>
      <c r="DI100" s="174"/>
      <c r="DJ100" s="175"/>
      <c r="DK100" s="174"/>
      <c r="DL100" s="175"/>
      <c r="DM100" s="174"/>
      <c r="DN100" s="175"/>
      <c r="DO100" s="174"/>
      <c r="DP100" s="175"/>
      <c r="DQ100" s="174"/>
      <c r="DR100" s="175"/>
      <c r="DS100" s="174"/>
      <c r="DT100" s="175"/>
      <c r="DU100" s="174"/>
      <c r="DV100" s="175"/>
      <c r="DW100" s="174"/>
      <c r="DX100" s="175"/>
      <c r="DY100" s="239"/>
      <c r="DZ100" s="159" t="str">
        <f t="shared" si="33"/>
        <v>Kateřina Machková-x</v>
      </c>
      <c r="EA100" s="202"/>
      <c r="EB100" s="203"/>
      <c r="EC100" s="202"/>
      <c r="ED100" s="203"/>
      <c r="EE100" s="202"/>
      <c r="EF100" s="203"/>
      <c r="EG100" s="202"/>
      <c r="EH100" s="203"/>
      <c r="EI100" s="202"/>
      <c r="EJ100" s="203"/>
      <c r="EK100" s="202"/>
      <c r="EL100" s="203"/>
      <c r="EM100" s="202"/>
      <c r="EN100" s="203"/>
      <c r="EO100" s="202"/>
      <c r="EP100" s="203"/>
      <c r="EQ100" s="202"/>
      <c r="ER100" s="203"/>
      <c r="ES100" s="202"/>
      <c r="ET100" s="203"/>
      <c r="EU100" s="202"/>
      <c r="EV100" s="203"/>
      <c r="EW100" s="202"/>
      <c r="EX100" s="203"/>
      <c r="EY100" s="202"/>
      <c r="EZ100" s="203"/>
      <c r="FA100" s="202"/>
      <c r="FB100" s="203"/>
      <c r="FC100" s="202"/>
      <c r="FD100" s="203"/>
      <c r="FE100" s="202"/>
      <c r="FF100" s="203"/>
      <c r="FG100" s="202"/>
      <c r="FH100" s="203"/>
      <c r="FI100" s="202"/>
      <c r="FJ100" s="203"/>
      <c r="FK100" s="202"/>
      <c r="FL100" s="203"/>
      <c r="FM100" s="202"/>
      <c r="FN100" s="203"/>
      <c r="FO100" s="202"/>
      <c r="FP100" s="203"/>
      <c r="FQ100" s="202"/>
      <c r="FR100" s="203"/>
      <c r="FS100" s="202"/>
      <c r="FT100" s="203"/>
      <c r="FU100" s="202"/>
      <c r="FV100" s="203"/>
      <c r="FW100" s="202"/>
      <c r="FX100" s="203"/>
      <c r="FY100" s="202"/>
      <c r="FZ100" s="203"/>
      <c r="GA100" s="202"/>
      <c r="GB100" s="203"/>
      <c r="GC100" s="202"/>
      <c r="GD100" s="203"/>
      <c r="GE100" s="202"/>
      <c r="GF100" s="203"/>
      <c r="GG100" s="202"/>
      <c r="GH100" s="203"/>
      <c r="GI100" s="202"/>
      <c r="GJ100" s="203"/>
      <c r="GK100" s="239"/>
      <c r="GL100" s="159" t="str">
        <f t="shared" si="34"/>
        <v>Kateřina Machková-x</v>
      </c>
      <c r="GM100" s="202"/>
      <c r="GN100" s="203"/>
      <c r="GO100" s="202"/>
      <c r="GP100" s="203"/>
      <c r="GQ100" s="202"/>
      <c r="GR100" s="203"/>
      <c r="GS100" s="202"/>
      <c r="GT100" s="203"/>
      <c r="GU100" s="202"/>
      <c r="GV100" s="203"/>
      <c r="GW100" s="202"/>
      <c r="GX100" s="203"/>
      <c r="GY100" s="202"/>
      <c r="GZ100" s="203"/>
      <c r="HA100" s="202"/>
      <c r="HB100" s="203"/>
      <c r="HC100" s="202"/>
      <c r="HD100" s="203"/>
      <c r="HE100" s="202"/>
      <c r="HF100" s="203"/>
      <c r="HG100" s="202"/>
      <c r="HH100" s="203"/>
      <c r="HI100" s="202"/>
      <c r="HJ100" s="203"/>
      <c r="HK100" s="202"/>
      <c r="HL100" s="203"/>
      <c r="HM100" s="202"/>
      <c r="HN100" s="203"/>
      <c r="HO100" s="202"/>
      <c r="HP100" s="203"/>
      <c r="HQ100" s="202"/>
      <c r="HR100" s="203"/>
      <c r="HS100" s="202"/>
      <c r="HT100" s="203"/>
      <c r="HU100" s="202"/>
      <c r="HV100" s="203"/>
      <c r="HW100" s="202"/>
      <c r="HX100" s="203"/>
      <c r="HY100" s="202"/>
      <c r="HZ100" s="203"/>
      <c r="IA100" s="202"/>
      <c r="IB100" s="203"/>
      <c r="IC100" s="202"/>
      <c r="ID100" s="203"/>
      <c r="IE100" s="202"/>
      <c r="IF100" s="203"/>
      <c r="IG100" s="202"/>
      <c r="IH100" s="203"/>
      <c r="II100" s="202"/>
      <c r="IJ100" s="203"/>
      <c r="IK100" s="202"/>
      <c r="IL100" s="203"/>
      <c r="IM100" s="202"/>
      <c r="IN100" s="203"/>
      <c r="IO100" s="202"/>
      <c r="IP100" s="203"/>
      <c r="IQ100" s="202"/>
      <c r="IR100" s="203"/>
      <c r="IS100" s="202"/>
      <c r="IT100" s="203"/>
      <c r="IU100" s="202"/>
      <c r="IV100" s="203"/>
    </row>
    <row r="101">
      <c r="A101" s="225">
        <f>IFERROR(__xludf.DUMMYFUNCTION("""COMPUTED_VALUE"""),100.0)</f>
        <v>100</v>
      </c>
      <c r="B101" s="159" t="str">
        <f t="shared" si="31"/>
        <v>Marek Šimek-x</v>
      </c>
      <c r="C101" s="173">
        <f t="shared" ref="C101:BL101" si="85">BO101+EA101+GM101</f>
        <v>0</v>
      </c>
      <c r="D101" s="173">
        <f t="shared" si="85"/>
        <v>0</v>
      </c>
      <c r="E101" s="173">
        <f t="shared" si="85"/>
        <v>0</v>
      </c>
      <c r="F101" s="173">
        <f t="shared" si="85"/>
        <v>0</v>
      </c>
      <c r="G101" s="173">
        <f t="shared" si="85"/>
        <v>0</v>
      </c>
      <c r="H101" s="173">
        <f t="shared" si="85"/>
        <v>0</v>
      </c>
      <c r="I101" s="173">
        <f t="shared" si="85"/>
        <v>0</v>
      </c>
      <c r="J101" s="173">
        <f t="shared" si="85"/>
        <v>0</v>
      </c>
      <c r="K101" s="173">
        <f t="shared" si="85"/>
        <v>0</v>
      </c>
      <c r="L101" s="173">
        <f t="shared" si="85"/>
        <v>0</v>
      </c>
      <c r="M101" s="173">
        <f t="shared" si="85"/>
        <v>0</v>
      </c>
      <c r="N101" s="173">
        <f t="shared" si="85"/>
        <v>0</v>
      </c>
      <c r="O101" s="173">
        <f t="shared" si="85"/>
        <v>0</v>
      </c>
      <c r="P101" s="173">
        <f t="shared" si="85"/>
        <v>0</v>
      </c>
      <c r="Q101" s="173">
        <f t="shared" si="85"/>
        <v>0</v>
      </c>
      <c r="R101" s="173">
        <f t="shared" si="85"/>
        <v>0</v>
      </c>
      <c r="S101" s="173">
        <f t="shared" si="85"/>
        <v>0</v>
      </c>
      <c r="T101" s="173">
        <f t="shared" si="85"/>
        <v>0</v>
      </c>
      <c r="U101" s="173">
        <f t="shared" si="85"/>
        <v>0</v>
      </c>
      <c r="V101" s="173">
        <f t="shared" si="85"/>
        <v>0</v>
      </c>
      <c r="W101" s="173">
        <f t="shared" si="85"/>
        <v>0</v>
      </c>
      <c r="X101" s="173">
        <f t="shared" si="85"/>
        <v>0</v>
      </c>
      <c r="Y101" s="173">
        <f t="shared" si="85"/>
        <v>0</v>
      </c>
      <c r="Z101" s="173">
        <f t="shared" si="85"/>
        <v>0</v>
      </c>
      <c r="AA101" s="173">
        <f t="shared" si="85"/>
        <v>0</v>
      </c>
      <c r="AB101" s="173">
        <f t="shared" si="85"/>
        <v>0</v>
      </c>
      <c r="AC101" s="173">
        <f t="shared" si="85"/>
        <v>0</v>
      </c>
      <c r="AD101" s="173">
        <f t="shared" si="85"/>
        <v>0</v>
      </c>
      <c r="AE101" s="173">
        <f t="shared" si="85"/>
        <v>0</v>
      </c>
      <c r="AF101" s="173">
        <f t="shared" si="85"/>
        <v>0</v>
      </c>
      <c r="AG101" s="173">
        <f t="shared" si="85"/>
        <v>0</v>
      </c>
      <c r="AH101" s="173">
        <f t="shared" si="85"/>
        <v>0</v>
      </c>
      <c r="AI101" s="173">
        <f t="shared" si="85"/>
        <v>0</v>
      </c>
      <c r="AJ101" s="173">
        <f t="shared" si="85"/>
        <v>0</v>
      </c>
      <c r="AK101" s="173">
        <f t="shared" si="85"/>
        <v>0</v>
      </c>
      <c r="AL101" s="173">
        <f t="shared" si="85"/>
        <v>0</v>
      </c>
      <c r="AM101" s="173">
        <f t="shared" si="85"/>
        <v>0</v>
      </c>
      <c r="AN101" s="173">
        <f t="shared" si="85"/>
        <v>0</v>
      </c>
      <c r="AO101" s="173">
        <f t="shared" si="85"/>
        <v>0</v>
      </c>
      <c r="AP101" s="173">
        <f t="shared" si="85"/>
        <v>0</v>
      </c>
      <c r="AQ101" s="173">
        <f t="shared" si="85"/>
        <v>0</v>
      </c>
      <c r="AR101" s="173">
        <f t="shared" si="85"/>
        <v>0</v>
      </c>
      <c r="AS101" s="173">
        <f t="shared" si="85"/>
        <v>0</v>
      </c>
      <c r="AT101" s="173">
        <f t="shared" si="85"/>
        <v>0</v>
      </c>
      <c r="AU101" s="173">
        <f t="shared" si="85"/>
        <v>0</v>
      </c>
      <c r="AV101" s="173">
        <f t="shared" si="85"/>
        <v>0</v>
      </c>
      <c r="AW101" s="173">
        <f t="shared" si="85"/>
        <v>0</v>
      </c>
      <c r="AX101" s="173">
        <f t="shared" si="85"/>
        <v>0</v>
      </c>
      <c r="AY101" s="173">
        <f t="shared" si="85"/>
        <v>0</v>
      </c>
      <c r="AZ101" s="173">
        <f t="shared" si="85"/>
        <v>0</v>
      </c>
      <c r="BA101" s="173">
        <f t="shared" si="85"/>
        <v>0</v>
      </c>
      <c r="BB101" s="173">
        <f t="shared" si="85"/>
        <v>0</v>
      </c>
      <c r="BC101" s="173">
        <f t="shared" si="85"/>
        <v>0</v>
      </c>
      <c r="BD101" s="173">
        <f t="shared" si="85"/>
        <v>0</v>
      </c>
      <c r="BE101" s="173">
        <f t="shared" si="85"/>
        <v>0</v>
      </c>
      <c r="BF101" s="173">
        <f t="shared" si="85"/>
        <v>0</v>
      </c>
      <c r="BG101" s="173">
        <f t="shared" si="85"/>
        <v>0</v>
      </c>
      <c r="BH101" s="173">
        <f t="shared" si="85"/>
        <v>0</v>
      </c>
      <c r="BI101" s="173">
        <f t="shared" si="85"/>
        <v>0</v>
      </c>
      <c r="BJ101" s="173">
        <f t="shared" si="85"/>
        <v>0</v>
      </c>
      <c r="BK101" s="173">
        <f t="shared" si="85"/>
        <v>0</v>
      </c>
      <c r="BL101" s="173">
        <f t="shared" si="85"/>
        <v>0</v>
      </c>
      <c r="BM101" s="151"/>
      <c r="BN101" s="239" t="str">
        <f>IFERROR(__xludf.DUMMYFUNCTION("""COMPUTED_VALUE"""),"Marek Šimek-x")</f>
        <v>Marek Šimek-x</v>
      </c>
      <c r="BO101" s="174"/>
      <c r="BP101" s="175"/>
      <c r="BQ101" s="174"/>
      <c r="BR101" s="175"/>
      <c r="BS101" s="174"/>
      <c r="BT101" s="175"/>
      <c r="BU101" s="174"/>
      <c r="BV101" s="175"/>
      <c r="BW101" s="174"/>
      <c r="BX101" s="175"/>
      <c r="BY101" s="174"/>
      <c r="BZ101" s="175"/>
      <c r="CA101" s="174"/>
      <c r="CB101" s="175"/>
      <c r="CC101" s="174"/>
      <c r="CD101" s="175"/>
      <c r="CE101" s="174"/>
      <c r="CF101" s="175"/>
      <c r="CG101" s="174"/>
      <c r="CH101" s="175"/>
      <c r="CI101" s="174"/>
      <c r="CJ101" s="175"/>
      <c r="CK101" s="174"/>
      <c r="CL101" s="175"/>
      <c r="CM101" s="174"/>
      <c r="CN101" s="175"/>
      <c r="CO101" s="174"/>
      <c r="CP101" s="175"/>
      <c r="CQ101" s="174"/>
      <c r="CR101" s="175"/>
      <c r="CS101" s="174"/>
      <c r="CT101" s="175"/>
      <c r="CU101" s="174"/>
      <c r="CV101" s="175"/>
      <c r="CW101" s="174"/>
      <c r="CX101" s="175"/>
      <c r="CY101" s="174"/>
      <c r="CZ101" s="175"/>
      <c r="DA101" s="174"/>
      <c r="DB101" s="175"/>
      <c r="DC101" s="174"/>
      <c r="DD101" s="175"/>
      <c r="DE101" s="174"/>
      <c r="DF101" s="175"/>
      <c r="DG101" s="174"/>
      <c r="DH101" s="175"/>
      <c r="DI101" s="174"/>
      <c r="DJ101" s="175"/>
      <c r="DK101" s="174"/>
      <c r="DL101" s="175"/>
      <c r="DM101" s="174"/>
      <c r="DN101" s="175"/>
      <c r="DO101" s="174"/>
      <c r="DP101" s="175"/>
      <c r="DQ101" s="174"/>
      <c r="DR101" s="175"/>
      <c r="DS101" s="174"/>
      <c r="DT101" s="175"/>
      <c r="DU101" s="174"/>
      <c r="DV101" s="175"/>
      <c r="DW101" s="174"/>
      <c r="DX101" s="175"/>
      <c r="DY101" s="239"/>
      <c r="DZ101" s="159" t="str">
        <f t="shared" si="33"/>
        <v>Marek Šimek-x</v>
      </c>
      <c r="EA101" s="202"/>
      <c r="EB101" s="203"/>
      <c r="EC101" s="202"/>
      <c r="ED101" s="203"/>
      <c r="EE101" s="202"/>
      <c r="EF101" s="203"/>
      <c r="EG101" s="202"/>
      <c r="EH101" s="203"/>
      <c r="EI101" s="202"/>
      <c r="EJ101" s="203"/>
      <c r="EK101" s="202"/>
      <c r="EL101" s="203"/>
      <c r="EM101" s="202"/>
      <c r="EN101" s="203"/>
      <c r="EO101" s="202"/>
      <c r="EP101" s="203"/>
      <c r="EQ101" s="202"/>
      <c r="ER101" s="203"/>
      <c r="ES101" s="202"/>
      <c r="ET101" s="203"/>
      <c r="EU101" s="202"/>
      <c r="EV101" s="203"/>
      <c r="EW101" s="202"/>
      <c r="EX101" s="203"/>
      <c r="EY101" s="202"/>
      <c r="EZ101" s="203"/>
      <c r="FA101" s="202"/>
      <c r="FB101" s="203"/>
      <c r="FC101" s="202"/>
      <c r="FD101" s="203"/>
      <c r="FE101" s="202"/>
      <c r="FF101" s="203"/>
      <c r="FG101" s="202"/>
      <c r="FH101" s="203"/>
      <c r="FI101" s="202"/>
      <c r="FJ101" s="203"/>
      <c r="FK101" s="202"/>
      <c r="FL101" s="203"/>
      <c r="FM101" s="202"/>
      <c r="FN101" s="203"/>
      <c r="FO101" s="202"/>
      <c r="FP101" s="203"/>
      <c r="FQ101" s="202"/>
      <c r="FR101" s="203"/>
      <c r="FS101" s="202"/>
      <c r="FT101" s="203"/>
      <c r="FU101" s="202"/>
      <c r="FV101" s="203"/>
      <c r="FW101" s="202"/>
      <c r="FX101" s="203"/>
      <c r="FY101" s="202"/>
      <c r="FZ101" s="203"/>
      <c r="GA101" s="202"/>
      <c r="GB101" s="203"/>
      <c r="GC101" s="202"/>
      <c r="GD101" s="203"/>
      <c r="GE101" s="202"/>
      <c r="GF101" s="203"/>
      <c r="GG101" s="202"/>
      <c r="GH101" s="203"/>
      <c r="GI101" s="202"/>
      <c r="GJ101" s="203"/>
      <c r="GK101" s="239"/>
      <c r="GL101" s="159" t="str">
        <f t="shared" si="34"/>
        <v>Marek Šimek-x</v>
      </c>
      <c r="GM101" s="202"/>
      <c r="GN101" s="203"/>
      <c r="GO101" s="202"/>
      <c r="GP101" s="203"/>
      <c r="GQ101" s="202"/>
      <c r="GR101" s="203"/>
      <c r="GS101" s="202"/>
      <c r="GT101" s="203"/>
      <c r="GU101" s="202"/>
      <c r="GV101" s="203"/>
      <c r="GW101" s="202"/>
      <c r="GX101" s="203"/>
      <c r="GY101" s="202"/>
      <c r="GZ101" s="203"/>
      <c r="HA101" s="202"/>
      <c r="HB101" s="203"/>
      <c r="HC101" s="202"/>
      <c r="HD101" s="203"/>
      <c r="HE101" s="202"/>
      <c r="HF101" s="203"/>
      <c r="HG101" s="202"/>
      <c r="HH101" s="203"/>
      <c r="HI101" s="202"/>
      <c r="HJ101" s="203"/>
      <c r="HK101" s="202"/>
      <c r="HL101" s="203"/>
      <c r="HM101" s="202"/>
      <c r="HN101" s="203"/>
      <c r="HO101" s="202"/>
      <c r="HP101" s="203"/>
      <c r="HQ101" s="202"/>
      <c r="HR101" s="203"/>
      <c r="HS101" s="202"/>
      <c r="HT101" s="203"/>
      <c r="HU101" s="202"/>
      <c r="HV101" s="203"/>
      <c r="HW101" s="202"/>
      <c r="HX101" s="203"/>
      <c r="HY101" s="202"/>
      <c r="HZ101" s="203"/>
      <c r="IA101" s="202"/>
      <c r="IB101" s="203"/>
      <c r="IC101" s="202"/>
      <c r="ID101" s="203"/>
      <c r="IE101" s="202"/>
      <c r="IF101" s="203"/>
      <c r="IG101" s="202"/>
      <c r="IH101" s="203"/>
      <c r="II101" s="202"/>
      <c r="IJ101" s="203"/>
      <c r="IK101" s="202"/>
      <c r="IL101" s="203"/>
      <c r="IM101" s="202"/>
      <c r="IN101" s="203"/>
      <c r="IO101" s="202"/>
      <c r="IP101" s="203"/>
      <c r="IQ101" s="202"/>
      <c r="IR101" s="203"/>
      <c r="IS101" s="202"/>
      <c r="IT101" s="203"/>
      <c r="IU101" s="202"/>
      <c r="IV101" s="203"/>
    </row>
    <row r="102">
      <c r="A102" s="225">
        <f>IFERROR(__xludf.DUMMYFUNCTION("""COMPUTED_VALUE"""),100.0)</f>
        <v>100</v>
      </c>
      <c r="B102" s="159" t="str">
        <f t="shared" si="31"/>
        <v>Lukáš Volf-x</v>
      </c>
      <c r="C102" s="173">
        <f t="shared" ref="C102:BL102" si="86">BO102+EA102+GM102</f>
        <v>0</v>
      </c>
      <c r="D102" s="173">
        <f t="shared" si="86"/>
        <v>0</v>
      </c>
      <c r="E102" s="173">
        <f t="shared" si="86"/>
        <v>0</v>
      </c>
      <c r="F102" s="173">
        <f t="shared" si="86"/>
        <v>0</v>
      </c>
      <c r="G102" s="173">
        <f t="shared" si="86"/>
        <v>0</v>
      </c>
      <c r="H102" s="173">
        <f t="shared" si="86"/>
        <v>0</v>
      </c>
      <c r="I102" s="173">
        <f t="shared" si="86"/>
        <v>0</v>
      </c>
      <c r="J102" s="173">
        <f t="shared" si="86"/>
        <v>0</v>
      </c>
      <c r="K102" s="173">
        <f t="shared" si="86"/>
        <v>0</v>
      </c>
      <c r="L102" s="173">
        <f t="shared" si="86"/>
        <v>0</v>
      </c>
      <c r="M102" s="173">
        <f t="shared" si="86"/>
        <v>0</v>
      </c>
      <c r="N102" s="173">
        <f t="shared" si="86"/>
        <v>0</v>
      </c>
      <c r="O102" s="173">
        <f t="shared" si="86"/>
        <v>0</v>
      </c>
      <c r="P102" s="173">
        <f t="shared" si="86"/>
        <v>0</v>
      </c>
      <c r="Q102" s="173">
        <f t="shared" si="86"/>
        <v>0</v>
      </c>
      <c r="R102" s="173">
        <f t="shared" si="86"/>
        <v>0</v>
      </c>
      <c r="S102" s="173">
        <f t="shared" si="86"/>
        <v>0</v>
      </c>
      <c r="T102" s="173">
        <f t="shared" si="86"/>
        <v>0</v>
      </c>
      <c r="U102" s="173">
        <f t="shared" si="86"/>
        <v>0</v>
      </c>
      <c r="V102" s="173">
        <f t="shared" si="86"/>
        <v>0</v>
      </c>
      <c r="W102" s="173">
        <f t="shared" si="86"/>
        <v>0</v>
      </c>
      <c r="X102" s="173">
        <f t="shared" si="86"/>
        <v>0</v>
      </c>
      <c r="Y102" s="173">
        <f t="shared" si="86"/>
        <v>0</v>
      </c>
      <c r="Z102" s="173">
        <f t="shared" si="86"/>
        <v>0</v>
      </c>
      <c r="AA102" s="173">
        <f t="shared" si="86"/>
        <v>0</v>
      </c>
      <c r="AB102" s="173">
        <f t="shared" si="86"/>
        <v>0</v>
      </c>
      <c r="AC102" s="173">
        <f t="shared" si="86"/>
        <v>0</v>
      </c>
      <c r="AD102" s="173">
        <f t="shared" si="86"/>
        <v>0</v>
      </c>
      <c r="AE102" s="173">
        <f t="shared" si="86"/>
        <v>0</v>
      </c>
      <c r="AF102" s="173">
        <f t="shared" si="86"/>
        <v>0</v>
      </c>
      <c r="AG102" s="173">
        <f t="shared" si="86"/>
        <v>0</v>
      </c>
      <c r="AH102" s="173">
        <f t="shared" si="86"/>
        <v>0</v>
      </c>
      <c r="AI102" s="173">
        <f t="shared" si="86"/>
        <v>0</v>
      </c>
      <c r="AJ102" s="173">
        <f t="shared" si="86"/>
        <v>0</v>
      </c>
      <c r="AK102" s="173">
        <f t="shared" si="86"/>
        <v>0</v>
      </c>
      <c r="AL102" s="173">
        <f t="shared" si="86"/>
        <v>0</v>
      </c>
      <c r="AM102" s="173">
        <f t="shared" si="86"/>
        <v>0</v>
      </c>
      <c r="AN102" s="173">
        <f t="shared" si="86"/>
        <v>0</v>
      </c>
      <c r="AO102" s="173">
        <f t="shared" si="86"/>
        <v>0</v>
      </c>
      <c r="AP102" s="173">
        <f t="shared" si="86"/>
        <v>0</v>
      </c>
      <c r="AQ102" s="173">
        <f t="shared" si="86"/>
        <v>0</v>
      </c>
      <c r="AR102" s="173">
        <f t="shared" si="86"/>
        <v>0</v>
      </c>
      <c r="AS102" s="173">
        <f t="shared" si="86"/>
        <v>0</v>
      </c>
      <c r="AT102" s="173">
        <f t="shared" si="86"/>
        <v>0</v>
      </c>
      <c r="AU102" s="173">
        <f t="shared" si="86"/>
        <v>0</v>
      </c>
      <c r="AV102" s="173">
        <f t="shared" si="86"/>
        <v>0</v>
      </c>
      <c r="AW102" s="173">
        <f t="shared" si="86"/>
        <v>0</v>
      </c>
      <c r="AX102" s="173">
        <f t="shared" si="86"/>
        <v>0</v>
      </c>
      <c r="AY102" s="173">
        <f t="shared" si="86"/>
        <v>0</v>
      </c>
      <c r="AZ102" s="173">
        <f t="shared" si="86"/>
        <v>0</v>
      </c>
      <c r="BA102" s="173">
        <f t="shared" si="86"/>
        <v>0</v>
      </c>
      <c r="BB102" s="173">
        <f t="shared" si="86"/>
        <v>0</v>
      </c>
      <c r="BC102" s="173">
        <f t="shared" si="86"/>
        <v>0</v>
      </c>
      <c r="BD102" s="173">
        <f t="shared" si="86"/>
        <v>0</v>
      </c>
      <c r="BE102" s="173">
        <f t="shared" si="86"/>
        <v>0</v>
      </c>
      <c r="BF102" s="173">
        <f t="shared" si="86"/>
        <v>0</v>
      </c>
      <c r="BG102" s="173">
        <f t="shared" si="86"/>
        <v>0</v>
      </c>
      <c r="BH102" s="173">
        <f t="shared" si="86"/>
        <v>0</v>
      </c>
      <c r="BI102" s="173">
        <f t="shared" si="86"/>
        <v>0</v>
      </c>
      <c r="BJ102" s="173">
        <f t="shared" si="86"/>
        <v>0</v>
      </c>
      <c r="BK102" s="173">
        <f t="shared" si="86"/>
        <v>0</v>
      </c>
      <c r="BL102" s="173">
        <f t="shared" si="86"/>
        <v>0</v>
      </c>
      <c r="BM102" s="151"/>
      <c r="BN102" s="239" t="str">
        <f>IFERROR(__xludf.DUMMYFUNCTION("""COMPUTED_VALUE"""),"Lukáš Volf-x")</f>
        <v>Lukáš Volf-x</v>
      </c>
      <c r="BO102" s="174"/>
      <c r="BP102" s="175"/>
      <c r="BQ102" s="174"/>
      <c r="BR102" s="175"/>
      <c r="BS102" s="174"/>
      <c r="BT102" s="175"/>
      <c r="BU102" s="174"/>
      <c r="BV102" s="175"/>
      <c r="BW102" s="174"/>
      <c r="BX102" s="175"/>
      <c r="BY102" s="174"/>
      <c r="BZ102" s="175"/>
      <c r="CA102" s="174"/>
      <c r="CB102" s="175"/>
      <c r="CC102" s="174"/>
      <c r="CD102" s="175"/>
      <c r="CE102" s="174"/>
      <c r="CF102" s="175"/>
      <c r="CG102" s="174"/>
      <c r="CH102" s="175"/>
      <c r="CI102" s="174"/>
      <c r="CJ102" s="175"/>
      <c r="CK102" s="174"/>
      <c r="CL102" s="175"/>
      <c r="CM102" s="174"/>
      <c r="CN102" s="175"/>
      <c r="CO102" s="174"/>
      <c r="CP102" s="175"/>
      <c r="CQ102" s="174"/>
      <c r="CR102" s="175"/>
      <c r="CS102" s="174"/>
      <c r="CT102" s="175"/>
      <c r="CU102" s="174"/>
      <c r="CV102" s="175"/>
      <c r="CW102" s="174"/>
      <c r="CX102" s="175"/>
      <c r="CY102" s="174"/>
      <c r="CZ102" s="175"/>
      <c r="DA102" s="174"/>
      <c r="DB102" s="175"/>
      <c r="DC102" s="174"/>
      <c r="DD102" s="175"/>
      <c r="DE102" s="174"/>
      <c r="DF102" s="175"/>
      <c r="DG102" s="174"/>
      <c r="DH102" s="175"/>
      <c r="DI102" s="174"/>
      <c r="DJ102" s="175"/>
      <c r="DK102" s="174"/>
      <c r="DL102" s="175"/>
      <c r="DM102" s="174"/>
      <c r="DN102" s="175"/>
      <c r="DO102" s="174"/>
      <c r="DP102" s="175"/>
      <c r="DQ102" s="174"/>
      <c r="DR102" s="175"/>
      <c r="DS102" s="174"/>
      <c r="DT102" s="175"/>
      <c r="DU102" s="174"/>
      <c r="DV102" s="175"/>
      <c r="DW102" s="174"/>
      <c r="DX102" s="175"/>
      <c r="DY102" s="239"/>
      <c r="DZ102" s="159" t="str">
        <f t="shared" si="33"/>
        <v>Lukáš Volf-x</v>
      </c>
      <c r="EA102" s="202"/>
      <c r="EB102" s="203"/>
      <c r="EC102" s="202"/>
      <c r="ED102" s="203"/>
      <c r="EE102" s="202"/>
      <c r="EF102" s="203"/>
      <c r="EG102" s="202"/>
      <c r="EH102" s="203"/>
      <c r="EI102" s="202"/>
      <c r="EJ102" s="203"/>
      <c r="EK102" s="202"/>
      <c r="EL102" s="203"/>
      <c r="EM102" s="202"/>
      <c r="EN102" s="203"/>
      <c r="EO102" s="202"/>
      <c r="EP102" s="203"/>
      <c r="EQ102" s="202"/>
      <c r="ER102" s="203"/>
      <c r="ES102" s="202"/>
      <c r="ET102" s="203"/>
      <c r="EU102" s="202"/>
      <c r="EV102" s="203"/>
      <c r="EW102" s="202"/>
      <c r="EX102" s="203"/>
      <c r="EY102" s="202"/>
      <c r="EZ102" s="203"/>
      <c r="FA102" s="202"/>
      <c r="FB102" s="203"/>
      <c r="FC102" s="202"/>
      <c r="FD102" s="203"/>
      <c r="FE102" s="202"/>
      <c r="FF102" s="203"/>
      <c r="FG102" s="202"/>
      <c r="FH102" s="203"/>
      <c r="FI102" s="202"/>
      <c r="FJ102" s="203"/>
      <c r="FK102" s="202"/>
      <c r="FL102" s="203"/>
      <c r="FM102" s="202"/>
      <c r="FN102" s="203"/>
      <c r="FO102" s="202"/>
      <c r="FP102" s="203"/>
      <c r="FQ102" s="202"/>
      <c r="FR102" s="203"/>
      <c r="FS102" s="202"/>
      <c r="FT102" s="203"/>
      <c r="FU102" s="202"/>
      <c r="FV102" s="203"/>
      <c r="FW102" s="202"/>
      <c r="FX102" s="203"/>
      <c r="FY102" s="202"/>
      <c r="FZ102" s="203"/>
      <c r="GA102" s="202"/>
      <c r="GB102" s="203"/>
      <c r="GC102" s="202"/>
      <c r="GD102" s="203"/>
      <c r="GE102" s="202"/>
      <c r="GF102" s="203"/>
      <c r="GG102" s="202"/>
      <c r="GH102" s="203"/>
      <c r="GI102" s="202"/>
      <c r="GJ102" s="203"/>
      <c r="GK102" s="239"/>
      <c r="GL102" s="159" t="str">
        <f t="shared" si="34"/>
        <v>Lukáš Volf-x</v>
      </c>
      <c r="GM102" s="202"/>
      <c r="GN102" s="203"/>
      <c r="GO102" s="202"/>
      <c r="GP102" s="203"/>
      <c r="GQ102" s="202"/>
      <c r="GR102" s="203"/>
      <c r="GS102" s="202"/>
      <c r="GT102" s="203"/>
      <c r="GU102" s="202"/>
      <c r="GV102" s="203"/>
      <c r="GW102" s="202"/>
      <c r="GX102" s="203"/>
      <c r="GY102" s="202"/>
      <c r="GZ102" s="203"/>
      <c r="HA102" s="202"/>
      <c r="HB102" s="203"/>
      <c r="HC102" s="202"/>
      <c r="HD102" s="203"/>
      <c r="HE102" s="202"/>
      <c r="HF102" s="203"/>
      <c r="HG102" s="202"/>
      <c r="HH102" s="203"/>
      <c r="HI102" s="202"/>
      <c r="HJ102" s="203"/>
      <c r="HK102" s="202"/>
      <c r="HL102" s="203"/>
      <c r="HM102" s="202"/>
      <c r="HN102" s="203"/>
      <c r="HO102" s="202"/>
      <c r="HP102" s="203"/>
      <c r="HQ102" s="202"/>
      <c r="HR102" s="203"/>
      <c r="HS102" s="202"/>
      <c r="HT102" s="203"/>
      <c r="HU102" s="202"/>
      <c r="HV102" s="203"/>
      <c r="HW102" s="202"/>
      <c r="HX102" s="203"/>
      <c r="HY102" s="202"/>
      <c r="HZ102" s="203"/>
      <c r="IA102" s="202"/>
      <c r="IB102" s="203"/>
      <c r="IC102" s="202"/>
      <c r="ID102" s="203"/>
      <c r="IE102" s="202"/>
      <c r="IF102" s="203"/>
      <c r="IG102" s="202"/>
      <c r="IH102" s="203"/>
      <c r="II102" s="202"/>
      <c r="IJ102" s="203"/>
      <c r="IK102" s="202"/>
      <c r="IL102" s="203"/>
      <c r="IM102" s="202"/>
      <c r="IN102" s="203"/>
      <c r="IO102" s="202"/>
      <c r="IP102" s="203"/>
      <c r="IQ102" s="202"/>
      <c r="IR102" s="203"/>
      <c r="IS102" s="202"/>
      <c r="IT102" s="203"/>
      <c r="IU102" s="202"/>
      <c r="IV102" s="203"/>
    </row>
    <row r="103">
      <c r="A103" s="225">
        <f>IFERROR(__xludf.DUMMYFUNCTION("""COMPUTED_VALUE"""),100.0)</f>
        <v>100</v>
      </c>
      <c r="B103" s="159" t="str">
        <f t="shared" si="31"/>
        <v>Lucie Vorlíčková</v>
      </c>
      <c r="C103" s="173">
        <f t="shared" ref="C103:BL103" si="87">BO103+EA103+GM103</f>
        <v>4.5</v>
      </c>
      <c r="D103" s="173">
        <f t="shared" si="87"/>
        <v>450</v>
      </c>
      <c r="E103" s="173">
        <f t="shared" si="87"/>
        <v>0</v>
      </c>
      <c r="F103" s="173">
        <f t="shared" si="87"/>
        <v>0</v>
      </c>
      <c r="G103" s="173">
        <f t="shared" si="87"/>
        <v>0</v>
      </c>
      <c r="H103" s="173">
        <f t="shared" si="87"/>
        <v>0</v>
      </c>
      <c r="I103" s="173">
        <f t="shared" si="87"/>
        <v>0</v>
      </c>
      <c r="J103" s="173">
        <f t="shared" si="87"/>
        <v>0</v>
      </c>
      <c r="K103" s="173">
        <f t="shared" si="87"/>
        <v>0</v>
      </c>
      <c r="L103" s="173">
        <f t="shared" si="87"/>
        <v>0</v>
      </c>
      <c r="M103" s="173">
        <f t="shared" si="87"/>
        <v>4.5</v>
      </c>
      <c r="N103" s="173">
        <f t="shared" si="87"/>
        <v>450</v>
      </c>
      <c r="O103" s="173">
        <f t="shared" si="87"/>
        <v>0</v>
      </c>
      <c r="P103" s="173">
        <f t="shared" si="87"/>
        <v>0</v>
      </c>
      <c r="Q103" s="173">
        <f t="shared" si="87"/>
        <v>4.5</v>
      </c>
      <c r="R103" s="173">
        <f t="shared" si="87"/>
        <v>450</v>
      </c>
      <c r="S103" s="173">
        <f t="shared" si="87"/>
        <v>0</v>
      </c>
      <c r="T103" s="173">
        <f t="shared" si="87"/>
        <v>0</v>
      </c>
      <c r="U103" s="173">
        <f t="shared" si="87"/>
        <v>0</v>
      </c>
      <c r="V103" s="173">
        <f t="shared" si="87"/>
        <v>0</v>
      </c>
      <c r="W103" s="173">
        <f t="shared" si="87"/>
        <v>12</v>
      </c>
      <c r="X103" s="173">
        <f t="shared" si="87"/>
        <v>1200</v>
      </c>
      <c r="Y103" s="173">
        <f t="shared" si="87"/>
        <v>0</v>
      </c>
      <c r="Z103" s="173">
        <f t="shared" si="87"/>
        <v>0</v>
      </c>
      <c r="AA103" s="173">
        <f t="shared" si="87"/>
        <v>6</v>
      </c>
      <c r="AB103" s="173">
        <f t="shared" si="87"/>
        <v>600</v>
      </c>
      <c r="AC103" s="173">
        <f t="shared" si="87"/>
        <v>0</v>
      </c>
      <c r="AD103" s="173">
        <f t="shared" si="87"/>
        <v>0</v>
      </c>
      <c r="AE103" s="173">
        <f t="shared" si="87"/>
        <v>0</v>
      </c>
      <c r="AF103" s="173">
        <f t="shared" si="87"/>
        <v>0</v>
      </c>
      <c r="AG103" s="173">
        <f t="shared" si="87"/>
        <v>5</v>
      </c>
      <c r="AH103" s="173">
        <f t="shared" si="87"/>
        <v>500</v>
      </c>
      <c r="AI103" s="173">
        <f t="shared" si="87"/>
        <v>0</v>
      </c>
      <c r="AJ103" s="173">
        <f t="shared" si="87"/>
        <v>0</v>
      </c>
      <c r="AK103" s="173">
        <f t="shared" si="87"/>
        <v>6</v>
      </c>
      <c r="AL103" s="173">
        <f t="shared" si="87"/>
        <v>600</v>
      </c>
      <c r="AM103" s="173">
        <f t="shared" si="87"/>
        <v>0</v>
      </c>
      <c r="AN103" s="173">
        <f t="shared" si="87"/>
        <v>0</v>
      </c>
      <c r="AO103" s="173">
        <f t="shared" si="87"/>
        <v>0</v>
      </c>
      <c r="AP103" s="173">
        <f t="shared" si="87"/>
        <v>0</v>
      </c>
      <c r="AQ103" s="173">
        <f t="shared" si="87"/>
        <v>0</v>
      </c>
      <c r="AR103" s="173">
        <f t="shared" si="87"/>
        <v>0</v>
      </c>
      <c r="AS103" s="173">
        <f t="shared" si="87"/>
        <v>5</v>
      </c>
      <c r="AT103" s="173">
        <f t="shared" si="87"/>
        <v>500</v>
      </c>
      <c r="AU103" s="173">
        <f t="shared" si="87"/>
        <v>0</v>
      </c>
      <c r="AV103" s="173">
        <f t="shared" si="87"/>
        <v>0</v>
      </c>
      <c r="AW103" s="173">
        <f t="shared" si="87"/>
        <v>0</v>
      </c>
      <c r="AX103" s="173">
        <f t="shared" si="87"/>
        <v>0</v>
      </c>
      <c r="AY103" s="173">
        <f t="shared" si="87"/>
        <v>10</v>
      </c>
      <c r="AZ103" s="173">
        <f t="shared" si="87"/>
        <v>1000</v>
      </c>
      <c r="BA103" s="173">
        <f t="shared" si="87"/>
        <v>0</v>
      </c>
      <c r="BB103" s="173">
        <f t="shared" si="87"/>
        <v>0</v>
      </c>
      <c r="BC103" s="173">
        <f t="shared" si="87"/>
        <v>4</v>
      </c>
      <c r="BD103" s="173">
        <f t="shared" si="87"/>
        <v>400</v>
      </c>
      <c r="BE103" s="173">
        <f t="shared" si="87"/>
        <v>0</v>
      </c>
      <c r="BF103" s="173">
        <f t="shared" si="87"/>
        <v>0</v>
      </c>
      <c r="BG103" s="173">
        <f t="shared" si="87"/>
        <v>4.5</v>
      </c>
      <c r="BH103" s="173">
        <f t="shared" si="87"/>
        <v>0</v>
      </c>
      <c r="BI103" s="173">
        <f t="shared" si="87"/>
        <v>0</v>
      </c>
      <c r="BJ103" s="173">
        <f t="shared" si="87"/>
        <v>0</v>
      </c>
      <c r="BK103" s="173">
        <f t="shared" si="87"/>
        <v>0</v>
      </c>
      <c r="BL103" s="173">
        <f t="shared" si="87"/>
        <v>0</v>
      </c>
      <c r="BM103" s="151"/>
      <c r="BN103" s="239" t="str">
        <f>IFERROR(__xludf.DUMMYFUNCTION("""COMPUTED_VALUE"""),"Lucie Vorlíčková")</f>
        <v>Lucie Vorlíčková</v>
      </c>
      <c r="BO103" s="174">
        <f>IFERROR(__xludf.DUMMYFUNCTION("""COMPUTED_VALUE"""),4.5)</f>
        <v>4.5</v>
      </c>
      <c r="BP103" s="175">
        <f>IFERROR(__xludf.DUMMYFUNCTION("""COMPUTED_VALUE"""),450.0)</f>
        <v>450</v>
      </c>
      <c r="BQ103" s="174"/>
      <c r="BR103" s="175"/>
      <c r="BS103" s="174"/>
      <c r="BT103" s="175"/>
      <c r="BU103" s="174"/>
      <c r="BV103" s="175"/>
      <c r="BW103" s="174"/>
      <c r="BX103" s="175"/>
      <c r="BY103" s="174">
        <f>IFERROR(__xludf.DUMMYFUNCTION("""COMPUTED_VALUE"""),4.5)</f>
        <v>4.5</v>
      </c>
      <c r="BZ103" s="175">
        <f>IFERROR(__xludf.DUMMYFUNCTION("""COMPUTED_VALUE"""),450.0)</f>
        <v>450</v>
      </c>
      <c r="CA103" s="174"/>
      <c r="CB103" s="175"/>
      <c r="CC103" s="174">
        <f>IFERROR(__xludf.DUMMYFUNCTION("""COMPUTED_VALUE"""),4.5)</f>
        <v>4.5</v>
      </c>
      <c r="CD103" s="175">
        <f>IFERROR(__xludf.DUMMYFUNCTION("""COMPUTED_VALUE"""),450.0)</f>
        <v>450</v>
      </c>
      <c r="CE103" s="174"/>
      <c r="CF103" s="175"/>
      <c r="CG103" s="174"/>
      <c r="CH103" s="175"/>
      <c r="CI103" s="174">
        <f>IFERROR(__xludf.DUMMYFUNCTION("""COMPUTED_VALUE"""),12.0)</f>
        <v>12</v>
      </c>
      <c r="CJ103" s="175">
        <f>IFERROR(__xludf.DUMMYFUNCTION("""COMPUTED_VALUE"""),1200.0)</f>
        <v>1200</v>
      </c>
      <c r="CK103" s="174"/>
      <c r="CL103" s="175"/>
      <c r="CM103" s="174">
        <f>IFERROR(__xludf.DUMMYFUNCTION("""COMPUTED_VALUE"""),6.0)</f>
        <v>6</v>
      </c>
      <c r="CN103" s="175">
        <f>IFERROR(__xludf.DUMMYFUNCTION("""COMPUTED_VALUE"""),600.0)</f>
        <v>600</v>
      </c>
      <c r="CO103" s="174"/>
      <c r="CP103" s="175"/>
      <c r="CQ103" s="174"/>
      <c r="CR103" s="175"/>
      <c r="CS103" s="174">
        <f>IFERROR(__xludf.DUMMYFUNCTION("""COMPUTED_VALUE"""),5.0)</f>
        <v>5</v>
      </c>
      <c r="CT103" s="175">
        <f>IFERROR(__xludf.DUMMYFUNCTION("""COMPUTED_VALUE"""),500.0)</f>
        <v>500</v>
      </c>
      <c r="CU103" s="174"/>
      <c r="CV103" s="175"/>
      <c r="CW103" s="174">
        <f>IFERROR(__xludf.DUMMYFUNCTION("""COMPUTED_VALUE"""),6.0)</f>
        <v>6</v>
      </c>
      <c r="CX103" s="175">
        <f>IFERROR(__xludf.DUMMYFUNCTION("""COMPUTED_VALUE"""),600.0)</f>
        <v>600</v>
      </c>
      <c r="CY103" s="174"/>
      <c r="CZ103" s="175"/>
      <c r="DA103" s="174"/>
      <c r="DB103" s="175"/>
      <c r="DC103" s="174"/>
      <c r="DD103" s="175"/>
      <c r="DE103" s="174">
        <f>IFERROR(__xludf.DUMMYFUNCTION("""COMPUTED_VALUE"""),5.0)</f>
        <v>5</v>
      </c>
      <c r="DF103" s="175">
        <f>IFERROR(__xludf.DUMMYFUNCTION("""COMPUTED_VALUE"""),500.0)</f>
        <v>500</v>
      </c>
      <c r="DG103" s="174"/>
      <c r="DH103" s="175"/>
      <c r="DI103" s="174"/>
      <c r="DJ103" s="175"/>
      <c r="DK103" s="174">
        <f>IFERROR(__xludf.DUMMYFUNCTION("""COMPUTED_VALUE"""),10.0)</f>
        <v>10</v>
      </c>
      <c r="DL103" s="175">
        <f>IFERROR(__xludf.DUMMYFUNCTION("""COMPUTED_VALUE"""),1000.0)</f>
        <v>1000</v>
      </c>
      <c r="DM103" s="174"/>
      <c r="DN103" s="175"/>
      <c r="DO103" s="174">
        <f>IFERROR(__xludf.DUMMYFUNCTION("""COMPUTED_VALUE"""),4.0)</f>
        <v>4</v>
      </c>
      <c r="DP103" s="175">
        <f>IFERROR(__xludf.DUMMYFUNCTION("""COMPUTED_VALUE"""),400.0)</f>
        <v>400</v>
      </c>
      <c r="DQ103" s="174"/>
      <c r="DR103" s="175"/>
      <c r="DS103" s="174">
        <f>IFERROR(__xludf.DUMMYFUNCTION("""COMPUTED_VALUE"""),4.5)</f>
        <v>4.5</v>
      </c>
      <c r="DT103" s="175"/>
      <c r="DU103" s="174"/>
      <c r="DV103" s="175"/>
      <c r="DW103" s="174"/>
      <c r="DX103" s="175"/>
      <c r="DY103" s="239"/>
      <c r="DZ103" s="159" t="str">
        <f t="shared" si="33"/>
        <v>Lucie Vorlíčková</v>
      </c>
      <c r="EA103" s="202"/>
      <c r="EB103" s="203"/>
      <c r="EC103" s="202"/>
      <c r="ED103" s="203"/>
      <c r="EE103" s="202"/>
      <c r="EF103" s="203"/>
      <c r="EG103" s="202"/>
      <c r="EH103" s="203"/>
      <c r="EI103" s="202"/>
      <c r="EJ103" s="203"/>
      <c r="EK103" s="202"/>
      <c r="EL103" s="203"/>
      <c r="EM103" s="202"/>
      <c r="EN103" s="203"/>
      <c r="EO103" s="202"/>
      <c r="EP103" s="203"/>
      <c r="EQ103" s="202"/>
      <c r="ER103" s="203"/>
      <c r="ES103" s="202"/>
      <c r="ET103" s="203"/>
      <c r="EU103" s="202"/>
      <c r="EV103" s="203"/>
      <c r="EW103" s="202"/>
      <c r="EX103" s="203"/>
      <c r="EY103" s="202"/>
      <c r="EZ103" s="203"/>
      <c r="FA103" s="202"/>
      <c r="FB103" s="203"/>
      <c r="FC103" s="202"/>
      <c r="FD103" s="203"/>
      <c r="FE103" s="202"/>
      <c r="FF103" s="203"/>
      <c r="FG103" s="202"/>
      <c r="FH103" s="203"/>
      <c r="FI103" s="202"/>
      <c r="FJ103" s="203"/>
      <c r="FK103" s="202"/>
      <c r="FL103" s="203"/>
      <c r="FM103" s="202"/>
      <c r="FN103" s="203"/>
      <c r="FO103" s="202"/>
      <c r="FP103" s="203"/>
      <c r="FQ103" s="202"/>
      <c r="FR103" s="203"/>
      <c r="FS103" s="202"/>
      <c r="FT103" s="203"/>
      <c r="FU103" s="202"/>
      <c r="FV103" s="203"/>
      <c r="FW103" s="202"/>
      <c r="FX103" s="203"/>
      <c r="FY103" s="202"/>
      <c r="FZ103" s="203"/>
      <c r="GA103" s="202"/>
      <c r="GB103" s="203"/>
      <c r="GC103" s="202"/>
      <c r="GD103" s="203"/>
      <c r="GE103" s="202"/>
      <c r="GF103" s="203"/>
      <c r="GG103" s="202"/>
      <c r="GH103" s="203"/>
      <c r="GI103" s="202"/>
      <c r="GJ103" s="203"/>
      <c r="GK103" s="239"/>
      <c r="GL103" s="159" t="str">
        <f t="shared" si="34"/>
        <v>Lucie Vorlíčková</v>
      </c>
      <c r="GM103" s="202"/>
      <c r="GN103" s="203"/>
      <c r="GO103" s="202"/>
      <c r="GP103" s="203"/>
      <c r="GQ103" s="202"/>
      <c r="GR103" s="203"/>
      <c r="GS103" s="202"/>
      <c r="GT103" s="203"/>
      <c r="GU103" s="202"/>
      <c r="GV103" s="203"/>
      <c r="GW103" s="202"/>
      <c r="GX103" s="203"/>
      <c r="GY103" s="202"/>
      <c r="GZ103" s="203"/>
      <c r="HA103" s="202"/>
      <c r="HB103" s="203"/>
      <c r="HC103" s="202"/>
      <c r="HD103" s="203"/>
      <c r="HE103" s="202"/>
      <c r="HF103" s="203"/>
      <c r="HG103" s="202"/>
      <c r="HH103" s="203"/>
      <c r="HI103" s="202"/>
      <c r="HJ103" s="203"/>
      <c r="HK103" s="202"/>
      <c r="HL103" s="203"/>
      <c r="HM103" s="202"/>
      <c r="HN103" s="203"/>
      <c r="HO103" s="202"/>
      <c r="HP103" s="203"/>
      <c r="HQ103" s="202"/>
      <c r="HR103" s="203"/>
      <c r="HS103" s="202"/>
      <c r="HT103" s="203"/>
      <c r="HU103" s="202"/>
      <c r="HV103" s="203"/>
      <c r="HW103" s="202"/>
      <c r="HX103" s="203"/>
      <c r="HY103" s="202"/>
      <c r="HZ103" s="203"/>
      <c r="IA103" s="202"/>
      <c r="IB103" s="203"/>
      <c r="IC103" s="202"/>
      <c r="ID103" s="203"/>
      <c r="IE103" s="202"/>
      <c r="IF103" s="203"/>
      <c r="IG103" s="202"/>
      <c r="IH103" s="203"/>
      <c r="II103" s="202"/>
      <c r="IJ103" s="203"/>
      <c r="IK103" s="202"/>
      <c r="IL103" s="203"/>
      <c r="IM103" s="202"/>
      <c r="IN103" s="203"/>
      <c r="IO103" s="202"/>
      <c r="IP103" s="203"/>
      <c r="IQ103" s="202"/>
      <c r="IR103" s="203"/>
      <c r="IS103" s="202"/>
      <c r="IT103" s="203"/>
      <c r="IU103" s="202"/>
      <c r="IV103" s="203"/>
    </row>
    <row r="104">
      <c r="A104" s="225">
        <f>IFERROR(__xludf.DUMMYFUNCTION("""COMPUTED_VALUE"""),100.0)</f>
        <v>100</v>
      </c>
      <c r="B104" s="159" t="str">
        <f t="shared" si="31"/>
        <v>Damián Bradáč-x</v>
      </c>
      <c r="C104" s="173">
        <f t="shared" ref="C104:BL104" si="88">BO104+EA104+GM104</f>
        <v>0</v>
      </c>
      <c r="D104" s="173">
        <f t="shared" si="88"/>
        <v>0</v>
      </c>
      <c r="E104" s="173">
        <f t="shared" si="88"/>
        <v>0</v>
      </c>
      <c r="F104" s="173">
        <f t="shared" si="88"/>
        <v>0</v>
      </c>
      <c r="G104" s="173">
        <f t="shared" si="88"/>
        <v>0</v>
      </c>
      <c r="H104" s="173">
        <f t="shared" si="88"/>
        <v>0</v>
      </c>
      <c r="I104" s="173">
        <f t="shared" si="88"/>
        <v>0</v>
      </c>
      <c r="J104" s="173">
        <f t="shared" si="88"/>
        <v>0</v>
      </c>
      <c r="K104" s="173">
        <f t="shared" si="88"/>
        <v>0</v>
      </c>
      <c r="L104" s="173">
        <f t="shared" si="88"/>
        <v>0</v>
      </c>
      <c r="M104" s="173">
        <f t="shared" si="88"/>
        <v>0</v>
      </c>
      <c r="N104" s="173">
        <f t="shared" si="88"/>
        <v>0</v>
      </c>
      <c r="O104" s="173">
        <f t="shared" si="88"/>
        <v>0</v>
      </c>
      <c r="P104" s="173">
        <f t="shared" si="88"/>
        <v>0</v>
      </c>
      <c r="Q104" s="173">
        <f t="shared" si="88"/>
        <v>0</v>
      </c>
      <c r="R104" s="173">
        <f t="shared" si="88"/>
        <v>0</v>
      </c>
      <c r="S104" s="173">
        <f t="shared" si="88"/>
        <v>0</v>
      </c>
      <c r="T104" s="173">
        <f t="shared" si="88"/>
        <v>0</v>
      </c>
      <c r="U104" s="173">
        <f t="shared" si="88"/>
        <v>0</v>
      </c>
      <c r="V104" s="173">
        <f t="shared" si="88"/>
        <v>0</v>
      </c>
      <c r="W104" s="173">
        <f t="shared" si="88"/>
        <v>0</v>
      </c>
      <c r="X104" s="173">
        <f t="shared" si="88"/>
        <v>0</v>
      </c>
      <c r="Y104" s="173">
        <f t="shared" si="88"/>
        <v>0</v>
      </c>
      <c r="Z104" s="173">
        <f t="shared" si="88"/>
        <v>0</v>
      </c>
      <c r="AA104" s="173">
        <f t="shared" si="88"/>
        <v>0</v>
      </c>
      <c r="AB104" s="173">
        <f t="shared" si="88"/>
        <v>0</v>
      </c>
      <c r="AC104" s="173">
        <f t="shared" si="88"/>
        <v>0</v>
      </c>
      <c r="AD104" s="173">
        <f t="shared" si="88"/>
        <v>0</v>
      </c>
      <c r="AE104" s="173">
        <f t="shared" si="88"/>
        <v>0</v>
      </c>
      <c r="AF104" s="173">
        <f t="shared" si="88"/>
        <v>0</v>
      </c>
      <c r="AG104" s="173">
        <f t="shared" si="88"/>
        <v>0</v>
      </c>
      <c r="AH104" s="173">
        <f t="shared" si="88"/>
        <v>0</v>
      </c>
      <c r="AI104" s="173">
        <f t="shared" si="88"/>
        <v>0</v>
      </c>
      <c r="AJ104" s="173">
        <f t="shared" si="88"/>
        <v>0</v>
      </c>
      <c r="AK104" s="173">
        <f t="shared" si="88"/>
        <v>0</v>
      </c>
      <c r="AL104" s="173">
        <f t="shared" si="88"/>
        <v>0</v>
      </c>
      <c r="AM104" s="173">
        <f t="shared" si="88"/>
        <v>0</v>
      </c>
      <c r="AN104" s="173">
        <f t="shared" si="88"/>
        <v>0</v>
      </c>
      <c r="AO104" s="173">
        <f t="shared" si="88"/>
        <v>0</v>
      </c>
      <c r="AP104" s="173">
        <f t="shared" si="88"/>
        <v>0</v>
      </c>
      <c r="AQ104" s="173">
        <f t="shared" si="88"/>
        <v>0</v>
      </c>
      <c r="AR104" s="173">
        <f t="shared" si="88"/>
        <v>0</v>
      </c>
      <c r="AS104" s="173">
        <f t="shared" si="88"/>
        <v>0</v>
      </c>
      <c r="AT104" s="173">
        <f t="shared" si="88"/>
        <v>0</v>
      </c>
      <c r="AU104" s="173">
        <f t="shared" si="88"/>
        <v>0</v>
      </c>
      <c r="AV104" s="173">
        <f t="shared" si="88"/>
        <v>0</v>
      </c>
      <c r="AW104" s="173">
        <f t="shared" si="88"/>
        <v>0</v>
      </c>
      <c r="AX104" s="173">
        <f t="shared" si="88"/>
        <v>0</v>
      </c>
      <c r="AY104" s="173">
        <f t="shared" si="88"/>
        <v>0</v>
      </c>
      <c r="AZ104" s="173">
        <f t="shared" si="88"/>
        <v>0</v>
      </c>
      <c r="BA104" s="173">
        <f t="shared" si="88"/>
        <v>0</v>
      </c>
      <c r="BB104" s="173">
        <f t="shared" si="88"/>
        <v>0</v>
      </c>
      <c r="BC104" s="173">
        <f t="shared" si="88"/>
        <v>0</v>
      </c>
      <c r="BD104" s="173">
        <f t="shared" si="88"/>
        <v>0</v>
      </c>
      <c r="BE104" s="173">
        <f t="shared" si="88"/>
        <v>0</v>
      </c>
      <c r="BF104" s="173">
        <f t="shared" si="88"/>
        <v>0</v>
      </c>
      <c r="BG104" s="173">
        <f t="shared" si="88"/>
        <v>0</v>
      </c>
      <c r="BH104" s="173">
        <f t="shared" si="88"/>
        <v>0</v>
      </c>
      <c r="BI104" s="173">
        <f t="shared" si="88"/>
        <v>0</v>
      </c>
      <c r="BJ104" s="173">
        <f t="shared" si="88"/>
        <v>0</v>
      </c>
      <c r="BK104" s="173">
        <f t="shared" si="88"/>
        <v>0</v>
      </c>
      <c r="BL104" s="173">
        <f t="shared" si="88"/>
        <v>0</v>
      </c>
      <c r="BM104" s="151"/>
      <c r="BN104" s="239" t="str">
        <f>IFERROR(__xludf.DUMMYFUNCTION("""COMPUTED_VALUE"""),"Damián Bradáč-x")</f>
        <v>Damián Bradáč-x</v>
      </c>
      <c r="BO104" s="174"/>
      <c r="BP104" s="175"/>
      <c r="BQ104" s="174"/>
      <c r="BR104" s="175"/>
      <c r="BS104" s="174"/>
      <c r="BT104" s="175"/>
      <c r="BU104" s="174"/>
      <c r="BV104" s="175"/>
      <c r="BW104" s="174"/>
      <c r="BX104" s="175"/>
      <c r="BY104" s="174"/>
      <c r="BZ104" s="175"/>
      <c r="CA104" s="174"/>
      <c r="CB104" s="175"/>
      <c r="CC104" s="174"/>
      <c r="CD104" s="175"/>
      <c r="CE104" s="174"/>
      <c r="CF104" s="175"/>
      <c r="CG104" s="174"/>
      <c r="CH104" s="175"/>
      <c r="CI104" s="174"/>
      <c r="CJ104" s="175"/>
      <c r="CK104" s="174"/>
      <c r="CL104" s="175"/>
      <c r="CM104" s="174"/>
      <c r="CN104" s="175"/>
      <c r="CO104" s="174"/>
      <c r="CP104" s="175"/>
      <c r="CQ104" s="174"/>
      <c r="CR104" s="175"/>
      <c r="CS104" s="174"/>
      <c r="CT104" s="175"/>
      <c r="CU104" s="174"/>
      <c r="CV104" s="175"/>
      <c r="CW104" s="174"/>
      <c r="CX104" s="175"/>
      <c r="CY104" s="174"/>
      <c r="CZ104" s="175"/>
      <c r="DA104" s="174"/>
      <c r="DB104" s="175"/>
      <c r="DC104" s="174"/>
      <c r="DD104" s="175"/>
      <c r="DE104" s="174"/>
      <c r="DF104" s="175"/>
      <c r="DG104" s="174"/>
      <c r="DH104" s="175"/>
      <c r="DI104" s="174"/>
      <c r="DJ104" s="175"/>
      <c r="DK104" s="174"/>
      <c r="DL104" s="175"/>
      <c r="DM104" s="174"/>
      <c r="DN104" s="175"/>
      <c r="DO104" s="174"/>
      <c r="DP104" s="175"/>
      <c r="DQ104" s="174"/>
      <c r="DR104" s="175"/>
      <c r="DS104" s="174"/>
      <c r="DT104" s="175"/>
      <c r="DU104" s="174"/>
      <c r="DV104" s="175"/>
      <c r="DW104" s="174"/>
      <c r="DX104" s="175"/>
      <c r="DY104" s="239"/>
      <c r="DZ104" s="159" t="str">
        <f t="shared" si="33"/>
        <v>Damián Bradáč-x</v>
      </c>
      <c r="EA104" s="202"/>
      <c r="EB104" s="203"/>
      <c r="EC104" s="202"/>
      <c r="ED104" s="203"/>
      <c r="EE104" s="202"/>
      <c r="EF104" s="203"/>
      <c r="EG104" s="202"/>
      <c r="EH104" s="203"/>
      <c r="EI104" s="202"/>
      <c r="EJ104" s="203"/>
      <c r="EK104" s="202"/>
      <c r="EL104" s="203"/>
      <c r="EM104" s="202"/>
      <c r="EN104" s="203"/>
      <c r="EO104" s="202"/>
      <c r="EP104" s="203"/>
      <c r="EQ104" s="202"/>
      <c r="ER104" s="203"/>
      <c r="ES104" s="202"/>
      <c r="ET104" s="203"/>
      <c r="EU104" s="202"/>
      <c r="EV104" s="203"/>
      <c r="EW104" s="202"/>
      <c r="EX104" s="203"/>
      <c r="EY104" s="202"/>
      <c r="EZ104" s="203"/>
      <c r="FA104" s="202"/>
      <c r="FB104" s="203"/>
      <c r="FC104" s="202"/>
      <c r="FD104" s="203"/>
      <c r="FE104" s="202"/>
      <c r="FF104" s="203"/>
      <c r="FG104" s="202"/>
      <c r="FH104" s="203"/>
      <c r="FI104" s="202"/>
      <c r="FJ104" s="203"/>
      <c r="FK104" s="202"/>
      <c r="FL104" s="203"/>
      <c r="FM104" s="202"/>
      <c r="FN104" s="203"/>
      <c r="FO104" s="202"/>
      <c r="FP104" s="203"/>
      <c r="FQ104" s="202"/>
      <c r="FR104" s="203"/>
      <c r="FS104" s="202"/>
      <c r="FT104" s="203"/>
      <c r="FU104" s="202"/>
      <c r="FV104" s="203"/>
      <c r="FW104" s="202"/>
      <c r="FX104" s="203"/>
      <c r="FY104" s="202"/>
      <c r="FZ104" s="203"/>
      <c r="GA104" s="202"/>
      <c r="GB104" s="203"/>
      <c r="GC104" s="202"/>
      <c r="GD104" s="203"/>
      <c r="GE104" s="202"/>
      <c r="GF104" s="203"/>
      <c r="GG104" s="202"/>
      <c r="GH104" s="203"/>
      <c r="GI104" s="202"/>
      <c r="GJ104" s="203"/>
      <c r="GK104" s="239"/>
      <c r="GL104" s="159" t="str">
        <f t="shared" si="34"/>
        <v>Damián Bradáč-x</v>
      </c>
      <c r="GM104" s="202"/>
      <c r="GN104" s="203"/>
      <c r="GO104" s="202"/>
      <c r="GP104" s="203"/>
      <c r="GQ104" s="202"/>
      <c r="GR104" s="203"/>
      <c r="GS104" s="202"/>
      <c r="GT104" s="203"/>
      <c r="GU104" s="202"/>
      <c r="GV104" s="203"/>
      <c r="GW104" s="202"/>
      <c r="GX104" s="203"/>
      <c r="GY104" s="202"/>
      <c r="GZ104" s="203"/>
      <c r="HA104" s="202"/>
      <c r="HB104" s="203"/>
      <c r="HC104" s="202"/>
      <c r="HD104" s="203"/>
      <c r="HE104" s="202"/>
      <c r="HF104" s="203"/>
      <c r="HG104" s="202"/>
      <c r="HH104" s="203"/>
      <c r="HI104" s="202"/>
      <c r="HJ104" s="203"/>
      <c r="HK104" s="202"/>
      <c r="HL104" s="203"/>
      <c r="HM104" s="202"/>
      <c r="HN104" s="203"/>
      <c r="HO104" s="202"/>
      <c r="HP104" s="203"/>
      <c r="HQ104" s="202"/>
      <c r="HR104" s="203"/>
      <c r="HS104" s="202"/>
      <c r="HT104" s="203"/>
      <c r="HU104" s="202"/>
      <c r="HV104" s="203"/>
      <c r="HW104" s="202"/>
      <c r="HX104" s="203"/>
      <c r="HY104" s="202"/>
      <c r="HZ104" s="203"/>
      <c r="IA104" s="202"/>
      <c r="IB104" s="203"/>
      <c r="IC104" s="202"/>
      <c r="ID104" s="203"/>
      <c r="IE104" s="202"/>
      <c r="IF104" s="203"/>
      <c r="IG104" s="202"/>
      <c r="IH104" s="203"/>
      <c r="II104" s="202"/>
      <c r="IJ104" s="203"/>
      <c r="IK104" s="202"/>
      <c r="IL104" s="203"/>
      <c r="IM104" s="202"/>
      <c r="IN104" s="203"/>
      <c r="IO104" s="202"/>
      <c r="IP104" s="203"/>
      <c r="IQ104" s="202"/>
      <c r="IR104" s="203"/>
      <c r="IS104" s="202"/>
      <c r="IT104" s="203"/>
      <c r="IU104" s="202"/>
      <c r="IV104" s="203"/>
    </row>
    <row r="105">
      <c r="A105" s="225">
        <f>IFERROR(__xludf.DUMMYFUNCTION("""COMPUTED_VALUE"""),100.0)</f>
        <v>100</v>
      </c>
      <c r="B105" s="159" t="str">
        <f t="shared" si="31"/>
        <v>Tomáš Veselý-x</v>
      </c>
      <c r="C105" s="173">
        <f t="shared" ref="C105:BL105" si="89">BO105+EA105+GM105</f>
        <v>0</v>
      </c>
      <c r="D105" s="173">
        <f t="shared" si="89"/>
        <v>0</v>
      </c>
      <c r="E105" s="173">
        <f t="shared" si="89"/>
        <v>0</v>
      </c>
      <c r="F105" s="173">
        <f t="shared" si="89"/>
        <v>0</v>
      </c>
      <c r="G105" s="173">
        <f t="shared" si="89"/>
        <v>0</v>
      </c>
      <c r="H105" s="173">
        <f t="shared" si="89"/>
        <v>0</v>
      </c>
      <c r="I105" s="173">
        <f t="shared" si="89"/>
        <v>0</v>
      </c>
      <c r="J105" s="173">
        <f t="shared" si="89"/>
        <v>0</v>
      </c>
      <c r="K105" s="173">
        <f t="shared" si="89"/>
        <v>0</v>
      </c>
      <c r="L105" s="173">
        <f t="shared" si="89"/>
        <v>0</v>
      </c>
      <c r="M105" s="173">
        <f t="shared" si="89"/>
        <v>0</v>
      </c>
      <c r="N105" s="173">
        <f t="shared" si="89"/>
        <v>0</v>
      </c>
      <c r="O105" s="173">
        <f t="shared" si="89"/>
        <v>0</v>
      </c>
      <c r="P105" s="173">
        <f t="shared" si="89"/>
        <v>0</v>
      </c>
      <c r="Q105" s="173">
        <f t="shared" si="89"/>
        <v>0</v>
      </c>
      <c r="R105" s="173">
        <f t="shared" si="89"/>
        <v>0</v>
      </c>
      <c r="S105" s="173">
        <f t="shared" si="89"/>
        <v>0</v>
      </c>
      <c r="T105" s="173">
        <f t="shared" si="89"/>
        <v>0</v>
      </c>
      <c r="U105" s="173">
        <f t="shared" si="89"/>
        <v>0</v>
      </c>
      <c r="V105" s="173">
        <f t="shared" si="89"/>
        <v>0</v>
      </c>
      <c r="W105" s="173">
        <f t="shared" si="89"/>
        <v>0</v>
      </c>
      <c r="X105" s="173">
        <f t="shared" si="89"/>
        <v>0</v>
      </c>
      <c r="Y105" s="173">
        <f t="shared" si="89"/>
        <v>0</v>
      </c>
      <c r="Z105" s="173">
        <f t="shared" si="89"/>
        <v>0</v>
      </c>
      <c r="AA105" s="173">
        <f t="shared" si="89"/>
        <v>0</v>
      </c>
      <c r="AB105" s="173">
        <f t="shared" si="89"/>
        <v>0</v>
      </c>
      <c r="AC105" s="173">
        <f t="shared" si="89"/>
        <v>0</v>
      </c>
      <c r="AD105" s="173">
        <f t="shared" si="89"/>
        <v>0</v>
      </c>
      <c r="AE105" s="173">
        <f t="shared" si="89"/>
        <v>0</v>
      </c>
      <c r="AF105" s="173">
        <f t="shared" si="89"/>
        <v>0</v>
      </c>
      <c r="AG105" s="173">
        <f t="shared" si="89"/>
        <v>0</v>
      </c>
      <c r="AH105" s="173">
        <f t="shared" si="89"/>
        <v>0</v>
      </c>
      <c r="AI105" s="173">
        <f t="shared" si="89"/>
        <v>0</v>
      </c>
      <c r="AJ105" s="173">
        <f t="shared" si="89"/>
        <v>0</v>
      </c>
      <c r="AK105" s="173">
        <f t="shared" si="89"/>
        <v>0</v>
      </c>
      <c r="AL105" s="173">
        <f t="shared" si="89"/>
        <v>0</v>
      </c>
      <c r="AM105" s="173">
        <f t="shared" si="89"/>
        <v>0</v>
      </c>
      <c r="AN105" s="173">
        <f t="shared" si="89"/>
        <v>0</v>
      </c>
      <c r="AO105" s="173">
        <f t="shared" si="89"/>
        <v>0</v>
      </c>
      <c r="AP105" s="173">
        <f t="shared" si="89"/>
        <v>0</v>
      </c>
      <c r="AQ105" s="173">
        <f t="shared" si="89"/>
        <v>0</v>
      </c>
      <c r="AR105" s="173">
        <f t="shared" si="89"/>
        <v>0</v>
      </c>
      <c r="AS105" s="173">
        <f t="shared" si="89"/>
        <v>0</v>
      </c>
      <c r="AT105" s="173">
        <f t="shared" si="89"/>
        <v>0</v>
      </c>
      <c r="AU105" s="173">
        <f t="shared" si="89"/>
        <v>0</v>
      </c>
      <c r="AV105" s="173">
        <f t="shared" si="89"/>
        <v>0</v>
      </c>
      <c r="AW105" s="173">
        <f t="shared" si="89"/>
        <v>0</v>
      </c>
      <c r="AX105" s="173">
        <f t="shared" si="89"/>
        <v>0</v>
      </c>
      <c r="AY105" s="173">
        <f t="shared" si="89"/>
        <v>0</v>
      </c>
      <c r="AZ105" s="173">
        <f t="shared" si="89"/>
        <v>0</v>
      </c>
      <c r="BA105" s="173">
        <f t="shared" si="89"/>
        <v>0</v>
      </c>
      <c r="BB105" s="173">
        <f t="shared" si="89"/>
        <v>0</v>
      </c>
      <c r="BC105" s="173">
        <f t="shared" si="89"/>
        <v>0</v>
      </c>
      <c r="BD105" s="173">
        <f t="shared" si="89"/>
        <v>0</v>
      </c>
      <c r="BE105" s="173">
        <f t="shared" si="89"/>
        <v>0</v>
      </c>
      <c r="BF105" s="173">
        <f t="shared" si="89"/>
        <v>0</v>
      </c>
      <c r="BG105" s="173">
        <f t="shared" si="89"/>
        <v>0</v>
      </c>
      <c r="BH105" s="173">
        <f t="shared" si="89"/>
        <v>0</v>
      </c>
      <c r="BI105" s="173">
        <f t="shared" si="89"/>
        <v>0</v>
      </c>
      <c r="BJ105" s="173">
        <f t="shared" si="89"/>
        <v>0</v>
      </c>
      <c r="BK105" s="173">
        <f t="shared" si="89"/>
        <v>0</v>
      </c>
      <c r="BL105" s="173">
        <f t="shared" si="89"/>
        <v>0</v>
      </c>
      <c r="BM105" s="151"/>
      <c r="BN105" s="239" t="str">
        <f>IFERROR(__xludf.DUMMYFUNCTION("""COMPUTED_VALUE"""),"Tomáš Veselý-x")</f>
        <v>Tomáš Veselý-x</v>
      </c>
      <c r="BO105" s="174"/>
      <c r="BP105" s="175"/>
      <c r="BQ105" s="174"/>
      <c r="BR105" s="175"/>
      <c r="BS105" s="174"/>
      <c r="BT105" s="175"/>
      <c r="BU105" s="174"/>
      <c r="BV105" s="175"/>
      <c r="BW105" s="174"/>
      <c r="BX105" s="175"/>
      <c r="BY105" s="174"/>
      <c r="BZ105" s="175"/>
      <c r="CA105" s="174"/>
      <c r="CB105" s="175"/>
      <c r="CC105" s="174"/>
      <c r="CD105" s="175"/>
      <c r="CE105" s="174"/>
      <c r="CF105" s="175"/>
      <c r="CG105" s="174"/>
      <c r="CH105" s="175"/>
      <c r="CI105" s="174"/>
      <c r="CJ105" s="175"/>
      <c r="CK105" s="174"/>
      <c r="CL105" s="175"/>
      <c r="CM105" s="174"/>
      <c r="CN105" s="175"/>
      <c r="CO105" s="174"/>
      <c r="CP105" s="175"/>
      <c r="CQ105" s="174"/>
      <c r="CR105" s="175"/>
      <c r="CS105" s="174"/>
      <c r="CT105" s="175"/>
      <c r="CU105" s="174"/>
      <c r="CV105" s="175"/>
      <c r="CW105" s="174"/>
      <c r="CX105" s="175"/>
      <c r="CY105" s="174"/>
      <c r="CZ105" s="175"/>
      <c r="DA105" s="174"/>
      <c r="DB105" s="175"/>
      <c r="DC105" s="174"/>
      <c r="DD105" s="175"/>
      <c r="DE105" s="174"/>
      <c r="DF105" s="175"/>
      <c r="DG105" s="174"/>
      <c r="DH105" s="175"/>
      <c r="DI105" s="174"/>
      <c r="DJ105" s="175"/>
      <c r="DK105" s="174"/>
      <c r="DL105" s="175"/>
      <c r="DM105" s="174"/>
      <c r="DN105" s="175"/>
      <c r="DO105" s="174"/>
      <c r="DP105" s="175"/>
      <c r="DQ105" s="174"/>
      <c r="DR105" s="175"/>
      <c r="DS105" s="174"/>
      <c r="DT105" s="175"/>
      <c r="DU105" s="174"/>
      <c r="DV105" s="175"/>
      <c r="DW105" s="174"/>
      <c r="DX105" s="175"/>
      <c r="DY105" s="239"/>
      <c r="DZ105" s="159" t="str">
        <f t="shared" si="33"/>
        <v>Tomáš Veselý-x</v>
      </c>
      <c r="EA105" s="202"/>
      <c r="EB105" s="203"/>
      <c r="EC105" s="202"/>
      <c r="ED105" s="203"/>
      <c r="EE105" s="202"/>
      <c r="EF105" s="203"/>
      <c r="EG105" s="202"/>
      <c r="EH105" s="203"/>
      <c r="EI105" s="202"/>
      <c r="EJ105" s="203"/>
      <c r="EK105" s="202"/>
      <c r="EL105" s="203"/>
      <c r="EM105" s="202"/>
      <c r="EN105" s="203"/>
      <c r="EO105" s="202"/>
      <c r="EP105" s="203"/>
      <c r="EQ105" s="202"/>
      <c r="ER105" s="203"/>
      <c r="ES105" s="202"/>
      <c r="ET105" s="203"/>
      <c r="EU105" s="202"/>
      <c r="EV105" s="203"/>
      <c r="EW105" s="202"/>
      <c r="EX105" s="203"/>
      <c r="EY105" s="202"/>
      <c r="EZ105" s="203"/>
      <c r="FA105" s="202"/>
      <c r="FB105" s="203"/>
      <c r="FC105" s="202"/>
      <c r="FD105" s="203"/>
      <c r="FE105" s="202"/>
      <c r="FF105" s="203"/>
      <c r="FG105" s="202"/>
      <c r="FH105" s="203"/>
      <c r="FI105" s="202"/>
      <c r="FJ105" s="203"/>
      <c r="FK105" s="202"/>
      <c r="FL105" s="203"/>
      <c r="FM105" s="202"/>
      <c r="FN105" s="203"/>
      <c r="FO105" s="202"/>
      <c r="FP105" s="203"/>
      <c r="FQ105" s="202"/>
      <c r="FR105" s="203"/>
      <c r="FS105" s="202"/>
      <c r="FT105" s="203"/>
      <c r="FU105" s="202"/>
      <c r="FV105" s="203"/>
      <c r="FW105" s="202"/>
      <c r="FX105" s="203"/>
      <c r="FY105" s="202"/>
      <c r="FZ105" s="203"/>
      <c r="GA105" s="202"/>
      <c r="GB105" s="203"/>
      <c r="GC105" s="202"/>
      <c r="GD105" s="203"/>
      <c r="GE105" s="202"/>
      <c r="GF105" s="203"/>
      <c r="GG105" s="202"/>
      <c r="GH105" s="203"/>
      <c r="GI105" s="202"/>
      <c r="GJ105" s="203"/>
      <c r="GK105" s="239"/>
      <c r="GL105" s="159" t="str">
        <f t="shared" si="34"/>
        <v>Tomáš Veselý-x</v>
      </c>
      <c r="GM105" s="202"/>
      <c r="GN105" s="203"/>
      <c r="GO105" s="202"/>
      <c r="GP105" s="203"/>
      <c r="GQ105" s="202"/>
      <c r="GR105" s="203"/>
      <c r="GS105" s="202"/>
      <c r="GT105" s="203"/>
      <c r="GU105" s="202"/>
      <c r="GV105" s="203"/>
      <c r="GW105" s="202"/>
      <c r="GX105" s="203"/>
      <c r="GY105" s="202"/>
      <c r="GZ105" s="203"/>
      <c r="HA105" s="202"/>
      <c r="HB105" s="203"/>
      <c r="HC105" s="202"/>
      <c r="HD105" s="203"/>
      <c r="HE105" s="202"/>
      <c r="HF105" s="203"/>
      <c r="HG105" s="202"/>
      <c r="HH105" s="203"/>
      <c r="HI105" s="202"/>
      <c r="HJ105" s="203"/>
      <c r="HK105" s="202"/>
      <c r="HL105" s="203"/>
      <c r="HM105" s="202"/>
      <c r="HN105" s="203"/>
      <c r="HO105" s="202"/>
      <c r="HP105" s="203"/>
      <c r="HQ105" s="202"/>
      <c r="HR105" s="203"/>
      <c r="HS105" s="202"/>
      <c r="HT105" s="203"/>
      <c r="HU105" s="202"/>
      <c r="HV105" s="203"/>
      <c r="HW105" s="202"/>
      <c r="HX105" s="203"/>
      <c r="HY105" s="202"/>
      <c r="HZ105" s="203"/>
      <c r="IA105" s="202"/>
      <c r="IB105" s="203"/>
      <c r="IC105" s="202"/>
      <c r="ID105" s="203"/>
      <c r="IE105" s="202"/>
      <c r="IF105" s="203"/>
      <c r="IG105" s="202"/>
      <c r="IH105" s="203"/>
      <c r="II105" s="202"/>
      <c r="IJ105" s="203"/>
      <c r="IK105" s="202"/>
      <c r="IL105" s="203"/>
      <c r="IM105" s="202"/>
      <c r="IN105" s="203"/>
      <c r="IO105" s="202"/>
      <c r="IP105" s="203"/>
      <c r="IQ105" s="202"/>
      <c r="IR105" s="203"/>
      <c r="IS105" s="202"/>
      <c r="IT105" s="203"/>
      <c r="IU105" s="202"/>
      <c r="IV105" s="203"/>
    </row>
    <row r="106">
      <c r="A106" s="225">
        <f>IFERROR(__xludf.DUMMYFUNCTION("""COMPUTED_VALUE"""),100.0)</f>
        <v>100</v>
      </c>
      <c r="B106" s="159" t="str">
        <f t="shared" si="31"/>
        <v>Jakub Janout-x</v>
      </c>
      <c r="C106" s="173">
        <f t="shared" ref="C106:BL106" si="90">BO106+EA106+GM106</f>
        <v>0</v>
      </c>
      <c r="D106" s="173">
        <f t="shared" si="90"/>
        <v>0</v>
      </c>
      <c r="E106" s="173">
        <f t="shared" si="90"/>
        <v>0</v>
      </c>
      <c r="F106" s="173">
        <f t="shared" si="90"/>
        <v>0</v>
      </c>
      <c r="G106" s="173">
        <f t="shared" si="90"/>
        <v>0</v>
      </c>
      <c r="H106" s="173">
        <f t="shared" si="90"/>
        <v>0</v>
      </c>
      <c r="I106" s="173">
        <f t="shared" si="90"/>
        <v>0</v>
      </c>
      <c r="J106" s="173">
        <f t="shared" si="90"/>
        <v>0</v>
      </c>
      <c r="K106" s="173">
        <f t="shared" si="90"/>
        <v>0</v>
      </c>
      <c r="L106" s="173">
        <f t="shared" si="90"/>
        <v>0</v>
      </c>
      <c r="M106" s="173">
        <f t="shared" si="90"/>
        <v>0</v>
      </c>
      <c r="N106" s="173">
        <f t="shared" si="90"/>
        <v>0</v>
      </c>
      <c r="O106" s="173">
        <f t="shared" si="90"/>
        <v>0</v>
      </c>
      <c r="P106" s="173">
        <f t="shared" si="90"/>
        <v>0</v>
      </c>
      <c r="Q106" s="173">
        <f t="shared" si="90"/>
        <v>0</v>
      </c>
      <c r="R106" s="173">
        <f t="shared" si="90"/>
        <v>0</v>
      </c>
      <c r="S106" s="173">
        <f t="shared" si="90"/>
        <v>0</v>
      </c>
      <c r="T106" s="173">
        <f t="shared" si="90"/>
        <v>0</v>
      </c>
      <c r="U106" s="173">
        <f t="shared" si="90"/>
        <v>0</v>
      </c>
      <c r="V106" s="173">
        <f t="shared" si="90"/>
        <v>0</v>
      </c>
      <c r="W106" s="173">
        <f t="shared" si="90"/>
        <v>0</v>
      </c>
      <c r="X106" s="173">
        <f t="shared" si="90"/>
        <v>0</v>
      </c>
      <c r="Y106" s="173">
        <f t="shared" si="90"/>
        <v>0</v>
      </c>
      <c r="Z106" s="173">
        <f t="shared" si="90"/>
        <v>0</v>
      </c>
      <c r="AA106" s="173">
        <f t="shared" si="90"/>
        <v>0</v>
      </c>
      <c r="AB106" s="173">
        <f t="shared" si="90"/>
        <v>0</v>
      </c>
      <c r="AC106" s="173">
        <f t="shared" si="90"/>
        <v>0</v>
      </c>
      <c r="AD106" s="173">
        <f t="shared" si="90"/>
        <v>0</v>
      </c>
      <c r="AE106" s="173">
        <f t="shared" si="90"/>
        <v>0</v>
      </c>
      <c r="AF106" s="173">
        <f t="shared" si="90"/>
        <v>0</v>
      </c>
      <c r="AG106" s="173">
        <f t="shared" si="90"/>
        <v>0</v>
      </c>
      <c r="AH106" s="173">
        <f t="shared" si="90"/>
        <v>0</v>
      </c>
      <c r="AI106" s="173">
        <f t="shared" si="90"/>
        <v>0</v>
      </c>
      <c r="AJ106" s="173">
        <f t="shared" si="90"/>
        <v>0</v>
      </c>
      <c r="AK106" s="173">
        <f t="shared" si="90"/>
        <v>0</v>
      </c>
      <c r="AL106" s="173">
        <f t="shared" si="90"/>
        <v>0</v>
      </c>
      <c r="AM106" s="173">
        <f t="shared" si="90"/>
        <v>0</v>
      </c>
      <c r="AN106" s="173">
        <f t="shared" si="90"/>
        <v>0</v>
      </c>
      <c r="AO106" s="173">
        <f t="shared" si="90"/>
        <v>0</v>
      </c>
      <c r="AP106" s="173">
        <f t="shared" si="90"/>
        <v>0</v>
      </c>
      <c r="AQ106" s="173">
        <f t="shared" si="90"/>
        <v>0</v>
      </c>
      <c r="AR106" s="173">
        <f t="shared" si="90"/>
        <v>0</v>
      </c>
      <c r="AS106" s="173">
        <f t="shared" si="90"/>
        <v>0</v>
      </c>
      <c r="AT106" s="173">
        <f t="shared" si="90"/>
        <v>0</v>
      </c>
      <c r="AU106" s="173">
        <f t="shared" si="90"/>
        <v>0</v>
      </c>
      <c r="AV106" s="173">
        <f t="shared" si="90"/>
        <v>0</v>
      </c>
      <c r="AW106" s="173">
        <f t="shared" si="90"/>
        <v>0</v>
      </c>
      <c r="AX106" s="173">
        <f t="shared" si="90"/>
        <v>0</v>
      </c>
      <c r="AY106" s="173">
        <f t="shared" si="90"/>
        <v>0</v>
      </c>
      <c r="AZ106" s="173">
        <f t="shared" si="90"/>
        <v>0</v>
      </c>
      <c r="BA106" s="173">
        <f t="shared" si="90"/>
        <v>0</v>
      </c>
      <c r="BB106" s="173">
        <f t="shared" si="90"/>
        <v>0</v>
      </c>
      <c r="BC106" s="173">
        <f t="shared" si="90"/>
        <v>0</v>
      </c>
      <c r="BD106" s="173">
        <f t="shared" si="90"/>
        <v>0</v>
      </c>
      <c r="BE106" s="173">
        <f t="shared" si="90"/>
        <v>0</v>
      </c>
      <c r="BF106" s="173">
        <f t="shared" si="90"/>
        <v>0</v>
      </c>
      <c r="BG106" s="173">
        <f t="shared" si="90"/>
        <v>0</v>
      </c>
      <c r="BH106" s="173">
        <f t="shared" si="90"/>
        <v>0</v>
      </c>
      <c r="BI106" s="173">
        <f t="shared" si="90"/>
        <v>0</v>
      </c>
      <c r="BJ106" s="173">
        <f t="shared" si="90"/>
        <v>0</v>
      </c>
      <c r="BK106" s="173">
        <f t="shared" si="90"/>
        <v>0</v>
      </c>
      <c r="BL106" s="173">
        <f t="shared" si="90"/>
        <v>0</v>
      </c>
      <c r="BM106" s="151"/>
      <c r="BN106" s="239" t="str">
        <f>IFERROR(__xludf.DUMMYFUNCTION("""COMPUTED_VALUE"""),"Jakub Janout-x")</f>
        <v>Jakub Janout-x</v>
      </c>
      <c r="BO106" s="174"/>
      <c r="BP106" s="175"/>
      <c r="BQ106" s="174"/>
      <c r="BR106" s="175"/>
      <c r="BS106" s="174"/>
      <c r="BT106" s="175"/>
      <c r="BU106" s="174"/>
      <c r="BV106" s="175"/>
      <c r="BW106" s="174"/>
      <c r="BX106" s="175"/>
      <c r="BY106" s="174"/>
      <c r="BZ106" s="175"/>
      <c r="CA106" s="174"/>
      <c r="CB106" s="175"/>
      <c r="CC106" s="174"/>
      <c r="CD106" s="175"/>
      <c r="CE106" s="174"/>
      <c r="CF106" s="175"/>
      <c r="CG106" s="174"/>
      <c r="CH106" s="175"/>
      <c r="CI106" s="174"/>
      <c r="CJ106" s="175"/>
      <c r="CK106" s="174"/>
      <c r="CL106" s="175"/>
      <c r="CM106" s="174"/>
      <c r="CN106" s="175"/>
      <c r="CO106" s="174"/>
      <c r="CP106" s="175"/>
      <c r="CQ106" s="174"/>
      <c r="CR106" s="175"/>
      <c r="CS106" s="174"/>
      <c r="CT106" s="175"/>
      <c r="CU106" s="174"/>
      <c r="CV106" s="175"/>
      <c r="CW106" s="174"/>
      <c r="CX106" s="175"/>
      <c r="CY106" s="174"/>
      <c r="CZ106" s="175"/>
      <c r="DA106" s="174"/>
      <c r="DB106" s="175"/>
      <c r="DC106" s="174"/>
      <c r="DD106" s="175"/>
      <c r="DE106" s="174"/>
      <c r="DF106" s="175"/>
      <c r="DG106" s="174"/>
      <c r="DH106" s="175"/>
      <c r="DI106" s="174"/>
      <c r="DJ106" s="175"/>
      <c r="DK106" s="174"/>
      <c r="DL106" s="175"/>
      <c r="DM106" s="174"/>
      <c r="DN106" s="175"/>
      <c r="DO106" s="174"/>
      <c r="DP106" s="175"/>
      <c r="DQ106" s="174"/>
      <c r="DR106" s="175"/>
      <c r="DS106" s="174"/>
      <c r="DT106" s="175"/>
      <c r="DU106" s="174"/>
      <c r="DV106" s="175"/>
      <c r="DW106" s="174"/>
      <c r="DX106" s="175"/>
      <c r="DY106" s="239"/>
      <c r="DZ106" s="159" t="str">
        <f t="shared" si="33"/>
        <v>Jakub Janout-x</v>
      </c>
      <c r="EA106" s="202"/>
      <c r="EB106" s="203"/>
      <c r="EC106" s="202"/>
      <c r="ED106" s="203"/>
      <c r="EE106" s="202"/>
      <c r="EF106" s="203"/>
      <c r="EG106" s="202"/>
      <c r="EH106" s="203"/>
      <c r="EI106" s="202"/>
      <c r="EJ106" s="203"/>
      <c r="EK106" s="202"/>
      <c r="EL106" s="203"/>
      <c r="EM106" s="202"/>
      <c r="EN106" s="203"/>
      <c r="EO106" s="202"/>
      <c r="EP106" s="203"/>
      <c r="EQ106" s="202"/>
      <c r="ER106" s="203"/>
      <c r="ES106" s="202"/>
      <c r="ET106" s="203"/>
      <c r="EU106" s="202"/>
      <c r="EV106" s="203"/>
      <c r="EW106" s="202"/>
      <c r="EX106" s="203"/>
      <c r="EY106" s="202"/>
      <c r="EZ106" s="203"/>
      <c r="FA106" s="202"/>
      <c r="FB106" s="203"/>
      <c r="FC106" s="202"/>
      <c r="FD106" s="203"/>
      <c r="FE106" s="202"/>
      <c r="FF106" s="203"/>
      <c r="FG106" s="202"/>
      <c r="FH106" s="203"/>
      <c r="FI106" s="202"/>
      <c r="FJ106" s="203"/>
      <c r="FK106" s="202"/>
      <c r="FL106" s="203"/>
      <c r="FM106" s="202"/>
      <c r="FN106" s="203"/>
      <c r="FO106" s="202"/>
      <c r="FP106" s="203"/>
      <c r="FQ106" s="202"/>
      <c r="FR106" s="203"/>
      <c r="FS106" s="202"/>
      <c r="FT106" s="203"/>
      <c r="FU106" s="202"/>
      <c r="FV106" s="203"/>
      <c r="FW106" s="202"/>
      <c r="FX106" s="203"/>
      <c r="FY106" s="202"/>
      <c r="FZ106" s="203"/>
      <c r="GA106" s="202"/>
      <c r="GB106" s="203"/>
      <c r="GC106" s="202"/>
      <c r="GD106" s="203"/>
      <c r="GE106" s="202"/>
      <c r="GF106" s="203"/>
      <c r="GG106" s="202"/>
      <c r="GH106" s="203"/>
      <c r="GI106" s="202"/>
      <c r="GJ106" s="203"/>
      <c r="GK106" s="239"/>
      <c r="GL106" s="159" t="str">
        <f t="shared" si="34"/>
        <v>Jakub Janout-x</v>
      </c>
      <c r="GM106" s="202"/>
      <c r="GN106" s="203"/>
      <c r="GO106" s="202"/>
      <c r="GP106" s="203"/>
      <c r="GQ106" s="202"/>
      <c r="GR106" s="203"/>
      <c r="GS106" s="202"/>
      <c r="GT106" s="203"/>
      <c r="GU106" s="202"/>
      <c r="GV106" s="203"/>
      <c r="GW106" s="202"/>
      <c r="GX106" s="203"/>
      <c r="GY106" s="202"/>
      <c r="GZ106" s="203"/>
      <c r="HA106" s="202"/>
      <c r="HB106" s="203"/>
      <c r="HC106" s="202"/>
      <c r="HD106" s="203"/>
      <c r="HE106" s="202"/>
      <c r="HF106" s="203"/>
      <c r="HG106" s="202"/>
      <c r="HH106" s="203"/>
      <c r="HI106" s="202"/>
      <c r="HJ106" s="203"/>
      <c r="HK106" s="202"/>
      <c r="HL106" s="203"/>
      <c r="HM106" s="202"/>
      <c r="HN106" s="203"/>
      <c r="HO106" s="202"/>
      <c r="HP106" s="203"/>
      <c r="HQ106" s="202"/>
      <c r="HR106" s="203"/>
      <c r="HS106" s="202"/>
      <c r="HT106" s="203"/>
      <c r="HU106" s="202"/>
      <c r="HV106" s="203"/>
      <c r="HW106" s="202"/>
      <c r="HX106" s="203"/>
      <c r="HY106" s="202"/>
      <c r="HZ106" s="203"/>
      <c r="IA106" s="202"/>
      <c r="IB106" s="203"/>
      <c r="IC106" s="202"/>
      <c r="ID106" s="203"/>
      <c r="IE106" s="202"/>
      <c r="IF106" s="203"/>
      <c r="IG106" s="202"/>
      <c r="IH106" s="203"/>
      <c r="II106" s="202"/>
      <c r="IJ106" s="203"/>
      <c r="IK106" s="202"/>
      <c r="IL106" s="203"/>
      <c r="IM106" s="202"/>
      <c r="IN106" s="203"/>
      <c r="IO106" s="202"/>
      <c r="IP106" s="203"/>
      <c r="IQ106" s="202"/>
      <c r="IR106" s="203"/>
      <c r="IS106" s="202"/>
      <c r="IT106" s="203"/>
      <c r="IU106" s="202"/>
      <c r="IV106" s="203"/>
    </row>
    <row r="107">
      <c r="A107" s="225">
        <f>IFERROR(__xludf.DUMMYFUNCTION("""COMPUTED_VALUE"""),100.0)</f>
        <v>100</v>
      </c>
      <c r="B107" s="159" t="str">
        <f t="shared" si="31"/>
        <v>Ladislav Koška-x</v>
      </c>
      <c r="C107" s="173">
        <f t="shared" ref="C107:BL107" si="91">BO107+EA107+GM107</f>
        <v>0</v>
      </c>
      <c r="D107" s="173">
        <f t="shared" si="91"/>
        <v>0</v>
      </c>
      <c r="E107" s="173">
        <f t="shared" si="91"/>
        <v>3.5</v>
      </c>
      <c r="F107" s="173">
        <f t="shared" si="91"/>
        <v>0</v>
      </c>
      <c r="G107" s="173">
        <f t="shared" si="91"/>
        <v>0</v>
      </c>
      <c r="H107" s="173">
        <f t="shared" si="91"/>
        <v>0</v>
      </c>
      <c r="I107" s="173">
        <f t="shared" si="91"/>
        <v>0</v>
      </c>
      <c r="J107" s="173">
        <f t="shared" si="91"/>
        <v>0</v>
      </c>
      <c r="K107" s="173">
        <f t="shared" si="91"/>
        <v>0</v>
      </c>
      <c r="L107" s="173">
        <f t="shared" si="91"/>
        <v>0</v>
      </c>
      <c r="M107" s="173">
        <f t="shared" si="91"/>
        <v>0</v>
      </c>
      <c r="N107" s="173">
        <f t="shared" si="91"/>
        <v>0</v>
      </c>
      <c r="O107" s="173">
        <f t="shared" si="91"/>
        <v>0</v>
      </c>
      <c r="P107" s="173">
        <f t="shared" si="91"/>
        <v>0</v>
      </c>
      <c r="Q107" s="173">
        <f t="shared" si="91"/>
        <v>0</v>
      </c>
      <c r="R107" s="173">
        <f t="shared" si="91"/>
        <v>0</v>
      </c>
      <c r="S107" s="173">
        <f t="shared" si="91"/>
        <v>0</v>
      </c>
      <c r="T107" s="173">
        <f t="shared" si="91"/>
        <v>0</v>
      </c>
      <c r="U107" s="173">
        <f t="shared" si="91"/>
        <v>0</v>
      </c>
      <c r="V107" s="173">
        <f t="shared" si="91"/>
        <v>0</v>
      </c>
      <c r="W107" s="173">
        <f t="shared" si="91"/>
        <v>0</v>
      </c>
      <c r="X107" s="173">
        <f t="shared" si="91"/>
        <v>0</v>
      </c>
      <c r="Y107" s="173">
        <f t="shared" si="91"/>
        <v>0</v>
      </c>
      <c r="Z107" s="173">
        <f t="shared" si="91"/>
        <v>0</v>
      </c>
      <c r="AA107" s="173">
        <f t="shared" si="91"/>
        <v>0</v>
      </c>
      <c r="AB107" s="173">
        <f t="shared" si="91"/>
        <v>0</v>
      </c>
      <c r="AC107" s="173">
        <f t="shared" si="91"/>
        <v>6</v>
      </c>
      <c r="AD107" s="173">
        <f t="shared" si="91"/>
        <v>0</v>
      </c>
      <c r="AE107" s="173">
        <f t="shared" si="91"/>
        <v>0</v>
      </c>
      <c r="AF107" s="173">
        <f t="shared" si="91"/>
        <v>0</v>
      </c>
      <c r="AG107" s="173">
        <f t="shared" si="91"/>
        <v>0</v>
      </c>
      <c r="AH107" s="173">
        <f t="shared" si="91"/>
        <v>0</v>
      </c>
      <c r="AI107" s="173">
        <f t="shared" si="91"/>
        <v>0</v>
      </c>
      <c r="AJ107" s="173">
        <f t="shared" si="91"/>
        <v>0</v>
      </c>
      <c r="AK107" s="173">
        <f t="shared" si="91"/>
        <v>0</v>
      </c>
      <c r="AL107" s="173">
        <f t="shared" si="91"/>
        <v>0</v>
      </c>
      <c r="AM107" s="173">
        <f t="shared" si="91"/>
        <v>0</v>
      </c>
      <c r="AN107" s="173">
        <f t="shared" si="91"/>
        <v>0</v>
      </c>
      <c r="AO107" s="173">
        <f t="shared" si="91"/>
        <v>0</v>
      </c>
      <c r="AP107" s="173">
        <f t="shared" si="91"/>
        <v>0</v>
      </c>
      <c r="AQ107" s="173">
        <f t="shared" si="91"/>
        <v>0</v>
      </c>
      <c r="AR107" s="173">
        <f t="shared" si="91"/>
        <v>0</v>
      </c>
      <c r="AS107" s="173">
        <f t="shared" si="91"/>
        <v>0</v>
      </c>
      <c r="AT107" s="173">
        <f t="shared" si="91"/>
        <v>0</v>
      </c>
      <c r="AU107" s="173">
        <f t="shared" si="91"/>
        <v>0</v>
      </c>
      <c r="AV107" s="173">
        <f t="shared" si="91"/>
        <v>0</v>
      </c>
      <c r="AW107" s="173">
        <f t="shared" si="91"/>
        <v>0</v>
      </c>
      <c r="AX107" s="173">
        <f t="shared" si="91"/>
        <v>0</v>
      </c>
      <c r="AY107" s="173">
        <f t="shared" si="91"/>
        <v>0</v>
      </c>
      <c r="AZ107" s="173">
        <f t="shared" si="91"/>
        <v>0</v>
      </c>
      <c r="BA107" s="173">
        <f t="shared" si="91"/>
        <v>0</v>
      </c>
      <c r="BB107" s="173">
        <f t="shared" si="91"/>
        <v>0</v>
      </c>
      <c r="BC107" s="173">
        <f t="shared" si="91"/>
        <v>0</v>
      </c>
      <c r="BD107" s="173">
        <f t="shared" si="91"/>
        <v>0</v>
      </c>
      <c r="BE107" s="173">
        <f t="shared" si="91"/>
        <v>0</v>
      </c>
      <c r="BF107" s="173">
        <f t="shared" si="91"/>
        <v>0</v>
      </c>
      <c r="BG107" s="173">
        <f t="shared" si="91"/>
        <v>0</v>
      </c>
      <c r="BH107" s="173">
        <f t="shared" si="91"/>
        <v>0</v>
      </c>
      <c r="BI107" s="173">
        <f t="shared" si="91"/>
        <v>0</v>
      </c>
      <c r="BJ107" s="173">
        <f t="shared" si="91"/>
        <v>0</v>
      </c>
      <c r="BK107" s="173">
        <f t="shared" si="91"/>
        <v>0</v>
      </c>
      <c r="BL107" s="173">
        <f t="shared" si="91"/>
        <v>0</v>
      </c>
      <c r="BM107" s="151"/>
      <c r="BN107" s="239" t="str">
        <f>IFERROR(__xludf.DUMMYFUNCTION("""COMPUTED_VALUE"""),"Ladislav Koška-x")</f>
        <v>Ladislav Koška-x</v>
      </c>
      <c r="BO107" s="174"/>
      <c r="BP107" s="175"/>
      <c r="BQ107" s="174"/>
      <c r="BR107" s="175"/>
      <c r="BS107" s="174"/>
      <c r="BT107" s="175"/>
      <c r="BU107" s="174"/>
      <c r="BV107" s="175"/>
      <c r="BW107" s="174"/>
      <c r="BX107" s="175"/>
      <c r="BY107" s="174"/>
      <c r="BZ107" s="175"/>
      <c r="CA107" s="174"/>
      <c r="CB107" s="175"/>
      <c r="CC107" s="174"/>
      <c r="CD107" s="175"/>
      <c r="CE107" s="174"/>
      <c r="CF107" s="175"/>
      <c r="CG107" s="174"/>
      <c r="CH107" s="175"/>
      <c r="CI107" s="174"/>
      <c r="CJ107" s="175"/>
      <c r="CK107" s="174"/>
      <c r="CL107" s="175"/>
      <c r="CM107" s="174"/>
      <c r="CN107" s="175"/>
      <c r="CO107" s="174">
        <f>IFERROR(__xludf.DUMMYFUNCTION("""COMPUTED_VALUE"""),6.0)</f>
        <v>6</v>
      </c>
      <c r="CP107" s="175"/>
      <c r="CQ107" s="174"/>
      <c r="CR107" s="175"/>
      <c r="CS107" s="174"/>
      <c r="CT107" s="175"/>
      <c r="CU107" s="174"/>
      <c r="CV107" s="175"/>
      <c r="CW107" s="174"/>
      <c r="CX107" s="175"/>
      <c r="CY107" s="174"/>
      <c r="CZ107" s="175"/>
      <c r="DA107" s="174"/>
      <c r="DB107" s="175"/>
      <c r="DC107" s="174"/>
      <c r="DD107" s="175"/>
      <c r="DE107" s="174"/>
      <c r="DF107" s="175"/>
      <c r="DG107" s="174"/>
      <c r="DH107" s="175"/>
      <c r="DI107" s="174"/>
      <c r="DJ107" s="175"/>
      <c r="DK107" s="174"/>
      <c r="DL107" s="175"/>
      <c r="DM107" s="174"/>
      <c r="DN107" s="175"/>
      <c r="DO107" s="174"/>
      <c r="DP107" s="175"/>
      <c r="DQ107" s="174"/>
      <c r="DR107" s="175"/>
      <c r="DS107" s="174"/>
      <c r="DT107" s="175"/>
      <c r="DU107" s="174"/>
      <c r="DV107" s="175"/>
      <c r="DW107" s="174"/>
      <c r="DX107" s="175"/>
      <c r="DY107" s="239"/>
      <c r="DZ107" s="159" t="str">
        <f t="shared" si="33"/>
        <v>Ladislav Koška-x</v>
      </c>
      <c r="EA107" s="202"/>
      <c r="EB107" s="203"/>
      <c r="EC107" s="202">
        <f>IFERROR(__xludf.DUMMYFUNCTION("""COMPUTED_VALUE"""),3.5)</f>
        <v>3.5</v>
      </c>
      <c r="ED107" s="203"/>
      <c r="EE107" s="202"/>
      <c r="EF107" s="203"/>
      <c r="EG107" s="202"/>
      <c r="EH107" s="203"/>
      <c r="EI107" s="202"/>
      <c r="EJ107" s="203"/>
      <c r="EK107" s="202"/>
      <c r="EL107" s="203"/>
      <c r="EM107" s="202"/>
      <c r="EN107" s="203"/>
      <c r="EO107" s="202"/>
      <c r="EP107" s="203"/>
      <c r="EQ107" s="202"/>
      <c r="ER107" s="203"/>
      <c r="ES107" s="202"/>
      <c r="ET107" s="203"/>
      <c r="EU107" s="202"/>
      <c r="EV107" s="203"/>
      <c r="EW107" s="202"/>
      <c r="EX107" s="203"/>
      <c r="EY107" s="202"/>
      <c r="EZ107" s="203"/>
      <c r="FA107" s="202"/>
      <c r="FB107" s="203"/>
      <c r="FC107" s="202"/>
      <c r="FD107" s="203"/>
      <c r="FE107" s="202"/>
      <c r="FF107" s="203"/>
      <c r="FG107" s="202"/>
      <c r="FH107" s="203"/>
      <c r="FI107" s="202"/>
      <c r="FJ107" s="203"/>
      <c r="FK107" s="202"/>
      <c r="FL107" s="203"/>
      <c r="FM107" s="202"/>
      <c r="FN107" s="203"/>
      <c r="FO107" s="202"/>
      <c r="FP107" s="203"/>
      <c r="FQ107" s="202"/>
      <c r="FR107" s="203"/>
      <c r="FS107" s="202"/>
      <c r="FT107" s="203"/>
      <c r="FU107" s="202"/>
      <c r="FV107" s="203"/>
      <c r="FW107" s="202"/>
      <c r="FX107" s="203"/>
      <c r="FY107" s="202"/>
      <c r="FZ107" s="203"/>
      <c r="GA107" s="202"/>
      <c r="GB107" s="203"/>
      <c r="GC107" s="202"/>
      <c r="GD107" s="203"/>
      <c r="GE107" s="202"/>
      <c r="GF107" s="203"/>
      <c r="GG107" s="202"/>
      <c r="GH107" s="203"/>
      <c r="GI107" s="202"/>
      <c r="GJ107" s="203"/>
      <c r="GK107" s="239"/>
      <c r="GL107" s="159" t="str">
        <f t="shared" si="34"/>
        <v>Ladislav Koška-x</v>
      </c>
      <c r="GM107" s="202"/>
      <c r="GN107" s="203"/>
      <c r="GO107" s="202"/>
      <c r="GP107" s="203"/>
      <c r="GQ107" s="202"/>
      <c r="GR107" s="203"/>
      <c r="GS107" s="202"/>
      <c r="GT107" s="203"/>
      <c r="GU107" s="202"/>
      <c r="GV107" s="203"/>
      <c r="GW107" s="202"/>
      <c r="GX107" s="203"/>
      <c r="GY107" s="202"/>
      <c r="GZ107" s="203"/>
      <c r="HA107" s="202"/>
      <c r="HB107" s="203"/>
      <c r="HC107" s="202"/>
      <c r="HD107" s="203"/>
      <c r="HE107" s="202"/>
      <c r="HF107" s="203"/>
      <c r="HG107" s="202"/>
      <c r="HH107" s="203"/>
      <c r="HI107" s="202"/>
      <c r="HJ107" s="203"/>
      <c r="HK107" s="202"/>
      <c r="HL107" s="203"/>
      <c r="HM107" s="202"/>
      <c r="HN107" s="203"/>
      <c r="HO107" s="202"/>
      <c r="HP107" s="203"/>
      <c r="HQ107" s="202"/>
      <c r="HR107" s="203"/>
      <c r="HS107" s="202"/>
      <c r="HT107" s="203"/>
      <c r="HU107" s="202"/>
      <c r="HV107" s="203"/>
      <c r="HW107" s="202"/>
      <c r="HX107" s="203"/>
      <c r="HY107" s="202"/>
      <c r="HZ107" s="203"/>
      <c r="IA107" s="202"/>
      <c r="IB107" s="203"/>
      <c r="IC107" s="202"/>
      <c r="ID107" s="203"/>
      <c r="IE107" s="202"/>
      <c r="IF107" s="203"/>
      <c r="IG107" s="202"/>
      <c r="IH107" s="203"/>
      <c r="II107" s="202"/>
      <c r="IJ107" s="203"/>
      <c r="IK107" s="202"/>
      <c r="IL107" s="203"/>
      <c r="IM107" s="202"/>
      <c r="IN107" s="203"/>
      <c r="IO107" s="202"/>
      <c r="IP107" s="203"/>
      <c r="IQ107" s="202"/>
      <c r="IR107" s="203"/>
      <c r="IS107" s="202"/>
      <c r="IT107" s="203"/>
      <c r="IU107" s="202"/>
      <c r="IV107" s="203"/>
    </row>
    <row r="108">
      <c r="A108" s="225">
        <f>IFERROR(__xludf.DUMMYFUNCTION("""COMPUTED_VALUE"""),100.0)</f>
        <v>100</v>
      </c>
      <c r="B108" s="159" t="str">
        <f t="shared" si="31"/>
        <v>Jiří Pilnáček-x</v>
      </c>
      <c r="C108" s="173">
        <f t="shared" ref="C108:BL108" si="92">BO108+EA108+GM108</f>
        <v>0</v>
      </c>
      <c r="D108" s="173">
        <f t="shared" si="92"/>
        <v>0</v>
      </c>
      <c r="E108" s="173">
        <f t="shared" si="92"/>
        <v>0</v>
      </c>
      <c r="F108" s="173">
        <f t="shared" si="92"/>
        <v>0</v>
      </c>
      <c r="G108" s="173">
        <f t="shared" si="92"/>
        <v>0</v>
      </c>
      <c r="H108" s="173">
        <f t="shared" si="92"/>
        <v>0</v>
      </c>
      <c r="I108" s="173">
        <f t="shared" si="92"/>
        <v>0</v>
      </c>
      <c r="J108" s="173">
        <f t="shared" si="92"/>
        <v>0</v>
      </c>
      <c r="K108" s="173">
        <f t="shared" si="92"/>
        <v>0</v>
      </c>
      <c r="L108" s="173">
        <f t="shared" si="92"/>
        <v>0</v>
      </c>
      <c r="M108" s="173">
        <f t="shared" si="92"/>
        <v>0</v>
      </c>
      <c r="N108" s="173">
        <f t="shared" si="92"/>
        <v>0</v>
      </c>
      <c r="O108" s="173">
        <f t="shared" si="92"/>
        <v>0</v>
      </c>
      <c r="P108" s="173">
        <f t="shared" si="92"/>
        <v>0</v>
      </c>
      <c r="Q108" s="173">
        <f t="shared" si="92"/>
        <v>0</v>
      </c>
      <c r="R108" s="173">
        <f t="shared" si="92"/>
        <v>0</v>
      </c>
      <c r="S108" s="173">
        <f t="shared" si="92"/>
        <v>0</v>
      </c>
      <c r="T108" s="173">
        <f t="shared" si="92"/>
        <v>0</v>
      </c>
      <c r="U108" s="173">
        <f t="shared" si="92"/>
        <v>0</v>
      </c>
      <c r="V108" s="173">
        <f t="shared" si="92"/>
        <v>0</v>
      </c>
      <c r="W108" s="173">
        <f t="shared" si="92"/>
        <v>0</v>
      </c>
      <c r="X108" s="173">
        <f t="shared" si="92"/>
        <v>0</v>
      </c>
      <c r="Y108" s="173">
        <f t="shared" si="92"/>
        <v>0</v>
      </c>
      <c r="Z108" s="173">
        <f t="shared" si="92"/>
        <v>0</v>
      </c>
      <c r="AA108" s="173">
        <f t="shared" si="92"/>
        <v>0</v>
      </c>
      <c r="AB108" s="173">
        <f t="shared" si="92"/>
        <v>0</v>
      </c>
      <c r="AC108" s="173">
        <f t="shared" si="92"/>
        <v>0</v>
      </c>
      <c r="AD108" s="173">
        <f t="shared" si="92"/>
        <v>0</v>
      </c>
      <c r="AE108" s="173">
        <f t="shared" si="92"/>
        <v>0</v>
      </c>
      <c r="AF108" s="173">
        <f t="shared" si="92"/>
        <v>0</v>
      </c>
      <c r="AG108" s="173">
        <f t="shared" si="92"/>
        <v>0</v>
      </c>
      <c r="AH108" s="173">
        <f t="shared" si="92"/>
        <v>0</v>
      </c>
      <c r="AI108" s="173">
        <f t="shared" si="92"/>
        <v>0</v>
      </c>
      <c r="AJ108" s="173">
        <f t="shared" si="92"/>
        <v>0</v>
      </c>
      <c r="AK108" s="173">
        <f t="shared" si="92"/>
        <v>0</v>
      </c>
      <c r="AL108" s="173">
        <f t="shared" si="92"/>
        <v>0</v>
      </c>
      <c r="AM108" s="173">
        <f t="shared" si="92"/>
        <v>0</v>
      </c>
      <c r="AN108" s="173">
        <f t="shared" si="92"/>
        <v>0</v>
      </c>
      <c r="AO108" s="173">
        <f t="shared" si="92"/>
        <v>0</v>
      </c>
      <c r="AP108" s="173">
        <f t="shared" si="92"/>
        <v>0</v>
      </c>
      <c r="AQ108" s="173">
        <f t="shared" si="92"/>
        <v>0</v>
      </c>
      <c r="AR108" s="173">
        <f t="shared" si="92"/>
        <v>0</v>
      </c>
      <c r="AS108" s="173">
        <f t="shared" si="92"/>
        <v>0</v>
      </c>
      <c r="AT108" s="173">
        <f t="shared" si="92"/>
        <v>0</v>
      </c>
      <c r="AU108" s="173">
        <f t="shared" si="92"/>
        <v>0</v>
      </c>
      <c r="AV108" s="173">
        <f t="shared" si="92"/>
        <v>0</v>
      </c>
      <c r="AW108" s="173">
        <f t="shared" si="92"/>
        <v>0</v>
      </c>
      <c r="AX108" s="173">
        <f t="shared" si="92"/>
        <v>0</v>
      </c>
      <c r="AY108" s="173">
        <f t="shared" si="92"/>
        <v>0</v>
      </c>
      <c r="AZ108" s="173">
        <f t="shared" si="92"/>
        <v>0</v>
      </c>
      <c r="BA108" s="173">
        <f t="shared" si="92"/>
        <v>0</v>
      </c>
      <c r="BB108" s="173">
        <f t="shared" si="92"/>
        <v>0</v>
      </c>
      <c r="BC108" s="173">
        <f t="shared" si="92"/>
        <v>0</v>
      </c>
      <c r="BD108" s="173">
        <f t="shared" si="92"/>
        <v>0</v>
      </c>
      <c r="BE108" s="173">
        <f t="shared" si="92"/>
        <v>0</v>
      </c>
      <c r="BF108" s="173">
        <f t="shared" si="92"/>
        <v>0</v>
      </c>
      <c r="BG108" s="173">
        <f t="shared" si="92"/>
        <v>0</v>
      </c>
      <c r="BH108" s="173">
        <f t="shared" si="92"/>
        <v>0</v>
      </c>
      <c r="BI108" s="173">
        <f t="shared" si="92"/>
        <v>0</v>
      </c>
      <c r="BJ108" s="173">
        <f t="shared" si="92"/>
        <v>0</v>
      </c>
      <c r="BK108" s="173">
        <f t="shared" si="92"/>
        <v>0</v>
      </c>
      <c r="BL108" s="173">
        <f t="shared" si="92"/>
        <v>0</v>
      </c>
      <c r="BM108" s="151"/>
      <c r="BN108" s="239" t="str">
        <f>IFERROR(__xludf.DUMMYFUNCTION("""COMPUTED_VALUE"""),"Jiří Pilnáček-x")</f>
        <v>Jiří Pilnáček-x</v>
      </c>
      <c r="BO108" s="174"/>
      <c r="BP108" s="175"/>
      <c r="BQ108" s="174"/>
      <c r="BR108" s="175"/>
      <c r="BS108" s="174"/>
      <c r="BT108" s="175"/>
      <c r="BU108" s="174"/>
      <c r="BV108" s="175"/>
      <c r="BW108" s="174"/>
      <c r="BX108" s="175"/>
      <c r="BY108" s="174"/>
      <c r="BZ108" s="175"/>
      <c r="CA108" s="174"/>
      <c r="CB108" s="175"/>
      <c r="CC108" s="174"/>
      <c r="CD108" s="175"/>
      <c r="CE108" s="174"/>
      <c r="CF108" s="175"/>
      <c r="CG108" s="174"/>
      <c r="CH108" s="175"/>
      <c r="CI108" s="174"/>
      <c r="CJ108" s="175"/>
      <c r="CK108" s="174"/>
      <c r="CL108" s="175"/>
      <c r="CM108" s="174"/>
      <c r="CN108" s="175"/>
      <c r="CO108" s="174"/>
      <c r="CP108" s="175"/>
      <c r="CQ108" s="174"/>
      <c r="CR108" s="175"/>
      <c r="CS108" s="174"/>
      <c r="CT108" s="175"/>
      <c r="CU108" s="174"/>
      <c r="CV108" s="175"/>
      <c r="CW108" s="174"/>
      <c r="CX108" s="175"/>
      <c r="CY108" s="174"/>
      <c r="CZ108" s="175"/>
      <c r="DA108" s="174"/>
      <c r="DB108" s="175"/>
      <c r="DC108" s="174"/>
      <c r="DD108" s="175"/>
      <c r="DE108" s="174"/>
      <c r="DF108" s="175"/>
      <c r="DG108" s="174"/>
      <c r="DH108" s="175"/>
      <c r="DI108" s="174"/>
      <c r="DJ108" s="175"/>
      <c r="DK108" s="174"/>
      <c r="DL108" s="175"/>
      <c r="DM108" s="174"/>
      <c r="DN108" s="175"/>
      <c r="DO108" s="174"/>
      <c r="DP108" s="175"/>
      <c r="DQ108" s="174"/>
      <c r="DR108" s="175"/>
      <c r="DS108" s="174"/>
      <c r="DT108" s="175"/>
      <c r="DU108" s="174"/>
      <c r="DV108" s="175"/>
      <c r="DW108" s="174"/>
      <c r="DX108" s="175"/>
      <c r="DY108" s="239"/>
      <c r="DZ108" s="159" t="str">
        <f t="shared" si="33"/>
        <v>Jiří Pilnáček-x</v>
      </c>
      <c r="EA108" s="202"/>
      <c r="EB108" s="203"/>
      <c r="EC108" s="202"/>
      <c r="ED108" s="203"/>
      <c r="EE108" s="202"/>
      <c r="EF108" s="203"/>
      <c r="EG108" s="202"/>
      <c r="EH108" s="203"/>
      <c r="EI108" s="202"/>
      <c r="EJ108" s="203"/>
      <c r="EK108" s="202"/>
      <c r="EL108" s="203"/>
      <c r="EM108" s="202"/>
      <c r="EN108" s="203"/>
      <c r="EO108" s="202"/>
      <c r="EP108" s="203"/>
      <c r="EQ108" s="202"/>
      <c r="ER108" s="203"/>
      <c r="ES108" s="202"/>
      <c r="ET108" s="203"/>
      <c r="EU108" s="202"/>
      <c r="EV108" s="203"/>
      <c r="EW108" s="202"/>
      <c r="EX108" s="203"/>
      <c r="EY108" s="202"/>
      <c r="EZ108" s="203"/>
      <c r="FA108" s="202"/>
      <c r="FB108" s="203"/>
      <c r="FC108" s="202"/>
      <c r="FD108" s="203"/>
      <c r="FE108" s="202"/>
      <c r="FF108" s="203"/>
      <c r="FG108" s="202"/>
      <c r="FH108" s="203"/>
      <c r="FI108" s="202"/>
      <c r="FJ108" s="203"/>
      <c r="FK108" s="202"/>
      <c r="FL108" s="203"/>
      <c r="FM108" s="202"/>
      <c r="FN108" s="203"/>
      <c r="FO108" s="202"/>
      <c r="FP108" s="203"/>
      <c r="FQ108" s="202"/>
      <c r="FR108" s="203"/>
      <c r="FS108" s="202"/>
      <c r="FT108" s="203"/>
      <c r="FU108" s="202"/>
      <c r="FV108" s="203"/>
      <c r="FW108" s="202"/>
      <c r="FX108" s="203"/>
      <c r="FY108" s="202"/>
      <c r="FZ108" s="203"/>
      <c r="GA108" s="202"/>
      <c r="GB108" s="203"/>
      <c r="GC108" s="202"/>
      <c r="GD108" s="203"/>
      <c r="GE108" s="202"/>
      <c r="GF108" s="203"/>
      <c r="GG108" s="202"/>
      <c r="GH108" s="203"/>
      <c r="GI108" s="202"/>
      <c r="GJ108" s="203"/>
      <c r="GK108" s="239"/>
      <c r="GL108" s="159" t="str">
        <f t="shared" si="34"/>
        <v>Jiří Pilnáček-x</v>
      </c>
      <c r="GM108" s="202"/>
      <c r="GN108" s="203"/>
      <c r="GO108" s="202"/>
      <c r="GP108" s="203"/>
      <c r="GQ108" s="202"/>
      <c r="GR108" s="203"/>
      <c r="GS108" s="202"/>
      <c r="GT108" s="203"/>
      <c r="GU108" s="202"/>
      <c r="GV108" s="203"/>
      <c r="GW108" s="202"/>
      <c r="GX108" s="203"/>
      <c r="GY108" s="202"/>
      <c r="GZ108" s="203"/>
      <c r="HA108" s="202"/>
      <c r="HB108" s="203"/>
      <c r="HC108" s="202"/>
      <c r="HD108" s="203"/>
      <c r="HE108" s="202"/>
      <c r="HF108" s="203"/>
      <c r="HG108" s="202"/>
      <c r="HH108" s="203"/>
      <c r="HI108" s="202"/>
      <c r="HJ108" s="203"/>
      <c r="HK108" s="202"/>
      <c r="HL108" s="203"/>
      <c r="HM108" s="202"/>
      <c r="HN108" s="203"/>
      <c r="HO108" s="202"/>
      <c r="HP108" s="203"/>
      <c r="HQ108" s="202"/>
      <c r="HR108" s="203"/>
      <c r="HS108" s="202"/>
      <c r="HT108" s="203"/>
      <c r="HU108" s="202"/>
      <c r="HV108" s="203"/>
      <c r="HW108" s="202"/>
      <c r="HX108" s="203"/>
      <c r="HY108" s="202"/>
      <c r="HZ108" s="203"/>
      <c r="IA108" s="202"/>
      <c r="IB108" s="203"/>
      <c r="IC108" s="202"/>
      <c r="ID108" s="203"/>
      <c r="IE108" s="202"/>
      <c r="IF108" s="203"/>
      <c r="IG108" s="202"/>
      <c r="IH108" s="203"/>
      <c r="II108" s="202"/>
      <c r="IJ108" s="203"/>
      <c r="IK108" s="202"/>
      <c r="IL108" s="203"/>
      <c r="IM108" s="202"/>
      <c r="IN108" s="203"/>
      <c r="IO108" s="202"/>
      <c r="IP108" s="203"/>
      <c r="IQ108" s="202"/>
      <c r="IR108" s="203"/>
      <c r="IS108" s="202"/>
      <c r="IT108" s="203"/>
      <c r="IU108" s="202"/>
      <c r="IV108" s="203"/>
    </row>
    <row r="109">
      <c r="A109" s="225">
        <f>IFERROR(__xludf.DUMMYFUNCTION("""COMPUTED_VALUE"""),100.0)</f>
        <v>100</v>
      </c>
      <c r="B109" s="159" t="str">
        <f t="shared" si="31"/>
        <v>Michal Bandy-x</v>
      </c>
      <c r="C109" s="173">
        <f t="shared" ref="C109:BL109" si="93">BO109+EA109+GM109</f>
        <v>0</v>
      </c>
      <c r="D109" s="173">
        <f t="shared" si="93"/>
        <v>0</v>
      </c>
      <c r="E109" s="173">
        <f t="shared" si="93"/>
        <v>0</v>
      </c>
      <c r="F109" s="173">
        <f t="shared" si="93"/>
        <v>0</v>
      </c>
      <c r="G109" s="173">
        <f t="shared" si="93"/>
        <v>0</v>
      </c>
      <c r="H109" s="173">
        <f t="shared" si="93"/>
        <v>0</v>
      </c>
      <c r="I109" s="173">
        <f t="shared" si="93"/>
        <v>0</v>
      </c>
      <c r="J109" s="173">
        <f t="shared" si="93"/>
        <v>0</v>
      </c>
      <c r="K109" s="173">
        <f t="shared" si="93"/>
        <v>0</v>
      </c>
      <c r="L109" s="173">
        <f t="shared" si="93"/>
        <v>0</v>
      </c>
      <c r="M109" s="173">
        <f t="shared" si="93"/>
        <v>0</v>
      </c>
      <c r="N109" s="173">
        <f t="shared" si="93"/>
        <v>0</v>
      </c>
      <c r="O109" s="173">
        <f t="shared" si="93"/>
        <v>0</v>
      </c>
      <c r="P109" s="173">
        <f t="shared" si="93"/>
        <v>0</v>
      </c>
      <c r="Q109" s="173">
        <f t="shared" si="93"/>
        <v>0</v>
      </c>
      <c r="R109" s="173">
        <f t="shared" si="93"/>
        <v>0</v>
      </c>
      <c r="S109" s="173">
        <f t="shared" si="93"/>
        <v>0</v>
      </c>
      <c r="T109" s="173">
        <f t="shared" si="93"/>
        <v>0</v>
      </c>
      <c r="U109" s="173">
        <f t="shared" si="93"/>
        <v>0</v>
      </c>
      <c r="V109" s="173">
        <f t="shared" si="93"/>
        <v>0</v>
      </c>
      <c r="W109" s="173">
        <f t="shared" si="93"/>
        <v>0</v>
      </c>
      <c r="X109" s="173">
        <f t="shared" si="93"/>
        <v>0</v>
      </c>
      <c r="Y109" s="173">
        <f t="shared" si="93"/>
        <v>0</v>
      </c>
      <c r="Z109" s="173">
        <f t="shared" si="93"/>
        <v>0</v>
      </c>
      <c r="AA109" s="173">
        <f t="shared" si="93"/>
        <v>0</v>
      </c>
      <c r="AB109" s="173">
        <f t="shared" si="93"/>
        <v>0</v>
      </c>
      <c r="AC109" s="173">
        <f t="shared" si="93"/>
        <v>0</v>
      </c>
      <c r="AD109" s="173">
        <f t="shared" si="93"/>
        <v>0</v>
      </c>
      <c r="AE109" s="173">
        <f t="shared" si="93"/>
        <v>0</v>
      </c>
      <c r="AF109" s="173">
        <f t="shared" si="93"/>
        <v>0</v>
      </c>
      <c r="AG109" s="173">
        <f t="shared" si="93"/>
        <v>0</v>
      </c>
      <c r="AH109" s="173">
        <f t="shared" si="93"/>
        <v>0</v>
      </c>
      <c r="AI109" s="173">
        <f t="shared" si="93"/>
        <v>0</v>
      </c>
      <c r="AJ109" s="173">
        <f t="shared" si="93"/>
        <v>0</v>
      </c>
      <c r="AK109" s="173">
        <f t="shared" si="93"/>
        <v>0</v>
      </c>
      <c r="AL109" s="173">
        <f t="shared" si="93"/>
        <v>0</v>
      </c>
      <c r="AM109" s="173">
        <f t="shared" si="93"/>
        <v>0</v>
      </c>
      <c r="AN109" s="173">
        <f t="shared" si="93"/>
        <v>0</v>
      </c>
      <c r="AO109" s="173">
        <f t="shared" si="93"/>
        <v>0</v>
      </c>
      <c r="AP109" s="173">
        <f t="shared" si="93"/>
        <v>0</v>
      </c>
      <c r="AQ109" s="173">
        <f t="shared" si="93"/>
        <v>0</v>
      </c>
      <c r="AR109" s="173">
        <f t="shared" si="93"/>
        <v>0</v>
      </c>
      <c r="AS109" s="173">
        <f t="shared" si="93"/>
        <v>0</v>
      </c>
      <c r="AT109" s="173">
        <f t="shared" si="93"/>
        <v>0</v>
      </c>
      <c r="AU109" s="173">
        <f t="shared" si="93"/>
        <v>0</v>
      </c>
      <c r="AV109" s="173">
        <f t="shared" si="93"/>
        <v>0</v>
      </c>
      <c r="AW109" s="173">
        <f t="shared" si="93"/>
        <v>0</v>
      </c>
      <c r="AX109" s="173">
        <f t="shared" si="93"/>
        <v>0</v>
      </c>
      <c r="AY109" s="173">
        <f t="shared" si="93"/>
        <v>0</v>
      </c>
      <c r="AZ109" s="173">
        <f t="shared" si="93"/>
        <v>0</v>
      </c>
      <c r="BA109" s="173">
        <f t="shared" si="93"/>
        <v>0</v>
      </c>
      <c r="BB109" s="173">
        <f t="shared" si="93"/>
        <v>0</v>
      </c>
      <c r="BC109" s="173">
        <f t="shared" si="93"/>
        <v>0</v>
      </c>
      <c r="BD109" s="173">
        <f t="shared" si="93"/>
        <v>0</v>
      </c>
      <c r="BE109" s="173">
        <f t="shared" si="93"/>
        <v>0</v>
      </c>
      <c r="BF109" s="173">
        <f t="shared" si="93"/>
        <v>0</v>
      </c>
      <c r="BG109" s="173">
        <f t="shared" si="93"/>
        <v>0</v>
      </c>
      <c r="BH109" s="173">
        <f t="shared" si="93"/>
        <v>0</v>
      </c>
      <c r="BI109" s="173">
        <f t="shared" si="93"/>
        <v>0</v>
      </c>
      <c r="BJ109" s="173">
        <f t="shared" si="93"/>
        <v>0</v>
      </c>
      <c r="BK109" s="173">
        <f t="shared" si="93"/>
        <v>0</v>
      </c>
      <c r="BL109" s="173">
        <f t="shared" si="93"/>
        <v>0</v>
      </c>
      <c r="BM109" s="151"/>
      <c r="BN109" s="239" t="str">
        <f>IFERROR(__xludf.DUMMYFUNCTION("""COMPUTED_VALUE"""),"Michal Bandy-x")</f>
        <v>Michal Bandy-x</v>
      </c>
      <c r="BO109" s="174"/>
      <c r="BP109" s="175"/>
      <c r="BQ109" s="174"/>
      <c r="BR109" s="175"/>
      <c r="BS109" s="174"/>
      <c r="BT109" s="175"/>
      <c r="BU109" s="174"/>
      <c r="BV109" s="175"/>
      <c r="BW109" s="174"/>
      <c r="BX109" s="175"/>
      <c r="BY109" s="174"/>
      <c r="BZ109" s="175"/>
      <c r="CA109" s="174"/>
      <c r="CB109" s="175"/>
      <c r="CC109" s="174"/>
      <c r="CD109" s="175"/>
      <c r="CE109" s="174"/>
      <c r="CF109" s="175"/>
      <c r="CG109" s="174"/>
      <c r="CH109" s="175"/>
      <c r="CI109" s="174"/>
      <c r="CJ109" s="175"/>
      <c r="CK109" s="174"/>
      <c r="CL109" s="175"/>
      <c r="CM109" s="174"/>
      <c r="CN109" s="175"/>
      <c r="CO109" s="174"/>
      <c r="CP109" s="175"/>
      <c r="CQ109" s="174"/>
      <c r="CR109" s="175"/>
      <c r="CS109" s="174"/>
      <c r="CT109" s="175"/>
      <c r="CU109" s="174"/>
      <c r="CV109" s="175"/>
      <c r="CW109" s="174"/>
      <c r="CX109" s="175"/>
      <c r="CY109" s="174"/>
      <c r="CZ109" s="175"/>
      <c r="DA109" s="174"/>
      <c r="DB109" s="175"/>
      <c r="DC109" s="174"/>
      <c r="DD109" s="175"/>
      <c r="DE109" s="174"/>
      <c r="DF109" s="175"/>
      <c r="DG109" s="174"/>
      <c r="DH109" s="175"/>
      <c r="DI109" s="174"/>
      <c r="DJ109" s="175"/>
      <c r="DK109" s="174"/>
      <c r="DL109" s="175"/>
      <c r="DM109" s="174"/>
      <c r="DN109" s="175"/>
      <c r="DO109" s="174"/>
      <c r="DP109" s="175"/>
      <c r="DQ109" s="174"/>
      <c r="DR109" s="175"/>
      <c r="DS109" s="174"/>
      <c r="DT109" s="175"/>
      <c r="DU109" s="174"/>
      <c r="DV109" s="175"/>
      <c r="DW109" s="174"/>
      <c r="DX109" s="175"/>
      <c r="DZ109" s="159" t="str">
        <f t="shared" si="33"/>
        <v>Michal Bandy-x</v>
      </c>
      <c r="EA109" s="202"/>
      <c r="EB109" s="203"/>
      <c r="EC109" s="202"/>
      <c r="ED109" s="203"/>
      <c r="EE109" s="202"/>
      <c r="EF109" s="203"/>
      <c r="EG109" s="202"/>
      <c r="EH109" s="203"/>
      <c r="EI109" s="202"/>
      <c r="EJ109" s="203"/>
      <c r="EK109" s="202"/>
      <c r="EL109" s="203"/>
      <c r="EM109" s="202"/>
      <c r="EN109" s="203"/>
      <c r="EO109" s="202"/>
      <c r="EP109" s="203"/>
      <c r="EQ109" s="202"/>
      <c r="ER109" s="203"/>
      <c r="ES109" s="202"/>
      <c r="ET109" s="203"/>
      <c r="EU109" s="202"/>
      <c r="EV109" s="203"/>
      <c r="EW109" s="202"/>
      <c r="EX109" s="203"/>
      <c r="EY109" s="202"/>
      <c r="EZ109" s="203"/>
      <c r="FA109" s="202"/>
      <c r="FB109" s="203"/>
      <c r="FC109" s="202"/>
      <c r="FD109" s="203"/>
      <c r="FE109" s="202"/>
      <c r="FF109" s="203"/>
      <c r="FG109" s="202"/>
      <c r="FH109" s="203"/>
      <c r="FI109" s="202"/>
      <c r="FJ109" s="203"/>
      <c r="FK109" s="202"/>
      <c r="FL109" s="203"/>
      <c r="FM109" s="202"/>
      <c r="FN109" s="203"/>
      <c r="FO109" s="202"/>
      <c r="FP109" s="203"/>
      <c r="FQ109" s="202"/>
      <c r="FR109" s="203"/>
      <c r="FS109" s="202"/>
      <c r="FT109" s="203"/>
      <c r="FU109" s="202"/>
      <c r="FV109" s="203"/>
      <c r="FW109" s="202"/>
      <c r="FX109" s="203"/>
      <c r="FY109" s="202"/>
      <c r="FZ109" s="203"/>
      <c r="GA109" s="202"/>
      <c r="GB109" s="203"/>
      <c r="GC109" s="202"/>
      <c r="GD109" s="203"/>
      <c r="GE109" s="202"/>
      <c r="GF109" s="203"/>
      <c r="GG109" s="202"/>
      <c r="GH109" s="203"/>
      <c r="GI109" s="202"/>
      <c r="GJ109" s="203"/>
      <c r="GL109" s="159" t="str">
        <f t="shared" si="34"/>
        <v>Michal Bandy-x</v>
      </c>
      <c r="GM109" s="202"/>
      <c r="GN109" s="203"/>
      <c r="GO109" s="202"/>
      <c r="GP109" s="203"/>
      <c r="GQ109" s="202"/>
      <c r="GR109" s="203"/>
      <c r="GS109" s="202"/>
      <c r="GT109" s="203"/>
      <c r="GU109" s="202"/>
      <c r="GV109" s="203"/>
      <c r="GW109" s="202"/>
      <c r="GX109" s="203"/>
      <c r="GY109" s="202"/>
      <c r="GZ109" s="203"/>
      <c r="HA109" s="202"/>
      <c r="HB109" s="203"/>
      <c r="HC109" s="202"/>
      <c r="HD109" s="203"/>
      <c r="HE109" s="202"/>
      <c r="HF109" s="203"/>
      <c r="HG109" s="202"/>
      <c r="HH109" s="203"/>
      <c r="HI109" s="202"/>
      <c r="HJ109" s="203"/>
      <c r="HK109" s="202"/>
      <c r="HL109" s="203"/>
      <c r="HM109" s="202"/>
      <c r="HN109" s="203"/>
      <c r="HO109" s="202"/>
      <c r="HP109" s="203"/>
      <c r="HQ109" s="202"/>
      <c r="HR109" s="203"/>
      <c r="HS109" s="202"/>
      <c r="HT109" s="203"/>
      <c r="HU109" s="202"/>
      <c r="HV109" s="203"/>
      <c r="HW109" s="202"/>
      <c r="HX109" s="203"/>
      <c r="HY109" s="202"/>
      <c r="HZ109" s="203"/>
      <c r="IA109" s="202"/>
      <c r="IB109" s="203"/>
      <c r="IC109" s="202"/>
      <c r="ID109" s="203"/>
      <c r="IE109" s="202"/>
      <c r="IF109" s="203"/>
      <c r="IG109" s="202"/>
      <c r="IH109" s="203"/>
      <c r="II109" s="202"/>
      <c r="IJ109" s="203"/>
      <c r="IK109" s="202"/>
      <c r="IL109" s="203"/>
      <c r="IM109" s="202"/>
      <c r="IN109" s="203"/>
      <c r="IO109" s="202"/>
      <c r="IP109" s="203"/>
      <c r="IQ109" s="202"/>
      <c r="IR109" s="203"/>
      <c r="IS109" s="202"/>
      <c r="IT109" s="203"/>
      <c r="IU109" s="202"/>
      <c r="IV109" s="215"/>
    </row>
    <row r="110">
      <c r="A110" s="225">
        <f>IFERROR(__xludf.DUMMYFUNCTION("""COMPUTED_VALUE"""),100.0)</f>
        <v>100</v>
      </c>
      <c r="B110" s="159" t="str">
        <f t="shared" si="31"/>
        <v>Tereza Šterbová</v>
      </c>
      <c r="C110" s="173">
        <f t="shared" ref="C110:BL110" si="94">BO110+EA110+GM110</f>
        <v>0</v>
      </c>
      <c r="D110" s="173">
        <f t="shared" si="94"/>
        <v>0</v>
      </c>
      <c r="E110" s="173">
        <f t="shared" si="94"/>
        <v>0</v>
      </c>
      <c r="F110" s="173">
        <f t="shared" si="94"/>
        <v>0</v>
      </c>
      <c r="G110" s="173">
        <f t="shared" si="94"/>
        <v>0</v>
      </c>
      <c r="H110" s="173">
        <f t="shared" si="94"/>
        <v>0</v>
      </c>
      <c r="I110" s="173">
        <f t="shared" si="94"/>
        <v>10</v>
      </c>
      <c r="J110" s="173">
        <f t="shared" si="94"/>
        <v>0</v>
      </c>
      <c r="K110" s="173">
        <f t="shared" si="94"/>
        <v>0</v>
      </c>
      <c r="L110" s="173">
        <f t="shared" si="94"/>
        <v>0</v>
      </c>
      <c r="M110" s="173">
        <f t="shared" si="94"/>
        <v>0</v>
      </c>
      <c r="N110" s="173">
        <f t="shared" si="94"/>
        <v>0</v>
      </c>
      <c r="O110" s="173">
        <f t="shared" si="94"/>
        <v>0</v>
      </c>
      <c r="P110" s="173">
        <f t="shared" si="94"/>
        <v>0</v>
      </c>
      <c r="Q110" s="173">
        <f t="shared" si="94"/>
        <v>0</v>
      </c>
      <c r="R110" s="173">
        <f t="shared" si="94"/>
        <v>0</v>
      </c>
      <c r="S110" s="173">
        <f t="shared" si="94"/>
        <v>0</v>
      </c>
      <c r="T110" s="173">
        <f t="shared" si="94"/>
        <v>0</v>
      </c>
      <c r="U110" s="173">
        <f t="shared" si="94"/>
        <v>10</v>
      </c>
      <c r="V110" s="173">
        <f t="shared" si="94"/>
        <v>0</v>
      </c>
      <c r="W110" s="173">
        <f t="shared" si="94"/>
        <v>0</v>
      </c>
      <c r="X110" s="173">
        <f t="shared" si="94"/>
        <v>0</v>
      </c>
      <c r="Y110" s="173">
        <f t="shared" si="94"/>
        <v>0</v>
      </c>
      <c r="Z110" s="173">
        <f t="shared" si="94"/>
        <v>0</v>
      </c>
      <c r="AA110" s="173">
        <f t="shared" si="94"/>
        <v>0</v>
      </c>
      <c r="AB110" s="173">
        <f t="shared" si="94"/>
        <v>0</v>
      </c>
      <c r="AC110" s="173">
        <f t="shared" si="94"/>
        <v>0</v>
      </c>
      <c r="AD110" s="173">
        <f t="shared" si="94"/>
        <v>0</v>
      </c>
      <c r="AE110" s="173">
        <f t="shared" si="94"/>
        <v>0</v>
      </c>
      <c r="AF110" s="173">
        <f t="shared" si="94"/>
        <v>0</v>
      </c>
      <c r="AG110" s="173">
        <f t="shared" si="94"/>
        <v>0</v>
      </c>
      <c r="AH110" s="173">
        <f t="shared" si="94"/>
        <v>0</v>
      </c>
      <c r="AI110" s="173">
        <f t="shared" si="94"/>
        <v>0</v>
      </c>
      <c r="AJ110" s="173">
        <f t="shared" si="94"/>
        <v>0</v>
      </c>
      <c r="AK110" s="173">
        <f t="shared" si="94"/>
        <v>0</v>
      </c>
      <c r="AL110" s="173">
        <f t="shared" si="94"/>
        <v>0</v>
      </c>
      <c r="AM110" s="173">
        <f t="shared" si="94"/>
        <v>0</v>
      </c>
      <c r="AN110" s="173">
        <f t="shared" si="94"/>
        <v>0</v>
      </c>
      <c r="AO110" s="173">
        <f t="shared" si="94"/>
        <v>0</v>
      </c>
      <c r="AP110" s="173">
        <f t="shared" si="94"/>
        <v>0</v>
      </c>
      <c r="AQ110" s="173">
        <f t="shared" si="94"/>
        <v>0</v>
      </c>
      <c r="AR110" s="173">
        <f t="shared" si="94"/>
        <v>0</v>
      </c>
      <c r="AS110" s="173">
        <f t="shared" si="94"/>
        <v>0</v>
      </c>
      <c r="AT110" s="173">
        <f t="shared" si="94"/>
        <v>0</v>
      </c>
      <c r="AU110" s="173">
        <f t="shared" si="94"/>
        <v>0</v>
      </c>
      <c r="AV110" s="173">
        <f t="shared" si="94"/>
        <v>0</v>
      </c>
      <c r="AW110" s="173">
        <f t="shared" si="94"/>
        <v>0</v>
      </c>
      <c r="AX110" s="173">
        <f t="shared" si="94"/>
        <v>0</v>
      </c>
      <c r="AY110" s="173">
        <f t="shared" si="94"/>
        <v>5</v>
      </c>
      <c r="AZ110" s="173">
        <f t="shared" si="94"/>
        <v>0</v>
      </c>
      <c r="BA110" s="173">
        <f t="shared" si="94"/>
        <v>0</v>
      </c>
      <c r="BB110" s="173">
        <f t="shared" si="94"/>
        <v>0</v>
      </c>
      <c r="BC110" s="173">
        <f t="shared" si="94"/>
        <v>0</v>
      </c>
      <c r="BD110" s="173">
        <f t="shared" si="94"/>
        <v>0</v>
      </c>
      <c r="BE110" s="173">
        <f t="shared" si="94"/>
        <v>0</v>
      </c>
      <c r="BF110" s="173">
        <f t="shared" si="94"/>
        <v>0</v>
      </c>
      <c r="BG110" s="173">
        <f t="shared" si="94"/>
        <v>0</v>
      </c>
      <c r="BH110" s="173">
        <f t="shared" si="94"/>
        <v>0</v>
      </c>
      <c r="BI110" s="173">
        <f t="shared" si="94"/>
        <v>0</v>
      </c>
      <c r="BJ110" s="173">
        <f t="shared" si="94"/>
        <v>0</v>
      </c>
      <c r="BK110" s="173">
        <f t="shared" si="94"/>
        <v>0</v>
      </c>
      <c r="BL110" s="173">
        <f t="shared" si="94"/>
        <v>0</v>
      </c>
      <c r="BM110" s="151"/>
      <c r="BN110" s="239" t="str">
        <f>IFERROR(__xludf.DUMMYFUNCTION("""COMPUTED_VALUE"""),"Tereza Šterbová")</f>
        <v>Tereza Šterbová</v>
      </c>
      <c r="BO110" s="174"/>
      <c r="BP110" s="175"/>
      <c r="BQ110" s="174"/>
      <c r="BR110" s="175"/>
      <c r="BS110" s="174"/>
      <c r="BT110" s="175"/>
      <c r="BU110" s="174"/>
      <c r="BV110" s="175"/>
      <c r="BW110" s="174"/>
      <c r="BX110" s="175"/>
      <c r="BY110" s="174"/>
      <c r="BZ110" s="175"/>
      <c r="CA110" s="174"/>
      <c r="CB110" s="175"/>
      <c r="CC110" s="174"/>
      <c r="CD110" s="175"/>
      <c r="CE110" s="174"/>
      <c r="CF110" s="175"/>
      <c r="CG110" s="174"/>
      <c r="CH110" s="175"/>
      <c r="CI110" s="174"/>
      <c r="CJ110" s="175"/>
      <c r="CK110" s="174"/>
      <c r="CL110" s="175"/>
      <c r="CM110" s="174"/>
      <c r="CN110" s="175"/>
      <c r="CO110" s="174"/>
      <c r="CP110" s="175"/>
      <c r="CQ110" s="174"/>
      <c r="CR110" s="175"/>
      <c r="CS110" s="174"/>
      <c r="CT110" s="175"/>
      <c r="CU110" s="174"/>
      <c r="CV110" s="175"/>
      <c r="CW110" s="174"/>
      <c r="CX110" s="175"/>
      <c r="CY110" s="174"/>
      <c r="CZ110" s="175"/>
      <c r="DA110" s="174"/>
      <c r="DB110" s="175"/>
      <c r="DC110" s="174"/>
      <c r="DD110" s="175"/>
      <c r="DE110" s="174"/>
      <c r="DF110" s="175"/>
      <c r="DG110" s="174"/>
      <c r="DH110" s="175"/>
      <c r="DI110" s="174"/>
      <c r="DJ110" s="175"/>
      <c r="DK110" s="174"/>
      <c r="DL110" s="175"/>
      <c r="DM110" s="174"/>
      <c r="DN110" s="175"/>
      <c r="DO110" s="174"/>
      <c r="DP110" s="175"/>
      <c r="DQ110" s="174"/>
      <c r="DR110" s="175"/>
      <c r="DS110" s="174"/>
      <c r="DT110" s="175"/>
      <c r="DU110" s="174"/>
      <c r="DV110" s="175"/>
      <c r="DW110" s="174"/>
      <c r="DX110" s="175"/>
      <c r="DZ110" s="159" t="str">
        <f t="shared" si="33"/>
        <v>Tereza Šterbová</v>
      </c>
      <c r="EA110" s="202"/>
      <c r="EB110" s="203"/>
      <c r="EC110" s="202"/>
      <c r="ED110" s="203"/>
      <c r="EE110" s="202"/>
      <c r="EF110" s="203"/>
      <c r="EG110" s="202"/>
      <c r="EH110" s="203"/>
      <c r="EI110" s="202"/>
      <c r="EJ110" s="203"/>
      <c r="EK110" s="202"/>
      <c r="EL110" s="203"/>
      <c r="EM110" s="202"/>
      <c r="EN110" s="203"/>
      <c r="EO110" s="202"/>
      <c r="EP110" s="203"/>
      <c r="EQ110" s="202"/>
      <c r="ER110" s="203"/>
      <c r="ES110" s="202"/>
      <c r="ET110" s="203"/>
      <c r="EU110" s="202"/>
      <c r="EV110" s="203"/>
      <c r="EW110" s="202"/>
      <c r="EX110" s="203"/>
      <c r="EY110" s="202"/>
      <c r="EZ110" s="203"/>
      <c r="FA110" s="202"/>
      <c r="FB110" s="203"/>
      <c r="FC110" s="202"/>
      <c r="FD110" s="203"/>
      <c r="FE110" s="202"/>
      <c r="FF110" s="203"/>
      <c r="FG110" s="202"/>
      <c r="FH110" s="203"/>
      <c r="FI110" s="202"/>
      <c r="FJ110" s="203"/>
      <c r="FK110" s="202"/>
      <c r="FL110" s="203"/>
      <c r="FM110" s="202"/>
      <c r="FN110" s="203"/>
      <c r="FO110" s="202"/>
      <c r="FP110" s="203"/>
      <c r="FQ110" s="202"/>
      <c r="FR110" s="203"/>
      <c r="FS110" s="202"/>
      <c r="FT110" s="203"/>
      <c r="FU110" s="202"/>
      <c r="FV110" s="203"/>
      <c r="FW110" s="202"/>
      <c r="FX110" s="203"/>
      <c r="FY110" s="202"/>
      <c r="FZ110" s="203"/>
      <c r="GA110" s="202"/>
      <c r="GB110" s="203"/>
      <c r="GC110" s="202"/>
      <c r="GD110" s="203"/>
      <c r="GE110" s="202"/>
      <c r="GF110" s="203"/>
      <c r="GG110" s="202"/>
      <c r="GH110" s="203"/>
      <c r="GI110" s="202"/>
      <c r="GJ110" s="203"/>
      <c r="GL110" s="159" t="str">
        <f t="shared" si="34"/>
        <v>Tereza Šterbová</v>
      </c>
      <c r="GM110" s="202"/>
      <c r="GN110" s="203"/>
      <c r="GO110" s="202"/>
      <c r="GP110" s="203"/>
      <c r="GQ110" s="202"/>
      <c r="GR110" s="203"/>
      <c r="GS110" s="202">
        <f>IFERROR(__xludf.DUMMYFUNCTION("""COMPUTED_VALUE"""),10.0)</f>
        <v>10</v>
      </c>
      <c r="GT110" s="203"/>
      <c r="GU110" s="202"/>
      <c r="GV110" s="203"/>
      <c r="GW110" s="202"/>
      <c r="GX110" s="203"/>
      <c r="GY110" s="202"/>
      <c r="GZ110" s="203"/>
      <c r="HA110" s="202"/>
      <c r="HB110" s="203"/>
      <c r="HC110" s="202"/>
      <c r="HD110" s="203"/>
      <c r="HE110" s="202">
        <f>IFERROR(__xludf.DUMMYFUNCTION("""COMPUTED_VALUE"""),10.0)</f>
        <v>10</v>
      </c>
      <c r="HF110" s="203"/>
      <c r="HG110" s="202"/>
      <c r="HH110" s="203"/>
      <c r="HI110" s="202"/>
      <c r="HJ110" s="203"/>
      <c r="HK110" s="202"/>
      <c r="HL110" s="203"/>
      <c r="HM110" s="202"/>
      <c r="HN110" s="203"/>
      <c r="HO110" s="202"/>
      <c r="HP110" s="203"/>
      <c r="HQ110" s="202"/>
      <c r="HR110" s="203"/>
      <c r="HS110" s="202"/>
      <c r="HT110" s="203"/>
      <c r="HU110" s="202"/>
      <c r="HV110" s="203"/>
      <c r="HW110" s="202"/>
      <c r="HX110" s="203"/>
      <c r="HY110" s="202"/>
      <c r="HZ110" s="203"/>
      <c r="IA110" s="202"/>
      <c r="IB110" s="203"/>
      <c r="IC110" s="202"/>
      <c r="ID110" s="203"/>
      <c r="IE110" s="202"/>
      <c r="IF110" s="203"/>
      <c r="IG110" s="202"/>
      <c r="IH110" s="203"/>
      <c r="II110" s="202">
        <f>IFERROR(__xludf.DUMMYFUNCTION("""COMPUTED_VALUE"""),5.0)</f>
        <v>5</v>
      </c>
      <c r="IJ110" s="203"/>
      <c r="IK110" s="202"/>
      <c r="IL110" s="203"/>
      <c r="IM110" s="202"/>
      <c r="IN110" s="203"/>
      <c r="IO110" s="202"/>
      <c r="IP110" s="203"/>
      <c r="IQ110" s="202"/>
      <c r="IR110" s="203"/>
      <c r="IS110" s="202"/>
      <c r="IT110" s="203"/>
      <c r="IU110" s="202"/>
      <c r="IV110" s="215"/>
    </row>
    <row r="111">
      <c r="A111" s="225">
        <f>IFERROR(__xludf.DUMMYFUNCTION("""COMPUTED_VALUE"""),100.0)</f>
        <v>100</v>
      </c>
      <c r="B111" s="159" t="str">
        <f t="shared" si="31"/>
        <v>Michal Friml</v>
      </c>
      <c r="C111" s="173">
        <f t="shared" ref="C111:BL111" si="95">BO111+EA111+GM111</f>
        <v>0</v>
      </c>
      <c r="D111" s="173">
        <f t="shared" si="95"/>
        <v>0</v>
      </c>
      <c r="E111" s="173">
        <f t="shared" si="95"/>
        <v>11</v>
      </c>
      <c r="F111" s="173">
        <f t="shared" si="95"/>
        <v>0</v>
      </c>
      <c r="G111" s="173">
        <f t="shared" si="95"/>
        <v>12</v>
      </c>
      <c r="H111" s="173">
        <f t="shared" si="95"/>
        <v>0</v>
      </c>
      <c r="I111" s="173">
        <f t="shared" si="95"/>
        <v>13</v>
      </c>
      <c r="J111" s="173">
        <f t="shared" si="95"/>
        <v>0</v>
      </c>
      <c r="K111" s="173">
        <f t="shared" si="95"/>
        <v>0</v>
      </c>
      <c r="L111" s="173">
        <f t="shared" si="95"/>
        <v>0</v>
      </c>
      <c r="M111" s="173">
        <f t="shared" si="95"/>
        <v>3</v>
      </c>
      <c r="N111" s="173">
        <f t="shared" si="95"/>
        <v>0</v>
      </c>
      <c r="O111" s="173">
        <f t="shared" si="95"/>
        <v>0</v>
      </c>
      <c r="P111" s="173">
        <f t="shared" si="95"/>
        <v>0</v>
      </c>
      <c r="Q111" s="173">
        <f t="shared" si="95"/>
        <v>0</v>
      </c>
      <c r="R111" s="173">
        <f t="shared" si="95"/>
        <v>0</v>
      </c>
      <c r="S111" s="173">
        <f t="shared" si="95"/>
        <v>0</v>
      </c>
      <c r="T111" s="173">
        <f t="shared" si="95"/>
        <v>0</v>
      </c>
      <c r="U111" s="173">
        <f t="shared" si="95"/>
        <v>0</v>
      </c>
      <c r="V111" s="173">
        <f t="shared" si="95"/>
        <v>0</v>
      </c>
      <c r="W111" s="173">
        <f t="shared" si="95"/>
        <v>0</v>
      </c>
      <c r="X111" s="173">
        <f t="shared" si="95"/>
        <v>0</v>
      </c>
      <c r="Y111" s="173">
        <f t="shared" si="95"/>
        <v>0</v>
      </c>
      <c r="Z111" s="173">
        <f t="shared" si="95"/>
        <v>0</v>
      </c>
      <c r="AA111" s="173">
        <f t="shared" si="95"/>
        <v>0</v>
      </c>
      <c r="AB111" s="173">
        <f t="shared" si="95"/>
        <v>0</v>
      </c>
      <c r="AC111" s="173">
        <f t="shared" si="95"/>
        <v>0</v>
      </c>
      <c r="AD111" s="173">
        <f t="shared" si="95"/>
        <v>0</v>
      </c>
      <c r="AE111" s="173">
        <f t="shared" si="95"/>
        <v>0</v>
      </c>
      <c r="AF111" s="173">
        <f t="shared" si="95"/>
        <v>0</v>
      </c>
      <c r="AG111" s="173">
        <f t="shared" si="95"/>
        <v>7</v>
      </c>
      <c r="AH111" s="173">
        <f t="shared" si="95"/>
        <v>0</v>
      </c>
      <c r="AI111" s="173">
        <f t="shared" si="95"/>
        <v>0</v>
      </c>
      <c r="AJ111" s="173">
        <f t="shared" si="95"/>
        <v>0</v>
      </c>
      <c r="AK111" s="173">
        <f t="shared" si="95"/>
        <v>0</v>
      </c>
      <c r="AL111" s="173">
        <f t="shared" si="95"/>
        <v>0</v>
      </c>
      <c r="AM111" s="173">
        <f t="shared" si="95"/>
        <v>0</v>
      </c>
      <c r="AN111" s="173">
        <f t="shared" si="95"/>
        <v>0</v>
      </c>
      <c r="AO111" s="173">
        <f t="shared" si="95"/>
        <v>0</v>
      </c>
      <c r="AP111" s="173">
        <f t="shared" si="95"/>
        <v>0</v>
      </c>
      <c r="AQ111" s="173">
        <f t="shared" si="95"/>
        <v>0</v>
      </c>
      <c r="AR111" s="173">
        <f t="shared" si="95"/>
        <v>0</v>
      </c>
      <c r="AS111" s="173">
        <f t="shared" si="95"/>
        <v>0</v>
      </c>
      <c r="AT111" s="173">
        <f t="shared" si="95"/>
        <v>0</v>
      </c>
      <c r="AU111" s="173">
        <f t="shared" si="95"/>
        <v>0</v>
      </c>
      <c r="AV111" s="173">
        <f t="shared" si="95"/>
        <v>0</v>
      </c>
      <c r="AW111" s="173">
        <f t="shared" si="95"/>
        <v>0</v>
      </c>
      <c r="AX111" s="173">
        <f t="shared" si="95"/>
        <v>0</v>
      </c>
      <c r="AY111" s="173">
        <f t="shared" si="95"/>
        <v>0</v>
      </c>
      <c r="AZ111" s="173">
        <f t="shared" si="95"/>
        <v>0</v>
      </c>
      <c r="BA111" s="173">
        <f t="shared" si="95"/>
        <v>0</v>
      </c>
      <c r="BB111" s="173">
        <f t="shared" si="95"/>
        <v>0</v>
      </c>
      <c r="BC111" s="173">
        <f t="shared" si="95"/>
        <v>0</v>
      </c>
      <c r="BD111" s="173">
        <f t="shared" si="95"/>
        <v>0</v>
      </c>
      <c r="BE111" s="173">
        <f t="shared" si="95"/>
        <v>4</v>
      </c>
      <c r="BF111" s="173">
        <f t="shared" si="95"/>
        <v>0</v>
      </c>
      <c r="BG111" s="173">
        <f t="shared" si="95"/>
        <v>7</v>
      </c>
      <c r="BH111" s="173">
        <f t="shared" si="95"/>
        <v>200</v>
      </c>
      <c r="BI111" s="173">
        <f t="shared" si="95"/>
        <v>0</v>
      </c>
      <c r="BJ111" s="173">
        <f t="shared" si="95"/>
        <v>0</v>
      </c>
      <c r="BK111" s="173">
        <f t="shared" si="95"/>
        <v>4</v>
      </c>
      <c r="BL111" s="173">
        <f t="shared" si="95"/>
        <v>100</v>
      </c>
      <c r="BM111" s="151"/>
      <c r="BN111" s="239" t="str">
        <f>IFERROR(__xludf.DUMMYFUNCTION("""COMPUTED_VALUE"""),"Michal Friml")</f>
        <v>Michal Friml</v>
      </c>
      <c r="BO111" s="174"/>
      <c r="BP111" s="175"/>
      <c r="BQ111" s="174"/>
      <c r="BR111" s="175"/>
      <c r="BS111" s="174"/>
      <c r="BT111" s="175"/>
      <c r="BU111" s="174"/>
      <c r="BV111" s="175"/>
      <c r="BW111" s="174"/>
      <c r="BX111" s="175"/>
      <c r="BY111" s="174"/>
      <c r="BZ111" s="175"/>
      <c r="CA111" s="174"/>
      <c r="CB111" s="175"/>
      <c r="CC111" s="174"/>
      <c r="CD111" s="175"/>
      <c r="CE111" s="174"/>
      <c r="CF111" s="175"/>
      <c r="CG111" s="174"/>
      <c r="CH111" s="175"/>
      <c r="CI111" s="174"/>
      <c r="CJ111" s="175"/>
      <c r="CK111" s="174"/>
      <c r="CL111" s="175"/>
      <c r="CM111" s="174"/>
      <c r="CN111" s="175"/>
      <c r="CO111" s="174"/>
      <c r="CP111" s="175"/>
      <c r="CQ111" s="174"/>
      <c r="CR111" s="175"/>
      <c r="CS111" s="174"/>
      <c r="CT111" s="175"/>
      <c r="CU111" s="174"/>
      <c r="CV111" s="175"/>
      <c r="CW111" s="174"/>
      <c r="CX111" s="175"/>
      <c r="CY111" s="174"/>
      <c r="CZ111" s="175"/>
      <c r="DA111" s="174"/>
      <c r="DB111" s="175"/>
      <c r="DC111" s="174"/>
      <c r="DD111" s="175"/>
      <c r="DE111" s="174"/>
      <c r="DF111" s="175"/>
      <c r="DG111" s="174"/>
      <c r="DH111" s="175"/>
      <c r="DI111" s="174"/>
      <c r="DJ111" s="175"/>
      <c r="DK111" s="174"/>
      <c r="DL111" s="175"/>
      <c r="DM111" s="174"/>
      <c r="DN111" s="175"/>
      <c r="DO111" s="174"/>
      <c r="DP111" s="175"/>
      <c r="DQ111" s="174"/>
      <c r="DR111" s="175"/>
      <c r="DS111" s="174"/>
      <c r="DT111" s="175"/>
      <c r="DU111" s="174"/>
      <c r="DV111" s="175"/>
      <c r="DW111" s="174">
        <f>IFERROR(__xludf.DUMMYFUNCTION("""COMPUTED_VALUE"""),2.0)</f>
        <v>2</v>
      </c>
      <c r="DX111" s="175"/>
      <c r="DZ111" s="159" t="str">
        <f t="shared" si="33"/>
        <v>Michal Friml</v>
      </c>
      <c r="EA111" s="202"/>
      <c r="EB111" s="203"/>
      <c r="EC111" s="202">
        <f>IFERROR(__xludf.DUMMYFUNCTION("""COMPUTED_VALUE"""),11.0)</f>
        <v>11</v>
      </c>
      <c r="ED111" s="203"/>
      <c r="EE111" s="202">
        <f>IFERROR(__xludf.DUMMYFUNCTION("""COMPUTED_VALUE"""),12.0)</f>
        <v>12</v>
      </c>
      <c r="EF111" s="203"/>
      <c r="EG111" s="202">
        <f>IFERROR(__xludf.DUMMYFUNCTION("""COMPUTED_VALUE"""),13.0)</f>
        <v>13</v>
      </c>
      <c r="EH111" s="203"/>
      <c r="EI111" s="202"/>
      <c r="EJ111" s="203"/>
      <c r="EK111" s="202">
        <f>IFERROR(__xludf.DUMMYFUNCTION("""COMPUTED_VALUE"""),3.0)</f>
        <v>3</v>
      </c>
      <c r="EL111" s="203"/>
      <c r="EM111" s="202"/>
      <c r="EN111" s="203"/>
      <c r="EO111" s="202"/>
      <c r="EP111" s="203"/>
      <c r="EQ111" s="202"/>
      <c r="ER111" s="203"/>
      <c r="ES111" s="202"/>
      <c r="ET111" s="203"/>
      <c r="EU111" s="202"/>
      <c r="EV111" s="203"/>
      <c r="EW111" s="202"/>
      <c r="EX111" s="203"/>
      <c r="EY111" s="202"/>
      <c r="EZ111" s="203"/>
      <c r="FA111" s="202"/>
      <c r="FB111" s="203"/>
      <c r="FC111" s="202"/>
      <c r="FD111" s="203"/>
      <c r="FE111" s="202">
        <f>IFERROR(__xludf.DUMMYFUNCTION("""COMPUTED_VALUE"""),7.0)</f>
        <v>7</v>
      </c>
      <c r="FF111" s="203"/>
      <c r="FG111" s="202"/>
      <c r="FH111" s="203"/>
      <c r="FI111" s="202"/>
      <c r="FJ111" s="203"/>
      <c r="FK111" s="202"/>
      <c r="FL111" s="203"/>
      <c r="FM111" s="202"/>
      <c r="FN111" s="203"/>
      <c r="FO111" s="202"/>
      <c r="FP111" s="203"/>
      <c r="FQ111" s="202"/>
      <c r="FR111" s="203"/>
      <c r="FS111" s="202"/>
      <c r="FT111" s="203"/>
      <c r="FU111" s="202"/>
      <c r="FV111" s="203"/>
      <c r="FW111" s="202"/>
      <c r="FX111" s="203"/>
      <c r="FY111" s="202"/>
      <c r="FZ111" s="203"/>
      <c r="GA111" s="202"/>
      <c r="GB111" s="203"/>
      <c r="GC111" s="202">
        <f>IFERROR(__xludf.DUMMYFUNCTION("""COMPUTED_VALUE"""),4.0)</f>
        <v>4</v>
      </c>
      <c r="GD111" s="203"/>
      <c r="GE111" s="202">
        <f>IFERROR(__xludf.DUMMYFUNCTION("""COMPUTED_VALUE"""),7.0)</f>
        <v>7</v>
      </c>
      <c r="GF111" s="203">
        <f>IFERROR(__xludf.DUMMYFUNCTION("""COMPUTED_VALUE"""),200.0)</f>
        <v>200</v>
      </c>
      <c r="GG111" s="202"/>
      <c r="GH111" s="203"/>
      <c r="GI111" s="202">
        <f>IFERROR(__xludf.DUMMYFUNCTION("""COMPUTED_VALUE"""),2.0)</f>
        <v>2</v>
      </c>
      <c r="GJ111" s="203">
        <f>IFERROR(__xludf.DUMMYFUNCTION("""COMPUTED_VALUE"""),100.0)</f>
        <v>100</v>
      </c>
      <c r="GL111" s="159" t="str">
        <f t="shared" si="34"/>
        <v>Michal Friml</v>
      </c>
      <c r="GM111" s="202"/>
      <c r="GN111" s="203"/>
      <c r="GO111" s="202"/>
      <c r="GP111" s="203"/>
      <c r="GQ111" s="202"/>
      <c r="GR111" s="203"/>
      <c r="GS111" s="202"/>
      <c r="GT111" s="203"/>
      <c r="GU111" s="202"/>
      <c r="GV111" s="203"/>
      <c r="GW111" s="202"/>
      <c r="GX111" s="203"/>
      <c r="GY111" s="202"/>
      <c r="GZ111" s="203"/>
      <c r="HA111" s="202"/>
      <c r="HB111" s="203"/>
      <c r="HC111" s="202"/>
      <c r="HD111" s="203"/>
      <c r="HE111" s="202"/>
      <c r="HF111" s="203"/>
      <c r="HG111" s="202"/>
      <c r="HH111" s="203"/>
      <c r="HI111" s="202"/>
      <c r="HJ111" s="203"/>
      <c r="HK111" s="202"/>
      <c r="HL111" s="203"/>
      <c r="HM111" s="202"/>
      <c r="HN111" s="203"/>
      <c r="HO111" s="202"/>
      <c r="HP111" s="203"/>
      <c r="HQ111" s="202"/>
      <c r="HR111" s="203"/>
      <c r="HS111" s="202"/>
      <c r="HT111" s="203"/>
      <c r="HU111" s="202"/>
      <c r="HV111" s="203"/>
      <c r="HW111" s="202"/>
      <c r="HX111" s="203"/>
      <c r="HY111" s="202"/>
      <c r="HZ111" s="203"/>
      <c r="IA111" s="202"/>
      <c r="IB111" s="203"/>
      <c r="IC111" s="202"/>
      <c r="ID111" s="203"/>
      <c r="IE111" s="202"/>
      <c r="IF111" s="203"/>
      <c r="IG111" s="202"/>
      <c r="IH111" s="203"/>
      <c r="II111" s="202"/>
      <c r="IJ111" s="203"/>
      <c r="IK111" s="202"/>
      <c r="IL111" s="203"/>
      <c r="IM111" s="202"/>
      <c r="IN111" s="203"/>
      <c r="IO111" s="202"/>
      <c r="IP111" s="203"/>
      <c r="IQ111" s="202"/>
      <c r="IR111" s="203"/>
      <c r="IS111" s="202"/>
      <c r="IT111" s="203"/>
      <c r="IU111" s="202"/>
      <c r="IV111" s="215"/>
    </row>
    <row r="112">
      <c r="A112" s="225">
        <f>IFERROR(__xludf.DUMMYFUNCTION("""COMPUTED_VALUE"""),100.0)</f>
        <v>100</v>
      </c>
      <c r="B112" s="159" t="str">
        <f t="shared" si="31"/>
        <v>Miroslav Kuchař</v>
      </c>
      <c r="C112" s="173">
        <f t="shared" ref="C112:BL112" si="96">BO112+EA112+GM112</f>
        <v>14</v>
      </c>
      <c r="D112" s="173">
        <f t="shared" si="96"/>
        <v>0</v>
      </c>
      <c r="E112" s="173">
        <f t="shared" si="96"/>
        <v>16</v>
      </c>
      <c r="F112" s="173">
        <f t="shared" si="96"/>
        <v>0</v>
      </c>
      <c r="G112" s="173">
        <f t="shared" si="96"/>
        <v>0</v>
      </c>
      <c r="H112" s="173">
        <f t="shared" si="96"/>
        <v>0</v>
      </c>
      <c r="I112" s="173">
        <f t="shared" si="96"/>
        <v>0</v>
      </c>
      <c r="J112" s="173">
        <f t="shared" si="96"/>
        <v>0</v>
      </c>
      <c r="K112" s="173">
        <f t="shared" si="96"/>
        <v>7</v>
      </c>
      <c r="L112" s="173">
        <f t="shared" si="96"/>
        <v>0</v>
      </c>
      <c r="M112" s="173">
        <f t="shared" si="96"/>
        <v>14.5</v>
      </c>
      <c r="N112" s="173">
        <f t="shared" si="96"/>
        <v>0</v>
      </c>
      <c r="O112" s="173">
        <f t="shared" si="96"/>
        <v>0</v>
      </c>
      <c r="P112" s="173">
        <f t="shared" si="96"/>
        <v>0</v>
      </c>
      <c r="Q112" s="173">
        <f t="shared" si="96"/>
        <v>8</v>
      </c>
      <c r="R112" s="173">
        <f t="shared" si="96"/>
        <v>0</v>
      </c>
      <c r="S112" s="173">
        <f t="shared" si="96"/>
        <v>16</v>
      </c>
      <c r="T112" s="173">
        <f t="shared" si="96"/>
        <v>0</v>
      </c>
      <c r="U112" s="173">
        <f t="shared" si="96"/>
        <v>10</v>
      </c>
      <c r="V112" s="173">
        <f t="shared" si="96"/>
        <v>0</v>
      </c>
      <c r="W112" s="173">
        <f t="shared" si="96"/>
        <v>0</v>
      </c>
      <c r="X112" s="173">
        <f t="shared" si="96"/>
        <v>0</v>
      </c>
      <c r="Y112" s="173">
        <f t="shared" si="96"/>
        <v>14</v>
      </c>
      <c r="Z112" s="173">
        <f t="shared" si="96"/>
        <v>0</v>
      </c>
      <c r="AA112" s="173">
        <f t="shared" si="96"/>
        <v>5</v>
      </c>
      <c r="AB112" s="173">
        <f t="shared" si="96"/>
        <v>0</v>
      </c>
      <c r="AC112" s="173">
        <f t="shared" si="96"/>
        <v>0</v>
      </c>
      <c r="AD112" s="173">
        <f t="shared" si="96"/>
        <v>0</v>
      </c>
      <c r="AE112" s="173">
        <f t="shared" si="96"/>
        <v>0</v>
      </c>
      <c r="AF112" s="173">
        <f t="shared" si="96"/>
        <v>0</v>
      </c>
      <c r="AG112" s="173">
        <f t="shared" si="96"/>
        <v>16</v>
      </c>
      <c r="AH112" s="173">
        <f t="shared" si="96"/>
        <v>0</v>
      </c>
      <c r="AI112" s="173">
        <f t="shared" si="96"/>
        <v>4.5</v>
      </c>
      <c r="AJ112" s="173">
        <f t="shared" si="96"/>
        <v>0</v>
      </c>
      <c r="AK112" s="173">
        <f t="shared" si="96"/>
        <v>0</v>
      </c>
      <c r="AL112" s="173">
        <f t="shared" si="96"/>
        <v>0</v>
      </c>
      <c r="AM112" s="173">
        <f t="shared" si="96"/>
        <v>10</v>
      </c>
      <c r="AN112" s="173">
        <f t="shared" si="96"/>
        <v>0</v>
      </c>
      <c r="AO112" s="173">
        <f t="shared" si="96"/>
        <v>14</v>
      </c>
      <c r="AP112" s="173">
        <f t="shared" si="96"/>
        <v>0</v>
      </c>
      <c r="AQ112" s="173">
        <f t="shared" si="96"/>
        <v>0</v>
      </c>
      <c r="AR112" s="173">
        <f t="shared" si="96"/>
        <v>0</v>
      </c>
      <c r="AS112" s="173">
        <f t="shared" si="96"/>
        <v>4</v>
      </c>
      <c r="AT112" s="173">
        <f t="shared" si="96"/>
        <v>500</v>
      </c>
      <c r="AU112" s="173">
        <f t="shared" si="96"/>
        <v>16</v>
      </c>
      <c r="AV112" s="173">
        <f t="shared" si="96"/>
        <v>0</v>
      </c>
      <c r="AW112" s="173">
        <f t="shared" si="96"/>
        <v>0</v>
      </c>
      <c r="AX112" s="173">
        <f t="shared" si="96"/>
        <v>0</v>
      </c>
      <c r="AY112" s="173">
        <f t="shared" si="96"/>
        <v>0</v>
      </c>
      <c r="AZ112" s="173">
        <f t="shared" si="96"/>
        <v>0</v>
      </c>
      <c r="BA112" s="173">
        <f t="shared" si="96"/>
        <v>13</v>
      </c>
      <c r="BB112" s="173">
        <f t="shared" si="96"/>
        <v>0</v>
      </c>
      <c r="BC112" s="173">
        <f t="shared" si="96"/>
        <v>14</v>
      </c>
      <c r="BD112" s="173">
        <f t="shared" si="96"/>
        <v>0</v>
      </c>
      <c r="BE112" s="173">
        <f t="shared" si="96"/>
        <v>0</v>
      </c>
      <c r="BF112" s="173">
        <f t="shared" si="96"/>
        <v>0</v>
      </c>
      <c r="BG112" s="173">
        <f t="shared" si="96"/>
        <v>6</v>
      </c>
      <c r="BH112" s="173">
        <f t="shared" si="96"/>
        <v>500</v>
      </c>
      <c r="BI112" s="173">
        <f t="shared" si="96"/>
        <v>16</v>
      </c>
      <c r="BJ112" s="173">
        <f t="shared" si="96"/>
        <v>0</v>
      </c>
      <c r="BK112" s="173">
        <f t="shared" si="96"/>
        <v>0</v>
      </c>
      <c r="BL112" s="173">
        <f t="shared" si="96"/>
        <v>0</v>
      </c>
      <c r="BM112" s="151"/>
      <c r="BN112" s="239" t="str">
        <f>IFERROR(__xludf.DUMMYFUNCTION("""COMPUTED_VALUE"""),"Miroslav Kuchař")</f>
        <v>Miroslav Kuchař</v>
      </c>
      <c r="BO112" s="174"/>
      <c r="BP112" s="175"/>
      <c r="BQ112" s="174"/>
      <c r="BR112" s="175"/>
      <c r="BS112" s="174"/>
      <c r="BT112" s="175"/>
      <c r="BU112" s="174"/>
      <c r="BV112" s="175"/>
      <c r="BW112" s="174"/>
      <c r="BX112" s="175"/>
      <c r="BY112" s="174"/>
      <c r="BZ112" s="175"/>
      <c r="CA112" s="174"/>
      <c r="CB112" s="175"/>
      <c r="CC112" s="174"/>
      <c r="CD112" s="175"/>
      <c r="CE112" s="174"/>
      <c r="CF112" s="175"/>
      <c r="CG112" s="174"/>
      <c r="CH112" s="175"/>
      <c r="CI112" s="174"/>
      <c r="CJ112" s="175"/>
      <c r="CK112" s="174"/>
      <c r="CL112" s="175"/>
      <c r="CM112" s="174"/>
      <c r="CN112" s="175"/>
      <c r="CO112" s="174"/>
      <c r="CP112" s="175"/>
      <c r="CQ112" s="174"/>
      <c r="CR112" s="175"/>
      <c r="CS112" s="174"/>
      <c r="CT112" s="175"/>
      <c r="CU112" s="174"/>
      <c r="CV112" s="175"/>
      <c r="CW112" s="174"/>
      <c r="CX112" s="175"/>
      <c r="CY112" s="174"/>
      <c r="CZ112" s="175"/>
      <c r="DA112" s="174"/>
      <c r="DB112" s="175"/>
      <c r="DC112" s="174"/>
      <c r="DD112" s="175"/>
      <c r="DE112" s="174"/>
      <c r="DF112" s="175"/>
      <c r="DG112" s="174"/>
      <c r="DH112" s="175"/>
      <c r="DI112" s="174"/>
      <c r="DJ112" s="175"/>
      <c r="DK112" s="174"/>
      <c r="DL112" s="175"/>
      <c r="DM112" s="174"/>
      <c r="DN112" s="175"/>
      <c r="DO112" s="174"/>
      <c r="DP112" s="175"/>
      <c r="DQ112" s="174"/>
      <c r="DR112" s="175"/>
      <c r="DS112" s="174"/>
      <c r="DT112" s="175"/>
      <c r="DU112" s="174"/>
      <c r="DV112" s="175"/>
      <c r="DW112" s="174"/>
      <c r="DX112" s="175"/>
      <c r="DZ112" s="159" t="str">
        <f t="shared" si="33"/>
        <v>Miroslav Kuchař</v>
      </c>
      <c r="EA112" s="202"/>
      <c r="EB112" s="203"/>
      <c r="EC112" s="202"/>
      <c r="ED112" s="203"/>
      <c r="EE112" s="202"/>
      <c r="EF112" s="203"/>
      <c r="EG112" s="202"/>
      <c r="EH112" s="203"/>
      <c r="EI112" s="202"/>
      <c r="EJ112" s="203"/>
      <c r="EK112" s="202"/>
      <c r="EL112" s="203"/>
      <c r="EM112" s="202"/>
      <c r="EN112" s="203"/>
      <c r="EO112" s="202"/>
      <c r="EP112" s="203"/>
      <c r="EQ112" s="202"/>
      <c r="ER112" s="203"/>
      <c r="ES112" s="202"/>
      <c r="ET112" s="203"/>
      <c r="EU112" s="202"/>
      <c r="EV112" s="203"/>
      <c r="EW112" s="202"/>
      <c r="EX112" s="203"/>
      <c r="EY112" s="202"/>
      <c r="EZ112" s="203"/>
      <c r="FA112" s="202"/>
      <c r="FB112" s="203"/>
      <c r="FC112" s="202"/>
      <c r="FD112" s="203"/>
      <c r="FE112" s="202"/>
      <c r="FF112" s="203"/>
      <c r="FG112" s="202">
        <f>IFERROR(__xludf.DUMMYFUNCTION("""COMPUTED_VALUE"""),4.5)</f>
        <v>4.5</v>
      </c>
      <c r="FH112" s="203"/>
      <c r="FI112" s="202"/>
      <c r="FJ112" s="203"/>
      <c r="FK112" s="202"/>
      <c r="FL112" s="203"/>
      <c r="FM112" s="202"/>
      <c r="FN112" s="203"/>
      <c r="FO112" s="202"/>
      <c r="FP112" s="203"/>
      <c r="FQ112" s="202"/>
      <c r="FR112" s="203"/>
      <c r="FS112" s="202"/>
      <c r="FT112" s="203"/>
      <c r="FU112" s="202"/>
      <c r="FV112" s="203"/>
      <c r="FW112" s="202"/>
      <c r="FX112" s="203"/>
      <c r="FY112" s="202"/>
      <c r="FZ112" s="203"/>
      <c r="GA112" s="202"/>
      <c r="GB112" s="203"/>
      <c r="GC112" s="202"/>
      <c r="GD112" s="203"/>
      <c r="GE112" s="202"/>
      <c r="GF112" s="203"/>
      <c r="GG112" s="202"/>
      <c r="GH112" s="203"/>
      <c r="GI112" s="202"/>
      <c r="GJ112" s="203"/>
      <c r="GL112" s="159" t="str">
        <f t="shared" si="34"/>
        <v>Miroslav Kuchař</v>
      </c>
      <c r="GM112" s="202">
        <f>IFERROR(__xludf.DUMMYFUNCTION("""COMPUTED_VALUE"""),14.0)</f>
        <v>14</v>
      </c>
      <c r="GN112" s="203"/>
      <c r="GO112" s="202">
        <f>IFERROR(__xludf.DUMMYFUNCTION("""COMPUTED_VALUE"""),16.0)</f>
        <v>16</v>
      </c>
      <c r="GP112" s="203"/>
      <c r="GQ112" s="202"/>
      <c r="GR112" s="203"/>
      <c r="GS112" s="202"/>
      <c r="GT112" s="203"/>
      <c r="GU112" s="202">
        <f>IFERROR(__xludf.DUMMYFUNCTION("""COMPUTED_VALUE"""),7.0)</f>
        <v>7</v>
      </c>
      <c r="GV112" s="203"/>
      <c r="GW112" s="202">
        <f>IFERROR(__xludf.DUMMYFUNCTION("""COMPUTED_VALUE"""),14.5)</f>
        <v>14.5</v>
      </c>
      <c r="GX112" s="203"/>
      <c r="GY112" s="202"/>
      <c r="GZ112" s="203"/>
      <c r="HA112" s="202">
        <f>IFERROR(__xludf.DUMMYFUNCTION("""COMPUTED_VALUE"""),8.0)</f>
        <v>8</v>
      </c>
      <c r="HB112" s="203"/>
      <c r="HC112" s="202">
        <f>IFERROR(__xludf.DUMMYFUNCTION("""COMPUTED_VALUE"""),16.0)</f>
        <v>16</v>
      </c>
      <c r="HD112" s="203"/>
      <c r="HE112" s="202">
        <f>IFERROR(__xludf.DUMMYFUNCTION("""COMPUTED_VALUE"""),10.0)</f>
        <v>10</v>
      </c>
      <c r="HF112" s="203"/>
      <c r="HG112" s="202"/>
      <c r="HH112" s="203"/>
      <c r="HI112" s="202">
        <f>IFERROR(__xludf.DUMMYFUNCTION("""COMPUTED_VALUE"""),14.0)</f>
        <v>14</v>
      </c>
      <c r="HJ112" s="203"/>
      <c r="HK112" s="202">
        <f>IFERROR(__xludf.DUMMYFUNCTION("""COMPUTED_VALUE"""),5.0)</f>
        <v>5</v>
      </c>
      <c r="HL112" s="203"/>
      <c r="HM112" s="202"/>
      <c r="HN112" s="203"/>
      <c r="HO112" s="202"/>
      <c r="HP112" s="203"/>
      <c r="HQ112" s="202">
        <f>IFERROR(__xludf.DUMMYFUNCTION("""COMPUTED_VALUE"""),16.0)</f>
        <v>16</v>
      </c>
      <c r="HR112" s="203"/>
      <c r="HS112" s="202"/>
      <c r="HT112" s="203"/>
      <c r="HU112" s="202"/>
      <c r="HV112" s="203"/>
      <c r="HW112" s="202">
        <f>IFERROR(__xludf.DUMMYFUNCTION("""COMPUTED_VALUE"""),10.0)</f>
        <v>10</v>
      </c>
      <c r="HX112" s="203"/>
      <c r="HY112" s="202">
        <f>IFERROR(__xludf.DUMMYFUNCTION("""COMPUTED_VALUE"""),14.0)</f>
        <v>14</v>
      </c>
      <c r="HZ112" s="203"/>
      <c r="IA112" s="202"/>
      <c r="IB112" s="203"/>
      <c r="IC112" s="202">
        <f>IFERROR(__xludf.DUMMYFUNCTION("""COMPUTED_VALUE"""),4.0)</f>
        <v>4</v>
      </c>
      <c r="ID112" s="203">
        <f>IFERROR(__xludf.DUMMYFUNCTION("""COMPUTED_VALUE"""),500.0)</f>
        <v>500</v>
      </c>
      <c r="IE112" s="202">
        <f>IFERROR(__xludf.DUMMYFUNCTION("""COMPUTED_VALUE"""),16.0)</f>
        <v>16</v>
      </c>
      <c r="IF112" s="203"/>
      <c r="IG112" s="202"/>
      <c r="IH112" s="203"/>
      <c r="II112" s="202"/>
      <c r="IJ112" s="203"/>
      <c r="IK112" s="202">
        <f>IFERROR(__xludf.DUMMYFUNCTION("""COMPUTED_VALUE"""),13.0)</f>
        <v>13</v>
      </c>
      <c r="IL112" s="203"/>
      <c r="IM112" s="202">
        <f>IFERROR(__xludf.DUMMYFUNCTION("""COMPUTED_VALUE"""),14.0)</f>
        <v>14</v>
      </c>
      <c r="IN112" s="203"/>
      <c r="IO112" s="202"/>
      <c r="IP112" s="203"/>
      <c r="IQ112" s="202">
        <f>IFERROR(__xludf.DUMMYFUNCTION("""COMPUTED_VALUE"""),6.0)</f>
        <v>6</v>
      </c>
      <c r="IR112" s="203">
        <f>IFERROR(__xludf.DUMMYFUNCTION("""COMPUTED_VALUE"""),500.0)</f>
        <v>500</v>
      </c>
      <c r="IS112" s="202">
        <f>IFERROR(__xludf.DUMMYFUNCTION("""COMPUTED_VALUE"""),16.0)</f>
        <v>16</v>
      </c>
      <c r="IT112" s="203"/>
      <c r="IU112" s="202"/>
      <c r="IV112" s="215"/>
    </row>
    <row r="113">
      <c r="A113" s="225">
        <f>IFERROR(__xludf.DUMMYFUNCTION("""COMPUTED_VALUE"""),100.0)</f>
        <v>100</v>
      </c>
      <c r="B113" s="159" t="str">
        <f t="shared" si="31"/>
        <v>Aleksandra Fedoseova-x</v>
      </c>
      <c r="C113" s="173">
        <f t="shared" ref="C113:BL113" si="97">BO113+EA113+GM113</f>
        <v>0</v>
      </c>
      <c r="D113" s="173">
        <f t="shared" si="97"/>
        <v>0</v>
      </c>
      <c r="E113" s="173">
        <f t="shared" si="97"/>
        <v>0</v>
      </c>
      <c r="F113" s="173">
        <f t="shared" si="97"/>
        <v>0</v>
      </c>
      <c r="G113" s="173">
        <f t="shared" si="97"/>
        <v>0</v>
      </c>
      <c r="H113" s="173">
        <f t="shared" si="97"/>
        <v>0</v>
      </c>
      <c r="I113" s="173">
        <f t="shared" si="97"/>
        <v>0</v>
      </c>
      <c r="J113" s="173">
        <f t="shared" si="97"/>
        <v>0</v>
      </c>
      <c r="K113" s="173">
        <f t="shared" si="97"/>
        <v>0</v>
      </c>
      <c r="L113" s="173">
        <f t="shared" si="97"/>
        <v>0</v>
      </c>
      <c r="M113" s="173">
        <f t="shared" si="97"/>
        <v>0</v>
      </c>
      <c r="N113" s="173">
        <f t="shared" si="97"/>
        <v>0</v>
      </c>
      <c r="O113" s="173">
        <f t="shared" si="97"/>
        <v>0</v>
      </c>
      <c r="P113" s="173">
        <f t="shared" si="97"/>
        <v>0</v>
      </c>
      <c r="Q113" s="173">
        <f t="shared" si="97"/>
        <v>0</v>
      </c>
      <c r="R113" s="173">
        <f t="shared" si="97"/>
        <v>0</v>
      </c>
      <c r="S113" s="173">
        <f t="shared" si="97"/>
        <v>0</v>
      </c>
      <c r="T113" s="173">
        <f t="shared" si="97"/>
        <v>0</v>
      </c>
      <c r="U113" s="173">
        <f t="shared" si="97"/>
        <v>0</v>
      </c>
      <c r="V113" s="173">
        <f t="shared" si="97"/>
        <v>0</v>
      </c>
      <c r="W113" s="173">
        <f t="shared" si="97"/>
        <v>0</v>
      </c>
      <c r="X113" s="173">
        <f t="shared" si="97"/>
        <v>0</v>
      </c>
      <c r="Y113" s="173">
        <f t="shared" si="97"/>
        <v>0</v>
      </c>
      <c r="Z113" s="173">
        <f t="shared" si="97"/>
        <v>0</v>
      </c>
      <c r="AA113" s="173">
        <f t="shared" si="97"/>
        <v>0</v>
      </c>
      <c r="AB113" s="173">
        <f t="shared" si="97"/>
        <v>0</v>
      </c>
      <c r="AC113" s="173">
        <f t="shared" si="97"/>
        <v>0</v>
      </c>
      <c r="AD113" s="173">
        <f t="shared" si="97"/>
        <v>0</v>
      </c>
      <c r="AE113" s="173">
        <f t="shared" si="97"/>
        <v>0</v>
      </c>
      <c r="AF113" s="173">
        <f t="shared" si="97"/>
        <v>0</v>
      </c>
      <c r="AG113" s="173">
        <f t="shared" si="97"/>
        <v>0</v>
      </c>
      <c r="AH113" s="173">
        <f t="shared" si="97"/>
        <v>0</v>
      </c>
      <c r="AI113" s="173">
        <f t="shared" si="97"/>
        <v>0</v>
      </c>
      <c r="AJ113" s="173">
        <f t="shared" si="97"/>
        <v>0</v>
      </c>
      <c r="AK113" s="173">
        <f t="shared" si="97"/>
        <v>0</v>
      </c>
      <c r="AL113" s="173">
        <f t="shared" si="97"/>
        <v>0</v>
      </c>
      <c r="AM113" s="173">
        <f t="shared" si="97"/>
        <v>0</v>
      </c>
      <c r="AN113" s="173">
        <f t="shared" si="97"/>
        <v>0</v>
      </c>
      <c r="AO113" s="173">
        <f t="shared" si="97"/>
        <v>0</v>
      </c>
      <c r="AP113" s="173">
        <f t="shared" si="97"/>
        <v>0</v>
      </c>
      <c r="AQ113" s="173">
        <f t="shared" si="97"/>
        <v>0</v>
      </c>
      <c r="AR113" s="173">
        <f t="shared" si="97"/>
        <v>0</v>
      </c>
      <c r="AS113" s="173">
        <f t="shared" si="97"/>
        <v>0</v>
      </c>
      <c r="AT113" s="173">
        <f t="shared" si="97"/>
        <v>0</v>
      </c>
      <c r="AU113" s="173">
        <f t="shared" si="97"/>
        <v>0</v>
      </c>
      <c r="AV113" s="173">
        <f t="shared" si="97"/>
        <v>0</v>
      </c>
      <c r="AW113" s="173">
        <f t="shared" si="97"/>
        <v>0</v>
      </c>
      <c r="AX113" s="173">
        <f t="shared" si="97"/>
        <v>0</v>
      </c>
      <c r="AY113" s="173">
        <f t="shared" si="97"/>
        <v>0</v>
      </c>
      <c r="AZ113" s="173">
        <f t="shared" si="97"/>
        <v>0</v>
      </c>
      <c r="BA113" s="173">
        <f t="shared" si="97"/>
        <v>0</v>
      </c>
      <c r="BB113" s="173">
        <f t="shared" si="97"/>
        <v>0</v>
      </c>
      <c r="BC113" s="173">
        <f t="shared" si="97"/>
        <v>0</v>
      </c>
      <c r="BD113" s="173">
        <f t="shared" si="97"/>
        <v>0</v>
      </c>
      <c r="BE113" s="173">
        <f t="shared" si="97"/>
        <v>0</v>
      </c>
      <c r="BF113" s="173">
        <f t="shared" si="97"/>
        <v>0</v>
      </c>
      <c r="BG113" s="173">
        <f t="shared" si="97"/>
        <v>0</v>
      </c>
      <c r="BH113" s="173">
        <f t="shared" si="97"/>
        <v>0</v>
      </c>
      <c r="BI113" s="173">
        <f t="shared" si="97"/>
        <v>0</v>
      </c>
      <c r="BJ113" s="173">
        <f t="shared" si="97"/>
        <v>0</v>
      </c>
      <c r="BK113" s="173">
        <f t="shared" si="97"/>
        <v>0</v>
      </c>
      <c r="BL113" s="173">
        <f t="shared" si="97"/>
        <v>0</v>
      </c>
      <c r="BM113" s="151"/>
      <c r="BN113" s="239" t="str">
        <f>IFERROR(__xludf.DUMMYFUNCTION("""COMPUTED_VALUE"""),"Aleksandra Fedoseova-x")</f>
        <v>Aleksandra Fedoseova-x</v>
      </c>
      <c r="BO113" s="174"/>
      <c r="BP113" s="175"/>
      <c r="BQ113" s="174"/>
      <c r="BR113" s="175"/>
      <c r="BS113" s="174"/>
      <c r="BT113" s="175"/>
      <c r="BU113" s="174"/>
      <c r="BV113" s="175"/>
      <c r="BW113" s="174"/>
      <c r="BX113" s="175"/>
      <c r="BY113" s="174"/>
      <c r="BZ113" s="175"/>
      <c r="CA113" s="174"/>
      <c r="CB113" s="175"/>
      <c r="CC113" s="174"/>
      <c r="CD113" s="175"/>
      <c r="CE113" s="174"/>
      <c r="CF113" s="175"/>
      <c r="CG113" s="174"/>
      <c r="CH113" s="175"/>
      <c r="CI113" s="174"/>
      <c r="CJ113" s="175"/>
      <c r="CK113" s="174"/>
      <c r="CL113" s="175"/>
      <c r="CM113" s="174"/>
      <c r="CN113" s="175"/>
      <c r="CO113" s="174"/>
      <c r="CP113" s="175"/>
      <c r="CQ113" s="174"/>
      <c r="CR113" s="175"/>
      <c r="CS113" s="174"/>
      <c r="CT113" s="175"/>
      <c r="CU113" s="174"/>
      <c r="CV113" s="175"/>
      <c r="CW113" s="174"/>
      <c r="CX113" s="175"/>
      <c r="CY113" s="174"/>
      <c r="CZ113" s="175"/>
      <c r="DA113" s="174"/>
      <c r="DB113" s="175"/>
      <c r="DC113" s="174"/>
      <c r="DD113" s="175"/>
      <c r="DE113" s="174"/>
      <c r="DF113" s="175"/>
      <c r="DG113" s="174"/>
      <c r="DH113" s="175"/>
      <c r="DI113" s="174"/>
      <c r="DJ113" s="175"/>
      <c r="DK113" s="174"/>
      <c r="DL113" s="175"/>
      <c r="DM113" s="174"/>
      <c r="DN113" s="175"/>
      <c r="DO113" s="174"/>
      <c r="DP113" s="175"/>
      <c r="DQ113" s="174"/>
      <c r="DR113" s="175"/>
      <c r="DS113" s="174"/>
      <c r="DT113" s="175"/>
      <c r="DU113" s="174"/>
      <c r="DV113" s="175"/>
      <c r="DW113" s="174"/>
      <c r="DX113" s="175"/>
      <c r="DZ113" s="159" t="str">
        <f t="shared" si="33"/>
        <v>Aleksandra Fedoseova-x</v>
      </c>
      <c r="EA113" s="202"/>
      <c r="EB113" s="203"/>
      <c r="EC113" s="202"/>
      <c r="ED113" s="203"/>
      <c r="EE113" s="202"/>
      <c r="EF113" s="203"/>
      <c r="EG113" s="202"/>
      <c r="EH113" s="203"/>
      <c r="EI113" s="202"/>
      <c r="EJ113" s="203"/>
      <c r="EK113" s="202"/>
      <c r="EL113" s="203"/>
      <c r="EM113" s="202"/>
      <c r="EN113" s="203"/>
      <c r="EO113" s="202"/>
      <c r="EP113" s="203"/>
      <c r="EQ113" s="202"/>
      <c r="ER113" s="203"/>
      <c r="ES113" s="202"/>
      <c r="ET113" s="203"/>
      <c r="EU113" s="202"/>
      <c r="EV113" s="203"/>
      <c r="EW113" s="202"/>
      <c r="EX113" s="203"/>
      <c r="EY113" s="202"/>
      <c r="EZ113" s="203"/>
      <c r="FA113" s="202"/>
      <c r="FB113" s="203"/>
      <c r="FC113" s="202"/>
      <c r="FD113" s="203"/>
      <c r="FE113" s="202"/>
      <c r="FF113" s="203"/>
      <c r="FG113" s="202"/>
      <c r="FH113" s="203"/>
      <c r="FI113" s="202"/>
      <c r="FJ113" s="203"/>
      <c r="FK113" s="202"/>
      <c r="FL113" s="203"/>
      <c r="FM113" s="202"/>
      <c r="FN113" s="203"/>
      <c r="FO113" s="202"/>
      <c r="FP113" s="203"/>
      <c r="FQ113" s="202"/>
      <c r="FR113" s="203"/>
      <c r="FS113" s="202"/>
      <c r="FT113" s="203"/>
      <c r="FU113" s="202"/>
      <c r="FV113" s="203"/>
      <c r="FW113" s="202"/>
      <c r="FX113" s="203"/>
      <c r="FY113" s="202"/>
      <c r="FZ113" s="203"/>
      <c r="GA113" s="202"/>
      <c r="GB113" s="203"/>
      <c r="GC113" s="202"/>
      <c r="GD113" s="203"/>
      <c r="GE113" s="202"/>
      <c r="GF113" s="203"/>
      <c r="GG113" s="202"/>
      <c r="GH113" s="203"/>
      <c r="GI113" s="202"/>
      <c r="GJ113" s="203"/>
      <c r="GL113" s="159" t="str">
        <f t="shared" si="34"/>
        <v>Aleksandra Fedoseova-x</v>
      </c>
      <c r="GM113" s="202"/>
      <c r="GN113" s="203"/>
      <c r="GO113" s="202"/>
      <c r="GP113" s="203"/>
      <c r="GQ113" s="202"/>
      <c r="GR113" s="203"/>
      <c r="GS113" s="202"/>
      <c r="GT113" s="203"/>
      <c r="GU113" s="202"/>
      <c r="GV113" s="203"/>
      <c r="GW113" s="202"/>
      <c r="GX113" s="203"/>
      <c r="GY113" s="202"/>
      <c r="GZ113" s="203"/>
      <c r="HA113" s="202"/>
      <c r="HB113" s="203"/>
      <c r="HC113" s="202"/>
      <c r="HD113" s="203"/>
      <c r="HE113" s="202"/>
      <c r="HF113" s="203"/>
      <c r="HG113" s="202"/>
      <c r="HH113" s="203"/>
      <c r="HI113" s="202"/>
      <c r="HJ113" s="203"/>
      <c r="HK113" s="202"/>
      <c r="HL113" s="203"/>
      <c r="HM113" s="202"/>
      <c r="HN113" s="203"/>
      <c r="HO113" s="202"/>
      <c r="HP113" s="203"/>
      <c r="HQ113" s="202"/>
      <c r="HR113" s="203"/>
      <c r="HS113" s="202"/>
      <c r="HT113" s="203"/>
      <c r="HU113" s="202"/>
      <c r="HV113" s="203"/>
      <c r="HW113" s="202"/>
      <c r="HX113" s="203"/>
      <c r="HY113" s="202"/>
      <c r="HZ113" s="203"/>
      <c r="IA113" s="202"/>
      <c r="IB113" s="203"/>
      <c r="IC113" s="202"/>
      <c r="ID113" s="203"/>
      <c r="IE113" s="202"/>
      <c r="IF113" s="203"/>
      <c r="IG113" s="202"/>
      <c r="IH113" s="203"/>
      <c r="II113" s="202"/>
      <c r="IJ113" s="203"/>
      <c r="IK113" s="202"/>
      <c r="IL113" s="203"/>
      <c r="IM113" s="202"/>
      <c r="IN113" s="203"/>
      <c r="IO113" s="202"/>
      <c r="IP113" s="203"/>
      <c r="IQ113" s="202"/>
      <c r="IR113" s="203"/>
      <c r="IS113" s="202"/>
      <c r="IT113" s="203"/>
      <c r="IU113" s="202"/>
      <c r="IV113" s="215"/>
    </row>
    <row r="114">
      <c r="A114" s="225">
        <f>IFERROR(__xludf.DUMMYFUNCTION("""COMPUTED_VALUE"""),100.0)</f>
        <v>100</v>
      </c>
      <c r="B114" s="159" t="str">
        <f t="shared" si="31"/>
        <v>David Kropáč - řidič</v>
      </c>
      <c r="C114" s="173">
        <f t="shared" ref="C114:BL114" si="98">BO114+EA114+GM114</f>
        <v>0</v>
      </c>
      <c r="D114" s="173">
        <f t="shared" si="98"/>
        <v>0</v>
      </c>
      <c r="E114" s="173">
        <f t="shared" si="98"/>
        <v>0</v>
      </c>
      <c r="F114" s="173">
        <f t="shared" si="98"/>
        <v>0</v>
      </c>
      <c r="G114" s="173">
        <f t="shared" si="98"/>
        <v>0</v>
      </c>
      <c r="H114" s="173">
        <f t="shared" si="98"/>
        <v>0</v>
      </c>
      <c r="I114" s="173">
        <f t="shared" si="98"/>
        <v>0</v>
      </c>
      <c r="J114" s="173">
        <f t="shared" si="98"/>
        <v>0</v>
      </c>
      <c r="K114" s="173">
        <f t="shared" si="98"/>
        <v>8</v>
      </c>
      <c r="L114" s="173">
        <f t="shared" si="98"/>
        <v>0</v>
      </c>
      <c r="M114" s="173">
        <f t="shared" si="98"/>
        <v>0</v>
      </c>
      <c r="N114" s="173">
        <f t="shared" si="98"/>
        <v>0</v>
      </c>
      <c r="O114" s="173">
        <f t="shared" si="98"/>
        <v>0</v>
      </c>
      <c r="P114" s="173">
        <f t="shared" si="98"/>
        <v>0</v>
      </c>
      <c r="Q114" s="173">
        <f t="shared" si="98"/>
        <v>0</v>
      </c>
      <c r="R114" s="173">
        <f t="shared" si="98"/>
        <v>0</v>
      </c>
      <c r="S114" s="173">
        <f t="shared" si="98"/>
        <v>0</v>
      </c>
      <c r="T114" s="173">
        <f t="shared" si="98"/>
        <v>0</v>
      </c>
      <c r="U114" s="173">
        <f t="shared" si="98"/>
        <v>6</v>
      </c>
      <c r="V114" s="173">
        <f t="shared" si="98"/>
        <v>0</v>
      </c>
      <c r="W114" s="173">
        <f t="shared" si="98"/>
        <v>0</v>
      </c>
      <c r="X114" s="173">
        <f t="shared" si="98"/>
        <v>0</v>
      </c>
      <c r="Y114" s="173">
        <f t="shared" si="98"/>
        <v>0</v>
      </c>
      <c r="Z114" s="173">
        <f t="shared" si="98"/>
        <v>0</v>
      </c>
      <c r="AA114" s="173">
        <f t="shared" si="98"/>
        <v>0</v>
      </c>
      <c r="AB114" s="173">
        <f t="shared" si="98"/>
        <v>0</v>
      </c>
      <c r="AC114" s="173">
        <f t="shared" si="98"/>
        <v>0</v>
      </c>
      <c r="AD114" s="173">
        <f t="shared" si="98"/>
        <v>0</v>
      </c>
      <c r="AE114" s="173">
        <f t="shared" si="98"/>
        <v>4.5</v>
      </c>
      <c r="AF114" s="173">
        <f t="shared" si="98"/>
        <v>0</v>
      </c>
      <c r="AG114" s="173">
        <f t="shared" si="98"/>
        <v>0</v>
      </c>
      <c r="AH114" s="173">
        <f t="shared" si="98"/>
        <v>0</v>
      </c>
      <c r="AI114" s="173">
        <f t="shared" si="98"/>
        <v>0</v>
      </c>
      <c r="AJ114" s="173">
        <f t="shared" si="98"/>
        <v>0</v>
      </c>
      <c r="AK114" s="173">
        <f t="shared" si="98"/>
        <v>4</v>
      </c>
      <c r="AL114" s="173">
        <f t="shared" si="98"/>
        <v>0</v>
      </c>
      <c r="AM114" s="173">
        <f t="shared" si="98"/>
        <v>0</v>
      </c>
      <c r="AN114" s="173">
        <f t="shared" si="98"/>
        <v>0</v>
      </c>
      <c r="AO114" s="173">
        <f t="shared" si="98"/>
        <v>0</v>
      </c>
      <c r="AP114" s="173">
        <f t="shared" si="98"/>
        <v>0</v>
      </c>
      <c r="AQ114" s="173">
        <f t="shared" si="98"/>
        <v>0</v>
      </c>
      <c r="AR114" s="173">
        <f t="shared" si="98"/>
        <v>0</v>
      </c>
      <c r="AS114" s="173">
        <f t="shared" si="98"/>
        <v>0</v>
      </c>
      <c r="AT114" s="173">
        <f t="shared" si="98"/>
        <v>0</v>
      </c>
      <c r="AU114" s="173">
        <f t="shared" si="98"/>
        <v>0</v>
      </c>
      <c r="AV114" s="173">
        <f t="shared" si="98"/>
        <v>0</v>
      </c>
      <c r="AW114" s="173">
        <f t="shared" si="98"/>
        <v>0</v>
      </c>
      <c r="AX114" s="173">
        <f t="shared" si="98"/>
        <v>0</v>
      </c>
      <c r="AY114" s="173">
        <f t="shared" si="98"/>
        <v>0</v>
      </c>
      <c r="AZ114" s="173">
        <f t="shared" si="98"/>
        <v>0</v>
      </c>
      <c r="BA114" s="173">
        <f t="shared" si="98"/>
        <v>0</v>
      </c>
      <c r="BB114" s="173">
        <f t="shared" si="98"/>
        <v>0</v>
      </c>
      <c r="BC114" s="173">
        <f t="shared" si="98"/>
        <v>0</v>
      </c>
      <c r="BD114" s="173">
        <f t="shared" si="98"/>
        <v>0</v>
      </c>
      <c r="BE114" s="173">
        <f t="shared" si="98"/>
        <v>0</v>
      </c>
      <c r="BF114" s="173">
        <f t="shared" si="98"/>
        <v>0</v>
      </c>
      <c r="BG114" s="173">
        <f t="shared" si="98"/>
        <v>0</v>
      </c>
      <c r="BH114" s="173">
        <f t="shared" si="98"/>
        <v>0</v>
      </c>
      <c r="BI114" s="173">
        <f t="shared" si="98"/>
        <v>0</v>
      </c>
      <c r="BJ114" s="173">
        <f t="shared" si="98"/>
        <v>0</v>
      </c>
      <c r="BK114" s="173">
        <f t="shared" si="98"/>
        <v>0</v>
      </c>
      <c r="BL114" s="173">
        <f t="shared" si="98"/>
        <v>0</v>
      </c>
      <c r="BM114" s="151"/>
      <c r="BN114" s="239" t="str">
        <f>IFERROR(__xludf.DUMMYFUNCTION("""COMPUTED_VALUE"""),"David Kropáč - řidič")</f>
        <v>David Kropáč - řidič</v>
      </c>
      <c r="BO114" s="174"/>
      <c r="BP114" s="175"/>
      <c r="BQ114" s="174"/>
      <c r="BR114" s="175"/>
      <c r="BS114" s="174"/>
      <c r="BT114" s="175"/>
      <c r="BU114" s="174"/>
      <c r="BV114" s="175"/>
      <c r="BW114" s="174"/>
      <c r="BX114" s="175"/>
      <c r="BY114" s="174"/>
      <c r="BZ114" s="175"/>
      <c r="CA114" s="174"/>
      <c r="CB114" s="175"/>
      <c r="CC114" s="174"/>
      <c r="CD114" s="175"/>
      <c r="CE114" s="174"/>
      <c r="CF114" s="175"/>
      <c r="CG114" s="174"/>
      <c r="CH114" s="175"/>
      <c r="CI114" s="174"/>
      <c r="CJ114" s="175"/>
      <c r="CK114" s="174"/>
      <c r="CL114" s="175"/>
      <c r="CM114" s="174"/>
      <c r="CN114" s="175"/>
      <c r="CO114" s="174"/>
      <c r="CP114" s="175"/>
      <c r="CQ114" s="174">
        <f>IFERROR(__xludf.DUMMYFUNCTION("""COMPUTED_VALUE"""),4.5)</f>
        <v>4.5</v>
      </c>
      <c r="CR114" s="175"/>
      <c r="CS114" s="174"/>
      <c r="CT114" s="175"/>
      <c r="CU114" s="174"/>
      <c r="CV114" s="175"/>
      <c r="CW114" s="174"/>
      <c r="CX114" s="175"/>
      <c r="CY114" s="174"/>
      <c r="CZ114" s="175"/>
      <c r="DA114" s="174"/>
      <c r="DB114" s="175"/>
      <c r="DC114" s="174"/>
      <c r="DD114" s="175"/>
      <c r="DE114" s="174"/>
      <c r="DF114" s="175"/>
      <c r="DG114" s="174"/>
      <c r="DH114" s="175"/>
      <c r="DI114" s="174"/>
      <c r="DJ114" s="175"/>
      <c r="DK114" s="174"/>
      <c r="DL114" s="175"/>
      <c r="DM114" s="174"/>
      <c r="DN114" s="175"/>
      <c r="DO114" s="174"/>
      <c r="DP114" s="175"/>
      <c r="DQ114" s="174"/>
      <c r="DR114" s="175"/>
      <c r="DS114" s="174"/>
      <c r="DT114" s="175"/>
      <c r="DU114" s="174"/>
      <c r="DV114" s="175"/>
      <c r="DW114" s="174"/>
      <c r="DX114" s="175"/>
      <c r="DZ114" s="159" t="str">
        <f t="shared" si="33"/>
        <v>David Kropáč - řidič</v>
      </c>
      <c r="EA114" s="202"/>
      <c r="EB114" s="203"/>
      <c r="EC114" s="202"/>
      <c r="ED114" s="203"/>
      <c r="EE114" s="202"/>
      <c r="EF114" s="203"/>
      <c r="EG114" s="202"/>
      <c r="EH114" s="203"/>
      <c r="EI114" s="202">
        <f>IFERROR(__xludf.DUMMYFUNCTION("""COMPUTED_VALUE"""),8.0)</f>
        <v>8</v>
      </c>
      <c r="EJ114" s="203"/>
      <c r="EK114" s="202"/>
      <c r="EL114" s="203"/>
      <c r="EM114" s="202"/>
      <c r="EN114" s="203"/>
      <c r="EO114" s="202"/>
      <c r="EP114" s="203"/>
      <c r="EQ114" s="202"/>
      <c r="ER114" s="203"/>
      <c r="ES114" s="202">
        <f>IFERROR(__xludf.DUMMYFUNCTION("""COMPUTED_VALUE"""),6.0)</f>
        <v>6</v>
      </c>
      <c r="ET114" s="203"/>
      <c r="EU114" s="202"/>
      <c r="EV114" s="203"/>
      <c r="EW114" s="202"/>
      <c r="EX114" s="203"/>
      <c r="EY114" s="202"/>
      <c r="EZ114" s="203"/>
      <c r="FA114" s="202"/>
      <c r="FB114" s="203"/>
      <c r="FC114" s="202"/>
      <c r="FD114" s="203"/>
      <c r="FE114" s="202"/>
      <c r="FF114" s="203"/>
      <c r="FG114" s="202"/>
      <c r="FH114" s="203"/>
      <c r="FI114" s="202">
        <f>IFERROR(__xludf.DUMMYFUNCTION("""COMPUTED_VALUE"""),4.0)</f>
        <v>4</v>
      </c>
      <c r="FJ114" s="203"/>
      <c r="FK114" s="202"/>
      <c r="FL114" s="203"/>
      <c r="FM114" s="202"/>
      <c r="FN114" s="203"/>
      <c r="FO114" s="202"/>
      <c r="FP114" s="203"/>
      <c r="FQ114" s="202"/>
      <c r="FR114" s="203"/>
      <c r="FS114" s="202"/>
      <c r="FT114" s="203"/>
      <c r="FU114" s="202"/>
      <c r="FV114" s="203"/>
      <c r="FW114" s="202"/>
      <c r="FX114" s="203"/>
      <c r="FY114" s="202"/>
      <c r="FZ114" s="203"/>
      <c r="GA114" s="202"/>
      <c r="GB114" s="203"/>
      <c r="GC114" s="202"/>
      <c r="GD114" s="203"/>
      <c r="GE114" s="202"/>
      <c r="GF114" s="203"/>
      <c r="GG114" s="202"/>
      <c r="GH114" s="203"/>
      <c r="GI114" s="202"/>
      <c r="GJ114" s="203"/>
      <c r="GL114" s="159" t="str">
        <f t="shared" si="34"/>
        <v>David Kropáč - řidič</v>
      </c>
      <c r="GM114" s="202"/>
      <c r="GN114" s="203"/>
      <c r="GO114" s="202"/>
      <c r="GP114" s="203"/>
      <c r="GQ114" s="202"/>
      <c r="GR114" s="203"/>
      <c r="GS114" s="202"/>
      <c r="GT114" s="203"/>
      <c r="GU114" s="202"/>
      <c r="GV114" s="203"/>
      <c r="GW114" s="202"/>
      <c r="GX114" s="203"/>
      <c r="GY114" s="202"/>
      <c r="GZ114" s="203"/>
      <c r="HA114" s="202"/>
      <c r="HB114" s="203"/>
      <c r="HC114" s="202"/>
      <c r="HD114" s="203"/>
      <c r="HE114" s="202"/>
      <c r="HF114" s="203"/>
      <c r="HG114" s="202"/>
      <c r="HH114" s="203"/>
      <c r="HI114" s="202"/>
      <c r="HJ114" s="203"/>
      <c r="HK114" s="202"/>
      <c r="HL114" s="203"/>
      <c r="HM114" s="202"/>
      <c r="HN114" s="203"/>
      <c r="HO114" s="202"/>
      <c r="HP114" s="203"/>
      <c r="HQ114" s="202"/>
      <c r="HR114" s="203"/>
      <c r="HS114" s="202"/>
      <c r="HT114" s="203"/>
      <c r="HU114" s="202"/>
      <c r="HV114" s="203"/>
      <c r="HW114" s="202"/>
      <c r="HX114" s="203"/>
      <c r="HY114" s="202"/>
      <c r="HZ114" s="203"/>
      <c r="IA114" s="202"/>
      <c r="IB114" s="203"/>
      <c r="IC114" s="202"/>
      <c r="ID114" s="203"/>
      <c r="IE114" s="202"/>
      <c r="IF114" s="203"/>
      <c r="IG114" s="202"/>
      <c r="IH114" s="203"/>
      <c r="II114" s="202"/>
      <c r="IJ114" s="203"/>
      <c r="IK114" s="202"/>
      <c r="IL114" s="203"/>
      <c r="IM114" s="202"/>
      <c r="IN114" s="203"/>
      <c r="IO114" s="202"/>
      <c r="IP114" s="203"/>
      <c r="IQ114" s="202"/>
      <c r="IR114" s="203"/>
      <c r="IS114" s="202"/>
      <c r="IT114" s="203"/>
      <c r="IU114" s="202"/>
      <c r="IV114" s="215"/>
    </row>
    <row r="115">
      <c r="A115" s="225">
        <f>IFERROR(__xludf.DUMMYFUNCTION("""COMPUTED_VALUE"""),100.0)</f>
        <v>100</v>
      </c>
      <c r="B115" s="159" t="str">
        <f t="shared" si="31"/>
        <v>Petra Čápová-x</v>
      </c>
      <c r="C115" s="173">
        <f t="shared" ref="C115:BL115" si="99">BO115+EA115+GM115</f>
        <v>0</v>
      </c>
      <c r="D115" s="173">
        <f t="shared" si="99"/>
        <v>0</v>
      </c>
      <c r="E115" s="173">
        <f t="shared" si="99"/>
        <v>0</v>
      </c>
      <c r="F115" s="173">
        <f t="shared" si="99"/>
        <v>0</v>
      </c>
      <c r="G115" s="173">
        <f t="shared" si="99"/>
        <v>0</v>
      </c>
      <c r="H115" s="173">
        <f t="shared" si="99"/>
        <v>0</v>
      </c>
      <c r="I115" s="173">
        <f t="shared" si="99"/>
        <v>0</v>
      </c>
      <c r="J115" s="173">
        <f t="shared" si="99"/>
        <v>0</v>
      </c>
      <c r="K115" s="173">
        <f t="shared" si="99"/>
        <v>0</v>
      </c>
      <c r="L115" s="173">
        <f t="shared" si="99"/>
        <v>0</v>
      </c>
      <c r="M115" s="173">
        <f t="shared" si="99"/>
        <v>0</v>
      </c>
      <c r="N115" s="173">
        <f t="shared" si="99"/>
        <v>0</v>
      </c>
      <c r="O115" s="173">
        <f t="shared" si="99"/>
        <v>0</v>
      </c>
      <c r="P115" s="173">
        <f t="shared" si="99"/>
        <v>0</v>
      </c>
      <c r="Q115" s="173">
        <f t="shared" si="99"/>
        <v>0</v>
      </c>
      <c r="R115" s="173">
        <f t="shared" si="99"/>
        <v>0</v>
      </c>
      <c r="S115" s="173">
        <f t="shared" si="99"/>
        <v>0</v>
      </c>
      <c r="T115" s="173">
        <f t="shared" si="99"/>
        <v>0</v>
      </c>
      <c r="U115" s="173">
        <f t="shared" si="99"/>
        <v>0</v>
      </c>
      <c r="V115" s="173">
        <f t="shared" si="99"/>
        <v>0</v>
      </c>
      <c r="W115" s="173">
        <f t="shared" si="99"/>
        <v>0</v>
      </c>
      <c r="X115" s="173">
        <f t="shared" si="99"/>
        <v>0</v>
      </c>
      <c r="Y115" s="173">
        <f t="shared" si="99"/>
        <v>0</v>
      </c>
      <c r="Z115" s="173">
        <f t="shared" si="99"/>
        <v>0</v>
      </c>
      <c r="AA115" s="173">
        <f t="shared" si="99"/>
        <v>0</v>
      </c>
      <c r="AB115" s="173">
        <f t="shared" si="99"/>
        <v>0</v>
      </c>
      <c r="AC115" s="173">
        <f t="shared" si="99"/>
        <v>0</v>
      </c>
      <c r="AD115" s="173">
        <f t="shared" si="99"/>
        <v>0</v>
      </c>
      <c r="AE115" s="173">
        <f t="shared" si="99"/>
        <v>0</v>
      </c>
      <c r="AF115" s="173">
        <f t="shared" si="99"/>
        <v>0</v>
      </c>
      <c r="AG115" s="173">
        <f t="shared" si="99"/>
        <v>0</v>
      </c>
      <c r="AH115" s="173">
        <f t="shared" si="99"/>
        <v>0</v>
      </c>
      <c r="AI115" s="173">
        <f t="shared" si="99"/>
        <v>0</v>
      </c>
      <c r="AJ115" s="173">
        <f t="shared" si="99"/>
        <v>0</v>
      </c>
      <c r="AK115" s="173">
        <f t="shared" si="99"/>
        <v>0</v>
      </c>
      <c r="AL115" s="173">
        <f t="shared" si="99"/>
        <v>0</v>
      </c>
      <c r="AM115" s="173">
        <f t="shared" si="99"/>
        <v>0</v>
      </c>
      <c r="AN115" s="173">
        <f t="shared" si="99"/>
        <v>0</v>
      </c>
      <c r="AO115" s="173">
        <f t="shared" si="99"/>
        <v>0</v>
      </c>
      <c r="AP115" s="173">
        <f t="shared" si="99"/>
        <v>0</v>
      </c>
      <c r="AQ115" s="173">
        <f t="shared" si="99"/>
        <v>0</v>
      </c>
      <c r="AR115" s="173">
        <f t="shared" si="99"/>
        <v>0</v>
      </c>
      <c r="AS115" s="173">
        <f t="shared" si="99"/>
        <v>0</v>
      </c>
      <c r="AT115" s="173">
        <f t="shared" si="99"/>
        <v>0</v>
      </c>
      <c r="AU115" s="173">
        <f t="shared" si="99"/>
        <v>0</v>
      </c>
      <c r="AV115" s="173">
        <f t="shared" si="99"/>
        <v>0</v>
      </c>
      <c r="AW115" s="173">
        <f t="shared" si="99"/>
        <v>0</v>
      </c>
      <c r="AX115" s="173">
        <f t="shared" si="99"/>
        <v>0</v>
      </c>
      <c r="AY115" s="173">
        <f t="shared" si="99"/>
        <v>0</v>
      </c>
      <c r="AZ115" s="173">
        <f t="shared" si="99"/>
        <v>0</v>
      </c>
      <c r="BA115" s="173">
        <f t="shared" si="99"/>
        <v>0</v>
      </c>
      <c r="BB115" s="173">
        <f t="shared" si="99"/>
        <v>0</v>
      </c>
      <c r="BC115" s="173">
        <f t="shared" si="99"/>
        <v>0</v>
      </c>
      <c r="BD115" s="173">
        <f t="shared" si="99"/>
        <v>0</v>
      </c>
      <c r="BE115" s="173">
        <f t="shared" si="99"/>
        <v>0</v>
      </c>
      <c r="BF115" s="173">
        <f t="shared" si="99"/>
        <v>0</v>
      </c>
      <c r="BG115" s="173">
        <f t="shared" si="99"/>
        <v>0</v>
      </c>
      <c r="BH115" s="173">
        <f t="shared" si="99"/>
        <v>0</v>
      </c>
      <c r="BI115" s="173">
        <f t="shared" si="99"/>
        <v>0</v>
      </c>
      <c r="BJ115" s="173">
        <f t="shared" si="99"/>
        <v>0</v>
      </c>
      <c r="BK115" s="173">
        <f t="shared" si="99"/>
        <v>0</v>
      </c>
      <c r="BL115" s="173">
        <f t="shared" si="99"/>
        <v>0</v>
      </c>
      <c r="BM115" s="151"/>
      <c r="BN115" s="239" t="str">
        <f>IFERROR(__xludf.DUMMYFUNCTION("""COMPUTED_VALUE"""),"Petra Čápová-x")</f>
        <v>Petra Čápová-x</v>
      </c>
      <c r="BO115" s="174"/>
      <c r="BP115" s="175"/>
      <c r="BQ115" s="174"/>
      <c r="BR115" s="175"/>
      <c r="BS115" s="174"/>
      <c r="BT115" s="175"/>
      <c r="BU115" s="174"/>
      <c r="BV115" s="175"/>
      <c r="BW115" s="174"/>
      <c r="BX115" s="175"/>
      <c r="BY115" s="174"/>
      <c r="BZ115" s="175"/>
      <c r="CA115" s="174"/>
      <c r="CB115" s="175"/>
      <c r="CC115" s="174"/>
      <c r="CD115" s="175"/>
      <c r="CE115" s="174"/>
      <c r="CF115" s="175"/>
      <c r="CG115" s="174"/>
      <c r="CH115" s="175"/>
      <c r="CI115" s="174"/>
      <c r="CJ115" s="175"/>
      <c r="CK115" s="174"/>
      <c r="CL115" s="175"/>
      <c r="CM115" s="174"/>
      <c r="CN115" s="175"/>
      <c r="CO115" s="174"/>
      <c r="CP115" s="175"/>
      <c r="CQ115" s="174"/>
      <c r="CR115" s="175"/>
      <c r="CS115" s="174"/>
      <c r="CT115" s="175"/>
      <c r="CU115" s="174"/>
      <c r="CV115" s="175"/>
      <c r="CW115" s="174"/>
      <c r="CX115" s="175"/>
      <c r="CY115" s="174"/>
      <c r="CZ115" s="175"/>
      <c r="DA115" s="174"/>
      <c r="DB115" s="175"/>
      <c r="DC115" s="174"/>
      <c r="DD115" s="175"/>
      <c r="DE115" s="174"/>
      <c r="DF115" s="175"/>
      <c r="DG115" s="174"/>
      <c r="DH115" s="175"/>
      <c r="DI115" s="174"/>
      <c r="DJ115" s="175"/>
      <c r="DK115" s="174"/>
      <c r="DL115" s="175"/>
      <c r="DM115" s="174"/>
      <c r="DN115" s="175"/>
      <c r="DO115" s="174"/>
      <c r="DP115" s="175"/>
      <c r="DQ115" s="174"/>
      <c r="DR115" s="175"/>
      <c r="DS115" s="174"/>
      <c r="DT115" s="175"/>
      <c r="DU115" s="174"/>
      <c r="DV115" s="175"/>
      <c r="DW115" s="174"/>
      <c r="DX115" s="175"/>
      <c r="DZ115" s="159" t="str">
        <f t="shared" si="33"/>
        <v>Petra Čápová-x</v>
      </c>
      <c r="EA115" s="202"/>
      <c r="EB115" s="203"/>
      <c r="EC115" s="202"/>
      <c r="ED115" s="203"/>
      <c r="EE115" s="202"/>
      <c r="EF115" s="203"/>
      <c r="EG115" s="202"/>
      <c r="EH115" s="203"/>
      <c r="EI115" s="202"/>
      <c r="EJ115" s="203"/>
      <c r="EK115" s="202"/>
      <c r="EL115" s="203"/>
      <c r="EM115" s="202"/>
      <c r="EN115" s="203"/>
      <c r="EO115" s="202"/>
      <c r="EP115" s="203"/>
      <c r="EQ115" s="202"/>
      <c r="ER115" s="203"/>
      <c r="ES115" s="202"/>
      <c r="ET115" s="203"/>
      <c r="EU115" s="202"/>
      <c r="EV115" s="203"/>
      <c r="EW115" s="202"/>
      <c r="EX115" s="203"/>
      <c r="EY115" s="202"/>
      <c r="EZ115" s="203"/>
      <c r="FA115" s="202"/>
      <c r="FB115" s="203"/>
      <c r="FC115" s="202"/>
      <c r="FD115" s="203"/>
      <c r="FE115" s="202"/>
      <c r="FF115" s="203"/>
      <c r="FG115" s="202"/>
      <c r="FH115" s="203"/>
      <c r="FI115" s="202"/>
      <c r="FJ115" s="203"/>
      <c r="FK115" s="202"/>
      <c r="FL115" s="203"/>
      <c r="FM115" s="202"/>
      <c r="FN115" s="203"/>
      <c r="FO115" s="202"/>
      <c r="FP115" s="203"/>
      <c r="FQ115" s="202"/>
      <c r="FR115" s="203"/>
      <c r="FS115" s="202"/>
      <c r="FT115" s="203"/>
      <c r="FU115" s="202"/>
      <c r="FV115" s="203"/>
      <c r="FW115" s="202"/>
      <c r="FX115" s="203"/>
      <c r="FY115" s="202"/>
      <c r="FZ115" s="203"/>
      <c r="GA115" s="202"/>
      <c r="GB115" s="203"/>
      <c r="GC115" s="202"/>
      <c r="GD115" s="203"/>
      <c r="GE115" s="202"/>
      <c r="GF115" s="203"/>
      <c r="GG115" s="202"/>
      <c r="GH115" s="203"/>
      <c r="GI115" s="202"/>
      <c r="GJ115" s="203"/>
      <c r="GL115" s="159" t="str">
        <f t="shared" si="34"/>
        <v>Petra Čápová-x</v>
      </c>
      <c r="GM115" s="202"/>
      <c r="GN115" s="203"/>
      <c r="GO115" s="202"/>
      <c r="GP115" s="203"/>
      <c r="GQ115" s="202"/>
      <c r="GR115" s="203"/>
      <c r="GS115" s="202"/>
      <c r="GT115" s="203"/>
      <c r="GU115" s="202"/>
      <c r="GV115" s="203"/>
      <c r="GW115" s="202"/>
      <c r="GX115" s="203"/>
      <c r="GY115" s="202"/>
      <c r="GZ115" s="203"/>
      <c r="HA115" s="202"/>
      <c r="HB115" s="203"/>
      <c r="HC115" s="202"/>
      <c r="HD115" s="203"/>
      <c r="HE115" s="202"/>
      <c r="HF115" s="203"/>
      <c r="HG115" s="202"/>
      <c r="HH115" s="203"/>
      <c r="HI115" s="202"/>
      <c r="HJ115" s="203"/>
      <c r="HK115" s="202"/>
      <c r="HL115" s="203"/>
      <c r="HM115" s="202"/>
      <c r="HN115" s="203"/>
      <c r="HO115" s="202"/>
      <c r="HP115" s="203"/>
      <c r="HQ115" s="202"/>
      <c r="HR115" s="203"/>
      <c r="HS115" s="202"/>
      <c r="HT115" s="203"/>
      <c r="HU115" s="202"/>
      <c r="HV115" s="203"/>
      <c r="HW115" s="202"/>
      <c r="HX115" s="203"/>
      <c r="HY115" s="202"/>
      <c r="HZ115" s="203"/>
      <c r="IA115" s="202"/>
      <c r="IB115" s="203"/>
      <c r="IC115" s="202"/>
      <c r="ID115" s="203"/>
      <c r="IE115" s="202"/>
      <c r="IF115" s="203"/>
      <c r="IG115" s="202"/>
      <c r="IH115" s="203"/>
      <c r="II115" s="202"/>
      <c r="IJ115" s="203"/>
      <c r="IK115" s="202"/>
      <c r="IL115" s="203"/>
      <c r="IM115" s="202"/>
      <c r="IN115" s="203"/>
      <c r="IO115" s="202"/>
      <c r="IP115" s="203"/>
      <c r="IQ115" s="202"/>
      <c r="IR115" s="203"/>
      <c r="IS115" s="202"/>
      <c r="IT115" s="203"/>
      <c r="IU115" s="202"/>
      <c r="IV115" s="215"/>
    </row>
    <row r="116">
      <c r="A116" s="225">
        <f>IFERROR(__xludf.DUMMYFUNCTION("""COMPUTED_VALUE"""),100.0)</f>
        <v>100</v>
      </c>
      <c r="B116" s="159" t="str">
        <f t="shared" si="31"/>
        <v>Ondřej Navrátil</v>
      </c>
      <c r="C116" s="199">
        <f t="shared" ref="C116:BL116" si="100">BO116+EA116+GM116</f>
        <v>6</v>
      </c>
      <c r="D116" s="199">
        <f t="shared" si="100"/>
        <v>0</v>
      </c>
      <c r="E116" s="199">
        <f t="shared" si="100"/>
        <v>6</v>
      </c>
      <c r="F116" s="199">
        <f t="shared" si="100"/>
        <v>0</v>
      </c>
      <c r="G116" s="199">
        <f t="shared" si="100"/>
        <v>0</v>
      </c>
      <c r="H116" s="199">
        <f t="shared" si="100"/>
        <v>0</v>
      </c>
      <c r="I116" s="199">
        <f t="shared" si="100"/>
        <v>0</v>
      </c>
      <c r="J116" s="199">
        <f t="shared" si="100"/>
        <v>0</v>
      </c>
      <c r="K116" s="199">
        <f t="shared" si="100"/>
        <v>0</v>
      </c>
      <c r="L116" s="199">
        <f t="shared" si="100"/>
        <v>0</v>
      </c>
      <c r="M116" s="199">
        <f t="shared" si="100"/>
        <v>6</v>
      </c>
      <c r="N116" s="199">
        <f t="shared" si="100"/>
        <v>0</v>
      </c>
      <c r="O116" s="199">
        <f t="shared" si="100"/>
        <v>0</v>
      </c>
      <c r="P116" s="199">
        <f t="shared" si="100"/>
        <v>0</v>
      </c>
      <c r="Q116" s="199">
        <f t="shared" si="100"/>
        <v>0</v>
      </c>
      <c r="R116" s="199">
        <f t="shared" si="100"/>
        <v>0</v>
      </c>
      <c r="S116" s="199">
        <f t="shared" si="100"/>
        <v>6</v>
      </c>
      <c r="T116" s="199">
        <f t="shared" si="100"/>
        <v>0</v>
      </c>
      <c r="U116" s="199">
        <f t="shared" si="100"/>
        <v>0</v>
      </c>
      <c r="V116" s="199">
        <f t="shared" si="100"/>
        <v>0</v>
      </c>
      <c r="W116" s="199">
        <f t="shared" si="100"/>
        <v>0</v>
      </c>
      <c r="X116" s="199">
        <f t="shared" si="100"/>
        <v>0</v>
      </c>
      <c r="Y116" s="199">
        <f t="shared" si="100"/>
        <v>0</v>
      </c>
      <c r="Z116" s="199">
        <f t="shared" si="100"/>
        <v>0</v>
      </c>
      <c r="AA116" s="199">
        <f t="shared" si="100"/>
        <v>3.5</v>
      </c>
      <c r="AB116" s="199">
        <f t="shared" si="100"/>
        <v>0</v>
      </c>
      <c r="AC116" s="199">
        <f t="shared" si="100"/>
        <v>6</v>
      </c>
      <c r="AD116" s="199">
        <f t="shared" si="100"/>
        <v>0</v>
      </c>
      <c r="AE116" s="199">
        <f t="shared" si="100"/>
        <v>5</v>
      </c>
      <c r="AF116" s="199">
        <f t="shared" si="100"/>
        <v>0</v>
      </c>
      <c r="AG116" s="199">
        <f t="shared" si="100"/>
        <v>6</v>
      </c>
      <c r="AH116" s="199">
        <f t="shared" si="100"/>
        <v>0</v>
      </c>
      <c r="AI116" s="199">
        <f t="shared" si="100"/>
        <v>0</v>
      </c>
      <c r="AJ116" s="199">
        <f t="shared" si="100"/>
        <v>0</v>
      </c>
      <c r="AK116" s="199">
        <f t="shared" si="100"/>
        <v>0</v>
      </c>
      <c r="AL116" s="199">
        <f t="shared" si="100"/>
        <v>0</v>
      </c>
      <c r="AM116" s="199">
        <f t="shared" si="100"/>
        <v>6</v>
      </c>
      <c r="AN116" s="199">
        <f t="shared" si="100"/>
        <v>0</v>
      </c>
      <c r="AO116" s="199">
        <f t="shared" si="100"/>
        <v>6.5</v>
      </c>
      <c r="AP116" s="199">
        <f t="shared" si="100"/>
        <v>0</v>
      </c>
      <c r="AQ116" s="199">
        <f t="shared" si="100"/>
        <v>4</v>
      </c>
      <c r="AR116" s="199">
        <f t="shared" si="100"/>
        <v>0</v>
      </c>
      <c r="AS116" s="199">
        <f t="shared" si="100"/>
        <v>6.5</v>
      </c>
      <c r="AT116" s="199">
        <f t="shared" si="100"/>
        <v>0</v>
      </c>
      <c r="AU116" s="199">
        <f t="shared" si="100"/>
        <v>4</v>
      </c>
      <c r="AV116" s="199">
        <f t="shared" si="100"/>
        <v>0</v>
      </c>
      <c r="AW116" s="199">
        <f t="shared" si="100"/>
        <v>0</v>
      </c>
      <c r="AX116" s="199">
        <f t="shared" si="100"/>
        <v>0</v>
      </c>
      <c r="AY116" s="199">
        <f t="shared" si="100"/>
        <v>0</v>
      </c>
      <c r="AZ116" s="199">
        <f t="shared" si="100"/>
        <v>0</v>
      </c>
      <c r="BA116" s="199">
        <f t="shared" si="100"/>
        <v>0</v>
      </c>
      <c r="BB116" s="199">
        <f t="shared" si="100"/>
        <v>0</v>
      </c>
      <c r="BC116" s="199">
        <f t="shared" si="100"/>
        <v>0</v>
      </c>
      <c r="BD116" s="199">
        <f t="shared" si="100"/>
        <v>0</v>
      </c>
      <c r="BE116" s="199">
        <f t="shared" si="100"/>
        <v>0</v>
      </c>
      <c r="BF116" s="199">
        <f t="shared" si="100"/>
        <v>0</v>
      </c>
      <c r="BG116" s="199">
        <f t="shared" si="100"/>
        <v>6.5</v>
      </c>
      <c r="BH116" s="199">
        <f t="shared" si="100"/>
        <v>0</v>
      </c>
      <c r="BI116" s="199">
        <f t="shared" si="100"/>
        <v>0</v>
      </c>
      <c r="BJ116" s="199">
        <f t="shared" si="100"/>
        <v>0</v>
      </c>
      <c r="BK116" s="199">
        <f t="shared" si="100"/>
        <v>0</v>
      </c>
      <c r="BL116" s="199">
        <f t="shared" si="100"/>
        <v>0</v>
      </c>
      <c r="BM116" s="151"/>
      <c r="BN116" s="239" t="str">
        <f>IFERROR(__xludf.DUMMYFUNCTION("""COMPUTED_VALUE"""),"Ondřej Navrátil")</f>
        <v>Ondřej Navrátil</v>
      </c>
      <c r="BO116" s="202">
        <f>IFERROR(__xludf.DUMMYFUNCTION("""COMPUTED_VALUE"""),6.0)</f>
        <v>6</v>
      </c>
      <c r="BP116" s="203"/>
      <c r="BQ116" s="202">
        <f>IFERROR(__xludf.DUMMYFUNCTION("""COMPUTED_VALUE"""),6.0)</f>
        <v>6</v>
      </c>
      <c r="BR116" s="203"/>
      <c r="BS116" s="202"/>
      <c r="BT116" s="203"/>
      <c r="BU116" s="202"/>
      <c r="BV116" s="203"/>
      <c r="BW116" s="202"/>
      <c r="BX116" s="203"/>
      <c r="BY116" s="202">
        <f>IFERROR(__xludf.DUMMYFUNCTION("""COMPUTED_VALUE"""),6.0)</f>
        <v>6</v>
      </c>
      <c r="BZ116" s="203"/>
      <c r="CA116" s="202"/>
      <c r="CB116" s="203"/>
      <c r="CC116" s="202"/>
      <c r="CD116" s="203"/>
      <c r="CE116" s="202">
        <f>IFERROR(__xludf.DUMMYFUNCTION("""COMPUTED_VALUE"""),6.0)</f>
        <v>6</v>
      </c>
      <c r="CF116" s="203"/>
      <c r="CG116" s="202"/>
      <c r="CH116" s="203"/>
      <c r="CI116" s="202"/>
      <c r="CJ116" s="203"/>
      <c r="CK116" s="202"/>
      <c r="CL116" s="203"/>
      <c r="CM116" s="202">
        <f>IFERROR(__xludf.DUMMYFUNCTION("""COMPUTED_VALUE"""),3.5)</f>
        <v>3.5</v>
      </c>
      <c r="CN116" s="203"/>
      <c r="CO116" s="202">
        <f>IFERROR(__xludf.DUMMYFUNCTION("""COMPUTED_VALUE"""),6.0)</f>
        <v>6</v>
      </c>
      <c r="CP116" s="203"/>
      <c r="CQ116" s="202">
        <f>IFERROR(__xludf.DUMMYFUNCTION("""COMPUTED_VALUE"""),5.0)</f>
        <v>5</v>
      </c>
      <c r="CR116" s="203"/>
      <c r="CS116" s="202">
        <f>IFERROR(__xludf.DUMMYFUNCTION("""COMPUTED_VALUE"""),6.0)</f>
        <v>6</v>
      </c>
      <c r="CT116" s="203"/>
      <c r="CU116" s="202"/>
      <c r="CV116" s="203"/>
      <c r="CW116" s="202"/>
      <c r="CX116" s="203"/>
      <c r="CY116" s="202">
        <f>IFERROR(__xludf.DUMMYFUNCTION("""COMPUTED_VALUE"""),6.0)</f>
        <v>6</v>
      </c>
      <c r="CZ116" s="203"/>
      <c r="DA116" s="202">
        <f>IFERROR(__xludf.DUMMYFUNCTION("""COMPUTED_VALUE"""),6.5)</f>
        <v>6.5</v>
      </c>
      <c r="DB116" s="203"/>
      <c r="DC116" s="202">
        <f>IFERROR(__xludf.DUMMYFUNCTION("""COMPUTED_VALUE"""),4.0)</f>
        <v>4</v>
      </c>
      <c r="DD116" s="203"/>
      <c r="DE116" s="202">
        <f>IFERROR(__xludf.DUMMYFUNCTION("""COMPUTED_VALUE"""),6.5)</f>
        <v>6.5</v>
      </c>
      <c r="DF116" s="203"/>
      <c r="DG116" s="202">
        <f>IFERROR(__xludf.DUMMYFUNCTION("""COMPUTED_VALUE"""),4.0)</f>
        <v>4</v>
      </c>
      <c r="DH116" s="203"/>
      <c r="DI116" s="202"/>
      <c r="DJ116" s="203"/>
      <c r="DK116" s="202"/>
      <c r="DL116" s="203"/>
      <c r="DM116" s="202"/>
      <c r="DN116" s="203"/>
      <c r="DO116" s="202"/>
      <c r="DP116" s="203"/>
      <c r="DQ116" s="202"/>
      <c r="DR116" s="203"/>
      <c r="DS116" s="202">
        <f>IFERROR(__xludf.DUMMYFUNCTION("""COMPUTED_VALUE"""),6.5)</f>
        <v>6.5</v>
      </c>
      <c r="DT116" s="203"/>
      <c r="DU116" s="202"/>
      <c r="DV116" s="203"/>
      <c r="DW116" s="202"/>
      <c r="DX116" s="203"/>
      <c r="DZ116" s="159" t="str">
        <f t="shared" si="33"/>
        <v>Ondřej Navrátil</v>
      </c>
      <c r="EA116" s="202"/>
      <c r="EB116" s="203"/>
      <c r="EC116" s="202"/>
      <c r="ED116" s="203"/>
      <c r="EE116" s="202"/>
      <c r="EF116" s="203"/>
      <c r="EG116" s="202"/>
      <c r="EH116" s="203"/>
      <c r="EI116" s="202"/>
      <c r="EJ116" s="203"/>
      <c r="EK116" s="202"/>
      <c r="EL116" s="203"/>
      <c r="EM116" s="202"/>
      <c r="EN116" s="203"/>
      <c r="EO116" s="202"/>
      <c r="EP116" s="203"/>
      <c r="EQ116" s="202"/>
      <c r="ER116" s="203"/>
      <c r="ES116" s="202"/>
      <c r="ET116" s="203"/>
      <c r="EU116" s="202"/>
      <c r="EV116" s="203"/>
      <c r="EW116" s="202"/>
      <c r="EX116" s="203"/>
      <c r="EY116" s="202"/>
      <c r="EZ116" s="203"/>
      <c r="FA116" s="202"/>
      <c r="FB116" s="203"/>
      <c r="FC116" s="202"/>
      <c r="FD116" s="203"/>
      <c r="FE116" s="202"/>
      <c r="FF116" s="203"/>
      <c r="FG116" s="202"/>
      <c r="FH116" s="203"/>
      <c r="FI116" s="202"/>
      <c r="FJ116" s="203"/>
      <c r="FK116" s="202"/>
      <c r="FL116" s="203"/>
      <c r="FM116" s="202"/>
      <c r="FN116" s="203"/>
      <c r="FO116" s="202"/>
      <c r="FP116" s="203"/>
      <c r="FQ116" s="202"/>
      <c r="FR116" s="203"/>
      <c r="FS116" s="202"/>
      <c r="FT116" s="203"/>
      <c r="FU116" s="202"/>
      <c r="FV116" s="203"/>
      <c r="FW116" s="202"/>
      <c r="FX116" s="203"/>
      <c r="FY116" s="202"/>
      <c r="FZ116" s="203"/>
      <c r="GA116" s="202"/>
      <c r="GB116" s="203"/>
      <c r="GC116" s="202"/>
      <c r="GD116" s="203"/>
      <c r="GE116" s="202"/>
      <c r="GF116" s="203"/>
      <c r="GG116" s="202"/>
      <c r="GH116" s="203"/>
      <c r="GI116" s="202"/>
      <c r="GJ116" s="203"/>
      <c r="GL116" s="159" t="str">
        <f t="shared" si="34"/>
        <v>Ondřej Navrátil</v>
      </c>
      <c r="GM116" s="202"/>
      <c r="GN116" s="203"/>
      <c r="GO116" s="202"/>
      <c r="GP116" s="203"/>
      <c r="GQ116" s="202"/>
      <c r="GR116" s="203"/>
      <c r="GS116" s="202"/>
      <c r="GT116" s="203"/>
      <c r="GU116" s="202"/>
      <c r="GV116" s="203"/>
      <c r="GW116" s="202"/>
      <c r="GX116" s="203"/>
      <c r="GY116" s="202"/>
      <c r="GZ116" s="203"/>
      <c r="HA116" s="202"/>
      <c r="HB116" s="203"/>
      <c r="HC116" s="202"/>
      <c r="HD116" s="203"/>
      <c r="HE116" s="202"/>
      <c r="HF116" s="203"/>
      <c r="HG116" s="202"/>
      <c r="HH116" s="203"/>
      <c r="HI116" s="202"/>
      <c r="HJ116" s="203"/>
      <c r="HK116" s="202"/>
      <c r="HL116" s="203"/>
      <c r="HM116" s="202"/>
      <c r="HN116" s="203"/>
      <c r="HO116" s="202"/>
      <c r="HP116" s="203"/>
      <c r="HQ116" s="202"/>
      <c r="HR116" s="203"/>
      <c r="HS116" s="202"/>
      <c r="HT116" s="203"/>
      <c r="HU116" s="202"/>
      <c r="HV116" s="203"/>
      <c r="HW116" s="202"/>
      <c r="HX116" s="203"/>
      <c r="HY116" s="202"/>
      <c r="HZ116" s="203"/>
      <c r="IA116" s="202"/>
      <c r="IB116" s="203"/>
      <c r="IC116" s="202"/>
      <c r="ID116" s="203"/>
      <c r="IE116" s="202"/>
      <c r="IF116" s="203"/>
      <c r="IG116" s="202"/>
      <c r="IH116" s="203"/>
      <c r="II116" s="202"/>
      <c r="IJ116" s="203"/>
      <c r="IK116" s="202"/>
      <c r="IL116" s="203"/>
      <c r="IM116" s="202"/>
      <c r="IN116" s="203"/>
      <c r="IO116" s="202"/>
      <c r="IP116" s="203"/>
      <c r="IQ116" s="202"/>
      <c r="IR116" s="203"/>
      <c r="IS116" s="202"/>
      <c r="IT116" s="203"/>
      <c r="IU116" s="202"/>
      <c r="IV116" s="215"/>
    </row>
    <row r="117">
      <c r="A117" s="225">
        <f>IFERROR(__xludf.DUMMYFUNCTION("""COMPUTED_VALUE"""),100.0)</f>
        <v>100</v>
      </c>
      <c r="B117" s="159" t="str">
        <f t="shared" si="31"/>
        <v>Josef Petrásek-x</v>
      </c>
      <c r="C117" s="199">
        <f t="shared" ref="C117:BL117" si="101">BO117+EA117+GM117</f>
        <v>0</v>
      </c>
      <c r="D117" s="199">
        <f t="shared" si="101"/>
        <v>0</v>
      </c>
      <c r="E117" s="199">
        <f t="shared" si="101"/>
        <v>0</v>
      </c>
      <c r="F117" s="199">
        <f t="shared" si="101"/>
        <v>0</v>
      </c>
      <c r="G117" s="199">
        <f t="shared" si="101"/>
        <v>0</v>
      </c>
      <c r="H117" s="199">
        <f t="shared" si="101"/>
        <v>0</v>
      </c>
      <c r="I117" s="199">
        <f t="shared" si="101"/>
        <v>0</v>
      </c>
      <c r="J117" s="199">
        <f t="shared" si="101"/>
        <v>0</v>
      </c>
      <c r="K117" s="199">
        <f t="shared" si="101"/>
        <v>0</v>
      </c>
      <c r="L117" s="199">
        <f t="shared" si="101"/>
        <v>0</v>
      </c>
      <c r="M117" s="199">
        <f t="shared" si="101"/>
        <v>0</v>
      </c>
      <c r="N117" s="199">
        <f t="shared" si="101"/>
        <v>0</v>
      </c>
      <c r="O117" s="199">
        <f t="shared" si="101"/>
        <v>0</v>
      </c>
      <c r="P117" s="199">
        <f t="shared" si="101"/>
        <v>0</v>
      </c>
      <c r="Q117" s="199">
        <f t="shared" si="101"/>
        <v>9</v>
      </c>
      <c r="R117" s="199">
        <f t="shared" si="101"/>
        <v>0</v>
      </c>
      <c r="S117" s="199">
        <f t="shared" si="101"/>
        <v>0</v>
      </c>
      <c r="T117" s="199">
        <f t="shared" si="101"/>
        <v>0</v>
      </c>
      <c r="U117" s="199">
        <f t="shared" si="101"/>
        <v>0</v>
      </c>
      <c r="V117" s="199">
        <f t="shared" si="101"/>
        <v>0</v>
      </c>
      <c r="W117" s="199">
        <f t="shared" si="101"/>
        <v>0</v>
      </c>
      <c r="X117" s="199">
        <f t="shared" si="101"/>
        <v>0</v>
      </c>
      <c r="Y117" s="199">
        <f t="shared" si="101"/>
        <v>0</v>
      </c>
      <c r="Z117" s="199">
        <f t="shared" si="101"/>
        <v>0</v>
      </c>
      <c r="AA117" s="199">
        <f t="shared" si="101"/>
        <v>0</v>
      </c>
      <c r="AB117" s="199">
        <f t="shared" si="101"/>
        <v>0</v>
      </c>
      <c r="AC117" s="199">
        <f t="shared" si="101"/>
        <v>0</v>
      </c>
      <c r="AD117" s="199">
        <f t="shared" si="101"/>
        <v>0</v>
      </c>
      <c r="AE117" s="199">
        <f t="shared" si="101"/>
        <v>0</v>
      </c>
      <c r="AF117" s="199">
        <f t="shared" si="101"/>
        <v>0</v>
      </c>
      <c r="AG117" s="199">
        <f t="shared" si="101"/>
        <v>0</v>
      </c>
      <c r="AH117" s="199">
        <f t="shared" si="101"/>
        <v>0</v>
      </c>
      <c r="AI117" s="199">
        <f t="shared" si="101"/>
        <v>0</v>
      </c>
      <c r="AJ117" s="199">
        <f t="shared" si="101"/>
        <v>0</v>
      </c>
      <c r="AK117" s="199">
        <f t="shared" si="101"/>
        <v>0</v>
      </c>
      <c r="AL117" s="199">
        <f t="shared" si="101"/>
        <v>0</v>
      </c>
      <c r="AM117" s="199">
        <f t="shared" si="101"/>
        <v>0</v>
      </c>
      <c r="AN117" s="199">
        <f t="shared" si="101"/>
        <v>0</v>
      </c>
      <c r="AO117" s="199">
        <f t="shared" si="101"/>
        <v>0</v>
      </c>
      <c r="AP117" s="199">
        <f t="shared" si="101"/>
        <v>0</v>
      </c>
      <c r="AQ117" s="199">
        <f t="shared" si="101"/>
        <v>0</v>
      </c>
      <c r="AR117" s="199">
        <f t="shared" si="101"/>
        <v>0</v>
      </c>
      <c r="AS117" s="199">
        <f t="shared" si="101"/>
        <v>0</v>
      </c>
      <c r="AT117" s="199">
        <f t="shared" si="101"/>
        <v>0</v>
      </c>
      <c r="AU117" s="199">
        <f t="shared" si="101"/>
        <v>0</v>
      </c>
      <c r="AV117" s="199">
        <f t="shared" si="101"/>
        <v>0</v>
      </c>
      <c r="AW117" s="199">
        <f t="shared" si="101"/>
        <v>0</v>
      </c>
      <c r="AX117" s="199">
        <f t="shared" si="101"/>
        <v>0</v>
      </c>
      <c r="AY117" s="199">
        <f t="shared" si="101"/>
        <v>0</v>
      </c>
      <c r="AZ117" s="199">
        <f t="shared" si="101"/>
        <v>0</v>
      </c>
      <c r="BA117" s="199">
        <f t="shared" si="101"/>
        <v>0</v>
      </c>
      <c r="BB117" s="199">
        <f t="shared" si="101"/>
        <v>0</v>
      </c>
      <c r="BC117" s="199">
        <f t="shared" si="101"/>
        <v>0</v>
      </c>
      <c r="BD117" s="199">
        <f t="shared" si="101"/>
        <v>0</v>
      </c>
      <c r="BE117" s="199">
        <f t="shared" si="101"/>
        <v>0</v>
      </c>
      <c r="BF117" s="199">
        <f t="shared" si="101"/>
        <v>0</v>
      </c>
      <c r="BG117" s="199">
        <f t="shared" si="101"/>
        <v>0</v>
      </c>
      <c r="BH117" s="199">
        <f t="shared" si="101"/>
        <v>0</v>
      </c>
      <c r="BI117" s="199">
        <f t="shared" si="101"/>
        <v>0</v>
      </c>
      <c r="BJ117" s="199">
        <f t="shared" si="101"/>
        <v>0</v>
      </c>
      <c r="BK117" s="199">
        <f t="shared" si="101"/>
        <v>0</v>
      </c>
      <c r="BL117" s="199">
        <f t="shared" si="101"/>
        <v>0</v>
      </c>
      <c r="BM117" s="151"/>
      <c r="BN117" s="239" t="str">
        <f>IFERROR(__xludf.DUMMYFUNCTION("""COMPUTED_VALUE"""),"Josef Petrásek-x")</f>
        <v>Josef Petrásek-x</v>
      </c>
      <c r="BO117" s="202"/>
      <c r="BP117" s="203"/>
      <c r="BQ117" s="202"/>
      <c r="BR117" s="203"/>
      <c r="BS117" s="202"/>
      <c r="BT117" s="203"/>
      <c r="BU117" s="202"/>
      <c r="BV117" s="203"/>
      <c r="BW117" s="202"/>
      <c r="BX117" s="203"/>
      <c r="BY117" s="202"/>
      <c r="BZ117" s="203"/>
      <c r="CA117" s="202"/>
      <c r="CB117" s="203"/>
      <c r="CC117" s="202">
        <f>IFERROR(__xludf.DUMMYFUNCTION("""COMPUTED_VALUE"""),9.0)</f>
        <v>9</v>
      </c>
      <c r="CD117" s="203"/>
      <c r="CE117" s="202"/>
      <c r="CF117" s="203"/>
      <c r="CG117" s="202"/>
      <c r="CH117" s="203"/>
      <c r="CI117" s="202"/>
      <c r="CJ117" s="203"/>
      <c r="CK117" s="202"/>
      <c r="CL117" s="203"/>
      <c r="CM117" s="202"/>
      <c r="CN117" s="203"/>
      <c r="CO117" s="202"/>
      <c r="CP117" s="203"/>
      <c r="CQ117" s="202"/>
      <c r="CR117" s="203"/>
      <c r="CS117" s="202"/>
      <c r="CT117" s="203"/>
      <c r="CU117" s="202"/>
      <c r="CV117" s="203"/>
      <c r="CW117" s="202"/>
      <c r="CX117" s="203"/>
      <c r="CY117" s="202"/>
      <c r="CZ117" s="203"/>
      <c r="DA117" s="202"/>
      <c r="DB117" s="203"/>
      <c r="DC117" s="202"/>
      <c r="DD117" s="203"/>
      <c r="DE117" s="202"/>
      <c r="DF117" s="203"/>
      <c r="DG117" s="202"/>
      <c r="DH117" s="203"/>
      <c r="DI117" s="202"/>
      <c r="DJ117" s="203"/>
      <c r="DK117" s="202"/>
      <c r="DL117" s="203"/>
      <c r="DM117" s="202"/>
      <c r="DN117" s="203"/>
      <c r="DO117" s="202"/>
      <c r="DP117" s="203"/>
      <c r="DQ117" s="202"/>
      <c r="DR117" s="203"/>
      <c r="DS117" s="202"/>
      <c r="DT117" s="203"/>
      <c r="DU117" s="202"/>
      <c r="DV117" s="203"/>
      <c r="DW117" s="202"/>
      <c r="DX117" s="203"/>
      <c r="DZ117" s="159" t="str">
        <f t="shared" si="33"/>
        <v>Josef Petrásek-x</v>
      </c>
      <c r="EA117" s="202"/>
      <c r="EB117" s="203"/>
      <c r="EC117" s="202"/>
      <c r="ED117" s="203"/>
      <c r="EE117" s="202"/>
      <c r="EF117" s="203"/>
      <c r="EG117" s="202"/>
      <c r="EH117" s="203"/>
      <c r="EI117" s="202"/>
      <c r="EJ117" s="203"/>
      <c r="EK117" s="202"/>
      <c r="EL117" s="203"/>
      <c r="EM117" s="202"/>
      <c r="EN117" s="203"/>
      <c r="EO117" s="202"/>
      <c r="EP117" s="203"/>
      <c r="EQ117" s="202"/>
      <c r="ER117" s="203"/>
      <c r="ES117" s="202"/>
      <c r="ET117" s="203"/>
      <c r="EU117" s="202"/>
      <c r="EV117" s="203"/>
      <c r="EW117" s="202"/>
      <c r="EX117" s="203"/>
      <c r="EY117" s="202"/>
      <c r="EZ117" s="203"/>
      <c r="FA117" s="202"/>
      <c r="FB117" s="203"/>
      <c r="FC117" s="202"/>
      <c r="FD117" s="203"/>
      <c r="FE117" s="202"/>
      <c r="FF117" s="203"/>
      <c r="FG117" s="202"/>
      <c r="FH117" s="203"/>
      <c r="FI117" s="202"/>
      <c r="FJ117" s="203"/>
      <c r="FK117" s="202"/>
      <c r="FL117" s="203"/>
      <c r="FM117" s="202"/>
      <c r="FN117" s="203"/>
      <c r="FO117" s="202"/>
      <c r="FP117" s="203"/>
      <c r="FQ117" s="202"/>
      <c r="FR117" s="203"/>
      <c r="FS117" s="202"/>
      <c r="FT117" s="203"/>
      <c r="FU117" s="202"/>
      <c r="FV117" s="203"/>
      <c r="FW117" s="202"/>
      <c r="FX117" s="203"/>
      <c r="FY117" s="202"/>
      <c r="FZ117" s="203"/>
      <c r="GA117" s="202"/>
      <c r="GB117" s="203"/>
      <c r="GC117" s="202"/>
      <c r="GD117" s="203"/>
      <c r="GE117" s="202"/>
      <c r="GF117" s="203"/>
      <c r="GG117" s="202"/>
      <c r="GH117" s="203"/>
      <c r="GI117" s="202"/>
      <c r="GJ117" s="203"/>
      <c r="GL117" s="159" t="str">
        <f t="shared" si="34"/>
        <v>Josef Petrásek-x</v>
      </c>
      <c r="GM117" s="202"/>
      <c r="GN117" s="203"/>
      <c r="GO117" s="202"/>
      <c r="GP117" s="203"/>
      <c r="GQ117" s="202"/>
      <c r="GR117" s="203"/>
      <c r="GS117" s="202"/>
      <c r="GT117" s="203"/>
      <c r="GU117" s="202"/>
      <c r="GV117" s="203"/>
      <c r="GW117" s="202"/>
      <c r="GX117" s="203"/>
      <c r="GY117" s="202"/>
      <c r="GZ117" s="203"/>
      <c r="HA117" s="202"/>
      <c r="HB117" s="203"/>
      <c r="HC117" s="202"/>
      <c r="HD117" s="203"/>
      <c r="HE117" s="202"/>
      <c r="HF117" s="203"/>
      <c r="HG117" s="202"/>
      <c r="HH117" s="203"/>
      <c r="HI117" s="202"/>
      <c r="HJ117" s="203"/>
      <c r="HK117" s="202"/>
      <c r="HL117" s="203"/>
      <c r="HM117" s="202"/>
      <c r="HN117" s="203"/>
      <c r="HO117" s="202"/>
      <c r="HP117" s="203"/>
      <c r="HQ117" s="202"/>
      <c r="HR117" s="203"/>
      <c r="HS117" s="202"/>
      <c r="HT117" s="203"/>
      <c r="HU117" s="202"/>
      <c r="HV117" s="203"/>
      <c r="HW117" s="202"/>
      <c r="HX117" s="203"/>
      <c r="HY117" s="202"/>
      <c r="HZ117" s="203"/>
      <c r="IA117" s="202"/>
      <c r="IB117" s="203"/>
      <c r="IC117" s="202"/>
      <c r="ID117" s="203"/>
      <c r="IE117" s="202"/>
      <c r="IF117" s="203"/>
      <c r="IG117" s="202"/>
      <c r="IH117" s="203"/>
      <c r="II117" s="202"/>
      <c r="IJ117" s="203"/>
      <c r="IK117" s="202"/>
      <c r="IL117" s="203"/>
      <c r="IM117" s="202"/>
      <c r="IN117" s="203"/>
      <c r="IO117" s="202"/>
      <c r="IP117" s="203"/>
      <c r="IQ117" s="202"/>
      <c r="IR117" s="203"/>
      <c r="IS117" s="202"/>
      <c r="IT117" s="203"/>
      <c r="IU117" s="202"/>
      <c r="IV117" s="215"/>
    </row>
    <row r="118">
      <c r="A118" s="225">
        <f>IFERROR(__xludf.DUMMYFUNCTION("""COMPUTED_VALUE"""),100.0)</f>
        <v>100</v>
      </c>
      <c r="B118" s="159" t="str">
        <f t="shared" si="31"/>
        <v>Dominik Vlach</v>
      </c>
      <c r="C118" s="199">
        <f t="shared" ref="C118:BL118" si="102">BO118+EA118+GM118</f>
        <v>4</v>
      </c>
      <c r="D118" s="199">
        <f t="shared" si="102"/>
        <v>400</v>
      </c>
      <c r="E118" s="199">
        <f t="shared" si="102"/>
        <v>0</v>
      </c>
      <c r="F118" s="199">
        <f t="shared" si="102"/>
        <v>0</v>
      </c>
      <c r="G118" s="199">
        <f t="shared" si="102"/>
        <v>0</v>
      </c>
      <c r="H118" s="199">
        <f t="shared" si="102"/>
        <v>0</v>
      </c>
      <c r="I118" s="199">
        <f t="shared" si="102"/>
        <v>0</v>
      </c>
      <c r="J118" s="199">
        <f t="shared" si="102"/>
        <v>0</v>
      </c>
      <c r="K118" s="199">
        <f t="shared" si="102"/>
        <v>0</v>
      </c>
      <c r="L118" s="199">
        <f t="shared" si="102"/>
        <v>0</v>
      </c>
      <c r="M118" s="199">
        <f t="shared" si="102"/>
        <v>6</v>
      </c>
      <c r="N118" s="199">
        <f t="shared" si="102"/>
        <v>600</v>
      </c>
      <c r="O118" s="199">
        <f t="shared" si="102"/>
        <v>10</v>
      </c>
      <c r="P118" s="199">
        <f t="shared" si="102"/>
        <v>1000</v>
      </c>
      <c r="Q118" s="199">
        <f t="shared" si="102"/>
        <v>0</v>
      </c>
      <c r="R118" s="199">
        <f t="shared" si="102"/>
        <v>0</v>
      </c>
      <c r="S118" s="199">
        <f t="shared" si="102"/>
        <v>6</v>
      </c>
      <c r="T118" s="199">
        <f t="shared" si="102"/>
        <v>0</v>
      </c>
      <c r="U118" s="199">
        <f t="shared" si="102"/>
        <v>11.5</v>
      </c>
      <c r="V118" s="199">
        <f t="shared" si="102"/>
        <v>1150</v>
      </c>
      <c r="W118" s="199">
        <f t="shared" si="102"/>
        <v>0</v>
      </c>
      <c r="X118" s="199">
        <f t="shared" si="102"/>
        <v>0</v>
      </c>
      <c r="Y118" s="199">
        <f t="shared" si="102"/>
        <v>3</v>
      </c>
      <c r="Z118" s="199">
        <f t="shared" si="102"/>
        <v>300</v>
      </c>
      <c r="AA118" s="199">
        <f t="shared" si="102"/>
        <v>0</v>
      </c>
      <c r="AB118" s="199">
        <f t="shared" si="102"/>
        <v>0</v>
      </c>
      <c r="AC118" s="199">
        <f t="shared" si="102"/>
        <v>14</v>
      </c>
      <c r="AD118" s="199">
        <f t="shared" si="102"/>
        <v>1400</v>
      </c>
      <c r="AE118" s="199">
        <f t="shared" si="102"/>
        <v>6.5</v>
      </c>
      <c r="AF118" s="199">
        <f t="shared" si="102"/>
        <v>650</v>
      </c>
      <c r="AG118" s="199">
        <f t="shared" si="102"/>
        <v>0</v>
      </c>
      <c r="AH118" s="199">
        <f t="shared" si="102"/>
        <v>0</v>
      </c>
      <c r="AI118" s="199">
        <f t="shared" si="102"/>
        <v>3</v>
      </c>
      <c r="AJ118" s="199">
        <f t="shared" si="102"/>
        <v>300</v>
      </c>
      <c r="AK118" s="199">
        <f t="shared" si="102"/>
        <v>6.5</v>
      </c>
      <c r="AL118" s="199">
        <f t="shared" si="102"/>
        <v>650</v>
      </c>
      <c r="AM118" s="199">
        <f t="shared" si="102"/>
        <v>0</v>
      </c>
      <c r="AN118" s="199">
        <f t="shared" si="102"/>
        <v>0</v>
      </c>
      <c r="AO118" s="199">
        <f t="shared" si="102"/>
        <v>6.5</v>
      </c>
      <c r="AP118" s="199">
        <f t="shared" si="102"/>
        <v>650</v>
      </c>
      <c r="AQ118" s="199">
        <f t="shared" si="102"/>
        <v>10</v>
      </c>
      <c r="AR118" s="199">
        <f t="shared" si="102"/>
        <v>1000</v>
      </c>
      <c r="AS118" s="199">
        <f t="shared" si="102"/>
        <v>0</v>
      </c>
      <c r="AT118" s="199">
        <f t="shared" si="102"/>
        <v>0</v>
      </c>
      <c r="AU118" s="199">
        <f t="shared" si="102"/>
        <v>0</v>
      </c>
      <c r="AV118" s="199">
        <f t="shared" si="102"/>
        <v>0</v>
      </c>
      <c r="AW118" s="199">
        <f t="shared" si="102"/>
        <v>0</v>
      </c>
      <c r="AX118" s="199">
        <f t="shared" si="102"/>
        <v>0</v>
      </c>
      <c r="AY118" s="199">
        <f t="shared" si="102"/>
        <v>7.5</v>
      </c>
      <c r="AZ118" s="199">
        <f t="shared" si="102"/>
        <v>750</v>
      </c>
      <c r="BA118" s="199">
        <f t="shared" si="102"/>
        <v>0</v>
      </c>
      <c r="BB118" s="199">
        <f t="shared" si="102"/>
        <v>0</v>
      </c>
      <c r="BC118" s="199">
        <f t="shared" si="102"/>
        <v>7.5</v>
      </c>
      <c r="BD118" s="199">
        <f t="shared" si="102"/>
        <v>750</v>
      </c>
      <c r="BE118" s="199">
        <f t="shared" si="102"/>
        <v>2</v>
      </c>
      <c r="BF118" s="199">
        <f t="shared" si="102"/>
        <v>200</v>
      </c>
      <c r="BG118" s="199">
        <f t="shared" si="102"/>
        <v>0</v>
      </c>
      <c r="BH118" s="199">
        <f t="shared" si="102"/>
        <v>0</v>
      </c>
      <c r="BI118" s="199">
        <f t="shared" si="102"/>
        <v>6.5</v>
      </c>
      <c r="BJ118" s="199">
        <f t="shared" si="102"/>
        <v>650</v>
      </c>
      <c r="BK118" s="199">
        <f t="shared" si="102"/>
        <v>0</v>
      </c>
      <c r="BL118" s="199">
        <f t="shared" si="102"/>
        <v>0</v>
      </c>
      <c r="BM118" s="151"/>
      <c r="BN118" s="239" t="str">
        <f>IFERROR(__xludf.DUMMYFUNCTION("""COMPUTED_VALUE"""),"Dominik Vlach")</f>
        <v>Dominik Vlach</v>
      </c>
      <c r="BO118" s="202">
        <f>IFERROR(__xludf.DUMMYFUNCTION("""COMPUTED_VALUE"""),4.0)</f>
        <v>4</v>
      </c>
      <c r="BP118" s="203">
        <f>IFERROR(__xludf.DUMMYFUNCTION("""COMPUTED_VALUE"""),400.0)</f>
        <v>400</v>
      </c>
      <c r="BQ118" s="202"/>
      <c r="BR118" s="203"/>
      <c r="BS118" s="202"/>
      <c r="BT118" s="203"/>
      <c r="BU118" s="202"/>
      <c r="BV118" s="203"/>
      <c r="BW118" s="202"/>
      <c r="BX118" s="203"/>
      <c r="BY118" s="202"/>
      <c r="BZ118" s="203"/>
      <c r="CA118" s="202">
        <f>IFERROR(__xludf.DUMMYFUNCTION("""COMPUTED_VALUE"""),10.0)</f>
        <v>10</v>
      </c>
      <c r="CB118" s="203">
        <f>IFERROR(__xludf.DUMMYFUNCTION("""COMPUTED_VALUE"""),1000.0)</f>
        <v>1000</v>
      </c>
      <c r="CC118" s="202"/>
      <c r="CD118" s="203"/>
      <c r="CE118" s="202">
        <f>IFERROR(__xludf.DUMMYFUNCTION("""COMPUTED_VALUE"""),6.0)</f>
        <v>6</v>
      </c>
      <c r="CF118" s="203"/>
      <c r="CG118" s="202">
        <f>IFERROR(__xludf.DUMMYFUNCTION("""COMPUTED_VALUE"""),11.5)</f>
        <v>11.5</v>
      </c>
      <c r="CH118" s="203">
        <f>IFERROR(__xludf.DUMMYFUNCTION("""COMPUTED_VALUE"""),1150.0)</f>
        <v>1150</v>
      </c>
      <c r="CI118" s="202"/>
      <c r="CJ118" s="203"/>
      <c r="CK118" s="202">
        <f>IFERROR(__xludf.DUMMYFUNCTION("""COMPUTED_VALUE"""),3.0)</f>
        <v>3</v>
      </c>
      <c r="CL118" s="203">
        <f>IFERROR(__xludf.DUMMYFUNCTION("""COMPUTED_VALUE"""),300.0)</f>
        <v>300</v>
      </c>
      <c r="CM118" s="202"/>
      <c r="CN118" s="203"/>
      <c r="CO118" s="202"/>
      <c r="CP118" s="203"/>
      <c r="CQ118" s="202">
        <f>IFERROR(__xludf.DUMMYFUNCTION("""COMPUTED_VALUE"""),6.5)</f>
        <v>6.5</v>
      </c>
      <c r="CR118" s="203">
        <f>IFERROR(__xludf.DUMMYFUNCTION("""COMPUTED_VALUE"""),650.0)</f>
        <v>650</v>
      </c>
      <c r="CS118" s="202"/>
      <c r="CT118" s="203"/>
      <c r="CU118" s="202">
        <f>IFERROR(__xludf.DUMMYFUNCTION("""COMPUTED_VALUE"""),3.0)</f>
        <v>3</v>
      </c>
      <c r="CV118" s="203">
        <f>IFERROR(__xludf.DUMMYFUNCTION("""COMPUTED_VALUE"""),300.0)</f>
        <v>300</v>
      </c>
      <c r="CW118" s="202">
        <f>IFERROR(__xludf.DUMMYFUNCTION("""COMPUTED_VALUE"""),3.0)</f>
        <v>3</v>
      </c>
      <c r="CX118" s="203">
        <f>IFERROR(__xludf.DUMMYFUNCTION("""COMPUTED_VALUE"""),300.0)</f>
        <v>300</v>
      </c>
      <c r="CY118" s="202"/>
      <c r="CZ118" s="203"/>
      <c r="DA118" s="202">
        <f>IFERROR(__xludf.DUMMYFUNCTION("""COMPUTED_VALUE"""),6.5)</f>
        <v>6.5</v>
      </c>
      <c r="DB118" s="203">
        <f>IFERROR(__xludf.DUMMYFUNCTION("""COMPUTED_VALUE"""),650.0)</f>
        <v>650</v>
      </c>
      <c r="DC118" s="202">
        <f>IFERROR(__xludf.DUMMYFUNCTION("""COMPUTED_VALUE"""),10.0)</f>
        <v>10</v>
      </c>
      <c r="DD118" s="203">
        <f>IFERROR(__xludf.DUMMYFUNCTION("""COMPUTED_VALUE"""),1000.0)</f>
        <v>1000</v>
      </c>
      <c r="DE118" s="202"/>
      <c r="DF118" s="203"/>
      <c r="DG118" s="202"/>
      <c r="DH118" s="203"/>
      <c r="DI118" s="202"/>
      <c r="DJ118" s="203"/>
      <c r="DK118" s="202">
        <f>IFERROR(__xludf.DUMMYFUNCTION("""COMPUTED_VALUE"""),7.5)</f>
        <v>7.5</v>
      </c>
      <c r="DL118" s="203">
        <f>IFERROR(__xludf.DUMMYFUNCTION("""COMPUTED_VALUE"""),750.0)</f>
        <v>750</v>
      </c>
      <c r="DM118" s="202"/>
      <c r="DN118" s="203"/>
      <c r="DO118" s="202">
        <f>IFERROR(__xludf.DUMMYFUNCTION("""COMPUTED_VALUE"""),7.5)</f>
        <v>7.5</v>
      </c>
      <c r="DP118" s="203">
        <f>IFERROR(__xludf.DUMMYFUNCTION("""COMPUTED_VALUE"""),750.0)</f>
        <v>750</v>
      </c>
      <c r="DQ118" s="202">
        <f>IFERROR(__xludf.DUMMYFUNCTION("""COMPUTED_VALUE"""),2.0)</f>
        <v>2</v>
      </c>
      <c r="DR118" s="203">
        <f>IFERROR(__xludf.DUMMYFUNCTION("""COMPUTED_VALUE"""),200.0)</f>
        <v>200</v>
      </c>
      <c r="DS118" s="202"/>
      <c r="DT118" s="203"/>
      <c r="DU118" s="202">
        <f>IFERROR(__xludf.DUMMYFUNCTION("""COMPUTED_VALUE"""),6.5)</f>
        <v>6.5</v>
      </c>
      <c r="DV118" s="203">
        <f>IFERROR(__xludf.DUMMYFUNCTION("""COMPUTED_VALUE"""),650.0)</f>
        <v>650</v>
      </c>
      <c r="DW118" s="202"/>
      <c r="DX118" s="203"/>
      <c r="DZ118" s="159" t="str">
        <f t="shared" si="33"/>
        <v>Dominik Vlach</v>
      </c>
      <c r="EA118" s="202"/>
      <c r="EB118" s="203"/>
      <c r="EC118" s="202"/>
      <c r="ED118" s="203"/>
      <c r="EE118" s="202"/>
      <c r="EF118" s="203"/>
      <c r="EG118" s="202"/>
      <c r="EH118" s="203"/>
      <c r="EI118" s="202"/>
      <c r="EJ118" s="203"/>
      <c r="EK118" s="202">
        <f>IFERROR(__xludf.DUMMYFUNCTION("""COMPUTED_VALUE"""),6.0)</f>
        <v>6</v>
      </c>
      <c r="EL118" s="203">
        <f>IFERROR(__xludf.DUMMYFUNCTION("""COMPUTED_VALUE"""),600.0)</f>
        <v>600</v>
      </c>
      <c r="EM118" s="202"/>
      <c r="EN118" s="203"/>
      <c r="EO118" s="202"/>
      <c r="EP118" s="203"/>
      <c r="EQ118" s="202"/>
      <c r="ER118" s="203"/>
      <c r="ES118" s="202"/>
      <c r="ET118" s="203"/>
      <c r="EU118" s="202"/>
      <c r="EV118" s="203"/>
      <c r="EW118" s="202"/>
      <c r="EX118" s="203"/>
      <c r="EY118" s="202"/>
      <c r="EZ118" s="203"/>
      <c r="FA118" s="202">
        <f>IFERROR(__xludf.DUMMYFUNCTION("""COMPUTED_VALUE"""),14.0)</f>
        <v>14</v>
      </c>
      <c r="FB118" s="203">
        <f>IFERROR(__xludf.DUMMYFUNCTION("""COMPUTED_VALUE"""),1400.0)</f>
        <v>1400</v>
      </c>
      <c r="FC118" s="202"/>
      <c r="FD118" s="203"/>
      <c r="FE118" s="202"/>
      <c r="FF118" s="203"/>
      <c r="FG118" s="202"/>
      <c r="FH118" s="203"/>
      <c r="FI118" s="202">
        <f>IFERROR(__xludf.DUMMYFUNCTION("""COMPUTED_VALUE"""),3.5)</f>
        <v>3.5</v>
      </c>
      <c r="FJ118" s="203">
        <f>IFERROR(__xludf.DUMMYFUNCTION("""COMPUTED_VALUE"""),350.0)</f>
        <v>350</v>
      </c>
      <c r="FK118" s="202"/>
      <c r="FL118" s="203"/>
      <c r="FM118" s="202"/>
      <c r="FN118" s="203"/>
      <c r="FO118" s="202"/>
      <c r="FP118" s="203"/>
      <c r="FQ118" s="202"/>
      <c r="FR118" s="203"/>
      <c r="FS118" s="202"/>
      <c r="FT118" s="203"/>
      <c r="FU118" s="202"/>
      <c r="FV118" s="203"/>
      <c r="FW118" s="202"/>
      <c r="FX118" s="203"/>
      <c r="FY118" s="202"/>
      <c r="FZ118" s="203"/>
      <c r="GA118" s="202"/>
      <c r="GB118" s="203"/>
      <c r="GC118" s="202"/>
      <c r="GD118" s="203"/>
      <c r="GE118" s="202"/>
      <c r="GF118" s="203"/>
      <c r="GG118" s="202"/>
      <c r="GH118" s="203"/>
      <c r="GI118" s="202"/>
      <c r="GJ118" s="203"/>
      <c r="GL118" s="159" t="str">
        <f t="shared" si="34"/>
        <v>Dominik Vlach</v>
      </c>
      <c r="GM118" s="202"/>
      <c r="GN118" s="203"/>
      <c r="GO118" s="202"/>
      <c r="GP118" s="203"/>
      <c r="GQ118" s="202"/>
      <c r="GR118" s="203"/>
      <c r="GS118" s="202"/>
      <c r="GT118" s="203"/>
      <c r="GU118" s="202"/>
      <c r="GV118" s="203"/>
      <c r="GW118" s="202"/>
      <c r="GX118" s="203"/>
      <c r="GY118" s="202"/>
      <c r="GZ118" s="203"/>
      <c r="HA118" s="202"/>
      <c r="HB118" s="203"/>
      <c r="HC118" s="202"/>
      <c r="HD118" s="203"/>
      <c r="HE118" s="202"/>
      <c r="HF118" s="203"/>
      <c r="HG118" s="202"/>
      <c r="HH118" s="203"/>
      <c r="HI118" s="202"/>
      <c r="HJ118" s="203"/>
      <c r="HK118" s="202"/>
      <c r="HL118" s="203"/>
      <c r="HM118" s="202"/>
      <c r="HN118" s="203"/>
      <c r="HO118" s="202"/>
      <c r="HP118" s="203"/>
      <c r="HQ118" s="202"/>
      <c r="HR118" s="203"/>
      <c r="HS118" s="202"/>
      <c r="HT118" s="203"/>
      <c r="HU118" s="202"/>
      <c r="HV118" s="203"/>
      <c r="HW118" s="202"/>
      <c r="HX118" s="203"/>
      <c r="HY118" s="202"/>
      <c r="HZ118" s="203"/>
      <c r="IA118" s="202"/>
      <c r="IB118" s="203"/>
      <c r="IC118" s="202"/>
      <c r="ID118" s="203"/>
      <c r="IE118" s="202"/>
      <c r="IF118" s="203"/>
      <c r="IG118" s="202"/>
      <c r="IH118" s="203"/>
      <c r="II118" s="202"/>
      <c r="IJ118" s="203"/>
      <c r="IK118" s="202"/>
      <c r="IL118" s="203"/>
      <c r="IM118" s="202"/>
      <c r="IN118" s="203"/>
      <c r="IO118" s="202"/>
      <c r="IP118" s="203"/>
      <c r="IQ118" s="202"/>
      <c r="IR118" s="203"/>
      <c r="IS118" s="202"/>
      <c r="IT118" s="203"/>
      <c r="IU118" s="202"/>
      <c r="IV118" s="215"/>
    </row>
    <row r="119">
      <c r="A119" s="225">
        <f>IFERROR(__xludf.DUMMYFUNCTION("""COMPUTED_VALUE"""),100.0)</f>
        <v>100</v>
      </c>
      <c r="B119" s="159" t="str">
        <f t="shared" si="31"/>
        <v>Oleksandr Sobolyuk</v>
      </c>
      <c r="C119" s="199">
        <f t="shared" ref="C119:BL119" si="103">BO119+EA119+GM119</f>
        <v>13.5</v>
      </c>
      <c r="D119" s="199">
        <f t="shared" si="103"/>
        <v>0</v>
      </c>
      <c r="E119" s="199">
        <f t="shared" si="103"/>
        <v>14</v>
      </c>
      <c r="F119" s="199">
        <f t="shared" si="103"/>
        <v>0</v>
      </c>
      <c r="G119" s="199">
        <f t="shared" si="103"/>
        <v>13</v>
      </c>
      <c r="H119" s="199">
        <f t="shared" si="103"/>
        <v>0</v>
      </c>
      <c r="I119" s="199">
        <f t="shared" si="103"/>
        <v>10.5</v>
      </c>
      <c r="J119" s="199">
        <f t="shared" si="103"/>
        <v>0</v>
      </c>
      <c r="K119" s="199">
        <f t="shared" si="103"/>
        <v>0</v>
      </c>
      <c r="L119" s="199">
        <f t="shared" si="103"/>
        <v>0</v>
      </c>
      <c r="M119" s="199">
        <f t="shared" si="103"/>
        <v>0</v>
      </c>
      <c r="N119" s="199">
        <f t="shared" si="103"/>
        <v>0</v>
      </c>
      <c r="O119" s="199">
        <f t="shared" si="103"/>
        <v>0</v>
      </c>
      <c r="P119" s="199">
        <f t="shared" si="103"/>
        <v>0</v>
      </c>
      <c r="Q119" s="199">
        <f t="shared" si="103"/>
        <v>0</v>
      </c>
      <c r="R119" s="199">
        <f t="shared" si="103"/>
        <v>0</v>
      </c>
      <c r="S119" s="199">
        <f t="shared" si="103"/>
        <v>0</v>
      </c>
      <c r="T119" s="199">
        <f t="shared" si="103"/>
        <v>0</v>
      </c>
      <c r="U119" s="199">
        <f t="shared" si="103"/>
        <v>0</v>
      </c>
      <c r="V119" s="199">
        <f t="shared" si="103"/>
        <v>0</v>
      </c>
      <c r="W119" s="199">
        <f t="shared" si="103"/>
        <v>0</v>
      </c>
      <c r="X119" s="199">
        <f t="shared" si="103"/>
        <v>0</v>
      </c>
      <c r="Y119" s="199">
        <f t="shared" si="103"/>
        <v>5</v>
      </c>
      <c r="Z119" s="199">
        <f t="shared" si="103"/>
        <v>0</v>
      </c>
      <c r="AA119" s="199">
        <f t="shared" si="103"/>
        <v>14</v>
      </c>
      <c r="AB119" s="199">
        <f t="shared" si="103"/>
        <v>0</v>
      </c>
      <c r="AC119" s="199">
        <f t="shared" si="103"/>
        <v>13</v>
      </c>
      <c r="AD119" s="199">
        <f t="shared" si="103"/>
        <v>0</v>
      </c>
      <c r="AE119" s="199">
        <f t="shared" si="103"/>
        <v>11</v>
      </c>
      <c r="AF119" s="199">
        <f t="shared" si="103"/>
        <v>0</v>
      </c>
      <c r="AG119" s="199">
        <f t="shared" si="103"/>
        <v>11.5</v>
      </c>
      <c r="AH119" s="199">
        <f t="shared" si="103"/>
        <v>0</v>
      </c>
      <c r="AI119" s="199">
        <f t="shared" si="103"/>
        <v>8</v>
      </c>
      <c r="AJ119" s="199">
        <f t="shared" si="103"/>
        <v>0</v>
      </c>
      <c r="AK119" s="199">
        <f t="shared" si="103"/>
        <v>12</v>
      </c>
      <c r="AL119" s="199">
        <f t="shared" si="103"/>
        <v>0</v>
      </c>
      <c r="AM119" s="199">
        <f t="shared" si="103"/>
        <v>7</v>
      </c>
      <c r="AN119" s="199">
        <f t="shared" si="103"/>
        <v>0</v>
      </c>
      <c r="AO119" s="199">
        <f t="shared" si="103"/>
        <v>0</v>
      </c>
      <c r="AP119" s="199">
        <f t="shared" si="103"/>
        <v>0</v>
      </c>
      <c r="AQ119" s="199">
        <f t="shared" si="103"/>
        <v>14</v>
      </c>
      <c r="AR119" s="199">
        <f t="shared" si="103"/>
        <v>0</v>
      </c>
      <c r="AS119" s="199">
        <f t="shared" si="103"/>
        <v>7.5</v>
      </c>
      <c r="AT119" s="199">
        <f t="shared" si="103"/>
        <v>0</v>
      </c>
      <c r="AU119" s="199">
        <f t="shared" si="103"/>
        <v>10</v>
      </c>
      <c r="AV119" s="199">
        <f t="shared" si="103"/>
        <v>0</v>
      </c>
      <c r="AW119" s="199">
        <f t="shared" si="103"/>
        <v>7</v>
      </c>
      <c r="AX119" s="199">
        <f t="shared" si="103"/>
        <v>0</v>
      </c>
      <c r="AY119" s="199">
        <f t="shared" si="103"/>
        <v>12</v>
      </c>
      <c r="AZ119" s="199">
        <f t="shared" si="103"/>
        <v>0</v>
      </c>
      <c r="BA119" s="199">
        <f t="shared" si="103"/>
        <v>0</v>
      </c>
      <c r="BB119" s="199">
        <f t="shared" si="103"/>
        <v>0</v>
      </c>
      <c r="BC119" s="199">
        <f t="shared" si="103"/>
        <v>3</v>
      </c>
      <c r="BD119" s="199">
        <f t="shared" si="103"/>
        <v>0</v>
      </c>
      <c r="BE119" s="199">
        <f t="shared" si="103"/>
        <v>8.5</v>
      </c>
      <c r="BF119" s="199">
        <f t="shared" si="103"/>
        <v>0</v>
      </c>
      <c r="BG119" s="199">
        <f t="shared" si="103"/>
        <v>12.5</v>
      </c>
      <c r="BH119" s="199">
        <f t="shared" si="103"/>
        <v>0</v>
      </c>
      <c r="BI119" s="199">
        <f t="shared" si="103"/>
        <v>12</v>
      </c>
      <c r="BJ119" s="199">
        <f t="shared" si="103"/>
        <v>0</v>
      </c>
      <c r="BK119" s="199">
        <f t="shared" si="103"/>
        <v>7</v>
      </c>
      <c r="BL119" s="199">
        <f t="shared" si="103"/>
        <v>0</v>
      </c>
      <c r="BM119" s="151"/>
      <c r="BN119" s="239" t="str">
        <f>IFERROR(__xludf.DUMMYFUNCTION("""COMPUTED_VALUE"""),"Oleksandr Sobolyuk")</f>
        <v>Oleksandr Sobolyuk</v>
      </c>
      <c r="BO119" s="202"/>
      <c r="BP119" s="203"/>
      <c r="BQ119" s="202"/>
      <c r="BR119" s="203"/>
      <c r="BS119" s="202"/>
      <c r="BT119" s="203"/>
      <c r="BU119" s="202"/>
      <c r="BV119" s="203"/>
      <c r="BW119" s="202"/>
      <c r="BX119" s="203"/>
      <c r="BY119" s="202"/>
      <c r="BZ119" s="203"/>
      <c r="CA119" s="202"/>
      <c r="CB119" s="203"/>
      <c r="CC119" s="202"/>
      <c r="CD119" s="203"/>
      <c r="CE119" s="202"/>
      <c r="CF119" s="203"/>
      <c r="CG119" s="202"/>
      <c r="CH119" s="203"/>
      <c r="CI119" s="202"/>
      <c r="CJ119" s="203"/>
      <c r="CK119" s="202"/>
      <c r="CL119" s="203"/>
      <c r="CM119" s="202"/>
      <c r="CN119" s="203"/>
      <c r="CO119" s="202"/>
      <c r="CP119" s="203"/>
      <c r="CQ119" s="202"/>
      <c r="CR119" s="203"/>
      <c r="CS119" s="202"/>
      <c r="CT119" s="203"/>
      <c r="CU119" s="202"/>
      <c r="CV119" s="203"/>
      <c r="CW119" s="202"/>
      <c r="CX119" s="203"/>
      <c r="CY119" s="202"/>
      <c r="CZ119" s="203"/>
      <c r="DA119" s="202"/>
      <c r="DB119" s="203"/>
      <c r="DC119" s="202"/>
      <c r="DD119" s="203"/>
      <c r="DE119" s="202"/>
      <c r="DF119" s="203"/>
      <c r="DG119" s="202"/>
      <c r="DH119" s="203"/>
      <c r="DI119" s="202"/>
      <c r="DJ119" s="203"/>
      <c r="DK119" s="202"/>
      <c r="DL119" s="203"/>
      <c r="DM119" s="202"/>
      <c r="DN119" s="203"/>
      <c r="DO119" s="202"/>
      <c r="DP119" s="203"/>
      <c r="DQ119" s="202"/>
      <c r="DR119" s="203"/>
      <c r="DS119" s="202"/>
      <c r="DT119" s="203"/>
      <c r="DU119" s="202"/>
      <c r="DV119" s="203"/>
      <c r="DW119" s="202"/>
      <c r="DX119" s="203"/>
      <c r="DZ119" s="159" t="str">
        <f t="shared" si="33"/>
        <v>Oleksandr Sobolyuk</v>
      </c>
      <c r="EA119" s="202"/>
      <c r="EB119" s="203"/>
      <c r="EC119" s="202"/>
      <c r="ED119" s="203"/>
      <c r="EE119" s="202"/>
      <c r="EF119" s="203"/>
      <c r="EG119" s="202"/>
      <c r="EH119" s="203"/>
      <c r="EI119" s="202"/>
      <c r="EJ119" s="203"/>
      <c r="EK119" s="202"/>
      <c r="EL119" s="203"/>
      <c r="EM119" s="202"/>
      <c r="EN119" s="203"/>
      <c r="EO119" s="202"/>
      <c r="EP119" s="203"/>
      <c r="EQ119" s="202"/>
      <c r="ER119" s="203"/>
      <c r="ES119" s="202"/>
      <c r="ET119" s="203"/>
      <c r="EU119" s="202"/>
      <c r="EV119" s="203"/>
      <c r="EW119" s="202"/>
      <c r="EX119" s="203"/>
      <c r="EY119" s="202"/>
      <c r="EZ119" s="203"/>
      <c r="FA119" s="202"/>
      <c r="FB119" s="203"/>
      <c r="FC119" s="202"/>
      <c r="FD119" s="203"/>
      <c r="FE119" s="202"/>
      <c r="FF119" s="203"/>
      <c r="FG119" s="202"/>
      <c r="FH119" s="203"/>
      <c r="FI119" s="202"/>
      <c r="FJ119" s="203"/>
      <c r="FK119" s="202"/>
      <c r="FL119" s="203"/>
      <c r="FM119" s="202"/>
      <c r="FN119" s="203"/>
      <c r="FO119" s="202"/>
      <c r="FP119" s="203"/>
      <c r="FQ119" s="202"/>
      <c r="FR119" s="203"/>
      <c r="FS119" s="202"/>
      <c r="FT119" s="203"/>
      <c r="FU119" s="202"/>
      <c r="FV119" s="203"/>
      <c r="FW119" s="202"/>
      <c r="FX119" s="203"/>
      <c r="FY119" s="202"/>
      <c r="FZ119" s="203"/>
      <c r="GA119" s="202"/>
      <c r="GB119" s="203"/>
      <c r="GC119" s="202"/>
      <c r="GD119" s="203"/>
      <c r="GE119" s="202"/>
      <c r="GF119" s="203"/>
      <c r="GG119" s="202"/>
      <c r="GH119" s="203"/>
      <c r="GI119" s="202"/>
      <c r="GJ119" s="203"/>
      <c r="GL119" s="159" t="str">
        <f t="shared" si="34"/>
        <v>Oleksandr Sobolyuk</v>
      </c>
      <c r="GM119" s="202">
        <f>IFERROR(__xludf.DUMMYFUNCTION("""COMPUTED_VALUE"""),13.5)</f>
        <v>13.5</v>
      </c>
      <c r="GN119" s="203"/>
      <c r="GO119" s="202">
        <f>IFERROR(__xludf.DUMMYFUNCTION("""COMPUTED_VALUE"""),14.0)</f>
        <v>14</v>
      </c>
      <c r="GP119" s="203"/>
      <c r="GQ119" s="202">
        <f>IFERROR(__xludf.DUMMYFUNCTION("""COMPUTED_VALUE"""),13.0)</f>
        <v>13</v>
      </c>
      <c r="GR119" s="203"/>
      <c r="GS119" s="202">
        <f>IFERROR(__xludf.DUMMYFUNCTION("""COMPUTED_VALUE"""),10.5)</f>
        <v>10.5</v>
      </c>
      <c r="GT119" s="203"/>
      <c r="GU119" s="202"/>
      <c r="GV119" s="203"/>
      <c r="GW119" s="202"/>
      <c r="GX119" s="203"/>
      <c r="GY119" s="202"/>
      <c r="GZ119" s="203"/>
      <c r="HA119" s="202"/>
      <c r="HB119" s="203"/>
      <c r="HC119" s="202"/>
      <c r="HD119" s="203"/>
      <c r="HE119" s="202"/>
      <c r="HF119" s="203"/>
      <c r="HG119" s="202"/>
      <c r="HH119" s="203"/>
      <c r="HI119" s="202">
        <f>IFERROR(__xludf.DUMMYFUNCTION("""COMPUTED_VALUE"""),5.0)</f>
        <v>5</v>
      </c>
      <c r="HJ119" s="203"/>
      <c r="HK119" s="202">
        <f>IFERROR(__xludf.DUMMYFUNCTION("""COMPUTED_VALUE"""),14.0)</f>
        <v>14</v>
      </c>
      <c r="HL119" s="203"/>
      <c r="HM119" s="202">
        <f>IFERROR(__xludf.DUMMYFUNCTION("""COMPUTED_VALUE"""),13.0)</f>
        <v>13</v>
      </c>
      <c r="HN119" s="203"/>
      <c r="HO119" s="202">
        <f>IFERROR(__xludf.DUMMYFUNCTION("""COMPUTED_VALUE"""),11.0)</f>
        <v>11</v>
      </c>
      <c r="HP119" s="203"/>
      <c r="HQ119" s="202">
        <f>IFERROR(__xludf.DUMMYFUNCTION("""COMPUTED_VALUE"""),11.5)</f>
        <v>11.5</v>
      </c>
      <c r="HR119" s="203"/>
      <c r="HS119" s="202">
        <f>IFERROR(__xludf.DUMMYFUNCTION("""COMPUTED_VALUE"""),8.0)</f>
        <v>8</v>
      </c>
      <c r="HT119" s="203"/>
      <c r="HU119" s="202">
        <f>IFERROR(__xludf.DUMMYFUNCTION("""COMPUTED_VALUE"""),12.0)</f>
        <v>12</v>
      </c>
      <c r="HV119" s="203"/>
      <c r="HW119" s="202">
        <f>IFERROR(__xludf.DUMMYFUNCTION("""COMPUTED_VALUE"""),7.0)</f>
        <v>7</v>
      </c>
      <c r="HX119" s="203"/>
      <c r="HY119" s="202"/>
      <c r="HZ119" s="203"/>
      <c r="IA119" s="202">
        <f>IFERROR(__xludf.DUMMYFUNCTION("""COMPUTED_VALUE"""),14.0)</f>
        <v>14</v>
      </c>
      <c r="IB119" s="203"/>
      <c r="IC119" s="202">
        <f>IFERROR(__xludf.DUMMYFUNCTION("""COMPUTED_VALUE"""),7.5)</f>
        <v>7.5</v>
      </c>
      <c r="ID119" s="203"/>
      <c r="IE119" s="202">
        <f>IFERROR(__xludf.DUMMYFUNCTION("""COMPUTED_VALUE"""),10.0)</f>
        <v>10</v>
      </c>
      <c r="IF119" s="203"/>
      <c r="IG119" s="202">
        <f>IFERROR(__xludf.DUMMYFUNCTION("""COMPUTED_VALUE"""),7.0)</f>
        <v>7</v>
      </c>
      <c r="IH119" s="203"/>
      <c r="II119" s="202">
        <f>IFERROR(__xludf.DUMMYFUNCTION("""COMPUTED_VALUE"""),12.0)</f>
        <v>12</v>
      </c>
      <c r="IJ119" s="203"/>
      <c r="IK119" s="202"/>
      <c r="IL119" s="203"/>
      <c r="IM119" s="202">
        <f>IFERROR(__xludf.DUMMYFUNCTION("""COMPUTED_VALUE"""),3.0)</f>
        <v>3</v>
      </c>
      <c r="IN119" s="203"/>
      <c r="IO119" s="202">
        <f>IFERROR(__xludf.DUMMYFUNCTION("""COMPUTED_VALUE"""),8.5)</f>
        <v>8.5</v>
      </c>
      <c r="IP119" s="203"/>
      <c r="IQ119" s="202">
        <f>IFERROR(__xludf.DUMMYFUNCTION("""COMPUTED_VALUE"""),12.5)</f>
        <v>12.5</v>
      </c>
      <c r="IR119" s="203"/>
      <c r="IS119" s="202">
        <f>IFERROR(__xludf.DUMMYFUNCTION("""COMPUTED_VALUE"""),12.0)</f>
        <v>12</v>
      </c>
      <c r="IT119" s="203"/>
      <c r="IU119" s="202">
        <f>IFERROR(__xludf.DUMMYFUNCTION("""COMPUTED_VALUE"""),7.0)</f>
        <v>7</v>
      </c>
      <c r="IV119" s="215"/>
    </row>
    <row r="120">
      <c r="A120" s="225">
        <f>IFERROR(__xludf.DUMMYFUNCTION("""COMPUTED_VALUE"""),100.0)</f>
        <v>100</v>
      </c>
      <c r="B120" s="159" t="str">
        <f t="shared" si="31"/>
        <v>Radim Raulim-x</v>
      </c>
      <c r="C120" s="199">
        <f t="shared" ref="C120:BL120" si="104">BO120+EA120+GM120</f>
        <v>0</v>
      </c>
      <c r="D120" s="199">
        <f t="shared" si="104"/>
        <v>0</v>
      </c>
      <c r="E120" s="199">
        <f t="shared" si="104"/>
        <v>0</v>
      </c>
      <c r="F120" s="199">
        <f t="shared" si="104"/>
        <v>0</v>
      </c>
      <c r="G120" s="199">
        <f t="shared" si="104"/>
        <v>0</v>
      </c>
      <c r="H120" s="199">
        <f t="shared" si="104"/>
        <v>0</v>
      </c>
      <c r="I120" s="199">
        <f t="shared" si="104"/>
        <v>0</v>
      </c>
      <c r="J120" s="199">
        <f t="shared" si="104"/>
        <v>0</v>
      </c>
      <c r="K120" s="199">
        <f t="shared" si="104"/>
        <v>0</v>
      </c>
      <c r="L120" s="199">
        <f t="shared" si="104"/>
        <v>0</v>
      </c>
      <c r="M120" s="199">
        <f t="shared" si="104"/>
        <v>0</v>
      </c>
      <c r="N120" s="199">
        <f t="shared" si="104"/>
        <v>0</v>
      </c>
      <c r="O120" s="199">
        <f t="shared" si="104"/>
        <v>0</v>
      </c>
      <c r="P120" s="199">
        <f t="shared" si="104"/>
        <v>0</v>
      </c>
      <c r="Q120" s="199">
        <f t="shared" si="104"/>
        <v>0</v>
      </c>
      <c r="R120" s="199">
        <f t="shared" si="104"/>
        <v>0</v>
      </c>
      <c r="S120" s="199">
        <f t="shared" si="104"/>
        <v>0</v>
      </c>
      <c r="T120" s="199">
        <f t="shared" si="104"/>
        <v>0</v>
      </c>
      <c r="U120" s="199">
        <f t="shared" si="104"/>
        <v>0</v>
      </c>
      <c r="V120" s="199">
        <f t="shared" si="104"/>
        <v>0</v>
      </c>
      <c r="W120" s="199">
        <f t="shared" si="104"/>
        <v>0</v>
      </c>
      <c r="X120" s="199">
        <f t="shared" si="104"/>
        <v>0</v>
      </c>
      <c r="Y120" s="199">
        <f t="shared" si="104"/>
        <v>0</v>
      </c>
      <c r="Z120" s="199">
        <f t="shared" si="104"/>
        <v>0</v>
      </c>
      <c r="AA120" s="199">
        <f t="shared" si="104"/>
        <v>0</v>
      </c>
      <c r="AB120" s="199">
        <f t="shared" si="104"/>
        <v>0</v>
      </c>
      <c r="AC120" s="199">
        <f t="shared" si="104"/>
        <v>0</v>
      </c>
      <c r="AD120" s="199">
        <f t="shared" si="104"/>
        <v>0</v>
      </c>
      <c r="AE120" s="199">
        <f t="shared" si="104"/>
        <v>0</v>
      </c>
      <c r="AF120" s="199">
        <f t="shared" si="104"/>
        <v>0</v>
      </c>
      <c r="AG120" s="199">
        <f t="shared" si="104"/>
        <v>0</v>
      </c>
      <c r="AH120" s="199">
        <f t="shared" si="104"/>
        <v>0</v>
      </c>
      <c r="AI120" s="199">
        <f t="shared" si="104"/>
        <v>0</v>
      </c>
      <c r="AJ120" s="199">
        <f t="shared" si="104"/>
        <v>0</v>
      </c>
      <c r="AK120" s="199">
        <f t="shared" si="104"/>
        <v>0</v>
      </c>
      <c r="AL120" s="199">
        <f t="shared" si="104"/>
        <v>0</v>
      </c>
      <c r="AM120" s="199">
        <f t="shared" si="104"/>
        <v>0</v>
      </c>
      <c r="AN120" s="199">
        <f t="shared" si="104"/>
        <v>0</v>
      </c>
      <c r="AO120" s="199">
        <f t="shared" si="104"/>
        <v>0</v>
      </c>
      <c r="AP120" s="199">
        <f t="shared" si="104"/>
        <v>0</v>
      </c>
      <c r="AQ120" s="199">
        <f t="shared" si="104"/>
        <v>0</v>
      </c>
      <c r="AR120" s="199">
        <f t="shared" si="104"/>
        <v>0</v>
      </c>
      <c r="AS120" s="199">
        <f t="shared" si="104"/>
        <v>0</v>
      </c>
      <c r="AT120" s="199">
        <f t="shared" si="104"/>
        <v>0</v>
      </c>
      <c r="AU120" s="199">
        <f t="shared" si="104"/>
        <v>0</v>
      </c>
      <c r="AV120" s="199">
        <f t="shared" si="104"/>
        <v>0</v>
      </c>
      <c r="AW120" s="199">
        <f t="shared" si="104"/>
        <v>0</v>
      </c>
      <c r="AX120" s="199">
        <f t="shared" si="104"/>
        <v>0</v>
      </c>
      <c r="AY120" s="199">
        <f t="shared" si="104"/>
        <v>0</v>
      </c>
      <c r="AZ120" s="199">
        <f t="shared" si="104"/>
        <v>0</v>
      </c>
      <c r="BA120" s="199">
        <f t="shared" si="104"/>
        <v>0</v>
      </c>
      <c r="BB120" s="199">
        <f t="shared" si="104"/>
        <v>0</v>
      </c>
      <c r="BC120" s="199">
        <f t="shared" si="104"/>
        <v>0</v>
      </c>
      <c r="BD120" s="199">
        <f t="shared" si="104"/>
        <v>0</v>
      </c>
      <c r="BE120" s="199">
        <f t="shared" si="104"/>
        <v>0</v>
      </c>
      <c r="BF120" s="199">
        <f t="shared" si="104"/>
        <v>0</v>
      </c>
      <c r="BG120" s="199">
        <f t="shared" si="104"/>
        <v>0</v>
      </c>
      <c r="BH120" s="199">
        <f t="shared" si="104"/>
        <v>0</v>
      </c>
      <c r="BI120" s="199">
        <f t="shared" si="104"/>
        <v>0</v>
      </c>
      <c r="BJ120" s="199">
        <f t="shared" si="104"/>
        <v>0</v>
      </c>
      <c r="BK120" s="199">
        <f t="shared" si="104"/>
        <v>0</v>
      </c>
      <c r="BL120" s="199">
        <f t="shared" si="104"/>
        <v>0</v>
      </c>
      <c r="BM120" s="151"/>
      <c r="BN120" s="239" t="str">
        <f>IFERROR(__xludf.DUMMYFUNCTION("""COMPUTED_VALUE"""),"Radim Raulim-x")</f>
        <v>Radim Raulim-x</v>
      </c>
      <c r="BO120" s="202"/>
      <c r="BP120" s="203"/>
      <c r="BQ120" s="202"/>
      <c r="BR120" s="203"/>
      <c r="BS120" s="202"/>
      <c r="BT120" s="203"/>
      <c r="BU120" s="202"/>
      <c r="BV120" s="203"/>
      <c r="BW120" s="202"/>
      <c r="BX120" s="203"/>
      <c r="BY120" s="202"/>
      <c r="BZ120" s="203"/>
      <c r="CA120" s="202"/>
      <c r="CB120" s="203"/>
      <c r="CC120" s="202"/>
      <c r="CD120" s="203"/>
      <c r="CE120" s="202"/>
      <c r="CF120" s="203"/>
      <c r="CG120" s="202"/>
      <c r="CH120" s="203"/>
      <c r="CI120" s="202"/>
      <c r="CJ120" s="203"/>
      <c r="CK120" s="202"/>
      <c r="CL120" s="203"/>
      <c r="CM120" s="202"/>
      <c r="CN120" s="203"/>
      <c r="CO120" s="202"/>
      <c r="CP120" s="203"/>
      <c r="CQ120" s="202"/>
      <c r="CR120" s="203"/>
      <c r="CS120" s="202"/>
      <c r="CT120" s="203"/>
      <c r="CU120" s="202"/>
      <c r="CV120" s="203"/>
      <c r="CW120" s="202"/>
      <c r="CX120" s="203"/>
      <c r="CY120" s="202"/>
      <c r="CZ120" s="203"/>
      <c r="DA120" s="202"/>
      <c r="DB120" s="203"/>
      <c r="DC120" s="202"/>
      <c r="DD120" s="203"/>
      <c r="DE120" s="202"/>
      <c r="DF120" s="203"/>
      <c r="DG120" s="202"/>
      <c r="DH120" s="203"/>
      <c r="DI120" s="202"/>
      <c r="DJ120" s="203"/>
      <c r="DK120" s="202"/>
      <c r="DL120" s="203"/>
      <c r="DM120" s="202"/>
      <c r="DN120" s="203"/>
      <c r="DO120" s="202"/>
      <c r="DP120" s="203"/>
      <c r="DQ120" s="202"/>
      <c r="DR120" s="203"/>
      <c r="DS120" s="202"/>
      <c r="DT120" s="203"/>
      <c r="DU120" s="202"/>
      <c r="DV120" s="203"/>
      <c r="DW120" s="202"/>
      <c r="DX120" s="203"/>
      <c r="DZ120" s="159" t="str">
        <f t="shared" si="33"/>
        <v>Radim Raulim-x</v>
      </c>
      <c r="EA120" s="202"/>
      <c r="EB120" s="203"/>
      <c r="EC120" s="202"/>
      <c r="ED120" s="203"/>
      <c r="EE120" s="202"/>
      <c r="EF120" s="203"/>
      <c r="EG120" s="202"/>
      <c r="EH120" s="203"/>
      <c r="EI120" s="202"/>
      <c r="EJ120" s="203"/>
      <c r="EK120" s="202"/>
      <c r="EL120" s="203"/>
      <c r="EM120" s="202"/>
      <c r="EN120" s="203"/>
      <c r="EO120" s="202"/>
      <c r="EP120" s="203"/>
      <c r="EQ120" s="202"/>
      <c r="ER120" s="203"/>
      <c r="ES120" s="202"/>
      <c r="ET120" s="203"/>
      <c r="EU120" s="202"/>
      <c r="EV120" s="203"/>
      <c r="EW120" s="202"/>
      <c r="EX120" s="203"/>
      <c r="EY120" s="202"/>
      <c r="EZ120" s="203"/>
      <c r="FA120" s="202"/>
      <c r="FB120" s="203"/>
      <c r="FC120" s="202"/>
      <c r="FD120" s="203"/>
      <c r="FE120" s="202"/>
      <c r="FF120" s="203"/>
      <c r="FG120" s="202"/>
      <c r="FH120" s="203"/>
      <c r="FI120" s="202"/>
      <c r="FJ120" s="203"/>
      <c r="FK120" s="202"/>
      <c r="FL120" s="203"/>
      <c r="FM120" s="202"/>
      <c r="FN120" s="203"/>
      <c r="FO120" s="202"/>
      <c r="FP120" s="203"/>
      <c r="FQ120" s="202"/>
      <c r="FR120" s="203"/>
      <c r="FS120" s="202"/>
      <c r="FT120" s="203"/>
      <c r="FU120" s="202"/>
      <c r="FV120" s="203"/>
      <c r="FW120" s="202"/>
      <c r="FX120" s="203"/>
      <c r="FY120" s="202"/>
      <c r="FZ120" s="203"/>
      <c r="GA120" s="202"/>
      <c r="GB120" s="203"/>
      <c r="GC120" s="202"/>
      <c r="GD120" s="203"/>
      <c r="GE120" s="202"/>
      <c r="GF120" s="203"/>
      <c r="GG120" s="202"/>
      <c r="GH120" s="203"/>
      <c r="GI120" s="202"/>
      <c r="GJ120" s="203"/>
      <c r="GL120" s="159" t="str">
        <f t="shared" si="34"/>
        <v>Radim Raulim-x</v>
      </c>
      <c r="GM120" s="202"/>
      <c r="GN120" s="203"/>
      <c r="GO120" s="202"/>
      <c r="GP120" s="203"/>
      <c r="GQ120" s="202"/>
      <c r="GR120" s="203"/>
      <c r="GS120" s="202"/>
      <c r="GT120" s="203"/>
      <c r="GU120" s="202"/>
      <c r="GV120" s="203"/>
      <c r="GW120" s="202"/>
      <c r="GX120" s="203"/>
      <c r="GY120" s="202"/>
      <c r="GZ120" s="203"/>
      <c r="HA120" s="202"/>
      <c r="HB120" s="203"/>
      <c r="HC120" s="202"/>
      <c r="HD120" s="203"/>
      <c r="HE120" s="202"/>
      <c r="HF120" s="203"/>
      <c r="HG120" s="202"/>
      <c r="HH120" s="203"/>
      <c r="HI120" s="202"/>
      <c r="HJ120" s="203"/>
      <c r="HK120" s="202"/>
      <c r="HL120" s="203"/>
      <c r="HM120" s="202"/>
      <c r="HN120" s="203"/>
      <c r="HO120" s="202"/>
      <c r="HP120" s="203"/>
      <c r="HQ120" s="202"/>
      <c r="HR120" s="203"/>
      <c r="HS120" s="202"/>
      <c r="HT120" s="203"/>
      <c r="HU120" s="202"/>
      <c r="HV120" s="203"/>
      <c r="HW120" s="202"/>
      <c r="HX120" s="203"/>
      <c r="HY120" s="202"/>
      <c r="HZ120" s="203"/>
      <c r="IA120" s="202"/>
      <c r="IB120" s="203"/>
      <c r="IC120" s="202"/>
      <c r="ID120" s="203"/>
      <c r="IE120" s="202"/>
      <c r="IF120" s="203"/>
      <c r="IG120" s="202"/>
      <c r="IH120" s="203"/>
      <c r="II120" s="202"/>
      <c r="IJ120" s="203"/>
      <c r="IK120" s="202"/>
      <c r="IL120" s="203"/>
      <c r="IM120" s="202"/>
      <c r="IN120" s="203"/>
      <c r="IO120" s="202"/>
      <c r="IP120" s="203"/>
      <c r="IQ120" s="202"/>
      <c r="IR120" s="203"/>
      <c r="IS120" s="202"/>
      <c r="IT120" s="203"/>
      <c r="IU120" s="202"/>
      <c r="IV120" s="215"/>
    </row>
    <row r="121">
      <c r="A121" s="225">
        <f>IFERROR(__xludf.DUMMYFUNCTION("""COMPUTED_VALUE"""),100.0)</f>
        <v>100</v>
      </c>
      <c r="B121" s="159" t="str">
        <f t="shared" si="31"/>
        <v>Martin Kumšta-x</v>
      </c>
      <c r="C121" s="199">
        <f t="shared" ref="C121:BL121" si="105">BO121+EA121+GM121</f>
        <v>0</v>
      </c>
      <c r="D121" s="199">
        <f t="shared" si="105"/>
        <v>0</v>
      </c>
      <c r="E121" s="199">
        <f t="shared" si="105"/>
        <v>0</v>
      </c>
      <c r="F121" s="199">
        <f t="shared" si="105"/>
        <v>0</v>
      </c>
      <c r="G121" s="199">
        <f t="shared" si="105"/>
        <v>0</v>
      </c>
      <c r="H121" s="199">
        <f t="shared" si="105"/>
        <v>0</v>
      </c>
      <c r="I121" s="199">
        <f t="shared" si="105"/>
        <v>0</v>
      </c>
      <c r="J121" s="199">
        <f t="shared" si="105"/>
        <v>0</v>
      </c>
      <c r="K121" s="199">
        <f t="shared" si="105"/>
        <v>0</v>
      </c>
      <c r="L121" s="199">
        <f t="shared" si="105"/>
        <v>0</v>
      </c>
      <c r="M121" s="199">
        <f t="shared" si="105"/>
        <v>0</v>
      </c>
      <c r="N121" s="199">
        <f t="shared" si="105"/>
        <v>0</v>
      </c>
      <c r="O121" s="199">
        <f t="shared" si="105"/>
        <v>0</v>
      </c>
      <c r="P121" s="199">
        <f t="shared" si="105"/>
        <v>0</v>
      </c>
      <c r="Q121" s="199">
        <f t="shared" si="105"/>
        <v>0</v>
      </c>
      <c r="R121" s="199">
        <f t="shared" si="105"/>
        <v>0</v>
      </c>
      <c r="S121" s="199">
        <f t="shared" si="105"/>
        <v>0</v>
      </c>
      <c r="T121" s="199">
        <f t="shared" si="105"/>
        <v>0</v>
      </c>
      <c r="U121" s="199">
        <f t="shared" si="105"/>
        <v>0</v>
      </c>
      <c r="V121" s="199">
        <f t="shared" si="105"/>
        <v>0</v>
      </c>
      <c r="W121" s="199">
        <f t="shared" si="105"/>
        <v>0</v>
      </c>
      <c r="X121" s="199">
        <f t="shared" si="105"/>
        <v>0</v>
      </c>
      <c r="Y121" s="199">
        <f t="shared" si="105"/>
        <v>0</v>
      </c>
      <c r="Z121" s="199">
        <f t="shared" si="105"/>
        <v>0</v>
      </c>
      <c r="AA121" s="199">
        <f t="shared" si="105"/>
        <v>0</v>
      </c>
      <c r="AB121" s="199">
        <f t="shared" si="105"/>
        <v>0</v>
      </c>
      <c r="AC121" s="199">
        <f t="shared" si="105"/>
        <v>0</v>
      </c>
      <c r="AD121" s="199">
        <f t="shared" si="105"/>
        <v>0</v>
      </c>
      <c r="AE121" s="199">
        <f t="shared" si="105"/>
        <v>0</v>
      </c>
      <c r="AF121" s="199">
        <f t="shared" si="105"/>
        <v>0</v>
      </c>
      <c r="AG121" s="199">
        <f t="shared" si="105"/>
        <v>0</v>
      </c>
      <c r="AH121" s="199">
        <f t="shared" si="105"/>
        <v>0</v>
      </c>
      <c r="AI121" s="199">
        <f t="shared" si="105"/>
        <v>0</v>
      </c>
      <c r="AJ121" s="199">
        <f t="shared" si="105"/>
        <v>0</v>
      </c>
      <c r="AK121" s="199">
        <f t="shared" si="105"/>
        <v>0</v>
      </c>
      <c r="AL121" s="199">
        <f t="shared" si="105"/>
        <v>0</v>
      </c>
      <c r="AM121" s="199">
        <f t="shared" si="105"/>
        <v>0</v>
      </c>
      <c r="AN121" s="199">
        <f t="shared" si="105"/>
        <v>0</v>
      </c>
      <c r="AO121" s="199">
        <f t="shared" si="105"/>
        <v>0</v>
      </c>
      <c r="AP121" s="199">
        <f t="shared" si="105"/>
        <v>0</v>
      </c>
      <c r="AQ121" s="199">
        <f t="shared" si="105"/>
        <v>0</v>
      </c>
      <c r="AR121" s="199">
        <f t="shared" si="105"/>
        <v>0</v>
      </c>
      <c r="AS121" s="199">
        <f t="shared" si="105"/>
        <v>0</v>
      </c>
      <c r="AT121" s="199">
        <f t="shared" si="105"/>
        <v>0</v>
      </c>
      <c r="AU121" s="199">
        <f t="shared" si="105"/>
        <v>0</v>
      </c>
      <c r="AV121" s="199">
        <f t="shared" si="105"/>
        <v>0</v>
      </c>
      <c r="AW121" s="199">
        <f t="shared" si="105"/>
        <v>0</v>
      </c>
      <c r="AX121" s="199">
        <f t="shared" si="105"/>
        <v>0</v>
      </c>
      <c r="AY121" s="199">
        <f t="shared" si="105"/>
        <v>0</v>
      </c>
      <c r="AZ121" s="199">
        <f t="shared" si="105"/>
        <v>0</v>
      </c>
      <c r="BA121" s="199">
        <f t="shared" si="105"/>
        <v>0</v>
      </c>
      <c r="BB121" s="199">
        <f t="shared" si="105"/>
        <v>0</v>
      </c>
      <c r="BC121" s="199">
        <f t="shared" si="105"/>
        <v>0</v>
      </c>
      <c r="BD121" s="199">
        <f t="shared" si="105"/>
        <v>0</v>
      </c>
      <c r="BE121" s="199">
        <f t="shared" si="105"/>
        <v>0</v>
      </c>
      <c r="BF121" s="199">
        <f t="shared" si="105"/>
        <v>0</v>
      </c>
      <c r="BG121" s="199">
        <f t="shared" si="105"/>
        <v>0</v>
      </c>
      <c r="BH121" s="199">
        <f t="shared" si="105"/>
        <v>0</v>
      </c>
      <c r="BI121" s="199">
        <f t="shared" si="105"/>
        <v>0</v>
      </c>
      <c r="BJ121" s="199">
        <f t="shared" si="105"/>
        <v>0</v>
      </c>
      <c r="BK121" s="199">
        <f t="shared" si="105"/>
        <v>0</v>
      </c>
      <c r="BL121" s="199">
        <f t="shared" si="105"/>
        <v>0</v>
      </c>
      <c r="BM121" s="151"/>
      <c r="BN121" s="239" t="str">
        <f>IFERROR(__xludf.DUMMYFUNCTION("""COMPUTED_VALUE"""),"Martin Kumšta-x")</f>
        <v>Martin Kumšta-x</v>
      </c>
      <c r="BO121" s="202"/>
      <c r="BP121" s="203"/>
      <c r="BQ121" s="202"/>
      <c r="BR121" s="203"/>
      <c r="BS121" s="202"/>
      <c r="BT121" s="203"/>
      <c r="BU121" s="202"/>
      <c r="BV121" s="203"/>
      <c r="BW121" s="202"/>
      <c r="BX121" s="203"/>
      <c r="BY121" s="202"/>
      <c r="BZ121" s="203"/>
      <c r="CA121" s="202"/>
      <c r="CB121" s="203"/>
      <c r="CC121" s="202"/>
      <c r="CD121" s="203"/>
      <c r="CE121" s="202"/>
      <c r="CF121" s="203"/>
      <c r="CG121" s="202"/>
      <c r="CH121" s="203"/>
      <c r="CI121" s="202"/>
      <c r="CJ121" s="203"/>
      <c r="CK121" s="202"/>
      <c r="CL121" s="203"/>
      <c r="CM121" s="202"/>
      <c r="CN121" s="203"/>
      <c r="CO121" s="202"/>
      <c r="CP121" s="203"/>
      <c r="CQ121" s="202"/>
      <c r="CR121" s="203"/>
      <c r="CS121" s="202"/>
      <c r="CT121" s="203"/>
      <c r="CU121" s="202"/>
      <c r="CV121" s="203"/>
      <c r="CW121" s="202"/>
      <c r="CX121" s="203"/>
      <c r="CY121" s="202"/>
      <c r="CZ121" s="203"/>
      <c r="DA121" s="202"/>
      <c r="DB121" s="203"/>
      <c r="DC121" s="202"/>
      <c r="DD121" s="203"/>
      <c r="DE121" s="202"/>
      <c r="DF121" s="203"/>
      <c r="DG121" s="202"/>
      <c r="DH121" s="203"/>
      <c r="DI121" s="202"/>
      <c r="DJ121" s="203"/>
      <c r="DK121" s="202"/>
      <c r="DL121" s="203"/>
      <c r="DM121" s="202"/>
      <c r="DN121" s="203"/>
      <c r="DO121" s="202"/>
      <c r="DP121" s="203"/>
      <c r="DQ121" s="202"/>
      <c r="DR121" s="203"/>
      <c r="DS121" s="202"/>
      <c r="DT121" s="203"/>
      <c r="DU121" s="202"/>
      <c r="DV121" s="203"/>
      <c r="DW121" s="202"/>
      <c r="DX121" s="203"/>
      <c r="DZ121" s="159" t="str">
        <f t="shared" si="33"/>
        <v>Martin Kumšta-x</v>
      </c>
      <c r="EA121" s="202"/>
      <c r="EB121" s="203"/>
      <c r="EC121" s="202"/>
      <c r="ED121" s="203"/>
      <c r="EE121" s="202"/>
      <c r="EF121" s="203"/>
      <c r="EG121" s="202"/>
      <c r="EH121" s="203"/>
      <c r="EI121" s="202"/>
      <c r="EJ121" s="203"/>
      <c r="EK121" s="202"/>
      <c r="EL121" s="203"/>
      <c r="EM121" s="202"/>
      <c r="EN121" s="203"/>
      <c r="EO121" s="202"/>
      <c r="EP121" s="203"/>
      <c r="EQ121" s="202"/>
      <c r="ER121" s="203"/>
      <c r="ES121" s="202"/>
      <c r="ET121" s="203"/>
      <c r="EU121" s="202"/>
      <c r="EV121" s="203"/>
      <c r="EW121" s="202"/>
      <c r="EX121" s="203"/>
      <c r="EY121" s="202"/>
      <c r="EZ121" s="203"/>
      <c r="FA121" s="202"/>
      <c r="FB121" s="203"/>
      <c r="FC121" s="202"/>
      <c r="FD121" s="203"/>
      <c r="FE121" s="202"/>
      <c r="FF121" s="203"/>
      <c r="FG121" s="202"/>
      <c r="FH121" s="203"/>
      <c r="FI121" s="202"/>
      <c r="FJ121" s="203"/>
      <c r="FK121" s="202"/>
      <c r="FL121" s="203"/>
      <c r="FM121" s="202"/>
      <c r="FN121" s="203"/>
      <c r="FO121" s="202"/>
      <c r="FP121" s="203"/>
      <c r="FQ121" s="202"/>
      <c r="FR121" s="203"/>
      <c r="FS121" s="202"/>
      <c r="FT121" s="203"/>
      <c r="FU121" s="202"/>
      <c r="FV121" s="203"/>
      <c r="FW121" s="202"/>
      <c r="FX121" s="203"/>
      <c r="FY121" s="202"/>
      <c r="FZ121" s="203"/>
      <c r="GA121" s="202"/>
      <c r="GB121" s="203"/>
      <c r="GC121" s="202"/>
      <c r="GD121" s="203"/>
      <c r="GE121" s="202"/>
      <c r="GF121" s="203"/>
      <c r="GG121" s="202"/>
      <c r="GH121" s="203"/>
      <c r="GI121" s="202"/>
      <c r="GJ121" s="203"/>
      <c r="GL121" s="159" t="str">
        <f t="shared" si="34"/>
        <v>Martin Kumšta-x</v>
      </c>
      <c r="GM121" s="202"/>
      <c r="GN121" s="203"/>
      <c r="GO121" s="202"/>
      <c r="GP121" s="203"/>
      <c r="GQ121" s="202"/>
      <c r="GR121" s="203"/>
      <c r="GS121" s="202"/>
      <c r="GT121" s="203"/>
      <c r="GU121" s="202"/>
      <c r="GV121" s="203"/>
      <c r="GW121" s="202"/>
      <c r="GX121" s="203"/>
      <c r="GY121" s="202"/>
      <c r="GZ121" s="203"/>
      <c r="HA121" s="202"/>
      <c r="HB121" s="203"/>
      <c r="HC121" s="202"/>
      <c r="HD121" s="203"/>
      <c r="HE121" s="202"/>
      <c r="HF121" s="203"/>
      <c r="HG121" s="202"/>
      <c r="HH121" s="203"/>
      <c r="HI121" s="202"/>
      <c r="HJ121" s="203"/>
      <c r="HK121" s="202"/>
      <c r="HL121" s="203"/>
      <c r="HM121" s="202"/>
      <c r="HN121" s="203"/>
      <c r="HO121" s="202"/>
      <c r="HP121" s="203"/>
      <c r="HQ121" s="202"/>
      <c r="HR121" s="203"/>
      <c r="HS121" s="202"/>
      <c r="HT121" s="203"/>
      <c r="HU121" s="202"/>
      <c r="HV121" s="203"/>
      <c r="HW121" s="202"/>
      <c r="HX121" s="203"/>
      <c r="HY121" s="202"/>
      <c r="HZ121" s="203"/>
      <c r="IA121" s="202"/>
      <c r="IB121" s="203"/>
      <c r="IC121" s="202"/>
      <c r="ID121" s="203"/>
      <c r="IE121" s="202"/>
      <c r="IF121" s="203"/>
      <c r="IG121" s="202"/>
      <c r="IH121" s="203"/>
      <c r="II121" s="202"/>
      <c r="IJ121" s="203"/>
      <c r="IK121" s="202"/>
      <c r="IL121" s="203"/>
      <c r="IM121" s="202"/>
      <c r="IN121" s="203"/>
      <c r="IO121" s="202"/>
      <c r="IP121" s="203"/>
      <c r="IQ121" s="202"/>
      <c r="IR121" s="203"/>
      <c r="IS121" s="202"/>
      <c r="IT121" s="203"/>
      <c r="IU121" s="202"/>
      <c r="IV121" s="215"/>
    </row>
    <row r="122">
      <c r="A122" s="225">
        <f>IFERROR(__xludf.DUMMYFUNCTION("""COMPUTED_VALUE"""),100.0)</f>
        <v>100</v>
      </c>
      <c r="B122" s="159" t="str">
        <f t="shared" si="31"/>
        <v>Tomáš Lukas</v>
      </c>
      <c r="C122" s="199">
        <f t="shared" ref="C122:BL122" si="106">BO122+EA122+GM122</f>
        <v>13</v>
      </c>
      <c r="D122" s="199">
        <f t="shared" si="106"/>
        <v>1300</v>
      </c>
      <c r="E122" s="199">
        <f t="shared" si="106"/>
        <v>0</v>
      </c>
      <c r="F122" s="199">
        <f t="shared" si="106"/>
        <v>0</v>
      </c>
      <c r="G122" s="199">
        <f t="shared" si="106"/>
        <v>5.5</v>
      </c>
      <c r="H122" s="199">
        <f t="shared" si="106"/>
        <v>550</v>
      </c>
      <c r="I122" s="199">
        <f t="shared" si="106"/>
        <v>10.5</v>
      </c>
      <c r="J122" s="199">
        <f t="shared" si="106"/>
        <v>1050</v>
      </c>
      <c r="K122" s="199">
        <f t="shared" si="106"/>
        <v>11</v>
      </c>
      <c r="L122" s="199">
        <f t="shared" si="106"/>
        <v>1100</v>
      </c>
      <c r="M122" s="199">
        <f t="shared" si="106"/>
        <v>11.5</v>
      </c>
      <c r="N122" s="199">
        <f t="shared" si="106"/>
        <v>1150</v>
      </c>
      <c r="O122" s="199">
        <f t="shared" si="106"/>
        <v>0</v>
      </c>
      <c r="P122" s="199">
        <f t="shared" si="106"/>
        <v>0</v>
      </c>
      <c r="Q122" s="199">
        <f t="shared" si="106"/>
        <v>0</v>
      </c>
      <c r="R122" s="199">
        <f t="shared" si="106"/>
        <v>0</v>
      </c>
      <c r="S122" s="199">
        <f t="shared" si="106"/>
        <v>11.5</v>
      </c>
      <c r="T122" s="199">
        <f t="shared" si="106"/>
        <v>1150</v>
      </c>
      <c r="U122" s="199">
        <f t="shared" si="106"/>
        <v>0</v>
      </c>
      <c r="V122" s="199">
        <f t="shared" si="106"/>
        <v>0</v>
      </c>
      <c r="W122" s="199">
        <f t="shared" si="106"/>
        <v>0</v>
      </c>
      <c r="X122" s="199">
        <f t="shared" si="106"/>
        <v>0</v>
      </c>
      <c r="Y122" s="199">
        <f t="shared" si="106"/>
        <v>6</v>
      </c>
      <c r="Z122" s="199">
        <f t="shared" si="106"/>
        <v>600</v>
      </c>
      <c r="AA122" s="199">
        <f t="shared" si="106"/>
        <v>11</v>
      </c>
      <c r="AB122" s="199">
        <f t="shared" si="106"/>
        <v>1100</v>
      </c>
      <c r="AC122" s="199">
        <f t="shared" si="106"/>
        <v>4</v>
      </c>
      <c r="AD122" s="199">
        <f t="shared" si="106"/>
        <v>400</v>
      </c>
      <c r="AE122" s="199">
        <f t="shared" si="106"/>
        <v>0</v>
      </c>
      <c r="AF122" s="199">
        <f t="shared" si="106"/>
        <v>0</v>
      </c>
      <c r="AG122" s="199">
        <f t="shared" si="106"/>
        <v>0</v>
      </c>
      <c r="AH122" s="199">
        <f t="shared" si="106"/>
        <v>0</v>
      </c>
      <c r="AI122" s="199">
        <f t="shared" si="106"/>
        <v>0</v>
      </c>
      <c r="AJ122" s="199">
        <f t="shared" si="106"/>
        <v>0</v>
      </c>
      <c r="AK122" s="199">
        <f t="shared" si="106"/>
        <v>6</v>
      </c>
      <c r="AL122" s="199">
        <f t="shared" si="106"/>
        <v>600</v>
      </c>
      <c r="AM122" s="199">
        <f t="shared" si="106"/>
        <v>0</v>
      </c>
      <c r="AN122" s="199">
        <f t="shared" si="106"/>
        <v>0</v>
      </c>
      <c r="AO122" s="199">
        <f t="shared" si="106"/>
        <v>5.5</v>
      </c>
      <c r="AP122" s="199">
        <f t="shared" si="106"/>
        <v>550</v>
      </c>
      <c r="AQ122" s="199">
        <f t="shared" si="106"/>
        <v>5.5</v>
      </c>
      <c r="AR122" s="199">
        <f t="shared" si="106"/>
        <v>550</v>
      </c>
      <c r="AS122" s="199">
        <f t="shared" si="106"/>
        <v>5.5</v>
      </c>
      <c r="AT122" s="199">
        <f t="shared" si="106"/>
        <v>550</v>
      </c>
      <c r="AU122" s="199">
        <f t="shared" si="106"/>
        <v>9</v>
      </c>
      <c r="AV122" s="199">
        <f t="shared" si="106"/>
        <v>900</v>
      </c>
      <c r="AW122" s="199">
        <f t="shared" si="106"/>
        <v>0</v>
      </c>
      <c r="AX122" s="199">
        <f t="shared" si="106"/>
        <v>0</v>
      </c>
      <c r="AY122" s="199">
        <f t="shared" si="106"/>
        <v>0</v>
      </c>
      <c r="AZ122" s="199">
        <f t="shared" si="106"/>
        <v>0</v>
      </c>
      <c r="BA122" s="199">
        <f t="shared" si="106"/>
        <v>0</v>
      </c>
      <c r="BB122" s="199">
        <f t="shared" si="106"/>
        <v>0</v>
      </c>
      <c r="BC122" s="199">
        <f t="shared" si="106"/>
        <v>7</v>
      </c>
      <c r="BD122" s="199">
        <f t="shared" si="106"/>
        <v>700</v>
      </c>
      <c r="BE122" s="199">
        <f t="shared" si="106"/>
        <v>0</v>
      </c>
      <c r="BF122" s="199">
        <f t="shared" si="106"/>
        <v>0</v>
      </c>
      <c r="BG122" s="199">
        <f t="shared" si="106"/>
        <v>0</v>
      </c>
      <c r="BH122" s="199">
        <f t="shared" si="106"/>
        <v>0</v>
      </c>
      <c r="BI122" s="199">
        <f t="shared" si="106"/>
        <v>0</v>
      </c>
      <c r="BJ122" s="199">
        <f t="shared" si="106"/>
        <v>0</v>
      </c>
      <c r="BK122" s="199">
        <f t="shared" si="106"/>
        <v>4</v>
      </c>
      <c r="BL122" s="199">
        <f t="shared" si="106"/>
        <v>400</v>
      </c>
      <c r="BM122" s="151"/>
      <c r="BN122" s="239" t="str">
        <f>IFERROR(__xludf.DUMMYFUNCTION("""COMPUTED_VALUE"""),"Tomáš Lukas")</f>
        <v>Tomáš Lukas</v>
      </c>
      <c r="BO122" s="202"/>
      <c r="BP122" s="203"/>
      <c r="BQ122" s="202"/>
      <c r="BR122" s="203"/>
      <c r="BS122" s="202">
        <f>IFERROR(__xludf.DUMMYFUNCTION("""COMPUTED_VALUE"""),5.5)</f>
        <v>5.5</v>
      </c>
      <c r="BT122" s="203">
        <f>IFERROR(__xludf.DUMMYFUNCTION("""COMPUTED_VALUE"""),550.0)</f>
        <v>550</v>
      </c>
      <c r="BU122" s="202">
        <f>IFERROR(__xludf.DUMMYFUNCTION("""COMPUTED_VALUE"""),5.5)</f>
        <v>5.5</v>
      </c>
      <c r="BV122" s="203">
        <f>IFERROR(__xludf.DUMMYFUNCTION("""COMPUTED_VALUE"""),550.0)</f>
        <v>550</v>
      </c>
      <c r="BW122" s="202">
        <f>IFERROR(__xludf.DUMMYFUNCTION("""COMPUTED_VALUE"""),11.0)</f>
        <v>11</v>
      </c>
      <c r="BX122" s="203">
        <f>IFERROR(__xludf.DUMMYFUNCTION("""COMPUTED_VALUE"""),1100.0)</f>
        <v>1100</v>
      </c>
      <c r="BY122" s="202">
        <f>IFERROR(__xludf.DUMMYFUNCTION("""COMPUTED_VALUE"""),11.5)</f>
        <v>11.5</v>
      </c>
      <c r="BZ122" s="203">
        <f>IFERROR(__xludf.DUMMYFUNCTION("""COMPUTED_VALUE"""),1150.0)</f>
        <v>1150</v>
      </c>
      <c r="CA122" s="202"/>
      <c r="CB122" s="203"/>
      <c r="CC122" s="202"/>
      <c r="CD122" s="203"/>
      <c r="CE122" s="202">
        <f>IFERROR(__xludf.DUMMYFUNCTION("""COMPUTED_VALUE"""),11.5)</f>
        <v>11.5</v>
      </c>
      <c r="CF122" s="203">
        <f>IFERROR(__xludf.DUMMYFUNCTION("""COMPUTED_VALUE"""),1150.0)</f>
        <v>1150</v>
      </c>
      <c r="CG122" s="202"/>
      <c r="CH122" s="203"/>
      <c r="CI122" s="202"/>
      <c r="CJ122" s="203"/>
      <c r="CK122" s="202">
        <f>IFERROR(__xludf.DUMMYFUNCTION("""COMPUTED_VALUE"""),6.0)</f>
        <v>6</v>
      </c>
      <c r="CL122" s="203">
        <f>IFERROR(__xludf.DUMMYFUNCTION("""COMPUTED_VALUE"""),600.0)</f>
        <v>600</v>
      </c>
      <c r="CM122" s="202">
        <f>IFERROR(__xludf.DUMMYFUNCTION("""COMPUTED_VALUE"""),11.0)</f>
        <v>11</v>
      </c>
      <c r="CN122" s="203">
        <f>IFERROR(__xludf.DUMMYFUNCTION("""COMPUTED_VALUE"""),1100.0)</f>
        <v>1100</v>
      </c>
      <c r="CO122" s="202">
        <f>IFERROR(__xludf.DUMMYFUNCTION("""COMPUTED_VALUE"""),4.0)</f>
        <v>4</v>
      </c>
      <c r="CP122" s="203">
        <f>IFERROR(__xludf.DUMMYFUNCTION("""COMPUTED_VALUE"""),400.0)</f>
        <v>400</v>
      </c>
      <c r="CQ122" s="202"/>
      <c r="CR122" s="203"/>
      <c r="CS122" s="202"/>
      <c r="CT122" s="203"/>
      <c r="CU122" s="202"/>
      <c r="CV122" s="203"/>
      <c r="CW122" s="202">
        <f>IFERROR(__xludf.DUMMYFUNCTION("""COMPUTED_VALUE"""),6.0)</f>
        <v>6</v>
      </c>
      <c r="CX122" s="203">
        <f>IFERROR(__xludf.DUMMYFUNCTION("""COMPUTED_VALUE"""),600.0)</f>
        <v>600</v>
      </c>
      <c r="CY122" s="202"/>
      <c r="CZ122" s="203"/>
      <c r="DA122" s="202">
        <f>IFERROR(__xludf.DUMMYFUNCTION("""COMPUTED_VALUE"""),5.5)</f>
        <v>5.5</v>
      </c>
      <c r="DB122" s="203">
        <f>IFERROR(__xludf.DUMMYFUNCTION("""COMPUTED_VALUE"""),550.0)</f>
        <v>550</v>
      </c>
      <c r="DC122" s="202">
        <f>IFERROR(__xludf.DUMMYFUNCTION("""COMPUTED_VALUE"""),5.5)</f>
        <v>5.5</v>
      </c>
      <c r="DD122" s="203">
        <f>IFERROR(__xludf.DUMMYFUNCTION("""COMPUTED_VALUE"""),550.0)</f>
        <v>550</v>
      </c>
      <c r="DE122" s="202">
        <f>IFERROR(__xludf.DUMMYFUNCTION("""COMPUTED_VALUE"""),5.5)</f>
        <v>5.5</v>
      </c>
      <c r="DF122" s="203">
        <f>IFERROR(__xludf.DUMMYFUNCTION("""COMPUTED_VALUE"""),550.0)</f>
        <v>550</v>
      </c>
      <c r="DG122" s="202">
        <f>IFERROR(__xludf.DUMMYFUNCTION("""COMPUTED_VALUE"""),9.0)</f>
        <v>9</v>
      </c>
      <c r="DH122" s="203">
        <f>IFERROR(__xludf.DUMMYFUNCTION("""COMPUTED_VALUE"""),900.0)</f>
        <v>900</v>
      </c>
      <c r="DI122" s="202"/>
      <c r="DJ122" s="203"/>
      <c r="DK122" s="202"/>
      <c r="DL122" s="203"/>
      <c r="DM122" s="202"/>
      <c r="DN122" s="203"/>
      <c r="DO122" s="202"/>
      <c r="DP122" s="203"/>
      <c r="DQ122" s="202"/>
      <c r="DR122" s="203"/>
      <c r="DS122" s="202"/>
      <c r="DT122" s="203"/>
      <c r="DU122" s="202"/>
      <c r="DV122" s="203"/>
      <c r="DW122" s="202">
        <f>IFERROR(__xludf.DUMMYFUNCTION("""COMPUTED_VALUE"""),4.0)</f>
        <v>4</v>
      </c>
      <c r="DX122" s="203">
        <f>IFERROR(__xludf.DUMMYFUNCTION("""COMPUTED_VALUE"""),400.0)</f>
        <v>400</v>
      </c>
      <c r="DZ122" s="159" t="str">
        <f t="shared" si="33"/>
        <v>Tomáš Lukas</v>
      </c>
      <c r="EA122" s="202">
        <f>IFERROR(__xludf.DUMMYFUNCTION("""COMPUTED_VALUE"""),13.0)</f>
        <v>13</v>
      </c>
      <c r="EB122" s="203">
        <f>IFERROR(__xludf.DUMMYFUNCTION("""COMPUTED_VALUE"""),1300.0)</f>
        <v>1300</v>
      </c>
      <c r="EC122" s="202"/>
      <c r="ED122" s="203"/>
      <c r="EE122" s="202"/>
      <c r="EF122" s="203"/>
      <c r="EG122" s="202">
        <f>IFERROR(__xludf.DUMMYFUNCTION("""COMPUTED_VALUE"""),5.0)</f>
        <v>5</v>
      </c>
      <c r="EH122" s="203">
        <f>IFERROR(__xludf.DUMMYFUNCTION("""COMPUTED_VALUE"""),500.0)</f>
        <v>500</v>
      </c>
      <c r="EI122" s="202"/>
      <c r="EJ122" s="203"/>
      <c r="EK122" s="202"/>
      <c r="EL122" s="203"/>
      <c r="EM122" s="202"/>
      <c r="EN122" s="203"/>
      <c r="EO122" s="202"/>
      <c r="EP122" s="203"/>
      <c r="EQ122" s="202"/>
      <c r="ER122" s="203"/>
      <c r="ES122" s="202"/>
      <c r="ET122" s="203"/>
      <c r="EU122" s="202"/>
      <c r="EV122" s="203"/>
      <c r="EW122" s="202"/>
      <c r="EX122" s="203"/>
      <c r="EY122" s="202"/>
      <c r="EZ122" s="203"/>
      <c r="FA122" s="202"/>
      <c r="FB122" s="203"/>
      <c r="FC122" s="202"/>
      <c r="FD122" s="203"/>
      <c r="FE122" s="202"/>
      <c r="FF122" s="203"/>
      <c r="FG122" s="202"/>
      <c r="FH122" s="203"/>
      <c r="FI122" s="202"/>
      <c r="FJ122" s="203"/>
      <c r="FK122" s="202"/>
      <c r="FL122" s="203"/>
      <c r="FM122" s="202"/>
      <c r="FN122" s="203"/>
      <c r="FO122" s="202"/>
      <c r="FP122" s="203"/>
      <c r="FQ122" s="202"/>
      <c r="FR122" s="203"/>
      <c r="FS122" s="202"/>
      <c r="FT122" s="203"/>
      <c r="FU122" s="202"/>
      <c r="FV122" s="203"/>
      <c r="FW122" s="202"/>
      <c r="FX122" s="203"/>
      <c r="FY122" s="202"/>
      <c r="FZ122" s="203"/>
      <c r="GA122" s="202">
        <f>IFERROR(__xludf.DUMMYFUNCTION("""COMPUTED_VALUE"""),7.0)</f>
        <v>7</v>
      </c>
      <c r="GB122" s="203">
        <f>IFERROR(__xludf.DUMMYFUNCTION("""COMPUTED_VALUE"""),700.0)</f>
        <v>700</v>
      </c>
      <c r="GC122" s="202"/>
      <c r="GD122" s="203"/>
      <c r="GE122" s="202"/>
      <c r="GF122" s="203"/>
      <c r="GG122" s="202"/>
      <c r="GH122" s="203"/>
      <c r="GI122" s="202"/>
      <c r="GJ122" s="203"/>
      <c r="GL122" s="159" t="str">
        <f t="shared" si="34"/>
        <v>Tomáš Lukas</v>
      </c>
      <c r="GM122" s="202"/>
      <c r="GN122" s="203"/>
      <c r="GO122" s="202"/>
      <c r="GP122" s="203"/>
      <c r="GQ122" s="202"/>
      <c r="GR122" s="203"/>
      <c r="GS122" s="202"/>
      <c r="GT122" s="203"/>
      <c r="GU122" s="202"/>
      <c r="GV122" s="203"/>
      <c r="GW122" s="202"/>
      <c r="GX122" s="203"/>
      <c r="GY122" s="202"/>
      <c r="GZ122" s="203"/>
      <c r="HA122" s="202"/>
      <c r="HB122" s="203"/>
      <c r="HC122" s="202"/>
      <c r="HD122" s="203"/>
      <c r="HE122" s="202"/>
      <c r="HF122" s="203"/>
      <c r="HG122" s="202"/>
      <c r="HH122" s="203"/>
      <c r="HI122" s="202"/>
      <c r="HJ122" s="203"/>
      <c r="HK122" s="202"/>
      <c r="HL122" s="203"/>
      <c r="HM122" s="202"/>
      <c r="HN122" s="203"/>
      <c r="HO122" s="202"/>
      <c r="HP122" s="203"/>
      <c r="HQ122" s="202"/>
      <c r="HR122" s="203"/>
      <c r="HS122" s="202"/>
      <c r="HT122" s="203"/>
      <c r="HU122" s="202"/>
      <c r="HV122" s="203"/>
      <c r="HW122" s="202"/>
      <c r="HX122" s="203"/>
      <c r="HY122" s="202"/>
      <c r="HZ122" s="203"/>
      <c r="IA122" s="202"/>
      <c r="IB122" s="203"/>
      <c r="IC122" s="202"/>
      <c r="ID122" s="203"/>
      <c r="IE122" s="202"/>
      <c r="IF122" s="203"/>
      <c r="IG122" s="202"/>
      <c r="IH122" s="203"/>
      <c r="II122" s="202"/>
      <c r="IJ122" s="203"/>
      <c r="IK122" s="202"/>
      <c r="IL122" s="203"/>
      <c r="IM122" s="202"/>
      <c r="IN122" s="203"/>
      <c r="IO122" s="202"/>
      <c r="IP122" s="203"/>
      <c r="IQ122" s="202"/>
      <c r="IR122" s="203"/>
      <c r="IS122" s="202"/>
      <c r="IT122" s="203"/>
      <c r="IU122" s="202"/>
      <c r="IV122" s="215"/>
    </row>
    <row r="123">
      <c r="A123" s="225">
        <f>IFERROR(__xludf.DUMMYFUNCTION("""COMPUTED_VALUE"""),100.0)</f>
        <v>100</v>
      </c>
      <c r="B123" s="159" t="str">
        <f t="shared" si="31"/>
        <v>Dominika Klementová</v>
      </c>
      <c r="C123" s="199">
        <f t="shared" ref="C123:BL123" si="107">BO123+EA123+GM123</f>
        <v>7.5</v>
      </c>
      <c r="D123" s="199">
        <f t="shared" si="107"/>
        <v>0</v>
      </c>
      <c r="E123" s="199">
        <f t="shared" si="107"/>
        <v>0</v>
      </c>
      <c r="F123" s="199">
        <f t="shared" si="107"/>
        <v>2000</v>
      </c>
      <c r="G123" s="199">
        <f t="shared" si="107"/>
        <v>0</v>
      </c>
      <c r="H123" s="199">
        <f t="shared" si="107"/>
        <v>0</v>
      </c>
      <c r="I123" s="199">
        <f t="shared" si="107"/>
        <v>3.5</v>
      </c>
      <c r="J123" s="199">
        <f t="shared" si="107"/>
        <v>0</v>
      </c>
      <c r="K123" s="199">
        <f t="shared" si="107"/>
        <v>0</v>
      </c>
      <c r="L123" s="199">
        <f t="shared" si="107"/>
        <v>0</v>
      </c>
      <c r="M123" s="199">
        <f t="shared" si="107"/>
        <v>0</v>
      </c>
      <c r="N123" s="199">
        <f t="shared" si="107"/>
        <v>0</v>
      </c>
      <c r="O123" s="199">
        <f t="shared" si="107"/>
        <v>0</v>
      </c>
      <c r="P123" s="199">
        <f t="shared" si="107"/>
        <v>0</v>
      </c>
      <c r="Q123" s="199">
        <f t="shared" si="107"/>
        <v>6</v>
      </c>
      <c r="R123" s="199">
        <f t="shared" si="107"/>
        <v>0</v>
      </c>
      <c r="S123" s="199">
        <f t="shared" si="107"/>
        <v>0</v>
      </c>
      <c r="T123" s="199">
        <f t="shared" si="107"/>
        <v>0</v>
      </c>
      <c r="U123" s="199">
        <f t="shared" si="107"/>
        <v>5</v>
      </c>
      <c r="V123" s="199">
        <f t="shared" si="107"/>
        <v>0</v>
      </c>
      <c r="W123" s="199">
        <f t="shared" si="107"/>
        <v>11</v>
      </c>
      <c r="X123" s="199">
        <f t="shared" si="107"/>
        <v>0</v>
      </c>
      <c r="Y123" s="199">
        <f t="shared" si="107"/>
        <v>0</v>
      </c>
      <c r="Z123" s="199">
        <f t="shared" si="107"/>
        <v>0</v>
      </c>
      <c r="AA123" s="199">
        <f t="shared" si="107"/>
        <v>0</v>
      </c>
      <c r="AB123" s="199">
        <f t="shared" si="107"/>
        <v>0</v>
      </c>
      <c r="AC123" s="199">
        <f t="shared" si="107"/>
        <v>5</v>
      </c>
      <c r="AD123" s="199">
        <f t="shared" si="107"/>
        <v>0</v>
      </c>
      <c r="AE123" s="199">
        <f t="shared" si="107"/>
        <v>14.5</v>
      </c>
      <c r="AF123" s="199">
        <f t="shared" si="107"/>
        <v>0</v>
      </c>
      <c r="AG123" s="199">
        <f t="shared" si="107"/>
        <v>6</v>
      </c>
      <c r="AH123" s="199">
        <f t="shared" si="107"/>
        <v>0</v>
      </c>
      <c r="AI123" s="199">
        <f t="shared" si="107"/>
        <v>5</v>
      </c>
      <c r="AJ123" s="199">
        <f t="shared" si="107"/>
        <v>0</v>
      </c>
      <c r="AK123" s="199">
        <f t="shared" si="107"/>
        <v>0</v>
      </c>
      <c r="AL123" s="199">
        <f t="shared" si="107"/>
        <v>0</v>
      </c>
      <c r="AM123" s="199">
        <f t="shared" si="107"/>
        <v>3</v>
      </c>
      <c r="AN123" s="199">
        <f t="shared" si="107"/>
        <v>0</v>
      </c>
      <c r="AO123" s="199">
        <f t="shared" si="107"/>
        <v>13</v>
      </c>
      <c r="AP123" s="199">
        <f t="shared" si="107"/>
        <v>0</v>
      </c>
      <c r="AQ123" s="199">
        <f t="shared" si="107"/>
        <v>2</v>
      </c>
      <c r="AR123" s="199">
        <f t="shared" si="107"/>
        <v>1000</v>
      </c>
      <c r="AS123" s="199">
        <f t="shared" si="107"/>
        <v>6</v>
      </c>
      <c r="AT123" s="199">
        <f t="shared" si="107"/>
        <v>0</v>
      </c>
      <c r="AU123" s="199">
        <f t="shared" si="107"/>
        <v>0</v>
      </c>
      <c r="AV123" s="199">
        <f t="shared" si="107"/>
        <v>0</v>
      </c>
      <c r="AW123" s="199">
        <f t="shared" si="107"/>
        <v>15</v>
      </c>
      <c r="AX123" s="199">
        <f t="shared" si="107"/>
        <v>0</v>
      </c>
      <c r="AY123" s="199">
        <f t="shared" si="107"/>
        <v>4</v>
      </c>
      <c r="AZ123" s="199">
        <f t="shared" si="107"/>
        <v>0</v>
      </c>
      <c r="BA123" s="199">
        <f t="shared" si="107"/>
        <v>14</v>
      </c>
      <c r="BB123" s="199">
        <f t="shared" si="107"/>
        <v>0</v>
      </c>
      <c r="BC123" s="199">
        <f t="shared" si="107"/>
        <v>0</v>
      </c>
      <c r="BD123" s="199">
        <f t="shared" si="107"/>
        <v>0</v>
      </c>
      <c r="BE123" s="199">
        <f t="shared" si="107"/>
        <v>11</v>
      </c>
      <c r="BF123" s="199">
        <f t="shared" si="107"/>
        <v>0</v>
      </c>
      <c r="BG123" s="199">
        <f t="shared" si="107"/>
        <v>3</v>
      </c>
      <c r="BH123" s="199">
        <f t="shared" si="107"/>
        <v>0</v>
      </c>
      <c r="BI123" s="199">
        <f t="shared" si="107"/>
        <v>4</v>
      </c>
      <c r="BJ123" s="199">
        <f t="shared" si="107"/>
        <v>0</v>
      </c>
      <c r="BK123" s="199">
        <f t="shared" si="107"/>
        <v>14</v>
      </c>
      <c r="BL123" s="199">
        <f t="shared" si="107"/>
        <v>0</v>
      </c>
      <c r="BM123" s="151"/>
      <c r="BN123" s="239" t="str">
        <f>IFERROR(__xludf.DUMMYFUNCTION("""COMPUTED_VALUE"""),"Dominika Klementová")</f>
        <v>Dominika Klementová</v>
      </c>
      <c r="BO123" s="202"/>
      <c r="BP123" s="203"/>
      <c r="BQ123" s="202"/>
      <c r="BR123" s="203"/>
      <c r="BS123" s="202"/>
      <c r="BT123" s="203"/>
      <c r="BU123" s="202"/>
      <c r="BV123" s="203"/>
      <c r="BW123" s="202"/>
      <c r="BX123" s="203"/>
      <c r="BY123" s="202"/>
      <c r="BZ123" s="203"/>
      <c r="CA123" s="202"/>
      <c r="CB123" s="203"/>
      <c r="CC123" s="202"/>
      <c r="CD123" s="203"/>
      <c r="CE123" s="202"/>
      <c r="CF123" s="203"/>
      <c r="CG123" s="202"/>
      <c r="CH123" s="203"/>
      <c r="CI123" s="202"/>
      <c r="CJ123" s="203"/>
      <c r="CK123" s="202"/>
      <c r="CL123" s="203"/>
      <c r="CM123" s="202"/>
      <c r="CN123" s="203"/>
      <c r="CO123" s="202"/>
      <c r="CP123" s="203"/>
      <c r="CQ123" s="202"/>
      <c r="CR123" s="203"/>
      <c r="CS123" s="202"/>
      <c r="CT123" s="203"/>
      <c r="CU123" s="202"/>
      <c r="CV123" s="203"/>
      <c r="CW123" s="202"/>
      <c r="CX123" s="203"/>
      <c r="CY123" s="202"/>
      <c r="CZ123" s="203"/>
      <c r="DA123" s="202"/>
      <c r="DB123" s="203"/>
      <c r="DC123" s="202"/>
      <c r="DD123" s="203"/>
      <c r="DE123" s="202"/>
      <c r="DF123" s="203"/>
      <c r="DG123" s="202"/>
      <c r="DH123" s="203"/>
      <c r="DI123" s="202"/>
      <c r="DJ123" s="203"/>
      <c r="DK123" s="202"/>
      <c r="DL123" s="203"/>
      <c r="DM123" s="202"/>
      <c r="DN123" s="203"/>
      <c r="DO123" s="202"/>
      <c r="DP123" s="203"/>
      <c r="DQ123" s="202"/>
      <c r="DR123" s="203"/>
      <c r="DS123" s="202"/>
      <c r="DT123" s="203"/>
      <c r="DU123" s="202"/>
      <c r="DV123" s="203"/>
      <c r="DW123" s="202"/>
      <c r="DX123" s="203"/>
      <c r="DZ123" s="159" t="str">
        <f t="shared" si="33"/>
        <v>Dominika Klementová</v>
      </c>
      <c r="EA123" s="202"/>
      <c r="EB123" s="203"/>
      <c r="EC123" s="202"/>
      <c r="ED123" s="203"/>
      <c r="EE123" s="202"/>
      <c r="EF123" s="203"/>
      <c r="EG123" s="202"/>
      <c r="EH123" s="203"/>
      <c r="EI123" s="202"/>
      <c r="EJ123" s="203"/>
      <c r="EK123" s="202"/>
      <c r="EL123" s="203"/>
      <c r="EM123" s="202"/>
      <c r="EN123" s="203"/>
      <c r="EO123" s="202"/>
      <c r="EP123" s="203"/>
      <c r="EQ123" s="202"/>
      <c r="ER123" s="203"/>
      <c r="ES123" s="202"/>
      <c r="ET123" s="203"/>
      <c r="EU123" s="202"/>
      <c r="EV123" s="203"/>
      <c r="EW123" s="202"/>
      <c r="EX123" s="203"/>
      <c r="EY123" s="202"/>
      <c r="EZ123" s="203"/>
      <c r="FA123" s="202"/>
      <c r="FB123" s="203"/>
      <c r="FC123" s="202"/>
      <c r="FD123" s="203"/>
      <c r="FE123" s="202"/>
      <c r="FF123" s="203"/>
      <c r="FG123" s="202"/>
      <c r="FH123" s="203"/>
      <c r="FI123" s="202"/>
      <c r="FJ123" s="203"/>
      <c r="FK123" s="202"/>
      <c r="FL123" s="203"/>
      <c r="FM123" s="202"/>
      <c r="FN123" s="203"/>
      <c r="FO123" s="202"/>
      <c r="FP123" s="203"/>
      <c r="FQ123" s="202"/>
      <c r="FR123" s="203"/>
      <c r="FS123" s="202"/>
      <c r="FT123" s="203"/>
      <c r="FU123" s="202"/>
      <c r="FV123" s="203"/>
      <c r="FW123" s="202"/>
      <c r="FX123" s="203"/>
      <c r="FY123" s="202"/>
      <c r="FZ123" s="203"/>
      <c r="GA123" s="202"/>
      <c r="GB123" s="203"/>
      <c r="GC123" s="202"/>
      <c r="GD123" s="203"/>
      <c r="GE123" s="202"/>
      <c r="GF123" s="203"/>
      <c r="GG123" s="202"/>
      <c r="GH123" s="203"/>
      <c r="GI123" s="202"/>
      <c r="GJ123" s="203"/>
      <c r="GL123" s="159" t="str">
        <f t="shared" si="34"/>
        <v>Dominika Klementová</v>
      </c>
      <c r="GM123" s="202">
        <f>IFERROR(__xludf.DUMMYFUNCTION("""COMPUTED_VALUE"""),7.5)</f>
        <v>7.5</v>
      </c>
      <c r="GN123" s="203"/>
      <c r="GO123" s="202"/>
      <c r="GP123" s="203">
        <f>IFERROR(__xludf.DUMMYFUNCTION("""COMPUTED_VALUE"""),2000.0)</f>
        <v>2000</v>
      </c>
      <c r="GQ123" s="202"/>
      <c r="GR123" s="203"/>
      <c r="GS123" s="202">
        <f>IFERROR(__xludf.DUMMYFUNCTION("""COMPUTED_VALUE"""),3.5)</f>
        <v>3.5</v>
      </c>
      <c r="GT123" s="203"/>
      <c r="GU123" s="202"/>
      <c r="GV123" s="203"/>
      <c r="GW123" s="202"/>
      <c r="GX123" s="203"/>
      <c r="GY123" s="202"/>
      <c r="GZ123" s="203"/>
      <c r="HA123" s="202">
        <f>IFERROR(__xludf.DUMMYFUNCTION("""COMPUTED_VALUE"""),6.0)</f>
        <v>6</v>
      </c>
      <c r="HB123" s="203"/>
      <c r="HC123" s="202"/>
      <c r="HD123" s="203"/>
      <c r="HE123" s="202">
        <f>IFERROR(__xludf.DUMMYFUNCTION("""COMPUTED_VALUE"""),5.0)</f>
        <v>5</v>
      </c>
      <c r="HF123" s="203"/>
      <c r="HG123" s="202">
        <f>IFERROR(__xludf.DUMMYFUNCTION("""COMPUTED_VALUE"""),11.0)</f>
        <v>11</v>
      </c>
      <c r="HH123" s="203"/>
      <c r="HI123" s="202"/>
      <c r="HJ123" s="203"/>
      <c r="HK123" s="202"/>
      <c r="HL123" s="203"/>
      <c r="HM123" s="202">
        <f>IFERROR(__xludf.DUMMYFUNCTION("""COMPUTED_VALUE"""),5.0)</f>
        <v>5</v>
      </c>
      <c r="HN123" s="203"/>
      <c r="HO123" s="202">
        <f>IFERROR(__xludf.DUMMYFUNCTION("""COMPUTED_VALUE"""),14.5)</f>
        <v>14.5</v>
      </c>
      <c r="HP123" s="203"/>
      <c r="HQ123" s="202">
        <f>IFERROR(__xludf.DUMMYFUNCTION("""COMPUTED_VALUE"""),6.0)</f>
        <v>6</v>
      </c>
      <c r="HR123" s="203"/>
      <c r="HS123" s="202">
        <f>IFERROR(__xludf.DUMMYFUNCTION("""COMPUTED_VALUE"""),5.0)</f>
        <v>5</v>
      </c>
      <c r="HT123" s="203"/>
      <c r="HU123" s="202"/>
      <c r="HV123" s="203"/>
      <c r="HW123" s="202">
        <f>IFERROR(__xludf.DUMMYFUNCTION("""COMPUTED_VALUE"""),3.0)</f>
        <v>3</v>
      </c>
      <c r="HX123" s="203"/>
      <c r="HY123" s="202">
        <f>IFERROR(__xludf.DUMMYFUNCTION("""COMPUTED_VALUE"""),13.0)</f>
        <v>13</v>
      </c>
      <c r="HZ123" s="203"/>
      <c r="IA123" s="202">
        <f>IFERROR(__xludf.DUMMYFUNCTION("""COMPUTED_VALUE"""),2.0)</f>
        <v>2</v>
      </c>
      <c r="IB123" s="203">
        <f>IFERROR(__xludf.DUMMYFUNCTION("""COMPUTED_VALUE"""),1000.0)</f>
        <v>1000</v>
      </c>
      <c r="IC123" s="202">
        <f>IFERROR(__xludf.DUMMYFUNCTION("""COMPUTED_VALUE"""),6.0)</f>
        <v>6</v>
      </c>
      <c r="ID123" s="203"/>
      <c r="IE123" s="202"/>
      <c r="IF123" s="203"/>
      <c r="IG123" s="202">
        <f>IFERROR(__xludf.DUMMYFUNCTION("""COMPUTED_VALUE"""),15.0)</f>
        <v>15</v>
      </c>
      <c r="IH123" s="203"/>
      <c r="II123" s="202">
        <f>IFERROR(__xludf.DUMMYFUNCTION("""COMPUTED_VALUE"""),4.0)</f>
        <v>4</v>
      </c>
      <c r="IJ123" s="203"/>
      <c r="IK123" s="202">
        <f>IFERROR(__xludf.DUMMYFUNCTION("""COMPUTED_VALUE"""),14.0)</f>
        <v>14</v>
      </c>
      <c r="IL123" s="203"/>
      <c r="IM123" s="202"/>
      <c r="IN123" s="203"/>
      <c r="IO123" s="202">
        <f>IFERROR(__xludf.DUMMYFUNCTION("""COMPUTED_VALUE"""),11.0)</f>
        <v>11</v>
      </c>
      <c r="IP123" s="203"/>
      <c r="IQ123" s="202">
        <f>IFERROR(__xludf.DUMMYFUNCTION("""COMPUTED_VALUE"""),3.0)</f>
        <v>3</v>
      </c>
      <c r="IR123" s="203"/>
      <c r="IS123" s="202">
        <f>IFERROR(__xludf.DUMMYFUNCTION("""COMPUTED_VALUE"""),4.0)</f>
        <v>4</v>
      </c>
      <c r="IT123" s="203"/>
      <c r="IU123" s="202">
        <f>IFERROR(__xludf.DUMMYFUNCTION("""COMPUTED_VALUE"""),14.0)</f>
        <v>14</v>
      </c>
      <c r="IV123" s="215"/>
    </row>
    <row r="124">
      <c r="A124" s="225">
        <f>IFERROR(__xludf.DUMMYFUNCTION("""COMPUTED_VALUE"""),100.0)</f>
        <v>100</v>
      </c>
      <c r="B124" s="159" t="str">
        <f t="shared" si="31"/>
        <v>Václav Trojánek-x</v>
      </c>
      <c r="C124" s="199">
        <f t="shared" ref="C124:BL124" si="108">BO124+EA124+GM124</f>
        <v>0</v>
      </c>
      <c r="D124" s="199">
        <f t="shared" si="108"/>
        <v>0</v>
      </c>
      <c r="E124" s="199">
        <f t="shared" si="108"/>
        <v>11</v>
      </c>
      <c r="F124" s="199">
        <f t="shared" si="108"/>
        <v>1100</v>
      </c>
      <c r="G124" s="199">
        <f t="shared" si="108"/>
        <v>11</v>
      </c>
      <c r="H124" s="199">
        <f t="shared" si="108"/>
        <v>1100</v>
      </c>
      <c r="I124" s="199">
        <f t="shared" si="108"/>
        <v>0</v>
      </c>
      <c r="J124" s="199">
        <f t="shared" si="108"/>
        <v>0</v>
      </c>
      <c r="K124" s="199">
        <f t="shared" si="108"/>
        <v>0</v>
      </c>
      <c r="L124" s="199">
        <f t="shared" si="108"/>
        <v>0</v>
      </c>
      <c r="M124" s="199">
        <f t="shared" si="108"/>
        <v>0</v>
      </c>
      <c r="N124" s="199">
        <f t="shared" si="108"/>
        <v>0</v>
      </c>
      <c r="O124" s="199">
        <f t="shared" si="108"/>
        <v>0</v>
      </c>
      <c r="P124" s="199">
        <f t="shared" si="108"/>
        <v>0</v>
      </c>
      <c r="Q124" s="199">
        <f t="shared" si="108"/>
        <v>0</v>
      </c>
      <c r="R124" s="199">
        <f t="shared" si="108"/>
        <v>0</v>
      </c>
      <c r="S124" s="199">
        <f t="shared" si="108"/>
        <v>0</v>
      </c>
      <c r="T124" s="199">
        <f t="shared" si="108"/>
        <v>0</v>
      </c>
      <c r="U124" s="199">
        <f t="shared" si="108"/>
        <v>0</v>
      </c>
      <c r="V124" s="199">
        <f t="shared" si="108"/>
        <v>0</v>
      </c>
      <c r="W124" s="199">
        <f t="shared" si="108"/>
        <v>0</v>
      </c>
      <c r="X124" s="199">
        <f t="shared" si="108"/>
        <v>0</v>
      </c>
      <c r="Y124" s="199">
        <f t="shared" si="108"/>
        <v>0</v>
      </c>
      <c r="Z124" s="199">
        <f t="shared" si="108"/>
        <v>0</v>
      </c>
      <c r="AA124" s="199">
        <f t="shared" si="108"/>
        <v>0</v>
      </c>
      <c r="AB124" s="199">
        <f t="shared" si="108"/>
        <v>0</v>
      </c>
      <c r="AC124" s="199">
        <f t="shared" si="108"/>
        <v>0</v>
      </c>
      <c r="AD124" s="199">
        <f t="shared" si="108"/>
        <v>0</v>
      </c>
      <c r="AE124" s="199">
        <f t="shared" si="108"/>
        <v>0</v>
      </c>
      <c r="AF124" s="199">
        <f t="shared" si="108"/>
        <v>0</v>
      </c>
      <c r="AG124" s="199">
        <f t="shared" si="108"/>
        <v>0</v>
      </c>
      <c r="AH124" s="199">
        <f t="shared" si="108"/>
        <v>0</v>
      </c>
      <c r="AI124" s="199">
        <f t="shared" si="108"/>
        <v>0</v>
      </c>
      <c r="AJ124" s="199">
        <f t="shared" si="108"/>
        <v>0</v>
      </c>
      <c r="AK124" s="199">
        <f t="shared" si="108"/>
        <v>0</v>
      </c>
      <c r="AL124" s="199">
        <f t="shared" si="108"/>
        <v>0</v>
      </c>
      <c r="AM124" s="199">
        <f t="shared" si="108"/>
        <v>0</v>
      </c>
      <c r="AN124" s="199">
        <f t="shared" si="108"/>
        <v>0</v>
      </c>
      <c r="AO124" s="199">
        <f t="shared" si="108"/>
        <v>0</v>
      </c>
      <c r="AP124" s="199">
        <f t="shared" si="108"/>
        <v>0</v>
      </c>
      <c r="AQ124" s="199">
        <f t="shared" si="108"/>
        <v>0</v>
      </c>
      <c r="AR124" s="199">
        <f t="shared" si="108"/>
        <v>0</v>
      </c>
      <c r="AS124" s="199">
        <f t="shared" si="108"/>
        <v>0</v>
      </c>
      <c r="AT124" s="199">
        <f t="shared" si="108"/>
        <v>0</v>
      </c>
      <c r="AU124" s="199">
        <f t="shared" si="108"/>
        <v>0</v>
      </c>
      <c r="AV124" s="199">
        <f t="shared" si="108"/>
        <v>0</v>
      </c>
      <c r="AW124" s="199">
        <f t="shared" si="108"/>
        <v>0</v>
      </c>
      <c r="AX124" s="199">
        <f t="shared" si="108"/>
        <v>0</v>
      </c>
      <c r="AY124" s="199">
        <f t="shared" si="108"/>
        <v>0</v>
      </c>
      <c r="AZ124" s="199">
        <f t="shared" si="108"/>
        <v>0</v>
      </c>
      <c r="BA124" s="199">
        <f t="shared" si="108"/>
        <v>0</v>
      </c>
      <c r="BB124" s="199">
        <f t="shared" si="108"/>
        <v>0</v>
      </c>
      <c r="BC124" s="199">
        <f t="shared" si="108"/>
        <v>0</v>
      </c>
      <c r="BD124" s="199">
        <f t="shared" si="108"/>
        <v>0</v>
      </c>
      <c r="BE124" s="199">
        <f t="shared" si="108"/>
        <v>0</v>
      </c>
      <c r="BF124" s="199">
        <f t="shared" si="108"/>
        <v>0</v>
      </c>
      <c r="BG124" s="199">
        <f t="shared" si="108"/>
        <v>0</v>
      </c>
      <c r="BH124" s="199">
        <f t="shared" si="108"/>
        <v>0</v>
      </c>
      <c r="BI124" s="199">
        <f t="shared" si="108"/>
        <v>0</v>
      </c>
      <c r="BJ124" s="199">
        <f t="shared" si="108"/>
        <v>0</v>
      </c>
      <c r="BK124" s="199">
        <f t="shared" si="108"/>
        <v>0</v>
      </c>
      <c r="BL124" s="199">
        <f t="shared" si="108"/>
        <v>0</v>
      </c>
      <c r="BM124" s="151"/>
      <c r="BN124" s="239" t="str">
        <f>IFERROR(__xludf.DUMMYFUNCTION("""COMPUTED_VALUE"""),"Václav Trojánek-x")</f>
        <v>Václav Trojánek-x</v>
      </c>
      <c r="BO124" s="202"/>
      <c r="BP124" s="203"/>
      <c r="BQ124" s="202">
        <f>IFERROR(__xludf.DUMMYFUNCTION("""COMPUTED_VALUE"""),11.0)</f>
        <v>11</v>
      </c>
      <c r="BR124" s="203">
        <f>IFERROR(__xludf.DUMMYFUNCTION("""COMPUTED_VALUE"""),1100.0)</f>
        <v>1100</v>
      </c>
      <c r="BS124" s="202">
        <f>IFERROR(__xludf.DUMMYFUNCTION("""COMPUTED_VALUE"""),11.0)</f>
        <v>11</v>
      </c>
      <c r="BT124" s="203">
        <f>IFERROR(__xludf.DUMMYFUNCTION("""COMPUTED_VALUE"""),1100.0)</f>
        <v>1100</v>
      </c>
      <c r="BU124" s="202"/>
      <c r="BV124" s="203"/>
      <c r="BW124" s="202"/>
      <c r="BX124" s="203"/>
      <c r="BY124" s="202"/>
      <c r="BZ124" s="203"/>
      <c r="CA124" s="202"/>
      <c r="CB124" s="203"/>
      <c r="CC124" s="202"/>
      <c r="CD124" s="203"/>
      <c r="CE124" s="202"/>
      <c r="CF124" s="203"/>
      <c r="CG124" s="202"/>
      <c r="CH124" s="203"/>
      <c r="CI124" s="202"/>
      <c r="CJ124" s="203"/>
      <c r="CK124" s="202"/>
      <c r="CL124" s="203"/>
      <c r="CM124" s="202"/>
      <c r="CN124" s="203"/>
      <c r="CO124" s="202"/>
      <c r="CP124" s="203"/>
      <c r="CQ124" s="202"/>
      <c r="CR124" s="203"/>
      <c r="CS124" s="202"/>
      <c r="CT124" s="203"/>
      <c r="CU124" s="202"/>
      <c r="CV124" s="203"/>
      <c r="CW124" s="202"/>
      <c r="CX124" s="203"/>
      <c r="CY124" s="202"/>
      <c r="CZ124" s="203"/>
      <c r="DA124" s="202"/>
      <c r="DB124" s="203"/>
      <c r="DC124" s="202"/>
      <c r="DD124" s="203"/>
      <c r="DE124" s="202"/>
      <c r="DF124" s="203"/>
      <c r="DG124" s="202"/>
      <c r="DH124" s="203"/>
      <c r="DI124" s="202"/>
      <c r="DJ124" s="203"/>
      <c r="DK124" s="202"/>
      <c r="DL124" s="203"/>
      <c r="DM124" s="202"/>
      <c r="DN124" s="203"/>
      <c r="DO124" s="202"/>
      <c r="DP124" s="203"/>
      <c r="DQ124" s="202"/>
      <c r="DR124" s="203"/>
      <c r="DS124" s="202"/>
      <c r="DT124" s="203"/>
      <c r="DU124" s="202"/>
      <c r="DV124" s="203"/>
      <c r="DW124" s="202"/>
      <c r="DX124" s="203"/>
      <c r="DZ124" s="159" t="str">
        <f t="shared" si="33"/>
        <v>Václav Trojánek-x</v>
      </c>
      <c r="EA124" s="202"/>
      <c r="EB124" s="203"/>
      <c r="EC124" s="202"/>
      <c r="ED124" s="203"/>
      <c r="EE124" s="202"/>
      <c r="EF124" s="203"/>
      <c r="EG124" s="202"/>
      <c r="EH124" s="203"/>
      <c r="EI124" s="202"/>
      <c r="EJ124" s="203"/>
      <c r="EK124" s="202"/>
      <c r="EL124" s="203"/>
      <c r="EM124" s="202"/>
      <c r="EN124" s="203"/>
      <c r="EO124" s="202"/>
      <c r="EP124" s="203"/>
      <c r="EQ124" s="202"/>
      <c r="ER124" s="203"/>
      <c r="ES124" s="202"/>
      <c r="ET124" s="203"/>
      <c r="EU124" s="202"/>
      <c r="EV124" s="203"/>
      <c r="EW124" s="202"/>
      <c r="EX124" s="203"/>
      <c r="EY124" s="202"/>
      <c r="EZ124" s="203"/>
      <c r="FA124" s="202"/>
      <c r="FB124" s="203"/>
      <c r="FC124" s="202"/>
      <c r="FD124" s="203"/>
      <c r="FE124" s="202"/>
      <c r="FF124" s="203"/>
      <c r="FG124" s="202"/>
      <c r="FH124" s="203"/>
      <c r="FI124" s="202"/>
      <c r="FJ124" s="203"/>
      <c r="FK124" s="202"/>
      <c r="FL124" s="203"/>
      <c r="FM124" s="202"/>
      <c r="FN124" s="203"/>
      <c r="FO124" s="202"/>
      <c r="FP124" s="203"/>
      <c r="FQ124" s="202"/>
      <c r="FR124" s="203"/>
      <c r="FS124" s="202"/>
      <c r="FT124" s="203"/>
      <c r="FU124" s="202"/>
      <c r="FV124" s="203"/>
      <c r="FW124" s="202"/>
      <c r="FX124" s="203"/>
      <c r="FY124" s="202"/>
      <c r="FZ124" s="203"/>
      <c r="GA124" s="202"/>
      <c r="GB124" s="203"/>
      <c r="GC124" s="202"/>
      <c r="GD124" s="203"/>
      <c r="GE124" s="202"/>
      <c r="GF124" s="203"/>
      <c r="GG124" s="202"/>
      <c r="GH124" s="203"/>
      <c r="GI124" s="202"/>
      <c r="GJ124" s="203"/>
      <c r="GL124" s="159" t="str">
        <f t="shared" si="34"/>
        <v>Václav Trojánek-x</v>
      </c>
      <c r="GM124" s="202"/>
      <c r="GN124" s="203"/>
      <c r="GO124" s="202"/>
      <c r="GP124" s="203"/>
      <c r="GQ124" s="202"/>
      <c r="GR124" s="203"/>
      <c r="GS124" s="202"/>
      <c r="GT124" s="203"/>
      <c r="GU124" s="202"/>
      <c r="GV124" s="203"/>
      <c r="GW124" s="202"/>
      <c r="GX124" s="203"/>
      <c r="GY124" s="202"/>
      <c r="GZ124" s="203"/>
      <c r="HA124" s="202"/>
      <c r="HB124" s="203"/>
      <c r="HC124" s="202"/>
      <c r="HD124" s="203"/>
      <c r="HE124" s="202"/>
      <c r="HF124" s="203"/>
      <c r="HG124" s="202"/>
      <c r="HH124" s="203"/>
      <c r="HI124" s="202"/>
      <c r="HJ124" s="203"/>
      <c r="HK124" s="202"/>
      <c r="HL124" s="203"/>
      <c r="HM124" s="202"/>
      <c r="HN124" s="203"/>
      <c r="HO124" s="202"/>
      <c r="HP124" s="203"/>
      <c r="HQ124" s="202"/>
      <c r="HR124" s="203"/>
      <c r="HS124" s="202"/>
      <c r="HT124" s="203"/>
      <c r="HU124" s="202"/>
      <c r="HV124" s="203"/>
      <c r="HW124" s="202"/>
      <c r="HX124" s="203"/>
      <c r="HY124" s="202"/>
      <c r="HZ124" s="203"/>
      <c r="IA124" s="202"/>
      <c r="IB124" s="203"/>
      <c r="IC124" s="202"/>
      <c r="ID124" s="203"/>
      <c r="IE124" s="202"/>
      <c r="IF124" s="203"/>
      <c r="IG124" s="202"/>
      <c r="IH124" s="203"/>
      <c r="II124" s="202"/>
      <c r="IJ124" s="203"/>
      <c r="IK124" s="202"/>
      <c r="IL124" s="203"/>
      <c r="IM124" s="202"/>
      <c r="IN124" s="203"/>
      <c r="IO124" s="202"/>
      <c r="IP124" s="203"/>
      <c r="IQ124" s="202"/>
      <c r="IR124" s="203"/>
      <c r="IS124" s="202"/>
      <c r="IT124" s="203"/>
      <c r="IU124" s="202"/>
      <c r="IV124" s="215"/>
    </row>
    <row r="125">
      <c r="A125" s="225">
        <f>IFERROR(__xludf.DUMMYFUNCTION("""COMPUTED_VALUE"""),100.0)</f>
        <v>100</v>
      </c>
      <c r="B125" s="159" t="str">
        <f t="shared" si="31"/>
        <v>Jiří Valenta</v>
      </c>
      <c r="C125" s="199">
        <f t="shared" ref="C125:BL125" si="109">BO125+EA125+GM125</f>
        <v>0</v>
      </c>
      <c r="D125" s="199">
        <f t="shared" si="109"/>
        <v>0</v>
      </c>
      <c r="E125" s="199">
        <f t="shared" si="109"/>
        <v>0</v>
      </c>
      <c r="F125" s="199">
        <f t="shared" si="109"/>
        <v>0</v>
      </c>
      <c r="G125" s="199">
        <f t="shared" si="109"/>
        <v>14</v>
      </c>
      <c r="H125" s="199">
        <f t="shared" si="109"/>
        <v>0</v>
      </c>
      <c r="I125" s="199">
        <f t="shared" si="109"/>
        <v>0</v>
      </c>
      <c r="J125" s="199">
        <f t="shared" si="109"/>
        <v>0</v>
      </c>
      <c r="K125" s="199">
        <f t="shared" si="109"/>
        <v>5</v>
      </c>
      <c r="L125" s="199">
        <f t="shared" si="109"/>
        <v>500</v>
      </c>
      <c r="M125" s="199">
        <f t="shared" si="109"/>
        <v>0</v>
      </c>
      <c r="N125" s="199">
        <f t="shared" si="109"/>
        <v>0</v>
      </c>
      <c r="O125" s="199">
        <f t="shared" si="109"/>
        <v>6</v>
      </c>
      <c r="P125" s="199">
        <f t="shared" si="109"/>
        <v>0</v>
      </c>
      <c r="Q125" s="199">
        <f t="shared" si="109"/>
        <v>0</v>
      </c>
      <c r="R125" s="199">
        <f t="shared" si="109"/>
        <v>0</v>
      </c>
      <c r="S125" s="199">
        <f t="shared" si="109"/>
        <v>0</v>
      </c>
      <c r="T125" s="199">
        <f t="shared" si="109"/>
        <v>0</v>
      </c>
      <c r="U125" s="199">
        <f t="shared" si="109"/>
        <v>4</v>
      </c>
      <c r="V125" s="199">
        <f t="shared" si="109"/>
        <v>400</v>
      </c>
      <c r="W125" s="199">
        <f t="shared" si="109"/>
        <v>4</v>
      </c>
      <c r="X125" s="199">
        <f t="shared" si="109"/>
        <v>0</v>
      </c>
      <c r="Y125" s="199">
        <f t="shared" si="109"/>
        <v>0</v>
      </c>
      <c r="Z125" s="199">
        <f t="shared" si="109"/>
        <v>0</v>
      </c>
      <c r="AA125" s="199">
        <f t="shared" si="109"/>
        <v>8</v>
      </c>
      <c r="AB125" s="199">
        <f t="shared" si="109"/>
        <v>0</v>
      </c>
      <c r="AC125" s="199">
        <f t="shared" si="109"/>
        <v>6</v>
      </c>
      <c r="AD125" s="199">
        <f t="shared" si="109"/>
        <v>0</v>
      </c>
      <c r="AE125" s="199">
        <f t="shared" si="109"/>
        <v>7.5</v>
      </c>
      <c r="AF125" s="199">
        <f t="shared" si="109"/>
        <v>0</v>
      </c>
      <c r="AG125" s="199">
        <f t="shared" si="109"/>
        <v>0</v>
      </c>
      <c r="AH125" s="199">
        <f t="shared" si="109"/>
        <v>0</v>
      </c>
      <c r="AI125" s="199">
        <f t="shared" si="109"/>
        <v>3</v>
      </c>
      <c r="AJ125" s="199">
        <f t="shared" si="109"/>
        <v>0</v>
      </c>
      <c r="AK125" s="199">
        <f t="shared" si="109"/>
        <v>6</v>
      </c>
      <c r="AL125" s="199">
        <f t="shared" si="109"/>
        <v>0</v>
      </c>
      <c r="AM125" s="199">
        <f t="shared" si="109"/>
        <v>0</v>
      </c>
      <c r="AN125" s="199">
        <f t="shared" si="109"/>
        <v>0</v>
      </c>
      <c r="AO125" s="199">
        <f t="shared" si="109"/>
        <v>2</v>
      </c>
      <c r="AP125" s="199">
        <f t="shared" si="109"/>
        <v>0</v>
      </c>
      <c r="AQ125" s="199">
        <f t="shared" si="109"/>
        <v>14</v>
      </c>
      <c r="AR125" s="199">
        <f t="shared" si="109"/>
        <v>0</v>
      </c>
      <c r="AS125" s="199">
        <f t="shared" si="109"/>
        <v>6</v>
      </c>
      <c r="AT125" s="199">
        <f t="shared" si="109"/>
        <v>0</v>
      </c>
      <c r="AU125" s="199">
        <f t="shared" si="109"/>
        <v>0</v>
      </c>
      <c r="AV125" s="199">
        <f t="shared" si="109"/>
        <v>0</v>
      </c>
      <c r="AW125" s="199">
        <f t="shared" si="109"/>
        <v>0</v>
      </c>
      <c r="AX125" s="199">
        <f t="shared" si="109"/>
        <v>0</v>
      </c>
      <c r="AY125" s="199">
        <f t="shared" si="109"/>
        <v>0</v>
      </c>
      <c r="AZ125" s="199">
        <f t="shared" si="109"/>
        <v>0</v>
      </c>
      <c r="BA125" s="199">
        <f t="shared" si="109"/>
        <v>0</v>
      </c>
      <c r="BB125" s="199">
        <f t="shared" si="109"/>
        <v>0</v>
      </c>
      <c r="BC125" s="199">
        <f t="shared" si="109"/>
        <v>0</v>
      </c>
      <c r="BD125" s="199">
        <f t="shared" si="109"/>
        <v>0</v>
      </c>
      <c r="BE125" s="199">
        <f t="shared" si="109"/>
        <v>0</v>
      </c>
      <c r="BF125" s="199">
        <f t="shared" si="109"/>
        <v>0</v>
      </c>
      <c r="BG125" s="199">
        <f t="shared" si="109"/>
        <v>0</v>
      </c>
      <c r="BH125" s="199">
        <f t="shared" si="109"/>
        <v>0</v>
      </c>
      <c r="BI125" s="199">
        <f t="shared" si="109"/>
        <v>0</v>
      </c>
      <c r="BJ125" s="199">
        <f t="shared" si="109"/>
        <v>0</v>
      </c>
      <c r="BK125" s="199">
        <f t="shared" si="109"/>
        <v>0</v>
      </c>
      <c r="BL125" s="199">
        <f t="shared" si="109"/>
        <v>0</v>
      </c>
      <c r="BM125" s="151"/>
      <c r="BN125" s="239" t="str">
        <f>IFERROR(__xludf.DUMMYFUNCTION("""COMPUTED_VALUE"""),"Jiří Valenta")</f>
        <v>Jiří Valenta</v>
      </c>
      <c r="BO125" s="202"/>
      <c r="BP125" s="203"/>
      <c r="BQ125" s="202"/>
      <c r="BR125" s="203"/>
      <c r="BS125" s="202"/>
      <c r="BT125" s="203"/>
      <c r="BU125" s="202"/>
      <c r="BV125" s="203"/>
      <c r="BW125" s="202"/>
      <c r="BX125" s="203"/>
      <c r="BY125" s="202"/>
      <c r="BZ125" s="203"/>
      <c r="CA125" s="202"/>
      <c r="CB125" s="203"/>
      <c r="CC125" s="202"/>
      <c r="CD125" s="203"/>
      <c r="CE125" s="202"/>
      <c r="CF125" s="203"/>
      <c r="CG125" s="202">
        <f>IFERROR(__xludf.DUMMYFUNCTION("""COMPUTED_VALUE"""),4.0)</f>
        <v>4</v>
      </c>
      <c r="CH125" s="203">
        <f>IFERROR(__xludf.DUMMYFUNCTION("""COMPUTED_VALUE"""),400.0)</f>
        <v>400</v>
      </c>
      <c r="CI125" s="202">
        <f>IFERROR(__xludf.DUMMYFUNCTION("""COMPUTED_VALUE"""),4.0)</f>
        <v>4</v>
      </c>
      <c r="CJ125" s="203"/>
      <c r="CK125" s="202"/>
      <c r="CL125" s="203"/>
      <c r="CM125" s="202"/>
      <c r="CN125" s="203"/>
      <c r="CO125" s="202"/>
      <c r="CP125" s="203"/>
      <c r="CQ125" s="202"/>
      <c r="CR125" s="203"/>
      <c r="CS125" s="202"/>
      <c r="CT125" s="203"/>
      <c r="CU125" s="202"/>
      <c r="CV125" s="203"/>
      <c r="CW125" s="202"/>
      <c r="CX125" s="203"/>
      <c r="CY125" s="202"/>
      <c r="CZ125" s="203"/>
      <c r="DA125" s="202"/>
      <c r="DB125" s="203"/>
      <c r="DC125" s="202"/>
      <c r="DD125" s="203"/>
      <c r="DE125" s="202"/>
      <c r="DF125" s="203"/>
      <c r="DG125" s="202"/>
      <c r="DH125" s="203"/>
      <c r="DI125" s="202"/>
      <c r="DJ125" s="203"/>
      <c r="DK125" s="202"/>
      <c r="DL125" s="203"/>
      <c r="DM125" s="202"/>
      <c r="DN125" s="203"/>
      <c r="DO125" s="202"/>
      <c r="DP125" s="203"/>
      <c r="DQ125" s="202"/>
      <c r="DR125" s="203"/>
      <c r="DS125" s="202"/>
      <c r="DT125" s="203"/>
      <c r="DU125" s="202"/>
      <c r="DV125" s="203"/>
      <c r="DW125" s="202"/>
      <c r="DX125" s="203"/>
      <c r="DZ125" s="159" t="str">
        <f t="shared" si="33"/>
        <v>Jiří Valenta</v>
      </c>
      <c r="EA125" s="202"/>
      <c r="EB125" s="203"/>
      <c r="EC125" s="202"/>
      <c r="ED125" s="203"/>
      <c r="EE125" s="202"/>
      <c r="EF125" s="203"/>
      <c r="EG125" s="202"/>
      <c r="EH125" s="203"/>
      <c r="EI125" s="202"/>
      <c r="EJ125" s="203"/>
      <c r="EK125" s="202"/>
      <c r="EL125" s="203"/>
      <c r="EM125" s="202"/>
      <c r="EN125" s="203"/>
      <c r="EO125" s="202"/>
      <c r="EP125" s="203"/>
      <c r="EQ125" s="202"/>
      <c r="ER125" s="203"/>
      <c r="ES125" s="202"/>
      <c r="ET125" s="203"/>
      <c r="EU125" s="202"/>
      <c r="EV125" s="203"/>
      <c r="EW125" s="202"/>
      <c r="EX125" s="203"/>
      <c r="EY125" s="202">
        <f>IFERROR(__xludf.DUMMYFUNCTION("""COMPUTED_VALUE"""),8.0)</f>
        <v>8</v>
      </c>
      <c r="EZ125" s="203"/>
      <c r="FA125" s="202"/>
      <c r="FB125" s="203"/>
      <c r="FC125" s="202"/>
      <c r="FD125" s="203"/>
      <c r="FE125" s="202"/>
      <c r="FF125" s="203"/>
      <c r="FG125" s="202"/>
      <c r="FH125" s="203"/>
      <c r="FI125" s="202">
        <f>IFERROR(__xludf.DUMMYFUNCTION("""COMPUTED_VALUE"""),6.0)</f>
        <v>6</v>
      </c>
      <c r="FJ125" s="203"/>
      <c r="FK125" s="202"/>
      <c r="FL125" s="203"/>
      <c r="FM125" s="202"/>
      <c r="FN125" s="203"/>
      <c r="FO125" s="202"/>
      <c r="FP125" s="203"/>
      <c r="FQ125" s="202"/>
      <c r="FR125" s="203"/>
      <c r="FS125" s="202"/>
      <c r="FT125" s="203"/>
      <c r="FU125" s="202"/>
      <c r="FV125" s="203"/>
      <c r="FW125" s="202"/>
      <c r="FX125" s="203"/>
      <c r="FY125" s="202"/>
      <c r="FZ125" s="203"/>
      <c r="GA125" s="202"/>
      <c r="GB125" s="203"/>
      <c r="GC125" s="202"/>
      <c r="GD125" s="203"/>
      <c r="GE125" s="202"/>
      <c r="GF125" s="203"/>
      <c r="GG125" s="202"/>
      <c r="GH125" s="203"/>
      <c r="GI125" s="202"/>
      <c r="GJ125" s="203"/>
      <c r="GL125" s="159" t="str">
        <f t="shared" si="34"/>
        <v>Jiří Valenta</v>
      </c>
      <c r="GM125" s="202"/>
      <c r="GN125" s="203"/>
      <c r="GO125" s="202"/>
      <c r="GP125" s="203"/>
      <c r="GQ125" s="202">
        <f>IFERROR(__xludf.DUMMYFUNCTION("""COMPUTED_VALUE"""),14.0)</f>
        <v>14</v>
      </c>
      <c r="GR125" s="203"/>
      <c r="GS125" s="202"/>
      <c r="GT125" s="203"/>
      <c r="GU125" s="202">
        <f>IFERROR(__xludf.DUMMYFUNCTION("""COMPUTED_VALUE"""),5.0)</f>
        <v>5</v>
      </c>
      <c r="GV125" s="203">
        <f>IFERROR(__xludf.DUMMYFUNCTION("""COMPUTED_VALUE"""),500.0)</f>
        <v>500</v>
      </c>
      <c r="GW125" s="202"/>
      <c r="GX125" s="203"/>
      <c r="GY125" s="202">
        <f>IFERROR(__xludf.DUMMYFUNCTION("""COMPUTED_VALUE"""),6.0)</f>
        <v>6</v>
      </c>
      <c r="GZ125" s="203"/>
      <c r="HA125" s="202"/>
      <c r="HB125" s="203"/>
      <c r="HC125" s="202"/>
      <c r="HD125" s="203"/>
      <c r="HE125" s="202"/>
      <c r="HF125" s="203"/>
      <c r="HG125" s="202"/>
      <c r="HH125" s="203"/>
      <c r="HI125" s="202"/>
      <c r="HJ125" s="203"/>
      <c r="HK125" s="202"/>
      <c r="HL125" s="203"/>
      <c r="HM125" s="202">
        <f>IFERROR(__xludf.DUMMYFUNCTION("""COMPUTED_VALUE"""),6.0)</f>
        <v>6</v>
      </c>
      <c r="HN125" s="203"/>
      <c r="HO125" s="202">
        <f>IFERROR(__xludf.DUMMYFUNCTION("""COMPUTED_VALUE"""),7.5)</f>
        <v>7.5</v>
      </c>
      <c r="HP125" s="203"/>
      <c r="HQ125" s="202"/>
      <c r="HR125" s="203"/>
      <c r="HS125" s="202">
        <f>IFERROR(__xludf.DUMMYFUNCTION("""COMPUTED_VALUE"""),3.0)</f>
        <v>3</v>
      </c>
      <c r="HT125" s="203"/>
      <c r="HU125" s="202"/>
      <c r="HV125" s="203"/>
      <c r="HW125" s="202"/>
      <c r="HX125" s="203"/>
      <c r="HY125" s="202">
        <f>IFERROR(__xludf.DUMMYFUNCTION("""COMPUTED_VALUE"""),2.0)</f>
        <v>2</v>
      </c>
      <c r="HZ125" s="203"/>
      <c r="IA125" s="202">
        <f>IFERROR(__xludf.DUMMYFUNCTION("""COMPUTED_VALUE"""),14.0)</f>
        <v>14</v>
      </c>
      <c r="IB125" s="203"/>
      <c r="IC125" s="202">
        <f>IFERROR(__xludf.DUMMYFUNCTION("""COMPUTED_VALUE"""),6.0)</f>
        <v>6</v>
      </c>
      <c r="ID125" s="203"/>
      <c r="IE125" s="202"/>
      <c r="IF125" s="203"/>
      <c r="IG125" s="202"/>
      <c r="IH125" s="203"/>
      <c r="II125" s="202"/>
      <c r="IJ125" s="203"/>
      <c r="IK125" s="202"/>
      <c r="IL125" s="203"/>
      <c r="IM125" s="202"/>
      <c r="IN125" s="203"/>
      <c r="IO125" s="202"/>
      <c r="IP125" s="203"/>
      <c r="IQ125" s="202"/>
      <c r="IR125" s="203"/>
      <c r="IS125" s="202"/>
      <c r="IT125" s="203"/>
      <c r="IU125" s="202"/>
      <c r="IV125" s="215"/>
    </row>
    <row r="126">
      <c r="A126" s="225">
        <f>IFERROR(__xludf.DUMMYFUNCTION("""COMPUTED_VALUE"""),100.0)</f>
        <v>100</v>
      </c>
      <c r="B126" s="159" t="str">
        <f t="shared" si="31"/>
        <v>Daniel Kopsa-x</v>
      </c>
      <c r="C126" s="199">
        <f t="shared" ref="C126:BL126" si="110">BO126+EA126+GM126</f>
        <v>0</v>
      </c>
      <c r="D126" s="199">
        <f t="shared" si="110"/>
        <v>0</v>
      </c>
      <c r="E126" s="199">
        <f t="shared" si="110"/>
        <v>0</v>
      </c>
      <c r="F126" s="199">
        <f t="shared" si="110"/>
        <v>0</v>
      </c>
      <c r="G126" s="199">
        <f t="shared" si="110"/>
        <v>0</v>
      </c>
      <c r="H126" s="199">
        <f t="shared" si="110"/>
        <v>0</v>
      </c>
      <c r="I126" s="199">
        <f t="shared" si="110"/>
        <v>0</v>
      </c>
      <c r="J126" s="199">
        <f t="shared" si="110"/>
        <v>0</v>
      </c>
      <c r="K126" s="199">
        <f t="shared" si="110"/>
        <v>0</v>
      </c>
      <c r="L126" s="199">
        <f t="shared" si="110"/>
        <v>0</v>
      </c>
      <c r="M126" s="199">
        <f t="shared" si="110"/>
        <v>0</v>
      </c>
      <c r="N126" s="199">
        <f t="shared" si="110"/>
        <v>0</v>
      </c>
      <c r="O126" s="199">
        <f t="shared" si="110"/>
        <v>0</v>
      </c>
      <c r="P126" s="199">
        <f t="shared" si="110"/>
        <v>0</v>
      </c>
      <c r="Q126" s="199">
        <f t="shared" si="110"/>
        <v>0</v>
      </c>
      <c r="R126" s="199">
        <f t="shared" si="110"/>
        <v>0</v>
      </c>
      <c r="S126" s="199">
        <f t="shared" si="110"/>
        <v>0</v>
      </c>
      <c r="T126" s="199">
        <f t="shared" si="110"/>
        <v>0</v>
      </c>
      <c r="U126" s="199">
        <f t="shared" si="110"/>
        <v>0</v>
      </c>
      <c r="V126" s="199">
        <f t="shared" si="110"/>
        <v>0</v>
      </c>
      <c r="W126" s="199">
        <f t="shared" si="110"/>
        <v>0</v>
      </c>
      <c r="X126" s="199">
        <f t="shared" si="110"/>
        <v>0</v>
      </c>
      <c r="Y126" s="199">
        <f t="shared" si="110"/>
        <v>0</v>
      </c>
      <c r="Z126" s="199">
        <f t="shared" si="110"/>
        <v>0</v>
      </c>
      <c r="AA126" s="199">
        <f t="shared" si="110"/>
        <v>0</v>
      </c>
      <c r="AB126" s="199">
        <f t="shared" si="110"/>
        <v>0</v>
      </c>
      <c r="AC126" s="199">
        <f t="shared" si="110"/>
        <v>0</v>
      </c>
      <c r="AD126" s="199">
        <f t="shared" si="110"/>
        <v>0</v>
      </c>
      <c r="AE126" s="199">
        <f t="shared" si="110"/>
        <v>0</v>
      </c>
      <c r="AF126" s="199">
        <f t="shared" si="110"/>
        <v>0</v>
      </c>
      <c r="AG126" s="199">
        <f t="shared" si="110"/>
        <v>0</v>
      </c>
      <c r="AH126" s="199">
        <f t="shared" si="110"/>
        <v>0</v>
      </c>
      <c r="AI126" s="199">
        <f t="shared" si="110"/>
        <v>0</v>
      </c>
      <c r="AJ126" s="199">
        <f t="shared" si="110"/>
        <v>0</v>
      </c>
      <c r="AK126" s="199">
        <f t="shared" si="110"/>
        <v>0</v>
      </c>
      <c r="AL126" s="199">
        <f t="shared" si="110"/>
        <v>0</v>
      </c>
      <c r="AM126" s="199">
        <f t="shared" si="110"/>
        <v>0</v>
      </c>
      <c r="AN126" s="199">
        <f t="shared" si="110"/>
        <v>0</v>
      </c>
      <c r="AO126" s="199">
        <f t="shared" si="110"/>
        <v>0</v>
      </c>
      <c r="AP126" s="199">
        <f t="shared" si="110"/>
        <v>0</v>
      </c>
      <c r="AQ126" s="199">
        <f t="shared" si="110"/>
        <v>0</v>
      </c>
      <c r="AR126" s="199">
        <f t="shared" si="110"/>
        <v>0</v>
      </c>
      <c r="AS126" s="199">
        <f t="shared" si="110"/>
        <v>0</v>
      </c>
      <c r="AT126" s="199">
        <f t="shared" si="110"/>
        <v>0</v>
      </c>
      <c r="AU126" s="199">
        <f t="shared" si="110"/>
        <v>0</v>
      </c>
      <c r="AV126" s="199">
        <f t="shared" si="110"/>
        <v>0</v>
      </c>
      <c r="AW126" s="199">
        <f t="shared" si="110"/>
        <v>0</v>
      </c>
      <c r="AX126" s="199">
        <f t="shared" si="110"/>
        <v>0</v>
      </c>
      <c r="AY126" s="199">
        <f t="shared" si="110"/>
        <v>0</v>
      </c>
      <c r="AZ126" s="199">
        <f t="shared" si="110"/>
        <v>0</v>
      </c>
      <c r="BA126" s="199">
        <f t="shared" si="110"/>
        <v>0</v>
      </c>
      <c r="BB126" s="199">
        <f t="shared" si="110"/>
        <v>0</v>
      </c>
      <c r="BC126" s="199">
        <f t="shared" si="110"/>
        <v>0</v>
      </c>
      <c r="BD126" s="199">
        <f t="shared" si="110"/>
        <v>0</v>
      </c>
      <c r="BE126" s="199">
        <f t="shared" si="110"/>
        <v>0</v>
      </c>
      <c r="BF126" s="199">
        <f t="shared" si="110"/>
        <v>0</v>
      </c>
      <c r="BG126" s="199">
        <f t="shared" si="110"/>
        <v>0</v>
      </c>
      <c r="BH126" s="199">
        <f t="shared" si="110"/>
        <v>0</v>
      </c>
      <c r="BI126" s="199">
        <f t="shared" si="110"/>
        <v>0</v>
      </c>
      <c r="BJ126" s="199">
        <f t="shared" si="110"/>
        <v>0</v>
      </c>
      <c r="BK126" s="199">
        <f t="shared" si="110"/>
        <v>0</v>
      </c>
      <c r="BL126" s="199">
        <f t="shared" si="110"/>
        <v>0</v>
      </c>
      <c r="BM126" s="151"/>
      <c r="BN126" s="239" t="str">
        <f>IFERROR(__xludf.DUMMYFUNCTION("""COMPUTED_VALUE"""),"Daniel Kopsa-x")</f>
        <v>Daniel Kopsa-x</v>
      </c>
      <c r="BO126" s="202"/>
      <c r="BP126" s="203"/>
      <c r="BQ126" s="202"/>
      <c r="BR126" s="203"/>
      <c r="BS126" s="202"/>
      <c r="BT126" s="203"/>
      <c r="BU126" s="202"/>
      <c r="BV126" s="203"/>
      <c r="BW126" s="202"/>
      <c r="BX126" s="203"/>
      <c r="BY126" s="202"/>
      <c r="BZ126" s="203"/>
      <c r="CA126" s="202"/>
      <c r="CB126" s="203"/>
      <c r="CC126" s="202"/>
      <c r="CD126" s="203"/>
      <c r="CE126" s="202"/>
      <c r="CF126" s="203"/>
      <c r="CG126" s="202"/>
      <c r="CH126" s="203"/>
      <c r="CI126" s="202"/>
      <c r="CJ126" s="203"/>
      <c r="CK126" s="202"/>
      <c r="CL126" s="203"/>
      <c r="CM126" s="202"/>
      <c r="CN126" s="203"/>
      <c r="CO126" s="202"/>
      <c r="CP126" s="203"/>
      <c r="CQ126" s="202"/>
      <c r="CR126" s="203"/>
      <c r="CS126" s="202"/>
      <c r="CT126" s="203"/>
      <c r="CU126" s="202"/>
      <c r="CV126" s="203"/>
      <c r="CW126" s="202"/>
      <c r="CX126" s="203"/>
      <c r="CY126" s="202"/>
      <c r="CZ126" s="203"/>
      <c r="DA126" s="202"/>
      <c r="DB126" s="203"/>
      <c r="DC126" s="202"/>
      <c r="DD126" s="203"/>
      <c r="DE126" s="202"/>
      <c r="DF126" s="203"/>
      <c r="DG126" s="202"/>
      <c r="DH126" s="203"/>
      <c r="DI126" s="202"/>
      <c r="DJ126" s="203"/>
      <c r="DK126" s="202"/>
      <c r="DL126" s="203"/>
      <c r="DM126" s="202"/>
      <c r="DN126" s="203"/>
      <c r="DO126" s="202"/>
      <c r="DP126" s="203"/>
      <c r="DQ126" s="202"/>
      <c r="DR126" s="203"/>
      <c r="DS126" s="202"/>
      <c r="DT126" s="203"/>
      <c r="DU126" s="202"/>
      <c r="DV126" s="203"/>
      <c r="DW126" s="202"/>
      <c r="DX126" s="203"/>
      <c r="DZ126" s="159" t="str">
        <f t="shared" si="33"/>
        <v>Daniel Kopsa-x</v>
      </c>
      <c r="EA126" s="202"/>
      <c r="EB126" s="203"/>
      <c r="EC126" s="202"/>
      <c r="ED126" s="203"/>
      <c r="EE126" s="202"/>
      <c r="EF126" s="203"/>
      <c r="EG126" s="202"/>
      <c r="EH126" s="203"/>
      <c r="EI126" s="202"/>
      <c r="EJ126" s="203"/>
      <c r="EK126" s="202"/>
      <c r="EL126" s="203"/>
      <c r="EM126" s="202"/>
      <c r="EN126" s="203"/>
      <c r="EO126" s="202"/>
      <c r="EP126" s="203"/>
      <c r="EQ126" s="202"/>
      <c r="ER126" s="203"/>
      <c r="ES126" s="202"/>
      <c r="ET126" s="203"/>
      <c r="EU126" s="202"/>
      <c r="EV126" s="203"/>
      <c r="EW126" s="202"/>
      <c r="EX126" s="203"/>
      <c r="EY126" s="202"/>
      <c r="EZ126" s="203"/>
      <c r="FA126" s="202"/>
      <c r="FB126" s="203"/>
      <c r="FC126" s="202"/>
      <c r="FD126" s="203"/>
      <c r="FE126" s="202"/>
      <c r="FF126" s="203"/>
      <c r="FG126" s="202"/>
      <c r="FH126" s="203"/>
      <c r="FI126" s="202"/>
      <c r="FJ126" s="203"/>
      <c r="FK126" s="202"/>
      <c r="FL126" s="203"/>
      <c r="FM126" s="202"/>
      <c r="FN126" s="203"/>
      <c r="FO126" s="202"/>
      <c r="FP126" s="203"/>
      <c r="FQ126" s="202"/>
      <c r="FR126" s="203"/>
      <c r="FS126" s="202"/>
      <c r="FT126" s="203"/>
      <c r="FU126" s="202"/>
      <c r="FV126" s="203"/>
      <c r="FW126" s="202"/>
      <c r="FX126" s="203"/>
      <c r="FY126" s="202"/>
      <c r="FZ126" s="203"/>
      <c r="GA126" s="202"/>
      <c r="GB126" s="203"/>
      <c r="GC126" s="202"/>
      <c r="GD126" s="203"/>
      <c r="GE126" s="202"/>
      <c r="GF126" s="203"/>
      <c r="GG126" s="202"/>
      <c r="GH126" s="203"/>
      <c r="GI126" s="202"/>
      <c r="GJ126" s="203"/>
      <c r="GL126" s="159" t="str">
        <f t="shared" si="34"/>
        <v>Daniel Kopsa-x</v>
      </c>
      <c r="GM126" s="202"/>
      <c r="GN126" s="203"/>
      <c r="GO126" s="202"/>
      <c r="GP126" s="203"/>
      <c r="GQ126" s="202"/>
      <c r="GR126" s="203"/>
      <c r="GS126" s="202"/>
      <c r="GT126" s="203"/>
      <c r="GU126" s="202"/>
      <c r="GV126" s="203"/>
      <c r="GW126" s="202"/>
      <c r="GX126" s="203"/>
      <c r="GY126" s="202"/>
      <c r="GZ126" s="203"/>
      <c r="HA126" s="202"/>
      <c r="HB126" s="203"/>
      <c r="HC126" s="202"/>
      <c r="HD126" s="203"/>
      <c r="HE126" s="202"/>
      <c r="HF126" s="203"/>
      <c r="HG126" s="202"/>
      <c r="HH126" s="203"/>
      <c r="HI126" s="202"/>
      <c r="HJ126" s="203"/>
      <c r="HK126" s="202"/>
      <c r="HL126" s="203"/>
      <c r="HM126" s="202"/>
      <c r="HN126" s="203"/>
      <c r="HO126" s="202"/>
      <c r="HP126" s="203"/>
      <c r="HQ126" s="202"/>
      <c r="HR126" s="203"/>
      <c r="HS126" s="202"/>
      <c r="HT126" s="203"/>
      <c r="HU126" s="202"/>
      <c r="HV126" s="203"/>
      <c r="HW126" s="202"/>
      <c r="HX126" s="203"/>
      <c r="HY126" s="202"/>
      <c r="HZ126" s="203"/>
      <c r="IA126" s="202"/>
      <c r="IB126" s="203"/>
      <c r="IC126" s="202"/>
      <c r="ID126" s="203"/>
      <c r="IE126" s="202"/>
      <c r="IF126" s="203"/>
      <c r="IG126" s="202"/>
      <c r="IH126" s="203"/>
      <c r="II126" s="202"/>
      <c r="IJ126" s="203"/>
      <c r="IK126" s="202"/>
      <c r="IL126" s="203"/>
      <c r="IM126" s="202"/>
      <c r="IN126" s="203"/>
      <c r="IO126" s="202"/>
      <c r="IP126" s="203"/>
      <c r="IQ126" s="202"/>
      <c r="IR126" s="203"/>
      <c r="IS126" s="202"/>
      <c r="IT126" s="203"/>
      <c r="IU126" s="202"/>
      <c r="IV126" s="215"/>
    </row>
    <row r="127">
      <c r="A127" s="225">
        <f>IFERROR(__xludf.DUMMYFUNCTION("""COMPUTED_VALUE"""),100.0)</f>
        <v>100</v>
      </c>
      <c r="B127" s="159" t="str">
        <f t="shared" si="31"/>
        <v>Ladislav Hlavatý</v>
      </c>
      <c r="C127" s="199">
        <f t="shared" ref="C127:BL127" si="111">BO127+EA127+GM127</f>
        <v>0</v>
      </c>
      <c r="D127" s="199">
        <f t="shared" si="111"/>
        <v>0</v>
      </c>
      <c r="E127" s="199">
        <f t="shared" si="111"/>
        <v>0</v>
      </c>
      <c r="F127" s="199">
        <f t="shared" si="111"/>
        <v>0</v>
      </c>
      <c r="G127" s="199">
        <f t="shared" si="111"/>
        <v>0</v>
      </c>
      <c r="H127" s="199">
        <f t="shared" si="111"/>
        <v>0</v>
      </c>
      <c r="I127" s="199">
        <f t="shared" si="111"/>
        <v>0</v>
      </c>
      <c r="J127" s="199">
        <f t="shared" si="111"/>
        <v>0</v>
      </c>
      <c r="K127" s="199">
        <f t="shared" si="111"/>
        <v>0</v>
      </c>
      <c r="L127" s="199">
        <f t="shared" si="111"/>
        <v>0</v>
      </c>
      <c r="M127" s="199">
        <f t="shared" si="111"/>
        <v>0</v>
      </c>
      <c r="N127" s="199">
        <f t="shared" si="111"/>
        <v>0</v>
      </c>
      <c r="O127" s="199">
        <f t="shared" si="111"/>
        <v>0</v>
      </c>
      <c r="P127" s="199">
        <f t="shared" si="111"/>
        <v>0</v>
      </c>
      <c r="Q127" s="199">
        <f t="shared" si="111"/>
        <v>0</v>
      </c>
      <c r="R127" s="199">
        <f t="shared" si="111"/>
        <v>0</v>
      </c>
      <c r="S127" s="199">
        <f t="shared" si="111"/>
        <v>0</v>
      </c>
      <c r="T127" s="199">
        <f t="shared" si="111"/>
        <v>0</v>
      </c>
      <c r="U127" s="199">
        <f t="shared" si="111"/>
        <v>5.5</v>
      </c>
      <c r="V127" s="199">
        <f t="shared" si="111"/>
        <v>550</v>
      </c>
      <c r="W127" s="199">
        <f t="shared" si="111"/>
        <v>5</v>
      </c>
      <c r="X127" s="199">
        <f t="shared" si="111"/>
        <v>0</v>
      </c>
      <c r="Y127" s="199">
        <f t="shared" si="111"/>
        <v>5</v>
      </c>
      <c r="Z127" s="199">
        <f t="shared" si="111"/>
        <v>500</v>
      </c>
      <c r="AA127" s="199">
        <f t="shared" si="111"/>
        <v>0</v>
      </c>
      <c r="AB127" s="199">
        <f t="shared" si="111"/>
        <v>0</v>
      </c>
      <c r="AC127" s="199">
        <f t="shared" si="111"/>
        <v>4.5</v>
      </c>
      <c r="AD127" s="199">
        <f t="shared" si="111"/>
        <v>450</v>
      </c>
      <c r="AE127" s="199">
        <f t="shared" si="111"/>
        <v>0</v>
      </c>
      <c r="AF127" s="199">
        <f t="shared" si="111"/>
        <v>0</v>
      </c>
      <c r="AG127" s="199">
        <f t="shared" si="111"/>
        <v>6</v>
      </c>
      <c r="AH127" s="199">
        <f t="shared" si="111"/>
        <v>600</v>
      </c>
      <c r="AI127" s="199">
        <f t="shared" si="111"/>
        <v>0</v>
      </c>
      <c r="AJ127" s="199">
        <f t="shared" si="111"/>
        <v>0</v>
      </c>
      <c r="AK127" s="199">
        <f t="shared" si="111"/>
        <v>0</v>
      </c>
      <c r="AL127" s="199">
        <f t="shared" si="111"/>
        <v>0</v>
      </c>
      <c r="AM127" s="199">
        <f t="shared" si="111"/>
        <v>5</v>
      </c>
      <c r="AN127" s="199">
        <f t="shared" si="111"/>
        <v>500</v>
      </c>
      <c r="AO127" s="199">
        <f t="shared" si="111"/>
        <v>0</v>
      </c>
      <c r="AP127" s="199">
        <f t="shared" si="111"/>
        <v>0</v>
      </c>
      <c r="AQ127" s="199">
        <f t="shared" si="111"/>
        <v>0</v>
      </c>
      <c r="AR127" s="199">
        <f t="shared" si="111"/>
        <v>0</v>
      </c>
      <c r="AS127" s="199">
        <f t="shared" si="111"/>
        <v>0</v>
      </c>
      <c r="AT127" s="199">
        <f t="shared" si="111"/>
        <v>0</v>
      </c>
      <c r="AU127" s="199">
        <f t="shared" si="111"/>
        <v>0</v>
      </c>
      <c r="AV127" s="199">
        <f t="shared" si="111"/>
        <v>0</v>
      </c>
      <c r="AW127" s="199">
        <f t="shared" si="111"/>
        <v>0</v>
      </c>
      <c r="AX127" s="199">
        <f t="shared" si="111"/>
        <v>0</v>
      </c>
      <c r="AY127" s="199">
        <f t="shared" si="111"/>
        <v>0</v>
      </c>
      <c r="AZ127" s="199">
        <f t="shared" si="111"/>
        <v>0</v>
      </c>
      <c r="BA127" s="199">
        <f t="shared" si="111"/>
        <v>0</v>
      </c>
      <c r="BB127" s="199">
        <f t="shared" si="111"/>
        <v>0</v>
      </c>
      <c r="BC127" s="199">
        <f t="shared" si="111"/>
        <v>0</v>
      </c>
      <c r="BD127" s="199">
        <f t="shared" si="111"/>
        <v>0</v>
      </c>
      <c r="BE127" s="199">
        <f t="shared" si="111"/>
        <v>5</v>
      </c>
      <c r="BF127" s="199">
        <f t="shared" si="111"/>
        <v>500</v>
      </c>
      <c r="BG127" s="199">
        <f t="shared" si="111"/>
        <v>0</v>
      </c>
      <c r="BH127" s="199">
        <f t="shared" si="111"/>
        <v>0</v>
      </c>
      <c r="BI127" s="199">
        <f t="shared" si="111"/>
        <v>0</v>
      </c>
      <c r="BJ127" s="199">
        <f t="shared" si="111"/>
        <v>0</v>
      </c>
      <c r="BK127" s="199">
        <f t="shared" si="111"/>
        <v>0</v>
      </c>
      <c r="BL127" s="199">
        <f t="shared" si="111"/>
        <v>0</v>
      </c>
      <c r="BM127" s="151"/>
      <c r="BN127" s="239" t="str">
        <f>IFERROR(__xludf.DUMMYFUNCTION("""COMPUTED_VALUE"""),"Ladislav Hlavatý")</f>
        <v>Ladislav Hlavatý</v>
      </c>
      <c r="BO127" s="202"/>
      <c r="BP127" s="203"/>
      <c r="BQ127" s="202"/>
      <c r="BR127" s="203"/>
      <c r="BS127" s="202"/>
      <c r="BT127" s="203"/>
      <c r="BU127" s="202"/>
      <c r="BV127" s="203"/>
      <c r="BW127" s="202"/>
      <c r="BX127" s="203"/>
      <c r="BY127" s="202"/>
      <c r="BZ127" s="203"/>
      <c r="CA127" s="202"/>
      <c r="CB127" s="203"/>
      <c r="CC127" s="202"/>
      <c r="CD127" s="203"/>
      <c r="CE127" s="202"/>
      <c r="CF127" s="203"/>
      <c r="CG127" s="202">
        <f>IFERROR(__xludf.DUMMYFUNCTION("""COMPUTED_VALUE"""),5.5)</f>
        <v>5.5</v>
      </c>
      <c r="CH127" s="203">
        <f>IFERROR(__xludf.DUMMYFUNCTION("""COMPUTED_VALUE"""),550.0)</f>
        <v>550</v>
      </c>
      <c r="CI127" s="202">
        <f>IFERROR(__xludf.DUMMYFUNCTION("""COMPUTED_VALUE"""),5.0)</f>
        <v>5</v>
      </c>
      <c r="CJ127" s="203"/>
      <c r="CK127" s="202">
        <f>IFERROR(__xludf.DUMMYFUNCTION("""COMPUTED_VALUE"""),5.0)</f>
        <v>5</v>
      </c>
      <c r="CL127" s="203">
        <f>IFERROR(__xludf.DUMMYFUNCTION("""COMPUTED_VALUE"""),500.0)</f>
        <v>500</v>
      </c>
      <c r="CM127" s="202"/>
      <c r="CN127" s="203"/>
      <c r="CO127" s="202">
        <f>IFERROR(__xludf.DUMMYFUNCTION("""COMPUTED_VALUE"""),4.5)</f>
        <v>4.5</v>
      </c>
      <c r="CP127" s="203">
        <f>IFERROR(__xludf.DUMMYFUNCTION("""COMPUTED_VALUE"""),450.0)</f>
        <v>450</v>
      </c>
      <c r="CQ127" s="202"/>
      <c r="CR127" s="203"/>
      <c r="CS127" s="202">
        <f>IFERROR(__xludf.DUMMYFUNCTION("""COMPUTED_VALUE"""),6.0)</f>
        <v>6</v>
      </c>
      <c r="CT127" s="203">
        <f>IFERROR(__xludf.DUMMYFUNCTION("""COMPUTED_VALUE"""),600.0)</f>
        <v>600</v>
      </c>
      <c r="CU127" s="202"/>
      <c r="CV127" s="203"/>
      <c r="CW127" s="202"/>
      <c r="CX127" s="203"/>
      <c r="CY127" s="202">
        <f>IFERROR(__xludf.DUMMYFUNCTION("""COMPUTED_VALUE"""),5.0)</f>
        <v>5</v>
      </c>
      <c r="CZ127" s="203">
        <f>IFERROR(__xludf.DUMMYFUNCTION("""COMPUTED_VALUE"""),500.0)</f>
        <v>500</v>
      </c>
      <c r="DA127" s="202"/>
      <c r="DB127" s="203"/>
      <c r="DC127" s="202"/>
      <c r="DD127" s="203"/>
      <c r="DE127" s="202"/>
      <c r="DF127" s="203"/>
      <c r="DG127" s="202"/>
      <c r="DH127" s="203"/>
      <c r="DI127" s="202"/>
      <c r="DJ127" s="203"/>
      <c r="DK127" s="202"/>
      <c r="DL127" s="203"/>
      <c r="DM127" s="202"/>
      <c r="DN127" s="203"/>
      <c r="DO127" s="202"/>
      <c r="DP127" s="203"/>
      <c r="DQ127" s="202">
        <f>IFERROR(__xludf.DUMMYFUNCTION("""COMPUTED_VALUE"""),5.0)</f>
        <v>5</v>
      </c>
      <c r="DR127" s="203">
        <f>IFERROR(__xludf.DUMMYFUNCTION("""COMPUTED_VALUE"""),500.0)</f>
        <v>500</v>
      </c>
      <c r="DS127" s="202"/>
      <c r="DT127" s="203"/>
      <c r="DU127" s="202"/>
      <c r="DV127" s="203"/>
      <c r="DW127" s="202"/>
      <c r="DX127" s="203"/>
      <c r="DZ127" s="159" t="str">
        <f t="shared" si="33"/>
        <v>Ladislav Hlavatý</v>
      </c>
      <c r="EA127" s="202"/>
      <c r="EB127" s="203"/>
      <c r="EC127" s="202"/>
      <c r="ED127" s="203"/>
      <c r="EE127" s="202"/>
      <c r="EF127" s="203"/>
      <c r="EG127" s="202"/>
      <c r="EH127" s="203"/>
      <c r="EI127" s="202"/>
      <c r="EJ127" s="203"/>
      <c r="EK127" s="202"/>
      <c r="EL127" s="203"/>
      <c r="EM127" s="202"/>
      <c r="EN127" s="203"/>
      <c r="EO127" s="202"/>
      <c r="EP127" s="203"/>
      <c r="EQ127" s="202"/>
      <c r="ER127" s="203"/>
      <c r="ES127" s="202"/>
      <c r="ET127" s="203"/>
      <c r="EU127" s="202"/>
      <c r="EV127" s="203"/>
      <c r="EW127" s="202"/>
      <c r="EX127" s="203"/>
      <c r="EY127" s="202"/>
      <c r="EZ127" s="203"/>
      <c r="FA127" s="202"/>
      <c r="FB127" s="203"/>
      <c r="FC127" s="202"/>
      <c r="FD127" s="203"/>
      <c r="FE127" s="202"/>
      <c r="FF127" s="203"/>
      <c r="FG127" s="202"/>
      <c r="FH127" s="203"/>
      <c r="FI127" s="202"/>
      <c r="FJ127" s="203"/>
      <c r="FK127" s="202"/>
      <c r="FL127" s="203"/>
      <c r="FM127" s="202"/>
      <c r="FN127" s="203"/>
      <c r="FO127" s="202"/>
      <c r="FP127" s="203"/>
      <c r="FQ127" s="202"/>
      <c r="FR127" s="203"/>
      <c r="FS127" s="202"/>
      <c r="FT127" s="203"/>
      <c r="FU127" s="202"/>
      <c r="FV127" s="203"/>
      <c r="FW127" s="202"/>
      <c r="FX127" s="203"/>
      <c r="FY127" s="202"/>
      <c r="FZ127" s="203"/>
      <c r="GA127" s="202"/>
      <c r="GB127" s="203"/>
      <c r="GC127" s="202"/>
      <c r="GD127" s="203"/>
      <c r="GE127" s="202"/>
      <c r="GF127" s="203"/>
      <c r="GG127" s="202"/>
      <c r="GH127" s="203"/>
      <c r="GI127" s="202"/>
      <c r="GJ127" s="203"/>
      <c r="GL127" s="159" t="str">
        <f t="shared" si="34"/>
        <v>Ladislav Hlavatý</v>
      </c>
      <c r="GM127" s="202"/>
      <c r="GN127" s="203"/>
      <c r="GO127" s="202"/>
      <c r="GP127" s="203"/>
      <c r="GQ127" s="202"/>
      <c r="GR127" s="203"/>
      <c r="GS127" s="202"/>
      <c r="GT127" s="203"/>
      <c r="GU127" s="202"/>
      <c r="GV127" s="203"/>
      <c r="GW127" s="202"/>
      <c r="GX127" s="203"/>
      <c r="GY127" s="202"/>
      <c r="GZ127" s="203"/>
      <c r="HA127" s="202"/>
      <c r="HB127" s="203"/>
      <c r="HC127" s="202"/>
      <c r="HD127" s="203"/>
      <c r="HE127" s="202"/>
      <c r="HF127" s="203"/>
      <c r="HG127" s="202"/>
      <c r="HH127" s="203"/>
      <c r="HI127" s="202"/>
      <c r="HJ127" s="203"/>
      <c r="HK127" s="202"/>
      <c r="HL127" s="203"/>
      <c r="HM127" s="202"/>
      <c r="HN127" s="203"/>
      <c r="HO127" s="202"/>
      <c r="HP127" s="203"/>
      <c r="HQ127" s="202"/>
      <c r="HR127" s="203"/>
      <c r="HS127" s="202"/>
      <c r="HT127" s="203"/>
      <c r="HU127" s="202"/>
      <c r="HV127" s="203"/>
      <c r="HW127" s="202"/>
      <c r="HX127" s="203"/>
      <c r="HY127" s="202"/>
      <c r="HZ127" s="203"/>
      <c r="IA127" s="202"/>
      <c r="IB127" s="203"/>
      <c r="IC127" s="202"/>
      <c r="ID127" s="203"/>
      <c r="IE127" s="202"/>
      <c r="IF127" s="203"/>
      <c r="IG127" s="202"/>
      <c r="IH127" s="203"/>
      <c r="II127" s="202"/>
      <c r="IJ127" s="203"/>
      <c r="IK127" s="202"/>
      <c r="IL127" s="203"/>
      <c r="IM127" s="202"/>
      <c r="IN127" s="203"/>
      <c r="IO127" s="202"/>
      <c r="IP127" s="203"/>
      <c r="IQ127" s="202"/>
      <c r="IR127" s="203"/>
      <c r="IS127" s="202"/>
      <c r="IT127" s="203"/>
      <c r="IU127" s="202"/>
      <c r="IV127" s="215"/>
    </row>
    <row r="128">
      <c r="A128" s="225">
        <f>IFERROR(__xludf.DUMMYFUNCTION("""COMPUTED_VALUE"""),100.0)</f>
        <v>100</v>
      </c>
      <c r="B128" s="159" t="str">
        <f t="shared" si="31"/>
        <v>Matěj Nevyjel</v>
      </c>
      <c r="C128" s="199">
        <f t="shared" ref="C128:BL128" si="112">BO128+EA128+GM128</f>
        <v>0</v>
      </c>
      <c r="D128" s="199">
        <f t="shared" si="112"/>
        <v>0</v>
      </c>
      <c r="E128" s="199">
        <f t="shared" si="112"/>
        <v>0</v>
      </c>
      <c r="F128" s="199">
        <f t="shared" si="112"/>
        <v>0</v>
      </c>
      <c r="G128" s="199">
        <f t="shared" si="112"/>
        <v>0</v>
      </c>
      <c r="H128" s="199">
        <f t="shared" si="112"/>
        <v>0</v>
      </c>
      <c r="I128" s="199">
        <f t="shared" si="112"/>
        <v>0</v>
      </c>
      <c r="J128" s="199">
        <f t="shared" si="112"/>
        <v>0</v>
      </c>
      <c r="K128" s="199">
        <f t="shared" si="112"/>
        <v>0</v>
      </c>
      <c r="L128" s="199">
        <f t="shared" si="112"/>
        <v>0</v>
      </c>
      <c r="M128" s="199">
        <f t="shared" si="112"/>
        <v>0</v>
      </c>
      <c r="N128" s="199">
        <f t="shared" si="112"/>
        <v>0</v>
      </c>
      <c r="O128" s="199">
        <f t="shared" si="112"/>
        <v>8</v>
      </c>
      <c r="P128" s="199">
        <f t="shared" si="112"/>
        <v>0</v>
      </c>
      <c r="Q128" s="199">
        <f t="shared" si="112"/>
        <v>10.5</v>
      </c>
      <c r="R128" s="199">
        <f t="shared" si="112"/>
        <v>0</v>
      </c>
      <c r="S128" s="199">
        <f t="shared" si="112"/>
        <v>0</v>
      </c>
      <c r="T128" s="199">
        <f t="shared" si="112"/>
        <v>0</v>
      </c>
      <c r="U128" s="199">
        <f t="shared" si="112"/>
        <v>0</v>
      </c>
      <c r="V128" s="199">
        <f t="shared" si="112"/>
        <v>0</v>
      </c>
      <c r="W128" s="199">
        <f t="shared" si="112"/>
        <v>0</v>
      </c>
      <c r="X128" s="199">
        <f t="shared" si="112"/>
        <v>0</v>
      </c>
      <c r="Y128" s="199">
        <f t="shared" si="112"/>
        <v>6</v>
      </c>
      <c r="Z128" s="199">
        <f t="shared" si="112"/>
        <v>0</v>
      </c>
      <c r="AA128" s="199">
        <f t="shared" si="112"/>
        <v>8.5</v>
      </c>
      <c r="AB128" s="199">
        <f t="shared" si="112"/>
        <v>0</v>
      </c>
      <c r="AC128" s="199">
        <f t="shared" si="112"/>
        <v>5</v>
      </c>
      <c r="AD128" s="199">
        <f t="shared" si="112"/>
        <v>0</v>
      </c>
      <c r="AE128" s="199">
        <f t="shared" si="112"/>
        <v>0</v>
      </c>
      <c r="AF128" s="199">
        <f t="shared" si="112"/>
        <v>0</v>
      </c>
      <c r="AG128" s="199">
        <f t="shared" si="112"/>
        <v>16</v>
      </c>
      <c r="AH128" s="199">
        <f t="shared" si="112"/>
        <v>0</v>
      </c>
      <c r="AI128" s="199">
        <f t="shared" si="112"/>
        <v>10</v>
      </c>
      <c r="AJ128" s="199">
        <f t="shared" si="112"/>
        <v>0</v>
      </c>
      <c r="AK128" s="199">
        <f t="shared" si="112"/>
        <v>13</v>
      </c>
      <c r="AL128" s="199">
        <f t="shared" si="112"/>
        <v>0</v>
      </c>
      <c r="AM128" s="199">
        <f t="shared" si="112"/>
        <v>0</v>
      </c>
      <c r="AN128" s="199">
        <f t="shared" si="112"/>
        <v>0</v>
      </c>
      <c r="AO128" s="199">
        <f t="shared" si="112"/>
        <v>5.5</v>
      </c>
      <c r="AP128" s="199">
        <f t="shared" si="112"/>
        <v>0</v>
      </c>
      <c r="AQ128" s="199">
        <f t="shared" si="112"/>
        <v>0</v>
      </c>
      <c r="AR128" s="199">
        <f t="shared" si="112"/>
        <v>0</v>
      </c>
      <c r="AS128" s="199">
        <f t="shared" si="112"/>
        <v>0</v>
      </c>
      <c r="AT128" s="199">
        <f t="shared" si="112"/>
        <v>0</v>
      </c>
      <c r="AU128" s="199">
        <f t="shared" si="112"/>
        <v>0</v>
      </c>
      <c r="AV128" s="199">
        <f t="shared" si="112"/>
        <v>0</v>
      </c>
      <c r="AW128" s="199">
        <f t="shared" si="112"/>
        <v>0</v>
      </c>
      <c r="AX128" s="199">
        <f t="shared" si="112"/>
        <v>0</v>
      </c>
      <c r="AY128" s="199">
        <f t="shared" si="112"/>
        <v>0</v>
      </c>
      <c r="AZ128" s="199">
        <f t="shared" si="112"/>
        <v>0</v>
      </c>
      <c r="BA128" s="199">
        <f t="shared" si="112"/>
        <v>0</v>
      </c>
      <c r="BB128" s="199">
        <f t="shared" si="112"/>
        <v>0</v>
      </c>
      <c r="BC128" s="199">
        <f t="shared" si="112"/>
        <v>0</v>
      </c>
      <c r="BD128" s="199">
        <f t="shared" si="112"/>
        <v>0</v>
      </c>
      <c r="BE128" s="199">
        <f t="shared" si="112"/>
        <v>9.5</v>
      </c>
      <c r="BF128" s="199">
        <f t="shared" si="112"/>
        <v>0</v>
      </c>
      <c r="BG128" s="199">
        <f t="shared" si="112"/>
        <v>0</v>
      </c>
      <c r="BH128" s="199">
        <f t="shared" si="112"/>
        <v>0</v>
      </c>
      <c r="BI128" s="199">
        <f t="shared" si="112"/>
        <v>0</v>
      </c>
      <c r="BJ128" s="199">
        <f t="shared" si="112"/>
        <v>0</v>
      </c>
      <c r="BK128" s="199">
        <f t="shared" si="112"/>
        <v>8</v>
      </c>
      <c r="BL128" s="199">
        <f t="shared" si="112"/>
        <v>0</v>
      </c>
      <c r="BM128" s="151"/>
      <c r="BN128" s="239" t="str">
        <f>IFERROR(__xludf.DUMMYFUNCTION("""COMPUTED_VALUE"""),"Matěj Nevyjel")</f>
        <v>Matěj Nevyjel</v>
      </c>
      <c r="BO128" s="202"/>
      <c r="BP128" s="203"/>
      <c r="BQ128" s="202"/>
      <c r="BR128" s="203"/>
      <c r="BS128" s="202"/>
      <c r="BT128" s="203"/>
      <c r="BU128" s="202"/>
      <c r="BV128" s="203"/>
      <c r="BW128" s="202"/>
      <c r="BX128" s="203"/>
      <c r="BY128" s="202"/>
      <c r="BZ128" s="203"/>
      <c r="CA128" s="202"/>
      <c r="CB128" s="203"/>
      <c r="CC128" s="202"/>
      <c r="CD128" s="203"/>
      <c r="CE128" s="202"/>
      <c r="CF128" s="203"/>
      <c r="CG128" s="202"/>
      <c r="CH128" s="203"/>
      <c r="CI128" s="202"/>
      <c r="CJ128" s="203"/>
      <c r="CK128" s="202"/>
      <c r="CL128" s="203"/>
      <c r="CM128" s="202"/>
      <c r="CN128" s="203"/>
      <c r="CO128" s="202"/>
      <c r="CP128" s="203"/>
      <c r="CQ128" s="202"/>
      <c r="CR128" s="203"/>
      <c r="CS128" s="202"/>
      <c r="CT128" s="203"/>
      <c r="CU128" s="202"/>
      <c r="CV128" s="203"/>
      <c r="CW128" s="202"/>
      <c r="CX128" s="203"/>
      <c r="CY128" s="202"/>
      <c r="CZ128" s="203"/>
      <c r="DA128" s="202">
        <f>IFERROR(__xludf.DUMMYFUNCTION("""COMPUTED_VALUE"""),5.5)</f>
        <v>5.5</v>
      </c>
      <c r="DB128" s="203"/>
      <c r="DC128" s="202"/>
      <c r="DD128" s="203"/>
      <c r="DE128" s="202"/>
      <c r="DF128" s="203"/>
      <c r="DG128" s="202"/>
      <c r="DH128" s="203"/>
      <c r="DI128" s="202"/>
      <c r="DJ128" s="203"/>
      <c r="DK128" s="202"/>
      <c r="DL128" s="203"/>
      <c r="DM128" s="202"/>
      <c r="DN128" s="203"/>
      <c r="DO128" s="202"/>
      <c r="DP128" s="203"/>
      <c r="DQ128" s="202"/>
      <c r="DR128" s="203"/>
      <c r="DS128" s="202"/>
      <c r="DT128" s="203"/>
      <c r="DU128" s="202"/>
      <c r="DV128" s="203"/>
      <c r="DW128" s="202"/>
      <c r="DX128" s="203"/>
      <c r="DZ128" s="159" t="str">
        <f t="shared" si="33"/>
        <v>Matěj Nevyjel</v>
      </c>
      <c r="EA128" s="202"/>
      <c r="EB128" s="203"/>
      <c r="EC128" s="202"/>
      <c r="ED128" s="203"/>
      <c r="EE128" s="202"/>
      <c r="EF128" s="203"/>
      <c r="EG128" s="202"/>
      <c r="EH128" s="203"/>
      <c r="EI128" s="202"/>
      <c r="EJ128" s="203"/>
      <c r="EK128" s="202"/>
      <c r="EL128" s="203"/>
      <c r="EM128" s="202"/>
      <c r="EN128" s="203"/>
      <c r="EO128" s="202"/>
      <c r="EP128" s="203"/>
      <c r="EQ128" s="202"/>
      <c r="ER128" s="203"/>
      <c r="ES128" s="202"/>
      <c r="ET128" s="203"/>
      <c r="EU128" s="202"/>
      <c r="EV128" s="203"/>
      <c r="EW128" s="202"/>
      <c r="EX128" s="203"/>
      <c r="EY128" s="202"/>
      <c r="EZ128" s="203"/>
      <c r="FA128" s="202"/>
      <c r="FB128" s="203"/>
      <c r="FC128" s="202"/>
      <c r="FD128" s="203"/>
      <c r="FE128" s="202">
        <f>IFERROR(__xludf.DUMMYFUNCTION("""COMPUTED_VALUE"""),16.0)</f>
        <v>16</v>
      </c>
      <c r="FF128" s="203"/>
      <c r="FG128" s="202">
        <f>IFERROR(__xludf.DUMMYFUNCTION("""COMPUTED_VALUE"""),10.0)</f>
        <v>10</v>
      </c>
      <c r="FH128" s="203"/>
      <c r="FI128" s="202">
        <f>IFERROR(__xludf.DUMMYFUNCTION("""COMPUTED_VALUE"""),13.0)</f>
        <v>13</v>
      </c>
      <c r="FJ128" s="203"/>
      <c r="FK128" s="202"/>
      <c r="FL128" s="203"/>
      <c r="FM128" s="202"/>
      <c r="FN128" s="203"/>
      <c r="FO128" s="202"/>
      <c r="FP128" s="203"/>
      <c r="FQ128" s="202"/>
      <c r="FR128" s="203"/>
      <c r="FS128" s="202"/>
      <c r="FT128" s="203"/>
      <c r="FU128" s="202"/>
      <c r="FV128" s="203"/>
      <c r="FW128" s="202"/>
      <c r="FX128" s="203"/>
      <c r="FY128" s="202"/>
      <c r="FZ128" s="203"/>
      <c r="GA128" s="202"/>
      <c r="GB128" s="203"/>
      <c r="GC128" s="202">
        <f>IFERROR(__xludf.DUMMYFUNCTION("""COMPUTED_VALUE"""),9.5)</f>
        <v>9.5</v>
      </c>
      <c r="GD128" s="203"/>
      <c r="GE128" s="202"/>
      <c r="GF128" s="203"/>
      <c r="GG128" s="202"/>
      <c r="GH128" s="203"/>
      <c r="GI128" s="202"/>
      <c r="GJ128" s="203"/>
      <c r="GL128" s="159" t="str">
        <f t="shared" si="34"/>
        <v>Matěj Nevyjel</v>
      </c>
      <c r="GM128" s="202"/>
      <c r="GN128" s="203"/>
      <c r="GO128" s="202"/>
      <c r="GP128" s="203"/>
      <c r="GQ128" s="202"/>
      <c r="GR128" s="203"/>
      <c r="GS128" s="202"/>
      <c r="GT128" s="203"/>
      <c r="GU128" s="202"/>
      <c r="GV128" s="203"/>
      <c r="GW128" s="202"/>
      <c r="GX128" s="203"/>
      <c r="GY128" s="202">
        <f>IFERROR(__xludf.DUMMYFUNCTION("""COMPUTED_VALUE"""),8.0)</f>
        <v>8</v>
      </c>
      <c r="GZ128" s="203"/>
      <c r="HA128" s="202">
        <f>IFERROR(__xludf.DUMMYFUNCTION("""COMPUTED_VALUE"""),10.5)</f>
        <v>10.5</v>
      </c>
      <c r="HB128" s="203"/>
      <c r="HC128" s="202"/>
      <c r="HD128" s="203"/>
      <c r="HE128" s="202"/>
      <c r="HF128" s="203"/>
      <c r="HG128" s="202"/>
      <c r="HH128" s="203"/>
      <c r="HI128" s="202">
        <f>IFERROR(__xludf.DUMMYFUNCTION("""COMPUTED_VALUE"""),6.0)</f>
        <v>6</v>
      </c>
      <c r="HJ128" s="203"/>
      <c r="HK128" s="202">
        <f>IFERROR(__xludf.DUMMYFUNCTION("""COMPUTED_VALUE"""),8.5)</f>
        <v>8.5</v>
      </c>
      <c r="HL128" s="203"/>
      <c r="HM128" s="202">
        <f>IFERROR(__xludf.DUMMYFUNCTION("""COMPUTED_VALUE"""),5.0)</f>
        <v>5</v>
      </c>
      <c r="HN128" s="203"/>
      <c r="HO128" s="202"/>
      <c r="HP128" s="203"/>
      <c r="HQ128" s="202"/>
      <c r="HR128" s="203"/>
      <c r="HS128" s="202"/>
      <c r="HT128" s="203"/>
      <c r="HU128" s="202"/>
      <c r="HV128" s="203"/>
      <c r="HW128" s="202"/>
      <c r="HX128" s="203"/>
      <c r="HY128" s="202"/>
      <c r="HZ128" s="203"/>
      <c r="IA128" s="202"/>
      <c r="IB128" s="203"/>
      <c r="IC128" s="202"/>
      <c r="ID128" s="203"/>
      <c r="IE128" s="202"/>
      <c r="IF128" s="203"/>
      <c r="IG128" s="202"/>
      <c r="IH128" s="203"/>
      <c r="II128" s="202"/>
      <c r="IJ128" s="203"/>
      <c r="IK128" s="202"/>
      <c r="IL128" s="203"/>
      <c r="IM128" s="202"/>
      <c r="IN128" s="203"/>
      <c r="IO128" s="202"/>
      <c r="IP128" s="203"/>
      <c r="IQ128" s="202"/>
      <c r="IR128" s="203"/>
      <c r="IS128" s="202"/>
      <c r="IT128" s="203"/>
      <c r="IU128" s="202">
        <f>IFERROR(__xludf.DUMMYFUNCTION("""COMPUTED_VALUE"""),8.0)</f>
        <v>8</v>
      </c>
      <c r="IV128" s="215"/>
    </row>
    <row r="129">
      <c r="A129" s="225">
        <f>IFERROR(__xludf.DUMMYFUNCTION("""COMPUTED_VALUE"""),100.0)</f>
        <v>100</v>
      </c>
      <c r="B129" s="159" t="str">
        <f t="shared" si="31"/>
        <v>Lukáš Karhan</v>
      </c>
      <c r="C129" s="199">
        <f t="shared" ref="C129:BL129" si="113">BO129+EA129+GM129</f>
        <v>0</v>
      </c>
      <c r="D129" s="199">
        <f t="shared" si="113"/>
        <v>0</v>
      </c>
      <c r="E129" s="199">
        <f t="shared" si="113"/>
        <v>0</v>
      </c>
      <c r="F129" s="199">
        <f t="shared" si="113"/>
        <v>0</v>
      </c>
      <c r="G129" s="199">
        <f t="shared" si="113"/>
        <v>0</v>
      </c>
      <c r="H129" s="199">
        <f t="shared" si="113"/>
        <v>0</v>
      </c>
      <c r="I129" s="199">
        <f t="shared" si="113"/>
        <v>0</v>
      </c>
      <c r="J129" s="199">
        <f t="shared" si="113"/>
        <v>0</v>
      </c>
      <c r="K129" s="199">
        <f t="shared" si="113"/>
        <v>0</v>
      </c>
      <c r="L129" s="199">
        <f t="shared" si="113"/>
        <v>0</v>
      </c>
      <c r="M129" s="199">
        <f t="shared" si="113"/>
        <v>0</v>
      </c>
      <c r="N129" s="199">
        <f t="shared" si="113"/>
        <v>0</v>
      </c>
      <c r="O129" s="199">
        <f t="shared" si="113"/>
        <v>14</v>
      </c>
      <c r="P129" s="199">
        <f t="shared" si="113"/>
        <v>0</v>
      </c>
      <c r="Q129" s="199">
        <f t="shared" si="113"/>
        <v>0</v>
      </c>
      <c r="R129" s="199">
        <f t="shared" si="113"/>
        <v>0</v>
      </c>
      <c r="S129" s="199">
        <f t="shared" si="113"/>
        <v>6</v>
      </c>
      <c r="T129" s="199">
        <f t="shared" si="113"/>
        <v>0</v>
      </c>
      <c r="U129" s="199">
        <f t="shared" si="113"/>
        <v>13</v>
      </c>
      <c r="V129" s="199">
        <f t="shared" si="113"/>
        <v>0</v>
      </c>
      <c r="W129" s="199">
        <f t="shared" si="113"/>
        <v>3</v>
      </c>
      <c r="X129" s="199">
        <f t="shared" si="113"/>
        <v>0</v>
      </c>
      <c r="Y129" s="199">
        <f t="shared" si="113"/>
        <v>0</v>
      </c>
      <c r="Z129" s="199">
        <f t="shared" si="113"/>
        <v>0</v>
      </c>
      <c r="AA129" s="199">
        <f t="shared" si="113"/>
        <v>0</v>
      </c>
      <c r="AB129" s="199">
        <f t="shared" si="113"/>
        <v>0</v>
      </c>
      <c r="AC129" s="199">
        <f t="shared" si="113"/>
        <v>0</v>
      </c>
      <c r="AD129" s="199">
        <f t="shared" si="113"/>
        <v>0</v>
      </c>
      <c r="AE129" s="199">
        <f t="shared" si="113"/>
        <v>0</v>
      </c>
      <c r="AF129" s="199">
        <f t="shared" si="113"/>
        <v>0</v>
      </c>
      <c r="AG129" s="199">
        <f t="shared" si="113"/>
        <v>0</v>
      </c>
      <c r="AH129" s="199">
        <f t="shared" si="113"/>
        <v>0</v>
      </c>
      <c r="AI129" s="199">
        <f t="shared" si="113"/>
        <v>0</v>
      </c>
      <c r="AJ129" s="199">
        <f t="shared" si="113"/>
        <v>0</v>
      </c>
      <c r="AK129" s="199">
        <f t="shared" si="113"/>
        <v>0</v>
      </c>
      <c r="AL129" s="199">
        <f t="shared" si="113"/>
        <v>0</v>
      </c>
      <c r="AM129" s="199">
        <f t="shared" si="113"/>
        <v>0</v>
      </c>
      <c r="AN129" s="199">
        <f t="shared" si="113"/>
        <v>0</v>
      </c>
      <c r="AO129" s="199">
        <f t="shared" si="113"/>
        <v>0</v>
      </c>
      <c r="AP129" s="199">
        <f t="shared" si="113"/>
        <v>0</v>
      </c>
      <c r="AQ129" s="199">
        <f t="shared" si="113"/>
        <v>4.5</v>
      </c>
      <c r="AR129" s="199">
        <f t="shared" si="113"/>
        <v>0</v>
      </c>
      <c r="AS129" s="199">
        <f t="shared" si="113"/>
        <v>6</v>
      </c>
      <c r="AT129" s="199">
        <f t="shared" si="113"/>
        <v>0</v>
      </c>
      <c r="AU129" s="199">
        <f t="shared" si="113"/>
        <v>10</v>
      </c>
      <c r="AV129" s="199">
        <f t="shared" si="113"/>
        <v>0</v>
      </c>
      <c r="AW129" s="199">
        <f t="shared" si="113"/>
        <v>6.5</v>
      </c>
      <c r="AX129" s="199">
        <f t="shared" si="113"/>
        <v>0</v>
      </c>
      <c r="AY129" s="199">
        <f t="shared" si="113"/>
        <v>0</v>
      </c>
      <c r="AZ129" s="199">
        <f t="shared" si="113"/>
        <v>0</v>
      </c>
      <c r="BA129" s="199">
        <f t="shared" si="113"/>
        <v>0</v>
      </c>
      <c r="BB129" s="199">
        <f t="shared" si="113"/>
        <v>0</v>
      </c>
      <c r="BC129" s="199">
        <f t="shared" si="113"/>
        <v>0</v>
      </c>
      <c r="BD129" s="199">
        <f t="shared" si="113"/>
        <v>0</v>
      </c>
      <c r="BE129" s="199">
        <f t="shared" si="113"/>
        <v>0</v>
      </c>
      <c r="BF129" s="199">
        <f t="shared" si="113"/>
        <v>0</v>
      </c>
      <c r="BG129" s="199">
        <f t="shared" si="113"/>
        <v>0</v>
      </c>
      <c r="BH129" s="199">
        <f t="shared" si="113"/>
        <v>0</v>
      </c>
      <c r="BI129" s="199">
        <f t="shared" si="113"/>
        <v>0</v>
      </c>
      <c r="BJ129" s="199">
        <f t="shared" si="113"/>
        <v>0</v>
      </c>
      <c r="BK129" s="199">
        <f t="shared" si="113"/>
        <v>0</v>
      </c>
      <c r="BL129" s="199">
        <f t="shared" si="113"/>
        <v>0</v>
      </c>
      <c r="BM129" s="151"/>
      <c r="BN129" s="239" t="str">
        <f>IFERROR(__xludf.DUMMYFUNCTION("""COMPUTED_VALUE"""),"Lukáš Karhan")</f>
        <v>Lukáš Karhan</v>
      </c>
      <c r="BO129" s="202"/>
      <c r="BP129" s="203"/>
      <c r="BQ129" s="202"/>
      <c r="BR129" s="203"/>
      <c r="BS129" s="202"/>
      <c r="BT129" s="203"/>
      <c r="BU129" s="202"/>
      <c r="BV129" s="203"/>
      <c r="BW129" s="202"/>
      <c r="BX129" s="203"/>
      <c r="BY129" s="202"/>
      <c r="BZ129" s="203"/>
      <c r="CA129" s="202"/>
      <c r="CB129" s="203"/>
      <c r="CC129" s="202"/>
      <c r="CD129" s="203"/>
      <c r="CE129" s="202"/>
      <c r="CF129" s="203"/>
      <c r="CG129" s="202"/>
      <c r="CH129" s="203"/>
      <c r="CI129" s="202"/>
      <c r="CJ129" s="203"/>
      <c r="CK129" s="202"/>
      <c r="CL129" s="203"/>
      <c r="CM129" s="202"/>
      <c r="CN129" s="203"/>
      <c r="CO129" s="202"/>
      <c r="CP129" s="203"/>
      <c r="CQ129" s="202"/>
      <c r="CR129" s="203"/>
      <c r="CS129" s="202"/>
      <c r="CT129" s="203"/>
      <c r="CU129" s="202"/>
      <c r="CV129" s="203"/>
      <c r="CW129" s="202"/>
      <c r="CX129" s="203"/>
      <c r="CY129" s="202"/>
      <c r="CZ129" s="203"/>
      <c r="DA129" s="202"/>
      <c r="DB129" s="203"/>
      <c r="DC129" s="202"/>
      <c r="DD129" s="203"/>
      <c r="DE129" s="202"/>
      <c r="DF129" s="203"/>
      <c r="DG129" s="202"/>
      <c r="DH129" s="203"/>
      <c r="DI129" s="202"/>
      <c r="DJ129" s="203"/>
      <c r="DK129" s="202"/>
      <c r="DL129" s="203"/>
      <c r="DM129" s="202"/>
      <c r="DN129" s="203"/>
      <c r="DO129" s="202"/>
      <c r="DP129" s="203"/>
      <c r="DQ129" s="202"/>
      <c r="DR129" s="203"/>
      <c r="DS129" s="202"/>
      <c r="DT129" s="203"/>
      <c r="DU129" s="202"/>
      <c r="DV129" s="203"/>
      <c r="DW129" s="202"/>
      <c r="DX129" s="203"/>
      <c r="DZ129" s="159" t="str">
        <f t="shared" si="33"/>
        <v>Lukáš Karhan</v>
      </c>
      <c r="EA129" s="202"/>
      <c r="EB129" s="203"/>
      <c r="EC129" s="202"/>
      <c r="ED129" s="203"/>
      <c r="EE129" s="202"/>
      <c r="EF129" s="203"/>
      <c r="EG129" s="202"/>
      <c r="EH129" s="203"/>
      <c r="EI129" s="202"/>
      <c r="EJ129" s="203"/>
      <c r="EK129" s="202"/>
      <c r="EL129" s="203"/>
      <c r="EM129" s="202"/>
      <c r="EN129" s="203"/>
      <c r="EO129" s="202"/>
      <c r="EP129" s="203"/>
      <c r="EQ129" s="202"/>
      <c r="ER129" s="203"/>
      <c r="ES129" s="202"/>
      <c r="ET129" s="203"/>
      <c r="EU129" s="202"/>
      <c r="EV129" s="203"/>
      <c r="EW129" s="202"/>
      <c r="EX129" s="203"/>
      <c r="EY129" s="202"/>
      <c r="EZ129" s="203"/>
      <c r="FA129" s="202"/>
      <c r="FB129" s="203"/>
      <c r="FC129" s="202"/>
      <c r="FD129" s="203"/>
      <c r="FE129" s="202"/>
      <c r="FF129" s="203"/>
      <c r="FG129" s="202"/>
      <c r="FH129" s="203"/>
      <c r="FI129" s="202"/>
      <c r="FJ129" s="203"/>
      <c r="FK129" s="202"/>
      <c r="FL129" s="203"/>
      <c r="FM129" s="202"/>
      <c r="FN129" s="203"/>
      <c r="FO129" s="202">
        <f>IFERROR(__xludf.DUMMYFUNCTION("""COMPUTED_VALUE"""),4.5)</f>
        <v>4.5</v>
      </c>
      <c r="FP129" s="203"/>
      <c r="FQ129" s="202"/>
      <c r="FR129" s="203"/>
      <c r="FS129" s="202"/>
      <c r="FT129" s="203"/>
      <c r="FU129" s="202">
        <f>IFERROR(__xludf.DUMMYFUNCTION("""COMPUTED_VALUE"""),6.5)</f>
        <v>6.5</v>
      </c>
      <c r="FV129" s="203"/>
      <c r="FW129" s="202"/>
      <c r="FX129" s="203"/>
      <c r="FY129" s="202"/>
      <c r="FZ129" s="203"/>
      <c r="GA129" s="202"/>
      <c r="GB129" s="203"/>
      <c r="GC129" s="202"/>
      <c r="GD129" s="203"/>
      <c r="GE129" s="202"/>
      <c r="GF129" s="203"/>
      <c r="GG129" s="202"/>
      <c r="GH129" s="203"/>
      <c r="GI129" s="202"/>
      <c r="GJ129" s="203"/>
      <c r="GL129" s="159" t="str">
        <f t="shared" si="34"/>
        <v>Lukáš Karhan</v>
      </c>
      <c r="GM129" s="202"/>
      <c r="GN129" s="203"/>
      <c r="GO129" s="202"/>
      <c r="GP129" s="203"/>
      <c r="GQ129" s="202"/>
      <c r="GR129" s="203"/>
      <c r="GS129" s="202"/>
      <c r="GT129" s="203"/>
      <c r="GU129" s="202"/>
      <c r="GV129" s="203"/>
      <c r="GW129" s="202"/>
      <c r="GX129" s="203"/>
      <c r="GY129" s="202">
        <f>IFERROR(__xludf.DUMMYFUNCTION("""COMPUTED_VALUE"""),14.0)</f>
        <v>14</v>
      </c>
      <c r="GZ129" s="203"/>
      <c r="HA129" s="202"/>
      <c r="HB129" s="203"/>
      <c r="HC129" s="202">
        <f>IFERROR(__xludf.DUMMYFUNCTION("""COMPUTED_VALUE"""),6.0)</f>
        <v>6</v>
      </c>
      <c r="HD129" s="203"/>
      <c r="HE129" s="202">
        <f>IFERROR(__xludf.DUMMYFUNCTION("""COMPUTED_VALUE"""),13.0)</f>
        <v>13</v>
      </c>
      <c r="HF129" s="203"/>
      <c r="HG129" s="202">
        <f>IFERROR(__xludf.DUMMYFUNCTION("""COMPUTED_VALUE"""),3.0)</f>
        <v>3</v>
      </c>
      <c r="HH129" s="203"/>
      <c r="HI129" s="202"/>
      <c r="HJ129" s="203"/>
      <c r="HK129" s="202"/>
      <c r="HL129" s="203"/>
      <c r="HM129" s="202"/>
      <c r="HN129" s="203"/>
      <c r="HO129" s="202"/>
      <c r="HP129" s="203"/>
      <c r="HQ129" s="202"/>
      <c r="HR129" s="203"/>
      <c r="HS129" s="202"/>
      <c r="HT129" s="203"/>
      <c r="HU129" s="202"/>
      <c r="HV129" s="203"/>
      <c r="HW129" s="202"/>
      <c r="HX129" s="203"/>
      <c r="HY129" s="202"/>
      <c r="HZ129" s="203"/>
      <c r="IA129" s="202"/>
      <c r="IB129" s="203"/>
      <c r="IC129" s="202">
        <f>IFERROR(__xludf.DUMMYFUNCTION("""COMPUTED_VALUE"""),6.0)</f>
        <v>6</v>
      </c>
      <c r="ID129" s="203"/>
      <c r="IE129" s="202">
        <f>IFERROR(__xludf.DUMMYFUNCTION("""COMPUTED_VALUE"""),10.0)</f>
        <v>10</v>
      </c>
      <c r="IF129" s="203"/>
      <c r="IG129" s="202"/>
      <c r="IH129" s="203"/>
      <c r="II129" s="202"/>
      <c r="IJ129" s="203"/>
      <c r="IK129" s="202"/>
      <c r="IL129" s="203"/>
      <c r="IM129" s="202"/>
      <c r="IN129" s="203"/>
      <c r="IO129" s="202"/>
      <c r="IP129" s="203"/>
      <c r="IQ129" s="202"/>
      <c r="IR129" s="203"/>
      <c r="IS129" s="202"/>
      <c r="IT129" s="203"/>
      <c r="IU129" s="202"/>
      <c r="IV129" s="215"/>
    </row>
    <row r="130">
      <c r="A130" s="225">
        <f>IFERROR(__xludf.DUMMYFUNCTION("""COMPUTED_VALUE"""),100.0)</f>
        <v>100</v>
      </c>
      <c r="B130" s="159" t="str">
        <f t="shared" si="31"/>
        <v>Josef Heinisch</v>
      </c>
      <c r="C130" s="199">
        <f t="shared" ref="C130:BL130" si="114">BO130+EA130+GM130</f>
        <v>0</v>
      </c>
      <c r="D130" s="199">
        <f t="shared" si="114"/>
        <v>0</v>
      </c>
      <c r="E130" s="199">
        <f t="shared" si="114"/>
        <v>0</v>
      </c>
      <c r="F130" s="199">
        <f t="shared" si="114"/>
        <v>0</v>
      </c>
      <c r="G130" s="199">
        <f t="shared" si="114"/>
        <v>0</v>
      </c>
      <c r="H130" s="199">
        <f t="shared" si="114"/>
        <v>0</v>
      </c>
      <c r="I130" s="199">
        <f t="shared" si="114"/>
        <v>0</v>
      </c>
      <c r="J130" s="199">
        <f t="shared" si="114"/>
        <v>0</v>
      </c>
      <c r="K130" s="199">
        <f t="shared" si="114"/>
        <v>6</v>
      </c>
      <c r="L130" s="199">
        <f t="shared" si="114"/>
        <v>0</v>
      </c>
      <c r="M130" s="199">
        <f t="shared" si="114"/>
        <v>1.5</v>
      </c>
      <c r="N130" s="199">
        <f t="shared" si="114"/>
        <v>0</v>
      </c>
      <c r="O130" s="199">
        <f t="shared" si="114"/>
        <v>0</v>
      </c>
      <c r="P130" s="199">
        <f t="shared" si="114"/>
        <v>0</v>
      </c>
      <c r="Q130" s="199">
        <f t="shared" si="114"/>
        <v>8</v>
      </c>
      <c r="R130" s="199">
        <f t="shared" si="114"/>
        <v>0</v>
      </c>
      <c r="S130" s="199">
        <f t="shared" si="114"/>
        <v>0</v>
      </c>
      <c r="T130" s="199">
        <f t="shared" si="114"/>
        <v>0</v>
      </c>
      <c r="U130" s="199">
        <f t="shared" si="114"/>
        <v>0</v>
      </c>
      <c r="V130" s="199">
        <f t="shared" si="114"/>
        <v>0</v>
      </c>
      <c r="W130" s="199">
        <f t="shared" si="114"/>
        <v>0</v>
      </c>
      <c r="X130" s="199">
        <f t="shared" si="114"/>
        <v>0</v>
      </c>
      <c r="Y130" s="199">
        <f t="shared" si="114"/>
        <v>0</v>
      </c>
      <c r="Z130" s="199">
        <f t="shared" si="114"/>
        <v>0</v>
      </c>
      <c r="AA130" s="199">
        <f t="shared" si="114"/>
        <v>0</v>
      </c>
      <c r="AB130" s="199">
        <f t="shared" si="114"/>
        <v>0</v>
      </c>
      <c r="AC130" s="199">
        <f t="shared" si="114"/>
        <v>0</v>
      </c>
      <c r="AD130" s="199">
        <f t="shared" si="114"/>
        <v>0</v>
      </c>
      <c r="AE130" s="199">
        <f t="shared" si="114"/>
        <v>0</v>
      </c>
      <c r="AF130" s="199">
        <f t="shared" si="114"/>
        <v>0</v>
      </c>
      <c r="AG130" s="199">
        <f t="shared" si="114"/>
        <v>0</v>
      </c>
      <c r="AH130" s="199">
        <f t="shared" si="114"/>
        <v>0</v>
      </c>
      <c r="AI130" s="199">
        <f t="shared" si="114"/>
        <v>0</v>
      </c>
      <c r="AJ130" s="199">
        <f t="shared" si="114"/>
        <v>0</v>
      </c>
      <c r="AK130" s="199">
        <f t="shared" si="114"/>
        <v>0</v>
      </c>
      <c r="AL130" s="199">
        <f t="shared" si="114"/>
        <v>0</v>
      </c>
      <c r="AM130" s="199">
        <f t="shared" si="114"/>
        <v>0</v>
      </c>
      <c r="AN130" s="199">
        <f t="shared" si="114"/>
        <v>0</v>
      </c>
      <c r="AO130" s="199">
        <f t="shared" si="114"/>
        <v>0</v>
      </c>
      <c r="AP130" s="199">
        <f t="shared" si="114"/>
        <v>0</v>
      </c>
      <c r="AQ130" s="199">
        <f t="shared" si="114"/>
        <v>0</v>
      </c>
      <c r="AR130" s="199">
        <f t="shared" si="114"/>
        <v>0</v>
      </c>
      <c r="AS130" s="199">
        <f t="shared" si="114"/>
        <v>0</v>
      </c>
      <c r="AT130" s="199">
        <f t="shared" si="114"/>
        <v>0</v>
      </c>
      <c r="AU130" s="199">
        <f t="shared" si="114"/>
        <v>0</v>
      </c>
      <c r="AV130" s="199">
        <f t="shared" si="114"/>
        <v>0</v>
      </c>
      <c r="AW130" s="199">
        <f t="shared" si="114"/>
        <v>0</v>
      </c>
      <c r="AX130" s="199">
        <f t="shared" si="114"/>
        <v>0</v>
      </c>
      <c r="AY130" s="199">
        <f t="shared" si="114"/>
        <v>0</v>
      </c>
      <c r="AZ130" s="199">
        <f t="shared" si="114"/>
        <v>0</v>
      </c>
      <c r="BA130" s="199">
        <f t="shared" si="114"/>
        <v>0</v>
      </c>
      <c r="BB130" s="199">
        <f t="shared" si="114"/>
        <v>0</v>
      </c>
      <c r="BC130" s="199">
        <f t="shared" si="114"/>
        <v>0</v>
      </c>
      <c r="BD130" s="199">
        <f t="shared" si="114"/>
        <v>0</v>
      </c>
      <c r="BE130" s="199">
        <f t="shared" si="114"/>
        <v>0</v>
      </c>
      <c r="BF130" s="199">
        <f t="shared" si="114"/>
        <v>0</v>
      </c>
      <c r="BG130" s="199">
        <f t="shared" si="114"/>
        <v>0</v>
      </c>
      <c r="BH130" s="199">
        <f t="shared" si="114"/>
        <v>0</v>
      </c>
      <c r="BI130" s="199">
        <f t="shared" si="114"/>
        <v>0</v>
      </c>
      <c r="BJ130" s="199">
        <f t="shared" si="114"/>
        <v>0</v>
      </c>
      <c r="BK130" s="199">
        <f t="shared" si="114"/>
        <v>0</v>
      </c>
      <c r="BL130" s="199">
        <f t="shared" si="114"/>
        <v>0</v>
      </c>
      <c r="BM130" s="151"/>
      <c r="BN130" s="239" t="str">
        <f>IFERROR(__xludf.DUMMYFUNCTION("""COMPUTED_VALUE"""),"Josef Heinisch")</f>
        <v>Josef Heinisch</v>
      </c>
      <c r="BO130" s="202"/>
      <c r="BP130" s="203"/>
      <c r="BQ130" s="202"/>
      <c r="BR130" s="203"/>
      <c r="BS130" s="202"/>
      <c r="BT130" s="203"/>
      <c r="BU130" s="202"/>
      <c r="BV130" s="203"/>
      <c r="BW130" s="202"/>
      <c r="BX130" s="203"/>
      <c r="BY130" s="202"/>
      <c r="BZ130" s="203"/>
      <c r="CA130" s="202"/>
      <c r="CB130" s="203"/>
      <c r="CC130" s="202">
        <f>IFERROR(__xludf.DUMMYFUNCTION("""COMPUTED_VALUE"""),8.0)</f>
        <v>8</v>
      </c>
      <c r="CD130" s="203"/>
      <c r="CE130" s="202"/>
      <c r="CF130" s="203"/>
      <c r="CG130" s="202"/>
      <c r="CH130" s="203"/>
      <c r="CI130" s="202"/>
      <c r="CJ130" s="203"/>
      <c r="CK130" s="202"/>
      <c r="CL130" s="203"/>
      <c r="CM130" s="202"/>
      <c r="CN130" s="203"/>
      <c r="CO130" s="202"/>
      <c r="CP130" s="203"/>
      <c r="CQ130" s="202"/>
      <c r="CR130" s="203"/>
      <c r="CS130" s="202"/>
      <c r="CT130" s="203"/>
      <c r="CU130" s="202"/>
      <c r="CV130" s="203"/>
      <c r="CW130" s="202"/>
      <c r="CX130" s="203"/>
      <c r="CY130" s="202"/>
      <c r="CZ130" s="203"/>
      <c r="DA130" s="202"/>
      <c r="DB130" s="203"/>
      <c r="DC130" s="202"/>
      <c r="DD130" s="203"/>
      <c r="DE130" s="202"/>
      <c r="DF130" s="203"/>
      <c r="DG130" s="202"/>
      <c r="DH130" s="203"/>
      <c r="DI130" s="202"/>
      <c r="DJ130" s="203"/>
      <c r="DK130" s="202"/>
      <c r="DL130" s="203"/>
      <c r="DM130" s="202"/>
      <c r="DN130" s="203"/>
      <c r="DO130" s="202"/>
      <c r="DP130" s="203"/>
      <c r="DQ130" s="202"/>
      <c r="DR130" s="203"/>
      <c r="DS130" s="202"/>
      <c r="DT130" s="203"/>
      <c r="DU130" s="202"/>
      <c r="DV130" s="203"/>
      <c r="DW130" s="202"/>
      <c r="DX130" s="203"/>
      <c r="DZ130" s="159" t="str">
        <f t="shared" si="33"/>
        <v>Josef Heinisch</v>
      </c>
      <c r="EA130" s="202"/>
      <c r="EB130" s="203"/>
      <c r="EC130" s="202"/>
      <c r="ED130" s="203"/>
      <c r="EE130" s="202"/>
      <c r="EF130" s="203"/>
      <c r="EG130" s="202"/>
      <c r="EH130" s="203"/>
      <c r="EI130" s="202"/>
      <c r="EJ130" s="203"/>
      <c r="EK130" s="202"/>
      <c r="EL130" s="203"/>
      <c r="EM130" s="202"/>
      <c r="EN130" s="203"/>
      <c r="EO130" s="202"/>
      <c r="EP130" s="203"/>
      <c r="EQ130" s="202"/>
      <c r="ER130" s="203"/>
      <c r="ES130" s="202"/>
      <c r="ET130" s="203"/>
      <c r="EU130" s="202"/>
      <c r="EV130" s="203"/>
      <c r="EW130" s="202"/>
      <c r="EX130" s="203"/>
      <c r="EY130" s="202"/>
      <c r="EZ130" s="203"/>
      <c r="FA130" s="202"/>
      <c r="FB130" s="203"/>
      <c r="FC130" s="202"/>
      <c r="FD130" s="203"/>
      <c r="FE130" s="202"/>
      <c r="FF130" s="203"/>
      <c r="FG130" s="202"/>
      <c r="FH130" s="203"/>
      <c r="FI130" s="202"/>
      <c r="FJ130" s="203"/>
      <c r="FK130" s="202"/>
      <c r="FL130" s="203"/>
      <c r="FM130" s="202"/>
      <c r="FN130" s="203"/>
      <c r="FO130" s="202"/>
      <c r="FP130" s="203"/>
      <c r="FQ130" s="202"/>
      <c r="FR130" s="203"/>
      <c r="FS130" s="202"/>
      <c r="FT130" s="203"/>
      <c r="FU130" s="202"/>
      <c r="FV130" s="203"/>
      <c r="FW130" s="202"/>
      <c r="FX130" s="203"/>
      <c r="FY130" s="202"/>
      <c r="FZ130" s="203"/>
      <c r="GA130" s="202"/>
      <c r="GB130" s="203"/>
      <c r="GC130" s="202"/>
      <c r="GD130" s="203"/>
      <c r="GE130" s="202"/>
      <c r="GF130" s="203"/>
      <c r="GG130" s="202"/>
      <c r="GH130" s="203"/>
      <c r="GI130" s="202"/>
      <c r="GJ130" s="203"/>
      <c r="GL130" s="159" t="str">
        <f t="shared" si="34"/>
        <v>Josef Heinisch</v>
      </c>
      <c r="GM130" s="202"/>
      <c r="GN130" s="203"/>
      <c r="GO130" s="202"/>
      <c r="GP130" s="203"/>
      <c r="GQ130" s="202"/>
      <c r="GR130" s="203"/>
      <c r="GS130" s="202"/>
      <c r="GT130" s="203"/>
      <c r="GU130" s="202">
        <f>IFERROR(__xludf.DUMMYFUNCTION("""COMPUTED_VALUE"""),6.0)</f>
        <v>6</v>
      </c>
      <c r="GV130" s="203"/>
      <c r="GW130" s="202">
        <f>IFERROR(__xludf.DUMMYFUNCTION("""COMPUTED_VALUE"""),1.5)</f>
        <v>1.5</v>
      </c>
      <c r="GX130" s="203"/>
      <c r="GY130" s="202"/>
      <c r="GZ130" s="203"/>
      <c r="HA130" s="202"/>
      <c r="HB130" s="203"/>
      <c r="HC130" s="202"/>
      <c r="HD130" s="203"/>
      <c r="HE130" s="202"/>
      <c r="HF130" s="203"/>
      <c r="HG130" s="202"/>
      <c r="HH130" s="203"/>
      <c r="HI130" s="202"/>
      <c r="HJ130" s="203"/>
      <c r="HK130" s="202"/>
      <c r="HL130" s="203"/>
      <c r="HM130" s="202"/>
      <c r="HN130" s="203"/>
      <c r="HO130" s="202"/>
      <c r="HP130" s="203"/>
      <c r="HQ130" s="202"/>
      <c r="HR130" s="203"/>
      <c r="HS130" s="202"/>
      <c r="HT130" s="203"/>
      <c r="HU130" s="202"/>
      <c r="HV130" s="203"/>
      <c r="HW130" s="202"/>
      <c r="HX130" s="203"/>
      <c r="HY130" s="202"/>
      <c r="HZ130" s="203"/>
      <c r="IA130" s="202"/>
      <c r="IB130" s="203"/>
      <c r="IC130" s="202"/>
      <c r="ID130" s="203"/>
      <c r="IE130" s="202"/>
      <c r="IF130" s="203"/>
      <c r="IG130" s="202"/>
      <c r="IH130" s="203"/>
      <c r="II130" s="202"/>
      <c r="IJ130" s="203"/>
      <c r="IK130" s="202"/>
      <c r="IL130" s="203"/>
      <c r="IM130" s="202"/>
      <c r="IN130" s="203"/>
      <c r="IO130" s="202"/>
      <c r="IP130" s="203"/>
      <c r="IQ130" s="202"/>
      <c r="IR130" s="203"/>
      <c r="IS130" s="202"/>
      <c r="IT130" s="203"/>
      <c r="IU130" s="202"/>
      <c r="IV130" s="215"/>
    </row>
    <row r="131">
      <c r="A131" s="225">
        <f>IFERROR(__xludf.DUMMYFUNCTION("""COMPUTED_VALUE"""),100.0)</f>
        <v>100</v>
      </c>
      <c r="B131" s="159" t="str">
        <f t="shared" si="31"/>
        <v>Jakub Elčkner</v>
      </c>
      <c r="C131" s="199">
        <f t="shared" ref="C131:BL131" si="115">BO131+EA131+GM131</f>
        <v>0</v>
      </c>
      <c r="D131" s="199">
        <f t="shared" si="115"/>
        <v>0</v>
      </c>
      <c r="E131" s="199">
        <f t="shared" si="115"/>
        <v>0</v>
      </c>
      <c r="F131" s="199">
        <f t="shared" si="115"/>
        <v>0</v>
      </c>
      <c r="G131" s="199">
        <f t="shared" si="115"/>
        <v>0</v>
      </c>
      <c r="H131" s="199">
        <f t="shared" si="115"/>
        <v>0</v>
      </c>
      <c r="I131" s="199">
        <f t="shared" si="115"/>
        <v>0</v>
      </c>
      <c r="J131" s="199">
        <f t="shared" si="115"/>
        <v>0</v>
      </c>
      <c r="K131" s="199">
        <f t="shared" si="115"/>
        <v>0</v>
      </c>
      <c r="L131" s="199">
        <f t="shared" si="115"/>
        <v>0</v>
      </c>
      <c r="M131" s="199">
        <f t="shared" si="115"/>
        <v>6</v>
      </c>
      <c r="N131" s="199">
        <f t="shared" si="115"/>
        <v>0</v>
      </c>
      <c r="O131" s="199">
        <f t="shared" si="115"/>
        <v>1.5</v>
      </c>
      <c r="P131" s="199">
        <f t="shared" si="115"/>
        <v>0</v>
      </c>
      <c r="Q131" s="199">
        <f t="shared" si="115"/>
        <v>0</v>
      </c>
      <c r="R131" s="199">
        <f t="shared" si="115"/>
        <v>0</v>
      </c>
      <c r="S131" s="199">
        <f t="shared" si="115"/>
        <v>0</v>
      </c>
      <c r="T131" s="199">
        <f t="shared" si="115"/>
        <v>0</v>
      </c>
      <c r="U131" s="199">
        <f t="shared" si="115"/>
        <v>4.5</v>
      </c>
      <c r="V131" s="199">
        <f t="shared" si="115"/>
        <v>0</v>
      </c>
      <c r="W131" s="199">
        <f t="shared" si="115"/>
        <v>0</v>
      </c>
      <c r="X131" s="199">
        <f t="shared" si="115"/>
        <v>0</v>
      </c>
      <c r="Y131" s="199">
        <f t="shared" si="115"/>
        <v>5</v>
      </c>
      <c r="Z131" s="199">
        <f t="shared" si="115"/>
        <v>0</v>
      </c>
      <c r="AA131" s="199">
        <f t="shared" si="115"/>
        <v>0</v>
      </c>
      <c r="AB131" s="199">
        <f t="shared" si="115"/>
        <v>0</v>
      </c>
      <c r="AC131" s="199">
        <f t="shared" si="115"/>
        <v>0</v>
      </c>
      <c r="AD131" s="199">
        <f t="shared" si="115"/>
        <v>0</v>
      </c>
      <c r="AE131" s="199">
        <f t="shared" si="115"/>
        <v>0</v>
      </c>
      <c r="AF131" s="199">
        <f t="shared" si="115"/>
        <v>0</v>
      </c>
      <c r="AG131" s="199">
        <f t="shared" si="115"/>
        <v>0</v>
      </c>
      <c r="AH131" s="199">
        <f t="shared" si="115"/>
        <v>0</v>
      </c>
      <c r="AI131" s="199">
        <f t="shared" si="115"/>
        <v>0</v>
      </c>
      <c r="AJ131" s="199">
        <f t="shared" si="115"/>
        <v>0</v>
      </c>
      <c r="AK131" s="199">
        <f t="shared" si="115"/>
        <v>0</v>
      </c>
      <c r="AL131" s="199">
        <f t="shared" si="115"/>
        <v>0</v>
      </c>
      <c r="AM131" s="199">
        <f t="shared" si="115"/>
        <v>0</v>
      </c>
      <c r="AN131" s="199">
        <f t="shared" si="115"/>
        <v>0</v>
      </c>
      <c r="AO131" s="199">
        <f t="shared" si="115"/>
        <v>0</v>
      </c>
      <c r="AP131" s="199">
        <f t="shared" si="115"/>
        <v>0</v>
      </c>
      <c r="AQ131" s="199">
        <f t="shared" si="115"/>
        <v>0</v>
      </c>
      <c r="AR131" s="199">
        <f t="shared" si="115"/>
        <v>0</v>
      </c>
      <c r="AS131" s="199">
        <f t="shared" si="115"/>
        <v>0</v>
      </c>
      <c r="AT131" s="199">
        <f t="shared" si="115"/>
        <v>0</v>
      </c>
      <c r="AU131" s="199">
        <f t="shared" si="115"/>
        <v>0</v>
      </c>
      <c r="AV131" s="199">
        <f t="shared" si="115"/>
        <v>0</v>
      </c>
      <c r="AW131" s="199">
        <f t="shared" si="115"/>
        <v>0</v>
      </c>
      <c r="AX131" s="199">
        <f t="shared" si="115"/>
        <v>0</v>
      </c>
      <c r="AY131" s="199">
        <f t="shared" si="115"/>
        <v>0</v>
      </c>
      <c r="AZ131" s="199">
        <f t="shared" si="115"/>
        <v>0</v>
      </c>
      <c r="BA131" s="199">
        <f t="shared" si="115"/>
        <v>0</v>
      </c>
      <c r="BB131" s="199">
        <f t="shared" si="115"/>
        <v>0</v>
      </c>
      <c r="BC131" s="199">
        <f t="shared" si="115"/>
        <v>0</v>
      </c>
      <c r="BD131" s="199">
        <f t="shared" si="115"/>
        <v>0</v>
      </c>
      <c r="BE131" s="199">
        <f t="shared" si="115"/>
        <v>0</v>
      </c>
      <c r="BF131" s="199">
        <f t="shared" si="115"/>
        <v>0</v>
      </c>
      <c r="BG131" s="199">
        <f t="shared" si="115"/>
        <v>5</v>
      </c>
      <c r="BH131" s="199">
        <f t="shared" si="115"/>
        <v>0</v>
      </c>
      <c r="BI131" s="199">
        <f t="shared" si="115"/>
        <v>0</v>
      </c>
      <c r="BJ131" s="199">
        <f t="shared" si="115"/>
        <v>0</v>
      </c>
      <c r="BK131" s="199">
        <f t="shared" si="115"/>
        <v>0</v>
      </c>
      <c r="BL131" s="199">
        <f t="shared" si="115"/>
        <v>0</v>
      </c>
      <c r="BM131" s="151"/>
      <c r="BN131" s="239" t="str">
        <f>IFERROR(__xludf.DUMMYFUNCTION("""COMPUTED_VALUE"""),"Jakub Elčkner")</f>
        <v>Jakub Elčkner</v>
      </c>
      <c r="BO131" s="202"/>
      <c r="BP131" s="203"/>
      <c r="BQ131" s="202"/>
      <c r="BR131" s="203"/>
      <c r="BS131" s="202"/>
      <c r="BT131" s="203"/>
      <c r="BU131" s="202"/>
      <c r="BV131" s="203"/>
      <c r="BW131" s="202"/>
      <c r="BX131" s="203"/>
      <c r="BY131" s="202">
        <f>IFERROR(__xludf.DUMMYFUNCTION("""COMPUTED_VALUE"""),6.0)</f>
        <v>6</v>
      </c>
      <c r="BZ131" s="203"/>
      <c r="CA131" s="202">
        <f>IFERROR(__xludf.DUMMYFUNCTION("""COMPUTED_VALUE"""),1.5)</f>
        <v>1.5</v>
      </c>
      <c r="CB131" s="203"/>
      <c r="CC131" s="202"/>
      <c r="CD131" s="203"/>
      <c r="CE131" s="202"/>
      <c r="CF131" s="203"/>
      <c r="CG131" s="202">
        <f>IFERROR(__xludf.DUMMYFUNCTION("""COMPUTED_VALUE"""),4.5)</f>
        <v>4.5</v>
      </c>
      <c r="CH131" s="203"/>
      <c r="CI131" s="202"/>
      <c r="CJ131" s="203"/>
      <c r="CK131" s="202"/>
      <c r="CL131" s="203"/>
      <c r="CM131" s="202"/>
      <c r="CN131" s="203"/>
      <c r="CO131" s="202"/>
      <c r="CP131" s="203"/>
      <c r="CQ131" s="202"/>
      <c r="CR131" s="203"/>
      <c r="CS131" s="202"/>
      <c r="CT131" s="203"/>
      <c r="CU131" s="202"/>
      <c r="CV131" s="203"/>
      <c r="CW131" s="202"/>
      <c r="CX131" s="203"/>
      <c r="CY131" s="202"/>
      <c r="CZ131" s="203"/>
      <c r="DA131" s="202"/>
      <c r="DB131" s="203"/>
      <c r="DC131" s="202"/>
      <c r="DD131" s="203"/>
      <c r="DE131" s="202"/>
      <c r="DF131" s="203"/>
      <c r="DG131" s="202"/>
      <c r="DH131" s="203"/>
      <c r="DI131" s="202"/>
      <c r="DJ131" s="203"/>
      <c r="DK131" s="202"/>
      <c r="DL131" s="203"/>
      <c r="DM131" s="202"/>
      <c r="DN131" s="203"/>
      <c r="DO131" s="202"/>
      <c r="DP131" s="203"/>
      <c r="DQ131" s="202"/>
      <c r="DR131" s="203"/>
      <c r="DS131" s="202">
        <f>IFERROR(__xludf.DUMMYFUNCTION("""COMPUTED_VALUE"""),5.0)</f>
        <v>5</v>
      </c>
      <c r="DT131" s="203"/>
      <c r="DU131" s="202"/>
      <c r="DV131" s="203"/>
      <c r="DW131" s="202"/>
      <c r="DX131" s="203"/>
      <c r="DZ131" s="159" t="str">
        <f t="shared" si="33"/>
        <v>Jakub Elčkner</v>
      </c>
      <c r="EA131" s="202"/>
      <c r="EB131" s="203"/>
      <c r="EC131" s="202"/>
      <c r="ED131" s="203"/>
      <c r="EE131" s="202"/>
      <c r="EF131" s="203"/>
      <c r="EG131" s="202"/>
      <c r="EH131" s="203"/>
      <c r="EI131" s="202"/>
      <c r="EJ131" s="203"/>
      <c r="EK131" s="202"/>
      <c r="EL131" s="203"/>
      <c r="EM131" s="202"/>
      <c r="EN131" s="203"/>
      <c r="EO131" s="202"/>
      <c r="EP131" s="203"/>
      <c r="EQ131" s="202"/>
      <c r="ER131" s="203"/>
      <c r="ES131" s="202"/>
      <c r="ET131" s="203"/>
      <c r="EU131" s="202"/>
      <c r="EV131" s="203"/>
      <c r="EW131" s="202">
        <f>IFERROR(__xludf.DUMMYFUNCTION("""COMPUTED_VALUE"""),5.0)</f>
        <v>5</v>
      </c>
      <c r="EX131" s="203"/>
      <c r="EY131" s="202"/>
      <c r="EZ131" s="203"/>
      <c r="FA131" s="202"/>
      <c r="FB131" s="203"/>
      <c r="FC131" s="202"/>
      <c r="FD131" s="203"/>
      <c r="FE131" s="202"/>
      <c r="FF131" s="203"/>
      <c r="FG131" s="202"/>
      <c r="FH131" s="203"/>
      <c r="FI131" s="202"/>
      <c r="FJ131" s="203"/>
      <c r="FK131" s="202"/>
      <c r="FL131" s="203"/>
      <c r="FM131" s="202"/>
      <c r="FN131" s="203"/>
      <c r="FO131" s="202"/>
      <c r="FP131" s="203"/>
      <c r="FQ131" s="202"/>
      <c r="FR131" s="203"/>
      <c r="FS131" s="202"/>
      <c r="FT131" s="203"/>
      <c r="FU131" s="202"/>
      <c r="FV131" s="203"/>
      <c r="FW131" s="202"/>
      <c r="FX131" s="203"/>
      <c r="FY131" s="202"/>
      <c r="FZ131" s="203"/>
      <c r="GA131" s="202"/>
      <c r="GB131" s="203"/>
      <c r="GC131" s="202"/>
      <c r="GD131" s="203"/>
      <c r="GE131" s="202"/>
      <c r="GF131" s="203"/>
      <c r="GG131" s="202"/>
      <c r="GH131" s="203"/>
      <c r="GI131" s="202"/>
      <c r="GJ131" s="203"/>
      <c r="GL131" s="159" t="str">
        <f t="shared" si="34"/>
        <v>Jakub Elčkner</v>
      </c>
      <c r="GM131" s="202"/>
      <c r="GN131" s="203"/>
      <c r="GO131" s="202"/>
      <c r="GP131" s="203"/>
      <c r="GQ131" s="202"/>
      <c r="GR131" s="203"/>
      <c r="GS131" s="202"/>
      <c r="GT131" s="203"/>
      <c r="GU131" s="202"/>
      <c r="GV131" s="203"/>
      <c r="GW131" s="202"/>
      <c r="GX131" s="203"/>
      <c r="GY131" s="202"/>
      <c r="GZ131" s="203"/>
      <c r="HA131" s="202"/>
      <c r="HB131" s="203"/>
      <c r="HC131" s="202"/>
      <c r="HD131" s="203"/>
      <c r="HE131" s="202"/>
      <c r="HF131" s="203"/>
      <c r="HG131" s="202"/>
      <c r="HH131" s="203"/>
      <c r="HI131" s="202"/>
      <c r="HJ131" s="203"/>
      <c r="HK131" s="202"/>
      <c r="HL131" s="203"/>
      <c r="HM131" s="202"/>
      <c r="HN131" s="203"/>
      <c r="HO131" s="202"/>
      <c r="HP131" s="203"/>
      <c r="HQ131" s="202"/>
      <c r="HR131" s="203"/>
      <c r="HS131" s="202"/>
      <c r="HT131" s="203"/>
      <c r="HU131" s="202"/>
      <c r="HV131" s="203"/>
      <c r="HW131" s="202"/>
      <c r="HX131" s="203"/>
      <c r="HY131" s="202"/>
      <c r="HZ131" s="203"/>
      <c r="IA131" s="202"/>
      <c r="IB131" s="203"/>
      <c r="IC131" s="202"/>
      <c r="ID131" s="203"/>
      <c r="IE131" s="202"/>
      <c r="IF131" s="203"/>
      <c r="IG131" s="202"/>
      <c r="IH131" s="203"/>
      <c r="II131" s="202"/>
      <c r="IJ131" s="203"/>
      <c r="IK131" s="202"/>
      <c r="IL131" s="203"/>
      <c r="IM131" s="202"/>
      <c r="IN131" s="203"/>
      <c r="IO131" s="202"/>
      <c r="IP131" s="203"/>
      <c r="IQ131" s="202"/>
      <c r="IR131" s="203"/>
      <c r="IS131" s="202"/>
      <c r="IT131" s="203"/>
      <c r="IU131" s="202"/>
      <c r="IV131" s="215"/>
    </row>
    <row r="132">
      <c r="A132" s="225">
        <f>IFERROR(__xludf.DUMMYFUNCTION("""COMPUTED_VALUE"""),100.0)</f>
        <v>100</v>
      </c>
      <c r="B132" s="159" t="str">
        <f t="shared" si="31"/>
        <v>Roman Aksenyuk-x</v>
      </c>
      <c r="C132" s="199">
        <f t="shared" ref="C132:BL132" si="116">BO132+EA132+GM132</f>
        <v>0</v>
      </c>
      <c r="D132" s="199">
        <f t="shared" si="116"/>
        <v>0</v>
      </c>
      <c r="E132" s="199">
        <f t="shared" si="116"/>
        <v>0</v>
      </c>
      <c r="F132" s="199">
        <f t="shared" si="116"/>
        <v>0</v>
      </c>
      <c r="G132" s="199">
        <f t="shared" si="116"/>
        <v>0</v>
      </c>
      <c r="H132" s="199">
        <f t="shared" si="116"/>
        <v>0</v>
      </c>
      <c r="I132" s="199">
        <f t="shared" si="116"/>
        <v>0</v>
      </c>
      <c r="J132" s="199">
        <f t="shared" si="116"/>
        <v>0</v>
      </c>
      <c r="K132" s="199">
        <f t="shared" si="116"/>
        <v>0</v>
      </c>
      <c r="L132" s="199">
        <f t="shared" si="116"/>
        <v>0</v>
      </c>
      <c r="M132" s="199">
        <f t="shared" si="116"/>
        <v>8</v>
      </c>
      <c r="N132" s="199">
        <f t="shared" si="116"/>
        <v>0</v>
      </c>
      <c r="O132" s="199">
        <f t="shared" si="116"/>
        <v>0</v>
      </c>
      <c r="P132" s="199">
        <f t="shared" si="116"/>
        <v>0</v>
      </c>
      <c r="Q132" s="199">
        <f t="shared" si="116"/>
        <v>2</v>
      </c>
      <c r="R132" s="199">
        <f t="shared" si="116"/>
        <v>1000</v>
      </c>
      <c r="S132" s="199">
        <f t="shared" si="116"/>
        <v>0</v>
      </c>
      <c r="T132" s="199">
        <f t="shared" si="116"/>
        <v>0</v>
      </c>
      <c r="U132" s="199">
        <f t="shared" si="116"/>
        <v>0</v>
      </c>
      <c r="V132" s="199">
        <f t="shared" si="116"/>
        <v>0</v>
      </c>
      <c r="W132" s="199">
        <f t="shared" si="116"/>
        <v>0</v>
      </c>
      <c r="X132" s="199">
        <f t="shared" si="116"/>
        <v>0</v>
      </c>
      <c r="Y132" s="199">
        <f t="shared" si="116"/>
        <v>0</v>
      </c>
      <c r="Z132" s="199">
        <f t="shared" si="116"/>
        <v>0</v>
      </c>
      <c r="AA132" s="199">
        <f t="shared" si="116"/>
        <v>0</v>
      </c>
      <c r="AB132" s="199">
        <f t="shared" si="116"/>
        <v>0</v>
      </c>
      <c r="AC132" s="199">
        <f t="shared" si="116"/>
        <v>0</v>
      </c>
      <c r="AD132" s="199">
        <f t="shared" si="116"/>
        <v>0</v>
      </c>
      <c r="AE132" s="199">
        <f t="shared" si="116"/>
        <v>0</v>
      </c>
      <c r="AF132" s="199">
        <f t="shared" si="116"/>
        <v>0</v>
      </c>
      <c r="AG132" s="199">
        <f t="shared" si="116"/>
        <v>0</v>
      </c>
      <c r="AH132" s="199">
        <f t="shared" si="116"/>
        <v>0</v>
      </c>
      <c r="AI132" s="199">
        <f t="shared" si="116"/>
        <v>0</v>
      </c>
      <c r="AJ132" s="199">
        <f t="shared" si="116"/>
        <v>0</v>
      </c>
      <c r="AK132" s="199">
        <f t="shared" si="116"/>
        <v>0</v>
      </c>
      <c r="AL132" s="199">
        <f t="shared" si="116"/>
        <v>0</v>
      </c>
      <c r="AM132" s="199">
        <f t="shared" si="116"/>
        <v>0</v>
      </c>
      <c r="AN132" s="199">
        <f t="shared" si="116"/>
        <v>0</v>
      </c>
      <c r="AO132" s="199">
        <f t="shared" si="116"/>
        <v>0</v>
      </c>
      <c r="AP132" s="199">
        <f t="shared" si="116"/>
        <v>0</v>
      </c>
      <c r="AQ132" s="199">
        <f t="shared" si="116"/>
        <v>0</v>
      </c>
      <c r="AR132" s="199">
        <f t="shared" si="116"/>
        <v>0</v>
      </c>
      <c r="AS132" s="199">
        <f t="shared" si="116"/>
        <v>0</v>
      </c>
      <c r="AT132" s="199">
        <f t="shared" si="116"/>
        <v>0</v>
      </c>
      <c r="AU132" s="199">
        <f t="shared" si="116"/>
        <v>0</v>
      </c>
      <c r="AV132" s="199">
        <f t="shared" si="116"/>
        <v>0</v>
      </c>
      <c r="AW132" s="199">
        <f t="shared" si="116"/>
        <v>0</v>
      </c>
      <c r="AX132" s="199">
        <f t="shared" si="116"/>
        <v>0</v>
      </c>
      <c r="AY132" s="199">
        <f t="shared" si="116"/>
        <v>0</v>
      </c>
      <c r="AZ132" s="199">
        <f t="shared" si="116"/>
        <v>0</v>
      </c>
      <c r="BA132" s="199">
        <f t="shared" si="116"/>
        <v>0</v>
      </c>
      <c r="BB132" s="199">
        <f t="shared" si="116"/>
        <v>0</v>
      </c>
      <c r="BC132" s="199">
        <f t="shared" si="116"/>
        <v>0</v>
      </c>
      <c r="BD132" s="199">
        <f t="shared" si="116"/>
        <v>0</v>
      </c>
      <c r="BE132" s="199">
        <f t="shared" si="116"/>
        <v>0</v>
      </c>
      <c r="BF132" s="199">
        <f t="shared" si="116"/>
        <v>0</v>
      </c>
      <c r="BG132" s="199">
        <f t="shared" si="116"/>
        <v>0</v>
      </c>
      <c r="BH132" s="199">
        <f t="shared" si="116"/>
        <v>0</v>
      </c>
      <c r="BI132" s="199">
        <f t="shared" si="116"/>
        <v>0</v>
      </c>
      <c r="BJ132" s="199">
        <f t="shared" si="116"/>
        <v>0</v>
      </c>
      <c r="BK132" s="199">
        <f t="shared" si="116"/>
        <v>0</v>
      </c>
      <c r="BL132" s="199">
        <f t="shared" si="116"/>
        <v>0</v>
      </c>
      <c r="BM132" s="151"/>
      <c r="BN132" s="239" t="str">
        <f>IFERROR(__xludf.DUMMYFUNCTION("""COMPUTED_VALUE"""),"Roman Aksenyuk-x")</f>
        <v>Roman Aksenyuk-x</v>
      </c>
      <c r="BO132" s="202"/>
      <c r="BP132" s="203"/>
      <c r="BQ132" s="202"/>
      <c r="BR132" s="203"/>
      <c r="BS132" s="202"/>
      <c r="BT132" s="203"/>
      <c r="BU132" s="202"/>
      <c r="BV132" s="203"/>
      <c r="BW132" s="202"/>
      <c r="BX132" s="203"/>
      <c r="BY132" s="202"/>
      <c r="BZ132" s="203"/>
      <c r="CA132" s="202"/>
      <c r="CB132" s="203"/>
      <c r="CC132" s="202"/>
      <c r="CD132" s="203"/>
      <c r="CE132" s="202"/>
      <c r="CF132" s="203"/>
      <c r="CG132" s="202"/>
      <c r="CH132" s="203"/>
      <c r="CI132" s="202"/>
      <c r="CJ132" s="203"/>
      <c r="CK132" s="202"/>
      <c r="CL132" s="203"/>
      <c r="CM132" s="202"/>
      <c r="CN132" s="203"/>
      <c r="CO132" s="202"/>
      <c r="CP132" s="203"/>
      <c r="CQ132" s="202"/>
      <c r="CR132" s="203"/>
      <c r="CS132" s="202"/>
      <c r="CT132" s="203"/>
      <c r="CU132" s="202"/>
      <c r="CV132" s="203"/>
      <c r="CW132" s="202"/>
      <c r="CX132" s="203"/>
      <c r="CY132" s="202"/>
      <c r="CZ132" s="203"/>
      <c r="DA132" s="202"/>
      <c r="DB132" s="203"/>
      <c r="DC132" s="202"/>
      <c r="DD132" s="203"/>
      <c r="DE132" s="202"/>
      <c r="DF132" s="203"/>
      <c r="DG132" s="202"/>
      <c r="DH132" s="203"/>
      <c r="DI132" s="202"/>
      <c r="DJ132" s="203"/>
      <c r="DK132" s="202"/>
      <c r="DL132" s="203"/>
      <c r="DM132" s="202"/>
      <c r="DN132" s="203"/>
      <c r="DO132" s="202"/>
      <c r="DP132" s="203"/>
      <c r="DQ132" s="202"/>
      <c r="DR132" s="203"/>
      <c r="DS132" s="202"/>
      <c r="DT132" s="203"/>
      <c r="DU132" s="202"/>
      <c r="DV132" s="203"/>
      <c r="DW132" s="202"/>
      <c r="DX132" s="203"/>
      <c r="DZ132" s="159" t="str">
        <f t="shared" si="33"/>
        <v>Roman Aksenyuk-x</v>
      </c>
      <c r="EA132" s="202"/>
      <c r="EB132" s="203"/>
      <c r="EC132" s="202"/>
      <c r="ED132" s="203"/>
      <c r="EE132" s="202"/>
      <c r="EF132" s="203"/>
      <c r="EG132" s="202"/>
      <c r="EH132" s="203"/>
      <c r="EI132" s="202"/>
      <c r="EJ132" s="203"/>
      <c r="EK132" s="202">
        <f>IFERROR(__xludf.DUMMYFUNCTION("""COMPUTED_VALUE"""),8.0)</f>
        <v>8</v>
      </c>
      <c r="EL132" s="203"/>
      <c r="EM132" s="202"/>
      <c r="EN132" s="203"/>
      <c r="EO132" s="202">
        <f>IFERROR(__xludf.DUMMYFUNCTION("""COMPUTED_VALUE"""),2.0)</f>
        <v>2</v>
      </c>
      <c r="EP132" s="203">
        <f>IFERROR(__xludf.DUMMYFUNCTION("""COMPUTED_VALUE"""),1000.0)</f>
        <v>1000</v>
      </c>
      <c r="EQ132" s="202"/>
      <c r="ER132" s="203"/>
      <c r="ES132" s="202"/>
      <c r="ET132" s="203"/>
      <c r="EU132" s="202"/>
      <c r="EV132" s="203"/>
      <c r="EW132" s="202"/>
      <c r="EX132" s="203"/>
      <c r="EY132" s="202"/>
      <c r="EZ132" s="203"/>
      <c r="FA132" s="202"/>
      <c r="FB132" s="203"/>
      <c r="FC132" s="202"/>
      <c r="FD132" s="203"/>
      <c r="FE132" s="202"/>
      <c r="FF132" s="203"/>
      <c r="FG132" s="202"/>
      <c r="FH132" s="203"/>
      <c r="FI132" s="202"/>
      <c r="FJ132" s="203"/>
      <c r="FK132" s="202"/>
      <c r="FL132" s="203"/>
      <c r="FM132" s="202"/>
      <c r="FN132" s="203"/>
      <c r="FO132" s="202"/>
      <c r="FP132" s="203"/>
      <c r="FQ132" s="202"/>
      <c r="FR132" s="203"/>
      <c r="FS132" s="202"/>
      <c r="FT132" s="203"/>
      <c r="FU132" s="202"/>
      <c r="FV132" s="203"/>
      <c r="FW132" s="202"/>
      <c r="FX132" s="203"/>
      <c r="FY132" s="202"/>
      <c r="FZ132" s="203"/>
      <c r="GA132" s="202"/>
      <c r="GB132" s="203"/>
      <c r="GC132" s="202"/>
      <c r="GD132" s="203"/>
      <c r="GE132" s="202"/>
      <c r="GF132" s="203"/>
      <c r="GG132" s="202"/>
      <c r="GH132" s="203"/>
      <c r="GI132" s="202"/>
      <c r="GJ132" s="203"/>
      <c r="GL132" s="159" t="str">
        <f t="shared" si="34"/>
        <v>Roman Aksenyuk-x</v>
      </c>
      <c r="GM132" s="202"/>
      <c r="GN132" s="203"/>
      <c r="GO132" s="202"/>
      <c r="GP132" s="203"/>
      <c r="GQ132" s="202"/>
      <c r="GR132" s="203"/>
      <c r="GS132" s="202"/>
      <c r="GT132" s="203"/>
      <c r="GU132" s="202"/>
      <c r="GV132" s="203"/>
      <c r="GW132" s="202"/>
      <c r="GX132" s="203"/>
      <c r="GY132" s="202"/>
      <c r="GZ132" s="203"/>
      <c r="HA132" s="202"/>
      <c r="HB132" s="203"/>
      <c r="HC132" s="202"/>
      <c r="HD132" s="203"/>
      <c r="HE132" s="202"/>
      <c r="HF132" s="203"/>
      <c r="HG132" s="202"/>
      <c r="HH132" s="203"/>
      <c r="HI132" s="202"/>
      <c r="HJ132" s="203"/>
      <c r="HK132" s="202"/>
      <c r="HL132" s="203"/>
      <c r="HM132" s="202"/>
      <c r="HN132" s="203"/>
      <c r="HO132" s="202"/>
      <c r="HP132" s="203"/>
      <c r="HQ132" s="202"/>
      <c r="HR132" s="203"/>
      <c r="HS132" s="202"/>
      <c r="HT132" s="203"/>
      <c r="HU132" s="202"/>
      <c r="HV132" s="203"/>
      <c r="HW132" s="202"/>
      <c r="HX132" s="203"/>
      <c r="HY132" s="202"/>
      <c r="HZ132" s="203"/>
      <c r="IA132" s="202"/>
      <c r="IB132" s="203"/>
      <c r="IC132" s="202"/>
      <c r="ID132" s="203"/>
      <c r="IE132" s="202"/>
      <c r="IF132" s="203"/>
      <c r="IG132" s="202"/>
      <c r="IH132" s="203"/>
      <c r="II132" s="202"/>
      <c r="IJ132" s="203"/>
      <c r="IK132" s="202"/>
      <c r="IL132" s="203"/>
      <c r="IM132" s="202"/>
      <c r="IN132" s="203"/>
      <c r="IO132" s="202"/>
      <c r="IP132" s="203"/>
      <c r="IQ132" s="202"/>
      <c r="IR132" s="203"/>
      <c r="IS132" s="202"/>
      <c r="IT132" s="203"/>
      <c r="IU132" s="202"/>
      <c r="IV132" s="215"/>
    </row>
    <row r="133">
      <c r="A133" s="225">
        <f>IFERROR(__xludf.DUMMYFUNCTION("""COMPUTED_VALUE"""),100.0)</f>
        <v>100</v>
      </c>
      <c r="B133" s="159" t="str">
        <f t="shared" si="31"/>
        <v>Aleš Valenta-x</v>
      </c>
      <c r="C133" s="199">
        <f t="shared" ref="C133:BL133" si="117">BO133+EA133+GM133</f>
        <v>0</v>
      </c>
      <c r="D133" s="199">
        <f t="shared" si="117"/>
        <v>0</v>
      </c>
      <c r="E133" s="199">
        <f t="shared" si="117"/>
        <v>0</v>
      </c>
      <c r="F133" s="199">
        <f t="shared" si="117"/>
        <v>0</v>
      </c>
      <c r="G133" s="199">
        <f t="shared" si="117"/>
        <v>0</v>
      </c>
      <c r="H133" s="199">
        <f t="shared" si="117"/>
        <v>0</v>
      </c>
      <c r="I133" s="199">
        <f t="shared" si="117"/>
        <v>0</v>
      </c>
      <c r="J133" s="199">
        <f t="shared" si="117"/>
        <v>0</v>
      </c>
      <c r="K133" s="199">
        <f t="shared" si="117"/>
        <v>0</v>
      </c>
      <c r="L133" s="199">
        <f t="shared" si="117"/>
        <v>0</v>
      </c>
      <c r="M133" s="199">
        <f t="shared" si="117"/>
        <v>0</v>
      </c>
      <c r="N133" s="199">
        <f t="shared" si="117"/>
        <v>0</v>
      </c>
      <c r="O133" s="199">
        <f t="shared" si="117"/>
        <v>0</v>
      </c>
      <c r="P133" s="199">
        <f t="shared" si="117"/>
        <v>0</v>
      </c>
      <c r="Q133" s="199">
        <f t="shared" si="117"/>
        <v>0</v>
      </c>
      <c r="R133" s="199">
        <f t="shared" si="117"/>
        <v>0</v>
      </c>
      <c r="S133" s="199">
        <f t="shared" si="117"/>
        <v>0</v>
      </c>
      <c r="T133" s="199">
        <f t="shared" si="117"/>
        <v>0</v>
      </c>
      <c r="U133" s="199">
        <f t="shared" si="117"/>
        <v>0</v>
      </c>
      <c r="V133" s="199">
        <f t="shared" si="117"/>
        <v>0</v>
      </c>
      <c r="W133" s="199">
        <f t="shared" si="117"/>
        <v>0</v>
      </c>
      <c r="X133" s="199">
        <f t="shared" si="117"/>
        <v>0</v>
      </c>
      <c r="Y133" s="199">
        <f t="shared" si="117"/>
        <v>0</v>
      </c>
      <c r="Z133" s="199">
        <f t="shared" si="117"/>
        <v>0</v>
      </c>
      <c r="AA133" s="199">
        <f t="shared" si="117"/>
        <v>8</v>
      </c>
      <c r="AB133" s="199">
        <f t="shared" si="117"/>
        <v>0</v>
      </c>
      <c r="AC133" s="199">
        <f t="shared" si="117"/>
        <v>0</v>
      </c>
      <c r="AD133" s="199">
        <f t="shared" si="117"/>
        <v>0</v>
      </c>
      <c r="AE133" s="199">
        <f t="shared" si="117"/>
        <v>3</v>
      </c>
      <c r="AF133" s="199">
        <f t="shared" si="117"/>
        <v>0</v>
      </c>
      <c r="AG133" s="199">
        <f t="shared" si="117"/>
        <v>0</v>
      </c>
      <c r="AH133" s="199">
        <f t="shared" si="117"/>
        <v>0</v>
      </c>
      <c r="AI133" s="199">
        <f t="shared" si="117"/>
        <v>0</v>
      </c>
      <c r="AJ133" s="199">
        <f t="shared" si="117"/>
        <v>0</v>
      </c>
      <c r="AK133" s="199">
        <f t="shared" si="117"/>
        <v>0</v>
      </c>
      <c r="AL133" s="199">
        <f t="shared" si="117"/>
        <v>0</v>
      </c>
      <c r="AM133" s="199">
        <f t="shared" si="117"/>
        <v>0</v>
      </c>
      <c r="AN133" s="199">
        <f t="shared" si="117"/>
        <v>0</v>
      </c>
      <c r="AO133" s="199">
        <f t="shared" si="117"/>
        <v>5</v>
      </c>
      <c r="AP133" s="199">
        <f t="shared" si="117"/>
        <v>0</v>
      </c>
      <c r="AQ133" s="199">
        <f t="shared" si="117"/>
        <v>0</v>
      </c>
      <c r="AR133" s="199">
        <f t="shared" si="117"/>
        <v>0</v>
      </c>
      <c r="AS133" s="199">
        <f t="shared" si="117"/>
        <v>0</v>
      </c>
      <c r="AT133" s="199">
        <f t="shared" si="117"/>
        <v>0</v>
      </c>
      <c r="AU133" s="199">
        <f t="shared" si="117"/>
        <v>0</v>
      </c>
      <c r="AV133" s="199">
        <f t="shared" si="117"/>
        <v>0</v>
      </c>
      <c r="AW133" s="199">
        <f t="shared" si="117"/>
        <v>0</v>
      </c>
      <c r="AX133" s="199">
        <f t="shared" si="117"/>
        <v>0</v>
      </c>
      <c r="AY133" s="199">
        <f t="shared" si="117"/>
        <v>0</v>
      </c>
      <c r="AZ133" s="199">
        <f t="shared" si="117"/>
        <v>0</v>
      </c>
      <c r="BA133" s="199">
        <f t="shared" si="117"/>
        <v>0</v>
      </c>
      <c r="BB133" s="199">
        <f t="shared" si="117"/>
        <v>0</v>
      </c>
      <c r="BC133" s="199">
        <f t="shared" si="117"/>
        <v>5</v>
      </c>
      <c r="BD133" s="199">
        <f t="shared" si="117"/>
        <v>0</v>
      </c>
      <c r="BE133" s="199">
        <f t="shared" si="117"/>
        <v>0</v>
      </c>
      <c r="BF133" s="199">
        <f t="shared" si="117"/>
        <v>0</v>
      </c>
      <c r="BG133" s="199">
        <f t="shared" si="117"/>
        <v>0</v>
      </c>
      <c r="BH133" s="199">
        <f t="shared" si="117"/>
        <v>0</v>
      </c>
      <c r="BI133" s="199">
        <f t="shared" si="117"/>
        <v>0</v>
      </c>
      <c r="BJ133" s="199">
        <f t="shared" si="117"/>
        <v>0</v>
      </c>
      <c r="BK133" s="199">
        <f t="shared" si="117"/>
        <v>0</v>
      </c>
      <c r="BL133" s="199">
        <f t="shared" si="117"/>
        <v>0</v>
      </c>
      <c r="BM133" s="151"/>
      <c r="BN133" s="239" t="str">
        <f>IFERROR(__xludf.DUMMYFUNCTION("""COMPUTED_VALUE"""),"Aleš Valenta-x")</f>
        <v>Aleš Valenta-x</v>
      </c>
      <c r="BO133" s="202"/>
      <c r="BP133" s="203"/>
      <c r="BQ133" s="202"/>
      <c r="BR133" s="203"/>
      <c r="BS133" s="202"/>
      <c r="BT133" s="203"/>
      <c r="BU133" s="202"/>
      <c r="BV133" s="203"/>
      <c r="BW133" s="202"/>
      <c r="BX133" s="203"/>
      <c r="BY133" s="202"/>
      <c r="BZ133" s="203"/>
      <c r="CA133" s="202"/>
      <c r="CB133" s="203"/>
      <c r="CC133" s="202"/>
      <c r="CD133" s="203"/>
      <c r="CE133" s="202"/>
      <c r="CF133" s="203"/>
      <c r="CG133" s="202"/>
      <c r="CH133" s="203"/>
      <c r="CI133" s="202"/>
      <c r="CJ133" s="203"/>
      <c r="CK133" s="202"/>
      <c r="CL133" s="203"/>
      <c r="CM133" s="202"/>
      <c r="CN133" s="203"/>
      <c r="CO133" s="202"/>
      <c r="CP133" s="203"/>
      <c r="CQ133" s="202"/>
      <c r="CR133" s="203"/>
      <c r="CS133" s="202"/>
      <c r="CT133" s="203"/>
      <c r="CU133" s="202"/>
      <c r="CV133" s="203"/>
      <c r="CW133" s="202"/>
      <c r="CX133" s="203"/>
      <c r="CY133" s="202"/>
      <c r="CZ133" s="203"/>
      <c r="DA133" s="202"/>
      <c r="DB133" s="203"/>
      <c r="DC133" s="202"/>
      <c r="DD133" s="203"/>
      <c r="DE133" s="202"/>
      <c r="DF133" s="203"/>
      <c r="DG133" s="202"/>
      <c r="DH133" s="203"/>
      <c r="DI133" s="202"/>
      <c r="DJ133" s="203"/>
      <c r="DK133" s="202"/>
      <c r="DL133" s="203"/>
      <c r="DM133" s="202"/>
      <c r="DN133" s="203"/>
      <c r="DO133" s="202"/>
      <c r="DP133" s="203"/>
      <c r="DQ133" s="202"/>
      <c r="DR133" s="203"/>
      <c r="DS133" s="202"/>
      <c r="DT133" s="203"/>
      <c r="DU133" s="202"/>
      <c r="DV133" s="203"/>
      <c r="DW133" s="202"/>
      <c r="DX133" s="203"/>
      <c r="DZ133" s="159" t="str">
        <f t="shared" si="33"/>
        <v>Aleš Valenta-x</v>
      </c>
      <c r="EA133" s="202"/>
      <c r="EB133" s="203"/>
      <c r="EC133" s="202"/>
      <c r="ED133" s="203"/>
      <c r="EE133" s="202"/>
      <c r="EF133" s="203"/>
      <c r="EG133" s="202"/>
      <c r="EH133" s="203"/>
      <c r="EI133" s="202"/>
      <c r="EJ133" s="203"/>
      <c r="EK133" s="202"/>
      <c r="EL133" s="203"/>
      <c r="EM133" s="202"/>
      <c r="EN133" s="203"/>
      <c r="EO133" s="202"/>
      <c r="EP133" s="203"/>
      <c r="EQ133" s="202"/>
      <c r="ER133" s="203"/>
      <c r="ES133" s="202"/>
      <c r="ET133" s="203"/>
      <c r="EU133" s="202"/>
      <c r="EV133" s="203"/>
      <c r="EW133" s="202"/>
      <c r="EX133" s="203"/>
      <c r="EY133" s="202">
        <f>IFERROR(__xludf.DUMMYFUNCTION("""COMPUTED_VALUE"""),8.0)</f>
        <v>8</v>
      </c>
      <c r="EZ133" s="203"/>
      <c r="FA133" s="202"/>
      <c r="FB133" s="203"/>
      <c r="FC133" s="202"/>
      <c r="FD133" s="203"/>
      <c r="FE133" s="202"/>
      <c r="FF133" s="203"/>
      <c r="FG133" s="202"/>
      <c r="FH133" s="203"/>
      <c r="FI133" s="202"/>
      <c r="FJ133" s="203"/>
      <c r="FK133" s="202"/>
      <c r="FL133" s="203"/>
      <c r="FM133" s="202">
        <f>IFERROR(__xludf.DUMMYFUNCTION("""COMPUTED_VALUE"""),5.0)</f>
        <v>5</v>
      </c>
      <c r="FN133" s="203"/>
      <c r="FO133" s="202"/>
      <c r="FP133" s="203"/>
      <c r="FQ133" s="202"/>
      <c r="FR133" s="203"/>
      <c r="FS133" s="202"/>
      <c r="FT133" s="203"/>
      <c r="FU133" s="202"/>
      <c r="FV133" s="203"/>
      <c r="FW133" s="202"/>
      <c r="FX133" s="203"/>
      <c r="FY133" s="202"/>
      <c r="FZ133" s="203"/>
      <c r="GA133" s="202"/>
      <c r="GB133" s="203"/>
      <c r="GC133" s="202"/>
      <c r="GD133" s="203"/>
      <c r="GE133" s="202"/>
      <c r="GF133" s="203"/>
      <c r="GG133" s="202"/>
      <c r="GH133" s="203"/>
      <c r="GI133" s="202"/>
      <c r="GJ133" s="203"/>
      <c r="GL133" s="159" t="str">
        <f t="shared" si="34"/>
        <v>Aleš Valenta-x</v>
      </c>
      <c r="GM133" s="202"/>
      <c r="GN133" s="203"/>
      <c r="GO133" s="202"/>
      <c r="GP133" s="203"/>
      <c r="GQ133" s="202"/>
      <c r="GR133" s="203"/>
      <c r="GS133" s="202"/>
      <c r="GT133" s="203"/>
      <c r="GU133" s="202"/>
      <c r="GV133" s="203"/>
      <c r="GW133" s="202"/>
      <c r="GX133" s="203"/>
      <c r="GY133" s="202"/>
      <c r="GZ133" s="203"/>
      <c r="HA133" s="202"/>
      <c r="HB133" s="203"/>
      <c r="HC133" s="202"/>
      <c r="HD133" s="203"/>
      <c r="HE133" s="202"/>
      <c r="HF133" s="203"/>
      <c r="HG133" s="202"/>
      <c r="HH133" s="203"/>
      <c r="HI133" s="202"/>
      <c r="HJ133" s="203"/>
      <c r="HK133" s="202"/>
      <c r="HL133" s="203"/>
      <c r="HM133" s="202"/>
      <c r="HN133" s="203"/>
      <c r="HO133" s="202">
        <f>IFERROR(__xludf.DUMMYFUNCTION("""COMPUTED_VALUE"""),3.0)</f>
        <v>3</v>
      </c>
      <c r="HP133" s="203"/>
      <c r="HQ133" s="202"/>
      <c r="HR133" s="203"/>
      <c r="HS133" s="202"/>
      <c r="HT133" s="203"/>
      <c r="HU133" s="202"/>
      <c r="HV133" s="203"/>
      <c r="HW133" s="202"/>
      <c r="HX133" s="203"/>
      <c r="HY133" s="202"/>
      <c r="HZ133" s="203"/>
      <c r="IA133" s="202"/>
      <c r="IB133" s="203"/>
      <c r="IC133" s="202"/>
      <c r="ID133" s="203"/>
      <c r="IE133" s="202"/>
      <c r="IF133" s="203"/>
      <c r="IG133" s="202"/>
      <c r="IH133" s="203"/>
      <c r="II133" s="202"/>
      <c r="IJ133" s="203"/>
      <c r="IK133" s="202"/>
      <c r="IL133" s="203"/>
      <c r="IM133" s="202">
        <f>IFERROR(__xludf.DUMMYFUNCTION("""COMPUTED_VALUE"""),5.0)</f>
        <v>5</v>
      </c>
      <c r="IN133" s="203"/>
      <c r="IO133" s="202"/>
      <c r="IP133" s="203"/>
      <c r="IQ133" s="202"/>
      <c r="IR133" s="203"/>
      <c r="IS133" s="202"/>
      <c r="IT133" s="203"/>
      <c r="IU133" s="202"/>
      <c r="IV133" s="215"/>
    </row>
    <row r="134">
      <c r="A134" s="225">
        <f>IFERROR(__xludf.DUMMYFUNCTION("""COMPUTED_VALUE"""),100.0)</f>
        <v>100</v>
      </c>
      <c r="B134" s="159" t="str">
        <f t="shared" si="31"/>
        <v>Kristýna Salvatore</v>
      </c>
      <c r="C134" s="199">
        <f t="shared" ref="C134:BL134" si="118">BO134+EA134+GM134</f>
        <v>0</v>
      </c>
      <c r="D134" s="199">
        <f t="shared" si="118"/>
        <v>0</v>
      </c>
      <c r="E134" s="199">
        <f t="shared" si="118"/>
        <v>0</v>
      </c>
      <c r="F134" s="199">
        <f t="shared" si="118"/>
        <v>0</v>
      </c>
      <c r="G134" s="199">
        <f t="shared" si="118"/>
        <v>0</v>
      </c>
      <c r="H134" s="199">
        <f t="shared" si="118"/>
        <v>0</v>
      </c>
      <c r="I134" s="199">
        <f t="shared" si="118"/>
        <v>0</v>
      </c>
      <c r="J134" s="199">
        <f t="shared" si="118"/>
        <v>0</v>
      </c>
      <c r="K134" s="199">
        <f t="shared" si="118"/>
        <v>0</v>
      </c>
      <c r="L134" s="199">
        <f t="shared" si="118"/>
        <v>0</v>
      </c>
      <c r="M134" s="199">
        <f t="shared" si="118"/>
        <v>0</v>
      </c>
      <c r="N134" s="199">
        <f t="shared" si="118"/>
        <v>0</v>
      </c>
      <c r="O134" s="199">
        <f t="shared" si="118"/>
        <v>0</v>
      </c>
      <c r="P134" s="199">
        <f t="shared" si="118"/>
        <v>0</v>
      </c>
      <c r="Q134" s="199">
        <f t="shared" si="118"/>
        <v>0</v>
      </c>
      <c r="R134" s="199">
        <f t="shared" si="118"/>
        <v>0</v>
      </c>
      <c r="S134" s="199">
        <f t="shared" si="118"/>
        <v>0</v>
      </c>
      <c r="T134" s="199">
        <f t="shared" si="118"/>
        <v>0</v>
      </c>
      <c r="U134" s="199">
        <f t="shared" si="118"/>
        <v>0</v>
      </c>
      <c r="V134" s="199">
        <f t="shared" si="118"/>
        <v>0</v>
      </c>
      <c r="W134" s="199">
        <f t="shared" si="118"/>
        <v>12</v>
      </c>
      <c r="X134" s="199">
        <f t="shared" si="118"/>
        <v>0</v>
      </c>
      <c r="Y134" s="199">
        <f t="shared" si="118"/>
        <v>8</v>
      </c>
      <c r="Z134" s="199">
        <f t="shared" si="118"/>
        <v>0</v>
      </c>
      <c r="AA134" s="199">
        <f t="shared" si="118"/>
        <v>0</v>
      </c>
      <c r="AB134" s="199">
        <f t="shared" si="118"/>
        <v>0</v>
      </c>
      <c r="AC134" s="199">
        <f t="shared" si="118"/>
        <v>4</v>
      </c>
      <c r="AD134" s="199">
        <f t="shared" si="118"/>
        <v>0</v>
      </c>
      <c r="AE134" s="199">
        <f t="shared" si="118"/>
        <v>8</v>
      </c>
      <c r="AF134" s="199">
        <f t="shared" si="118"/>
        <v>0</v>
      </c>
      <c r="AG134" s="199">
        <f t="shared" si="118"/>
        <v>10</v>
      </c>
      <c r="AH134" s="199">
        <f t="shared" si="118"/>
        <v>0</v>
      </c>
      <c r="AI134" s="199">
        <f t="shared" si="118"/>
        <v>10</v>
      </c>
      <c r="AJ134" s="199">
        <f t="shared" si="118"/>
        <v>0</v>
      </c>
      <c r="AK134" s="199">
        <f t="shared" si="118"/>
        <v>0</v>
      </c>
      <c r="AL134" s="199">
        <f t="shared" si="118"/>
        <v>0</v>
      </c>
      <c r="AM134" s="199">
        <f t="shared" si="118"/>
        <v>6</v>
      </c>
      <c r="AN134" s="199">
        <f t="shared" si="118"/>
        <v>0</v>
      </c>
      <c r="AO134" s="199">
        <f t="shared" si="118"/>
        <v>8</v>
      </c>
      <c r="AP134" s="199">
        <f t="shared" si="118"/>
        <v>0</v>
      </c>
      <c r="AQ134" s="199">
        <f t="shared" si="118"/>
        <v>0</v>
      </c>
      <c r="AR134" s="199">
        <f t="shared" si="118"/>
        <v>0</v>
      </c>
      <c r="AS134" s="199">
        <f t="shared" si="118"/>
        <v>0</v>
      </c>
      <c r="AT134" s="199">
        <f t="shared" si="118"/>
        <v>0</v>
      </c>
      <c r="AU134" s="199">
        <f t="shared" si="118"/>
        <v>16</v>
      </c>
      <c r="AV134" s="199">
        <f t="shared" si="118"/>
        <v>0</v>
      </c>
      <c r="AW134" s="199">
        <f t="shared" si="118"/>
        <v>14</v>
      </c>
      <c r="AX134" s="199">
        <f t="shared" si="118"/>
        <v>0</v>
      </c>
      <c r="AY134" s="199">
        <f t="shared" si="118"/>
        <v>0</v>
      </c>
      <c r="AZ134" s="199">
        <f t="shared" si="118"/>
        <v>0</v>
      </c>
      <c r="BA134" s="199">
        <f t="shared" si="118"/>
        <v>0</v>
      </c>
      <c r="BB134" s="199">
        <f t="shared" si="118"/>
        <v>0</v>
      </c>
      <c r="BC134" s="199">
        <f t="shared" si="118"/>
        <v>0</v>
      </c>
      <c r="BD134" s="199">
        <f t="shared" si="118"/>
        <v>0</v>
      </c>
      <c r="BE134" s="199">
        <f t="shared" si="118"/>
        <v>0</v>
      </c>
      <c r="BF134" s="199">
        <f t="shared" si="118"/>
        <v>0</v>
      </c>
      <c r="BG134" s="199">
        <f t="shared" si="118"/>
        <v>7</v>
      </c>
      <c r="BH134" s="199">
        <f t="shared" si="118"/>
        <v>0</v>
      </c>
      <c r="BI134" s="199">
        <f t="shared" si="118"/>
        <v>0</v>
      </c>
      <c r="BJ134" s="199">
        <f t="shared" si="118"/>
        <v>0</v>
      </c>
      <c r="BK134" s="199">
        <f t="shared" si="118"/>
        <v>8</v>
      </c>
      <c r="BL134" s="199">
        <f t="shared" si="118"/>
        <v>0</v>
      </c>
      <c r="BM134" s="151"/>
      <c r="BN134" s="239" t="str">
        <f>IFERROR(__xludf.DUMMYFUNCTION("""COMPUTED_VALUE"""),"Kristýna Salvatore")</f>
        <v>Kristýna Salvatore</v>
      </c>
      <c r="BO134" s="202"/>
      <c r="BP134" s="203"/>
      <c r="BQ134" s="202"/>
      <c r="BR134" s="203"/>
      <c r="BS134" s="202"/>
      <c r="BT134" s="203"/>
      <c r="BU134" s="202"/>
      <c r="BV134" s="203"/>
      <c r="BW134" s="202"/>
      <c r="BX134" s="203"/>
      <c r="BY134" s="202"/>
      <c r="BZ134" s="203"/>
      <c r="CA134" s="202"/>
      <c r="CB134" s="203"/>
      <c r="CC134" s="202"/>
      <c r="CD134" s="203"/>
      <c r="CE134" s="202"/>
      <c r="CF134" s="203"/>
      <c r="CG134" s="202"/>
      <c r="CH134" s="203"/>
      <c r="CI134" s="202"/>
      <c r="CJ134" s="203"/>
      <c r="CK134" s="202"/>
      <c r="CL134" s="203"/>
      <c r="CM134" s="202"/>
      <c r="CN134" s="203"/>
      <c r="CO134" s="202"/>
      <c r="CP134" s="203"/>
      <c r="CQ134" s="202">
        <f>IFERROR(__xludf.DUMMYFUNCTION("""COMPUTED_VALUE"""),4.5)</f>
        <v>4.5</v>
      </c>
      <c r="CR134" s="203"/>
      <c r="CS134" s="202"/>
      <c r="CT134" s="203"/>
      <c r="CU134" s="202"/>
      <c r="CV134" s="203"/>
      <c r="CW134" s="202"/>
      <c r="CX134" s="203"/>
      <c r="CY134" s="202"/>
      <c r="CZ134" s="203"/>
      <c r="DA134" s="202"/>
      <c r="DB134" s="203"/>
      <c r="DC134" s="202"/>
      <c r="DD134" s="203"/>
      <c r="DE134" s="202"/>
      <c r="DF134" s="203"/>
      <c r="DG134" s="202"/>
      <c r="DH134" s="203"/>
      <c r="DI134" s="202"/>
      <c r="DJ134" s="203"/>
      <c r="DK134" s="202"/>
      <c r="DL134" s="203"/>
      <c r="DM134" s="202"/>
      <c r="DN134" s="203"/>
      <c r="DO134" s="202"/>
      <c r="DP134" s="203"/>
      <c r="DQ134" s="202"/>
      <c r="DR134" s="203"/>
      <c r="DS134" s="202"/>
      <c r="DT134" s="203"/>
      <c r="DU134" s="202"/>
      <c r="DV134" s="203"/>
      <c r="DW134" s="202"/>
      <c r="DX134" s="203"/>
      <c r="DZ134" s="159" t="str">
        <f t="shared" si="33"/>
        <v>Kristýna Salvatore</v>
      </c>
      <c r="EA134" s="202"/>
      <c r="EB134" s="203"/>
      <c r="EC134" s="202"/>
      <c r="ED134" s="203"/>
      <c r="EE134" s="202"/>
      <c r="EF134" s="203"/>
      <c r="EG134" s="202"/>
      <c r="EH134" s="203"/>
      <c r="EI134" s="202"/>
      <c r="EJ134" s="203"/>
      <c r="EK134" s="202"/>
      <c r="EL134" s="203"/>
      <c r="EM134" s="202"/>
      <c r="EN134" s="203"/>
      <c r="EO134" s="202"/>
      <c r="EP134" s="203"/>
      <c r="EQ134" s="202"/>
      <c r="ER134" s="203"/>
      <c r="ES134" s="202"/>
      <c r="ET134" s="203"/>
      <c r="EU134" s="202">
        <f>IFERROR(__xludf.DUMMYFUNCTION("""COMPUTED_VALUE"""),12.0)</f>
        <v>12</v>
      </c>
      <c r="EV134" s="203"/>
      <c r="EW134" s="202">
        <f>IFERROR(__xludf.DUMMYFUNCTION("""COMPUTED_VALUE"""),8.0)</f>
        <v>8</v>
      </c>
      <c r="EX134" s="203"/>
      <c r="EY134" s="202"/>
      <c r="EZ134" s="203"/>
      <c r="FA134" s="202">
        <f>IFERROR(__xludf.DUMMYFUNCTION("""COMPUTED_VALUE"""),4.0)</f>
        <v>4</v>
      </c>
      <c r="FB134" s="203"/>
      <c r="FC134" s="202">
        <f>IFERROR(__xludf.DUMMYFUNCTION("""COMPUTED_VALUE"""),3.5)</f>
        <v>3.5</v>
      </c>
      <c r="FD134" s="203"/>
      <c r="FE134" s="202">
        <f>IFERROR(__xludf.DUMMYFUNCTION("""COMPUTED_VALUE"""),10.0)</f>
        <v>10</v>
      </c>
      <c r="FF134" s="203"/>
      <c r="FG134" s="202">
        <f>IFERROR(__xludf.DUMMYFUNCTION("""COMPUTED_VALUE"""),10.0)</f>
        <v>10</v>
      </c>
      <c r="FH134" s="203"/>
      <c r="FI134" s="202"/>
      <c r="FJ134" s="203"/>
      <c r="FK134" s="202">
        <f>IFERROR(__xludf.DUMMYFUNCTION("""COMPUTED_VALUE"""),6.0)</f>
        <v>6</v>
      </c>
      <c r="FL134" s="203"/>
      <c r="FM134" s="202">
        <f>IFERROR(__xludf.DUMMYFUNCTION("""COMPUTED_VALUE"""),8.0)</f>
        <v>8</v>
      </c>
      <c r="FN134" s="203"/>
      <c r="FO134" s="202"/>
      <c r="FP134" s="203"/>
      <c r="FQ134" s="202"/>
      <c r="FR134" s="203"/>
      <c r="FS134" s="202">
        <f>IFERROR(__xludf.DUMMYFUNCTION("""COMPUTED_VALUE"""),16.0)</f>
        <v>16</v>
      </c>
      <c r="FT134" s="203"/>
      <c r="FU134" s="202">
        <f>IFERROR(__xludf.DUMMYFUNCTION("""COMPUTED_VALUE"""),11.0)</f>
        <v>11</v>
      </c>
      <c r="FV134" s="203"/>
      <c r="FW134" s="202"/>
      <c r="FX134" s="203"/>
      <c r="FY134" s="202"/>
      <c r="FZ134" s="203"/>
      <c r="GA134" s="202"/>
      <c r="GB134" s="203"/>
      <c r="GC134" s="202"/>
      <c r="GD134" s="203"/>
      <c r="GE134" s="202">
        <f>IFERROR(__xludf.DUMMYFUNCTION("""COMPUTED_VALUE"""),7.0)</f>
        <v>7</v>
      </c>
      <c r="GF134" s="203"/>
      <c r="GG134" s="202"/>
      <c r="GH134" s="203"/>
      <c r="GI134" s="202">
        <f>IFERROR(__xludf.DUMMYFUNCTION("""COMPUTED_VALUE"""),8.0)</f>
        <v>8</v>
      </c>
      <c r="GJ134" s="203"/>
      <c r="GL134" s="159" t="str">
        <f t="shared" si="34"/>
        <v>Kristýna Salvatore</v>
      </c>
      <c r="GM134" s="202"/>
      <c r="GN134" s="203"/>
      <c r="GO134" s="202"/>
      <c r="GP134" s="203"/>
      <c r="GQ134" s="202"/>
      <c r="GR134" s="203"/>
      <c r="GS134" s="202"/>
      <c r="GT134" s="203"/>
      <c r="GU134" s="202"/>
      <c r="GV134" s="203"/>
      <c r="GW134" s="202"/>
      <c r="GX134" s="203"/>
      <c r="GY134" s="202"/>
      <c r="GZ134" s="203"/>
      <c r="HA134" s="202"/>
      <c r="HB134" s="203"/>
      <c r="HC134" s="202"/>
      <c r="HD134" s="203"/>
      <c r="HE134" s="202"/>
      <c r="HF134" s="203"/>
      <c r="HG134" s="202"/>
      <c r="HH134" s="203"/>
      <c r="HI134" s="202"/>
      <c r="HJ134" s="203"/>
      <c r="HK134" s="202"/>
      <c r="HL134" s="203"/>
      <c r="HM134" s="202"/>
      <c r="HN134" s="203"/>
      <c r="HO134" s="202"/>
      <c r="HP134" s="203"/>
      <c r="HQ134" s="202"/>
      <c r="HR134" s="203"/>
      <c r="HS134" s="202"/>
      <c r="HT134" s="203"/>
      <c r="HU134" s="202"/>
      <c r="HV134" s="203"/>
      <c r="HW134" s="202"/>
      <c r="HX134" s="203"/>
      <c r="HY134" s="202"/>
      <c r="HZ134" s="203"/>
      <c r="IA134" s="202"/>
      <c r="IB134" s="203"/>
      <c r="IC134" s="202"/>
      <c r="ID134" s="203"/>
      <c r="IE134" s="202"/>
      <c r="IF134" s="203"/>
      <c r="IG134" s="202">
        <f>IFERROR(__xludf.DUMMYFUNCTION("""COMPUTED_VALUE"""),3.0)</f>
        <v>3</v>
      </c>
      <c r="IH134" s="203"/>
      <c r="II134" s="202"/>
      <c r="IJ134" s="203"/>
      <c r="IK134" s="202"/>
      <c r="IL134" s="203"/>
      <c r="IM134" s="202"/>
      <c r="IN134" s="203"/>
      <c r="IO134" s="202"/>
      <c r="IP134" s="203"/>
      <c r="IQ134" s="202"/>
      <c r="IR134" s="203"/>
      <c r="IS134" s="202"/>
      <c r="IT134" s="203"/>
      <c r="IU134" s="202"/>
      <c r="IV134" s="215"/>
    </row>
    <row r="135">
      <c r="A135" s="225">
        <f>IFERROR(__xludf.DUMMYFUNCTION("""COMPUTED_VALUE"""),100.0)</f>
        <v>100</v>
      </c>
      <c r="B135" s="159" t="str">
        <f t="shared" si="31"/>
        <v>Adéla Janáčková</v>
      </c>
      <c r="C135" s="199">
        <f t="shared" ref="C135:BL135" si="119">BO135+EA135+GM135</f>
        <v>0</v>
      </c>
      <c r="D135" s="199">
        <f t="shared" si="119"/>
        <v>0</v>
      </c>
      <c r="E135" s="199">
        <f t="shared" si="119"/>
        <v>0</v>
      </c>
      <c r="F135" s="199">
        <f t="shared" si="119"/>
        <v>0</v>
      </c>
      <c r="G135" s="199">
        <f t="shared" si="119"/>
        <v>0</v>
      </c>
      <c r="H135" s="199">
        <f t="shared" si="119"/>
        <v>0</v>
      </c>
      <c r="I135" s="199">
        <f t="shared" si="119"/>
        <v>0</v>
      </c>
      <c r="J135" s="199">
        <f t="shared" si="119"/>
        <v>0</v>
      </c>
      <c r="K135" s="199">
        <f t="shared" si="119"/>
        <v>0</v>
      </c>
      <c r="L135" s="199">
        <f t="shared" si="119"/>
        <v>0</v>
      </c>
      <c r="M135" s="199">
        <f t="shared" si="119"/>
        <v>0</v>
      </c>
      <c r="N135" s="199">
        <f t="shared" si="119"/>
        <v>0</v>
      </c>
      <c r="O135" s="199">
        <f t="shared" si="119"/>
        <v>0</v>
      </c>
      <c r="P135" s="199">
        <f t="shared" si="119"/>
        <v>0</v>
      </c>
      <c r="Q135" s="199">
        <f t="shared" si="119"/>
        <v>0</v>
      </c>
      <c r="R135" s="199">
        <f t="shared" si="119"/>
        <v>0</v>
      </c>
      <c r="S135" s="199">
        <f t="shared" si="119"/>
        <v>0</v>
      </c>
      <c r="T135" s="199">
        <f t="shared" si="119"/>
        <v>0</v>
      </c>
      <c r="U135" s="199">
        <f t="shared" si="119"/>
        <v>0</v>
      </c>
      <c r="V135" s="199">
        <f t="shared" si="119"/>
        <v>0</v>
      </c>
      <c r="W135" s="199">
        <f t="shared" si="119"/>
        <v>0</v>
      </c>
      <c r="X135" s="199">
        <f t="shared" si="119"/>
        <v>0</v>
      </c>
      <c r="Y135" s="199">
        <f t="shared" si="119"/>
        <v>0</v>
      </c>
      <c r="Z135" s="199">
        <f t="shared" si="119"/>
        <v>0</v>
      </c>
      <c r="AA135" s="199">
        <f t="shared" si="119"/>
        <v>0</v>
      </c>
      <c r="AB135" s="199">
        <f t="shared" si="119"/>
        <v>0</v>
      </c>
      <c r="AC135" s="199">
        <f t="shared" si="119"/>
        <v>0</v>
      </c>
      <c r="AD135" s="199">
        <f t="shared" si="119"/>
        <v>0</v>
      </c>
      <c r="AE135" s="199">
        <f t="shared" si="119"/>
        <v>0</v>
      </c>
      <c r="AF135" s="199">
        <f t="shared" si="119"/>
        <v>0</v>
      </c>
      <c r="AG135" s="199">
        <f t="shared" si="119"/>
        <v>0</v>
      </c>
      <c r="AH135" s="199">
        <f t="shared" si="119"/>
        <v>0</v>
      </c>
      <c r="AI135" s="199">
        <f t="shared" si="119"/>
        <v>0</v>
      </c>
      <c r="AJ135" s="199">
        <f t="shared" si="119"/>
        <v>0</v>
      </c>
      <c r="AK135" s="199">
        <f t="shared" si="119"/>
        <v>0</v>
      </c>
      <c r="AL135" s="199">
        <f t="shared" si="119"/>
        <v>0</v>
      </c>
      <c r="AM135" s="199">
        <f t="shared" si="119"/>
        <v>0</v>
      </c>
      <c r="AN135" s="199">
        <f t="shared" si="119"/>
        <v>0</v>
      </c>
      <c r="AO135" s="199">
        <f t="shared" si="119"/>
        <v>0</v>
      </c>
      <c r="AP135" s="199">
        <f t="shared" si="119"/>
        <v>0</v>
      </c>
      <c r="AQ135" s="199">
        <f t="shared" si="119"/>
        <v>0</v>
      </c>
      <c r="AR135" s="199">
        <f t="shared" si="119"/>
        <v>0</v>
      </c>
      <c r="AS135" s="199">
        <f t="shared" si="119"/>
        <v>0</v>
      </c>
      <c r="AT135" s="199">
        <f t="shared" si="119"/>
        <v>0</v>
      </c>
      <c r="AU135" s="199">
        <f t="shared" si="119"/>
        <v>0</v>
      </c>
      <c r="AV135" s="199">
        <f t="shared" si="119"/>
        <v>0</v>
      </c>
      <c r="AW135" s="199">
        <f t="shared" si="119"/>
        <v>0</v>
      </c>
      <c r="AX135" s="199">
        <f t="shared" si="119"/>
        <v>0</v>
      </c>
      <c r="AY135" s="199">
        <f t="shared" si="119"/>
        <v>0</v>
      </c>
      <c r="AZ135" s="199">
        <f t="shared" si="119"/>
        <v>0</v>
      </c>
      <c r="BA135" s="199">
        <f t="shared" si="119"/>
        <v>0</v>
      </c>
      <c r="BB135" s="199">
        <f t="shared" si="119"/>
        <v>0</v>
      </c>
      <c r="BC135" s="199">
        <f t="shared" si="119"/>
        <v>0</v>
      </c>
      <c r="BD135" s="199">
        <f t="shared" si="119"/>
        <v>0</v>
      </c>
      <c r="BE135" s="199">
        <f t="shared" si="119"/>
        <v>6</v>
      </c>
      <c r="BF135" s="199">
        <f t="shared" si="119"/>
        <v>0</v>
      </c>
      <c r="BG135" s="199">
        <f t="shared" si="119"/>
        <v>5.5</v>
      </c>
      <c r="BH135" s="199">
        <f t="shared" si="119"/>
        <v>0</v>
      </c>
      <c r="BI135" s="199">
        <f t="shared" si="119"/>
        <v>4</v>
      </c>
      <c r="BJ135" s="199">
        <f t="shared" si="119"/>
        <v>0</v>
      </c>
      <c r="BK135" s="199">
        <f t="shared" si="119"/>
        <v>0</v>
      </c>
      <c r="BL135" s="199">
        <f t="shared" si="119"/>
        <v>0</v>
      </c>
      <c r="BM135" s="151"/>
      <c r="BN135" s="239" t="str">
        <f>IFERROR(__xludf.DUMMYFUNCTION("""COMPUTED_VALUE"""),"Adéla Janáčková")</f>
        <v>Adéla Janáčková</v>
      </c>
      <c r="BO135" s="202"/>
      <c r="BP135" s="203"/>
      <c r="BQ135" s="202"/>
      <c r="BR135" s="203"/>
      <c r="BS135" s="202"/>
      <c r="BT135" s="203"/>
      <c r="BU135" s="202"/>
      <c r="BV135" s="203"/>
      <c r="BW135" s="202"/>
      <c r="BX135" s="203"/>
      <c r="BY135" s="202"/>
      <c r="BZ135" s="203"/>
      <c r="CA135" s="202"/>
      <c r="CB135" s="203"/>
      <c r="CC135" s="202"/>
      <c r="CD135" s="203"/>
      <c r="CE135" s="202"/>
      <c r="CF135" s="203"/>
      <c r="CG135" s="202"/>
      <c r="CH135" s="203"/>
      <c r="CI135" s="202"/>
      <c r="CJ135" s="203"/>
      <c r="CK135" s="202"/>
      <c r="CL135" s="203"/>
      <c r="CM135" s="202"/>
      <c r="CN135" s="203"/>
      <c r="CO135" s="202"/>
      <c r="CP135" s="203"/>
      <c r="CQ135" s="202"/>
      <c r="CR135" s="203"/>
      <c r="CS135" s="202"/>
      <c r="CT135" s="203"/>
      <c r="CU135" s="202"/>
      <c r="CV135" s="203"/>
      <c r="CW135" s="202"/>
      <c r="CX135" s="203"/>
      <c r="CY135" s="202"/>
      <c r="CZ135" s="203"/>
      <c r="DA135" s="202"/>
      <c r="DB135" s="203"/>
      <c r="DC135" s="202"/>
      <c r="DD135" s="203"/>
      <c r="DE135" s="202"/>
      <c r="DF135" s="203"/>
      <c r="DG135" s="202"/>
      <c r="DH135" s="203"/>
      <c r="DI135" s="202"/>
      <c r="DJ135" s="203"/>
      <c r="DK135" s="202"/>
      <c r="DL135" s="203"/>
      <c r="DM135" s="202"/>
      <c r="DN135" s="203"/>
      <c r="DO135" s="202"/>
      <c r="DP135" s="203"/>
      <c r="DQ135" s="202">
        <f>IFERROR(__xludf.DUMMYFUNCTION("""COMPUTED_VALUE"""),6.0)</f>
        <v>6</v>
      </c>
      <c r="DR135" s="203"/>
      <c r="DS135" s="202">
        <f>IFERROR(__xludf.DUMMYFUNCTION("""COMPUTED_VALUE"""),5.5)</f>
        <v>5.5</v>
      </c>
      <c r="DT135" s="203"/>
      <c r="DU135" s="202">
        <f>IFERROR(__xludf.DUMMYFUNCTION("""COMPUTED_VALUE"""),4.0)</f>
        <v>4</v>
      </c>
      <c r="DV135" s="203"/>
      <c r="DW135" s="202"/>
      <c r="DX135" s="203"/>
      <c r="DZ135" s="159" t="str">
        <f t="shared" si="33"/>
        <v>Adéla Janáčková</v>
      </c>
      <c r="EA135" s="202"/>
      <c r="EB135" s="203"/>
      <c r="EC135" s="202"/>
      <c r="ED135" s="203"/>
      <c r="EE135" s="202"/>
      <c r="EF135" s="203"/>
      <c r="EG135" s="202"/>
      <c r="EH135" s="203"/>
      <c r="EI135" s="202"/>
      <c r="EJ135" s="203"/>
      <c r="EK135" s="202"/>
      <c r="EL135" s="203"/>
      <c r="EM135" s="202"/>
      <c r="EN135" s="203"/>
      <c r="EO135" s="202"/>
      <c r="EP135" s="203"/>
      <c r="EQ135" s="202"/>
      <c r="ER135" s="203"/>
      <c r="ES135" s="202"/>
      <c r="ET135" s="203"/>
      <c r="EU135" s="202"/>
      <c r="EV135" s="203"/>
      <c r="EW135" s="202"/>
      <c r="EX135" s="203"/>
      <c r="EY135" s="202"/>
      <c r="EZ135" s="203"/>
      <c r="FA135" s="202"/>
      <c r="FB135" s="203"/>
      <c r="FC135" s="202"/>
      <c r="FD135" s="203"/>
      <c r="FE135" s="202"/>
      <c r="FF135" s="203"/>
      <c r="FG135" s="202"/>
      <c r="FH135" s="203"/>
      <c r="FI135" s="202"/>
      <c r="FJ135" s="203"/>
      <c r="FK135" s="202"/>
      <c r="FL135" s="203"/>
      <c r="FM135" s="202"/>
      <c r="FN135" s="203"/>
      <c r="FO135" s="202"/>
      <c r="FP135" s="203"/>
      <c r="FQ135" s="202"/>
      <c r="FR135" s="203"/>
      <c r="FS135" s="202"/>
      <c r="FT135" s="203"/>
      <c r="FU135" s="202"/>
      <c r="FV135" s="203"/>
      <c r="FW135" s="202"/>
      <c r="FX135" s="203"/>
      <c r="FY135" s="202"/>
      <c r="FZ135" s="203"/>
      <c r="GA135" s="202"/>
      <c r="GB135" s="203"/>
      <c r="GC135" s="202"/>
      <c r="GD135" s="203"/>
      <c r="GE135" s="202"/>
      <c r="GF135" s="203"/>
      <c r="GG135" s="202"/>
      <c r="GH135" s="203"/>
      <c r="GI135" s="202"/>
      <c r="GJ135" s="203"/>
      <c r="GL135" s="159" t="str">
        <f t="shared" si="34"/>
        <v>Adéla Janáčková</v>
      </c>
      <c r="GM135" s="202"/>
      <c r="GN135" s="203"/>
      <c r="GO135" s="202"/>
      <c r="GP135" s="203"/>
      <c r="GQ135" s="202"/>
      <c r="GR135" s="203"/>
      <c r="GS135" s="202"/>
      <c r="GT135" s="203"/>
      <c r="GU135" s="202"/>
      <c r="GV135" s="203"/>
      <c r="GW135" s="202"/>
      <c r="GX135" s="203"/>
      <c r="GY135" s="202"/>
      <c r="GZ135" s="203"/>
      <c r="HA135" s="202"/>
      <c r="HB135" s="203"/>
      <c r="HC135" s="202"/>
      <c r="HD135" s="203"/>
      <c r="HE135" s="202"/>
      <c r="HF135" s="203"/>
      <c r="HG135" s="202"/>
      <c r="HH135" s="203"/>
      <c r="HI135" s="202"/>
      <c r="HJ135" s="203"/>
      <c r="HK135" s="202"/>
      <c r="HL135" s="203"/>
      <c r="HM135" s="202"/>
      <c r="HN135" s="203"/>
      <c r="HO135" s="202"/>
      <c r="HP135" s="203"/>
      <c r="HQ135" s="202"/>
      <c r="HR135" s="203"/>
      <c r="HS135" s="202"/>
      <c r="HT135" s="203"/>
      <c r="HU135" s="202"/>
      <c r="HV135" s="203"/>
      <c r="HW135" s="202"/>
      <c r="HX135" s="203"/>
      <c r="HY135" s="202"/>
      <c r="HZ135" s="203"/>
      <c r="IA135" s="202"/>
      <c r="IB135" s="203"/>
      <c r="IC135" s="202"/>
      <c r="ID135" s="203"/>
      <c r="IE135" s="202"/>
      <c r="IF135" s="203"/>
      <c r="IG135" s="202"/>
      <c r="IH135" s="203"/>
      <c r="II135" s="202"/>
      <c r="IJ135" s="203"/>
      <c r="IK135" s="202"/>
      <c r="IL135" s="203"/>
      <c r="IM135" s="202"/>
      <c r="IN135" s="203"/>
      <c r="IO135" s="202"/>
      <c r="IP135" s="203"/>
      <c r="IQ135" s="202"/>
      <c r="IR135" s="203"/>
      <c r="IS135" s="202"/>
      <c r="IT135" s="203"/>
      <c r="IU135" s="202"/>
      <c r="IV135" s="215"/>
    </row>
    <row r="136">
      <c r="A136" s="225">
        <f>IFERROR(__xludf.DUMMYFUNCTION("""COMPUTED_VALUE"""),100.0)</f>
        <v>100</v>
      </c>
      <c r="B136" s="159" t="str">
        <f t="shared" si="31"/>
        <v>Martin Sajdl</v>
      </c>
      <c r="C136" s="199">
        <f t="shared" ref="C136:BL136" si="120">BO136+EA136+GM136</f>
        <v>0</v>
      </c>
      <c r="D136" s="199">
        <f t="shared" si="120"/>
        <v>0</v>
      </c>
      <c r="E136" s="199">
        <f t="shared" si="120"/>
        <v>0</v>
      </c>
      <c r="F136" s="199">
        <f t="shared" si="120"/>
        <v>0</v>
      </c>
      <c r="G136" s="199">
        <f t="shared" si="120"/>
        <v>0</v>
      </c>
      <c r="H136" s="199">
        <f t="shared" si="120"/>
        <v>0</v>
      </c>
      <c r="I136" s="199">
        <f t="shared" si="120"/>
        <v>0</v>
      </c>
      <c r="J136" s="199">
        <f t="shared" si="120"/>
        <v>0</v>
      </c>
      <c r="K136" s="199">
        <f t="shared" si="120"/>
        <v>0</v>
      </c>
      <c r="L136" s="199">
        <f t="shared" si="120"/>
        <v>0</v>
      </c>
      <c r="M136" s="199">
        <f t="shared" si="120"/>
        <v>0</v>
      </c>
      <c r="N136" s="199">
        <f t="shared" si="120"/>
        <v>0</v>
      </c>
      <c r="O136" s="199">
        <f t="shared" si="120"/>
        <v>0</v>
      </c>
      <c r="P136" s="199">
        <f t="shared" si="120"/>
        <v>0</v>
      </c>
      <c r="Q136" s="199">
        <f t="shared" si="120"/>
        <v>0</v>
      </c>
      <c r="R136" s="199">
        <f t="shared" si="120"/>
        <v>0</v>
      </c>
      <c r="S136" s="199">
        <f t="shared" si="120"/>
        <v>0</v>
      </c>
      <c r="T136" s="199">
        <f t="shared" si="120"/>
        <v>0</v>
      </c>
      <c r="U136" s="199">
        <f t="shared" si="120"/>
        <v>0</v>
      </c>
      <c r="V136" s="199">
        <f t="shared" si="120"/>
        <v>0</v>
      </c>
      <c r="W136" s="199">
        <f t="shared" si="120"/>
        <v>0</v>
      </c>
      <c r="X136" s="199">
        <f t="shared" si="120"/>
        <v>0</v>
      </c>
      <c r="Y136" s="199">
        <f t="shared" si="120"/>
        <v>0</v>
      </c>
      <c r="Z136" s="199">
        <f t="shared" si="120"/>
        <v>0</v>
      </c>
      <c r="AA136" s="199">
        <f t="shared" si="120"/>
        <v>4.5</v>
      </c>
      <c r="AB136" s="199">
        <f t="shared" si="120"/>
        <v>450</v>
      </c>
      <c r="AC136" s="199">
        <f t="shared" si="120"/>
        <v>0</v>
      </c>
      <c r="AD136" s="199">
        <f t="shared" si="120"/>
        <v>0</v>
      </c>
      <c r="AE136" s="199">
        <f t="shared" si="120"/>
        <v>0</v>
      </c>
      <c r="AF136" s="199">
        <f t="shared" si="120"/>
        <v>0</v>
      </c>
      <c r="AG136" s="199">
        <f t="shared" si="120"/>
        <v>0</v>
      </c>
      <c r="AH136" s="199">
        <f t="shared" si="120"/>
        <v>0</v>
      </c>
      <c r="AI136" s="199">
        <f t="shared" si="120"/>
        <v>0</v>
      </c>
      <c r="AJ136" s="199">
        <f t="shared" si="120"/>
        <v>0</v>
      </c>
      <c r="AK136" s="199">
        <f t="shared" si="120"/>
        <v>0</v>
      </c>
      <c r="AL136" s="199">
        <f t="shared" si="120"/>
        <v>0</v>
      </c>
      <c r="AM136" s="199">
        <f t="shared" si="120"/>
        <v>0</v>
      </c>
      <c r="AN136" s="199">
        <f t="shared" si="120"/>
        <v>0</v>
      </c>
      <c r="AO136" s="199">
        <f t="shared" si="120"/>
        <v>0</v>
      </c>
      <c r="AP136" s="199">
        <f t="shared" si="120"/>
        <v>0</v>
      </c>
      <c r="AQ136" s="199">
        <f t="shared" si="120"/>
        <v>0</v>
      </c>
      <c r="AR136" s="199">
        <f t="shared" si="120"/>
        <v>0</v>
      </c>
      <c r="AS136" s="199">
        <f t="shared" si="120"/>
        <v>0</v>
      </c>
      <c r="AT136" s="199">
        <f t="shared" si="120"/>
        <v>0</v>
      </c>
      <c r="AU136" s="199">
        <f t="shared" si="120"/>
        <v>0</v>
      </c>
      <c r="AV136" s="199">
        <f t="shared" si="120"/>
        <v>0</v>
      </c>
      <c r="AW136" s="199">
        <f t="shared" si="120"/>
        <v>0</v>
      </c>
      <c r="AX136" s="199">
        <f t="shared" si="120"/>
        <v>0</v>
      </c>
      <c r="AY136" s="199">
        <f t="shared" si="120"/>
        <v>0</v>
      </c>
      <c r="AZ136" s="199">
        <f t="shared" si="120"/>
        <v>0</v>
      </c>
      <c r="BA136" s="199">
        <f t="shared" si="120"/>
        <v>0</v>
      </c>
      <c r="BB136" s="199">
        <f t="shared" si="120"/>
        <v>0</v>
      </c>
      <c r="BC136" s="199">
        <f t="shared" si="120"/>
        <v>0</v>
      </c>
      <c r="BD136" s="199">
        <f t="shared" si="120"/>
        <v>0</v>
      </c>
      <c r="BE136" s="199">
        <f t="shared" si="120"/>
        <v>0</v>
      </c>
      <c r="BF136" s="199">
        <f t="shared" si="120"/>
        <v>0</v>
      </c>
      <c r="BG136" s="199">
        <f t="shared" si="120"/>
        <v>0</v>
      </c>
      <c r="BH136" s="199">
        <f t="shared" si="120"/>
        <v>0</v>
      </c>
      <c r="BI136" s="199">
        <f t="shared" si="120"/>
        <v>0</v>
      </c>
      <c r="BJ136" s="199">
        <f t="shared" si="120"/>
        <v>0</v>
      </c>
      <c r="BK136" s="199">
        <f t="shared" si="120"/>
        <v>0</v>
      </c>
      <c r="BL136" s="199">
        <f t="shared" si="120"/>
        <v>0</v>
      </c>
      <c r="BM136" s="151"/>
      <c r="BN136" s="239" t="str">
        <f>IFERROR(__xludf.DUMMYFUNCTION("""COMPUTED_VALUE"""),"Martin Sajdl")</f>
        <v>Martin Sajdl</v>
      </c>
      <c r="BO136" s="202"/>
      <c r="BP136" s="203"/>
      <c r="BQ136" s="202"/>
      <c r="BR136" s="203"/>
      <c r="BS136" s="202"/>
      <c r="BT136" s="203"/>
      <c r="BU136" s="202"/>
      <c r="BV136" s="203"/>
      <c r="BW136" s="202"/>
      <c r="BX136" s="203"/>
      <c r="BY136" s="202"/>
      <c r="BZ136" s="203"/>
      <c r="CA136" s="202"/>
      <c r="CB136" s="203"/>
      <c r="CC136" s="202"/>
      <c r="CD136" s="203"/>
      <c r="CE136" s="202"/>
      <c r="CF136" s="203"/>
      <c r="CG136" s="202"/>
      <c r="CH136" s="203"/>
      <c r="CI136" s="202"/>
      <c r="CJ136" s="203"/>
      <c r="CK136" s="202"/>
      <c r="CL136" s="203"/>
      <c r="CM136" s="202">
        <f>IFERROR(__xludf.DUMMYFUNCTION("""COMPUTED_VALUE"""),4.5)</f>
        <v>4.5</v>
      </c>
      <c r="CN136" s="203">
        <f>IFERROR(__xludf.DUMMYFUNCTION("""COMPUTED_VALUE"""),450.0)</f>
        <v>450</v>
      </c>
      <c r="CO136" s="202"/>
      <c r="CP136" s="203"/>
      <c r="CQ136" s="202"/>
      <c r="CR136" s="203"/>
      <c r="CS136" s="202"/>
      <c r="CT136" s="203"/>
      <c r="CU136" s="202"/>
      <c r="CV136" s="203"/>
      <c r="CW136" s="202"/>
      <c r="CX136" s="203"/>
      <c r="CY136" s="202"/>
      <c r="CZ136" s="203"/>
      <c r="DA136" s="202"/>
      <c r="DB136" s="203"/>
      <c r="DC136" s="202"/>
      <c r="DD136" s="203"/>
      <c r="DE136" s="202"/>
      <c r="DF136" s="203"/>
      <c r="DG136" s="202"/>
      <c r="DH136" s="203"/>
      <c r="DI136" s="202"/>
      <c r="DJ136" s="203"/>
      <c r="DK136" s="202"/>
      <c r="DL136" s="203"/>
      <c r="DM136" s="202"/>
      <c r="DN136" s="203"/>
      <c r="DO136" s="202"/>
      <c r="DP136" s="203"/>
      <c r="DQ136" s="202"/>
      <c r="DR136" s="203"/>
      <c r="DS136" s="202"/>
      <c r="DT136" s="203"/>
      <c r="DU136" s="202"/>
      <c r="DV136" s="203"/>
      <c r="DW136" s="202"/>
      <c r="DX136" s="203"/>
      <c r="DZ136" s="159" t="str">
        <f t="shared" si="33"/>
        <v>Martin Sajdl</v>
      </c>
      <c r="EA136" s="202"/>
      <c r="EB136" s="203"/>
      <c r="EC136" s="202"/>
      <c r="ED136" s="203"/>
      <c r="EE136" s="202"/>
      <c r="EF136" s="203"/>
      <c r="EG136" s="202"/>
      <c r="EH136" s="203"/>
      <c r="EI136" s="202"/>
      <c r="EJ136" s="203"/>
      <c r="EK136" s="202"/>
      <c r="EL136" s="203"/>
      <c r="EM136" s="202"/>
      <c r="EN136" s="203"/>
      <c r="EO136" s="202"/>
      <c r="EP136" s="203"/>
      <c r="EQ136" s="202"/>
      <c r="ER136" s="203"/>
      <c r="ES136" s="202"/>
      <c r="ET136" s="203"/>
      <c r="EU136" s="202"/>
      <c r="EV136" s="203"/>
      <c r="EW136" s="202"/>
      <c r="EX136" s="203"/>
      <c r="EY136" s="202"/>
      <c r="EZ136" s="203"/>
      <c r="FA136" s="202"/>
      <c r="FB136" s="203"/>
      <c r="FC136" s="202"/>
      <c r="FD136" s="203"/>
      <c r="FE136" s="202"/>
      <c r="FF136" s="203"/>
      <c r="FG136" s="202"/>
      <c r="FH136" s="203"/>
      <c r="FI136" s="202"/>
      <c r="FJ136" s="203"/>
      <c r="FK136" s="202"/>
      <c r="FL136" s="203"/>
      <c r="FM136" s="202"/>
      <c r="FN136" s="203"/>
      <c r="FO136" s="202"/>
      <c r="FP136" s="203"/>
      <c r="FQ136" s="202"/>
      <c r="FR136" s="203"/>
      <c r="FS136" s="202"/>
      <c r="FT136" s="203"/>
      <c r="FU136" s="202"/>
      <c r="FV136" s="203"/>
      <c r="FW136" s="202"/>
      <c r="FX136" s="203"/>
      <c r="FY136" s="202"/>
      <c r="FZ136" s="203"/>
      <c r="GA136" s="202"/>
      <c r="GB136" s="203"/>
      <c r="GC136" s="202"/>
      <c r="GD136" s="203"/>
      <c r="GE136" s="202"/>
      <c r="GF136" s="203"/>
      <c r="GG136" s="202"/>
      <c r="GH136" s="203"/>
      <c r="GI136" s="202"/>
      <c r="GJ136" s="203"/>
      <c r="GL136" s="159" t="str">
        <f t="shared" si="34"/>
        <v>Martin Sajdl</v>
      </c>
      <c r="GM136" s="202"/>
      <c r="GN136" s="203"/>
      <c r="GO136" s="202"/>
      <c r="GP136" s="203"/>
      <c r="GQ136" s="202"/>
      <c r="GR136" s="203"/>
      <c r="GS136" s="202"/>
      <c r="GT136" s="203"/>
      <c r="GU136" s="202"/>
      <c r="GV136" s="203"/>
      <c r="GW136" s="202"/>
      <c r="GX136" s="203"/>
      <c r="GY136" s="202"/>
      <c r="GZ136" s="203"/>
      <c r="HA136" s="202"/>
      <c r="HB136" s="203"/>
      <c r="HC136" s="202"/>
      <c r="HD136" s="203"/>
      <c r="HE136" s="202"/>
      <c r="HF136" s="203"/>
      <c r="HG136" s="202"/>
      <c r="HH136" s="203"/>
      <c r="HI136" s="202"/>
      <c r="HJ136" s="203"/>
      <c r="HK136" s="202"/>
      <c r="HL136" s="203"/>
      <c r="HM136" s="202"/>
      <c r="HN136" s="203"/>
      <c r="HO136" s="202"/>
      <c r="HP136" s="203"/>
      <c r="HQ136" s="202"/>
      <c r="HR136" s="203"/>
      <c r="HS136" s="202"/>
      <c r="HT136" s="203"/>
      <c r="HU136" s="202"/>
      <c r="HV136" s="203"/>
      <c r="HW136" s="202"/>
      <c r="HX136" s="203"/>
      <c r="HY136" s="202"/>
      <c r="HZ136" s="203"/>
      <c r="IA136" s="202"/>
      <c r="IB136" s="203"/>
      <c r="IC136" s="202"/>
      <c r="ID136" s="203"/>
      <c r="IE136" s="202"/>
      <c r="IF136" s="203"/>
      <c r="IG136" s="202"/>
      <c r="IH136" s="203"/>
      <c r="II136" s="202"/>
      <c r="IJ136" s="203"/>
      <c r="IK136" s="202"/>
      <c r="IL136" s="203"/>
      <c r="IM136" s="202"/>
      <c r="IN136" s="203"/>
      <c r="IO136" s="202"/>
      <c r="IP136" s="203"/>
      <c r="IQ136" s="202"/>
      <c r="IR136" s="203"/>
      <c r="IS136" s="202"/>
      <c r="IT136" s="203"/>
      <c r="IU136" s="202"/>
      <c r="IV136" s="215"/>
    </row>
    <row r="137">
      <c r="A137" s="225">
        <f>IFERROR(__xludf.DUMMYFUNCTION("""COMPUTED_VALUE"""),100.0)</f>
        <v>100</v>
      </c>
      <c r="B137" s="159" t="str">
        <f t="shared" si="31"/>
        <v>Zdeněk Diviš</v>
      </c>
      <c r="C137" s="199">
        <f t="shared" ref="C137:BL137" si="121">BO137+EA137+GM137</f>
        <v>0</v>
      </c>
      <c r="D137" s="199">
        <f t="shared" si="121"/>
        <v>0</v>
      </c>
      <c r="E137" s="199">
        <f t="shared" si="121"/>
        <v>0</v>
      </c>
      <c r="F137" s="199">
        <f t="shared" si="121"/>
        <v>0</v>
      </c>
      <c r="G137" s="199">
        <f t="shared" si="121"/>
        <v>0</v>
      </c>
      <c r="H137" s="199">
        <f t="shared" si="121"/>
        <v>0</v>
      </c>
      <c r="I137" s="199">
        <f t="shared" si="121"/>
        <v>0</v>
      </c>
      <c r="J137" s="199">
        <f t="shared" si="121"/>
        <v>0</v>
      </c>
      <c r="K137" s="199">
        <f t="shared" si="121"/>
        <v>0</v>
      </c>
      <c r="L137" s="199">
        <f t="shared" si="121"/>
        <v>0</v>
      </c>
      <c r="M137" s="199">
        <f t="shared" si="121"/>
        <v>0</v>
      </c>
      <c r="N137" s="199">
        <f t="shared" si="121"/>
        <v>0</v>
      </c>
      <c r="O137" s="199">
        <f t="shared" si="121"/>
        <v>0</v>
      </c>
      <c r="P137" s="199">
        <f t="shared" si="121"/>
        <v>0</v>
      </c>
      <c r="Q137" s="199">
        <f t="shared" si="121"/>
        <v>0</v>
      </c>
      <c r="R137" s="199">
        <f t="shared" si="121"/>
        <v>0</v>
      </c>
      <c r="S137" s="199">
        <f t="shared" si="121"/>
        <v>0</v>
      </c>
      <c r="T137" s="199">
        <f t="shared" si="121"/>
        <v>0</v>
      </c>
      <c r="U137" s="199">
        <f t="shared" si="121"/>
        <v>0</v>
      </c>
      <c r="V137" s="199">
        <f t="shared" si="121"/>
        <v>0</v>
      </c>
      <c r="W137" s="199">
        <f t="shared" si="121"/>
        <v>0</v>
      </c>
      <c r="X137" s="199">
        <f t="shared" si="121"/>
        <v>0</v>
      </c>
      <c r="Y137" s="199">
        <f t="shared" si="121"/>
        <v>0</v>
      </c>
      <c r="Z137" s="199">
        <f t="shared" si="121"/>
        <v>0</v>
      </c>
      <c r="AA137" s="199">
        <f t="shared" si="121"/>
        <v>0</v>
      </c>
      <c r="AB137" s="199">
        <f t="shared" si="121"/>
        <v>0</v>
      </c>
      <c r="AC137" s="199">
        <f t="shared" si="121"/>
        <v>0</v>
      </c>
      <c r="AD137" s="199">
        <f t="shared" si="121"/>
        <v>0</v>
      </c>
      <c r="AE137" s="199">
        <f t="shared" si="121"/>
        <v>0</v>
      </c>
      <c r="AF137" s="199">
        <f t="shared" si="121"/>
        <v>0</v>
      </c>
      <c r="AG137" s="199">
        <f t="shared" si="121"/>
        <v>0</v>
      </c>
      <c r="AH137" s="199">
        <f t="shared" si="121"/>
        <v>0</v>
      </c>
      <c r="AI137" s="199">
        <f t="shared" si="121"/>
        <v>0</v>
      </c>
      <c r="AJ137" s="199">
        <f t="shared" si="121"/>
        <v>0</v>
      </c>
      <c r="AK137" s="199">
        <f t="shared" si="121"/>
        <v>0</v>
      </c>
      <c r="AL137" s="199">
        <f t="shared" si="121"/>
        <v>0</v>
      </c>
      <c r="AM137" s="199">
        <f t="shared" si="121"/>
        <v>0</v>
      </c>
      <c r="AN137" s="199">
        <f t="shared" si="121"/>
        <v>0</v>
      </c>
      <c r="AO137" s="199">
        <f t="shared" si="121"/>
        <v>8</v>
      </c>
      <c r="AP137" s="199">
        <f t="shared" si="121"/>
        <v>0</v>
      </c>
      <c r="AQ137" s="199">
        <f t="shared" si="121"/>
        <v>6</v>
      </c>
      <c r="AR137" s="199">
        <f t="shared" si="121"/>
        <v>0</v>
      </c>
      <c r="AS137" s="199">
        <f t="shared" si="121"/>
        <v>5.5</v>
      </c>
      <c r="AT137" s="199">
        <f t="shared" si="121"/>
        <v>0</v>
      </c>
      <c r="AU137" s="199">
        <f t="shared" si="121"/>
        <v>10</v>
      </c>
      <c r="AV137" s="199">
        <f t="shared" si="121"/>
        <v>0</v>
      </c>
      <c r="AW137" s="199">
        <f t="shared" si="121"/>
        <v>0</v>
      </c>
      <c r="AX137" s="199">
        <f t="shared" si="121"/>
        <v>0</v>
      </c>
      <c r="AY137" s="199">
        <f t="shared" si="121"/>
        <v>0</v>
      </c>
      <c r="AZ137" s="199">
        <f t="shared" si="121"/>
        <v>0</v>
      </c>
      <c r="BA137" s="199">
        <f t="shared" si="121"/>
        <v>0</v>
      </c>
      <c r="BB137" s="199">
        <f t="shared" si="121"/>
        <v>0</v>
      </c>
      <c r="BC137" s="199">
        <f t="shared" si="121"/>
        <v>0</v>
      </c>
      <c r="BD137" s="199">
        <f t="shared" si="121"/>
        <v>0</v>
      </c>
      <c r="BE137" s="199">
        <f t="shared" si="121"/>
        <v>0</v>
      </c>
      <c r="BF137" s="199">
        <f t="shared" si="121"/>
        <v>0</v>
      </c>
      <c r="BG137" s="199">
        <f t="shared" si="121"/>
        <v>0</v>
      </c>
      <c r="BH137" s="199">
        <f t="shared" si="121"/>
        <v>0</v>
      </c>
      <c r="BI137" s="199">
        <f t="shared" si="121"/>
        <v>0</v>
      </c>
      <c r="BJ137" s="199">
        <f t="shared" si="121"/>
        <v>0</v>
      </c>
      <c r="BK137" s="199">
        <f t="shared" si="121"/>
        <v>4.5</v>
      </c>
      <c r="BL137" s="199">
        <f t="shared" si="121"/>
        <v>0</v>
      </c>
      <c r="BM137" s="151"/>
      <c r="BN137" s="239" t="str">
        <f>IFERROR(__xludf.DUMMYFUNCTION("""COMPUTED_VALUE"""),"Zdeněk Diviš")</f>
        <v>Zdeněk Diviš</v>
      </c>
      <c r="BO137" s="202"/>
      <c r="BP137" s="203"/>
      <c r="BQ137" s="202"/>
      <c r="BR137" s="203"/>
      <c r="BS137" s="202"/>
      <c r="BT137" s="203"/>
      <c r="BU137" s="202"/>
      <c r="BV137" s="203"/>
      <c r="BW137" s="202"/>
      <c r="BX137" s="203"/>
      <c r="BY137" s="202"/>
      <c r="BZ137" s="203"/>
      <c r="CA137" s="202"/>
      <c r="CB137" s="203"/>
      <c r="CC137" s="202"/>
      <c r="CD137" s="203"/>
      <c r="CE137" s="202"/>
      <c r="CF137" s="203"/>
      <c r="CG137" s="202"/>
      <c r="CH137" s="203"/>
      <c r="CI137" s="202"/>
      <c r="CJ137" s="203"/>
      <c r="CK137" s="202"/>
      <c r="CL137" s="203"/>
      <c r="CM137" s="202"/>
      <c r="CN137" s="203"/>
      <c r="CO137" s="202"/>
      <c r="CP137" s="203"/>
      <c r="CQ137" s="202"/>
      <c r="CR137" s="203"/>
      <c r="CS137" s="202"/>
      <c r="CT137" s="203"/>
      <c r="CU137" s="202"/>
      <c r="CV137" s="203"/>
      <c r="CW137" s="202"/>
      <c r="CX137" s="203"/>
      <c r="CY137" s="202"/>
      <c r="CZ137" s="203"/>
      <c r="DA137" s="202"/>
      <c r="DB137" s="203"/>
      <c r="DC137" s="202"/>
      <c r="DD137" s="203"/>
      <c r="DE137" s="202"/>
      <c r="DF137" s="203"/>
      <c r="DG137" s="202"/>
      <c r="DH137" s="203"/>
      <c r="DI137" s="202"/>
      <c r="DJ137" s="203"/>
      <c r="DK137" s="202"/>
      <c r="DL137" s="203"/>
      <c r="DM137" s="202"/>
      <c r="DN137" s="203"/>
      <c r="DO137" s="202"/>
      <c r="DP137" s="203"/>
      <c r="DQ137" s="202"/>
      <c r="DR137" s="203"/>
      <c r="DS137" s="202"/>
      <c r="DT137" s="203"/>
      <c r="DU137" s="202"/>
      <c r="DV137" s="203"/>
      <c r="DW137" s="202"/>
      <c r="DX137" s="203"/>
      <c r="DZ137" s="159" t="str">
        <f t="shared" si="33"/>
        <v>Zdeněk Diviš</v>
      </c>
      <c r="EA137" s="202"/>
      <c r="EB137" s="203"/>
      <c r="EC137" s="202"/>
      <c r="ED137" s="203"/>
      <c r="EE137" s="202"/>
      <c r="EF137" s="203"/>
      <c r="EG137" s="202"/>
      <c r="EH137" s="203"/>
      <c r="EI137" s="202"/>
      <c r="EJ137" s="203"/>
      <c r="EK137" s="202"/>
      <c r="EL137" s="203"/>
      <c r="EM137" s="202"/>
      <c r="EN137" s="203"/>
      <c r="EO137" s="202"/>
      <c r="EP137" s="203"/>
      <c r="EQ137" s="202"/>
      <c r="ER137" s="203"/>
      <c r="ES137" s="202"/>
      <c r="ET137" s="203"/>
      <c r="EU137" s="202"/>
      <c r="EV137" s="203"/>
      <c r="EW137" s="202"/>
      <c r="EX137" s="203"/>
      <c r="EY137" s="202"/>
      <c r="EZ137" s="203"/>
      <c r="FA137" s="202"/>
      <c r="FB137" s="203"/>
      <c r="FC137" s="202"/>
      <c r="FD137" s="203"/>
      <c r="FE137" s="202"/>
      <c r="FF137" s="203"/>
      <c r="FG137" s="202"/>
      <c r="FH137" s="203"/>
      <c r="FI137" s="202"/>
      <c r="FJ137" s="203"/>
      <c r="FK137" s="202"/>
      <c r="FL137" s="203"/>
      <c r="FM137" s="202">
        <f>IFERROR(__xludf.DUMMYFUNCTION("""COMPUTED_VALUE"""),8.0)</f>
        <v>8</v>
      </c>
      <c r="FN137" s="203"/>
      <c r="FO137" s="202">
        <f>IFERROR(__xludf.DUMMYFUNCTION("""COMPUTED_VALUE"""),6.0)</f>
        <v>6</v>
      </c>
      <c r="FP137" s="203"/>
      <c r="FQ137" s="202">
        <f>IFERROR(__xludf.DUMMYFUNCTION("""COMPUTED_VALUE"""),5.5)</f>
        <v>5.5</v>
      </c>
      <c r="FR137" s="203"/>
      <c r="FS137" s="202">
        <f>IFERROR(__xludf.DUMMYFUNCTION("""COMPUTED_VALUE"""),10.0)</f>
        <v>10</v>
      </c>
      <c r="FT137" s="203"/>
      <c r="FU137" s="202"/>
      <c r="FV137" s="203"/>
      <c r="FW137" s="202"/>
      <c r="FX137" s="203"/>
      <c r="FY137" s="202"/>
      <c r="FZ137" s="203"/>
      <c r="GA137" s="202"/>
      <c r="GB137" s="203"/>
      <c r="GC137" s="202"/>
      <c r="GD137" s="203"/>
      <c r="GE137" s="202"/>
      <c r="GF137" s="203"/>
      <c r="GG137" s="202"/>
      <c r="GH137" s="203"/>
      <c r="GI137" s="202">
        <f>IFERROR(__xludf.DUMMYFUNCTION("""COMPUTED_VALUE"""),4.5)</f>
        <v>4.5</v>
      </c>
      <c r="GJ137" s="203"/>
      <c r="GL137" s="159" t="str">
        <f t="shared" si="34"/>
        <v>Zdeněk Diviš</v>
      </c>
      <c r="GM137" s="202"/>
      <c r="GN137" s="203"/>
      <c r="GO137" s="202"/>
      <c r="GP137" s="203"/>
      <c r="GQ137" s="202"/>
      <c r="GR137" s="203"/>
      <c r="GS137" s="202"/>
      <c r="GT137" s="203"/>
      <c r="GU137" s="202"/>
      <c r="GV137" s="203"/>
      <c r="GW137" s="202"/>
      <c r="GX137" s="203"/>
      <c r="GY137" s="202"/>
      <c r="GZ137" s="203"/>
      <c r="HA137" s="202"/>
      <c r="HB137" s="203"/>
      <c r="HC137" s="202"/>
      <c r="HD137" s="203"/>
      <c r="HE137" s="202"/>
      <c r="HF137" s="203"/>
      <c r="HG137" s="202"/>
      <c r="HH137" s="203"/>
      <c r="HI137" s="202"/>
      <c r="HJ137" s="203"/>
      <c r="HK137" s="202"/>
      <c r="HL137" s="203"/>
      <c r="HM137" s="202"/>
      <c r="HN137" s="203"/>
      <c r="HO137" s="202"/>
      <c r="HP137" s="203"/>
      <c r="HQ137" s="202"/>
      <c r="HR137" s="203"/>
      <c r="HS137" s="202"/>
      <c r="HT137" s="203"/>
      <c r="HU137" s="202"/>
      <c r="HV137" s="203"/>
      <c r="HW137" s="202"/>
      <c r="HX137" s="203"/>
      <c r="HY137" s="202"/>
      <c r="HZ137" s="203"/>
      <c r="IA137" s="202"/>
      <c r="IB137" s="203"/>
      <c r="IC137" s="202"/>
      <c r="ID137" s="203"/>
      <c r="IE137" s="202"/>
      <c r="IF137" s="203"/>
      <c r="IG137" s="202"/>
      <c r="IH137" s="203"/>
      <c r="II137" s="202"/>
      <c r="IJ137" s="203"/>
      <c r="IK137" s="202"/>
      <c r="IL137" s="203"/>
      <c r="IM137" s="202"/>
      <c r="IN137" s="203"/>
      <c r="IO137" s="202"/>
      <c r="IP137" s="203"/>
      <c r="IQ137" s="202"/>
      <c r="IR137" s="203"/>
      <c r="IS137" s="202"/>
      <c r="IT137" s="203"/>
      <c r="IU137" s="202"/>
      <c r="IV137" s="215"/>
    </row>
    <row r="138">
      <c r="A138" s="225">
        <f>IFERROR(__xludf.DUMMYFUNCTION("""COMPUTED_VALUE"""),100.0)</f>
        <v>100</v>
      </c>
      <c r="B138" s="159" t="str">
        <f t="shared" si="31"/>
        <v>Anna Demčáková</v>
      </c>
      <c r="C138" s="199">
        <f t="shared" ref="C138:BL138" si="122">BO138+EA138+GM138</f>
        <v>0</v>
      </c>
      <c r="D138" s="199">
        <f t="shared" si="122"/>
        <v>0</v>
      </c>
      <c r="E138" s="199">
        <f t="shared" si="122"/>
        <v>0</v>
      </c>
      <c r="F138" s="199">
        <f t="shared" si="122"/>
        <v>0</v>
      </c>
      <c r="G138" s="199">
        <f t="shared" si="122"/>
        <v>0</v>
      </c>
      <c r="H138" s="199">
        <f t="shared" si="122"/>
        <v>0</v>
      </c>
      <c r="I138" s="199">
        <f t="shared" si="122"/>
        <v>0</v>
      </c>
      <c r="J138" s="199">
        <f t="shared" si="122"/>
        <v>0</v>
      </c>
      <c r="K138" s="199">
        <f t="shared" si="122"/>
        <v>0</v>
      </c>
      <c r="L138" s="199">
        <f t="shared" si="122"/>
        <v>0</v>
      </c>
      <c r="M138" s="199">
        <f t="shared" si="122"/>
        <v>0</v>
      </c>
      <c r="N138" s="199">
        <f t="shared" si="122"/>
        <v>0</v>
      </c>
      <c r="O138" s="199">
        <f t="shared" si="122"/>
        <v>0</v>
      </c>
      <c r="P138" s="199">
        <f t="shared" si="122"/>
        <v>0</v>
      </c>
      <c r="Q138" s="199">
        <f t="shared" si="122"/>
        <v>0</v>
      </c>
      <c r="R138" s="199">
        <f t="shared" si="122"/>
        <v>0</v>
      </c>
      <c r="S138" s="199">
        <f t="shared" si="122"/>
        <v>0</v>
      </c>
      <c r="T138" s="199">
        <f t="shared" si="122"/>
        <v>0</v>
      </c>
      <c r="U138" s="199">
        <f t="shared" si="122"/>
        <v>0</v>
      </c>
      <c r="V138" s="199">
        <f t="shared" si="122"/>
        <v>0</v>
      </c>
      <c r="W138" s="199">
        <f t="shared" si="122"/>
        <v>0</v>
      </c>
      <c r="X138" s="199">
        <f t="shared" si="122"/>
        <v>0</v>
      </c>
      <c r="Y138" s="199">
        <f t="shared" si="122"/>
        <v>0</v>
      </c>
      <c r="Z138" s="199">
        <f t="shared" si="122"/>
        <v>0</v>
      </c>
      <c r="AA138" s="199">
        <f t="shared" si="122"/>
        <v>0</v>
      </c>
      <c r="AB138" s="199">
        <f t="shared" si="122"/>
        <v>0</v>
      </c>
      <c r="AC138" s="199">
        <f t="shared" si="122"/>
        <v>0</v>
      </c>
      <c r="AD138" s="199">
        <f t="shared" si="122"/>
        <v>0</v>
      </c>
      <c r="AE138" s="199">
        <f t="shared" si="122"/>
        <v>3.5</v>
      </c>
      <c r="AF138" s="199">
        <f t="shared" si="122"/>
        <v>0</v>
      </c>
      <c r="AG138" s="199">
        <f t="shared" si="122"/>
        <v>0</v>
      </c>
      <c r="AH138" s="199">
        <f t="shared" si="122"/>
        <v>0</v>
      </c>
      <c r="AI138" s="199">
        <f t="shared" si="122"/>
        <v>5</v>
      </c>
      <c r="AJ138" s="199">
        <f t="shared" si="122"/>
        <v>0</v>
      </c>
      <c r="AK138" s="199">
        <f t="shared" si="122"/>
        <v>0</v>
      </c>
      <c r="AL138" s="199">
        <f t="shared" si="122"/>
        <v>0</v>
      </c>
      <c r="AM138" s="199">
        <f t="shared" si="122"/>
        <v>11.5</v>
      </c>
      <c r="AN138" s="199">
        <f t="shared" si="122"/>
        <v>0</v>
      </c>
      <c r="AO138" s="199">
        <f t="shared" si="122"/>
        <v>5</v>
      </c>
      <c r="AP138" s="199">
        <f t="shared" si="122"/>
        <v>0</v>
      </c>
      <c r="AQ138" s="199">
        <f t="shared" si="122"/>
        <v>4.5</v>
      </c>
      <c r="AR138" s="199">
        <f t="shared" si="122"/>
        <v>0</v>
      </c>
      <c r="AS138" s="199">
        <f t="shared" si="122"/>
        <v>0</v>
      </c>
      <c r="AT138" s="199">
        <f t="shared" si="122"/>
        <v>0</v>
      </c>
      <c r="AU138" s="199">
        <f t="shared" si="122"/>
        <v>6</v>
      </c>
      <c r="AV138" s="199">
        <f t="shared" si="122"/>
        <v>0</v>
      </c>
      <c r="AW138" s="199">
        <f t="shared" si="122"/>
        <v>16</v>
      </c>
      <c r="AX138" s="199">
        <f t="shared" si="122"/>
        <v>0</v>
      </c>
      <c r="AY138" s="199">
        <f t="shared" si="122"/>
        <v>0</v>
      </c>
      <c r="AZ138" s="199">
        <f t="shared" si="122"/>
        <v>0</v>
      </c>
      <c r="BA138" s="199">
        <f t="shared" si="122"/>
        <v>0</v>
      </c>
      <c r="BB138" s="199">
        <f t="shared" si="122"/>
        <v>0</v>
      </c>
      <c r="BC138" s="199">
        <f t="shared" si="122"/>
        <v>0</v>
      </c>
      <c r="BD138" s="199">
        <f t="shared" si="122"/>
        <v>0</v>
      </c>
      <c r="BE138" s="199">
        <f t="shared" si="122"/>
        <v>6</v>
      </c>
      <c r="BF138" s="199">
        <f t="shared" si="122"/>
        <v>0</v>
      </c>
      <c r="BG138" s="199">
        <f t="shared" si="122"/>
        <v>8</v>
      </c>
      <c r="BH138" s="199">
        <f t="shared" si="122"/>
        <v>0</v>
      </c>
      <c r="BI138" s="199">
        <f t="shared" si="122"/>
        <v>8</v>
      </c>
      <c r="BJ138" s="199">
        <f t="shared" si="122"/>
        <v>0</v>
      </c>
      <c r="BK138" s="199">
        <f t="shared" si="122"/>
        <v>8</v>
      </c>
      <c r="BL138" s="199">
        <f t="shared" si="122"/>
        <v>0</v>
      </c>
      <c r="BM138" s="151"/>
      <c r="BN138" s="239" t="str">
        <f>IFERROR(__xludf.DUMMYFUNCTION("""COMPUTED_VALUE"""),"Anna Demčáková")</f>
        <v>Anna Demčáková</v>
      </c>
      <c r="BO138" s="202"/>
      <c r="BP138" s="203"/>
      <c r="BQ138" s="202"/>
      <c r="BR138" s="203"/>
      <c r="BS138" s="202"/>
      <c r="BT138" s="203"/>
      <c r="BU138" s="202"/>
      <c r="BV138" s="203"/>
      <c r="BW138" s="202"/>
      <c r="BX138" s="203"/>
      <c r="BY138" s="202"/>
      <c r="BZ138" s="203"/>
      <c r="CA138" s="202"/>
      <c r="CB138" s="203"/>
      <c r="CC138" s="202"/>
      <c r="CD138" s="203"/>
      <c r="CE138" s="202"/>
      <c r="CF138" s="203"/>
      <c r="CG138" s="202"/>
      <c r="CH138" s="203"/>
      <c r="CI138" s="202"/>
      <c r="CJ138" s="203"/>
      <c r="CK138" s="202"/>
      <c r="CL138" s="203"/>
      <c r="CM138" s="202"/>
      <c r="CN138" s="203"/>
      <c r="CO138" s="202"/>
      <c r="CP138" s="203"/>
      <c r="CQ138" s="202"/>
      <c r="CR138" s="203"/>
      <c r="CS138" s="202"/>
      <c r="CT138" s="203"/>
      <c r="CU138" s="202">
        <f>IFERROR(__xludf.DUMMYFUNCTION("""COMPUTED_VALUE"""),5.0)</f>
        <v>5</v>
      </c>
      <c r="CV138" s="203"/>
      <c r="CW138" s="202"/>
      <c r="CX138" s="203"/>
      <c r="CY138" s="202">
        <f>IFERROR(__xludf.DUMMYFUNCTION("""COMPUTED_VALUE"""),11.5)</f>
        <v>11.5</v>
      </c>
      <c r="CZ138" s="203"/>
      <c r="DA138" s="202">
        <f>IFERROR(__xludf.DUMMYFUNCTION("""COMPUTED_VALUE"""),5.0)</f>
        <v>5</v>
      </c>
      <c r="DB138" s="203"/>
      <c r="DC138" s="202">
        <f>IFERROR(__xludf.DUMMYFUNCTION("""COMPUTED_VALUE"""),4.5)</f>
        <v>4.5</v>
      </c>
      <c r="DD138" s="203"/>
      <c r="DE138" s="202"/>
      <c r="DF138" s="203"/>
      <c r="DG138" s="202">
        <f>IFERROR(__xludf.DUMMYFUNCTION("""COMPUTED_VALUE"""),6.0)</f>
        <v>6</v>
      </c>
      <c r="DH138" s="203"/>
      <c r="DI138" s="202"/>
      <c r="DJ138" s="203"/>
      <c r="DK138" s="202"/>
      <c r="DL138" s="203"/>
      <c r="DM138" s="202"/>
      <c r="DN138" s="203"/>
      <c r="DO138" s="202"/>
      <c r="DP138" s="203"/>
      <c r="DQ138" s="202"/>
      <c r="DR138" s="203"/>
      <c r="DS138" s="202"/>
      <c r="DT138" s="203"/>
      <c r="DU138" s="202"/>
      <c r="DV138" s="203"/>
      <c r="DW138" s="202"/>
      <c r="DX138" s="203"/>
      <c r="DZ138" s="159" t="str">
        <f t="shared" si="33"/>
        <v>Anna Demčáková</v>
      </c>
      <c r="EA138" s="202"/>
      <c r="EB138" s="203"/>
      <c r="EC138" s="202"/>
      <c r="ED138" s="203"/>
      <c r="EE138" s="202"/>
      <c r="EF138" s="203"/>
      <c r="EG138" s="202"/>
      <c r="EH138" s="203"/>
      <c r="EI138" s="202"/>
      <c r="EJ138" s="203"/>
      <c r="EK138" s="202"/>
      <c r="EL138" s="203"/>
      <c r="EM138" s="202"/>
      <c r="EN138" s="203"/>
      <c r="EO138" s="202"/>
      <c r="EP138" s="203"/>
      <c r="EQ138" s="202"/>
      <c r="ER138" s="203"/>
      <c r="ES138" s="202"/>
      <c r="ET138" s="203"/>
      <c r="EU138" s="202"/>
      <c r="EV138" s="203"/>
      <c r="EW138" s="202"/>
      <c r="EX138" s="203"/>
      <c r="EY138" s="202"/>
      <c r="EZ138" s="203"/>
      <c r="FA138" s="202"/>
      <c r="FB138" s="203"/>
      <c r="FC138" s="202">
        <f>IFERROR(__xludf.DUMMYFUNCTION("""COMPUTED_VALUE"""),3.5)</f>
        <v>3.5</v>
      </c>
      <c r="FD138" s="203"/>
      <c r="FE138" s="202"/>
      <c r="FF138" s="203"/>
      <c r="FG138" s="202"/>
      <c r="FH138" s="203"/>
      <c r="FI138" s="202"/>
      <c r="FJ138" s="203"/>
      <c r="FK138" s="202"/>
      <c r="FL138" s="203"/>
      <c r="FM138" s="202"/>
      <c r="FN138" s="203"/>
      <c r="FO138" s="202"/>
      <c r="FP138" s="203"/>
      <c r="FQ138" s="202"/>
      <c r="FR138" s="203"/>
      <c r="FS138" s="202"/>
      <c r="FT138" s="203"/>
      <c r="FU138" s="202"/>
      <c r="FV138" s="203"/>
      <c r="FW138" s="202"/>
      <c r="FX138" s="203"/>
      <c r="FY138" s="202"/>
      <c r="FZ138" s="203"/>
      <c r="GA138" s="202"/>
      <c r="GB138" s="203"/>
      <c r="GC138" s="202"/>
      <c r="GD138" s="203"/>
      <c r="GE138" s="202">
        <f>IFERROR(__xludf.DUMMYFUNCTION("""COMPUTED_VALUE"""),8.0)</f>
        <v>8</v>
      </c>
      <c r="GF138" s="203"/>
      <c r="GG138" s="202">
        <f>IFERROR(__xludf.DUMMYFUNCTION("""COMPUTED_VALUE"""),8.0)</f>
        <v>8</v>
      </c>
      <c r="GH138" s="203"/>
      <c r="GI138" s="202">
        <f>IFERROR(__xludf.DUMMYFUNCTION("""COMPUTED_VALUE"""),8.0)</f>
        <v>8</v>
      </c>
      <c r="GJ138" s="203"/>
      <c r="GL138" s="159" t="str">
        <f t="shared" si="34"/>
        <v>Anna Demčáková</v>
      </c>
      <c r="GM138" s="202"/>
      <c r="GN138" s="203"/>
      <c r="GO138" s="202"/>
      <c r="GP138" s="203"/>
      <c r="GQ138" s="202"/>
      <c r="GR138" s="203"/>
      <c r="GS138" s="202"/>
      <c r="GT138" s="203"/>
      <c r="GU138" s="202"/>
      <c r="GV138" s="203"/>
      <c r="GW138" s="202"/>
      <c r="GX138" s="203"/>
      <c r="GY138" s="202"/>
      <c r="GZ138" s="203"/>
      <c r="HA138" s="202"/>
      <c r="HB138" s="203"/>
      <c r="HC138" s="202"/>
      <c r="HD138" s="203"/>
      <c r="HE138" s="202"/>
      <c r="HF138" s="203"/>
      <c r="HG138" s="202"/>
      <c r="HH138" s="203"/>
      <c r="HI138" s="202"/>
      <c r="HJ138" s="203"/>
      <c r="HK138" s="202"/>
      <c r="HL138" s="203"/>
      <c r="HM138" s="202"/>
      <c r="HN138" s="203"/>
      <c r="HO138" s="202"/>
      <c r="HP138" s="203"/>
      <c r="HQ138" s="202"/>
      <c r="HR138" s="203"/>
      <c r="HS138" s="202"/>
      <c r="HT138" s="203"/>
      <c r="HU138" s="202"/>
      <c r="HV138" s="203"/>
      <c r="HW138" s="202"/>
      <c r="HX138" s="203"/>
      <c r="HY138" s="202"/>
      <c r="HZ138" s="203"/>
      <c r="IA138" s="202"/>
      <c r="IB138" s="203"/>
      <c r="IC138" s="202"/>
      <c r="ID138" s="203"/>
      <c r="IE138" s="202"/>
      <c r="IF138" s="203"/>
      <c r="IG138" s="202">
        <f>IFERROR(__xludf.DUMMYFUNCTION("""COMPUTED_VALUE"""),16.0)</f>
        <v>16</v>
      </c>
      <c r="IH138" s="203"/>
      <c r="II138" s="202"/>
      <c r="IJ138" s="203"/>
      <c r="IK138" s="202"/>
      <c r="IL138" s="203"/>
      <c r="IM138" s="202"/>
      <c r="IN138" s="203"/>
      <c r="IO138" s="202">
        <f>IFERROR(__xludf.DUMMYFUNCTION("""COMPUTED_VALUE"""),6.0)</f>
        <v>6</v>
      </c>
      <c r="IP138" s="203"/>
      <c r="IQ138" s="202"/>
      <c r="IR138" s="203"/>
      <c r="IS138" s="202"/>
      <c r="IT138" s="203"/>
      <c r="IU138" s="202"/>
      <c r="IV138" s="215"/>
    </row>
    <row r="139">
      <c r="A139" s="225">
        <f>IFERROR(__xludf.DUMMYFUNCTION("""COMPUTED_VALUE"""),100.0)</f>
        <v>100</v>
      </c>
      <c r="B139" s="159" t="str">
        <f t="shared" si="31"/>
        <v>Ondřej Hodik-x</v>
      </c>
      <c r="C139" s="199">
        <f t="shared" ref="C139:BL139" si="123">BO139+EA139+GM139</f>
        <v>0</v>
      </c>
      <c r="D139" s="199">
        <f t="shared" si="123"/>
        <v>0</v>
      </c>
      <c r="E139" s="199">
        <f t="shared" si="123"/>
        <v>0</v>
      </c>
      <c r="F139" s="199">
        <f t="shared" si="123"/>
        <v>0</v>
      </c>
      <c r="G139" s="199">
        <f t="shared" si="123"/>
        <v>0</v>
      </c>
      <c r="H139" s="199">
        <f t="shared" si="123"/>
        <v>0</v>
      </c>
      <c r="I139" s="199">
        <f t="shared" si="123"/>
        <v>0</v>
      </c>
      <c r="J139" s="199">
        <f t="shared" si="123"/>
        <v>0</v>
      </c>
      <c r="K139" s="199">
        <f t="shared" si="123"/>
        <v>0</v>
      </c>
      <c r="L139" s="199">
        <f t="shared" si="123"/>
        <v>0</v>
      </c>
      <c r="M139" s="199">
        <f t="shared" si="123"/>
        <v>0</v>
      </c>
      <c r="N139" s="199">
        <f t="shared" si="123"/>
        <v>0</v>
      </c>
      <c r="O139" s="199">
        <f t="shared" si="123"/>
        <v>0</v>
      </c>
      <c r="P139" s="199">
        <f t="shared" si="123"/>
        <v>0</v>
      </c>
      <c r="Q139" s="199">
        <f t="shared" si="123"/>
        <v>0</v>
      </c>
      <c r="R139" s="199">
        <f t="shared" si="123"/>
        <v>0</v>
      </c>
      <c r="S139" s="199">
        <f t="shared" si="123"/>
        <v>0</v>
      </c>
      <c r="T139" s="199">
        <f t="shared" si="123"/>
        <v>0</v>
      </c>
      <c r="U139" s="199">
        <f t="shared" si="123"/>
        <v>0</v>
      </c>
      <c r="V139" s="199">
        <f t="shared" si="123"/>
        <v>0</v>
      </c>
      <c r="W139" s="199">
        <f t="shared" si="123"/>
        <v>0</v>
      </c>
      <c r="X139" s="199">
        <f t="shared" si="123"/>
        <v>0</v>
      </c>
      <c r="Y139" s="199">
        <f t="shared" si="123"/>
        <v>0</v>
      </c>
      <c r="Z139" s="199">
        <f t="shared" si="123"/>
        <v>0</v>
      </c>
      <c r="AA139" s="199">
        <f t="shared" si="123"/>
        <v>0</v>
      </c>
      <c r="AB139" s="199">
        <f t="shared" si="123"/>
        <v>0</v>
      </c>
      <c r="AC139" s="199">
        <f t="shared" si="123"/>
        <v>0</v>
      </c>
      <c r="AD139" s="199">
        <f t="shared" si="123"/>
        <v>0</v>
      </c>
      <c r="AE139" s="199">
        <f t="shared" si="123"/>
        <v>0</v>
      </c>
      <c r="AF139" s="199">
        <f t="shared" si="123"/>
        <v>0</v>
      </c>
      <c r="AG139" s="199">
        <f t="shared" si="123"/>
        <v>0</v>
      </c>
      <c r="AH139" s="199">
        <f t="shared" si="123"/>
        <v>0</v>
      </c>
      <c r="AI139" s="199">
        <f t="shared" si="123"/>
        <v>0</v>
      </c>
      <c r="AJ139" s="199">
        <f t="shared" si="123"/>
        <v>0</v>
      </c>
      <c r="AK139" s="199">
        <f t="shared" si="123"/>
        <v>0</v>
      </c>
      <c r="AL139" s="199">
        <f t="shared" si="123"/>
        <v>0</v>
      </c>
      <c r="AM139" s="199">
        <f t="shared" si="123"/>
        <v>0</v>
      </c>
      <c r="AN139" s="199">
        <f t="shared" si="123"/>
        <v>0</v>
      </c>
      <c r="AO139" s="199">
        <f t="shared" si="123"/>
        <v>3</v>
      </c>
      <c r="AP139" s="199">
        <f t="shared" si="123"/>
        <v>300</v>
      </c>
      <c r="AQ139" s="199">
        <f t="shared" si="123"/>
        <v>0</v>
      </c>
      <c r="AR139" s="199">
        <f t="shared" si="123"/>
        <v>0</v>
      </c>
      <c r="AS139" s="199">
        <f t="shared" si="123"/>
        <v>0</v>
      </c>
      <c r="AT139" s="199">
        <f t="shared" si="123"/>
        <v>0</v>
      </c>
      <c r="AU139" s="199">
        <f t="shared" si="123"/>
        <v>0</v>
      </c>
      <c r="AV139" s="199">
        <f t="shared" si="123"/>
        <v>0</v>
      </c>
      <c r="AW139" s="199">
        <f t="shared" si="123"/>
        <v>0</v>
      </c>
      <c r="AX139" s="199">
        <f t="shared" si="123"/>
        <v>0</v>
      </c>
      <c r="AY139" s="199">
        <f t="shared" si="123"/>
        <v>0</v>
      </c>
      <c r="AZ139" s="199">
        <f t="shared" si="123"/>
        <v>0</v>
      </c>
      <c r="BA139" s="199">
        <f t="shared" si="123"/>
        <v>0</v>
      </c>
      <c r="BB139" s="199">
        <f t="shared" si="123"/>
        <v>0</v>
      </c>
      <c r="BC139" s="199">
        <f t="shared" si="123"/>
        <v>0</v>
      </c>
      <c r="BD139" s="199">
        <f t="shared" si="123"/>
        <v>0</v>
      </c>
      <c r="BE139" s="199">
        <f t="shared" si="123"/>
        <v>0</v>
      </c>
      <c r="BF139" s="199">
        <f t="shared" si="123"/>
        <v>0</v>
      </c>
      <c r="BG139" s="199">
        <f t="shared" si="123"/>
        <v>0</v>
      </c>
      <c r="BH139" s="199">
        <f t="shared" si="123"/>
        <v>0</v>
      </c>
      <c r="BI139" s="199">
        <f t="shared" si="123"/>
        <v>0</v>
      </c>
      <c r="BJ139" s="199">
        <f t="shared" si="123"/>
        <v>0</v>
      </c>
      <c r="BK139" s="199">
        <f t="shared" si="123"/>
        <v>0</v>
      </c>
      <c r="BL139" s="199">
        <f t="shared" si="123"/>
        <v>0</v>
      </c>
      <c r="BM139" s="151"/>
      <c r="BN139" s="239" t="str">
        <f>IFERROR(__xludf.DUMMYFUNCTION("""COMPUTED_VALUE"""),"Ondřej Hodik-x")</f>
        <v>Ondřej Hodik-x</v>
      </c>
      <c r="BO139" s="202"/>
      <c r="BP139" s="203"/>
      <c r="BQ139" s="202"/>
      <c r="BR139" s="203"/>
      <c r="BS139" s="202"/>
      <c r="BT139" s="203"/>
      <c r="BU139" s="202"/>
      <c r="BV139" s="203"/>
      <c r="BW139" s="202"/>
      <c r="BX139" s="203"/>
      <c r="BY139" s="202"/>
      <c r="BZ139" s="203"/>
      <c r="CA139" s="202"/>
      <c r="CB139" s="203"/>
      <c r="CC139" s="202"/>
      <c r="CD139" s="203"/>
      <c r="CE139" s="202"/>
      <c r="CF139" s="203"/>
      <c r="CG139" s="202"/>
      <c r="CH139" s="203"/>
      <c r="CI139" s="202"/>
      <c r="CJ139" s="203"/>
      <c r="CK139" s="202"/>
      <c r="CL139" s="203"/>
      <c r="CM139" s="202"/>
      <c r="CN139" s="203"/>
      <c r="CO139" s="202"/>
      <c r="CP139" s="203"/>
      <c r="CQ139" s="202"/>
      <c r="CR139" s="203"/>
      <c r="CS139" s="202"/>
      <c r="CT139" s="203"/>
      <c r="CU139" s="202"/>
      <c r="CV139" s="203"/>
      <c r="CW139" s="202"/>
      <c r="CX139" s="203"/>
      <c r="CY139" s="202"/>
      <c r="CZ139" s="203"/>
      <c r="DA139" s="202"/>
      <c r="DB139" s="203"/>
      <c r="DC139" s="202"/>
      <c r="DD139" s="203"/>
      <c r="DE139" s="202"/>
      <c r="DF139" s="203"/>
      <c r="DG139" s="202"/>
      <c r="DH139" s="203"/>
      <c r="DI139" s="202"/>
      <c r="DJ139" s="203"/>
      <c r="DK139" s="202"/>
      <c r="DL139" s="203"/>
      <c r="DM139" s="202"/>
      <c r="DN139" s="203"/>
      <c r="DO139" s="202"/>
      <c r="DP139" s="203"/>
      <c r="DQ139" s="202"/>
      <c r="DR139" s="203"/>
      <c r="DS139" s="202"/>
      <c r="DT139" s="203"/>
      <c r="DU139" s="202"/>
      <c r="DV139" s="203"/>
      <c r="DW139" s="202"/>
      <c r="DX139" s="203"/>
      <c r="DZ139" s="159" t="str">
        <f t="shared" si="33"/>
        <v>Ondřej Hodik-x</v>
      </c>
      <c r="EA139" s="202"/>
      <c r="EB139" s="203"/>
      <c r="EC139" s="202"/>
      <c r="ED139" s="203"/>
      <c r="EE139" s="202"/>
      <c r="EF139" s="203"/>
      <c r="EG139" s="202"/>
      <c r="EH139" s="203"/>
      <c r="EI139" s="202"/>
      <c r="EJ139" s="203"/>
      <c r="EK139" s="202"/>
      <c r="EL139" s="203"/>
      <c r="EM139" s="202"/>
      <c r="EN139" s="203"/>
      <c r="EO139" s="202"/>
      <c r="EP139" s="203"/>
      <c r="EQ139" s="202"/>
      <c r="ER139" s="203"/>
      <c r="ES139" s="202"/>
      <c r="ET139" s="203"/>
      <c r="EU139" s="202"/>
      <c r="EV139" s="203"/>
      <c r="EW139" s="202"/>
      <c r="EX139" s="203"/>
      <c r="EY139" s="202"/>
      <c r="EZ139" s="203"/>
      <c r="FA139" s="202"/>
      <c r="FB139" s="203"/>
      <c r="FC139" s="202"/>
      <c r="FD139" s="203"/>
      <c r="FE139" s="202"/>
      <c r="FF139" s="203"/>
      <c r="FG139" s="202"/>
      <c r="FH139" s="203"/>
      <c r="FI139" s="202"/>
      <c r="FJ139" s="203"/>
      <c r="FK139" s="202"/>
      <c r="FL139" s="203"/>
      <c r="FM139" s="202">
        <f>IFERROR(__xludf.DUMMYFUNCTION("""COMPUTED_VALUE"""),3.0)</f>
        <v>3</v>
      </c>
      <c r="FN139" s="203">
        <f>IFERROR(__xludf.DUMMYFUNCTION("""COMPUTED_VALUE"""),300.0)</f>
        <v>300</v>
      </c>
      <c r="FO139" s="202"/>
      <c r="FP139" s="203"/>
      <c r="FQ139" s="202"/>
      <c r="FR139" s="203"/>
      <c r="FS139" s="202"/>
      <c r="FT139" s="203"/>
      <c r="FU139" s="202"/>
      <c r="FV139" s="203"/>
      <c r="FW139" s="202"/>
      <c r="FX139" s="203"/>
      <c r="FY139" s="202"/>
      <c r="FZ139" s="203"/>
      <c r="GA139" s="202"/>
      <c r="GB139" s="203"/>
      <c r="GC139" s="202"/>
      <c r="GD139" s="203"/>
      <c r="GE139" s="202"/>
      <c r="GF139" s="203"/>
      <c r="GG139" s="202"/>
      <c r="GH139" s="203"/>
      <c r="GI139" s="202"/>
      <c r="GJ139" s="203"/>
      <c r="GL139" s="159" t="str">
        <f t="shared" si="34"/>
        <v>Ondřej Hodik-x</v>
      </c>
      <c r="GM139" s="202"/>
      <c r="GN139" s="203"/>
      <c r="GO139" s="202"/>
      <c r="GP139" s="203"/>
      <c r="GQ139" s="202"/>
      <c r="GR139" s="203"/>
      <c r="GS139" s="202"/>
      <c r="GT139" s="203"/>
      <c r="GU139" s="202"/>
      <c r="GV139" s="203"/>
      <c r="GW139" s="202"/>
      <c r="GX139" s="203"/>
      <c r="GY139" s="202"/>
      <c r="GZ139" s="203"/>
      <c r="HA139" s="202"/>
      <c r="HB139" s="203"/>
      <c r="HC139" s="202"/>
      <c r="HD139" s="203"/>
      <c r="HE139" s="202"/>
      <c r="HF139" s="203"/>
      <c r="HG139" s="202"/>
      <c r="HH139" s="203"/>
      <c r="HI139" s="202"/>
      <c r="HJ139" s="203"/>
      <c r="HK139" s="202"/>
      <c r="HL139" s="203"/>
      <c r="HM139" s="202"/>
      <c r="HN139" s="203"/>
      <c r="HO139" s="202"/>
      <c r="HP139" s="203"/>
      <c r="HQ139" s="202"/>
      <c r="HR139" s="203"/>
      <c r="HS139" s="202"/>
      <c r="HT139" s="203"/>
      <c r="HU139" s="202"/>
      <c r="HV139" s="203"/>
      <c r="HW139" s="202"/>
      <c r="HX139" s="203"/>
      <c r="HY139" s="202"/>
      <c r="HZ139" s="203"/>
      <c r="IA139" s="202"/>
      <c r="IB139" s="203"/>
      <c r="IC139" s="202"/>
      <c r="ID139" s="203"/>
      <c r="IE139" s="202"/>
      <c r="IF139" s="203"/>
      <c r="IG139" s="202"/>
      <c r="IH139" s="203"/>
      <c r="II139" s="202"/>
      <c r="IJ139" s="203"/>
      <c r="IK139" s="202"/>
      <c r="IL139" s="203"/>
      <c r="IM139" s="202"/>
      <c r="IN139" s="203"/>
      <c r="IO139" s="202"/>
      <c r="IP139" s="203"/>
      <c r="IQ139" s="202"/>
      <c r="IR139" s="203"/>
      <c r="IS139" s="202"/>
      <c r="IT139" s="203"/>
      <c r="IU139" s="202"/>
      <c r="IV139" s="215"/>
    </row>
    <row r="140">
      <c r="A140" s="225">
        <f>IFERROR(__xludf.DUMMYFUNCTION("""COMPUTED_VALUE"""),100.0)</f>
        <v>100</v>
      </c>
      <c r="B140" s="159" t="str">
        <f t="shared" si="31"/>
        <v>Martin Horký</v>
      </c>
      <c r="C140" s="199">
        <f t="shared" ref="C140:BL140" si="124">BO140+EA140+GM140</f>
        <v>0</v>
      </c>
      <c r="D140" s="199">
        <f t="shared" si="124"/>
        <v>0</v>
      </c>
      <c r="E140" s="199">
        <f t="shared" si="124"/>
        <v>0</v>
      </c>
      <c r="F140" s="199">
        <f t="shared" si="124"/>
        <v>0</v>
      </c>
      <c r="G140" s="199">
        <f t="shared" si="124"/>
        <v>0</v>
      </c>
      <c r="H140" s="199">
        <f t="shared" si="124"/>
        <v>0</v>
      </c>
      <c r="I140" s="199">
        <f t="shared" si="124"/>
        <v>0</v>
      </c>
      <c r="J140" s="199">
        <f t="shared" si="124"/>
        <v>0</v>
      </c>
      <c r="K140" s="199">
        <f t="shared" si="124"/>
        <v>0</v>
      </c>
      <c r="L140" s="199">
        <f t="shared" si="124"/>
        <v>0</v>
      </c>
      <c r="M140" s="199">
        <f t="shared" si="124"/>
        <v>0</v>
      </c>
      <c r="N140" s="199">
        <f t="shared" si="124"/>
        <v>0</v>
      </c>
      <c r="O140" s="199">
        <f t="shared" si="124"/>
        <v>0</v>
      </c>
      <c r="P140" s="199">
        <f t="shared" si="124"/>
        <v>0</v>
      </c>
      <c r="Q140" s="199">
        <f t="shared" si="124"/>
        <v>0</v>
      </c>
      <c r="R140" s="199">
        <f t="shared" si="124"/>
        <v>0</v>
      </c>
      <c r="S140" s="199">
        <f t="shared" si="124"/>
        <v>0</v>
      </c>
      <c r="T140" s="199">
        <f t="shared" si="124"/>
        <v>0</v>
      </c>
      <c r="U140" s="199">
        <f t="shared" si="124"/>
        <v>0</v>
      </c>
      <c r="V140" s="199">
        <f t="shared" si="124"/>
        <v>0</v>
      </c>
      <c r="W140" s="199">
        <f t="shared" si="124"/>
        <v>0</v>
      </c>
      <c r="X140" s="199">
        <f t="shared" si="124"/>
        <v>0</v>
      </c>
      <c r="Y140" s="199">
        <f t="shared" si="124"/>
        <v>0</v>
      </c>
      <c r="Z140" s="199">
        <f t="shared" si="124"/>
        <v>0</v>
      </c>
      <c r="AA140" s="199">
        <f t="shared" si="124"/>
        <v>0</v>
      </c>
      <c r="AB140" s="199">
        <f t="shared" si="124"/>
        <v>0</v>
      </c>
      <c r="AC140" s="199">
        <f t="shared" si="124"/>
        <v>0</v>
      </c>
      <c r="AD140" s="199">
        <f t="shared" si="124"/>
        <v>0</v>
      </c>
      <c r="AE140" s="199">
        <f t="shared" si="124"/>
        <v>0</v>
      </c>
      <c r="AF140" s="199">
        <f t="shared" si="124"/>
        <v>0</v>
      </c>
      <c r="AG140" s="199">
        <f t="shared" si="124"/>
        <v>7</v>
      </c>
      <c r="AH140" s="199">
        <f t="shared" si="124"/>
        <v>0</v>
      </c>
      <c r="AI140" s="199">
        <f t="shared" si="124"/>
        <v>5</v>
      </c>
      <c r="AJ140" s="199">
        <f t="shared" si="124"/>
        <v>0</v>
      </c>
      <c r="AK140" s="199">
        <f t="shared" si="124"/>
        <v>5.5</v>
      </c>
      <c r="AL140" s="199">
        <f t="shared" si="124"/>
        <v>0</v>
      </c>
      <c r="AM140" s="199">
        <f t="shared" si="124"/>
        <v>11</v>
      </c>
      <c r="AN140" s="199">
        <f t="shared" si="124"/>
        <v>0</v>
      </c>
      <c r="AO140" s="199">
        <f t="shared" si="124"/>
        <v>0</v>
      </c>
      <c r="AP140" s="199">
        <f t="shared" si="124"/>
        <v>0</v>
      </c>
      <c r="AQ140" s="199">
        <f t="shared" si="124"/>
        <v>5.5</v>
      </c>
      <c r="AR140" s="199">
        <f t="shared" si="124"/>
        <v>0</v>
      </c>
      <c r="AS140" s="199">
        <f t="shared" si="124"/>
        <v>11.5</v>
      </c>
      <c r="AT140" s="199">
        <f t="shared" si="124"/>
        <v>0</v>
      </c>
      <c r="AU140" s="199">
        <f t="shared" si="124"/>
        <v>7</v>
      </c>
      <c r="AV140" s="199">
        <f t="shared" si="124"/>
        <v>0</v>
      </c>
      <c r="AW140" s="199">
        <f t="shared" si="124"/>
        <v>11.5</v>
      </c>
      <c r="AX140" s="199">
        <f t="shared" si="124"/>
        <v>0</v>
      </c>
      <c r="AY140" s="199">
        <f t="shared" si="124"/>
        <v>0</v>
      </c>
      <c r="AZ140" s="199">
        <f t="shared" si="124"/>
        <v>0</v>
      </c>
      <c r="BA140" s="199">
        <f t="shared" si="124"/>
        <v>6</v>
      </c>
      <c r="BB140" s="199">
        <f t="shared" si="124"/>
        <v>0</v>
      </c>
      <c r="BC140" s="199">
        <f t="shared" si="124"/>
        <v>4</v>
      </c>
      <c r="BD140" s="199">
        <f t="shared" si="124"/>
        <v>0</v>
      </c>
      <c r="BE140" s="199">
        <f t="shared" si="124"/>
        <v>0</v>
      </c>
      <c r="BF140" s="199">
        <f t="shared" si="124"/>
        <v>0</v>
      </c>
      <c r="BG140" s="199">
        <f t="shared" si="124"/>
        <v>8</v>
      </c>
      <c r="BH140" s="199">
        <f t="shared" si="124"/>
        <v>1000</v>
      </c>
      <c r="BI140" s="199">
        <f t="shared" si="124"/>
        <v>6</v>
      </c>
      <c r="BJ140" s="199">
        <f t="shared" si="124"/>
        <v>600</v>
      </c>
      <c r="BK140" s="199">
        <f t="shared" si="124"/>
        <v>7</v>
      </c>
      <c r="BL140" s="199">
        <f t="shared" si="124"/>
        <v>0</v>
      </c>
      <c r="BM140" s="151"/>
      <c r="BN140" s="239" t="str">
        <f>IFERROR(__xludf.DUMMYFUNCTION("""COMPUTED_VALUE"""),"Martin Horký")</f>
        <v>Martin Horký</v>
      </c>
      <c r="BO140" s="202"/>
      <c r="BP140" s="203"/>
      <c r="BQ140" s="202"/>
      <c r="BR140" s="203"/>
      <c r="BS140" s="202"/>
      <c r="BT140" s="203"/>
      <c r="BU140" s="202"/>
      <c r="BV140" s="203"/>
      <c r="BW140" s="202"/>
      <c r="BX140" s="203"/>
      <c r="BY140" s="202"/>
      <c r="BZ140" s="203"/>
      <c r="CA140" s="202"/>
      <c r="CB140" s="203"/>
      <c r="CC140" s="202"/>
      <c r="CD140" s="203"/>
      <c r="CE140" s="202"/>
      <c r="CF140" s="203"/>
      <c r="CG140" s="202"/>
      <c r="CH140" s="203"/>
      <c r="CI140" s="202"/>
      <c r="CJ140" s="203"/>
      <c r="CK140" s="202"/>
      <c r="CL140" s="203"/>
      <c r="CM140" s="202"/>
      <c r="CN140" s="203"/>
      <c r="CO140" s="202"/>
      <c r="CP140" s="203"/>
      <c r="CQ140" s="202"/>
      <c r="CR140" s="203"/>
      <c r="CS140" s="202"/>
      <c r="CT140" s="203"/>
      <c r="CU140" s="202">
        <f>IFERROR(__xludf.DUMMYFUNCTION("""COMPUTED_VALUE"""),5.0)</f>
        <v>5</v>
      </c>
      <c r="CV140" s="203"/>
      <c r="CW140" s="202">
        <f>IFERROR(__xludf.DUMMYFUNCTION("""COMPUTED_VALUE"""),5.5)</f>
        <v>5.5</v>
      </c>
      <c r="CX140" s="203"/>
      <c r="CY140" s="202">
        <f>IFERROR(__xludf.DUMMYFUNCTION("""COMPUTED_VALUE"""),3.0)</f>
        <v>3</v>
      </c>
      <c r="CZ140" s="203"/>
      <c r="DA140" s="202"/>
      <c r="DB140" s="203"/>
      <c r="DC140" s="202">
        <f>IFERROR(__xludf.DUMMYFUNCTION("""COMPUTED_VALUE"""),5.5)</f>
        <v>5.5</v>
      </c>
      <c r="DD140" s="203"/>
      <c r="DE140" s="202">
        <f>IFERROR(__xludf.DUMMYFUNCTION("""COMPUTED_VALUE"""),11.5)</f>
        <v>11.5</v>
      </c>
      <c r="DF140" s="203"/>
      <c r="DG140" s="202">
        <f>IFERROR(__xludf.DUMMYFUNCTION("""COMPUTED_VALUE"""),7.0)</f>
        <v>7</v>
      </c>
      <c r="DH140" s="203"/>
      <c r="DI140" s="202">
        <f>IFERROR(__xludf.DUMMYFUNCTION("""COMPUTED_VALUE"""),11.5)</f>
        <v>11.5</v>
      </c>
      <c r="DJ140" s="203"/>
      <c r="DK140" s="202"/>
      <c r="DL140" s="203"/>
      <c r="DM140" s="202"/>
      <c r="DN140" s="203"/>
      <c r="DO140" s="202"/>
      <c r="DP140" s="203"/>
      <c r="DQ140" s="202"/>
      <c r="DR140" s="203"/>
      <c r="DS140" s="202"/>
      <c r="DT140" s="203"/>
      <c r="DU140" s="202"/>
      <c r="DV140" s="203"/>
      <c r="DW140" s="202"/>
      <c r="DX140" s="203"/>
      <c r="DZ140" s="159" t="str">
        <f t="shared" si="33"/>
        <v>Martin Horký</v>
      </c>
      <c r="EA140" s="202"/>
      <c r="EB140" s="203"/>
      <c r="EC140" s="202"/>
      <c r="ED140" s="203"/>
      <c r="EE140" s="202"/>
      <c r="EF140" s="203"/>
      <c r="EG140" s="202"/>
      <c r="EH140" s="203"/>
      <c r="EI140" s="202"/>
      <c r="EJ140" s="203"/>
      <c r="EK140" s="202"/>
      <c r="EL140" s="203"/>
      <c r="EM140" s="202"/>
      <c r="EN140" s="203"/>
      <c r="EO140" s="202"/>
      <c r="EP140" s="203"/>
      <c r="EQ140" s="202"/>
      <c r="ER140" s="203"/>
      <c r="ES140" s="202"/>
      <c r="ET140" s="203"/>
      <c r="EU140" s="202"/>
      <c r="EV140" s="203"/>
      <c r="EW140" s="202"/>
      <c r="EX140" s="203"/>
      <c r="EY140" s="202"/>
      <c r="EZ140" s="203"/>
      <c r="FA140" s="202"/>
      <c r="FB140" s="203"/>
      <c r="FC140" s="202"/>
      <c r="FD140" s="203"/>
      <c r="FE140" s="202">
        <f>IFERROR(__xludf.DUMMYFUNCTION("""COMPUTED_VALUE"""),7.0)</f>
        <v>7</v>
      </c>
      <c r="FF140" s="203"/>
      <c r="FG140" s="202"/>
      <c r="FH140" s="203"/>
      <c r="FI140" s="202"/>
      <c r="FJ140" s="203"/>
      <c r="FK140" s="202">
        <f>IFERROR(__xludf.DUMMYFUNCTION("""COMPUTED_VALUE"""),8.0)</f>
        <v>8</v>
      </c>
      <c r="FL140" s="203"/>
      <c r="FM140" s="202"/>
      <c r="FN140" s="203"/>
      <c r="FO140" s="202"/>
      <c r="FP140" s="203"/>
      <c r="FQ140" s="202"/>
      <c r="FR140" s="203"/>
      <c r="FS140" s="202"/>
      <c r="FT140" s="203"/>
      <c r="FU140" s="202"/>
      <c r="FV140" s="203"/>
      <c r="FW140" s="202"/>
      <c r="FX140" s="203"/>
      <c r="FY140" s="202">
        <f>IFERROR(__xludf.DUMMYFUNCTION("""COMPUTED_VALUE"""),6.0)</f>
        <v>6</v>
      </c>
      <c r="FZ140" s="203"/>
      <c r="GA140" s="202">
        <f>IFERROR(__xludf.DUMMYFUNCTION("""COMPUTED_VALUE"""),4.0)</f>
        <v>4</v>
      </c>
      <c r="GB140" s="203"/>
      <c r="GC140" s="202"/>
      <c r="GD140" s="203"/>
      <c r="GE140" s="202">
        <f>IFERROR(__xludf.DUMMYFUNCTION("""COMPUTED_VALUE"""),8.0)</f>
        <v>8</v>
      </c>
      <c r="GF140" s="203">
        <f>IFERROR(__xludf.DUMMYFUNCTION("""COMPUTED_VALUE"""),1000.0)</f>
        <v>1000</v>
      </c>
      <c r="GG140" s="202">
        <f>IFERROR(__xludf.DUMMYFUNCTION("""COMPUTED_VALUE"""),6.0)</f>
        <v>6</v>
      </c>
      <c r="GH140" s="203">
        <f>IFERROR(__xludf.DUMMYFUNCTION("""COMPUTED_VALUE"""),600.0)</f>
        <v>600</v>
      </c>
      <c r="GI140" s="202">
        <f>IFERROR(__xludf.DUMMYFUNCTION("""COMPUTED_VALUE"""),7.0)</f>
        <v>7</v>
      </c>
      <c r="GJ140" s="203"/>
      <c r="GL140" s="159" t="str">
        <f t="shared" si="34"/>
        <v>Martin Horký</v>
      </c>
      <c r="GM140" s="202"/>
      <c r="GN140" s="203"/>
      <c r="GO140" s="202"/>
      <c r="GP140" s="203"/>
      <c r="GQ140" s="202"/>
      <c r="GR140" s="203"/>
      <c r="GS140" s="202"/>
      <c r="GT140" s="203"/>
      <c r="GU140" s="202"/>
      <c r="GV140" s="203"/>
      <c r="GW140" s="202"/>
      <c r="GX140" s="203"/>
      <c r="GY140" s="202"/>
      <c r="GZ140" s="203"/>
      <c r="HA140" s="202"/>
      <c r="HB140" s="203"/>
      <c r="HC140" s="202"/>
      <c r="HD140" s="203"/>
      <c r="HE140" s="202"/>
      <c r="HF140" s="203"/>
      <c r="HG140" s="202"/>
      <c r="HH140" s="203"/>
      <c r="HI140" s="202"/>
      <c r="HJ140" s="203"/>
      <c r="HK140" s="202"/>
      <c r="HL140" s="203"/>
      <c r="HM140" s="202"/>
      <c r="HN140" s="203"/>
      <c r="HO140" s="202"/>
      <c r="HP140" s="203"/>
      <c r="HQ140" s="202"/>
      <c r="HR140" s="203"/>
      <c r="HS140" s="202"/>
      <c r="HT140" s="203"/>
      <c r="HU140" s="202"/>
      <c r="HV140" s="203"/>
      <c r="HW140" s="202"/>
      <c r="HX140" s="203"/>
      <c r="HY140" s="202"/>
      <c r="HZ140" s="203"/>
      <c r="IA140" s="202"/>
      <c r="IB140" s="203"/>
      <c r="IC140" s="202"/>
      <c r="ID140" s="203"/>
      <c r="IE140" s="202"/>
      <c r="IF140" s="203"/>
      <c r="IG140" s="202"/>
      <c r="IH140" s="203"/>
      <c r="II140" s="202"/>
      <c r="IJ140" s="203"/>
      <c r="IK140" s="202"/>
      <c r="IL140" s="203"/>
      <c r="IM140" s="202"/>
      <c r="IN140" s="203"/>
      <c r="IO140" s="202"/>
      <c r="IP140" s="203"/>
      <c r="IQ140" s="202"/>
      <c r="IR140" s="203"/>
      <c r="IS140" s="202"/>
      <c r="IT140" s="203"/>
      <c r="IU140" s="202"/>
      <c r="IV140" s="215"/>
    </row>
    <row r="141">
      <c r="A141" s="225">
        <f>IFERROR(__xludf.DUMMYFUNCTION("""COMPUTED_VALUE"""),100.0)</f>
        <v>100</v>
      </c>
      <c r="B141" s="159" t="str">
        <f t="shared" si="31"/>
        <v>Martin Mann</v>
      </c>
      <c r="C141" s="199">
        <f t="shared" ref="C141:BL141" si="125">BO141+EA141+GM141</f>
        <v>0</v>
      </c>
      <c r="D141" s="199">
        <f t="shared" si="125"/>
        <v>0</v>
      </c>
      <c r="E141" s="199">
        <f t="shared" si="125"/>
        <v>0</v>
      </c>
      <c r="F141" s="199">
        <f t="shared" si="125"/>
        <v>0</v>
      </c>
      <c r="G141" s="199">
        <f t="shared" si="125"/>
        <v>0</v>
      </c>
      <c r="H141" s="199">
        <f t="shared" si="125"/>
        <v>0</v>
      </c>
      <c r="I141" s="199">
        <f t="shared" si="125"/>
        <v>0</v>
      </c>
      <c r="J141" s="199">
        <f t="shared" si="125"/>
        <v>0</v>
      </c>
      <c r="K141" s="199">
        <f t="shared" si="125"/>
        <v>0</v>
      </c>
      <c r="L141" s="199">
        <f t="shared" si="125"/>
        <v>0</v>
      </c>
      <c r="M141" s="199">
        <f t="shared" si="125"/>
        <v>0</v>
      </c>
      <c r="N141" s="199">
        <f t="shared" si="125"/>
        <v>0</v>
      </c>
      <c r="O141" s="199">
        <f t="shared" si="125"/>
        <v>0</v>
      </c>
      <c r="P141" s="199">
        <f t="shared" si="125"/>
        <v>0</v>
      </c>
      <c r="Q141" s="199">
        <f t="shared" si="125"/>
        <v>0</v>
      </c>
      <c r="R141" s="199">
        <f t="shared" si="125"/>
        <v>0</v>
      </c>
      <c r="S141" s="199">
        <f t="shared" si="125"/>
        <v>0</v>
      </c>
      <c r="T141" s="199">
        <f t="shared" si="125"/>
        <v>0</v>
      </c>
      <c r="U141" s="199">
        <f t="shared" si="125"/>
        <v>0</v>
      </c>
      <c r="V141" s="199">
        <f t="shared" si="125"/>
        <v>0</v>
      </c>
      <c r="W141" s="199">
        <f t="shared" si="125"/>
        <v>0</v>
      </c>
      <c r="X141" s="199">
        <f t="shared" si="125"/>
        <v>0</v>
      </c>
      <c r="Y141" s="199">
        <f t="shared" si="125"/>
        <v>0</v>
      </c>
      <c r="Z141" s="199">
        <f t="shared" si="125"/>
        <v>0</v>
      </c>
      <c r="AA141" s="199">
        <f t="shared" si="125"/>
        <v>0</v>
      </c>
      <c r="AB141" s="199">
        <f t="shared" si="125"/>
        <v>0</v>
      </c>
      <c r="AC141" s="199">
        <f t="shared" si="125"/>
        <v>0</v>
      </c>
      <c r="AD141" s="199">
        <f t="shared" si="125"/>
        <v>0</v>
      </c>
      <c r="AE141" s="199">
        <f t="shared" si="125"/>
        <v>0</v>
      </c>
      <c r="AF141" s="199">
        <f t="shared" si="125"/>
        <v>0</v>
      </c>
      <c r="AG141" s="199">
        <f t="shared" si="125"/>
        <v>0</v>
      </c>
      <c r="AH141" s="199">
        <f t="shared" si="125"/>
        <v>0</v>
      </c>
      <c r="AI141" s="199">
        <f t="shared" si="125"/>
        <v>0</v>
      </c>
      <c r="AJ141" s="199">
        <f t="shared" si="125"/>
        <v>0</v>
      </c>
      <c r="AK141" s="199">
        <f t="shared" si="125"/>
        <v>0</v>
      </c>
      <c r="AL141" s="199">
        <f t="shared" si="125"/>
        <v>0</v>
      </c>
      <c r="AM141" s="199">
        <f t="shared" si="125"/>
        <v>0</v>
      </c>
      <c r="AN141" s="199">
        <f t="shared" si="125"/>
        <v>0</v>
      </c>
      <c r="AO141" s="199">
        <f t="shared" si="125"/>
        <v>0</v>
      </c>
      <c r="AP141" s="199">
        <f t="shared" si="125"/>
        <v>0</v>
      </c>
      <c r="AQ141" s="199">
        <f t="shared" si="125"/>
        <v>4.5</v>
      </c>
      <c r="AR141" s="199">
        <f t="shared" si="125"/>
        <v>0</v>
      </c>
      <c r="AS141" s="199">
        <f t="shared" si="125"/>
        <v>10</v>
      </c>
      <c r="AT141" s="199">
        <f t="shared" si="125"/>
        <v>0</v>
      </c>
      <c r="AU141" s="199">
        <f t="shared" si="125"/>
        <v>0</v>
      </c>
      <c r="AV141" s="199">
        <f t="shared" si="125"/>
        <v>0</v>
      </c>
      <c r="AW141" s="199">
        <f t="shared" si="125"/>
        <v>0</v>
      </c>
      <c r="AX141" s="199">
        <f t="shared" si="125"/>
        <v>0</v>
      </c>
      <c r="AY141" s="199">
        <f t="shared" si="125"/>
        <v>0</v>
      </c>
      <c r="AZ141" s="199">
        <f t="shared" si="125"/>
        <v>0</v>
      </c>
      <c r="BA141" s="199">
        <f t="shared" si="125"/>
        <v>0</v>
      </c>
      <c r="BB141" s="199">
        <f t="shared" si="125"/>
        <v>0</v>
      </c>
      <c r="BC141" s="199">
        <f t="shared" si="125"/>
        <v>0</v>
      </c>
      <c r="BD141" s="199">
        <f t="shared" si="125"/>
        <v>0</v>
      </c>
      <c r="BE141" s="199">
        <f t="shared" si="125"/>
        <v>0</v>
      </c>
      <c r="BF141" s="199">
        <f t="shared" si="125"/>
        <v>0</v>
      </c>
      <c r="BG141" s="199">
        <f t="shared" si="125"/>
        <v>0</v>
      </c>
      <c r="BH141" s="199">
        <f t="shared" si="125"/>
        <v>0</v>
      </c>
      <c r="BI141" s="199">
        <f t="shared" si="125"/>
        <v>11.5</v>
      </c>
      <c r="BJ141" s="199">
        <f t="shared" si="125"/>
        <v>1150</v>
      </c>
      <c r="BK141" s="199">
        <f t="shared" si="125"/>
        <v>0</v>
      </c>
      <c r="BL141" s="199">
        <f t="shared" si="125"/>
        <v>0</v>
      </c>
      <c r="BM141" s="151"/>
      <c r="BN141" s="239" t="str">
        <f>IFERROR(__xludf.DUMMYFUNCTION("""COMPUTED_VALUE"""),"Martin Mann")</f>
        <v>Martin Mann</v>
      </c>
      <c r="BO141" s="202"/>
      <c r="BP141" s="203"/>
      <c r="BQ141" s="202"/>
      <c r="BR141" s="203"/>
      <c r="BS141" s="202"/>
      <c r="BT141" s="203"/>
      <c r="BU141" s="202"/>
      <c r="BV141" s="203"/>
      <c r="BW141" s="202"/>
      <c r="BX141" s="203"/>
      <c r="BY141" s="202"/>
      <c r="BZ141" s="203"/>
      <c r="CA141" s="202"/>
      <c r="CB141" s="203"/>
      <c r="CC141" s="202"/>
      <c r="CD141" s="203"/>
      <c r="CE141" s="202"/>
      <c r="CF141" s="203"/>
      <c r="CG141" s="202"/>
      <c r="CH141" s="203"/>
      <c r="CI141" s="202"/>
      <c r="CJ141" s="203"/>
      <c r="CK141" s="202"/>
      <c r="CL141" s="203"/>
      <c r="CM141" s="202"/>
      <c r="CN141" s="203"/>
      <c r="CO141" s="202"/>
      <c r="CP141" s="203"/>
      <c r="CQ141" s="202"/>
      <c r="CR141" s="203"/>
      <c r="CS141" s="202"/>
      <c r="CT141" s="203"/>
      <c r="CU141" s="202"/>
      <c r="CV141" s="203"/>
      <c r="CW141" s="202"/>
      <c r="CX141" s="203"/>
      <c r="CY141" s="202"/>
      <c r="CZ141" s="203"/>
      <c r="DA141" s="202"/>
      <c r="DB141" s="203"/>
      <c r="DC141" s="202">
        <f>IFERROR(__xludf.DUMMYFUNCTION("""COMPUTED_VALUE"""),4.5)</f>
        <v>4.5</v>
      </c>
      <c r="DD141" s="203"/>
      <c r="DE141" s="202">
        <f>IFERROR(__xludf.DUMMYFUNCTION("""COMPUTED_VALUE"""),10.0)</f>
        <v>10</v>
      </c>
      <c r="DF141" s="203"/>
      <c r="DG141" s="202"/>
      <c r="DH141" s="203"/>
      <c r="DI141" s="202"/>
      <c r="DJ141" s="203"/>
      <c r="DK141" s="202"/>
      <c r="DL141" s="203"/>
      <c r="DM141" s="202"/>
      <c r="DN141" s="203"/>
      <c r="DO141" s="202"/>
      <c r="DP141" s="203"/>
      <c r="DQ141" s="202"/>
      <c r="DR141" s="203"/>
      <c r="DS141" s="202"/>
      <c r="DT141" s="203"/>
      <c r="DU141" s="202">
        <f>IFERROR(__xludf.DUMMYFUNCTION("""COMPUTED_VALUE"""),11.5)</f>
        <v>11.5</v>
      </c>
      <c r="DV141" s="203">
        <f>IFERROR(__xludf.DUMMYFUNCTION("""COMPUTED_VALUE"""),1150.0)</f>
        <v>1150</v>
      </c>
      <c r="DW141" s="202"/>
      <c r="DX141" s="203"/>
      <c r="DZ141" s="159" t="str">
        <f t="shared" si="33"/>
        <v>Martin Mann</v>
      </c>
      <c r="EA141" s="202"/>
      <c r="EB141" s="203"/>
      <c r="EC141" s="202"/>
      <c r="ED141" s="203"/>
      <c r="EE141" s="202"/>
      <c r="EF141" s="203"/>
      <c r="EG141" s="202"/>
      <c r="EH141" s="203"/>
      <c r="EI141" s="202"/>
      <c r="EJ141" s="203"/>
      <c r="EK141" s="202"/>
      <c r="EL141" s="203"/>
      <c r="EM141" s="202"/>
      <c r="EN141" s="203"/>
      <c r="EO141" s="202"/>
      <c r="EP141" s="203"/>
      <c r="EQ141" s="202"/>
      <c r="ER141" s="203"/>
      <c r="ES141" s="202"/>
      <c r="ET141" s="203"/>
      <c r="EU141" s="202"/>
      <c r="EV141" s="203"/>
      <c r="EW141" s="202"/>
      <c r="EX141" s="203"/>
      <c r="EY141" s="202"/>
      <c r="EZ141" s="203"/>
      <c r="FA141" s="202"/>
      <c r="FB141" s="203"/>
      <c r="FC141" s="202"/>
      <c r="FD141" s="203"/>
      <c r="FE141" s="202"/>
      <c r="FF141" s="203"/>
      <c r="FG141" s="202"/>
      <c r="FH141" s="203"/>
      <c r="FI141" s="202"/>
      <c r="FJ141" s="203"/>
      <c r="FK141" s="202"/>
      <c r="FL141" s="203"/>
      <c r="FM141" s="202"/>
      <c r="FN141" s="203"/>
      <c r="FO141" s="202"/>
      <c r="FP141" s="203"/>
      <c r="FQ141" s="202"/>
      <c r="FR141" s="203"/>
      <c r="FS141" s="202"/>
      <c r="FT141" s="203"/>
      <c r="FU141" s="202"/>
      <c r="FV141" s="203"/>
      <c r="FW141" s="202"/>
      <c r="FX141" s="203"/>
      <c r="FY141" s="202"/>
      <c r="FZ141" s="203"/>
      <c r="GA141" s="202"/>
      <c r="GB141" s="203"/>
      <c r="GC141" s="202"/>
      <c r="GD141" s="203"/>
      <c r="GE141" s="202"/>
      <c r="GF141" s="203"/>
      <c r="GG141" s="202"/>
      <c r="GH141" s="203"/>
      <c r="GI141" s="202"/>
      <c r="GJ141" s="203"/>
      <c r="GL141" s="159" t="str">
        <f t="shared" si="34"/>
        <v>Martin Mann</v>
      </c>
      <c r="GM141" s="202"/>
      <c r="GN141" s="203"/>
      <c r="GO141" s="202"/>
      <c r="GP141" s="203"/>
      <c r="GQ141" s="202"/>
      <c r="GR141" s="203"/>
      <c r="GS141" s="202"/>
      <c r="GT141" s="203"/>
      <c r="GU141" s="202"/>
      <c r="GV141" s="203"/>
      <c r="GW141" s="202"/>
      <c r="GX141" s="203"/>
      <c r="GY141" s="202"/>
      <c r="GZ141" s="203"/>
      <c r="HA141" s="202"/>
      <c r="HB141" s="203"/>
      <c r="HC141" s="202"/>
      <c r="HD141" s="203"/>
      <c r="HE141" s="202"/>
      <c r="HF141" s="203"/>
      <c r="HG141" s="202"/>
      <c r="HH141" s="203"/>
      <c r="HI141" s="202"/>
      <c r="HJ141" s="203"/>
      <c r="HK141" s="202"/>
      <c r="HL141" s="203"/>
      <c r="HM141" s="202"/>
      <c r="HN141" s="203"/>
      <c r="HO141" s="202"/>
      <c r="HP141" s="203"/>
      <c r="HQ141" s="202"/>
      <c r="HR141" s="203"/>
      <c r="HS141" s="202"/>
      <c r="HT141" s="203"/>
      <c r="HU141" s="202"/>
      <c r="HV141" s="203"/>
      <c r="HW141" s="202"/>
      <c r="HX141" s="203"/>
      <c r="HY141" s="202"/>
      <c r="HZ141" s="203"/>
      <c r="IA141" s="202"/>
      <c r="IB141" s="203"/>
      <c r="IC141" s="202"/>
      <c r="ID141" s="203"/>
      <c r="IE141" s="202"/>
      <c r="IF141" s="203"/>
      <c r="IG141" s="202"/>
      <c r="IH141" s="203"/>
      <c r="II141" s="202"/>
      <c r="IJ141" s="203"/>
      <c r="IK141" s="202"/>
      <c r="IL141" s="203"/>
      <c r="IM141" s="202"/>
      <c r="IN141" s="203"/>
      <c r="IO141" s="202"/>
      <c r="IP141" s="203"/>
      <c r="IQ141" s="202"/>
      <c r="IR141" s="203"/>
      <c r="IS141" s="202"/>
      <c r="IT141" s="203"/>
      <c r="IU141" s="202"/>
      <c r="IV141" s="215"/>
    </row>
    <row r="142">
      <c r="A142" s="225">
        <f>IFERROR(__xludf.DUMMYFUNCTION("""COMPUTED_VALUE"""),100.0)</f>
        <v>100</v>
      </c>
      <c r="B142" s="159" t="str">
        <f t="shared" si="31"/>
        <v>Jan Svítil</v>
      </c>
      <c r="C142" s="199">
        <f t="shared" ref="C142:BL142" si="126">BO142+EA142+GM142</f>
        <v>0</v>
      </c>
      <c r="D142" s="199">
        <f t="shared" si="126"/>
        <v>0</v>
      </c>
      <c r="E142" s="199">
        <f t="shared" si="126"/>
        <v>0</v>
      </c>
      <c r="F142" s="199">
        <f t="shared" si="126"/>
        <v>0</v>
      </c>
      <c r="G142" s="199">
        <f t="shared" si="126"/>
        <v>0</v>
      </c>
      <c r="H142" s="199">
        <f t="shared" si="126"/>
        <v>0</v>
      </c>
      <c r="I142" s="199">
        <f t="shared" si="126"/>
        <v>0</v>
      </c>
      <c r="J142" s="199">
        <f t="shared" si="126"/>
        <v>0</v>
      </c>
      <c r="K142" s="199">
        <f t="shared" si="126"/>
        <v>0</v>
      </c>
      <c r="L142" s="199">
        <f t="shared" si="126"/>
        <v>0</v>
      </c>
      <c r="M142" s="199">
        <f t="shared" si="126"/>
        <v>0</v>
      </c>
      <c r="N142" s="199">
        <f t="shared" si="126"/>
        <v>0</v>
      </c>
      <c r="O142" s="199">
        <f t="shared" si="126"/>
        <v>0</v>
      </c>
      <c r="P142" s="199">
        <f t="shared" si="126"/>
        <v>0</v>
      </c>
      <c r="Q142" s="199">
        <f t="shared" si="126"/>
        <v>0</v>
      </c>
      <c r="R142" s="199">
        <f t="shared" si="126"/>
        <v>0</v>
      </c>
      <c r="S142" s="199">
        <f t="shared" si="126"/>
        <v>0</v>
      </c>
      <c r="T142" s="199">
        <f t="shared" si="126"/>
        <v>0</v>
      </c>
      <c r="U142" s="199">
        <f t="shared" si="126"/>
        <v>0</v>
      </c>
      <c r="V142" s="199">
        <f t="shared" si="126"/>
        <v>0</v>
      </c>
      <c r="W142" s="199">
        <f t="shared" si="126"/>
        <v>0</v>
      </c>
      <c r="X142" s="199">
        <f t="shared" si="126"/>
        <v>0</v>
      </c>
      <c r="Y142" s="199">
        <f t="shared" si="126"/>
        <v>0</v>
      </c>
      <c r="Z142" s="199">
        <f t="shared" si="126"/>
        <v>0</v>
      </c>
      <c r="AA142" s="199">
        <f t="shared" si="126"/>
        <v>0</v>
      </c>
      <c r="AB142" s="199">
        <f t="shared" si="126"/>
        <v>0</v>
      </c>
      <c r="AC142" s="199">
        <f t="shared" si="126"/>
        <v>0</v>
      </c>
      <c r="AD142" s="199">
        <f t="shared" si="126"/>
        <v>0</v>
      </c>
      <c r="AE142" s="199">
        <f t="shared" si="126"/>
        <v>0</v>
      </c>
      <c r="AF142" s="199">
        <f t="shared" si="126"/>
        <v>0</v>
      </c>
      <c r="AG142" s="199">
        <f t="shared" si="126"/>
        <v>0</v>
      </c>
      <c r="AH142" s="199">
        <f t="shared" si="126"/>
        <v>0</v>
      </c>
      <c r="AI142" s="199">
        <f t="shared" si="126"/>
        <v>0</v>
      </c>
      <c r="AJ142" s="199">
        <f t="shared" si="126"/>
        <v>0</v>
      </c>
      <c r="AK142" s="199">
        <f t="shared" si="126"/>
        <v>0</v>
      </c>
      <c r="AL142" s="199">
        <f t="shared" si="126"/>
        <v>0</v>
      </c>
      <c r="AM142" s="199">
        <f t="shared" si="126"/>
        <v>0</v>
      </c>
      <c r="AN142" s="199">
        <f t="shared" si="126"/>
        <v>0</v>
      </c>
      <c r="AO142" s="199">
        <f t="shared" si="126"/>
        <v>0</v>
      </c>
      <c r="AP142" s="199">
        <f t="shared" si="126"/>
        <v>0</v>
      </c>
      <c r="AQ142" s="199">
        <f t="shared" si="126"/>
        <v>0</v>
      </c>
      <c r="AR142" s="199">
        <f t="shared" si="126"/>
        <v>0</v>
      </c>
      <c r="AS142" s="199">
        <f t="shared" si="126"/>
        <v>0</v>
      </c>
      <c r="AT142" s="199">
        <f t="shared" si="126"/>
        <v>0</v>
      </c>
      <c r="AU142" s="199">
        <f t="shared" si="126"/>
        <v>0</v>
      </c>
      <c r="AV142" s="199">
        <f t="shared" si="126"/>
        <v>0</v>
      </c>
      <c r="AW142" s="199">
        <f t="shared" si="126"/>
        <v>0</v>
      </c>
      <c r="AX142" s="199">
        <f t="shared" si="126"/>
        <v>0</v>
      </c>
      <c r="AY142" s="199">
        <f t="shared" si="126"/>
        <v>0</v>
      </c>
      <c r="AZ142" s="199">
        <f t="shared" si="126"/>
        <v>0</v>
      </c>
      <c r="BA142" s="199">
        <f t="shared" si="126"/>
        <v>3</v>
      </c>
      <c r="BB142" s="199">
        <f t="shared" si="126"/>
        <v>0</v>
      </c>
      <c r="BC142" s="199">
        <f t="shared" si="126"/>
        <v>3.5</v>
      </c>
      <c r="BD142" s="199">
        <f t="shared" si="126"/>
        <v>0</v>
      </c>
      <c r="BE142" s="199">
        <f t="shared" si="126"/>
        <v>0</v>
      </c>
      <c r="BF142" s="199">
        <f t="shared" si="126"/>
        <v>0</v>
      </c>
      <c r="BG142" s="199">
        <f t="shared" si="126"/>
        <v>0</v>
      </c>
      <c r="BH142" s="199">
        <f t="shared" si="126"/>
        <v>0</v>
      </c>
      <c r="BI142" s="199">
        <f t="shared" si="126"/>
        <v>0</v>
      </c>
      <c r="BJ142" s="199">
        <f t="shared" si="126"/>
        <v>0</v>
      </c>
      <c r="BK142" s="199">
        <f t="shared" si="126"/>
        <v>0</v>
      </c>
      <c r="BL142" s="199">
        <f t="shared" si="126"/>
        <v>0</v>
      </c>
      <c r="BM142" s="151"/>
      <c r="BN142" s="239" t="str">
        <f>IFERROR(__xludf.DUMMYFUNCTION("""COMPUTED_VALUE"""),"Jan Svítil")</f>
        <v>Jan Svítil</v>
      </c>
      <c r="BO142" s="202"/>
      <c r="BP142" s="203"/>
      <c r="BQ142" s="202"/>
      <c r="BR142" s="203"/>
      <c r="BS142" s="202"/>
      <c r="BT142" s="203"/>
      <c r="BU142" s="202"/>
      <c r="BV142" s="203"/>
      <c r="BW142" s="202"/>
      <c r="BX142" s="203"/>
      <c r="BY142" s="202"/>
      <c r="BZ142" s="203"/>
      <c r="CA142" s="202"/>
      <c r="CB142" s="203"/>
      <c r="CC142" s="202"/>
      <c r="CD142" s="203"/>
      <c r="CE142" s="202"/>
      <c r="CF142" s="203"/>
      <c r="CG142" s="202"/>
      <c r="CH142" s="203"/>
      <c r="CI142" s="202"/>
      <c r="CJ142" s="203"/>
      <c r="CK142" s="202"/>
      <c r="CL142" s="203"/>
      <c r="CM142" s="202"/>
      <c r="CN142" s="203"/>
      <c r="CO142" s="202"/>
      <c r="CP142" s="203"/>
      <c r="CQ142" s="202"/>
      <c r="CR142" s="203"/>
      <c r="CS142" s="202"/>
      <c r="CT142" s="203"/>
      <c r="CU142" s="202"/>
      <c r="CV142" s="203"/>
      <c r="CW142" s="202"/>
      <c r="CX142" s="203"/>
      <c r="CY142" s="202"/>
      <c r="CZ142" s="203"/>
      <c r="DA142" s="202"/>
      <c r="DB142" s="203"/>
      <c r="DC142" s="202"/>
      <c r="DD142" s="203"/>
      <c r="DE142" s="202"/>
      <c r="DF142" s="203"/>
      <c r="DG142" s="202"/>
      <c r="DH142" s="203"/>
      <c r="DI142" s="202"/>
      <c r="DJ142" s="203"/>
      <c r="DK142" s="202"/>
      <c r="DL142" s="203"/>
      <c r="DM142" s="202"/>
      <c r="DN142" s="203"/>
      <c r="DO142" s="202"/>
      <c r="DP142" s="203"/>
      <c r="DQ142" s="202"/>
      <c r="DR142" s="203"/>
      <c r="DS142" s="202"/>
      <c r="DT142" s="203"/>
      <c r="DU142" s="202"/>
      <c r="DV142" s="203"/>
      <c r="DW142" s="202"/>
      <c r="DX142" s="203"/>
      <c r="DZ142" s="159" t="str">
        <f t="shared" si="33"/>
        <v>Jan Svítil</v>
      </c>
      <c r="EA142" s="202"/>
      <c r="EB142" s="203"/>
      <c r="EC142" s="202"/>
      <c r="ED142" s="203"/>
      <c r="EE142" s="202"/>
      <c r="EF142" s="203"/>
      <c r="EG142" s="202"/>
      <c r="EH142" s="203"/>
      <c r="EI142" s="202"/>
      <c r="EJ142" s="203"/>
      <c r="EK142" s="202"/>
      <c r="EL142" s="203"/>
      <c r="EM142" s="202"/>
      <c r="EN142" s="203"/>
      <c r="EO142" s="202"/>
      <c r="EP142" s="203"/>
      <c r="EQ142" s="202"/>
      <c r="ER142" s="203"/>
      <c r="ES142" s="202"/>
      <c r="ET142" s="203"/>
      <c r="EU142" s="202"/>
      <c r="EV142" s="203"/>
      <c r="EW142" s="202"/>
      <c r="EX142" s="203"/>
      <c r="EY142" s="202"/>
      <c r="EZ142" s="203"/>
      <c r="FA142" s="202"/>
      <c r="FB142" s="203"/>
      <c r="FC142" s="202"/>
      <c r="FD142" s="203"/>
      <c r="FE142" s="202"/>
      <c r="FF142" s="203"/>
      <c r="FG142" s="202"/>
      <c r="FH142" s="203"/>
      <c r="FI142" s="202"/>
      <c r="FJ142" s="203"/>
      <c r="FK142" s="202"/>
      <c r="FL142" s="203"/>
      <c r="FM142" s="202"/>
      <c r="FN142" s="203"/>
      <c r="FO142" s="202"/>
      <c r="FP142" s="203"/>
      <c r="FQ142" s="202"/>
      <c r="FR142" s="203"/>
      <c r="FS142" s="202"/>
      <c r="FT142" s="203"/>
      <c r="FU142" s="202"/>
      <c r="FV142" s="203"/>
      <c r="FW142" s="202"/>
      <c r="FX142" s="203"/>
      <c r="FY142" s="202"/>
      <c r="FZ142" s="203"/>
      <c r="GA142" s="202"/>
      <c r="GB142" s="203"/>
      <c r="GC142" s="202"/>
      <c r="GD142" s="203"/>
      <c r="GE142" s="202"/>
      <c r="GF142" s="203"/>
      <c r="GG142" s="202"/>
      <c r="GH142" s="203"/>
      <c r="GI142" s="202"/>
      <c r="GJ142" s="203"/>
      <c r="GL142" s="159" t="str">
        <f t="shared" si="34"/>
        <v>Jan Svítil</v>
      </c>
      <c r="GM142" s="202"/>
      <c r="GN142" s="203"/>
      <c r="GO142" s="202"/>
      <c r="GP142" s="203"/>
      <c r="GQ142" s="202"/>
      <c r="GR142" s="203"/>
      <c r="GS142" s="202"/>
      <c r="GT142" s="203"/>
      <c r="GU142" s="202"/>
      <c r="GV142" s="203"/>
      <c r="GW142" s="202"/>
      <c r="GX142" s="203"/>
      <c r="GY142" s="202"/>
      <c r="GZ142" s="203"/>
      <c r="HA142" s="202"/>
      <c r="HB142" s="203"/>
      <c r="HC142" s="202"/>
      <c r="HD142" s="203"/>
      <c r="HE142" s="202"/>
      <c r="HF142" s="203"/>
      <c r="HG142" s="202"/>
      <c r="HH142" s="203"/>
      <c r="HI142" s="202"/>
      <c r="HJ142" s="203"/>
      <c r="HK142" s="202"/>
      <c r="HL142" s="203"/>
      <c r="HM142" s="202"/>
      <c r="HN142" s="203"/>
      <c r="HO142" s="202"/>
      <c r="HP142" s="203"/>
      <c r="HQ142" s="202"/>
      <c r="HR142" s="203"/>
      <c r="HS142" s="202"/>
      <c r="HT142" s="203"/>
      <c r="HU142" s="202"/>
      <c r="HV142" s="203"/>
      <c r="HW142" s="202"/>
      <c r="HX142" s="203"/>
      <c r="HY142" s="202"/>
      <c r="HZ142" s="203"/>
      <c r="IA142" s="202"/>
      <c r="IB142" s="203"/>
      <c r="IC142" s="202"/>
      <c r="ID142" s="203"/>
      <c r="IE142" s="202"/>
      <c r="IF142" s="203"/>
      <c r="IG142" s="202"/>
      <c r="IH142" s="203"/>
      <c r="II142" s="202"/>
      <c r="IJ142" s="203"/>
      <c r="IK142" s="202">
        <f>IFERROR(__xludf.DUMMYFUNCTION("""COMPUTED_VALUE"""),3.0)</f>
        <v>3</v>
      </c>
      <c r="IL142" s="203"/>
      <c r="IM142" s="202">
        <f>IFERROR(__xludf.DUMMYFUNCTION("""COMPUTED_VALUE"""),3.5)</f>
        <v>3.5</v>
      </c>
      <c r="IN142" s="203"/>
      <c r="IO142" s="202"/>
      <c r="IP142" s="203"/>
      <c r="IQ142" s="202"/>
      <c r="IR142" s="203"/>
      <c r="IS142" s="202"/>
      <c r="IT142" s="203"/>
      <c r="IU142" s="202"/>
      <c r="IV142" s="215"/>
    </row>
    <row r="143">
      <c r="A143" s="225">
        <f>IFERROR(__xludf.DUMMYFUNCTION("""COMPUTED_VALUE"""),100.0)</f>
        <v>100</v>
      </c>
      <c r="B143" s="159" t="str">
        <f t="shared" si="31"/>
        <v>Ondřej Huňák</v>
      </c>
      <c r="C143" s="199">
        <f t="shared" ref="C143:BL143" si="127">BO143+EA143+GM143</f>
        <v>0</v>
      </c>
      <c r="D143" s="199">
        <f t="shared" si="127"/>
        <v>0</v>
      </c>
      <c r="E143" s="199">
        <f t="shared" si="127"/>
        <v>0</v>
      </c>
      <c r="F143" s="199">
        <f t="shared" si="127"/>
        <v>0</v>
      </c>
      <c r="G143" s="199">
        <f t="shared" si="127"/>
        <v>0</v>
      </c>
      <c r="H143" s="199">
        <f t="shared" si="127"/>
        <v>0</v>
      </c>
      <c r="I143" s="199">
        <f t="shared" si="127"/>
        <v>0</v>
      </c>
      <c r="J143" s="199">
        <f t="shared" si="127"/>
        <v>0</v>
      </c>
      <c r="K143" s="199">
        <f t="shared" si="127"/>
        <v>0</v>
      </c>
      <c r="L143" s="199">
        <f t="shared" si="127"/>
        <v>0</v>
      </c>
      <c r="M143" s="199">
        <f t="shared" si="127"/>
        <v>0</v>
      </c>
      <c r="N143" s="199">
        <f t="shared" si="127"/>
        <v>0</v>
      </c>
      <c r="O143" s="199">
        <f t="shared" si="127"/>
        <v>0</v>
      </c>
      <c r="P143" s="199">
        <f t="shared" si="127"/>
        <v>0</v>
      </c>
      <c r="Q143" s="199">
        <f t="shared" si="127"/>
        <v>0</v>
      </c>
      <c r="R143" s="199">
        <f t="shared" si="127"/>
        <v>0</v>
      </c>
      <c r="S143" s="199">
        <f t="shared" si="127"/>
        <v>0</v>
      </c>
      <c r="T143" s="199">
        <f t="shared" si="127"/>
        <v>0</v>
      </c>
      <c r="U143" s="199">
        <f t="shared" si="127"/>
        <v>0</v>
      </c>
      <c r="V143" s="199">
        <f t="shared" si="127"/>
        <v>0</v>
      </c>
      <c r="W143" s="199">
        <f t="shared" si="127"/>
        <v>0</v>
      </c>
      <c r="X143" s="199">
        <f t="shared" si="127"/>
        <v>0</v>
      </c>
      <c r="Y143" s="199">
        <f t="shared" si="127"/>
        <v>0</v>
      </c>
      <c r="Z143" s="199">
        <f t="shared" si="127"/>
        <v>0</v>
      </c>
      <c r="AA143" s="199">
        <f t="shared" si="127"/>
        <v>0</v>
      </c>
      <c r="AB143" s="199">
        <f t="shared" si="127"/>
        <v>0</v>
      </c>
      <c r="AC143" s="199">
        <f t="shared" si="127"/>
        <v>0</v>
      </c>
      <c r="AD143" s="199">
        <f t="shared" si="127"/>
        <v>0</v>
      </c>
      <c r="AE143" s="199">
        <f t="shared" si="127"/>
        <v>0</v>
      </c>
      <c r="AF143" s="199">
        <f t="shared" si="127"/>
        <v>0</v>
      </c>
      <c r="AG143" s="199">
        <f t="shared" si="127"/>
        <v>0</v>
      </c>
      <c r="AH143" s="199">
        <f t="shared" si="127"/>
        <v>0</v>
      </c>
      <c r="AI143" s="199">
        <f t="shared" si="127"/>
        <v>0</v>
      </c>
      <c r="AJ143" s="199">
        <f t="shared" si="127"/>
        <v>0</v>
      </c>
      <c r="AK143" s="199">
        <f t="shared" si="127"/>
        <v>0</v>
      </c>
      <c r="AL143" s="199">
        <f t="shared" si="127"/>
        <v>0</v>
      </c>
      <c r="AM143" s="199">
        <f t="shared" si="127"/>
        <v>0</v>
      </c>
      <c r="AN143" s="199">
        <f t="shared" si="127"/>
        <v>0</v>
      </c>
      <c r="AO143" s="199">
        <f t="shared" si="127"/>
        <v>0</v>
      </c>
      <c r="AP143" s="199">
        <f t="shared" si="127"/>
        <v>0</v>
      </c>
      <c r="AQ143" s="199">
        <f t="shared" si="127"/>
        <v>0</v>
      </c>
      <c r="AR143" s="199">
        <f t="shared" si="127"/>
        <v>0</v>
      </c>
      <c r="AS143" s="199">
        <f t="shared" si="127"/>
        <v>0</v>
      </c>
      <c r="AT143" s="199">
        <f t="shared" si="127"/>
        <v>0</v>
      </c>
      <c r="AU143" s="199">
        <f t="shared" si="127"/>
        <v>0</v>
      </c>
      <c r="AV143" s="199">
        <f t="shared" si="127"/>
        <v>0</v>
      </c>
      <c r="AW143" s="199">
        <f t="shared" si="127"/>
        <v>0</v>
      </c>
      <c r="AX143" s="199">
        <f t="shared" si="127"/>
        <v>0</v>
      </c>
      <c r="AY143" s="199">
        <f t="shared" si="127"/>
        <v>0</v>
      </c>
      <c r="AZ143" s="199">
        <f t="shared" si="127"/>
        <v>0</v>
      </c>
      <c r="BA143" s="199">
        <f t="shared" si="127"/>
        <v>8</v>
      </c>
      <c r="BB143" s="199">
        <f t="shared" si="127"/>
        <v>0</v>
      </c>
      <c r="BC143" s="199">
        <f t="shared" si="127"/>
        <v>0</v>
      </c>
      <c r="BD143" s="199">
        <f t="shared" si="127"/>
        <v>0</v>
      </c>
      <c r="BE143" s="199">
        <f t="shared" si="127"/>
        <v>0</v>
      </c>
      <c r="BF143" s="199">
        <f t="shared" si="127"/>
        <v>0</v>
      </c>
      <c r="BG143" s="199">
        <f t="shared" si="127"/>
        <v>0</v>
      </c>
      <c r="BH143" s="199">
        <f t="shared" si="127"/>
        <v>0</v>
      </c>
      <c r="BI143" s="199">
        <f t="shared" si="127"/>
        <v>0</v>
      </c>
      <c r="BJ143" s="199">
        <f t="shared" si="127"/>
        <v>0</v>
      </c>
      <c r="BK143" s="199">
        <f t="shared" si="127"/>
        <v>0</v>
      </c>
      <c r="BL143" s="199">
        <f t="shared" si="127"/>
        <v>0</v>
      </c>
      <c r="BM143" s="151"/>
      <c r="BN143" s="239" t="str">
        <f>IFERROR(__xludf.DUMMYFUNCTION("""COMPUTED_VALUE"""),"Ondřej Huňák")</f>
        <v>Ondřej Huňák</v>
      </c>
      <c r="BO143" s="202"/>
      <c r="BP143" s="203"/>
      <c r="BQ143" s="202"/>
      <c r="BR143" s="203"/>
      <c r="BS143" s="202"/>
      <c r="BT143" s="203"/>
      <c r="BU143" s="202"/>
      <c r="BV143" s="203"/>
      <c r="BW143" s="202"/>
      <c r="BX143" s="203"/>
      <c r="BY143" s="202"/>
      <c r="BZ143" s="203"/>
      <c r="CA143" s="202"/>
      <c r="CB143" s="203"/>
      <c r="CC143" s="202"/>
      <c r="CD143" s="203"/>
      <c r="CE143" s="202"/>
      <c r="CF143" s="203"/>
      <c r="CG143" s="202"/>
      <c r="CH143" s="203"/>
      <c r="CI143" s="202"/>
      <c r="CJ143" s="203"/>
      <c r="CK143" s="202"/>
      <c r="CL143" s="203"/>
      <c r="CM143" s="202"/>
      <c r="CN143" s="203"/>
      <c r="CO143" s="202"/>
      <c r="CP143" s="203"/>
      <c r="CQ143" s="202"/>
      <c r="CR143" s="203"/>
      <c r="CS143" s="202"/>
      <c r="CT143" s="203"/>
      <c r="CU143" s="202"/>
      <c r="CV143" s="203"/>
      <c r="CW143" s="202"/>
      <c r="CX143" s="203"/>
      <c r="CY143" s="202"/>
      <c r="CZ143" s="203"/>
      <c r="DA143" s="202"/>
      <c r="DB143" s="203"/>
      <c r="DC143" s="202"/>
      <c r="DD143" s="203"/>
      <c r="DE143" s="202"/>
      <c r="DF143" s="203"/>
      <c r="DG143" s="202"/>
      <c r="DH143" s="203"/>
      <c r="DI143" s="202"/>
      <c r="DJ143" s="203"/>
      <c r="DK143" s="202"/>
      <c r="DL143" s="203"/>
      <c r="DM143" s="202"/>
      <c r="DN143" s="203"/>
      <c r="DO143" s="202"/>
      <c r="DP143" s="203"/>
      <c r="DQ143" s="202"/>
      <c r="DR143" s="203"/>
      <c r="DS143" s="202"/>
      <c r="DT143" s="203"/>
      <c r="DU143" s="202"/>
      <c r="DV143" s="203"/>
      <c r="DW143" s="202"/>
      <c r="DX143" s="203"/>
      <c r="DZ143" s="159" t="str">
        <f t="shared" si="33"/>
        <v>Ondřej Huňák</v>
      </c>
      <c r="EA143" s="202"/>
      <c r="EB143" s="203"/>
      <c r="EC143" s="202"/>
      <c r="ED143" s="203"/>
      <c r="EE143" s="202"/>
      <c r="EF143" s="203"/>
      <c r="EG143" s="202"/>
      <c r="EH143" s="203"/>
      <c r="EI143" s="202"/>
      <c r="EJ143" s="203"/>
      <c r="EK143" s="202"/>
      <c r="EL143" s="203"/>
      <c r="EM143" s="202"/>
      <c r="EN143" s="203"/>
      <c r="EO143" s="202"/>
      <c r="EP143" s="203"/>
      <c r="EQ143" s="202"/>
      <c r="ER143" s="203"/>
      <c r="ES143" s="202"/>
      <c r="ET143" s="203"/>
      <c r="EU143" s="202"/>
      <c r="EV143" s="203"/>
      <c r="EW143" s="202"/>
      <c r="EX143" s="203"/>
      <c r="EY143" s="202"/>
      <c r="EZ143" s="203"/>
      <c r="FA143" s="202"/>
      <c r="FB143" s="203"/>
      <c r="FC143" s="202"/>
      <c r="FD143" s="203"/>
      <c r="FE143" s="202"/>
      <c r="FF143" s="203"/>
      <c r="FG143" s="202"/>
      <c r="FH143" s="203"/>
      <c r="FI143" s="202"/>
      <c r="FJ143" s="203"/>
      <c r="FK143" s="202"/>
      <c r="FL143" s="203"/>
      <c r="FM143" s="202"/>
      <c r="FN143" s="203"/>
      <c r="FO143" s="202"/>
      <c r="FP143" s="203"/>
      <c r="FQ143" s="202"/>
      <c r="FR143" s="203"/>
      <c r="FS143" s="202"/>
      <c r="FT143" s="203"/>
      <c r="FU143" s="202"/>
      <c r="FV143" s="203"/>
      <c r="FW143" s="202"/>
      <c r="FX143" s="203"/>
      <c r="FY143" s="202">
        <f>IFERROR(__xludf.DUMMYFUNCTION("""COMPUTED_VALUE"""),8.0)</f>
        <v>8</v>
      </c>
      <c r="FZ143" s="203"/>
      <c r="GA143" s="202"/>
      <c r="GB143" s="203"/>
      <c r="GC143" s="202"/>
      <c r="GD143" s="203"/>
      <c r="GE143" s="202"/>
      <c r="GF143" s="203"/>
      <c r="GG143" s="202"/>
      <c r="GH143" s="203"/>
      <c r="GI143" s="202"/>
      <c r="GJ143" s="203"/>
      <c r="GL143" s="159" t="str">
        <f t="shared" si="34"/>
        <v>Ondřej Huňák</v>
      </c>
      <c r="GM143" s="202"/>
      <c r="GN143" s="203"/>
      <c r="GO143" s="202"/>
      <c r="GP143" s="203"/>
      <c r="GQ143" s="202"/>
      <c r="GR143" s="203"/>
      <c r="GS143" s="202"/>
      <c r="GT143" s="203"/>
      <c r="GU143" s="202"/>
      <c r="GV143" s="203"/>
      <c r="GW143" s="202"/>
      <c r="GX143" s="203"/>
      <c r="GY143" s="202"/>
      <c r="GZ143" s="203"/>
      <c r="HA143" s="202"/>
      <c r="HB143" s="203"/>
      <c r="HC143" s="202"/>
      <c r="HD143" s="203"/>
      <c r="HE143" s="202"/>
      <c r="HF143" s="203"/>
      <c r="HG143" s="202"/>
      <c r="HH143" s="203"/>
      <c r="HI143" s="202"/>
      <c r="HJ143" s="203"/>
      <c r="HK143" s="202"/>
      <c r="HL143" s="203"/>
      <c r="HM143" s="202"/>
      <c r="HN143" s="203"/>
      <c r="HO143" s="202"/>
      <c r="HP143" s="203"/>
      <c r="HQ143" s="202"/>
      <c r="HR143" s="203"/>
      <c r="HS143" s="202"/>
      <c r="HT143" s="203"/>
      <c r="HU143" s="202"/>
      <c r="HV143" s="203"/>
      <c r="HW143" s="202"/>
      <c r="HX143" s="203"/>
      <c r="HY143" s="202"/>
      <c r="HZ143" s="203"/>
      <c r="IA143" s="202"/>
      <c r="IB143" s="203"/>
      <c r="IC143" s="202"/>
      <c r="ID143" s="203"/>
      <c r="IE143" s="202"/>
      <c r="IF143" s="203"/>
      <c r="IG143" s="202"/>
      <c r="IH143" s="203"/>
      <c r="II143" s="202"/>
      <c r="IJ143" s="203"/>
      <c r="IK143" s="202"/>
      <c r="IL143" s="203"/>
      <c r="IM143" s="202"/>
      <c r="IN143" s="203"/>
      <c r="IO143" s="202"/>
      <c r="IP143" s="203"/>
      <c r="IQ143" s="202"/>
      <c r="IR143" s="203"/>
      <c r="IS143" s="202"/>
      <c r="IT143" s="203"/>
      <c r="IU143" s="202"/>
      <c r="IV143" s="215"/>
    </row>
    <row r="144">
      <c r="A144" s="225">
        <f>IFERROR(__xludf.DUMMYFUNCTION("""COMPUTED_VALUE"""),100.0)</f>
        <v>100</v>
      </c>
      <c r="B144" s="159" t="str">
        <f t="shared" si="31"/>
        <v>Martin Zámečník</v>
      </c>
      <c r="C144" s="199">
        <f t="shared" ref="C144:BL144" si="128">BO144+EA144+GM144</f>
        <v>0</v>
      </c>
      <c r="D144" s="199">
        <f t="shared" si="128"/>
        <v>0</v>
      </c>
      <c r="E144" s="199">
        <f t="shared" si="128"/>
        <v>0</v>
      </c>
      <c r="F144" s="199">
        <f t="shared" si="128"/>
        <v>0</v>
      </c>
      <c r="G144" s="199">
        <f t="shared" si="128"/>
        <v>0</v>
      </c>
      <c r="H144" s="199">
        <f t="shared" si="128"/>
        <v>0</v>
      </c>
      <c r="I144" s="199">
        <f t="shared" si="128"/>
        <v>0</v>
      </c>
      <c r="J144" s="199">
        <f t="shared" si="128"/>
        <v>0</v>
      </c>
      <c r="K144" s="199">
        <f t="shared" si="128"/>
        <v>0</v>
      </c>
      <c r="L144" s="199">
        <f t="shared" si="128"/>
        <v>0</v>
      </c>
      <c r="M144" s="199">
        <f t="shared" si="128"/>
        <v>0</v>
      </c>
      <c r="N144" s="199">
        <f t="shared" si="128"/>
        <v>0</v>
      </c>
      <c r="O144" s="199">
        <f t="shared" si="128"/>
        <v>0</v>
      </c>
      <c r="P144" s="199">
        <f t="shared" si="128"/>
        <v>0</v>
      </c>
      <c r="Q144" s="199">
        <f t="shared" si="128"/>
        <v>0</v>
      </c>
      <c r="R144" s="199">
        <f t="shared" si="128"/>
        <v>0</v>
      </c>
      <c r="S144" s="199">
        <f t="shared" si="128"/>
        <v>0</v>
      </c>
      <c r="T144" s="199">
        <f t="shared" si="128"/>
        <v>0</v>
      </c>
      <c r="U144" s="199">
        <f t="shared" si="128"/>
        <v>0</v>
      </c>
      <c r="V144" s="199">
        <f t="shared" si="128"/>
        <v>0</v>
      </c>
      <c r="W144" s="199">
        <f t="shared" si="128"/>
        <v>0</v>
      </c>
      <c r="X144" s="199">
        <f t="shared" si="128"/>
        <v>0</v>
      </c>
      <c r="Y144" s="199">
        <f t="shared" si="128"/>
        <v>0</v>
      </c>
      <c r="Z144" s="199">
        <f t="shared" si="128"/>
        <v>0</v>
      </c>
      <c r="AA144" s="199">
        <f t="shared" si="128"/>
        <v>0</v>
      </c>
      <c r="AB144" s="199">
        <f t="shared" si="128"/>
        <v>0</v>
      </c>
      <c r="AC144" s="199">
        <f t="shared" si="128"/>
        <v>0</v>
      </c>
      <c r="AD144" s="199">
        <f t="shared" si="128"/>
        <v>0</v>
      </c>
      <c r="AE144" s="199">
        <f t="shared" si="128"/>
        <v>0</v>
      </c>
      <c r="AF144" s="199">
        <f t="shared" si="128"/>
        <v>0</v>
      </c>
      <c r="AG144" s="199">
        <f t="shared" si="128"/>
        <v>0</v>
      </c>
      <c r="AH144" s="199">
        <f t="shared" si="128"/>
        <v>0</v>
      </c>
      <c r="AI144" s="199">
        <f t="shared" si="128"/>
        <v>0</v>
      </c>
      <c r="AJ144" s="199">
        <f t="shared" si="128"/>
        <v>0</v>
      </c>
      <c r="AK144" s="199">
        <f t="shared" si="128"/>
        <v>0</v>
      </c>
      <c r="AL144" s="199">
        <f t="shared" si="128"/>
        <v>0</v>
      </c>
      <c r="AM144" s="199">
        <f t="shared" si="128"/>
        <v>0</v>
      </c>
      <c r="AN144" s="199">
        <f t="shared" si="128"/>
        <v>0</v>
      </c>
      <c r="AO144" s="199">
        <f t="shared" si="128"/>
        <v>0</v>
      </c>
      <c r="AP144" s="199">
        <f t="shared" si="128"/>
        <v>0</v>
      </c>
      <c r="AQ144" s="199">
        <f t="shared" si="128"/>
        <v>0</v>
      </c>
      <c r="AR144" s="199">
        <f t="shared" si="128"/>
        <v>0</v>
      </c>
      <c r="AS144" s="199">
        <f t="shared" si="128"/>
        <v>0</v>
      </c>
      <c r="AT144" s="199">
        <f t="shared" si="128"/>
        <v>0</v>
      </c>
      <c r="AU144" s="199">
        <f t="shared" si="128"/>
        <v>0</v>
      </c>
      <c r="AV144" s="199">
        <f t="shared" si="128"/>
        <v>0</v>
      </c>
      <c r="AW144" s="199">
        <f t="shared" si="128"/>
        <v>0</v>
      </c>
      <c r="AX144" s="199">
        <f t="shared" si="128"/>
        <v>0</v>
      </c>
      <c r="AY144" s="199">
        <f t="shared" si="128"/>
        <v>0</v>
      </c>
      <c r="AZ144" s="199">
        <f t="shared" si="128"/>
        <v>0</v>
      </c>
      <c r="BA144" s="199">
        <f t="shared" si="128"/>
        <v>0</v>
      </c>
      <c r="BB144" s="199">
        <f t="shared" si="128"/>
        <v>0</v>
      </c>
      <c r="BC144" s="199">
        <f t="shared" si="128"/>
        <v>0</v>
      </c>
      <c r="BD144" s="199">
        <f t="shared" si="128"/>
        <v>0</v>
      </c>
      <c r="BE144" s="199">
        <f t="shared" si="128"/>
        <v>4.5</v>
      </c>
      <c r="BF144" s="199">
        <f t="shared" si="128"/>
        <v>0</v>
      </c>
      <c r="BG144" s="199">
        <f t="shared" si="128"/>
        <v>0</v>
      </c>
      <c r="BH144" s="199">
        <f t="shared" si="128"/>
        <v>0</v>
      </c>
      <c r="BI144" s="199">
        <f t="shared" si="128"/>
        <v>0</v>
      </c>
      <c r="BJ144" s="199">
        <f t="shared" si="128"/>
        <v>0</v>
      </c>
      <c r="BK144" s="199">
        <f t="shared" si="128"/>
        <v>0</v>
      </c>
      <c r="BL144" s="199">
        <f t="shared" si="128"/>
        <v>0</v>
      </c>
      <c r="BM144" s="151"/>
      <c r="BN144" s="239" t="str">
        <f>IFERROR(__xludf.DUMMYFUNCTION("""COMPUTED_VALUE"""),"Martin Zámečník")</f>
        <v>Martin Zámečník</v>
      </c>
      <c r="BO144" s="202"/>
      <c r="BP144" s="203"/>
      <c r="BQ144" s="202"/>
      <c r="BR144" s="203"/>
      <c r="BS144" s="202"/>
      <c r="BT144" s="203"/>
      <c r="BU144" s="202"/>
      <c r="BV144" s="203"/>
      <c r="BW144" s="202"/>
      <c r="BX144" s="203"/>
      <c r="BY144" s="202"/>
      <c r="BZ144" s="203"/>
      <c r="CA144" s="202"/>
      <c r="CB144" s="203"/>
      <c r="CC144" s="202"/>
      <c r="CD144" s="203"/>
      <c r="CE144" s="202"/>
      <c r="CF144" s="203"/>
      <c r="CG144" s="202"/>
      <c r="CH144" s="203"/>
      <c r="CI144" s="202"/>
      <c r="CJ144" s="203"/>
      <c r="CK144" s="202"/>
      <c r="CL144" s="203"/>
      <c r="CM144" s="202"/>
      <c r="CN144" s="203"/>
      <c r="CO144" s="202"/>
      <c r="CP144" s="203"/>
      <c r="CQ144" s="202"/>
      <c r="CR144" s="203"/>
      <c r="CS144" s="202"/>
      <c r="CT144" s="203"/>
      <c r="CU144" s="202"/>
      <c r="CV144" s="203"/>
      <c r="CW144" s="202"/>
      <c r="CX144" s="203"/>
      <c r="CY144" s="202"/>
      <c r="CZ144" s="203"/>
      <c r="DA144" s="202"/>
      <c r="DB144" s="203"/>
      <c r="DC144" s="202"/>
      <c r="DD144" s="203"/>
      <c r="DE144" s="202"/>
      <c r="DF144" s="203"/>
      <c r="DG144" s="202"/>
      <c r="DH144" s="203"/>
      <c r="DI144" s="202"/>
      <c r="DJ144" s="203"/>
      <c r="DK144" s="202"/>
      <c r="DL144" s="203"/>
      <c r="DM144" s="202"/>
      <c r="DN144" s="203"/>
      <c r="DO144" s="202"/>
      <c r="DP144" s="203"/>
      <c r="DQ144" s="202"/>
      <c r="DR144" s="203"/>
      <c r="DS144" s="202"/>
      <c r="DT144" s="203"/>
      <c r="DU144" s="202"/>
      <c r="DV144" s="203"/>
      <c r="DW144" s="202"/>
      <c r="DX144" s="203"/>
      <c r="DZ144" s="159" t="str">
        <f t="shared" si="33"/>
        <v>Martin Zámečník</v>
      </c>
      <c r="EA144" s="202"/>
      <c r="EB144" s="203"/>
      <c r="EC144" s="202"/>
      <c r="ED144" s="203"/>
      <c r="EE144" s="202"/>
      <c r="EF144" s="203"/>
      <c r="EG144" s="202"/>
      <c r="EH144" s="203"/>
      <c r="EI144" s="202"/>
      <c r="EJ144" s="203"/>
      <c r="EK144" s="202"/>
      <c r="EL144" s="203"/>
      <c r="EM144" s="202"/>
      <c r="EN144" s="203"/>
      <c r="EO144" s="202"/>
      <c r="EP144" s="203"/>
      <c r="EQ144" s="202"/>
      <c r="ER144" s="203"/>
      <c r="ES144" s="202"/>
      <c r="ET144" s="203"/>
      <c r="EU144" s="202"/>
      <c r="EV144" s="203"/>
      <c r="EW144" s="202"/>
      <c r="EX144" s="203"/>
      <c r="EY144" s="202"/>
      <c r="EZ144" s="203"/>
      <c r="FA144" s="202"/>
      <c r="FB144" s="203"/>
      <c r="FC144" s="202"/>
      <c r="FD144" s="203"/>
      <c r="FE144" s="202"/>
      <c r="FF144" s="203"/>
      <c r="FG144" s="202"/>
      <c r="FH144" s="203"/>
      <c r="FI144" s="202"/>
      <c r="FJ144" s="203"/>
      <c r="FK144" s="202"/>
      <c r="FL144" s="203"/>
      <c r="FM144" s="202"/>
      <c r="FN144" s="203"/>
      <c r="FO144" s="202"/>
      <c r="FP144" s="203"/>
      <c r="FQ144" s="202"/>
      <c r="FR144" s="203"/>
      <c r="FS144" s="202"/>
      <c r="FT144" s="203"/>
      <c r="FU144" s="202"/>
      <c r="FV144" s="203"/>
      <c r="FW144" s="202"/>
      <c r="FX144" s="203"/>
      <c r="FY144" s="202"/>
      <c r="FZ144" s="203"/>
      <c r="GA144" s="202"/>
      <c r="GB144" s="203"/>
      <c r="GC144" s="202">
        <f>IFERROR(__xludf.DUMMYFUNCTION("""COMPUTED_VALUE"""),4.5)</f>
        <v>4.5</v>
      </c>
      <c r="GD144" s="203"/>
      <c r="GE144" s="202"/>
      <c r="GF144" s="203"/>
      <c r="GG144" s="202"/>
      <c r="GH144" s="203"/>
      <c r="GI144" s="202"/>
      <c r="GJ144" s="203"/>
      <c r="GL144" s="159" t="str">
        <f t="shared" si="34"/>
        <v>Martin Zámečník</v>
      </c>
      <c r="GM144" s="202"/>
      <c r="GN144" s="203"/>
      <c r="GO144" s="202"/>
      <c r="GP144" s="203"/>
      <c r="GQ144" s="202"/>
      <c r="GR144" s="203"/>
      <c r="GS144" s="202"/>
      <c r="GT144" s="203"/>
      <c r="GU144" s="202"/>
      <c r="GV144" s="203"/>
      <c r="GW144" s="202"/>
      <c r="GX144" s="203"/>
      <c r="GY144" s="202"/>
      <c r="GZ144" s="203"/>
      <c r="HA144" s="202"/>
      <c r="HB144" s="203"/>
      <c r="HC144" s="202"/>
      <c r="HD144" s="203"/>
      <c r="HE144" s="202"/>
      <c r="HF144" s="203"/>
      <c r="HG144" s="202"/>
      <c r="HH144" s="203"/>
      <c r="HI144" s="202"/>
      <c r="HJ144" s="203"/>
      <c r="HK144" s="202"/>
      <c r="HL144" s="203"/>
      <c r="HM144" s="202"/>
      <c r="HN144" s="203"/>
      <c r="HO144" s="202"/>
      <c r="HP144" s="203"/>
      <c r="HQ144" s="202"/>
      <c r="HR144" s="203"/>
      <c r="HS144" s="202"/>
      <c r="HT144" s="203"/>
      <c r="HU144" s="202"/>
      <c r="HV144" s="203"/>
      <c r="HW144" s="202"/>
      <c r="HX144" s="203"/>
      <c r="HY144" s="202"/>
      <c r="HZ144" s="203"/>
      <c r="IA144" s="202"/>
      <c r="IB144" s="203"/>
      <c r="IC144" s="202"/>
      <c r="ID144" s="203"/>
      <c r="IE144" s="202"/>
      <c r="IF144" s="203"/>
      <c r="IG144" s="202"/>
      <c r="IH144" s="203"/>
      <c r="II144" s="202"/>
      <c r="IJ144" s="203"/>
      <c r="IK144" s="202"/>
      <c r="IL144" s="203"/>
      <c r="IM144" s="202"/>
      <c r="IN144" s="203"/>
      <c r="IO144" s="202"/>
      <c r="IP144" s="203"/>
      <c r="IQ144" s="202"/>
      <c r="IR144" s="203"/>
      <c r="IS144" s="202"/>
      <c r="IT144" s="203"/>
      <c r="IU144" s="202"/>
      <c r="IV144" s="215"/>
    </row>
    <row r="145">
      <c r="A145" s="225">
        <f>IFERROR(__xludf.DUMMYFUNCTION("""COMPUTED_VALUE"""),100.0)</f>
        <v>100</v>
      </c>
      <c r="B145" s="159" t="str">
        <f t="shared" si="31"/>
        <v>Pavel Winter-x</v>
      </c>
      <c r="C145" s="199">
        <f t="shared" ref="C145:BL145" si="129">BO145+EA145+GM145</f>
        <v>0</v>
      </c>
      <c r="D145" s="199">
        <f t="shared" si="129"/>
        <v>0</v>
      </c>
      <c r="E145" s="199">
        <f t="shared" si="129"/>
        <v>0</v>
      </c>
      <c r="F145" s="199">
        <f t="shared" si="129"/>
        <v>0</v>
      </c>
      <c r="G145" s="199">
        <f t="shared" si="129"/>
        <v>0</v>
      </c>
      <c r="H145" s="199">
        <f t="shared" si="129"/>
        <v>0</v>
      </c>
      <c r="I145" s="199">
        <f t="shared" si="129"/>
        <v>0</v>
      </c>
      <c r="J145" s="199">
        <f t="shared" si="129"/>
        <v>0</v>
      </c>
      <c r="K145" s="199">
        <f t="shared" si="129"/>
        <v>0</v>
      </c>
      <c r="L145" s="199">
        <f t="shared" si="129"/>
        <v>0</v>
      </c>
      <c r="M145" s="199">
        <f t="shared" si="129"/>
        <v>0</v>
      </c>
      <c r="N145" s="199">
        <f t="shared" si="129"/>
        <v>0</v>
      </c>
      <c r="O145" s="199">
        <f t="shared" si="129"/>
        <v>0</v>
      </c>
      <c r="P145" s="199">
        <f t="shared" si="129"/>
        <v>0</v>
      </c>
      <c r="Q145" s="199">
        <f t="shared" si="129"/>
        <v>0</v>
      </c>
      <c r="R145" s="199">
        <f t="shared" si="129"/>
        <v>0</v>
      </c>
      <c r="S145" s="199">
        <f t="shared" si="129"/>
        <v>0</v>
      </c>
      <c r="T145" s="199">
        <f t="shared" si="129"/>
        <v>0</v>
      </c>
      <c r="U145" s="199">
        <f t="shared" si="129"/>
        <v>0</v>
      </c>
      <c r="V145" s="199">
        <f t="shared" si="129"/>
        <v>0</v>
      </c>
      <c r="W145" s="199">
        <f t="shared" si="129"/>
        <v>0</v>
      </c>
      <c r="X145" s="199">
        <f t="shared" si="129"/>
        <v>0</v>
      </c>
      <c r="Y145" s="199">
        <f t="shared" si="129"/>
        <v>0</v>
      </c>
      <c r="Z145" s="199">
        <f t="shared" si="129"/>
        <v>0</v>
      </c>
      <c r="AA145" s="199">
        <f t="shared" si="129"/>
        <v>0</v>
      </c>
      <c r="AB145" s="199">
        <f t="shared" si="129"/>
        <v>0</v>
      </c>
      <c r="AC145" s="199">
        <f t="shared" si="129"/>
        <v>0</v>
      </c>
      <c r="AD145" s="199">
        <f t="shared" si="129"/>
        <v>0</v>
      </c>
      <c r="AE145" s="199">
        <f t="shared" si="129"/>
        <v>0</v>
      </c>
      <c r="AF145" s="199">
        <f t="shared" si="129"/>
        <v>0</v>
      </c>
      <c r="AG145" s="199">
        <f t="shared" si="129"/>
        <v>0</v>
      </c>
      <c r="AH145" s="199">
        <f t="shared" si="129"/>
        <v>0</v>
      </c>
      <c r="AI145" s="199">
        <f t="shared" si="129"/>
        <v>0</v>
      </c>
      <c r="AJ145" s="199">
        <f t="shared" si="129"/>
        <v>0</v>
      </c>
      <c r="AK145" s="199">
        <f t="shared" si="129"/>
        <v>0</v>
      </c>
      <c r="AL145" s="199">
        <f t="shared" si="129"/>
        <v>0</v>
      </c>
      <c r="AM145" s="199">
        <f t="shared" si="129"/>
        <v>0</v>
      </c>
      <c r="AN145" s="199">
        <f t="shared" si="129"/>
        <v>0</v>
      </c>
      <c r="AO145" s="199">
        <f t="shared" si="129"/>
        <v>0</v>
      </c>
      <c r="AP145" s="199">
        <f t="shared" si="129"/>
        <v>0</v>
      </c>
      <c r="AQ145" s="199">
        <f t="shared" si="129"/>
        <v>0</v>
      </c>
      <c r="AR145" s="199">
        <f t="shared" si="129"/>
        <v>0</v>
      </c>
      <c r="AS145" s="199">
        <f t="shared" si="129"/>
        <v>0</v>
      </c>
      <c r="AT145" s="199">
        <f t="shared" si="129"/>
        <v>0</v>
      </c>
      <c r="AU145" s="199">
        <f t="shared" si="129"/>
        <v>0</v>
      </c>
      <c r="AV145" s="199">
        <f t="shared" si="129"/>
        <v>0</v>
      </c>
      <c r="AW145" s="199">
        <f t="shared" si="129"/>
        <v>0</v>
      </c>
      <c r="AX145" s="199">
        <f t="shared" si="129"/>
        <v>0</v>
      </c>
      <c r="AY145" s="199">
        <f t="shared" si="129"/>
        <v>0</v>
      </c>
      <c r="AZ145" s="199">
        <f t="shared" si="129"/>
        <v>0</v>
      </c>
      <c r="BA145" s="199">
        <f t="shared" si="129"/>
        <v>0</v>
      </c>
      <c r="BB145" s="199">
        <f t="shared" si="129"/>
        <v>0</v>
      </c>
      <c r="BC145" s="199">
        <f t="shared" si="129"/>
        <v>0</v>
      </c>
      <c r="BD145" s="199">
        <f t="shared" si="129"/>
        <v>0</v>
      </c>
      <c r="BE145" s="199">
        <f t="shared" si="129"/>
        <v>0</v>
      </c>
      <c r="BF145" s="199">
        <f t="shared" si="129"/>
        <v>0</v>
      </c>
      <c r="BG145" s="199">
        <f t="shared" si="129"/>
        <v>3.5</v>
      </c>
      <c r="BH145" s="199">
        <f t="shared" si="129"/>
        <v>350</v>
      </c>
      <c r="BI145" s="199">
        <f t="shared" si="129"/>
        <v>0</v>
      </c>
      <c r="BJ145" s="199">
        <f t="shared" si="129"/>
        <v>0</v>
      </c>
      <c r="BK145" s="199">
        <f t="shared" si="129"/>
        <v>0</v>
      </c>
      <c r="BL145" s="199">
        <f t="shared" si="129"/>
        <v>0</v>
      </c>
      <c r="BM145" s="151"/>
      <c r="BN145" s="239" t="str">
        <f>IFERROR(__xludf.DUMMYFUNCTION("""COMPUTED_VALUE"""),"Pavel Winter-x")</f>
        <v>Pavel Winter-x</v>
      </c>
      <c r="BO145" s="202"/>
      <c r="BP145" s="203"/>
      <c r="BQ145" s="202"/>
      <c r="BR145" s="203"/>
      <c r="BS145" s="202"/>
      <c r="BT145" s="203"/>
      <c r="BU145" s="202"/>
      <c r="BV145" s="203"/>
      <c r="BW145" s="202"/>
      <c r="BX145" s="203"/>
      <c r="BY145" s="202"/>
      <c r="BZ145" s="203"/>
      <c r="CA145" s="202"/>
      <c r="CB145" s="203"/>
      <c r="CC145" s="202"/>
      <c r="CD145" s="203"/>
      <c r="CE145" s="202"/>
      <c r="CF145" s="203"/>
      <c r="CG145" s="202"/>
      <c r="CH145" s="203"/>
      <c r="CI145" s="202"/>
      <c r="CJ145" s="203"/>
      <c r="CK145" s="202"/>
      <c r="CL145" s="203"/>
      <c r="CM145" s="202"/>
      <c r="CN145" s="203"/>
      <c r="CO145" s="202"/>
      <c r="CP145" s="203"/>
      <c r="CQ145" s="202"/>
      <c r="CR145" s="203"/>
      <c r="CS145" s="202"/>
      <c r="CT145" s="203"/>
      <c r="CU145" s="202"/>
      <c r="CV145" s="203"/>
      <c r="CW145" s="202"/>
      <c r="CX145" s="203"/>
      <c r="CY145" s="202"/>
      <c r="CZ145" s="203"/>
      <c r="DA145" s="202"/>
      <c r="DB145" s="203"/>
      <c r="DC145" s="202"/>
      <c r="DD145" s="203"/>
      <c r="DE145" s="202"/>
      <c r="DF145" s="203"/>
      <c r="DG145" s="202"/>
      <c r="DH145" s="203"/>
      <c r="DI145" s="202"/>
      <c r="DJ145" s="203"/>
      <c r="DK145" s="202"/>
      <c r="DL145" s="203"/>
      <c r="DM145" s="202"/>
      <c r="DN145" s="203"/>
      <c r="DO145" s="202"/>
      <c r="DP145" s="203"/>
      <c r="DQ145" s="202"/>
      <c r="DR145" s="203"/>
      <c r="DS145" s="202">
        <f>IFERROR(__xludf.DUMMYFUNCTION("""COMPUTED_VALUE"""),3.5)</f>
        <v>3.5</v>
      </c>
      <c r="DT145" s="203">
        <f>IFERROR(__xludf.DUMMYFUNCTION("""COMPUTED_VALUE"""),350.0)</f>
        <v>350</v>
      </c>
      <c r="DU145" s="202"/>
      <c r="DV145" s="203"/>
      <c r="DW145" s="202"/>
      <c r="DX145" s="203"/>
      <c r="DZ145" s="159" t="str">
        <f t="shared" si="33"/>
        <v>Pavel Winter-x</v>
      </c>
      <c r="EA145" s="202"/>
      <c r="EB145" s="203"/>
      <c r="EC145" s="202"/>
      <c r="ED145" s="203"/>
      <c r="EE145" s="202"/>
      <c r="EF145" s="203"/>
      <c r="EG145" s="202"/>
      <c r="EH145" s="203"/>
      <c r="EI145" s="202"/>
      <c r="EJ145" s="203"/>
      <c r="EK145" s="202"/>
      <c r="EL145" s="203"/>
      <c r="EM145" s="202"/>
      <c r="EN145" s="203"/>
      <c r="EO145" s="202"/>
      <c r="EP145" s="203"/>
      <c r="EQ145" s="202"/>
      <c r="ER145" s="203"/>
      <c r="ES145" s="202"/>
      <c r="ET145" s="203"/>
      <c r="EU145" s="202"/>
      <c r="EV145" s="203"/>
      <c r="EW145" s="202"/>
      <c r="EX145" s="203"/>
      <c r="EY145" s="202"/>
      <c r="EZ145" s="203"/>
      <c r="FA145" s="202"/>
      <c r="FB145" s="203"/>
      <c r="FC145" s="202"/>
      <c r="FD145" s="203"/>
      <c r="FE145" s="202"/>
      <c r="FF145" s="203"/>
      <c r="FG145" s="202"/>
      <c r="FH145" s="203"/>
      <c r="FI145" s="202"/>
      <c r="FJ145" s="203"/>
      <c r="FK145" s="202"/>
      <c r="FL145" s="203"/>
      <c r="FM145" s="202"/>
      <c r="FN145" s="203"/>
      <c r="FO145" s="202"/>
      <c r="FP145" s="203"/>
      <c r="FQ145" s="202"/>
      <c r="FR145" s="203"/>
      <c r="FS145" s="202"/>
      <c r="FT145" s="203"/>
      <c r="FU145" s="202"/>
      <c r="FV145" s="203"/>
      <c r="FW145" s="202"/>
      <c r="FX145" s="203"/>
      <c r="FY145" s="202"/>
      <c r="FZ145" s="203"/>
      <c r="GA145" s="202"/>
      <c r="GB145" s="203"/>
      <c r="GC145" s="202"/>
      <c r="GD145" s="203"/>
      <c r="GE145" s="202"/>
      <c r="GF145" s="203"/>
      <c r="GG145" s="202"/>
      <c r="GH145" s="203"/>
      <c r="GI145" s="202"/>
      <c r="GJ145" s="203"/>
      <c r="GL145" s="159" t="str">
        <f t="shared" si="34"/>
        <v>Pavel Winter-x</v>
      </c>
      <c r="GM145" s="202"/>
      <c r="GN145" s="203"/>
      <c r="GO145" s="202"/>
      <c r="GP145" s="203"/>
      <c r="GQ145" s="202"/>
      <c r="GR145" s="203"/>
      <c r="GS145" s="202"/>
      <c r="GT145" s="203"/>
      <c r="GU145" s="202"/>
      <c r="GV145" s="203"/>
      <c r="GW145" s="202"/>
      <c r="GX145" s="203"/>
      <c r="GY145" s="202"/>
      <c r="GZ145" s="203"/>
      <c r="HA145" s="202"/>
      <c r="HB145" s="203"/>
      <c r="HC145" s="202"/>
      <c r="HD145" s="203"/>
      <c r="HE145" s="202"/>
      <c r="HF145" s="203"/>
      <c r="HG145" s="202"/>
      <c r="HH145" s="203"/>
      <c r="HI145" s="202"/>
      <c r="HJ145" s="203"/>
      <c r="HK145" s="202"/>
      <c r="HL145" s="203"/>
      <c r="HM145" s="202"/>
      <c r="HN145" s="203"/>
      <c r="HO145" s="202"/>
      <c r="HP145" s="203"/>
      <c r="HQ145" s="202"/>
      <c r="HR145" s="203"/>
      <c r="HS145" s="202"/>
      <c r="HT145" s="203"/>
      <c r="HU145" s="202"/>
      <c r="HV145" s="203"/>
      <c r="HW145" s="202"/>
      <c r="HX145" s="203"/>
      <c r="HY145" s="202"/>
      <c r="HZ145" s="203"/>
      <c r="IA145" s="202"/>
      <c r="IB145" s="203"/>
      <c r="IC145" s="202"/>
      <c r="ID145" s="203"/>
      <c r="IE145" s="202"/>
      <c r="IF145" s="203"/>
      <c r="IG145" s="202"/>
      <c r="IH145" s="203"/>
      <c r="II145" s="202"/>
      <c r="IJ145" s="203"/>
      <c r="IK145" s="202"/>
      <c r="IL145" s="203"/>
      <c r="IM145" s="202"/>
      <c r="IN145" s="203"/>
      <c r="IO145" s="202"/>
      <c r="IP145" s="203"/>
      <c r="IQ145" s="202"/>
      <c r="IR145" s="203"/>
      <c r="IS145" s="202"/>
      <c r="IT145" s="203"/>
      <c r="IU145" s="202"/>
      <c r="IV145" s="215"/>
    </row>
    <row r="146">
      <c r="A146" s="225">
        <f>IFERROR(__xludf.DUMMYFUNCTION("""COMPUTED_VALUE"""),100.0)</f>
        <v>100</v>
      </c>
      <c r="B146" s="159" t="str">
        <f t="shared" si="31"/>
        <v>Milan Fafel</v>
      </c>
      <c r="C146" s="199">
        <f t="shared" ref="C146:BL146" si="130">BO146+EA146+GM146</f>
        <v>0</v>
      </c>
      <c r="D146" s="199">
        <f t="shared" si="130"/>
        <v>0</v>
      </c>
      <c r="E146" s="199">
        <f t="shared" si="130"/>
        <v>0</v>
      </c>
      <c r="F146" s="199">
        <f t="shared" si="130"/>
        <v>0</v>
      </c>
      <c r="G146" s="199">
        <f t="shared" si="130"/>
        <v>0</v>
      </c>
      <c r="H146" s="199">
        <f t="shared" si="130"/>
        <v>0</v>
      </c>
      <c r="I146" s="199">
        <f t="shared" si="130"/>
        <v>0</v>
      </c>
      <c r="J146" s="199">
        <f t="shared" si="130"/>
        <v>0</v>
      </c>
      <c r="K146" s="199">
        <f t="shared" si="130"/>
        <v>0</v>
      </c>
      <c r="L146" s="199">
        <f t="shared" si="130"/>
        <v>0</v>
      </c>
      <c r="M146" s="199">
        <f t="shared" si="130"/>
        <v>0</v>
      </c>
      <c r="N146" s="199">
        <f t="shared" si="130"/>
        <v>0</v>
      </c>
      <c r="O146" s="199">
        <f t="shared" si="130"/>
        <v>0</v>
      </c>
      <c r="P146" s="199">
        <f t="shared" si="130"/>
        <v>0</v>
      </c>
      <c r="Q146" s="199">
        <f t="shared" si="130"/>
        <v>0</v>
      </c>
      <c r="R146" s="199">
        <f t="shared" si="130"/>
        <v>0</v>
      </c>
      <c r="S146" s="199">
        <f t="shared" si="130"/>
        <v>0</v>
      </c>
      <c r="T146" s="199">
        <f t="shared" si="130"/>
        <v>0</v>
      </c>
      <c r="U146" s="199">
        <f t="shared" si="130"/>
        <v>0</v>
      </c>
      <c r="V146" s="199">
        <f t="shared" si="130"/>
        <v>0</v>
      </c>
      <c r="W146" s="199">
        <f t="shared" si="130"/>
        <v>0</v>
      </c>
      <c r="X146" s="199">
        <f t="shared" si="130"/>
        <v>0</v>
      </c>
      <c r="Y146" s="199">
        <f t="shared" si="130"/>
        <v>0</v>
      </c>
      <c r="Z146" s="199">
        <f t="shared" si="130"/>
        <v>0</v>
      </c>
      <c r="AA146" s="199">
        <f t="shared" si="130"/>
        <v>0</v>
      </c>
      <c r="AB146" s="199">
        <f t="shared" si="130"/>
        <v>0</v>
      </c>
      <c r="AC146" s="199">
        <f t="shared" si="130"/>
        <v>0</v>
      </c>
      <c r="AD146" s="199">
        <f t="shared" si="130"/>
        <v>0</v>
      </c>
      <c r="AE146" s="199">
        <f t="shared" si="130"/>
        <v>0</v>
      </c>
      <c r="AF146" s="199">
        <f t="shared" si="130"/>
        <v>0</v>
      </c>
      <c r="AG146" s="199">
        <f t="shared" si="130"/>
        <v>0</v>
      </c>
      <c r="AH146" s="199">
        <f t="shared" si="130"/>
        <v>0</v>
      </c>
      <c r="AI146" s="199">
        <f t="shared" si="130"/>
        <v>0</v>
      </c>
      <c r="AJ146" s="199">
        <f t="shared" si="130"/>
        <v>0</v>
      </c>
      <c r="AK146" s="199">
        <f t="shared" si="130"/>
        <v>0</v>
      </c>
      <c r="AL146" s="199">
        <f t="shared" si="130"/>
        <v>0</v>
      </c>
      <c r="AM146" s="199">
        <f t="shared" si="130"/>
        <v>0</v>
      </c>
      <c r="AN146" s="199">
        <f t="shared" si="130"/>
        <v>0</v>
      </c>
      <c r="AO146" s="199">
        <f t="shared" si="130"/>
        <v>0</v>
      </c>
      <c r="AP146" s="199">
        <f t="shared" si="130"/>
        <v>0</v>
      </c>
      <c r="AQ146" s="199">
        <f t="shared" si="130"/>
        <v>0</v>
      </c>
      <c r="AR146" s="199">
        <f t="shared" si="130"/>
        <v>0</v>
      </c>
      <c r="AS146" s="199">
        <f t="shared" si="130"/>
        <v>0</v>
      </c>
      <c r="AT146" s="199">
        <f t="shared" si="130"/>
        <v>0</v>
      </c>
      <c r="AU146" s="199">
        <f t="shared" si="130"/>
        <v>0</v>
      </c>
      <c r="AV146" s="199">
        <f t="shared" si="130"/>
        <v>0</v>
      </c>
      <c r="AW146" s="199">
        <f t="shared" si="130"/>
        <v>0</v>
      </c>
      <c r="AX146" s="199">
        <f t="shared" si="130"/>
        <v>0</v>
      </c>
      <c r="AY146" s="199">
        <f t="shared" si="130"/>
        <v>0</v>
      </c>
      <c r="AZ146" s="199">
        <f t="shared" si="130"/>
        <v>0</v>
      </c>
      <c r="BA146" s="199">
        <f t="shared" si="130"/>
        <v>0</v>
      </c>
      <c r="BB146" s="199">
        <f t="shared" si="130"/>
        <v>0</v>
      </c>
      <c r="BC146" s="199">
        <f t="shared" si="130"/>
        <v>0</v>
      </c>
      <c r="BD146" s="199">
        <f t="shared" si="130"/>
        <v>0</v>
      </c>
      <c r="BE146" s="199">
        <f t="shared" si="130"/>
        <v>0</v>
      </c>
      <c r="BF146" s="199">
        <f t="shared" si="130"/>
        <v>0</v>
      </c>
      <c r="BG146" s="199">
        <f t="shared" si="130"/>
        <v>0</v>
      </c>
      <c r="BH146" s="199">
        <f t="shared" si="130"/>
        <v>0</v>
      </c>
      <c r="BI146" s="199">
        <f t="shared" si="130"/>
        <v>0</v>
      </c>
      <c r="BJ146" s="199">
        <f t="shared" si="130"/>
        <v>0</v>
      </c>
      <c r="BK146" s="199">
        <f t="shared" si="130"/>
        <v>0</v>
      </c>
      <c r="BL146" s="199">
        <f t="shared" si="130"/>
        <v>0</v>
      </c>
      <c r="BM146" s="151"/>
      <c r="BN146" s="239" t="str">
        <f>IFERROR(__xludf.DUMMYFUNCTION("""COMPUTED_VALUE"""),"Milan Fafel")</f>
        <v>Milan Fafel</v>
      </c>
      <c r="BO146" s="202"/>
      <c r="BP146" s="203"/>
      <c r="BQ146" s="202"/>
      <c r="BR146" s="203"/>
      <c r="BS146" s="202"/>
      <c r="BT146" s="203"/>
      <c r="BU146" s="202"/>
      <c r="BV146" s="203"/>
      <c r="BW146" s="202"/>
      <c r="BX146" s="203"/>
      <c r="BY146" s="202"/>
      <c r="BZ146" s="203"/>
      <c r="CA146" s="202"/>
      <c r="CB146" s="203"/>
      <c r="CC146" s="202"/>
      <c r="CD146" s="203"/>
      <c r="CE146" s="202"/>
      <c r="CF146" s="203"/>
      <c r="CG146" s="202"/>
      <c r="CH146" s="203"/>
      <c r="CI146" s="202"/>
      <c r="CJ146" s="203"/>
      <c r="CK146" s="202"/>
      <c r="CL146" s="203"/>
      <c r="CM146" s="202"/>
      <c r="CN146" s="203"/>
      <c r="CO146" s="202"/>
      <c r="CP146" s="203"/>
      <c r="CQ146" s="202"/>
      <c r="CR146" s="203"/>
      <c r="CS146" s="202"/>
      <c r="CT146" s="203"/>
      <c r="CU146" s="202"/>
      <c r="CV146" s="203"/>
      <c r="CW146" s="202"/>
      <c r="CX146" s="203"/>
      <c r="CY146" s="202"/>
      <c r="CZ146" s="203"/>
      <c r="DA146" s="202"/>
      <c r="DB146" s="203"/>
      <c r="DC146" s="202"/>
      <c r="DD146" s="203"/>
      <c r="DE146" s="202"/>
      <c r="DF146" s="203"/>
      <c r="DG146" s="202"/>
      <c r="DH146" s="203"/>
      <c r="DI146" s="202"/>
      <c r="DJ146" s="203"/>
      <c r="DK146" s="202"/>
      <c r="DL146" s="203"/>
      <c r="DM146" s="202"/>
      <c r="DN146" s="203"/>
      <c r="DO146" s="202"/>
      <c r="DP146" s="203"/>
      <c r="DQ146" s="202"/>
      <c r="DR146" s="203"/>
      <c r="DS146" s="202"/>
      <c r="DT146" s="203"/>
      <c r="DU146" s="202"/>
      <c r="DV146" s="203"/>
      <c r="DW146" s="202"/>
      <c r="DX146" s="203"/>
      <c r="DZ146" s="159" t="str">
        <f t="shared" si="33"/>
        <v>Milan Fafel</v>
      </c>
      <c r="EA146" s="202"/>
      <c r="EB146" s="203"/>
      <c r="EC146" s="202"/>
      <c r="ED146" s="203"/>
      <c r="EE146" s="202"/>
      <c r="EF146" s="203"/>
      <c r="EG146" s="202"/>
      <c r="EH146" s="203"/>
      <c r="EI146" s="202"/>
      <c r="EJ146" s="203"/>
      <c r="EK146" s="202"/>
      <c r="EL146" s="203"/>
      <c r="EM146" s="202"/>
      <c r="EN146" s="203"/>
      <c r="EO146" s="202"/>
      <c r="EP146" s="203"/>
      <c r="EQ146" s="202"/>
      <c r="ER146" s="203"/>
      <c r="ES146" s="202"/>
      <c r="ET146" s="203"/>
      <c r="EU146" s="202"/>
      <c r="EV146" s="203"/>
      <c r="EW146" s="202"/>
      <c r="EX146" s="203"/>
      <c r="EY146" s="202"/>
      <c r="EZ146" s="203"/>
      <c r="FA146" s="202"/>
      <c r="FB146" s="203"/>
      <c r="FC146" s="202"/>
      <c r="FD146" s="203"/>
      <c r="FE146" s="202"/>
      <c r="FF146" s="203"/>
      <c r="FG146" s="202"/>
      <c r="FH146" s="203"/>
      <c r="FI146" s="202"/>
      <c r="FJ146" s="203"/>
      <c r="FK146" s="202"/>
      <c r="FL146" s="203"/>
      <c r="FM146" s="202"/>
      <c r="FN146" s="203"/>
      <c r="FO146" s="202"/>
      <c r="FP146" s="203"/>
      <c r="FQ146" s="202"/>
      <c r="FR146" s="203"/>
      <c r="FS146" s="202"/>
      <c r="FT146" s="203"/>
      <c r="FU146" s="202"/>
      <c r="FV146" s="203"/>
      <c r="FW146" s="202"/>
      <c r="FX146" s="203"/>
      <c r="FY146" s="202"/>
      <c r="FZ146" s="203"/>
      <c r="GA146" s="202"/>
      <c r="GB146" s="203"/>
      <c r="GC146" s="202"/>
      <c r="GD146" s="203"/>
      <c r="GE146" s="202"/>
      <c r="GF146" s="203"/>
      <c r="GG146" s="202"/>
      <c r="GH146" s="203"/>
      <c r="GI146" s="202"/>
      <c r="GJ146" s="203"/>
      <c r="GL146" s="159" t="str">
        <f t="shared" si="34"/>
        <v>Milan Fafel</v>
      </c>
      <c r="GM146" s="202"/>
      <c r="GN146" s="203"/>
      <c r="GO146" s="202"/>
      <c r="GP146" s="203"/>
      <c r="GQ146" s="202"/>
      <c r="GR146" s="203"/>
      <c r="GS146" s="202"/>
      <c r="GT146" s="203"/>
      <c r="GU146" s="202"/>
      <c r="GV146" s="203"/>
      <c r="GW146" s="202"/>
      <c r="GX146" s="203"/>
      <c r="GY146" s="202"/>
      <c r="GZ146" s="203"/>
      <c r="HA146" s="202"/>
      <c r="HB146" s="203"/>
      <c r="HC146" s="202"/>
      <c r="HD146" s="203"/>
      <c r="HE146" s="202"/>
      <c r="HF146" s="203"/>
      <c r="HG146" s="202"/>
      <c r="HH146" s="203"/>
      <c r="HI146" s="202"/>
      <c r="HJ146" s="203"/>
      <c r="HK146" s="202"/>
      <c r="HL146" s="203"/>
      <c r="HM146" s="202"/>
      <c r="HN146" s="203"/>
      <c r="HO146" s="202"/>
      <c r="HP146" s="203"/>
      <c r="HQ146" s="202"/>
      <c r="HR146" s="203"/>
      <c r="HS146" s="202"/>
      <c r="HT146" s="203"/>
      <c r="HU146" s="202"/>
      <c r="HV146" s="203"/>
      <c r="HW146" s="202"/>
      <c r="HX146" s="203"/>
      <c r="HY146" s="202"/>
      <c r="HZ146" s="203"/>
      <c r="IA146" s="202"/>
      <c r="IB146" s="203"/>
      <c r="IC146" s="202"/>
      <c r="ID146" s="203"/>
      <c r="IE146" s="202"/>
      <c r="IF146" s="203"/>
      <c r="IG146" s="202"/>
      <c r="IH146" s="203"/>
      <c r="II146" s="202"/>
      <c r="IJ146" s="203"/>
      <c r="IK146" s="202"/>
      <c r="IL146" s="203"/>
      <c r="IM146" s="202"/>
      <c r="IN146" s="203"/>
      <c r="IO146" s="202"/>
      <c r="IP146" s="203"/>
      <c r="IQ146" s="202"/>
      <c r="IR146" s="203"/>
      <c r="IS146" s="202"/>
      <c r="IT146" s="203"/>
      <c r="IU146" s="202"/>
      <c r="IV146" s="215"/>
    </row>
    <row r="147">
      <c r="A147" s="215"/>
      <c r="B147" s="159" t="str">
        <f t="shared" si="31"/>
        <v/>
      </c>
      <c r="C147" s="199">
        <f t="shared" ref="C147:BL147" si="131">BO147+EA147+GM147</f>
        <v>0</v>
      </c>
      <c r="D147" s="199">
        <f t="shared" si="131"/>
        <v>0</v>
      </c>
      <c r="E147" s="199">
        <f t="shared" si="131"/>
        <v>0</v>
      </c>
      <c r="F147" s="199">
        <f t="shared" si="131"/>
        <v>0</v>
      </c>
      <c r="G147" s="199">
        <f t="shared" si="131"/>
        <v>0</v>
      </c>
      <c r="H147" s="199">
        <f t="shared" si="131"/>
        <v>0</v>
      </c>
      <c r="I147" s="199">
        <f t="shared" si="131"/>
        <v>0</v>
      </c>
      <c r="J147" s="199">
        <f t="shared" si="131"/>
        <v>0</v>
      </c>
      <c r="K147" s="199">
        <f t="shared" si="131"/>
        <v>0</v>
      </c>
      <c r="L147" s="199">
        <f t="shared" si="131"/>
        <v>0</v>
      </c>
      <c r="M147" s="199">
        <f t="shared" si="131"/>
        <v>0</v>
      </c>
      <c r="N147" s="199">
        <f t="shared" si="131"/>
        <v>0</v>
      </c>
      <c r="O147" s="199">
        <f t="shared" si="131"/>
        <v>0</v>
      </c>
      <c r="P147" s="199">
        <f t="shared" si="131"/>
        <v>0</v>
      </c>
      <c r="Q147" s="199">
        <f t="shared" si="131"/>
        <v>0</v>
      </c>
      <c r="R147" s="199">
        <f t="shared" si="131"/>
        <v>0</v>
      </c>
      <c r="S147" s="199">
        <f t="shared" si="131"/>
        <v>0</v>
      </c>
      <c r="T147" s="199">
        <f t="shared" si="131"/>
        <v>0</v>
      </c>
      <c r="U147" s="199">
        <f t="shared" si="131"/>
        <v>0</v>
      </c>
      <c r="V147" s="199">
        <f t="shared" si="131"/>
        <v>0</v>
      </c>
      <c r="W147" s="199">
        <f t="shared" si="131"/>
        <v>0</v>
      </c>
      <c r="X147" s="199">
        <f t="shared" si="131"/>
        <v>0</v>
      </c>
      <c r="Y147" s="199">
        <f t="shared" si="131"/>
        <v>0</v>
      </c>
      <c r="Z147" s="199">
        <f t="shared" si="131"/>
        <v>0</v>
      </c>
      <c r="AA147" s="199">
        <f t="shared" si="131"/>
        <v>0</v>
      </c>
      <c r="AB147" s="199">
        <f t="shared" si="131"/>
        <v>0</v>
      </c>
      <c r="AC147" s="199">
        <f t="shared" si="131"/>
        <v>0</v>
      </c>
      <c r="AD147" s="199">
        <f t="shared" si="131"/>
        <v>0</v>
      </c>
      <c r="AE147" s="199">
        <f t="shared" si="131"/>
        <v>0</v>
      </c>
      <c r="AF147" s="199">
        <f t="shared" si="131"/>
        <v>0</v>
      </c>
      <c r="AG147" s="199">
        <f t="shared" si="131"/>
        <v>0</v>
      </c>
      <c r="AH147" s="199">
        <f t="shared" si="131"/>
        <v>0</v>
      </c>
      <c r="AI147" s="199">
        <f t="shared" si="131"/>
        <v>0</v>
      </c>
      <c r="AJ147" s="199">
        <f t="shared" si="131"/>
        <v>0</v>
      </c>
      <c r="AK147" s="199">
        <f t="shared" si="131"/>
        <v>0</v>
      </c>
      <c r="AL147" s="199">
        <f t="shared" si="131"/>
        <v>0</v>
      </c>
      <c r="AM147" s="199">
        <f t="shared" si="131"/>
        <v>0</v>
      </c>
      <c r="AN147" s="199">
        <f t="shared" si="131"/>
        <v>0</v>
      </c>
      <c r="AO147" s="199">
        <f t="shared" si="131"/>
        <v>0</v>
      </c>
      <c r="AP147" s="199">
        <f t="shared" si="131"/>
        <v>0</v>
      </c>
      <c r="AQ147" s="199">
        <f t="shared" si="131"/>
        <v>0</v>
      </c>
      <c r="AR147" s="199">
        <f t="shared" si="131"/>
        <v>0</v>
      </c>
      <c r="AS147" s="199">
        <f t="shared" si="131"/>
        <v>0</v>
      </c>
      <c r="AT147" s="199">
        <f t="shared" si="131"/>
        <v>0</v>
      </c>
      <c r="AU147" s="199">
        <f t="shared" si="131"/>
        <v>0</v>
      </c>
      <c r="AV147" s="199">
        <f t="shared" si="131"/>
        <v>0</v>
      </c>
      <c r="AW147" s="199">
        <f t="shared" si="131"/>
        <v>0</v>
      </c>
      <c r="AX147" s="199">
        <f t="shared" si="131"/>
        <v>0</v>
      </c>
      <c r="AY147" s="199">
        <f t="shared" si="131"/>
        <v>0</v>
      </c>
      <c r="AZ147" s="199">
        <f t="shared" si="131"/>
        <v>0</v>
      </c>
      <c r="BA147" s="199">
        <f t="shared" si="131"/>
        <v>0</v>
      </c>
      <c r="BB147" s="199">
        <f t="shared" si="131"/>
        <v>0</v>
      </c>
      <c r="BC147" s="199">
        <f t="shared" si="131"/>
        <v>0</v>
      </c>
      <c r="BD147" s="199">
        <f t="shared" si="131"/>
        <v>0</v>
      </c>
      <c r="BE147" s="199">
        <f t="shared" si="131"/>
        <v>0</v>
      </c>
      <c r="BF147" s="199">
        <f t="shared" si="131"/>
        <v>0</v>
      </c>
      <c r="BG147" s="199">
        <f t="shared" si="131"/>
        <v>0</v>
      </c>
      <c r="BH147" s="199">
        <f t="shared" si="131"/>
        <v>0</v>
      </c>
      <c r="BI147" s="199">
        <f t="shared" si="131"/>
        <v>0</v>
      </c>
      <c r="BJ147" s="199">
        <f t="shared" si="131"/>
        <v>0</v>
      </c>
      <c r="BK147" s="199">
        <f t="shared" si="131"/>
        <v>0</v>
      </c>
      <c r="BL147" s="199">
        <f t="shared" si="131"/>
        <v>0</v>
      </c>
      <c r="BM147" s="151"/>
      <c r="BN147" s="239"/>
      <c r="BO147" s="202"/>
      <c r="BP147" s="203"/>
      <c r="BQ147" s="202"/>
      <c r="BR147" s="203"/>
      <c r="BS147" s="202"/>
      <c r="BT147" s="203"/>
      <c r="BU147" s="202"/>
      <c r="BV147" s="203"/>
      <c r="BW147" s="202"/>
      <c r="BX147" s="203"/>
      <c r="BY147" s="202"/>
      <c r="BZ147" s="203"/>
      <c r="CA147" s="202"/>
      <c r="CB147" s="203"/>
      <c r="CC147" s="202"/>
      <c r="CD147" s="203"/>
      <c r="CE147" s="202"/>
      <c r="CF147" s="203"/>
      <c r="CG147" s="202"/>
      <c r="CH147" s="203"/>
      <c r="CI147" s="202"/>
      <c r="CJ147" s="203"/>
      <c r="CK147" s="202"/>
      <c r="CL147" s="203"/>
      <c r="CM147" s="202"/>
      <c r="CN147" s="203"/>
      <c r="CO147" s="202"/>
      <c r="CP147" s="203"/>
      <c r="CQ147" s="202"/>
      <c r="CR147" s="203"/>
      <c r="CS147" s="202"/>
      <c r="CT147" s="203"/>
      <c r="CU147" s="202"/>
      <c r="CV147" s="203"/>
      <c r="CW147" s="202"/>
      <c r="CX147" s="203"/>
      <c r="CY147" s="202"/>
      <c r="CZ147" s="203"/>
      <c r="DA147" s="202"/>
      <c r="DB147" s="203"/>
      <c r="DC147" s="202"/>
      <c r="DD147" s="203"/>
      <c r="DE147" s="202"/>
      <c r="DF147" s="203"/>
      <c r="DG147" s="202"/>
      <c r="DH147" s="203"/>
      <c r="DI147" s="202"/>
      <c r="DJ147" s="203"/>
      <c r="DK147" s="202"/>
      <c r="DL147" s="203"/>
      <c r="DM147" s="202"/>
      <c r="DN147" s="203"/>
      <c r="DO147" s="202"/>
      <c r="DP147" s="203"/>
      <c r="DQ147" s="202"/>
      <c r="DR147" s="203"/>
      <c r="DS147" s="202"/>
      <c r="DT147" s="203"/>
      <c r="DU147" s="202"/>
      <c r="DV147" s="203"/>
      <c r="DW147" s="202"/>
      <c r="DX147" s="203"/>
      <c r="DZ147" s="159" t="str">
        <f t="shared" si="33"/>
        <v/>
      </c>
      <c r="EA147" s="202"/>
      <c r="EB147" s="203"/>
      <c r="EC147" s="202"/>
      <c r="ED147" s="203"/>
      <c r="EE147" s="202"/>
      <c r="EF147" s="203"/>
      <c r="EG147" s="202"/>
      <c r="EH147" s="203"/>
      <c r="EI147" s="202"/>
      <c r="EJ147" s="203"/>
      <c r="EK147" s="202"/>
      <c r="EL147" s="203"/>
      <c r="EM147" s="202"/>
      <c r="EN147" s="203"/>
      <c r="EO147" s="202"/>
      <c r="EP147" s="203"/>
      <c r="EQ147" s="202"/>
      <c r="ER147" s="203"/>
      <c r="ES147" s="202"/>
      <c r="ET147" s="203"/>
      <c r="EU147" s="202"/>
      <c r="EV147" s="203"/>
      <c r="EW147" s="202"/>
      <c r="EX147" s="203"/>
      <c r="EY147" s="202"/>
      <c r="EZ147" s="203"/>
      <c r="FA147" s="202"/>
      <c r="FB147" s="203"/>
      <c r="FC147" s="202"/>
      <c r="FD147" s="203"/>
      <c r="FE147" s="202"/>
      <c r="FF147" s="203"/>
      <c r="FG147" s="202"/>
      <c r="FH147" s="203"/>
      <c r="FI147" s="202"/>
      <c r="FJ147" s="203"/>
      <c r="FK147" s="202"/>
      <c r="FL147" s="203"/>
      <c r="FM147" s="202"/>
      <c r="FN147" s="203"/>
      <c r="FO147" s="202"/>
      <c r="FP147" s="203"/>
      <c r="FQ147" s="202"/>
      <c r="FR147" s="203"/>
      <c r="FS147" s="202"/>
      <c r="FT147" s="203"/>
      <c r="FU147" s="202"/>
      <c r="FV147" s="203"/>
      <c r="FW147" s="202"/>
      <c r="FX147" s="203"/>
      <c r="FY147" s="202"/>
      <c r="FZ147" s="203"/>
      <c r="GA147" s="202"/>
      <c r="GB147" s="203"/>
      <c r="GC147" s="202"/>
      <c r="GD147" s="203"/>
      <c r="GE147" s="202"/>
      <c r="GF147" s="203"/>
      <c r="GG147" s="202"/>
      <c r="GH147" s="203"/>
      <c r="GI147" s="202"/>
      <c r="GJ147" s="203"/>
      <c r="GL147" s="159" t="str">
        <f t="shared" si="34"/>
        <v/>
      </c>
      <c r="GM147" s="202"/>
      <c r="GN147" s="203"/>
      <c r="GO147" s="202"/>
      <c r="GP147" s="203"/>
      <c r="GQ147" s="202"/>
      <c r="GR147" s="203"/>
      <c r="GS147" s="202"/>
      <c r="GT147" s="203"/>
      <c r="GU147" s="202"/>
      <c r="GV147" s="203"/>
      <c r="GW147" s="202"/>
      <c r="GX147" s="203"/>
      <c r="GY147" s="202"/>
      <c r="GZ147" s="203"/>
      <c r="HA147" s="202"/>
      <c r="HB147" s="203"/>
      <c r="HC147" s="202"/>
      <c r="HD147" s="203"/>
      <c r="HE147" s="202"/>
      <c r="HF147" s="203"/>
      <c r="HG147" s="202"/>
      <c r="HH147" s="203"/>
      <c r="HI147" s="202"/>
      <c r="HJ147" s="203"/>
      <c r="HK147" s="202"/>
      <c r="HL147" s="203"/>
      <c r="HM147" s="202"/>
      <c r="HN147" s="203"/>
      <c r="HO147" s="202"/>
      <c r="HP147" s="203"/>
      <c r="HQ147" s="202"/>
      <c r="HR147" s="203"/>
      <c r="HS147" s="202"/>
      <c r="HT147" s="203"/>
      <c r="HU147" s="202"/>
      <c r="HV147" s="203"/>
      <c r="HW147" s="202"/>
      <c r="HX147" s="203"/>
      <c r="HY147" s="202"/>
      <c r="HZ147" s="203"/>
      <c r="IA147" s="202"/>
      <c r="IB147" s="203"/>
      <c r="IC147" s="202"/>
      <c r="ID147" s="203"/>
      <c r="IE147" s="202"/>
      <c r="IF147" s="203"/>
      <c r="IG147" s="202"/>
      <c r="IH147" s="203"/>
      <c r="II147" s="202"/>
      <c r="IJ147" s="203"/>
      <c r="IK147" s="202"/>
      <c r="IL147" s="203"/>
      <c r="IM147" s="202"/>
      <c r="IN147" s="203"/>
      <c r="IO147" s="202"/>
      <c r="IP147" s="203"/>
      <c r="IQ147" s="202"/>
      <c r="IR147" s="203"/>
      <c r="IS147" s="202"/>
      <c r="IT147" s="203"/>
      <c r="IU147" s="202"/>
      <c r="IV147" s="215"/>
    </row>
    <row r="148">
      <c r="A148" s="215"/>
      <c r="B148" s="159" t="str">
        <f t="shared" si="31"/>
        <v/>
      </c>
      <c r="C148" s="199">
        <f t="shared" ref="C148:BL148" si="132">BO148+EA148+GM148</f>
        <v>0</v>
      </c>
      <c r="D148" s="199">
        <f t="shared" si="132"/>
        <v>0</v>
      </c>
      <c r="E148" s="199">
        <f t="shared" si="132"/>
        <v>0</v>
      </c>
      <c r="F148" s="199">
        <f t="shared" si="132"/>
        <v>0</v>
      </c>
      <c r="G148" s="199">
        <f t="shared" si="132"/>
        <v>0</v>
      </c>
      <c r="H148" s="199">
        <f t="shared" si="132"/>
        <v>0</v>
      </c>
      <c r="I148" s="199">
        <f t="shared" si="132"/>
        <v>0</v>
      </c>
      <c r="J148" s="199">
        <f t="shared" si="132"/>
        <v>0</v>
      </c>
      <c r="K148" s="199">
        <f t="shared" si="132"/>
        <v>0</v>
      </c>
      <c r="L148" s="199">
        <f t="shared" si="132"/>
        <v>0</v>
      </c>
      <c r="M148" s="199">
        <f t="shared" si="132"/>
        <v>0</v>
      </c>
      <c r="N148" s="199">
        <f t="shared" si="132"/>
        <v>0</v>
      </c>
      <c r="O148" s="199">
        <f t="shared" si="132"/>
        <v>0</v>
      </c>
      <c r="P148" s="199">
        <f t="shared" si="132"/>
        <v>0</v>
      </c>
      <c r="Q148" s="199">
        <f t="shared" si="132"/>
        <v>0</v>
      </c>
      <c r="R148" s="199">
        <f t="shared" si="132"/>
        <v>0</v>
      </c>
      <c r="S148" s="199">
        <f t="shared" si="132"/>
        <v>0</v>
      </c>
      <c r="T148" s="199">
        <f t="shared" si="132"/>
        <v>0</v>
      </c>
      <c r="U148" s="199">
        <f t="shared" si="132"/>
        <v>0</v>
      </c>
      <c r="V148" s="199">
        <f t="shared" si="132"/>
        <v>0</v>
      </c>
      <c r="W148" s="199">
        <f t="shared" si="132"/>
        <v>0</v>
      </c>
      <c r="X148" s="199">
        <f t="shared" si="132"/>
        <v>0</v>
      </c>
      <c r="Y148" s="199">
        <f t="shared" si="132"/>
        <v>0</v>
      </c>
      <c r="Z148" s="199">
        <f t="shared" si="132"/>
        <v>0</v>
      </c>
      <c r="AA148" s="199">
        <f t="shared" si="132"/>
        <v>0</v>
      </c>
      <c r="AB148" s="199">
        <f t="shared" si="132"/>
        <v>0</v>
      </c>
      <c r="AC148" s="199">
        <f t="shared" si="132"/>
        <v>0</v>
      </c>
      <c r="AD148" s="199">
        <f t="shared" si="132"/>
        <v>0</v>
      </c>
      <c r="AE148" s="199">
        <f t="shared" si="132"/>
        <v>0</v>
      </c>
      <c r="AF148" s="199">
        <f t="shared" si="132"/>
        <v>0</v>
      </c>
      <c r="AG148" s="199">
        <f t="shared" si="132"/>
        <v>0</v>
      </c>
      <c r="AH148" s="199">
        <f t="shared" si="132"/>
        <v>0</v>
      </c>
      <c r="AI148" s="199">
        <f t="shared" si="132"/>
        <v>0</v>
      </c>
      <c r="AJ148" s="199">
        <f t="shared" si="132"/>
        <v>0</v>
      </c>
      <c r="AK148" s="199">
        <f t="shared" si="132"/>
        <v>0</v>
      </c>
      <c r="AL148" s="199">
        <f t="shared" si="132"/>
        <v>0</v>
      </c>
      <c r="AM148" s="199">
        <f t="shared" si="132"/>
        <v>0</v>
      </c>
      <c r="AN148" s="199">
        <f t="shared" si="132"/>
        <v>0</v>
      </c>
      <c r="AO148" s="199">
        <f t="shared" si="132"/>
        <v>0</v>
      </c>
      <c r="AP148" s="199">
        <f t="shared" si="132"/>
        <v>0</v>
      </c>
      <c r="AQ148" s="199">
        <f t="shared" si="132"/>
        <v>0</v>
      </c>
      <c r="AR148" s="199">
        <f t="shared" si="132"/>
        <v>0</v>
      </c>
      <c r="AS148" s="199">
        <f t="shared" si="132"/>
        <v>0</v>
      </c>
      <c r="AT148" s="199">
        <f t="shared" si="132"/>
        <v>0</v>
      </c>
      <c r="AU148" s="199">
        <f t="shared" si="132"/>
        <v>0</v>
      </c>
      <c r="AV148" s="199">
        <f t="shared" si="132"/>
        <v>0</v>
      </c>
      <c r="AW148" s="199">
        <f t="shared" si="132"/>
        <v>0</v>
      </c>
      <c r="AX148" s="199">
        <f t="shared" si="132"/>
        <v>0</v>
      </c>
      <c r="AY148" s="199">
        <f t="shared" si="132"/>
        <v>0</v>
      </c>
      <c r="AZ148" s="199">
        <f t="shared" si="132"/>
        <v>0</v>
      </c>
      <c r="BA148" s="199">
        <f t="shared" si="132"/>
        <v>0</v>
      </c>
      <c r="BB148" s="199">
        <f t="shared" si="132"/>
        <v>0</v>
      </c>
      <c r="BC148" s="199">
        <f t="shared" si="132"/>
        <v>0</v>
      </c>
      <c r="BD148" s="199">
        <f t="shared" si="132"/>
        <v>0</v>
      </c>
      <c r="BE148" s="199">
        <f t="shared" si="132"/>
        <v>0</v>
      </c>
      <c r="BF148" s="199">
        <f t="shared" si="132"/>
        <v>0</v>
      </c>
      <c r="BG148" s="199">
        <f t="shared" si="132"/>
        <v>0</v>
      </c>
      <c r="BH148" s="199">
        <f t="shared" si="132"/>
        <v>0</v>
      </c>
      <c r="BI148" s="199">
        <f t="shared" si="132"/>
        <v>0</v>
      </c>
      <c r="BJ148" s="199">
        <f t="shared" si="132"/>
        <v>0</v>
      </c>
      <c r="BK148" s="199">
        <f t="shared" si="132"/>
        <v>0</v>
      </c>
      <c r="BL148" s="199">
        <f t="shared" si="132"/>
        <v>0</v>
      </c>
      <c r="BM148" s="151"/>
      <c r="BN148" s="239"/>
      <c r="BO148" s="202"/>
      <c r="BP148" s="203"/>
      <c r="BQ148" s="202"/>
      <c r="BR148" s="203"/>
      <c r="BS148" s="202"/>
      <c r="BT148" s="203"/>
      <c r="BU148" s="202"/>
      <c r="BV148" s="203"/>
      <c r="BW148" s="202"/>
      <c r="BX148" s="203"/>
      <c r="BY148" s="202"/>
      <c r="BZ148" s="203"/>
      <c r="CA148" s="202"/>
      <c r="CB148" s="203"/>
      <c r="CC148" s="202"/>
      <c r="CD148" s="203"/>
      <c r="CE148" s="202"/>
      <c r="CF148" s="203"/>
      <c r="CG148" s="202"/>
      <c r="CH148" s="203"/>
      <c r="CI148" s="202"/>
      <c r="CJ148" s="203"/>
      <c r="CK148" s="202"/>
      <c r="CL148" s="203"/>
      <c r="CM148" s="202"/>
      <c r="CN148" s="203"/>
      <c r="CO148" s="202"/>
      <c r="CP148" s="203"/>
      <c r="CQ148" s="202"/>
      <c r="CR148" s="203"/>
      <c r="CS148" s="202"/>
      <c r="CT148" s="203"/>
      <c r="CU148" s="202"/>
      <c r="CV148" s="203"/>
      <c r="CW148" s="202"/>
      <c r="CX148" s="203"/>
      <c r="CY148" s="202"/>
      <c r="CZ148" s="203"/>
      <c r="DA148" s="202"/>
      <c r="DB148" s="203"/>
      <c r="DC148" s="202"/>
      <c r="DD148" s="203"/>
      <c r="DE148" s="202"/>
      <c r="DF148" s="203"/>
      <c r="DG148" s="202"/>
      <c r="DH148" s="203"/>
      <c r="DI148" s="202"/>
      <c r="DJ148" s="203"/>
      <c r="DK148" s="202"/>
      <c r="DL148" s="203"/>
      <c r="DM148" s="202"/>
      <c r="DN148" s="203"/>
      <c r="DO148" s="202"/>
      <c r="DP148" s="203"/>
      <c r="DQ148" s="202"/>
      <c r="DR148" s="203"/>
      <c r="DS148" s="202"/>
      <c r="DT148" s="203"/>
      <c r="DU148" s="202"/>
      <c r="DV148" s="203"/>
      <c r="DW148" s="202"/>
      <c r="DX148" s="203"/>
      <c r="DZ148" s="159" t="str">
        <f t="shared" si="33"/>
        <v/>
      </c>
      <c r="EA148" s="202"/>
      <c r="EB148" s="203"/>
      <c r="EC148" s="202"/>
      <c r="ED148" s="203"/>
      <c r="EE148" s="202"/>
      <c r="EF148" s="203"/>
      <c r="EG148" s="202"/>
      <c r="EH148" s="203"/>
      <c r="EI148" s="202"/>
      <c r="EJ148" s="203"/>
      <c r="EK148" s="202"/>
      <c r="EL148" s="203"/>
      <c r="EM148" s="202"/>
      <c r="EN148" s="203"/>
      <c r="EO148" s="202"/>
      <c r="EP148" s="203"/>
      <c r="EQ148" s="202"/>
      <c r="ER148" s="203"/>
      <c r="ES148" s="202"/>
      <c r="ET148" s="203"/>
      <c r="EU148" s="202"/>
      <c r="EV148" s="203"/>
      <c r="EW148" s="202"/>
      <c r="EX148" s="203"/>
      <c r="EY148" s="202"/>
      <c r="EZ148" s="203"/>
      <c r="FA148" s="202"/>
      <c r="FB148" s="203"/>
      <c r="FC148" s="202"/>
      <c r="FD148" s="203"/>
      <c r="FE148" s="202"/>
      <c r="FF148" s="203"/>
      <c r="FG148" s="202"/>
      <c r="FH148" s="203"/>
      <c r="FI148" s="202"/>
      <c r="FJ148" s="203"/>
      <c r="FK148" s="202"/>
      <c r="FL148" s="203"/>
      <c r="FM148" s="202"/>
      <c r="FN148" s="203"/>
      <c r="FO148" s="202"/>
      <c r="FP148" s="203"/>
      <c r="FQ148" s="202"/>
      <c r="FR148" s="203"/>
      <c r="FS148" s="202"/>
      <c r="FT148" s="203"/>
      <c r="FU148" s="202"/>
      <c r="FV148" s="203"/>
      <c r="FW148" s="202"/>
      <c r="FX148" s="203"/>
      <c r="FY148" s="202"/>
      <c r="FZ148" s="203"/>
      <c r="GA148" s="202"/>
      <c r="GB148" s="203"/>
      <c r="GC148" s="202"/>
      <c r="GD148" s="203"/>
      <c r="GE148" s="202"/>
      <c r="GF148" s="203"/>
      <c r="GG148" s="202"/>
      <c r="GH148" s="203"/>
      <c r="GI148" s="202"/>
      <c r="GJ148" s="203"/>
      <c r="GL148" s="159" t="str">
        <f t="shared" si="34"/>
        <v/>
      </c>
      <c r="GM148" s="202"/>
      <c r="GN148" s="203"/>
      <c r="GO148" s="202"/>
      <c r="GP148" s="203"/>
      <c r="GQ148" s="202"/>
      <c r="GR148" s="203"/>
      <c r="GS148" s="202"/>
      <c r="GT148" s="203"/>
      <c r="GU148" s="202"/>
      <c r="GV148" s="203"/>
      <c r="GW148" s="202"/>
      <c r="GX148" s="203"/>
      <c r="GY148" s="202"/>
      <c r="GZ148" s="203"/>
      <c r="HA148" s="202"/>
      <c r="HB148" s="203"/>
      <c r="HC148" s="202"/>
      <c r="HD148" s="203"/>
      <c r="HE148" s="202"/>
      <c r="HF148" s="203"/>
      <c r="HG148" s="202"/>
      <c r="HH148" s="203"/>
      <c r="HI148" s="202"/>
      <c r="HJ148" s="203"/>
      <c r="HK148" s="202"/>
      <c r="HL148" s="203"/>
      <c r="HM148" s="202"/>
      <c r="HN148" s="203"/>
      <c r="HO148" s="202"/>
      <c r="HP148" s="203"/>
      <c r="HQ148" s="202"/>
      <c r="HR148" s="203"/>
      <c r="HS148" s="202"/>
      <c r="HT148" s="203"/>
      <c r="HU148" s="202"/>
      <c r="HV148" s="203"/>
      <c r="HW148" s="202"/>
      <c r="HX148" s="203"/>
      <c r="HY148" s="202"/>
      <c r="HZ148" s="203"/>
      <c r="IA148" s="202"/>
      <c r="IB148" s="203"/>
      <c r="IC148" s="202"/>
      <c r="ID148" s="203"/>
      <c r="IE148" s="202"/>
      <c r="IF148" s="203"/>
      <c r="IG148" s="202"/>
      <c r="IH148" s="203"/>
      <c r="II148" s="202"/>
      <c r="IJ148" s="203"/>
      <c r="IK148" s="202"/>
      <c r="IL148" s="203"/>
      <c r="IM148" s="202"/>
      <c r="IN148" s="203"/>
      <c r="IO148" s="202"/>
      <c r="IP148" s="203"/>
      <c r="IQ148" s="202"/>
      <c r="IR148" s="203"/>
      <c r="IS148" s="202"/>
      <c r="IT148" s="203"/>
      <c r="IU148" s="202"/>
      <c r="IV148" s="215"/>
    </row>
    <row r="149">
      <c r="A149" s="215"/>
      <c r="B149" s="159" t="str">
        <f t="shared" si="31"/>
        <v>End</v>
      </c>
      <c r="C149" s="199">
        <f t="shared" ref="C149:BL149" si="133">BO149+EA149+GM149</f>
        <v>0</v>
      </c>
      <c r="D149" s="199">
        <f t="shared" si="133"/>
        <v>0</v>
      </c>
      <c r="E149" s="199">
        <f t="shared" si="133"/>
        <v>0</v>
      </c>
      <c r="F149" s="199">
        <f t="shared" si="133"/>
        <v>0</v>
      </c>
      <c r="G149" s="199">
        <f t="shared" si="133"/>
        <v>0</v>
      </c>
      <c r="H149" s="199">
        <f t="shared" si="133"/>
        <v>0</v>
      </c>
      <c r="I149" s="199">
        <f t="shared" si="133"/>
        <v>0</v>
      </c>
      <c r="J149" s="199">
        <f t="shared" si="133"/>
        <v>0</v>
      </c>
      <c r="K149" s="199">
        <f t="shared" si="133"/>
        <v>0</v>
      </c>
      <c r="L149" s="199">
        <f t="shared" si="133"/>
        <v>0</v>
      </c>
      <c r="M149" s="199">
        <f t="shared" si="133"/>
        <v>0</v>
      </c>
      <c r="N149" s="199">
        <f t="shared" si="133"/>
        <v>0</v>
      </c>
      <c r="O149" s="199">
        <f t="shared" si="133"/>
        <v>0</v>
      </c>
      <c r="P149" s="199">
        <f t="shared" si="133"/>
        <v>0</v>
      </c>
      <c r="Q149" s="199">
        <f t="shared" si="133"/>
        <v>0</v>
      </c>
      <c r="R149" s="199">
        <f t="shared" si="133"/>
        <v>0</v>
      </c>
      <c r="S149" s="199">
        <f t="shared" si="133"/>
        <v>0</v>
      </c>
      <c r="T149" s="199">
        <f t="shared" si="133"/>
        <v>0</v>
      </c>
      <c r="U149" s="199">
        <f t="shared" si="133"/>
        <v>0</v>
      </c>
      <c r="V149" s="199">
        <f t="shared" si="133"/>
        <v>0</v>
      </c>
      <c r="W149" s="199">
        <f t="shared" si="133"/>
        <v>0</v>
      </c>
      <c r="X149" s="199">
        <f t="shared" si="133"/>
        <v>0</v>
      </c>
      <c r="Y149" s="199">
        <f t="shared" si="133"/>
        <v>0</v>
      </c>
      <c r="Z149" s="199">
        <f t="shared" si="133"/>
        <v>0</v>
      </c>
      <c r="AA149" s="199">
        <f t="shared" si="133"/>
        <v>0</v>
      </c>
      <c r="AB149" s="199">
        <f t="shared" si="133"/>
        <v>0</v>
      </c>
      <c r="AC149" s="199">
        <f t="shared" si="133"/>
        <v>0</v>
      </c>
      <c r="AD149" s="199">
        <f t="shared" si="133"/>
        <v>0</v>
      </c>
      <c r="AE149" s="199">
        <f t="shared" si="133"/>
        <v>0</v>
      </c>
      <c r="AF149" s="199">
        <f t="shared" si="133"/>
        <v>0</v>
      </c>
      <c r="AG149" s="199">
        <f t="shared" si="133"/>
        <v>0</v>
      </c>
      <c r="AH149" s="199">
        <f t="shared" si="133"/>
        <v>0</v>
      </c>
      <c r="AI149" s="199">
        <f t="shared" si="133"/>
        <v>0</v>
      </c>
      <c r="AJ149" s="199">
        <f t="shared" si="133"/>
        <v>0</v>
      </c>
      <c r="AK149" s="199">
        <f t="shared" si="133"/>
        <v>0</v>
      </c>
      <c r="AL149" s="199">
        <f t="shared" si="133"/>
        <v>0</v>
      </c>
      <c r="AM149" s="199">
        <f t="shared" si="133"/>
        <v>0</v>
      </c>
      <c r="AN149" s="199">
        <f t="shared" si="133"/>
        <v>0</v>
      </c>
      <c r="AO149" s="199">
        <f t="shared" si="133"/>
        <v>0</v>
      </c>
      <c r="AP149" s="199">
        <f t="shared" si="133"/>
        <v>0</v>
      </c>
      <c r="AQ149" s="199">
        <f t="shared" si="133"/>
        <v>0</v>
      </c>
      <c r="AR149" s="199">
        <f t="shared" si="133"/>
        <v>0</v>
      </c>
      <c r="AS149" s="199">
        <f t="shared" si="133"/>
        <v>0</v>
      </c>
      <c r="AT149" s="199">
        <f t="shared" si="133"/>
        <v>0</v>
      </c>
      <c r="AU149" s="199">
        <f t="shared" si="133"/>
        <v>0</v>
      </c>
      <c r="AV149" s="199">
        <f t="shared" si="133"/>
        <v>0</v>
      </c>
      <c r="AW149" s="199">
        <f t="shared" si="133"/>
        <v>0</v>
      </c>
      <c r="AX149" s="199">
        <f t="shared" si="133"/>
        <v>0</v>
      </c>
      <c r="AY149" s="199">
        <f t="shared" si="133"/>
        <v>0</v>
      </c>
      <c r="AZ149" s="199">
        <f t="shared" si="133"/>
        <v>0</v>
      </c>
      <c r="BA149" s="199">
        <f t="shared" si="133"/>
        <v>0</v>
      </c>
      <c r="BB149" s="199">
        <f t="shared" si="133"/>
        <v>0</v>
      </c>
      <c r="BC149" s="199">
        <f t="shared" si="133"/>
        <v>0</v>
      </c>
      <c r="BD149" s="199">
        <f t="shared" si="133"/>
        <v>0</v>
      </c>
      <c r="BE149" s="199">
        <f t="shared" si="133"/>
        <v>0</v>
      </c>
      <c r="BF149" s="199">
        <f t="shared" si="133"/>
        <v>0</v>
      </c>
      <c r="BG149" s="199">
        <f t="shared" si="133"/>
        <v>0</v>
      </c>
      <c r="BH149" s="199">
        <f t="shared" si="133"/>
        <v>0</v>
      </c>
      <c r="BI149" s="199">
        <f t="shared" si="133"/>
        <v>0</v>
      </c>
      <c r="BJ149" s="199">
        <f t="shared" si="133"/>
        <v>0</v>
      </c>
      <c r="BK149" s="199">
        <f t="shared" si="133"/>
        <v>0</v>
      </c>
      <c r="BL149" s="199">
        <f t="shared" si="133"/>
        <v>0</v>
      </c>
      <c r="BM149" s="151"/>
      <c r="BN149" s="239" t="str">
        <f>IFERROR(__xludf.DUMMYFUNCTION("""COMPUTED_VALUE"""),"End")</f>
        <v>End</v>
      </c>
      <c r="BO149" s="202"/>
      <c r="BP149" s="203"/>
      <c r="BQ149" s="202"/>
      <c r="BR149" s="203"/>
      <c r="BS149" s="202"/>
      <c r="BT149" s="203"/>
      <c r="BU149" s="202"/>
      <c r="BV149" s="203"/>
      <c r="BW149" s="202"/>
      <c r="BX149" s="203"/>
      <c r="BY149" s="202"/>
      <c r="BZ149" s="203"/>
      <c r="CA149" s="202"/>
      <c r="CB149" s="203"/>
      <c r="CC149" s="202"/>
      <c r="CD149" s="203"/>
      <c r="CE149" s="202"/>
      <c r="CF149" s="203"/>
      <c r="CG149" s="202"/>
      <c r="CH149" s="203"/>
      <c r="CI149" s="202"/>
      <c r="CJ149" s="203"/>
      <c r="CK149" s="202"/>
      <c r="CL149" s="203"/>
      <c r="CM149" s="202"/>
      <c r="CN149" s="203"/>
      <c r="CO149" s="202"/>
      <c r="CP149" s="203"/>
      <c r="CQ149" s="202"/>
      <c r="CR149" s="203"/>
      <c r="CS149" s="202"/>
      <c r="CT149" s="203"/>
      <c r="CU149" s="202"/>
      <c r="CV149" s="203"/>
      <c r="CW149" s="202"/>
      <c r="CX149" s="203"/>
      <c r="CY149" s="202"/>
      <c r="CZ149" s="203"/>
      <c r="DA149" s="202"/>
      <c r="DB149" s="203"/>
      <c r="DC149" s="202"/>
      <c r="DD149" s="203"/>
      <c r="DE149" s="202"/>
      <c r="DF149" s="203"/>
      <c r="DG149" s="202"/>
      <c r="DH149" s="203"/>
      <c r="DI149" s="202"/>
      <c r="DJ149" s="203"/>
      <c r="DK149" s="202"/>
      <c r="DL149" s="203"/>
      <c r="DM149" s="202"/>
      <c r="DN149" s="203"/>
      <c r="DO149" s="202"/>
      <c r="DP149" s="203"/>
      <c r="DQ149" s="202"/>
      <c r="DR149" s="203"/>
      <c r="DS149" s="202"/>
      <c r="DT149" s="203"/>
      <c r="DU149" s="202"/>
      <c r="DV149" s="203"/>
      <c r="DW149" s="202"/>
      <c r="DX149" s="203"/>
      <c r="DZ149" s="159" t="str">
        <f t="shared" si="33"/>
        <v>End</v>
      </c>
      <c r="EA149" s="202"/>
      <c r="EB149" s="203"/>
      <c r="EC149" s="202"/>
      <c r="ED149" s="203"/>
      <c r="EE149" s="202"/>
      <c r="EF149" s="203"/>
      <c r="EG149" s="202"/>
      <c r="EH149" s="203"/>
      <c r="EI149" s="202"/>
      <c r="EJ149" s="203"/>
      <c r="EK149" s="202"/>
      <c r="EL149" s="203"/>
      <c r="EM149" s="202"/>
      <c r="EN149" s="203"/>
      <c r="EO149" s="202"/>
      <c r="EP149" s="203"/>
      <c r="EQ149" s="202"/>
      <c r="ER149" s="203"/>
      <c r="ES149" s="202"/>
      <c r="ET149" s="203"/>
      <c r="EU149" s="202"/>
      <c r="EV149" s="203"/>
      <c r="EW149" s="202"/>
      <c r="EX149" s="203"/>
      <c r="EY149" s="202"/>
      <c r="EZ149" s="203"/>
      <c r="FA149" s="202"/>
      <c r="FB149" s="203"/>
      <c r="FC149" s="202"/>
      <c r="FD149" s="203"/>
      <c r="FE149" s="202"/>
      <c r="FF149" s="203"/>
      <c r="FG149" s="202"/>
      <c r="FH149" s="203"/>
      <c r="FI149" s="202"/>
      <c r="FJ149" s="203"/>
      <c r="FK149" s="202"/>
      <c r="FL149" s="203"/>
      <c r="FM149" s="202"/>
      <c r="FN149" s="203"/>
      <c r="FO149" s="202"/>
      <c r="FP149" s="203"/>
      <c r="FQ149" s="202"/>
      <c r="FR149" s="203"/>
      <c r="FS149" s="202"/>
      <c r="FT149" s="203"/>
      <c r="FU149" s="202"/>
      <c r="FV149" s="203"/>
      <c r="FW149" s="202"/>
      <c r="FX149" s="203"/>
      <c r="FY149" s="202"/>
      <c r="FZ149" s="203"/>
      <c r="GA149" s="202"/>
      <c r="GB149" s="203"/>
      <c r="GC149" s="202"/>
      <c r="GD149" s="203"/>
      <c r="GE149" s="202"/>
      <c r="GF149" s="203"/>
      <c r="GG149" s="202"/>
      <c r="GH149" s="203"/>
      <c r="GI149" s="202"/>
      <c r="GJ149" s="203"/>
      <c r="GL149" s="159" t="str">
        <f t="shared" si="34"/>
        <v>End</v>
      </c>
      <c r="GM149" s="202"/>
      <c r="GN149" s="203"/>
      <c r="GO149" s="202"/>
      <c r="GP149" s="203"/>
      <c r="GQ149" s="202"/>
      <c r="GR149" s="203"/>
      <c r="GS149" s="202"/>
      <c r="GT149" s="203"/>
      <c r="GU149" s="202"/>
      <c r="GV149" s="203"/>
      <c r="GW149" s="202"/>
      <c r="GX149" s="203"/>
      <c r="GY149" s="202"/>
      <c r="GZ149" s="203"/>
      <c r="HA149" s="202"/>
      <c r="HB149" s="203"/>
      <c r="HC149" s="202"/>
      <c r="HD149" s="203"/>
      <c r="HE149" s="202"/>
      <c r="HF149" s="203"/>
      <c r="HG149" s="202"/>
      <c r="HH149" s="203"/>
      <c r="HI149" s="202"/>
      <c r="HJ149" s="203"/>
      <c r="HK149" s="202"/>
      <c r="HL149" s="203"/>
      <c r="HM149" s="202"/>
      <c r="HN149" s="203"/>
      <c r="HO149" s="202"/>
      <c r="HP149" s="203"/>
      <c r="HQ149" s="202"/>
      <c r="HR149" s="203"/>
      <c r="HS149" s="202"/>
      <c r="HT149" s="203"/>
      <c r="HU149" s="202"/>
      <c r="HV149" s="203"/>
      <c r="HW149" s="202"/>
      <c r="HX149" s="203"/>
      <c r="HY149" s="202"/>
      <c r="HZ149" s="203"/>
      <c r="IA149" s="202"/>
      <c r="IB149" s="203"/>
      <c r="IC149" s="202"/>
      <c r="ID149" s="203"/>
      <c r="IE149" s="202"/>
      <c r="IF149" s="203"/>
      <c r="IG149" s="202"/>
      <c r="IH149" s="203"/>
      <c r="II149" s="202"/>
      <c r="IJ149" s="203"/>
      <c r="IK149" s="202"/>
      <c r="IL149" s="203"/>
      <c r="IM149" s="202"/>
      <c r="IN149" s="203"/>
      <c r="IO149" s="202"/>
      <c r="IP149" s="203"/>
      <c r="IQ149" s="202"/>
      <c r="IR149" s="203"/>
      <c r="IS149" s="202"/>
      <c r="IT149" s="203"/>
      <c r="IU149" s="202"/>
      <c r="IV149" s="215"/>
    </row>
    <row r="150">
      <c r="B150" s="159" t="str">
        <f t="shared" si="31"/>
        <v/>
      </c>
      <c r="C150" s="199">
        <f t="shared" ref="C150:BL150" si="134">BO150+EA150+GM150</f>
        <v>0</v>
      </c>
      <c r="D150" s="199">
        <f t="shared" si="134"/>
        <v>0</v>
      </c>
      <c r="E150" s="199">
        <f t="shared" si="134"/>
        <v>0</v>
      </c>
      <c r="F150" s="199">
        <f t="shared" si="134"/>
        <v>0</v>
      </c>
      <c r="G150" s="199">
        <f t="shared" si="134"/>
        <v>0</v>
      </c>
      <c r="H150" s="199">
        <f t="shared" si="134"/>
        <v>0</v>
      </c>
      <c r="I150" s="199">
        <f t="shared" si="134"/>
        <v>0</v>
      </c>
      <c r="J150" s="199">
        <f t="shared" si="134"/>
        <v>0</v>
      </c>
      <c r="K150" s="199">
        <f t="shared" si="134"/>
        <v>0</v>
      </c>
      <c r="L150" s="199">
        <f t="shared" si="134"/>
        <v>0</v>
      </c>
      <c r="M150" s="199">
        <f t="shared" si="134"/>
        <v>0</v>
      </c>
      <c r="N150" s="199">
        <f t="shared" si="134"/>
        <v>0</v>
      </c>
      <c r="O150" s="199">
        <f t="shared" si="134"/>
        <v>0</v>
      </c>
      <c r="P150" s="199">
        <f t="shared" si="134"/>
        <v>0</v>
      </c>
      <c r="Q150" s="199">
        <f t="shared" si="134"/>
        <v>0</v>
      </c>
      <c r="R150" s="199">
        <f t="shared" si="134"/>
        <v>0</v>
      </c>
      <c r="S150" s="199">
        <f t="shared" si="134"/>
        <v>0</v>
      </c>
      <c r="T150" s="199">
        <f t="shared" si="134"/>
        <v>0</v>
      </c>
      <c r="U150" s="199">
        <f t="shared" si="134"/>
        <v>0</v>
      </c>
      <c r="V150" s="199">
        <f t="shared" si="134"/>
        <v>0</v>
      </c>
      <c r="W150" s="199">
        <f t="shared" si="134"/>
        <v>0</v>
      </c>
      <c r="X150" s="199">
        <f t="shared" si="134"/>
        <v>0</v>
      </c>
      <c r="Y150" s="199">
        <f t="shared" si="134"/>
        <v>0</v>
      </c>
      <c r="Z150" s="199">
        <f t="shared" si="134"/>
        <v>0</v>
      </c>
      <c r="AA150" s="199">
        <f t="shared" si="134"/>
        <v>0</v>
      </c>
      <c r="AB150" s="199">
        <f t="shared" si="134"/>
        <v>0</v>
      </c>
      <c r="AC150" s="199">
        <f t="shared" si="134"/>
        <v>0</v>
      </c>
      <c r="AD150" s="199">
        <f t="shared" si="134"/>
        <v>0</v>
      </c>
      <c r="AE150" s="199">
        <f t="shared" si="134"/>
        <v>0</v>
      </c>
      <c r="AF150" s="199">
        <f t="shared" si="134"/>
        <v>0</v>
      </c>
      <c r="AG150" s="199">
        <f t="shared" si="134"/>
        <v>0</v>
      </c>
      <c r="AH150" s="199">
        <f t="shared" si="134"/>
        <v>0</v>
      </c>
      <c r="AI150" s="199">
        <f t="shared" si="134"/>
        <v>0</v>
      </c>
      <c r="AJ150" s="199">
        <f t="shared" si="134"/>
        <v>0</v>
      </c>
      <c r="AK150" s="199">
        <f t="shared" si="134"/>
        <v>0</v>
      </c>
      <c r="AL150" s="199">
        <f t="shared" si="134"/>
        <v>0</v>
      </c>
      <c r="AM150" s="199">
        <f t="shared" si="134"/>
        <v>0</v>
      </c>
      <c r="AN150" s="199">
        <f t="shared" si="134"/>
        <v>0</v>
      </c>
      <c r="AO150" s="199">
        <f t="shared" si="134"/>
        <v>0</v>
      </c>
      <c r="AP150" s="199">
        <f t="shared" si="134"/>
        <v>0</v>
      </c>
      <c r="AQ150" s="199">
        <f t="shared" si="134"/>
        <v>0</v>
      </c>
      <c r="AR150" s="199">
        <f t="shared" si="134"/>
        <v>0</v>
      </c>
      <c r="AS150" s="199">
        <f t="shared" si="134"/>
        <v>0</v>
      </c>
      <c r="AT150" s="199">
        <f t="shared" si="134"/>
        <v>0</v>
      </c>
      <c r="AU150" s="199">
        <f t="shared" si="134"/>
        <v>0</v>
      </c>
      <c r="AV150" s="199">
        <f t="shared" si="134"/>
        <v>0</v>
      </c>
      <c r="AW150" s="199">
        <f t="shared" si="134"/>
        <v>0</v>
      </c>
      <c r="AX150" s="199">
        <f t="shared" si="134"/>
        <v>0</v>
      </c>
      <c r="AY150" s="199">
        <f t="shared" si="134"/>
        <v>0</v>
      </c>
      <c r="AZ150" s="199">
        <f t="shared" si="134"/>
        <v>0</v>
      </c>
      <c r="BA150" s="199">
        <f t="shared" si="134"/>
        <v>0</v>
      </c>
      <c r="BB150" s="199">
        <f t="shared" si="134"/>
        <v>0</v>
      </c>
      <c r="BC150" s="199">
        <f t="shared" si="134"/>
        <v>0</v>
      </c>
      <c r="BD150" s="199">
        <f t="shared" si="134"/>
        <v>0</v>
      </c>
      <c r="BE150" s="199">
        <f t="shared" si="134"/>
        <v>0</v>
      </c>
      <c r="BF150" s="199">
        <f t="shared" si="134"/>
        <v>0</v>
      </c>
      <c r="BG150" s="199">
        <f t="shared" si="134"/>
        <v>0</v>
      </c>
      <c r="BH150" s="199">
        <f t="shared" si="134"/>
        <v>0</v>
      </c>
      <c r="BI150" s="199">
        <f t="shared" si="134"/>
        <v>0</v>
      </c>
      <c r="BJ150" s="199">
        <f t="shared" si="134"/>
        <v>0</v>
      </c>
      <c r="BK150" s="199">
        <f t="shared" si="134"/>
        <v>0</v>
      </c>
      <c r="BL150" s="199">
        <f t="shared" si="134"/>
        <v>0</v>
      </c>
      <c r="BM150" s="151"/>
      <c r="BN150" s="239"/>
      <c r="BO150" s="202"/>
      <c r="BP150" s="203"/>
      <c r="BQ150" s="202"/>
      <c r="BR150" s="203"/>
      <c r="BS150" s="202"/>
      <c r="BT150" s="203"/>
      <c r="BU150" s="202"/>
      <c r="BV150" s="203"/>
      <c r="BW150" s="202"/>
      <c r="BX150" s="203"/>
      <c r="BY150" s="202"/>
      <c r="BZ150" s="203"/>
      <c r="CA150" s="202"/>
      <c r="CB150" s="203"/>
      <c r="CC150" s="202"/>
      <c r="CD150" s="203"/>
      <c r="CE150" s="202"/>
      <c r="CF150" s="203"/>
      <c r="CG150" s="202"/>
      <c r="CH150" s="203"/>
      <c r="CI150" s="202"/>
      <c r="CJ150" s="203"/>
      <c r="CK150" s="202"/>
      <c r="CL150" s="203"/>
      <c r="CM150" s="202"/>
      <c r="CN150" s="203"/>
      <c r="CO150" s="202"/>
      <c r="CP150" s="203"/>
      <c r="CQ150" s="202"/>
      <c r="CR150" s="203"/>
      <c r="CS150" s="202"/>
      <c r="CT150" s="203"/>
      <c r="CU150" s="202"/>
      <c r="CV150" s="203"/>
      <c r="CW150" s="202"/>
      <c r="CX150" s="203"/>
      <c r="CY150" s="202"/>
      <c r="CZ150" s="203"/>
      <c r="DA150" s="202"/>
      <c r="DB150" s="203"/>
      <c r="DC150" s="202"/>
      <c r="DD150" s="203"/>
      <c r="DE150" s="202"/>
      <c r="DF150" s="203"/>
      <c r="DG150" s="202"/>
      <c r="DH150" s="203"/>
      <c r="DI150" s="202"/>
      <c r="DJ150" s="203"/>
      <c r="DK150" s="202"/>
      <c r="DL150" s="203"/>
      <c r="DM150" s="202"/>
      <c r="DN150" s="203"/>
      <c r="DO150" s="202"/>
      <c r="DP150" s="203"/>
      <c r="DQ150" s="202"/>
      <c r="DR150" s="203"/>
      <c r="DS150" s="202"/>
      <c r="DT150" s="203"/>
      <c r="DU150" s="202"/>
      <c r="DV150" s="203"/>
      <c r="DW150" s="202"/>
      <c r="DX150" s="203"/>
      <c r="DZ150" s="159" t="str">
        <f t="shared" si="33"/>
        <v/>
      </c>
      <c r="EA150" s="202"/>
      <c r="EB150" s="203"/>
      <c r="EC150" s="202"/>
      <c r="ED150" s="203"/>
      <c r="EE150" s="202"/>
      <c r="EF150" s="203"/>
      <c r="EG150" s="202"/>
      <c r="EH150" s="203"/>
      <c r="EI150" s="202"/>
      <c r="EJ150" s="203"/>
      <c r="EK150" s="202"/>
      <c r="EL150" s="203"/>
      <c r="EM150" s="202"/>
      <c r="EN150" s="203"/>
      <c r="EO150" s="202"/>
      <c r="EP150" s="203"/>
      <c r="EQ150" s="202"/>
      <c r="ER150" s="203"/>
      <c r="ES150" s="202"/>
      <c r="ET150" s="203"/>
      <c r="EU150" s="202"/>
      <c r="EV150" s="203"/>
      <c r="EW150" s="202"/>
      <c r="EX150" s="203"/>
      <c r="EY150" s="202"/>
      <c r="EZ150" s="203"/>
      <c r="FA150" s="202"/>
      <c r="FB150" s="203"/>
      <c r="FC150" s="202"/>
      <c r="FD150" s="203"/>
      <c r="FE150" s="202"/>
      <c r="FF150" s="203"/>
      <c r="FG150" s="202"/>
      <c r="FH150" s="203"/>
      <c r="FI150" s="202"/>
      <c r="FJ150" s="203"/>
      <c r="FK150" s="202"/>
      <c r="FL150" s="203"/>
      <c r="FM150" s="202"/>
      <c r="FN150" s="203"/>
      <c r="FO150" s="202"/>
      <c r="FP150" s="203"/>
      <c r="FQ150" s="202"/>
      <c r="FR150" s="203"/>
      <c r="FS150" s="202"/>
      <c r="FT150" s="203"/>
      <c r="FU150" s="202"/>
      <c r="FV150" s="203"/>
      <c r="FW150" s="202"/>
      <c r="FX150" s="203"/>
      <c r="FY150" s="202"/>
      <c r="FZ150" s="203"/>
      <c r="GA150" s="202"/>
      <c r="GB150" s="203"/>
      <c r="GC150" s="202"/>
      <c r="GD150" s="203"/>
      <c r="GE150" s="202"/>
      <c r="GF150" s="203"/>
      <c r="GG150" s="202"/>
      <c r="GH150" s="203"/>
      <c r="GI150" s="202"/>
      <c r="GJ150" s="203"/>
      <c r="GL150" s="159" t="str">
        <f t="shared" si="34"/>
        <v/>
      </c>
      <c r="GM150" s="202"/>
      <c r="GN150" s="203"/>
      <c r="GO150" s="202"/>
      <c r="GP150" s="203"/>
      <c r="GQ150" s="202"/>
      <c r="GR150" s="203"/>
      <c r="GS150" s="202"/>
      <c r="GT150" s="203"/>
      <c r="GU150" s="202"/>
      <c r="GV150" s="203"/>
      <c r="GW150" s="202"/>
      <c r="GX150" s="203"/>
      <c r="GY150" s="202"/>
      <c r="GZ150" s="203"/>
      <c r="HA150" s="202"/>
      <c r="HB150" s="203"/>
      <c r="HC150" s="202"/>
      <c r="HD150" s="203"/>
      <c r="HE150" s="202"/>
      <c r="HF150" s="203"/>
      <c r="HG150" s="202"/>
      <c r="HH150" s="203"/>
      <c r="HI150" s="202"/>
      <c r="HJ150" s="203"/>
      <c r="HK150" s="202"/>
      <c r="HL150" s="203"/>
      <c r="HM150" s="202"/>
      <c r="HN150" s="203"/>
      <c r="HO150" s="202"/>
      <c r="HP150" s="203"/>
      <c r="HQ150" s="202"/>
      <c r="HR150" s="203"/>
      <c r="HS150" s="202"/>
      <c r="HT150" s="203"/>
      <c r="HU150" s="202"/>
      <c r="HV150" s="203"/>
      <c r="HW150" s="202"/>
      <c r="HX150" s="203"/>
      <c r="HY150" s="202"/>
      <c r="HZ150" s="203"/>
      <c r="IA150" s="202"/>
      <c r="IB150" s="203"/>
      <c r="IC150" s="202"/>
      <c r="ID150" s="203"/>
      <c r="IE150" s="202"/>
      <c r="IF150" s="203"/>
      <c r="IG150" s="202"/>
      <c r="IH150" s="203"/>
      <c r="II150" s="202"/>
      <c r="IJ150" s="203"/>
      <c r="IK150" s="202"/>
      <c r="IL150" s="203"/>
      <c r="IM150" s="202"/>
      <c r="IN150" s="203"/>
      <c r="IO150" s="202"/>
      <c r="IP150" s="203"/>
      <c r="IQ150" s="202"/>
      <c r="IR150" s="203"/>
      <c r="IS150" s="202"/>
      <c r="IT150" s="203"/>
      <c r="IU150" s="202"/>
      <c r="IV150" s="215"/>
    </row>
    <row r="151">
      <c r="B151" s="159" t="str">
        <f t="shared" si="31"/>
        <v/>
      </c>
      <c r="C151" s="199">
        <f t="shared" ref="C151:BL151" si="135">BO151+EA151+GM151</f>
        <v>0</v>
      </c>
      <c r="D151" s="199">
        <f t="shared" si="135"/>
        <v>0</v>
      </c>
      <c r="E151" s="199">
        <f t="shared" si="135"/>
        <v>0</v>
      </c>
      <c r="F151" s="199">
        <f t="shared" si="135"/>
        <v>0</v>
      </c>
      <c r="G151" s="199">
        <f t="shared" si="135"/>
        <v>0</v>
      </c>
      <c r="H151" s="199">
        <f t="shared" si="135"/>
        <v>0</v>
      </c>
      <c r="I151" s="199">
        <f t="shared" si="135"/>
        <v>0</v>
      </c>
      <c r="J151" s="199">
        <f t="shared" si="135"/>
        <v>0</v>
      </c>
      <c r="K151" s="199">
        <f t="shared" si="135"/>
        <v>0</v>
      </c>
      <c r="L151" s="199">
        <f t="shared" si="135"/>
        <v>0</v>
      </c>
      <c r="M151" s="199">
        <f t="shared" si="135"/>
        <v>0</v>
      </c>
      <c r="N151" s="199">
        <f t="shared" si="135"/>
        <v>0</v>
      </c>
      <c r="O151" s="199">
        <f t="shared" si="135"/>
        <v>0</v>
      </c>
      <c r="P151" s="199">
        <f t="shared" si="135"/>
        <v>0</v>
      </c>
      <c r="Q151" s="199">
        <f t="shared" si="135"/>
        <v>0</v>
      </c>
      <c r="R151" s="199">
        <f t="shared" si="135"/>
        <v>0</v>
      </c>
      <c r="S151" s="199">
        <f t="shared" si="135"/>
        <v>0</v>
      </c>
      <c r="T151" s="199">
        <f t="shared" si="135"/>
        <v>0</v>
      </c>
      <c r="U151" s="199">
        <f t="shared" si="135"/>
        <v>0</v>
      </c>
      <c r="V151" s="199">
        <f t="shared" si="135"/>
        <v>0</v>
      </c>
      <c r="W151" s="199">
        <f t="shared" si="135"/>
        <v>0</v>
      </c>
      <c r="X151" s="199">
        <f t="shared" si="135"/>
        <v>0</v>
      </c>
      <c r="Y151" s="199">
        <f t="shared" si="135"/>
        <v>0</v>
      </c>
      <c r="Z151" s="199">
        <f t="shared" si="135"/>
        <v>0</v>
      </c>
      <c r="AA151" s="199">
        <f t="shared" si="135"/>
        <v>0</v>
      </c>
      <c r="AB151" s="199">
        <f t="shared" si="135"/>
        <v>0</v>
      </c>
      <c r="AC151" s="199">
        <f t="shared" si="135"/>
        <v>0</v>
      </c>
      <c r="AD151" s="199">
        <f t="shared" si="135"/>
        <v>0</v>
      </c>
      <c r="AE151" s="199">
        <f t="shared" si="135"/>
        <v>0</v>
      </c>
      <c r="AF151" s="199">
        <f t="shared" si="135"/>
        <v>0</v>
      </c>
      <c r="AG151" s="199">
        <f t="shared" si="135"/>
        <v>0</v>
      </c>
      <c r="AH151" s="199">
        <f t="shared" si="135"/>
        <v>0</v>
      </c>
      <c r="AI151" s="199">
        <f t="shared" si="135"/>
        <v>0</v>
      </c>
      <c r="AJ151" s="199">
        <f t="shared" si="135"/>
        <v>0</v>
      </c>
      <c r="AK151" s="199">
        <f t="shared" si="135"/>
        <v>0</v>
      </c>
      <c r="AL151" s="199">
        <f t="shared" si="135"/>
        <v>0</v>
      </c>
      <c r="AM151" s="199">
        <f t="shared" si="135"/>
        <v>0</v>
      </c>
      <c r="AN151" s="199">
        <f t="shared" si="135"/>
        <v>0</v>
      </c>
      <c r="AO151" s="199">
        <f t="shared" si="135"/>
        <v>0</v>
      </c>
      <c r="AP151" s="199">
        <f t="shared" si="135"/>
        <v>0</v>
      </c>
      <c r="AQ151" s="199">
        <f t="shared" si="135"/>
        <v>0</v>
      </c>
      <c r="AR151" s="199">
        <f t="shared" si="135"/>
        <v>0</v>
      </c>
      <c r="AS151" s="199">
        <f t="shared" si="135"/>
        <v>0</v>
      </c>
      <c r="AT151" s="199">
        <f t="shared" si="135"/>
        <v>0</v>
      </c>
      <c r="AU151" s="199">
        <f t="shared" si="135"/>
        <v>0</v>
      </c>
      <c r="AV151" s="199">
        <f t="shared" si="135"/>
        <v>0</v>
      </c>
      <c r="AW151" s="199">
        <f t="shared" si="135"/>
        <v>0</v>
      </c>
      <c r="AX151" s="199">
        <f t="shared" si="135"/>
        <v>0</v>
      </c>
      <c r="AY151" s="199">
        <f t="shared" si="135"/>
        <v>0</v>
      </c>
      <c r="AZ151" s="199">
        <f t="shared" si="135"/>
        <v>0</v>
      </c>
      <c r="BA151" s="199">
        <f t="shared" si="135"/>
        <v>0</v>
      </c>
      <c r="BB151" s="199">
        <f t="shared" si="135"/>
        <v>0</v>
      </c>
      <c r="BC151" s="199">
        <f t="shared" si="135"/>
        <v>0</v>
      </c>
      <c r="BD151" s="199">
        <f t="shared" si="135"/>
        <v>0</v>
      </c>
      <c r="BE151" s="199">
        <f t="shared" si="135"/>
        <v>0</v>
      </c>
      <c r="BF151" s="199">
        <f t="shared" si="135"/>
        <v>0</v>
      </c>
      <c r="BG151" s="199">
        <f t="shared" si="135"/>
        <v>0</v>
      </c>
      <c r="BH151" s="199">
        <f t="shared" si="135"/>
        <v>0</v>
      </c>
      <c r="BI151" s="199">
        <f t="shared" si="135"/>
        <v>0</v>
      </c>
      <c r="BJ151" s="199">
        <f t="shared" si="135"/>
        <v>0</v>
      </c>
      <c r="BK151" s="199">
        <f t="shared" si="135"/>
        <v>0</v>
      </c>
      <c r="BL151" s="199">
        <f t="shared" si="135"/>
        <v>0</v>
      </c>
      <c r="BM151" s="151"/>
      <c r="BN151" s="239"/>
      <c r="BO151" s="202"/>
      <c r="BP151" s="203"/>
      <c r="BQ151" s="202"/>
      <c r="BR151" s="203"/>
      <c r="BS151" s="202"/>
      <c r="BT151" s="203"/>
      <c r="BU151" s="202"/>
      <c r="BV151" s="203"/>
      <c r="BW151" s="202"/>
      <c r="BX151" s="203"/>
      <c r="BY151" s="202"/>
      <c r="BZ151" s="203"/>
      <c r="CA151" s="202"/>
      <c r="CB151" s="203"/>
      <c r="CC151" s="202"/>
      <c r="CD151" s="203"/>
      <c r="CE151" s="202"/>
      <c r="CF151" s="203"/>
      <c r="CG151" s="202"/>
      <c r="CH151" s="203"/>
      <c r="CI151" s="202"/>
      <c r="CJ151" s="203"/>
      <c r="CK151" s="202"/>
      <c r="CL151" s="203"/>
      <c r="CM151" s="202"/>
      <c r="CN151" s="203"/>
      <c r="CO151" s="202"/>
      <c r="CP151" s="203"/>
      <c r="CQ151" s="202"/>
      <c r="CR151" s="203"/>
      <c r="CS151" s="202"/>
      <c r="CT151" s="203"/>
      <c r="CU151" s="202"/>
      <c r="CV151" s="203"/>
      <c r="CW151" s="202"/>
      <c r="CX151" s="203"/>
      <c r="CY151" s="202"/>
      <c r="CZ151" s="203"/>
      <c r="DA151" s="202"/>
      <c r="DB151" s="203"/>
      <c r="DC151" s="202"/>
      <c r="DD151" s="203"/>
      <c r="DE151" s="202"/>
      <c r="DF151" s="203"/>
      <c r="DG151" s="202"/>
      <c r="DH151" s="203"/>
      <c r="DI151" s="202"/>
      <c r="DJ151" s="203"/>
      <c r="DK151" s="202"/>
      <c r="DL151" s="203"/>
      <c r="DM151" s="202"/>
      <c r="DN151" s="203"/>
      <c r="DO151" s="202"/>
      <c r="DP151" s="203"/>
      <c r="DQ151" s="202"/>
      <c r="DR151" s="203"/>
      <c r="DS151" s="202"/>
      <c r="DT151" s="203"/>
      <c r="DU151" s="202"/>
      <c r="DV151" s="203"/>
      <c r="DW151" s="202"/>
      <c r="DX151" s="203"/>
      <c r="DZ151" s="159" t="str">
        <f t="shared" si="33"/>
        <v/>
      </c>
      <c r="EA151" s="202"/>
      <c r="EB151" s="203"/>
      <c r="EC151" s="202"/>
      <c r="ED151" s="203"/>
      <c r="EE151" s="202"/>
      <c r="EF151" s="203"/>
      <c r="EG151" s="202"/>
      <c r="EH151" s="203"/>
      <c r="EI151" s="202"/>
      <c r="EJ151" s="203"/>
      <c r="EK151" s="202"/>
      <c r="EL151" s="203"/>
      <c r="EM151" s="202"/>
      <c r="EN151" s="203"/>
      <c r="EO151" s="202"/>
      <c r="EP151" s="203"/>
      <c r="EQ151" s="202"/>
      <c r="ER151" s="203"/>
      <c r="ES151" s="202"/>
      <c r="ET151" s="203"/>
      <c r="EU151" s="202"/>
      <c r="EV151" s="203"/>
      <c r="EW151" s="202"/>
      <c r="EX151" s="203"/>
      <c r="EY151" s="202"/>
      <c r="EZ151" s="203"/>
      <c r="FA151" s="202"/>
      <c r="FB151" s="203"/>
      <c r="FC151" s="202"/>
      <c r="FD151" s="203"/>
      <c r="FE151" s="202"/>
      <c r="FF151" s="203"/>
      <c r="FG151" s="202"/>
      <c r="FH151" s="203"/>
      <c r="FI151" s="202"/>
      <c r="FJ151" s="203"/>
      <c r="FK151" s="202"/>
      <c r="FL151" s="203"/>
      <c r="FM151" s="202"/>
      <c r="FN151" s="203"/>
      <c r="FO151" s="202"/>
      <c r="FP151" s="203"/>
      <c r="FQ151" s="202"/>
      <c r="FR151" s="203"/>
      <c r="FS151" s="202"/>
      <c r="FT151" s="203"/>
      <c r="FU151" s="202"/>
      <c r="FV151" s="203"/>
      <c r="FW151" s="202"/>
      <c r="FX151" s="203"/>
      <c r="FY151" s="202"/>
      <c r="FZ151" s="203"/>
      <c r="GA151" s="202"/>
      <c r="GB151" s="203"/>
      <c r="GC151" s="202"/>
      <c r="GD151" s="203"/>
      <c r="GE151" s="202"/>
      <c r="GF151" s="203"/>
      <c r="GG151" s="202"/>
      <c r="GH151" s="203"/>
      <c r="GI151" s="202"/>
      <c r="GJ151" s="203"/>
      <c r="GL151" s="159" t="str">
        <f t="shared" si="34"/>
        <v/>
      </c>
      <c r="GM151" s="202"/>
      <c r="GN151" s="203"/>
      <c r="GO151" s="202"/>
      <c r="GP151" s="203"/>
      <c r="GQ151" s="202"/>
      <c r="GR151" s="203"/>
      <c r="GS151" s="202"/>
      <c r="GT151" s="203"/>
      <c r="GU151" s="202"/>
      <c r="GV151" s="203"/>
      <c r="GW151" s="202"/>
      <c r="GX151" s="203"/>
      <c r="GY151" s="202"/>
      <c r="GZ151" s="203"/>
      <c r="HA151" s="202"/>
      <c r="HB151" s="203"/>
      <c r="HC151" s="202"/>
      <c r="HD151" s="203"/>
      <c r="HE151" s="202"/>
      <c r="HF151" s="203"/>
      <c r="HG151" s="202"/>
      <c r="HH151" s="203"/>
      <c r="HI151" s="202"/>
      <c r="HJ151" s="203"/>
      <c r="HK151" s="202"/>
      <c r="HL151" s="203"/>
      <c r="HM151" s="202"/>
      <c r="HN151" s="203"/>
      <c r="HO151" s="202"/>
      <c r="HP151" s="203"/>
      <c r="HQ151" s="202"/>
      <c r="HR151" s="203"/>
      <c r="HS151" s="202"/>
      <c r="HT151" s="203"/>
      <c r="HU151" s="202"/>
      <c r="HV151" s="203"/>
      <c r="HW151" s="202"/>
      <c r="HX151" s="203"/>
      <c r="HY151" s="202"/>
      <c r="HZ151" s="203"/>
      <c r="IA151" s="202"/>
      <c r="IB151" s="203"/>
      <c r="IC151" s="202"/>
      <c r="ID151" s="203"/>
      <c r="IE151" s="202"/>
      <c r="IF151" s="203"/>
      <c r="IG151" s="202"/>
      <c r="IH151" s="203"/>
      <c r="II151" s="202"/>
      <c r="IJ151" s="203"/>
      <c r="IK151" s="202"/>
      <c r="IL151" s="203"/>
      <c r="IM151" s="202"/>
      <c r="IN151" s="203"/>
      <c r="IO151" s="202"/>
      <c r="IP151" s="203"/>
      <c r="IQ151" s="202"/>
      <c r="IR151" s="203"/>
      <c r="IS151" s="202"/>
      <c r="IT151" s="203"/>
      <c r="IU151" s="202"/>
    </row>
    <row r="152">
      <c r="B152" s="159" t="str">
        <f t="shared" si="31"/>
        <v/>
      </c>
      <c r="C152" s="199">
        <f t="shared" ref="C152:BL152" si="136">BO152+EA152+GM152</f>
        <v>0</v>
      </c>
      <c r="D152" s="199">
        <f t="shared" si="136"/>
        <v>0</v>
      </c>
      <c r="E152" s="199">
        <f t="shared" si="136"/>
        <v>0</v>
      </c>
      <c r="F152" s="199">
        <f t="shared" si="136"/>
        <v>0</v>
      </c>
      <c r="G152" s="199">
        <f t="shared" si="136"/>
        <v>0</v>
      </c>
      <c r="H152" s="199">
        <f t="shared" si="136"/>
        <v>0</v>
      </c>
      <c r="I152" s="199">
        <f t="shared" si="136"/>
        <v>0</v>
      </c>
      <c r="J152" s="199">
        <f t="shared" si="136"/>
        <v>0</v>
      </c>
      <c r="K152" s="199">
        <f t="shared" si="136"/>
        <v>0</v>
      </c>
      <c r="L152" s="199">
        <f t="shared" si="136"/>
        <v>0</v>
      </c>
      <c r="M152" s="199">
        <f t="shared" si="136"/>
        <v>0</v>
      </c>
      <c r="N152" s="199">
        <f t="shared" si="136"/>
        <v>0</v>
      </c>
      <c r="O152" s="199">
        <f t="shared" si="136"/>
        <v>0</v>
      </c>
      <c r="P152" s="199">
        <f t="shared" si="136"/>
        <v>0</v>
      </c>
      <c r="Q152" s="199">
        <f t="shared" si="136"/>
        <v>0</v>
      </c>
      <c r="R152" s="199">
        <f t="shared" si="136"/>
        <v>0</v>
      </c>
      <c r="S152" s="199">
        <f t="shared" si="136"/>
        <v>0</v>
      </c>
      <c r="T152" s="199">
        <f t="shared" si="136"/>
        <v>0</v>
      </c>
      <c r="U152" s="199">
        <f t="shared" si="136"/>
        <v>0</v>
      </c>
      <c r="V152" s="199">
        <f t="shared" si="136"/>
        <v>0</v>
      </c>
      <c r="W152" s="199">
        <f t="shared" si="136"/>
        <v>0</v>
      </c>
      <c r="X152" s="199">
        <f t="shared" si="136"/>
        <v>0</v>
      </c>
      <c r="Y152" s="199">
        <f t="shared" si="136"/>
        <v>0</v>
      </c>
      <c r="Z152" s="199">
        <f t="shared" si="136"/>
        <v>0</v>
      </c>
      <c r="AA152" s="199">
        <f t="shared" si="136"/>
        <v>0</v>
      </c>
      <c r="AB152" s="199">
        <f t="shared" si="136"/>
        <v>0</v>
      </c>
      <c r="AC152" s="199">
        <f t="shared" si="136"/>
        <v>0</v>
      </c>
      <c r="AD152" s="199">
        <f t="shared" si="136"/>
        <v>0</v>
      </c>
      <c r="AE152" s="199">
        <f t="shared" si="136"/>
        <v>0</v>
      </c>
      <c r="AF152" s="199">
        <f t="shared" si="136"/>
        <v>0</v>
      </c>
      <c r="AG152" s="199">
        <f t="shared" si="136"/>
        <v>0</v>
      </c>
      <c r="AH152" s="199">
        <f t="shared" si="136"/>
        <v>0</v>
      </c>
      <c r="AI152" s="199">
        <f t="shared" si="136"/>
        <v>0</v>
      </c>
      <c r="AJ152" s="199">
        <f t="shared" si="136"/>
        <v>0</v>
      </c>
      <c r="AK152" s="199">
        <f t="shared" si="136"/>
        <v>0</v>
      </c>
      <c r="AL152" s="199">
        <f t="shared" si="136"/>
        <v>0</v>
      </c>
      <c r="AM152" s="199">
        <f t="shared" si="136"/>
        <v>0</v>
      </c>
      <c r="AN152" s="199">
        <f t="shared" si="136"/>
        <v>0</v>
      </c>
      <c r="AO152" s="199">
        <f t="shared" si="136"/>
        <v>0</v>
      </c>
      <c r="AP152" s="199">
        <f t="shared" si="136"/>
        <v>0</v>
      </c>
      <c r="AQ152" s="199">
        <f t="shared" si="136"/>
        <v>0</v>
      </c>
      <c r="AR152" s="199">
        <f t="shared" si="136"/>
        <v>0</v>
      </c>
      <c r="AS152" s="199">
        <f t="shared" si="136"/>
        <v>0</v>
      </c>
      <c r="AT152" s="199">
        <f t="shared" si="136"/>
        <v>0</v>
      </c>
      <c r="AU152" s="199">
        <f t="shared" si="136"/>
        <v>0</v>
      </c>
      <c r="AV152" s="199">
        <f t="shared" si="136"/>
        <v>0</v>
      </c>
      <c r="AW152" s="199">
        <f t="shared" si="136"/>
        <v>0</v>
      </c>
      <c r="AX152" s="199">
        <f t="shared" si="136"/>
        <v>0</v>
      </c>
      <c r="AY152" s="199">
        <f t="shared" si="136"/>
        <v>0</v>
      </c>
      <c r="AZ152" s="199">
        <f t="shared" si="136"/>
        <v>0</v>
      </c>
      <c r="BA152" s="199">
        <f t="shared" si="136"/>
        <v>0</v>
      </c>
      <c r="BB152" s="199">
        <f t="shared" si="136"/>
        <v>0</v>
      </c>
      <c r="BC152" s="199">
        <f t="shared" si="136"/>
        <v>0</v>
      </c>
      <c r="BD152" s="199">
        <f t="shared" si="136"/>
        <v>0</v>
      </c>
      <c r="BE152" s="199">
        <f t="shared" si="136"/>
        <v>0</v>
      </c>
      <c r="BF152" s="199">
        <f t="shared" si="136"/>
        <v>0</v>
      </c>
      <c r="BG152" s="199">
        <f t="shared" si="136"/>
        <v>0</v>
      </c>
      <c r="BH152" s="199">
        <f t="shared" si="136"/>
        <v>0</v>
      </c>
      <c r="BI152" s="199">
        <f t="shared" si="136"/>
        <v>0</v>
      </c>
      <c r="BJ152" s="199">
        <f t="shared" si="136"/>
        <v>0</v>
      </c>
      <c r="BK152" s="199">
        <f t="shared" si="136"/>
        <v>0</v>
      </c>
      <c r="BL152" s="199">
        <f t="shared" si="136"/>
        <v>0</v>
      </c>
      <c r="BM152" s="151"/>
      <c r="BN152" s="239"/>
      <c r="BO152" s="202"/>
      <c r="BP152" s="203"/>
      <c r="BQ152" s="202"/>
      <c r="BR152" s="203"/>
      <c r="BS152" s="202"/>
      <c r="BT152" s="203"/>
      <c r="BU152" s="202"/>
      <c r="BV152" s="203"/>
      <c r="BW152" s="202"/>
      <c r="BX152" s="203"/>
      <c r="BY152" s="202"/>
      <c r="BZ152" s="203"/>
      <c r="CA152" s="202"/>
      <c r="CB152" s="203"/>
      <c r="CC152" s="202"/>
      <c r="CD152" s="203"/>
      <c r="CE152" s="202"/>
      <c r="CF152" s="203"/>
      <c r="CG152" s="202"/>
      <c r="CH152" s="203"/>
      <c r="CI152" s="202"/>
      <c r="CJ152" s="203"/>
      <c r="CK152" s="202"/>
      <c r="CL152" s="203"/>
      <c r="CM152" s="202"/>
      <c r="CN152" s="203"/>
      <c r="CO152" s="202"/>
      <c r="CP152" s="203"/>
      <c r="CQ152" s="202"/>
      <c r="CR152" s="203"/>
      <c r="CS152" s="202"/>
      <c r="CT152" s="203"/>
      <c r="CU152" s="202"/>
      <c r="CV152" s="203"/>
      <c r="CW152" s="202"/>
      <c r="CX152" s="203"/>
      <c r="CY152" s="202"/>
      <c r="CZ152" s="203"/>
      <c r="DA152" s="202"/>
      <c r="DB152" s="203"/>
      <c r="DC152" s="202"/>
      <c r="DD152" s="203"/>
      <c r="DE152" s="202"/>
      <c r="DF152" s="203"/>
      <c r="DG152" s="202"/>
      <c r="DH152" s="203"/>
      <c r="DI152" s="202"/>
      <c r="DJ152" s="203"/>
      <c r="DK152" s="202"/>
      <c r="DL152" s="203"/>
      <c r="DM152" s="202"/>
      <c r="DN152" s="203"/>
      <c r="DO152" s="202"/>
      <c r="DP152" s="203"/>
      <c r="DQ152" s="202"/>
      <c r="DR152" s="203"/>
      <c r="DS152" s="202"/>
      <c r="DT152" s="203"/>
      <c r="DU152" s="202"/>
      <c r="DV152" s="203"/>
      <c r="DW152" s="202"/>
      <c r="DX152" s="203"/>
      <c r="DZ152" s="159" t="str">
        <f t="shared" si="33"/>
        <v/>
      </c>
      <c r="EA152" s="202"/>
      <c r="EB152" s="203"/>
      <c r="EC152" s="202"/>
      <c r="ED152" s="203"/>
      <c r="EE152" s="202"/>
      <c r="EF152" s="203"/>
      <c r="EG152" s="202"/>
      <c r="EH152" s="203"/>
      <c r="EI152" s="202"/>
      <c r="EJ152" s="203"/>
      <c r="EK152" s="202"/>
      <c r="EL152" s="203"/>
      <c r="EM152" s="202"/>
      <c r="EN152" s="203"/>
      <c r="EO152" s="202"/>
      <c r="EP152" s="203"/>
      <c r="EQ152" s="202"/>
      <c r="ER152" s="203"/>
      <c r="ES152" s="202"/>
      <c r="ET152" s="203"/>
      <c r="EU152" s="202"/>
      <c r="EV152" s="203"/>
      <c r="EW152" s="202"/>
      <c r="EX152" s="203"/>
      <c r="EY152" s="202"/>
      <c r="EZ152" s="203"/>
      <c r="FA152" s="202"/>
      <c r="FB152" s="203"/>
      <c r="FC152" s="202"/>
      <c r="FD152" s="203"/>
      <c r="FE152" s="202"/>
      <c r="FF152" s="203"/>
      <c r="FG152" s="202"/>
      <c r="FH152" s="203"/>
      <c r="FI152" s="202"/>
      <c r="FJ152" s="203"/>
      <c r="FK152" s="202"/>
      <c r="FL152" s="203"/>
      <c r="FM152" s="202"/>
      <c r="FN152" s="203"/>
      <c r="FO152" s="202"/>
      <c r="FP152" s="203"/>
      <c r="FQ152" s="202"/>
      <c r="FR152" s="203"/>
      <c r="FS152" s="202"/>
      <c r="FT152" s="203"/>
      <c r="FU152" s="202"/>
      <c r="FV152" s="203"/>
      <c r="FW152" s="202"/>
      <c r="FX152" s="203"/>
      <c r="FY152" s="202"/>
      <c r="FZ152" s="203"/>
      <c r="GA152" s="202"/>
      <c r="GB152" s="203"/>
      <c r="GC152" s="202"/>
      <c r="GD152" s="203"/>
      <c r="GE152" s="202"/>
      <c r="GF152" s="203"/>
      <c r="GG152" s="202"/>
      <c r="GH152" s="203"/>
      <c r="GI152" s="202"/>
      <c r="GJ152" s="203"/>
      <c r="GL152" s="159" t="str">
        <f t="shared" si="34"/>
        <v/>
      </c>
      <c r="GM152" s="202"/>
      <c r="GN152" s="203"/>
      <c r="GO152" s="202"/>
      <c r="GP152" s="203"/>
      <c r="GQ152" s="202"/>
      <c r="GR152" s="203"/>
      <c r="GS152" s="202"/>
      <c r="GT152" s="203"/>
      <c r="GU152" s="202"/>
      <c r="GV152" s="203"/>
      <c r="GW152" s="202"/>
      <c r="GX152" s="203"/>
      <c r="GY152" s="202"/>
      <c r="GZ152" s="203"/>
      <c r="HA152" s="202"/>
      <c r="HB152" s="203"/>
      <c r="HC152" s="202"/>
      <c r="HD152" s="203"/>
      <c r="HE152" s="202"/>
      <c r="HF152" s="203"/>
      <c r="HG152" s="202"/>
      <c r="HH152" s="203"/>
      <c r="HI152" s="202"/>
      <c r="HJ152" s="203"/>
      <c r="HK152" s="202"/>
      <c r="HL152" s="203"/>
      <c r="HM152" s="202"/>
      <c r="HN152" s="203"/>
      <c r="HO152" s="202"/>
      <c r="HP152" s="203"/>
      <c r="HQ152" s="202"/>
      <c r="HR152" s="203"/>
      <c r="HS152" s="202"/>
      <c r="HT152" s="203"/>
      <c r="HU152" s="202"/>
      <c r="HV152" s="203"/>
      <c r="HW152" s="202"/>
      <c r="HX152" s="203"/>
      <c r="HY152" s="202"/>
      <c r="HZ152" s="203"/>
      <c r="IA152" s="202"/>
      <c r="IB152" s="203"/>
      <c r="IC152" s="202"/>
      <c r="ID152" s="203"/>
      <c r="IE152" s="202"/>
      <c r="IF152" s="203"/>
      <c r="IG152" s="202"/>
      <c r="IH152" s="203"/>
      <c r="II152" s="202"/>
      <c r="IJ152" s="203"/>
      <c r="IK152" s="202"/>
      <c r="IL152" s="203"/>
      <c r="IM152" s="202"/>
      <c r="IN152" s="203"/>
      <c r="IO152" s="202"/>
      <c r="IP152" s="203"/>
      <c r="IQ152" s="202"/>
      <c r="IR152" s="203"/>
      <c r="IS152" s="202"/>
      <c r="IT152" s="203"/>
      <c r="IU152" s="202"/>
    </row>
    <row r="153">
      <c r="B153" s="159" t="str">
        <f t="shared" si="31"/>
        <v/>
      </c>
      <c r="C153" s="199">
        <f t="shared" ref="C153:BL153" si="137">BO153+EA153+GM153</f>
        <v>0</v>
      </c>
      <c r="D153" s="199">
        <f t="shared" si="137"/>
        <v>0</v>
      </c>
      <c r="E153" s="199">
        <f t="shared" si="137"/>
        <v>0</v>
      </c>
      <c r="F153" s="199">
        <f t="shared" si="137"/>
        <v>0</v>
      </c>
      <c r="G153" s="199">
        <f t="shared" si="137"/>
        <v>0</v>
      </c>
      <c r="H153" s="199">
        <f t="shared" si="137"/>
        <v>0</v>
      </c>
      <c r="I153" s="199">
        <f t="shared" si="137"/>
        <v>0</v>
      </c>
      <c r="J153" s="199">
        <f t="shared" si="137"/>
        <v>0</v>
      </c>
      <c r="K153" s="199">
        <f t="shared" si="137"/>
        <v>0</v>
      </c>
      <c r="L153" s="199">
        <f t="shared" si="137"/>
        <v>0</v>
      </c>
      <c r="M153" s="199">
        <f t="shared" si="137"/>
        <v>0</v>
      </c>
      <c r="N153" s="199">
        <f t="shared" si="137"/>
        <v>0</v>
      </c>
      <c r="O153" s="199">
        <f t="shared" si="137"/>
        <v>0</v>
      </c>
      <c r="P153" s="199">
        <f t="shared" si="137"/>
        <v>0</v>
      </c>
      <c r="Q153" s="199">
        <f t="shared" si="137"/>
        <v>0</v>
      </c>
      <c r="R153" s="199">
        <f t="shared" si="137"/>
        <v>0</v>
      </c>
      <c r="S153" s="199">
        <f t="shared" si="137"/>
        <v>0</v>
      </c>
      <c r="T153" s="199">
        <f t="shared" si="137"/>
        <v>0</v>
      </c>
      <c r="U153" s="199">
        <f t="shared" si="137"/>
        <v>0</v>
      </c>
      <c r="V153" s="199">
        <f t="shared" si="137"/>
        <v>0</v>
      </c>
      <c r="W153" s="199">
        <f t="shared" si="137"/>
        <v>0</v>
      </c>
      <c r="X153" s="199">
        <f t="shared" si="137"/>
        <v>0</v>
      </c>
      <c r="Y153" s="199">
        <f t="shared" si="137"/>
        <v>0</v>
      </c>
      <c r="Z153" s="199">
        <f t="shared" si="137"/>
        <v>0</v>
      </c>
      <c r="AA153" s="199">
        <f t="shared" si="137"/>
        <v>0</v>
      </c>
      <c r="AB153" s="199">
        <f t="shared" si="137"/>
        <v>0</v>
      </c>
      <c r="AC153" s="199">
        <f t="shared" si="137"/>
        <v>0</v>
      </c>
      <c r="AD153" s="199">
        <f t="shared" si="137"/>
        <v>0</v>
      </c>
      <c r="AE153" s="199">
        <f t="shared" si="137"/>
        <v>0</v>
      </c>
      <c r="AF153" s="199">
        <f t="shared" si="137"/>
        <v>0</v>
      </c>
      <c r="AG153" s="199">
        <f t="shared" si="137"/>
        <v>0</v>
      </c>
      <c r="AH153" s="199">
        <f t="shared" si="137"/>
        <v>0</v>
      </c>
      <c r="AI153" s="199">
        <f t="shared" si="137"/>
        <v>0</v>
      </c>
      <c r="AJ153" s="199">
        <f t="shared" si="137"/>
        <v>0</v>
      </c>
      <c r="AK153" s="199">
        <f t="shared" si="137"/>
        <v>0</v>
      </c>
      <c r="AL153" s="199">
        <f t="shared" si="137"/>
        <v>0</v>
      </c>
      <c r="AM153" s="199">
        <f t="shared" si="137"/>
        <v>0</v>
      </c>
      <c r="AN153" s="199">
        <f t="shared" si="137"/>
        <v>0</v>
      </c>
      <c r="AO153" s="199">
        <f t="shared" si="137"/>
        <v>0</v>
      </c>
      <c r="AP153" s="199">
        <f t="shared" si="137"/>
        <v>0</v>
      </c>
      <c r="AQ153" s="199">
        <f t="shared" si="137"/>
        <v>0</v>
      </c>
      <c r="AR153" s="199">
        <f t="shared" si="137"/>
        <v>0</v>
      </c>
      <c r="AS153" s="199">
        <f t="shared" si="137"/>
        <v>0</v>
      </c>
      <c r="AT153" s="199">
        <f t="shared" si="137"/>
        <v>0</v>
      </c>
      <c r="AU153" s="199">
        <f t="shared" si="137"/>
        <v>0</v>
      </c>
      <c r="AV153" s="199">
        <f t="shared" si="137"/>
        <v>0</v>
      </c>
      <c r="AW153" s="199">
        <f t="shared" si="137"/>
        <v>0</v>
      </c>
      <c r="AX153" s="199">
        <f t="shared" si="137"/>
        <v>0</v>
      </c>
      <c r="AY153" s="199">
        <f t="shared" si="137"/>
        <v>0</v>
      </c>
      <c r="AZ153" s="199">
        <f t="shared" si="137"/>
        <v>0</v>
      </c>
      <c r="BA153" s="199">
        <f t="shared" si="137"/>
        <v>0</v>
      </c>
      <c r="BB153" s="199">
        <f t="shared" si="137"/>
        <v>0</v>
      </c>
      <c r="BC153" s="199">
        <f t="shared" si="137"/>
        <v>0</v>
      </c>
      <c r="BD153" s="199">
        <f t="shared" si="137"/>
        <v>0</v>
      </c>
      <c r="BE153" s="199">
        <f t="shared" si="137"/>
        <v>0</v>
      </c>
      <c r="BF153" s="199">
        <f t="shared" si="137"/>
        <v>0</v>
      </c>
      <c r="BG153" s="199">
        <f t="shared" si="137"/>
        <v>0</v>
      </c>
      <c r="BH153" s="199">
        <f t="shared" si="137"/>
        <v>0</v>
      </c>
      <c r="BI153" s="199">
        <f t="shared" si="137"/>
        <v>0</v>
      </c>
      <c r="BJ153" s="199">
        <f t="shared" si="137"/>
        <v>0</v>
      </c>
      <c r="BK153" s="199">
        <f t="shared" si="137"/>
        <v>0</v>
      </c>
      <c r="BL153" s="199">
        <f t="shared" si="137"/>
        <v>0</v>
      </c>
      <c r="BM153" s="151"/>
      <c r="BN153" s="239"/>
      <c r="BO153" s="202"/>
      <c r="BP153" s="203"/>
      <c r="BQ153" s="202"/>
      <c r="BR153" s="203"/>
      <c r="BS153" s="202"/>
      <c r="BT153" s="203"/>
      <c r="BU153" s="202"/>
      <c r="BV153" s="203"/>
      <c r="BW153" s="202"/>
      <c r="BX153" s="203"/>
      <c r="BY153" s="202"/>
      <c r="BZ153" s="203"/>
      <c r="CA153" s="202"/>
      <c r="CB153" s="203"/>
      <c r="CC153" s="202"/>
      <c r="CD153" s="203"/>
      <c r="CE153" s="202"/>
      <c r="CF153" s="203"/>
      <c r="CG153" s="202"/>
      <c r="CH153" s="203"/>
      <c r="CI153" s="202"/>
      <c r="CJ153" s="203"/>
      <c r="CK153" s="202"/>
      <c r="CL153" s="203"/>
      <c r="CM153" s="202"/>
      <c r="CN153" s="203"/>
      <c r="CO153" s="202"/>
      <c r="CP153" s="203"/>
      <c r="CQ153" s="202"/>
      <c r="CR153" s="203"/>
      <c r="CS153" s="202"/>
      <c r="CT153" s="203"/>
      <c r="CU153" s="202"/>
      <c r="CV153" s="203"/>
      <c r="CW153" s="202"/>
      <c r="CX153" s="203"/>
      <c r="CY153" s="202"/>
      <c r="CZ153" s="203"/>
      <c r="DA153" s="202"/>
      <c r="DB153" s="203"/>
      <c r="DC153" s="202"/>
      <c r="DD153" s="203"/>
      <c r="DE153" s="202"/>
      <c r="DF153" s="203"/>
      <c r="DG153" s="202"/>
      <c r="DH153" s="203"/>
      <c r="DI153" s="202"/>
      <c r="DJ153" s="203"/>
      <c r="DK153" s="202"/>
      <c r="DL153" s="203"/>
      <c r="DM153" s="202"/>
      <c r="DN153" s="203"/>
      <c r="DO153" s="202"/>
      <c r="DP153" s="203"/>
      <c r="DQ153" s="202"/>
      <c r="DR153" s="203"/>
      <c r="DS153" s="202"/>
      <c r="DT153" s="203"/>
      <c r="DU153" s="202"/>
      <c r="DV153" s="203"/>
      <c r="DW153" s="202"/>
      <c r="DX153" s="203"/>
      <c r="DZ153" s="159" t="str">
        <f t="shared" si="33"/>
        <v/>
      </c>
      <c r="EA153" s="202"/>
      <c r="EB153" s="203"/>
      <c r="EC153" s="202"/>
      <c r="ED153" s="203"/>
      <c r="EE153" s="202"/>
      <c r="EF153" s="203"/>
      <c r="EG153" s="202"/>
      <c r="EH153" s="203"/>
      <c r="EI153" s="202"/>
      <c r="EJ153" s="203"/>
      <c r="EK153" s="202"/>
      <c r="EL153" s="203"/>
      <c r="EM153" s="202"/>
      <c r="EN153" s="203"/>
      <c r="EO153" s="202"/>
      <c r="EP153" s="203"/>
      <c r="EQ153" s="202"/>
      <c r="ER153" s="203"/>
      <c r="ES153" s="202"/>
      <c r="ET153" s="203"/>
      <c r="EU153" s="202"/>
      <c r="EV153" s="203"/>
      <c r="EW153" s="202"/>
      <c r="EX153" s="203"/>
      <c r="EY153" s="202"/>
      <c r="EZ153" s="203"/>
      <c r="FA153" s="202"/>
      <c r="FB153" s="203"/>
      <c r="FC153" s="202"/>
      <c r="FD153" s="203"/>
      <c r="FE153" s="202"/>
      <c r="FF153" s="203"/>
      <c r="FG153" s="202"/>
      <c r="FH153" s="203"/>
      <c r="FI153" s="202"/>
      <c r="FJ153" s="203"/>
      <c r="FK153" s="202"/>
      <c r="FL153" s="203"/>
      <c r="FM153" s="202"/>
      <c r="FN153" s="203"/>
      <c r="FO153" s="202"/>
      <c r="FP153" s="203"/>
      <c r="FQ153" s="202"/>
      <c r="FR153" s="203"/>
      <c r="FS153" s="202"/>
      <c r="FT153" s="203"/>
      <c r="FU153" s="202"/>
      <c r="FV153" s="203"/>
      <c r="FW153" s="202"/>
      <c r="FX153" s="203"/>
      <c r="FY153" s="202"/>
      <c r="FZ153" s="203"/>
      <c r="GA153" s="202"/>
      <c r="GB153" s="203"/>
      <c r="GC153" s="202"/>
      <c r="GD153" s="203"/>
      <c r="GE153" s="202"/>
      <c r="GF153" s="203"/>
      <c r="GG153" s="202"/>
      <c r="GH153" s="203"/>
      <c r="GI153" s="202"/>
      <c r="GJ153" s="203"/>
      <c r="GL153" s="159" t="str">
        <f t="shared" si="34"/>
        <v/>
      </c>
      <c r="GM153" s="202"/>
      <c r="GN153" s="203"/>
      <c r="GO153" s="202"/>
      <c r="GP153" s="203"/>
      <c r="GQ153" s="202"/>
      <c r="GR153" s="203"/>
      <c r="GS153" s="202"/>
      <c r="GT153" s="203"/>
      <c r="GU153" s="202"/>
      <c r="GV153" s="203"/>
      <c r="GW153" s="202"/>
      <c r="GX153" s="203"/>
      <c r="GY153" s="202"/>
      <c r="GZ153" s="203"/>
      <c r="HA153" s="202"/>
      <c r="HB153" s="203"/>
      <c r="HC153" s="202"/>
      <c r="HD153" s="203"/>
      <c r="HE153" s="202"/>
      <c r="HF153" s="203"/>
      <c r="HG153" s="202"/>
      <c r="HH153" s="203"/>
      <c r="HI153" s="202"/>
      <c r="HJ153" s="203"/>
      <c r="HK153" s="202"/>
      <c r="HL153" s="203"/>
      <c r="HM153" s="202"/>
      <c r="HN153" s="203"/>
      <c r="HO153" s="202"/>
      <c r="HP153" s="203"/>
      <c r="HQ153" s="202"/>
      <c r="HR153" s="203"/>
      <c r="HS153" s="202"/>
      <c r="HT153" s="203"/>
      <c r="HU153" s="202"/>
      <c r="HV153" s="203"/>
      <c r="HW153" s="202"/>
      <c r="HX153" s="203"/>
      <c r="HY153" s="202"/>
      <c r="HZ153" s="203"/>
      <c r="IA153" s="202"/>
      <c r="IB153" s="203"/>
      <c r="IC153" s="202"/>
      <c r="ID153" s="203"/>
      <c r="IE153" s="202"/>
      <c r="IF153" s="203"/>
      <c r="IG153" s="202"/>
      <c r="IH153" s="203"/>
      <c r="II153" s="202"/>
      <c r="IJ153" s="203"/>
      <c r="IK153" s="202"/>
      <c r="IL153" s="203"/>
      <c r="IM153" s="202"/>
      <c r="IN153" s="203"/>
      <c r="IO153" s="202"/>
      <c r="IP153" s="203"/>
      <c r="IQ153" s="202"/>
      <c r="IR153" s="203"/>
      <c r="IS153" s="202"/>
      <c r="IT153" s="203"/>
      <c r="IU153" s="202"/>
    </row>
    <row r="154">
      <c r="B154" s="159" t="str">
        <f t="shared" si="31"/>
        <v/>
      </c>
      <c r="C154" s="199">
        <f t="shared" ref="C154:BL154" si="138">BO154+EA154+GM154</f>
        <v>0</v>
      </c>
      <c r="D154" s="199">
        <f t="shared" si="138"/>
        <v>0</v>
      </c>
      <c r="E154" s="199">
        <f t="shared" si="138"/>
        <v>0</v>
      </c>
      <c r="F154" s="199">
        <f t="shared" si="138"/>
        <v>0</v>
      </c>
      <c r="G154" s="199">
        <f t="shared" si="138"/>
        <v>0</v>
      </c>
      <c r="H154" s="199">
        <f t="shared" si="138"/>
        <v>0</v>
      </c>
      <c r="I154" s="199">
        <f t="shared" si="138"/>
        <v>0</v>
      </c>
      <c r="J154" s="199">
        <f t="shared" si="138"/>
        <v>0</v>
      </c>
      <c r="K154" s="199">
        <f t="shared" si="138"/>
        <v>0</v>
      </c>
      <c r="L154" s="199">
        <f t="shared" si="138"/>
        <v>0</v>
      </c>
      <c r="M154" s="199">
        <f t="shared" si="138"/>
        <v>0</v>
      </c>
      <c r="N154" s="199">
        <f t="shared" si="138"/>
        <v>0</v>
      </c>
      <c r="O154" s="199">
        <f t="shared" si="138"/>
        <v>0</v>
      </c>
      <c r="P154" s="199">
        <f t="shared" si="138"/>
        <v>0</v>
      </c>
      <c r="Q154" s="199">
        <f t="shared" si="138"/>
        <v>0</v>
      </c>
      <c r="R154" s="199">
        <f t="shared" si="138"/>
        <v>0</v>
      </c>
      <c r="S154" s="199">
        <f t="shared" si="138"/>
        <v>0</v>
      </c>
      <c r="T154" s="199">
        <f t="shared" si="138"/>
        <v>0</v>
      </c>
      <c r="U154" s="199">
        <f t="shared" si="138"/>
        <v>0</v>
      </c>
      <c r="V154" s="199">
        <f t="shared" si="138"/>
        <v>0</v>
      </c>
      <c r="W154" s="199">
        <f t="shared" si="138"/>
        <v>0</v>
      </c>
      <c r="X154" s="199">
        <f t="shared" si="138"/>
        <v>0</v>
      </c>
      <c r="Y154" s="199">
        <f t="shared" si="138"/>
        <v>0</v>
      </c>
      <c r="Z154" s="199">
        <f t="shared" si="138"/>
        <v>0</v>
      </c>
      <c r="AA154" s="199">
        <f t="shared" si="138"/>
        <v>0</v>
      </c>
      <c r="AB154" s="199">
        <f t="shared" si="138"/>
        <v>0</v>
      </c>
      <c r="AC154" s="199">
        <f t="shared" si="138"/>
        <v>0</v>
      </c>
      <c r="AD154" s="199">
        <f t="shared" si="138"/>
        <v>0</v>
      </c>
      <c r="AE154" s="199">
        <f t="shared" si="138"/>
        <v>0</v>
      </c>
      <c r="AF154" s="199">
        <f t="shared" si="138"/>
        <v>0</v>
      </c>
      <c r="AG154" s="199">
        <f t="shared" si="138"/>
        <v>0</v>
      </c>
      <c r="AH154" s="199">
        <f t="shared" si="138"/>
        <v>0</v>
      </c>
      <c r="AI154" s="199">
        <f t="shared" si="138"/>
        <v>0</v>
      </c>
      <c r="AJ154" s="199">
        <f t="shared" si="138"/>
        <v>0</v>
      </c>
      <c r="AK154" s="199">
        <f t="shared" si="138"/>
        <v>0</v>
      </c>
      <c r="AL154" s="199">
        <f t="shared" si="138"/>
        <v>0</v>
      </c>
      <c r="AM154" s="199">
        <f t="shared" si="138"/>
        <v>0</v>
      </c>
      <c r="AN154" s="199">
        <f t="shared" si="138"/>
        <v>0</v>
      </c>
      <c r="AO154" s="199">
        <f t="shared" si="138"/>
        <v>0</v>
      </c>
      <c r="AP154" s="199">
        <f t="shared" si="138"/>
        <v>0</v>
      </c>
      <c r="AQ154" s="199">
        <f t="shared" si="138"/>
        <v>0</v>
      </c>
      <c r="AR154" s="199">
        <f t="shared" si="138"/>
        <v>0</v>
      </c>
      <c r="AS154" s="199">
        <f t="shared" si="138"/>
        <v>0</v>
      </c>
      <c r="AT154" s="199">
        <f t="shared" si="138"/>
        <v>0</v>
      </c>
      <c r="AU154" s="199">
        <f t="shared" si="138"/>
        <v>0</v>
      </c>
      <c r="AV154" s="199">
        <f t="shared" si="138"/>
        <v>0</v>
      </c>
      <c r="AW154" s="199">
        <f t="shared" si="138"/>
        <v>0</v>
      </c>
      <c r="AX154" s="199">
        <f t="shared" si="138"/>
        <v>0</v>
      </c>
      <c r="AY154" s="199">
        <f t="shared" si="138"/>
        <v>0</v>
      </c>
      <c r="AZ154" s="199">
        <f t="shared" si="138"/>
        <v>0</v>
      </c>
      <c r="BA154" s="199">
        <f t="shared" si="138"/>
        <v>0</v>
      </c>
      <c r="BB154" s="199">
        <f t="shared" si="138"/>
        <v>0</v>
      </c>
      <c r="BC154" s="199">
        <f t="shared" si="138"/>
        <v>0</v>
      </c>
      <c r="BD154" s="199">
        <f t="shared" si="138"/>
        <v>0</v>
      </c>
      <c r="BE154" s="199">
        <f t="shared" si="138"/>
        <v>0</v>
      </c>
      <c r="BF154" s="199">
        <f t="shared" si="138"/>
        <v>0</v>
      </c>
      <c r="BG154" s="199">
        <f t="shared" si="138"/>
        <v>0</v>
      </c>
      <c r="BH154" s="199">
        <f t="shared" si="138"/>
        <v>0</v>
      </c>
      <c r="BI154" s="199">
        <f t="shared" si="138"/>
        <v>0</v>
      </c>
      <c r="BJ154" s="199">
        <f t="shared" si="138"/>
        <v>0</v>
      </c>
      <c r="BK154" s="199">
        <f t="shared" si="138"/>
        <v>0</v>
      </c>
      <c r="BL154" s="199">
        <f t="shared" si="138"/>
        <v>0</v>
      </c>
      <c r="BM154" s="151"/>
      <c r="BN154" s="239"/>
      <c r="BO154" s="202"/>
      <c r="BP154" s="203"/>
      <c r="BQ154" s="202"/>
      <c r="BR154" s="203"/>
      <c r="BS154" s="202"/>
      <c r="BT154" s="203"/>
      <c r="BU154" s="202"/>
      <c r="BV154" s="203"/>
      <c r="BW154" s="202"/>
      <c r="BX154" s="203"/>
      <c r="BY154" s="202"/>
      <c r="BZ154" s="203"/>
      <c r="CA154" s="202"/>
      <c r="CB154" s="203"/>
      <c r="CC154" s="202"/>
      <c r="CD154" s="203"/>
      <c r="CE154" s="202"/>
      <c r="CF154" s="203"/>
      <c r="CG154" s="202"/>
      <c r="CH154" s="203"/>
      <c r="CI154" s="202"/>
      <c r="CJ154" s="203"/>
      <c r="CK154" s="202"/>
      <c r="CL154" s="203"/>
      <c r="CM154" s="202"/>
      <c r="CN154" s="203"/>
      <c r="CO154" s="202"/>
      <c r="CP154" s="203"/>
      <c r="CQ154" s="202"/>
      <c r="CR154" s="203"/>
      <c r="CS154" s="202"/>
      <c r="CT154" s="203"/>
      <c r="CU154" s="202"/>
      <c r="CV154" s="203"/>
      <c r="CW154" s="202"/>
      <c r="CX154" s="203"/>
      <c r="CY154" s="202"/>
      <c r="CZ154" s="203"/>
      <c r="DA154" s="202"/>
      <c r="DB154" s="203"/>
      <c r="DC154" s="202"/>
      <c r="DD154" s="203"/>
      <c r="DE154" s="202"/>
      <c r="DF154" s="203"/>
      <c r="DG154" s="202"/>
      <c r="DH154" s="203"/>
      <c r="DI154" s="202"/>
      <c r="DJ154" s="203"/>
      <c r="DK154" s="202"/>
      <c r="DL154" s="203"/>
      <c r="DM154" s="202"/>
      <c r="DN154" s="203"/>
      <c r="DO154" s="202"/>
      <c r="DP154" s="203"/>
      <c r="DQ154" s="202"/>
      <c r="DR154" s="203"/>
      <c r="DS154" s="202"/>
      <c r="DT154" s="203"/>
      <c r="DU154" s="202"/>
      <c r="DV154" s="203"/>
      <c r="DW154" s="202"/>
      <c r="DX154" s="203"/>
      <c r="DZ154" s="159" t="str">
        <f t="shared" si="33"/>
        <v/>
      </c>
      <c r="EA154" s="202"/>
      <c r="EB154" s="203"/>
      <c r="EC154" s="202"/>
      <c r="ED154" s="203"/>
      <c r="EE154" s="202"/>
      <c r="EF154" s="203"/>
      <c r="EG154" s="202"/>
      <c r="EH154" s="203"/>
      <c r="EI154" s="202"/>
      <c r="EJ154" s="203"/>
      <c r="EK154" s="202"/>
      <c r="EL154" s="203"/>
      <c r="EM154" s="202"/>
      <c r="EN154" s="203"/>
      <c r="EO154" s="202"/>
      <c r="EP154" s="203"/>
      <c r="EQ154" s="202"/>
      <c r="ER154" s="203"/>
      <c r="ES154" s="202"/>
      <c r="ET154" s="203"/>
      <c r="EU154" s="202"/>
      <c r="EV154" s="203"/>
      <c r="EW154" s="202"/>
      <c r="EX154" s="203"/>
      <c r="EY154" s="202"/>
      <c r="EZ154" s="203"/>
      <c r="FA154" s="202"/>
      <c r="FB154" s="203"/>
      <c r="FC154" s="202"/>
      <c r="FD154" s="203"/>
      <c r="FE154" s="202"/>
      <c r="FF154" s="203"/>
      <c r="FG154" s="202"/>
      <c r="FH154" s="203"/>
      <c r="FI154" s="202"/>
      <c r="FJ154" s="203"/>
      <c r="FK154" s="202"/>
      <c r="FL154" s="203"/>
      <c r="FM154" s="202"/>
      <c r="FN154" s="203"/>
      <c r="FO154" s="202"/>
      <c r="FP154" s="203"/>
      <c r="FQ154" s="202"/>
      <c r="FR154" s="203"/>
      <c r="FS154" s="202"/>
      <c r="FT154" s="203"/>
      <c r="FU154" s="202"/>
      <c r="FV154" s="203"/>
      <c r="FW154" s="202"/>
      <c r="FX154" s="203"/>
      <c r="FY154" s="202"/>
      <c r="FZ154" s="203"/>
      <c r="GA154" s="202"/>
      <c r="GB154" s="203"/>
      <c r="GC154" s="202"/>
      <c r="GD154" s="203"/>
      <c r="GE154" s="202"/>
      <c r="GF154" s="203"/>
      <c r="GG154" s="202"/>
      <c r="GH154" s="203"/>
      <c r="GI154" s="202"/>
      <c r="GJ154" s="203"/>
      <c r="GL154" s="159" t="str">
        <f t="shared" si="34"/>
        <v/>
      </c>
      <c r="GM154" s="202"/>
      <c r="GN154" s="203"/>
      <c r="GO154" s="202"/>
      <c r="GP154" s="203"/>
      <c r="GQ154" s="202"/>
      <c r="GR154" s="203"/>
      <c r="GS154" s="202"/>
      <c r="GT154" s="203"/>
      <c r="GU154" s="202"/>
      <c r="GV154" s="203"/>
      <c r="GW154" s="202"/>
      <c r="GX154" s="203"/>
      <c r="GY154" s="202"/>
      <c r="GZ154" s="203"/>
      <c r="HA154" s="202"/>
      <c r="HB154" s="203"/>
      <c r="HC154" s="202"/>
      <c r="HD154" s="203"/>
      <c r="HE154" s="202"/>
      <c r="HF154" s="203"/>
      <c r="HG154" s="202"/>
      <c r="HH154" s="203"/>
      <c r="HI154" s="202"/>
      <c r="HJ154" s="203"/>
      <c r="HK154" s="202"/>
      <c r="HL154" s="203"/>
      <c r="HM154" s="202"/>
      <c r="HN154" s="203"/>
      <c r="HO154" s="202"/>
      <c r="HP154" s="203"/>
      <c r="HQ154" s="202"/>
      <c r="HR154" s="203"/>
      <c r="HS154" s="202"/>
      <c r="HT154" s="203"/>
      <c r="HU154" s="202"/>
      <c r="HV154" s="203"/>
      <c r="HW154" s="202"/>
      <c r="HX154" s="203"/>
      <c r="HY154" s="202"/>
      <c r="HZ154" s="203"/>
      <c r="IA154" s="202"/>
      <c r="IB154" s="203"/>
      <c r="IC154" s="202"/>
      <c r="ID154" s="203"/>
      <c r="IE154" s="202"/>
      <c r="IF154" s="203"/>
      <c r="IG154" s="202"/>
      <c r="IH154" s="203"/>
      <c r="II154" s="202"/>
      <c r="IJ154" s="203"/>
      <c r="IK154" s="202"/>
      <c r="IL154" s="203"/>
      <c r="IM154" s="202"/>
      <c r="IN154" s="203"/>
      <c r="IO154" s="202"/>
      <c r="IP154" s="203"/>
      <c r="IQ154" s="202"/>
      <c r="IR154" s="203"/>
      <c r="IS154" s="202"/>
      <c r="IT154" s="203"/>
      <c r="IU154" s="202"/>
    </row>
    <row r="155">
      <c r="B155" s="159" t="str">
        <f t="shared" si="31"/>
        <v/>
      </c>
      <c r="C155" s="199">
        <f t="shared" ref="C155:BL155" si="139">BO155+EA155+GM155</f>
        <v>0</v>
      </c>
      <c r="D155" s="199">
        <f t="shared" si="139"/>
        <v>0</v>
      </c>
      <c r="E155" s="199">
        <f t="shared" si="139"/>
        <v>0</v>
      </c>
      <c r="F155" s="199">
        <f t="shared" si="139"/>
        <v>0</v>
      </c>
      <c r="G155" s="199">
        <f t="shared" si="139"/>
        <v>0</v>
      </c>
      <c r="H155" s="199">
        <f t="shared" si="139"/>
        <v>0</v>
      </c>
      <c r="I155" s="199">
        <f t="shared" si="139"/>
        <v>0</v>
      </c>
      <c r="J155" s="199">
        <f t="shared" si="139"/>
        <v>0</v>
      </c>
      <c r="K155" s="199">
        <f t="shared" si="139"/>
        <v>0</v>
      </c>
      <c r="L155" s="199">
        <f t="shared" si="139"/>
        <v>0</v>
      </c>
      <c r="M155" s="199">
        <f t="shared" si="139"/>
        <v>0</v>
      </c>
      <c r="N155" s="199">
        <f t="shared" si="139"/>
        <v>0</v>
      </c>
      <c r="O155" s="199">
        <f t="shared" si="139"/>
        <v>0</v>
      </c>
      <c r="P155" s="199">
        <f t="shared" si="139"/>
        <v>0</v>
      </c>
      <c r="Q155" s="199">
        <f t="shared" si="139"/>
        <v>0</v>
      </c>
      <c r="R155" s="199">
        <f t="shared" si="139"/>
        <v>0</v>
      </c>
      <c r="S155" s="199">
        <f t="shared" si="139"/>
        <v>0</v>
      </c>
      <c r="T155" s="199">
        <f t="shared" si="139"/>
        <v>0</v>
      </c>
      <c r="U155" s="199">
        <f t="shared" si="139"/>
        <v>0</v>
      </c>
      <c r="V155" s="199">
        <f t="shared" si="139"/>
        <v>0</v>
      </c>
      <c r="W155" s="199">
        <f t="shared" si="139"/>
        <v>0</v>
      </c>
      <c r="X155" s="199">
        <f t="shared" si="139"/>
        <v>0</v>
      </c>
      <c r="Y155" s="199">
        <f t="shared" si="139"/>
        <v>0</v>
      </c>
      <c r="Z155" s="199">
        <f t="shared" si="139"/>
        <v>0</v>
      </c>
      <c r="AA155" s="199">
        <f t="shared" si="139"/>
        <v>0</v>
      </c>
      <c r="AB155" s="199">
        <f t="shared" si="139"/>
        <v>0</v>
      </c>
      <c r="AC155" s="199">
        <f t="shared" si="139"/>
        <v>0</v>
      </c>
      <c r="AD155" s="199">
        <f t="shared" si="139"/>
        <v>0</v>
      </c>
      <c r="AE155" s="199">
        <f t="shared" si="139"/>
        <v>0</v>
      </c>
      <c r="AF155" s="199">
        <f t="shared" si="139"/>
        <v>0</v>
      </c>
      <c r="AG155" s="199">
        <f t="shared" si="139"/>
        <v>0</v>
      </c>
      <c r="AH155" s="199">
        <f t="shared" si="139"/>
        <v>0</v>
      </c>
      <c r="AI155" s="199">
        <f t="shared" si="139"/>
        <v>0</v>
      </c>
      <c r="AJ155" s="199">
        <f t="shared" si="139"/>
        <v>0</v>
      </c>
      <c r="AK155" s="199">
        <f t="shared" si="139"/>
        <v>0</v>
      </c>
      <c r="AL155" s="199">
        <f t="shared" si="139"/>
        <v>0</v>
      </c>
      <c r="AM155" s="199">
        <f t="shared" si="139"/>
        <v>0</v>
      </c>
      <c r="AN155" s="199">
        <f t="shared" si="139"/>
        <v>0</v>
      </c>
      <c r="AO155" s="199">
        <f t="shared" si="139"/>
        <v>0</v>
      </c>
      <c r="AP155" s="199">
        <f t="shared" si="139"/>
        <v>0</v>
      </c>
      <c r="AQ155" s="199">
        <f t="shared" si="139"/>
        <v>0</v>
      </c>
      <c r="AR155" s="199">
        <f t="shared" si="139"/>
        <v>0</v>
      </c>
      <c r="AS155" s="199">
        <f t="shared" si="139"/>
        <v>0</v>
      </c>
      <c r="AT155" s="199">
        <f t="shared" si="139"/>
        <v>0</v>
      </c>
      <c r="AU155" s="199">
        <f t="shared" si="139"/>
        <v>0</v>
      </c>
      <c r="AV155" s="199">
        <f t="shared" si="139"/>
        <v>0</v>
      </c>
      <c r="AW155" s="199">
        <f t="shared" si="139"/>
        <v>0</v>
      </c>
      <c r="AX155" s="199">
        <f t="shared" si="139"/>
        <v>0</v>
      </c>
      <c r="AY155" s="199">
        <f t="shared" si="139"/>
        <v>0</v>
      </c>
      <c r="AZ155" s="199">
        <f t="shared" si="139"/>
        <v>0</v>
      </c>
      <c r="BA155" s="199">
        <f t="shared" si="139"/>
        <v>0</v>
      </c>
      <c r="BB155" s="199">
        <f t="shared" si="139"/>
        <v>0</v>
      </c>
      <c r="BC155" s="199">
        <f t="shared" si="139"/>
        <v>0</v>
      </c>
      <c r="BD155" s="199">
        <f t="shared" si="139"/>
        <v>0</v>
      </c>
      <c r="BE155" s="199">
        <f t="shared" si="139"/>
        <v>0</v>
      </c>
      <c r="BF155" s="199">
        <f t="shared" si="139"/>
        <v>0</v>
      </c>
      <c r="BG155" s="199">
        <f t="shared" si="139"/>
        <v>0</v>
      </c>
      <c r="BH155" s="199">
        <f t="shared" si="139"/>
        <v>0</v>
      </c>
      <c r="BI155" s="199">
        <f t="shared" si="139"/>
        <v>0</v>
      </c>
      <c r="BJ155" s="199">
        <f t="shared" si="139"/>
        <v>0</v>
      </c>
      <c r="BK155" s="199">
        <f t="shared" si="139"/>
        <v>0</v>
      </c>
      <c r="BL155" s="199">
        <f t="shared" si="139"/>
        <v>0</v>
      </c>
      <c r="BM155" s="151"/>
      <c r="BN155" s="239"/>
      <c r="BO155" s="202"/>
      <c r="BP155" s="203"/>
      <c r="BQ155" s="202"/>
      <c r="BR155" s="203"/>
      <c r="BS155" s="202"/>
      <c r="BT155" s="203"/>
      <c r="BU155" s="202"/>
      <c r="BV155" s="203"/>
      <c r="BW155" s="202"/>
      <c r="BX155" s="203"/>
      <c r="BY155" s="202"/>
      <c r="BZ155" s="203"/>
      <c r="CA155" s="202"/>
      <c r="CB155" s="203"/>
      <c r="CC155" s="202"/>
      <c r="CD155" s="203"/>
      <c r="CE155" s="202"/>
      <c r="CF155" s="203"/>
      <c r="CG155" s="202"/>
      <c r="CH155" s="203"/>
      <c r="CI155" s="202"/>
      <c r="CJ155" s="203"/>
      <c r="CK155" s="202"/>
      <c r="CL155" s="203"/>
      <c r="CM155" s="202"/>
      <c r="CN155" s="203"/>
      <c r="CO155" s="202"/>
      <c r="CP155" s="203"/>
      <c r="CQ155" s="202"/>
      <c r="CR155" s="203"/>
      <c r="CS155" s="202"/>
      <c r="CT155" s="203"/>
      <c r="CU155" s="202"/>
      <c r="CV155" s="203"/>
      <c r="CW155" s="202"/>
      <c r="CX155" s="203"/>
      <c r="CY155" s="202"/>
      <c r="CZ155" s="203"/>
      <c r="DA155" s="202"/>
      <c r="DB155" s="203"/>
      <c r="DC155" s="202"/>
      <c r="DD155" s="203"/>
      <c r="DE155" s="202"/>
      <c r="DF155" s="203"/>
      <c r="DG155" s="202"/>
      <c r="DH155" s="203"/>
      <c r="DI155" s="202"/>
      <c r="DJ155" s="203"/>
      <c r="DK155" s="202"/>
      <c r="DL155" s="203"/>
      <c r="DM155" s="202"/>
      <c r="DN155" s="203"/>
      <c r="DO155" s="202"/>
      <c r="DP155" s="203"/>
      <c r="DQ155" s="202"/>
      <c r="DR155" s="203"/>
      <c r="DS155" s="202"/>
      <c r="DT155" s="203"/>
      <c r="DU155" s="202"/>
      <c r="DV155" s="203"/>
      <c r="DW155" s="202"/>
      <c r="DX155" s="203"/>
      <c r="DZ155" s="159" t="str">
        <f t="shared" si="33"/>
        <v/>
      </c>
      <c r="EA155" s="202"/>
      <c r="EB155" s="203"/>
      <c r="EC155" s="202"/>
      <c r="ED155" s="203"/>
      <c r="EE155" s="202"/>
      <c r="EF155" s="203"/>
      <c r="EG155" s="202"/>
      <c r="EH155" s="203"/>
      <c r="EI155" s="202"/>
      <c r="EJ155" s="203"/>
      <c r="EK155" s="202"/>
      <c r="EL155" s="203"/>
      <c r="EM155" s="202"/>
      <c r="EN155" s="203"/>
      <c r="EO155" s="202"/>
      <c r="EP155" s="203"/>
      <c r="EQ155" s="202"/>
      <c r="ER155" s="203"/>
      <c r="ES155" s="202"/>
      <c r="ET155" s="203"/>
      <c r="EU155" s="202"/>
      <c r="EV155" s="203"/>
      <c r="EW155" s="202"/>
      <c r="EX155" s="203"/>
      <c r="EY155" s="202"/>
      <c r="EZ155" s="203"/>
      <c r="FA155" s="202"/>
      <c r="FB155" s="203"/>
      <c r="FC155" s="202"/>
      <c r="FD155" s="203"/>
      <c r="FE155" s="202"/>
      <c r="FF155" s="203"/>
      <c r="FG155" s="202"/>
      <c r="FH155" s="203"/>
      <c r="FI155" s="202"/>
      <c r="FJ155" s="203"/>
      <c r="FK155" s="202"/>
      <c r="FL155" s="203"/>
      <c r="FM155" s="202"/>
      <c r="FN155" s="203"/>
      <c r="FO155" s="202"/>
      <c r="FP155" s="203"/>
      <c r="FQ155" s="202"/>
      <c r="FR155" s="203"/>
      <c r="FS155" s="202"/>
      <c r="FT155" s="203"/>
      <c r="FU155" s="202"/>
      <c r="FV155" s="203"/>
      <c r="FW155" s="202"/>
      <c r="FX155" s="203"/>
      <c r="FY155" s="202"/>
      <c r="FZ155" s="203"/>
      <c r="GA155" s="202"/>
      <c r="GB155" s="203"/>
      <c r="GC155" s="202"/>
      <c r="GD155" s="203"/>
      <c r="GE155" s="202"/>
      <c r="GF155" s="203"/>
      <c r="GG155" s="202"/>
      <c r="GH155" s="203"/>
      <c r="GI155" s="202"/>
      <c r="GJ155" s="203"/>
      <c r="GL155" s="159" t="str">
        <f t="shared" si="34"/>
        <v/>
      </c>
      <c r="GM155" s="202"/>
      <c r="GN155" s="203"/>
      <c r="GO155" s="202"/>
      <c r="GP155" s="203"/>
      <c r="GQ155" s="202"/>
      <c r="GR155" s="203"/>
      <c r="GS155" s="202"/>
      <c r="GT155" s="203"/>
      <c r="GU155" s="202"/>
      <c r="GV155" s="203"/>
      <c r="GW155" s="202"/>
      <c r="GX155" s="203"/>
      <c r="GY155" s="202"/>
      <c r="GZ155" s="203"/>
      <c r="HA155" s="202"/>
      <c r="HB155" s="203"/>
      <c r="HC155" s="202"/>
      <c r="HD155" s="203"/>
      <c r="HE155" s="202"/>
      <c r="HF155" s="203"/>
      <c r="HG155" s="202"/>
      <c r="HH155" s="203"/>
      <c r="HI155" s="202"/>
      <c r="HJ155" s="203"/>
      <c r="HK155" s="202"/>
      <c r="HL155" s="203"/>
      <c r="HM155" s="202"/>
      <c r="HN155" s="203"/>
      <c r="HO155" s="202"/>
      <c r="HP155" s="203"/>
      <c r="HQ155" s="202"/>
      <c r="HR155" s="203"/>
      <c r="HS155" s="202"/>
      <c r="HT155" s="203"/>
      <c r="HU155" s="202"/>
      <c r="HV155" s="203"/>
      <c r="HW155" s="202"/>
      <c r="HX155" s="203"/>
      <c r="HY155" s="202"/>
      <c r="HZ155" s="203"/>
      <c r="IA155" s="202"/>
      <c r="IB155" s="203"/>
      <c r="IC155" s="202"/>
      <c r="ID155" s="203"/>
      <c r="IE155" s="202"/>
      <c r="IF155" s="203"/>
      <c r="IG155" s="202"/>
      <c r="IH155" s="203"/>
      <c r="II155" s="202"/>
      <c r="IJ155" s="203"/>
      <c r="IK155" s="202"/>
      <c r="IL155" s="203"/>
      <c r="IM155" s="202"/>
      <c r="IN155" s="203"/>
      <c r="IO155" s="202"/>
      <c r="IP155" s="203"/>
      <c r="IQ155" s="202"/>
      <c r="IR155" s="203"/>
      <c r="IS155" s="202"/>
      <c r="IT155" s="203"/>
      <c r="IU155" s="202"/>
    </row>
    <row r="156">
      <c r="B156" s="159" t="str">
        <f t="shared" si="31"/>
        <v/>
      </c>
      <c r="C156" s="199">
        <f t="shared" ref="C156:BL156" si="140">BO156+EA156+GM156</f>
        <v>0</v>
      </c>
      <c r="D156" s="199">
        <f t="shared" si="140"/>
        <v>0</v>
      </c>
      <c r="E156" s="199">
        <f t="shared" si="140"/>
        <v>0</v>
      </c>
      <c r="F156" s="199">
        <f t="shared" si="140"/>
        <v>0</v>
      </c>
      <c r="G156" s="199">
        <f t="shared" si="140"/>
        <v>0</v>
      </c>
      <c r="H156" s="199">
        <f t="shared" si="140"/>
        <v>0</v>
      </c>
      <c r="I156" s="199">
        <f t="shared" si="140"/>
        <v>0</v>
      </c>
      <c r="J156" s="199">
        <f t="shared" si="140"/>
        <v>0</v>
      </c>
      <c r="K156" s="199">
        <f t="shared" si="140"/>
        <v>0</v>
      </c>
      <c r="L156" s="199">
        <f t="shared" si="140"/>
        <v>0</v>
      </c>
      <c r="M156" s="199">
        <f t="shared" si="140"/>
        <v>0</v>
      </c>
      <c r="N156" s="199">
        <f t="shared" si="140"/>
        <v>0</v>
      </c>
      <c r="O156" s="199">
        <f t="shared" si="140"/>
        <v>0</v>
      </c>
      <c r="P156" s="199">
        <f t="shared" si="140"/>
        <v>0</v>
      </c>
      <c r="Q156" s="199">
        <f t="shared" si="140"/>
        <v>0</v>
      </c>
      <c r="R156" s="199">
        <f t="shared" si="140"/>
        <v>0</v>
      </c>
      <c r="S156" s="199">
        <f t="shared" si="140"/>
        <v>0</v>
      </c>
      <c r="T156" s="199">
        <f t="shared" si="140"/>
        <v>0</v>
      </c>
      <c r="U156" s="199">
        <f t="shared" si="140"/>
        <v>0</v>
      </c>
      <c r="V156" s="199">
        <f t="shared" si="140"/>
        <v>0</v>
      </c>
      <c r="W156" s="199">
        <f t="shared" si="140"/>
        <v>0</v>
      </c>
      <c r="X156" s="199">
        <f t="shared" si="140"/>
        <v>0</v>
      </c>
      <c r="Y156" s="199">
        <f t="shared" si="140"/>
        <v>0</v>
      </c>
      <c r="Z156" s="199">
        <f t="shared" si="140"/>
        <v>0</v>
      </c>
      <c r="AA156" s="199">
        <f t="shared" si="140"/>
        <v>0</v>
      </c>
      <c r="AB156" s="199">
        <f t="shared" si="140"/>
        <v>0</v>
      </c>
      <c r="AC156" s="199">
        <f t="shared" si="140"/>
        <v>0</v>
      </c>
      <c r="AD156" s="199">
        <f t="shared" si="140"/>
        <v>0</v>
      </c>
      <c r="AE156" s="199">
        <f t="shared" si="140"/>
        <v>0</v>
      </c>
      <c r="AF156" s="199">
        <f t="shared" si="140"/>
        <v>0</v>
      </c>
      <c r="AG156" s="199">
        <f t="shared" si="140"/>
        <v>0</v>
      </c>
      <c r="AH156" s="199">
        <f t="shared" si="140"/>
        <v>0</v>
      </c>
      <c r="AI156" s="199">
        <f t="shared" si="140"/>
        <v>0</v>
      </c>
      <c r="AJ156" s="199">
        <f t="shared" si="140"/>
        <v>0</v>
      </c>
      <c r="AK156" s="199">
        <f t="shared" si="140"/>
        <v>0</v>
      </c>
      <c r="AL156" s="199">
        <f t="shared" si="140"/>
        <v>0</v>
      </c>
      <c r="AM156" s="199">
        <f t="shared" si="140"/>
        <v>0</v>
      </c>
      <c r="AN156" s="199">
        <f t="shared" si="140"/>
        <v>0</v>
      </c>
      <c r="AO156" s="199">
        <f t="shared" si="140"/>
        <v>0</v>
      </c>
      <c r="AP156" s="199">
        <f t="shared" si="140"/>
        <v>0</v>
      </c>
      <c r="AQ156" s="199">
        <f t="shared" si="140"/>
        <v>0</v>
      </c>
      <c r="AR156" s="199">
        <f t="shared" si="140"/>
        <v>0</v>
      </c>
      <c r="AS156" s="199">
        <f t="shared" si="140"/>
        <v>0</v>
      </c>
      <c r="AT156" s="199">
        <f t="shared" si="140"/>
        <v>0</v>
      </c>
      <c r="AU156" s="199">
        <f t="shared" si="140"/>
        <v>0</v>
      </c>
      <c r="AV156" s="199">
        <f t="shared" si="140"/>
        <v>0</v>
      </c>
      <c r="AW156" s="199">
        <f t="shared" si="140"/>
        <v>0</v>
      </c>
      <c r="AX156" s="199">
        <f t="shared" si="140"/>
        <v>0</v>
      </c>
      <c r="AY156" s="199">
        <f t="shared" si="140"/>
        <v>0</v>
      </c>
      <c r="AZ156" s="199">
        <f t="shared" si="140"/>
        <v>0</v>
      </c>
      <c r="BA156" s="199">
        <f t="shared" si="140"/>
        <v>0</v>
      </c>
      <c r="BB156" s="199">
        <f t="shared" si="140"/>
        <v>0</v>
      </c>
      <c r="BC156" s="199">
        <f t="shared" si="140"/>
        <v>0</v>
      </c>
      <c r="BD156" s="199">
        <f t="shared" si="140"/>
        <v>0</v>
      </c>
      <c r="BE156" s="199">
        <f t="shared" si="140"/>
        <v>0</v>
      </c>
      <c r="BF156" s="199">
        <f t="shared" si="140"/>
        <v>0</v>
      </c>
      <c r="BG156" s="199">
        <f t="shared" si="140"/>
        <v>0</v>
      </c>
      <c r="BH156" s="199">
        <f t="shared" si="140"/>
        <v>0</v>
      </c>
      <c r="BI156" s="199">
        <f t="shared" si="140"/>
        <v>0</v>
      </c>
      <c r="BJ156" s="199">
        <f t="shared" si="140"/>
        <v>0</v>
      </c>
      <c r="BK156" s="199">
        <f t="shared" si="140"/>
        <v>0</v>
      </c>
      <c r="BL156" s="199">
        <f t="shared" si="140"/>
        <v>0</v>
      </c>
      <c r="BM156" s="151"/>
      <c r="BN156" s="239"/>
      <c r="BO156" s="202"/>
      <c r="BP156" s="203"/>
      <c r="BQ156" s="202"/>
      <c r="BR156" s="203"/>
      <c r="BS156" s="202"/>
      <c r="BT156" s="203"/>
      <c r="BU156" s="202"/>
      <c r="BV156" s="203"/>
      <c r="BW156" s="202"/>
      <c r="BX156" s="203"/>
      <c r="BY156" s="202"/>
      <c r="BZ156" s="203"/>
      <c r="CA156" s="202"/>
      <c r="CB156" s="203"/>
      <c r="CC156" s="202"/>
      <c r="CD156" s="203"/>
      <c r="CE156" s="202"/>
      <c r="CF156" s="203"/>
      <c r="CG156" s="202"/>
      <c r="CH156" s="203"/>
      <c r="CI156" s="202"/>
      <c r="CJ156" s="203"/>
      <c r="CK156" s="202"/>
      <c r="CL156" s="203"/>
      <c r="CM156" s="202"/>
      <c r="CN156" s="203"/>
      <c r="CO156" s="202"/>
      <c r="CP156" s="203"/>
      <c r="CQ156" s="202"/>
      <c r="CR156" s="203"/>
      <c r="CS156" s="202"/>
      <c r="CT156" s="203"/>
      <c r="CU156" s="202"/>
      <c r="CV156" s="203"/>
      <c r="CW156" s="202"/>
      <c r="CX156" s="203"/>
      <c r="CY156" s="202"/>
      <c r="CZ156" s="203"/>
      <c r="DA156" s="202"/>
      <c r="DB156" s="203"/>
      <c r="DC156" s="202"/>
      <c r="DD156" s="203"/>
      <c r="DE156" s="202"/>
      <c r="DF156" s="203"/>
      <c r="DG156" s="202"/>
      <c r="DH156" s="203"/>
      <c r="DI156" s="202"/>
      <c r="DJ156" s="203"/>
      <c r="DK156" s="202"/>
      <c r="DL156" s="203"/>
      <c r="DM156" s="202"/>
      <c r="DN156" s="203"/>
      <c r="DO156" s="202"/>
      <c r="DP156" s="203"/>
      <c r="DQ156" s="202"/>
      <c r="DR156" s="203"/>
      <c r="DS156" s="202"/>
      <c r="DT156" s="203"/>
      <c r="DU156" s="202"/>
      <c r="DV156" s="203"/>
      <c r="DW156" s="202"/>
      <c r="DX156" s="203"/>
      <c r="DZ156" s="159" t="str">
        <f t="shared" si="33"/>
        <v/>
      </c>
      <c r="EA156" s="202"/>
      <c r="EB156" s="203"/>
      <c r="EC156" s="202"/>
      <c r="ED156" s="203"/>
      <c r="EE156" s="202"/>
      <c r="EF156" s="203"/>
      <c r="EG156" s="202"/>
      <c r="EH156" s="203"/>
      <c r="EI156" s="202"/>
      <c r="EJ156" s="203"/>
      <c r="EK156" s="202"/>
      <c r="EL156" s="203"/>
      <c r="EM156" s="202"/>
      <c r="EN156" s="203"/>
      <c r="EO156" s="202"/>
      <c r="EP156" s="203"/>
      <c r="EQ156" s="202"/>
      <c r="ER156" s="203"/>
      <c r="ES156" s="202"/>
      <c r="ET156" s="203"/>
      <c r="EU156" s="202"/>
      <c r="EV156" s="203"/>
      <c r="EW156" s="202"/>
      <c r="EX156" s="203"/>
      <c r="EY156" s="202"/>
      <c r="EZ156" s="203"/>
      <c r="FA156" s="202"/>
      <c r="FB156" s="203"/>
      <c r="FC156" s="202"/>
      <c r="FD156" s="203"/>
      <c r="FE156" s="202"/>
      <c r="FF156" s="203"/>
      <c r="FG156" s="202"/>
      <c r="FH156" s="203"/>
      <c r="FI156" s="202"/>
      <c r="FJ156" s="203"/>
      <c r="FK156" s="202"/>
      <c r="FL156" s="203"/>
      <c r="FM156" s="202"/>
      <c r="FN156" s="203"/>
      <c r="FO156" s="202"/>
      <c r="FP156" s="203"/>
      <c r="FQ156" s="202"/>
      <c r="FR156" s="203"/>
      <c r="FS156" s="202"/>
      <c r="FT156" s="203"/>
      <c r="FU156" s="202"/>
      <c r="FV156" s="203"/>
      <c r="FW156" s="202"/>
      <c r="FX156" s="203"/>
      <c r="FY156" s="202"/>
      <c r="FZ156" s="203"/>
      <c r="GA156" s="202"/>
      <c r="GB156" s="203"/>
      <c r="GC156" s="202"/>
      <c r="GD156" s="203"/>
      <c r="GE156" s="202"/>
      <c r="GF156" s="203"/>
      <c r="GG156" s="202"/>
      <c r="GH156" s="203"/>
      <c r="GI156" s="202"/>
      <c r="GJ156" s="203"/>
      <c r="GL156" s="159" t="str">
        <f t="shared" si="34"/>
        <v/>
      </c>
      <c r="GM156" s="202"/>
      <c r="GN156" s="203"/>
      <c r="GO156" s="202"/>
      <c r="GP156" s="203"/>
      <c r="GQ156" s="202"/>
      <c r="GR156" s="203"/>
      <c r="GS156" s="202"/>
      <c r="GT156" s="203"/>
      <c r="GU156" s="202"/>
      <c r="GV156" s="203"/>
      <c r="GW156" s="202"/>
      <c r="GX156" s="203"/>
      <c r="GY156" s="202"/>
      <c r="GZ156" s="203"/>
      <c r="HA156" s="202"/>
      <c r="HB156" s="203"/>
      <c r="HC156" s="202"/>
      <c r="HD156" s="203"/>
      <c r="HE156" s="202"/>
      <c r="HF156" s="203"/>
      <c r="HG156" s="202"/>
      <c r="HH156" s="203"/>
      <c r="HI156" s="202"/>
      <c r="HJ156" s="203"/>
      <c r="HK156" s="202"/>
      <c r="HL156" s="203"/>
      <c r="HM156" s="202"/>
      <c r="HN156" s="203"/>
      <c r="HO156" s="202"/>
      <c r="HP156" s="203"/>
      <c r="HQ156" s="202"/>
      <c r="HR156" s="203"/>
      <c r="HS156" s="202"/>
      <c r="HT156" s="203"/>
      <c r="HU156" s="202"/>
      <c r="HV156" s="203"/>
      <c r="HW156" s="202"/>
      <c r="HX156" s="203"/>
      <c r="HY156" s="202"/>
      <c r="HZ156" s="203"/>
      <c r="IA156" s="202"/>
      <c r="IB156" s="203"/>
      <c r="IC156" s="202"/>
      <c r="ID156" s="203"/>
      <c r="IE156" s="202"/>
      <c r="IF156" s="203"/>
      <c r="IG156" s="202"/>
      <c r="IH156" s="203"/>
      <c r="II156" s="202"/>
      <c r="IJ156" s="203"/>
      <c r="IK156" s="202"/>
      <c r="IL156" s="203"/>
      <c r="IM156" s="202"/>
      <c r="IN156" s="203"/>
      <c r="IO156" s="202"/>
      <c r="IP156" s="203"/>
      <c r="IQ156" s="202"/>
      <c r="IR156" s="203"/>
      <c r="IS156" s="202"/>
      <c r="IT156" s="203"/>
      <c r="IU156" s="202"/>
    </row>
    <row r="157">
      <c r="B157" s="159" t="str">
        <f t="shared" si="31"/>
        <v/>
      </c>
      <c r="C157" s="199">
        <f t="shared" ref="C157:BL157" si="141">BO157+EA157+GM157</f>
        <v>0</v>
      </c>
      <c r="D157" s="199">
        <f t="shared" si="141"/>
        <v>0</v>
      </c>
      <c r="E157" s="199">
        <f t="shared" si="141"/>
        <v>0</v>
      </c>
      <c r="F157" s="199">
        <f t="shared" si="141"/>
        <v>0</v>
      </c>
      <c r="G157" s="199">
        <f t="shared" si="141"/>
        <v>0</v>
      </c>
      <c r="H157" s="199">
        <f t="shared" si="141"/>
        <v>0</v>
      </c>
      <c r="I157" s="199">
        <f t="shared" si="141"/>
        <v>0</v>
      </c>
      <c r="J157" s="199">
        <f t="shared" si="141"/>
        <v>0</v>
      </c>
      <c r="K157" s="199">
        <f t="shared" si="141"/>
        <v>0</v>
      </c>
      <c r="L157" s="199">
        <f t="shared" si="141"/>
        <v>0</v>
      </c>
      <c r="M157" s="199">
        <f t="shared" si="141"/>
        <v>0</v>
      </c>
      <c r="N157" s="199">
        <f t="shared" si="141"/>
        <v>0</v>
      </c>
      <c r="O157" s="199">
        <f t="shared" si="141"/>
        <v>0</v>
      </c>
      <c r="P157" s="199">
        <f t="shared" si="141"/>
        <v>0</v>
      </c>
      <c r="Q157" s="199">
        <f t="shared" si="141"/>
        <v>0</v>
      </c>
      <c r="R157" s="199">
        <f t="shared" si="141"/>
        <v>0</v>
      </c>
      <c r="S157" s="199">
        <f t="shared" si="141"/>
        <v>0</v>
      </c>
      <c r="T157" s="199">
        <f t="shared" si="141"/>
        <v>0</v>
      </c>
      <c r="U157" s="199">
        <f t="shared" si="141"/>
        <v>0</v>
      </c>
      <c r="V157" s="199">
        <f t="shared" si="141"/>
        <v>0</v>
      </c>
      <c r="W157" s="199">
        <f t="shared" si="141"/>
        <v>0</v>
      </c>
      <c r="X157" s="199">
        <f t="shared" si="141"/>
        <v>0</v>
      </c>
      <c r="Y157" s="199">
        <f t="shared" si="141"/>
        <v>0</v>
      </c>
      <c r="Z157" s="199">
        <f t="shared" si="141"/>
        <v>0</v>
      </c>
      <c r="AA157" s="199">
        <f t="shared" si="141"/>
        <v>0</v>
      </c>
      <c r="AB157" s="199">
        <f t="shared" si="141"/>
        <v>0</v>
      </c>
      <c r="AC157" s="199">
        <f t="shared" si="141"/>
        <v>0</v>
      </c>
      <c r="AD157" s="199">
        <f t="shared" si="141"/>
        <v>0</v>
      </c>
      <c r="AE157" s="199">
        <f t="shared" si="141"/>
        <v>0</v>
      </c>
      <c r="AF157" s="199">
        <f t="shared" si="141"/>
        <v>0</v>
      </c>
      <c r="AG157" s="199">
        <f t="shared" si="141"/>
        <v>0</v>
      </c>
      <c r="AH157" s="199">
        <f t="shared" si="141"/>
        <v>0</v>
      </c>
      <c r="AI157" s="199">
        <f t="shared" si="141"/>
        <v>0</v>
      </c>
      <c r="AJ157" s="199">
        <f t="shared" si="141"/>
        <v>0</v>
      </c>
      <c r="AK157" s="199">
        <f t="shared" si="141"/>
        <v>0</v>
      </c>
      <c r="AL157" s="199">
        <f t="shared" si="141"/>
        <v>0</v>
      </c>
      <c r="AM157" s="199">
        <f t="shared" si="141"/>
        <v>0</v>
      </c>
      <c r="AN157" s="199">
        <f t="shared" si="141"/>
        <v>0</v>
      </c>
      <c r="AO157" s="199">
        <f t="shared" si="141"/>
        <v>0</v>
      </c>
      <c r="AP157" s="199">
        <f t="shared" si="141"/>
        <v>0</v>
      </c>
      <c r="AQ157" s="199">
        <f t="shared" si="141"/>
        <v>0</v>
      </c>
      <c r="AR157" s="199">
        <f t="shared" si="141"/>
        <v>0</v>
      </c>
      <c r="AS157" s="199">
        <f t="shared" si="141"/>
        <v>0</v>
      </c>
      <c r="AT157" s="199">
        <f t="shared" si="141"/>
        <v>0</v>
      </c>
      <c r="AU157" s="199">
        <f t="shared" si="141"/>
        <v>0</v>
      </c>
      <c r="AV157" s="199">
        <f t="shared" si="141"/>
        <v>0</v>
      </c>
      <c r="AW157" s="199">
        <f t="shared" si="141"/>
        <v>0</v>
      </c>
      <c r="AX157" s="199">
        <f t="shared" si="141"/>
        <v>0</v>
      </c>
      <c r="AY157" s="199">
        <f t="shared" si="141"/>
        <v>0</v>
      </c>
      <c r="AZ157" s="199">
        <f t="shared" si="141"/>
        <v>0</v>
      </c>
      <c r="BA157" s="199">
        <f t="shared" si="141"/>
        <v>0</v>
      </c>
      <c r="BB157" s="199">
        <f t="shared" si="141"/>
        <v>0</v>
      </c>
      <c r="BC157" s="199">
        <f t="shared" si="141"/>
        <v>0</v>
      </c>
      <c r="BD157" s="199">
        <f t="shared" si="141"/>
        <v>0</v>
      </c>
      <c r="BE157" s="199">
        <f t="shared" si="141"/>
        <v>0</v>
      </c>
      <c r="BF157" s="199">
        <f t="shared" si="141"/>
        <v>0</v>
      </c>
      <c r="BG157" s="199">
        <f t="shared" si="141"/>
        <v>0</v>
      </c>
      <c r="BH157" s="199">
        <f t="shared" si="141"/>
        <v>0</v>
      </c>
      <c r="BI157" s="199">
        <f t="shared" si="141"/>
        <v>0</v>
      </c>
      <c r="BJ157" s="199">
        <f t="shared" si="141"/>
        <v>0</v>
      </c>
      <c r="BK157" s="199">
        <f t="shared" si="141"/>
        <v>0</v>
      </c>
      <c r="BL157" s="199">
        <f t="shared" si="141"/>
        <v>0</v>
      </c>
      <c r="BM157" s="151"/>
      <c r="BN157" s="239"/>
      <c r="BO157" s="202"/>
      <c r="BP157" s="203"/>
      <c r="BQ157" s="202"/>
      <c r="BR157" s="203"/>
      <c r="BS157" s="202"/>
      <c r="BT157" s="203"/>
      <c r="BU157" s="202"/>
      <c r="BV157" s="203"/>
      <c r="BW157" s="202"/>
      <c r="BX157" s="203"/>
      <c r="BY157" s="202"/>
      <c r="BZ157" s="203"/>
      <c r="CA157" s="202"/>
      <c r="CB157" s="203"/>
      <c r="CC157" s="202"/>
      <c r="CD157" s="203"/>
      <c r="CE157" s="202"/>
      <c r="CF157" s="203"/>
      <c r="CG157" s="202"/>
      <c r="CH157" s="203"/>
      <c r="CI157" s="202"/>
      <c r="CJ157" s="203"/>
      <c r="CK157" s="202"/>
      <c r="CL157" s="203"/>
      <c r="CM157" s="202"/>
      <c r="CN157" s="203"/>
      <c r="CO157" s="202"/>
      <c r="CP157" s="203"/>
      <c r="CQ157" s="202"/>
      <c r="CR157" s="203"/>
      <c r="CS157" s="202"/>
      <c r="CT157" s="203"/>
      <c r="CU157" s="202"/>
      <c r="CV157" s="203"/>
      <c r="CW157" s="202"/>
      <c r="CX157" s="203"/>
      <c r="CY157" s="202"/>
      <c r="CZ157" s="203"/>
      <c r="DA157" s="202"/>
      <c r="DB157" s="203"/>
      <c r="DC157" s="202"/>
      <c r="DD157" s="203"/>
      <c r="DE157" s="202"/>
      <c r="DF157" s="203"/>
      <c r="DG157" s="202"/>
      <c r="DH157" s="203"/>
      <c r="DI157" s="202"/>
      <c r="DJ157" s="203"/>
      <c r="DK157" s="202"/>
      <c r="DL157" s="203"/>
      <c r="DM157" s="202"/>
      <c r="DN157" s="203"/>
      <c r="DO157" s="202"/>
      <c r="DP157" s="203"/>
      <c r="DQ157" s="202"/>
      <c r="DR157" s="203"/>
      <c r="DS157" s="202"/>
      <c r="DT157" s="203"/>
      <c r="DU157" s="202"/>
      <c r="DV157" s="203"/>
      <c r="DW157" s="202"/>
      <c r="DX157" s="203"/>
      <c r="DZ157" s="159" t="str">
        <f t="shared" si="33"/>
        <v/>
      </c>
      <c r="EA157" s="202"/>
      <c r="EB157" s="203"/>
      <c r="EC157" s="202"/>
      <c r="ED157" s="203"/>
      <c r="EE157" s="202"/>
      <c r="EF157" s="203"/>
      <c r="EG157" s="202"/>
      <c r="EH157" s="203"/>
      <c r="EI157" s="202"/>
      <c r="EJ157" s="203"/>
      <c r="EK157" s="202"/>
      <c r="EL157" s="203"/>
      <c r="EM157" s="202"/>
      <c r="EN157" s="203"/>
      <c r="EO157" s="202"/>
      <c r="EP157" s="203"/>
      <c r="EQ157" s="202"/>
      <c r="ER157" s="203"/>
      <c r="ES157" s="202"/>
      <c r="ET157" s="203"/>
      <c r="EU157" s="202"/>
      <c r="EV157" s="203"/>
      <c r="EW157" s="202"/>
      <c r="EX157" s="203"/>
      <c r="EY157" s="202"/>
      <c r="EZ157" s="203"/>
      <c r="FA157" s="202"/>
      <c r="FB157" s="203"/>
      <c r="FC157" s="202"/>
      <c r="FD157" s="203"/>
      <c r="FE157" s="202"/>
      <c r="FF157" s="203"/>
      <c r="FG157" s="202"/>
      <c r="FH157" s="203"/>
      <c r="FI157" s="202"/>
      <c r="FJ157" s="203"/>
      <c r="FK157" s="202"/>
      <c r="FL157" s="203"/>
      <c r="FM157" s="202"/>
      <c r="FN157" s="203"/>
      <c r="FO157" s="202"/>
      <c r="FP157" s="203"/>
      <c r="FQ157" s="202"/>
      <c r="FR157" s="203"/>
      <c r="FS157" s="202"/>
      <c r="FT157" s="203"/>
      <c r="FU157" s="202"/>
      <c r="FV157" s="203"/>
      <c r="FW157" s="202"/>
      <c r="FX157" s="203"/>
      <c r="FY157" s="202"/>
      <c r="FZ157" s="203"/>
      <c r="GA157" s="202"/>
      <c r="GB157" s="203"/>
      <c r="GC157" s="202"/>
      <c r="GD157" s="203"/>
      <c r="GE157" s="202"/>
      <c r="GF157" s="203"/>
      <c r="GG157" s="202"/>
      <c r="GH157" s="203"/>
      <c r="GI157" s="202"/>
      <c r="GJ157" s="203"/>
      <c r="GL157" s="159" t="str">
        <f t="shared" si="34"/>
        <v/>
      </c>
      <c r="GM157" s="202"/>
      <c r="GN157" s="203"/>
      <c r="GO157" s="202"/>
      <c r="GP157" s="203"/>
      <c r="GQ157" s="202"/>
      <c r="GR157" s="203"/>
      <c r="GS157" s="202"/>
      <c r="GT157" s="203"/>
      <c r="GU157" s="202"/>
      <c r="GV157" s="203"/>
      <c r="GW157" s="202"/>
      <c r="GX157" s="203"/>
      <c r="GY157" s="202"/>
      <c r="GZ157" s="203"/>
      <c r="HA157" s="202"/>
      <c r="HB157" s="203"/>
      <c r="HC157" s="202"/>
      <c r="HD157" s="203"/>
      <c r="HE157" s="202"/>
      <c r="HF157" s="203"/>
      <c r="HG157" s="202"/>
      <c r="HH157" s="203"/>
      <c r="HI157" s="202"/>
      <c r="HJ157" s="203"/>
      <c r="HK157" s="202"/>
      <c r="HL157" s="203"/>
      <c r="HM157" s="202"/>
      <c r="HN157" s="203"/>
      <c r="HO157" s="202"/>
      <c r="HP157" s="203"/>
      <c r="HQ157" s="202"/>
      <c r="HR157" s="203"/>
      <c r="HS157" s="202"/>
      <c r="HT157" s="203"/>
      <c r="HU157" s="202"/>
      <c r="HV157" s="203"/>
      <c r="HW157" s="202"/>
      <c r="HX157" s="203"/>
      <c r="HY157" s="202"/>
      <c r="HZ157" s="203"/>
      <c r="IA157" s="202"/>
      <c r="IB157" s="203"/>
      <c r="IC157" s="202"/>
      <c r="ID157" s="203"/>
      <c r="IE157" s="202"/>
      <c r="IF157" s="203"/>
      <c r="IG157" s="202"/>
      <c r="IH157" s="203"/>
      <c r="II157" s="202"/>
      <c r="IJ157" s="203"/>
      <c r="IK157" s="202"/>
      <c r="IL157" s="203"/>
      <c r="IM157" s="202"/>
      <c r="IN157" s="203"/>
      <c r="IO157" s="202"/>
      <c r="IP157" s="203"/>
      <c r="IQ157" s="202"/>
      <c r="IR157" s="203"/>
      <c r="IS157" s="202"/>
      <c r="IT157" s="203"/>
      <c r="IU157" s="202"/>
    </row>
    <row r="158">
      <c r="B158" s="159" t="str">
        <f t="shared" si="31"/>
        <v/>
      </c>
      <c r="C158" s="199">
        <f t="shared" ref="C158:BL158" si="142">BO158+EA158+GM158</f>
        <v>0</v>
      </c>
      <c r="D158" s="199">
        <f t="shared" si="142"/>
        <v>0</v>
      </c>
      <c r="E158" s="199">
        <f t="shared" si="142"/>
        <v>0</v>
      </c>
      <c r="F158" s="199">
        <f t="shared" si="142"/>
        <v>0</v>
      </c>
      <c r="G158" s="199">
        <f t="shared" si="142"/>
        <v>0</v>
      </c>
      <c r="H158" s="199">
        <f t="shared" si="142"/>
        <v>0</v>
      </c>
      <c r="I158" s="199">
        <f t="shared" si="142"/>
        <v>0</v>
      </c>
      <c r="J158" s="199">
        <f t="shared" si="142"/>
        <v>0</v>
      </c>
      <c r="K158" s="199">
        <f t="shared" si="142"/>
        <v>0</v>
      </c>
      <c r="L158" s="199">
        <f t="shared" si="142"/>
        <v>0</v>
      </c>
      <c r="M158" s="199">
        <f t="shared" si="142"/>
        <v>0</v>
      </c>
      <c r="N158" s="199">
        <f t="shared" si="142"/>
        <v>0</v>
      </c>
      <c r="O158" s="199">
        <f t="shared" si="142"/>
        <v>0</v>
      </c>
      <c r="P158" s="199">
        <f t="shared" si="142"/>
        <v>0</v>
      </c>
      <c r="Q158" s="199">
        <f t="shared" si="142"/>
        <v>0</v>
      </c>
      <c r="R158" s="199">
        <f t="shared" si="142"/>
        <v>0</v>
      </c>
      <c r="S158" s="199">
        <f t="shared" si="142"/>
        <v>0</v>
      </c>
      <c r="T158" s="199">
        <f t="shared" si="142"/>
        <v>0</v>
      </c>
      <c r="U158" s="199">
        <f t="shared" si="142"/>
        <v>0</v>
      </c>
      <c r="V158" s="199">
        <f t="shared" si="142"/>
        <v>0</v>
      </c>
      <c r="W158" s="199">
        <f t="shared" si="142"/>
        <v>0</v>
      </c>
      <c r="X158" s="199">
        <f t="shared" si="142"/>
        <v>0</v>
      </c>
      <c r="Y158" s="199">
        <f t="shared" si="142"/>
        <v>0</v>
      </c>
      <c r="Z158" s="199">
        <f t="shared" si="142"/>
        <v>0</v>
      </c>
      <c r="AA158" s="199">
        <f t="shared" si="142"/>
        <v>0</v>
      </c>
      <c r="AB158" s="199">
        <f t="shared" si="142"/>
        <v>0</v>
      </c>
      <c r="AC158" s="199">
        <f t="shared" si="142"/>
        <v>0</v>
      </c>
      <c r="AD158" s="199">
        <f t="shared" si="142"/>
        <v>0</v>
      </c>
      <c r="AE158" s="199">
        <f t="shared" si="142"/>
        <v>0</v>
      </c>
      <c r="AF158" s="199">
        <f t="shared" si="142"/>
        <v>0</v>
      </c>
      <c r="AG158" s="199">
        <f t="shared" si="142"/>
        <v>0</v>
      </c>
      <c r="AH158" s="199">
        <f t="shared" si="142"/>
        <v>0</v>
      </c>
      <c r="AI158" s="199">
        <f t="shared" si="142"/>
        <v>0</v>
      </c>
      <c r="AJ158" s="199">
        <f t="shared" si="142"/>
        <v>0</v>
      </c>
      <c r="AK158" s="199">
        <f t="shared" si="142"/>
        <v>0</v>
      </c>
      <c r="AL158" s="199">
        <f t="shared" si="142"/>
        <v>0</v>
      </c>
      <c r="AM158" s="199">
        <f t="shared" si="142"/>
        <v>0</v>
      </c>
      <c r="AN158" s="199">
        <f t="shared" si="142"/>
        <v>0</v>
      </c>
      <c r="AO158" s="199">
        <f t="shared" si="142"/>
        <v>0</v>
      </c>
      <c r="AP158" s="199">
        <f t="shared" si="142"/>
        <v>0</v>
      </c>
      <c r="AQ158" s="199">
        <f t="shared" si="142"/>
        <v>0</v>
      </c>
      <c r="AR158" s="199">
        <f t="shared" si="142"/>
        <v>0</v>
      </c>
      <c r="AS158" s="199">
        <f t="shared" si="142"/>
        <v>0</v>
      </c>
      <c r="AT158" s="199">
        <f t="shared" si="142"/>
        <v>0</v>
      </c>
      <c r="AU158" s="199">
        <f t="shared" si="142"/>
        <v>0</v>
      </c>
      <c r="AV158" s="199">
        <f t="shared" si="142"/>
        <v>0</v>
      </c>
      <c r="AW158" s="199">
        <f t="shared" si="142"/>
        <v>0</v>
      </c>
      <c r="AX158" s="199">
        <f t="shared" si="142"/>
        <v>0</v>
      </c>
      <c r="AY158" s="199">
        <f t="shared" si="142"/>
        <v>0</v>
      </c>
      <c r="AZ158" s="199">
        <f t="shared" si="142"/>
        <v>0</v>
      </c>
      <c r="BA158" s="199">
        <f t="shared" si="142"/>
        <v>0</v>
      </c>
      <c r="BB158" s="199">
        <f t="shared" si="142"/>
        <v>0</v>
      </c>
      <c r="BC158" s="199">
        <f t="shared" si="142"/>
        <v>0</v>
      </c>
      <c r="BD158" s="199">
        <f t="shared" si="142"/>
        <v>0</v>
      </c>
      <c r="BE158" s="199">
        <f t="shared" si="142"/>
        <v>0</v>
      </c>
      <c r="BF158" s="199">
        <f t="shared" si="142"/>
        <v>0</v>
      </c>
      <c r="BG158" s="199">
        <f t="shared" si="142"/>
        <v>0</v>
      </c>
      <c r="BH158" s="199">
        <f t="shared" si="142"/>
        <v>0</v>
      </c>
      <c r="BI158" s="199">
        <f t="shared" si="142"/>
        <v>0</v>
      </c>
      <c r="BJ158" s="199">
        <f t="shared" si="142"/>
        <v>0</v>
      </c>
      <c r="BK158" s="199">
        <f t="shared" si="142"/>
        <v>0</v>
      </c>
      <c r="BL158" s="199">
        <f t="shared" si="142"/>
        <v>0</v>
      </c>
      <c r="BM158" s="151"/>
      <c r="BN158" s="239"/>
      <c r="BO158" s="202"/>
      <c r="BP158" s="203"/>
      <c r="BQ158" s="202"/>
      <c r="BR158" s="203"/>
      <c r="BS158" s="202"/>
      <c r="BT158" s="203"/>
      <c r="BU158" s="202"/>
      <c r="BV158" s="203"/>
      <c r="BW158" s="202"/>
      <c r="BX158" s="203"/>
      <c r="BY158" s="202"/>
      <c r="BZ158" s="203"/>
      <c r="CA158" s="202"/>
      <c r="CB158" s="203"/>
      <c r="CC158" s="202"/>
      <c r="CD158" s="203"/>
      <c r="CE158" s="202"/>
      <c r="CF158" s="203"/>
      <c r="CG158" s="202"/>
      <c r="CH158" s="203"/>
      <c r="CI158" s="202"/>
      <c r="CJ158" s="203"/>
      <c r="CK158" s="202"/>
      <c r="CL158" s="203"/>
      <c r="CM158" s="202"/>
      <c r="CN158" s="203"/>
      <c r="CO158" s="202"/>
      <c r="CP158" s="203"/>
      <c r="CQ158" s="202"/>
      <c r="CR158" s="203"/>
      <c r="CS158" s="202"/>
      <c r="CT158" s="203"/>
      <c r="CU158" s="202"/>
      <c r="CV158" s="203"/>
      <c r="CW158" s="202"/>
      <c r="CX158" s="203"/>
      <c r="CY158" s="202"/>
      <c r="CZ158" s="203"/>
      <c r="DA158" s="202"/>
      <c r="DB158" s="203"/>
      <c r="DC158" s="202"/>
      <c r="DD158" s="203"/>
      <c r="DE158" s="202"/>
      <c r="DF158" s="203"/>
      <c r="DG158" s="202"/>
      <c r="DH158" s="203"/>
      <c r="DI158" s="202"/>
      <c r="DJ158" s="203"/>
      <c r="DK158" s="202"/>
      <c r="DL158" s="203"/>
      <c r="DM158" s="202"/>
      <c r="DN158" s="203"/>
      <c r="DO158" s="202"/>
      <c r="DP158" s="203"/>
      <c r="DQ158" s="202"/>
      <c r="DR158" s="203"/>
      <c r="DS158" s="202"/>
      <c r="DT158" s="203"/>
      <c r="DU158" s="202"/>
      <c r="DV158" s="203"/>
      <c r="DW158" s="202"/>
      <c r="DX158" s="203"/>
      <c r="DZ158" s="159" t="str">
        <f t="shared" si="33"/>
        <v/>
      </c>
      <c r="EA158" s="202"/>
      <c r="EB158" s="203"/>
      <c r="EC158" s="202"/>
      <c r="ED158" s="203"/>
      <c r="EE158" s="202"/>
      <c r="EF158" s="203"/>
      <c r="EG158" s="202"/>
      <c r="EH158" s="203"/>
      <c r="EI158" s="202"/>
      <c r="EJ158" s="203"/>
      <c r="EK158" s="202"/>
      <c r="EL158" s="203"/>
      <c r="EM158" s="202"/>
      <c r="EN158" s="203"/>
      <c r="EO158" s="202"/>
      <c r="EP158" s="203"/>
      <c r="EQ158" s="202"/>
      <c r="ER158" s="203"/>
      <c r="ES158" s="202"/>
      <c r="ET158" s="203"/>
      <c r="EU158" s="202"/>
      <c r="EV158" s="203"/>
      <c r="EW158" s="202"/>
      <c r="EX158" s="203"/>
      <c r="EY158" s="202"/>
      <c r="EZ158" s="203"/>
      <c r="FA158" s="202"/>
      <c r="FB158" s="203"/>
      <c r="FC158" s="202"/>
      <c r="FD158" s="203"/>
      <c r="FE158" s="202"/>
      <c r="FF158" s="203"/>
      <c r="FG158" s="202"/>
      <c r="FH158" s="203"/>
      <c r="FI158" s="202"/>
      <c r="FJ158" s="203"/>
      <c r="FK158" s="202"/>
      <c r="FL158" s="203"/>
      <c r="FM158" s="202"/>
      <c r="FN158" s="203"/>
      <c r="FO158" s="202"/>
      <c r="FP158" s="203"/>
      <c r="FQ158" s="202"/>
      <c r="FR158" s="203"/>
      <c r="FS158" s="202"/>
      <c r="FT158" s="203"/>
      <c r="FU158" s="202"/>
      <c r="FV158" s="203"/>
      <c r="FW158" s="202"/>
      <c r="FX158" s="203"/>
      <c r="FY158" s="202"/>
      <c r="FZ158" s="203"/>
      <c r="GA158" s="202"/>
      <c r="GB158" s="203"/>
      <c r="GC158" s="202"/>
      <c r="GD158" s="203"/>
      <c r="GE158" s="202"/>
      <c r="GF158" s="203"/>
      <c r="GG158" s="202"/>
      <c r="GH158" s="203"/>
      <c r="GI158" s="202"/>
      <c r="GJ158" s="203"/>
      <c r="GL158" s="159" t="str">
        <f t="shared" si="34"/>
        <v/>
      </c>
      <c r="GM158" s="202"/>
      <c r="GN158" s="203"/>
      <c r="GO158" s="202"/>
      <c r="GP158" s="203"/>
      <c r="GQ158" s="202"/>
      <c r="GR158" s="203"/>
      <c r="GS158" s="202"/>
      <c r="GT158" s="203"/>
      <c r="GU158" s="202"/>
      <c r="GV158" s="203"/>
      <c r="GW158" s="202"/>
      <c r="GX158" s="203"/>
      <c r="GY158" s="202"/>
      <c r="GZ158" s="203"/>
      <c r="HA158" s="202"/>
      <c r="HB158" s="203"/>
      <c r="HC158" s="202"/>
      <c r="HD158" s="203"/>
      <c r="HE158" s="202"/>
      <c r="HF158" s="203"/>
      <c r="HG158" s="202"/>
      <c r="HH158" s="203"/>
      <c r="HI158" s="202"/>
      <c r="HJ158" s="203"/>
      <c r="HK158" s="202"/>
      <c r="HL158" s="203"/>
      <c r="HM158" s="202"/>
      <c r="HN158" s="203"/>
      <c r="HO158" s="202"/>
      <c r="HP158" s="203"/>
      <c r="HQ158" s="202"/>
      <c r="HR158" s="203"/>
      <c r="HS158" s="202"/>
      <c r="HT158" s="203"/>
      <c r="HU158" s="202"/>
      <c r="HV158" s="203"/>
      <c r="HW158" s="202"/>
      <c r="HX158" s="203"/>
      <c r="HY158" s="202"/>
      <c r="HZ158" s="203"/>
      <c r="IA158" s="202"/>
      <c r="IB158" s="203"/>
      <c r="IC158" s="202"/>
      <c r="ID158" s="203"/>
      <c r="IE158" s="202"/>
      <c r="IF158" s="203"/>
      <c r="IG158" s="202"/>
      <c r="IH158" s="203"/>
      <c r="II158" s="202"/>
      <c r="IJ158" s="203"/>
      <c r="IK158" s="202"/>
      <c r="IL158" s="203"/>
      <c r="IM158" s="202"/>
      <c r="IN158" s="203"/>
      <c r="IO158" s="202"/>
      <c r="IP158" s="203"/>
      <c r="IQ158" s="202"/>
      <c r="IR158" s="203"/>
      <c r="IS158" s="202"/>
      <c r="IT158" s="203"/>
      <c r="IU158" s="202"/>
    </row>
    <row r="159">
      <c r="B159" s="159" t="str">
        <f t="shared" si="31"/>
        <v/>
      </c>
      <c r="C159" s="199">
        <f t="shared" ref="C159:BL159" si="143">BO159+EA159+GM159</f>
        <v>0</v>
      </c>
      <c r="D159" s="199">
        <f t="shared" si="143"/>
        <v>0</v>
      </c>
      <c r="E159" s="199">
        <f t="shared" si="143"/>
        <v>0</v>
      </c>
      <c r="F159" s="199">
        <f t="shared" si="143"/>
        <v>0</v>
      </c>
      <c r="G159" s="199">
        <f t="shared" si="143"/>
        <v>0</v>
      </c>
      <c r="H159" s="199">
        <f t="shared" si="143"/>
        <v>0</v>
      </c>
      <c r="I159" s="199">
        <f t="shared" si="143"/>
        <v>0</v>
      </c>
      <c r="J159" s="199">
        <f t="shared" si="143"/>
        <v>0</v>
      </c>
      <c r="K159" s="199">
        <f t="shared" si="143"/>
        <v>0</v>
      </c>
      <c r="L159" s="199">
        <f t="shared" si="143"/>
        <v>0</v>
      </c>
      <c r="M159" s="199">
        <f t="shared" si="143"/>
        <v>0</v>
      </c>
      <c r="N159" s="199">
        <f t="shared" si="143"/>
        <v>0</v>
      </c>
      <c r="O159" s="199">
        <f t="shared" si="143"/>
        <v>0</v>
      </c>
      <c r="P159" s="199">
        <f t="shared" si="143"/>
        <v>0</v>
      </c>
      <c r="Q159" s="199">
        <f t="shared" si="143"/>
        <v>0</v>
      </c>
      <c r="R159" s="199">
        <f t="shared" si="143"/>
        <v>0</v>
      </c>
      <c r="S159" s="199">
        <f t="shared" si="143"/>
        <v>0</v>
      </c>
      <c r="T159" s="199">
        <f t="shared" si="143"/>
        <v>0</v>
      </c>
      <c r="U159" s="199">
        <f t="shared" si="143"/>
        <v>0</v>
      </c>
      <c r="V159" s="199">
        <f t="shared" si="143"/>
        <v>0</v>
      </c>
      <c r="W159" s="199">
        <f t="shared" si="143"/>
        <v>0</v>
      </c>
      <c r="X159" s="199">
        <f t="shared" si="143"/>
        <v>0</v>
      </c>
      <c r="Y159" s="199">
        <f t="shared" si="143"/>
        <v>0</v>
      </c>
      <c r="Z159" s="199">
        <f t="shared" si="143"/>
        <v>0</v>
      </c>
      <c r="AA159" s="199">
        <f t="shared" si="143"/>
        <v>0</v>
      </c>
      <c r="AB159" s="199">
        <f t="shared" si="143"/>
        <v>0</v>
      </c>
      <c r="AC159" s="199">
        <f t="shared" si="143"/>
        <v>0</v>
      </c>
      <c r="AD159" s="199">
        <f t="shared" si="143"/>
        <v>0</v>
      </c>
      <c r="AE159" s="199">
        <f t="shared" si="143"/>
        <v>0</v>
      </c>
      <c r="AF159" s="199">
        <f t="shared" si="143"/>
        <v>0</v>
      </c>
      <c r="AG159" s="199">
        <f t="shared" si="143"/>
        <v>0</v>
      </c>
      <c r="AH159" s="199">
        <f t="shared" si="143"/>
        <v>0</v>
      </c>
      <c r="AI159" s="199">
        <f t="shared" si="143"/>
        <v>0</v>
      </c>
      <c r="AJ159" s="199">
        <f t="shared" si="143"/>
        <v>0</v>
      </c>
      <c r="AK159" s="199">
        <f t="shared" si="143"/>
        <v>0</v>
      </c>
      <c r="AL159" s="199">
        <f t="shared" si="143"/>
        <v>0</v>
      </c>
      <c r="AM159" s="199">
        <f t="shared" si="143"/>
        <v>0</v>
      </c>
      <c r="AN159" s="199">
        <f t="shared" si="143"/>
        <v>0</v>
      </c>
      <c r="AO159" s="199">
        <f t="shared" si="143"/>
        <v>0</v>
      </c>
      <c r="AP159" s="199">
        <f t="shared" si="143"/>
        <v>0</v>
      </c>
      <c r="AQ159" s="199">
        <f t="shared" si="143"/>
        <v>0</v>
      </c>
      <c r="AR159" s="199">
        <f t="shared" si="143"/>
        <v>0</v>
      </c>
      <c r="AS159" s="199">
        <f t="shared" si="143"/>
        <v>0</v>
      </c>
      <c r="AT159" s="199">
        <f t="shared" si="143"/>
        <v>0</v>
      </c>
      <c r="AU159" s="199">
        <f t="shared" si="143"/>
        <v>0</v>
      </c>
      <c r="AV159" s="199">
        <f t="shared" si="143"/>
        <v>0</v>
      </c>
      <c r="AW159" s="199">
        <f t="shared" si="143"/>
        <v>0</v>
      </c>
      <c r="AX159" s="199">
        <f t="shared" si="143"/>
        <v>0</v>
      </c>
      <c r="AY159" s="199">
        <f t="shared" si="143"/>
        <v>0</v>
      </c>
      <c r="AZ159" s="199">
        <f t="shared" si="143"/>
        <v>0</v>
      </c>
      <c r="BA159" s="199">
        <f t="shared" si="143"/>
        <v>0</v>
      </c>
      <c r="BB159" s="199">
        <f t="shared" si="143"/>
        <v>0</v>
      </c>
      <c r="BC159" s="199">
        <f t="shared" si="143"/>
        <v>0</v>
      </c>
      <c r="BD159" s="199">
        <f t="shared" si="143"/>
        <v>0</v>
      </c>
      <c r="BE159" s="199">
        <f t="shared" si="143"/>
        <v>0</v>
      </c>
      <c r="BF159" s="199">
        <f t="shared" si="143"/>
        <v>0</v>
      </c>
      <c r="BG159" s="199">
        <f t="shared" si="143"/>
        <v>0</v>
      </c>
      <c r="BH159" s="199">
        <f t="shared" si="143"/>
        <v>0</v>
      </c>
      <c r="BI159" s="199">
        <f t="shared" si="143"/>
        <v>0</v>
      </c>
      <c r="BJ159" s="199">
        <f t="shared" si="143"/>
        <v>0</v>
      </c>
      <c r="BK159" s="199">
        <f t="shared" si="143"/>
        <v>0</v>
      </c>
      <c r="BL159" s="199">
        <f t="shared" si="143"/>
        <v>0</v>
      </c>
      <c r="BM159" s="151"/>
      <c r="BN159" s="239"/>
      <c r="BO159" s="202"/>
      <c r="BP159" s="203"/>
      <c r="BQ159" s="202"/>
      <c r="BR159" s="203"/>
      <c r="BS159" s="202"/>
      <c r="BT159" s="203"/>
      <c r="BU159" s="202"/>
      <c r="BV159" s="203"/>
      <c r="BW159" s="202"/>
      <c r="BX159" s="203"/>
      <c r="BY159" s="202"/>
      <c r="BZ159" s="203"/>
      <c r="CA159" s="202"/>
      <c r="CB159" s="203"/>
      <c r="CC159" s="202"/>
      <c r="CD159" s="203"/>
      <c r="CE159" s="202"/>
      <c r="CF159" s="203"/>
      <c r="CG159" s="202"/>
      <c r="CH159" s="203"/>
      <c r="CI159" s="202"/>
      <c r="CJ159" s="203"/>
      <c r="CK159" s="202"/>
      <c r="CL159" s="203"/>
      <c r="CM159" s="202"/>
      <c r="CN159" s="203"/>
      <c r="CO159" s="202"/>
      <c r="CP159" s="203"/>
      <c r="CQ159" s="202"/>
      <c r="CR159" s="203"/>
      <c r="CS159" s="202"/>
      <c r="CT159" s="203"/>
      <c r="CU159" s="202"/>
      <c r="CV159" s="203"/>
      <c r="CW159" s="202"/>
      <c r="CX159" s="203"/>
      <c r="CY159" s="202"/>
      <c r="CZ159" s="203"/>
      <c r="DA159" s="202"/>
      <c r="DB159" s="203"/>
      <c r="DC159" s="202"/>
      <c r="DD159" s="203"/>
      <c r="DE159" s="202"/>
      <c r="DF159" s="203"/>
      <c r="DG159" s="202"/>
      <c r="DH159" s="203"/>
      <c r="DI159" s="202"/>
      <c r="DJ159" s="203"/>
      <c r="DK159" s="202"/>
      <c r="DL159" s="203"/>
      <c r="DM159" s="202"/>
      <c r="DN159" s="203"/>
      <c r="DO159" s="202"/>
      <c r="DP159" s="203"/>
      <c r="DQ159" s="202"/>
      <c r="DR159" s="203"/>
      <c r="DS159" s="202"/>
      <c r="DT159" s="203"/>
      <c r="DU159" s="202"/>
      <c r="DV159" s="203"/>
      <c r="DW159" s="202"/>
      <c r="DX159" s="203"/>
      <c r="DZ159" s="159" t="str">
        <f t="shared" si="33"/>
        <v/>
      </c>
      <c r="EA159" s="202"/>
      <c r="EB159" s="203"/>
      <c r="EC159" s="202"/>
      <c r="ED159" s="203"/>
      <c r="EE159" s="202"/>
      <c r="EF159" s="203"/>
      <c r="EG159" s="202"/>
      <c r="EH159" s="203"/>
      <c r="EI159" s="202"/>
      <c r="EJ159" s="203"/>
      <c r="EK159" s="202"/>
      <c r="EL159" s="203"/>
      <c r="EM159" s="202"/>
      <c r="EN159" s="203"/>
      <c r="EO159" s="202"/>
      <c r="EP159" s="203"/>
      <c r="EQ159" s="202"/>
      <c r="ER159" s="203"/>
      <c r="ES159" s="202"/>
      <c r="ET159" s="203"/>
      <c r="EU159" s="202"/>
      <c r="EV159" s="203"/>
      <c r="EW159" s="202"/>
      <c r="EX159" s="203"/>
      <c r="EY159" s="202"/>
      <c r="EZ159" s="203"/>
      <c r="FA159" s="202"/>
      <c r="FB159" s="203"/>
      <c r="FC159" s="202"/>
      <c r="FD159" s="203"/>
      <c r="FE159" s="202"/>
      <c r="FF159" s="203"/>
      <c r="FG159" s="202"/>
      <c r="FH159" s="203"/>
      <c r="FI159" s="202"/>
      <c r="FJ159" s="203"/>
      <c r="FK159" s="202"/>
      <c r="FL159" s="203"/>
      <c r="FM159" s="202"/>
      <c r="FN159" s="203"/>
      <c r="FO159" s="202"/>
      <c r="FP159" s="203"/>
      <c r="FQ159" s="202"/>
      <c r="FR159" s="203"/>
      <c r="FS159" s="202"/>
      <c r="FT159" s="203"/>
      <c r="FU159" s="202"/>
      <c r="FV159" s="203"/>
      <c r="FW159" s="202"/>
      <c r="FX159" s="203"/>
      <c r="FY159" s="202"/>
      <c r="FZ159" s="203"/>
      <c r="GA159" s="202"/>
      <c r="GB159" s="203"/>
      <c r="GC159" s="202"/>
      <c r="GD159" s="203"/>
      <c r="GE159" s="202"/>
      <c r="GF159" s="203"/>
      <c r="GG159" s="202"/>
      <c r="GH159" s="203"/>
      <c r="GI159" s="202"/>
      <c r="GJ159" s="203"/>
      <c r="GL159" s="159" t="str">
        <f t="shared" si="34"/>
        <v/>
      </c>
      <c r="GM159" s="202"/>
      <c r="GN159" s="203"/>
      <c r="GO159" s="202"/>
      <c r="GP159" s="203"/>
      <c r="GQ159" s="202"/>
      <c r="GR159" s="203"/>
      <c r="GS159" s="202"/>
      <c r="GT159" s="203"/>
      <c r="GU159" s="202"/>
      <c r="GV159" s="203"/>
      <c r="GW159" s="202"/>
      <c r="GX159" s="203"/>
      <c r="GY159" s="202"/>
      <c r="GZ159" s="203"/>
      <c r="HA159" s="202"/>
      <c r="HB159" s="203"/>
      <c r="HC159" s="202"/>
      <c r="HD159" s="203"/>
      <c r="HE159" s="202"/>
      <c r="HF159" s="203"/>
      <c r="HG159" s="202"/>
      <c r="HH159" s="203"/>
      <c r="HI159" s="202"/>
      <c r="HJ159" s="203"/>
      <c r="HK159" s="202"/>
      <c r="HL159" s="203"/>
      <c r="HM159" s="202"/>
      <c r="HN159" s="203"/>
      <c r="HO159" s="202"/>
      <c r="HP159" s="203"/>
      <c r="HQ159" s="202"/>
      <c r="HR159" s="203"/>
      <c r="HS159" s="202"/>
      <c r="HT159" s="203"/>
      <c r="HU159" s="202"/>
      <c r="HV159" s="203"/>
      <c r="HW159" s="202"/>
      <c r="HX159" s="203"/>
      <c r="HY159" s="202"/>
      <c r="HZ159" s="203"/>
      <c r="IA159" s="202"/>
      <c r="IB159" s="203"/>
      <c r="IC159" s="202"/>
      <c r="ID159" s="203"/>
      <c r="IE159" s="202"/>
      <c r="IF159" s="203"/>
      <c r="IG159" s="202"/>
      <c r="IH159" s="203"/>
      <c r="II159" s="202"/>
      <c r="IJ159" s="203"/>
      <c r="IK159" s="202"/>
      <c r="IL159" s="203"/>
      <c r="IM159" s="202"/>
      <c r="IN159" s="203"/>
      <c r="IO159" s="202"/>
      <c r="IP159" s="203"/>
      <c r="IQ159" s="202"/>
      <c r="IR159" s="203"/>
      <c r="IS159" s="202"/>
      <c r="IT159" s="203"/>
      <c r="IU159" s="202"/>
    </row>
    <row r="160">
      <c r="B160" s="159" t="str">
        <f t="shared" si="31"/>
        <v/>
      </c>
      <c r="C160" s="199">
        <f t="shared" ref="C160:BL160" si="144">BO160+EA160+GM160</f>
        <v>0</v>
      </c>
      <c r="D160" s="199">
        <f t="shared" si="144"/>
        <v>0</v>
      </c>
      <c r="E160" s="199">
        <f t="shared" si="144"/>
        <v>0</v>
      </c>
      <c r="F160" s="199">
        <f t="shared" si="144"/>
        <v>0</v>
      </c>
      <c r="G160" s="199">
        <f t="shared" si="144"/>
        <v>0</v>
      </c>
      <c r="H160" s="199">
        <f t="shared" si="144"/>
        <v>0</v>
      </c>
      <c r="I160" s="199">
        <f t="shared" si="144"/>
        <v>0</v>
      </c>
      <c r="J160" s="199">
        <f t="shared" si="144"/>
        <v>0</v>
      </c>
      <c r="K160" s="199">
        <f t="shared" si="144"/>
        <v>0</v>
      </c>
      <c r="L160" s="199">
        <f t="shared" si="144"/>
        <v>0</v>
      </c>
      <c r="M160" s="199">
        <f t="shared" si="144"/>
        <v>0</v>
      </c>
      <c r="N160" s="199">
        <f t="shared" si="144"/>
        <v>0</v>
      </c>
      <c r="O160" s="199">
        <f t="shared" si="144"/>
        <v>0</v>
      </c>
      <c r="P160" s="199">
        <f t="shared" si="144"/>
        <v>0</v>
      </c>
      <c r="Q160" s="199">
        <f t="shared" si="144"/>
        <v>0</v>
      </c>
      <c r="R160" s="199">
        <f t="shared" si="144"/>
        <v>0</v>
      </c>
      <c r="S160" s="199">
        <f t="shared" si="144"/>
        <v>0</v>
      </c>
      <c r="T160" s="199">
        <f t="shared" si="144"/>
        <v>0</v>
      </c>
      <c r="U160" s="199">
        <f t="shared" si="144"/>
        <v>0</v>
      </c>
      <c r="V160" s="199">
        <f t="shared" si="144"/>
        <v>0</v>
      </c>
      <c r="W160" s="199">
        <f t="shared" si="144"/>
        <v>0</v>
      </c>
      <c r="X160" s="199">
        <f t="shared" si="144"/>
        <v>0</v>
      </c>
      <c r="Y160" s="199">
        <f t="shared" si="144"/>
        <v>0</v>
      </c>
      <c r="Z160" s="199">
        <f t="shared" si="144"/>
        <v>0</v>
      </c>
      <c r="AA160" s="199">
        <f t="shared" si="144"/>
        <v>0</v>
      </c>
      <c r="AB160" s="199">
        <f t="shared" si="144"/>
        <v>0</v>
      </c>
      <c r="AC160" s="199">
        <f t="shared" si="144"/>
        <v>0</v>
      </c>
      <c r="AD160" s="199">
        <f t="shared" si="144"/>
        <v>0</v>
      </c>
      <c r="AE160" s="199">
        <f t="shared" si="144"/>
        <v>0</v>
      </c>
      <c r="AF160" s="199">
        <f t="shared" si="144"/>
        <v>0</v>
      </c>
      <c r="AG160" s="199">
        <f t="shared" si="144"/>
        <v>0</v>
      </c>
      <c r="AH160" s="199">
        <f t="shared" si="144"/>
        <v>0</v>
      </c>
      <c r="AI160" s="199">
        <f t="shared" si="144"/>
        <v>0</v>
      </c>
      <c r="AJ160" s="199">
        <f t="shared" si="144"/>
        <v>0</v>
      </c>
      <c r="AK160" s="199">
        <f t="shared" si="144"/>
        <v>0</v>
      </c>
      <c r="AL160" s="199">
        <f t="shared" si="144"/>
        <v>0</v>
      </c>
      <c r="AM160" s="199">
        <f t="shared" si="144"/>
        <v>0</v>
      </c>
      <c r="AN160" s="199">
        <f t="shared" si="144"/>
        <v>0</v>
      </c>
      <c r="AO160" s="199">
        <f t="shared" si="144"/>
        <v>0</v>
      </c>
      <c r="AP160" s="199">
        <f t="shared" si="144"/>
        <v>0</v>
      </c>
      <c r="AQ160" s="199">
        <f t="shared" si="144"/>
        <v>0</v>
      </c>
      <c r="AR160" s="199">
        <f t="shared" si="144"/>
        <v>0</v>
      </c>
      <c r="AS160" s="199">
        <f t="shared" si="144"/>
        <v>0</v>
      </c>
      <c r="AT160" s="199">
        <f t="shared" si="144"/>
        <v>0</v>
      </c>
      <c r="AU160" s="199">
        <f t="shared" si="144"/>
        <v>0</v>
      </c>
      <c r="AV160" s="199">
        <f t="shared" si="144"/>
        <v>0</v>
      </c>
      <c r="AW160" s="199">
        <f t="shared" si="144"/>
        <v>0</v>
      </c>
      <c r="AX160" s="199">
        <f t="shared" si="144"/>
        <v>0</v>
      </c>
      <c r="AY160" s="199">
        <f t="shared" si="144"/>
        <v>0</v>
      </c>
      <c r="AZ160" s="199">
        <f t="shared" si="144"/>
        <v>0</v>
      </c>
      <c r="BA160" s="199">
        <f t="shared" si="144"/>
        <v>0</v>
      </c>
      <c r="BB160" s="199">
        <f t="shared" si="144"/>
        <v>0</v>
      </c>
      <c r="BC160" s="199">
        <f t="shared" si="144"/>
        <v>0</v>
      </c>
      <c r="BD160" s="199">
        <f t="shared" si="144"/>
        <v>0</v>
      </c>
      <c r="BE160" s="199">
        <f t="shared" si="144"/>
        <v>0</v>
      </c>
      <c r="BF160" s="199">
        <f t="shared" si="144"/>
        <v>0</v>
      </c>
      <c r="BG160" s="199">
        <f t="shared" si="144"/>
        <v>0</v>
      </c>
      <c r="BH160" s="199">
        <f t="shared" si="144"/>
        <v>0</v>
      </c>
      <c r="BI160" s="199">
        <f t="shared" si="144"/>
        <v>0</v>
      </c>
      <c r="BJ160" s="199">
        <f t="shared" si="144"/>
        <v>0</v>
      </c>
      <c r="BK160" s="199">
        <f t="shared" si="144"/>
        <v>0</v>
      </c>
      <c r="BL160" s="199">
        <f t="shared" si="144"/>
        <v>0</v>
      </c>
      <c r="BM160" s="151"/>
      <c r="BN160" s="239"/>
      <c r="BO160" s="202"/>
      <c r="BP160" s="203"/>
      <c r="BQ160" s="202"/>
      <c r="BR160" s="203"/>
      <c r="BS160" s="202"/>
      <c r="BT160" s="203"/>
      <c r="BU160" s="202"/>
      <c r="BV160" s="203"/>
      <c r="BW160" s="202"/>
      <c r="BX160" s="203"/>
      <c r="BY160" s="202"/>
      <c r="BZ160" s="203"/>
      <c r="CA160" s="202"/>
      <c r="CB160" s="203"/>
      <c r="CC160" s="202"/>
      <c r="CD160" s="203"/>
      <c r="CE160" s="202"/>
      <c r="CF160" s="203"/>
      <c r="CG160" s="202"/>
      <c r="CH160" s="203"/>
      <c r="CI160" s="202"/>
      <c r="CJ160" s="203"/>
      <c r="CK160" s="202"/>
      <c r="CL160" s="203"/>
      <c r="CM160" s="202"/>
      <c r="CN160" s="203"/>
      <c r="CO160" s="202"/>
      <c r="CP160" s="203"/>
      <c r="CQ160" s="202"/>
      <c r="CR160" s="203"/>
      <c r="CS160" s="202"/>
      <c r="CT160" s="203"/>
      <c r="CU160" s="202"/>
      <c r="CV160" s="203"/>
      <c r="CW160" s="202"/>
      <c r="CX160" s="203"/>
      <c r="CY160" s="202"/>
      <c r="CZ160" s="203"/>
      <c r="DA160" s="202"/>
      <c r="DB160" s="203"/>
      <c r="DC160" s="202"/>
      <c r="DD160" s="203"/>
      <c r="DE160" s="202"/>
      <c r="DF160" s="203"/>
      <c r="DG160" s="202"/>
      <c r="DH160" s="203"/>
      <c r="DI160" s="202"/>
      <c r="DJ160" s="203"/>
      <c r="DK160" s="202"/>
      <c r="DL160" s="203"/>
      <c r="DM160" s="202"/>
      <c r="DN160" s="203"/>
      <c r="DO160" s="202"/>
      <c r="DP160" s="203"/>
      <c r="DQ160" s="202"/>
      <c r="DR160" s="203"/>
      <c r="DS160" s="202"/>
      <c r="DT160" s="203"/>
      <c r="DU160" s="202"/>
      <c r="DV160" s="203"/>
      <c r="DW160" s="202"/>
      <c r="DX160" s="203"/>
      <c r="DZ160" s="159" t="str">
        <f t="shared" si="33"/>
        <v/>
      </c>
      <c r="EA160" s="202"/>
      <c r="EB160" s="203"/>
      <c r="EC160" s="202"/>
      <c r="ED160" s="203"/>
      <c r="EE160" s="202"/>
      <c r="EF160" s="203"/>
      <c r="EG160" s="202"/>
      <c r="EH160" s="203"/>
      <c r="EI160" s="202"/>
      <c r="EJ160" s="203"/>
      <c r="EK160" s="202"/>
      <c r="EL160" s="203"/>
      <c r="EM160" s="202"/>
      <c r="EN160" s="203"/>
      <c r="EO160" s="202"/>
      <c r="EP160" s="203"/>
      <c r="EQ160" s="202"/>
      <c r="ER160" s="203"/>
      <c r="ES160" s="202"/>
      <c r="ET160" s="203"/>
      <c r="EU160" s="202"/>
      <c r="EV160" s="203"/>
      <c r="EW160" s="202"/>
      <c r="EX160" s="203"/>
      <c r="EY160" s="202"/>
      <c r="EZ160" s="203"/>
      <c r="FA160" s="202"/>
      <c r="FB160" s="203"/>
      <c r="FC160" s="202"/>
      <c r="FD160" s="203"/>
      <c r="FE160" s="202"/>
      <c r="FF160" s="203"/>
      <c r="FG160" s="202"/>
      <c r="FH160" s="203"/>
      <c r="FI160" s="202"/>
      <c r="FJ160" s="203"/>
      <c r="FK160" s="202"/>
      <c r="FL160" s="203"/>
      <c r="FM160" s="202"/>
      <c r="FN160" s="203"/>
      <c r="FO160" s="202"/>
      <c r="FP160" s="203"/>
      <c r="FQ160" s="202"/>
      <c r="FR160" s="203"/>
      <c r="FS160" s="202"/>
      <c r="FT160" s="203"/>
      <c r="FU160" s="202"/>
      <c r="FV160" s="203"/>
      <c r="FW160" s="202"/>
      <c r="FX160" s="203"/>
      <c r="FY160" s="202"/>
      <c r="FZ160" s="203"/>
      <c r="GA160" s="202"/>
      <c r="GB160" s="203"/>
      <c r="GC160" s="202"/>
      <c r="GD160" s="203"/>
      <c r="GE160" s="202"/>
      <c r="GF160" s="203"/>
      <c r="GG160" s="202"/>
      <c r="GH160" s="203"/>
      <c r="GI160" s="202"/>
      <c r="GJ160" s="203"/>
      <c r="GL160" s="159" t="str">
        <f t="shared" si="34"/>
        <v/>
      </c>
      <c r="GM160" s="202"/>
      <c r="GN160" s="203"/>
      <c r="GO160" s="202"/>
      <c r="GP160" s="203"/>
      <c r="GQ160" s="202"/>
      <c r="GR160" s="203"/>
      <c r="GS160" s="202"/>
      <c r="GT160" s="203"/>
      <c r="GU160" s="202"/>
      <c r="GV160" s="203"/>
      <c r="GW160" s="202"/>
      <c r="GX160" s="203"/>
      <c r="GY160" s="202"/>
      <c r="GZ160" s="203"/>
      <c r="HA160" s="202"/>
      <c r="HB160" s="203"/>
      <c r="HC160" s="202"/>
      <c r="HD160" s="203"/>
      <c r="HE160" s="202"/>
      <c r="HF160" s="203"/>
      <c r="HG160" s="202"/>
      <c r="HH160" s="203"/>
      <c r="HI160" s="202"/>
      <c r="HJ160" s="203"/>
      <c r="HK160" s="202"/>
      <c r="HL160" s="203"/>
      <c r="HM160" s="202"/>
      <c r="HN160" s="203"/>
      <c r="HO160" s="202"/>
      <c r="HP160" s="203"/>
      <c r="HQ160" s="202"/>
      <c r="HR160" s="203"/>
      <c r="HS160" s="202"/>
      <c r="HT160" s="203"/>
      <c r="HU160" s="202"/>
      <c r="HV160" s="203"/>
      <c r="HW160" s="202"/>
      <c r="HX160" s="203"/>
      <c r="HY160" s="202"/>
      <c r="HZ160" s="203"/>
      <c r="IA160" s="202"/>
      <c r="IB160" s="203"/>
      <c r="IC160" s="202"/>
      <c r="ID160" s="203"/>
      <c r="IE160" s="202"/>
      <c r="IF160" s="203"/>
      <c r="IG160" s="202"/>
      <c r="IH160" s="203"/>
      <c r="II160" s="202"/>
      <c r="IJ160" s="203"/>
      <c r="IK160" s="202"/>
      <c r="IL160" s="203"/>
      <c r="IM160" s="202"/>
      <c r="IN160" s="203"/>
      <c r="IO160" s="202"/>
      <c r="IP160" s="203"/>
      <c r="IQ160" s="202"/>
      <c r="IR160" s="203"/>
      <c r="IS160" s="202"/>
      <c r="IT160" s="203"/>
      <c r="IU160" s="202"/>
    </row>
    <row r="161">
      <c r="B161" s="159" t="str">
        <f t="shared" si="31"/>
        <v/>
      </c>
      <c r="C161" s="199">
        <f t="shared" ref="C161:BL161" si="145">BO161+EA161+GM161</f>
        <v>0</v>
      </c>
      <c r="D161" s="199">
        <f t="shared" si="145"/>
        <v>0</v>
      </c>
      <c r="E161" s="199">
        <f t="shared" si="145"/>
        <v>0</v>
      </c>
      <c r="F161" s="199">
        <f t="shared" si="145"/>
        <v>0</v>
      </c>
      <c r="G161" s="199">
        <f t="shared" si="145"/>
        <v>0</v>
      </c>
      <c r="H161" s="199">
        <f t="shared" si="145"/>
        <v>0</v>
      </c>
      <c r="I161" s="199">
        <f t="shared" si="145"/>
        <v>0</v>
      </c>
      <c r="J161" s="199">
        <f t="shared" si="145"/>
        <v>0</v>
      </c>
      <c r="K161" s="199">
        <f t="shared" si="145"/>
        <v>0</v>
      </c>
      <c r="L161" s="199">
        <f t="shared" si="145"/>
        <v>0</v>
      </c>
      <c r="M161" s="199">
        <f t="shared" si="145"/>
        <v>0</v>
      </c>
      <c r="N161" s="199">
        <f t="shared" si="145"/>
        <v>0</v>
      </c>
      <c r="O161" s="199">
        <f t="shared" si="145"/>
        <v>0</v>
      </c>
      <c r="P161" s="199">
        <f t="shared" si="145"/>
        <v>0</v>
      </c>
      <c r="Q161" s="199">
        <f t="shared" si="145"/>
        <v>0</v>
      </c>
      <c r="R161" s="199">
        <f t="shared" si="145"/>
        <v>0</v>
      </c>
      <c r="S161" s="199">
        <f t="shared" si="145"/>
        <v>0</v>
      </c>
      <c r="T161" s="199">
        <f t="shared" si="145"/>
        <v>0</v>
      </c>
      <c r="U161" s="199">
        <f t="shared" si="145"/>
        <v>0</v>
      </c>
      <c r="V161" s="199">
        <f t="shared" si="145"/>
        <v>0</v>
      </c>
      <c r="W161" s="199">
        <f t="shared" si="145"/>
        <v>0</v>
      </c>
      <c r="X161" s="199">
        <f t="shared" si="145"/>
        <v>0</v>
      </c>
      <c r="Y161" s="199">
        <f t="shared" si="145"/>
        <v>0</v>
      </c>
      <c r="Z161" s="199">
        <f t="shared" si="145"/>
        <v>0</v>
      </c>
      <c r="AA161" s="199">
        <f t="shared" si="145"/>
        <v>0</v>
      </c>
      <c r="AB161" s="199">
        <f t="shared" si="145"/>
        <v>0</v>
      </c>
      <c r="AC161" s="199">
        <f t="shared" si="145"/>
        <v>0</v>
      </c>
      <c r="AD161" s="199">
        <f t="shared" si="145"/>
        <v>0</v>
      </c>
      <c r="AE161" s="199">
        <f t="shared" si="145"/>
        <v>0</v>
      </c>
      <c r="AF161" s="199">
        <f t="shared" si="145"/>
        <v>0</v>
      </c>
      <c r="AG161" s="199">
        <f t="shared" si="145"/>
        <v>0</v>
      </c>
      <c r="AH161" s="199">
        <f t="shared" si="145"/>
        <v>0</v>
      </c>
      <c r="AI161" s="199">
        <f t="shared" si="145"/>
        <v>0</v>
      </c>
      <c r="AJ161" s="199">
        <f t="shared" si="145"/>
        <v>0</v>
      </c>
      <c r="AK161" s="199">
        <f t="shared" si="145"/>
        <v>0</v>
      </c>
      <c r="AL161" s="199">
        <f t="shared" si="145"/>
        <v>0</v>
      </c>
      <c r="AM161" s="199">
        <f t="shared" si="145"/>
        <v>0</v>
      </c>
      <c r="AN161" s="199">
        <f t="shared" si="145"/>
        <v>0</v>
      </c>
      <c r="AO161" s="199">
        <f t="shared" si="145"/>
        <v>0</v>
      </c>
      <c r="AP161" s="199">
        <f t="shared" si="145"/>
        <v>0</v>
      </c>
      <c r="AQ161" s="199">
        <f t="shared" si="145"/>
        <v>0</v>
      </c>
      <c r="AR161" s="199">
        <f t="shared" si="145"/>
        <v>0</v>
      </c>
      <c r="AS161" s="199">
        <f t="shared" si="145"/>
        <v>0</v>
      </c>
      <c r="AT161" s="199">
        <f t="shared" si="145"/>
        <v>0</v>
      </c>
      <c r="AU161" s="199">
        <f t="shared" si="145"/>
        <v>0</v>
      </c>
      <c r="AV161" s="199">
        <f t="shared" si="145"/>
        <v>0</v>
      </c>
      <c r="AW161" s="199">
        <f t="shared" si="145"/>
        <v>0</v>
      </c>
      <c r="AX161" s="199">
        <f t="shared" si="145"/>
        <v>0</v>
      </c>
      <c r="AY161" s="199">
        <f t="shared" si="145"/>
        <v>0</v>
      </c>
      <c r="AZ161" s="199">
        <f t="shared" si="145"/>
        <v>0</v>
      </c>
      <c r="BA161" s="199">
        <f t="shared" si="145"/>
        <v>0</v>
      </c>
      <c r="BB161" s="199">
        <f t="shared" si="145"/>
        <v>0</v>
      </c>
      <c r="BC161" s="199">
        <f t="shared" si="145"/>
        <v>0</v>
      </c>
      <c r="BD161" s="199">
        <f t="shared" si="145"/>
        <v>0</v>
      </c>
      <c r="BE161" s="199">
        <f t="shared" si="145"/>
        <v>0</v>
      </c>
      <c r="BF161" s="199">
        <f t="shared" si="145"/>
        <v>0</v>
      </c>
      <c r="BG161" s="199">
        <f t="shared" si="145"/>
        <v>0</v>
      </c>
      <c r="BH161" s="199">
        <f t="shared" si="145"/>
        <v>0</v>
      </c>
      <c r="BI161" s="199">
        <f t="shared" si="145"/>
        <v>0</v>
      </c>
      <c r="BJ161" s="199">
        <f t="shared" si="145"/>
        <v>0</v>
      </c>
      <c r="BK161" s="199">
        <f t="shared" si="145"/>
        <v>0</v>
      </c>
      <c r="BL161" s="199">
        <f t="shared" si="145"/>
        <v>0</v>
      </c>
      <c r="BM161" s="151"/>
      <c r="BN161" s="239"/>
      <c r="BO161" s="202"/>
      <c r="BP161" s="203"/>
      <c r="BQ161" s="202"/>
      <c r="BR161" s="203"/>
      <c r="BS161" s="202"/>
      <c r="BT161" s="203"/>
      <c r="BU161" s="202"/>
      <c r="BV161" s="203"/>
      <c r="BW161" s="202"/>
      <c r="BX161" s="203"/>
      <c r="BY161" s="202"/>
      <c r="BZ161" s="203"/>
      <c r="CA161" s="202"/>
      <c r="CB161" s="203"/>
      <c r="CC161" s="202"/>
      <c r="CD161" s="203"/>
      <c r="CE161" s="202"/>
      <c r="CF161" s="203"/>
      <c r="CG161" s="202"/>
      <c r="CH161" s="203"/>
      <c r="CI161" s="202"/>
      <c r="CJ161" s="203"/>
      <c r="CK161" s="202"/>
      <c r="CL161" s="203"/>
      <c r="CM161" s="202"/>
      <c r="CN161" s="203"/>
      <c r="CO161" s="202"/>
      <c r="CP161" s="203"/>
      <c r="CQ161" s="202"/>
      <c r="CR161" s="203"/>
      <c r="CS161" s="202"/>
      <c r="CT161" s="203"/>
      <c r="CU161" s="202"/>
      <c r="CV161" s="203"/>
      <c r="CW161" s="202"/>
      <c r="CX161" s="203"/>
      <c r="CY161" s="202"/>
      <c r="CZ161" s="203"/>
      <c r="DA161" s="202"/>
      <c r="DB161" s="203"/>
      <c r="DC161" s="202"/>
      <c r="DD161" s="203"/>
      <c r="DE161" s="202"/>
      <c r="DF161" s="203"/>
      <c r="DG161" s="202"/>
      <c r="DH161" s="203"/>
      <c r="DI161" s="202"/>
      <c r="DJ161" s="203"/>
      <c r="DK161" s="202"/>
      <c r="DL161" s="203"/>
      <c r="DM161" s="202"/>
      <c r="DN161" s="203"/>
      <c r="DO161" s="202"/>
      <c r="DP161" s="203"/>
      <c r="DQ161" s="202"/>
      <c r="DR161" s="203"/>
      <c r="DS161" s="202"/>
      <c r="DT161" s="203"/>
      <c r="DU161" s="202"/>
      <c r="DV161" s="203"/>
      <c r="DW161" s="202"/>
      <c r="DX161" s="203"/>
      <c r="DZ161" s="159" t="str">
        <f t="shared" si="33"/>
        <v/>
      </c>
      <c r="EA161" s="202"/>
      <c r="EB161" s="203"/>
      <c r="EC161" s="202"/>
      <c r="ED161" s="203"/>
      <c r="EE161" s="202"/>
      <c r="EF161" s="203"/>
      <c r="EG161" s="202"/>
      <c r="EH161" s="203"/>
      <c r="EI161" s="202"/>
      <c r="EJ161" s="203"/>
      <c r="EK161" s="202"/>
      <c r="EL161" s="203"/>
      <c r="EM161" s="202"/>
      <c r="EN161" s="203"/>
      <c r="EO161" s="202"/>
      <c r="EP161" s="203"/>
      <c r="EQ161" s="202"/>
      <c r="ER161" s="203"/>
      <c r="ES161" s="202"/>
      <c r="ET161" s="203"/>
      <c r="EU161" s="202"/>
      <c r="EV161" s="203"/>
      <c r="EW161" s="202"/>
      <c r="EX161" s="203"/>
      <c r="EY161" s="202"/>
      <c r="EZ161" s="203"/>
      <c r="FA161" s="202"/>
      <c r="FB161" s="203"/>
      <c r="FC161" s="202"/>
      <c r="FD161" s="203"/>
      <c r="FE161" s="202"/>
      <c r="FF161" s="203"/>
      <c r="FG161" s="202"/>
      <c r="FH161" s="203"/>
      <c r="FI161" s="202"/>
      <c r="FJ161" s="203"/>
      <c r="FK161" s="202"/>
      <c r="FL161" s="203"/>
      <c r="FM161" s="202"/>
      <c r="FN161" s="203"/>
      <c r="FO161" s="202"/>
      <c r="FP161" s="203"/>
      <c r="FQ161" s="202"/>
      <c r="FR161" s="203"/>
      <c r="FS161" s="202"/>
      <c r="FT161" s="203"/>
      <c r="FU161" s="202"/>
      <c r="FV161" s="203"/>
      <c r="FW161" s="202"/>
      <c r="FX161" s="203"/>
      <c r="FY161" s="202"/>
      <c r="FZ161" s="203"/>
      <c r="GA161" s="202"/>
      <c r="GB161" s="203"/>
      <c r="GC161" s="202"/>
      <c r="GD161" s="203"/>
      <c r="GE161" s="202"/>
      <c r="GF161" s="203"/>
      <c r="GG161" s="202"/>
      <c r="GH161" s="203"/>
      <c r="GI161" s="202"/>
      <c r="GJ161" s="203"/>
      <c r="GL161" s="159" t="str">
        <f t="shared" si="34"/>
        <v/>
      </c>
      <c r="GM161" s="202"/>
      <c r="GN161" s="203"/>
      <c r="GO161" s="202"/>
      <c r="GP161" s="203"/>
      <c r="GQ161" s="202"/>
      <c r="GR161" s="203"/>
      <c r="GS161" s="202"/>
      <c r="GT161" s="203"/>
      <c r="GU161" s="202"/>
      <c r="GV161" s="203"/>
      <c r="GW161" s="202"/>
      <c r="GX161" s="203"/>
      <c r="GY161" s="202"/>
      <c r="GZ161" s="203"/>
      <c r="HA161" s="202"/>
      <c r="HB161" s="203"/>
      <c r="HC161" s="202"/>
      <c r="HD161" s="203"/>
      <c r="HE161" s="202"/>
      <c r="HF161" s="203"/>
      <c r="HG161" s="202"/>
      <c r="HH161" s="203"/>
      <c r="HI161" s="202"/>
      <c r="HJ161" s="203"/>
      <c r="HK161" s="202"/>
      <c r="HL161" s="203"/>
      <c r="HM161" s="202"/>
      <c r="HN161" s="203"/>
      <c r="HO161" s="202"/>
      <c r="HP161" s="203"/>
      <c r="HQ161" s="202"/>
      <c r="HR161" s="203"/>
      <c r="HS161" s="202"/>
      <c r="HT161" s="203"/>
      <c r="HU161" s="202"/>
      <c r="HV161" s="203"/>
      <c r="HW161" s="202"/>
      <c r="HX161" s="203"/>
      <c r="HY161" s="202"/>
      <c r="HZ161" s="203"/>
      <c r="IA161" s="202"/>
      <c r="IB161" s="203"/>
      <c r="IC161" s="202"/>
      <c r="ID161" s="203"/>
      <c r="IE161" s="202"/>
      <c r="IF161" s="203"/>
      <c r="IG161" s="202"/>
      <c r="IH161" s="203"/>
      <c r="II161" s="202"/>
      <c r="IJ161" s="203"/>
      <c r="IK161" s="202"/>
      <c r="IL161" s="203"/>
      <c r="IM161" s="202"/>
      <c r="IN161" s="203"/>
      <c r="IO161" s="202"/>
      <c r="IP161" s="203"/>
      <c r="IQ161" s="202"/>
      <c r="IR161" s="203"/>
      <c r="IS161" s="202"/>
      <c r="IT161" s="203"/>
      <c r="IU161" s="202"/>
    </row>
    <row r="162">
      <c r="B162" s="159" t="str">
        <f t="shared" si="31"/>
        <v/>
      </c>
      <c r="C162" s="199">
        <f t="shared" ref="C162:BL162" si="146">BO162+EA162+GM162</f>
        <v>0</v>
      </c>
      <c r="D162" s="199">
        <f t="shared" si="146"/>
        <v>0</v>
      </c>
      <c r="E162" s="199">
        <f t="shared" si="146"/>
        <v>0</v>
      </c>
      <c r="F162" s="199">
        <f t="shared" si="146"/>
        <v>0</v>
      </c>
      <c r="G162" s="199">
        <f t="shared" si="146"/>
        <v>0</v>
      </c>
      <c r="H162" s="199">
        <f t="shared" si="146"/>
        <v>0</v>
      </c>
      <c r="I162" s="199">
        <f t="shared" si="146"/>
        <v>0</v>
      </c>
      <c r="J162" s="199">
        <f t="shared" si="146"/>
        <v>0</v>
      </c>
      <c r="K162" s="199">
        <f t="shared" si="146"/>
        <v>0</v>
      </c>
      <c r="L162" s="199">
        <f t="shared" si="146"/>
        <v>0</v>
      </c>
      <c r="M162" s="199">
        <f t="shared" si="146"/>
        <v>0</v>
      </c>
      <c r="N162" s="199">
        <f t="shared" si="146"/>
        <v>0</v>
      </c>
      <c r="O162" s="199">
        <f t="shared" si="146"/>
        <v>0</v>
      </c>
      <c r="P162" s="199">
        <f t="shared" si="146"/>
        <v>0</v>
      </c>
      <c r="Q162" s="199">
        <f t="shared" si="146"/>
        <v>0</v>
      </c>
      <c r="R162" s="199">
        <f t="shared" si="146"/>
        <v>0</v>
      </c>
      <c r="S162" s="199">
        <f t="shared" si="146"/>
        <v>0</v>
      </c>
      <c r="T162" s="199">
        <f t="shared" si="146"/>
        <v>0</v>
      </c>
      <c r="U162" s="199">
        <f t="shared" si="146"/>
        <v>0</v>
      </c>
      <c r="V162" s="199">
        <f t="shared" si="146"/>
        <v>0</v>
      </c>
      <c r="W162" s="199">
        <f t="shared" si="146"/>
        <v>0</v>
      </c>
      <c r="X162" s="199">
        <f t="shared" si="146"/>
        <v>0</v>
      </c>
      <c r="Y162" s="199">
        <f t="shared" si="146"/>
        <v>0</v>
      </c>
      <c r="Z162" s="199">
        <f t="shared" si="146"/>
        <v>0</v>
      </c>
      <c r="AA162" s="199">
        <f t="shared" si="146"/>
        <v>0</v>
      </c>
      <c r="AB162" s="199">
        <f t="shared" si="146"/>
        <v>0</v>
      </c>
      <c r="AC162" s="199">
        <f t="shared" si="146"/>
        <v>0</v>
      </c>
      <c r="AD162" s="199">
        <f t="shared" si="146"/>
        <v>0</v>
      </c>
      <c r="AE162" s="199">
        <f t="shared" si="146"/>
        <v>0</v>
      </c>
      <c r="AF162" s="199">
        <f t="shared" si="146"/>
        <v>0</v>
      </c>
      <c r="AG162" s="199">
        <f t="shared" si="146"/>
        <v>0</v>
      </c>
      <c r="AH162" s="199">
        <f t="shared" si="146"/>
        <v>0</v>
      </c>
      <c r="AI162" s="199">
        <f t="shared" si="146"/>
        <v>0</v>
      </c>
      <c r="AJ162" s="199">
        <f t="shared" si="146"/>
        <v>0</v>
      </c>
      <c r="AK162" s="199">
        <f t="shared" si="146"/>
        <v>0</v>
      </c>
      <c r="AL162" s="199">
        <f t="shared" si="146"/>
        <v>0</v>
      </c>
      <c r="AM162" s="199">
        <f t="shared" si="146"/>
        <v>0</v>
      </c>
      <c r="AN162" s="199">
        <f t="shared" si="146"/>
        <v>0</v>
      </c>
      <c r="AO162" s="199">
        <f t="shared" si="146"/>
        <v>0</v>
      </c>
      <c r="AP162" s="199">
        <f t="shared" si="146"/>
        <v>0</v>
      </c>
      <c r="AQ162" s="199">
        <f t="shared" si="146"/>
        <v>0</v>
      </c>
      <c r="AR162" s="199">
        <f t="shared" si="146"/>
        <v>0</v>
      </c>
      <c r="AS162" s="199">
        <f t="shared" si="146"/>
        <v>0</v>
      </c>
      <c r="AT162" s="199">
        <f t="shared" si="146"/>
        <v>0</v>
      </c>
      <c r="AU162" s="199">
        <f t="shared" si="146"/>
        <v>0</v>
      </c>
      <c r="AV162" s="199">
        <f t="shared" si="146"/>
        <v>0</v>
      </c>
      <c r="AW162" s="199">
        <f t="shared" si="146"/>
        <v>0</v>
      </c>
      <c r="AX162" s="199">
        <f t="shared" si="146"/>
        <v>0</v>
      </c>
      <c r="AY162" s="199">
        <f t="shared" si="146"/>
        <v>0</v>
      </c>
      <c r="AZ162" s="199">
        <f t="shared" si="146"/>
        <v>0</v>
      </c>
      <c r="BA162" s="199">
        <f t="shared" si="146"/>
        <v>0</v>
      </c>
      <c r="BB162" s="199">
        <f t="shared" si="146"/>
        <v>0</v>
      </c>
      <c r="BC162" s="199">
        <f t="shared" si="146"/>
        <v>0</v>
      </c>
      <c r="BD162" s="199">
        <f t="shared" si="146"/>
        <v>0</v>
      </c>
      <c r="BE162" s="199">
        <f t="shared" si="146"/>
        <v>0</v>
      </c>
      <c r="BF162" s="199">
        <f t="shared" si="146"/>
        <v>0</v>
      </c>
      <c r="BG162" s="199">
        <f t="shared" si="146"/>
        <v>0</v>
      </c>
      <c r="BH162" s="199">
        <f t="shared" si="146"/>
        <v>0</v>
      </c>
      <c r="BI162" s="199">
        <f t="shared" si="146"/>
        <v>0</v>
      </c>
      <c r="BJ162" s="199">
        <f t="shared" si="146"/>
        <v>0</v>
      </c>
      <c r="BK162" s="199">
        <f t="shared" si="146"/>
        <v>0</v>
      </c>
      <c r="BL162" s="199">
        <f t="shared" si="146"/>
        <v>0</v>
      </c>
      <c r="BM162" s="151"/>
      <c r="BN162" s="239"/>
      <c r="BO162" s="202"/>
      <c r="BP162" s="203"/>
      <c r="BQ162" s="202"/>
      <c r="BR162" s="203"/>
      <c r="BS162" s="202"/>
      <c r="BT162" s="203"/>
      <c r="BU162" s="202"/>
      <c r="BV162" s="203"/>
      <c r="BW162" s="202"/>
      <c r="BX162" s="203"/>
      <c r="BY162" s="202"/>
      <c r="BZ162" s="203"/>
      <c r="CA162" s="202"/>
      <c r="CB162" s="203"/>
      <c r="CC162" s="202"/>
      <c r="CD162" s="203"/>
      <c r="CE162" s="202"/>
      <c r="CF162" s="203"/>
      <c r="CG162" s="202"/>
      <c r="CH162" s="203"/>
      <c r="CI162" s="202"/>
      <c r="CJ162" s="203"/>
      <c r="CK162" s="202"/>
      <c r="CL162" s="203"/>
      <c r="CM162" s="202"/>
      <c r="CN162" s="203"/>
      <c r="CO162" s="202"/>
      <c r="CP162" s="203"/>
      <c r="CQ162" s="202"/>
      <c r="CR162" s="203"/>
      <c r="CS162" s="202"/>
      <c r="CT162" s="203"/>
      <c r="CU162" s="202"/>
      <c r="CV162" s="203"/>
      <c r="CW162" s="202"/>
      <c r="CX162" s="203"/>
      <c r="CY162" s="202"/>
      <c r="CZ162" s="203"/>
      <c r="DA162" s="202"/>
      <c r="DB162" s="203"/>
      <c r="DC162" s="202"/>
      <c r="DD162" s="203"/>
      <c r="DE162" s="202"/>
      <c r="DF162" s="203"/>
      <c r="DG162" s="202"/>
      <c r="DH162" s="203"/>
      <c r="DI162" s="202"/>
      <c r="DJ162" s="203"/>
      <c r="DK162" s="202"/>
      <c r="DL162" s="203"/>
      <c r="DM162" s="202"/>
      <c r="DN162" s="203"/>
      <c r="DO162" s="202"/>
      <c r="DP162" s="203"/>
      <c r="DQ162" s="202"/>
      <c r="DR162" s="203"/>
      <c r="DS162" s="202"/>
      <c r="DT162" s="203"/>
      <c r="DU162" s="202"/>
      <c r="DV162" s="203"/>
      <c r="DW162" s="202"/>
      <c r="DX162" s="203"/>
      <c r="DZ162" s="159" t="str">
        <f t="shared" si="33"/>
        <v/>
      </c>
      <c r="EA162" s="202"/>
      <c r="EB162" s="203"/>
      <c r="EC162" s="202"/>
      <c r="ED162" s="203"/>
      <c r="EE162" s="202"/>
      <c r="EF162" s="203"/>
      <c r="EG162" s="202"/>
      <c r="EH162" s="203"/>
      <c r="EI162" s="202"/>
      <c r="EJ162" s="203"/>
      <c r="EK162" s="202"/>
      <c r="EL162" s="203"/>
      <c r="EM162" s="202"/>
      <c r="EN162" s="203"/>
      <c r="EO162" s="202"/>
      <c r="EP162" s="203"/>
      <c r="EQ162" s="202"/>
      <c r="ER162" s="203"/>
      <c r="ES162" s="202"/>
      <c r="ET162" s="203"/>
      <c r="EU162" s="202"/>
      <c r="EV162" s="203"/>
      <c r="EW162" s="202"/>
      <c r="EX162" s="203"/>
      <c r="EY162" s="202"/>
      <c r="EZ162" s="203"/>
      <c r="FA162" s="202"/>
      <c r="FB162" s="203"/>
      <c r="FC162" s="202"/>
      <c r="FD162" s="203"/>
      <c r="FE162" s="202"/>
      <c r="FF162" s="203"/>
      <c r="FG162" s="202"/>
      <c r="FH162" s="203"/>
      <c r="FI162" s="202"/>
      <c r="FJ162" s="203"/>
      <c r="FK162" s="202"/>
      <c r="FL162" s="203"/>
      <c r="FM162" s="202"/>
      <c r="FN162" s="203"/>
      <c r="FO162" s="202"/>
      <c r="FP162" s="203"/>
      <c r="FQ162" s="202"/>
      <c r="FR162" s="203"/>
      <c r="FS162" s="202"/>
      <c r="FT162" s="203"/>
      <c r="FU162" s="202"/>
      <c r="FV162" s="203"/>
      <c r="FW162" s="202"/>
      <c r="FX162" s="203"/>
      <c r="FY162" s="202"/>
      <c r="FZ162" s="203"/>
      <c r="GA162" s="202"/>
      <c r="GB162" s="203"/>
      <c r="GC162" s="202"/>
      <c r="GD162" s="203"/>
      <c r="GE162" s="202"/>
      <c r="GF162" s="203"/>
      <c r="GG162" s="202"/>
      <c r="GH162" s="203"/>
      <c r="GI162" s="202"/>
      <c r="GJ162" s="203"/>
      <c r="GL162" s="159" t="str">
        <f t="shared" si="34"/>
        <v/>
      </c>
      <c r="GM162" s="202"/>
      <c r="GN162" s="203"/>
      <c r="GO162" s="202"/>
      <c r="GP162" s="203"/>
      <c r="GQ162" s="202"/>
      <c r="GR162" s="203"/>
      <c r="GS162" s="202"/>
      <c r="GT162" s="203"/>
      <c r="GU162" s="202"/>
      <c r="GV162" s="203"/>
      <c r="GW162" s="202"/>
      <c r="GX162" s="203"/>
      <c r="GY162" s="202"/>
      <c r="GZ162" s="203"/>
      <c r="HA162" s="202"/>
      <c r="HB162" s="203"/>
      <c r="HC162" s="202"/>
      <c r="HD162" s="203"/>
      <c r="HE162" s="202"/>
      <c r="HF162" s="203"/>
      <c r="HG162" s="202"/>
      <c r="HH162" s="203"/>
      <c r="HI162" s="202"/>
      <c r="HJ162" s="203"/>
      <c r="HK162" s="202"/>
      <c r="HL162" s="203"/>
      <c r="HM162" s="202"/>
      <c r="HN162" s="203"/>
      <c r="HO162" s="202"/>
      <c r="HP162" s="203"/>
      <c r="HQ162" s="202"/>
      <c r="HR162" s="203"/>
      <c r="HS162" s="202"/>
      <c r="HT162" s="203"/>
      <c r="HU162" s="202"/>
      <c r="HV162" s="203"/>
      <c r="HW162" s="202"/>
      <c r="HX162" s="203"/>
      <c r="HY162" s="202"/>
      <c r="HZ162" s="203"/>
      <c r="IA162" s="202"/>
      <c r="IB162" s="203"/>
      <c r="IC162" s="202"/>
      <c r="ID162" s="203"/>
      <c r="IE162" s="202"/>
      <c r="IF162" s="203"/>
      <c r="IG162" s="202"/>
      <c r="IH162" s="203"/>
      <c r="II162" s="202"/>
      <c r="IJ162" s="203"/>
      <c r="IK162" s="202"/>
      <c r="IL162" s="203"/>
      <c r="IM162" s="202"/>
      <c r="IN162" s="203"/>
      <c r="IO162" s="202"/>
      <c r="IP162" s="203"/>
      <c r="IQ162" s="202"/>
      <c r="IR162" s="203"/>
      <c r="IS162" s="202"/>
      <c r="IT162" s="203"/>
      <c r="IU162" s="202"/>
    </row>
    <row r="163">
      <c r="B163" s="159" t="str">
        <f t="shared" si="31"/>
        <v/>
      </c>
      <c r="C163" s="199">
        <f t="shared" ref="C163:BL163" si="147">BO163+EA163+GM163</f>
        <v>0</v>
      </c>
      <c r="D163" s="199">
        <f t="shared" si="147"/>
        <v>0</v>
      </c>
      <c r="E163" s="199">
        <f t="shared" si="147"/>
        <v>0</v>
      </c>
      <c r="F163" s="199">
        <f t="shared" si="147"/>
        <v>0</v>
      </c>
      <c r="G163" s="199">
        <f t="shared" si="147"/>
        <v>0</v>
      </c>
      <c r="H163" s="199">
        <f t="shared" si="147"/>
        <v>0</v>
      </c>
      <c r="I163" s="199">
        <f t="shared" si="147"/>
        <v>0</v>
      </c>
      <c r="J163" s="199">
        <f t="shared" si="147"/>
        <v>0</v>
      </c>
      <c r="K163" s="199">
        <f t="shared" si="147"/>
        <v>0</v>
      </c>
      <c r="L163" s="199">
        <f t="shared" si="147"/>
        <v>0</v>
      </c>
      <c r="M163" s="199">
        <f t="shared" si="147"/>
        <v>0</v>
      </c>
      <c r="N163" s="199">
        <f t="shared" si="147"/>
        <v>0</v>
      </c>
      <c r="O163" s="199">
        <f t="shared" si="147"/>
        <v>0</v>
      </c>
      <c r="P163" s="199">
        <f t="shared" si="147"/>
        <v>0</v>
      </c>
      <c r="Q163" s="199">
        <f t="shared" si="147"/>
        <v>0</v>
      </c>
      <c r="R163" s="199">
        <f t="shared" si="147"/>
        <v>0</v>
      </c>
      <c r="S163" s="199">
        <f t="shared" si="147"/>
        <v>0</v>
      </c>
      <c r="T163" s="199">
        <f t="shared" si="147"/>
        <v>0</v>
      </c>
      <c r="U163" s="199">
        <f t="shared" si="147"/>
        <v>0</v>
      </c>
      <c r="V163" s="199">
        <f t="shared" si="147"/>
        <v>0</v>
      </c>
      <c r="W163" s="199">
        <f t="shared" si="147"/>
        <v>0</v>
      </c>
      <c r="X163" s="199">
        <f t="shared" si="147"/>
        <v>0</v>
      </c>
      <c r="Y163" s="199">
        <f t="shared" si="147"/>
        <v>0</v>
      </c>
      <c r="Z163" s="199">
        <f t="shared" si="147"/>
        <v>0</v>
      </c>
      <c r="AA163" s="199">
        <f t="shared" si="147"/>
        <v>0</v>
      </c>
      <c r="AB163" s="199">
        <f t="shared" si="147"/>
        <v>0</v>
      </c>
      <c r="AC163" s="199">
        <f t="shared" si="147"/>
        <v>0</v>
      </c>
      <c r="AD163" s="199">
        <f t="shared" si="147"/>
        <v>0</v>
      </c>
      <c r="AE163" s="199">
        <f t="shared" si="147"/>
        <v>0</v>
      </c>
      <c r="AF163" s="199">
        <f t="shared" si="147"/>
        <v>0</v>
      </c>
      <c r="AG163" s="199">
        <f t="shared" si="147"/>
        <v>0</v>
      </c>
      <c r="AH163" s="199">
        <f t="shared" si="147"/>
        <v>0</v>
      </c>
      <c r="AI163" s="199">
        <f t="shared" si="147"/>
        <v>0</v>
      </c>
      <c r="AJ163" s="199">
        <f t="shared" si="147"/>
        <v>0</v>
      </c>
      <c r="AK163" s="199">
        <f t="shared" si="147"/>
        <v>0</v>
      </c>
      <c r="AL163" s="199">
        <f t="shared" si="147"/>
        <v>0</v>
      </c>
      <c r="AM163" s="199">
        <f t="shared" si="147"/>
        <v>0</v>
      </c>
      <c r="AN163" s="199">
        <f t="shared" si="147"/>
        <v>0</v>
      </c>
      <c r="AO163" s="199">
        <f t="shared" si="147"/>
        <v>0</v>
      </c>
      <c r="AP163" s="199">
        <f t="shared" si="147"/>
        <v>0</v>
      </c>
      <c r="AQ163" s="199">
        <f t="shared" si="147"/>
        <v>0</v>
      </c>
      <c r="AR163" s="199">
        <f t="shared" si="147"/>
        <v>0</v>
      </c>
      <c r="AS163" s="199">
        <f t="shared" si="147"/>
        <v>0</v>
      </c>
      <c r="AT163" s="199">
        <f t="shared" si="147"/>
        <v>0</v>
      </c>
      <c r="AU163" s="199">
        <f t="shared" si="147"/>
        <v>0</v>
      </c>
      <c r="AV163" s="199">
        <f t="shared" si="147"/>
        <v>0</v>
      </c>
      <c r="AW163" s="199">
        <f t="shared" si="147"/>
        <v>0</v>
      </c>
      <c r="AX163" s="199">
        <f t="shared" si="147"/>
        <v>0</v>
      </c>
      <c r="AY163" s="199">
        <f t="shared" si="147"/>
        <v>0</v>
      </c>
      <c r="AZ163" s="199">
        <f t="shared" si="147"/>
        <v>0</v>
      </c>
      <c r="BA163" s="199">
        <f t="shared" si="147"/>
        <v>0</v>
      </c>
      <c r="BB163" s="199">
        <f t="shared" si="147"/>
        <v>0</v>
      </c>
      <c r="BC163" s="199">
        <f t="shared" si="147"/>
        <v>0</v>
      </c>
      <c r="BD163" s="199">
        <f t="shared" si="147"/>
        <v>0</v>
      </c>
      <c r="BE163" s="199">
        <f t="shared" si="147"/>
        <v>0</v>
      </c>
      <c r="BF163" s="199">
        <f t="shared" si="147"/>
        <v>0</v>
      </c>
      <c r="BG163" s="199">
        <f t="shared" si="147"/>
        <v>0</v>
      </c>
      <c r="BH163" s="199">
        <f t="shared" si="147"/>
        <v>0</v>
      </c>
      <c r="BI163" s="199">
        <f t="shared" si="147"/>
        <v>0</v>
      </c>
      <c r="BJ163" s="199">
        <f t="shared" si="147"/>
        <v>0</v>
      </c>
      <c r="BK163" s="199">
        <f t="shared" si="147"/>
        <v>0</v>
      </c>
      <c r="BL163" s="199">
        <f t="shared" si="147"/>
        <v>0</v>
      </c>
      <c r="BM163" s="151"/>
      <c r="BN163" s="239"/>
      <c r="BO163" s="202"/>
      <c r="BP163" s="203"/>
      <c r="BQ163" s="202"/>
      <c r="BR163" s="203"/>
      <c r="BS163" s="202"/>
      <c r="BT163" s="203"/>
      <c r="BU163" s="202"/>
      <c r="BV163" s="203"/>
      <c r="BW163" s="202"/>
      <c r="BX163" s="203"/>
      <c r="BY163" s="202"/>
      <c r="BZ163" s="203"/>
      <c r="CA163" s="202"/>
      <c r="CB163" s="203"/>
      <c r="CC163" s="202"/>
      <c r="CD163" s="203"/>
      <c r="CE163" s="202"/>
      <c r="CF163" s="203"/>
      <c r="CG163" s="202"/>
      <c r="CH163" s="203"/>
      <c r="CI163" s="202"/>
      <c r="CJ163" s="203"/>
      <c r="CK163" s="202"/>
      <c r="CL163" s="203"/>
      <c r="CM163" s="202"/>
      <c r="CN163" s="203"/>
      <c r="CO163" s="202"/>
      <c r="CP163" s="203"/>
      <c r="CQ163" s="202"/>
      <c r="CR163" s="203"/>
      <c r="CS163" s="202"/>
      <c r="CT163" s="203"/>
      <c r="CU163" s="202"/>
      <c r="CV163" s="203"/>
      <c r="CW163" s="202"/>
      <c r="CX163" s="203"/>
      <c r="CY163" s="202"/>
      <c r="CZ163" s="203"/>
      <c r="DA163" s="202"/>
      <c r="DB163" s="203"/>
      <c r="DC163" s="202"/>
      <c r="DD163" s="203"/>
      <c r="DE163" s="202"/>
      <c r="DF163" s="203"/>
      <c r="DG163" s="202"/>
      <c r="DH163" s="203"/>
      <c r="DI163" s="202"/>
      <c r="DJ163" s="203"/>
      <c r="DK163" s="202"/>
      <c r="DL163" s="203"/>
      <c r="DM163" s="202"/>
      <c r="DN163" s="203"/>
      <c r="DO163" s="202"/>
      <c r="DP163" s="203"/>
      <c r="DQ163" s="202"/>
      <c r="DR163" s="203"/>
      <c r="DS163" s="202"/>
      <c r="DT163" s="203"/>
      <c r="DU163" s="202"/>
      <c r="DV163" s="203"/>
      <c r="DW163" s="202"/>
      <c r="DX163" s="203"/>
      <c r="DZ163" s="159" t="str">
        <f t="shared" si="33"/>
        <v/>
      </c>
      <c r="EA163" s="202"/>
      <c r="EB163" s="203"/>
      <c r="EC163" s="202"/>
      <c r="ED163" s="203"/>
      <c r="EE163" s="202"/>
      <c r="EF163" s="203"/>
      <c r="EG163" s="202"/>
      <c r="EH163" s="203"/>
      <c r="EI163" s="202"/>
      <c r="EJ163" s="203"/>
      <c r="EK163" s="202"/>
      <c r="EL163" s="203"/>
      <c r="EM163" s="202"/>
      <c r="EN163" s="203"/>
      <c r="EO163" s="202"/>
      <c r="EP163" s="203"/>
      <c r="EQ163" s="202"/>
      <c r="ER163" s="203"/>
      <c r="ES163" s="202"/>
      <c r="ET163" s="203"/>
      <c r="EU163" s="202"/>
      <c r="EV163" s="203"/>
      <c r="EW163" s="202"/>
      <c r="EX163" s="203"/>
      <c r="EY163" s="202"/>
      <c r="EZ163" s="203"/>
      <c r="FA163" s="202"/>
      <c r="FB163" s="203"/>
      <c r="FC163" s="202"/>
      <c r="FD163" s="203"/>
      <c r="FE163" s="202"/>
      <c r="FF163" s="203"/>
      <c r="FG163" s="202"/>
      <c r="FH163" s="203"/>
      <c r="FI163" s="202"/>
      <c r="FJ163" s="203"/>
      <c r="FK163" s="202"/>
      <c r="FL163" s="203"/>
      <c r="FM163" s="202"/>
      <c r="FN163" s="203"/>
      <c r="FO163" s="202"/>
      <c r="FP163" s="203"/>
      <c r="FQ163" s="202"/>
      <c r="FR163" s="203"/>
      <c r="FS163" s="202"/>
      <c r="FT163" s="203"/>
      <c r="FU163" s="202"/>
      <c r="FV163" s="203"/>
      <c r="FW163" s="202"/>
      <c r="FX163" s="203"/>
      <c r="FY163" s="202"/>
      <c r="FZ163" s="203"/>
      <c r="GA163" s="202"/>
      <c r="GB163" s="203"/>
      <c r="GC163" s="202"/>
      <c r="GD163" s="203"/>
      <c r="GE163" s="202"/>
      <c r="GF163" s="203"/>
      <c r="GG163" s="202"/>
      <c r="GH163" s="203"/>
      <c r="GI163" s="202"/>
      <c r="GJ163" s="203"/>
      <c r="GL163" s="159" t="str">
        <f t="shared" si="34"/>
        <v/>
      </c>
      <c r="GM163" s="202"/>
      <c r="GN163" s="203"/>
      <c r="GO163" s="202"/>
      <c r="GP163" s="203"/>
      <c r="GQ163" s="202"/>
      <c r="GR163" s="203"/>
      <c r="GS163" s="202"/>
      <c r="GT163" s="203"/>
      <c r="GU163" s="202"/>
      <c r="GV163" s="203"/>
      <c r="GW163" s="202"/>
      <c r="GX163" s="203"/>
      <c r="GY163" s="202"/>
      <c r="GZ163" s="203"/>
      <c r="HA163" s="202"/>
      <c r="HB163" s="203"/>
      <c r="HC163" s="202"/>
      <c r="HD163" s="203"/>
      <c r="HE163" s="202"/>
      <c r="HF163" s="203"/>
      <c r="HG163" s="202"/>
      <c r="HH163" s="203"/>
      <c r="HI163" s="202"/>
      <c r="HJ163" s="203"/>
      <c r="HK163" s="202"/>
      <c r="HL163" s="203"/>
      <c r="HM163" s="202"/>
      <c r="HN163" s="203"/>
      <c r="HO163" s="202"/>
      <c r="HP163" s="203"/>
      <c r="HQ163" s="202"/>
      <c r="HR163" s="203"/>
      <c r="HS163" s="202"/>
      <c r="HT163" s="203"/>
      <c r="HU163" s="202"/>
      <c r="HV163" s="203"/>
      <c r="HW163" s="202"/>
      <c r="HX163" s="203"/>
      <c r="HY163" s="202"/>
      <c r="HZ163" s="203"/>
      <c r="IA163" s="202"/>
      <c r="IB163" s="203"/>
      <c r="IC163" s="202"/>
      <c r="ID163" s="203"/>
      <c r="IE163" s="202"/>
      <c r="IF163" s="203"/>
      <c r="IG163" s="202"/>
      <c r="IH163" s="203"/>
      <c r="II163" s="202"/>
      <c r="IJ163" s="203"/>
      <c r="IK163" s="202"/>
      <c r="IL163" s="203"/>
      <c r="IM163" s="202"/>
      <c r="IN163" s="203"/>
      <c r="IO163" s="202"/>
      <c r="IP163" s="203"/>
      <c r="IQ163" s="202"/>
      <c r="IR163" s="203"/>
      <c r="IS163" s="202"/>
      <c r="IT163" s="203"/>
      <c r="IU163" s="202"/>
    </row>
    <row r="164">
      <c r="B164" s="159" t="str">
        <f t="shared" si="31"/>
        <v/>
      </c>
      <c r="C164" s="199">
        <f t="shared" ref="C164:BL164" si="148">BO164+EA164+GM164</f>
        <v>0</v>
      </c>
      <c r="D164" s="199">
        <f t="shared" si="148"/>
        <v>0</v>
      </c>
      <c r="E164" s="199">
        <f t="shared" si="148"/>
        <v>0</v>
      </c>
      <c r="F164" s="199">
        <f t="shared" si="148"/>
        <v>0</v>
      </c>
      <c r="G164" s="199">
        <f t="shared" si="148"/>
        <v>0</v>
      </c>
      <c r="H164" s="199">
        <f t="shared" si="148"/>
        <v>0</v>
      </c>
      <c r="I164" s="199">
        <f t="shared" si="148"/>
        <v>0</v>
      </c>
      <c r="J164" s="199">
        <f t="shared" si="148"/>
        <v>0</v>
      </c>
      <c r="K164" s="199">
        <f t="shared" si="148"/>
        <v>0</v>
      </c>
      <c r="L164" s="199">
        <f t="shared" si="148"/>
        <v>0</v>
      </c>
      <c r="M164" s="199">
        <f t="shared" si="148"/>
        <v>0</v>
      </c>
      <c r="N164" s="199">
        <f t="shared" si="148"/>
        <v>0</v>
      </c>
      <c r="O164" s="199">
        <f t="shared" si="148"/>
        <v>0</v>
      </c>
      <c r="P164" s="199">
        <f t="shared" si="148"/>
        <v>0</v>
      </c>
      <c r="Q164" s="199">
        <f t="shared" si="148"/>
        <v>0</v>
      </c>
      <c r="R164" s="199">
        <f t="shared" si="148"/>
        <v>0</v>
      </c>
      <c r="S164" s="199">
        <f t="shared" si="148"/>
        <v>0</v>
      </c>
      <c r="T164" s="199">
        <f t="shared" si="148"/>
        <v>0</v>
      </c>
      <c r="U164" s="199">
        <f t="shared" si="148"/>
        <v>0</v>
      </c>
      <c r="V164" s="199">
        <f t="shared" si="148"/>
        <v>0</v>
      </c>
      <c r="W164" s="199">
        <f t="shared" si="148"/>
        <v>0</v>
      </c>
      <c r="X164" s="199">
        <f t="shared" si="148"/>
        <v>0</v>
      </c>
      <c r="Y164" s="199">
        <f t="shared" si="148"/>
        <v>0</v>
      </c>
      <c r="Z164" s="199">
        <f t="shared" si="148"/>
        <v>0</v>
      </c>
      <c r="AA164" s="199">
        <f t="shared" si="148"/>
        <v>0</v>
      </c>
      <c r="AB164" s="199">
        <f t="shared" si="148"/>
        <v>0</v>
      </c>
      <c r="AC164" s="199">
        <f t="shared" si="148"/>
        <v>0</v>
      </c>
      <c r="AD164" s="199">
        <f t="shared" si="148"/>
        <v>0</v>
      </c>
      <c r="AE164" s="199">
        <f t="shared" si="148"/>
        <v>0</v>
      </c>
      <c r="AF164" s="199">
        <f t="shared" si="148"/>
        <v>0</v>
      </c>
      <c r="AG164" s="199">
        <f t="shared" si="148"/>
        <v>0</v>
      </c>
      <c r="AH164" s="199">
        <f t="shared" si="148"/>
        <v>0</v>
      </c>
      <c r="AI164" s="199">
        <f t="shared" si="148"/>
        <v>0</v>
      </c>
      <c r="AJ164" s="199">
        <f t="shared" si="148"/>
        <v>0</v>
      </c>
      <c r="AK164" s="199">
        <f t="shared" si="148"/>
        <v>0</v>
      </c>
      <c r="AL164" s="199">
        <f t="shared" si="148"/>
        <v>0</v>
      </c>
      <c r="AM164" s="199">
        <f t="shared" si="148"/>
        <v>0</v>
      </c>
      <c r="AN164" s="199">
        <f t="shared" si="148"/>
        <v>0</v>
      </c>
      <c r="AO164" s="199">
        <f t="shared" si="148"/>
        <v>0</v>
      </c>
      <c r="AP164" s="199">
        <f t="shared" si="148"/>
        <v>0</v>
      </c>
      <c r="AQ164" s="199">
        <f t="shared" si="148"/>
        <v>0</v>
      </c>
      <c r="AR164" s="199">
        <f t="shared" si="148"/>
        <v>0</v>
      </c>
      <c r="AS164" s="199">
        <f t="shared" si="148"/>
        <v>0</v>
      </c>
      <c r="AT164" s="199">
        <f t="shared" si="148"/>
        <v>0</v>
      </c>
      <c r="AU164" s="199">
        <f t="shared" si="148"/>
        <v>0</v>
      </c>
      <c r="AV164" s="199">
        <f t="shared" si="148"/>
        <v>0</v>
      </c>
      <c r="AW164" s="199">
        <f t="shared" si="148"/>
        <v>0</v>
      </c>
      <c r="AX164" s="199">
        <f t="shared" si="148"/>
        <v>0</v>
      </c>
      <c r="AY164" s="199">
        <f t="shared" si="148"/>
        <v>0</v>
      </c>
      <c r="AZ164" s="199">
        <f t="shared" si="148"/>
        <v>0</v>
      </c>
      <c r="BA164" s="199">
        <f t="shared" si="148"/>
        <v>0</v>
      </c>
      <c r="BB164" s="199">
        <f t="shared" si="148"/>
        <v>0</v>
      </c>
      <c r="BC164" s="199">
        <f t="shared" si="148"/>
        <v>0</v>
      </c>
      <c r="BD164" s="199">
        <f t="shared" si="148"/>
        <v>0</v>
      </c>
      <c r="BE164" s="199">
        <f t="shared" si="148"/>
        <v>0</v>
      </c>
      <c r="BF164" s="199">
        <f t="shared" si="148"/>
        <v>0</v>
      </c>
      <c r="BG164" s="199">
        <f t="shared" si="148"/>
        <v>0</v>
      </c>
      <c r="BH164" s="199">
        <f t="shared" si="148"/>
        <v>0</v>
      </c>
      <c r="BI164" s="199">
        <f t="shared" si="148"/>
        <v>0</v>
      </c>
      <c r="BJ164" s="199">
        <f t="shared" si="148"/>
        <v>0</v>
      </c>
      <c r="BK164" s="199">
        <f t="shared" si="148"/>
        <v>0</v>
      </c>
      <c r="BL164" s="199">
        <f t="shared" si="148"/>
        <v>0</v>
      </c>
      <c r="BM164" s="151"/>
      <c r="BN164" s="239"/>
      <c r="BO164" s="202"/>
      <c r="BP164" s="203"/>
      <c r="BQ164" s="202"/>
      <c r="BR164" s="203"/>
      <c r="BS164" s="202"/>
      <c r="BT164" s="203"/>
      <c r="BU164" s="202"/>
      <c r="BV164" s="203"/>
      <c r="BW164" s="202"/>
      <c r="BX164" s="203"/>
      <c r="BY164" s="202"/>
      <c r="BZ164" s="203"/>
      <c r="CA164" s="202"/>
      <c r="CB164" s="203"/>
      <c r="CC164" s="202"/>
      <c r="CD164" s="203"/>
      <c r="CE164" s="202"/>
      <c r="CF164" s="203"/>
      <c r="CG164" s="202"/>
      <c r="CH164" s="203"/>
      <c r="CI164" s="202"/>
      <c r="CJ164" s="203"/>
      <c r="CK164" s="202"/>
      <c r="CL164" s="203"/>
      <c r="CM164" s="202"/>
      <c r="CN164" s="203"/>
      <c r="CO164" s="202"/>
      <c r="CP164" s="203"/>
      <c r="CQ164" s="202"/>
      <c r="CR164" s="203"/>
      <c r="CS164" s="202"/>
      <c r="CT164" s="203"/>
      <c r="CU164" s="202"/>
      <c r="CV164" s="203"/>
      <c r="CW164" s="202"/>
      <c r="CX164" s="203"/>
      <c r="CY164" s="202"/>
      <c r="CZ164" s="203"/>
      <c r="DA164" s="202"/>
      <c r="DB164" s="203"/>
      <c r="DC164" s="202"/>
      <c r="DD164" s="203"/>
      <c r="DE164" s="202"/>
      <c r="DF164" s="203"/>
      <c r="DG164" s="202"/>
      <c r="DH164" s="203"/>
      <c r="DI164" s="202"/>
      <c r="DJ164" s="203"/>
      <c r="DK164" s="202"/>
      <c r="DL164" s="203"/>
      <c r="DM164" s="202"/>
      <c r="DN164" s="203"/>
      <c r="DO164" s="202"/>
      <c r="DP164" s="203"/>
      <c r="DQ164" s="202"/>
      <c r="DR164" s="203"/>
      <c r="DS164" s="202"/>
      <c r="DT164" s="203"/>
      <c r="DU164" s="202"/>
      <c r="DV164" s="203"/>
      <c r="DW164" s="202"/>
      <c r="DX164" s="203"/>
      <c r="DZ164" s="159" t="str">
        <f t="shared" si="33"/>
        <v/>
      </c>
      <c r="EA164" s="202"/>
      <c r="EB164" s="203"/>
      <c r="EC164" s="202"/>
      <c r="ED164" s="203"/>
      <c r="EE164" s="202"/>
      <c r="EF164" s="203"/>
      <c r="EG164" s="202"/>
      <c r="EH164" s="203"/>
      <c r="EI164" s="202"/>
      <c r="EJ164" s="203"/>
      <c r="EK164" s="202"/>
      <c r="EL164" s="203"/>
      <c r="EM164" s="202"/>
      <c r="EN164" s="203"/>
      <c r="EO164" s="202"/>
      <c r="EP164" s="203"/>
      <c r="EQ164" s="202"/>
      <c r="ER164" s="203"/>
      <c r="ES164" s="202"/>
      <c r="ET164" s="203"/>
      <c r="EU164" s="202"/>
      <c r="EV164" s="203"/>
      <c r="EW164" s="202"/>
      <c r="EX164" s="203"/>
      <c r="EY164" s="202"/>
      <c r="EZ164" s="203"/>
      <c r="FA164" s="202"/>
      <c r="FB164" s="203"/>
      <c r="FC164" s="202"/>
      <c r="FD164" s="203"/>
      <c r="FE164" s="202"/>
      <c r="FF164" s="203"/>
      <c r="FG164" s="202"/>
      <c r="FH164" s="203"/>
      <c r="FI164" s="202"/>
      <c r="FJ164" s="203"/>
      <c r="FK164" s="202"/>
      <c r="FL164" s="203"/>
      <c r="FM164" s="202"/>
      <c r="FN164" s="203"/>
      <c r="FO164" s="202"/>
      <c r="FP164" s="203"/>
      <c r="FQ164" s="202"/>
      <c r="FR164" s="203"/>
      <c r="FS164" s="202"/>
      <c r="FT164" s="203"/>
      <c r="FU164" s="202"/>
      <c r="FV164" s="203"/>
      <c r="FW164" s="202"/>
      <c r="FX164" s="203"/>
      <c r="FY164" s="202"/>
      <c r="FZ164" s="203"/>
      <c r="GA164" s="202"/>
      <c r="GB164" s="203"/>
      <c r="GC164" s="202"/>
      <c r="GD164" s="203"/>
      <c r="GE164" s="202"/>
      <c r="GF164" s="203"/>
      <c r="GG164" s="202"/>
      <c r="GH164" s="203"/>
      <c r="GI164" s="202"/>
      <c r="GJ164" s="203"/>
      <c r="GL164" s="159" t="str">
        <f t="shared" si="34"/>
        <v/>
      </c>
      <c r="GM164" s="202"/>
      <c r="GN164" s="203"/>
      <c r="GO164" s="202"/>
      <c r="GP164" s="203"/>
      <c r="GQ164" s="202"/>
      <c r="GR164" s="203"/>
      <c r="GS164" s="202"/>
      <c r="GT164" s="203"/>
      <c r="GU164" s="202"/>
      <c r="GV164" s="203"/>
      <c r="GW164" s="202"/>
      <c r="GX164" s="203"/>
      <c r="GY164" s="202"/>
      <c r="GZ164" s="203"/>
      <c r="HA164" s="202"/>
      <c r="HB164" s="203"/>
      <c r="HC164" s="202"/>
      <c r="HD164" s="203"/>
      <c r="HE164" s="202"/>
      <c r="HF164" s="203"/>
      <c r="HG164" s="202"/>
      <c r="HH164" s="203"/>
      <c r="HI164" s="202"/>
      <c r="HJ164" s="203"/>
      <c r="HK164" s="202"/>
      <c r="HL164" s="203"/>
      <c r="HM164" s="202"/>
      <c r="HN164" s="203"/>
      <c r="HO164" s="202"/>
      <c r="HP164" s="203"/>
      <c r="HQ164" s="202"/>
      <c r="HR164" s="203"/>
      <c r="HS164" s="202"/>
      <c r="HT164" s="203"/>
      <c r="HU164" s="202"/>
      <c r="HV164" s="203"/>
      <c r="HW164" s="202"/>
      <c r="HX164" s="203"/>
      <c r="HY164" s="202"/>
      <c r="HZ164" s="203"/>
      <c r="IA164" s="202"/>
      <c r="IB164" s="203"/>
      <c r="IC164" s="202"/>
      <c r="ID164" s="203"/>
      <c r="IE164" s="202"/>
      <c r="IF164" s="203"/>
      <c r="IG164" s="202"/>
      <c r="IH164" s="203"/>
      <c r="II164" s="202"/>
      <c r="IJ164" s="203"/>
      <c r="IK164" s="202"/>
      <c r="IL164" s="203"/>
      <c r="IM164" s="202"/>
      <c r="IN164" s="203"/>
      <c r="IO164" s="202"/>
      <c r="IP164" s="203"/>
      <c r="IQ164" s="202"/>
      <c r="IR164" s="203"/>
      <c r="IS164" s="202"/>
      <c r="IT164" s="203"/>
      <c r="IU164" s="202"/>
    </row>
    <row r="165">
      <c r="BM165" s="151"/>
    </row>
    <row r="166">
      <c r="BM166" s="151"/>
    </row>
    <row r="167">
      <c r="BM167" s="151"/>
    </row>
    <row r="168">
      <c r="BM168" s="151"/>
    </row>
    <row r="169">
      <c r="BM169" s="151"/>
    </row>
    <row r="170">
      <c r="BM170" s="151"/>
    </row>
    <row r="171">
      <c r="BM171" s="151"/>
    </row>
    <row r="172">
      <c r="BM172" s="151"/>
    </row>
    <row r="173">
      <c r="BM173" s="151"/>
    </row>
    <row r="174">
      <c r="BM174" s="151"/>
    </row>
    <row r="175">
      <c r="BM175" s="151"/>
    </row>
    <row r="176">
      <c r="BM176" s="151"/>
    </row>
    <row r="177">
      <c r="BM177" s="151"/>
    </row>
    <row r="178">
      <c r="BM178" s="151"/>
    </row>
    <row r="179">
      <c r="BM179" s="151"/>
    </row>
    <row r="180">
      <c r="BM180" s="151"/>
    </row>
    <row r="181">
      <c r="BM181" s="151"/>
    </row>
    <row r="182">
      <c r="BM182" s="151"/>
    </row>
    <row r="183">
      <c r="BM183" s="151"/>
    </row>
    <row r="184">
      <c r="BM184" s="151"/>
    </row>
    <row r="185">
      <c r="BM185" s="151"/>
    </row>
    <row r="186">
      <c r="BM186" s="151"/>
    </row>
    <row r="187">
      <c r="BM187" s="151"/>
    </row>
    <row r="188">
      <c r="BM188" s="151"/>
    </row>
    <row r="189">
      <c r="BM189" s="151"/>
    </row>
    <row r="190">
      <c r="BM190" s="151"/>
    </row>
    <row r="191">
      <c r="BM191" s="151"/>
    </row>
    <row r="192">
      <c r="BM192" s="151"/>
    </row>
    <row r="193">
      <c r="BM193" s="151"/>
    </row>
    <row r="194">
      <c r="BM194" s="151"/>
    </row>
    <row r="195">
      <c r="BM195" s="151"/>
    </row>
    <row r="196">
      <c r="BM196" s="151"/>
    </row>
    <row r="197">
      <c r="BM197" s="151"/>
    </row>
    <row r="198">
      <c r="BM198" s="151"/>
    </row>
    <row r="199">
      <c r="BM199" s="151"/>
    </row>
    <row r="200">
      <c r="BM200" s="151"/>
    </row>
    <row r="201">
      <c r="BM201" s="151"/>
    </row>
    <row r="202">
      <c r="BM202" s="151"/>
    </row>
    <row r="203">
      <c r="BM203" s="151"/>
    </row>
    <row r="204">
      <c r="BM204" s="151"/>
    </row>
    <row r="205">
      <c r="BM205" s="151"/>
    </row>
    <row r="206">
      <c r="BM206" s="151"/>
    </row>
    <row r="207">
      <c r="BM207" s="151"/>
    </row>
    <row r="208">
      <c r="BM208" s="151"/>
    </row>
    <row r="209">
      <c r="BM209" s="151"/>
    </row>
    <row r="210">
      <c r="BM210" s="151"/>
    </row>
    <row r="211">
      <c r="BM211" s="151"/>
    </row>
    <row r="212">
      <c r="BM212" s="151"/>
    </row>
    <row r="213">
      <c r="BM213" s="151"/>
    </row>
    <row r="214">
      <c r="BM214" s="151"/>
    </row>
    <row r="215">
      <c r="BM215" s="151"/>
    </row>
    <row r="216">
      <c r="BM216" s="151"/>
    </row>
    <row r="217">
      <c r="BM217" s="151"/>
    </row>
    <row r="218">
      <c r="BM218" s="151"/>
    </row>
    <row r="219">
      <c r="BM219" s="151"/>
    </row>
    <row r="220">
      <c r="BM220" s="151"/>
    </row>
    <row r="221">
      <c r="BM221" s="151"/>
    </row>
    <row r="222">
      <c r="BM222" s="151"/>
    </row>
    <row r="223">
      <c r="BM223" s="151"/>
    </row>
    <row r="224">
      <c r="BM224" s="151"/>
    </row>
    <row r="225">
      <c r="BM225" s="151"/>
    </row>
    <row r="226">
      <c r="BM226" s="151"/>
    </row>
    <row r="227">
      <c r="BM227" s="151"/>
    </row>
    <row r="228">
      <c r="BM228" s="151"/>
    </row>
    <row r="229">
      <c r="BM229" s="151"/>
    </row>
    <row r="230">
      <c r="BM230" s="151"/>
    </row>
    <row r="231">
      <c r="BM231" s="151"/>
    </row>
    <row r="232">
      <c r="BM232" s="151"/>
    </row>
    <row r="233">
      <c r="BM233" s="151"/>
    </row>
    <row r="234">
      <c r="BM234" s="151"/>
    </row>
    <row r="235">
      <c r="BM235" s="151"/>
    </row>
    <row r="236">
      <c r="BM236" s="151"/>
    </row>
    <row r="237">
      <c r="BM237" s="151"/>
    </row>
    <row r="238">
      <c r="BM238" s="151"/>
    </row>
    <row r="239">
      <c r="BM239" s="151"/>
    </row>
    <row r="240">
      <c r="BM240" s="151"/>
    </row>
    <row r="241">
      <c r="BM241" s="151"/>
    </row>
    <row r="242">
      <c r="BM242" s="151"/>
    </row>
    <row r="243">
      <c r="BM243" s="151"/>
    </row>
    <row r="244">
      <c r="BM244" s="151"/>
    </row>
    <row r="245">
      <c r="BM245" s="151"/>
    </row>
    <row r="246">
      <c r="BM246" s="151"/>
    </row>
    <row r="247">
      <c r="BM247" s="151"/>
    </row>
    <row r="248">
      <c r="BM248" s="151"/>
    </row>
    <row r="249">
      <c r="BM249" s="151"/>
    </row>
    <row r="250">
      <c r="BM250" s="151"/>
    </row>
    <row r="251">
      <c r="BM251" s="151"/>
    </row>
    <row r="252">
      <c r="BM252" s="151"/>
    </row>
    <row r="253">
      <c r="BM253" s="151"/>
    </row>
    <row r="254">
      <c r="BM254" s="151"/>
    </row>
    <row r="255">
      <c r="BM255" s="151"/>
    </row>
    <row r="256">
      <c r="BM256" s="151"/>
    </row>
    <row r="257">
      <c r="BM257" s="151"/>
    </row>
    <row r="258">
      <c r="BM258" s="151"/>
    </row>
    <row r="259">
      <c r="BM259" s="151"/>
    </row>
    <row r="260">
      <c r="BM260" s="151"/>
    </row>
    <row r="261">
      <c r="BM261" s="151"/>
    </row>
    <row r="262">
      <c r="BM262" s="151"/>
    </row>
    <row r="263">
      <c r="BM263" s="151"/>
    </row>
    <row r="264">
      <c r="BM264" s="151"/>
    </row>
    <row r="265">
      <c r="BM265" s="151"/>
    </row>
    <row r="266">
      <c r="BM266" s="151"/>
    </row>
    <row r="267">
      <c r="BM267" s="151"/>
    </row>
    <row r="268">
      <c r="BM268" s="151"/>
    </row>
    <row r="269">
      <c r="BM269" s="151"/>
    </row>
    <row r="270">
      <c r="BM270" s="151"/>
    </row>
    <row r="271">
      <c r="BM271" s="151"/>
    </row>
    <row r="272">
      <c r="BM272" s="151"/>
    </row>
    <row r="273">
      <c r="BM273" s="151"/>
    </row>
    <row r="274">
      <c r="BM274" s="151"/>
    </row>
    <row r="275">
      <c r="BM275" s="151"/>
    </row>
    <row r="276">
      <c r="BM276" s="151"/>
    </row>
    <row r="277">
      <c r="BM277" s="151"/>
    </row>
    <row r="278">
      <c r="BM278" s="151"/>
    </row>
    <row r="279">
      <c r="BM279" s="151"/>
    </row>
    <row r="280">
      <c r="BM280" s="151"/>
    </row>
    <row r="281">
      <c r="BM281" s="151"/>
    </row>
    <row r="282">
      <c r="BM282" s="151"/>
    </row>
    <row r="283">
      <c r="BM283" s="151"/>
    </row>
    <row r="284">
      <c r="BM284" s="151"/>
    </row>
    <row r="285">
      <c r="BM285" s="151"/>
    </row>
    <row r="286">
      <c r="BM286" s="151"/>
    </row>
    <row r="287">
      <c r="BM287" s="151"/>
    </row>
    <row r="288">
      <c r="BM288" s="151"/>
    </row>
    <row r="289">
      <c r="BM289" s="151"/>
    </row>
    <row r="290">
      <c r="BM290" s="151"/>
    </row>
    <row r="291">
      <c r="BM291" s="151"/>
    </row>
    <row r="292">
      <c r="BM292" s="151"/>
    </row>
    <row r="293">
      <c r="BM293" s="151"/>
    </row>
    <row r="294">
      <c r="BM294" s="151"/>
    </row>
    <row r="295">
      <c r="BM295" s="151"/>
    </row>
    <row r="296">
      <c r="BM296" s="151"/>
    </row>
    <row r="297">
      <c r="BM297" s="151"/>
    </row>
    <row r="298">
      <c r="BM298" s="151"/>
    </row>
    <row r="299">
      <c r="BM299" s="151"/>
    </row>
    <row r="300">
      <c r="BM300" s="151"/>
    </row>
    <row r="301">
      <c r="BM301" s="151"/>
    </row>
    <row r="302">
      <c r="BM302" s="151"/>
    </row>
    <row r="303">
      <c r="BM303" s="151"/>
    </row>
    <row r="304">
      <c r="BM304" s="151"/>
    </row>
    <row r="305">
      <c r="BM305" s="151"/>
    </row>
    <row r="306">
      <c r="BM306" s="151"/>
    </row>
    <row r="307">
      <c r="BM307" s="151"/>
    </row>
    <row r="308">
      <c r="BM308" s="151"/>
    </row>
    <row r="309">
      <c r="BM309" s="151"/>
    </row>
    <row r="310">
      <c r="BM310" s="151"/>
    </row>
    <row r="311">
      <c r="BM311" s="151"/>
    </row>
    <row r="312">
      <c r="BM312" s="151"/>
    </row>
    <row r="313">
      <c r="BM313" s="151"/>
    </row>
    <row r="314">
      <c r="BM314" s="151"/>
    </row>
    <row r="315">
      <c r="BM315" s="151"/>
    </row>
    <row r="316">
      <c r="BM316" s="151"/>
    </row>
    <row r="317">
      <c r="BM317" s="151"/>
    </row>
    <row r="318">
      <c r="BM318" s="151"/>
    </row>
    <row r="319">
      <c r="BM319" s="151"/>
    </row>
    <row r="320">
      <c r="BM320" s="151"/>
    </row>
    <row r="321">
      <c r="BM321" s="151"/>
    </row>
    <row r="322">
      <c r="BM322" s="151"/>
    </row>
    <row r="323">
      <c r="BM323" s="151"/>
    </row>
    <row r="324">
      <c r="BM324" s="151"/>
    </row>
    <row r="325">
      <c r="BM325" s="151"/>
    </row>
    <row r="326">
      <c r="BM326" s="151"/>
    </row>
    <row r="327">
      <c r="BM327" s="151"/>
    </row>
    <row r="328">
      <c r="BM328" s="151"/>
    </row>
    <row r="329">
      <c r="BM329" s="151"/>
    </row>
    <row r="330">
      <c r="BM330" s="151"/>
    </row>
    <row r="331">
      <c r="BM331" s="151"/>
    </row>
    <row r="332">
      <c r="BM332" s="151"/>
    </row>
    <row r="333">
      <c r="BM333" s="151"/>
    </row>
    <row r="334">
      <c r="BM334" s="151"/>
    </row>
    <row r="335">
      <c r="BM335" s="151"/>
    </row>
    <row r="336">
      <c r="BM336" s="151"/>
    </row>
    <row r="337">
      <c r="BM337" s="151"/>
    </row>
    <row r="338">
      <c r="BM338" s="151"/>
    </row>
    <row r="339">
      <c r="BM339" s="151"/>
    </row>
    <row r="340">
      <c r="BM340" s="151"/>
    </row>
    <row r="341">
      <c r="BM341" s="151"/>
    </row>
    <row r="342">
      <c r="BM342" s="151"/>
    </row>
    <row r="343">
      <c r="BM343" s="151"/>
    </row>
    <row r="344">
      <c r="BM344" s="151"/>
    </row>
    <row r="345">
      <c r="BM345" s="151"/>
    </row>
    <row r="346">
      <c r="BM346" s="151"/>
    </row>
    <row r="347">
      <c r="BM347" s="151"/>
    </row>
    <row r="348">
      <c r="BM348" s="151"/>
    </row>
    <row r="349">
      <c r="BM349" s="151"/>
    </row>
    <row r="350">
      <c r="BM350" s="151"/>
    </row>
    <row r="351">
      <c r="BM351" s="151"/>
    </row>
    <row r="352">
      <c r="BM352" s="151"/>
    </row>
    <row r="353">
      <c r="BM353" s="151"/>
    </row>
    <row r="354">
      <c r="BM354" s="151"/>
    </row>
    <row r="355">
      <c r="BM355" s="151"/>
    </row>
    <row r="356">
      <c r="BM356" s="151"/>
    </row>
    <row r="357">
      <c r="BM357" s="151"/>
    </row>
    <row r="358">
      <c r="BM358" s="151"/>
    </row>
    <row r="359">
      <c r="BM359" s="151"/>
    </row>
    <row r="360">
      <c r="BM360" s="151"/>
    </row>
    <row r="361">
      <c r="BM361" s="151"/>
    </row>
    <row r="362">
      <c r="BM362" s="151"/>
    </row>
    <row r="363">
      <c r="BM363" s="151"/>
    </row>
    <row r="364">
      <c r="BM364" s="151"/>
    </row>
    <row r="365">
      <c r="BM365" s="151"/>
    </row>
    <row r="366">
      <c r="BM366" s="151"/>
    </row>
    <row r="367">
      <c r="BM367" s="151"/>
    </row>
    <row r="368">
      <c r="BM368" s="151"/>
    </row>
    <row r="369">
      <c r="BM369" s="151"/>
    </row>
    <row r="370">
      <c r="BM370" s="151"/>
    </row>
    <row r="371">
      <c r="BM371" s="151"/>
    </row>
    <row r="372">
      <c r="BM372" s="151"/>
    </row>
    <row r="373">
      <c r="BM373" s="151"/>
    </row>
    <row r="374">
      <c r="BM374" s="151"/>
    </row>
    <row r="375">
      <c r="BM375" s="151"/>
    </row>
    <row r="376">
      <c r="BM376" s="151"/>
    </row>
    <row r="377">
      <c r="BM377" s="151"/>
    </row>
    <row r="378">
      <c r="BM378" s="151"/>
    </row>
    <row r="379">
      <c r="BM379" s="151"/>
    </row>
    <row r="380">
      <c r="BM380" s="151"/>
    </row>
    <row r="381">
      <c r="BM381" s="151"/>
    </row>
    <row r="382">
      <c r="BM382" s="151"/>
    </row>
    <row r="383">
      <c r="BM383" s="151"/>
    </row>
    <row r="384">
      <c r="BM384" s="151"/>
    </row>
    <row r="385">
      <c r="BM385" s="151"/>
    </row>
    <row r="386">
      <c r="BM386" s="151"/>
    </row>
    <row r="387">
      <c r="BM387" s="151"/>
    </row>
    <row r="388">
      <c r="BM388" s="151"/>
    </row>
    <row r="389">
      <c r="BM389" s="151"/>
    </row>
    <row r="390">
      <c r="BM390" s="151"/>
    </row>
    <row r="391">
      <c r="BM391" s="151"/>
    </row>
    <row r="392">
      <c r="BM392" s="151"/>
    </row>
    <row r="393">
      <c r="BM393" s="151"/>
    </row>
    <row r="394">
      <c r="BM394" s="151"/>
    </row>
    <row r="395">
      <c r="BM395" s="151"/>
    </row>
    <row r="396">
      <c r="BM396" s="151"/>
    </row>
    <row r="397">
      <c r="BM397" s="151"/>
    </row>
    <row r="398">
      <c r="BM398" s="151"/>
    </row>
    <row r="399">
      <c r="BM399" s="151"/>
    </row>
    <row r="400">
      <c r="BM400" s="151"/>
    </row>
    <row r="401">
      <c r="BM401" s="151"/>
    </row>
    <row r="402">
      <c r="BM402" s="151"/>
    </row>
    <row r="403">
      <c r="BM403" s="151"/>
    </row>
    <row r="404">
      <c r="BM404" s="151"/>
    </row>
    <row r="405">
      <c r="BM405" s="151"/>
    </row>
    <row r="406">
      <c r="BM406" s="151"/>
    </row>
    <row r="407">
      <c r="BM407" s="151"/>
    </row>
    <row r="408">
      <c r="BM408" s="151"/>
    </row>
    <row r="409">
      <c r="BM409" s="151"/>
    </row>
    <row r="410">
      <c r="BM410" s="151"/>
    </row>
    <row r="411">
      <c r="BM411" s="151"/>
    </row>
    <row r="412">
      <c r="BM412" s="151"/>
    </row>
    <row r="413">
      <c r="BM413" s="151"/>
    </row>
    <row r="414">
      <c r="BM414" s="151"/>
    </row>
    <row r="415">
      <c r="BM415" s="151"/>
    </row>
    <row r="416">
      <c r="BM416" s="151"/>
    </row>
    <row r="417">
      <c r="BM417" s="151"/>
    </row>
    <row r="418">
      <c r="BM418" s="151"/>
    </row>
    <row r="419">
      <c r="BM419" s="151"/>
    </row>
    <row r="420">
      <c r="BM420" s="151"/>
    </row>
    <row r="421">
      <c r="BM421" s="151"/>
    </row>
    <row r="422">
      <c r="BM422" s="151"/>
    </row>
    <row r="423">
      <c r="BM423" s="151"/>
    </row>
    <row r="424">
      <c r="BM424" s="151"/>
    </row>
    <row r="425">
      <c r="BM425" s="151"/>
    </row>
    <row r="426">
      <c r="BM426" s="151"/>
    </row>
    <row r="427">
      <c r="BM427" s="151"/>
    </row>
    <row r="428">
      <c r="BM428" s="151"/>
    </row>
    <row r="429">
      <c r="BM429" s="151"/>
    </row>
    <row r="430">
      <c r="BM430" s="151"/>
    </row>
    <row r="431">
      <c r="BM431" s="151"/>
    </row>
    <row r="432">
      <c r="BM432" s="151"/>
    </row>
    <row r="433">
      <c r="BM433" s="151"/>
    </row>
    <row r="434">
      <c r="BM434" s="151"/>
    </row>
    <row r="435">
      <c r="BM435" s="151"/>
    </row>
    <row r="436">
      <c r="BM436" s="151"/>
    </row>
    <row r="437">
      <c r="BM437" s="151"/>
    </row>
    <row r="438">
      <c r="BM438" s="151"/>
    </row>
    <row r="439">
      <c r="BM439" s="151"/>
    </row>
    <row r="440">
      <c r="BM440" s="151"/>
    </row>
    <row r="441">
      <c r="BM441" s="151"/>
    </row>
    <row r="442">
      <c r="BM442" s="151"/>
    </row>
    <row r="443">
      <c r="BM443" s="151"/>
    </row>
    <row r="444">
      <c r="BM444" s="151"/>
    </row>
    <row r="445">
      <c r="BM445" s="151"/>
    </row>
    <row r="446">
      <c r="BM446" s="151"/>
    </row>
    <row r="447">
      <c r="BM447" s="151"/>
    </row>
    <row r="448">
      <c r="BM448" s="151"/>
    </row>
    <row r="449">
      <c r="BM449" s="151"/>
    </row>
    <row r="450">
      <c r="BM450" s="151"/>
    </row>
    <row r="451">
      <c r="BM451" s="151"/>
    </row>
    <row r="452">
      <c r="BM452" s="151"/>
    </row>
    <row r="453">
      <c r="BM453" s="151"/>
    </row>
    <row r="454">
      <c r="BM454" s="151"/>
    </row>
    <row r="455">
      <c r="BM455" s="151"/>
    </row>
    <row r="456">
      <c r="BM456" s="151"/>
    </row>
    <row r="457">
      <c r="BM457" s="151"/>
    </row>
    <row r="458">
      <c r="BM458" s="151"/>
    </row>
    <row r="459">
      <c r="BM459" s="151"/>
    </row>
    <row r="460">
      <c r="BM460" s="151"/>
    </row>
    <row r="461">
      <c r="BM461" s="151"/>
    </row>
    <row r="462">
      <c r="BM462" s="151"/>
    </row>
    <row r="463">
      <c r="BM463" s="151"/>
    </row>
    <row r="464">
      <c r="BM464" s="151"/>
    </row>
    <row r="465">
      <c r="BM465" s="151"/>
    </row>
    <row r="466">
      <c r="BM466" s="151"/>
    </row>
    <row r="467">
      <c r="BM467" s="151"/>
    </row>
    <row r="468">
      <c r="BM468" s="151"/>
    </row>
    <row r="469">
      <c r="BM469" s="151"/>
    </row>
    <row r="470">
      <c r="BM470" s="151"/>
    </row>
    <row r="471">
      <c r="BM471" s="151"/>
    </row>
    <row r="472">
      <c r="BM472" s="151"/>
    </row>
    <row r="473">
      <c r="BM473" s="151"/>
    </row>
    <row r="474">
      <c r="BM474" s="151"/>
    </row>
    <row r="475">
      <c r="BM475" s="151"/>
    </row>
    <row r="476">
      <c r="BM476" s="151"/>
    </row>
    <row r="477">
      <c r="BM477" s="151"/>
    </row>
    <row r="478">
      <c r="BM478" s="151"/>
    </row>
    <row r="479">
      <c r="BM479" s="151"/>
    </row>
    <row r="480">
      <c r="BM480" s="151"/>
    </row>
    <row r="481">
      <c r="BM481" s="151"/>
    </row>
    <row r="482">
      <c r="BM482" s="151"/>
    </row>
    <row r="483">
      <c r="BM483" s="151"/>
    </row>
    <row r="484">
      <c r="BM484" s="151"/>
    </row>
    <row r="485">
      <c r="BM485" s="151"/>
    </row>
    <row r="486">
      <c r="BM486" s="151"/>
    </row>
    <row r="487">
      <c r="BM487" s="151"/>
    </row>
    <row r="488">
      <c r="BM488" s="151"/>
    </row>
    <row r="489">
      <c r="BM489" s="151"/>
    </row>
    <row r="490">
      <c r="BM490" s="151"/>
    </row>
    <row r="491">
      <c r="BM491" s="151"/>
    </row>
    <row r="492">
      <c r="BM492" s="151"/>
    </row>
    <row r="493">
      <c r="BM493" s="151"/>
    </row>
    <row r="494">
      <c r="BM494" s="151"/>
    </row>
    <row r="495">
      <c r="BM495" s="151"/>
    </row>
    <row r="496">
      <c r="BM496" s="151"/>
    </row>
    <row r="497">
      <c r="BM497" s="151"/>
    </row>
    <row r="498">
      <c r="BM498" s="151"/>
    </row>
    <row r="499">
      <c r="BM499" s="151"/>
    </row>
    <row r="500">
      <c r="BM500" s="151"/>
    </row>
    <row r="501">
      <c r="BM501" s="151"/>
    </row>
    <row r="502">
      <c r="BM502" s="151"/>
    </row>
    <row r="503">
      <c r="BM503" s="151"/>
    </row>
    <row r="504">
      <c r="BM504" s="151"/>
    </row>
    <row r="505">
      <c r="BM505" s="151"/>
    </row>
    <row r="506">
      <c r="BM506" s="151"/>
    </row>
    <row r="507">
      <c r="BM507" s="151"/>
    </row>
    <row r="508">
      <c r="BM508" s="151"/>
    </row>
    <row r="509">
      <c r="BM509" s="151"/>
    </row>
    <row r="510">
      <c r="BM510" s="151"/>
    </row>
    <row r="511">
      <c r="BM511" s="151"/>
    </row>
    <row r="512">
      <c r="BM512" s="151"/>
    </row>
    <row r="513">
      <c r="BM513" s="151"/>
    </row>
    <row r="514">
      <c r="BM514" s="151"/>
    </row>
    <row r="515">
      <c r="BM515" s="151"/>
    </row>
    <row r="516">
      <c r="BM516" s="151"/>
    </row>
    <row r="517">
      <c r="BM517" s="151"/>
    </row>
    <row r="518">
      <c r="BM518" s="151"/>
    </row>
    <row r="519">
      <c r="BM519" s="151"/>
    </row>
    <row r="520">
      <c r="BM520" s="151"/>
    </row>
    <row r="521">
      <c r="BM521" s="151"/>
    </row>
    <row r="522">
      <c r="BM522" s="151"/>
    </row>
    <row r="523">
      <c r="BM523" s="151"/>
    </row>
    <row r="524">
      <c r="BM524" s="151"/>
    </row>
    <row r="525">
      <c r="BM525" s="151"/>
    </row>
    <row r="526">
      <c r="BM526" s="151"/>
    </row>
    <row r="527">
      <c r="BM527" s="151"/>
    </row>
    <row r="528">
      <c r="BM528" s="151"/>
    </row>
    <row r="529">
      <c r="BM529" s="151"/>
    </row>
    <row r="530">
      <c r="BM530" s="151"/>
    </row>
    <row r="531">
      <c r="BM531" s="151"/>
    </row>
    <row r="532">
      <c r="BM532" s="151"/>
    </row>
    <row r="533">
      <c r="BM533" s="151"/>
    </row>
    <row r="534">
      <c r="BM534" s="151"/>
    </row>
    <row r="535">
      <c r="BM535" s="151"/>
    </row>
    <row r="536">
      <c r="BM536" s="151"/>
    </row>
    <row r="537">
      <c r="BM537" s="151"/>
    </row>
    <row r="538">
      <c r="BM538" s="151"/>
    </row>
    <row r="539">
      <c r="BM539" s="151"/>
    </row>
    <row r="540">
      <c r="BM540" s="151"/>
    </row>
    <row r="541">
      <c r="BM541" s="151"/>
    </row>
    <row r="542">
      <c r="BM542" s="151"/>
    </row>
    <row r="543">
      <c r="BM543" s="151"/>
    </row>
    <row r="544">
      <c r="BM544" s="151"/>
    </row>
    <row r="545">
      <c r="BM545" s="151"/>
    </row>
    <row r="546">
      <c r="BM546" s="151"/>
    </row>
    <row r="547">
      <c r="BM547" s="151"/>
    </row>
    <row r="548">
      <c r="BM548" s="151"/>
    </row>
    <row r="549">
      <c r="BM549" s="151"/>
    </row>
    <row r="550">
      <c r="BM550" s="151"/>
    </row>
    <row r="551">
      <c r="BM551" s="151"/>
    </row>
    <row r="552">
      <c r="BM552" s="151"/>
    </row>
    <row r="553">
      <c r="BM553" s="151"/>
    </row>
    <row r="554">
      <c r="BM554" s="151"/>
    </row>
    <row r="555">
      <c r="BM555" s="151"/>
    </row>
    <row r="556">
      <c r="BM556" s="151"/>
    </row>
    <row r="557">
      <c r="BM557" s="151"/>
    </row>
    <row r="558">
      <c r="BM558" s="151"/>
    </row>
    <row r="559">
      <c r="BM559" s="151"/>
    </row>
    <row r="560">
      <c r="BM560" s="151"/>
    </row>
    <row r="561">
      <c r="BM561" s="151"/>
    </row>
    <row r="562">
      <c r="BM562" s="151"/>
    </row>
    <row r="563">
      <c r="BM563" s="151"/>
    </row>
    <row r="564">
      <c r="BM564" s="151"/>
    </row>
    <row r="565">
      <c r="BM565" s="151"/>
    </row>
    <row r="566">
      <c r="BM566" s="151"/>
    </row>
    <row r="567">
      <c r="BM567" s="151"/>
    </row>
    <row r="568">
      <c r="BM568" s="151"/>
    </row>
    <row r="569">
      <c r="BM569" s="151"/>
    </row>
    <row r="570">
      <c r="BM570" s="151"/>
    </row>
    <row r="571">
      <c r="BM571" s="151"/>
    </row>
    <row r="572">
      <c r="BM572" s="151"/>
    </row>
    <row r="573">
      <c r="BM573" s="151"/>
    </row>
    <row r="574">
      <c r="BM574" s="151"/>
    </row>
    <row r="575">
      <c r="BM575" s="151"/>
    </row>
    <row r="576">
      <c r="BM576" s="151"/>
    </row>
    <row r="577">
      <c r="BM577" s="151"/>
    </row>
    <row r="578">
      <c r="BM578" s="151"/>
    </row>
    <row r="579">
      <c r="BM579" s="151"/>
    </row>
    <row r="580">
      <c r="BM580" s="151"/>
    </row>
    <row r="581">
      <c r="BM581" s="151"/>
    </row>
    <row r="582">
      <c r="BM582" s="151"/>
    </row>
    <row r="583">
      <c r="BM583" s="151"/>
    </row>
    <row r="584">
      <c r="BM584" s="151"/>
    </row>
    <row r="585">
      <c r="BM585" s="151"/>
    </row>
    <row r="586">
      <c r="BM586" s="151"/>
    </row>
    <row r="587">
      <c r="BM587" s="151"/>
    </row>
    <row r="588">
      <c r="BM588" s="151"/>
    </row>
    <row r="589">
      <c r="BM589" s="151"/>
    </row>
    <row r="590">
      <c r="BM590" s="151"/>
    </row>
    <row r="591">
      <c r="BM591" s="151"/>
    </row>
    <row r="592">
      <c r="BM592" s="151"/>
    </row>
    <row r="593">
      <c r="BM593" s="151"/>
    </row>
    <row r="594">
      <c r="BM594" s="151"/>
    </row>
    <row r="595">
      <c r="BM595" s="151"/>
    </row>
    <row r="596">
      <c r="BM596" s="151"/>
    </row>
    <row r="597">
      <c r="BM597" s="151"/>
    </row>
    <row r="598">
      <c r="BM598" s="151"/>
    </row>
    <row r="599">
      <c r="BM599" s="151"/>
    </row>
    <row r="600">
      <c r="BM600" s="151"/>
    </row>
    <row r="601">
      <c r="BM601" s="151"/>
    </row>
    <row r="602">
      <c r="BM602" s="151"/>
    </row>
    <row r="603">
      <c r="BM603" s="151"/>
    </row>
    <row r="604">
      <c r="BM604" s="151"/>
    </row>
    <row r="605">
      <c r="BM605" s="151"/>
    </row>
    <row r="606">
      <c r="BM606" s="151"/>
    </row>
    <row r="607">
      <c r="BM607" s="151"/>
    </row>
    <row r="608">
      <c r="BM608" s="151"/>
    </row>
    <row r="609">
      <c r="BM609" s="151"/>
    </row>
    <row r="610">
      <c r="BM610" s="151"/>
    </row>
    <row r="611">
      <c r="BM611" s="151"/>
    </row>
    <row r="612">
      <c r="BM612" s="151"/>
    </row>
    <row r="613">
      <c r="BM613" s="151"/>
    </row>
    <row r="614">
      <c r="BM614" s="151"/>
    </row>
    <row r="615">
      <c r="BM615" s="151"/>
    </row>
    <row r="616">
      <c r="BM616" s="151"/>
    </row>
    <row r="617">
      <c r="BM617" s="151"/>
    </row>
    <row r="618">
      <c r="BM618" s="151"/>
    </row>
    <row r="619">
      <c r="BM619" s="151"/>
    </row>
    <row r="620">
      <c r="BM620" s="151"/>
    </row>
    <row r="621">
      <c r="BM621" s="151"/>
    </row>
    <row r="622">
      <c r="BM622" s="151"/>
    </row>
    <row r="623">
      <c r="BM623" s="151"/>
    </row>
    <row r="624">
      <c r="BM624" s="151"/>
    </row>
    <row r="625">
      <c r="BM625" s="151"/>
    </row>
    <row r="626">
      <c r="BM626" s="151"/>
    </row>
    <row r="627">
      <c r="BM627" s="151"/>
    </row>
    <row r="628">
      <c r="BM628" s="151"/>
    </row>
    <row r="629">
      <c r="BM629" s="151"/>
    </row>
    <row r="630">
      <c r="BM630" s="151"/>
    </row>
    <row r="631">
      <c r="BM631" s="151"/>
    </row>
    <row r="632">
      <c r="BM632" s="151"/>
    </row>
    <row r="633">
      <c r="BM633" s="151"/>
    </row>
    <row r="634">
      <c r="BM634" s="151"/>
    </row>
    <row r="635">
      <c r="BM635" s="151"/>
    </row>
    <row r="636">
      <c r="BM636" s="151"/>
    </row>
    <row r="637">
      <c r="BM637" s="151"/>
    </row>
    <row r="638">
      <c r="BM638" s="151"/>
    </row>
    <row r="639">
      <c r="BM639" s="151"/>
    </row>
    <row r="640">
      <c r="BM640" s="151"/>
    </row>
    <row r="641">
      <c r="BM641" s="151"/>
    </row>
    <row r="642">
      <c r="BM642" s="151"/>
    </row>
    <row r="643">
      <c r="BM643" s="151"/>
    </row>
    <row r="644">
      <c r="BM644" s="151"/>
    </row>
    <row r="645">
      <c r="BM645" s="151"/>
    </row>
    <row r="646">
      <c r="BM646" s="151"/>
    </row>
    <row r="647">
      <c r="BM647" s="151"/>
    </row>
    <row r="648">
      <c r="BM648" s="151"/>
    </row>
    <row r="649">
      <c r="BM649" s="151"/>
    </row>
    <row r="650">
      <c r="BM650" s="151"/>
    </row>
    <row r="651">
      <c r="BM651" s="151"/>
    </row>
    <row r="652">
      <c r="BM652" s="151"/>
    </row>
    <row r="653">
      <c r="BM653" s="151"/>
    </row>
    <row r="654">
      <c r="BM654" s="151"/>
    </row>
    <row r="655">
      <c r="BM655" s="151"/>
    </row>
    <row r="656">
      <c r="BM656" s="151"/>
    </row>
    <row r="657">
      <c r="BM657" s="151"/>
    </row>
    <row r="658">
      <c r="BM658" s="151"/>
    </row>
    <row r="659">
      <c r="BM659" s="151"/>
    </row>
    <row r="660">
      <c r="BM660" s="151"/>
    </row>
    <row r="661">
      <c r="BM661" s="151"/>
    </row>
    <row r="662">
      <c r="BM662" s="151"/>
    </row>
    <row r="663">
      <c r="BM663" s="151"/>
    </row>
    <row r="664">
      <c r="BM664" s="151"/>
    </row>
    <row r="665">
      <c r="BM665" s="151"/>
    </row>
    <row r="666">
      <c r="BM666" s="151"/>
    </row>
    <row r="667">
      <c r="BM667" s="151"/>
    </row>
    <row r="668">
      <c r="BM668" s="151"/>
    </row>
    <row r="669">
      <c r="BM669" s="151"/>
    </row>
    <row r="670">
      <c r="BM670" s="151"/>
    </row>
    <row r="671">
      <c r="BM671" s="151"/>
    </row>
    <row r="672">
      <c r="BM672" s="151"/>
    </row>
    <row r="673">
      <c r="BM673" s="151"/>
    </row>
    <row r="674">
      <c r="BM674" s="151"/>
    </row>
    <row r="675">
      <c r="BM675" s="151"/>
    </row>
    <row r="676">
      <c r="BM676" s="151"/>
    </row>
    <row r="677">
      <c r="BM677" s="151"/>
    </row>
    <row r="678">
      <c r="BM678" s="151"/>
    </row>
    <row r="679">
      <c r="BM679" s="151"/>
    </row>
    <row r="680">
      <c r="BM680" s="151"/>
    </row>
    <row r="681">
      <c r="BM681" s="151"/>
    </row>
    <row r="682">
      <c r="BM682" s="151"/>
    </row>
    <row r="683">
      <c r="BM683" s="151"/>
    </row>
    <row r="684">
      <c r="BM684" s="151"/>
    </row>
    <row r="685">
      <c r="BM685" s="151"/>
    </row>
    <row r="686">
      <c r="BM686" s="151"/>
    </row>
    <row r="687">
      <c r="BM687" s="151"/>
    </row>
    <row r="688">
      <c r="BM688" s="151"/>
    </row>
    <row r="689">
      <c r="BM689" s="151"/>
    </row>
    <row r="690">
      <c r="BM690" s="151"/>
    </row>
    <row r="691">
      <c r="BM691" s="151"/>
    </row>
    <row r="692">
      <c r="BM692" s="151"/>
    </row>
    <row r="693">
      <c r="BM693" s="151"/>
    </row>
    <row r="694">
      <c r="BM694" s="151"/>
    </row>
    <row r="695">
      <c r="BM695" s="151"/>
    </row>
    <row r="696">
      <c r="BM696" s="151"/>
    </row>
    <row r="697">
      <c r="BM697" s="151"/>
    </row>
    <row r="698">
      <c r="BM698" s="151"/>
    </row>
    <row r="699">
      <c r="BM699" s="151"/>
    </row>
    <row r="700">
      <c r="BM700" s="151"/>
    </row>
    <row r="701">
      <c r="BM701" s="151"/>
    </row>
    <row r="702">
      <c r="BM702" s="151"/>
    </row>
    <row r="703">
      <c r="BM703" s="151"/>
    </row>
    <row r="704">
      <c r="BM704" s="151"/>
    </row>
    <row r="705">
      <c r="BM705" s="151"/>
    </row>
    <row r="706">
      <c r="BM706" s="151"/>
    </row>
    <row r="707">
      <c r="BM707" s="151"/>
    </row>
    <row r="708">
      <c r="BM708" s="151"/>
    </row>
    <row r="709">
      <c r="BM709" s="151"/>
    </row>
    <row r="710">
      <c r="BM710" s="151"/>
    </row>
    <row r="711">
      <c r="BM711" s="151"/>
    </row>
    <row r="712">
      <c r="BM712" s="151"/>
    </row>
    <row r="713">
      <c r="BM713" s="151"/>
    </row>
    <row r="714">
      <c r="BM714" s="151"/>
    </row>
    <row r="715">
      <c r="BM715" s="151"/>
    </row>
    <row r="716">
      <c r="BM716" s="151"/>
    </row>
    <row r="717">
      <c r="BM717" s="151"/>
    </row>
    <row r="718">
      <c r="BM718" s="151"/>
    </row>
    <row r="719">
      <c r="BM719" s="151"/>
    </row>
    <row r="720">
      <c r="BM720" s="151"/>
    </row>
    <row r="721">
      <c r="BM721" s="151"/>
    </row>
    <row r="722">
      <c r="BM722" s="151"/>
    </row>
    <row r="723">
      <c r="BM723" s="151"/>
    </row>
    <row r="724">
      <c r="BM724" s="151"/>
    </row>
    <row r="725">
      <c r="BM725" s="151"/>
    </row>
    <row r="726">
      <c r="BM726" s="151"/>
    </row>
    <row r="727">
      <c r="BM727" s="151"/>
    </row>
    <row r="728">
      <c r="BM728" s="151"/>
    </row>
    <row r="729">
      <c r="BM729" s="151"/>
    </row>
    <row r="730">
      <c r="BM730" s="151"/>
    </row>
    <row r="731">
      <c r="BM731" s="151"/>
    </row>
    <row r="732">
      <c r="BM732" s="151"/>
    </row>
    <row r="733">
      <c r="BM733" s="151"/>
    </row>
    <row r="734">
      <c r="BM734" s="151"/>
    </row>
    <row r="735">
      <c r="BM735" s="151"/>
    </row>
    <row r="736">
      <c r="BM736" s="151"/>
    </row>
    <row r="737">
      <c r="BM737" s="151"/>
    </row>
    <row r="738">
      <c r="BM738" s="151"/>
    </row>
    <row r="739">
      <c r="BM739" s="151"/>
    </row>
    <row r="740">
      <c r="BM740" s="151"/>
    </row>
    <row r="741">
      <c r="BM741" s="151"/>
    </row>
    <row r="742">
      <c r="BM742" s="151"/>
    </row>
    <row r="743">
      <c r="BM743" s="151"/>
    </row>
    <row r="744">
      <c r="BM744" s="151"/>
    </row>
    <row r="745">
      <c r="BM745" s="151"/>
    </row>
    <row r="746">
      <c r="BM746" s="151"/>
    </row>
    <row r="747">
      <c r="BM747" s="151"/>
    </row>
    <row r="748">
      <c r="BM748" s="151"/>
    </row>
    <row r="749">
      <c r="BM749" s="151"/>
    </row>
    <row r="750">
      <c r="BM750" s="151"/>
    </row>
    <row r="751">
      <c r="BM751" s="151"/>
    </row>
    <row r="752">
      <c r="BM752" s="151"/>
    </row>
    <row r="753">
      <c r="BM753" s="151"/>
    </row>
    <row r="754">
      <c r="BM754" s="151"/>
    </row>
    <row r="755">
      <c r="BM755" s="151"/>
    </row>
    <row r="756">
      <c r="BM756" s="151"/>
    </row>
    <row r="757">
      <c r="BM757" s="151"/>
    </row>
    <row r="758">
      <c r="BM758" s="151"/>
    </row>
    <row r="759">
      <c r="BM759" s="151"/>
    </row>
    <row r="760">
      <c r="BM760" s="151"/>
    </row>
    <row r="761">
      <c r="BM761" s="151"/>
    </row>
    <row r="762">
      <c r="BM762" s="151"/>
    </row>
    <row r="763">
      <c r="BM763" s="151"/>
    </row>
    <row r="764">
      <c r="BM764" s="151"/>
    </row>
    <row r="765">
      <c r="BM765" s="151"/>
    </row>
    <row r="766">
      <c r="BM766" s="151"/>
    </row>
    <row r="767">
      <c r="BM767" s="151"/>
    </row>
    <row r="768">
      <c r="BM768" s="151"/>
    </row>
    <row r="769">
      <c r="BM769" s="151"/>
    </row>
    <row r="770">
      <c r="BM770" s="151"/>
    </row>
    <row r="771">
      <c r="BM771" s="151"/>
    </row>
    <row r="772">
      <c r="BM772" s="151"/>
    </row>
    <row r="773">
      <c r="BM773" s="151"/>
    </row>
    <row r="774">
      <c r="BM774" s="151"/>
    </row>
    <row r="775">
      <c r="BM775" s="151"/>
    </row>
    <row r="776">
      <c r="BM776" s="151"/>
    </row>
    <row r="777">
      <c r="BM777" s="151"/>
    </row>
    <row r="778">
      <c r="BM778" s="151"/>
    </row>
    <row r="779">
      <c r="BM779" s="151"/>
    </row>
    <row r="780">
      <c r="BM780" s="151"/>
    </row>
    <row r="781">
      <c r="BM781" s="151"/>
    </row>
    <row r="782">
      <c r="BM782" s="151"/>
    </row>
    <row r="783">
      <c r="BM783" s="151"/>
    </row>
    <row r="784">
      <c r="BM784" s="151"/>
    </row>
    <row r="785">
      <c r="BM785" s="151"/>
    </row>
    <row r="786">
      <c r="BM786" s="151"/>
    </row>
    <row r="787">
      <c r="BM787" s="151"/>
    </row>
    <row r="788">
      <c r="BM788" s="151"/>
    </row>
    <row r="789">
      <c r="BM789" s="151"/>
    </row>
    <row r="790">
      <c r="BM790" s="151"/>
    </row>
    <row r="791">
      <c r="BM791" s="151"/>
    </row>
    <row r="792">
      <c r="BM792" s="151"/>
    </row>
    <row r="793">
      <c r="BM793" s="151"/>
    </row>
    <row r="794">
      <c r="BM794" s="151"/>
    </row>
    <row r="795">
      <c r="BM795" s="151"/>
    </row>
    <row r="796">
      <c r="BM796" s="151"/>
    </row>
    <row r="797">
      <c r="BM797" s="151"/>
    </row>
    <row r="798">
      <c r="BM798" s="151"/>
    </row>
    <row r="799">
      <c r="BM799" s="151"/>
    </row>
    <row r="800">
      <c r="BM800" s="151"/>
    </row>
    <row r="801">
      <c r="BM801" s="151"/>
    </row>
    <row r="802">
      <c r="BM802" s="151"/>
    </row>
    <row r="803">
      <c r="BM803" s="151"/>
    </row>
    <row r="804">
      <c r="BM804" s="151"/>
    </row>
    <row r="805">
      <c r="BM805" s="151"/>
    </row>
    <row r="806">
      <c r="BM806" s="151"/>
    </row>
    <row r="807">
      <c r="BM807" s="151"/>
    </row>
    <row r="808">
      <c r="BM808" s="151"/>
    </row>
    <row r="809">
      <c r="BM809" s="151"/>
    </row>
    <row r="810">
      <c r="BM810" s="151"/>
    </row>
    <row r="811">
      <c r="BM811" s="151"/>
    </row>
    <row r="812">
      <c r="BM812" s="151"/>
    </row>
    <row r="813">
      <c r="BM813" s="151"/>
    </row>
    <row r="814">
      <c r="BM814" s="151"/>
    </row>
    <row r="815">
      <c r="BM815" s="151"/>
    </row>
    <row r="816">
      <c r="BM816" s="151"/>
    </row>
    <row r="817">
      <c r="BM817" s="151"/>
    </row>
    <row r="818">
      <c r="BM818" s="151"/>
    </row>
    <row r="819">
      <c r="BM819" s="151"/>
    </row>
    <row r="820">
      <c r="BM820" s="151"/>
    </row>
    <row r="821">
      <c r="BM821" s="151"/>
    </row>
    <row r="822">
      <c r="BM822" s="151"/>
    </row>
    <row r="823">
      <c r="BM823" s="151"/>
    </row>
    <row r="824">
      <c r="BM824" s="151"/>
    </row>
    <row r="825">
      <c r="BM825" s="151"/>
    </row>
    <row r="826">
      <c r="BM826" s="151"/>
    </row>
    <row r="827">
      <c r="BM827" s="151"/>
    </row>
    <row r="828">
      <c r="BM828" s="151"/>
    </row>
    <row r="829">
      <c r="BM829" s="151"/>
    </row>
    <row r="830">
      <c r="BM830" s="151"/>
    </row>
    <row r="831">
      <c r="BM831" s="151"/>
    </row>
    <row r="832">
      <c r="BM832" s="151"/>
    </row>
    <row r="833">
      <c r="BM833" s="151"/>
    </row>
    <row r="834">
      <c r="BM834" s="151"/>
    </row>
    <row r="835">
      <c r="BM835" s="151"/>
    </row>
    <row r="836">
      <c r="BM836" s="151"/>
    </row>
    <row r="837">
      <c r="BM837" s="151"/>
    </row>
    <row r="838">
      <c r="BM838" s="151"/>
    </row>
    <row r="839">
      <c r="BM839" s="151"/>
    </row>
    <row r="840">
      <c r="BM840" s="151"/>
    </row>
    <row r="841">
      <c r="BM841" s="151"/>
    </row>
    <row r="842">
      <c r="BM842" s="151"/>
    </row>
    <row r="843">
      <c r="BM843" s="151"/>
    </row>
    <row r="844">
      <c r="BM844" s="151"/>
    </row>
    <row r="845">
      <c r="BM845" s="151"/>
    </row>
    <row r="846">
      <c r="BM846" s="151"/>
    </row>
    <row r="847">
      <c r="BM847" s="151"/>
    </row>
    <row r="848">
      <c r="BM848" s="151"/>
    </row>
    <row r="849">
      <c r="BM849" s="151"/>
    </row>
    <row r="850">
      <c r="BM850" s="151"/>
    </row>
    <row r="851">
      <c r="BM851" s="151"/>
    </row>
    <row r="852">
      <c r="BM852" s="151"/>
    </row>
    <row r="853">
      <c r="BM853" s="151"/>
    </row>
    <row r="854">
      <c r="BM854" s="151"/>
    </row>
    <row r="855">
      <c r="BM855" s="151"/>
    </row>
    <row r="856">
      <c r="BM856" s="151"/>
    </row>
    <row r="857">
      <c r="BM857" s="151"/>
    </row>
    <row r="858">
      <c r="BM858" s="151"/>
    </row>
    <row r="859">
      <c r="BM859" s="151"/>
    </row>
    <row r="860">
      <c r="BM860" s="151"/>
    </row>
    <row r="861">
      <c r="BM861" s="151"/>
    </row>
    <row r="862">
      <c r="BM862" s="151"/>
    </row>
    <row r="863">
      <c r="BM863" s="151"/>
    </row>
    <row r="864">
      <c r="BM864" s="151"/>
    </row>
    <row r="865">
      <c r="BM865" s="151"/>
    </row>
    <row r="866">
      <c r="BM866" s="151"/>
    </row>
    <row r="867">
      <c r="BM867" s="151"/>
    </row>
    <row r="868">
      <c r="BM868" s="151"/>
    </row>
    <row r="869">
      <c r="BM869" s="151"/>
    </row>
    <row r="870">
      <c r="BM870" s="151"/>
    </row>
    <row r="871">
      <c r="BM871" s="151"/>
    </row>
    <row r="872">
      <c r="BM872" s="151"/>
    </row>
    <row r="873">
      <c r="BM873" s="151"/>
    </row>
    <row r="874">
      <c r="BM874" s="151"/>
    </row>
    <row r="875">
      <c r="BM875" s="151"/>
    </row>
    <row r="876">
      <c r="BM876" s="151"/>
    </row>
    <row r="877">
      <c r="BM877" s="151"/>
    </row>
    <row r="878">
      <c r="BM878" s="151"/>
    </row>
    <row r="879">
      <c r="BM879" s="151"/>
    </row>
    <row r="880">
      <c r="BM880" s="151"/>
    </row>
    <row r="881">
      <c r="BM881" s="151"/>
    </row>
    <row r="882">
      <c r="BM882" s="151"/>
    </row>
    <row r="883">
      <c r="BM883" s="151"/>
    </row>
    <row r="884">
      <c r="BM884" s="151"/>
    </row>
    <row r="885">
      <c r="BM885" s="151"/>
    </row>
    <row r="886">
      <c r="BM886" s="151"/>
    </row>
    <row r="887">
      <c r="BM887" s="151"/>
    </row>
    <row r="888">
      <c r="BM888" s="151"/>
    </row>
    <row r="889">
      <c r="BM889" s="151"/>
    </row>
    <row r="890">
      <c r="BM890" s="151"/>
    </row>
    <row r="891">
      <c r="BM891" s="151"/>
    </row>
    <row r="892">
      <c r="BM892" s="151"/>
    </row>
    <row r="893">
      <c r="BM893" s="151"/>
    </row>
    <row r="894">
      <c r="BM894" s="151"/>
    </row>
    <row r="895">
      <c r="BM895" s="151"/>
    </row>
    <row r="896">
      <c r="BM896" s="151"/>
    </row>
    <row r="897">
      <c r="BM897" s="151"/>
    </row>
    <row r="898">
      <c r="BM898" s="151"/>
    </row>
    <row r="899">
      <c r="BM899" s="151"/>
    </row>
    <row r="900">
      <c r="BM900" s="151"/>
    </row>
    <row r="901">
      <c r="BM901" s="151"/>
    </row>
    <row r="902">
      <c r="BM902" s="151"/>
    </row>
    <row r="903">
      <c r="BM903" s="151"/>
    </row>
    <row r="904">
      <c r="BM904" s="151"/>
    </row>
    <row r="905">
      <c r="BM905" s="151"/>
    </row>
    <row r="906">
      <c r="BM906" s="151"/>
    </row>
    <row r="907">
      <c r="BM907" s="151"/>
    </row>
    <row r="908">
      <c r="BM908" s="151"/>
    </row>
    <row r="909">
      <c r="BM909" s="151"/>
    </row>
    <row r="910">
      <c r="BM910" s="151"/>
    </row>
    <row r="911">
      <c r="BM911" s="151"/>
    </row>
    <row r="912">
      <c r="BM912" s="151"/>
    </row>
    <row r="913">
      <c r="BM913" s="151"/>
    </row>
    <row r="914">
      <c r="BM914" s="151"/>
    </row>
    <row r="915">
      <c r="BM915" s="151"/>
    </row>
    <row r="916">
      <c r="BM916" s="151"/>
    </row>
    <row r="917">
      <c r="BM917" s="151"/>
    </row>
    <row r="918">
      <c r="BM918" s="151"/>
    </row>
    <row r="919">
      <c r="BM919" s="151"/>
    </row>
    <row r="920">
      <c r="BM920" s="151"/>
    </row>
    <row r="921">
      <c r="BM921" s="151"/>
    </row>
    <row r="922">
      <c r="BM922" s="151"/>
    </row>
    <row r="923">
      <c r="BM923" s="151"/>
    </row>
    <row r="924">
      <c r="BM924" s="151"/>
    </row>
    <row r="925">
      <c r="BM925" s="151"/>
    </row>
    <row r="926">
      <c r="BM926" s="151"/>
    </row>
    <row r="927">
      <c r="BM927" s="151"/>
    </row>
    <row r="928">
      <c r="BM928" s="151"/>
    </row>
    <row r="929">
      <c r="BM929" s="151"/>
    </row>
    <row r="930">
      <c r="BM930" s="151"/>
    </row>
    <row r="931">
      <c r="BM931" s="151"/>
    </row>
    <row r="932">
      <c r="BM932" s="151"/>
    </row>
    <row r="933">
      <c r="BM933" s="151"/>
    </row>
    <row r="934">
      <c r="BM934" s="151"/>
    </row>
    <row r="935">
      <c r="BM935" s="151"/>
    </row>
    <row r="936">
      <c r="BM936" s="151"/>
    </row>
    <row r="937">
      <c r="BM937" s="151"/>
    </row>
    <row r="938">
      <c r="BM938" s="151"/>
    </row>
    <row r="939">
      <c r="BM939" s="151"/>
    </row>
    <row r="940">
      <c r="BM940" s="151"/>
    </row>
    <row r="941">
      <c r="BM941" s="151"/>
    </row>
    <row r="942">
      <c r="BM942" s="151"/>
    </row>
    <row r="943">
      <c r="BM943" s="151"/>
    </row>
    <row r="944">
      <c r="BM944" s="151"/>
    </row>
    <row r="945">
      <c r="BM945" s="151"/>
    </row>
    <row r="946">
      <c r="BM946" s="151"/>
    </row>
    <row r="947">
      <c r="BM947" s="151"/>
    </row>
    <row r="948">
      <c r="BM948" s="151"/>
    </row>
    <row r="949">
      <c r="BM949" s="151"/>
    </row>
    <row r="950">
      <c r="BM950" s="151"/>
    </row>
    <row r="951">
      <c r="BM951" s="151"/>
    </row>
    <row r="952">
      <c r="BM952" s="151"/>
    </row>
    <row r="953">
      <c r="BM953" s="151"/>
    </row>
    <row r="954">
      <c r="BM954" s="151"/>
    </row>
    <row r="955">
      <c r="BM955" s="151"/>
    </row>
    <row r="956">
      <c r="BM956" s="151"/>
    </row>
    <row r="957">
      <c r="BM957" s="151"/>
    </row>
    <row r="958">
      <c r="BM958" s="151"/>
    </row>
    <row r="959">
      <c r="BM959" s="151"/>
    </row>
    <row r="960">
      <c r="BM960" s="151"/>
    </row>
    <row r="961">
      <c r="BM961" s="151"/>
    </row>
    <row r="962">
      <c r="BM962" s="151"/>
    </row>
    <row r="963">
      <c r="BM963" s="151"/>
    </row>
    <row r="964">
      <c r="BM964" s="151"/>
    </row>
    <row r="965">
      <c r="BM965" s="151"/>
    </row>
    <row r="966">
      <c r="BM966" s="151"/>
    </row>
    <row r="967">
      <c r="BM967" s="151"/>
    </row>
    <row r="968">
      <c r="BM968" s="151"/>
    </row>
    <row r="969">
      <c r="BM969" s="151"/>
    </row>
    <row r="970">
      <c r="BM970" s="151"/>
    </row>
    <row r="971">
      <c r="BM971" s="151"/>
    </row>
    <row r="972">
      <c r="BM972" s="151"/>
    </row>
    <row r="973">
      <c r="BM973" s="151"/>
    </row>
    <row r="974">
      <c r="BM974" s="151"/>
    </row>
    <row r="975">
      <c r="BM975" s="151"/>
    </row>
    <row r="976">
      <c r="BM976" s="151"/>
    </row>
    <row r="977">
      <c r="BM977" s="151"/>
    </row>
    <row r="978">
      <c r="BM978" s="151"/>
    </row>
    <row r="979">
      <c r="BM979" s="151"/>
    </row>
    <row r="980">
      <c r="BM980" s="151"/>
    </row>
    <row r="981">
      <c r="BM981" s="151"/>
    </row>
    <row r="982">
      <c r="BM982" s="151"/>
    </row>
    <row r="983">
      <c r="BM983" s="151"/>
    </row>
    <row r="984">
      <c r="BM984" s="151"/>
    </row>
    <row r="985">
      <c r="BM985" s="151"/>
    </row>
    <row r="986">
      <c r="BM986" s="151"/>
    </row>
    <row r="987">
      <c r="BM987" s="151"/>
    </row>
    <row r="988">
      <c r="BM988" s="151"/>
    </row>
    <row r="989">
      <c r="BM989" s="151"/>
    </row>
    <row r="990">
      <c r="BM990" s="151"/>
    </row>
    <row r="991">
      <c r="BM991" s="151"/>
    </row>
    <row r="992">
      <c r="BM992" s="151"/>
    </row>
    <row r="993">
      <c r="BM993" s="151"/>
    </row>
    <row r="994">
      <c r="BM994" s="151"/>
    </row>
    <row r="995">
      <c r="BM995" s="151"/>
    </row>
    <row r="996">
      <c r="BM996" s="151"/>
    </row>
    <row r="997">
      <c r="BM997" s="151"/>
    </row>
    <row r="998">
      <c r="BM998" s="151"/>
    </row>
    <row r="999">
      <c r="BM999" s="151"/>
    </row>
    <row r="1000">
      <c r="BM1000" s="151"/>
    </row>
    <row r="1001">
      <c r="BM1001" s="151"/>
    </row>
    <row r="1002">
      <c r="BM1002" s="151"/>
    </row>
    <row r="1003">
      <c r="BM1003" s="151"/>
    </row>
    <row r="1004">
      <c r="BM1004" s="151"/>
    </row>
    <row r="1005">
      <c r="BM1005" s="151"/>
    </row>
    <row r="1006">
      <c r="BM1006" s="151"/>
    </row>
    <row r="1007">
      <c r="BM1007" s="151"/>
    </row>
    <row r="1008">
      <c r="BM1008" s="151"/>
    </row>
    <row r="1009">
      <c r="BM1009" s="151"/>
    </row>
    <row r="1010">
      <c r="BM1010" s="151"/>
    </row>
    <row r="1011">
      <c r="BM1011" s="151"/>
    </row>
    <row r="1012">
      <c r="BM1012" s="151"/>
    </row>
    <row r="1013">
      <c r="BM1013" s="151"/>
    </row>
    <row r="1014">
      <c r="BM1014" s="151"/>
    </row>
    <row r="1015">
      <c r="BM1015" s="151"/>
    </row>
    <row r="1016">
      <c r="BM1016" s="151"/>
    </row>
    <row r="1017">
      <c r="BM1017" s="151"/>
    </row>
    <row r="1018">
      <c r="BM1018" s="151"/>
    </row>
    <row r="1019">
      <c r="BM1019" s="151"/>
    </row>
    <row r="1020">
      <c r="BM1020" s="151"/>
    </row>
    <row r="1021">
      <c r="BM1021" s="151"/>
    </row>
    <row r="1022">
      <c r="BM1022" s="151"/>
    </row>
  </sheetData>
  <mergeCells count="526">
    <mergeCell ref="DE1:DR1"/>
    <mergeCell ref="EA1:EN1"/>
    <mergeCell ref="EO1:FB1"/>
    <mergeCell ref="FC1:FP1"/>
    <mergeCell ref="FQ1:GD1"/>
    <mergeCell ref="GM1:GZ1"/>
    <mergeCell ref="HA1:HN1"/>
    <mergeCell ref="C1:P1"/>
    <mergeCell ref="Q1:AD1"/>
    <mergeCell ref="AE1:AR1"/>
    <mergeCell ref="AS1:BF1"/>
    <mergeCell ref="BO1:CB1"/>
    <mergeCell ref="CC1:CP1"/>
    <mergeCell ref="CQ1:DD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GS2:GT2"/>
    <mergeCell ref="GU2:GV2"/>
    <mergeCell ref="HY2:HZ2"/>
    <mergeCell ref="IA2:IB2"/>
    <mergeCell ref="IC2:ID2"/>
    <mergeCell ref="IE2:IF2"/>
    <mergeCell ref="IG2:IH2"/>
    <mergeCell ref="II2:IJ2"/>
    <mergeCell ref="IK2:IL2"/>
    <mergeCell ref="IM2:IN2"/>
    <mergeCell ref="IO2:IP2"/>
    <mergeCell ref="IQ2:IR2"/>
    <mergeCell ref="IS2:IT2"/>
    <mergeCell ref="IU2:IV2"/>
    <mergeCell ref="HO1:IB1"/>
    <mergeCell ref="IC1:IP1"/>
    <mergeCell ref="GG2:GH2"/>
    <mergeCell ref="GI2:GJ2"/>
    <mergeCell ref="GM2:GN2"/>
    <mergeCell ref="GO2:GP2"/>
    <mergeCell ref="GQ2:GR2"/>
    <mergeCell ref="GW2:GX2"/>
    <mergeCell ref="GY2:GZ2"/>
    <mergeCell ref="HA2:HB2"/>
    <mergeCell ref="HC2:HD2"/>
    <mergeCell ref="HE2:HF2"/>
    <mergeCell ref="HG2:HH2"/>
    <mergeCell ref="HI2:HJ2"/>
    <mergeCell ref="HK2:HL2"/>
    <mergeCell ref="HM2:HN2"/>
    <mergeCell ref="HO2:HP2"/>
    <mergeCell ref="HQ2:HR2"/>
    <mergeCell ref="HS2:HT2"/>
    <mergeCell ref="HU2:HV2"/>
    <mergeCell ref="HW2:HX2"/>
    <mergeCell ref="FS3:FT3"/>
    <mergeCell ref="FU3:FV3"/>
    <mergeCell ref="FW3:FX3"/>
    <mergeCell ref="FY3:FZ3"/>
    <mergeCell ref="GA3:GB3"/>
    <mergeCell ref="GC3:GD3"/>
    <mergeCell ref="GE3:GF3"/>
    <mergeCell ref="GG3:GH3"/>
    <mergeCell ref="GI3:GJ3"/>
    <mergeCell ref="GM3:GN3"/>
    <mergeCell ref="GO3:GP3"/>
    <mergeCell ref="GQ3:GR3"/>
    <mergeCell ref="GS3:GT3"/>
    <mergeCell ref="GU3:GV3"/>
    <mergeCell ref="GW3:GX3"/>
    <mergeCell ref="GY3:GZ3"/>
    <mergeCell ref="HA3:HB3"/>
    <mergeCell ref="HC3:HD3"/>
    <mergeCell ref="HE3:HF3"/>
    <mergeCell ref="HG3:HH3"/>
    <mergeCell ref="HI3:HJ3"/>
    <mergeCell ref="HK3:HL3"/>
    <mergeCell ref="HM3:HN3"/>
    <mergeCell ref="HO3:HP3"/>
    <mergeCell ref="HQ3:HR3"/>
    <mergeCell ref="HS3:HT3"/>
    <mergeCell ref="HU3:HV3"/>
    <mergeCell ref="HW3:HX3"/>
    <mergeCell ref="IM3:IN3"/>
    <mergeCell ref="IO3:IP3"/>
    <mergeCell ref="IQ3:IR3"/>
    <mergeCell ref="IS3:IT3"/>
    <mergeCell ref="IU3:IV3"/>
    <mergeCell ref="HY3:HZ3"/>
    <mergeCell ref="IA3:IB3"/>
    <mergeCell ref="IC3:ID3"/>
    <mergeCell ref="IE3:IF3"/>
    <mergeCell ref="IG3:IH3"/>
    <mergeCell ref="II3:IJ3"/>
    <mergeCell ref="IK3:IL3"/>
    <mergeCell ref="BW3:BX3"/>
    <mergeCell ref="BY3:BZ3"/>
    <mergeCell ref="CA3:CB3"/>
    <mergeCell ref="CC3:CD3"/>
    <mergeCell ref="CE3:CF3"/>
    <mergeCell ref="CG3:CH3"/>
    <mergeCell ref="CI3:CJ3"/>
    <mergeCell ref="CK3:CL3"/>
    <mergeCell ref="CM3:CN3"/>
    <mergeCell ref="CO3:CP3"/>
    <mergeCell ref="CQ3:CR3"/>
    <mergeCell ref="CS3:CT3"/>
    <mergeCell ref="CU3:CV3"/>
    <mergeCell ref="CW3:CX3"/>
    <mergeCell ref="CY3:CZ3"/>
    <mergeCell ref="DA3:DB3"/>
    <mergeCell ref="DC3:DD3"/>
    <mergeCell ref="DE3:DF3"/>
    <mergeCell ref="DG3:DH3"/>
    <mergeCell ref="DI3:DJ3"/>
    <mergeCell ref="DK3:DL3"/>
    <mergeCell ref="DM3:DN3"/>
    <mergeCell ref="DO3:DP3"/>
    <mergeCell ref="DQ3:DR3"/>
    <mergeCell ref="DS3:DT3"/>
    <mergeCell ref="DU3:DV3"/>
    <mergeCell ref="DW3:DX3"/>
    <mergeCell ref="EA3:EB3"/>
    <mergeCell ref="EC3:ED3"/>
    <mergeCell ref="EE3:EF3"/>
    <mergeCell ref="EG3:EH3"/>
    <mergeCell ref="EI3:EJ3"/>
    <mergeCell ref="EK3:EL3"/>
    <mergeCell ref="EM3:EN3"/>
    <mergeCell ref="EO3:EP3"/>
    <mergeCell ref="EQ3:ER3"/>
    <mergeCell ref="ES3:ET3"/>
    <mergeCell ref="EU3:EV3"/>
    <mergeCell ref="EW3:EX3"/>
    <mergeCell ref="EY3:EZ3"/>
    <mergeCell ref="FA3:FB3"/>
    <mergeCell ref="FC3:FD3"/>
    <mergeCell ref="FE3:FF3"/>
    <mergeCell ref="FG3:FH3"/>
    <mergeCell ref="FI3:FJ3"/>
    <mergeCell ref="FK3:FL3"/>
    <mergeCell ref="FM3:FN3"/>
    <mergeCell ref="FO3:FP3"/>
    <mergeCell ref="FQ3:FR3"/>
    <mergeCell ref="AC47:AD47"/>
    <mergeCell ref="AE47:AF47"/>
    <mergeCell ref="AG47:AH47"/>
    <mergeCell ref="AI47:AJ47"/>
    <mergeCell ref="AK47:AL47"/>
    <mergeCell ref="AM47:AN47"/>
    <mergeCell ref="AO47:AP47"/>
    <mergeCell ref="AQ47:AR47"/>
    <mergeCell ref="AS47:AT47"/>
    <mergeCell ref="AU47:AV47"/>
    <mergeCell ref="AW47:AX47"/>
    <mergeCell ref="AY47:AZ47"/>
    <mergeCell ref="BA47:BB47"/>
    <mergeCell ref="BC47:BD47"/>
    <mergeCell ref="CI47:CJ47"/>
    <mergeCell ref="CK47:CL47"/>
    <mergeCell ref="BU47:BV47"/>
    <mergeCell ref="BW47:BX47"/>
    <mergeCell ref="BY47:BZ47"/>
    <mergeCell ref="CA47:CB47"/>
    <mergeCell ref="CC47:CD47"/>
    <mergeCell ref="CE47:CF47"/>
    <mergeCell ref="CG47:CH47"/>
    <mergeCell ref="CO2:CP2"/>
    <mergeCell ref="CQ2:CR2"/>
    <mergeCell ref="CA2:CB2"/>
    <mergeCell ref="CC2:CD2"/>
    <mergeCell ref="CE2:CF2"/>
    <mergeCell ref="CG2:CH2"/>
    <mergeCell ref="CI2:CJ2"/>
    <mergeCell ref="CK2:CL2"/>
    <mergeCell ref="CM2:CN2"/>
    <mergeCell ref="I47:J47"/>
    <mergeCell ref="K47:L47"/>
    <mergeCell ref="M47:N47"/>
    <mergeCell ref="O47:P47"/>
    <mergeCell ref="Q47:R47"/>
    <mergeCell ref="S47:T47"/>
    <mergeCell ref="U47:V47"/>
    <mergeCell ref="W47:X47"/>
    <mergeCell ref="CM47:CN47"/>
    <mergeCell ref="CO47:CP47"/>
    <mergeCell ref="CQ47:CR47"/>
    <mergeCell ref="Y47:Z47"/>
    <mergeCell ref="AA47:AB47"/>
    <mergeCell ref="BI47:BJ47"/>
    <mergeCell ref="BK47:BL47"/>
    <mergeCell ref="BO47:BP47"/>
    <mergeCell ref="BQ47:BR47"/>
    <mergeCell ref="BS47:BT47"/>
    <mergeCell ref="BE47:BF47"/>
    <mergeCell ref="BG47:BH47"/>
    <mergeCell ref="CS47:CT47"/>
    <mergeCell ref="CU47:CV47"/>
    <mergeCell ref="CW47:CX47"/>
    <mergeCell ref="CY47:CZ47"/>
    <mergeCell ref="DA47:DB47"/>
    <mergeCell ref="DC47:DD47"/>
    <mergeCell ref="DE47:DF47"/>
    <mergeCell ref="DG47:DH47"/>
    <mergeCell ref="DI47:DJ47"/>
    <mergeCell ref="DK47:DL47"/>
    <mergeCell ref="DQ47:DR47"/>
    <mergeCell ref="DS47:DT47"/>
    <mergeCell ref="DU47:DV47"/>
    <mergeCell ref="DW47:DX47"/>
    <mergeCell ref="EA47:EB47"/>
    <mergeCell ref="EC47:ED47"/>
    <mergeCell ref="EE47:EF47"/>
    <mergeCell ref="CK48:CL48"/>
    <mergeCell ref="CM48:CN48"/>
    <mergeCell ref="BW48:BX48"/>
    <mergeCell ref="BY48:BZ48"/>
    <mergeCell ref="CA48:CB48"/>
    <mergeCell ref="CC48:CD48"/>
    <mergeCell ref="CE48:CF48"/>
    <mergeCell ref="CG48:CH48"/>
    <mergeCell ref="CI48:CJ48"/>
    <mergeCell ref="DC48:DD48"/>
    <mergeCell ref="DE48:DF48"/>
    <mergeCell ref="CO48:CP48"/>
    <mergeCell ref="CQ48:CR48"/>
    <mergeCell ref="CS48:CT48"/>
    <mergeCell ref="CU48:CV48"/>
    <mergeCell ref="CW48:CX48"/>
    <mergeCell ref="CY48:CZ48"/>
    <mergeCell ref="DA48:DB48"/>
    <mergeCell ref="BO46:CB46"/>
    <mergeCell ref="CC46:CP46"/>
    <mergeCell ref="CQ46:DD46"/>
    <mergeCell ref="DE46:DR46"/>
    <mergeCell ref="C47:D47"/>
    <mergeCell ref="E47:F47"/>
    <mergeCell ref="G47:H47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N48"/>
    <mergeCell ref="AO48:AP48"/>
    <mergeCell ref="AQ48:AR48"/>
    <mergeCell ref="AS48:AT48"/>
    <mergeCell ref="AU48:AV48"/>
    <mergeCell ref="AW48:AX48"/>
    <mergeCell ref="AY48:AZ48"/>
    <mergeCell ref="BA48:BB48"/>
    <mergeCell ref="BC48:BD48"/>
    <mergeCell ref="BE48:BF48"/>
    <mergeCell ref="BG48:BH48"/>
    <mergeCell ref="BI48:BJ48"/>
    <mergeCell ref="BK48:BL48"/>
    <mergeCell ref="BO48:BP48"/>
    <mergeCell ref="BQ48:BR48"/>
    <mergeCell ref="BS48:BT48"/>
    <mergeCell ref="BU48:BV48"/>
    <mergeCell ref="DM47:DN47"/>
    <mergeCell ref="DO47:DP47"/>
    <mergeCell ref="DG48:DH48"/>
    <mergeCell ref="DI48:DJ48"/>
    <mergeCell ref="DK48:DL48"/>
    <mergeCell ref="DM48:DN48"/>
    <mergeCell ref="DO48:DP48"/>
    <mergeCell ref="HO48:HP48"/>
    <mergeCell ref="HQ48:HR48"/>
    <mergeCell ref="HS48:HT48"/>
    <mergeCell ref="HU48:HV48"/>
    <mergeCell ref="HW48:HX48"/>
    <mergeCell ref="HY48:HZ48"/>
    <mergeCell ref="IA48:IB48"/>
    <mergeCell ref="IQ48:IR48"/>
    <mergeCell ref="IS48:IT48"/>
    <mergeCell ref="IU48:IV48"/>
    <mergeCell ref="IC48:ID48"/>
    <mergeCell ref="IE48:IF48"/>
    <mergeCell ref="IG48:IH48"/>
    <mergeCell ref="II48:IJ48"/>
    <mergeCell ref="IK48:IL48"/>
    <mergeCell ref="IM48:IN48"/>
    <mergeCell ref="IO48:IP48"/>
    <mergeCell ref="DQ48:DR48"/>
    <mergeCell ref="DS48:DT48"/>
    <mergeCell ref="DU48:DV48"/>
    <mergeCell ref="DW48:DX48"/>
    <mergeCell ref="EA48:EB48"/>
    <mergeCell ref="EC48:ED48"/>
    <mergeCell ref="EE48:EF48"/>
    <mergeCell ref="EG48:EH48"/>
    <mergeCell ref="EI48:EJ48"/>
    <mergeCell ref="EK48:EL48"/>
    <mergeCell ref="EM48:EN48"/>
    <mergeCell ref="EO48:EP48"/>
    <mergeCell ref="EQ48:ER48"/>
    <mergeCell ref="ES48:ET48"/>
    <mergeCell ref="EU48:EV48"/>
    <mergeCell ref="EW48:EX48"/>
    <mergeCell ref="EY48:EZ48"/>
    <mergeCell ref="FA48:FB48"/>
    <mergeCell ref="FC48:FD48"/>
    <mergeCell ref="FE48:FF48"/>
    <mergeCell ref="FG48:FH48"/>
    <mergeCell ref="FI48:FJ48"/>
    <mergeCell ref="FK48:FL48"/>
    <mergeCell ref="FM48:FN48"/>
    <mergeCell ref="FO48:FP48"/>
    <mergeCell ref="FQ48:FR48"/>
    <mergeCell ref="FS48:FT48"/>
    <mergeCell ref="FU48:FV48"/>
    <mergeCell ref="FW48:FX48"/>
    <mergeCell ref="FY48:FZ48"/>
    <mergeCell ref="GA48:GB48"/>
    <mergeCell ref="GC48:GD48"/>
    <mergeCell ref="GE48:GF48"/>
    <mergeCell ref="GG48:GH48"/>
    <mergeCell ref="GI48:GJ48"/>
    <mergeCell ref="GM48:GN48"/>
    <mergeCell ref="GO48:GP48"/>
    <mergeCell ref="GQ48:GR48"/>
    <mergeCell ref="GS48:GT48"/>
    <mergeCell ref="GU48:GV48"/>
    <mergeCell ref="GW48:GX48"/>
    <mergeCell ref="GY48:GZ48"/>
    <mergeCell ref="HA48:HB48"/>
    <mergeCell ref="HC48:HD48"/>
    <mergeCell ref="HE48:HF48"/>
    <mergeCell ref="HG48:HH48"/>
    <mergeCell ref="HI48:HJ48"/>
    <mergeCell ref="HK48:HL48"/>
    <mergeCell ref="HM48:HN48"/>
    <mergeCell ref="DG2:DH2"/>
    <mergeCell ref="DI2:DJ2"/>
    <mergeCell ref="CS2:CT2"/>
    <mergeCell ref="CU2:CV2"/>
    <mergeCell ref="CW2:CX2"/>
    <mergeCell ref="CY2:CZ2"/>
    <mergeCell ref="DA2:DB2"/>
    <mergeCell ref="DC2:DD2"/>
    <mergeCell ref="DE2:DF2"/>
    <mergeCell ref="EA2:EB2"/>
    <mergeCell ref="EC2:ED2"/>
    <mergeCell ref="DK2:DL2"/>
    <mergeCell ref="DM2:DN2"/>
    <mergeCell ref="DO2:DP2"/>
    <mergeCell ref="DQ2:DR2"/>
    <mergeCell ref="DS2:DT2"/>
    <mergeCell ref="DU2:DV2"/>
    <mergeCell ref="DW2:DX2"/>
    <mergeCell ref="ES2:ET2"/>
    <mergeCell ref="EU2:EV2"/>
    <mergeCell ref="EE2:EF2"/>
    <mergeCell ref="EG2:EH2"/>
    <mergeCell ref="EI2:EJ2"/>
    <mergeCell ref="EK2:EL2"/>
    <mergeCell ref="EM2:EN2"/>
    <mergeCell ref="EO2:EP2"/>
    <mergeCell ref="EQ2:ER2"/>
    <mergeCell ref="HO46:IB46"/>
    <mergeCell ref="IC46:IP46"/>
    <mergeCell ref="IQ46:IV46"/>
    <mergeCell ref="EA46:EN46"/>
    <mergeCell ref="EO46:FB46"/>
    <mergeCell ref="FC46:FP46"/>
    <mergeCell ref="FQ46:GD46"/>
    <mergeCell ref="GE46:GJ46"/>
    <mergeCell ref="GM46:GZ46"/>
    <mergeCell ref="HA46:HN46"/>
    <mergeCell ref="FK2:FL2"/>
    <mergeCell ref="FM2:FN2"/>
    <mergeCell ref="EW2:EX2"/>
    <mergeCell ref="EY2:EZ2"/>
    <mergeCell ref="FA2:FB2"/>
    <mergeCell ref="FC2:FD2"/>
    <mergeCell ref="FE2:FF2"/>
    <mergeCell ref="FG2:FH2"/>
    <mergeCell ref="FI2:FJ2"/>
    <mergeCell ref="GC2:GD2"/>
    <mergeCell ref="GE2:GF2"/>
    <mergeCell ref="FO2:FP2"/>
    <mergeCell ref="FQ2:FR2"/>
    <mergeCell ref="FS2:FT2"/>
    <mergeCell ref="FU2:FV2"/>
    <mergeCell ref="FW2:FX2"/>
    <mergeCell ref="FY2:FZ2"/>
    <mergeCell ref="GA2:GB2"/>
    <mergeCell ref="BW2:BX2"/>
    <mergeCell ref="BY2:BZ2"/>
    <mergeCell ref="BG2:BH2"/>
    <mergeCell ref="BI2:BJ2"/>
    <mergeCell ref="BK2:BL2"/>
    <mergeCell ref="BO2:BP2"/>
    <mergeCell ref="BQ2:BR2"/>
    <mergeCell ref="BS2:BT2"/>
    <mergeCell ref="BU2:BV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O3:BP3"/>
    <mergeCell ref="BQ3:BR3"/>
    <mergeCell ref="BS3:BT3"/>
    <mergeCell ref="BU3:BV3"/>
    <mergeCell ref="IQ47:IR47"/>
    <mergeCell ref="IS47:IT47"/>
    <mergeCell ref="IU47:IV47"/>
    <mergeCell ref="IC47:ID47"/>
    <mergeCell ref="IE47:IF47"/>
    <mergeCell ref="IG47:IH47"/>
    <mergeCell ref="II47:IJ47"/>
    <mergeCell ref="IK47:IL47"/>
    <mergeCell ref="IM47:IN47"/>
    <mergeCell ref="IO47:IP47"/>
    <mergeCell ref="EG47:EH47"/>
    <mergeCell ref="EI47:EJ47"/>
    <mergeCell ref="EK47:EL47"/>
    <mergeCell ref="EM47:EN47"/>
    <mergeCell ref="EO47:EP47"/>
    <mergeCell ref="EQ47:ER47"/>
    <mergeCell ref="ES47:ET47"/>
    <mergeCell ref="EU47:EV47"/>
    <mergeCell ref="EW47:EX47"/>
    <mergeCell ref="EY47:EZ47"/>
    <mergeCell ref="FA47:FB47"/>
    <mergeCell ref="FC47:FD47"/>
    <mergeCell ref="FE47:FF47"/>
    <mergeCell ref="FG47:FH47"/>
    <mergeCell ref="FI47:FJ47"/>
    <mergeCell ref="FK47:FL47"/>
    <mergeCell ref="FM47:FN47"/>
    <mergeCell ref="FO47:FP47"/>
    <mergeCell ref="FQ47:FR47"/>
    <mergeCell ref="FS47:FT47"/>
    <mergeCell ref="FU47:FV47"/>
    <mergeCell ref="FW47:FX47"/>
    <mergeCell ref="FY47:FZ47"/>
    <mergeCell ref="GA47:GB47"/>
    <mergeCell ref="GC47:GD47"/>
    <mergeCell ref="GE47:GF47"/>
    <mergeCell ref="GG47:GH47"/>
    <mergeCell ref="GI47:GJ47"/>
    <mergeCell ref="GM47:GN47"/>
    <mergeCell ref="GO47:GP47"/>
    <mergeCell ref="GQ47:GR47"/>
    <mergeCell ref="GS47:GT47"/>
    <mergeCell ref="GU47:GV47"/>
    <mergeCell ref="GW47:GX47"/>
    <mergeCell ref="GY47:GZ47"/>
    <mergeCell ref="HA47:HB47"/>
    <mergeCell ref="HC47:HD47"/>
    <mergeCell ref="HE47:HF47"/>
    <mergeCell ref="HG47:HH47"/>
    <mergeCell ref="HI47:HJ47"/>
    <mergeCell ref="HK47:HL47"/>
    <mergeCell ref="HM47:HN47"/>
    <mergeCell ref="HO47:HP47"/>
    <mergeCell ref="HQ47:HR47"/>
    <mergeCell ref="HS47:HT47"/>
    <mergeCell ref="HU47:HV47"/>
    <mergeCell ref="HW47:HX47"/>
    <mergeCell ref="HY47:HZ47"/>
    <mergeCell ref="IA47:IB47"/>
  </mergeCells>
  <conditionalFormatting sqref="C5:BL46 C50:BL164">
    <cfRule type="cellIs" dxfId="2" priority="1" operator="equal">
      <formula>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75"/>
    <col customWidth="1" min="2" max="2" width="19.75"/>
    <col customWidth="1" min="3" max="64" width="3.88"/>
    <col customWidth="1" min="65" max="65" width="4.75"/>
    <col customWidth="1" min="66" max="66" width="19.5"/>
    <col customWidth="1" min="67" max="129" width="3.88"/>
    <col customWidth="1" min="130" max="130" width="19.75"/>
    <col customWidth="1" min="131" max="193" width="3.88"/>
    <col customWidth="1" min="194" max="194" width="19.63"/>
    <col customWidth="1" min="195" max="256" width="3.88"/>
  </cols>
  <sheetData>
    <row r="1">
      <c r="C1" s="150" t="s">
        <v>146</v>
      </c>
      <c r="Q1" s="150" t="s">
        <v>146</v>
      </c>
      <c r="AE1" s="150" t="s">
        <v>146</v>
      </c>
      <c r="AS1" s="150" t="s">
        <v>146</v>
      </c>
      <c r="BM1" s="151"/>
      <c r="BN1" s="143" t="str">
        <f>Seznam!C42</f>
        <v>https://docs.google.com/spreadsheets/d/1A5HjH_1G7_z7bigkYfrx94YbCMtZ4uHBlf5FdHqej6U</v>
      </c>
      <c r="BO1" s="152" t="s">
        <v>143</v>
      </c>
      <c r="CC1" s="152" t="s">
        <v>143</v>
      </c>
      <c r="CQ1" s="152" t="s">
        <v>143</v>
      </c>
      <c r="DE1" s="152" t="s">
        <v>143</v>
      </c>
      <c r="DS1" s="153"/>
      <c r="DT1" s="153"/>
      <c r="DU1" s="153"/>
      <c r="DV1" s="153"/>
      <c r="DW1" s="153"/>
      <c r="DX1" s="153"/>
      <c r="DY1" s="151"/>
      <c r="EA1" s="154" t="s">
        <v>144</v>
      </c>
      <c r="EO1" s="154" t="s">
        <v>144</v>
      </c>
      <c r="FC1" s="154" t="s">
        <v>144</v>
      </c>
      <c r="FQ1" s="154" t="s">
        <v>144</v>
      </c>
      <c r="GE1" s="155"/>
      <c r="GF1" s="155"/>
      <c r="GG1" s="155"/>
      <c r="GH1" s="155"/>
      <c r="GI1" s="155"/>
      <c r="GJ1" s="155"/>
      <c r="GK1" s="151"/>
      <c r="GM1" s="217" t="s">
        <v>145</v>
      </c>
      <c r="HA1" s="217" t="str">
        <f>GM1</f>
        <v>Stodůlky</v>
      </c>
      <c r="HO1" s="217" t="str">
        <f>GM1</f>
        <v>Stodůlky</v>
      </c>
      <c r="IC1" s="217" t="str">
        <f>GM1</f>
        <v>Stodůlky</v>
      </c>
      <c r="IQ1" s="218"/>
      <c r="IR1" s="218"/>
      <c r="IS1" s="218"/>
      <c r="IT1" s="218"/>
      <c r="IU1" s="218"/>
      <c r="IV1" s="218"/>
    </row>
    <row r="2">
      <c r="A2" s="87"/>
      <c r="B2" s="87"/>
      <c r="C2" s="157">
        <f>WEEKNUM(C3, 2)</f>
        <v>44</v>
      </c>
      <c r="D2" s="136"/>
      <c r="E2" s="157">
        <f>WEEKNUM(E3, 2)</f>
        <v>45</v>
      </c>
      <c r="F2" s="136"/>
      <c r="G2" s="157">
        <f>WEEKNUM(G3, 2)</f>
        <v>45</v>
      </c>
      <c r="H2" s="136"/>
      <c r="I2" s="157">
        <f>WEEKNUM(I3, 2)</f>
        <v>45</v>
      </c>
      <c r="J2" s="136"/>
      <c r="K2" s="157">
        <f>WEEKNUM(K3, 2)</f>
        <v>45</v>
      </c>
      <c r="L2" s="136"/>
      <c r="M2" s="157">
        <f>WEEKNUM(M3, 2)</f>
        <v>45</v>
      </c>
      <c r="N2" s="136"/>
      <c r="O2" s="157">
        <f>WEEKNUM(O3, 2)</f>
        <v>45</v>
      </c>
      <c r="P2" s="136"/>
      <c r="Q2" s="157">
        <f>WEEKNUM(Q3, 2)</f>
        <v>45</v>
      </c>
      <c r="R2" s="136"/>
      <c r="S2" s="157">
        <f>WEEKNUM(S3, 2)</f>
        <v>46</v>
      </c>
      <c r="T2" s="136"/>
      <c r="U2" s="157">
        <f>WEEKNUM(U3, 2)</f>
        <v>46</v>
      </c>
      <c r="V2" s="136"/>
      <c r="W2" s="157">
        <f>WEEKNUM(W3, 2)</f>
        <v>46</v>
      </c>
      <c r="X2" s="136"/>
      <c r="Y2" s="157">
        <f>WEEKNUM(Y3, 2)</f>
        <v>46</v>
      </c>
      <c r="Z2" s="136"/>
      <c r="AA2" s="157">
        <f>WEEKNUM(AA3, 2)</f>
        <v>46</v>
      </c>
      <c r="AB2" s="136"/>
      <c r="AC2" s="157">
        <f>WEEKNUM(AC3, 2)</f>
        <v>46</v>
      </c>
      <c r="AD2" s="136"/>
      <c r="AE2" s="157">
        <f>WEEKNUM(AE3, 2)</f>
        <v>46</v>
      </c>
      <c r="AF2" s="136"/>
      <c r="AG2" s="157">
        <f>WEEKNUM(AG3, 2)</f>
        <v>47</v>
      </c>
      <c r="AH2" s="136"/>
      <c r="AI2" s="157">
        <f>WEEKNUM(AI3, 2)</f>
        <v>47</v>
      </c>
      <c r="AJ2" s="136"/>
      <c r="AK2" s="157">
        <f>WEEKNUM(AK3, 2)</f>
        <v>47</v>
      </c>
      <c r="AL2" s="136"/>
      <c r="AM2" s="157">
        <f>WEEKNUM(AM3, 2)</f>
        <v>47</v>
      </c>
      <c r="AN2" s="136"/>
      <c r="AO2" s="157">
        <f>WEEKNUM(AO3, 2)</f>
        <v>47</v>
      </c>
      <c r="AP2" s="136"/>
      <c r="AQ2" s="157">
        <f>WEEKNUM(AQ3, 2)</f>
        <v>47</v>
      </c>
      <c r="AR2" s="136"/>
      <c r="AS2" s="157">
        <f>WEEKNUM(AS3, 2)</f>
        <v>47</v>
      </c>
      <c r="AT2" s="136"/>
      <c r="AU2" s="157">
        <f>WEEKNUM(AU3, 2)</f>
        <v>48</v>
      </c>
      <c r="AV2" s="136"/>
      <c r="AW2" s="157">
        <f>WEEKNUM(AW3, 2)</f>
        <v>48</v>
      </c>
      <c r="AX2" s="136"/>
      <c r="AY2" s="157">
        <f>WEEKNUM(AY3, 2)</f>
        <v>48</v>
      </c>
      <c r="AZ2" s="136"/>
      <c r="BA2" s="157">
        <f>WEEKNUM(BA3, 2)</f>
        <v>48</v>
      </c>
      <c r="BB2" s="136"/>
      <c r="BC2" s="157">
        <f>WEEKNUM(BC3, 2)</f>
        <v>48</v>
      </c>
      <c r="BD2" s="136"/>
      <c r="BE2" s="157">
        <f>WEEKNUM(BE3, 2)</f>
        <v>48</v>
      </c>
      <c r="BF2" s="136"/>
      <c r="BG2" s="157">
        <f>WEEKNUM(BG3, 2)</f>
        <v>48</v>
      </c>
      <c r="BH2" s="136"/>
      <c r="BI2" s="157">
        <f>WEEKNUM(BI3, 2)</f>
        <v>49</v>
      </c>
      <c r="BJ2" s="136"/>
      <c r="BK2" s="157">
        <f>WEEKNUM(BK3, 2)</f>
        <v>49</v>
      </c>
      <c r="BL2" s="136"/>
      <c r="BM2" s="158"/>
      <c r="BN2" s="227" t="str">
        <f>Seznam!C43</f>
        <v>https://docs.google.com/spreadsheets/d/1nI0O8roQC6LDle7HeReo6AcBKVcrmJDEWcG72jkdJ4w</v>
      </c>
      <c r="BO2" s="157">
        <f>WEEKNUM(BO3, 2)</f>
        <v>44</v>
      </c>
      <c r="BP2" s="136"/>
      <c r="BQ2" s="157">
        <f>WEEKNUM(BQ3, 2)</f>
        <v>45</v>
      </c>
      <c r="BR2" s="136"/>
      <c r="BS2" s="157">
        <f>WEEKNUM(BS3, 2)</f>
        <v>45</v>
      </c>
      <c r="BT2" s="136"/>
      <c r="BU2" s="157">
        <f>WEEKNUM(BU3, 2)</f>
        <v>45</v>
      </c>
      <c r="BV2" s="136"/>
      <c r="BW2" s="157">
        <f>WEEKNUM(BW3, 2)</f>
        <v>45</v>
      </c>
      <c r="BX2" s="136"/>
      <c r="BY2" s="157">
        <f>WEEKNUM(BY3, 2)</f>
        <v>45</v>
      </c>
      <c r="BZ2" s="136"/>
      <c r="CA2" s="157">
        <f>WEEKNUM(CA3, 2)</f>
        <v>45</v>
      </c>
      <c r="CB2" s="136"/>
      <c r="CC2" s="157">
        <f>WEEKNUM(CC3, 2)</f>
        <v>45</v>
      </c>
      <c r="CD2" s="136"/>
      <c r="CE2" s="157">
        <f>WEEKNUM(CE3, 2)</f>
        <v>46</v>
      </c>
      <c r="CF2" s="136"/>
      <c r="CG2" s="157">
        <f>WEEKNUM(CG3, 2)</f>
        <v>46</v>
      </c>
      <c r="CH2" s="136"/>
      <c r="CI2" s="157">
        <f>WEEKNUM(CI3, 2)</f>
        <v>46</v>
      </c>
      <c r="CJ2" s="136"/>
      <c r="CK2" s="157">
        <f>WEEKNUM(CK3, 2)</f>
        <v>46</v>
      </c>
      <c r="CL2" s="136"/>
      <c r="CM2" s="157">
        <f>WEEKNUM(CM3, 2)</f>
        <v>46</v>
      </c>
      <c r="CN2" s="136"/>
      <c r="CO2" s="157">
        <f>WEEKNUM(CO3, 2)</f>
        <v>46</v>
      </c>
      <c r="CP2" s="136"/>
      <c r="CQ2" s="157">
        <f>WEEKNUM(CQ3, 2)</f>
        <v>46</v>
      </c>
      <c r="CR2" s="136"/>
      <c r="CS2" s="157">
        <f>WEEKNUM(CS3, 2)</f>
        <v>47</v>
      </c>
      <c r="CT2" s="136"/>
      <c r="CU2" s="157">
        <f>WEEKNUM(CU3, 2)</f>
        <v>47</v>
      </c>
      <c r="CV2" s="136"/>
      <c r="CW2" s="157">
        <f>WEEKNUM(CW3, 2)</f>
        <v>47</v>
      </c>
      <c r="CX2" s="136"/>
      <c r="CY2" s="157">
        <f>WEEKNUM(CY3, 2)</f>
        <v>47</v>
      </c>
      <c r="CZ2" s="136"/>
      <c r="DA2" s="157">
        <f>WEEKNUM(DA3, 2)</f>
        <v>47</v>
      </c>
      <c r="DB2" s="136"/>
      <c r="DC2" s="157">
        <f>WEEKNUM(DC3, 2)</f>
        <v>47</v>
      </c>
      <c r="DD2" s="136"/>
      <c r="DE2" s="157">
        <f>WEEKNUM(DE3, 2)</f>
        <v>47</v>
      </c>
      <c r="DF2" s="136"/>
      <c r="DG2" s="157">
        <f>WEEKNUM(DG3, 2)</f>
        <v>48</v>
      </c>
      <c r="DH2" s="136"/>
      <c r="DI2" s="157">
        <f>WEEKNUM(DI3, 2)</f>
        <v>48</v>
      </c>
      <c r="DJ2" s="136"/>
      <c r="DK2" s="157">
        <f>WEEKNUM(DK3, 2)</f>
        <v>48</v>
      </c>
      <c r="DL2" s="136"/>
      <c r="DM2" s="157">
        <f>WEEKNUM(DM3, 2)</f>
        <v>48</v>
      </c>
      <c r="DN2" s="136"/>
      <c r="DO2" s="157">
        <f>WEEKNUM(DO3, 2)</f>
        <v>48</v>
      </c>
      <c r="DP2" s="136"/>
      <c r="DQ2" s="157">
        <f>WEEKNUM(DQ3, 2)</f>
        <v>48</v>
      </c>
      <c r="DR2" s="136"/>
      <c r="DS2" s="157">
        <f>WEEKNUM(DS3, 2)</f>
        <v>48</v>
      </c>
      <c r="DT2" s="136"/>
      <c r="DU2" s="157">
        <f>WEEKNUM(DU3, 2)</f>
        <v>49</v>
      </c>
      <c r="DV2" s="136"/>
      <c r="DW2" s="157">
        <f>WEEKNUM(DW3, 2)</f>
        <v>49</v>
      </c>
      <c r="DX2" s="136"/>
      <c r="DY2" s="158"/>
      <c r="DZ2" s="228" t="str">
        <f>Seznam!C44</f>
        <v>https://docs.google.com/spreadsheets/d/1T8qifqQ00VIa7FkE3L5E6k-FNJQR38qQCnenyEvbJuw</v>
      </c>
      <c r="EA2" s="157">
        <f>WEEKNUM(EA3, 2)</f>
        <v>44</v>
      </c>
      <c r="EB2" s="136"/>
      <c r="EC2" s="157">
        <f>WEEKNUM(EC3, 2)</f>
        <v>45</v>
      </c>
      <c r="ED2" s="136"/>
      <c r="EE2" s="157">
        <f>WEEKNUM(EE3, 2)</f>
        <v>45</v>
      </c>
      <c r="EF2" s="136"/>
      <c r="EG2" s="157">
        <f>WEEKNUM(EG3, 2)</f>
        <v>45</v>
      </c>
      <c r="EH2" s="136"/>
      <c r="EI2" s="157">
        <f>WEEKNUM(EI3, 2)</f>
        <v>45</v>
      </c>
      <c r="EJ2" s="136"/>
      <c r="EK2" s="157">
        <f>WEEKNUM(EK3, 2)</f>
        <v>45</v>
      </c>
      <c r="EL2" s="136"/>
      <c r="EM2" s="157">
        <f>WEEKNUM(EM3, 2)</f>
        <v>45</v>
      </c>
      <c r="EN2" s="136"/>
      <c r="EO2" s="157">
        <f>WEEKNUM(EO3, 2)</f>
        <v>45</v>
      </c>
      <c r="EP2" s="136"/>
      <c r="EQ2" s="157">
        <f>WEEKNUM(EQ3, 2)</f>
        <v>46</v>
      </c>
      <c r="ER2" s="136"/>
      <c r="ES2" s="157">
        <f>WEEKNUM(ES3, 2)</f>
        <v>46</v>
      </c>
      <c r="ET2" s="136"/>
      <c r="EU2" s="157">
        <f>WEEKNUM(EU3, 2)</f>
        <v>46</v>
      </c>
      <c r="EV2" s="136"/>
      <c r="EW2" s="157">
        <f>WEEKNUM(EW3, 2)</f>
        <v>46</v>
      </c>
      <c r="EX2" s="136"/>
      <c r="EY2" s="157">
        <f>WEEKNUM(EY3, 2)</f>
        <v>46</v>
      </c>
      <c r="EZ2" s="136"/>
      <c r="FA2" s="157">
        <f>WEEKNUM(FA3, 2)</f>
        <v>46</v>
      </c>
      <c r="FB2" s="136"/>
      <c r="FC2" s="157">
        <f>WEEKNUM(FC3, 2)</f>
        <v>46</v>
      </c>
      <c r="FD2" s="136"/>
      <c r="FE2" s="157">
        <f>WEEKNUM(FE3, 2)</f>
        <v>47</v>
      </c>
      <c r="FF2" s="136"/>
      <c r="FG2" s="157">
        <f>WEEKNUM(FG3, 2)</f>
        <v>47</v>
      </c>
      <c r="FH2" s="136"/>
      <c r="FI2" s="157">
        <f>WEEKNUM(FI3, 2)</f>
        <v>47</v>
      </c>
      <c r="FJ2" s="136"/>
      <c r="FK2" s="157">
        <f>WEEKNUM(FK3, 2)</f>
        <v>47</v>
      </c>
      <c r="FL2" s="136"/>
      <c r="FM2" s="157">
        <f>WEEKNUM(FM3, 2)</f>
        <v>47</v>
      </c>
      <c r="FN2" s="136"/>
      <c r="FO2" s="157">
        <f>WEEKNUM(FO3, 2)</f>
        <v>47</v>
      </c>
      <c r="FP2" s="136"/>
      <c r="FQ2" s="157">
        <f>WEEKNUM(FQ3, 2)</f>
        <v>47</v>
      </c>
      <c r="FR2" s="136"/>
      <c r="FS2" s="157">
        <f>WEEKNUM(FS3, 2)</f>
        <v>48</v>
      </c>
      <c r="FT2" s="136"/>
      <c r="FU2" s="157">
        <f>WEEKNUM(FU3, 2)</f>
        <v>48</v>
      </c>
      <c r="FV2" s="136"/>
      <c r="FW2" s="157">
        <f>WEEKNUM(FW3, 2)</f>
        <v>48</v>
      </c>
      <c r="FX2" s="136"/>
      <c r="FY2" s="157">
        <f>WEEKNUM(FY3, 2)</f>
        <v>48</v>
      </c>
      <c r="FZ2" s="136"/>
      <c r="GA2" s="157">
        <f>WEEKNUM(GA3, 2)</f>
        <v>48</v>
      </c>
      <c r="GB2" s="136"/>
      <c r="GC2" s="157">
        <f>WEEKNUM(GC3, 2)</f>
        <v>48</v>
      </c>
      <c r="GD2" s="136"/>
      <c r="GE2" s="157">
        <f>WEEKNUM(GE3, 2)</f>
        <v>48</v>
      </c>
      <c r="GF2" s="136"/>
      <c r="GG2" s="157">
        <f>WEEKNUM(GG3, 2)</f>
        <v>49</v>
      </c>
      <c r="GH2" s="136"/>
      <c r="GI2" s="157">
        <f>WEEKNUM(GI3, 2)</f>
        <v>49</v>
      </c>
      <c r="GJ2" s="136"/>
      <c r="GK2" s="158"/>
      <c r="GL2" s="228" t="str">
        <f>Seznam!C45</f>
        <v>https://docs.google.com/spreadsheets/d/1TxSv85wLKAVDhIhl9jn0MSHWD9tMWj8nnj4uOFQvMBQ</v>
      </c>
      <c r="GM2" s="157">
        <f>WEEKNUM(GM3, 2)</f>
        <v>44</v>
      </c>
      <c r="GN2" s="136"/>
      <c r="GO2" s="157">
        <f>WEEKNUM(GO3, 2)</f>
        <v>45</v>
      </c>
      <c r="GP2" s="136"/>
      <c r="GQ2" s="157">
        <f>WEEKNUM(GQ3, 2)</f>
        <v>45</v>
      </c>
      <c r="GR2" s="136"/>
      <c r="GS2" s="157">
        <f>WEEKNUM(GS3, 2)</f>
        <v>45</v>
      </c>
      <c r="GT2" s="136"/>
      <c r="GU2" s="157">
        <f>WEEKNUM(GU3, 2)</f>
        <v>45</v>
      </c>
      <c r="GV2" s="136"/>
      <c r="GW2" s="157">
        <f>WEEKNUM(GW3, 2)</f>
        <v>45</v>
      </c>
      <c r="GX2" s="136"/>
      <c r="GY2" s="157">
        <f>WEEKNUM(GY3, 2)</f>
        <v>45</v>
      </c>
      <c r="GZ2" s="136"/>
      <c r="HA2" s="157">
        <f>WEEKNUM(HA3, 2)</f>
        <v>45</v>
      </c>
      <c r="HB2" s="136"/>
      <c r="HC2" s="157">
        <f>WEEKNUM(HC3, 2)</f>
        <v>46</v>
      </c>
      <c r="HD2" s="136"/>
      <c r="HE2" s="157">
        <f>WEEKNUM(HE3, 2)</f>
        <v>46</v>
      </c>
      <c r="HF2" s="136"/>
      <c r="HG2" s="157">
        <f>WEEKNUM(HG3, 2)</f>
        <v>46</v>
      </c>
      <c r="HH2" s="136"/>
      <c r="HI2" s="157">
        <f>WEEKNUM(HI3, 2)</f>
        <v>46</v>
      </c>
      <c r="HJ2" s="136"/>
      <c r="HK2" s="157">
        <f>WEEKNUM(HK3, 2)</f>
        <v>46</v>
      </c>
      <c r="HL2" s="136"/>
      <c r="HM2" s="157">
        <f>WEEKNUM(HM3, 2)</f>
        <v>46</v>
      </c>
      <c r="HN2" s="136"/>
      <c r="HO2" s="157">
        <f>WEEKNUM(HO3, 2)</f>
        <v>46</v>
      </c>
      <c r="HP2" s="136"/>
      <c r="HQ2" s="157">
        <f>WEEKNUM(HQ3, 2)</f>
        <v>47</v>
      </c>
      <c r="HR2" s="136"/>
      <c r="HS2" s="157">
        <f>WEEKNUM(HS3, 2)</f>
        <v>47</v>
      </c>
      <c r="HT2" s="136"/>
      <c r="HU2" s="157">
        <f>WEEKNUM(HU3, 2)</f>
        <v>47</v>
      </c>
      <c r="HV2" s="136"/>
      <c r="HW2" s="157">
        <f>WEEKNUM(HW3, 2)</f>
        <v>47</v>
      </c>
      <c r="HX2" s="136"/>
      <c r="HY2" s="157">
        <f>WEEKNUM(HY3, 2)</f>
        <v>47</v>
      </c>
      <c r="HZ2" s="136"/>
      <c r="IA2" s="157">
        <f>WEEKNUM(IA3, 2)</f>
        <v>47</v>
      </c>
      <c r="IB2" s="136"/>
      <c r="IC2" s="157">
        <f>WEEKNUM(IC3, 2)</f>
        <v>47</v>
      </c>
      <c r="ID2" s="136"/>
      <c r="IE2" s="157">
        <f>WEEKNUM(IE3, 2)</f>
        <v>48</v>
      </c>
      <c r="IF2" s="136"/>
      <c r="IG2" s="157">
        <f>WEEKNUM(IG3, 2)</f>
        <v>48</v>
      </c>
      <c r="IH2" s="136"/>
      <c r="II2" s="157">
        <f>WEEKNUM(II3, 2)</f>
        <v>48</v>
      </c>
      <c r="IJ2" s="136"/>
      <c r="IK2" s="157">
        <f>WEEKNUM(IK3, 2)</f>
        <v>48</v>
      </c>
      <c r="IL2" s="136"/>
      <c r="IM2" s="157">
        <f>WEEKNUM(IM3, 2)</f>
        <v>48</v>
      </c>
      <c r="IN2" s="136"/>
      <c r="IO2" s="157">
        <f>WEEKNUM(IO3, 2)</f>
        <v>48</v>
      </c>
      <c r="IP2" s="136"/>
      <c r="IQ2" s="157">
        <f>WEEKNUM(IQ3, 2)</f>
        <v>48</v>
      </c>
      <c r="IR2" s="136"/>
      <c r="IS2" s="157">
        <f>WEEKNUM(IS3, 2)</f>
        <v>49</v>
      </c>
      <c r="IT2" s="136"/>
      <c r="IU2" s="157">
        <f>WEEKNUM(IU3, 2)</f>
        <v>49</v>
      </c>
      <c r="IV2" s="136"/>
    </row>
    <row r="3">
      <c r="A3" s="87"/>
      <c r="B3" s="159"/>
      <c r="C3" s="229">
        <f>BO3</f>
        <v>44136</v>
      </c>
      <c r="D3" s="133"/>
      <c r="E3" s="229">
        <f>BQ3</f>
        <v>44137</v>
      </c>
      <c r="F3" s="133"/>
      <c r="G3" s="229">
        <f>BS3</f>
        <v>44138</v>
      </c>
      <c r="H3" s="133"/>
      <c r="I3" s="229">
        <f>BU3</f>
        <v>44139</v>
      </c>
      <c r="J3" s="133"/>
      <c r="K3" s="229">
        <f>BW3</f>
        <v>44140</v>
      </c>
      <c r="L3" s="133"/>
      <c r="M3" s="229">
        <f>BY3</f>
        <v>44141</v>
      </c>
      <c r="N3" s="133"/>
      <c r="O3" s="229">
        <f>CA3</f>
        <v>44142</v>
      </c>
      <c r="P3" s="133"/>
      <c r="Q3" s="229">
        <f>CC3</f>
        <v>44143</v>
      </c>
      <c r="R3" s="133"/>
      <c r="S3" s="229">
        <f>CE3</f>
        <v>44144</v>
      </c>
      <c r="T3" s="133"/>
      <c r="U3" s="229">
        <f>CG3</f>
        <v>44145</v>
      </c>
      <c r="V3" s="133"/>
      <c r="W3" s="229">
        <f>CI3</f>
        <v>44146</v>
      </c>
      <c r="X3" s="133"/>
      <c r="Y3" s="229">
        <f>CK3</f>
        <v>44147</v>
      </c>
      <c r="Z3" s="133"/>
      <c r="AA3" s="229">
        <f>CM3</f>
        <v>44148</v>
      </c>
      <c r="AB3" s="133"/>
      <c r="AC3" s="229">
        <f>CO3</f>
        <v>44149</v>
      </c>
      <c r="AD3" s="133"/>
      <c r="AE3" s="229">
        <f>CQ3</f>
        <v>44150</v>
      </c>
      <c r="AF3" s="133"/>
      <c r="AG3" s="229">
        <f>CS3</f>
        <v>44151</v>
      </c>
      <c r="AH3" s="133"/>
      <c r="AI3" s="229">
        <f>CU3</f>
        <v>44152</v>
      </c>
      <c r="AJ3" s="133"/>
      <c r="AK3" s="229">
        <f>CW3</f>
        <v>44153</v>
      </c>
      <c r="AL3" s="133"/>
      <c r="AM3" s="229">
        <f>CY3</f>
        <v>44154</v>
      </c>
      <c r="AN3" s="133"/>
      <c r="AO3" s="229">
        <f>DA3</f>
        <v>44155</v>
      </c>
      <c r="AP3" s="133"/>
      <c r="AQ3" s="229">
        <f>DC3</f>
        <v>44156</v>
      </c>
      <c r="AR3" s="133"/>
      <c r="AS3" s="229">
        <f>DE3</f>
        <v>44157</v>
      </c>
      <c r="AT3" s="133"/>
      <c r="AU3" s="229">
        <f>DG3</f>
        <v>44158</v>
      </c>
      <c r="AV3" s="133"/>
      <c r="AW3" s="229">
        <f>DI3</f>
        <v>44159</v>
      </c>
      <c r="AX3" s="133"/>
      <c r="AY3" s="229">
        <f>DK3</f>
        <v>44160</v>
      </c>
      <c r="AZ3" s="133"/>
      <c r="BA3" s="229">
        <f>DM3</f>
        <v>44161</v>
      </c>
      <c r="BB3" s="133"/>
      <c r="BC3" s="229">
        <f>DO3</f>
        <v>44162</v>
      </c>
      <c r="BD3" s="133"/>
      <c r="BE3" s="229">
        <f>DQ3</f>
        <v>44163</v>
      </c>
      <c r="BF3" s="133"/>
      <c r="BG3" s="229">
        <f>DS3</f>
        <v>44164</v>
      </c>
      <c r="BH3" s="133"/>
      <c r="BI3" s="229">
        <f>DU3</f>
        <v>44165</v>
      </c>
      <c r="BJ3" s="133"/>
      <c r="BK3" s="229">
        <f>DW3</f>
        <v>44166</v>
      </c>
      <c r="BL3" s="133"/>
      <c r="BM3" s="163"/>
      <c r="BN3" s="164"/>
      <c r="BO3" s="160">
        <f>IFERROR(__xludf.DUMMYFUNCTION("IMPORTRANGE(BN2, ""Přehled mzdy!D2:BM31"")"),44136.0)</f>
        <v>44136</v>
      </c>
      <c r="BP3" s="133"/>
      <c r="BQ3" s="161">
        <f>IFERROR(__xludf.DUMMYFUNCTION("""COMPUTED_VALUE"""),44137.0)</f>
        <v>44137</v>
      </c>
      <c r="BR3" s="136"/>
      <c r="BS3" s="161">
        <f>IFERROR(__xludf.DUMMYFUNCTION("""COMPUTED_VALUE"""),44138.0)</f>
        <v>44138</v>
      </c>
      <c r="BT3" s="136"/>
      <c r="BU3" s="161">
        <f>IFERROR(__xludf.DUMMYFUNCTION("""COMPUTED_VALUE"""),44139.0)</f>
        <v>44139</v>
      </c>
      <c r="BV3" s="136"/>
      <c r="BW3" s="161">
        <f>IFERROR(__xludf.DUMMYFUNCTION("""COMPUTED_VALUE"""),44140.0)</f>
        <v>44140</v>
      </c>
      <c r="BX3" s="136"/>
      <c r="BY3" s="162">
        <f>IFERROR(__xludf.DUMMYFUNCTION("""COMPUTED_VALUE"""),44141.0)</f>
        <v>44141</v>
      </c>
      <c r="BZ3" s="136"/>
      <c r="CA3" s="162">
        <f>IFERROR(__xludf.DUMMYFUNCTION("""COMPUTED_VALUE"""),44142.0)</f>
        <v>44142</v>
      </c>
      <c r="CB3" s="136"/>
      <c r="CC3" s="162">
        <f>IFERROR(__xludf.DUMMYFUNCTION("""COMPUTED_VALUE"""),44143.0)</f>
        <v>44143</v>
      </c>
      <c r="CD3" s="136"/>
      <c r="CE3" s="162">
        <f>IFERROR(__xludf.DUMMYFUNCTION("""COMPUTED_VALUE"""),44144.0)</f>
        <v>44144</v>
      </c>
      <c r="CF3" s="136"/>
      <c r="CG3" s="161">
        <f>IFERROR(__xludf.DUMMYFUNCTION("""COMPUTED_VALUE"""),44145.0)</f>
        <v>44145</v>
      </c>
      <c r="CH3" s="136"/>
      <c r="CI3" s="161">
        <f>IFERROR(__xludf.DUMMYFUNCTION("""COMPUTED_VALUE"""),44146.0)</f>
        <v>44146</v>
      </c>
      <c r="CJ3" s="136"/>
      <c r="CK3" s="161">
        <f>IFERROR(__xludf.DUMMYFUNCTION("""COMPUTED_VALUE"""),44147.0)</f>
        <v>44147</v>
      </c>
      <c r="CL3" s="136"/>
      <c r="CM3" s="161">
        <f>IFERROR(__xludf.DUMMYFUNCTION("""COMPUTED_VALUE"""),44148.0)</f>
        <v>44148</v>
      </c>
      <c r="CN3" s="136"/>
      <c r="CO3" s="162">
        <f>IFERROR(__xludf.DUMMYFUNCTION("""COMPUTED_VALUE"""),44149.0)</f>
        <v>44149</v>
      </c>
      <c r="CP3" s="136"/>
      <c r="CQ3" s="162">
        <f>IFERROR(__xludf.DUMMYFUNCTION("""COMPUTED_VALUE"""),44150.0)</f>
        <v>44150</v>
      </c>
      <c r="CR3" s="136"/>
      <c r="CS3" s="162">
        <f>IFERROR(__xludf.DUMMYFUNCTION("""COMPUTED_VALUE"""),44151.0)</f>
        <v>44151</v>
      </c>
      <c r="CT3" s="136"/>
      <c r="CU3" s="162">
        <f>IFERROR(__xludf.DUMMYFUNCTION("""COMPUTED_VALUE"""),44152.0)</f>
        <v>44152</v>
      </c>
      <c r="CV3" s="136"/>
      <c r="CW3" s="161">
        <f>IFERROR(__xludf.DUMMYFUNCTION("""COMPUTED_VALUE"""),44153.0)</f>
        <v>44153</v>
      </c>
      <c r="CX3" s="136"/>
      <c r="CY3" s="161">
        <f>IFERROR(__xludf.DUMMYFUNCTION("""COMPUTED_VALUE"""),44154.0)</f>
        <v>44154</v>
      </c>
      <c r="CZ3" s="136"/>
      <c r="DA3" s="161">
        <f>IFERROR(__xludf.DUMMYFUNCTION("""COMPUTED_VALUE"""),44155.0)</f>
        <v>44155</v>
      </c>
      <c r="DB3" s="136"/>
      <c r="DC3" s="161">
        <f>IFERROR(__xludf.DUMMYFUNCTION("""COMPUTED_VALUE"""),44156.0)</f>
        <v>44156</v>
      </c>
      <c r="DD3" s="136"/>
      <c r="DE3" s="162">
        <f>IFERROR(__xludf.DUMMYFUNCTION("""COMPUTED_VALUE"""),44157.0)</f>
        <v>44157</v>
      </c>
      <c r="DF3" s="136"/>
      <c r="DG3" s="162">
        <f>IFERROR(__xludf.DUMMYFUNCTION("""COMPUTED_VALUE"""),44158.0)</f>
        <v>44158</v>
      </c>
      <c r="DH3" s="136"/>
      <c r="DI3" s="162">
        <f>IFERROR(__xludf.DUMMYFUNCTION("""COMPUTED_VALUE"""),44159.0)</f>
        <v>44159</v>
      </c>
      <c r="DJ3" s="136"/>
      <c r="DK3" s="162">
        <f>IFERROR(__xludf.DUMMYFUNCTION("""COMPUTED_VALUE"""),44160.0)</f>
        <v>44160</v>
      </c>
      <c r="DL3" s="136"/>
      <c r="DM3" s="161">
        <f>IFERROR(__xludf.DUMMYFUNCTION("""COMPUTED_VALUE"""),44161.0)</f>
        <v>44161</v>
      </c>
      <c r="DN3" s="136"/>
      <c r="DO3" s="161">
        <f>IFERROR(__xludf.DUMMYFUNCTION("""COMPUTED_VALUE"""),44162.0)</f>
        <v>44162</v>
      </c>
      <c r="DP3" s="136"/>
      <c r="DQ3" s="161">
        <f>IFERROR(__xludf.DUMMYFUNCTION("""COMPUTED_VALUE"""),44163.0)</f>
        <v>44163</v>
      </c>
      <c r="DR3" s="136"/>
      <c r="DS3" s="161">
        <f>IFERROR(__xludf.DUMMYFUNCTION("""COMPUTED_VALUE"""),44164.0)</f>
        <v>44164</v>
      </c>
      <c r="DT3" s="136"/>
      <c r="DU3" s="162">
        <f>IFERROR(__xludf.DUMMYFUNCTION("""COMPUTED_VALUE"""),44165.0)</f>
        <v>44165</v>
      </c>
      <c r="DV3" s="136"/>
      <c r="DW3" s="162">
        <f>IFERROR(__xludf.DUMMYFUNCTION("""COMPUTED_VALUE"""),44166.0)</f>
        <v>44166</v>
      </c>
      <c r="DX3" s="136"/>
      <c r="DY3" s="163"/>
      <c r="DZ3" s="164"/>
      <c r="EA3" s="160">
        <f>IFERROR(__xludf.DUMMYFUNCTION("IMPORTRANGE(DZ2, ""Přehled mzdy!D2:BM31"")"),44136.0)</f>
        <v>44136</v>
      </c>
      <c r="EB3" s="133"/>
      <c r="EC3" s="161">
        <f>IFERROR(__xludf.DUMMYFUNCTION("""COMPUTED_VALUE"""),44137.0)</f>
        <v>44137</v>
      </c>
      <c r="ED3" s="136"/>
      <c r="EE3" s="161">
        <f>IFERROR(__xludf.DUMMYFUNCTION("""COMPUTED_VALUE"""),44138.0)</f>
        <v>44138</v>
      </c>
      <c r="EF3" s="136"/>
      <c r="EG3" s="161">
        <f>IFERROR(__xludf.DUMMYFUNCTION("""COMPUTED_VALUE"""),44139.0)</f>
        <v>44139</v>
      </c>
      <c r="EH3" s="136"/>
      <c r="EI3" s="161">
        <f>IFERROR(__xludf.DUMMYFUNCTION("""COMPUTED_VALUE"""),44140.0)</f>
        <v>44140</v>
      </c>
      <c r="EJ3" s="136"/>
      <c r="EK3" s="162">
        <f>IFERROR(__xludf.DUMMYFUNCTION("""COMPUTED_VALUE"""),44141.0)</f>
        <v>44141</v>
      </c>
      <c r="EL3" s="136"/>
      <c r="EM3" s="162">
        <f>IFERROR(__xludf.DUMMYFUNCTION("""COMPUTED_VALUE"""),44142.0)</f>
        <v>44142</v>
      </c>
      <c r="EN3" s="136"/>
      <c r="EO3" s="162">
        <f>IFERROR(__xludf.DUMMYFUNCTION("""COMPUTED_VALUE"""),44143.0)</f>
        <v>44143</v>
      </c>
      <c r="EP3" s="136"/>
      <c r="EQ3" s="162">
        <f>IFERROR(__xludf.DUMMYFUNCTION("""COMPUTED_VALUE"""),44144.0)</f>
        <v>44144</v>
      </c>
      <c r="ER3" s="136"/>
      <c r="ES3" s="161">
        <f>IFERROR(__xludf.DUMMYFUNCTION("""COMPUTED_VALUE"""),44145.0)</f>
        <v>44145</v>
      </c>
      <c r="ET3" s="136"/>
      <c r="EU3" s="161">
        <f>IFERROR(__xludf.DUMMYFUNCTION("""COMPUTED_VALUE"""),44146.0)</f>
        <v>44146</v>
      </c>
      <c r="EV3" s="136"/>
      <c r="EW3" s="161">
        <f>IFERROR(__xludf.DUMMYFUNCTION("""COMPUTED_VALUE"""),44147.0)</f>
        <v>44147</v>
      </c>
      <c r="EX3" s="136"/>
      <c r="EY3" s="161">
        <f>IFERROR(__xludf.DUMMYFUNCTION("""COMPUTED_VALUE"""),44148.0)</f>
        <v>44148</v>
      </c>
      <c r="EZ3" s="136"/>
      <c r="FA3" s="162">
        <f>IFERROR(__xludf.DUMMYFUNCTION("""COMPUTED_VALUE"""),44149.0)</f>
        <v>44149</v>
      </c>
      <c r="FB3" s="136"/>
      <c r="FC3" s="162">
        <f>IFERROR(__xludf.DUMMYFUNCTION("""COMPUTED_VALUE"""),44150.0)</f>
        <v>44150</v>
      </c>
      <c r="FD3" s="136"/>
      <c r="FE3" s="162">
        <f>IFERROR(__xludf.DUMMYFUNCTION("""COMPUTED_VALUE"""),44151.0)</f>
        <v>44151</v>
      </c>
      <c r="FF3" s="136"/>
      <c r="FG3" s="162">
        <f>IFERROR(__xludf.DUMMYFUNCTION("""COMPUTED_VALUE"""),44152.0)</f>
        <v>44152</v>
      </c>
      <c r="FH3" s="136"/>
      <c r="FI3" s="161">
        <f>IFERROR(__xludf.DUMMYFUNCTION("""COMPUTED_VALUE"""),44153.0)</f>
        <v>44153</v>
      </c>
      <c r="FJ3" s="136"/>
      <c r="FK3" s="161">
        <f>IFERROR(__xludf.DUMMYFUNCTION("""COMPUTED_VALUE"""),44154.0)</f>
        <v>44154</v>
      </c>
      <c r="FL3" s="136"/>
      <c r="FM3" s="161">
        <f>IFERROR(__xludf.DUMMYFUNCTION("""COMPUTED_VALUE"""),44155.0)</f>
        <v>44155</v>
      </c>
      <c r="FN3" s="136"/>
      <c r="FO3" s="161">
        <f>IFERROR(__xludf.DUMMYFUNCTION("""COMPUTED_VALUE"""),44156.0)</f>
        <v>44156</v>
      </c>
      <c r="FP3" s="136"/>
      <c r="FQ3" s="162">
        <f>IFERROR(__xludf.DUMMYFUNCTION("""COMPUTED_VALUE"""),44157.0)</f>
        <v>44157</v>
      </c>
      <c r="FR3" s="136"/>
      <c r="FS3" s="162">
        <f>IFERROR(__xludf.DUMMYFUNCTION("""COMPUTED_VALUE"""),44158.0)</f>
        <v>44158</v>
      </c>
      <c r="FT3" s="136"/>
      <c r="FU3" s="162">
        <f>IFERROR(__xludf.DUMMYFUNCTION("""COMPUTED_VALUE"""),44159.0)</f>
        <v>44159</v>
      </c>
      <c r="FV3" s="136"/>
      <c r="FW3" s="162">
        <f>IFERROR(__xludf.DUMMYFUNCTION("""COMPUTED_VALUE"""),44160.0)</f>
        <v>44160</v>
      </c>
      <c r="FX3" s="136"/>
      <c r="FY3" s="161">
        <f>IFERROR(__xludf.DUMMYFUNCTION("""COMPUTED_VALUE"""),44161.0)</f>
        <v>44161</v>
      </c>
      <c r="FZ3" s="136"/>
      <c r="GA3" s="161">
        <f>IFERROR(__xludf.DUMMYFUNCTION("""COMPUTED_VALUE"""),44162.0)</f>
        <v>44162</v>
      </c>
      <c r="GB3" s="136"/>
      <c r="GC3" s="161">
        <f>IFERROR(__xludf.DUMMYFUNCTION("""COMPUTED_VALUE"""),44163.0)</f>
        <v>44163</v>
      </c>
      <c r="GD3" s="136"/>
      <c r="GE3" s="161">
        <f>IFERROR(__xludf.DUMMYFUNCTION("""COMPUTED_VALUE"""),44164.0)</f>
        <v>44164</v>
      </c>
      <c r="GF3" s="136"/>
      <c r="GG3" s="162">
        <f>IFERROR(__xludf.DUMMYFUNCTION("""COMPUTED_VALUE"""),44165.0)</f>
        <v>44165</v>
      </c>
      <c r="GH3" s="136"/>
      <c r="GI3" s="162">
        <f>IFERROR(__xludf.DUMMYFUNCTION("""COMPUTED_VALUE"""),44166.0)</f>
        <v>44166</v>
      </c>
      <c r="GJ3" s="136"/>
      <c r="GK3" s="163"/>
      <c r="GL3" s="164"/>
      <c r="GM3" s="160">
        <f>IFERROR(__xludf.DUMMYFUNCTION("IMPORTRANGE(GL2, ""Přehled mzdy!D2:BM31"")"),44136.0)</f>
        <v>44136</v>
      </c>
      <c r="GN3" s="133"/>
      <c r="GO3" s="161">
        <f>IFERROR(__xludf.DUMMYFUNCTION("""COMPUTED_VALUE"""),44137.0)</f>
        <v>44137</v>
      </c>
      <c r="GP3" s="136"/>
      <c r="GQ3" s="161">
        <f>IFERROR(__xludf.DUMMYFUNCTION("""COMPUTED_VALUE"""),44138.0)</f>
        <v>44138</v>
      </c>
      <c r="GR3" s="136"/>
      <c r="GS3" s="161">
        <f>IFERROR(__xludf.DUMMYFUNCTION("""COMPUTED_VALUE"""),44139.0)</f>
        <v>44139</v>
      </c>
      <c r="GT3" s="136"/>
      <c r="GU3" s="161">
        <f>IFERROR(__xludf.DUMMYFUNCTION("""COMPUTED_VALUE"""),44140.0)</f>
        <v>44140</v>
      </c>
      <c r="GV3" s="136"/>
      <c r="GW3" s="162">
        <f>IFERROR(__xludf.DUMMYFUNCTION("""COMPUTED_VALUE"""),44141.0)</f>
        <v>44141</v>
      </c>
      <c r="GX3" s="136"/>
      <c r="GY3" s="162">
        <f>IFERROR(__xludf.DUMMYFUNCTION("""COMPUTED_VALUE"""),44142.0)</f>
        <v>44142</v>
      </c>
      <c r="GZ3" s="136"/>
      <c r="HA3" s="162">
        <f>IFERROR(__xludf.DUMMYFUNCTION("""COMPUTED_VALUE"""),44143.0)</f>
        <v>44143</v>
      </c>
      <c r="HB3" s="136"/>
      <c r="HC3" s="162">
        <f>IFERROR(__xludf.DUMMYFUNCTION("""COMPUTED_VALUE"""),44144.0)</f>
        <v>44144</v>
      </c>
      <c r="HD3" s="136"/>
      <c r="HE3" s="161">
        <f>IFERROR(__xludf.DUMMYFUNCTION("""COMPUTED_VALUE"""),44145.0)</f>
        <v>44145</v>
      </c>
      <c r="HF3" s="136"/>
      <c r="HG3" s="161">
        <f>IFERROR(__xludf.DUMMYFUNCTION("""COMPUTED_VALUE"""),44146.0)</f>
        <v>44146</v>
      </c>
      <c r="HH3" s="136"/>
      <c r="HI3" s="161">
        <f>IFERROR(__xludf.DUMMYFUNCTION("""COMPUTED_VALUE"""),44147.0)</f>
        <v>44147</v>
      </c>
      <c r="HJ3" s="136"/>
      <c r="HK3" s="161">
        <f>IFERROR(__xludf.DUMMYFUNCTION("""COMPUTED_VALUE"""),44148.0)</f>
        <v>44148</v>
      </c>
      <c r="HL3" s="136"/>
      <c r="HM3" s="162">
        <f>IFERROR(__xludf.DUMMYFUNCTION("""COMPUTED_VALUE"""),44149.0)</f>
        <v>44149</v>
      </c>
      <c r="HN3" s="136"/>
      <c r="HO3" s="162">
        <f>IFERROR(__xludf.DUMMYFUNCTION("""COMPUTED_VALUE"""),44150.0)</f>
        <v>44150</v>
      </c>
      <c r="HP3" s="136"/>
      <c r="HQ3" s="162">
        <f>IFERROR(__xludf.DUMMYFUNCTION("""COMPUTED_VALUE"""),44151.0)</f>
        <v>44151</v>
      </c>
      <c r="HR3" s="136"/>
      <c r="HS3" s="162">
        <f>IFERROR(__xludf.DUMMYFUNCTION("""COMPUTED_VALUE"""),44152.0)</f>
        <v>44152</v>
      </c>
      <c r="HT3" s="136"/>
      <c r="HU3" s="161">
        <f>IFERROR(__xludf.DUMMYFUNCTION("""COMPUTED_VALUE"""),44153.0)</f>
        <v>44153</v>
      </c>
      <c r="HV3" s="136"/>
      <c r="HW3" s="161">
        <f>IFERROR(__xludf.DUMMYFUNCTION("""COMPUTED_VALUE"""),44154.0)</f>
        <v>44154</v>
      </c>
      <c r="HX3" s="136"/>
      <c r="HY3" s="161">
        <f>IFERROR(__xludf.DUMMYFUNCTION("""COMPUTED_VALUE"""),44155.0)</f>
        <v>44155</v>
      </c>
      <c r="HZ3" s="136"/>
      <c r="IA3" s="161">
        <f>IFERROR(__xludf.DUMMYFUNCTION("""COMPUTED_VALUE"""),44156.0)</f>
        <v>44156</v>
      </c>
      <c r="IB3" s="136"/>
      <c r="IC3" s="162">
        <f>IFERROR(__xludf.DUMMYFUNCTION("""COMPUTED_VALUE"""),44157.0)</f>
        <v>44157</v>
      </c>
      <c r="ID3" s="136"/>
      <c r="IE3" s="162">
        <f>IFERROR(__xludf.DUMMYFUNCTION("""COMPUTED_VALUE"""),44158.0)</f>
        <v>44158</v>
      </c>
      <c r="IF3" s="136"/>
      <c r="IG3" s="162">
        <f>IFERROR(__xludf.DUMMYFUNCTION("""COMPUTED_VALUE"""),44159.0)</f>
        <v>44159</v>
      </c>
      <c r="IH3" s="136"/>
      <c r="II3" s="162">
        <f>IFERROR(__xludf.DUMMYFUNCTION("""COMPUTED_VALUE"""),44160.0)</f>
        <v>44160</v>
      </c>
      <c r="IJ3" s="136"/>
      <c r="IK3" s="161">
        <f>IFERROR(__xludf.DUMMYFUNCTION("""COMPUTED_VALUE"""),44161.0)</f>
        <v>44161</v>
      </c>
      <c r="IL3" s="136"/>
      <c r="IM3" s="161">
        <f>IFERROR(__xludf.DUMMYFUNCTION("""COMPUTED_VALUE"""),44162.0)</f>
        <v>44162</v>
      </c>
      <c r="IN3" s="136"/>
      <c r="IO3" s="161">
        <f>IFERROR(__xludf.DUMMYFUNCTION("""COMPUTED_VALUE"""),44163.0)</f>
        <v>44163</v>
      </c>
      <c r="IP3" s="136"/>
      <c r="IQ3" s="161">
        <f>IFERROR(__xludf.DUMMYFUNCTION("""COMPUTED_VALUE"""),44164.0)</f>
        <v>44164</v>
      </c>
      <c r="IR3" s="136"/>
      <c r="IS3" s="162">
        <f>IFERROR(__xludf.DUMMYFUNCTION("""COMPUTED_VALUE"""),44165.0)</f>
        <v>44165</v>
      </c>
      <c r="IT3" s="136"/>
      <c r="IU3" s="162">
        <f>IFERROR(__xludf.DUMMYFUNCTION("""COMPUTED_VALUE"""),44166.0)</f>
        <v>44166</v>
      </c>
      <c r="IV3" s="136"/>
    </row>
    <row r="4">
      <c r="A4" s="32" t="str">
        <f>IFERROR(__xludf.DUMMYFUNCTION("IMPORTRANGE(BN1, ""Mzdy!AE3:AE35"")"),"Mzda/h")</f>
        <v>Mzda/h</v>
      </c>
      <c r="B4" s="230" t="str">
        <f t="shared" ref="B4:B46" si="1">BN4</f>
        <v>Instore</v>
      </c>
      <c r="C4" s="166" t="s">
        <v>148</v>
      </c>
      <c r="D4" s="167" t="s">
        <v>149</v>
      </c>
      <c r="E4" s="166" t="s">
        <v>148</v>
      </c>
      <c r="F4" s="167" t="s">
        <v>149</v>
      </c>
      <c r="G4" s="166" t="s">
        <v>148</v>
      </c>
      <c r="H4" s="167" t="s">
        <v>149</v>
      </c>
      <c r="I4" s="166" t="s">
        <v>131</v>
      </c>
      <c r="J4" s="167" t="s">
        <v>149</v>
      </c>
      <c r="K4" s="166" t="s">
        <v>148</v>
      </c>
      <c r="L4" s="167" t="s">
        <v>149</v>
      </c>
      <c r="M4" s="166" t="s">
        <v>148</v>
      </c>
      <c r="N4" s="167" t="s">
        <v>149</v>
      </c>
      <c r="O4" s="166" t="s">
        <v>148</v>
      </c>
      <c r="P4" s="167" t="s">
        <v>149</v>
      </c>
      <c r="Q4" s="166" t="s">
        <v>148</v>
      </c>
      <c r="R4" s="167" t="s">
        <v>149</v>
      </c>
      <c r="S4" s="166" t="s">
        <v>148</v>
      </c>
      <c r="T4" s="167" t="s">
        <v>149</v>
      </c>
      <c r="U4" s="166" t="s">
        <v>148</v>
      </c>
      <c r="V4" s="167" t="s">
        <v>149</v>
      </c>
      <c r="W4" s="166" t="s">
        <v>148</v>
      </c>
      <c r="X4" s="167" t="s">
        <v>149</v>
      </c>
      <c r="Y4" s="166" t="s">
        <v>148</v>
      </c>
      <c r="Z4" s="167" t="s">
        <v>149</v>
      </c>
      <c r="AA4" s="166" t="s">
        <v>148</v>
      </c>
      <c r="AB4" s="167" t="s">
        <v>149</v>
      </c>
      <c r="AC4" s="166" t="s">
        <v>148</v>
      </c>
      <c r="AD4" s="167" t="s">
        <v>149</v>
      </c>
      <c r="AE4" s="166" t="s">
        <v>148</v>
      </c>
      <c r="AF4" s="167" t="s">
        <v>149</v>
      </c>
      <c r="AG4" s="166" t="s">
        <v>148</v>
      </c>
      <c r="AH4" s="167" t="s">
        <v>149</v>
      </c>
      <c r="AI4" s="166" t="s">
        <v>148</v>
      </c>
      <c r="AJ4" s="167" t="s">
        <v>149</v>
      </c>
      <c r="AK4" s="166" t="s">
        <v>148</v>
      </c>
      <c r="AL4" s="167" t="s">
        <v>149</v>
      </c>
      <c r="AM4" s="166" t="s">
        <v>148</v>
      </c>
      <c r="AN4" s="167" t="s">
        <v>149</v>
      </c>
      <c r="AO4" s="166" t="s">
        <v>148</v>
      </c>
      <c r="AP4" s="167" t="s">
        <v>149</v>
      </c>
      <c r="AQ4" s="166" t="s">
        <v>148</v>
      </c>
      <c r="AR4" s="167" t="s">
        <v>149</v>
      </c>
      <c r="AS4" s="166" t="s">
        <v>148</v>
      </c>
      <c r="AT4" s="167" t="s">
        <v>149</v>
      </c>
      <c r="AU4" s="166" t="s">
        <v>148</v>
      </c>
      <c r="AV4" s="167" t="s">
        <v>149</v>
      </c>
      <c r="AW4" s="166" t="s">
        <v>148</v>
      </c>
      <c r="AX4" s="167" t="s">
        <v>149</v>
      </c>
      <c r="AY4" s="166" t="s">
        <v>148</v>
      </c>
      <c r="AZ4" s="167" t="s">
        <v>149</v>
      </c>
      <c r="BA4" s="166" t="s">
        <v>148</v>
      </c>
      <c r="BB4" s="167" t="s">
        <v>149</v>
      </c>
      <c r="BC4" s="166" t="s">
        <v>148</v>
      </c>
      <c r="BD4" s="167" t="s">
        <v>149</v>
      </c>
      <c r="BE4" s="166" t="s">
        <v>148</v>
      </c>
      <c r="BF4" s="167" t="s">
        <v>149</v>
      </c>
      <c r="BG4" s="166" t="s">
        <v>148</v>
      </c>
      <c r="BH4" s="167" t="s">
        <v>149</v>
      </c>
      <c r="BI4" s="166" t="s">
        <v>148</v>
      </c>
      <c r="BJ4" s="167" t="s">
        <v>149</v>
      </c>
      <c r="BK4" s="166" t="s">
        <v>148</v>
      </c>
      <c r="BL4" s="167" t="s">
        <v>149</v>
      </c>
      <c r="BM4" s="168"/>
      <c r="BN4" s="165" t="str">
        <f>IFERROR(__xludf.DUMMYFUNCTION("IMPORTRANGE(BN1, ""Mzdy!A3:A33"")"),"Instore")</f>
        <v>Instore</v>
      </c>
      <c r="BO4" s="166" t="str">
        <f>IFERROR(__xludf.DUMMYFUNCTION("""COMPUTED_VALUE"""),"hod.")</f>
        <v>hod.</v>
      </c>
      <c r="BP4" s="167" t="str">
        <f>IFERROR(__xludf.DUMMYFUNCTION("""COMPUTED_VALUE"""),"zál.")</f>
        <v>zál.</v>
      </c>
      <c r="BQ4" s="166" t="str">
        <f>IFERROR(__xludf.DUMMYFUNCTION("""COMPUTED_VALUE"""),"hod.")</f>
        <v>hod.</v>
      </c>
      <c r="BR4" s="167" t="str">
        <f>IFERROR(__xludf.DUMMYFUNCTION("""COMPUTED_VALUE"""),"zál.")</f>
        <v>zál.</v>
      </c>
      <c r="BS4" s="166" t="str">
        <f>IFERROR(__xludf.DUMMYFUNCTION("""COMPUTED_VALUE"""),"hod.")</f>
        <v>hod.</v>
      </c>
      <c r="BT4" s="167" t="str">
        <f>IFERROR(__xludf.DUMMYFUNCTION("""COMPUTED_VALUE"""),"zál.")</f>
        <v>zál.</v>
      </c>
      <c r="BU4" s="166" t="str">
        <f>IFERROR(__xludf.DUMMYFUNCTION("""COMPUTED_VALUE"""),"Hodin")</f>
        <v>Hodin</v>
      </c>
      <c r="BV4" s="167" t="str">
        <f>IFERROR(__xludf.DUMMYFUNCTION("""COMPUTED_VALUE"""),"zál.")</f>
        <v>zál.</v>
      </c>
      <c r="BW4" s="166" t="str">
        <f>IFERROR(__xludf.DUMMYFUNCTION("""COMPUTED_VALUE"""),"hod.")</f>
        <v>hod.</v>
      </c>
      <c r="BX4" s="167" t="str">
        <f>IFERROR(__xludf.DUMMYFUNCTION("""COMPUTED_VALUE"""),"zál.")</f>
        <v>zál.</v>
      </c>
      <c r="BY4" s="166" t="str">
        <f>IFERROR(__xludf.DUMMYFUNCTION("""COMPUTED_VALUE"""),"hod.")</f>
        <v>hod.</v>
      </c>
      <c r="BZ4" s="167" t="str">
        <f>IFERROR(__xludf.DUMMYFUNCTION("""COMPUTED_VALUE"""),"zál.")</f>
        <v>zál.</v>
      </c>
      <c r="CA4" s="166" t="str">
        <f>IFERROR(__xludf.DUMMYFUNCTION("""COMPUTED_VALUE"""),"hod.")</f>
        <v>hod.</v>
      </c>
      <c r="CB4" s="167" t="str">
        <f>IFERROR(__xludf.DUMMYFUNCTION("""COMPUTED_VALUE"""),"zál.")</f>
        <v>zál.</v>
      </c>
      <c r="CC4" s="166" t="str">
        <f>IFERROR(__xludf.DUMMYFUNCTION("""COMPUTED_VALUE"""),"hod.")</f>
        <v>hod.</v>
      </c>
      <c r="CD4" s="167" t="str">
        <f>IFERROR(__xludf.DUMMYFUNCTION("""COMPUTED_VALUE"""),"zál.")</f>
        <v>zál.</v>
      </c>
      <c r="CE4" s="166" t="str">
        <f>IFERROR(__xludf.DUMMYFUNCTION("""COMPUTED_VALUE"""),"hod.")</f>
        <v>hod.</v>
      </c>
      <c r="CF4" s="167" t="str">
        <f>IFERROR(__xludf.DUMMYFUNCTION("""COMPUTED_VALUE"""),"zál.")</f>
        <v>zál.</v>
      </c>
      <c r="CG4" s="166" t="str">
        <f>IFERROR(__xludf.DUMMYFUNCTION("""COMPUTED_VALUE"""),"hod.")</f>
        <v>hod.</v>
      </c>
      <c r="CH4" s="167" t="str">
        <f>IFERROR(__xludf.DUMMYFUNCTION("""COMPUTED_VALUE"""),"zál.")</f>
        <v>zál.</v>
      </c>
      <c r="CI4" s="166" t="str">
        <f>IFERROR(__xludf.DUMMYFUNCTION("""COMPUTED_VALUE"""),"hod.")</f>
        <v>hod.</v>
      </c>
      <c r="CJ4" s="167" t="str">
        <f>IFERROR(__xludf.DUMMYFUNCTION("""COMPUTED_VALUE"""),"zál.")</f>
        <v>zál.</v>
      </c>
      <c r="CK4" s="166" t="str">
        <f>IFERROR(__xludf.DUMMYFUNCTION("""COMPUTED_VALUE"""),"hod.")</f>
        <v>hod.</v>
      </c>
      <c r="CL4" s="167" t="str">
        <f>IFERROR(__xludf.DUMMYFUNCTION("""COMPUTED_VALUE"""),"zál.")</f>
        <v>zál.</v>
      </c>
      <c r="CM4" s="166" t="str">
        <f>IFERROR(__xludf.DUMMYFUNCTION("""COMPUTED_VALUE"""),"hod.")</f>
        <v>hod.</v>
      </c>
      <c r="CN4" s="167" t="str">
        <f>IFERROR(__xludf.DUMMYFUNCTION("""COMPUTED_VALUE"""),"zál.")</f>
        <v>zál.</v>
      </c>
      <c r="CO4" s="166" t="str">
        <f>IFERROR(__xludf.DUMMYFUNCTION("""COMPUTED_VALUE"""),"hod.")</f>
        <v>hod.</v>
      </c>
      <c r="CP4" s="167" t="str">
        <f>IFERROR(__xludf.DUMMYFUNCTION("""COMPUTED_VALUE"""),"zál.")</f>
        <v>zál.</v>
      </c>
      <c r="CQ4" s="166" t="str">
        <f>IFERROR(__xludf.DUMMYFUNCTION("""COMPUTED_VALUE"""),"hod.")</f>
        <v>hod.</v>
      </c>
      <c r="CR4" s="167" t="str">
        <f>IFERROR(__xludf.DUMMYFUNCTION("""COMPUTED_VALUE"""),"zál.")</f>
        <v>zál.</v>
      </c>
      <c r="CS4" s="166" t="str">
        <f>IFERROR(__xludf.DUMMYFUNCTION("""COMPUTED_VALUE"""),"hod.")</f>
        <v>hod.</v>
      </c>
      <c r="CT4" s="167" t="str">
        <f>IFERROR(__xludf.DUMMYFUNCTION("""COMPUTED_VALUE"""),"zál.")</f>
        <v>zál.</v>
      </c>
      <c r="CU4" s="166" t="str">
        <f>IFERROR(__xludf.DUMMYFUNCTION("""COMPUTED_VALUE"""),"hod.")</f>
        <v>hod.</v>
      </c>
      <c r="CV4" s="167" t="str">
        <f>IFERROR(__xludf.DUMMYFUNCTION("""COMPUTED_VALUE"""),"zál.")</f>
        <v>zál.</v>
      </c>
      <c r="CW4" s="166" t="str">
        <f>IFERROR(__xludf.DUMMYFUNCTION("""COMPUTED_VALUE"""),"hod.")</f>
        <v>hod.</v>
      </c>
      <c r="CX4" s="167" t="str">
        <f>IFERROR(__xludf.DUMMYFUNCTION("""COMPUTED_VALUE"""),"zál.")</f>
        <v>zál.</v>
      </c>
      <c r="CY4" s="166" t="str">
        <f>IFERROR(__xludf.DUMMYFUNCTION("""COMPUTED_VALUE"""),"hod.")</f>
        <v>hod.</v>
      </c>
      <c r="CZ4" s="167" t="str">
        <f>IFERROR(__xludf.DUMMYFUNCTION("""COMPUTED_VALUE"""),"zál.")</f>
        <v>zál.</v>
      </c>
      <c r="DA4" s="166" t="str">
        <f>IFERROR(__xludf.DUMMYFUNCTION("""COMPUTED_VALUE"""),"hod.")</f>
        <v>hod.</v>
      </c>
      <c r="DB4" s="167" t="str">
        <f>IFERROR(__xludf.DUMMYFUNCTION("""COMPUTED_VALUE"""),"zál.")</f>
        <v>zál.</v>
      </c>
      <c r="DC4" s="166" t="str">
        <f>IFERROR(__xludf.DUMMYFUNCTION("""COMPUTED_VALUE"""),"hod.")</f>
        <v>hod.</v>
      </c>
      <c r="DD4" s="167" t="str">
        <f>IFERROR(__xludf.DUMMYFUNCTION("""COMPUTED_VALUE"""),"zál.")</f>
        <v>zál.</v>
      </c>
      <c r="DE4" s="166" t="str">
        <f>IFERROR(__xludf.DUMMYFUNCTION("""COMPUTED_VALUE"""),"hod.")</f>
        <v>hod.</v>
      </c>
      <c r="DF4" s="167" t="str">
        <f>IFERROR(__xludf.DUMMYFUNCTION("""COMPUTED_VALUE"""),"zál.")</f>
        <v>zál.</v>
      </c>
      <c r="DG4" s="166" t="str">
        <f>IFERROR(__xludf.DUMMYFUNCTION("""COMPUTED_VALUE"""),"hod.")</f>
        <v>hod.</v>
      </c>
      <c r="DH4" s="167" t="str">
        <f>IFERROR(__xludf.DUMMYFUNCTION("""COMPUTED_VALUE"""),"zál.")</f>
        <v>zál.</v>
      </c>
      <c r="DI4" s="166" t="str">
        <f>IFERROR(__xludf.DUMMYFUNCTION("""COMPUTED_VALUE"""),"hod.")</f>
        <v>hod.</v>
      </c>
      <c r="DJ4" s="167" t="str">
        <f>IFERROR(__xludf.DUMMYFUNCTION("""COMPUTED_VALUE"""),"zál.")</f>
        <v>zál.</v>
      </c>
      <c r="DK4" s="166" t="str">
        <f>IFERROR(__xludf.DUMMYFUNCTION("""COMPUTED_VALUE"""),"hod.")</f>
        <v>hod.</v>
      </c>
      <c r="DL4" s="167" t="str">
        <f>IFERROR(__xludf.DUMMYFUNCTION("""COMPUTED_VALUE"""),"zál.")</f>
        <v>zál.</v>
      </c>
      <c r="DM4" s="166" t="str">
        <f>IFERROR(__xludf.DUMMYFUNCTION("""COMPUTED_VALUE"""),"hod.")</f>
        <v>hod.</v>
      </c>
      <c r="DN4" s="167" t="str">
        <f>IFERROR(__xludf.DUMMYFUNCTION("""COMPUTED_VALUE"""),"zál.")</f>
        <v>zál.</v>
      </c>
      <c r="DO4" s="166" t="str">
        <f>IFERROR(__xludf.DUMMYFUNCTION("""COMPUTED_VALUE"""),"hod.")</f>
        <v>hod.</v>
      </c>
      <c r="DP4" s="167" t="str">
        <f>IFERROR(__xludf.DUMMYFUNCTION("""COMPUTED_VALUE"""),"zál.")</f>
        <v>zál.</v>
      </c>
      <c r="DQ4" s="166" t="str">
        <f>IFERROR(__xludf.DUMMYFUNCTION("""COMPUTED_VALUE"""),"hod.")</f>
        <v>hod.</v>
      </c>
      <c r="DR4" s="167" t="str">
        <f>IFERROR(__xludf.DUMMYFUNCTION("""COMPUTED_VALUE"""),"zál.")</f>
        <v>zál.</v>
      </c>
      <c r="DS4" s="166" t="str">
        <f>IFERROR(__xludf.DUMMYFUNCTION("""COMPUTED_VALUE"""),"hod.")</f>
        <v>hod.</v>
      </c>
      <c r="DT4" s="167" t="str">
        <f>IFERROR(__xludf.DUMMYFUNCTION("""COMPUTED_VALUE"""),"zál.")</f>
        <v>zál.</v>
      </c>
      <c r="DU4" s="166" t="str">
        <f>IFERROR(__xludf.DUMMYFUNCTION("""COMPUTED_VALUE"""),"hod.")</f>
        <v>hod.</v>
      </c>
      <c r="DV4" s="167" t="str">
        <f>IFERROR(__xludf.DUMMYFUNCTION("""COMPUTED_VALUE"""),"zál.")</f>
        <v>zál.</v>
      </c>
      <c r="DW4" s="166" t="str">
        <f>IFERROR(__xludf.DUMMYFUNCTION("""COMPUTED_VALUE"""),"hod.")</f>
        <v>hod.</v>
      </c>
      <c r="DX4" s="167" t="str">
        <f>IFERROR(__xludf.DUMMYFUNCTION("""COMPUTED_VALUE"""),"zál.")</f>
        <v>zál.</v>
      </c>
      <c r="DY4" s="168"/>
      <c r="DZ4" s="164" t="str">
        <f t="shared" ref="DZ4:DZ23" si="3">BN4</f>
        <v>Instore</v>
      </c>
      <c r="EA4" s="166" t="str">
        <f>IFERROR(__xludf.DUMMYFUNCTION("""COMPUTED_VALUE"""),"hod.")</f>
        <v>hod.</v>
      </c>
      <c r="EB4" s="167" t="str">
        <f>IFERROR(__xludf.DUMMYFUNCTION("""COMPUTED_VALUE"""),"zál.")</f>
        <v>zál.</v>
      </c>
      <c r="EC4" s="166" t="str">
        <f>IFERROR(__xludf.DUMMYFUNCTION("""COMPUTED_VALUE"""),"hod.")</f>
        <v>hod.</v>
      </c>
      <c r="ED4" s="167" t="str">
        <f>IFERROR(__xludf.DUMMYFUNCTION("""COMPUTED_VALUE"""),"zál.")</f>
        <v>zál.</v>
      </c>
      <c r="EE4" s="166" t="str">
        <f>IFERROR(__xludf.DUMMYFUNCTION("""COMPUTED_VALUE"""),"hod.")</f>
        <v>hod.</v>
      </c>
      <c r="EF4" s="167" t="str">
        <f>IFERROR(__xludf.DUMMYFUNCTION("""COMPUTED_VALUE"""),"zál.")</f>
        <v>zál.</v>
      </c>
      <c r="EG4" s="166" t="str">
        <f>IFERROR(__xludf.DUMMYFUNCTION("""COMPUTED_VALUE"""),"Hodin")</f>
        <v>Hodin</v>
      </c>
      <c r="EH4" s="167" t="str">
        <f>IFERROR(__xludf.DUMMYFUNCTION("""COMPUTED_VALUE"""),"zál.")</f>
        <v>zál.</v>
      </c>
      <c r="EI4" s="166" t="str">
        <f>IFERROR(__xludf.DUMMYFUNCTION("""COMPUTED_VALUE"""),"hod.")</f>
        <v>hod.</v>
      </c>
      <c r="EJ4" s="167" t="str">
        <f>IFERROR(__xludf.DUMMYFUNCTION("""COMPUTED_VALUE"""),"zál.")</f>
        <v>zál.</v>
      </c>
      <c r="EK4" s="166" t="str">
        <f>IFERROR(__xludf.DUMMYFUNCTION("""COMPUTED_VALUE"""),"hod.")</f>
        <v>hod.</v>
      </c>
      <c r="EL4" s="167" t="str">
        <f>IFERROR(__xludf.DUMMYFUNCTION("""COMPUTED_VALUE"""),"zál.")</f>
        <v>zál.</v>
      </c>
      <c r="EM4" s="166" t="str">
        <f>IFERROR(__xludf.DUMMYFUNCTION("""COMPUTED_VALUE"""),"hod.")</f>
        <v>hod.</v>
      </c>
      <c r="EN4" s="167" t="str">
        <f>IFERROR(__xludf.DUMMYFUNCTION("""COMPUTED_VALUE"""),"zál.")</f>
        <v>zál.</v>
      </c>
      <c r="EO4" s="166" t="str">
        <f>IFERROR(__xludf.DUMMYFUNCTION("""COMPUTED_VALUE"""),"hod.")</f>
        <v>hod.</v>
      </c>
      <c r="EP4" s="167" t="str">
        <f>IFERROR(__xludf.DUMMYFUNCTION("""COMPUTED_VALUE"""),"zál.")</f>
        <v>zál.</v>
      </c>
      <c r="EQ4" s="166" t="str">
        <f>IFERROR(__xludf.DUMMYFUNCTION("""COMPUTED_VALUE"""),"hod.")</f>
        <v>hod.</v>
      </c>
      <c r="ER4" s="167" t="str">
        <f>IFERROR(__xludf.DUMMYFUNCTION("""COMPUTED_VALUE"""),"zál.")</f>
        <v>zál.</v>
      </c>
      <c r="ES4" s="166" t="str">
        <f>IFERROR(__xludf.DUMMYFUNCTION("""COMPUTED_VALUE"""),"hod.")</f>
        <v>hod.</v>
      </c>
      <c r="ET4" s="167" t="str">
        <f>IFERROR(__xludf.DUMMYFUNCTION("""COMPUTED_VALUE"""),"zál.")</f>
        <v>zál.</v>
      </c>
      <c r="EU4" s="166" t="str">
        <f>IFERROR(__xludf.DUMMYFUNCTION("""COMPUTED_VALUE"""),"hod.")</f>
        <v>hod.</v>
      </c>
      <c r="EV4" s="167" t="str">
        <f>IFERROR(__xludf.DUMMYFUNCTION("""COMPUTED_VALUE"""),"zál.")</f>
        <v>zál.</v>
      </c>
      <c r="EW4" s="166" t="str">
        <f>IFERROR(__xludf.DUMMYFUNCTION("""COMPUTED_VALUE"""),"hod.")</f>
        <v>hod.</v>
      </c>
      <c r="EX4" s="167" t="str">
        <f>IFERROR(__xludf.DUMMYFUNCTION("""COMPUTED_VALUE"""),"zál.")</f>
        <v>zál.</v>
      </c>
      <c r="EY4" s="166" t="str">
        <f>IFERROR(__xludf.DUMMYFUNCTION("""COMPUTED_VALUE"""),"hod.")</f>
        <v>hod.</v>
      </c>
      <c r="EZ4" s="167" t="str">
        <f>IFERROR(__xludf.DUMMYFUNCTION("""COMPUTED_VALUE"""),"zál.")</f>
        <v>zál.</v>
      </c>
      <c r="FA4" s="166" t="str">
        <f>IFERROR(__xludf.DUMMYFUNCTION("""COMPUTED_VALUE"""),"hod.")</f>
        <v>hod.</v>
      </c>
      <c r="FB4" s="167" t="str">
        <f>IFERROR(__xludf.DUMMYFUNCTION("""COMPUTED_VALUE"""),"zál.")</f>
        <v>zál.</v>
      </c>
      <c r="FC4" s="166" t="str">
        <f>IFERROR(__xludf.DUMMYFUNCTION("""COMPUTED_VALUE"""),"hod.")</f>
        <v>hod.</v>
      </c>
      <c r="FD4" s="167" t="str">
        <f>IFERROR(__xludf.DUMMYFUNCTION("""COMPUTED_VALUE"""),"zál.")</f>
        <v>zál.</v>
      </c>
      <c r="FE4" s="166" t="str">
        <f>IFERROR(__xludf.DUMMYFUNCTION("""COMPUTED_VALUE"""),"hod.")</f>
        <v>hod.</v>
      </c>
      <c r="FF4" s="167" t="str">
        <f>IFERROR(__xludf.DUMMYFUNCTION("""COMPUTED_VALUE"""),"zál.")</f>
        <v>zál.</v>
      </c>
      <c r="FG4" s="166" t="str">
        <f>IFERROR(__xludf.DUMMYFUNCTION("""COMPUTED_VALUE"""),"hod.")</f>
        <v>hod.</v>
      </c>
      <c r="FH4" s="167" t="str">
        <f>IFERROR(__xludf.DUMMYFUNCTION("""COMPUTED_VALUE"""),"zál.")</f>
        <v>zál.</v>
      </c>
      <c r="FI4" s="166" t="str">
        <f>IFERROR(__xludf.DUMMYFUNCTION("""COMPUTED_VALUE"""),"hod.")</f>
        <v>hod.</v>
      </c>
      <c r="FJ4" s="167" t="str">
        <f>IFERROR(__xludf.DUMMYFUNCTION("""COMPUTED_VALUE"""),"zál.")</f>
        <v>zál.</v>
      </c>
      <c r="FK4" s="166" t="str">
        <f>IFERROR(__xludf.DUMMYFUNCTION("""COMPUTED_VALUE"""),"hod.")</f>
        <v>hod.</v>
      </c>
      <c r="FL4" s="167" t="str">
        <f>IFERROR(__xludf.DUMMYFUNCTION("""COMPUTED_VALUE"""),"zál.")</f>
        <v>zál.</v>
      </c>
      <c r="FM4" s="166" t="str">
        <f>IFERROR(__xludf.DUMMYFUNCTION("""COMPUTED_VALUE"""),"hod.")</f>
        <v>hod.</v>
      </c>
      <c r="FN4" s="167" t="str">
        <f>IFERROR(__xludf.DUMMYFUNCTION("""COMPUTED_VALUE"""),"zál.")</f>
        <v>zál.</v>
      </c>
      <c r="FO4" s="166" t="str">
        <f>IFERROR(__xludf.DUMMYFUNCTION("""COMPUTED_VALUE"""),"hod.")</f>
        <v>hod.</v>
      </c>
      <c r="FP4" s="167" t="str">
        <f>IFERROR(__xludf.DUMMYFUNCTION("""COMPUTED_VALUE"""),"zál.")</f>
        <v>zál.</v>
      </c>
      <c r="FQ4" s="166" t="str">
        <f>IFERROR(__xludf.DUMMYFUNCTION("""COMPUTED_VALUE"""),"hod.")</f>
        <v>hod.</v>
      </c>
      <c r="FR4" s="167" t="str">
        <f>IFERROR(__xludf.DUMMYFUNCTION("""COMPUTED_VALUE"""),"zál.")</f>
        <v>zál.</v>
      </c>
      <c r="FS4" s="166" t="str">
        <f>IFERROR(__xludf.DUMMYFUNCTION("""COMPUTED_VALUE"""),"hod.")</f>
        <v>hod.</v>
      </c>
      <c r="FT4" s="167" t="str">
        <f>IFERROR(__xludf.DUMMYFUNCTION("""COMPUTED_VALUE"""),"zál.")</f>
        <v>zál.</v>
      </c>
      <c r="FU4" s="166" t="str">
        <f>IFERROR(__xludf.DUMMYFUNCTION("""COMPUTED_VALUE"""),"hod.")</f>
        <v>hod.</v>
      </c>
      <c r="FV4" s="167" t="str">
        <f>IFERROR(__xludf.DUMMYFUNCTION("""COMPUTED_VALUE"""),"zál.")</f>
        <v>zál.</v>
      </c>
      <c r="FW4" s="166" t="str">
        <f>IFERROR(__xludf.DUMMYFUNCTION("""COMPUTED_VALUE"""),"hod.")</f>
        <v>hod.</v>
      </c>
      <c r="FX4" s="167" t="str">
        <f>IFERROR(__xludf.DUMMYFUNCTION("""COMPUTED_VALUE"""),"zál.")</f>
        <v>zál.</v>
      </c>
      <c r="FY4" s="166" t="str">
        <f>IFERROR(__xludf.DUMMYFUNCTION("""COMPUTED_VALUE"""),"hod.")</f>
        <v>hod.</v>
      </c>
      <c r="FZ4" s="167" t="str">
        <f>IFERROR(__xludf.DUMMYFUNCTION("""COMPUTED_VALUE"""),"zál.")</f>
        <v>zál.</v>
      </c>
      <c r="GA4" s="166" t="str">
        <f>IFERROR(__xludf.DUMMYFUNCTION("""COMPUTED_VALUE"""),"hod.")</f>
        <v>hod.</v>
      </c>
      <c r="GB4" s="167" t="str">
        <f>IFERROR(__xludf.DUMMYFUNCTION("""COMPUTED_VALUE"""),"zál.")</f>
        <v>zál.</v>
      </c>
      <c r="GC4" s="166" t="str">
        <f>IFERROR(__xludf.DUMMYFUNCTION("""COMPUTED_VALUE"""),"hod.")</f>
        <v>hod.</v>
      </c>
      <c r="GD4" s="167" t="str">
        <f>IFERROR(__xludf.DUMMYFUNCTION("""COMPUTED_VALUE"""),"zál.")</f>
        <v>zál.</v>
      </c>
      <c r="GE4" s="166" t="str">
        <f>IFERROR(__xludf.DUMMYFUNCTION("""COMPUTED_VALUE"""),"hod.")</f>
        <v>hod.</v>
      </c>
      <c r="GF4" s="167" t="str">
        <f>IFERROR(__xludf.DUMMYFUNCTION("""COMPUTED_VALUE"""),"zál.")</f>
        <v>zál.</v>
      </c>
      <c r="GG4" s="166" t="str">
        <f>IFERROR(__xludf.DUMMYFUNCTION("""COMPUTED_VALUE"""),"hod.")</f>
        <v>hod.</v>
      </c>
      <c r="GH4" s="167" t="str">
        <f>IFERROR(__xludf.DUMMYFUNCTION("""COMPUTED_VALUE"""),"zál.")</f>
        <v>zál.</v>
      </c>
      <c r="GI4" s="166" t="str">
        <f>IFERROR(__xludf.DUMMYFUNCTION("""COMPUTED_VALUE"""),"hod.")</f>
        <v>hod.</v>
      </c>
      <c r="GJ4" s="167" t="str">
        <f>IFERROR(__xludf.DUMMYFUNCTION("""COMPUTED_VALUE"""),"zál.")</f>
        <v>zál.</v>
      </c>
      <c r="GK4" s="168"/>
      <c r="GL4" s="164" t="str">
        <f t="shared" ref="GL4:GL23" si="4">DZ4</f>
        <v>Instore</v>
      </c>
      <c r="GM4" s="166" t="str">
        <f>IFERROR(__xludf.DUMMYFUNCTION("""COMPUTED_VALUE"""),"hod.")</f>
        <v>hod.</v>
      </c>
      <c r="GN4" s="167" t="str">
        <f>IFERROR(__xludf.DUMMYFUNCTION("""COMPUTED_VALUE"""),"zál.")</f>
        <v>zál.</v>
      </c>
      <c r="GO4" s="166" t="str">
        <f>IFERROR(__xludf.DUMMYFUNCTION("""COMPUTED_VALUE"""),"hod.")</f>
        <v>hod.</v>
      </c>
      <c r="GP4" s="167" t="str">
        <f>IFERROR(__xludf.DUMMYFUNCTION("""COMPUTED_VALUE"""),"zál.")</f>
        <v>zál.</v>
      </c>
      <c r="GQ4" s="166" t="str">
        <f>IFERROR(__xludf.DUMMYFUNCTION("""COMPUTED_VALUE"""),"hod.")</f>
        <v>hod.</v>
      </c>
      <c r="GR4" s="167" t="str">
        <f>IFERROR(__xludf.DUMMYFUNCTION("""COMPUTED_VALUE"""),"zál.")</f>
        <v>zál.</v>
      </c>
      <c r="GS4" s="166" t="str">
        <f>IFERROR(__xludf.DUMMYFUNCTION("""COMPUTED_VALUE"""),"Hodin")</f>
        <v>Hodin</v>
      </c>
      <c r="GT4" s="167" t="str">
        <f>IFERROR(__xludf.DUMMYFUNCTION("""COMPUTED_VALUE"""),"zál.")</f>
        <v>zál.</v>
      </c>
      <c r="GU4" s="166" t="str">
        <f>IFERROR(__xludf.DUMMYFUNCTION("""COMPUTED_VALUE"""),"hod.")</f>
        <v>hod.</v>
      </c>
      <c r="GV4" s="167" t="str">
        <f>IFERROR(__xludf.DUMMYFUNCTION("""COMPUTED_VALUE"""),"zál.")</f>
        <v>zál.</v>
      </c>
      <c r="GW4" s="166" t="str">
        <f>IFERROR(__xludf.DUMMYFUNCTION("""COMPUTED_VALUE"""),"hod.")</f>
        <v>hod.</v>
      </c>
      <c r="GX4" s="167" t="str">
        <f>IFERROR(__xludf.DUMMYFUNCTION("""COMPUTED_VALUE"""),"zál.")</f>
        <v>zál.</v>
      </c>
      <c r="GY4" s="166" t="str">
        <f>IFERROR(__xludf.DUMMYFUNCTION("""COMPUTED_VALUE"""),"hod.")</f>
        <v>hod.</v>
      </c>
      <c r="GZ4" s="167" t="str">
        <f>IFERROR(__xludf.DUMMYFUNCTION("""COMPUTED_VALUE"""),"zál.")</f>
        <v>zál.</v>
      </c>
      <c r="HA4" s="166" t="str">
        <f>IFERROR(__xludf.DUMMYFUNCTION("""COMPUTED_VALUE"""),"hod.")</f>
        <v>hod.</v>
      </c>
      <c r="HB4" s="167" t="str">
        <f>IFERROR(__xludf.DUMMYFUNCTION("""COMPUTED_VALUE"""),"zál.")</f>
        <v>zál.</v>
      </c>
      <c r="HC4" s="166" t="str">
        <f>IFERROR(__xludf.DUMMYFUNCTION("""COMPUTED_VALUE"""),"hod.")</f>
        <v>hod.</v>
      </c>
      <c r="HD4" s="167" t="str">
        <f>IFERROR(__xludf.DUMMYFUNCTION("""COMPUTED_VALUE"""),"zál.")</f>
        <v>zál.</v>
      </c>
      <c r="HE4" s="166" t="str">
        <f>IFERROR(__xludf.DUMMYFUNCTION("""COMPUTED_VALUE"""),"hod.")</f>
        <v>hod.</v>
      </c>
      <c r="HF4" s="167" t="str">
        <f>IFERROR(__xludf.DUMMYFUNCTION("""COMPUTED_VALUE"""),"zál.")</f>
        <v>zál.</v>
      </c>
      <c r="HG4" s="166" t="str">
        <f>IFERROR(__xludf.DUMMYFUNCTION("""COMPUTED_VALUE"""),"hod.")</f>
        <v>hod.</v>
      </c>
      <c r="HH4" s="167" t="str">
        <f>IFERROR(__xludf.DUMMYFUNCTION("""COMPUTED_VALUE"""),"zál.")</f>
        <v>zál.</v>
      </c>
      <c r="HI4" s="166" t="str">
        <f>IFERROR(__xludf.DUMMYFUNCTION("""COMPUTED_VALUE"""),"hod.")</f>
        <v>hod.</v>
      </c>
      <c r="HJ4" s="167" t="str">
        <f>IFERROR(__xludf.DUMMYFUNCTION("""COMPUTED_VALUE"""),"zál.")</f>
        <v>zál.</v>
      </c>
      <c r="HK4" s="166" t="str">
        <f>IFERROR(__xludf.DUMMYFUNCTION("""COMPUTED_VALUE"""),"hod.")</f>
        <v>hod.</v>
      </c>
      <c r="HL4" s="167" t="str">
        <f>IFERROR(__xludf.DUMMYFUNCTION("""COMPUTED_VALUE"""),"zál.")</f>
        <v>zál.</v>
      </c>
      <c r="HM4" s="166" t="str">
        <f>IFERROR(__xludf.DUMMYFUNCTION("""COMPUTED_VALUE"""),"hod.")</f>
        <v>hod.</v>
      </c>
      <c r="HN4" s="167" t="str">
        <f>IFERROR(__xludf.DUMMYFUNCTION("""COMPUTED_VALUE"""),"zál.")</f>
        <v>zál.</v>
      </c>
      <c r="HO4" s="166" t="str">
        <f>IFERROR(__xludf.DUMMYFUNCTION("""COMPUTED_VALUE"""),"hod.")</f>
        <v>hod.</v>
      </c>
      <c r="HP4" s="167" t="str">
        <f>IFERROR(__xludf.DUMMYFUNCTION("""COMPUTED_VALUE"""),"zál.")</f>
        <v>zál.</v>
      </c>
      <c r="HQ4" s="166" t="str">
        <f>IFERROR(__xludf.DUMMYFUNCTION("""COMPUTED_VALUE"""),"hod.")</f>
        <v>hod.</v>
      </c>
      <c r="HR4" s="167" t="str">
        <f>IFERROR(__xludf.DUMMYFUNCTION("""COMPUTED_VALUE"""),"zál.")</f>
        <v>zál.</v>
      </c>
      <c r="HS4" s="166" t="str">
        <f>IFERROR(__xludf.DUMMYFUNCTION("""COMPUTED_VALUE"""),"hod.")</f>
        <v>hod.</v>
      </c>
      <c r="HT4" s="167" t="str">
        <f>IFERROR(__xludf.DUMMYFUNCTION("""COMPUTED_VALUE"""),"zál.")</f>
        <v>zál.</v>
      </c>
      <c r="HU4" s="166" t="str">
        <f>IFERROR(__xludf.DUMMYFUNCTION("""COMPUTED_VALUE"""),"hod.")</f>
        <v>hod.</v>
      </c>
      <c r="HV4" s="167" t="str">
        <f>IFERROR(__xludf.DUMMYFUNCTION("""COMPUTED_VALUE"""),"zál.")</f>
        <v>zál.</v>
      </c>
      <c r="HW4" s="166" t="str">
        <f>IFERROR(__xludf.DUMMYFUNCTION("""COMPUTED_VALUE"""),"hod.")</f>
        <v>hod.</v>
      </c>
      <c r="HX4" s="167" t="str">
        <f>IFERROR(__xludf.DUMMYFUNCTION("""COMPUTED_VALUE"""),"zál.")</f>
        <v>zál.</v>
      </c>
      <c r="HY4" s="166" t="str">
        <f>IFERROR(__xludf.DUMMYFUNCTION("""COMPUTED_VALUE"""),"hod.")</f>
        <v>hod.</v>
      </c>
      <c r="HZ4" s="167" t="str">
        <f>IFERROR(__xludf.DUMMYFUNCTION("""COMPUTED_VALUE"""),"zál.")</f>
        <v>zál.</v>
      </c>
      <c r="IA4" s="166" t="str">
        <f>IFERROR(__xludf.DUMMYFUNCTION("""COMPUTED_VALUE"""),"hod.")</f>
        <v>hod.</v>
      </c>
      <c r="IB4" s="167" t="str">
        <f>IFERROR(__xludf.DUMMYFUNCTION("""COMPUTED_VALUE"""),"zál.")</f>
        <v>zál.</v>
      </c>
      <c r="IC4" s="166" t="str">
        <f>IFERROR(__xludf.DUMMYFUNCTION("""COMPUTED_VALUE"""),"hod.")</f>
        <v>hod.</v>
      </c>
      <c r="ID4" s="167" t="str">
        <f>IFERROR(__xludf.DUMMYFUNCTION("""COMPUTED_VALUE"""),"zál.")</f>
        <v>zál.</v>
      </c>
      <c r="IE4" s="166" t="str">
        <f>IFERROR(__xludf.DUMMYFUNCTION("""COMPUTED_VALUE"""),"hod.")</f>
        <v>hod.</v>
      </c>
      <c r="IF4" s="167" t="str">
        <f>IFERROR(__xludf.DUMMYFUNCTION("""COMPUTED_VALUE"""),"zál.")</f>
        <v>zál.</v>
      </c>
      <c r="IG4" s="166" t="str">
        <f>IFERROR(__xludf.DUMMYFUNCTION("""COMPUTED_VALUE"""),"hod.")</f>
        <v>hod.</v>
      </c>
      <c r="IH4" s="167" t="str">
        <f>IFERROR(__xludf.DUMMYFUNCTION("""COMPUTED_VALUE"""),"zál.")</f>
        <v>zál.</v>
      </c>
      <c r="II4" s="166" t="str">
        <f>IFERROR(__xludf.DUMMYFUNCTION("""COMPUTED_VALUE"""),"hod.")</f>
        <v>hod.</v>
      </c>
      <c r="IJ4" s="167" t="str">
        <f>IFERROR(__xludf.DUMMYFUNCTION("""COMPUTED_VALUE"""),"zál.")</f>
        <v>zál.</v>
      </c>
      <c r="IK4" s="166" t="str">
        <f>IFERROR(__xludf.DUMMYFUNCTION("""COMPUTED_VALUE"""),"hod.")</f>
        <v>hod.</v>
      </c>
      <c r="IL4" s="167" t="str">
        <f>IFERROR(__xludf.DUMMYFUNCTION("""COMPUTED_VALUE"""),"zál.")</f>
        <v>zál.</v>
      </c>
      <c r="IM4" s="166" t="str">
        <f>IFERROR(__xludf.DUMMYFUNCTION("""COMPUTED_VALUE"""),"hod.")</f>
        <v>hod.</v>
      </c>
      <c r="IN4" s="167" t="str">
        <f>IFERROR(__xludf.DUMMYFUNCTION("""COMPUTED_VALUE"""),"zál.")</f>
        <v>zál.</v>
      </c>
      <c r="IO4" s="166" t="str">
        <f>IFERROR(__xludf.DUMMYFUNCTION("""COMPUTED_VALUE"""),"hod.")</f>
        <v>hod.</v>
      </c>
      <c r="IP4" s="167" t="str">
        <f>IFERROR(__xludf.DUMMYFUNCTION("""COMPUTED_VALUE"""),"zál.")</f>
        <v>zál.</v>
      </c>
      <c r="IQ4" s="166" t="str">
        <f>IFERROR(__xludf.DUMMYFUNCTION("""COMPUTED_VALUE"""),"hod.")</f>
        <v>hod.</v>
      </c>
      <c r="IR4" s="167" t="str">
        <f>IFERROR(__xludf.DUMMYFUNCTION("""COMPUTED_VALUE"""),"zál.")</f>
        <v>zál.</v>
      </c>
      <c r="IS4" s="166" t="str">
        <f>IFERROR(__xludf.DUMMYFUNCTION("""COMPUTED_VALUE"""),"hod.")</f>
        <v>hod.</v>
      </c>
      <c r="IT4" s="167" t="str">
        <f>IFERROR(__xludf.DUMMYFUNCTION("""COMPUTED_VALUE"""),"zál.")</f>
        <v>zál.</v>
      </c>
      <c r="IU4" s="166" t="str">
        <f>IFERROR(__xludf.DUMMYFUNCTION("""COMPUTED_VALUE"""),"hod.")</f>
        <v>hod.</v>
      </c>
      <c r="IV4" s="167" t="str">
        <f>IFERROR(__xludf.DUMMYFUNCTION("""COMPUTED_VALUE"""),"zál.")</f>
        <v>zál.</v>
      </c>
    </row>
    <row r="5">
      <c r="A5" s="208">
        <f>IFERROR(__xludf.DUMMYFUNCTION("""COMPUTED_VALUE"""),1333.3333333333333)</f>
        <v>1333.333333</v>
      </c>
      <c r="B5" s="231" t="str">
        <f t="shared" si="1"/>
        <v>Stanislav Roth</v>
      </c>
      <c r="C5" s="199">
        <f t="shared" ref="C5:BL5" si="2">BO5+EA5+GM5</f>
        <v>8</v>
      </c>
      <c r="D5" s="199">
        <f t="shared" si="2"/>
        <v>0</v>
      </c>
      <c r="E5" s="199">
        <f t="shared" si="2"/>
        <v>0</v>
      </c>
      <c r="F5" s="199">
        <f t="shared" si="2"/>
        <v>0</v>
      </c>
      <c r="G5" s="199">
        <f t="shared" si="2"/>
        <v>13</v>
      </c>
      <c r="H5" s="199">
        <f t="shared" si="2"/>
        <v>0</v>
      </c>
      <c r="I5" s="199">
        <f t="shared" si="2"/>
        <v>8</v>
      </c>
      <c r="J5" s="199">
        <f t="shared" si="2"/>
        <v>0</v>
      </c>
      <c r="K5" s="199">
        <f t="shared" si="2"/>
        <v>0</v>
      </c>
      <c r="L5" s="199">
        <f t="shared" si="2"/>
        <v>0</v>
      </c>
      <c r="M5" s="199">
        <f t="shared" si="2"/>
        <v>0</v>
      </c>
      <c r="N5" s="199">
        <f t="shared" si="2"/>
        <v>0</v>
      </c>
      <c r="O5" s="199">
        <f t="shared" si="2"/>
        <v>10</v>
      </c>
      <c r="P5" s="199">
        <f t="shared" si="2"/>
        <v>0</v>
      </c>
      <c r="Q5" s="199">
        <f t="shared" si="2"/>
        <v>6</v>
      </c>
      <c r="R5" s="199">
        <f t="shared" si="2"/>
        <v>427</v>
      </c>
      <c r="S5" s="199">
        <f t="shared" si="2"/>
        <v>0</v>
      </c>
      <c r="T5" s="199">
        <f t="shared" si="2"/>
        <v>0</v>
      </c>
      <c r="U5" s="199">
        <f t="shared" si="2"/>
        <v>0</v>
      </c>
      <c r="V5" s="199">
        <f t="shared" si="2"/>
        <v>0</v>
      </c>
      <c r="W5" s="199">
        <f t="shared" si="2"/>
        <v>13</v>
      </c>
      <c r="X5" s="199">
        <f t="shared" si="2"/>
        <v>0</v>
      </c>
      <c r="Y5" s="199">
        <f t="shared" si="2"/>
        <v>0</v>
      </c>
      <c r="Z5" s="199">
        <f t="shared" si="2"/>
        <v>0</v>
      </c>
      <c r="AA5" s="199">
        <f t="shared" si="2"/>
        <v>0</v>
      </c>
      <c r="AB5" s="199">
        <f t="shared" si="2"/>
        <v>0</v>
      </c>
      <c r="AC5" s="199">
        <f t="shared" si="2"/>
        <v>13</v>
      </c>
      <c r="AD5" s="199">
        <f t="shared" si="2"/>
        <v>0</v>
      </c>
      <c r="AE5" s="199">
        <f t="shared" si="2"/>
        <v>0</v>
      </c>
      <c r="AF5" s="199">
        <f t="shared" si="2"/>
        <v>0</v>
      </c>
      <c r="AG5" s="199">
        <f t="shared" si="2"/>
        <v>0</v>
      </c>
      <c r="AH5" s="199">
        <f t="shared" si="2"/>
        <v>0</v>
      </c>
      <c r="AI5" s="199">
        <f t="shared" si="2"/>
        <v>13</v>
      </c>
      <c r="AJ5" s="199">
        <f t="shared" si="2"/>
        <v>0</v>
      </c>
      <c r="AK5" s="199">
        <f t="shared" si="2"/>
        <v>0</v>
      </c>
      <c r="AL5" s="199">
        <f t="shared" si="2"/>
        <v>0</v>
      </c>
      <c r="AM5" s="199">
        <f t="shared" si="2"/>
        <v>6</v>
      </c>
      <c r="AN5" s="199">
        <f t="shared" si="2"/>
        <v>0</v>
      </c>
      <c r="AO5" s="199">
        <f t="shared" si="2"/>
        <v>0</v>
      </c>
      <c r="AP5" s="199">
        <f t="shared" si="2"/>
        <v>0</v>
      </c>
      <c r="AQ5" s="199">
        <f t="shared" si="2"/>
        <v>0</v>
      </c>
      <c r="AR5" s="199">
        <f t="shared" si="2"/>
        <v>0</v>
      </c>
      <c r="AS5" s="199">
        <f t="shared" si="2"/>
        <v>12.5</v>
      </c>
      <c r="AT5" s="199">
        <f t="shared" si="2"/>
        <v>0</v>
      </c>
      <c r="AU5" s="199">
        <f t="shared" si="2"/>
        <v>0</v>
      </c>
      <c r="AV5" s="199">
        <f t="shared" si="2"/>
        <v>0</v>
      </c>
      <c r="AW5" s="199">
        <f t="shared" si="2"/>
        <v>5</v>
      </c>
      <c r="AX5" s="199">
        <f t="shared" si="2"/>
        <v>0</v>
      </c>
      <c r="AY5" s="199">
        <f t="shared" si="2"/>
        <v>12.5</v>
      </c>
      <c r="AZ5" s="199">
        <f t="shared" si="2"/>
        <v>0</v>
      </c>
      <c r="BA5" s="199">
        <f t="shared" si="2"/>
        <v>4.5</v>
      </c>
      <c r="BB5" s="199">
        <f t="shared" si="2"/>
        <v>0</v>
      </c>
      <c r="BC5" s="199">
        <f t="shared" si="2"/>
        <v>0</v>
      </c>
      <c r="BD5" s="199">
        <f t="shared" si="2"/>
        <v>0</v>
      </c>
      <c r="BE5" s="199">
        <f t="shared" si="2"/>
        <v>12.5</v>
      </c>
      <c r="BF5" s="199">
        <f t="shared" si="2"/>
        <v>0</v>
      </c>
      <c r="BG5" s="199">
        <f t="shared" si="2"/>
        <v>0</v>
      </c>
      <c r="BH5" s="199">
        <f t="shared" si="2"/>
        <v>0</v>
      </c>
      <c r="BI5" s="199">
        <f t="shared" si="2"/>
        <v>0</v>
      </c>
      <c r="BJ5" s="199">
        <f t="shared" si="2"/>
        <v>0</v>
      </c>
      <c r="BK5" s="199">
        <f t="shared" si="2"/>
        <v>0</v>
      </c>
      <c r="BL5" s="199">
        <f t="shared" si="2"/>
        <v>0</v>
      </c>
      <c r="BM5" s="158"/>
      <c r="BN5" s="159" t="str">
        <f>IFERROR(__xludf.DUMMYFUNCTION("""COMPUTED_VALUE"""),"Stanislav Roth")</f>
        <v>Stanislav Roth</v>
      </c>
      <c r="BO5" s="202">
        <f>IFERROR(__xludf.DUMMYFUNCTION("""COMPUTED_VALUE"""),8.0)</f>
        <v>8</v>
      </c>
      <c r="BP5" s="203"/>
      <c r="BQ5" s="202"/>
      <c r="BR5" s="203"/>
      <c r="BS5" s="202">
        <f>IFERROR(__xludf.DUMMYFUNCTION("""COMPUTED_VALUE"""),13.0)</f>
        <v>13</v>
      </c>
      <c r="BT5" s="203"/>
      <c r="BU5" s="204">
        <f>IFERROR(__xludf.DUMMYFUNCTION("""COMPUTED_VALUE"""),8.0)</f>
        <v>8</v>
      </c>
      <c r="BV5" s="203"/>
      <c r="BW5" s="204"/>
      <c r="BX5" s="203"/>
      <c r="BY5" s="202"/>
      <c r="BZ5" s="203"/>
      <c r="CA5" s="202">
        <f>IFERROR(__xludf.DUMMYFUNCTION("""COMPUTED_VALUE"""),10.0)</f>
        <v>10</v>
      </c>
      <c r="CB5" s="203"/>
      <c r="CC5" s="202">
        <f>IFERROR(__xludf.DUMMYFUNCTION("""COMPUTED_VALUE"""),6.0)</f>
        <v>6</v>
      </c>
      <c r="CD5" s="203">
        <f>IFERROR(__xludf.DUMMYFUNCTION("""COMPUTED_VALUE"""),427.0)</f>
        <v>427</v>
      </c>
      <c r="CE5" s="204"/>
      <c r="CF5" s="203"/>
      <c r="CG5" s="202"/>
      <c r="CH5" s="203"/>
      <c r="CI5" s="204">
        <f>IFERROR(__xludf.DUMMYFUNCTION("""COMPUTED_VALUE"""),13.0)</f>
        <v>13</v>
      </c>
      <c r="CJ5" s="203"/>
      <c r="CK5" s="202"/>
      <c r="CL5" s="203"/>
      <c r="CM5" s="202"/>
      <c r="CN5" s="203"/>
      <c r="CO5" s="202">
        <f>IFERROR(__xludf.DUMMYFUNCTION("""COMPUTED_VALUE"""),13.0)</f>
        <v>13</v>
      </c>
      <c r="CP5" s="203"/>
      <c r="CQ5" s="202"/>
      <c r="CR5" s="203"/>
      <c r="CS5" s="202"/>
      <c r="CT5" s="199"/>
      <c r="CU5" s="202">
        <f>IFERROR(__xludf.DUMMYFUNCTION("""COMPUTED_VALUE"""),13.0)</f>
        <v>13</v>
      </c>
      <c r="CV5" s="199"/>
      <c r="CW5" s="202"/>
      <c r="CX5" s="199"/>
      <c r="CY5" s="202">
        <f>IFERROR(__xludf.DUMMYFUNCTION("""COMPUTED_VALUE"""),6.0)</f>
        <v>6</v>
      </c>
      <c r="CZ5" s="199"/>
      <c r="DA5" s="202"/>
      <c r="DB5" s="199"/>
      <c r="DC5" s="202"/>
      <c r="DD5" s="199"/>
      <c r="DE5" s="202">
        <f>IFERROR(__xludf.DUMMYFUNCTION("""COMPUTED_VALUE"""),12.5)</f>
        <v>12.5</v>
      </c>
      <c r="DF5" s="199"/>
      <c r="DG5" s="202"/>
      <c r="DH5" s="199"/>
      <c r="DI5" s="202">
        <f>IFERROR(__xludf.DUMMYFUNCTION("""COMPUTED_VALUE"""),5.0)</f>
        <v>5</v>
      </c>
      <c r="DJ5" s="199"/>
      <c r="DK5" s="202">
        <f>IFERROR(__xludf.DUMMYFUNCTION("""COMPUTED_VALUE"""),12.5)</f>
        <v>12.5</v>
      </c>
      <c r="DL5" s="199"/>
      <c r="DM5" s="202">
        <f>IFERROR(__xludf.DUMMYFUNCTION("""COMPUTED_VALUE"""),4.5)</f>
        <v>4.5</v>
      </c>
      <c r="DN5" s="199"/>
      <c r="DO5" s="202"/>
      <c r="DP5" s="199"/>
      <c r="DQ5" s="202">
        <f>IFERROR(__xludf.DUMMYFUNCTION("""COMPUTED_VALUE"""),12.5)</f>
        <v>12.5</v>
      </c>
      <c r="DR5" s="199"/>
      <c r="DS5" s="202"/>
      <c r="DT5" s="199"/>
      <c r="DU5" s="202"/>
      <c r="DV5" s="199"/>
      <c r="DW5" s="202"/>
      <c r="DX5" s="199"/>
      <c r="DY5" s="158"/>
      <c r="DZ5" s="159" t="str">
        <f t="shared" si="3"/>
        <v>Stanislav Roth</v>
      </c>
      <c r="EA5" s="202"/>
      <c r="EB5" s="203"/>
      <c r="EC5" s="202"/>
      <c r="ED5" s="203"/>
      <c r="EE5" s="202"/>
      <c r="EF5" s="203"/>
      <c r="EG5" s="204"/>
      <c r="EH5" s="203"/>
      <c r="EI5" s="204"/>
      <c r="EJ5" s="203"/>
      <c r="EK5" s="202"/>
      <c r="EL5" s="203"/>
      <c r="EM5" s="202"/>
      <c r="EN5" s="203"/>
      <c r="EO5" s="202"/>
      <c r="EP5" s="203"/>
      <c r="EQ5" s="204"/>
      <c r="ER5" s="203"/>
      <c r="ES5" s="202"/>
      <c r="ET5" s="203"/>
      <c r="EU5" s="204"/>
      <c r="EV5" s="203"/>
      <c r="EW5" s="202"/>
      <c r="EX5" s="203"/>
      <c r="EY5" s="202"/>
      <c r="EZ5" s="203"/>
      <c r="FA5" s="202"/>
      <c r="FB5" s="203"/>
      <c r="FC5" s="202"/>
      <c r="FD5" s="203"/>
      <c r="FE5" s="202"/>
      <c r="FF5" s="199"/>
      <c r="FG5" s="202"/>
      <c r="FH5" s="199"/>
      <c r="FI5" s="202"/>
      <c r="FJ5" s="199"/>
      <c r="FK5" s="202"/>
      <c r="FL5" s="199"/>
      <c r="FM5" s="202"/>
      <c r="FN5" s="199"/>
      <c r="FO5" s="202"/>
      <c r="FP5" s="199"/>
      <c r="FQ5" s="202"/>
      <c r="FR5" s="199"/>
      <c r="FS5" s="202"/>
      <c r="FT5" s="199"/>
      <c r="FU5" s="202"/>
      <c r="FV5" s="199"/>
      <c r="FW5" s="202"/>
      <c r="FX5" s="199"/>
      <c r="FY5" s="202"/>
      <c r="FZ5" s="199"/>
      <c r="GA5" s="202"/>
      <c r="GB5" s="199"/>
      <c r="GC5" s="202"/>
      <c r="GD5" s="199"/>
      <c r="GE5" s="202"/>
      <c r="GF5" s="199"/>
      <c r="GG5" s="202"/>
      <c r="GH5" s="199"/>
      <c r="GI5" s="202"/>
      <c r="GJ5" s="199"/>
      <c r="GK5" s="158"/>
      <c r="GL5" s="159" t="str">
        <f t="shared" si="4"/>
        <v>Stanislav Roth</v>
      </c>
      <c r="GM5" s="202"/>
      <c r="GN5" s="203"/>
      <c r="GO5" s="202"/>
      <c r="GP5" s="203"/>
      <c r="GQ5" s="202"/>
      <c r="GR5" s="203"/>
      <c r="GS5" s="204"/>
      <c r="GT5" s="203"/>
      <c r="GU5" s="204"/>
      <c r="GV5" s="203"/>
      <c r="GW5" s="202"/>
      <c r="GX5" s="203"/>
      <c r="GY5" s="202"/>
      <c r="GZ5" s="203"/>
      <c r="HA5" s="202"/>
      <c r="HB5" s="203"/>
      <c r="HC5" s="204"/>
      <c r="HD5" s="203"/>
      <c r="HE5" s="202"/>
      <c r="HF5" s="203"/>
      <c r="HG5" s="204"/>
      <c r="HH5" s="203"/>
      <c r="HI5" s="202"/>
      <c r="HJ5" s="203"/>
      <c r="HK5" s="202"/>
      <c r="HL5" s="203"/>
      <c r="HM5" s="202"/>
      <c r="HN5" s="203"/>
      <c r="HO5" s="202"/>
      <c r="HP5" s="203"/>
      <c r="HQ5" s="202"/>
      <c r="HR5" s="199"/>
      <c r="HS5" s="202"/>
      <c r="HT5" s="199"/>
      <c r="HU5" s="202"/>
      <c r="HV5" s="199"/>
      <c r="HW5" s="202"/>
      <c r="HX5" s="199"/>
      <c r="HY5" s="202"/>
      <c r="HZ5" s="199"/>
      <c r="IA5" s="202"/>
      <c r="IB5" s="199"/>
      <c r="IC5" s="202"/>
      <c r="ID5" s="199"/>
      <c r="IE5" s="202"/>
      <c r="IF5" s="199"/>
      <c r="IG5" s="202"/>
      <c r="IH5" s="199"/>
      <c r="II5" s="202"/>
      <c r="IJ5" s="199"/>
      <c r="IK5" s="202"/>
      <c r="IL5" s="199"/>
      <c r="IM5" s="202"/>
      <c r="IN5" s="199"/>
      <c r="IO5" s="202"/>
      <c r="IP5" s="199"/>
      <c r="IQ5" s="202"/>
      <c r="IR5" s="199"/>
      <c r="IS5" s="202"/>
      <c r="IT5" s="199"/>
      <c r="IU5" s="202"/>
      <c r="IV5" s="199"/>
    </row>
    <row r="6">
      <c r="A6" s="208">
        <f>IFERROR(__xludf.DUMMYFUNCTION("""COMPUTED_VALUE"""),1333.3333333333333)</f>
        <v>1333.333333</v>
      </c>
      <c r="B6" s="231" t="str">
        <f t="shared" si="1"/>
        <v>Anastasia Rothová</v>
      </c>
      <c r="C6" s="199">
        <f t="shared" ref="C6:BL6" si="5">BO6+EA6+GM6</f>
        <v>0</v>
      </c>
      <c r="D6" s="199">
        <f t="shared" si="5"/>
        <v>0</v>
      </c>
      <c r="E6" s="199">
        <f t="shared" si="5"/>
        <v>0</v>
      </c>
      <c r="F6" s="199">
        <f t="shared" si="5"/>
        <v>0</v>
      </c>
      <c r="G6" s="199">
        <f t="shared" si="5"/>
        <v>9</v>
      </c>
      <c r="H6" s="199">
        <f t="shared" si="5"/>
        <v>0</v>
      </c>
      <c r="I6" s="199">
        <f t="shared" si="5"/>
        <v>0</v>
      </c>
      <c r="J6" s="199">
        <f t="shared" si="5"/>
        <v>0</v>
      </c>
      <c r="K6" s="199">
        <f t="shared" si="5"/>
        <v>16</v>
      </c>
      <c r="L6" s="199">
        <f t="shared" si="5"/>
        <v>0</v>
      </c>
      <c r="M6" s="199">
        <f t="shared" si="5"/>
        <v>18</v>
      </c>
      <c r="N6" s="199">
        <f t="shared" si="5"/>
        <v>0</v>
      </c>
      <c r="O6" s="199">
        <f t="shared" si="5"/>
        <v>0</v>
      </c>
      <c r="P6" s="199">
        <f t="shared" si="5"/>
        <v>0</v>
      </c>
      <c r="Q6" s="199">
        <f t="shared" si="5"/>
        <v>7</v>
      </c>
      <c r="R6" s="199">
        <f t="shared" si="5"/>
        <v>0</v>
      </c>
      <c r="S6" s="199">
        <f t="shared" si="5"/>
        <v>7</v>
      </c>
      <c r="T6" s="199">
        <f t="shared" si="5"/>
        <v>0</v>
      </c>
      <c r="U6" s="199">
        <f t="shared" si="5"/>
        <v>0</v>
      </c>
      <c r="V6" s="199">
        <f t="shared" si="5"/>
        <v>0</v>
      </c>
      <c r="W6" s="199">
        <f t="shared" si="5"/>
        <v>0</v>
      </c>
      <c r="X6" s="199">
        <f t="shared" si="5"/>
        <v>0</v>
      </c>
      <c r="Y6" s="199">
        <f t="shared" si="5"/>
        <v>16</v>
      </c>
      <c r="Z6" s="199">
        <f t="shared" si="5"/>
        <v>0</v>
      </c>
      <c r="AA6" s="199">
        <f t="shared" si="5"/>
        <v>18</v>
      </c>
      <c r="AB6" s="199">
        <f t="shared" si="5"/>
        <v>0</v>
      </c>
      <c r="AC6" s="199">
        <f t="shared" si="5"/>
        <v>0</v>
      </c>
      <c r="AD6" s="199">
        <f t="shared" si="5"/>
        <v>0</v>
      </c>
      <c r="AE6" s="199">
        <f t="shared" si="5"/>
        <v>14</v>
      </c>
      <c r="AF6" s="199">
        <f t="shared" si="5"/>
        <v>0</v>
      </c>
      <c r="AG6" s="199">
        <f t="shared" si="5"/>
        <v>0</v>
      </c>
      <c r="AH6" s="199">
        <f t="shared" si="5"/>
        <v>0</v>
      </c>
      <c r="AI6" s="199">
        <f t="shared" si="5"/>
        <v>0</v>
      </c>
      <c r="AJ6" s="199">
        <f t="shared" si="5"/>
        <v>0</v>
      </c>
      <c r="AK6" s="199">
        <f t="shared" si="5"/>
        <v>10</v>
      </c>
      <c r="AL6" s="199">
        <f t="shared" si="5"/>
        <v>0</v>
      </c>
      <c r="AM6" s="199">
        <f t="shared" si="5"/>
        <v>8</v>
      </c>
      <c r="AN6" s="199">
        <f t="shared" si="5"/>
        <v>0</v>
      </c>
      <c r="AO6" s="199">
        <f t="shared" si="5"/>
        <v>0</v>
      </c>
      <c r="AP6" s="199">
        <f t="shared" si="5"/>
        <v>0</v>
      </c>
      <c r="AQ6" s="199">
        <f t="shared" si="5"/>
        <v>18</v>
      </c>
      <c r="AR6" s="199">
        <f t="shared" si="5"/>
        <v>0</v>
      </c>
      <c r="AS6" s="199">
        <f t="shared" si="5"/>
        <v>0</v>
      </c>
      <c r="AT6" s="199">
        <f t="shared" si="5"/>
        <v>0</v>
      </c>
      <c r="AU6" s="199">
        <f t="shared" si="5"/>
        <v>8</v>
      </c>
      <c r="AV6" s="199">
        <f t="shared" si="5"/>
        <v>0</v>
      </c>
      <c r="AW6" s="199">
        <f t="shared" si="5"/>
        <v>0</v>
      </c>
      <c r="AX6" s="199">
        <f t="shared" si="5"/>
        <v>0</v>
      </c>
      <c r="AY6" s="199">
        <f t="shared" si="5"/>
        <v>8</v>
      </c>
      <c r="AZ6" s="199">
        <f t="shared" si="5"/>
        <v>0</v>
      </c>
      <c r="BA6" s="199">
        <f t="shared" si="5"/>
        <v>8</v>
      </c>
      <c r="BB6" s="199">
        <f t="shared" si="5"/>
        <v>0</v>
      </c>
      <c r="BC6" s="199">
        <f t="shared" si="5"/>
        <v>18</v>
      </c>
      <c r="BD6" s="199">
        <f t="shared" si="5"/>
        <v>0</v>
      </c>
      <c r="BE6" s="199">
        <f t="shared" si="5"/>
        <v>0</v>
      </c>
      <c r="BF6" s="199">
        <f t="shared" si="5"/>
        <v>0</v>
      </c>
      <c r="BG6" s="199">
        <f t="shared" si="5"/>
        <v>14</v>
      </c>
      <c r="BH6" s="199">
        <f t="shared" si="5"/>
        <v>0</v>
      </c>
      <c r="BI6" s="199">
        <f t="shared" si="5"/>
        <v>16</v>
      </c>
      <c r="BJ6" s="199">
        <f t="shared" si="5"/>
        <v>0</v>
      </c>
      <c r="BK6" s="199">
        <f t="shared" si="5"/>
        <v>0</v>
      </c>
      <c r="BL6" s="199">
        <f t="shared" si="5"/>
        <v>0</v>
      </c>
      <c r="BM6" s="158"/>
      <c r="BN6" s="159" t="str">
        <f>IFERROR(__xludf.DUMMYFUNCTION("""COMPUTED_VALUE"""),"Anastasia Rothová")</f>
        <v>Anastasia Rothová</v>
      </c>
      <c r="BO6" s="202"/>
      <c r="BP6" s="203"/>
      <c r="BQ6" s="202"/>
      <c r="BR6" s="203"/>
      <c r="BS6" s="202"/>
      <c r="BT6" s="203"/>
      <c r="BU6" s="202"/>
      <c r="BV6" s="203"/>
      <c r="BW6" s="202"/>
      <c r="BX6" s="203"/>
      <c r="BY6" s="204"/>
      <c r="BZ6" s="203"/>
      <c r="CA6" s="204"/>
      <c r="CB6" s="203"/>
      <c r="CC6" s="204"/>
      <c r="CD6" s="203"/>
      <c r="CE6" s="202"/>
      <c r="CF6" s="203"/>
      <c r="CG6" s="202"/>
      <c r="CH6" s="203"/>
      <c r="CI6" s="202"/>
      <c r="CJ6" s="203"/>
      <c r="CK6" s="202"/>
      <c r="CL6" s="203"/>
      <c r="CM6" s="204"/>
      <c r="CN6" s="203"/>
      <c r="CO6" s="204"/>
      <c r="CP6" s="203"/>
      <c r="CQ6" s="202"/>
      <c r="CR6" s="203"/>
      <c r="CS6" s="204"/>
      <c r="CT6" s="199"/>
      <c r="CU6" s="204"/>
      <c r="CV6" s="199"/>
      <c r="CW6" s="204"/>
      <c r="CX6" s="199"/>
      <c r="CY6" s="202"/>
      <c r="CZ6" s="199"/>
      <c r="DA6" s="204"/>
      <c r="DB6" s="199"/>
      <c r="DC6" s="202"/>
      <c r="DD6" s="199"/>
      <c r="DE6" s="204"/>
      <c r="DF6" s="199"/>
      <c r="DG6" s="202"/>
      <c r="DH6" s="199"/>
      <c r="DI6" s="202"/>
      <c r="DJ6" s="199"/>
      <c r="DK6" s="202"/>
      <c r="DL6" s="199"/>
      <c r="DM6" s="202"/>
      <c r="DN6" s="199"/>
      <c r="DO6" s="204"/>
      <c r="DP6" s="199"/>
      <c r="DQ6" s="204"/>
      <c r="DR6" s="199"/>
      <c r="DS6" s="202"/>
      <c r="DT6" s="199"/>
      <c r="DU6" s="202"/>
      <c r="DV6" s="199"/>
      <c r="DW6" s="202"/>
      <c r="DX6" s="199"/>
      <c r="DY6" s="158"/>
      <c r="DZ6" s="159" t="str">
        <f t="shared" si="3"/>
        <v>Anastasia Rothová</v>
      </c>
      <c r="EA6" s="202"/>
      <c r="EB6" s="203"/>
      <c r="EC6" s="202"/>
      <c r="ED6" s="203"/>
      <c r="EE6" s="202">
        <f>IFERROR(__xludf.DUMMYFUNCTION("""COMPUTED_VALUE"""),9.0)</f>
        <v>9</v>
      </c>
      <c r="EF6" s="203"/>
      <c r="EG6" s="202"/>
      <c r="EH6" s="203"/>
      <c r="EI6" s="202">
        <f>IFERROR(__xludf.DUMMYFUNCTION("""COMPUTED_VALUE"""),16.0)</f>
        <v>16</v>
      </c>
      <c r="EJ6" s="203"/>
      <c r="EK6" s="204">
        <f>IFERROR(__xludf.DUMMYFUNCTION("""COMPUTED_VALUE"""),18.0)</f>
        <v>18</v>
      </c>
      <c r="EL6" s="203"/>
      <c r="EM6" s="204"/>
      <c r="EN6" s="203"/>
      <c r="EO6" s="204">
        <f>IFERROR(__xludf.DUMMYFUNCTION("""COMPUTED_VALUE"""),7.0)</f>
        <v>7</v>
      </c>
      <c r="EP6" s="203"/>
      <c r="EQ6" s="202">
        <f>IFERROR(__xludf.DUMMYFUNCTION("""COMPUTED_VALUE"""),7.0)</f>
        <v>7</v>
      </c>
      <c r="ER6" s="203"/>
      <c r="ES6" s="202"/>
      <c r="ET6" s="203"/>
      <c r="EU6" s="202"/>
      <c r="EV6" s="203"/>
      <c r="EW6" s="202">
        <f>IFERROR(__xludf.DUMMYFUNCTION("""COMPUTED_VALUE"""),16.0)</f>
        <v>16</v>
      </c>
      <c r="EX6" s="203"/>
      <c r="EY6" s="204">
        <f>IFERROR(__xludf.DUMMYFUNCTION("""COMPUTED_VALUE"""),18.0)</f>
        <v>18</v>
      </c>
      <c r="EZ6" s="203"/>
      <c r="FA6" s="204"/>
      <c r="FB6" s="203"/>
      <c r="FC6" s="202">
        <f>IFERROR(__xludf.DUMMYFUNCTION("""COMPUTED_VALUE"""),14.0)</f>
        <v>14</v>
      </c>
      <c r="FD6" s="203"/>
      <c r="FE6" s="204"/>
      <c r="FF6" s="199"/>
      <c r="FG6" s="204"/>
      <c r="FH6" s="199"/>
      <c r="FI6" s="204">
        <f>IFERROR(__xludf.DUMMYFUNCTION("""COMPUTED_VALUE"""),10.0)</f>
        <v>10</v>
      </c>
      <c r="FJ6" s="199"/>
      <c r="FK6" s="202">
        <f>IFERROR(__xludf.DUMMYFUNCTION("""COMPUTED_VALUE"""),8.0)</f>
        <v>8</v>
      </c>
      <c r="FL6" s="199"/>
      <c r="FM6" s="204"/>
      <c r="FN6" s="199"/>
      <c r="FO6" s="202">
        <f>IFERROR(__xludf.DUMMYFUNCTION("""COMPUTED_VALUE"""),18.0)</f>
        <v>18</v>
      </c>
      <c r="FP6" s="199"/>
      <c r="FQ6" s="204"/>
      <c r="FR6" s="199"/>
      <c r="FS6" s="202">
        <f>IFERROR(__xludf.DUMMYFUNCTION("""COMPUTED_VALUE"""),8.0)</f>
        <v>8</v>
      </c>
      <c r="FT6" s="199"/>
      <c r="FU6" s="202"/>
      <c r="FV6" s="199"/>
      <c r="FW6" s="202">
        <f>IFERROR(__xludf.DUMMYFUNCTION("""COMPUTED_VALUE"""),8.0)</f>
        <v>8</v>
      </c>
      <c r="FX6" s="199"/>
      <c r="FY6" s="202">
        <f>IFERROR(__xludf.DUMMYFUNCTION("""COMPUTED_VALUE"""),8.0)</f>
        <v>8</v>
      </c>
      <c r="FZ6" s="199"/>
      <c r="GA6" s="204">
        <f>IFERROR(__xludf.DUMMYFUNCTION("""COMPUTED_VALUE"""),18.0)</f>
        <v>18</v>
      </c>
      <c r="GB6" s="199"/>
      <c r="GC6" s="204"/>
      <c r="GD6" s="199"/>
      <c r="GE6" s="202">
        <f>IFERROR(__xludf.DUMMYFUNCTION("""COMPUTED_VALUE"""),14.0)</f>
        <v>14</v>
      </c>
      <c r="GF6" s="199"/>
      <c r="GG6" s="202">
        <f>IFERROR(__xludf.DUMMYFUNCTION("""COMPUTED_VALUE"""),16.0)</f>
        <v>16</v>
      </c>
      <c r="GH6" s="199"/>
      <c r="GI6" s="202"/>
      <c r="GJ6" s="199"/>
      <c r="GK6" s="158"/>
      <c r="GL6" s="159" t="str">
        <f t="shared" si="4"/>
        <v>Anastasia Rothová</v>
      </c>
      <c r="GM6" s="202"/>
      <c r="GN6" s="203"/>
      <c r="GO6" s="202"/>
      <c r="GP6" s="203"/>
      <c r="GQ6" s="202"/>
      <c r="GR6" s="203"/>
      <c r="GS6" s="202"/>
      <c r="GT6" s="203"/>
      <c r="GU6" s="202"/>
      <c r="GV6" s="203"/>
      <c r="GW6" s="204"/>
      <c r="GX6" s="203"/>
      <c r="GY6" s="204"/>
      <c r="GZ6" s="203"/>
      <c r="HA6" s="204"/>
      <c r="HB6" s="203"/>
      <c r="HC6" s="202"/>
      <c r="HD6" s="203"/>
      <c r="HE6" s="202"/>
      <c r="HF6" s="203"/>
      <c r="HG6" s="202"/>
      <c r="HH6" s="203"/>
      <c r="HI6" s="202"/>
      <c r="HJ6" s="203"/>
      <c r="HK6" s="204"/>
      <c r="HL6" s="203"/>
      <c r="HM6" s="204"/>
      <c r="HN6" s="203"/>
      <c r="HO6" s="202"/>
      <c r="HP6" s="203"/>
      <c r="HQ6" s="204"/>
      <c r="HR6" s="199"/>
      <c r="HS6" s="204"/>
      <c r="HT6" s="199"/>
      <c r="HU6" s="204"/>
      <c r="HV6" s="199"/>
      <c r="HW6" s="202"/>
      <c r="HX6" s="199"/>
      <c r="HY6" s="204"/>
      <c r="HZ6" s="199"/>
      <c r="IA6" s="202"/>
      <c r="IB6" s="199"/>
      <c r="IC6" s="204"/>
      <c r="ID6" s="199"/>
      <c r="IE6" s="202"/>
      <c r="IF6" s="199"/>
      <c r="IG6" s="202"/>
      <c r="IH6" s="199"/>
      <c r="II6" s="202"/>
      <c r="IJ6" s="199"/>
      <c r="IK6" s="202"/>
      <c r="IL6" s="199"/>
      <c r="IM6" s="204"/>
      <c r="IN6" s="199"/>
      <c r="IO6" s="204"/>
      <c r="IP6" s="199"/>
      <c r="IQ6" s="202"/>
      <c r="IR6" s="199"/>
      <c r="IS6" s="202"/>
      <c r="IT6" s="199"/>
      <c r="IU6" s="202"/>
      <c r="IV6" s="199"/>
    </row>
    <row r="7">
      <c r="A7" s="208">
        <f>IFERROR(__xludf.DUMMYFUNCTION("""COMPUTED_VALUE"""),150.0)</f>
        <v>150</v>
      </c>
      <c r="B7" s="231" t="str">
        <f t="shared" si="1"/>
        <v>Petr Wolf</v>
      </c>
      <c r="C7" s="199">
        <f t="shared" ref="C7:BL7" si="6">BO7+EA7+GM7</f>
        <v>13</v>
      </c>
      <c r="D7" s="199">
        <f t="shared" si="6"/>
        <v>0</v>
      </c>
      <c r="E7" s="199">
        <f t="shared" si="6"/>
        <v>0</v>
      </c>
      <c r="F7" s="199">
        <f t="shared" si="6"/>
        <v>0</v>
      </c>
      <c r="G7" s="199">
        <f t="shared" si="6"/>
        <v>15</v>
      </c>
      <c r="H7" s="199">
        <f t="shared" si="6"/>
        <v>0</v>
      </c>
      <c r="I7" s="199">
        <f t="shared" si="6"/>
        <v>0</v>
      </c>
      <c r="J7" s="199">
        <f t="shared" si="6"/>
        <v>0</v>
      </c>
      <c r="K7" s="199">
        <f t="shared" si="6"/>
        <v>15</v>
      </c>
      <c r="L7" s="199">
        <f t="shared" si="6"/>
        <v>0</v>
      </c>
      <c r="M7" s="199">
        <f t="shared" si="6"/>
        <v>0</v>
      </c>
      <c r="N7" s="199">
        <f t="shared" si="6"/>
        <v>0</v>
      </c>
      <c r="O7" s="199">
        <f t="shared" si="6"/>
        <v>17</v>
      </c>
      <c r="P7" s="199">
        <f t="shared" si="6"/>
        <v>0</v>
      </c>
      <c r="Q7" s="199">
        <f t="shared" si="6"/>
        <v>0</v>
      </c>
      <c r="R7" s="199">
        <f t="shared" si="6"/>
        <v>0</v>
      </c>
      <c r="S7" s="199">
        <f t="shared" si="6"/>
        <v>0</v>
      </c>
      <c r="T7" s="199">
        <f t="shared" si="6"/>
        <v>0</v>
      </c>
      <c r="U7" s="199">
        <f t="shared" si="6"/>
        <v>8</v>
      </c>
      <c r="V7" s="199">
        <f t="shared" si="6"/>
        <v>0</v>
      </c>
      <c r="W7" s="199">
        <f t="shared" si="6"/>
        <v>8</v>
      </c>
      <c r="X7" s="199">
        <f t="shared" si="6"/>
        <v>0</v>
      </c>
      <c r="Y7" s="199">
        <f t="shared" si="6"/>
        <v>15</v>
      </c>
      <c r="Z7" s="199">
        <f t="shared" si="6"/>
        <v>0</v>
      </c>
      <c r="AA7" s="199">
        <f t="shared" si="6"/>
        <v>0</v>
      </c>
      <c r="AB7" s="199">
        <f t="shared" si="6"/>
        <v>400</v>
      </c>
      <c r="AC7" s="199">
        <f t="shared" si="6"/>
        <v>17</v>
      </c>
      <c r="AD7" s="199">
        <f t="shared" si="6"/>
        <v>0</v>
      </c>
      <c r="AE7" s="199">
        <f t="shared" si="6"/>
        <v>0</v>
      </c>
      <c r="AF7" s="199">
        <f t="shared" si="6"/>
        <v>0</v>
      </c>
      <c r="AG7" s="199">
        <f t="shared" si="6"/>
        <v>0</v>
      </c>
      <c r="AH7" s="199">
        <f t="shared" si="6"/>
        <v>0</v>
      </c>
      <c r="AI7" s="199">
        <f t="shared" si="6"/>
        <v>0</v>
      </c>
      <c r="AJ7" s="199">
        <f t="shared" si="6"/>
        <v>0</v>
      </c>
      <c r="AK7" s="199">
        <f t="shared" si="6"/>
        <v>15</v>
      </c>
      <c r="AL7" s="199">
        <f t="shared" si="6"/>
        <v>0</v>
      </c>
      <c r="AM7" s="199">
        <f t="shared" si="6"/>
        <v>15</v>
      </c>
      <c r="AN7" s="199">
        <f t="shared" si="6"/>
        <v>0</v>
      </c>
      <c r="AO7" s="199">
        <f t="shared" si="6"/>
        <v>17</v>
      </c>
      <c r="AP7" s="199">
        <f t="shared" si="6"/>
        <v>0</v>
      </c>
      <c r="AQ7" s="199">
        <f t="shared" si="6"/>
        <v>0</v>
      </c>
      <c r="AR7" s="199">
        <f t="shared" si="6"/>
        <v>0</v>
      </c>
      <c r="AS7" s="199">
        <f t="shared" si="6"/>
        <v>13</v>
      </c>
      <c r="AT7" s="199">
        <f t="shared" si="6"/>
        <v>0</v>
      </c>
      <c r="AU7" s="199">
        <f t="shared" si="6"/>
        <v>0</v>
      </c>
      <c r="AV7" s="199">
        <f t="shared" si="6"/>
        <v>0</v>
      </c>
      <c r="AW7" s="199">
        <f t="shared" si="6"/>
        <v>15</v>
      </c>
      <c r="AX7" s="199">
        <f t="shared" si="6"/>
        <v>0</v>
      </c>
      <c r="AY7" s="199">
        <f t="shared" si="6"/>
        <v>0</v>
      </c>
      <c r="AZ7" s="199">
        <f t="shared" si="6"/>
        <v>0</v>
      </c>
      <c r="BA7" s="199">
        <f t="shared" si="6"/>
        <v>15</v>
      </c>
      <c r="BB7" s="199">
        <f t="shared" si="6"/>
        <v>0</v>
      </c>
      <c r="BC7" s="199">
        <f t="shared" si="6"/>
        <v>0</v>
      </c>
      <c r="BD7" s="199">
        <f t="shared" si="6"/>
        <v>0</v>
      </c>
      <c r="BE7" s="199">
        <f t="shared" si="6"/>
        <v>17</v>
      </c>
      <c r="BF7" s="199">
        <f t="shared" si="6"/>
        <v>0</v>
      </c>
      <c r="BG7" s="199">
        <f t="shared" si="6"/>
        <v>0</v>
      </c>
      <c r="BH7" s="199">
        <f t="shared" si="6"/>
        <v>0</v>
      </c>
      <c r="BI7" s="199">
        <f t="shared" si="6"/>
        <v>15</v>
      </c>
      <c r="BJ7" s="199">
        <f t="shared" si="6"/>
        <v>0</v>
      </c>
      <c r="BK7" s="199">
        <f t="shared" si="6"/>
        <v>0</v>
      </c>
      <c r="BL7" s="199">
        <f t="shared" si="6"/>
        <v>0</v>
      </c>
      <c r="BM7" s="158"/>
      <c r="BN7" s="159" t="str">
        <f>IFERROR(__xludf.DUMMYFUNCTION("""COMPUTED_VALUE"""),"Petr Wolf")</f>
        <v>Petr Wolf</v>
      </c>
      <c r="BO7" s="202"/>
      <c r="BP7" s="203"/>
      <c r="BQ7" s="204"/>
      <c r="BR7" s="205"/>
      <c r="BS7" s="204"/>
      <c r="BT7" s="205"/>
      <c r="BU7" s="202"/>
      <c r="BV7" s="203"/>
      <c r="BW7" s="202"/>
      <c r="BX7" s="203"/>
      <c r="BY7" s="204"/>
      <c r="BZ7" s="205"/>
      <c r="CA7" s="202"/>
      <c r="CB7" s="203"/>
      <c r="CC7" s="204"/>
      <c r="CD7" s="205"/>
      <c r="CE7" s="202"/>
      <c r="CF7" s="203"/>
      <c r="CG7" s="202"/>
      <c r="CH7" s="203"/>
      <c r="CI7" s="202"/>
      <c r="CJ7" s="203"/>
      <c r="CK7" s="202"/>
      <c r="CL7" s="203"/>
      <c r="CM7" s="202"/>
      <c r="CN7" s="203"/>
      <c r="CO7" s="202"/>
      <c r="CP7" s="203"/>
      <c r="CQ7" s="202"/>
      <c r="CR7" s="203"/>
      <c r="CS7" s="202"/>
      <c r="CT7" s="199"/>
      <c r="CU7" s="202"/>
      <c r="CV7" s="199"/>
      <c r="CW7" s="202"/>
      <c r="CX7" s="199"/>
      <c r="CY7" s="202"/>
      <c r="CZ7" s="199"/>
      <c r="DA7" s="202"/>
      <c r="DB7" s="199"/>
      <c r="DC7" s="202"/>
      <c r="DD7" s="199"/>
      <c r="DE7" s="202"/>
      <c r="DF7" s="199"/>
      <c r="DG7" s="202"/>
      <c r="DH7" s="199"/>
      <c r="DI7" s="204"/>
      <c r="DJ7" s="199"/>
      <c r="DK7" s="204"/>
      <c r="DL7" s="206"/>
      <c r="DM7" s="204"/>
      <c r="DN7" s="206"/>
      <c r="DO7" s="202"/>
      <c r="DP7" s="199"/>
      <c r="DQ7" s="204"/>
      <c r="DR7" s="199"/>
      <c r="DS7" s="204"/>
      <c r="DT7" s="199"/>
      <c r="DU7" s="202"/>
      <c r="DV7" s="199"/>
      <c r="DW7" s="204"/>
      <c r="DX7" s="199"/>
      <c r="DY7" s="158"/>
      <c r="DZ7" s="159" t="str">
        <f t="shared" si="3"/>
        <v>Petr Wolf</v>
      </c>
      <c r="EA7" s="202"/>
      <c r="EB7" s="203"/>
      <c r="EC7" s="204"/>
      <c r="ED7" s="205"/>
      <c r="EE7" s="204"/>
      <c r="EF7" s="205"/>
      <c r="EG7" s="202"/>
      <c r="EH7" s="203"/>
      <c r="EI7" s="202"/>
      <c r="EJ7" s="203"/>
      <c r="EK7" s="204"/>
      <c r="EL7" s="205"/>
      <c r="EM7" s="202"/>
      <c r="EN7" s="203"/>
      <c r="EO7" s="204"/>
      <c r="EP7" s="205"/>
      <c r="EQ7" s="202"/>
      <c r="ER7" s="203"/>
      <c r="ES7" s="202"/>
      <c r="ET7" s="203"/>
      <c r="EU7" s="202"/>
      <c r="EV7" s="203"/>
      <c r="EW7" s="202"/>
      <c r="EX7" s="203"/>
      <c r="EY7" s="202"/>
      <c r="EZ7" s="203"/>
      <c r="FA7" s="202"/>
      <c r="FB7" s="203"/>
      <c r="FC7" s="202"/>
      <c r="FD7" s="203"/>
      <c r="FE7" s="202"/>
      <c r="FF7" s="199"/>
      <c r="FG7" s="202"/>
      <c r="FH7" s="199"/>
      <c r="FI7" s="202"/>
      <c r="FJ7" s="199"/>
      <c r="FK7" s="202"/>
      <c r="FL7" s="199"/>
      <c r="FM7" s="202"/>
      <c r="FN7" s="199"/>
      <c r="FO7" s="202"/>
      <c r="FP7" s="199"/>
      <c r="FQ7" s="202"/>
      <c r="FR7" s="199"/>
      <c r="FS7" s="202"/>
      <c r="FT7" s="199"/>
      <c r="FU7" s="204"/>
      <c r="FV7" s="199"/>
      <c r="FW7" s="204"/>
      <c r="FX7" s="206"/>
      <c r="FY7" s="204"/>
      <c r="FZ7" s="206"/>
      <c r="GA7" s="202"/>
      <c r="GB7" s="199"/>
      <c r="GC7" s="204"/>
      <c r="GD7" s="199"/>
      <c r="GE7" s="204"/>
      <c r="GF7" s="199"/>
      <c r="GG7" s="202"/>
      <c r="GH7" s="199"/>
      <c r="GI7" s="204"/>
      <c r="GJ7" s="199"/>
      <c r="GK7" s="158"/>
      <c r="GL7" s="159" t="str">
        <f t="shared" si="4"/>
        <v>Petr Wolf</v>
      </c>
      <c r="GM7" s="202">
        <f>IFERROR(__xludf.DUMMYFUNCTION("""COMPUTED_VALUE"""),13.0)</f>
        <v>13</v>
      </c>
      <c r="GN7" s="203"/>
      <c r="GO7" s="204"/>
      <c r="GP7" s="205"/>
      <c r="GQ7" s="204">
        <f>IFERROR(__xludf.DUMMYFUNCTION("""COMPUTED_VALUE"""),15.0)</f>
        <v>15</v>
      </c>
      <c r="GR7" s="205"/>
      <c r="GS7" s="202"/>
      <c r="GT7" s="203"/>
      <c r="GU7" s="202">
        <f>IFERROR(__xludf.DUMMYFUNCTION("""COMPUTED_VALUE"""),15.0)</f>
        <v>15</v>
      </c>
      <c r="GV7" s="203"/>
      <c r="GW7" s="204"/>
      <c r="GX7" s="205"/>
      <c r="GY7" s="202">
        <f>IFERROR(__xludf.DUMMYFUNCTION("""COMPUTED_VALUE"""),17.0)</f>
        <v>17</v>
      </c>
      <c r="GZ7" s="203"/>
      <c r="HA7" s="204"/>
      <c r="HB7" s="205"/>
      <c r="HC7" s="202"/>
      <c r="HD7" s="203"/>
      <c r="HE7" s="202">
        <f>IFERROR(__xludf.DUMMYFUNCTION("""COMPUTED_VALUE"""),8.0)</f>
        <v>8</v>
      </c>
      <c r="HF7" s="203"/>
      <c r="HG7" s="202">
        <f>IFERROR(__xludf.DUMMYFUNCTION("""COMPUTED_VALUE"""),8.0)</f>
        <v>8</v>
      </c>
      <c r="HH7" s="203"/>
      <c r="HI7" s="202">
        <f>IFERROR(__xludf.DUMMYFUNCTION("""COMPUTED_VALUE"""),15.0)</f>
        <v>15</v>
      </c>
      <c r="HJ7" s="203"/>
      <c r="HK7" s="202"/>
      <c r="HL7" s="203">
        <f>IFERROR(__xludf.DUMMYFUNCTION("""COMPUTED_VALUE"""),400.0)</f>
        <v>400</v>
      </c>
      <c r="HM7" s="202">
        <f>IFERROR(__xludf.DUMMYFUNCTION("""COMPUTED_VALUE"""),17.0)</f>
        <v>17</v>
      </c>
      <c r="HN7" s="203"/>
      <c r="HO7" s="202"/>
      <c r="HP7" s="203"/>
      <c r="HQ7" s="202"/>
      <c r="HR7" s="199"/>
      <c r="HS7" s="202"/>
      <c r="HT7" s="199"/>
      <c r="HU7" s="202">
        <f>IFERROR(__xludf.DUMMYFUNCTION("""COMPUTED_VALUE"""),15.0)</f>
        <v>15</v>
      </c>
      <c r="HV7" s="199"/>
      <c r="HW7" s="202">
        <f>IFERROR(__xludf.DUMMYFUNCTION("""COMPUTED_VALUE"""),15.0)</f>
        <v>15</v>
      </c>
      <c r="HX7" s="199"/>
      <c r="HY7" s="202">
        <f>IFERROR(__xludf.DUMMYFUNCTION("""COMPUTED_VALUE"""),17.0)</f>
        <v>17</v>
      </c>
      <c r="HZ7" s="199"/>
      <c r="IA7" s="202"/>
      <c r="IB7" s="199"/>
      <c r="IC7" s="202">
        <f>IFERROR(__xludf.DUMMYFUNCTION("""COMPUTED_VALUE"""),13.0)</f>
        <v>13</v>
      </c>
      <c r="ID7" s="199"/>
      <c r="IE7" s="202"/>
      <c r="IF7" s="199"/>
      <c r="IG7" s="204">
        <f>IFERROR(__xludf.DUMMYFUNCTION("""COMPUTED_VALUE"""),15.0)</f>
        <v>15</v>
      </c>
      <c r="IH7" s="199"/>
      <c r="II7" s="204"/>
      <c r="IJ7" s="206"/>
      <c r="IK7" s="204">
        <f>IFERROR(__xludf.DUMMYFUNCTION("""COMPUTED_VALUE"""),15.0)</f>
        <v>15</v>
      </c>
      <c r="IL7" s="206"/>
      <c r="IM7" s="202"/>
      <c r="IN7" s="199"/>
      <c r="IO7" s="204">
        <f>IFERROR(__xludf.DUMMYFUNCTION("""COMPUTED_VALUE"""),17.0)</f>
        <v>17</v>
      </c>
      <c r="IP7" s="199"/>
      <c r="IQ7" s="204"/>
      <c r="IR7" s="199"/>
      <c r="IS7" s="202">
        <f>IFERROR(__xludf.DUMMYFUNCTION("""COMPUTED_VALUE"""),15.0)</f>
        <v>15</v>
      </c>
      <c r="IT7" s="199"/>
      <c r="IU7" s="204"/>
      <c r="IV7" s="199"/>
    </row>
    <row r="8">
      <c r="A8" s="208">
        <f>IFERROR(__xludf.DUMMYFUNCTION("""COMPUTED_VALUE"""),150.0)</f>
        <v>150</v>
      </c>
      <c r="B8" s="231" t="str">
        <f t="shared" si="1"/>
        <v>David Kropáč</v>
      </c>
      <c r="C8" s="199">
        <f t="shared" ref="C8:BL8" si="7">BO8+EA8+GM8</f>
        <v>13</v>
      </c>
      <c r="D8" s="199">
        <f t="shared" si="7"/>
        <v>0</v>
      </c>
      <c r="E8" s="199">
        <f t="shared" si="7"/>
        <v>9</v>
      </c>
      <c r="F8" s="199">
        <f t="shared" si="7"/>
        <v>0</v>
      </c>
      <c r="G8" s="199">
        <f t="shared" si="7"/>
        <v>7</v>
      </c>
      <c r="H8" s="199">
        <f t="shared" si="7"/>
        <v>0</v>
      </c>
      <c r="I8" s="199">
        <f t="shared" si="7"/>
        <v>8</v>
      </c>
      <c r="J8" s="199">
        <f t="shared" si="7"/>
        <v>0</v>
      </c>
      <c r="K8" s="199">
        <f t="shared" si="7"/>
        <v>0</v>
      </c>
      <c r="L8" s="199">
        <f t="shared" si="7"/>
        <v>0</v>
      </c>
      <c r="M8" s="199">
        <f t="shared" si="7"/>
        <v>0</v>
      </c>
      <c r="N8" s="199">
        <f t="shared" si="7"/>
        <v>0</v>
      </c>
      <c r="O8" s="199">
        <f t="shared" si="7"/>
        <v>18</v>
      </c>
      <c r="P8" s="199">
        <f t="shared" si="7"/>
        <v>0</v>
      </c>
      <c r="Q8" s="199">
        <f t="shared" si="7"/>
        <v>7</v>
      </c>
      <c r="R8" s="199">
        <f t="shared" si="7"/>
        <v>0</v>
      </c>
      <c r="S8" s="199">
        <f t="shared" si="7"/>
        <v>9</v>
      </c>
      <c r="T8" s="199">
        <f t="shared" si="7"/>
        <v>0</v>
      </c>
      <c r="U8" s="199">
        <f t="shared" si="7"/>
        <v>10</v>
      </c>
      <c r="V8" s="199">
        <f t="shared" si="7"/>
        <v>0</v>
      </c>
      <c r="W8" s="199">
        <f t="shared" si="7"/>
        <v>16</v>
      </c>
      <c r="X8" s="199">
        <f t="shared" si="7"/>
        <v>0</v>
      </c>
      <c r="Y8" s="199">
        <f t="shared" si="7"/>
        <v>0</v>
      </c>
      <c r="Z8" s="199">
        <f t="shared" si="7"/>
        <v>0</v>
      </c>
      <c r="AA8" s="199">
        <f t="shared" si="7"/>
        <v>0</v>
      </c>
      <c r="AB8" s="199">
        <f t="shared" si="7"/>
        <v>0</v>
      </c>
      <c r="AC8" s="199">
        <f t="shared" si="7"/>
        <v>18</v>
      </c>
      <c r="AD8" s="199">
        <f t="shared" si="7"/>
        <v>0</v>
      </c>
      <c r="AE8" s="199">
        <f t="shared" si="7"/>
        <v>0</v>
      </c>
      <c r="AF8" s="199">
        <f t="shared" si="7"/>
        <v>0</v>
      </c>
      <c r="AG8" s="199">
        <f t="shared" si="7"/>
        <v>0</v>
      </c>
      <c r="AH8" s="199">
        <f t="shared" si="7"/>
        <v>0</v>
      </c>
      <c r="AI8" s="199">
        <f t="shared" si="7"/>
        <v>16</v>
      </c>
      <c r="AJ8" s="199">
        <f t="shared" si="7"/>
        <v>0</v>
      </c>
      <c r="AK8" s="199">
        <f t="shared" si="7"/>
        <v>6</v>
      </c>
      <c r="AL8" s="199">
        <f t="shared" si="7"/>
        <v>0</v>
      </c>
      <c r="AM8" s="199">
        <f t="shared" si="7"/>
        <v>5</v>
      </c>
      <c r="AN8" s="199">
        <f t="shared" si="7"/>
        <v>1000</v>
      </c>
      <c r="AO8" s="199">
        <f t="shared" si="7"/>
        <v>16</v>
      </c>
      <c r="AP8" s="199">
        <f t="shared" si="7"/>
        <v>0</v>
      </c>
      <c r="AQ8" s="199">
        <f t="shared" si="7"/>
        <v>0</v>
      </c>
      <c r="AR8" s="199">
        <f t="shared" si="7"/>
        <v>0</v>
      </c>
      <c r="AS8" s="199">
        <f t="shared" si="7"/>
        <v>14</v>
      </c>
      <c r="AT8" s="199">
        <f t="shared" si="7"/>
        <v>0</v>
      </c>
      <c r="AU8" s="199">
        <f t="shared" si="7"/>
        <v>0</v>
      </c>
      <c r="AV8" s="199">
        <f t="shared" si="7"/>
        <v>0</v>
      </c>
      <c r="AW8" s="199">
        <f t="shared" si="7"/>
        <v>8</v>
      </c>
      <c r="AX8" s="199">
        <f t="shared" si="7"/>
        <v>0</v>
      </c>
      <c r="AY8" s="199">
        <f t="shared" si="7"/>
        <v>8</v>
      </c>
      <c r="AZ8" s="199">
        <f t="shared" si="7"/>
        <v>0</v>
      </c>
      <c r="BA8" s="199">
        <f t="shared" si="7"/>
        <v>8</v>
      </c>
      <c r="BB8" s="199">
        <f t="shared" si="7"/>
        <v>0</v>
      </c>
      <c r="BC8" s="199">
        <f t="shared" si="7"/>
        <v>0</v>
      </c>
      <c r="BD8" s="199">
        <f t="shared" si="7"/>
        <v>0</v>
      </c>
      <c r="BE8" s="199">
        <f t="shared" si="7"/>
        <v>18</v>
      </c>
      <c r="BF8" s="199">
        <f t="shared" si="7"/>
        <v>0</v>
      </c>
      <c r="BG8" s="199">
        <f t="shared" si="7"/>
        <v>0</v>
      </c>
      <c r="BH8" s="199">
        <f t="shared" si="7"/>
        <v>0</v>
      </c>
      <c r="BI8" s="199">
        <f t="shared" si="7"/>
        <v>0</v>
      </c>
      <c r="BJ8" s="199">
        <f t="shared" si="7"/>
        <v>0</v>
      </c>
      <c r="BK8" s="199">
        <f t="shared" si="7"/>
        <v>0</v>
      </c>
      <c r="BL8" s="199">
        <f t="shared" si="7"/>
        <v>0</v>
      </c>
      <c r="BM8" s="158"/>
      <c r="BN8" s="159" t="str">
        <f>IFERROR(__xludf.DUMMYFUNCTION("""COMPUTED_VALUE"""),"David Kropáč")</f>
        <v>David Kropáč</v>
      </c>
      <c r="BO8" s="202"/>
      <c r="BP8" s="203"/>
      <c r="BQ8" s="202"/>
      <c r="BR8" s="203"/>
      <c r="BS8" s="202"/>
      <c r="BT8" s="203"/>
      <c r="BU8" s="202"/>
      <c r="BV8" s="203"/>
      <c r="BW8" s="202"/>
      <c r="BX8" s="203"/>
      <c r="BY8" s="202"/>
      <c r="BZ8" s="203"/>
      <c r="CA8" s="204"/>
      <c r="CB8" s="205"/>
      <c r="CC8" s="202"/>
      <c r="CD8" s="203"/>
      <c r="CE8" s="202"/>
      <c r="CF8" s="203"/>
      <c r="CG8" s="204"/>
      <c r="CH8" s="205"/>
      <c r="CI8" s="202"/>
      <c r="CJ8" s="203"/>
      <c r="CK8" s="204"/>
      <c r="CL8" s="205"/>
      <c r="CM8" s="202"/>
      <c r="CN8" s="203"/>
      <c r="CO8" s="202"/>
      <c r="CP8" s="203"/>
      <c r="CQ8" s="202"/>
      <c r="CR8" s="203"/>
      <c r="CS8" s="202"/>
      <c r="CT8" s="199"/>
      <c r="CU8" s="202"/>
      <c r="CV8" s="199"/>
      <c r="CW8" s="202"/>
      <c r="CX8" s="199"/>
      <c r="CY8" s="202"/>
      <c r="CZ8" s="199"/>
      <c r="DA8" s="202"/>
      <c r="DB8" s="199"/>
      <c r="DC8" s="202"/>
      <c r="DD8" s="199"/>
      <c r="DE8" s="202"/>
      <c r="DF8" s="199"/>
      <c r="DG8" s="202"/>
      <c r="DH8" s="199"/>
      <c r="DI8" s="202"/>
      <c r="DJ8" s="199"/>
      <c r="DK8" s="202"/>
      <c r="DL8" s="199"/>
      <c r="DM8" s="202"/>
      <c r="DN8" s="199"/>
      <c r="DO8" s="202"/>
      <c r="DP8" s="199"/>
      <c r="DQ8" s="202"/>
      <c r="DR8" s="199"/>
      <c r="DS8" s="202"/>
      <c r="DT8" s="199"/>
      <c r="DU8" s="202"/>
      <c r="DV8" s="199"/>
      <c r="DW8" s="202"/>
      <c r="DX8" s="199"/>
      <c r="DY8" s="158"/>
      <c r="DZ8" s="159" t="str">
        <f t="shared" si="3"/>
        <v>David Kropáč</v>
      </c>
      <c r="EA8" s="202">
        <f>IFERROR(__xludf.DUMMYFUNCTION("""COMPUTED_VALUE"""),13.0)</f>
        <v>13</v>
      </c>
      <c r="EB8" s="203"/>
      <c r="EC8" s="202">
        <f>IFERROR(__xludf.DUMMYFUNCTION("""COMPUTED_VALUE"""),9.0)</f>
        <v>9</v>
      </c>
      <c r="ED8" s="203"/>
      <c r="EE8" s="202">
        <f>IFERROR(__xludf.DUMMYFUNCTION("""COMPUTED_VALUE"""),7.0)</f>
        <v>7</v>
      </c>
      <c r="EF8" s="203"/>
      <c r="EG8" s="202">
        <f>IFERROR(__xludf.DUMMYFUNCTION("""COMPUTED_VALUE"""),8.0)</f>
        <v>8</v>
      </c>
      <c r="EH8" s="203"/>
      <c r="EI8" s="202"/>
      <c r="EJ8" s="203"/>
      <c r="EK8" s="202"/>
      <c r="EL8" s="203"/>
      <c r="EM8" s="204">
        <f>IFERROR(__xludf.DUMMYFUNCTION("""COMPUTED_VALUE"""),18.0)</f>
        <v>18</v>
      </c>
      <c r="EN8" s="205"/>
      <c r="EO8" s="202">
        <f>IFERROR(__xludf.DUMMYFUNCTION("""COMPUTED_VALUE"""),7.0)</f>
        <v>7</v>
      </c>
      <c r="EP8" s="203"/>
      <c r="EQ8" s="202">
        <f>IFERROR(__xludf.DUMMYFUNCTION("""COMPUTED_VALUE"""),9.0)</f>
        <v>9</v>
      </c>
      <c r="ER8" s="203"/>
      <c r="ES8" s="204">
        <f>IFERROR(__xludf.DUMMYFUNCTION("""COMPUTED_VALUE"""),10.0)</f>
        <v>10</v>
      </c>
      <c r="ET8" s="205"/>
      <c r="EU8" s="202">
        <f>IFERROR(__xludf.DUMMYFUNCTION("""COMPUTED_VALUE"""),16.0)</f>
        <v>16</v>
      </c>
      <c r="EV8" s="203"/>
      <c r="EW8" s="204"/>
      <c r="EX8" s="205"/>
      <c r="EY8" s="202"/>
      <c r="EZ8" s="203"/>
      <c r="FA8" s="202">
        <f>IFERROR(__xludf.DUMMYFUNCTION("""COMPUTED_VALUE"""),18.0)</f>
        <v>18</v>
      </c>
      <c r="FB8" s="203"/>
      <c r="FC8" s="202"/>
      <c r="FD8" s="203"/>
      <c r="FE8" s="202"/>
      <c r="FF8" s="199"/>
      <c r="FG8" s="202">
        <f>IFERROR(__xludf.DUMMYFUNCTION("""COMPUTED_VALUE"""),16.0)</f>
        <v>16</v>
      </c>
      <c r="FH8" s="199"/>
      <c r="FI8" s="202">
        <f>IFERROR(__xludf.DUMMYFUNCTION("""COMPUTED_VALUE"""),6.0)</f>
        <v>6</v>
      </c>
      <c r="FJ8" s="199"/>
      <c r="FK8" s="202">
        <f>IFERROR(__xludf.DUMMYFUNCTION("""COMPUTED_VALUE"""),5.0)</f>
        <v>5</v>
      </c>
      <c r="FL8" s="199">
        <f>IFERROR(__xludf.DUMMYFUNCTION("""COMPUTED_VALUE"""),1000.0)</f>
        <v>1000</v>
      </c>
      <c r="FM8" s="202">
        <f>IFERROR(__xludf.DUMMYFUNCTION("""COMPUTED_VALUE"""),16.0)</f>
        <v>16</v>
      </c>
      <c r="FN8" s="199"/>
      <c r="FO8" s="202"/>
      <c r="FP8" s="199"/>
      <c r="FQ8" s="202">
        <f>IFERROR(__xludf.DUMMYFUNCTION("""COMPUTED_VALUE"""),14.0)</f>
        <v>14</v>
      </c>
      <c r="FR8" s="199"/>
      <c r="FS8" s="202"/>
      <c r="FT8" s="199"/>
      <c r="FU8" s="202">
        <f>IFERROR(__xludf.DUMMYFUNCTION("""COMPUTED_VALUE"""),8.0)</f>
        <v>8</v>
      </c>
      <c r="FV8" s="199"/>
      <c r="FW8" s="202">
        <f>IFERROR(__xludf.DUMMYFUNCTION("""COMPUTED_VALUE"""),8.0)</f>
        <v>8</v>
      </c>
      <c r="FX8" s="199"/>
      <c r="FY8" s="202">
        <f>IFERROR(__xludf.DUMMYFUNCTION("""COMPUTED_VALUE"""),8.0)</f>
        <v>8</v>
      </c>
      <c r="FZ8" s="199"/>
      <c r="GA8" s="202"/>
      <c r="GB8" s="199"/>
      <c r="GC8" s="202">
        <f>IFERROR(__xludf.DUMMYFUNCTION("""COMPUTED_VALUE"""),18.0)</f>
        <v>18</v>
      </c>
      <c r="GD8" s="199"/>
      <c r="GE8" s="202"/>
      <c r="GF8" s="199"/>
      <c r="GG8" s="202"/>
      <c r="GH8" s="199"/>
      <c r="GI8" s="202"/>
      <c r="GJ8" s="199"/>
      <c r="GK8" s="158"/>
      <c r="GL8" s="159" t="str">
        <f t="shared" si="4"/>
        <v>David Kropáč</v>
      </c>
      <c r="GM8" s="202"/>
      <c r="GN8" s="203"/>
      <c r="GO8" s="202"/>
      <c r="GP8" s="203"/>
      <c r="GQ8" s="202"/>
      <c r="GR8" s="203"/>
      <c r="GS8" s="202"/>
      <c r="GT8" s="203"/>
      <c r="GU8" s="202"/>
      <c r="GV8" s="203"/>
      <c r="GW8" s="202"/>
      <c r="GX8" s="203"/>
      <c r="GY8" s="204"/>
      <c r="GZ8" s="205"/>
      <c r="HA8" s="202"/>
      <c r="HB8" s="203"/>
      <c r="HC8" s="202"/>
      <c r="HD8" s="203"/>
      <c r="HE8" s="204"/>
      <c r="HF8" s="205"/>
      <c r="HG8" s="202"/>
      <c r="HH8" s="203"/>
      <c r="HI8" s="204"/>
      <c r="HJ8" s="205"/>
      <c r="HK8" s="202"/>
      <c r="HL8" s="203"/>
      <c r="HM8" s="202"/>
      <c r="HN8" s="203"/>
      <c r="HO8" s="202"/>
      <c r="HP8" s="203"/>
      <c r="HQ8" s="202"/>
      <c r="HR8" s="199"/>
      <c r="HS8" s="202"/>
      <c r="HT8" s="199"/>
      <c r="HU8" s="202"/>
      <c r="HV8" s="199"/>
      <c r="HW8" s="202"/>
      <c r="HX8" s="199"/>
      <c r="HY8" s="202"/>
      <c r="HZ8" s="199"/>
      <c r="IA8" s="202"/>
      <c r="IB8" s="199"/>
      <c r="IC8" s="202"/>
      <c r="ID8" s="199"/>
      <c r="IE8" s="202"/>
      <c r="IF8" s="199"/>
      <c r="IG8" s="202"/>
      <c r="IH8" s="199"/>
      <c r="II8" s="202"/>
      <c r="IJ8" s="199"/>
      <c r="IK8" s="202"/>
      <c r="IL8" s="199"/>
      <c r="IM8" s="202"/>
      <c r="IN8" s="199"/>
      <c r="IO8" s="202"/>
      <c r="IP8" s="199"/>
      <c r="IQ8" s="202"/>
      <c r="IR8" s="199"/>
      <c r="IS8" s="202"/>
      <c r="IT8" s="199"/>
      <c r="IU8" s="202"/>
      <c r="IV8" s="199"/>
    </row>
    <row r="9">
      <c r="A9" s="208">
        <f>IFERROR(__xludf.DUMMYFUNCTION("""COMPUTED_VALUE"""),150.0)</f>
        <v>150</v>
      </c>
      <c r="B9" s="231" t="str">
        <f t="shared" si="1"/>
        <v>Oksana Dynysenko</v>
      </c>
      <c r="C9" s="199">
        <f t="shared" ref="C9:BL9" si="8">BO9+EA9+GM9</f>
        <v>6</v>
      </c>
      <c r="D9" s="199">
        <f t="shared" si="8"/>
        <v>0</v>
      </c>
      <c r="E9" s="199">
        <f t="shared" si="8"/>
        <v>6</v>
      </c>
      <c r="F9" s="199">
        <f t="shared" si="8"/>
        <v>0</v>
      </c>
      <c r="G9" s="199">
        <f t="shared" si="8"/>
        <v>0</v>
      </c>
      <c r="H9" s="199">
        <f t="shared" si="8"/>
        <v>0</v>
      </c>
      <c r="I9" s="199">
        <f t="shared" si="8"/>
        <v>5</v>
      </c>
      <c r="J9" s="199">
        <f t="shared" si="8"/>
        <v>0</v>
      </c>
      <c r="K9" s="199">
        <f t="shared" si="8"/>
        <v>0</v>
      </c>
      <c r="L9" s="199">
        <f t="shared" si="8"/>
        <v>0</v>
      </c>
      <c r="M9" s="199">
        <f t="shared" si="8"/>
        <v>0</v>
      </c>
      <c r="N9" s="199">
        <f t="shared" si="8"/>
        <v>0</v>
      </c>
      <c r="O9" s="199">
        <f t="shared" si="8"/>
        <v>0</v>
      </c>
      <c r="P9" s="199">
        <f t="shared" si="8"/>
        <v>0</v>
      </c>
      <c r="Q9" s="199">
        <f t="shared" si="8"/>
        <v>0</v>
      </c>
      <c r="R9" s="199">
        <f t="shared" si="8"/>
        <v>0</v>
      </c>
      <c r="S9" s="199">
        <f t="shared" si="8"/>
        <v>0</v>
      </c>
      <c r="T9" s="199">
        <f t="shared" si="8"/>
        <v>0</v>
      </c>
      <c r="U9" s="199">
        <f t="shared" si="8"/>
        <v>0</v>
      </c>
      <c r="V9" s="199">
        <f t="shared" si="8"/>
        <v>0</v>
      </c>
      <c r="W9" s="199">
        <f t="shared" si="8"/>
        <v>0</v>
      </c>
      <c r="X9" s="199">
        <f t="shared" si="8"/>
        <v>0</v>
      </c>
      <c r="Y9" s="199">
        <f t="shared" si="8"/>
        <v>0</v>
      </c>
      <c r="Z9" s="199">
        <f t="shared" si="8"/>
        <v>0</v>
      </c>
      <c r="AA9" s="199">
        <f t="shared" si="8"/>
        <v>0</v>
      </c>
      <c r="AB9" s="199">
        <f t="shared" si="8"/>
        <v>0</v>
      </c>
      <c r="AC9" s="199">
        <f t="shared" si="8"/>
        <v>0</v>
      </c>
      <c r="AD9" s="199">
        <f t="shared" si="8"/>
        <v>0</v>
      </c>
      <c r="AE9" s="199">
        <f t="shared" si="8"/>
        <v>0</v>
      </c>
      <c r="AF9" s="199">
        <f t="shared" si="8"/>
        <v>0</v>
      </c>
      <c r="AG9" s="199">
        <f t="shared" si="8"/>
        <v>0</v>
      </c>
      <c r="AH9" s="199">
        <f t="shared" si="8"/>
        <v>0</v>
      </c>
      <c r="AI9" s="199">
        <f t="shared" si="8"/>
        <v>0</v>
      </c>
      <c r="AJ9" s="199">
        <f t="shared" si="8"/>
        <v>0</v>
      </c>
      <c r="AK9" s="199">
        <f t="shared" si="8"/>
        <v>0</v>
      </c>
      <c r="AL9" s="199">
        <f t="shared" si="8"/>
        <v>0</v>
      </c>
      <c r="AM9" s="199">
        <f t="shared" si="8"/>
        <v>0</v>
      </c>
      <c r="AN9" s="199">
        <f t="shared" si="8"/>
        <v>0</v>
      </c>
      <c r="AO9" s="199">
        <f t="shared" si="8"/>
        <v>0</v>
      </c>
      <c r="AP9" s="199">
        <f t="shared" si="8"/>
        <v>0</v>
      </c>
      <c r="AQ9" s="199">
        <f t="shared" si="8"/>
        <v>0</v>
      </c>
      <c r="AR9" s="199">
        <f t="shared" si="8"/>
        <v>0</v>
      </c>
      <c r="AS9" s="199">
        <f t="shared" si="8"/>
        <v>0</v>
      </c>
      <c r="AT9" s="199">
        <f t="shared" si="8"/>
        <v>0</v>
      </c>
      <c r="AU9" s="199">
        <f t="shared" si="8"/>
        <v>0</v>
      </c>
      <c r="AV9" s="199">
        <f t="shared" si="8"/>
        <v>0</v>
      </c>
      <c r="AW9" s="199">
        <f t="shared" si="8"/>
        <v>0</v>
      </c>
      <c r="AX9" s="199">
        <f t="shared" si="8"/>
        <v>0</v>
      </c>
      <c r="AY9" s="199">
        <f t="shared" si="8"/>
        <v>0</v>
      </c>
      <c r="AZ9" s="199">
        <f t="shared" si="8"/>
        <v>0</v>
      </c>
      <c r="BA9" s="199">
        <f t="shared" si="8"/>
        <v>0</v>
      </c>
      <c r="BB9" s="199">
        <f t="shared" si="8"/>
        <v>0</v>
      </c>
      <c r="BC9" s="199">
        <f t="shared" si="8"/>
        <v>0</v>
      </c>
      <c r="BD9" s="199">
        <f t="shared" si="8"/>
        <v>0</v>
      </c>
      <c r="BE9" s="199">
        <f t="shared" si="8"/>
        <v>0</v>
      </c>
      <c r="BF9" s="199">
        <f t="shared" si="8"/>
        <v>0</v>
      </c>
      <c r="BG9" s="199">
        <f t="shared" si="8"/>
        <v>0</v>
      </c>
      <c r="BH9" s="199">
        <f t="shared" si="8"/>
        <v>0</v>
      </c>
      <c r="BI9" s="199">
        <f t="shared" si="8"/>
        <v>0</v>
      </c>
      <c r="BJ9" s="199">
        <f t="shared" si="8"/>
        <v>0</v>
      </c>
      <c r="BK9" s="199">
        <f t="shared" si="8"/>
        <v>0</v>
      </c>
      <c r="BL9" s="199">
        <f t="shared" si="8"/>
        <v>0</v>
      </c>
      <c r="BM9" s="158"/>
      <c r="BN9" s="159" t="str">
        <f>IFERROR(__xludf.DUMMYFUNCTION("""COMPUTED_VALUE"""),"Oksana Dynysenko")</f>
        <v>Oksana Dynysenko</v>
      </c>
      <c r="BO9" s="202"/>
      <c r="BP9" s="203"/>
      <c r="BQ9" s="204"/>
      <c r="BR9" s="203"/>
      <c r="BS9" s="204"/>
      <c r="BT9" s="203"/>
      <c r="BU9" s="204">
        <f>IFERROR(__xludf.DUMMYFUNCTION("""COMPUTED_VALUE"""),5.0)</f>
        <v>5</v>
      </c>
      <c r="BV9" s="203"/>
      <c r="BW9" s="204"/>
      <c r="BX9" s="203"/>
      <c r="BY9" s="204"/>
      <c r="BZ9" s="203"/>
      <c r="CA9" s="204"/>
      <c r="CB9" s="203"/>
      <c r="CC9" s="204"/>
      <c r="CD9" s="203"/>
      <c r="CE9" s="204"/>
      <c r="CF9" s="203"/>
      <c r="CG9" s="202"/>
      <c r="CH9" s="203"/>
      <c r="CI9" s="204"/>
      <c r="CJ9" s="203"/>
      <c r="CK9" s="204"/>
      <c r="CL9" s="203"/>
      <c r="CM9" s="204"/>
      <c r="CN9" s="203"/>
      <c r="CO9" s="204"/>
      <c r="CP9" s="203"/>
      <c r="CQ9" s="202"/>
      <c r="CR9" s="203"/>
      <c r="CS9" s="202"/>
      <c r="CT9" s="199"/>
      <c r="CU9" s="204"/>
      <c r="CV9" s="199"/>
      <c r="CW9" s="204"/>
      <c r="CX9" s="199"/>
      <c r="CY9" s="204"/>
      <c r="CZ9" s="199"/>
      <c r="DA9" s="204"/>
      <c r="DB9" s="199"/>
      <c r="DC9" s="204"/>
      <c r="DD9" s="199"/>
      <c r="DE9" s="204"/>
      <c r="DF9" s="199"/>
      <c r="DG9" s="204"/>
      <c r="DH9" s="199"/>
      <c r="DI9" s="202"/>
      <c r="DJ9" s="199"/>
      <c r="DK9" s="204"/>
      <c r="DL9" s="206"/>
      <c r="DM9" s="204"/>
      <c r="DN9" s="206"/>
      <c r="DO9" s="204"/>
      <c r="DP9" s="199"/>
      <c r="DQ9" s="204"/>
      <c r="DR9" s="199"/>
      <c r="DS9" s="204"/>
      <c r="DT9" s="199"/>
      <c r="DU9" s="204"/>
      <c r="DV9" s="199"/>
      <c r="DW9" s="202"/>
      <c r="DX9" s="199"/>
      <c r="DY9" s="158"/>
      <c r="DZ9" s="159" t="str">
        <f t="shared" si="3"/>
        <v>Oksana Dynysenko</v>
      </c>
      <c r="EA9" s="202">
        <f>IFERROR(__xludf.DUMMYFUNCTION("""COMPUTED_VALUE"""),6.0)</f>
        <v>6</v>
      </c>
      <c r="EB9" s="203"/>
      <c r="EC9" s="204">
        <f>IFERROR(__xludf.DUMMYFUNCTION("""COMPUTED_VALUE"""),6.0)</f>
        <v>6</v>
      </c>
      <c r="ED9" s="203"/>
      <c r="EE9" s="204"/>
      <c r="EF9" s="203"/>
      <c r="EG9" s="204"/>
      <c r="EH9" s="203"/>
      <c r="EI9" s="204"/>
      <c r="EJ9" s="203"/>
      <c r="EK9" s="204"/>
      <c r="EL9" s="203"/>
      <c r="EM9" s="204"/>
      <c r="EN9" s="203"/>
      <c r="EO9" s="204"/>
      <c r="EP9" s="203"/>
      <c r="EQ9" s="204"/>
      <c r="ER9" s="203"/>
      <c r="ES9" s="202"/>
      <c r="ET9" s="203"/>
      <c r="EU9" s="204"/>
      <c r="EV9" s="203"/>
      <c r="EW9" s="204"/>
      <c r="EX9" s="203"/>
      <c r="EY9" s="204"/>
      <c r="EZ9" s="203"/>
      <c r="FA9" s="204"/>
      <c r="FB9" s="203"/>
      <c r="FC9" s="202"/>
      <c r="FD9" s="203"/>
      <c r="FE9" s="202"/>
      <c r="FF9" s="199"/>
      <c r="FG9" s="204"/>
      <c r="FH9" s="199"/>
      <c r="FI9" s="204"/>
      <c r="FJ9" s="199"/>
      <c r="FK9" s="204"/>
      <c r="FL9" s="199"/>
      <c r="FM9" s="204"/>
      <c r="FN9" s="199"/>
      <c r="FO9" s="204"/>
      <c r="FP9" s="199"/>
      <c r="FQ9" s="204"/>
      <c r="FR9" s="199"/>
      <c r="FS9" s="204"/>
      <c r="FT9" s="199"/>
      <c r="FU9" s="202"/>
      <c r="FV9" s="199"/>
      <c r="FW9" s="204"/>
      <c r="FX9" s="206"/>
      <c r="FY9" s="204"/>
      <c r="FZ9" s="206"/>
      <c r="GA9" s="204"/>
      <c r="GB9" s="199"/>
      <c r="GC9" s="204"/>
      <c r="GD9" s="199"/>
      <c r="GE9" s="204"/>
      <c r="GF9" s="199"/>
      <c r="GG9" s="204"/>
      <c r="GH9" s="199"/>
      <c r="GI9" s="202"/>
      <c r="GJ9" s="199"/>
      <c r="GK9" s="158"/>
      <c r="GL9" s="159" t="str">
        <f t="shared" si="4"/>
        <v>Oksana Dynysenko</v>
      </c>
      <c r="GM9" s="202"/>
      <c r="GN9" s="203"/>
      <c r="GO9" s="204"/>
      <c r="GP9" s="203"/>
      <c r="GQ9" s="204"/>
      <c r="GR9" s="203"/>
      <c r="GS9" s="204"/>
      <c r="GT9" s="203"/>
      <c r="GU9" s="204"/>
      <c r="GV9" s="203"/>
      <c r="GW9" s="204"/>
      <c r="GX9" s="203"/>
      <c r="GY9" s="204"/>
      <c r="GZ9" s="203"/>
      <c r="HA9" s="204"/>
      <c r="HB9" s="203"/>
      <c r="HC9" s="204"/>
      <c r="HD9" s="203"/>
      <c r="HE9" s="202"/>
      <c r="HF9" s="203"/>
      <c r="HG9" s="204"/>
      <c r="HH9" s="203"/>
      <c r="HI9" s="204"/>
      <c r="HJ9" s="203"/>
      <c r="HK9" s="204"/>
      <c r="HL9" s="203"/>
      <c r="HM9" s="204"/>
      <c r="HN9" s="203"/>
      <c r="HO9" s="202"/>
      <c r="HP9" s="203"/>
      <c r="HQ9" s="202"/>
      <c r="HR9" s="199"/>
      <c r="HS9" s="204"/>
      <c r="HT9" s="199"/>
      <c r="HU9" s="204"/>
      <c r="HV9" s="199"/>
      <c r="HW9" s="204"/>
      <c r="HX9" s="199"/>
      <c r="HY9" s="204"/>
      <c r="HZ9" s="199"/>
      <c r="IA9" s="204"/>
      <c r="IB9" s="199"/>
      <c r="IC9" s="204"/>
      <c r="ID9" s="199"/>
      <c r="IE9" s="204"/>
      <c r="IF9" s="199"/>
      <c r="IG9" s="202"/>
      <c r="IH9" s="199"/>
      <c r="II9" s="204"/>
      <c r="IJ9" s="206"/>
      <c r="IK9" s="204"/>
      <c r="IL9" s="206"/>
      <c r="IM9" s="204"/>
      <c r="IN9" s="199"/>
      <c r="IO9" s="204"/>
      <c r="IP9" s="199"/>
      <c r="IQ9" s="204"/>
      <c r="IR9" s="199"/>
      <c r="IS9" s="204"/>
      <c r="IT9" s="199"/>
      <c r="IU9" s="202"/>
      <c r="IV9" s="199"/>
    </row>
    <row r="10">
      <c r="A10" s="208">
        <f>IFERROR(__xludf.DUMMYFUNCTION("""COMPUTED_VALUE"""),150.0)</f>
        <v>150</v>
      </c>
      <c r="B10" s="231" t="str">
        <f t="shared" si="1"/>
        <v>Filip Štěrba</v>
      </c>
      <c r="C10" s="199">
        <f t="shared" ref="C10:BL10" si="9">BO10+EA10+GM10</f>
        <v>0</v>
      </c>
      <c r="D10" s="199">
        <f t="shared" si="9"/>
        <v>0</v>
      </c>
      <c r="E10" s="199">
        <f t="shared" si="9"/>
        <v>0</v>
      </c>
      <c r="F10" s="199">
        <f t="shared" si="9"/>
        <v>0</v>
      </c>
      <c r="G10" s="199">
        <f t="shared" si="9"/>
        <v>0</v>
      </c>
      <c r="H10" s="199">
        <f t="shared" si="9"/>
        <v>0</v>
      </c>
      <c r="I10" s="199">
        <f t="shared" si="9"/>
        <v>15</v>
      </c>
      <c r="J10" s="199">
        <f t="shared" si="9"/>
        <v>0</v>
      </c>
      <c r="K10" s="199">
        <f t="shared" si="9"/>
        <v>0</v>
      </c>
      <c r="L10" s="199">
        <f t="shared" si="9"/>
        <v>0</v>
      </c>
      <c r="M10" s="199">
        <f t="shared" si="9"/>
        <v>17</v>
      </c>
      <c r="N10" s="199">
        <f t="shared" si="9"/>
        <v>0</v>
      </c>
      <c r="O10" s="199">
        <f t="shared" si="9"/>
        <v>0</v>
      </c>
      <c r="P10" s="199">
        <f t="shared" si="9"/>
        <v>0</v>
      </c>
      <c r="Q10" s="199">
        <f t="shared" si="9"/>
        <v>13.5</v>
      </c>
      <c r="R10" s="199">
        <f t="shared" si="9"/>
        <v>0</v>
      </c>
      <c r="S10" s="199">
        <f t="shared" si="9"/>
        <v>8</v>
      </c>
      <c r="T10" s="199">
        <f t="shared" si="9"/>
        <v>0</v>
      </c>
      <c r="U10" s="199">
        <f t="shared" si="9"/>
        <v>6</v>
      </c>
      <c r="V10" s="199">
        <f t="shared" si="9"/>
        <v>0</v>
      </c>
      <c r="W10" s="199">
        <f t="shared" si="9"/>
        <v>0</v>
      </c>
      <c r="X10" s="199">
        <f t="shared" si="9"/>
        <v>0</v>
      </c>
      <c r="Y10" s="199">
        <f t="shared" si="9"/>
        <v>0</v>
      </c>
      <c r="Z10" s="199">
        <f t="shared" si="9"/>
        <v>0</v>
      </c>
      <c r="AA10" s="199">
        <f t="shared" si="9"/>
        <v>17</v>
      </c>
      <c r="AB10" s="199">
        <f t="shared" si="9"/>
        <v>0</v>
      </c>
      <c r="AC10" s="199">
        <f t="shared" si="9"/>
        <v>0</v>
      </c>
      <c r="AD10" s="199">
        <f t="shared" si="9"/>
        <v>0</v>
      </c>
      <c r="AE10" s="199">
        <f t="shared" si="9"/>
        <v>13.5</v>
      </c>
      <c r="AF10" s="199">
        <f t="shared" si="9"/>
        <v>0</v>
      </c>
      <c r="AG10" s="199">
        <f t="shared" si="9"/>
        <v>15</v>
      </c>
      <c r="AH10" s="199">
        <f t="shared" si="9"/>
        <v>0</v>
      </c>
      <c r="AI10" s="199">
        <f t="shared" si="9"/>
        <v>8</v>
      </c>
      <c r="AJ10" s="199">
        <f t="shared" si="9"/>
        <v>0</v>
      </c>
      <c r="AK10" s="199">
        <f t="shared" si="9"/>
        <v>0</v>
      </c>
      <c r="AL10" s="199">
        <f t="shared" si="9"/>
        <v>0</v>
      </c>
      <c r="AM10" s="199">
        <f t="shared" si="9"/>
        <v>0</v>
      </c>
      <c r="AN10" s="199">
        <f t="shared" si="9"/>
        <v>0</v>
      </c>
      <c r="AO10" s="199">
        <f t="shared" si="9"/>
        <v>0</v>
      </c>
      <c r="AP10" s="199">
        <f t="shared" si="9"/>
        <v>0</v>
      </c>
      <c r="AQ10" s="199">
        <f t="shared" si="9"/>
        <v>17</v>
      </c>
      <c r="AR10" s="199">
        <f t="shared" si="9"/>
        <v>0</v>
      </c>
      <c r="AS10" s="199">
        <f t="shared" si="9"/>
        <v>0</v>
      </c>
      <c r="AT10" s="199">
        <f t="shared" si="9"/>
        <v>0</v>
      </c>
      <c r="AU10" s="199">
        <f t="shared" si="9"/>
        <v>15</v>
      </c>
      <c r="AV10" s="199">
        <f t="shared" si="9"/>
        <v>0</v>
      </c>
      <c r="AW10" s="199">
        <f t="shared" si="9"/>
        <v>0</v>
      </c>
      <c r="AX10" s="199">
        <f t="shared" si="9"/>
        <v>0</v>
      </c>
      <c r="AY10" s="199">
        <f t="shared" si="9"/>
        <v>15</v>
      </c>
      <c r="AZ10" s="199">
        <f t="shared" si="9"/>
        <v>0</v>
      </c>
      <c r="BA10" s="199">
        <f t="shared" si="9"/>
        <v>0</v>
      </c>
      <c r="BB10" s="199">
        <f t="shared" si="9"/>
        <v>0</v>
      </c>
      <c r="BC10" s="199">
        <f t="shared" si="9"/>
        <v>17</v>
      </c>
      <c r="BD10" s="199">
        <f t="shared" si="9"/>
        <v>0</v>
      </c>
      <c r="BE10" s="199">
        <f t="shared" si="9"/>
        <v>0</v>
      </c>
      <c r="BF10" s="199">
        <f t="shared" si="9"/>
        <v>0</v>
      </c>
      <c r="BG10" s="199">
        <f t="shared" si="9"/>
        <v>13.5</v>
      </c>
      <c r="BH10" s="199">
        <f t="shared" si="9"/>
        <v>0</v>
      </c>
      <c r="BI10" s="199">
        <f t="shared" si="9"/>
        <v>0</v>
      </c>
      <c r="BJ10" s="199">
        <f t="shared" si="9"/>
        <v>0</v>
      </c>
      <c r="BK10" s="199">
        <f t="shared" si="9"/>
        <v>0</v>
      </c>
      <c r="BL10" s="199">
        <f t="shared" si="9"/>
        <v>0</v>
      </c>
      <c r="BM10" s="158"/>
      <c r="BN10" s="159" t="str">
        <f>IFERROR(__xludf.DUMMYFUNCTION("""COMPUTED_VALUE"""),"Filip Štěrba")</f>
        <v>Filip Štěrba</v>
      </c>
      <c r="BO10" s="202"/>
      <c r="BP10" s="203"/>
      <c r="BQ10" s="202"/>
      <c r="BR10" s="203"/>
      <c r="BS10" s="202"/>
      <c r="BT10" s="203"/>
      <c r="BU10" s="204"/>
      <c r="BV10" s="205"/>
      <c r="BW10" s="204"/>
      <c r="BX10" s="205"/>
      <c r="BY10" s="202"/>
      <c r="BZ10" s="203"/>
      <c r="CA10" s="202"/>
      <c r="CB10" s="203"/>
      <c r="CC10" s="202"/>
      <c r="CD10" s="203"/>
      <c r="CE10" s="202"/>
      <c r="CF10" s="203"/>
      <c r="CG10" s="204"/>
      <c r="CH10" s="205"/>
      <c r="CI10" s="202"/>
      <c r="CJ10" s="203"/>
      <c r="CK10" s="202"/>
      <c r="CL10" s="203"/>
      <c r="CM10" s="204"/>
      <c r="CN10" s="205"/>
      <c r="CO10" s="204"/>
      <c r="CP10" s="205"/>
      <c r="CQ10" s="204"/>
      <c r="CR10" s="205"/>
      <c r="CS10" s="204"/>
      <c r="CT10" s="206"/>
      <c r="CU10" s="202"/>
      <c r="CV10" s="199"/>
      <c r="CW10" s="204"/>
      <c r="CX10" s="199"/>
      <c r="CY10" s="204"/>
      <c r="CZ10" s="199"/>
      <c r="DA10" s="204"/>
      <c r="DB10" s="199"/>
      <c r="DC10" s="204"/>
      <c r="DD10" s="199"/>
      <c r="DE10" s="202"/>
      <c r="DF10" s="199"/>
      <c r="DG10" s="202"/>
      <c r="DH10" s="199"/>
      <c r="DI10" s="202"/>
      <c r="DJ10" s="199"/>
      <c r="DK10" s="202"/>
      <c r="DL10" s="199"/>
      <c r="DM10" s="202"/>
      <c r="DN10" s="199"/>
      <c r="DO10" s="202"/>
      <c r="DP10" s="199"/>
      <c r="DQ10" s="202"/>
      <c r="DR10" s="199"/>
      <c r="DS10" s="202"/>
      <c r="DT10" s="199"/>
      <c r="DU10" s="202"/>
      <c r="DV10" s="199"/>
      <c r="DW10" s="202"/>
      <c r="DX10" s="199"/>
      <c r="DY10" s="158"/>
      <c r="DZ10" s="159" t="str">
        <f t="shared" si="3"/>
        <v>Filip Štěrba</v>
      </c>
      <c r="EA10" s="202"/>
      <c r="EB10" s="203"/>
      <c r="EC10" s="202"/>
      <c r="ED10" s="203"/>
      <c r="EE10" s="202"/>
      <c r="EF10" s="203"/>
      <c r="EG10" s="204"/>
      <c r="EH10" s="205"/>
      <c r="EI10" s="204"/>
      <c r="EJ10" s="205"/>
      <c r="EK10" s="202"/>
      <c r="EL10" s="203"/>
      <c r="EM10" s="202"/>
      <c r="EN10" s="203"/>
      <c r="EO10" s="202"/>
      <c r="EP10" s="203"/>
      <c r="EQ10" s="202"/>
      <c r="ER10" s="203"/>
      <c r="ES10" s="204">
        <f>IFERROR(__xludf.DUMMYFUNCTION("""COMPUTED_VALUE"""),6.0)</f>
        <v>6</v>
      </c>
      <c r="ET10" s="205"/>
      <c r="EU10" s="202"/>
      <c r="EV10" s="203"/>
      <c r="EW10" s="202"/>
      <c r="EX10" s="203"/>
      <c r="EY10" s="204"/>
      <c r="EZ10" s="205"/>
      <c r="FA10" s="204"/>
      <c r="FB10" s="205"/>
      <c r="FC10" s="204"/>
      <c r="FD10" s="205"/>
      <c r="FE10" s="204"/>
      <c r="FF10" s="206"/>
      <c r="FG10" s="202"/>
      <c r="FH10" s="199"/>
      <c r="FI10" s="204"/>
      <c r="FJ10" s="199"/>
      <c r="FK10" s="204"/>
      <c r="FL10" s="199"/>
      <c r="FM10" s="204"/>
      <c r="FN10" s="199"/>
      <c r="FO10" s="204"/>
      <c r="FP10" s="199"/>
      <c r="FQ10" s="202"/>
      <c r="FR10" s="199"/>
      <c r="FS10" s="202"/>
      <c r="FT10" s="199"/>
      <c r="FU10" s="202"/>
      <c r="FV10" s="199"/>
      <c r="FW10" s="202"/>
      <c r="FX10" s="199"/>
      <c r="FY10" s="202"/>
      <c r="FZ10" s="199"/>
      <c r="GA10" s="202"/>
      <c r="GB10" s="199"/>
      <c r="GC10" s="202"/>
      <c r="GD10" s="199"/>
      <c r="GE10" s="202"/>
      <c r="GF10" s="199"/>
      <c r="GG10" s="202"/>
      <c r="GH10" s="199"/>
      <c r="GI10" s="202"/>
      <c r="GJ10" s="199"/>
      <c r="GK10" s="158"/>
      <c r="GL10" s="159" t="str">
        <f t="shared" si="4"/>
        <v>Filip Štěrba</v>
      </c>
      <c r="GM10" s="202"/>
      <c r="GN10" s="203"/>
      <c r="GO10" s="202"/>
      <c r="GP10" s="203"/>
      <c r="GQ10" s="202"/>
      <c r="GR10" s="203"/>
      <c r="GS10" s="204">
        <f>IFERROR(__xludf.DUMMYFUNCTION("""COMPUTED_VALUE"""),15.0)</f>
        <v>15</v>
      </c>
      <c r="GT10" s="205"/>
      <c r="GU10" s="204"/>
      <c r="GV10" s="205"/>
      <c r="GW10" s="202">
        <f>IFERROR(__xludf.DUMMYFUNCTION("""COMPUTED_VALUE"""),17.0)</f>
        <v>17</v>
      </c>
      <c r="GX10" s="203"/>
      <c r="GY10" s="202"/>
      <c r="GZ10" s="203"/>
      <c r="HA10" s="202">
        <f>IFERROR(__xludf.DUMMYFUNCTION("""COMPUTED_VALUE"""),13.5)</f>
        <v>13.5</v>
      </c>
      <c r="HB10" s="203"/>
      <c r="HC10" s="202">
        <f>IFERROR(__xludf.DUMMYFUNCTION("""COMPUTED_VALUE"""),8.0)</f>
        <v>8</v>
      </c>
      <c r="HD10" s="203"/>
      <c r="HE10" s="204"/>
      <c r="HF10" s="205"/>
      <c r="HG10" s="202"/>
      <c r="HH10" s="203"/>
      <c r="HI10" s="202"/>
      <c r="HJ10" s="203"/>
      <c r="HK10" s="204">
        <f>IFERROR(__xludf.DUMMYFUNCTION("""COMPUTED_VALUE"""),17.0)</f>
        <v>17</v>
      </c>
      <c r="HL10" s="205"/>
      <c r="HM10" s="204"/>
      <c r="HN10" s="205"/>
      <c r="HO10" s="204">
        <f>IFERROR(__xludf.DUMMYFUNCTION("""COMPUTED_VALUE"""),13.5)</f>
        <v>13.5</v>
      </c>
      <c r="HP10" s="205"/>
      <c r="HQ10" s="204">
        <f>IFERROR(__xludf.DUMMYFUNCTION("""COMPUTED_VALUE"""),15.0)</f>
        <v>15</v>
      </c>
      <c r="HR10" s="206"/>
      <c r="HS10" s="202">
        <f>IFERROR(__xludf.DUMMYFUNCTION("""COMPUTED_VALUE"""),8.0)</f>
        <v>8</v>
      </c>
      <c r="HT10" s="199"/>
      <c r="HU10" s="204"/>
      <c r="HV10" s="199"/>
      <c r="HW10" s="204"/>
      <c r="HX10" s="199"/>
      <c r="HY10" s="204"/>
      <c r="HZ10" s="199"/>
      <c r="IA10" s="204">
        <f>IFERROR(__xludf.DUMMYFUNCTION("""COMPUTED_VALUE"""),17.0)</f>
        <v>17</v>
      </c>
      <c r="IB10" s="199"/>
      <c r="IC10" s="202"/>
      <c r="ID10" s="199"/>
      <c r="IE10" s="202">
        <f>IFERROR(__xludf.DUMMYFUNCTION("""COMPUTED_VALUE"""),15.0)</f>
        <v>15</v>
      </c>
      <c r="IF10" s="199"/>
      <c r="IG10" s="202"/>
      <c r="IH10" s="199"/>
      <c r="II10" s="202">
        <f>IFERROR(__xludf.DUMMYFUNCTION("""COMPUTED_VALUE"""),15.0)</f>
        <v>15</v>
      </c>
      <c r="IJ10" s="199"/>
      <c r="IK10" s="202"/>
      <c r="IL10" s="199"/>
      <c r="IM10" s="202">
        <f>IFERROR(__xludf.DUMMYFUNCTION("""COMPUTED_VALUE"""),17.0)</f>
        <v>17</v>
      </c>
      <c r="IN10" s="199"/>
      <c r="IO10" s="202"/>
      <c r="IP10" s="199"/>
      <c r="IQ10" s="202">
        <f>IFERROR(__xludf.DUMMYFUNCTION("""COMPUTED_VALUE"""),13.5)</f>
        <v>13.5</v>
      </c>
      <c r="IR10" s="199"/>
      <c r="IS10" s="202"/>
      <c r="IT10" s="199"/>
      <c r="IU10" s="202"/>
      <c r="IV10" s="199"/>
    </row>
    <row r="11">
      <c r="A11" s="208">
        <f>IFERROR(__xludf.DUMMYFUNCTION("""COMPUTED_VALUE"""),150.0)</f>
        <v>150</v>
      </c>
      <c r="B11" s="231" t="str">
        <f t="shared" si="1"/>
        <v>Yana Nynyk-x</v>
      </c>
      <c r="C11" s="199">
        <f t="shared" ref="C11:BL11" si="10">BO11+EA11+GM11</f>
        <v>0</v>
      </c>
      <c r="D11" s="199">
        <f t="shared" si="10"/>
        <v>0</v>
      </c>
      <c r="E11" s="199">
        <f t="shared" si="10"/>
        <v>0</v>
      </c>
      <c r="F11" s="199">
        <f t="shared" si="10"/>
        <v>0</v>
      </c>
      <c r="G11" s="199">
        <f t="shared" si="10"/>
        <v>0</v>
      </c>
      <c r="H11" s="199">
        <f t="shared" si="10"/>
        <v>0</v>
      </c>
      <c r="I11" s="199">
        <f t="shared" si="10"/>
        <v>0</v>
      </c>
      <c r="J11" s="199">
        <f t="shared" si="10"/>
        <v>0</v>
      </c>
      <c r="K11" s="199">
        <f t="shared" si="10"/>
        <v>0</v>
      </c>
      <c r="L11" s="199">
        <f t="shared" si="10"/>
        <v>0</v>
      </c>
      <c r="M11" s="199">
        <f t="shared" si="10"/>
        <v>0</v>
      </c>
      <c r="N11" s="199">
        <f t="shared" si="10"/>
        <v>0</v>
      </c>
      <c r="O11" s="199">
        <f t="shared" si="10"/>
        <v>0</v>
      </c>
      <c r="P11" s="199">
        <f t="shared" si="10"/>
        <v>0</v>
      </c>
      <c r="Q11" s="199">
        <f t="shared" si="10"/>
        <v>0</v>
      </c>
      <c r="R11" s="199">
        <f t="shared" si="10"/>
        <v>0</v>
      </c>
      <c r="S11" s="199">
        <f t="shared" si="10"/>
        <v>0</v>
      </c>
      <c r="T11" s="199">
        <f t="shared" si="10"/>
        <v>0</v>
      </c>
      <c r="U11" s="199">
        <f t="shared" si="10"/>
        <v>0</v>
      </c>
      <c r="V11" s="199">
        <f t="shared" si="10"/>
        <v>0</v>
      </c>
      <c r="W11" s="199">
        <f t="shared" si="10"/>
        <v>0</v>
      </c>
      <c r="X11" s="199">
        <f t="shared" si="10"/>
        <v>0</v>
      </c>
      <c r="Y11" s="199">
        <f t="shared" si="10"/>
        <v>0</v>
      </c>
      <c r="Z11" s="199">
        <f t="shared" si="10"/>
        <v>0</v>
      </c>
      <c r="AA11" s="199">
        <f t="shared" si="10"/>
        <v>0</v>
      </c>
      <c r="AB11" s="199">
        <f t="shared" si="10"/>
        <v>0</v>
      </c>
      <c r="AC11" s="199">
        <f t="shared" si="10"/>
        <v>0</v>
      </c>
      <c r="AD11" s="199">
        <f t="shared" si="10"/>
        <v>0</v>
      </c>
      <c r="AE11" s="199">
        <f t="shared" si="10"/>
        <v>0</v>
      </c>
      <c r="AF11" s="199">
        <f t="shared" si="10"/>
        <v>0</v>
      </c>
      <c r="AG11" s="199">
        <f t="shared" si="10"/>
        <v>0</v>
      </c>
      <c r="AH11" s="199">
        <f t="shared" si="10"/>
        <v>0</v>
      </c>
      <c r="AI11" s="199">
        <f t="shared" si="10"/>
        <v>0</v>
      </c>
      <c r="AJ11" s="199">
        <f t="shared" si="10"/>
        <v>0</v>
      </c>
      <c r="AK11" s="199">
        <f t="shared" si="10"/>
        <v>0</v>
      </c>
      <c r="AL11" s="199">
        <f t="shared" si="10"/>
        <v>0</v>
      </c>
      <c r="AM11" s="199">
        <f t="shared" si="10"/>
        <v>0</v>
      </c>
      <c r="AN11" s="199">
        <f t="shared" si="10"/>
        <v>0</v>
      </c>
      <c r="AO11" s="199">
        <f t="shared" si="10"/>
        <v>0</v>
      </c>
      <c r="AP11" s="199">
        <f t="shared" si="10"/>
        <v>0</v>
      </c>
      <c r="AQ11" s="199">
        <f t="shared" si="10"/>
        <v>0</v>
      </c>
      <c r="AR11" s="199">
        <f t="shared" si="10"/>
        <v>0</v>
      </c>
      <c r="AS11" s="199">
        <f t="shared" si="10"/>
        <v>0</v>
      </c>
      <c r="AT11" s="199">
        <f t="shared" si="10"/>
        <v>0</v>
      </c>
      <c r="AU11" s="199">
        <f t="shared" si="10"/>
        <v>0</v>
      </c>
      <c r="AV11" s="199">
        <f t="shared" si="10"/>
        <v>0</v>
      </c>
      <c r="AW11" s="199">
        <f t="shared" si="10"/>
        <v>0</v>
      </c>
      <c r="AX11" s="199">
        <f t="shared" si="10"/>
        <v>0</v>
      </c>
      <c r="AY11" s="199">
        <f t="shared" si="10"/>
        <v>0</v>
      </c>
      <c r="AZ11" s="199">
        <f t="shared" si="10"/>
        <v>0</v>
      </c>
      <c r="BA11" s="199">
        <f t="shared" si="10"/>
        <v>0</v>
      </c>
      <c r="BB11" s="199">
        <f t="shared" si="10"/>
        <v>0</v>
      </c>
      <c r="BC11" s="199">
        <f t="shared" si="10"/>
        <v>0</v>
      </c>
      <c r="BD11" s="199">
        <f t="shared" si="10"/>
        <v>0</v>
      </c>
      <c r="BE11" s="199">
        <f t="shared" si="10"/>
        <v>0</v>
      </c>
      <c r="BF11" s="199">
        <f t="shared" si="10"/>
        <v>0</v>
      </c>
      <c r="BG11" s="199">
        <f t="shared" si="10"/>
        <v>0</v>
      </c>
      <c r="BH11" s="199">
        <f t="shared" si="10"/>
        <v>0</v>
      </c>
      <c r="BI11" s="199">
        <f t="shared" si="10"/>
        <v>0</v>
      </c>
      <c r="BJ11" s="199">
        <f t="shared" si="10"/>
        <v>0</v>
      </c>
      <c r="BK11" s="199">
        <f t="shared" si="10"/>
        <v>0</v>
      </c>
      <c r="BL11" s="199">
        <f t="shared" si="10"/>
        <v>0</v>
      </c>
      <c r="BM11" s="158"/>
      <c r="BN11" s="159" t="str">
        <f>IFERROR(__xludf.DUMMYFUNCTION("""COMPUTED_VALUE"""),"Yana Nynyk-x")</f>
        <v>Yana Nynyk-x</v>
      </c>
      <c r="BO11" s="202"/>
      <c r="BP11" s="203"/>
      <c r="BQ11" s="202"/>
      <c r="BR11" s="203"/>
      <c r="BS11" s="202"/>
      <c r="BT11" s="203"/>
      <c r="BU11" s="202"/>
      <c r="BV11" s="203"/>
      <c r="BW11" s="202"/>
      <c r="BX11" s="203"/>
      <c r="BY11" s="202"/>
      <c r="BZ11" s="203"/>
      <c r="CA11" s="202"/>
      <c r="CB11" s="203"/>
      <c r="CC11" s="202"/>
      <c r="CD11" s="203"/>
      <c r="CE11" s="202"/>
      <c r="CF11" s="203"/>
      <c r="CG11" s="202"/>
      <c r="CH11" s="203"/>
      <c r="CI11" s="202"/>
      <c r="CJ11" s="203"/>
      <c r="CK11" s="202"/>
      <c r="CL11" s="203"/>
      <c r="CM11" s="202"/>
      <c r="CN11" s="203"/>
      <c r="CO11" s="202"/>
      <c r="CP11" s="203"/>
      <c r="CQ11" s="202"/>
      <c r="CR11" s="203"/>
      <c r="CS11" s="202"/>
      <c r="CT11" s="199"/>
      <c r="CU11" s="202"/>
      <c r="CV11" s="199"/>
      <c r="CW11" s="202"/>
      <c r="CX11" s="199"/>
      <c r="CY11" s="202"/>
      <c r="CZ11" s="199"/>
      <c r="DA11" s="202"/>
      <c r="DB11" s="199"/>
      <c r="DC11" s="202"/>
      <c r="DD11" s="199"/>
      <c r="DE11" s="202"/>
      <c r="DF11" s="199"/>
      <c r="DG11" s="202"/>
      <c r="DH11" s="199"/>
      <c r="DI11" s="202"/>
      <c r="DJ11" s="199"/>
      <c r="DK11" s="202"/>
      <c r="DL11" s="199"/>
      <c r="DM11" s="202"/>
      <c r="DN11" s="199"/>
      <c r="DO11" s="202"/>
      <c r="DP11" s="199"/>
      <c r="DQ11" s="202"/>
      <c r="DR11" s="199"/>
      <c r="DS11" s="202"/>
      <c r="DT11" s="199"/>
      <c r="DU11" s="202"/>
      <c r="DV11" s="199"/>
      <c r="DW11" s="202"/>
      <c r="DX11" s="199"/>
      <c r="DY11" s="158"/>
      <c r="DZ11" s="159" t="str">
        <f t="shared" si="3"/>
        <v>Yana Nynyk-x</v>
      </c>
      <c r="EA11" s="202"/>
      <c r="EB11" s="203"/>
      <c r="EC11" s="202"/>
      <c r="ED11" s="203"/>
      <c r="EE11" s="202"/>
      <c r="EF11" s="203"/>
      <c r="EG11" s="202"/>
      <c r="EH11" s="203"/>
      <c r="EI11" s="202"/>
      <c r="EJ11" s="203"/>
      <c r="EK11" s="202"/>
      <c r="EL11" s="203"/>
      <c r="EM11" s="202"/>
      <c r="EN11" s="203"/>
      <c r="EO11" s="202"/>
      <c r="EP11" s="203"/>
      <c r="EQ11" s="202"/>
      <c r="ER11" s="203"/>
      <c r="ES11" s="202"/>
      <c r="ET11" s="203"/>
      <c r="EU11" s="202"/>
      <c r="EV11" s="203"/>
      <c r="EW11" s="202"/>
      <c r="EX11" s="203"/>
      <c r="EY11" s="202"/>
      <c r="EZ11" s="203"/>
      <c r="FA11" s="202"/>
      <c r="FB11" s="203"/>
      <c r="FC11" s="202"/>
      <c r="FD11" s="203"/>
      <c r="FE11" s="202"/>
      <c r="FF11" s="199"/>
      <c r="FG11" s="202"/>
      <c r="FH11" s="199"/>
      <c r="FI11" s="202"/>
      <c r="FJ11" s="199"/>
      <c r="FK11" s="202"/>
      <c r="FL11" s="199"/>
      <c r="FM11" s="202"/>
      <c r="FN11" s="199"/>
      <c r="FO11" s="202"/>
      <c r="FP11" s="199"/>
      <c r="FQ11" s="202"/>
      <c r="FR11" s="199"/>
      <c r="FS11" s="202"/>
      <c r="FT11" s="199"/>
      <c r="FU11" s="202"/>
      <c r="FV11" s="199"/>
      <c r="FW11" s="202"/>
      <c r="FX11" s="199"/>
      <c r="FY11" s="202"/>
      <c r="FZ11" s="199"/>
      <c r="GA11" s="202"/>
      <c r="GB11" s="199"/>
      <c r="GC11" s="202"/>
      <c r="GD11" s="199"/>
      <c r="GE11" s="202"/>
      <c r="GF11" s="199"/>
      <c r="GG11" s="202"/>
      <c r="GH11" s="199"/>
      <c r="GI11" s="202"/>
      <c r="GJ11" s="199"/>
      <c r="GK11" s="158"/>
      <c r="GL11" s="159" t="str">
        <f t="shared" si="4"/>
        <v>Yana Nynyk-x</v>
      </c>
      <c r="GM11" s="202"/>
      <c r="GN11" s="203"/>
      <c r="GO11" s="202"/>
      <c r="GP11" s="203"/>
      <c r="GQ11" s="202"/>
      <c r="GR11" s="203"/>
      <c r="GS11" s="202"/>
      <c r="GT11" s="203"/>
      <c r="GU11" s="202"/>
      <c r="GV11" s="203"/>
      <c r="GW11" s="202"/>
      <c r="GX11" s="203"/>
      <c r="GY11" s="202"/>
      <c r="GZ11" s="203"/>
      <c r="HA11" s="202"/>
      <c r="HB11" s="203"/>
      <c r="HC11" s="202"/>
      <c r="HD11" s="203"/>
      <c r="HE11" s="202"/>
      <c r="HF11" s="203"/>
      <c r="HG11" s="202"/>
      <c r="HH11" s="203"/>
      <c r="HI11" s="202"/>
      <c r="HJ11" s="203"/>
      <c r="HK11" s="202"/>
      <c r="HL11" s="203"/>
      <c r="HM11" s="202"/>
      <c r="HN11" s="203"/>
      <c r="HO11" s="202"/>
      <c r="HP11" s="203"/>
      <c r="HQ11" s="202"/>
      <c r="HR11" s="199"/>
      <c r="HS11" s="202"/>
      <c r="HT11" s="199"/>
      <c r="HU11" s="202"/>
      <c r="HV11" s="199"/>
      <c r="HW11" s="202"/>
      <c r="HX11" s="199"/>
      <c r="HY11" s="202"/>
      <c r="HZ11" s="199"/>
      <c r="IA11" s="202"/>
      <c r="IB11" s="199"/>
      <c r="IC11" s="202"/>
      <c r="ID11" s="199"/>
      <c r="IE11" s="202"/>
      <c r="IF11" s="199"/>
      <c r="IG11" s="202"/>
      <c r="IH11" s="199"/>
      <c r="II11" s="202"/>
      <c r="IJ11" s="199"/>
      <c r="IK11" s="202"/>
      <c r="IL11" s="199"/>
      <c r="IM11" s="202"/>
      <c r="IN11" s="199"/>
      <c r="IO11" s="202"/>
      <c r="IP11" s="199"/>
      <c r="IQ11" s="202"/>
      <c r="IR11" s="199"/>
      <c r="IS11" s="202"/>
      <c r="IT11" s="199"/>
      <c r="IU11" s="202"/>
      <c r="IV11" s="199"/>
    </row>
    <row r="12">
      <c r="A12" s="208">
        <f>IFERROR(__xludf.DUMMYFUNCTION("""COMPUTED_VALUE"""),150.0)</f>
        <v>150</v>
      </c>
      <c r="B12" s="231" t="str">
        <f t="shared" si="1"/>
        <v>Vojtěch Fux</v>
      </c>
      <c r="C12" s="199">
        <f t="shared" ref="C12:BL12" si="11">BO12+EA12+GM12</f>
        <v>0</v>
      </c>
      <c r="D12" s="199">
        <f t="shared" si="11"/>
        <v>0</v>
      </c>
      <c r="E12" s="199">
        <f t="shared" si="11"/>
        <v>0</v>
      </c>
      <c r="F12" s="199">
        <f t="shared" si="11"/>
        <v>0</v>
      </c>
      <c r="G12" s="199">
        <f t="shared" si="11"/>
        <v>0</v>
      </c>
      <c r="H12" s="199">
        <f t="shared" si="11"/>
        <v>0</v>
      </c>
      <c r="I12" s="199">
        <f t="shared" si="11"/>
        <v>0</v>
      </c>
      <c r="J12" s="199">
        <f t="shared" si="11"/>
        <v>0</v>
      </c>
      <c r="K12" s="199">
        <f t="shared" si="11"/>
        <v>0</v>
      </c>
      <c r="L12" s="199">
        <f t="shared" si="11"/>
        <v>0</v>
      </c>
      <c r="M12" s="199">
        <f t="shared" si="11"/>
        <v>0</v>
      </c>
      <c r="N12" s="199">
        <f t="shared" si="11"/>
        <v>0</v>
      </c>
      <c r="O12" s="199">
        <f t="shared" si="11"/>
        <v>0</v>
      </c>
      <c r="P12" s="199">
        <f t="shared" si="11"/>
        <v>0</v>
      </c>
      <c r="Q12" s="199">
        <f t="shared" si="11"/>
        <v>0</v>
      </c>
      <c r="R12" s="199">
        <f t="shared" si="11"/>
        <v>0</v>
      </c>
      <c r="S12" s="199">
        <f t="shared" si="11"/>
        <v>0</v>
      </c>
      <c r="T12" s="199">
        <f t="shared" si="11"/>
        <v>0</v>
      </c>
      <c r="U12" s="199">
        <f t="shared" si="11"/>
        <v>0</v>
      </c>
      <c r="V12" s="199">
        <f t="shared" si="11"/>
        <v>0</v>
      </c>
      <c r="W12" s="199">
        <f t="shared" si="11"/>
        <v>0</v>
      </c>
      <c r="X12" s="199">
        <f t="shared" si="11"/>
        <v>0</v>
      </c>
      <c r="Y12" s="199">
        <f t="shared" si="11"/>
        <v>0</v>
      </c>
      <c r="Z12" s="199">
        <f t="shared" si="11"/>
        <v>0</v>
      </c>
      <c r="AA12" s="199">
        <f t="shared" si="11"/>
        <v>0</v>
      </c>
      <c r="AB12" s="199">
        <f t="shared" si="11"/>
        <v>0</v>
      </c>
      <c r="AC12" s="199">
        <f t="shared" si="11"/>
        <v>0</v>
      </c>
      <c r="AD12" s="199">
        <f t="shared" si="11"/>
        <v>0</v>
      </c>
      <c r="AE12" s="199">
        <f t="shared" si="11"/>
        <v>0</v>
      </c>
      <c r="AF12" s="199">
        <f t="shared" si="11"/>
        <v>0</v>
      </c>
      <c r="AG12" s="199">
        <f t="shared" si="11"/>
        <v>0</v>
      </c>
      <c r="AH12" s="199">
        <f t="shared" si="11"/>
        <v>0</v>
      </c>
      <c r="AI12" s="199">
        <f t="shared" si="11"/>
        <v>0</v>
      </c>
      <c r="AJ12" s="199">
        <f t="shared" si="11"/>
        <v>0</v>
      </c>
      <c r="AK12" s="199">
        <f t="shared" si="11"/>
        <v>0</v>
      </c>
      <c r="AL12" s="199">
        <f t="shared" si="11"/>
        <v>0</v>
      </c>
      <c r="AM12" s="199">
        <f t="shared" si="11"/>
        <v>0</v>
      </c>
      <c r="AN12" s="199">
        <f t="shared" si="11"/>
        <v>0</v>
      </c>
      <c r="AO12" s="199">
        <f t="shared" si="11"/>
        <v>0</v>
      </c>
      <c r="AP12" s="199">
        <f t="shared" si="11"/>
        <v>0</v>
      </c>
      <c r="AQ12" s="199">
        <f t="shared" si="11"/>
        <v>0</v>
      </c>
      <c r="AR12" s="199">
        <f t="shared" si="11"/>
        <v>0</v>
      </c>
      <c r="AS12" s="199">
        <f t="shared" si="11"/>
        <v>0</v>
      </c>
      <c r="AT12" s="199">
        <f t="shared" si="11"/>
        <v>0</v>
      </c>
      <c r="AU12" s="199">
        <f t="shared" si="11"/>
        <v>0</v>
      </c>
      <c r="AV12" s="199">
        <f t="shared" si="11"/>
        <v>0</v>
      </c>
      <c r="AW12" s="199">
        <f t="shared" si="11"/>
        <v>0</v>
      </c>
      <c r="AX12" s="199">
        <f t="shared" si="11"/>
        <v>0</v>
      </c>
      <c r="AY12" s="199">
        <f t="shared" si="11"/>
        <v>0</v>
      </c>
      <c r="AZ12" s="199">
        <f t="shared" si="11"/>
        <v>0</v>
      </c>
      <c r="BA12" s="199">
        <f t="shared" si="11"/>
        <v>0</v>
      </c>
      <c r="BB12" s="199">
        <f t="shared" si="11"/>
        <v>0</v>
      </c>
      <c r="BC12" s="199">
        <f t="shared" si="11"/>
        <v>0</v>
      </c>
      <c r="BD12" s="199">
        <f t="shared" si="11"/>
        <v>0</v>
      </c>
      <c r="BE12" s="199">
        <f t="shared" si="11"/>
        <v>0</v>
      </c>
      <c r="BF12" s="199">
        <f t="shared" si="11"/>
        <v>0</v>
      </c>
      <c r="BG12" s="199">
        <f t="shared" si="11"/>
        <v>0</v>
      </c>
      <c r="BH12" s="199">
        <f t="shared" si="11"/>
        <v>0</v>
      </c>
      <c r="BI12" s="199">
        <f t="shared" si="11"/>
        <v>0</v>
      </c>
      <c r="BJ12" s="199">
        <f t="shared" si="11"/>
        <v>0</v>
      </c>
      <c r="BK12" s="199">
        <f t="shared" si="11"/>
        <v>0</v>
      </c>
      <c r="BL12" s="199">
        <f t="shared" si="11"/>
        <v>0</v>
      </c>
      <c r="BM12" s="158"/>
      <c r="BN12" s="159" t="str">
        <f>IFERROR(__xludf.DUMMYFUNCTION("""COMPUTED_VALUE"""),"Vojtěch Fux")</f>
        <v>Vojtěch Fux</v>
      </c>
      <c r="BO12" s="202"/>
      <c r="BP12" s="203"/>
      <c r="BQ12" s="202"/>
      <c r="BR12" s="203"/>
      <c r="BS12" s="202"/>
      <c r="BT12" s="203"/>
      <c r="BU12" s="202"/>
      <c r="BV12" s="203"/>
      <c r="BW12" s="204"/>
      <c r="BX12" s="205"/>
      <c r="BY12" s="204"/>
      <c r="BZ12" s="205"/>
      <c r="CA12" s="202"/>
      <c r="CB12" s="203"/>
      <c r="CC12" s="204"/>
      <c r="CD12" s="205"/>
      <c r="CE12" s="204"/>
      <c r="CF12" s="205"/>
      <c r="CG12" s="202"/>
      <c r="CH12" s="203"/>
      <c r="CI12" s="202"/>
      <c r="CJ12" s="203"/>
      <c r="CK12" s="202"/>
      <c r="CL12" s="203"/>
      <c r="CM12" s="204"/>
      <c r="CN12" s="205"/>
      <c r="CO12" s="202"/>
      <c r="CP12" s="203"/>
      <c r="CQ12" s="204"/>
      <c r="CR12" s="205"/>
      <c r="CS12" s="204"/>
      <c r="CT12" s="206"/>
      <c r="CU12" s="204"/>
      <c r="CV12" s="199"/>
      <c r="CW12" s="202"/>
      <c r="CX12" s="199"/>
      <c r="CY12" s="204"/>
      <c r="CZ12" s="199"/>
      <c r="DA12" s="204"/>
      <c r="DB12" s="199"/>
      <c r="DC12" s="204"/>
      <c r="DD12" s="199"/>
      <c r="DE12" s="204"/>
      <c r="DF12" s="199"/>
      <c r="DG12" s="204"/>
      <c r="DH12" s="199"/>
      <c r="DI12" s="202"/>
      <c r="DJ12" s="199"/>
      <c r="DK12" s="202"/>
      <c r="DL12" s="199"/>
      <c r="DM12" s="202"/>
      <c r="DN12" s="199"/>
      <c r="DO12" s="204"/>
      <c r="DP12" s="199"/>
      <c r="DQ12" s="202"/>
      <c r="DR12" s="199"/>
      <c r="DS12" s="202"/>
      <c r="DT12" s="199"/>
      <c r="DU12" s="204"/>
      <c r="DV12" s="199"/>
      <c r="DW12" s="204"/>
      <c r="DX12" s="199"/>
      <c r="DY12" s="158"/>
      <c r="DZ12" s="159" t="str">
        <f t="shared" si="3"/>
        <v>Vojtěch Fux</v>
      </c>
      <c r="EA12" s="202"/>
      <c r="EB12" s="203"/>
      <c r="EC12" s="202"/>
      <c r="ED12" s="203"/>
      <c r="EE12" s="202"/>
      <c r="EF12" s="203"/>
      <c r="EG12" s="202"/>
      <c r="EH12" s="203"/>
      <c r="EI12" s="204"/>
      <c r="EJ12" s="205"/>
      <c r="EK12" s="204"/>
      <c r="EL12" s="205"/>
      <c r="EM12" s="202"/>
      <c r="EN12" s="203"/>
      <c r="EO12" s="204"/>
      <c r="EP12" s="205"/>
      <c r="EQ12" s="204"/>
      <c r="ER12" s="205"/>
      <c r="ES12" s="202"/>
      <c r="ET12" s="203"/>
      <c r="EU12" s="202"/>
      <c r="EV12" s="203"/>
      <c r="EW12" s="202"/>
      <c r="EX12" s="203"/>
      <c r="EY12" s="204"/>
      <c r="EZ12" s="205"/>
      <c r="FA12" s="202"/>
      <c r="FB12" s="203"/>
      <c r="FC12" s="204"/>
      <c r="FD12" s="205"/>
      <c r="FE12" s="204"/>
      <c r="FF12" s="206"/>
      <c r="FG12" s="204"/>
      <c r="FH12" s="199"/>
      <c r="FI12" s="202"/>
      <c r="FJ12" s="199"/>
      <c r="FK12" s="204"/>
      <c r="FL12" s="199"/>
      <c r="FM12" s="204"/>
      <c r="FN12" s="199"/>
      <c r="FO12" s="204"/>
      <c r="FP12" s="199"/>
      <c r="FQ12" s="204"/>
      <c r="FR12" s="199"/>
      <c r="FS12" s="204"/>
      <c r="FT12" s="199"/>
      <c r="FU12" s="202"/>
      <c r="FV12" s="199"/>
      <c r="FW12" s="202"/>
      <c r="FX12" s="199"/>
      <c r="FY12" s="202"/>
      <c r="FZ12" s="199"/>
      <c r="GA12" s="204"/>
      <c r="GB12" s="199"/>
      <c r="GC12" s="202"/>
      <c r="GD12" s="199"/>
      <c r="GE12" s="202"/>
      <c r="GF12" s="199"/>
      <c r="GG12" s="204"/>
      <c r="GH12" s="199"/>
      <c r="GI12" s="204"/>
      <c r="GJ12" s="199"/>
      <c r="GK12" s="158"/>
      <c r="GL12" s="159" t="str">
        <f t="shared" si="4"/>
        <v>Vojtěch Fux</v>
      </c>
      <c r="GM12" s="202"/>
      <c r="GN12" s="203"/>
      <c r="GO12" s="202"/>
      <c r="GP12" s="203"/>
      <c r="GQ12" s="202"/>
      <c r="GR12" s="203"/>
      <c r="GS12" s="202"/>
      <c r="GT12" s="203"/>
      <c r="GU12" s="204"/>
      <c r="GV12" s="205"/>
      <c r="GW12" s="204"/>
      <c r="GX12" s="205"/>
      <c r="GY12" s="202"/>
      <c r="GZ12" s="203"/>
      <c r="HA12" s="204"/>
      <c r="HB12" s="205"/>
      <c r="HC12" s="204"/>
      <c r="HD12" s="205"/>
      <c r="HE12" s="202"/>
      <c r="HF12" s="203"/>
      <c r="HG12" s="202"/>
      <c r="HH12" s="203"/>
      <c r="HI12" s="202"/>
      <c r="HJ12" s="203"/>
      <c r="HK12" s="204"/>
      <c r="HL12" s="205"/>
      <c r="HM12" s="202"/>
      <c r="HN12" s="203"/>
      <c r="HO12" s="204"/>
      <c r="HP12" s="205"/>
      <c r="HQ12" s="204"/>
      <c r="HR12" s="206"/>
      <c r="HS12" s="204"/>
      <c r="HT12" s="199"/>
      <c r="HU12" s="202"/>
      <c r="HV12" s="199"/>
      <c r="HW12" s="204"/>
      <c r="HX12" s="199"/>
      <c r="HY12" s="204"/>
      <c r="HZ12" s="199"/>
      <c r="IA12" s="204"/>
      <c r="IB12" s="199"/>
      <c r="IC12" s="204"/>
      <c r="ID12" s="199"/>
      <c r="IE12" s="204"/>
      <c r="IF12" s="199"/>
      <c r="IG12" s="202"/>
      <c r="IH12" s="199"/>
      <c r="II12" s="202"/>
      <c r="IJ12" s="199"/>
      <c r="IK12" s="202"/>
      <c r="IL12" s="199"/>
      <c r="IM12" s="204"/>
      <c r="IN12" s="199"/>
      <c r="IO12" s="202"/>
      <c r="IP12" s="199"/>
      <c r="IQ12" s="202"/>
      <c r="IR12" s="199"/>
      <c r="IS12" s="204"/>
      <c r="IT12" s="199"/>
      <c r="IU12" s="204"/>
      <c r="IV12" s="199"/>
    </row>
    <row r="13">
      <c r="A13" s="208">
        <f>IFERROR(__xludf.DUMMYFUNCTION("""COMPUTED_VALUE"""),120.0)</f>
        <v>120</v>
      </c>
      <c r="B13" s="231" t="str">
        <f t="shared" si="1"/>
        <v>Daniel Fux</v>
      </c>
      <c r="C13" s="199">
        <f t="shared" ref="C13:BL13" si="12">BO13+EA13+GM13</f>
        <v>0</v>
      </c>
      <c r="D13" s="199">
        <f t="shared" si="12"/>
        <v>0</v>
      </c>
      <c r="E13" s="199">
        <f t="shared" si="12"/>
        <v>0</v>
      </c>
      <c r="F13" s="199">
        <f t="shared" si="12"/>
        <v>0</v>
      </c>
      <c r="G13" s="199">
        <f t="shared" si="12"/>
        <v>0</v>
      </c>
      <c r="H13" s="199">
        <f t="shared" si="12"/>
        <v>0</v>
      </c>
      <c r="I13" s="199">
        <f t="shared" si="12"/>
        <v>0</v>
      </c>
      <c r="J13" s="199">
        <f t="shared" si="12"/>
        <v>0</v>
      </c>
      <c r="K13" s="199">
        <f t="shared" si="12"/>
        <v>0</v>
      </c>
      <c r="L13" s="199">
        <f t="shared" si="12"/>
        <v>0</v>
      </c>
      <c r="M13" s="199">
        <f t="shared" si="12"/>
        <v>0</v>
      </c>
      <c r="N13" s="199">
        <f t="shared" si="12"/>
        <v>0</v>
      </c>
      <c r="O13" s="199">
        <f t="shared" si="12"/>
        <v>0</v>
      </c>
      <c r="P13" s="199">
        <f t="shared" si="12"/>
        <v>0</v>
      </c>
      <c r="Q13" s="199">
        <f t="shared" si="12"/>
        <v>0</v>
      </c>
      <c r="R13" s="199">
        <f t="shared" si="12"/>
        <v>0</v>
      </c>
      <c r="S13" s="199">
        <f t="shared" si="12"/>
        <v>0</v>
      </c>
      <c r="T13" s="199">
        <f t="shared" si="12"/>
        <v>0</v>
      </c>
      <c r="U13" s="199">
        <f t="shared" si="12"/>
        <v>0</v>
      </c>
      <c r="V13" s="199">
        <f t="shared" si="12"/>
        <v>0</v>
      </c>
      <c r="W13" s="199">
        <f t="shared" si="12"/>
        <v>0</v>
      </c>
      <c r="X13" s="199">
        <f t="shared" si="12"/>
        <v>0</v>
      </c>
      <c r="Y13" s="199">
        <f t="shared" si="12"/>
        <v>0</v>
      </c>
      <c r="Z13" s="199">
        <f t="shared" si="12"/>
        <v>0</v>
      </c>
      <c r="AA13" s="199">
        <f t="shared" si="12"/>
        <v>0</v>
      </c>
      <c r="AB13" s="199">
        <f t="shared" si="12"/>
        <v>0</v>
      </c>
      <c r="AC13" s="199">
        <f t="shared" si="12"/>
        <v>0</v>
      </c>
      <c r="AD13" s="199">
        <f t="shared" si="12"/>
        <v>0</v>
      </c>
      <c r="AE13" s="199">
        <f t="shared" si="12"/>
        <v>0</v>
      </c>
      <c r="AF13" s="199">
        <f t="shared" si="12"/>
        <v>0</v>
      </c>
      <c r="AG13" s="199">
        <f t="shared" si="12"/>
        <v>0</v>
      </c>
      <c r="AH13" s="199">
        <f t="shared" si="12"/>
        <v>0</v>
      </c>
      <c r="AI13" s="199">
        <f t="shared" si="12"/>
        <v>0</v>
      </c>
      <c r="AJ13" s="199">
        <f t="shared" si="12"/>
        <v>0</v>
      </c>
      <c r="AK13" s="199">
        <f t="shared" si="12"/>
        <v>0</v>
      </c>
      <c r="AL13" s="199">
        <f t="shared" si="12"/>
        <v>0</v>
      </c>
      <c r="AM13" s="199">
        <f t="shared" si="12"/>
        <v>0</v>
      </c>
      <c r="AN13" s="199">
        <f t="shared" si="12"/>
        <v>0</v>
      </c>
      <c r="AO13" s="199">
        <f t="shared" si="12"/>
        <v>0</v>
      </c>
      <c r="AP13" s="199">
        <f t="shared" si="12"/>
        <v>0</v>
      </c>
      <c r="AQ13" s="199">
        <f t="shared" si="12"/>
        <v>0</v>
      </c>
      <c r="AR13" s="199">
        <f t="shared" si="12"/>
        <v>0</v>
      </c>
      <c r="AS13" s="199">
        <f t="shared" si="12"/>
        <v>0</v>
      </c>
      <c r="AT13" s="199">
        <f t="shared" si="12"/>
        <v>0</v>
      </c>
      <c r="AU13" s="199">
        <f t="shared" si="12"/>
        <v>0</v>
      </c>
      <c r="AV13" s="199">
        <f t="shared" si="12"/>
        <v>0</v>
      </c>
      <c r="AW13" s="199">
        <f t="shared" si="12"/>
        <v>0</v>
      </c>
      <c r="AX13" s="199">
        <f t="shared" si="12"/>
        <v>0</v>
      </c>
      <c r="AY13" s="199">
        <f t="shared" si="12"/>
        <v>0</v>
      </c>
      <c r="AZ13" s="199">
        <f t="shared" si="12"/>
        <v>0</v>
      </c>
      <c r="BA13" s="199">
        <f t="shared" si="12"/>
        <v>0</v>
      </c>
      <c r="BB13" s="199">
        <f t="shared" si="12"/>
        <v>0</v>
      </c>
      <c r="BC13" s="199">
        <f t="shared" si="12"/>
        <v>0</v>
      </c>
      <c r="BD13" s="199">
        <f t="shared" si="12"/>
        <v>0</v>
      </c>
      <c r="BE13" s="199">
        <f t="shared" si="12"/>
        <v>0</v>
      </c>
      <c r="BF13" s="199">
        <f t="shared" si="12"/>
        <v>0</v>
      </c>
      <c r="BG13" s="199">
        <f t="shared" si="12"/>
        <v>0</v>
      </c>
      <c r="BH13" s="199">
        <f t="shared" si="12"/>
        <v>0</v>
      </c>
      <c r="BI13" s="199">
        <f t="shared" si="12"/>
        <v>0</v>
      </c>
      <c r="BJ13" s="199">
        <f t="shared" si="12"/>
        <v>0</v>
      </c>
      <c r="BK13" s="199">
        <f t="shared" si="12"/>
        <v>0</v>
      </c>
      <c r="BL13" s="199">
        <f t="shared" si="12"/>
        <v>0</v>
      </c>
      <c r="BM13" s="158"/>
      <c r="BN13" s="159" t="str">
        <f>IFERROR(__xludf.DUMMYFUNCTION("""COMPUTED_VALUE"""),"Daniel Fux")</f>
        <v>Daniel Fux</v>
      </c>
      <c r="BO13" s="202"/>
      <c r="BP13" s="203"/>
      <c r="BQ13" s="202"/>
      <c r="BR13" s="203"/>
      <c r="BS13" s="202"/>
      <c r="BT13" s="203"/>
      <c r="BU13" s="202"/>
      <c r="BV13" s="203"/>
      <c r="BW13" s="202"/>
      <c r="BX13" s="203"/>
      <c r="BY13" s="202"/>
      <c r="BZ13" s="203"/>
      <c r="CA13" s="202"/>
      <c r="CB13" s="203"/>
      <c r="CC13" s="202"/>
      <c r="CD13" s="203"/>
      <c r="CE13" s="202"/>
      <c r="CF13" s="203"/>
      <c r="CG13" s="202"/>
      <c r="CH13" s="203"/>
      <c r="CI13" s="202"/>
      <c r="CJ13" s="203"/>
      <c r="CK13" s="202"/>
      <c r="CL13" s="203"/>
      <c r="CM13" s="202"/>
      <c r="CN13" s="203"/>
      <c r="CO13" s="202"/>
      <c r="CP13" s="203"/>
      <c r="CQ13" s="202"/>
      <c r="CR13" s="203"/>
      <c r="CS13" s="202"/>
      <c r="CT13" s="199"/>
      <c r="CU13" s="202"/>
      <c r="CV13" s="199"/>
      <c r="CW13" s="202"/>
      <c r="CX13" s="199"/>
      <c r="CY13" s="202"/>
      <c r="CZ13" s="199"/>
      <c r="DA13" s="202"/>
      <c r="DB13" s="199"/>
      <c r="DC13" s="202"/>
      <c r="DD13" s="199"/>
      <c r="DE13" s="202"/>
      <c r="DF13" s="199"/>
      <c r="DG13" s="202"/>
      <c r="DH13" s="199"/>
      <c r="DI13" s="202"/>
      <c r="DJ13" s="199"/>
      <c r="DK13" s="202"/>
      <c r="DL13" s="199"/>
      <c r="DM13" s="202"/>
      <c r="DN13" s="199"/>
      <c r="DO13" s="202"/>
      <c r="DP13" s="199"/>
      <c r="DQ13" s="202"/>
      <c r="DR13" s="199"/>
      <c r="DS13" s="202"/>
      <c r="DT13" s="199"/>
      <c r="DU13" s="202"/>
      <c r="DV13" s="199"/>
      <c r="DW13" s="202"/>
      <c r="DX13" s="199"/>
      <c r="DY13" s="158"/>
      <c r="DZ13" s="159" t="str">
        <f t="shared" si="3"/>
        <v>Daniel Fux</v>
      </c>
      <c r="EA13" s="202"/>
      <c r="EB13" s="203"/>
      <c r="EC13" s="202"/>
      <c r="ED13" s="203"/>
      <c r="EE13" s="202"/>
      <c r="EF13" s="203"/>
      <c r="EG13" s="202"/>
      <c r="EH13" s="203"/>
      <c r="EI13" s="202"/>
      <c r="EJ13" s="203"/>
      <c r="EK13" s="202"/>
      <c r="EL13" s="203"/>
      <c r="EM13" s="202"/>
      <c r="EN13" s="203"/>
      <c r="EO13" s="202"/>
      <c r="EP13" s="203"/>
      <c r="EQ13" s="202"/>
      <c r="ER13" s="203"/>
      <c r="ES13" s="202"/>
      <c r="ET13" s="203"/>
      <c r="EU13" s="202"/>
      <c r="EV13" s="203"/>
      <c r="EW13" s="202"/>
      <c r="EX13" s="203"/>
      <c r="EY13" s="202"/>
      <c r="EZ13" s="203"/>
      <c r="FA13" s="202"/>
      <c r="FB13" s="203"/>
      <c r="FC13" s="202"/>
      <c r="FD13" s="203"/>
      <c r="FE13" s="202"/>
      <c r="FF13" s="199"/>
      <c r="FG13" s="202"/>
      <c r="FH13" s="199"/>
      <c r="FI13" s="202"/>
      <c r="FJ13" s="199"/>
      <c r="FK13" s="202"/>
      <c r="FL13" s="199"/>
      <c r="FM13" s="202"/>
      <c r="FN13" s="199"/>
      <c r="FO13" s="202"/>
      <c r="FP13" s="199"/>
      <c r="FQ13" s="202"/>
      <c r="FR13" s="199"/>
      <c r="FS13" s="202"/>
      <c r="FT13" s="199"/>
      <c r="FU13" s="202"/>
      <c r="FV13" s="199"/>
      <c r="FW13" s="202"/>
      <c r="FX13" s="199"/>
      <c r="FY13" s="202"/>
      <c r="FZ13" s="199"/>
      <c r="GA13" s="202"/>
      <c r="GB13" s="199"/>
      <c r="GC13" s="202"/>
      <c r="GD13" s="199"/>
      <c r="GE13" s="202"/>
      <c r="GF13" s="199"/>
      <c r="GG13" s="202"/>
      <c r="GH13" s="199"/>
      <c r="GI13" s="202"/>
      <c r="GJ13" s="199"/>
      <c r="GK13" s="158"/>
      <c r="GL13" s="159" t="str">
        <f t="shared" si="4"/>
        <v>Daniel Fux</v>
      </c>
      <c r="GM13" s="202"/>
      <c r="GN13" s="203"/>
      <c r="GO13" s="202"/>
      <c r="GP13" s="203"/>
      <c r="GQ13" s="202"/>
      <c r="GR13" s="203"/>
      <c r="GS13" s="202"/>
      <c r="GT13" s="203"/>
      <c r="GU13" s="202"/>
      <c r="GV13" s="203"/>
      <c r="GW13" s="202"/>
      <c r="GX13" s="203"/>
      <c r="GY13" s="202"/>
      <c r="GZ13" s="203"/>
      <c r="HA13" s="202"/>
      <c r="HB13" s="203"/>
      <c r="HC13" s="202"/>
      <c r="HD13" s="203"/>
      <c r="HE13" s="202"/>
      <c r="HF13" s="203"/>
      <c r="HG13" s="202"/>
      <c r="HH13" s="203"/>
      <c r="HI13" s="202"/>
      <c r="HJ13" s="203"/>
      <c r="HK13" s="202"/>
      <c r="HL13" s="203"/>
      <c r="HM13" s="202"/>
      <c r="HN13" s="203"/>
      <c r="HO13" s="202"/>
      <c r="HP13" s="203"/>
      <c r="HQ13" s="202"/>
      <c r="HR13" s="199"/>
      <c r="HS13" s="202"/>
      <c r="HT13" s="199"/>
      <c r="HU13" s="202"/>
      <c r="HV13" s="199"/>
      <c r="HW13" s="202"/>
      <c r="HX13" s="199"/>
      <c r="HY13" s="202"/>
      <c r="HZ13" s="199"/>
      <c r="IA13" s="202"/>
      <c r="IB13" s="199"/>
      <c r="IC13" s="202"/>
      <c r="ID13" s="199"/>
      <c r="IE13" s="202"/>
      <c r="IF13" s="199"/>
      <c r="IG13" s="202"/>
      <c r="IH13" s="199"/>
      <c r="II13" s="202"/>
      <c r="IJ13" s="199"/>
      <c r="IK13" s="202"/>
      <c r="IL13" s="199"/>
      <c r="IM13" s="202"/>
      <c r="IN13" s="199"/>
      <c r="IO13" s="202"/>
      <c r="IP13" s="199"/>
      <c r="IQ13" s="202"/>
      <c r="IR13" s="199"/>
      <c r="IS13" s="202"/>
      <c r="IT13" s="199"/>
      <c r="IU13" s="202"/>
      <c r="IV13" s="199"/>
    </row>
    <row r="14">
      <c r="A14" s="208">
        <f>IFERROR(__xludf.DUMMYFUNCTION("""COMPUTED_VALUE"""),150.0)</f>
        <v>150</v>
      </c>
      <c r="B14" s="231" t="str">
        <f t="shared" si="1"/>
        <v>Radim Dvořák</v>
      </c>
      <c r="C14" s="199">
        <f t="shared" ref="C14:BL14" si="13">BO14+EA14+GM14</f>
        <v>5</v>
      </c>
      <c r="D14" s="199">
        <f t="shared" si="13"/>
        <v>0</v>
      </c>
      <c r="E14" s="199">
        <f t="shared" si="13"/>
        <v>13</v>
      </c>
      <c r="F14" s="199">
        <f t="shared" si="13"/>
        <v>0</v>
      </c>
      <c r="G14" s="199">
        <f t="shared" si="13"/>
        <v>8</v>
      </c>
      <c r="H14" s="199">
        <f t="shared" si="13"/>
        <v>0</v>
      </c>
      <c r="I14" s="199">
        <f t="shared" si="13"/>
        <v>8</v>
      </c>
      <c r="J14" s="199">
        <f t="shared" si="13"/>
        <v>0</v>
      </c>
      <c r="K14" s="199">
        <f t="shared" si="13"/>
        <v>13</v>
      </c>
      <c r="L14" s="199">
        <f t="shared" si="13"/>
        <v>0</v>
      </c>
      <c r="M14" s="199">
        <f t="shared" si="13"/>
        <v>13</v>
      </c>
      <c r="N14" s="199">
        <f t="shared" si="13"/>
        <v>0</v>
      </c>
      <c r="O14" s="199">
        <f t="shared" si="13"/>
        <v>5</v>
      </c>
      <c r="P14" s="199">
        <f t="shared" si="13"/>
        <v>0</v>
      </c>
      <c r="Q14" s="199">
        <f t="shared" si="13"/>
        <v>7</v>
      </c>
      <c r="R14" s="199">
        <f t="shared" si="13"/>
        <v>0</v>
      </c>
      <c r="S14" s="199">
        <f t="shared" si="13"/>
        <v>13</v>
      </c>
      <c r="T14" s="199">
        <f t="shared" si="13"/>
        <v>0</v>
      </c>
      <c r="U14" s="199">
        <f t="shared" si="13"/>
        <v>8</v>
      </c>
      <c r="V14" s="199">
        <f t="shared" si="13"/>
        <v>0</v>
      </c>
      <c r="W14" s="199">
        <f t="shared" si="13"/>
        <v>8</v>
      </c>
      <c r="X14" s="199">
        <f t="shared" si="13"/>
        <v>0</v>
      </c>
      <c r="Y14" s="199">
        <f t="shared" si="13"/>
        <v>13</v>
      </c>
      <c r="Z14" s="199">
        <f t="shared" si="13"/>
        <v>0</v>
      </c>
      <c r="AA14" s="199">
        <f t="shared" si="13"/>
        <v>12</v>
      </c>
      <c r="AB14" s="199">
        <f t="shared" si="13"/>
        <v>0</v>
      </c>
      <c r="AC14" s="199">
        <f t="shared" si="13"/>
        <v>0</v>
      </c>
      <c r="AD14" s="199">
        <f t="shared" si="13"/>
        <v>0</v>
      </c>
      <c r="AE14" s="199">
        <f t="shared" si="13"/>
        <v>13</v>
      </c>
      <c r="AF14" s="199">
        <f t="shared" si="13"/>
        <v>0</v>
      </c>
      <c r="AG14" s="199">
        <f t="shared" si="13"/>
        <v>13</v>
      </c>
      <c r="AH14" s="199">
        <f t="shared" si="13"/>
        <v>0</v>
      </c>
      <c r="AI14" s="199">
        <f t="shared" si="13"/>
        <v>8</v>
      </c>
      <c r="AJ14" s="199">
        <f t="shared" si="13"/>
        <v>0</v>
      </c>
      <c r="AK14" s="199">
        <f t="shared" si="13"/>
        <v>8</v>
      </c>
      <c r="AL14" s="199">
        <f t="shared" si="13"/>
        <v>0</v>
      </c>
      <c r="AM14" s="199">
        <f t="shared" si="13"/>
        <v>7</v>
      </c>
      <c r="AN14" s="199">
        <f t="shared" si="13"/>
        <v>0</v>
      </c>
      <c r="AO14" s="199">
        <f t="shared" si="13"/>
        <v>13</v>
      </c>
      <c r="AP14" s="199">
        <f t="shared" si="13"/>
        <v>0</v>
      </c>
      <c r="AQ14" s="199">
        <f t="shared" si="13"/>
        <v>13</v>
      </c>
      <c r="AR14" s="199">
        <f t="shared" si="13"/>
        <v>0</v>
      </c>
      <c r="AS14" s="199">
        <f t="shared" si="13"/>
        <v>0</v>
      </c>
      <c r="AT14" s="199">
        <f t="shared" si="13"/>
        <v>0</v>
      </c>
      <c r="AU14" s="199">
        <f t="shared" si="13"/>
        <v>13</v>
      </c>
      <c r="AV14" s="199">
        <f t="shared" si="13"/>
        <v>0</v>
      </c>
      <c r="AW14" s="199">
        <f t="shared" si="13"/>
        <v>0</v>
      </c>
      <c r="AX14" s="199">
        <f t="shared" si="13"/>
        <v>0</v>
      </c>
      <c r="AY14" s="199">
        <f t="shared" si="13"/>
        <v>0</v>
      </c>
      <c r="AZ14" s="199">
        <f t="shared" si="13"/>
        <v>0</v>
      </c>
      <c r="BA14" s="199">
        <f t="shared" si="13"/>
        <v>8</v>
      </c>
      <c r="BB14" s="199">
        <f t="shared" si="13"/>
        <v>0</v>
      </c>
      <c r="BC14" s="199">
        <f t="shared" si="13"/>
        <v>13</v>
      </c>
      <c r="BD14" s="199">
        <f t="shared" si="13"/>
        <v>0</v>
      </c>
      <c r="BE14" s="199">
        <f t="shared" si="13"/>
        <v>0</v>
      </c>
      <c r="BF14" s="199">
        <f t="shared" si="13"/>
        <v>0</v>
      </c>
      <c r="BG14" s="199">
        <f t="shared" si="13"/>
        <v>13</v>
      </c>
      <c r="BH14" s="199">
        <f t="shared" si="13"/>
        <v>0</v>
      </c>
      <c r="BI14" s="199">
        <f t="shared" si="13"/>
        <v>13</v>
      </c>
      <c r="BJ14" s="199">
        <f t="shared" si="13"/>
        <v>0</v>
      </c>
      <c r="BK14" s="199">
        <f t="shared" si="13"/>
        <v>0</v>
      </c>
      <c r="BL14" s="199">
        <f t="shared" si="13"/>
        <v>0</v>
      </c>
      <c r="BM14" s="158"/>
      <c r="BN14" s="159" t="str">
        <f>IFERROR(__xludf.DUMMYFUNCTION("""COMPUTED_VALUE"""),"Radim Dvořák")</f>
        <v>Radim Dvořák</v>
      </c>
      <c r="BO14" s="202">
        <f>IFERROR(__xludf.DUMMYFUNCTION("""COMPUTED_VALUE"""),5.0)</f>
        <v>5</v>
      </c>
      <c r="BP14" s="203"/>
      <c r="BQ14" s="202">
        <f>IFERROR(__xludf.DUMMYFUNCTION("""COMPUTED_VALUE"""),13.0)</f>
        <v>13</v>
      </c>
      <c r="BR14" s="203"/>
      <c r="BS14" s="202">
        <f>IFERROR(__xludf.DUMMYFUNCTION("""COMPUTED_VALUE"""),8.0)</f>
        <v>8</v>
      </c>
      <c r="BT14" s="203"/>
      <c r="BU14" s="202">
        <f>IFERROR(__xludf.DUMMYFUNCTION("""COMPUTED_VALUE"""),8.0)</f>
        <v>8</v>
      </c>
      <c r="BV14" s="203"/>
      <c r="BW14" s="202">
        <f>IFERROR(__xludf.DUMMYFUNCTION("""COMPUTED_VALUE"""),13.0)</f>
        <v>13</v>
      </c>
      <c r="BX14" s="203"/>
      <c r="BY14" s="202">
        <f>IFERROR(__xludf.DUMMYFUNCTION("""COMPUTED_VALUE"""),13.0)</f>
        <v>13</v>
      </c>
      <c r="BZ14" s="203"/>
      <c r="CA14" s="202">
        <f>IFERROR(__xludf.DUMMYFUNCTION("""COMPUTED_VALUE"""),5.0)</f>
        <v>5</v>
      </c>
      <c r="CB14" s="203"/>
      <c r="CC14" s="202">
        <f>IFERROR(__xludf.DUMMYFUNCTION("""COMPUTED_VALUE"""),7.0)</f>
        <v>7</v>
      </c>
      <c r="CD14" s="203"/>
      <c r="CE14" s="202">
        <f>IFERROR(__xludf.DUMMYFUNCTION("""COMPUTED_VALUE"""),13.0)</f>
        <v>13</v>
      </c>
      <c r="CF14" s="203"/>
      <c r="CG14" s="202">
        <f>IFERROR(__xludf.DUMMYFUNCTION("""COMPUTED_VALUE"""),8.0)</f>
        <v>8</v>
      </c>
      <c r="CH14" s="203"/>
      <c r="CI14" s="202">
        <f>IFERROR(__xludf.DUMMYFUNCTION("""COMPUTED_VALUE"""),8.0)</f>
        <v>8</v>
      </c>
      <c r="CJ14" s="203"/>
      <c r="CK14" s="202">
        <f>IFERROR(__xludf.DUMMYFUNCTION("""COMPUTED_VALUE"""),13.0)</f>
        <v>13</v>
      </c>
      <c r="CL14" s="203"/>
      <c r="CM14" s="202">
        <f>IFERROR(__xludf.DUMMYFUNCTION("""COMPUTED_VALUE"""),12.0)</f>
        <v>12</v>
      </c>
      <c r="CN14" s="203"/>
      <c r="CO14" s="202"/>
      <c r="CP14" s="203"/>
      <c r="CQ14" s="202">
        <f>IFERROR(__xludf.DUMMYFUNCTION("""COMPUTED_VALUE"""),13.0)</f>
        <v>13</v>
      </c>
      <c r="CR14" s="203"/>
      <c r="CS14" s="202">
        <f>IFERROR(__xludf.DUMMYFUNCTION("""COMPUTED_VALUE"""),13.0)</f>
        <v>13</v>
      </c>
      <c r="CT14" s="199"/>
      <c r="CU14" s="202">
        <f>IFERROR(__xludf.DUMMYFUNCTION("""COMPUTED_VALUE"""),8.0)</f>
        <v>8</v>
      </c>
      <c r="CV14" s="199"/>
      <c r="CW14" s="202">
        <f>IFERROR(__xludf.DUMMYFUNCTION("""COMPUTED_VALUE"""),8.0)</f>
        <v>8</v>
      </c>
      <c r="CX14" s="199"/>
      <c r="CY14" s="202">
        <f>IFERROR(__xludf.DUMMYFUNCTION("""COMPUTED_VALUE"""),7.0)</f>
        <v>7</v>
      </c>
      <c r="CZ14" s="199"/>
      <c r="DA14" s="202">
        <f>IFERROR(__xludf.DUMMYFUNCTION("""COMPUTED_VALUE"""),13.0)</f>
        <v>13</v>
      </c>
      <c r="DB14" s="199"/>
      <c r="DC14" s="202">
        <f>IFERROR(__xludf.DUMMYFUNCTION("""COMPUTED_VALUE"""),13.0)</f>
        <v>13</v>
      </c>
      <c r="DD14" s="199"/>
      <c r="DE14" s="202"/>
      <c r="DF14" s="199"/>
      <c r="DG14" s="202">
        <f>IFERROR(__xludf.DUMMYFUNCTION("""COMPUTED_VALUE"""),13.0)</f>
        <v>13</v>
      </c>
      <c r="DH14" s="199"/>
      <c r="DI14" s="202"/>
      <c r="DJ14" s="199"/>
      <c r="DK14" s="202"/>
      <c r="DL14" s="199"/>
      <c r="DM14" s="202">
        <f>IFERROR(__xludf.DUMMYFUNCTION("""COMPUTED_VALUE"""),8.0)</f>
        <v>8</v>
      </c>
      <c r="DN14" s="199"/>
      <c r="DO14" s="202">
        <f>IFERROR(__xludf.DUMMYFUNCTION("""COMPUTED_VALUE"""),13.0)</f>
        <v>13</v>
      </c>
      <c r="DP14" s="199"/>
      <c r="DQ14" s="202"/>
      <c r="DR14" s="199"/>
      <c r="DS14" s="202">
        <f>IFERROR(__xludf.DUMMYFUNCTION("""COMPUTED_VALUE"""),13.0)</f>
        <v>13</v>
      </c>
      <c r="DT14" s="199"/>
      <c r="DU14" s="202">
        <f>IFERROR(__xludf.DUMMYFUNCTION("""COMPUTED_VALUE"""),13.0)</f>
        <v>13</v>
      </c>
      <c r="DV14" s="199"/>
      <c r="DW14" s="202"/>
      <c r="DX14" s="199"/>
      <c r="DY14" s="158"/>
      <c r="DZ14" s="159" t="str">
        <f t="shared" si="3"/>
        <v>Radim Dvořák</v>
      </c>
      <c r="EA14" s="202"/>
      <c r="EB14" s="203"/>
      <c r="EC14" s="202"/>
      <c r="ED14" s="203"/>
      <c r="EE14" s="202"/>
      <c r="EF14" s="203"/>
      <c r="EG14" s="202"/>
      <c r="EH14" s="203"/>
      <c r="EI14" s="202"/>
      <c r="EJ14" s="203"/>
      <c r="EK14" s="202"/>
      <c r="EL14" s="203"/>
      <c r="EM14" s="202"/>
      <c r="EN14" s="203"/>
      <c r="EO14" s="202"/>
      <c r="EP14" s="203"/>
      <c r="EQ14" s="202"/>
      <c r="ER14" s="203"/>
      <c r="ES14" s="202"/>
      <c r="ET14" s="203"/>
      <c r="EU14" s="202"/>
      <c r="EV14" s="203"/>
      <c r="EW14" s="202"/>
      <c r="EX14" s="203"/>
      <c r="EY14" s="202"/>
      <c r="EZ14" s="203"/>
      <c r="FA14" s="202"/>
      <c r="FB14" s="203"/>
      <c r="FC14" s="202"/>
      <c r="FD14" s="203"/>
      <c r="FE14" s="202"/>
      <c r="FF14" s="199"/>
      <c r="FG14" s="202"/>
      <c r="FH14" s="199"/>
      <c r="FI14" s="202"/>
      <c r="FJ14" s="199"/>
      <c r="FK14" s="202"/>
      <c r="FL14" s="199"/>
      <c r="FM14" s="202"/>
      <c r="FN14" s="199"/>
      <c r="FO14" s="202"/>
      <c r="FP14" s="199"/>
      <c r="FQ14" s="202"/>
      <c r="FR14" s="199"/>
      <c r="FS14" s="202"/>
      <c r="FT14" s="199"/>
      <c r="FU14" s="202"/>
      <c r="FV14" s="199"/>
      <c r="FW14" s="202"/>
      <c r="FX14" s="199"/>
      <c r="FY14" s="202"/>
      <c r="FZ14" s="199"/>
      <c r="GA14" s="202"/>
      <c r="GB14" s="199"/>
      <c r="GC14" s="202"/>
      <c r="GD14" s="199"/>
      <c r="GE14" s="202"/>
      <c r="GF14" s="199"/>
      <c r="GG14" s="202"/>
      <c r="GH14" s="199"/>
      <c r="GI14" s="202"/>
      <c r="GJ14" s="199"/>
      <c r="GK14" s="158"/>
      <c r="GL14" s="159" t="str">
        <f t="shared" si="4"/>
        <v>Radim Dvořák</v>
      </c>
      <c r="GM14" s="202"/>
      <c r="GN14" s="203"/>
      <c r="GO14" s="202"/>
      <c r="GP14" s="203"/>
      <c r="GQ14" s="202"/>
      <c r="GR14" s="203"/>
      <c r="GS14" s="202"/>
      <c r="GT14" s="203"/>
      <c r="GU14" s="202"/>
      <c r="GV14" s="203"/>
      <c r="GW14" s="202"/>
      <c r="GX14" s="203"/>
      <c r="GY14" s="202"/>
      <c r="GZ14" s="203"/>
      <c r="HA14" s="202"/>
      <c r="HB14" s="203"/>
      <c r="HC14" s="202"/>
      <c r="HD14" s="203"/>
      <c r="HE14" s="202"/>
      <c r="HF14" s="203"/>
      <c r="HG14" s="202"/>
      <c r="HH14" s="203"/>
      <c r="HI14" s="202"/>
      <c r="HJ14" s="203"/>
      <c r="HK14" s="202"/>
      <c r="HL14" s="203"/>
      <c r="HM14" s="202"/>
      <c r="HN14" s="203"/>
      <c r="HO14" s="202"/>
      <c r="HP14" s="203"/>
      <c r="HQ14" s="202"/>
      <c r="HR14" s="199"/>
      <c r="HS14" s="202"/>
      <c r="HT14" s="199"/>
      <c r="HU14" s="202"/>
      <c r="HV14" s="199"/>
      <c r="HW14" s="202"/>
      <c r="HX14" s="199"/>
      <c r="HY14" s="202"/>
      <c r="HZ14" s="199"/>
      <c r="IA14" s="202"/>
      <c r="IB14" s="199"/>
      <c r="IC14" s="202"/>
      <c r="ID14" s="199"/>
      <c r="IE14" s="202"/>
      <c r="IF14" s="199"/>
      <c r="IG14" s="202"/>
      <c r="IH14" s="199"/>
      <c r="II14" s="202"/>
      <c r="IJ14" s="199"/>
      <c r="IK14" s="202"/>
      <c r="IL14" s="199"/>
      <c r="IM14" s="202"/>
      <c r="IN14" s="199"/>
      <c r="IO14" s="202"/>
      <c r="IP14" s="199"/>
      <c r="IQ14" s="202"/>
      <c r="IR14" s="199"/>
      <c r="IS14" s="202"/>
      <c r="IT14" s="199"/>
      <c r="IU14" s="202"/>
      <c r="IV14" s="199"/>
    </row>
    <row r="15">
      <c r="A15" s="208">
        <f>IFERROR(__xludf.DUMMYFUNCTION("""COMPUTED_VALUE"""),100.0)</f>
        <v>100</v>
      </c>
      <c r="B15" s="231" t="str">
        <f t="shared" si="1"/>
        <v>Vladimír Dudkin-x</v>
      </c>
      <c r="C15" s="199">
        <f t="shared" ref="C15:BL15" si="14">BO15+EA15+GM15</f>
        <v>0</v>
      </c>
      <c r="D15" s="199">
        <f t="shared" si="14"/>
        <v>0</v>
      </c>
      <c r="E15" s="199">
        <f t="shared" si="14"/>
        <v>0</v>
      </c>
      <c r="F15" s="199">
        <f t="shared" si="14"/>
        <v>0</v>
      </c>
      <c r="G15" s="199">
        <f t="shared" si="14"/>
        <v>0</v>
      </c>
      <c r="H15" s="199">
        <f t="shared" si="14"/>
        <v>0</v>
      </c>
      <c r="I15" s="199">
        <f t="shared" si="14"/>
        <v>0</v>
      </c>
      <c r="J15" s="199">
        <f t="shared" si="14"/>
        <v>0</v>
      </c>
      <c r="K15" s="199">
        <f t="shared" si="14"/>
        <v>0</v>
      </c>
      <c r="L15" s="199">
        <f t="shared" si="14"/>
        <v>0</v>
      </c>
      <c r="M15" s="199">
        <f t="shared" si="14"/>
        <v>0</v>
      </c>
      <c r="N15" s="199">
        <f t="shared" si="14"/>
        <v>0</v>
      </c>
      <c r="O15" s="199">
        <f t="shared" si="14"/>
        <v>0</v>
      </c>
      <c r="P15" s="199">
        <f t="shared" si="14"/>
        <v>0</v>
      </c>
      <c r="Q15" s="199">
        <f t="shared" si="14"/>
        <v>0</v>
      </c>
      <c r="R15" s="199">
        <f t="shared" si="14"/>
        <v>0</v>
      </c>
      <c r="S15" s="199">
        <f t="shared" si="14"/>
        <v>0</v>
      </c>
      <c r="T15" s="199">
        <f t="shared" si="14"/>
        <v>0</v>
      </c>
      <c r="U15" s="199">
        <f t="shared" si="14"/>
        <v>0</v>
      </c>
      <c r="V15" s="199">
        <f t="shared" si="14"/>
        <v>0</v>
      </c>
      <c r="W15" s="199">
        <f t="shared" si="14"/>
        <v>0</v>
      </c>
      <c r="X15" s="199">
        <f t="shared" si="14"/>
        <v>0</v>
      </c>
      <c r="Y15" s="199">
        <f t="shared" si="14"/>
        <v>0</v>
      </c>
      <c r="Z15" s="199">
        <f t="shared" si="14"/>
        <v>0</v>
      </c>
      <c r="AA15" s="199">
        <f t="shared" si="14"/>
        <v>0</v>
      </c>
      <c r="AB15" s="199">
        <f t="shared" si="14"/>
        <v>0</v>
      </c>
      <c r="AC15" s="199">
        <f t="shared" si="14"/>
        <v>0</v>
      </c>
      <c r="AD15" s="199">
        <f t="shared" si="14"/>
        <v>0</v>
      </c>
      <c r="AE15" s="199">
        <f t="shared" si="14"/>
        <v>0</v>
      </c>
      <c r="AF15" s="199">
        <f t="shared" si="14"/>
        <v>0</v>
      </c>
      <c r="AG15" s="199">
        <f t="shared" si="14"/>
        <v>0</v>
      </c>
      <c r="AH15" s="199">
        <f t="shared" si="14"/>
        <v>0</v>
      </c>
      <c r="AI15" s="199">
        <f t="shared" si="14"/>
        <v>0</v>
      </c>
      <c r="AJ15" s="199">
        <f t="shared" si="14"/>
        <v>0</v>
      </c>
      <c r="AK15" s="199">
        <f t="shared" si="14"/>
        <v>0</v>
      </c>
      <c r="AL15" s="199">
        <f t="shared" si="14"/>
        <v>0</v>
      </c>
      <c r="AM15" s="199">
        <f t="shared" si="14"/>
        <v>0</v>
      </c>
      <c r="AN15" s="199">
        <f t="shared" si="14"/>
        <v>0</v>
      </c>
      <c r="AO15" s="199">
        <f t="shared" si="14"/>
        <v>0</v>
      </c>
      <c r="AP15" s="199">
        <f t="shared" si="14"/>
        <v>0</v>
      </c>
      <c r="AQ15" s="199">
        <f t="shared" si="14"/>
        <v>0</v>
      </c>
      <c r="AR15" s="199">
        <f t="shared" si="14"/>
        <v>0</v>
      </c>
      <c r="AS15" s="199">
        <f t="shared" si="14"/>
        <v>0</v>
      </c>
      <c r="AT15" s="199">
        <f t="shared" si="14"/>
        <v>0</v>
      </c>
      <c r="AU15" s="199">
        <f t="shared" si="14"/>
        <v>0</v>
      </c>
      <c r="AV15" s="199">
        <f t="shared" si="14"/>
        <v>0</v>
      </c>
      <c r="AW15" s="199">
        <f t="shared" si="14"/>
        <v>0</v>
      </c>
      <c r="AX15" s="199">
        <f t="shared" si="14"/>
        <v>0</v>
      </c>
      <c r="AY15" s="199">
        <f t="shared" si="14"/>
        <v>0</v>
      </c>
      <c r="AZ15" s="199">
        <f t="shared" si="14"/>
        <v>0</v>
      </c>
      <c r="BA15" s="199">
        <f t="shared" si="14"/>
        <v>0</v>
      </c>
      <c r="BB15" s="199">
        <f t="shared" si="14"/>
        <v>0</v>
      </c>
      <c r="BC15" s="199">
        <f t="shared" si="14"/>
        <v>0</v>
      </c>
      <c r="BD15" s="199">
        <f t="shared" si="14"/>
        <v>0</v>
      </c>
      <c r="BE15" s="199">
        <f t="shared" si="14"/>
        <v>0</v>
      </c>
      <c r="BF15" s="199">
        <f t="shared" si="14"/>
        <v>0</v>
      </c>
      <c r="BG15" s="199">
        <f t="shared" si="14"/>
        <v>0</v>
      </c>
      <c r="BH15" s="199">
        <f t="shared" si="14"/>
        <v>0</v>
      </c>
      <c r="BI15" s="199">
        <f t="shared" si="14"/>
        <v>0</v>
      </c>
      <c r="BJ15" s="199">
        <f t="shared" si="14"/>
        <v>0</v>
      </c>
      <c r="BK15" s="199">
        <f t="shared" si="14"/>
        <v>0</v>
      </c>
      <c r="BL15" s="199">
        <f t="shared" si="14"/>
        <v>0</v>
      </c>
      <c r="BM15" s="158"/>
      <c r="BN15" s="159" t="str">
        <f>IFERROR(__xludf.DUMMYFUNCTION("""COMPUTED_VALUE"""),"Vladimír Dudkin-x")</f>
        <v>Vladimír Dudkin-x</v>
      </c>
      <c r="BO15" s="202"/>
      <c r="BP15" s="203"/>
      <c r="BQ15" s="202"/>
      <c r="BR15" s="203"/>
      <c r="BS15" s="202"/>
      <c r="BT15" s="203"/>
      <c r="BU15" s="202"/>
      <c r="BV15" s="203"/>
      <c r="BW15" s="202"/>
      <c r="BX15" s="203"/>
      <c r="BY15" s="202"/>
      <c r="BZ15" s="203"/>
      <c r="CA15" s="202"/>
      <c r="CB15" s="203"/>
      <c r="CC15" s="202"/>
      <c r="CD15" s="203"/>
      <c r="CE15" s="202"/>
      <c r="CF15" s="203"/>
      <c r="CG15" s="202"/>
      <c r="CH15" s="203"/>
      <c r="CI15" s="202"/>
      <c r="CJ15" s="203"/>
      <c r="CK15" s="202"/>
      <c r="CL15" s="203"/>
      <c r="CM15" s="202"/>
      <c r="CN15" s="203"/>
      <c r="CO15" s="202"/>
      <c r="CP15" s="203"/>
      <c r="CQ15" s="202"/>
      <c r="CR15" s="203"/>
      <c r="CS15" s="202"/>
      <c r="CT15" s="199"/>
      <c r="CU15" s="204"/>
      <c r="CV15" s="199"/>
      <c r="CW15" s="204"/>
      <c r="CX15" s="199"/>
      <c r="CY15" s="204"/>
      <c r="CZ15" s="199"/>
      <c r="DA15" s="204"/>
      <c r="DB15" s="199"/>
      <c r="DC15" s="204"/>
      <c r="DD15" s="199"/>
      <c r="DE15" s="202"/>
      <c r="DF15" s="199"/>
      <c r="DG15" s="202"/>
      <c r="DH15" s="199"/>
      <c r="DI15" s="204"/>
      <c r="DJ15" s="199"/>
      <c r="DK15" s="204"/>
      <c r="DL15" s="206"/>
      <c r="DM15" s="204"/>
      <c r="DN15" s="206"/>
      <c r="DO15" s="204"/>
      <c r="DP15" s="199"/>
      <c r="DQ15" s="204"/>
      <c r="DR15" s="199"/>
      <c r="DS15" s="202"/>
      <c r="DT15" s="199"/>
      <c r="DU15" s="202"/>
      <c r="DV15" s="199"/>
      <c r="DW15" s="202"/>
      <c r="DX15" s="199"/>
      <c r="DY15" s="158"/>
      <c r="DZ15" s="159" t="str">
        <f t="shared" si="3"/>
        <v>Vladimír Dudkin-x</v>
      </c>
      <c r="EA15" s="202"/>
      <c r="EB15" s="203"/>
      <c r="EC15" s="202"/>
      <c r="ED15" s="203"/>
      <c r="EE15" s="202"/>
      <c r="EF15" s="203"/>
      <c r="EG15" s="202"/>
      <c r="EH15" s="203"/>
      <c r="EI15" s="202"/>
      <c r="EJ15" s="203"/>
      <c r="EK15" s="202"/>
      <c r="EL15" s="203"/>
      <c r="EM15" s="202"/>
      <c r="EN15" s="203"/>
      <c r="EO15" s="202"/>
      <c r="EP15" s="203"/>
      <c r="EQ15" s="202"/>
      <c r="ER15" s="203"/>
      <c r="ES15" s="202"/>
      <c r="ET15" s="203"/>
      <c r="EU15" s="202"/>
      <c r="EV15" s="203"/>
      <c r="EW15" s="202"/>
      <c r="EX15" s="203"/>
      <c r="EY15" s="202"/>
      <c r="EZ15" s="203"/>
      <c r="FA15" s="202"/>
      <c r="FB15" s="203"/>
      <c r="FC15" s="202"/>
      <c r="FD15" s="203"/>
      <c r="FE15" s="202"/>
      <c r="FF15" s="199"/>
      <c r="FG15" s="204"/>
      <c r="FH15" s="199"/>
      <c r="FI15" s="204"/>
      <c r="FJ15" s="199"/>
      <c r="FK15" s="204"/>
      <c r="FL15" s="199"/>
      <c r="FM15" s="204"/>
      <c r="FN15" s="199"/>
      <c r="FO15" s="204"/>
      <c r="FP15" s="199"/>
      <c r="FQ15" s="202"/>
      <c r="FR15" s="199"/>
      <c r="FS15" s="202"/>
      <c r="FT15" s="199"/>
      <c r="FU15" s="204"/>
      <c r="FV15" s="199"/>
      <c r="FW15" s="204"/>
      <c r="FX15" s="206"/>
      <c r="FY15" s="204"/>
      <c r="FZ15" s="206"/>
      <c r="GA15" s="204"/>
      <c r="GB15" s="199"/>
      <c r="GC15" s="204"/>
      <c r="GD15" s="199"/>
      <c r="GE15" s="202"/>
      <c r="GF15" s="199"/>
      <c r="GG15" s="202"/>
      <c r="GH15" s="199"/>
      <c r="GI15" s="202"/>
      <c r="GJ15" s="199"/>
      <c r="GK15" s="158"/>
      <c r="GL15" s="159" t="str">
        <f t="shared" si="4"/>
        <v>Vladimír Dudkin-x</v>
      </c>
      <c r="GM15" s="202"/>
      <c r="GN15" s="203"/>
      <c r="GO15" s="202"/>
      <c r="GP15" s="203"/>
      <c r="GQ15" s="202"/>
      <c r="GR15" s="203"/>
      <c r="GS15" s="202"/>
      <c r="GT15" s="203"/>
      <c r="GU15" s="202"/>
      <c r="GV15" s="203"/>
      <c r="GW15" s="202"/>
      <c r="GX15" s="203"/>
      <c r="GY15" s="202"/>
      <c r="GZ15" s="203"/>
      <c r="HA15" s="202"/>
      <c r="HB15" s="203"/>
      <c r="HC15" s="202"/>
      <c r="HD15" s="203"/>
      <c r="HE15" s="202"/>
      <c r="HF15" s="203"/>
      <c r="HG15" s="202"/>
      <c r="HH15" s="203"/>
      <c r="HI15" s="202"/>
      <c r="HJ15" s="203"/>
      <c r="HK15" s="202"/>
      <c r="HL15" s="203"/>
      <c r="HM15" s="202"/>
      <c r="HN15" s="203"/>
      <c r="HO15" s="202"/>
      <c r="HP15" s="203"/>
      <c r="HQ15" s="202"/>
      <c r="HR15" s="199"/>
      <c r="HS15" s="204"/>
      <c r="HT15" s="199"/>
      <c r="HU15" s="204"/>
      <c r="HV15" s="199"/>
      <c r="HW15" s="204"/>
      <c r="HX15" s="199"/>
      <c r="HY15" s="204"/>
      <c r="HZ15" s="199"/>
      <c r="IA15" s="204"/>
      <c r="IB15" s="199"/>
      <c r="IC15" s="202"/>
      <c r="ID15" s="199"/>
      <c r="IE15" s="202"/>
      <c r="IF15" s="199"/>
      <c r="IG15" s="204"/>
      <c r="IH15" s="199"/>
      <c r="II15" s="204"/>
      <c r="IJ15" s="206"/>
      <c r="IK15" s="204"/>
      <c r="IL15" s="206"/>
      <c r="IM15" s="204"/>
      <c r="IN15" s="199"/>
      <c r="IO15" s="204"/>
      <c r="IP15" s="199"/>
      <c r="IQ15" s="202"/>
      <c r="IR15" s="199"/>
      <c r="IS15" s="202"/>
      <c r="IT15" s="199"/>
      <c r="IU15" s="202"/>
      <c r="IV15" s="199"/>
    </row>
    <row r="16">
      <c r="A16" s="208">
        <f>IFERROR(__xludf.DUMMYFUNCTION("""COMPUTED_VALUE"""),100.0)</f>
        <v>100</v>
      </c>
      <c r="B16" s="231" t="str">
        <f t="shared" si="1"/>
        <v>Jakub Kouřimský-x</v>
      </c>
      <c r="C16" s="199">
        <f t="shared" ref="C16:BL16" si="15">BO16+EA16+GM16</f>
        <v>0</v>
      </c>
      <c r="D16" s="199">
        <f t="shared" si="15"/>
        <v>0</v>
      </c>
      <c r="E16" s="199">
        <f t="shared" si="15"/>
        <v>0</v>
      </c>
      <c r="F16" s="199">
        <f t="shared" si="15"/>
        <v>0</v>
      </c>
      <c r="G16" s="199">
        <f t="shared" si="15"/>
        <v>0</v>
      </c>
      <c r="H16" s="199">
        <f t="shared" si="15"/>
        <v>0</v>
      </c>
      <c r="I16" s="199">
        <f t="shared" si="15"/>
        <v>0</v>
      </c>
      <c r="J16" s="199">
        <f t="shared" si="15"/>
        <v>0</v>
      </c>
      <c r="K16" s="199">
        <f t="shared" si="15"/>
        <v>0</v>
      </c>
      <c r="L16" s="199">
        <f t="shared" si="15"/>
        <v>0</v>
      </c>
      <c r="M16" s="199">
        <f t="shared" si="15"/>
        <v>0</v>
      </c>
      <c r="N16" s="199">
        <f t="shared" si="15"/>
        <v>0</v>
      </c>
      <c r="O16" s="199">
        <f t="shared" si="15"/>
        <v>0</v>
      </c>
      <c r="P16" s="199">
        <f t="shared" si="15"/>
        <v>0</v>
      </c>
      <c r="Q16" s="199">
        <f t="shared" si="15"/>
        <v>0</v>
      </c>
      <c r="R16" s="199">
        <f t="shared" si="15"/>
        <v>0</v>
      </c>
      <c r="S16" s="199">
        <f t="shared" si="15"/>
        <v>0</v>
      </c>
      <c r="T16" s="199">
        <f t="shared" si="15"/>
        <v>0</v>
      </c>
      <c r="U16" s="199">
        <f t="shared" si="15"/>
        <v>0</v>
      </c>
      <c r="V16" s="199">
        <f t="shared" si="15"/>
        <v>0</v>
      </c>
      <c r="W16" s="199">
        <f t="shared" si="15"/>
        <v>0</v>
      </c>
      <c r="X16" s="199">
        <f t="shared" si="15"/>
        <v>0</v>
      </c>
      <c r="Y16" s="199">
        <f t="shared" si="15"/>
        <v>0</v>
      </c>
      <c r="Z16" s="199">
        <f t="shared" si="15"/>
        <v>0</v>
      </c>
      <c r="AA16" s="199">
        <f t="shared" si="15"/>
        <v>0</v>
      </c>
      <c r="AB16" s="199">
        <f t="shared" si="15"/>
        <v>0</v>
      </c>
      <c r="AC16" s="199">
        <f t="shared" si="15"/>
        <v>0</v>
      </c>
      <c r="AD16" s="199">
        <f t="shared" si="15"/>
        <v>0</v>
      </c>
      <c r="AE16" s="199">
        <f t="shared" si="15"/>
        <v>0</v>
      </c>
      <c r="AF16" s="199">
        <f t="shared" si="15"/>
        <v>0</v>
      </c>
      <c r="AG16" s="199">
        <f t="shared" si="15"/>
        <v>0</v>
      </c>
      <c r="AH16" s="199">
        <f t="shared" si="15"/>
        <v>0</v>
      </c>
      <c r="AI16" s="199">
        <f t="shared" si="15"/>
        <v>0</v>
      </c>
      <c r="AJ16" s="199">
        <f t="shared" si="15"/>
        <v>0</v>
      </c>
      <c r="AK16" s="199">
        <f t="shared" si="15"/>
        <v>0</v>
      </c>
      <c r="AL16" s="199">
        <f t="shared" si="15"/>
        <v>0</v>
      </c>
      <c r="AM16" s="199">
        <f t="shared" si="15"/>
        <v>0</v>
      </c>
      <c r="AN16" s="199">
        <f t="shared" si="15"/>
        <v>0</v>
      </c>
      <c r="AO16" s="199">
        <f t="shared" si="15"/>
        <v>0</v>
      </c>
      <c r="AP16" s="199">
        <f t="shared" si="15"/>
        <v>0</v>
      </c>
      <c r="AQ16" s="199">
        <f t="shared" si="15"/>
        <v>0</v>
      </c>
      <c r="AR16" s="199">
        <f t="shared" si="15"/>
        <v>0</v>
      </c>
      <c r="AS16" s="199">
        <f t="shared" si="15"/>
        <v>0</v>
      </c>
      <c r="AT16" s="199">
        <f t="shared" si="15"/>
        <v>0</v>
      </c>
      <c r="AU16" s="199">
        <f t="shared" si="15"/>
        <v>0</v>
      </c>
      <c r="AV16" s="199">
        <f t="shared" si="15"/>
        <v>0</v>
      </c>
      <c r="AW16" s="199">
        <f t="shared" si="15"/>
        <v>0</v>
      </c>
      <c r="AX16" s="199">
        <f t="shared" si="15"/>
        <v>0</v>
      </c>
      <c r="AY16" s="199">
        <f t="shared" si="15"/>
        <v>0</v>
      </c>
      <c r="AZ16" s="199">
        <f t="shared" si="15"/>
        <v>0</v>
      </c>
      <c r="BA16" s="199">
        <f t="shared" si="15"/>
        <v>0</v>
      </c>
      <c r="BB16" s="199">
        <f t="shared" si="15"/>
        <v>0</v>
      </c>
      <c r="BC16" s="199">
        <f t="shared" si="15"/>
        <v>0</v>
      </c>
      <c r="BD16" s="199">
        <f t="shared" si="15"/>
        <v>0</v>
      </c>
      <c r="BE16" s="199">
        <f t="shared" si="15"/>
        <v>0</v>
      </c>
      <c r="BF16" s="199">
        <f t="shared" si="15"/>
        <v>0</v>
      </c>
      <c r="BG16" s="199">
        <f t="shared" si="15"/>
        <v>0</v>
      </c>
      <c r="BH16" s="199">
        <f t="shared" si="15"/>
        <v>0</v>
      </c>
      <c r="BI16" s="199">
        <f t="shared" si="15"/>
        <v>0</v>
      </c>
      <c r="BJ16" s="199">
        <f t="shared" si="15"/>
        <v>0</v>
      </c>
      <c r="BK16" s="199">
        <f t="shared" si="15"/>
        <v>0</v>
      </c>
      <c r="BL16" s="199">
        <f t="shared" si="15"/>
        <v>0</v>
      </c>
      <c r="BM16" s="158"/>
      <c r="BN16" s="159" t="str">
        <f>IFERROR(__xludf.DUMMYFUNCTION("""COMPUTED_VALUE"""),"Jakub Kouřimský-x")</f>
        <v>Jakub Kouřimský-x</v>
      </c>
      <c r="BO16" s="202"/>
      <c r="BP16" s="203"/>
      <c r="BQ16" s="202"/>
      <c r="BR16" s="203"/>
      <c r="BS16" s="202"/>
      <c r="BT16" s="203"/>
      <c r="BU16" s="202"/>
      <c r="BV16" s="203"/>
      <c r="BW16" s="202"/>
      <c r="BX16" s="203"/>
      <c r="BY16" s="202"/>
      <c r="BZ16" s="203"/>
      <c r="CA16" s="202"/>
      <c r="CB16" s="203"/>
      <c r="CC16" s="202"/>
      <c r="CD16" s="203"/>
      <c r="CE16" s="202"/>
      <c r="CF16" s="203"/>
      <c r="CG16" s="202"/>
      <c r="CH16" s="203"/>
      <c r="CI16" s="202"/>
      <c r="CJ16" s="203"/>
      <c r="CK16" s="202"/>
      <c r="CL16" s="203"/>
      <c r="CM16" s="202"/>
      <c r="CN16" s="203"/>
      <c r="CO16" s="202"/>
      <c r="CP16" s="203"/>
      <c r="CQ16" s="202"/>
      <c r="CR16" s="203"/>
      <c r="CS16" s="202"/>
      <c r="CT16" s="199"/>
      <c r="CU16" s="204"/>
      <c r="CV16" s="199"/>
      <c r="CW16" s="202"/>
      <c r="CX16" s="199"/>
      <c r="CY16" s="202"/>
      <c r="CZ16" s="199"/>
      <c r="DA16" s="202"/>
      <c r="DB16" s="199"/>
      <c r="DC16" s="202"/>
      <c r="DD16" s="199"/>
      <c r="DE16" s="204"/>
      <c r="DF16" s="199"/>
      <c r="DG16" s="202"/>
      <c r="DH16" s="199"/>
      <c r="DI16" s="202"/>
      <c r="DJ16" s="199"/>
      <c r="DK16" s="202"/>
      <c r="DL16" s="199"/>
      <c r="DM16" s="202"/>
      <c r="DN16" s="199"/>
      <c r="DO16" s="202"/>
      <c r="DP16" s="199"/>
      <c r="DQ16" s="202"/>
      <c r="DR16" s="199"/>
      <c r="DS16" s="202"/>
      <c r="DT16" s="199"/>
      <c r="DU16" s="202"/>
      <c r="DV16" s="199"/>
      <c r="DW16" s="202"/>
      <c r="DX16" s="199"/>
      <c r="DY16" s="158"/>
      <c r="DZ16" s="159" t="str">
        <f t="shared" si="3"/>
        <v>Jakub Kouřimský-x</v>
      </c>
      <c r="EA16" s="202"/>
      <c r="EB16" s="203"/>
      <c r="EC16" s="202"/>
      <c r="ED16" s="203"/>
      <c r="EE16" s="202"/>
      <c r="EF16" s="203"/>
      <c r="EG16" s="202"/>
      <c r="EH16" s="203"/>
      <c r="EI16" s="202"/>
      <c r="EJ16" s="203"/>
      <c r="EK16" s="202"/>
      <c r="EL16" s="203"/>
      <c r="EM16" s="202"/>
      <c r="EN16" s="203"/>
      <c r="EO16" s="202"/>
      <c r="EP16" s="203"/>
      <c r="EQ16" s="202"/>
      <c r="ER16" s="203"/>
      <c r="ES16" s="202"/>
      <c r="ET16" s="203"/>
      <c r="EU16" s="202"/>
      <c r="EV16" s="203"/>
      <c r="EW16" s="202"/>
      <c r="EX16" s="203"/>
      <c r="EY16" s="202"/>
      <c r="EZ16" s="203"/>
      <c r="FA16" s="202"/>
      <c r="FB16" s="203"/>
      <c r="FC16" s="202"/>
      <c r="FD16" s="203"/>
      <c r="FE16" s="202"/>
      <c r="FF16" s="199"/>
      <c r="FG16" s="204"/>
      <c r="FH16" s="199"/>
      <c r="FI16" s="202"/>
      <c r="FJ16" s="199"/>
      <c r="FK16" s="202"/>
      <c r="FL16" s="199"/>
      <c r="FM16" s="202"/>
      <c r="FN16" s="199"/>
      <c r="FO16" s="202"/>
      <c r="FP16" s="199"/>
      <c r="FQ16" s="204"/>
      <c r="FR16" s="199"/>
      <c r="FS16" s="202"/>
      <c r="FT16" s="199"/>
      <c r="FU16" s="202"/>
      <c r="FV16" s="199"/>
      <c r="FW16" s="202"/>
      <c r="FX16" s="199"/>
      <c r="FY16" s="202"/>
      <c r="FZ16" s="199"/>
      <c r="GA16" s="202"/>
      <c r="GB16" s="199"/>
      <c r="GC16" s="202"/>
      <c r="GD16" s="199"/>
      <c r="GE16" s="202"/>
      <c r="GF16" s="199"/>
      <c r="GG16" s="202"/>
      <c r="GH16" s="199"/>
      <c r="GI16" s="202"/>
      <c r="GJ16" s="199"/>
      <c r="GK16" s="158"/>
      <c r="GL16" s="159" t="str">
        <f t="shared" si="4"/>
        <v>Jakub Kouřimský-x</v>
      </c>
      <c r="GM16" s="202"/>
      <c r="GN16" s="203"/>
      <c r="GO16" s="202"/>
      <c r="GP16" s="203"/>
      <c r="GQ16" s="202"/>
      <c r="GR16" s="203"/>
      <c r="GS16" s="202"/>
      <c r="GT16" s="203"/>
      <c r="GU16" s="202"/>
      <c r="GV16" s="203"/>
      <c r="GW16" s="202"/>
      <c r="GX16" s="203"/>
      <c r="GY16" s="202"/>
      <c r="GZ16" s="203"/>
      <c r="HA16" s="202"/>
      <c r="HB16" s="203"/>
      <c r="HC16" s="202"/>
      <c r="HD16" s="203"/>
      <c r="HE16" s="202"/>
      <c r="HF16" s="203"/>
      <c r="HG16" s="202"/>
      <c r="HH16" s="203"/>
      <c r="HI16" s="202"/>
      <c r="HJ16" s="203"/>
      <c r="HK16" s="202"/>
      <c r="HL16" s="203"/>
      <c r="HM16" s="202"/>
      <c r="HN16" s="203"/>
      <c r="HO16" s="202"/>
      <c r="HP16" s="203"/>
      <c r="HQ16" s="202"/>
      <c r="HR16" s="199"/>
      <c r="HS16" s="204"/>
      <c r="HT16" s="199"/>
      <c r="HU16" s="202"/>
      <c r="HV16" s="199"/>
      <c r="HW16" s="202"/>
      <c r="HX16" s="199"/>
      <c r="HY16" s="202"/>
      <c r="HZ16" s="199"/>
      <c r="IA16" s="202"/>
      <c r="IB16" s="199"/>
      <c r="IC16" s="204"/>
      <c r="ID16" s="199"/>
      <c r="IE16" s="202"/>
      <c r="IF16" s="199"/>
      <c r="IG16" s="202"/>
      <c r="IH16" s="199"/>
      <c r="II16" s="202"/>
      <c r="IJ16" s="199"/>
      <c r="IK16" s="202"/>
      <c r="IL16" s="199"/>
      <c r="IM16" s="202"/>
      <c r="IN16" s="199"/>
      <c r="IO16" s="202"/>
      <c r="IP16" s="199"/>
      <c r="IQ16" s="202"/>
      <c r="IR16" s="199"/>
      <c r="IS16" s="202"/>
      <c r="IT16" s="199"/>
      <c r="IU16" s="202"/>
      <c r="IV16" s="199"/>
    </row>
    <row r="17">
      <c r="A17" s="208">
        <f>IFERROR(__xludf.DUMMYFUNCTION("""COMPUTED_VALUE"""),100.0)</f>
        <v>100</v>
      </c>
      <c r="B17" s="231" t="str">
        <f t="shared" si="1"/>
        <v>Filip Fux-x</v>
      </c>
      <c r="C17" s="199">
        <f t="shared" ref="C17:BL17" si="16">BO17+EA17+GM17</f>
        <v>0</v>
      </c>
      <c r="D17" s="199">
        <f t="shared" si="16"/>
        <v>0</v>
      </c>
      <c r="E17" s="199">
        <f t="shared" si="16"/>
        <v>0</v>
      </c>
      <c r="F17" s="199">
        <f t="shared" si="16"/>
        <v>0</v>
      </c>
      <c r="G17" s="199">
        <f t="shared" si="16"/>
        <v>0</v>
      </c>
      <c r="H17" s="199">
        <f t="shared" si="16"/>
        <v>0</v>
      </c>
      <c r="I17" s="199">
        <f t="shared" si="16"/>
        <v>0</v>
      </c>
      <c r="J17" s="199">
        <f t="shared" si="16"/>
        <v>0</v>
      </c>
      <c r="K17" s="199">
        <f t="shared" si="16"/>
        <v>0</v>
      </c>
      <c r="L17" s="199">
        <f t="shared" si="16"/>
        <v>0</v>
      </c>
      <c r="M17" s="199">
        <f t="shared" si="16"/>
        <v>0</v>
      </c>
      <c r="N17" s="199">
        <f t="shared" si="16"/>
        <v>0</v>
      </c>
      <c r="O17" s="199">
        <f t="shared" si="16"/>
        <v>0</v>
      </c>
      <c r="P17" s="199">
        <f t="shared" si="16"/>
        <v>0</v>
      </c>
      <c r="Q17" s="199">
        <f t="shared" si="16"/>
        <v>0</v>
      </c>
      <c r="R17" s="199">
        <f t="shared" si="16"/>
        <v>0</v>
      </c>
      <c r="S17" s="199">
        <f t="shared" si="16"/>
        <v>0</v>
      </c>
      <c r="T17" s="199">
        <f t="shared" si="16"/>
        <v>0</v>
      </c>
      <c r="U17" s="199">
        <f t="shared" si="16"/>
        <v>0</v>
      </c>
      <c r="V17" s="199">
        <f t="shared" si="16"/>
        <v>0</v>
      </c>
      <c r="W17" s="199">
        <f t="shared" si="16"/>
        <v>0</v>
      </c>
      <c r="X17" s="199">
        <f t="shared" si="16"/>
        <v>0</v>
      </c>
      <c r="Y17" s="199">
        <f t="shared" si="16"/>
        <v>0</v>
      </c>
      <c r="Z17" s="199">
        <f t="shared" si="16"/>
        <v>0</v>
      </c>
      <c r="AA17" s="199">
        <f t="shared" si="16"/>
        <v>0</v>
      </c>
      <c r="AB17" s="199">
        <f t="shared" si="16"/>
        <v>0</v>
      </c>
      <c r="AC17" s="199">
        <f t="shared" si="16"/>
        <v>0</v>
      </c>
      <c r="AD17" s="199">
        <f t="shared" si="16"/>
        <v>0</v>
      </c>
      <c r="AE17" s="199">
        <f t="shared" si="16"/>
        <v>0</v>
      </c>
      <c r="AF17" s="199">
        <f t="shared" si="16"/>
        <v>0</v>
      </c>
      <c r="AG17" s="199">
        <f t="shared" si="16"/>
        <v>0</v>
      </c>
      <c r="AH17" s="199">
        <f t="shared" si="16"/>
        <v>0</v>
      </c>
      <c r="AI17" s="199">
        <f t="shared" si="16"/>
        <v>0</v>
      </c>
      <c r="AJ17" s="199">
        <f t="shared" si="16"/>
        <v>0</v>
      </c>
      <c r="AK17" s="199">
        <f t="shared" si="16"/>
        <v>0</v>
      </c>
      <c r="AL17" s="199">
        <f t="shared" si="16"/>
        <v>0</v>
      </c>
      <c r="AM17" s="199">
        <f t="shared" si="16"/>
        <v>0</v>
      </c>
      <c r="AN17" s="199">
        <f t="shared" si="16"/>
        <v>0</v>
      </c>
      <c r="AO17" s="199">
        <f t="shared" si="16"/>
        <v>0</v>
      </c>
      <c r="AP17" s="199">
        <f t="shared" si="16"/>
        <v>0</v>
      </c>
      <c r="AQ17" s="199">
        <f t="shared" si="16"/>
        <v>0</v>
      </c>
      <c r="AR17" s="199">
        <f t="shared" si="16"/>
        <v>0</v>
      </c>
      <c r="AS17" s="199">
        <f t="shared" si="16"/>
        <v>0</v>
      </c>
      <c r="AT17" s="199">
        <f t="shared" si="16"/>
        <v>0</v>
      </c>
      <c r="AU17" s="199">
        <f t="shared" si="16"/>
        <v>0</v>
      </c>
      <c r="AV17" s="199">
        <f t="shared" si="16"/>
        <v>0</v>
      </c>
      <c r="AW17" s="199">
        <f t="shared" si="16"/>
        <v>0</v>
      </c>
      <c r="AX17" s="199">
        <f t="shared" si="16"/>
        <v>0</v>
      </c>
      <c r="AY17" s="199">
        <f t="shared" si="16"/>
        <v>0</v>
      </c>
      <c r="AZ17" s="199">
        <f t="shared" si="16"/>
        <v>0</v>
      </c>
      <c r="BA17" s="199">
        <f t="shared" si="16"/>
        <v>0</v>
      </c>
      <c r="BB17" s="199">
        <f t="shared" si="16"/>
        <v>0</v>
      </c>
      <c r="BC17" s="199">
        <f t="shared" si="16"/>
        <v>0</v>
      </c>
      <c r="BD17" s="199">
        <f t="shared" si="16"/>
        <v>0</v>
      </c>
      <c r="BE17" s="199">
        <f t="shared" si="16"/>
        <v>0</v>
      </c>
      <c r="BF17" s="199">
        <f t="shared" si="16"/>
        <v>0</v>
      </c>
      <c r="BG17" s="199">
        <f t="shared" si="16"/>
        <v>0</v>
      </c>
      <c r="BH17" s="199">
        <f t="shared" si="16"/>
        <v>0</v>
      </c>
      <c r="BI17" s="199">
        <f t="shared" si="16"/>
        <v>0</v>
      </c>
      <c r="BJ17" s="199">
        <f t="shared" si="16"/>
        <v>0</v>
      </c>
      <c r="BK17" s="199">
        <f t="shared" si="16"/>
        <v>0</v>
      </c>
      <c r="BL17" s="199">
        <f t="shared" si="16"/>
        <v>0</v>
      </c>
      <c r="BM17" s="158"/>
      <c r="BN17" s="159" t="str">
        <f>IFERROR(__xludf.DUMMYFUNCTION("""COMPUTED_VALUE"""),"Filip Fux-x")</f>
        <v>Filip Fux-x</v>
      </c>
      <c r="BO17" s="202"/>
      <c r="BP17" s="203"/>
      <c r="BQ17" s="202"/>
      <c r="BR17" s="203"/>
      <c r="BS17" s="202"/>
      <c r="BT17" s="203"/>
      <c r="BU17" s="202"/>
      <c r="BV17" s="203"/>
      <c r="BW17" s="202"/>
      <c r="BX17" s="203"/>
      <c r="BY17" s="202"/>
      <c r="BZ17" s="203"/>
      <c r="CA17" s="202"/>
      <c r="CB17" s="203"/>
      <c r="CC17" s="202"/>
      <c r="CD17" s="203"/>
      <c r="CE17" s="202"/>
      <c r="CF17" s="203"/>
      <c r="CG17" s="202"/>
      <c r="CH17" s="203"/>
      <c r="CI17" s="202"/>
      <c r="CJ17" s="203"/>
      <c r="CK17" s="202"/>
      <c r="CL17" s="203"/>
      <c r="CM17" s="202"/>
      <c r="CN17" s="203"/>
      <c r="CO17" s="202"/>
      <c r="CP17" s="203"/>
      <c r="CQ17" s="202"/>
      <c r="CR17" s="203"/>
      <c r="CS17" s="202"/>
      <c r="CT17" s="199"/>
      <c r="CU17" s="202"/>
      <c r="CV17" s="199"/>
      <c r="CW17" s="202"/>
      <c r="CX17" s="199"/>
      <c r="CY17" s="202"/>
      <c r="CZ17" s="199"/>
      <c r="DA17" s="202"/>
      <c r="DB17" s="199"/>
      <c r="DC17" s="202"/>
      <c r="DD17" s="199"/>
      <c r="DE17" s="202"/>
      <c r="DF17" s="199"/>
      <c r="DG17" s="202"/>
      <c r="DH17" s="199"/>
      <c r="DI17" s="202"/>
      <c r="DJ17" s="199"/>
      <c r="DK17" s="202"/>
      <c r="DL17" s="199"/>
      <c r="DM17" s="202"/>
      <c r="DN17" s="199"/>
      <c r="DO17" s="202"/>
      <c r="DP17" s="199"/>
      <c r="DQ17" s="202"/>
      <c r="DR17" s="199"/>
      <c r="DS17" s="202"/>
      <c r="DT17" s="199"/>
      <c r="DU17" s="202"/>
      <c r="DV17" s="199"/>
      <c r="DW17" s="202"/>
      <c r="DX17" s="199"/>
      <c r="DY17" s="158"/>
      <c r="DZ17" s="159" t="str">
        <f t="shared" si="3"/>
        <v>Filip Fux-x</v>
      </c>
      <c r="EA17" s="202"/>
      <c r="EB17" s="203"/>
      <c r="EC17" s="202"/>
      <c r="ED17" s="203"/>
      <c r="EE17" s="202"/>
      <c r="EF17" s="203"/>
      <c r="EG17" s="202"/>
      <c r="EH17" s="203"/>
      <c r="EI17" s="202"/>
      <c r="EJ17" s="203"/>
      <c r="EK17" s="202"/>
      <c r="EL17" s="203"/>
      <c r="EM17" s="202"/>
      <c r="EN17" s="203"/>
      <c r="EO17" s="202"/>
      <c r="EP17" s="203"/>
      <c r="EQ17" s="202"/>
      <c r="ER17" s="203"/>
      <c r="ES17" s="202"/>
      <c r="ET17" s="203"/>
      <c r="EU17" s="202"/>
      <c r="EV17" s="203"/>
      <c r="EW17" s="202"/>
      <c r="EX17" s="203"/>
      <c r="EY17" s="202"/>
      <c r="EZ17" s="203"/>
      <c r="FA17" s="202"/>
      <c r="FB17" s="203"/>
      <c r="FC17" s="202"/>
      <c r="FD17" s="203"/>
      <c r="FE17" s="202"/>
      <c r="FF17" s="199"/>
      <c r="FG17" s="202"/>
      <c r="FH17" s="199"/>
      <c r="FI17" s="202"/>
      <c r="FJ17" s="199"/>
      <c r="FK17" s="202"/>
      <c r="FL17" s="199"/>
      <c r="FM17" s="202"/>
      <c r="FN17" s="199"/>
      <c r="FO17" s="202"/>
      <c r="FP17" s="199"/>
      <c r="FQ17" s="202"/>
      <c r="FR17" s="199"/>
      <c r="FS17" s="202"/>
      <c r="FT17" s="199"/>
      <c r="FU17" s="202"/>
      <c r="FV17" s="199"/>
      <c r="FW17" s="202"/>
      <c r="FX17" s="199"/>
      <c r="FY17" s="202"/>
      <c r="FZ17" s="199"/>
      <c r="GA17" s="202"/>
      <c r="GB17" s="199"/>
      <c r="GC17" s="202"/>
      <c r="GD17" s="199"/>
      <c r="GE17" s="202"/>
      <c r="GF17" s="199"/>
      <c r="GG17" s="202"/>
      <c r="GH17" s="199"/>
      <c r="GI17" s="202"/>
      <c r="GJ17" s="199"/>
      <c r="GK17" s="158"/>
      <c r="GL17" s="159" t="str">
        <f t="shared" si="4"/>
        <v>Filip Fux-x</v>
      </c>
      <c r="GM17" s="202"/>
      <c r="GN17" s="203"/>
      <c r="GO17" s="202"/>
      <c r="GP17" s="203"/>
      <c r="GQ17" s="202"/>
      <c r="GR17" s="203"/>
      <c r="GS17" s="202"/>
      <c r="GT17" s="203"/>
      <c r="GU17" s="202"/>
      <c r="GV17" s="203"/>
      <c r="GW17" s="202"/>
      <c r="GX17" s="203"/>
      <c r="GY17" s="202"/>
      <c r="GZ17" s="203"/>
      <c r="HA17" s="202"/>
      <c r="HB17" s="203"/>
      <c r="HC17" s="202"/>
      <c r="HD17" s="203"/>
      <c r="HE17" s="202"/>
      <c r="HF17" s="203"/>
      <c r="HG17" s="202"/>
      <c r="HH17" s="203"/>
      <c r="HI17" s="202"/>
      <c r="HJ17" s="203"/>
      <c r="HK17" s="202"/>
      <c r="HL17" s="203"/>
      <c r="HM17" s="202"/>
      <c r="HN17" s="203"/>
      <c r="HO17" s="202"/>
      <c r="HP17" s="203"/>
      <c r="HQ17" s="202"/>
      <c r="HR17" s="199"/>
      <c r="HS17" s="202"/>
      <c r="HT17" s="199"/>
      <c r="HU17" s="202"/>
      <c r="HV17" s="199"/>
      <c r="HW17" s="202"/>
      <c r="HX17" s="199"/>
      <c r="HY17" s="202"/>
      <c r="HZ17" s="199"/>
      <c r="IA17" s="202"/>
      <c r="IB17" s="199"/>
      <c r="IC17" s="202"/>
      <c r="ID17" s="199"/>
      <c r="IE17" s="202"/>
      <c r="IF17" s="199"/>
      <c r="IG17" s="202"/>
      <c r="IH17" s="199"/>
      <c r="II17" s="202"/>
      <c r="IJ17" s="199"/>
      <c r="IK17" s="202"/>
      <c r="IL17" s="199"/>
      <c r="IM17" s="202"/>
      <c r="IN17" s="199"/>
      <c r="IO17" s="202"/>
      <c r="IP17" s="199"/>
      <c r="IQ17" s="202"/>
      <c r="IR17" s="199"/>
      <c r="IS17" s="202"/>
      <c r="IT17" s="199"/>
      <c r="IU17" s="202"/>
      <c r="IV17" s="199"/>
    </row>
    <row r="18">
      <c r="A18" s="208">
        <f>IFERROR(__xludf.DUMMYFUNCTION("""COMPUTED_VALUE"""),100.0)</f>
        <v>100</v>
      </c>
      <c r="B18" s="231" t="str">
        <f t="shared" si="1"/>
        <v>Martin Štěpánek-x</v>
      </c>
      <c r="C18" s="199">
        <f t="shared" ref="C18:BL18" si="17">BO18+EA18+GM18</f>
        <v>0</v>
      </c>
      <c r="D18" s="199">
        <f t="shared" si="17"/>
        <v>0</v>
      </c>
      <c r="E18" s="199">
        <f t="shared" si="17"/>
        <v>0</v>
      </c>
      <c r="F18" s="199">
        <f t="shared" si="17"/>
        <v>0</v>
      </c>
      <c r="G18" s="199">
        <f t="shared" si="17"/>
        <v>0</v>
      </c>
      <c r="H18" s="199">
        <f t="shared" si="17"/>
        <v>0</v>
      </c>
      <c r="I18" s="199">
        <f t="shared" si="17"/>
        <v>0</v>
      </c>
      <c r="J18" s="199">
        <f t="shared" si="17"/>
        <v>0</v>
      </c>
      <c r="K18" s="199">
        <f t="shared" si="17"/>
        <v>0</v>
      </c>
      <c r="L18" s="199">
        <f t="shared" si="17"/>
        <v>0</v>
      </c>
      <c r="M18" s="199">
        <f t="shared" si="17"/>
        <v>0</v>
      </c>
      <c r="N18" s="199">
        <f t="shared" si="17"/>
        <v>0</v>
      </c>
      <c r="O18" s="199">
        <f t="shared" si="17"/>
        <v>0</v>
      </c>
      <c r="P18" s="199">
        <f t="shared" si="17"/>
        <v>0</v>
      </c>
      <c r="Q18" s="199">
        <f t="shared" si="17"/>
        <v>0</v>
      </c>
      <c r="R18" s="199">
        <f t="shared" si="17"/>
        <v>0</v>
      </c>
      <c r="S18" s="199">
        <f t="shared" si="17"/>
        <v>0</v>
      </c>
      <c r="T18" s="199">
        <f t="shared" si="17"/>
        <v>0</v>
      </c>
      <c r="U18" s="199">
        <f t="shared" si="17"/>
        <v>0</v>
      </c>
      <c r="V18" s="199">
        <f t="shared" si="17"/>
        <v>0</v>
      </c>
      <c r="W18" s="199">
        <f t="shared" si="17"/>
        <v>0</v>
      </c>
      <c r="X18" s="199">
        <f t="shared" si="17"/>
        <v>0</v>
      </c>
      <c r="Y18" s="199">
        <f t="shared" si="17"/>
        <v>0</v>
      </c>
      <c r="Z18" s="199">
        <f t="shared" si="17"/>
        <v>0</v>
      </c>
      <c r="AA18" s="199">
        <f t="shared" si="17"/>
        <v>0</v>
      </c>
      <c r="AB18" s="199">
        <f t="shared" si="17"/>
        <v>0</v>
      </c>
      <c r="AC18" s="199">
        <f t="shared" si="17"/>
        <v>0</v>
      </c>
      <c r="AD18" s="199">
        <f t="shared" si="17"/>
        <v>0</v>
      </c>
      <c r="AE18" s="199">
        <f t="shared" si="17"/>
        <v>0</v>
      </c>
      <c r="AF18" s="199">
        <f t="shared" si="17"/>
        <v>0</v>
      </c>
      <c r="AG18" s="199">
        <f t="shared" si="17"/>
        <v>0</v>
      </c>
      <c r="AH18" s="199">
        <f t="shared" si="17"/>
        <v>0</v>
      </c>
      <c r="AI18" s="199">
        <f t="shared" si="17"/>
        <v>0</v>
      </c>
      <c r="AJ18" s="199">
        <f t="shared" si="17"/>
        <v>0</v>
      </c>
      <c r="AK18" s="199">
        <f t="shared" si="17"/>
        <v>0</v>
      </c>
      <c r="AL18" s="199">
        <f t="shared" si="17"/>
        <v>0</v>
      </c>
      <c r="AM18" s="199">
        <f t="shared" si="17"/>
        <v>0</v>
      </c>
      <c r="AN18" s="199">
        <f t="shared" si="17"/>
        <v>0</v>
      </c>
      <c r="AO18" s="199">
        <f t="shared" si="17"/>
        <v>0</v>
      </c>
      <c r="AP18" s="199">
        <f t="shared" si="17"/>
        <v>0</v>
      </c>
      <c r="AQ18" s="199">
        <f t="shared" si="17"/>
        <v>0</v>
      </c>
      <c r="AR18" s="199">
        <f t="shared" si="17"/>
        <v>0</v>
      </c>
      <c r="AS18" s="199">
        <f t="shared" si="17"/>
        <v>0</v>
      </c>
      <c r="AT18" s="199">
        <f t="shared" si="17"/>
        <v>0</v>
      </c>
      <c r="AU18" s="199">
        <f t="shared" si="17"/>
        <v>0</v>
      </c>
      <c r="AV18" s="199">
        <f t="shared" si="17"/>
        <v>0</v>
      </c>
      <c r="AW18" s="199">
        <f t="shared" si="17"/>
        <v>0</v>
      </c>
      <c r="AX18" s="199">
        <f t="shared" si="17"/>
        <v>0</v>
      </c>
      <c r="AY18" s="199">
        <f t="shared" si="17"/>
        <v>0</v>
      </c>
      <c r="AZ18" s="199">
        <f t="shared" si="17"/>
        <v>0</v>
      </c>
      <c r="BA18" s="199">
        <f t="shared" si="17"/>
        <v>0</v>
      </c>
      <c r="BB18" s="199">
        <f t="shared" si="17"/>
        <v>0</v>
      </c>
      <c r="BC18" s="199">
        <f t="shared" si="17"/>
        <v>0</v>
      </c>
      <c r="BD18" s="199">
        <f t="shared" si="17"/>
        <v>0</v>
      </c>
      <c r="BE18" s="199">
        <f t="shared" si="17"/>
        <v>0</v>
      </c>
      <c r="BF18" s="199">
        <f t="shared" si="17"/>
        <v>0</v>
      </c>
      <c r="BG18" s="199">
        <f t="shared" si="17"/>
        <v>0</v>
      </c>
      <c r="BH18" s="199">
        <f t="shared" si="17"/>
        <v>0</v>
      </c>
      <c r="BI18" s="199">
        <f t="shared" si="17"/>
        <v>0</v>
      </c>
      <c r="BJ18" s="199">
        <f t="shared" si="17"/>
        <v>0</v>
      </c>
      <c r="BK18" s="199">
        <f t="shared" si="17"/>
        <v>0</v>
      </c>
      <c r="BL18" s="199">
        <f t="shared" si="17"/>
        <v>0</v>
      </c>
      <c r="BM18" s="158"/>
      <c r="BN18" s="159" t="str">
        <f>IFERROR(__xludf.DUMMYFUNCTION("""COMPUTED_VALUE"""),"Martin Štěpánek-x")</f>
        <v>Martin Štěpánek-x</v>
      </c>
      <c r="BO18" s="202"/>
      <c r="BP18" s="203"/>
      <c r="BQ18" s="202"/>
      <c r="BR18" s="203"/>
      <c r="BS18" s="202"/>
      <c r="BT18" s="203"/>
      <c r="BU18" s="202"/>
      <c r="BV18" s="203"/>
      <c r="BW18" s="202"/>
      <c r="BX18" s="203"/>
      <c r="BY18" s="202"/>
      <c r="BZ18" s="203"/>
      <c r="CA18" s="202"/>
      <c r="CB18" s="203"/>
      <c r="CC18" s="202"/>
      <c r="CD18" s="203"/>
      <c r="CE18" s="202"/>
      <c r="CF18" s="203"/>
      <c r="CG18" s="202"/>
      <c r="CH18" s="203"/>
      <c r="CI18" s="202"/>
      <c r="CJ18" s="203"/>
      <c r="CK18" s="202"/>
      <c r="CL18" s="203"/>
      <c r="CM18" s="202"/>
      <c r="CN18" s="203"/>
      <c r="CO18" s="202"/>
      <c r="CP18" s="203"/>
      <c r="CQ18" s="202"/>
      <c r="CR18" s="203"/>
      <c r="CS18" s="202"/>
      <c r="CT18" s="199"/>
      <c r="CU18" s="202"/>
      <c r="CV18" s="199"/>
      <c r="CW18" s="202"/>
      <c r="CX18" s="199"/>
      <c r="CY18" s="202"/>
      <c r="CZ18" s="199"/>
      <c r="DA18" s="202"/>
      <c r="DB18" s="199"/>
      <c r="DC18" s="202"/>
      <c r="DD18" s="199"/>
      <c r="DE18" s="202"/>
      <c r="DF18" s="199"/>
      <c r="DG18" s="202"/>
      <c r="DH18" s="199"/>
      <c r="DI18" s="202"/>
      <c r="DJ18" s="199"/>
      <c r="DK18" s="202"/>
      <c r="DL18" s="199"/>
      <c r="DM18" s="202"/>
      <c r="DN18" s="199"/>
      <c r="DO18" s="202"/>
      <c r="DP18" s="199"/>
      <c r="DQ18" s="202"/>
      <c r="DR18" s="199"/>
      <c r="DS18" s="202"/>
      <c r="DT18" s="199"/>
      <c r="DU18" s="202"/>
      <c r="DV18" s="199"/>
      <c r="DW18" s="202"/>
      <c r="DX18" s="199"/>
      <c r="DY18" s="158"/>
      <c r="DZ18" s="159" t="str">
        <f t="shared" si="3"/>
        <v>Martin Štěpánek-x</v>
      </c>
      <c r="EA18" s="202"/>
      <c r="EB18" s="203"/>
      <c r="EC18" s="202"/>
      <c r="ED18" s="203"/>
      <c r="EE18" s="202"/>
      <c r="EF18" s="203"/>
      <c r="EG18" s="202"/>
      <c r="EH18" s="203"/>
      <c r="EI18" s="202"/>
      <c r="EJ18" s="203"/>
      <c r="EK18" s="202"/>
      <c r="EL18" s="203"/>
      <c r="EM18" s="202"/>
      <c r="EN18" s="203"/>
      <c r="EO18" s="202"/>
      <c r="EP18" s="203"/>
      <c r="EQ18" s="202"/>
      <c r="ER18" s="203"/>
      <c r="ES18" s="202"/>
      <c r="ET18" s="203"/>
      <c r="EU18" s="202"/>
      <c r="EV18" s="203"/>
      <c r="EW18" s="202"/>
      <c r="EX18" s="203"/>
      <c r="EY18" s="202"/>
      <c r="EZ18" s="203"/>
      <c r="FA18" s="202"/>
      <c r="FB18" s="203"/>
      <c r="FC18" s="202"/>
      <c r="FD18" s="203"/>
      <c r="FE18" s="202"/>
      <c r="FF18" s="199"/>
      <c r="FG18" s="202"/>
      <c r="FH18" s="199"/>
      <c r="FI18" s="202"/>
      <c r="FJ18" s="199"/>
      <c r="FK18" s="202"/>
      <c r="FL18" s="199"/>
      <c r="FM18" s="202"/>
      <c r="FN18" s="199"/>
      <c r="FO18" s="202"/>
      <c r="FP18" s="199"/>
      <c r="FQ18" s="202"/>
      <c r="FR18" s="199"/>
      <c r="FS18" s="202"/>
      <c r="FT18" s="199"/>
      <c r="FU18" s="202"/>
      <c r="FV18" s="199"/>
      <c r="FW18" s="202"/>
      <c r="FX18" s="199"/>
      <c r="FY18" s="202"/>
      <c r="FZ18" s="199"/>
      <c r="GA18" s="202"/>
      <c r="GB18" s="199"/>
      <c r="GC18" s="202"/>
      <c r="GD18" s="199"/>
      <c r="GE18" s="202"/>
      <c r="GF18" s="199"/>
      <c r="GG18" s="202"/>
      <c r="GH18" s="199"/>
      <c r="GI18" s="202"/>
      <c r="GJ18" s="199"/>
      <c r="GK18" s="158"/>
      <c r="GL18" s="159" t="str">
        <f t="shared" si="4"/>
        <v>Martin Štěpánek-x</v>
      </c>
      <c r="GM18" s="202"/>
      <c r="GN18" s="203"/>
      <c r="GO18" s="202"/>
      <c r="GP18" s="203"/>
      <c r="GQ18" s="202"/>
      <c r="GR18" s="203"/>
      <c r="GS18" s="202"/>
      <c r="GT18" s="203"/>
      <c r="GU18" s="202"/>
      <c r="GV18" s="203"/>
      <c r="GW18" s="202"/>
      <c r="GX18" s="203"/>
      <c r="GY18" s="202"/>
      <c r="GZ18" s="203"/>
      <c r="HA18" s="202"/>
      <c r="HB18" s="203"/>
      <c r="HC18" s="202"/>
      <c r="HD18" s="203"/>
      <c r="HE18" s="202"/>
      <c r="HF18" s="203"/>
      <c r="HG18" s="202"/>
      <c r="HH18" s="203"/>
      <c r="HI18" s="202"/>
      <c r="HJ18" s="203"/>
      <c r="HK18" s="202"/>
      <c r="HL18" s="203"/>
      <c r="HM18" s="202"/>
      <c r="HN18" s="203"/>
      <c r="HO18" s="202"/>
      <c r="HP18" s="203"/>
      <c r="HQ18" s="202"/>
      <c r="HR18" s="199"/>
      <c r="HS18" s="202"/>
      <c r="HT18" s="199"/>
      <c r="HU18" s="202"/>
      <c r="HV18" s="199"/>
      <c r="HW18" s="202"/>
      <c r="HX18" s="199"/>
      <c r="HY18" s="202"/>
      <c r="HZ18" s="199"/>
      <c r="IA18" s="202"/>
      <c r="IB18" s="199"/>
      <c r="IC18" s="202"/>
      <c r="ID18" s="199"/>
      <c r="IE18" s="202"/>
      <c r="IF18" s="199"/>
      <c r="IG18" s="202"/>
      <c r="IH18" s="199"/>
      <c r="II18" s="202"/>
      <c r="IJ18" s="199"/>
      <c r="IK18" s="202"/>
      <c r="IL18" s="199"/>
      <c r="IM18" s="202"/>
      <c r="IN18" s="199"/>
      <c r="IO18" s="202"/>
      <c r="IP18" s="199"/>
      <c r="IQ18" s="202"/>
      <c r="IR18" s="199"/>
      <c r="IS18" s="202"/>
      <c r="IT18" s="199"/>
      <c r="IU18" s="202"/>
      <c r="IV18" s="199"/>
    </row>
    <row r="19">
      <c r="A19" s="208">
        <f>IFERROR(__xludf.DUMMYFUNCTION("""COMPUTED_VALUE"""),100.0)</f>
        <v>100</v>
      </c>
      <c r="B19" s="231" t="str">
        <f t="shared" si="1"/>
        <v>Jakub Ljuta-x</v>
      </c>
      <c r="C19" s="199">
        <f t="shared" ref="C19:BL19" si="18">BO19+EA19+GM19</f>
        <v>0</v>
      </c>
      <c r="D19" s="199">
        <f t="shared" si="18"/>
        <v>0</v>
      </c>
      <c r="E19" s="199">
        <f t="shared" si="18"/>
        <v>0</v>
      </c>
      <c r="F19" s="199">
        <f t="shared" si="18"/>
        <v>0</v>
      </c>
      <c r="G19" s="199">
        <f t="shared" si="18"/>
        <v>0</v>
      </c>
      <c r="H19" s="199">
        <f t="shared" si="18"/>
        <v>0</v>
      </c>
      <c r="I19" s="199">
        <f t="shared" si="18"/>
        <v>0</v>
      </c>
      <c r="J19" s="199">
        <f t="shared" si="18"/>
        <v>0</v>
      </c>
      <c r="K19" s="199">
        <f t="shared" si="18"/>
        <v>0</v>
      </c>
      <c r="L19" s="199">
        <f t="shared" si="18"/>
        <v>0</v>
      </c>
      <c r="M19" s="199">
        <f t="shared" si="18"/>
        <v>0</v>
      </c>
      <c r="N19" s="199">
        <f t="shared" si="18"/>
        <v>0</v>
      </c>
      <c r="O19" s="199">
        <f t="shared" si="18"/>
        <v>0</v>
      </c>
      <c r="P19" s="199">
        <f t="shared" si="18"/>
        <v>0</v>
      </c>
      <c r="Q19" s="199">
        <f t="shared" si="18"/>
        <v>0</v>
      </c>
      <c r="R19" s="199">
        <f t="shared" si="18"/>
        <v>0</v>
      </c>
      <c r="S19" s="199">
        <f t="shared" si="18"/>
        <v>0</v>
      </c>
      <c r="T19" s="199">
        <f t="shared" si="18"/>
        <v>0</v>
      </c>
      <c r="U19" s="199">
        <f t="shared" si="18"/>
        <v>0</v>
      </c>
      <c r="V19" s="199">
        <f t="shared" si="18"/>
        <v>0</v>
      </c>
      <c r="W19" s="199">
        <f t="shared" si="18"/>
        <v>0</v>
      </c>
      <c r="X19" s="199">
        <f t="shared" si="18"/>
        <v>0</v>
      </c>
      <c r="Y19" s="199">
        <f t="shared" si="18"/>
        <v>0</v>
      </c>
      <c r="Z19" s="199">
        <f t="shared" si="18"/>
        <v>0</v>
      </c>
      <c r="AA19" s="199">
        <f t="shared" si="18"/>
        <v>0</v>
      </c>
      <c r="AB19" s="199">
        <f t="shared" si="18"/>
        <v>0</v>
      </c>
      <c r="AC19" s="199">
        <f t="shared" si="18"/>
        <v>0</v>
      </c>
      <c r="AD19" s="199">
        <f t="shared" si="18"/>
        <v>0</v>
      </c>
      <c r="AE19" s="199">
        <f t="shared" si="18"/>
        <v>0</v>
      </c>
      <c r="AF19" s="199">
        <f t="shared" si="18"/>
        <v>0</v>
      </c>
      <c r="AG19" s="199">
        <f t="shared" si="18"/>
        <v>0</v>
      </c>
      <c r="AH19" s="199">
        <f t="shared" si="18"/>
        <v>0</v>
      </c>
      <c r="AI19" s="199">
        <f t="shared" si="18"/>
        <v>0</v>
      </c>
      <c r="AJ19" s="199">
        <f t="shared" si="18"/>
        <v>0</v>
      </c>
      <c r="AK19" s="199">
        <f t="shared" si="18"/>
        <v>0</v>
      </c>
      <c r="AL19" s="199">
        <f t="shared" si="18"/>
        <v>0</v>
      </c>
      <c r="AM19" s="199">
        <f t="shared" si="18"/>
        <v>0</v>
      </c>
      <c r="AN19" s="199">
        <f t="shared" si="18"/>
        <v>0</v>
      </c>
      <c r="AO19" s="199">
        <f t="shared" si="18"/>
        <v>0</v>
      </c>
      <c r="AP19" s="199">
        <f t="shared" si="18"/>
        <v>0</v>
      </c>
      <c r="AQ19" s="199">
        <f t="shared" si="18"/>
        <v>0</v>
      </c>
      <c r="AR19" s="199">
        <f t="shared" si="18"/>
        <v>0</v>
      </c>
      <c r="AS19" s="199">
        <f t="shared" si="18"/>
        <v>0</v>
      </c>
      <c r="AT19" s="199">
        <f t="shared" si="18"/>
        <v>0</v>
      </c>
      <c r="AU19" s="199">
        <f t="shared" si="18"/>
        <v>0</v>
      </c>
      <c r="AV19" s="199">
        <f t="shared" si="18"/>
        <v>0</v>
      </c>
      <c r="AW19" s="199">
        <f t="shared" si="18"/>
        <v>0</v>
      </c>
      <c r="AX19" s="199">
        <f t="shared" si="18"/>
        <v>0</v>
      </c>
      <c r="AY19" s="199">
        <f t="shared" si="18"/>
        <v>0</v>
      </c>
      <c r="AZ19" s="199">
        <f t="shared" si="18"/>
        <v>0</v>
      </c>
      <c r="BA19" s="199">
        <f t="shared" si="18"/>
        <v>0</v>
      </c>
      <c r="BB19" s="199">
        <f t="shared" si="18"/>
        <v>0</v>
      </c>
      <c r="BC19" s="199">
        <f t="shared" si="18"/>
        <v>0</v>
      </c>
      <c r="BD19" s="199">
        <f t="shared" si="18"/>
        <v>0</v>
      </c>
      <c r="BE19" s="199">
        <f t="shared" si="18"/>
        <v>0</v>
      </c>
      <c r="BF19" s="199">
        <f t="shared" si="18"/>
        <v>0</v>
      </c>
      <c r="BG19" s="199">
        <f t="shared" si="18"/>
        <v>0</v>
      </c>
      <c r="BH19" s="199">
        <f t="shared" si="18"/>
        <v>0</v>
      </c>
      <c r="BI19" s="199">
        <f t="shared" si="18"/>
        <v>0</v>
      </c>
      <c r="BJ19" s="199">
        <f t="shared" si="18"/>
        <v>0</v>
      </c>
      <c r="BK19" s="199">
        <f t="shared" si="18"/>
        <v>0</v>
      </c>
      <c r="BL19" s="199">
        <f t="shared" si="18"/>
        <v>0</v>
      </c>
      <c r="BM19" s="158"/>
      <c r="BN19" s="159" t="str">
        <f>IFERROR(__xludf.DUMMYFUNCTION("""COMPUTED_VALUE"""),"Jakub Ljuta-x")</f>
        <v>Jakub Ljuta-x</v>
      </c>
      <c r="BO19" s="202"/>
      <c r="BP19" s="203"/>
      <c r="BQ19" s="202"/>
      <c r="BR19" s="203"/>
      <c r="BS19" s="202"/>
      <c r="BT19" s="203"/>
      <c r="BU19" s="202"/>
      <c r="BV19" s="203"/>
      <c r="BW19" s="202"/>
      <c r="BX19" s="203"/>
      <c r="BY19" s="202"/>
      <c r="BZ19" s="203"/>
      <c r="CA19" s="202"/>
      <c r="CB19" s="203"/>
      <c r="CC19" s="202"/>
      <c r="CD19" s="203"/>
      <c r="CE19" s="202"/>
      <c r="CF19" s="203"/>
      <c r="CG19" s="202"/>
      <c r="CH19" s="203"/>
      <c r="CI19" s="202"/>
      <c r="CJ19" s="203"/>
      <c r="CK19" s="202"/>
      <c r="CL19" s="203"/>
      <c r="CM19" s="202"/>
      <c r="CN19" s="203"/>
      <c r="CO19" s="202"/>
      <c r="CP19" s="203"/>
      <c r="CQ19" s="202"/>
      <c r="CR19" s="203"/>
      <c r="CS19" s="202"/>
      <c r="CT19" s="199"/>
      <c r="CU19" s="202"/>
      <c r="CV19" s="199"/>
      <c r="CW19" s="202"/>
      <c r="CX19" s="199"/>
      <c r="CY19" s="202"/>
      <c r="CZ19" s="199"/>
      <c r="DA19" s="202"/>
      <c r="DB19" s="199"/>
      <c r="DC19" s="202"/>
      <c r="DD19" s="199"/>
      <c r="DE19" s="202"/>
      <c r="DF19" s="199"/>
      <c r="DG19" s="202"/>
      <c r="DH19" s="199"/>
      <c r="DI19" s="202"/>
      <c r="DJ19" s="199"/>
      <c r="DK19" s="202"/>
      <c r="DL19" s="199"/>
      <c r="DM19" s="202"/>
      <c r="DN19" s="199"/>
      <c r="DO19" s="202"/>
      <c r="DP19" s="199"/>
      <c r="DQ19" s="202"/>
      <c r="DR19" s="199"/>
      <c r="DS19" s="202"/>
      <c r="DT19" s="199"/>
      <c r="DU19" s="202"/>
      <c r="DV19" s="199"/>
      <c r="DW19" s="202"/>
      <c r="DX19" s="199"/>
      <c r="DY19" s="158"/>
      <c r="DZ19" s="159" t="str">
        <f t="shared" si="3"/>
        <v>Jakub Ljuta-x</v>
      </c>
      <c r="EA19" s="202"/>
      <c r="EB19" s="203"/>
      <c r="EC19" s="202"/>
      <c r="ED19" s="203"/>
      <c r="EE19" s="202"/>
      <c r="EF19" s="203"/>
      <c r="EG19" s="202"/>
      <c r="EH19" s="203"/>
      <c r="EI19" s="202"/>
      <c r="EJ19" s="203"/>
      <c r="EK19" s="202"/>
      <c r="EL19" s="203"/>
      <c r="EM19" s="202"/>
      <c r="EN19" s="203"/>
      <c r="EO19" s="202"/>
      <c r="EP19" s="203"/>
      <c r="EQ19" s="202"/>
      <c r="ER19" s="203"/>
      <c r="ES19" s="202"/>
      <c r="ET19" s="203"/>
      <c r="EU19" s="202"/>
      <c r="EV19" s="203"/>
      <c r="EW19" s="202"/>
      <c r="EX19" s="203"/>
      <c r="EY19" s="202"/>
      <c r="EZ19" s="203"/>
      <c r="FA19" s="202"/>
      <c r="FB19" s="203"/>
      <c r="FC19" s="202"/>
      <c r="FD19" s="203"/>
      <c r="FE19" s="202"/>
      <c r="FF19" s="199"/>
      <c r="FG19" s="202"/>
      <c r="FH19" s="199"/>
      <c r="FI19" s="202"/>
      <c r="FJ19" s="199"/>
      <c r="FK19" s="202"/>
      <c r="FL19" s="199"/>
      <c r="FM19" s="202"/>
      <c r="FN19" s="199"/>
      <c r="FO19" s="202"/>
      <c r="FP19" s="199"/>
      <c r="FQ19" s="202"/>
      <c r="FR19" s="199"/>
      <c r="FS19" s="202"/>
      <c r="FT19" s="199"/>
      <c r="FU19" s="202"/>
      <c r="FV19" s="199"/>
      <c r="FW19" s="202"/>
      <c r="FX19" s="199"/>
      <c r="FY19" s="202"/>
      <c r="FZ19" s="199"/>
      <c r="GA19" s="202"/>
      <c r="GB19" s="199"/>
      <c r="GC19" s="202"/>
      <c r="GD19" s="199"/>
      <c r="GE19" s="202"/>
      <c r="GF19" s="199"/>
      <c r="GG19" s="202"/>
      <c r="GH19" s="199"/>
      <c r="GI19" s="202"/>
      <c r="GJ19" s="199"/>
      <c r="GK19" s="158"/>
      <c r="GL19" s="159" t="str">
        <f t="shared" si="4"/>
        <v>Jakub Ljuta-x</v>
      </c>
      <c r="GM19" s="202"/>
      <c r="GN19" s="203"/>
      <c r="GO19" s="202"/>
      <c r="GP19" s="203"/>
      <c r="GQ19" s="202"/>
      <c r="GR19" s="203"/>
      <c r="GS19" s="202"/>
      <c r="GT19" s="203"/>
      <c r="GU19" s="202"/>
      <c r="GV19" s="203"/>
      <c r="GW19" s="202"/>
      <c r="GX19" s="203"/>
      <c r="GY19" s="202"/>
      <c r="GZ19" s="203"/>
      <c r="HA19" s="202"/>
      <c r="HB19" s="203"/>
      <c r="HC19" s="202"/>
      <c r="HD19" s="203"/>
      <c r="HE19" s="202"/>
      <c r="HF19" s="203"/>
      <c r="HG19" s="202"/>
      <c r="HH19" s="203"/>
      <c r="HI19" s="202"/>
      <c r="HJ19" s="203"/>
      <c r="HK19" s="202"/>
      <c r="HL19" s="203"/>
      <c r="HM19" s="202"/>
      <c r="HN19" s="203"/>
      <c r="HO19" s="202"/>
      <c r="HP19" s="203"/>
      <c r="HQ19" s="202"/>
      <c r="HR19" s="199"/>
      <c r="HS19" s="202"/>
      <c r="HT19" s="199"/>
      <c r="HU19" s="202"/>
      <c r="HV19" s="199"/>
      <c r="HW19" s="202"/>
      <c r="HX19" s="199"/>
      <c r="HY19" s="202"/>
      <c r="HZ19" s="199"/>
      <c r="IA19" s="202"/>
      <c r="IB19" s="199"/>
      <c r="IC19" s="202"/>
      <c r="ID19" s="199"/>
      <c r="IE19" s="202"/>
      <c r="IF19" s="199"/>
      <c r="IG19" s="202"/>
      <c r="IH19" s="199"/>
      <c r="II19" s="202"/>
      <c r="IJ19" s="199"/>
      <c r="IK19" s="202"/>
      <c r="IL19" s="199"/>
      <c r="IM19" s="202"/>
      <c r="IN19" s="199"/>
      <c r="IO19" s="202"/>
      <c r="IP19" s="199"/>
      <c r="IQ19" s="202"/>
      <c r="IR19" s="199"/>
      <c r="IS19" s="202"/>
      <c r="IT19" s="199"/>
      <c r="IU19" s="202"/>
      <c r="IV19" s="199"/>
    </row>
    <row r="20">
      <c r="A20" s="208">
        <f>IFERROR(__xludf.DUMMYFUNCTION("""COMPUTED_VALUE"""),100.0)</f>
        <v>100</v>
      </c>
      <c r="B20" s="231" t="str">
        <f t="shared" si="1"/>
        <v>Nadiia Doroshenko</v>
      </c>
      <c r="C20" s="199">
        <f t="shared" ref="C20:BL20" si="19">BO20+EA20+GM20</f>
        <v>0</v>
      </c>
      <c r="D20" s="199">
        <f t="shared" si="19"/>
        <v>0</v>
      </c>
      <c r="E20" s="199">
        <f t="shared" si="19"/>
        <v>0</v>
      </c>
      <c r="F20" s="199">
        <f t="shared" si="19"/>
        <v>0</v>
      </c>
      <c r="G20" s="199">
        <f t="shared" si="19"/>
        <v>0</v>
      </c>
      <c r="H20" s="199">
        <f t="shared" si="19"/>
        <v>0</v>
      </c>
      <c r="I20" s="199">
        <f t="shared" si="19"/>
        <v>0</v>
      </c>
      <c r="J20" s="199">
        <f t="shared" si="19"/>
        <v>0</v>
      </c>
      <c r="K20" s="199">
        <f t="shared" si="19"/>
        <v>0</v>
      </c>
      <c r="L20" s="199">
        <f t="shared" si="19"/>
        <v>0</v>
      </c>
      <c r="M20" s="199">
        <f t="shared" si="19"/>
        <v>0</v>
      </c>
      <c r="N20" s="199">
        <f t="shared" si="19"/>
        <v>0</v>
      </c>
      <c r="O20" s="199">
        <f t="shared" si="19"/>
        <v>0</v>
      </c>
      <c r="P20" s="199">
        <f t="shared" si="19"/>
        <v>0</v>
      </c>
      <c r="Q20" s="199">
        <f t="shared" si="19"/>
        <v>0</v>
      </c>
      <c r="R20" s="199">
        <f t="shared" si="19"/>
        <v>0</v>
      </c>
      <c r="S20" s="199">
        <f t="shared" si="19"/>
        <v>0</v>
      </c>
      <c r="T20" s="199">
        <f t="shared" si="19"/>
        <v>0</v>
      </c>
      <c r="U20" s="199">
        <f t="shared" si="19"/>
        <v>0</v>
      </c>
      <c r="V20" s="199">
        <f t="shared" si="19"/>
        <v>0</v>
      </c>
      <c r="W20" s="199">
        <f t="shared" si="19"/>
        <v>0</v>
      </c>
      <c r="X20" s="199">
        <f t="shared" si="19"/>
        <v>0</v>
      </c>
      <c r="Y20" s="199">
        <f t="shared" si="19"/>
        <v>0</v>
      </c>
      <c r="Z20" s="199">
        <f t="shared" si="19"/>
        <v>0</v>
      </c>
      <c r="AA20" s="199">
        <f t="shared" si="19"/>
        <v>0</v>
      </c>
      <c r="AB20" s="199">
        <f t="shared" si="19"/>
        <v>0</v>
      </c>
      <c r="AC20" s="199">
        <f t="shared" si="19"/>
        <v>0</v>
      </c>
      <c r="AD20" s="199">
        <f t="shared" si="19"/>
        <v>0</v>
      </c>
      <c r="AE20" s="199">
        <f t="shared" si="19"/>
        <v>0</v>
      </c>
      <c r="AF20" s="199">
        <f t="shared" si="19"/>
        <v>0</v>
      </c>
      <c r="AG20" s="199">
        <f t="shared" si="19"/>
        <v>0</v>
      </c>
      <c r="AH20" s="199">
        <f t="shared" si="19"/>
        <v>0</v>
      </c>
      <c r="AI20" s="199">
        <f t="shared" si="19"/>
        <v>0</v>
      </c>
      <c r="AJ20" s="199">
        <f t="shared" si="19"/>
        <v>0</v>
      </c>
      <c r="AK20" s="199">
        <f t="shared" si="19"/>
        <v>0</v>
      </c>
      <c r="AL20" s="199">
        <f t="shared" si="19"/>
        <v>0</v>
      </c>
      <c r="AM20" s="199">
        <f t="shared" si="19"/>
        <v>0</v>
      </c>
      <c r="AN20" s="199">
        <f t="shared" si="19"/>
        <v>0</v>
      </c>
      <c r="AO20" s="199">
        <f t="shared" si="19"/>
        <v>0</v>
      </c>
      <c r="AP20" s="199">
        <f t="shared" si="19"/>
        <v>0</v>
      </c>
      <c r="AQ20" s="199">
        <f t="shared" si="19"/>
        <v>0</v>
      </c>
      <c r="AR20" s="199">
        <f t="shared" si="19"/>
        <v>0</v>
      </c>
      <c r="AS20" s="199">
        <f t="shared" si="19"/>
        <v>0</v>
      </c>
      <c r="AT20" s="199">
        <f t="shared" si="19"/>
        <v>0</v>
      </c>
      <c r="AU20" s="199">
        <f t="shared" si="19"/>
        <v>0</v>
      </c>
      <c r="AV20" s="199">
        <f t="shared" si="19"/>
        <v>0</v>
      </c>
      <c r="AW20" s="199">
        <f t="shared" si="19"/>
        <v>0</v>
      </c>
      <c r="AX20" s="199">
        <f t="shared" si="19"/>
        <v>0</v>
      </c>
      <c r="AY20" s="199">
        <f t="shared" si="19"/>
        <v>0</v>
      </c>
      <c r="AZ20" s="199">
        <f t="shared" si="19"/>
        <v>0</v>
      </c>
      <c r="BA20" s="199">
        <f t="shared" si="19"/>
        <v>0</v>
      </c>
      <c r="BB20" s="199">
        <f t="shared" si="19"/>
        <v>0</v>
      </c>
      <c r="BC20" s="199">
        <f t="shared" si="19"/>
        <v>0</v>
      </c>
      <c r="BD20" s="199">
        <f t="shared" si="19"/>
        <v>0</v>
      </c>
      <c r="BE20" s="199">
        <f t="shared" si="19"/>
        <v>0</v>
      </c>
      <c r="BF20" s="199">
        <f t="shared" si="19"/>
        <v>0</v>
      </c>
      <c r="BG20" s="199">
        <f t="shared" si="19"/>
        <v>0</v>
      </c>
      <c r="BH20" s="199">
        <f t="shared" si="19"/>
        <v>0</v>
      </c>
      <c r="BI20" s="199">
        <f t="shared" si="19"/>
        <v>0</v>
      </c>
      <c r="BJ20" s="199">
        <f t="shared" si="19"/>
        <v>0</v>
      </c>
      <c r="BK20" s="199">
        <f t="shared" si="19"/>
        <v>0</v>
      </c>
      <c r="BL20" s="199">
        <f t="shared" si="19"/>
        <v>0</v>
      </c>
      <c r="BM20" s="158"/>
      <c r="BN20" s="159" t="str">
        <f>IFERROR(__xludf.DUMMYFUNCTION("""COMPUTED_VALUE"""),"Nadiia Doroshenko")</f>
        <v>Nadiia Doroshenko</v>
      </c>
      <c r="BO20" s="202"/>
      <c r="BP20" s="203"/>
      <c r="BQ20" s="202"/>
      <c r="BR20" s="203"/>
      <c r="BS20" s="202"/>
      <c r="BT20" s="203"/>
      <c r="BU20" s="202"/>
      <c r="BV20" s="203"/>
      <c r="BW20" s="202"/>
      <c r="BX20" s="203"/>
      <c r="BY20" s="202"/>
      <c r="BZ20" s="203"/>
      <c r="CA20" s="202"/>
      <c r="CB20" s="203"/>
      <c r="CC20" s="202"/>
      <c r="CD20" s="203"/>
      <c r="CE20" s="202"/>
      <c r="CF20" s="203"/>
      <c r="CG20" s="202"/>
      <c r="CH20" s="203"/>
      <c r="CI20" s="202"/>
      <c r="CJ20" s="203"/>
      <c r="CK20" s="202"/>
      <c r="CL20" s="203"/>
      <c r="CM20" s="202"/>
      <c r="CN20" s="203"/>
      <c r="CO20" s="202"/>
      <c r="CP20" s="203"/>
      <c r="CQ20" s="202"/>
      <c r="CR20" s="203"/>
      <c r="CS20" s="202"/>
      <c r="CT20" s="199"/>
      <c r="CU20" s="202"/>
      <c r="CV20" s="199"/>
      <c r="CW20" s="202"/>
      <c r="CX20" s="199"/>
      <c r="CY20" s="202"/>
      <c r="CZ20" s="199"/>
      <c r="DA20" s="202"/>
      <c r="DB20" s="199"/>
      <c r="DC20" s="202"/>
      <c r="DD20" s="199"/>
      <c r="DE20" s="202"/>
      <c r="DF20" s="199"/>
      <c r="DG20" s="202"/>
      <c r="DH20" s="199"/>
      <c r="DI20" s="202"/>
      <c r="DJ20" s="199"/>
      <c r="DK20" s="202"/>
      <c r="DL20" s="199"/>
      <c r="DM20" s="202"/>
      <c r="DN20" s="199"/>
      <c r="DO20" s="202"/>
      <c r="DP20" s="199"/>
      <c r="DQ20" s="202"/>
      <c r="DR20" s="199"/>
      <c r="DS20" s="202"/>
      <c r="DT20" s="199"/>
      <c r="DU20" s="202"/>
      <c r="DV20" s="199"/>
      <c r="DW20" s="202"/>
      <c r="DX20" s="199"/>
      <c r="DY20" s="158"/>
      <c r="DZ20" s="159" t="str">
        <f t="shared" si="3"/>
        <v>Nadiia Doroshenko</v>
      </c>
      <c r="EA20" s="202"/>
      <c r="EB20" s="203"/>
      <c r="EC20" s="202"/>
      <c r="ED20" s="203"/>
      <c r="EE20" s="202"/>
      <c r="EF20" s="203"/>
      <c r="EG20" s="202"/>
      <c r="EH20" s="203"/>
      <c r="EI20" s="202"/>
      <c r="EJ20" s="203"/>
      <c r="EK20" s="202"/>
      <c r="EL20" s="203"/>
      <c r="EM20" s="202"/>
      <c r="EN20" s="203"/>
      <c r="EO20" s="202"/>
      <c r="EP20" s="203"/>
      <c r="EQ20" s="202"/>
      <c r="ER20" s="203"/>
      <c r="ES20" s="202"/>
      <c r="ET20" s="203"/>
      <c r="EU20" s="202"/>
      <c r="EV20" s="203"/>
      <c r="EW20" s="202"/>
      <c r="EX20" s="203"/>
      <c r="EY20" s="202"/>
      <c r="EZ20" s="203"/>
      <c r="FA20" s="202"/>
      <c r="FB20" s="203"/>
      <c r="FC20" s="202"/>
      <c r="FD20" s="203"/>
      <c r="FE20" s="202"/>
      <c r="FF20" s="199"/>
      <c r="FG20" s="202"/>
      <c r="FH20" s="199"/>
      <c r="FI20" s="202"/>
      <c r="FJ20" s="199"/>
      <c r="FK20" s="202"/>
      <c r="FL20" s="199"/>
      <c r="FM20" s="202"/>
      <c r="FN20" s="199"/>
      <c r="FO20" s="202"/>
      <c r="FP20" s="199"/>
      <c r="FQ20" s="202"/>
      <c r="FR20" s="199"/>
      <c r="FS20" s="202"/>
      <c r="FT20" s="199"/>
      <c r="FU20" s="202"/>
      <c r="FV20" s="199"/>
      <c r="FW20" s="202"/>
      <c r="FX20" s="199"/>
      <c r="FY20" s="202"/>
      <c r="FZ20" s="199"/>
      <c r="GA20" s="202"/>
      <c r="GB20" s="199"/>
      <c r="GC20" s="202"/>
      <c r="GD20" s="199"/>
      <c r="GE20" s="202"/>
      <c r="GF20" s="199"/>
      <c r="GG20" s="202"/>
      <c r="GH20" s="199"/>
      <c r="GI20" s="202"/>
      <c r="GJ20" s="199"/>
      <c r="GK20" s="158"/>
      <c r="GL20" s="159" t="str">
        <f t="shared" si="4"/>
        <v>Nadiia Doroshenko</v>
      </c>
      <c r="GM20" s="202"/>
      <c r="GN20" s="203"/>
      <c r="GO20" s="202"/>
      <c r="GP20" s="203"/>
      <c r="GQ20" s="202"/>
      <c r="GR20" s="203"/>
      <c r="GS20" s="202"/>
      <c r="GT20" s="203"/>
      <c r="GU20" s="202"/>
      <c r="GV20" s="203"/>
      <c r="GW20" s="202"/>
      <c r="GX20" s="203"/>
      <c r="GY20" s="202"/>
      <c r="GZ20" s="203"/>
      <c r="HA20" s="202"/>
      <c r="HB20" s="203"/>
      <c r="HC20" s="202"/>
      <c r="HD20" s="203"/>
      <c r="HE20" s="202"/>
      <c r="HF20" s="203"/>
      <c r="HG20" s="202"/>
      <c r="HH20" s="203"/>
      <c r="HI20" s="202"/>
      <c r="HJ20" s="203"/>
      <c r="HK20" s="202"/>
      <c r="HL20" s="203"/>
      <c r="HM20" s="202"/>
      <c r="HN20" s="203"/>
      <c r="HO20" s="202"/>
      <c r="HP20" s="203"/>
      <c r="HQ20" s="202"/>
      <c r="HR20" s="199"/>
      <c r="HS20" s="202"/>
      <c r="HT20" s="199"/>
      <c r="HU20" s="202"/>
      <c r="HV20" s="199"/>
      <c r="HW20" s="202"/>
      <c r="HX20" s="199"/>
      <c r="HY20" s="202"/>
      <c r="HZ20" s="199"/>
      <c r="IA20" s="202"/>
      <c r="IB20" s="199"/>
      <c r="IC20" s="202"/>
      <c r="ID20" s="199"/>
      <c r="IE20" s="202"/>
      <c r="IF20" s="199"/>
      <c r="IG20" s="202"/>
      <c r="IH20" s="199"/>
      <c r="II20" s="202"/>
      <c r="IJ20" s="199"/>
      <c r="IK20" s="202"/>
      <c r="IL20" s="199"/>
      <c r="IM20" s="202"/>
      <c r="IN20" s="199"/>
      <c r="IO20" s="202"/>
      <c r="IP20" s="199"/>
      <c r="IQ20" s="202"/>
      <c r="IR20" s="199"/>
      <c r="IS20" s="202"/>
      <c r="IT20" s="199"/>
      <c r="IU20" s="202"/>
      <c r="IV20" s="199"/>
    </row>
    <row r="21">
      <c r="A21" s="208">
        <f>IFERROR(__xludf.DUMMYFUNCTION("""COMPUTED_VALUE"""),100.0)</f>
        <v>100</v>
      </c>
      <c r="B21" s="231" t="str">
        <f t="shared" si="1"/>
        <v>Lucie Nováková</v>
      </c>
      <c r="C21" s="199">
        <f t="shared" ref="C21:BL21" si="20">BO21+EA21+GM21</f>
        <v>0</v>
      </c>
      <c r="D21" s="199">
        <f t="shared" si="20"/>
        <v>0</v>
      </c>
      <c r="E21" s="199">
        <f t="shared" si="20"/>
        <v>2</v>
      </c>
      <c r="F21" s="199">
        <f t="shared" si="20"/>
        <v>0</v>
      </c>
      <c r="G21" s="199">
        <f t="shared" si="20"/>
        <v>5</v>
      </c>
      <c r="H21" s="199">
        <f t="shared" si="20"/>
        <v>0</v>
      </c>
      <c r="I21" s="199">
        <f t="shared" si="20"/>
        <v>0</v>
      </c>
      <c r="J21" s="199">
        <f t="shared" si="20"/>
        <v>0</v>
      </c>
      <c r="K21" s="199">
        <f t="shared" si="20"/>
        <v>0</v>
      </c>
      <c r="L21" s="199">
        <f t="shared" si="20"/>
        <v>0</v>
      </c>
      <c r="M21" s="199">
        <f t="shared" si="20"/>
        <v>8</v>
      </c>
      <c r="N21" s="199">
        <f t="shared" si="20"/>
        <v>0</v>
      </c>
      <c r="O21" s="199">
        <f t="shared" si="20"/>
        <v>11</v>
      </c>
      <c r="P21" s="199">
        <f t="shared" si="20"/>
        <v>0</v>
      </c>
      <c r="Q21" s="199">
        <f t="shared" si="20"/>
        <v>12</v>
      </c>
      <c r="R21" s="199">
        <f t="shared" si="20"/>
        <v>0</v>
      </c>
      <c r="S21" s="199">
        <f t="shared" si="20"/>
        <v>0</v>
      </c>
      <c r="T21" s="199">
        <f t="shared" si="20"/>
        <v>0</v>
      </c>
      <c r="U21" s="199">
        <f t="shared" si="20"/>
        <v>5</v>
      </c>
      <c r="V21" s="199">
        <f t="shared" si="20"/>
        <v>0</v>
      </c>
      <c r="W21" s="199">
        <f t="shared" si="20"/>
        <v>7</v>
      </c>
      <c r="X21" s="199">
        <f t="shared" si="20"/>
        <v>0</v>
      </c>
      <c r="Y21" s="199">
        <f t="shared" si="20"/>
        <v>0</v>
      </c>
      <c r="Z21" s="199">
        <f t="shared" si="20"/>
        <v>0</v>
      </c>
      <c r="AA21" s="199">
        <f t="shared" si="20"/>
        <v>12</v>
      </c>
      <c r="AB21" s="199">
        <f t="shared" si="20"/>
        <v>0</v>
      </c>
      <c r="AC21" s="199">
        <f t="shared" si="20"/>
        <v>4</v>
      </c>
      <c r="AD21" s="199">
        <f t="shared" si="20"/>
        <v>0</v>
      </c>
      <c r="AE21" s="199">
        <f t="shared" si="20"/>
        <v>12</v>
      </c>
      <c r="AF21" s="199">
        <f t="shared" si="20"/>
        <v>0</v>
      </c>
      <c r="AG21" s="199">
        <f t="shared" si="20"/>
        <v>5</v>
      </c>
      <c r="AH21" s="199">
        <f t="shared" si="20"/>
        <v>0</v>
      </c>
      <c r="AI21" s="199">
        <f t="shared" si="20"/>
        <v>0</v>
      </c>
      <c r="AJ21" s="199">
        <f t="shared" si="20"/>
        <v>0</v>
      </c>
      <c r="AK21" s="199">
        <f t="shared" si="20"/>
        <v>0</v>
      </c>
      <c r="AL21" s="199">
        <f t="shared" si="20"/>
        <v>0</v>
      </c>
      <c r="AM21" s="199">
        <f t="shared" si="20"/>
        <v>0</v>
      </c>
      <c r="AN21" s="199">
        <f t="shared" si="20"/>
        <v>0</v>
      </c>
      <c r="AO21" s="199">
        <f t="shared" si="20"/>
        <v>0</v>
      </c>
      <c r="AP21" s="199">
        <f t="shared" si="20"/>
        <v>0</v>
      </c>
      <c r="AQ21" s="199">
        <f t="shared" si="20"/>
        <v>0</v>
      </c>
      <c r="AR21" s="199">
        <f t="shared" si="20"/>
        <v>0</v>
      </c>
      <c r="AS21" s="199">
        <f t="shared" si="20"/>
        <v>13</v>
      </c>
      <c r="AT21" s="199">
        <f t="shared" si="20"/>
        <v>0</v>
      </c>
      <c r="AU21" s="199">
        <f t="shared" si="20"/>
        <v>0</v>
      </c>
      <c r="AV21" s="199">
        <f t="shared" si="20"/>
        <v>0</v>
      </c>
      <c r="AW21" s="199">
        <f t="shared" si="20"/>
        <v>6</v>
      </c>
      <c r="AX21" s="199">
        <f t="shared" si="20"/>
        <v>0</v>
      </c>
      <c r="AY21" s="199">
        <f t="shared" si="20"/>
        <v>0</v>
      </c>
      <c r="AZ21" s="199">
        <f t="shared" si="20"/>
        <v>0</v>
      </c>
      <c r="BA21" s="199">
        <f t="shared" si="20"/>
        <v>6</v>
      </c>
      <c r="BB21" s="199">
        <f t="shared" si="20"/>
        <v>0</v>
      </c>
      <c r="BC21" s="199">
        <f t="shared" si="20"/>
        <v>9</v>
      </c>
      <c r="BD21" s="199">
        <f t="shared" si="20"/>
        <v>0</v>
      </c>
      <c r="BE21" s="199">
        <f t="shared" si="20"/>
        <v>11</v>
      </c>
      <c r="BF21" s="199">
        <f t="shared" si="20"/>
        <v>0</v>
      </c>
      <c r="BG21" s="199">
        <f t="shared" si="20"/>
        <v>5</v>
      </c>
      <c r="BH21" s="199">
        <f t="shared" si="20"/>
        <v>0</v>
      </c>
      <c r="BI21" s="199">
        <f t="shared" si="20"/>
        <v>0</v>
      </c>
      <c r="BJ21" s="199">
        <f t="shared" si="20"/>
        <v>0</v>
      </c>
      <c r="BK21" s="199">
        <f t="shared" si="20"/>
        <v>0</v>
      </c>
      <c r="BL21" s="199">
        <f t="shared" si="20"/>
        <v>0</v>
      </c>
      <c r="BM21" s="158"/>
      <c r="BN21" s="159" t="str">
        <f>IFERROR(__xludf.DUMMYFUNCTION("""COMPUTED_VALUE"""),"Lucie Nováková")</f>
        <v>Lucie Nováková</v>
      </c>
      <c r="BO21" s="211"/>
      <c r="BP21" s="199"/>
      <c r="BQ21" s="211"/>
      <c r="BR21" s="199"/>
      <c r="BS21" s="211"/>
      <c r="BT21" s="199"/>
      <c r="BU21" s="211"/>
      <c r="BV21" s="199"/>
      <c r="BW21" s="211"/>
      <c r="BX21" s="199"/>
      <c r="BY21" s="211"/>
      <c r="BZ21" s="199"/>
      <c r="CA21" s="211"/>
      <c r="CB21" s="199"/>
      <c r="CC21" s="211"/>
      <c r="CD21" s="199"/>
      <c r="CE21" s="211"/>
      <c r="CF21" s="199"/>
      <c r="CG21" s="211"/>
      <c r="CH21" s="199"/>
      <c r="CI21" s="211"/>
      <c r="CJ21" s="199"/>
      <c r="CK21" s="211"/>
      <c r="CL21" s="199"/>
      <c r="CM21" s="211"/>
      <c r="CN21" s="199"/>
      <c r="CO21" s="211"/>
      <c r="CP21" s="199"/>
      <c r="CQ21" s="211"/>
      <c r="CR21" s="199"/>
      <c r="CS21" s="211"/>
      <c r="CT21" s="199"/>
      <c r="CU21" s="211"/>
      <c r="CV21" s="199"/>
      <c r="CW21" s="211"/>
      <c r="CX21" s="199"/>
      <c r="CY21" s="211"/>
      <c r="CZ21" s="199"/>
      <c r="DA21" s="211"/>
      <c r="DB21" s="199"/>
      <c r="DC21" s="211"/>
      <c r="DD21" s="199"/>
      <c r="DE21" s="211"/>
      <c r="DF21" s="199"/>
      <c r="DG21" s="211"/>
      <c r="DH21" s="199"/>
      <c r="DI21" s="211"/>
      <c r="DJ21" s="199"/>
      <c r="DK21" s="211"/>
      <c r="DL21" s="199"/>
      <c r="DM21" s="211"/>
      <c r="DN21" s="199"/>
      <c r="DO21" s="211"/>
      <c r="DP21" s="199"/>
      <c r="DQ21" s="211"/>
      <c r="DR21" s="199"/>
      <c r="DS21" s="211"/>
      <c r="DT21" s="199"/>
      <c r="DU21" s="211"/>
      <c r="DV21" s="199"/>
      <c r="DW21" s="211"/>
      <c r="DX21" s="199"/>
      <c r="DY21" s="158"/>
      <c r="DZ21" s="159" t="str">
        <f t="shared" si="3"/>
        <v>Lucie Nováková</v>
      </c>
      <c r="EA21" s="211"/>
      <c r="EB21" s="199"/>
      <c r="EC21" s="211">
        <f>IFERROR(__xludf.DUMMYFUNCTION("""COMPUTED_VALUE"""),2.0)</f>
        <v>2</v>
      </c>
      <c r="ED21" s="199"/>
      <c r="EE21" s="211">
        <f>IFERROR(__xludf.DUMMYFUNCTION("""COMPUTED_VALUE"""),5.0)</f>
        <v>5</v>
      </c>
      <c r="EF21" s="199"/>
      <c r="EG21" s="211"/>
      <c r="EH21" s="199"/>
      <c r="EI21" s="211"/>
      <c r="EJ21" s="199"/>
      <c r="EK21" s="211">
        <f>IFERROR(__xludf.DUMMYFUNCTION("""COMPUTED_VALUE"""),8.0)</f>
        <v>8</v>
      </c>
      <c r="EL21" s="199"/>
      <c r="EM21" s="211">
        <f>IFERROR(__xludf.DUMMYFUNCTION("""COMPUTED_VALUE"""),11.0)</f>
        <v>11</v>
      </c>
      <c r="EN21" s="199"/>
      <c r="EO21" s="211">
        <f>IFERROR(__xludf.DUMMYFUNCTION("""COMPUTED_VALUE"""),12.0)</f>
        <v>12</v>
      </c>
      <c r="EP21" s="199"/>
      <c r="EQ21" s="211"/>
      <c r="ER21" s="199"/>
      <c r="ES21" s="211">
        <f>IFERROR(__xludf.DUMMYFUNCTION("""COMPUTED_VALUE"""),5.0)</f>
        <v>5</v>
      </c>
      <c r="ET21" s="199"/>
      <c r="EU21" s="211">
        <f>IFERROR(__xludf.DUMMYFUNCTION("""COMPUTED_VALUE"""),7.0)</f>
        <v>7</v>
      </c>
      <c r="EV21" s="199"/>
      <c r="EW21" s="211"/>
      <c r="EX21" s="199"/>
      <c r="EY21" s="211">
        <f>IFERROR(__xludf.DUMMYFUNCTION("""COMPUTED_VALUE"""),12.0)</f>
        <v>12</v>
      </c>
      <c r="EZ21" s="199"/>
      <c r="FA21" s="211">
        <f>IFERROR(__xludf.DUMMYFUNCTION("""COMPUTED_VALUE"""),4.0)</f>
        <v>4</v>
      </c>
      <c r="FB21" s="199"/>
      <c r="FC21" s="211">
        <f>IFERROR(__xludf.DUMMYFUNCTION("""COMPUTED_VALUE"""),12.0)</f>
        <v>12</v>
      </c>
      <c r="FD21" s="199"/>
      <c r="FE21" s="211">
        <f>IFERROR(__xludf.DUMMYFUNCTION("""COMPUTED_VALUE"""),5.0)</f>
        <v>5</v>
      </c>
      <c r="FF21" s="199"/>
      <c r="FG21" s="211"/>
      <c r="FH21" s="199"/>
      <c r="FI21" s="211"/>
      <c r="FJ21" s="199"/>
      <c r="FK21" s="211"/>
      <c r="FL21" s="199"/>
      <c r="FM21" s="211"/>
      <c r="FN21" s="199"/>
      <c r="FO21" s="211"/>
      <c r="FP21" s="199"/>
      <c r="FQ21" s="211">
        <f>IFERROR(__xludf.DUMMYFUNCTION("""COMPUTED_VALUE"""),13.0)</f>
        <v>13</v>
      </c>
      <c r="FR21" s="199"/>
      <c r="FS21" s="211"/>
      <c r="FT21" s="199"/>
      <c r="FU21" s="211">
        <f>IFERROR(__xludf.DUMMYFUNCTION("""COMPUTED_VALUE"""),6.0)</f>
        <v>6</v>
      </c>
      <c r="FV21" s="199"/>
      <c r="FW21" s="211"/>
      <c r="FX21" s="199"/>
      <c r="FY21" s="211">
        <f>IFERROR(__xludf.DUMMYFUNCTION("""COMPUTED_VALUE"""),6.0)</f>
        <v>6</v>
      </c>
      <c r="FZ21" s="199"/>
      <c r="GA21" s="211">
        <f>IFERROR(__xludf.DUMMYFUNCTION("""COMPUTED_VALUE"""),9.0)</f>
        <v>9</v>
      </c>
      <c r="GB21" s="199"/>
      <c r="GC21" s="211">
        <f>IFERROR(__xludf.DUMMYFUNCTION("""COMPUTED_VALUE"""),11.0)</f>
        <v>11</v>
      </c>
      <c r="GD21" s="199"/>
      <c r="GE21" s="211">
        <f>IFERROR(__xludf.DUMMYFUNCTION("""COMPUTED_VALUE"""),5.0)</f>
        <v>5</v>
      </c>
      <c r="GF21" s="199"/>
      <c r="GG21" s="211"/>
      <c r="GH21" s="199"/>
      <c r="GI21" s="211"/>
      <c r="GJ21" s="199"/>
      <c r="GK21" s="158"/>
      <c r="GL21" s="159" t="str">
        <f t="shared" si="4"/>
        <v>Lucie Nováková</v>
      </c>
      <c r="GM21" s="211"/>
      <c r="GN21" s="199"/>
      <c r="GO21" s="211"/>
      <c r="GP21" s="199"/>
      <c r="GQ21" s="211"/>
      <c r="GR21" s="199"/>
      <c r="GS21" s="211"/>
      <c r="GT21" s="199"/>
      <c r="GU21" s="211"/>
      <c r="GV21" s="199"/>
      <c r="GW21" s="211"/>
      <c r="GX21" s="199"/>
      <c r="GY21" s="211"/>
      <c r="GZ21" s="199"/>
      <c r="HA21" s="211"/>
      <c r="HB21" s="199"/>
      <c r="HC21" s="211"/>
      <c r="HD21" s="199"/>
      <c r="HE21" s="211"/>
      <c r="HF21" s="199"/>
      <c r="HG21" s="211"/>
      <c r="HH21" s="199"/>
      <c r="HI21" s="211"/>
      <c r="HJ21" s="199"/>
      <c r="HK21" s="211"/>
      <c r="HL21" s="199"/>
      <c r="HM21" s="211"/>
      <c r="HN21" s="199"/>
      <c r="HO21" s="211"/>
      <c r="HP21" s="199"/>
      <c r="HQ21" s="211"/>
      <c r="HR21" s="199"/>
      <c r="HS21" s="211"/>
      <c r="HT21" s="199"/>
      <c r="HU21" s="211"/>
      <c r="HV21" s="199"/>
      <c r="HW21" s="211"/>
      <c r="HX21" s="199"/>
      <c r="HY21" s="211"/>
      <c r="HZ21" s="199"/>
      <c r="IA21" s="211"/>
      <c r="IB21" s="199"/>
      <c r="IC21" s="211"/>
      <c r="ID21" s="199"/>
      <c r="IE21" s="211"/>
      <c r="IF21" s="199"/>
      <c r="IG21" s="211"/>
      <c r="IH21" s="199"/>
      <c r="II21" s="211"/>
      <c r="IJ21" s="199"/>
      <c r="IK21" s="211"/>
      <c r="IL21" s="199"/>
      <c r="IM21" s="211"/>
      <c r="IN21" s="199"/>
      <c r="IO21" s="211"/>
      <c r="IP21" s="199"/>
      <c r="IQ21" s="211"/>
      <c r="IR21" s="199"/>
      <c r="IS21" s="211"/>
      <c r="IT21" s="199"/>
      <c r="IU21" s="211"/>
      <c r="IV21" s="199"/>
    </row>
    <row r="22">
      <c r="A22" s="242">
        <f>IFERROR(__xludf.DUMMYFUNCTION("""COMPUTED_VALUE"""),130.0)</f>
        <v>130</v>
      </c>
      <c r="B22" s="231" t="str">
        <f t="shared" si="1"/>
        <v>Michal Nedbal</v>
      </c>
      <c r="C22" s="199">
        <f t="shared" ref="C22:BL22" si="21">BO22+EA22+GM22</f>
        <v>0</v>
      </c>
      <c r="D22" s="199">
        <f t="shared" si="21"/>
        <v>0</v>
      </c>
      <c r="E22" s="199">
        <f t="shared" si="21"/>
        <v>15</v>
      </c>
      <c r="F22" s="199">
        <f t="shared" si="21"/>
        <v>1000</v>
      </c>
      <c r="G22" s="199">
        <f t="shared" si="21"/>
        <v>0</v>
      </c>
      <c r="H22" s="199">
        <f t="shared" si="21"/>
        <v>0</v>
      </c>
      <c r="I22" s="199">
        <f t="shared" si="21"/>
        <v>8</v>
      </c>
      <c r="J22" s="199">
        <f t="shared" si="21"/>
        <v>0</v>
      </c>
      <c r="K22" s="199">
        <f t="shared" si="21"/>
        <v>5</v>
      </c>
      <c r="L22" s="199">
        <f t="shared" si="21"/>
        <v>0</v>
      </c>
      <c r="M22" s="199">
        <f t="shared" si="21"/>
        <v>15</v>
      </c>
      <c r="N22" s="199">
        <f t="shared" si="21"/>
        <v>500</v>
      </c>
      <c r="O22" s="199">
        <f t="shared" si="21"/>
        <v>0</v>
      </c>
      <c r="P22" s="199">
        <f t="shared" si="21"/>
        <v>0</v>
      </c>
      <c r="Q22" s="199">
        <f t="shared" si="21"/>
        <v>0</v>
      </c>
      <c r="R22" s="199">
        <f t="shared" si="21"/>
        <v>0</v>
      </c>
      <c r="S22" s="199">
        <f t="shared" si="21"/>
        <v>7</v>
      </c>
      <c r="T22" s="199">
        <f t="shared" si="21"/>
        <v>0</v>
      </c>
      <c r="U22" s="199">
        <f t="shared" si="21"/>
        <v>6</v>
      </c>
      <c r="V22" s="199">
        <f t="shared" si="21"/>
        <v>0</v>
      </c>
      <c r="W22" s="199">
        <f t="shared" si="21"/>
        <v>7</v>
      </c>
      <c r="X22" s="199">
        <f t="shared" si="21"/>
        <v>0</v>
      </c>
      <c r="Y22" s="199">
        <f t="shared" si="21"/>
        <v>0</v>
      </c>
      <c r="Z22" s="199">
        <f t="shared" si="21"/>
        <v>0</v>
      </c>
      <c r="AA22" s="199">
        <f t="shared" si="21"/>
        <v>5</v>
      </c>
      <c r="AB22" s="199">
        <f t="shared" si="21"/>
        <v>0</v>
      </c>
      <c r="AC22" s="199">
        <f t="shared" si="21"/>
        <v>5</v>
      </c>
      <c r="AD22" s="199">
        <f t="shared" si="21"/>
        <v>0</v>
      </c>
      <c r="AE22" s="199">
        <f t="shared" si="21"/>
        <v>0</v>
      </c>
      <c r="AF22" s="199">
        <f t="shared" si="21"/>
        <v>0</v>
      </c>
      <c r="AG22" s="199">
        <f t="shared" si="21"/>
        <v>16</v>
      </c>
      <c r="AH22" s="199">
        <f t="shared" si="21"/>
        <v>0</v>
      </c>
      <c r="AI22" s="199">
        <f t="shared" si="21"/>
        <v>9</v>
      </c>
      <c r="AJ22" s="199">
        <f t="shared" si="21"/>
        <v>0</v>
      </c>
      <c r="AK22" s="199">
        <f t="shared" si="21"/>
        <v>12</v>
      </c>
      <c r="AL22" s="199">
        <f t="shared" si="21"/>
        <v>0</v>
      </c>
      <c r="AM22" s="199">
        <f t="shared" si="21"/>
        <v>6</v>
      </c>
      <c r="AN22" s="199">
        <f t="shared" si="21"/>
        <v>2000</v>
      </c>
      <c r="AO22" s="199">
        <f t="shared" si="21"/>
        <v>10</v>
      </c>
      <c r="AP22" s="199">
        <f t="shared" si="21"/>
        <v>11000</v>
      </c>
      <c r="AQ22" s="199">
        <f t="shared" si="21"/>
        <v>4.5</v>
      </c>
      <c r="AR22" s="199">
        <f t="shared" si="21"/>
        <v>0</v>
      </c>
      <c r="AS22" s="199">
        <f t="shared" si="21"/>
        <v>5.5</v>
      </c>
      <c r="AT22" s="199">
        <f t="shared" si="21"/>
        <v>0</v>
      </c>
      <c r="AU22" s="199">
        <f t="shared" si="21"/>
        <v>10</v>
      </c>
      <c r="AV22" s="199">
        <f t="shared" si="21"/>
        <v>0</v>
      </c>
      <c r="AW22" s="199">
        <f t="shared" si="21"/>
        <v>17</v>
      </c>
      <c r="AX22" s="199">
        <f t="shared" si="21"/>
        <v>0</v>
      </c>
      <c r="AY22" s="199">
        <f t="shared" si="21"/>
        <v>5</v>
      </c>
      <c r="AZ22" s="199">
        <f t="shared" si="21"/>
        <v>0</v>
      </c>
      <c r="BA22" s="199">
        <f t="shared" si="21"/>
        <v>0</v>
      </c>
      <c r="BB22" s="199">
        <f t="shared" si="21"/>
        <v>0</v>
      </c>
      <c r="BC22" s="199">
        <f t="shared" si="21"/>
        <v>6</v>
      </c>
      <c r="BD22" s="199">
        <f t="shared" si="21"/>
        <v>0</v>
      </c>
      <c r="BE22" s="199">
        <f t="shared" si="21"/>
        <v>5</v>
      </c>
      <c r="BF22" s="199">
        <f t="shared" si="21"/>
        <v>0</v>
      </c>
      <c r="BG22" s="199">
        <f t="shared" si="21"/>
        <v>0</v>
      </c>
      <c r="BH22" s="199">
        <f t="shared" si="21"/>
        <v>0</v>
      </c>
      <c r="BI22" s="199">
        <f t="shared" si="21"/>
        <v>6</v>
      </c>
      <c r="BJ22" s="199">
        <f t="shared" si="21"/>
        <v>0</v>
      </c>
      <c r="BK22" s="199">
        <f t="shared" si="21"/>
        <v>0</v>
      </c>
      <c r="BL22" s="199">
        <f t="shared" si="21"/>
        <v>0</v>
      </c>
      <c r="BM22" s="158"/>
      <c r="BN22" s="210" t="str">
        <f>IFERROR(__xludf.DUMMYFUNCTION("""COMPUTED_VALUE"""),"Michal Nedbal")</f>
        <v>Michal Nedbal</v>
      </c>
      <c r="BO22" s="202"/>
      <c r="BP22" s="203"/>
      <c r="BQ22" s="202"/>
      <c r="BR22" s="203"/>
      <c r="BS22" s="202"/>
      <c r="BT22" s="203"/>
      <c r="BU22" s="202"/>
      <c r="BV22" s="203"/>
      <c r="BW22" s="202"/>
      <c r="BX22" s="203"/>
      <c r="BY22" s="202"/>
      <c r="BZ22" s="203"/>
      <c r="CA22" s="202"/>
      <c r="CB22" s="203"/>
      <c r="CC22" s="202"/>
      <c r="CD22" s="203"/>
      <c r="CE22" s="202"/>
      <c r="CF22" s="203"/>
      <c r="CG22" s="202"/>
      <c r="CH22" s="203"/>
      <c r="CI22" s="202"/>
      <c r="CJ22" s="203"/>
      <c r="CK22" s="202"/>
      <c r="CL22" s="203"/>
      <c r="CM22" s="202"/>
      <c r="CN22" s="203"/>
      <c r="CO22" s="202"/>
      <c r="CP22" s="203"/>
      <c r="CQ22" s="202"/>
      <c r="CR22" s="203"/>
      <c r="CS22" s="202"/>
      <c r="CT22" s="199"/>
      <c r="CU22" s="202"/>
      <c r="CV22" s="199"/>
      <c r="CW22" s="202">
        <f>IFERROR(__xludf.DUMMYFUNCTION("""COMPUTED_VALUE"""),12.0)</f>
        <v>12</v>
      </c>
      <c r="CX22" s="199"/>
      <c r="CY22" s="202"/>
      <c r="CZ22" s="199"/>
      <c r="DA22" s="202"/>
      <c r="DB22" s="199"/>
      <c r="DC22" s="202">
        <f>IFERROR(__xludf.DUMMYFUNCTION("""COMPUTED_VALUE"""),4.5)</f>
        <v>4.5</v>
      </c>
      <c r="DD22" s="199"/>
      <c r="DE22" s="202">
        <f>IFERROR(__xludf.DUMMYFUNCTION("""COMPUTED_VALUE"""),5.5)</f>
        <v>5.5</v>
      </c>
      <c r="DF22" s="199"/>
      <c r="DG22" s="202"/>
      <c r="DH22" s="199"/>
      <c r="DI22" s="202">
        <f>IFERROR(__xludf.DUMMYFUNCTION("""COMPUTED_VALUE"""),9.0)</f>
        <v>9</v>
      </c>
      <c r="DJ22" s="199"/>
      <c r="DK22" s="202">
        <f>IFERROR(__xludf.DUMMYFUNCTION("""COMPUTED_VALUE"""),5.0)</f>
        <v>5</v>
      </c>
      <c r="DL22" s="199"/>
      <c r="DM22" s="202"/>
      <c r="DN22" s="199"/>
      <c r="DO22" s="202">
        <f>IFERROR(__xludf.DUMMYFUNCTION("""COMPUTED_VALUE"""),6.0)</f>
        <v>6</v>
      </c>
      <c r="DP22" s="199"/>
      <c r="DQ22" s="202">
        <f>IFERROR(__xludf.DUMMYFUNCTION("""COMPUTED_VALUE"""),5.0)</f>
        <v>5</v>
      </c>
      <c r="DR22" s="199"/>
      <c r="DS22" s="202"/>
      <c r="DT22" s="199"/>
      <c r="DU22" s="202">
        <f>IFERROR(__xludf.DUMMYFUNCTION("""COMPUTED_VALUE"""),6.0)</f>
        <v>6</v>
      </c>
      <c r="DV22" s="199"/>
      <c r="DW22" s="202"/>
      <c r="DX22" s="199"/>
      <c r="DY22" s="158"/>
      <c r="DZ22" s="159" t="str">
        <f t="shared" si="3"/>
        <v>Michal Nedbal</v>
      </c>
      <c r="EA22" s="202"/>
      <c r="EB22" s="203"/>
      <c r="EC22" s="202"/>
      <c r="ED22" s="203"/>
      <c r="EE22" s="202"/>
      <c r="EF22" s="203"/>
      <c r="EG22" s="202">
        <f>IFERROR(__xludf.DUMMYFUNCTION("""COMPUTED_VALUE"""),8.0)</f>
        <v>8</v>
      </c>
      <c r="EH22" s="203"/>
      <c r="EI22" s="202">
        <f>IFERROR(__xludf.DUMMYFUNCTION("""COMPUTED_VALUE"""),5.0)</f>
        <v>5</v>
      </c>
      <c r="EJ22" s="203"/>
      <c r="EK22" s="202">
        <f>IFERROR(__xludf.DUMMYFUNCTION("""COMPUTED_VALUE"""),15.0)</f>
        <v>15</v>
      </c>
      <c r="EL22" s="203">
        <f>IFERROR(__xludf.DUMMYFUNCTION("""COMPUTED_VALUE"""),500.0)</f>
        <v>500</v>
      </c>
      <c r="EM22" s="202"/>
      <c r="EN22" s="203"/>
      <c r="EO22" s="202"/>
      <c r="EP22" s="203"/>
      <c r="EQ22" s="202"/>
      <c r="ER22" s="203"/>
      <c r="ES22" s="202"/>
      <c r="ET22" s="203"/>
      <c r="EU22" s="202"/>
      <c r="EV22" s="203"/>
      <c r="EW22" s="202"/>
      <c r="EX22" s="203"/>
      <c r="EY22" s="202"/>
      <c r="EZ22" s="203"/>
      <c r="FA22" s="202"/>
      <c r="FB22" s="203"/>
      <c r="FC22" s="202"/>
      <c r="FD22" s="203"/>
      <c r="FE22" s="202">
        <f>IFERROR(__xludf.DUMMYFUNCTION("""COMPUTED_VALUE"""),16.0)</f>
        <v>16</v>
      </c>
      <c r="FF22" s="199"/>
      <c r="FG22" s="202"/>
      <c r="FH22" s="199"/>
      <c r="FI22" s="202"/>
      <c r="FJ22" s="199"/>
      <c r="FK22" s="202">
        <f>IFERROR(__xludf.DUMMYFUNCTION("""COMPUTED_VALUE"""),6.0)</f>
        <v>6</v>
      </c>
      <c r="FL22" s="199">
        <f>IFERROR(__xludf.DUMMYFUNCTION("""COMPUTED_VALUE"""),2000.0)</f>
        <v>2000</v>
      </c>
      <c r="FM22" s="202">
        <f>IFERROR(__xludf.DUMMYFUNCTION("""COMPUTED_VALUE"""),10.0)</f>
        <v>10</v>
      </c>
      <c r="FN22" s="199">
        <f>IFERROR(__xludf.DUMMYFUNCTION("""COMPUTED_VALUE"""),11000.0)</f>
        <v>11000</v>
      </c>
      <c r="FO22" s="202"/>
      <c r="FP22" s="199"/>
      <c r="FQ22" s="202"/>
      <c r="FR22" s="199"/>
      <c r="FS22" s="202">
        <f>IFERROR(__xludf.DUMMYFUNCTION("""COMPUTED_VALUE"""),10.0)</f>
        <v>10</v>
      </c>
      <c r="FT22" s="199"/>
      <c r="FU22" s="202">
        <f>IFERROR(__xludf.DUMMYFUNCTION("""COMPUTED_VALUE"""),8.0)</f>
        <v>8</v>
      </c>
      <c r="FV22" s="199"/>
      <c r="FW22" s="202"/>
      <c r="FX22" s="199"/>
      <c r="FY22" s="202"/>
      <c r="FZ22" s="199"/>
      <c r="GA22" s="202"/>
      <c r="GB22" s="199"/>
      <c r="GC22" s="202"/>
      <c r="GD22" s="199"/>
      <c r="GE22" s="202"/>
      <c r="GF22" s="199"/>
      <c r="GG22" s="202"/>
      <c r="GH22" s="199"/>
      <c r="GI22" s="202"/>
      <c r="GJ22" s="199"/>
      <c r="GK22" s="158"/>
      <c r="GL22" s="159" t="str">
        <f t="shared" si="4"/>
        <v>Michal Nedbal</v>
      </c>
      <c r="GM22" s="202"/>
      <c r="GN22" s="203"/>
      <c r="GO22" s="202">
        <f>IFERROR(__xludf.DUMMYFUNCTION("""COMPUTED_VALUE"""),15.0)</f>
        <v>15</v>
      </c>
      <c r="GP22" s="203">
        <f>IFERROR(__xludf.DUMMYFUNCTION("""COMPUTED_VALUE"""),1000.0)</f>
        <v>1000</v>
      </c>
      <c r="GQ22" s="202"/>
      <c r="GR22" s="203"/>
      <c r="GS22" s="202"/>
      <c r="GT22" s="203"/>
      <c r="GU22" s="202"/>
      <c r="GV22" s="203"/>
      <c r="GW22" s="202"/>
      <c r="GX22" s="203"/>
      <c r="GY22" s="202"/>
      <c r="GZ22" s="203"/>
      <c r="HA22" s="202"/>
      <c r="HB22" s="203"/>
      <c r="HC22" s="202">
        <f>IFERROR(__xludf.DUMMYFUNCTION("""COMPUTED_VALUE"""),7.0)</f>
        <v>7</v>
      </c>
      <c r="HD22" s="203"/>
      <c r="HE22" s="202">
        <f>IFERROR(__xludf.DUMMYFUNCTION("""COMPUTED_VALUE"""),6.0)</f>
        <v>6</v>
      </c>
      <c r="HF22" s="203"/>
      <c r="HG22" s="202">
        <f>IFERROR(__xludf.DUMMYFUNCTION("""COMPUTED_VALUE"""),7.0)</f>
        <v>7</v>
      </c>
      <c r="HH22" s="203"/>
      <c r="HI22" s="202"/>
      <c r="HJ22" s="203"/>
      <c r="HK22" s="202">
        <f>IFERROR(__xludf.DUMMYFUNCTION("""COMPUTED_VALUE"""),5.0)</f>
        <v>5</v>
      </c>
      <c r="HL22" s="203"/>
      <c r="HM22" s="202">
        <f>IFERROR(__xludf.DUMMYFUNCTION("""COMPUTED_VALUE"""),5.0)</f>
        <v>5</v>
      </c>
      <c r="HN22" s="203"/>
      <c r="HO22" s="202"/>
      <c r="HP22" s="203"/>
      <c r="HQ22" s="202"/>
      <c r="HR22" s="199"/>
      <c r="HS22" s="202">
        <f>IFERROR(__xludf.DUMMYFUNCTION("""COMPUTED_VALUE"""),9.0)</f>
        <v>9</v>
      </c>
      <c r="HT22" s="199"/>
      <c r="HU22" s="202"/>
      <c r="HV22" s="199"/>
      <c r="HW22" s="202"/>
      <c r="HX22" s="199"/>
      <c r="HY22" s="202"/>
      <c r="HZ22" s="199"/>
      <c r="IA22" s="202"/>
      <c r="IB22" s="199"/>
      <c r="IC22" s="202"/>
      <c r="ID22" s="199"/>
      <c r="IE22" s="202"/>
      <c r="IF22" s="199"/>
      <c r="IG22" s="202"/>
      <c r="IH22" s="199"/>
      <c r="II22" s="202"/>
      <c r="IJ22" s="199"/>
      <c r="IK22" s="202"/>
      <c r="IL22" s="199"/>
      <c r="IM22" s="202"/>
      <c r="IN22" s="199"/>
      <c r="IO22" s="202"/>
      <c r="IP22" s="199"/>
      <c r="IQ22" s="202"/>
      <c r="IR22" s="199"/>
      <c r="IS22" s="202"/>
      <c r="IT22" s="199"/>
      <c r="IU22" s="202"/>
      <c r="IV22" s="199"/>
    </row>
    <row r="23">
      <c r="A23" s="242">
        <f>IFERROR(__xludf.DUMMYFUNCTION("""COMPUTED_VALUE"""),100.0)</f>
        <v>100</v>
      </c>
      <c r="B23" s="231" t="str">
        <f t="shared" si="1"/>
        <v>Jan Fialka</v>
      </c>
      <c r="C23" s="199">
        <f t="shared" ref="C23:BL23" si="22">BO23+EA23+GM23</f>
        <v>11</v>
      </c>
      <c r="D23" s="199">
        <f t="shared" si="22"/>
        <v>0</v>
      </c>
      <c r="E23" s="199">
        <f t="shared" si="22"/>
        <v>9</v>
      </c>
      <c r="F23" s="199">
        <f t="shared" si="22"/>
        <v>0</v>
      </c>
      <c r="G23" s="199">
        <f t="shared" si="22"/>
        <v>7</v>
      </c>
      <c r="H23" s="199">
        <f t="shared" si="22"/>
        <v>0</v>
      </c>
      <c r="I23" s="199">
        <f t="shared" si="22"/>
        <v>0</v>
      </c>
      <c r="J23" s="199">
        <f t="shared" si="22"/>
        <v>0</v>
      </c>
      <c r="K23" s="199">
        <f t="shared" si="22"/>
        <v>8</v>
      </c>
      <c r="L23" s="199">
        <f t="shared" si="22"/>
        <v>0</v>
      </c>
      <c r="M23" s="199">
        <f t="shared" si="22"/>
        <v>8</v>
      </c>
      <c r="N23" s="199">
        <f t="shared" si="22"/>
        <v>0</v>
      </c>
      <c r="O23" s="199">
        <f t="shared" si="22"/>
        <v>11</v>
      </c>
      <c r="P23" s="199">
        <f t="shared" si="22"/>
        <v>0</v>
      </c>
      <c r="Q23" s="199">
        <f t="shared" si="22"/>
        <v>0</v>
      </c>
      <c r="R23" s="199">
        <f t="shared" si="22"/>
        <v>0</v>
      </c>
      <c r="S23" s="199">
        <f t="shared" si="22"/>
        <v>9</v>
      </c>
      <c r="T23" s="199">
        <f t="shared" si="22"/>
        <v>0</v>
      </c>
      <c r="U23" s="199">
        <f t="shared" si="22"/>
        <v>0</v>
      </c>
      <c r="V23" s="199">
        <f t="shared" si="22"/>
        <v>0</v>
      </c>
      <c r="W23" s="199">
        <f t="shared" si="22"/>
        <v>0</v>
      </c>
      <c r="X23" s="199">
        <f t="shared" si="22"/>
        <v>0</v>
      </c>
      <c r="Y23" s="199">
        <f t="shared" si="22"/>
        <v>7</v>
      </c>
      <c r="Z23" s="199">
        <f t="shared" si="22"/>
        <v>0</v>
      </c>
      <c r="AA23" s="199">
        <f t="shared" si="22"/>
        <v>7</v>
      </c>
      <c r="AB23" s="199">
        <f t="shared" si="22"/>
        <v>0</v>
      </c>
      <c r="AC23" s="199">
        <f t="shared" si="22"/>
        <v>0</v>
      </c>
      <c r="AD23" s="199">
        <f t="shared" si="22"/>
        <v>0</v>
      </c>
      <c r="AE23" s="199">
        <f t="shared" si="22"/>
        <v>0</v>
      </c>
      <c r="AF23" s="199">
        <f t="shared" si="22"/>
        <v>0</v>
      </c>
      <c r="AG23" s="199">
        <f t="shared" si="22"/>
        <v>7</v>
      </c>
      <c r="AH23" s="199">
        <f t="shared" si="22"/>
        <v>0</v>
      </c>
      <c r="AI23" s="199">
        <f t="shared" si="22"/>
        <v>8</v>
      </c>
      <c r="AJ23" s="199">
        <f t="shared" si="22"/>
        <v>0</v>
      </c>
      <c r="AK23" s="199">
        <f t="shared" si="22"/>
        <v>0</v>
      </c>
      <c r="AL23" s="199">
        <f t="shared" si="22"/>
        <v>0</v>
      </c>
      <c r="AM23" s="199">
        <f t="shared" si="22"/>
        <v>7</v>
      </c>
      <c r="AN23" s="199">
        <f t="shared" si="22"/>
        <v>0</v>
      </c>
      <c r="AO23" s="199">
        <f t="shared" si="22"/>
        <v>8</v>
      </c>
      <c r="AP23" s="199">
        <f t="shared" si="22"/>
        <v>0</v>
      </c>
      <c r="AQ23" s="199">
        <f t="shared" si="22"/>
        <v>9</v>
      </c>
      <c r="AR23" s="199">
        <f t="shared" si="22"/>
        <v>0</v>
      </c>
      <c r="AS23" s="199">
        <f t="shared" si="22"/>
        <v>0</v>
      </c>
      <c r="AT23" s="199">
        <f t="shared" si="22"/>
        <v>0</v>
      </c>
      <c r="AU23" s="199">
        <f t="shared" si="22"/>
        <v>7</v>
      </c>
      <c r="AV23" s="199">
        <f t="shared" si="22"/>
        <v>0</v>
      </c>
      <c r="AW23" s="199">
        <f t="shared" si="22"/>
        <v>7</v>
      </c>
      <c r="AX23" s="199">
        <f t="shared" si="22"/>
        <v>0</v>
      </c>
      <c r="AY23" s="199">
        <f t="shared" si="22"/>
        <v>0</v>
      </c>
      <c r="AZ23" s="199">
        <f t="shared" si="22"/>
        <v>0</v>
      </c>
      <c r="BA23" s="199">
        <f t="shared" si="22"/>
        <v>8</v>
      </c>
      <c r="BB23" s="199">
        <f t="shared" si="22"/>
        <v>0</v>
      </c>
      <c r="BC23" s="199">
        <f t="shared" si="22"/>
        <v>0</v>
      </c>
      <c r="BD23" s="199">
        <f t="shared" si="22"/>
        <v>0</v>
      </c>
      <c r="BE23" s="199">
        <f t="shared" si="22"/>
        <v>0</v>
      </c>
      <c r="BF23" s="199">
        <f t="shared" si="22"/>
        <v>0</v>
      </c>
      <c r="BG23" s="199">
        <f t="shared" si="22"/>
        <v>0</v>
      </c>
      <c r="BH23" s="199">
        <f t="shared" si="22"/>
        <v>0</v>
      </c>
      <c r="BI23" s="199">
        <f t="shared" si="22"/>
        <v>9</v>
      </c>
      <c r="BJ23" s="199">
        <f t="shared" si="22"/>
        <v>0</v>
      </c>
      <c r="BK23" s="199">
        <f t="shared" si="22"/>
        <v>0</v>
      </c>
      <c r="BL23" s="199">
        <f t="shared" si="22"/>
        <v>0</v>
      </c>
      <c r="BM23" s="158"/>
      <c r="BN23" s="210" t="str">
        <f>IFERROR(__xludf.DUMMYFUNCTION("""COMPUTED_VALUE"""),"Jan Fialka")</f>
        <v>Jan Fialka</v>
      </c>
      <c r="BO23" s="202"/>
      <c r="BP23" s="203"/>
      <c r="BQ23" s="202"/>
      <c r="BR23" s="203"/>
      <c r="BS23" s="202"/>
      <c r="BT23" s="203"/>
      <c r="BU23" s="202"/>
      <c r="BV23" s="203"/>
      <c r="BW23" s="202"/>
      <c r="BX23" s="203"/>
      <c r="BY23" s="202"/>
      <c r="BZ23" s="203"/>
      <c r="CA23" s="202"/>
      <c r="CB23" s="203"/>
      <c r="CC23" s="202"/>
      <c r="CD23" s="203"/>
      <c r="CE23" s="202"/>
      <c r="CF23" s="203"/>
      <c r="CG23" s="202"/>
      <c r="CH23" s="203"/>
      <c r="CI23" s="202"/>
      <c r="CJ23" s="203"/>
      <c r="CK23" s="202"/>
      <c r="CL23" s="203"/>
      <c r="CM23" s="202"/>
      <c r="CN23" s="203"/>
      <c r="CO23" s="202"/>
      <c r="CP23" s="203"/>
      <c r="CQ23" s="202"/>
      <c r="CR23" s="203"/>
      <c r="CS23" s="202"/>
      <c r="CT23" s="199"/>
      <c r="CU23" s="202"/>
      <c r="CV23" s="199"/>
      <c r="CW23" s="202"/>
      <c r="CX23" s="199"/>
      <c r="CY23" s="202"/>
      <c r="CZ23" s="199"/>
      <c r="DA23" s="202"/>
      <c r="DB23" s="199"/>
      <c r="DC23" s="202"/>
      <c r="DD23" s="199"/>
      <c r="DE23" s="202"/>
      <c r="DF23" s="199"/>
      <c r="DG23" s="202"/>
      <c r="DH23" s="199"/>
      <c r="DI23" s="202"/>
      <c r="DJ23" s="199"/>
      <c r="DK23" s="202"/>
      <c r="DL23" s="199"/>
      <c r="DM23" s="202"/>
      <c r="DN23" s="199"/>
      <c r="DO23" s="202"/>
      <c r="DP23" s="199"/>
      <c r="DQ23" s="202"/>
      <c r="DR23" s="199"/>
      <c r="DS23" s="202"/>
      <c r="DT23" s="199"/>
      <c r="DU23" s="202"/>
      <c r="DV23" s="199"/>
      <c r="DW23" s="202"/>
      <c r="DX23" s="199"/>
      <c r="DY23" s="158"/>
      <c r="DZ23" s="159" t="str">
        <f t="shared" si="3"/>
        <v>Jan Fialka</v>
      </c>
      <c r="EA23" s="202">
        <f>IFERROR(__xludf.DUMMYFUNCTION("""COMPUTED_VALUE"""),11.0)</f>
        <v>11</v>
      </c>
      <c r="EB23" s="203"/>
      <c r="EC23" s="202">
        <f>IFERROR(__xludf.DUMMYFUNCTION("""COMPUTED_VALUE"""),9.0)</f>
        <v>9</v>
      </c>
      <c r="ED23" s="203"/>
      <c r="EE23" s="202">
        <f>IFERROR(__xludf.DUMMYFUNCTION("""COMPUTED_VALUE"""),7.0)</f>
        <v>7</v>
      </c>
      <c r="EF23" s="203"/>
      <c r="EG23" s="202"/>
      <c r="EH23" s="203"/>
      <c r="EI23" s="202">
        <f>IFERROR(__xludf.DUMMYFUNCTION("""COMPUTED_VALUE"""),8.0)</f>
        <v>8</v>
      </c>
      <c r="EJ23" s="203"/>
      <c r="EK23" s="202">
        <f>IFERROR(__xludf.DUMMYFUNCTION("""COMPUTED_VALUE"""),8.0)</f>
        <v>8</v>
      </c>
      <c r="EL23" s="203"/>
      <c r="EM23" s="202">
        <f>IFERROR(__xludf.DUMMYFUNCTION("""COMPUTED_VALUE"""),11.0)</f>
        <v>11</v>
      </c>
      <c r="EN23" s="203"/>
      <c r="EO23" s="202"/>
      <c r="EP23" s="203"/>
      <c r="EQ23" s="202">
        <f>IFERROR(__xludf.DUMMYFUNCTION("""COMPUTED_VALUE"""),9.0)</f>
        <v>9</v>
      </c>
      <c r="ER23" s="203"/>
      <c r="ES23" s="202"/>
      <c r="ET23" s="203"/>
      <c r="EU23" s="202"/>
      <c r="EV23" s="203"/>
      <c r="EW23" s="202">
        <f>IFERROR(__xludf.DUMMYFUNCTION("""COMPUTED_VALUE"""),7.0)</f>
        <v>7</v>
      </c>
      <c r="EX23" s="203"/>
      <c r="EY23" s="202">
        <f>IFERROR(__xludf.DUMMYFUNCTION("""COMPUTED_VALUE"""),7.0)</f>
        <v>7</v>
      </c>
      <c r="EZ23" s="203"/>
      <c r="FA23" s="202"/>
      <c r="FB23" s="203"/>
      <c r="FC23" s="202"/>
      <c r="FD23" s="203"/>
      <c r="FE23" s="202">
        <f>IFERROR(__xludf.DUMMYFUNCTION("""COMPUTED_VALUE"""),7.0)</f>
        <v>7</v>
      </c>
      <c r="FF23" s="199"/>
      <c r="FG23" s="202">
        <f>IFERROR(__xludf.DUMMYFUNCTION("""COMPUTED_VALUE"""),8.0)</f>
        <v>8</v>
      </c>
      <c r="FH23" s="199"/>
      <c r="FI23" s="202"/>
      <c r="FJ23" s="199"/>
      <c r="FK23" s="202">
        <f>IFERROR(__xludf.DUMMYFUNCTION("""COMPUTED_VALUE"""),7.0)</f>
        <v>7</v>
      </c>
      <c r="FL23" s="199"/>
      <c r="FM23" s="202">
        <f>IFERROR(__xludf.DUMMYFUNCTION("""COMPUTED_VALUE"""),8.0)</f>
        <v>8</v>
      </c>
      <c r="FN23" s="199"/>
      <c r="FO23" s="202">
        <f>IFERROR(__xludf.DUMMYFUNCTION("""COMPUTED_VALUE"""),9.0)</f>
        <v>9</v>
      </c>
      <c r="FP23" s="199"/>
      <c r="FQ23" s="202"/>
      <c r="FR23" s="199"/>
      <c r="FS23" s="202">
        <f>IFERROR(__xludf.DUMMYFUNCTION("""COMPUTED_VALUE"""),7.0)</f>
        <v>7</v>
      </c>
      <c r="FT23" s="199"/>
      <c r="FU23" s="202">
        <f>IFERROR(__xludf.DUMMYFUNCTION("""COMPUTED_VALUE"""),7.0)</f>
        <v>7</v>
      </c>
      <c r="FV23" s="199"/>
      <c r="FW23" s="202"/>
      <c r="FX23" s="199"/>
      <c r="FY23" s="202">
        <f>IFERROR(__xludf.DUMMYFUNCTION("""COMPUTED_VALUE"""),8.0)</f>
        <v>8</v>
      </c>
      <c r="FZ23" s="199"/>
      <c r="GA23" s="202"/>
      <c r="GB23" s="199"/>
      <c r="GC23" s="202"/>
      <c r="GD23" s="199"/>
      <c r="GE23" s="202"/>
      <c r="GF23" s="199"/>
      <c r="GG23" s="202">
        <f>IFERROR(__xludf.DUMMYFUNCTION("""COMPUTED_VALUE"""),9.0)</f>
        <v>9</v>
      </c>
      <c r="GH23" s="199"/>
      <c r="GI23" s="202"/>
      <c r="GJ23" s="199"/>
      <c r="GK23" s="158"/>
      <c r="GL23" s="159" t="str">
        <f t="shared" si="4"/>
        <v>Jan Fialka</v>
      </c>
      <c r="GM23" s="202"/>
      <c r="GN23" s="203"/>
      <c r="GO23" s="202"/>
      <c r="GP23" s="203"/>
      <c r="GQ23" s="202"/>
      <c r="GR23" s="203"/>
      <c r="GS23" s="202"/>
      <c r="GT23" s="203"/>
      <c r="GU23" s="202"/>
      <c r="GV23" s="203"/>
      <c r="GW23" s="202"/>
      <c r="GX23" s="203"/>
      <c r="GY23" s="202"/>
      <c r="GZ23" s="203"/>
      <c r="HA23" s="202"/>
      <c r="HB23" s="203"/>
      <c r="HC23" s="202"/>
      <c r="HD23" s="203"/>
      <c r="HE23" s="202"/>
      <c r="HF23" s="203"/>
      <c r="HG23" s="202"/>
      <c r="HH23" s="203"/>
      <c r="HI23" s="202"/>
      <c r="HJ23" s="203"/>
      <c r="HK23" s="202"/>
      <c r="HL23" s="203"/>
      <c r="HM23" s="202"/>
      <c r="HN23" s="203"/>
      <c r="HO23" s="202"/>
      <c r="HP23" s="203"/>
      <c r="HQ23" s="202"/>
      <c r="HR23" s="199"/>
      <c r="HS23" s="202"/>
      <c r="HT23" s="199"/>
      <c r="HU23" s="202"/>
      <c r="HV23" s="199"/>
      <c r="HW23" s="202"/>
      <c r="HX23" s="199"/>
      <c r="HY23" s="202"/>
      <c r="HZ23" s="199"/>
      <c r="IA23" s="202"/>
      <c r="IB23" s="199"/>
      <c r="IC23" s="202"/>
      <c r="ID23" s="199"/>
      <c r="IE23" s="202"/>
      <c r="IF23" s="199"/>
      <c r="IG23" s="202"/>
      <c r="IH23" s="199"/>
      <c r="II23" s="202"/>
      <c r="IJ23" s="199"/>
      <c r="IK23" s="202"/>
      <c r="IL23" s="199"/>
      <c r="IM23" s="202"/>
      <c r="IN23" s="199"/>
      <c r="IO23" s="202"/>
      <c r="IP23" s="199"/>
      <c r="IQ23" s="202"/>
      <c r="IR23" s="199"/>
      <c r="IS23" s="202"/>
      <c r="IT23" s="199"/>
      <c r="IU23" s="202"/>
      <c r="IV23" s="199"/>
    </row>
    <row r="24">
      <c r="A24" s="212"/>
      <c r="B24" s="231" t="str">
        <f t="shared" si="1"/>
        <v/>
      </c>
      <c r="C24" s="199">
        <f t="shared" ref="C24:BL24" si="23">BO24+EA24+GM24</f>
        <v>0</v>
      </c>
      <c r="D24" s="199">
        <f t="shared" si="23"/>
        <v>0</v>
      </c>
      <c r="E24" s="199">
        <f t="shared" si="23"/>
        <v>0</v>
      </c>
      <c r="F24" s="199">
        <f t="shared" si="23"/>
        <v>0</v>
      </c>
      <c r="G24" s="199">
        <f t="shared" si="23"/>
        <v>0</v>
      </c>
      <c r="H24" s="199">
        <f t="shared" si="23"/>
        <v>0</v>
      </c>
      <c r="I24" s="199">
        <f t="shared" si="23"/>
        <v>0</v>
      </c>
      <c r="J24" s="199">
        <f t="shared" si="23"/>
        <v>0</v>
      </c>
      <c r="K24" s="199">
        <f t="shared" si="23"/>
        <v>0</v>
      </c>
      <c r="L24" s="199">
        <f t="shared" si="23"/>
        <v>0</v>
      </c>
      <c r="M24" s="199">
        <f t="shared" si="23"/>
        <v>0</v>
      </c>
      <c r="N24" s="199">
        <f t="shared" si="23"/>
        <v>0</v>
      </c>
      <c r="O24" s="199">
        <f t="shared" si="23"/>
        <v>0</v>
      </c>
      <c r="P24" s="199">
        <f t="shared" si="23"/>
        <v>0</v>
      </c>
      <c r="Q24" s="199">
        <f t="shared" si="23"/>
        <v>0</v>
      </c>
      <c r="R24" s="199">
        <f t="shared" si="23"/>
        <v>0</v>
      </c>
      <c r="S24" s="199">
        <f t="shared" si="23"/>
        <v>0</v>
      </c>
      <c r="T24" s="199">
        <f t="shared" si="23"/>
        <v>0</v>
      </c>
      <c r="U24" s="199">
        <f t="shared" si="23"/>
        <v>0</v>
      </c>
      <c r="V24" s="199">
        <f t="shared" si="23"/>
        <v>0</v>
      </c>
      <c r="W24" s="199">
        <f t="shared" si="23"/>
        <v>0</v>
      </c>
      <c r="X24" s="199">
        <f t="shared" si="23"/>
        <v>0</v>
      </c>
      <c r="Y24" s="199">
        <f t="shared" si="23"/>
        <v>0</v>
      </c>
      <c r="Z24" s="199">
        <f t="shared" si="23"/>
        <v>0</v>
      </c>
      <c r="AA24" s="199">
        <f t="shared" si="23"/>
        <v>0</v>
      </c>
      <c r="AB24" s="199">
        <f t="shared" si="23"/>
        <v>0</v>
      </c>
      <c r="AC24" s="199">
        <f t="shared" si="23"/>
        <v>0</v>
      </c>
      <c r="AD24" s="199">
        <f t="shared" si="23"/>
        <v>0</v>
      </c>
      <c r="AE24" s="199">
        <f t="shared" si="23"/>
        <v>0</v>
      </c>
      <c r="AF24" s="199">
        <f t="shared" si="23"/>
        <v>0</v>
      </c>
      <c r="AG24" s="199">
        <f t="shared" si="23"/>
        <v>0</v>
      </c>
      <c r="AH24" s="199">
        <f t="shared" si="23"/>
        <v>0</v>
      </c>
      <c r="AI24" s="199">
        <f t="shared" si="23"/>
        <v>0</v>
      </c>
      <c r="AJ24" s="199">
        <f t="shared" si="23"/>
        <v>0</v>
      </c>
      <c r="AK24" s="199">
        <f t="shared" si="23"/>
        <v>0</v>
      </c>
      <c r="AL24" s="199">
        <f t="shared" si="23"/>
        <v>0</v>
      </c>
      <c r="AM24" s="199">
        <f t="shared" si="23"/>
        <v>0</v>
      </c>
      <c r="AN24" s="199">
        <f t="shared" si="23"/>
        <v>0</v>
      </c>
      <c r="AO24" s="199">
        <f t="shared" si="23"/>
        <v>0</v>
      </c>
      <c r="AP24" s="199">
        <f t="shared" si="23"/>
        <v>0</v>
      </c>
      <c r="AQ24" s="199">
        <f t="shared" si="23"/>
        <v>0</v>
      </c>
      <c r="AR24" s="199">
        <f t="shared" si="23"/>
        <v>0</v>
      </c>
      <c r="AS24" s="199">
        <f t="shared" si="23"/>
        <v>0</v>
      </c>
      <c r="AT24" s="199">
        <f t="shared" si="23"/>
        <v>0</v>
      </c>
      <c r="AU24" s="199">
        <f t="shared" si="23"/>
        <v>0</v>
      </c>
      <c r="AV24" s="199">
        <f t="shared" si="23"/>
        <v>0</v>
      </c>
      <c r="AW24" s="199">
        <f t="shared" si="23"/>
        <v>0</v>
      </c>
      <c r="AX24" s="199">
        <f t="shared" si="23"/>
        <v>0</v>
      </c>
      <c r="AY24" s="199">
        <f t="shared" si="23"/>
        <v>0</v>
      </c>
      <c r="AZ24" s="199">
        <f t="shared" si="23"/>
        <v>0</v>
      </c>
      <c r="BA24" s="199">
        <f t="shared" si="23"/>
        <v>0</v>
      </c>
      <c r="BB24" s="199">
        <f t="shared" si="23"/>
        <v>0</v>
      </c>
      <c r="BC24" s="199">
        <f t="shared" si="23"/>
        <v>0</v>
      </c>
      <c r="BD24" s="199">
        <f t="shared" si="23"/>
        <v>0</v>
      </c>
      <c r="BE24" s="199">
        <f t="shared" si="23"/>
        <v>0</v>
      </c>
      <c r="BF24" s="199">
        <f t="shared" si="23"/>
        <v>0</v>
      </c>
      <c r="BG24" s="199">
        <f t="shared" si="23"/>
        <v>0</v>
      </c>
      <c r="BH24" s="199">
        <f t="shared" si="23"/>
        <v>0</v>
      </c>
      <c r="BI24" s="199">
        <f t="shared" si="23"/>
        <v>0</v>
      </c>
      <c r="BJ24" s="199">
        <f t="shared" si="23"/>
        <v>0</v>
      </c>
      <c r="BK24" s="199">
        <f t="shared" si="23"/>
        <v>0</v>
      </c>
      <c r="BL24" s="199">
        <f t="shared" si="23"/>
        <v>0</v>
      </c>
      <c r="BM24" s="158"/>
      <c r="BN24" s="210"/>
      <c r="BO24" s="202"/>
      <c r="BP24" s="203"/>
      <c r="BQ24" s="202"/>
      <c r="BR24" s="203"/>
      <c r="BS24" s="202"/>
      <c r="BT24" s="203"/>
      <c r="BU24" s="202"/>
      <c r="BV24" s="203"/>
      <c r="BW24" s="202"/>
      <c r="BX24" s="203"/>
      <c r="BY24" s="202"/>
      <c r="BZ24" s="203"/>
      <c r="CA24" s="202"/>
      <c r="CB24" s="203"/>
      <c r="CC24" s="202"/>
      <c r="CD24" s="203"/>
      <c r="CE24" s="202"/>
      <c r="CF24" s="203"/>
      <c r="CG24" s="202"/>
      <c r="CH24" s="203"/>
      <c r="CI24" s="202"/>
      <c r="CJ24" s="203"/>
      <c r="CK24" s="202"/>
      <c r="CL24" s="203"/>
      <c r="CM24" s="202"/>
      <c r="CN24" s="203"/>
      <c r="CO24" s="202"/>
      <c r="CP24" s="203"/>
      <c r="CQ24" s="202"/>
      <c r="CR24" s="203"/>
      <c r="CS24" s="202"/>
      <c r="CT24" s="199"/>
      <c r="CU24" s="202"/>
      <c r="CV24" s="199"/>
      <c r="CW24" s="202"/>
      <c r="CX24" s="199"/>
      <c r="CY24" s="202"/>
      <c r="CZ24" s="199"/>
      <c r="DA24" s="202"/>
      <c r="DB24" s="199"/>
      <c r="DC24" s="202"/>
      <c r="DD24" s="199"/>
      <c r="DE24" s="202"/>
      <c r="DF24" s="199"/>
      <c r="DG24" s="202"/>
      <c r="DH24" s="199"/>
      <c r="DI24" s="202"/>
      <c r="DJ24" s="199"/>
      <c r="DK24" s="202"/>
      <c r="DL24" s="199"/>
      <c r="DM24" s="202"/>
      <c r="DN24" s="199"/>
      <c r="DO24" s="202"/>
      <c r="DP24" s="199"/>
      <c r="DQ24" s="202"/>
      <c r="DR24" s="199"/>
      <c r="DS24" s="202"/>
      <c r="DT24" s="199"/>
      <c r="DU24" s="202"/>
      <c r="DV24" s="199"/>
      <c r="DW24" s="202"/>
      <c r="DX24" s="199"/>
      <c r="DY24" s="158"/>
      <c r="DZ24" s="159"/>
      <c r="EA24" s="202"/>
      <c r="EB24" s="203"/>
      <c r="EC24" s="202"/>
      <c r="ED24" s="203"/>
      <c r="EE24" s="202"/>
      <c r="EF24" s="203"/>
      <c r="EG24" s="202"/>
      <c r="EH24" s="203"/>
      <c r="EI24" s="202"/>
      <c r="EJ24" s="203"/>
      <c r="EK24" s="202"/>
      <c r="EL24" s="203"/>
      <c r="EM24" s="202"/>
      <c r="EN24" s="203"/>
      <c r="EO24" s="202"/>
      <c r="EP24" s="203"/>
      <c r="EQ24" s="202"/>
      <c r="ER24" s="203"/>
      <c r="ES24" s="202"/>
      <c r="ET24" s="203"/>
      <c r="EU24" s="202"/>
      <c r="EV24" s="203"/>
      <c r="EW24" s="202"/>
      <c r="EX24" s="203"/>
      <c r="EY24" s="202"/>
      <c r="EZ24" s="203"/>
      <c r="FA24" s="202"/>
      <c r="FB24" s="203"/>
      <c r="FC24" s="202"/>
      <c r="FD24" s="203"/>
      <c r="FE24" s="202"/>
      <c r="FF24" s="199"/>
      <c r="FG24" s="202"/>
      <c r="FH24" s="199"/>
      <c r="FI24" s="202"/>
      <c r="FJ24" s="199"/>
      <c r="FK24" s="202"/>
      <c r="FL24" s="199"/>
      <c r="FM24" s="202"/>
      <c r="FN24" s="199"/>
      <c r="FO24" s="202"/>
      <c r="FP24" s="199"/>
      <c r="FQ24" s="202"/>
      <c r="FR24" s="199"/>
      <c r="FS24" s="202"/>
      <c r="FT24" s="199"/>
      <c r="FU24" s="202"/>
      <c r="FV24" s="199"/>
      <c r="FW24" s="202"/>
      <c r="FX24" s="199"/>
      <c r="FY24" s="202"/>
      <c r="FZ24" s="199"/>
      <c r="GA24" s="202"/>
      <c r="GB24" s="199"/>
      <c r="GC24" s="202"/>
      <c r="GD24" s="199"/>
      <c r="GE24" s="202"/>
      <c r="GF24" s="199"/>
      <c r="GG24" s="202"/>
      <c r="GH24" s="199"/>
      <c r="GI24" s="202"/>
      <c r="GJ24" s="199"/>
      <c r="GK24" s="158"/>
      <c r="GL24" s="159"/>
      <c r="GM24" s="202"/>
      <c r="GN24" s="203"/>
      <c r="GO24" s="202"/>
      <c r="GP24" s="203"/>
      <c r="GQ24" s="202"/>
      <c r="GR24" s="203"/>
      <c r="GS24" s="202"/>
      <c r="GT24" s="203"/>
      <c r="GU24" s="202"/>
      <c r="GV24" s="203"/>
      <c r="GW24" s="202"/>
      <c r="GX24" s="203"/>
      <c r="GY24" s="202"/>
      <c r="GZ24" s="203"/>
      <c r="HA24" s="202"/>
      <c r="HB24" s="203"/>
      <c r="HC24" s="202"/>
      <c r="HD24" s="203"/>
      <c r="HE24" s="202"/>
      <c r="HF24" s="203"/>
      <c r="HG24" s="202"/>
      <c r="HH24" s="203"/>
      <c r="HI24" s="202"/>
      <c r="HJ24" s="203"/>
      <c r="HK24" s="202"/>
      <c r="HL24" s="203"/>
      <c r="HM24" s="202"/>
      <c r="HN24" s="203"/>
      <c r="HO24" s="202"/>
      <c r="HP24" s="203"/>
      <c r="HQ24" s="202"/>
      <c r="HR24" s="199"/>
      <c r="HS24" s="202"/>
      <c r="HT24" s="199"/>
      <c r="HU24" s="202"/>
      <c r="HV24" s="199"/>
      <c r="HW24" s="202"/>
      <c r="HX24" s="199"/>
      <c r="HY24" s="202"/>
      <c r="HZ24" s="199"/>
      <c r="IA24" s="202"/>
      <c r="IB24" s="199"/>
      <c r="IC24" s="202"/>
      <c r="ID24" s="199"/>
      <c r="IE24" s="202"/>
      <c r="IF24" s="199"/>
      <c r="IG24" s="202"/>
      <c r="IH24" s="199"/>
      <c r="II24" s="202"/>
      <c r="IJ24" s="199"/>
      <c r="IK24" s="202"/>
      <c r="IL24" s="199"/>
      <c r="IM24" s="202"/>
      <c r="IN24" s="199"/>
      <c r="IO24" s="202"/>
      <c r="IP24" s="199"/>
      <c r="IQ24" s="202"/>
      <c r="IR24" s="199"/>
      <c r="IS24" s="202"/>
      <c r="IT24" s="199"/>
      <c r="IU24" s="202"/>
      <c r="IV24" s="199"/>
    </row>
    <row r="25">
      <c r="A25" s="212"/>
      <c r="B25" s="231" t="str">
        <f t="shared" si="1"/>
        <v/>
      </c>
      <c r="C25" s="199">
        <f t="shared" ref="C25:BL25" si="24">BO25+EA25+GM25</f>
        <v>0</v>
      </c>
      <c r="D25" s="199">
        <f t="shared" si="24"/>
        <v>0</v>
      </c>
      <c r="E25" s="199">
        <f t="shared" si="24"/>
        <v>0</v>
      </c>
      <c r="F25" s="199">
        <f t="shared" si="24"/>
        <v>0</v>
      </c>
      <c r="G25" s="199">
        <f t="shared" si="24"/>
        <v>0</v>
      </c>
      <c r="H25" s="199">
        <f t="shared" si="24"/>
        <v>0</v>
      </c>
      <c r="I25" s="199">
        <f t="shared" si="24"/>
        <v>0</v>
      </c>
      <c r="J25" s="199">
        <f t="shared" si="24"/>
        <v>0</v>
      </c>
      <c r="K25" s="199">
        <f t="shared" si="24"/>
        <v>0</v>
      </c>
      <c r="L25" s="199">
        <f t="shared" si="24"/>
        <v>0</v>
      </c>
      <c r="M25" s="199">
        <f t="shared" si="24"/>
        <v>0</v>
      </c>
      <c r="N25" s="199">
        <f t="shared" si="24"/>
        <v>0</v>
      </c>
      <c r="O25" s="199">
        <f t="shared" si="24"/>
        <v>0</v>
      </c>
      <c r="P25" s="199">
        <f t="shared" si="24"/>
        <v>0</v>
      </c>
      <c r="Q25" s="199">
        <f t="shared" si="24"/>
        <v>0</v>
      </c>
      <c r="R25" s="199">
        <f t="shared" si="24"/>
        <v>0</v>
      </c>
      <c r="S25" s="199">
        <f t="shared" si="24"/>
        <v>0</v>
      </c>
      <c r="T25" s="199">
        <f t="shared" si="24"/>
        <v>0</v>
      </c>
      <c r="U25" s="199">
        <f t="shared" si="24"/>
        <v>0</v>
      </c>
      <c r="V25" s="199">
        <f t="shared" si="24"/>
        <v>0</v>
      </c>
      <c r="W25" s="199">
        <f t="shared" si="24"/>
        <v>0</v>
      </c>
      <c r="X25" s="199">
        <f t="shared" si="24"/>
        <v>0</v>
      </c>
      <c r="Y25" s="199">
        <f t="shared" si="24"/>
        <v>0</v>
      </c>
      <c r="Z25" s="199">
        <f t="shared" si="24"/>
        <v>0</v>
      </c>
      <c r="AA25" s="199">
        <f t="shared" si="24"/>
        <v>0</v>
      </c>
      <c r="AB25" s="199">
        <f t="shared" si="24"/>
        <v>0</v>
      </c>
      <c r="AC25" s="199">
        <f t="shared" si="24"/>
        <v>0</v>
      </c>
      <c r="AD25" s="199">
        <f t="shared" si="24"/>
        <v>0</v>
      </c>
      <c r="AE25" s="199">
        <f t="shared" si="24"/>
        <v>0</v>
      </c>
      <c r="AF25" s="199">
        <f t="shared" si="24"/>
        <v>0</v>
      </c>
      <c r="AG25" s="199">
        <f t="shared" si="24"/>
        <v>0</v>
      </c>
      <c r="AH25" s="199">
        <f t="shared" si="24"/>
        <v>0</v>
      </c>
      <c r="AI25" s="199">
        <f t="shared" si="24"/>
        <v>0</v>
      </c>
      <c r="AJ25" s="199">
        <f t="shared" si="24"/>
        <v>0</v>
      </c>
      <c r="AK25" s="199">
        <f t="shared" si="24"/>
        <v>0</v>
      </c>
      <c r="AL25" s="199">
        <f t="shared" si="24"/>
        <v>0</v>
      </c>
      <c r="AM25" s="199">
        <f t="shared" si="24"/>
        <v>0</v>
      </c>
      <c r="AN25" s="199">
        <f t="shared" si="24"/>
        <v>0</v>
      </c>
      <c r="AO25" s="199">
        <f t="shared" si="24"/>
        <v>0</v>
      </c>
      <c r="AP25" s="199">
        <f t="shared" si="24"/>
        <v>0</v>
      </c>
      <c r="AQ25" s="199">
        <f t="shared" si="24"/>
        <v>0</v>
      </c>
      <c r="AR25" s="199">
        <f t="shared" si="24"/>
        <v>0</v>
      </c>
      <c r="AS25" s="199">
        <f t="shared" si="24"/>
        <v>0</v>
      </c>
      <c r="AT25" s="199">
        <f t="shared" si="24"/>
        <v>0</v>
      </c>
      <c r="AU25" s="199">
        <f t="shared" si="24"/>
        <v>0</v>
      </c>
      <c r="AV25" s="199">
        <f t="shared" si="24"/>
        <v>0</v>
      </c>
      <c r="AW25" s="199">
        <f t="shared" si="24"/>
        <v>0</v>
      </c>
      <c r="AX25" s="199">
        <f t="shared" si="24"/>
        <v>0</v>
      </c>
      <c r="AY25" s="199">
        <f t="shared" si="24"/>
        <v>0</v>
      </c>
      <c r="AZ25" s="199">
        <f t="shared" si="24"/>
        <v>0</v>
      </c>
      <c r="BA25" s="199">
        <f t="shared" si="24"/>
        <v>0</v>
      </c>
      <c r="BB25" s="199">
        <f t="shared" si="24"/>
        <v>0</v>
      </c>
      <c r="BC25" s="199">
        <f t="shared" si="24"/>
        <v>0</v>
      </c>
      <c r="BD25" s="199">
        <f t="shared" si="24"/>
        <v>0</v>
      </c>
      <c r="BE25" s="199">
        <f t="shared" si="24"/>
        <v>0</v>
      </c>
      <c r="BF25" s="199">
        <f t="shared" si="24"/>
        <v>0</v>
      </c>
      <c r="BG25" s="199">
        <f t="shared" si="24"/>
        <v>0</v>
      </c>
      <c r="BH25" s="199">
        <f t="shared" si="24"/>
        <v>0</v>
      </c>
      <c r="BI25" s="199">
        <f t="shared" si="24"/>
        <v>0</v>
      </c>
      <c r="BJ25" s="199">
        <f t="shared" si="24"/>
        <v>0</v>
      </c>
      <c r="BK25" s="199">
        <f t="shared" si="24"/>
        <v>0</v>
      </c>
      <c r="BL25" s="199">
        <f t="shared" si="24"/>
        <v>0</v>
      </c>
      <c r="BM25" s="158"/>
      <c r="BN25" s="210"/>
      <c r="BO25" s="202"/>
      <c r="BP25" s="203"/>
      <c r="BQ25" s="202"/>
      <c r="BR25" s="203"/>
      <c r="BS25" s="202"/>
      <c r="BT25" s="203"/>
      <c r="BU25" s="202"/>
      <c r="BV25" s="203"/>
      <c r="BW25" s="202"/>
      <c r="BX25" s="203"/>
      <c r="BY25" s="202"/>
      <c r="BZ25" s="203"/>
      <c r="CA25" s="202"/>
      <c r="CB25" s="203"/>
      <c r="CC25" s="202"/>
      <c r="CD25" s="203"/>
      <c r="CE25" s="202"/>
      <c r="CF25" s="203"/>
      <c r="CG25" s="202"/>
      <c r="CH25" s="203"/>
      <c r="CI25" s="202"/>
      <c r="CJ25" s="203"/>
      <c r="CK25" s="202"/>
      <c r="CL25" s="203"/>
      <c r="CM25" s="202"/>
      <c r="CN25" s="203"/>
      <c r="CO25" s="202"/>
      <c r="CP25" s="203"/>
      <c r="CQ25" s="202"/>
      <c r="CR25" s="203"/>
      <c r="CS25" s="202"/>
      <c r="CT25" s="199"/>
      <c r="CU25" s="202"/>
      <c r="CV25" s="199"/>
      <c r="CW25" s="202"/>
      <c r="CX25" s="199"/>
      <c r="CY25" s="202"/>
      <c r="CZ25" s="199"/>
      <c r="DA25" s="202"/>
      <c r="DB25" s="199"/>
      <c r="DC25" s="202"/>
      <c r="DD25" s="199"/>
      <c r="DE25" s="202"/>
      <c r="DF25" s="199"/>
      <c r="DG25" s="202"/>
      <c r="DH25" s="199"/>
      <c r="DI25" s="202"/>
      <c r="DJ25" s="199"/>
      <c r="DK25" s="202"/>
      <c r="DL25" s="199"/>
      <c r="DM25" s="202"/>
      <c r="DN25" s="199"/>
      <c r="DO25" s="202"/>
      <c r="DP25" s="199"/>
      <c r="DQ25" s="202"/>
      <c r="DR25" s="199"/>
      <c r="DS25" s="202"/>
      <c r="DT25" s="199"/>
      <c r="DU25" s="202"/>
      <c r="DV25" s="199"/>
      <c r="DW25" s="202"/>
      <c r="DX25" s="199"/>
      <c r="DY25" s="158"/>
      <c r="DZ25" s="159"/>
      <c r="EA25" s="202"/>
      <c r="EB25" s="203"/>
      <c r="EC25" s="202"/>
      <c r="ED25" s="203"/>
      <c r="EE25" s="202"/>
      <c r="EF25" s="203"/>
      <c r="EG25" s="202"/>
      <c r="EH25" s="203"/>
      <c r="EI25" s="202"/>
      <c r="EJ25" s="203"/>
      <c r="EK25" s="202"/>
      <c r="EL25" s="203"/>
      <c r="EM25" s="202"/>
      <c r="EN25" s="203"/>
      <c r="EO25" s="202"/>
      <c r="EP25" s="203"/>
      <c r="EQ25" s="202"/>
      <c r="ER25" s="203"/>
      <c r="ES25" s="202"/>
      <c r="ET25" s="203"/>
      <c r="EU25" s="202"/>
      <c r="EV25" s="203"/>
      <c r="EW25" s="202"/>
      <c r="EX25" s="203"/>
      <c r="EY25" s="202"/>
      <c r="EZ25" s="203"/>
      <c r="FA25" s="202"/>
      <c r="FB25" s="203"/>
      <c r="FC25" s="202"/>
      <c r="FD25" s="203"/>
      <c r="FE25" s="202"/>
      <c r="FF25" s="199"/>
      <c r="FG25" s="202"/>
      <c r="FH25" s="199"/>
      <c r="FI25" s="202"/>
      <c r="FJ25" s="199"/>
      <c r="FK25" s="202"/>
      <c r="FL25" s="199"/>
      <c r="FM25" s="202"/>
      <c r="FN25" s="199"/>
      <c r="FO25" s="202"/>
      <c r="FP25" s="199"/>
      <c r="FQ25" s="202"/>
      <c r="FR25" s="199"/>
      <c r="FS25" s="202"/>
      <c r="FT25" s="199"/>
      <c r="FU25" s="202"/>
      <c r="FV25" s="199"/>
      <c r="FW25" s="202"/>
      <c r="FX25" s="199"/>
      <c r="FY25" s="202"/>
      <c r="FZ25" s="199"/>
      <c r="GA25" s="202"/>
      <c r="GB25" s="199"/>
      <c r="GC25" s="202"/>
      <c r="GD25" s="199"/>
      <c r="GE25" s="202"/>
      <c r="GF25" s="199"/>
      <c r="GG25" s="202"/>
      <c r="GH25" s="199"/>
      <c r="GI25" s="202"/>
      <c r="GJ25" s="199"/>
      <c r="GK25" s="158"/>
      <c r="GL25" s="159"/>
      <c r="GM25" s="202"/>
      <c r="GN25" s="203"/>
      <c r="GO25" s="202"/>
      <c r="GP25" s="203"/>
      <c r="GQ25" s="202"/>
      <c r="GR25" s="203"/>
      <c r="GS25" s="202"/>
      <c r="GT25" s="203"/>
      <c r="GU25" s="202"/>
      <c r="GV25" s="203"/>
      <c r="GW25" s="202"/>
      <c r="GX25" s="203"/>
      <c r="GY25" s="202"/>
      <c r="GZ25" s="203"/>
      <c r="HA25" s="202"/>
      <c r="HB25" s="203"/>
      <c r="HC25" s="202"/>
      <c r="HD25" s="203"/>
      <c r="HE25" s="202"/>
      <c r="HF25" s="203"/>
      <c r="HG25" s="202"/>
      <c r="HH25" s="203"/>
      <c r="HI25" s="202"/>
      <c r="HJ25" s="203"/>
      <c r="HK25" s="202"/>
      <c r="HL25" s="203"/>
      <c r="HM25" s="202"/>
      <c r="HN25" s="203"/>
      <c r="HO25" s="202"/>
      <c r="HP25" s="203"/>
      <c r="HQ25" s="202"/>
      <c r="HR25" s="199"/>
      <c r="HS25" s="202"/>
      <c r="HT25" s="199"/>
      <c r="HU25" s="202"/>
      <c r="HV25" s="199"/>
      <c r="HW25" s="202"/>
      <c r="HX25" s="199"/>
      <c r="HY25" s="202"/>
      <c r="HZ25" s="199"/>
      <c r="IA25" s="202"/>
      <c r="IB25" s="199"/>
      <c r="IC25" s="202"/>
      <c r="ID25" s="199"/>
      <c r="IE25" s="202"/>
      <c r="IF25" s="199"/>
      <c r="IG25" s="202"/>
      <c r="IH25" s="199"/>
      <c r="II25" s="202"/>
      <c r="IJ25" s="199"/>
      <c r="IK25" s="202"/>
      <c r="IL25" s="199"/>
      <c r="IM25" s="202"/>
      <c r="IN25" s="199"/>
      <c r="IO25" s="202"/>
      <c r="IP25" s="199"/>
      <c r="IQ25" s="202"/>
      <c r="IR25" s="199"/>
      <c r="IS25" s="202"/>
      <c r="IT25" s="199"/>
      <c r="IU25" s="202"/>
      <c r="IV25" s="199"/>
    </row>
    <row r="26">
      <c r="A26" s="212"/>
      <c r="B26" s="231" t="str">
        <f t="shared" si="1"/>
        <v/>
      </c>
      <c r="C26" s="199">
        <f t="shared" ref="C26:BL26" si="25">BO26+EA26+GM26</f>
        <v>0</v>
      </c>
      <c r="D26" s="199">
        <f t="shared" si="25"/>
        <v>0</v>
      </c>
      <c r="E26" s="199">
        <f t="shared" si="25"/>
        <v>0</v>
      </c>
      <c r="F26" s="199">
        <f t="shared" si="25"/>
        <v>0</v>
      </c>
      <c r="G26" s="199">
        <f t="shared" si="25"/>
        <v>0</v>
      </c>
      <c r="H26" s="199">
        <f t="shared" si="25"/>
        <v>0</v>
      </c>
      <c r="I26" s="199">
        <f t="shared" si="25"/>
        <v>0</v>
      </c>
      <c r="J26" s="199">
        <f t="shared" si="25"/>
        <v>0</v>
      </c>
      <c r="K26" s="199">
        <f t="shared" si="25"/>
        <v>0</v>
      </c>
      <c r="L26" s="199">
        <f t="shared" si="25"/>
        <v>0</v>
      </c>
      <c r="M26" s="199">
        <f t="shared" si="25"/>
        <v>0</v>
      </c>
      <c r="N26" s="199">
        <f t="shared" si="25"/>
        <v>0</v>
      </c>
      <c r="O26" s="199">
        <f t="shared" si="25"/>
        <v>0</v>
      </c>
      <c r="P26" s="199">
        <f t="shared" si="25"/>
        <v>0</v>
      </c>
      <c r="Q26" s="199">
        <f t="shared" si="25"/>
        <v>0</v>
      </c>
      <c r="R26" s="199">
        <f t="shared" si="25"/>
        <v>0</v>
      </c>
      <c r="S26" s="199">
        <f t="shared" si="25"/>
        <v>0</v>
      </c>
      <c r="T26" s="199">
        <f t="shared" si="25"/>
        <v>0</v>
      </c>
      <c r="U26" s="199">
        <f t="shared" si="25"/>
        <v>0</v>
      </c>
      <c r="V26" s="199">
        <f t="shared" si="25"/>
        <v>0</v>
      </c>
      <c r="W26" s="199">
        <f t="shared" si="25"/>
        <v>0</v>
      </c>
      <c r="X26" s="199">
        <f t="shared" si="25"/>
        <v>0</v>
      </c>
      <c r="Y26" s="199">
        <f t="shared" si="25"/>
        <v>0</v>
      </c>
      <c r="Z26" s="199">
        <f t="shared" si="25"/>
        <v>0</v>
      </c>
      <c r="AA26" s="199">
        <f t="shared" si="25"/>
        <v>0</v>
      </c>
      <c r="AB26" s="199">
        <f t="shared" si="25"/>
        <v>0</v>
      </c>
      <c r="AC26" s="199">
        <f t="shared" si="25"/>
        <v>0</v>
      </c>
      <c r="AD26" s="199">
        <f t="shared" si="25"/>
        <v>0</v>
      </c>
      <c r="AE26" s="199">
        <f t="shared" si="25"/>
        <v>0</v>
      </c>
      <c r="AF26" s="199">
        <f t="shared" si="25"/>
        <v>0</v>
      </c>
      <c r="AG26" s="199">
        <f t="shared" si="25"/>
        <v>0</v>
      </c>
      <c r="AH26" s="199">
        <f t="shared" si="25"/>
        <v>0</v>
      </c>
      <c r="AI26" s="199">
        <f t="shared" si="25"/>
        <v>0</v>
      </c>
      <c r="AJ26" s="199">
        <f t="shared" si="25"/>
        <v>0</v>
      </c>
      <c r="AK26" s="199">
        <f t="shared" si="25"/>
        <v>0</v>
      </c>
      <c r="AL26" s="199">
        <f t="shared" si="25"/>
        <v>0</v>
      </c>
      <c r="AM26" s="199">
        <f t="shared" si="25"/>
        <v>0</v>
      </c>
      <c r="AN26" s="199">
        <f t="shared" si="25"/>
        <v>0</v>
      </c>
      <c r="AO26" s="199">
        <f t="shared" si="25"/>
        <v>0</v>
      </c>
      <c r="AP26" s="199">
        <f t="shared" si="25"/>
        <v>0</v>
      </c>
      <c r="AQ26" s="199">
        <f t="shared" si="25"/>
        <v>0</v>
      </c>
      <c r="AR26" s="199">
        <f t="shared" si="25"/>
        <v>0</v>
      </c>
      <c r="AS26" s="199">
        <f t="shared" si="25"/>
        <v>0</v>
      </c>
      <c r="AT26" s="199">
        <f t="shared" si="25"/>
        <v>0</v>
      </c>
      <c r="AU26" s="199">
        <f t="shared" si="25"/>
        <v>0</v>
      </c>
      <c r="AV26" s="199">
        <f t="shared" si="25"/>
        <v>0</v>
      </c>
      <c r="AW26" s="199">
        <f t="shared" si="25"/>
        <v>0</v>
      </c>
      <c r="AX26" s="199">
        <f t="shared" si="25"/>
        <v>0</v>
      </c>
      <c r="AY26" s="199">
        <f t="shared" si="25"/>
        <v>0</v>
      </c>
      <c r="AZ26" s="199">
        <f t="shared" si="25"/>
        <v>0</v>
      </c>
      <c r="BA26" s="199">
        <f t="shared" si="25"/>
        <v>0</v>
      </c>
      <c r="BB26" s="199">
        <f t="shared" si="25"/>
        <v>0</v>
      </c>
      <c r="BC26" s="199">
        <f t="shared" si="25"/>
        <v>0</v>
      </c>
      <c r="BD26" s="199">
        <f t="shared" si="25"/>
        <v>0</v>
      </c>
      <c r="BE26" s="199">
        <f t="shared" si="25"/>
        <v>0</v>
      </c>
      <c r="BF26" s="199">
        <f t="shared" si="25"/>
        <v>0</v>
      </c>
      <c r="BG26" s="199">
        <f t="shared" si="25"/>
        <v>0</v>
      </c>
      <c r="BH26" s="199">
        <f t="shared" si="25"/>
        <v>0</v>
      </c>
      <c r="BI26" s="199">
        <f t="shared" si="25"/>
        <v>0</v>
      </c>
      <c r="BJ26" s="199">
        <f t="shared" si="25"/>
        <v>0</v>
      </c>
      <c r="BK26" s="199">
        <f t="shared" si="25"/>
        <v>0</v>
      </c>
      <c r="BL26" s="199">
        <f t="shared" si="25"/>
        <v>0</v>
      </c>
      <c r="BM26" s="158"/>
      <c r="BN26" s="210"/>
      <c r="BO26" s="202"/>
      <c r="BP26" s="203"/>
      <c r="BQ26" s="202"/>
      <c r="BR26" s="203"/>
      <c r="BS26" s="202"/>
      <c r="BT26" s="203"/>
      <c r="BU26" s="202"/>
      <c r="BV26" s="203"/>
      <c r="BW26" s="202"/>
      <c r="BX26" s="203"/>
      <c r="BY26" s="202"/>
      <c r="BZ26" s="203"/>
      <c r="CA26" s="202"/>
      <c r="CB26" s="203"/>
      <c r="CC26" s="202"/>
      <c r="CD26" s="203"/>
      <c r="CE26" s="202"/>
      <c r="CF26" s="203"/>
      <c r="CG26" s="202"/>
      <c r="CH26" s="203"/>
      <c r="CI26" s="202"/>
      <c r="CJ26" s="203"/>
      <c r="CK26" s="202"/>
      <c r="CL26" s="203"/>
      <c r="CM26" s="202"/>
      <c r="CN26" s="203"/>
      <c r="CO26" s="202"/>
      <c r="CP26" s="203"/>
      <c r="CQ26" s="202"/>
      <c r="CR26" s="203"/>
      <c r="CS26" s="202"/>
      <c r="CT26" s="199"/>
      <c r="CU26" s="202"/>
      <c r="CV26" s="199"/>
      <c r="CW26" s="202"/>
      <c r="CX26" s="199"/>
      <c r="CY26" s="202"/>
      <c r="CZ26" s="199"/>
      <c r="DA26" s="202"/>
      <c r="DB26" s="199"/>
      <c r="DC26" s="202"/>
      <c r="DD26" s="199"/>
      <c r="DE26" s="202"/>
      <c r="DF26" s="199"/>
      <c r="DG26" s="202"/>
      <c r="DH26" s="199"/>
      <c r="DI26" s="202"/>
      <c r="DJ26" s="199"/>
      <c r="DK26" s="202"/>
      <c r="DL26" s="199"/>
      <c r="DM26" s="202"/>
      <c r="DN26" s="199"/>
      <c r="DO26" s="202"/>
      <c r="DP26" s="199"/>
      <c r="DQ26" s="202"/>
      <c r="DR26" s="199"/>
      <c r="DS26" s="202"/>
      <c r="DT26" s="199"/>
      <c r="DU26" s="202"/>
      <c r="DV26" s="199"/>
      <c r="DW26" s="202"/>
      <c r="DX26" s="199"/>
      <c r="DY26" s="158"/>
      <c r="DZ26" s="159"/>
      <c r="EA26" s="202"/>
      <c r="EB26" s="203"/>
      <c r="EC26" s="202"/>
      <c r="ED26" s="203"/>
      <c r="EE26" s="202"/>
      <c r="EF26" s="203"/>
      <c r="EG26" s="202"/>
      <c r="EH26" s="203"/>
      <c r="EI26" s="202"/>
      <c r="EJ26" s="203"/>
      <c r="EK26" s="202"/>
      <c r="EL26" s="203"/>
      <c r="EM26" s="202"/>
      <c r="EN26" s="203"/>
      <c r="EO26" s="202"/>
      <c r="EP26" s="203"/>
      <c r="EQ26" s="202"/>
      <c r="ER26" s="203"/>
      <c r="ES26" s="202"/>
      <c r="ET26" s="203"/>
      <c r="EU26" s="202"/>
      <c r="EV26" s="203"/>
      <c r="EW26" s="202"/>
      <c r="EX26" s="203"/>
      <c r="EY26" s="202"/>
      <c r="EZ26" s="203"/>
      <c r="FA26" s="202"/>
      <c r="FB26" s="203"/>
      <c r="FC26" s="202"/>
      <c r="FD26" s="203"/>
      <c r="FE26" s="202"/>
      <c r="FF26" s="199"/>
      <c r="FG26" s="202"/>
      <c r="FH26" s="199"/>
      <c r="FI26" s="202"/>
      <c r="FJ26" s="199"/>
      <c r="FK26" s="202"/>
      <c r="FL26" s="199"/>
      <c r="FM26" s="202"/>
      <c r="FN26" s="199"/>
      <c r="FO26" s="202"/>
      <c r="FP26" s="199"/>
      <c r="FQ26" s="202"/>
      <c r="FR26" s="199"/>
      <c r="FS26" s="202"/>
      <c r="FT26" s="199"/>
      <c r="FU26" s="202"/>
      <c r="FV26" s="199"/>
      <c r="FW26" s="202"/>
      <c r="FX26" s="199"/>
      <c r="FY26" s="202"/>
      <c r="FZ26" s="199"/>
      <c r="GA26" s="202"/>
      <c r="GB26" s="199"/>
      <c r="GC26" s="202"/>
      <c r="GD26" s="199"/>
      <c r="GE26" s="202"/>
      <c r="GF26" s="199"/>
      <c r="GG26" s="202"/>
      <c r="GH26" s="199"/>
      <c r="GI26" s="202"/>
      <c r="GJ26" s="199"/>
      <c r="GK26" s="158"/>
      <c r="GL26" s="159"/>
      <c r="GM26" s="202"/>
      <c r="GN26" s="203"/>
      <c r="GO26" s="202"/>
      <c r="GP26" s="203"/>
      <c r="GQ26" s="202"/>
      <c r="GR26" s="203"/>
      <c r="GS26" s="202"/>
      <c r="GT26" s="203"/>
      <c r="GU26" s="202"/>
      <c r="GV26" s="203"/>
      <c r="GW26" s="202"/>
      <c r="GX26" s="203"/>
      <c r="GY26" s="202"/>
      <c r="GZ26" s="203"/>
      <c r="HA26" s="202"/>
      <c r="HB26" s="203"/>
      <c r="HC26" s="202"/>
      <c r="HD26" s="203"/>
      <c r="HE26" s="202"/>
      <c r="HF26" s="203"/>
      <c r="HG26" s="202"/>
      <c r="HH26" s="203"/>
      <c r="HI26" s="202"/>
      <c r="HJ26" s="203"/>
      <c r="HK26" s="202"/>
      <c r="HL26" s="203"/>
      <c r="HM26" s="202"/>
      <c r="HN26" s="203"/>
      <c r="HO26" s="202"/>
      <c r="HP26" s="203"/>
      <c r="HQ26" s="202"/>
      <c r="HR26" s="199"/>
      <c r="HS26" s="202"/>
      <c r="HT26" s="199"/>
      <c r="HU26" s="202"/>
      <c r="HV26" s="199"/>
      <c r="HW26" s="202"/>
      <c r="HX26" s="199"/>
      <c r="HY26" s="202"/>
      <c r="HZ26" s="199"/>
      <c r="IA26" s="202"/>
      <c r="IB26" s="199"/>
      <c r="IC26" s="202"/>
      <c r="ID26" s="199"/>
      <c r="IE26" s="202"/>
      <c r="IF26" s="199"/>
      <c r="IG26" s="202"/>
      <c r="IH26" s="199"/>
      <c r="II26" s="202"/>
      <c r="IJ26" s="199"/>
      <c r="IK26" s="202"/>
      <c r="IL26" s="199"/>
      <c r="IM26" s="202"/>
      <c r="IN26" s="199"/>
      <c r="IO26" s="202"/>
      <c r="IP26" s="199"/>
      <c r="IQ26" s="202"/>
      <c r="IR26" s="199"/>
      <c r="IS26" s="202"/>
      <c r="IT26" s="199"/>
      <c r="IU26" s="202"/>
      <c r="IV26" s="199"/>
    </row>
    <row r="27">
      <c r="A27" s="212"/>
      <c r="B27" s="231" t="str">
        <f t="shared" si="1"/>
        <v/>
      </c>
      <c r="C27" s="199">
        <f t="shared" ref="C27:BL27" si="26">BO27+EA27+GM27</f>
        <v>0</v>
      </c>
      <c r="D27" s="199">
        <f t="shared" si="26"/>
        <v>0</v>
      </c>
      <c r="E27" s="199">
        <f t="shared" si="26"/>
        <v>0</v>
      </c>
      <c r="F27" s="199">
        <f t="shared" si="26"/>
        <v>0</v>
      </c>
      <c r="G27" s="199">
        <f t="shared" si="26"/>
        <v>0</v>
      </c>
      <c r="H27" s="199">
        <f t="shared" si="26"/>
        <v>0</v>
      </c>
      <c r="I27" s="199">
        <f t="shared" si="26"/>
        <v>0</v>
      </c>
      <c r="J27" s="199">
        <f t="shared" si="26"/>
        <v>0</v>
      </c>
      <c r="K27" s="199">
        <f t="shared" si="26"/>
        <v>0</v>
      </c>
      <c r="L27" s="199">
        <f t="shared" si="26"/>
        <v>0</v>
      </c>
      <c r="M27" s="199">
        <f t="shared" si="26"/>
        <v>0</v>
      </c>
      <c r="N27" s="199">
        <f t="shared" si="26"/>
        <v>0</v>
      </c>
      <c r="O27" s="199">
        <f t="shared" si="26"/>
        <v>0</v>
      </c>
      <c r="P27" s="199">
        <f t="shared" si="26"/>
        <v>0</v>
      </c>
      <c r="Q27" s="199">
        <f t="shared" si="26"/>
        <v>0</v>
      </c>
      <c r="R27" s="199">
        <f t="shared" si="26"/>
        <v>0</v>
      </c>
      <c r="S27" s="199">
        <f t="shared" si="26"/>
        <v>0</v>
      </c>
      <c r="T27" s="199">
        <f t="shared" si="26"/>
        <v>0</v>
      </c>
      <c r="U27" s="199">
        <f t="shared" si="26"/>
        <v>0</v>
      </c>
      <c r="V27" s="199">
        <f t="shared" si="26"/>
        <v>0</v>
      </c>
      <c r="W27" s="199">
        <f t="shared" si="26"/>
        <v>0</v>
      </c>
      <c r="X27" s="199">
        <f t="shared" si="26"/>
        <v>0</v>
      </c>
      <c r="Y27" s="199">
        <f t="shared" si="26"/>
        <v>0</v>
      </c>
      <c r="Z27" s="199">
        <f t="shared" si="26"/>
        <v>0</v>
      </c>
      <c r="AA27" s="199">
        <f t="shared" si="26"/>
        <v>0</v>
      </c>
      <c r="AB27" s="199">
        <f t="shared" si="26"/>
        <v>0</v>
      </c>
      <c r="AC27" s="199">
        <f t="shared" si="26"/>
        <v>0</v>
      </c>
      <c r="AD27" s="199">
        <f t="shared" si="26"/>
        <v>0</v>
      </c>
      <c r="AE27" s="199">
        <f t="shared" si="26"/>
        <v>0</v>
      </c>
      <c r="AF27" s="199">
        <f t="shared" si="26"/>
        <v>0</v>
      </c>
      <c r="AG27" s="199">
        <f t="shared" si="26"/>
        <v>0</v>
      </c>
      <c r="AH27" s="199">
        <f t="shared" si="26"/>
        <v>0</v>
      </c>
      <c r="AI27" s="199">
        <f t="shared" si="26"/>
        <v>0</v>
      </c>
      <c r="AJ27" s="199">
        <f t="shared" si="26"/>
        <v>0</v>
      </c>
      <c r="AK27" s="199">
        <f t="shared" si="26"/>
        <v>0</v>
      </c>
      <c r="AL27" s="199">
        <f t="shared" si="26"/>
        <v>0</v>
      </c>
      <c r="AM27" s="199">
        <f t="shared" si="26"/>
        <v>0</v>
      </c>
      <c r="AN27" s="199">
        <f t="shared" si="26"/>
        <v>0</v>
      </c>
      <c r="AO27" s="199">
        <f t="shared" si="26"/>
        <v>0</v>
      </c>
      <c r="AP27" s="199">
        <f t="shared" si="26"/>
        <v>0</v>
      </c>
      <c r="AQ27" s="199">
        <f t="shared" si="26"/>
        <v>0</v>
      </c>
      <c r="AR27" s="199">
        <f t="shared" si="26"/>
        <v>0</v>
      </c>
      <c r="AS27" s="199">
        <f t="shared" si="26"/>
        <v>0</v>
      </c>
      <c r="AT27" s="199">
        <f t="shared" si="26"/>
        <v>0</v>
      </c>
      <c r="AU27" s="199">
        <f t="shared" si="26"/>
        <v>0</v>
      </c>
      <c r="AV27" s="199">
        <f t="shared" si="26"/>
        <v>0</v>
      </c>
      <c r="AW27" s="199">
        <f t="shared" si="26"/>
        <v>0</v>
      </c>
      <c r="AX27" s="199">
        <f t="shared" si="26"/>
        <v>0</v>
      </c>
      <c r="AY27" s="199">
        <f t="shared" si="26"/>
        <v>0</v>
      </c>
      <c r="AZ27" s="199">
        <f t="shared" si="26"/>
        <v>0</v>
      </c>
      <c r="BA27" s="199">
        <f t="shared" si="26"/>
        <v>0</v>
      </c>
      <c r="BB27" s="199">
        <f t="shared" si="26"/>
        <v>0</v>
      </c>
      <c r="BC27" s="199">
        <f t="shared" si="26"/>
        <v>0</v>
      </c>
      <c r="BD27" s="199">
        <f t="shared" si="26"/>
        <v>0</v>
      </c>
      <c r="BE27" s="199">
        <f t="shared" si="26"/>
        <v>0</v>
      </c>
      <c r="BF27" s="199">
        <f t="shared" si="26"/>
        <v>0</v>
      </c>
      <c r="BG27" s="199">
        <f t="shared" si="26"/>
        <v>0</v>
      </c>
      <c r="BH27" s="199">
        <f t="shared" si="26"/>
        <v>0</v>
      </c>
      <c r="BI27" s="199">
        <f t="shared" si="26"/>
        <v>0</v>
      </c>
      <c r="BJ27" s="199">
        <f t="shared" si="26"/>
        <v>0</v>
      </c>
      <c r="BK27" s="199">
        <f t="shared" si="26"/>
        <v>0</v>
      </c>
      <c r="BL27" s="199">
        <f t="shared" si="26"/>
        <v>0</v>
      </c>
      <c r="BM27" s="158"/>
      <c r="BN27" s="210"/>
      <c r="BO27" s="202"/>
      <c r="BP27" s="203"/>
      <c r="BQ27" s="202"/>
      <c r="BR27" s="203"/>
      <c r="BS27" s="202"/>
      <c r="BT27" s="203"/>
      <c r="BU27" s="202"/>
      <c r="BV27" s="203"/>
      <c r="BW27" s="202"/>
      <c r="BX27" s="203"/>
      <c r="BY27" s="202"/>
      <c r="BZ27" s="203"/>
      <c r="CA27" s="202"/>
      <c r="CB27" s="203"/>
      <c r="CC27" s="202"/>
      <c r="CD27" s="203"/>
      <c r="CE27" s="202"/>
      <c r="CF27" s="203"/>
      <c r="CG27" s="202"/>
      <c r="CH27" s="203"/>
      <c r="CI27" s="202"/>
      <c r="CJ27" s="203"/>
      <c r="CK27" s="202"/>
      <c r="CL27" s="203"/>
      <c r="CM27" s="202"/>
      <c r="CN27" s="203"/>
      <c r="CO27" s="202"/>
      <c r="CP27" s="203"/>
      <c r="CQ27" s="202"/>
      <c r="CR27" s="203"/>
      <c r="CS27" s="202"/>
      <c r="CT27" s="199"/>
      <c r="CU27" s="202"/>
      <c r="CV27" s="199"/>
      <c r="CW27" s="202"/>
      <c r="CX27" s="199"/>
      <c r="CY27" s="202"/>
      <c r="CZ27" s="199"/>
      <c r="DA27" s="202"/>
      <c r="DB27" s="199"/>
      <c r="DC27" s="202"/>
      <c r="DD27" s="199"/>
      <c r="DE27" s="202"/>
      <c r="DF27" s="199"/>
      <c r="DG27" s="202"/>
      <c r="DH27" s="199"/>
      <c r="DI27" s="202"/>
      <c r="DJ27" s="199"/>
      <c r="DK27" s="202"/>
      <c r="DL27" s="199"/>
      <c r="DM27" s="202"/>
      <c r="DN27" s="199"/>
      <c r="DO27" s="202"/>
      <c r="DP27" s="199"/>
      <c r="DQ27" s="202"/>
      <c r="DR27" s="199"/>
      <c r="DS27" s="202"/>
      <c r="DT27" s="199"/>
      <c r="DU27" s="202"/>
      <c r="DV27" s="199"/>
      <c r="DW27" s="202"/>
      <c r="DX27" s="199"/>
      <c r="DY27" s="158"/>
      <c r="DZ27" s="159"/>
      <c r="EA27" s="202"/>
      <c r="EB27" s="203"/>
      <c r="EC27" s="202"/>
      <c r="ED27" s="203"/>
      <c r="EE27" s="202"/>
      <c r="EF27" s="203"/>
      <c r="EG27" s="202"/>
      <c r="EH27" s="203"/>
      <c r="EI27" s="202"/>
      <c r="EJ27" s="203"/>
      <c r="EK27" s="202"/>
      <c r="EL27" s="203"/>
      <c r="EM27" s="202"/>
      <c r="EN27" s="203"/>
      <c r="EO27" s="202"/>
      <c r="EP27" s="203"/>
      <c r="EQ27" s="202"/>
      <c r="ER27" s="203"/>
      <c r="ES27" s="202"/>
      <c r="ET27" s="203"/>
      <c r="EU27" s="202"/>
      <c r="EV27" s="203"/>
      <c r="EW27" s="202"/>
      <c r="EX27" s="203"/>
      <c r="EY27" s="202"/>
      <c r="EZ27" s="203"/>
      <c r="FA27" s="202"/>
      <c r="FB27" s="203"/>
      <c r="FC27" s="202"/>
      <c r="FD27" s="203"/>
      <c r="FE27" s="202"/>
      <c r="FF27" s="199"/>
      <c r="FG27" s="202"/>
      <c r="FH27" s="199"/>
      <c r="FI27" s="202"/>
      <c r="FJ27" s="199"/>
      <c r="FK27" s="202"/>
      <c r="FL27" s="199"/>
      <c r="FM27" s="202"/>
      <c r="FN27" s="199"/>
      <c r="FO27" s="202"/>
      <c r="FP27" s="199"/>
      <c r="FQ27" s="202"/>
      <c r="FR27" s="199"/>
      <c r="FS27" s="202"/>
      <c r="FT27" s="199"/>
      <c r="FU27" s="202"/>
      <c r="FV27" s="199"/>
      <c r="FW27" s="202"/>
      <c r="FX27" s="199"/>
      <c r="FY27" s="202"/>
      <c r="FZ27" s="199"/>
      <c r="GA27" s="202"/>
      <c r="GB27" s="199"/>
      <c r="GC27" s="202"/>
      <c r="GD27" s="199"/>
      <c r="GE27" s="202"/>
      <c r="GF27" s="199"/>
      <c r="GG27" s="202"/>
      <c r="GH27" s="199"/>
      <c r="GI27" s="202"/>
      <c r="GJ27" s="199"/>
      <c r="GK27" s="158"/>
      <c r="GL27" s="159"/>
      <c r="GM27" s="202"/>
      <c r="GN27" s="203"/>
      <c r="GO27" s="202"/>
      <c r="GP27" s="203"/>
      <c r="GQ27" s="202"/>
      <c r="GR27" s="203"/>
      <c r="GS27" s="202"/>
      <c r="GT27" s="203"/>
      <c r="GU27" s="202"/>
      <c r="GV27" s="203"/>
      <c r="GW27" s="202"/>
      <c r="GX27" s="203"/>
      <c r="GY27" s="202"/>
      <c r="GZ27" s="203"/>
      <c r="HA27" s="202"/>
      <c r="HB27" s="203"/>
      <c r="HC27" s="202"/>
      <c r="HD27" s="203"/>
      <c r="HE27" s="202"/>
      <c r="HF27" s="203"/>
      <c r="HG27" s="202"/>
      <c r="HH27" s="203"/>
      <c r="HI27" s="202"/>
      <c r="HJ27" s="203"/>
      <c r="HK27" s="202"/>
      <c r="HL27" s="203"/>
      <c r="HM27" s="202"/>
      <c r="HN27" s="203"/>
      <c r="HO27" s="202"/>
      <c r="HP27" s="203"/>
      <c r="HQ27" s="202"/>
      <c r="HR27" s="199"/>
      <c r="HS27" s="202"/>
      <c r="HT27" s="199"/>
      <c r="HU27" s="202"/>
      <c r="HV27" s="199"/>
      <c r="HW27" s="202"/>
      <c r="HX27" s="199"/>
      <c r="HY27" s="202"/>
      <c r="HZ27" s="199"/>
      <c r="IA27" s="202"/>
      <c r="IB27" s="199"/>
      <c r="IC27" s="202"/>
      <c r="ID27" s="199"/>
      <c r="IE27" s="202"/>
      <c r="IF27" s="199"/>
      <c r="IG27" s="202"/>
      <c r="IH27" s="199"/>
      <c r="II27" s="202"/>
      <c r="IJ27" s="199"/>
      <c r="IK27" s="202"/>
      <c r="IL27" s="199"/>
      <c r="IM27" s="202"/>
      <c r="IN27" s="199"/>
      <c r="IO27" s="202"/>
      <c r="IP27" s="199"/>
      <c r="IQ27" s="202"/>
      <c r="IR27" s="199"/>
      <c r="IS27" s="202"/>
      <c r="IT27" s="199"/>
      <c r="IU27" s="202"/>
      <c r="IV27" s="199"/>
    </row>
    <row r="28">
      <c r="A28" s="212"/>
      <c r="B28" s="231" t="str">
        <f t="shared" si="1"/>
        <v/>
      </c>
      <c r="C28" s="199">
        <f t="shared" ref="C28:BL28" si="27">BO28+EA28+GM28</f>
        <v>0</v>
      </c>
      <c r="D28" s="199">
        <f t="shared" si="27"/>
        <v>0</v>
      </c>
      <c r="E28" s="199">
        <f t="shared" si="27"/>
        <v>0</v>
      </c>
      <c r="F28" s="199">
        <f t="shared" si="27"/>
        <v>0</v>
      </c>
      <c r="G28" s="199">
        <f t="shared" si="27"/>
        <v>0</v>
      </c>
      <c r="H28" s="199">
        <f t="shared" si="27"/>
        <v>0</v>
      </c>
      <c r="I28" s="199">
        <f t="shared" si="27"/>
        <v>0</v>
      </c>
      <c r="J28" s="199">
        <f t="shared" si="27"/>
        <v>0</v>
      </c>
      <c r="K28" s="199">
        <f t="shared" si="27"/>
        <v>0</v>
      </c>
      <c r="L28" s="199">
        <f t="shared" si="27"/>
        <v>0</v>
      </c>
      <c r="M28" s="199">
        <f t="shared" si="27"/>
        <v>0</v>
      </c>
      <c r="N28" s="199">
        <f t="shared" si="27"/>
        <v>0</v>
      </c>
      <c r="O28" s="199">
        <f t="shared" si="27"/>
        <v>0</v>
      </c>
      <c r="P28" s="199">
        <f t="shared" si="27"/>
        <v>0</v>
      </c>
      <c r="Q28" s="199">
        <f t="shared" si="27"/>
        <v>0</v>
      </c>
      <c r="R28" s="199">
        <f t="shared" si="27"/>
        <v>0</v>
      </c>
      <c r="S28" s="199">
        <f t="shared" si="27"/>
        <v>0</v>
      </c>
      <c r="T28" s="199">
        <f t="shared" si="27"/>
        <v>0</v>
      </c>
      <c r="U28" s="199">
        <f t="shared" si="27"/>
        <v>0</v>
      </c>
      <c r="V28" s="199">
        <f t="shared" si="27"/>
        <v>0</v>
      </c>
      <c r="W28" s="199">
        <f t="shared" si="27"/>
        <v>0</v>
      </c>
      <c r="X28" s="199">
        <f t="shared" si="27"/>
        <v>0</v>
      </c>
      <c r="Y28" s="199">
        <f t="shared" si="27"/>
        <v>0</v>
      </c>
      <c r="Z28" s="199">
        <f t="shared" si="27"/>
        <v>0</v>
      </c>
      <c r="AA28" s="199">
        <f t="shared" si="27"/>
        <v>0</v>
      </c>
      <c r="AB28" s="199">
        <f t="shared" si="27"/>
        <v>0</v>
      </c>
      <c r="AC28" s="199">
        <f t="shared" si="27"/>
        <v>0</v>
      </c>
      <c r="AD28" s="199">
        <f t="shared" si="27"/>
        <v>0</v>
      </c>
      <c r="AE28" s="199">
        <f t="shared" si="27"/>
        <v>0</v>
      </c>
      <c r="AF28" s="199">
        <f t="shared" si="27"/>
        <v>0</v>
      </c>
      <c r="AG28" s="199">
        <f t="shared" si="27"/>
        <v>0</v>
      </c>
      <c r="AH28" s="199">
        <f t="shared" si="27"/>
        <v>0</v>
      </c>
      <c r="AI28" s="199">
        <f t="shared" si="27"/>
        <v>0</v>
      </c>
      <c r="AJ28" s="199">
        <f t="shared" si="27"/>
        <v>0</v>
      </c>
      <c r="AK28" s="199">
        <f t="shared" si="27"/>
        <v>0</v>
      </c>
      <c r="AL28" s="199">
        <f t="shared" si="27"/>
        <v>0</v>
      </c>
      <c r="AM28" s="199">
        <f t="shared" si="27"/>
        <v>0</v>
      </c>
      <c r="AN28" s="199">
        <f t="shared" si="27"/>
        <v>0</v>
      </c>
      <c r="AO28" s="199">
        <f t="shared" si="27"/>
        <v>0</v>
      </c>
      <c r="AP28" s="199">
        <f t="shared" si="27"/>
        <v>0</v>
      </c>
      <c r="AQ28" s="199">
        <f t="shared" si="27"/>
        <v>0</v>
      </c>
      <c r="AR28" s="199">
        <f t="shared" si="27"/>
        <v>0</v>
      </c>
      <c r="AS28" s="199">
        <f t="shared" si="27"/>
        <v>0</v>
      </c>
      <c r="AT28" s="199">
        <f t="shared" si="27"/>
        <v>0</v>
      </c>
      <c r="AU28" s="199">
        <f t="shared" si="27"/>
        <v>0</v>
      </c>
      <c r="AV28" s="199">
        <f t="shared" si="27"/>
        <v>0</v>
      </c>
      <c r="AW28" s="199">
        <f t="shared" si="27"/>
        <v>0</v>
      </c>
      <c r="AX28" s="199">
        <f t="shared" si="27"/>
        <v>0</v>
      </c>
      <c r="AY28" s="199">
        <f t="shared" si="27"/>
        <v>0</v>
      </c>
      <c r="AZ28" s="199">
        <f t="shared" si="27"/>
        <v>0</v>
      </c>
      <c r="BA28" s="199">
        <f t="shared" si="27"/>
        <v>0</v>
      </c>
      <c r="BB28" s="199">
        <f t="shared" si="27"/>
        <v>0</v>
      </c>
      <c r="BC28" s="199">
        <f t="shared" si="27"/>
        <v>0</v>
      </c>
      <c r="BD28" s="199">
        <f t="shared" si="27"/>
        <v>0</v>
      </c>
      <c r="BE28" s="199">
        <f t="shared" si="27"/>
        <v>0</v>
      </c>
      <c r="BF28" s="199">
        <f t="shared" si="27"/>
        <v>0</v>
      </c>
      <c r="BG28" s="199">
        <f t="shared" si="27"/>
        <v>0</v>
      </c>
      <c r="BH28" s="199">
        <f t="shared" si="27"/>
        <v>0</v>
      </c>
      <c r="BI28" s="199">
        <f t="shared" si="27"/>
        <v>0</v>
      </c>
      <c r="BJ28" s="199">
        <f t="shared" si="27"/>
        <v>0</v>
      </c>
      <c r="BK28" s="199">
        <f t="shared" si="27"/>
        <v>0</v>
      </c>
      <c r="BL28" s="199">
        <f t="shared" si="27"/>
        <v>0</v>
      </c>
      <c r="BM28" s="158"/>
      <c r="BN28" s="210"/>
      <c r="BO28" s="202"/>
      <c r="BP28" s="203"/>
      <c r="BQ28" s="202"/>
      <c r="BR28" s="203"/>
      <c r="BS28" s="202"/>
      <c r="BT28" s="203"/>
      <c r="BU28" s="202"/>
      <c r="BV28" s="203"/>
      <c r="BW28" s="202"/>
      <c r="BX28" s="203"/>
      <c r="BY28" s="202"/>
      <c r="BZ28" s="203"/>
      <c r="CA28" s="202"/>
      <c r="CB28" s="203"/>
      <c r="CC28" s="202"/>
      <c r="CD28" s="203"/>
      <c r="CE28" s="202"/>
      <c r="CF28" s="203"/>
      <c r="CG28" s="202"/>
      <c r="CH28" s="203"/>
      <c r="CI28" s="202"/>
      <c r="CJ28" s="203"/>
      <c r="CK28" s="202"/>
      <c r="CL28" s="203"/>
      <c r="CM28" s="202"/>
      <c r="CN28" s="203"/>
      <c r="CO28" s="202"/>
      <c r="CP28" s="203"/>
      <c r="CQ28" s="202"/>
      <c r="CR28" s="203"/>
      <c r="CS28" s="202"/>
      <c r="CT28" s="199"/>
      <c r="CU28" s="202"/>
      <c r="CV28" s="199"/>
      <c r="CW28" s="202"/>
      <c r="CX28" s="199"/>
      <c r="CY28" s="202"/>
      <c r="CZ28" s="199"/>
      <c r="DA28" s="202"/>
      <c r="DB28" s="199"/>
      <c r="DC28" s="202"/>
      <c r="DD28" s="199"/>
      <c r="DE28" s="202"/>
      <c r="DF28" s="199"/>
      <c r="DG28" s="202"/>
      <c r="DH28" s="199"/>
      <c r="DI28" s="202"/>
      <c r="DJ28" s="199"/>
      <c r="DK28" s="202"/>
      <c r="DL28" s="199"/>
      <c r="DM28" s="202"/>
      <c r="DN28" s="199"/>
      <c r="DO28" s="202"/>
      <c r="DP28" s="199"/>
      <c r="DQ28" s="202"/>
      <c r="DR28" s="199"/>
      <c r="DS28" s="202"/>
      <c r="DT28" s="199"/>
      <c r="DU28" s="202"/>
      <c r="DV28" s="199"/>
      <c r="DW28" s="202"/>
      <c r="DX28" s="199"/>
      <c r="DY28" s="158"/>
      <c r="DZ28" s="159"/>
      <c r="EA28" s="202"/>
      <c r="EB28" s="203"/>
      <c r="EC28" s="202"/>
      <c r="ED28" s="203"/>
      <c r="EE28" s="202"/>
      <c r="EF28" s="203"/>
      <c r="EG28" s="202"/>
      <c r="EH28" s="203"/>
      <c r="EI28" s="202"/>
      <c r="EJ28" s="203"/>
      <c r="EK28" s="202"/>
      <c r="EL28" s="203"/>
      <c r="EM28" s="202"/>
      <c r="EN28" s="203"/>
      <c r="EO28" s="202"/>
      <c r="EP28" s="203"/>
      <c r="EQ28" s="202"/>
      <c r="ER28" s="203"/>
      <c r="ES28" s="202"/>
      <c r="ET28" s="203"/>
      <c r="EU28" s="202"/>
      <c r="EV28" s="203"/>
      <c r="EW28" s="202"/>
      <c r="EX28" s="203"/>
      <c r="EY28" s="202"/>
      <c r="EZ28" s="203"/>
      <c r="FA28" s="202"/>
      <c r="FB28" s="203"/>
      <c r="FC28" s="202"/>
      <c r="FD28" s="203"/>
      <c r="FE28" s="202"/>
      <c r="FF28" s="199"/>
      <c r="FG28" s="202"/>
      <c r="FH28" s="199"/>
      <c r="FI28" s="202"/>
      <c r="FJ28" s="199"/>
      <c r="FK28" s="202"/>
      <c r="FL28" s="199"/>
      <c r="FM28" s="202"/>
      <c r="FN28" s="199"/>
      <c r="FO28" s="202"/>
      <c r="FP28" s="199"/>
      <c r="FQ28" s="202"/>
      <c r="FR28" s="199"/>
      <c r="FS28" s="202"/>
      <c r="FT28" s="199"/>
      <c r="FU28" s="202"/>
      <c r="FV28" s="199"/>
      <c r="FW28" s="202"/>
      <c r="FX28" s="199"/>
      <c r="FY28" s="202"/>
      <c r="FZ28" s="199"/>
      <c r="GA28" s="202"/>
      <c r="GB28" s="199"/>
      <c r="GC28" s="202"/>
      <c r="GD28" s="199"/>
      <c r="GE28" s="202"/>
      <c r="GF28" s="199"/>
      <c r="GG28" s="202"/>
      <c r="GH28" s="199"/>
      <c r="GI28" s="202"/>
      <c r="GJ28" s="199"/>
      <c r="GK28" s="158"/>
      <c r="GL28" s="159"/>
      <c r="GM28" s="202"/>
      <c r="GN28" s="203"/>
      <c r="GO28" s="202"/>
      <c r="GP28" s="203"/>
      <c r="GQ28" s="202"/>
      <c r="GR28" s="203"/>
      <c r="GS28" s="202"/>
      <c r="GT28" s="203"/>
      <c r="GU28" s="202"/>
      <c r="GV28" s="203"/>
      <c r="GW28" s="202"/>
      <c r="GX28" s="203"/>
      <c r="GY28" s="202"/>
      <c r="GZ28" s="203"/>
      <c r="HA28" s="202"/>
      <c r="HB28" s="203"/>
      <c r="HC28" s="202"/>
      <c r="HD28" s="203"/>
      <c r="HE28" s="202"/>
      <c r="HF28" s="203"/>
      <c r="HG28" s="202"/>
      <c r="HH28" s="203"/>
      <c r="HI28" s="202"/>
      <c r="HJ28" s="203"/>
      <c r="HK28" s="202"/>
      <c r="HL28" s="203"/>
      <c r="HM28" s="202"/>
      <c r="HN28" s="203"/>
      <c r="HO28" s="202"/>
      <c r="HP28" s="203"/>
      <c r="HQ28" s="202"/>
      <c r="HR28" s="199"/>
      <c r="HS28" s="202"/>
      <c r="HT28" s="199"/>
      <c r="HU28" s="202"/>
      <c r="HV28" s="199"/>
      <c r="HW28" s="202"/>
      <c r="HX28" s="199"/>
      <c r="HY28" s="202"/>
      <c r="HZ28" s="199"/>
      <c r="IA28" s="202"/>
      <c r="IB28" s="199"/>
      <c r="IC28" s="202"/>
      <c r="ID28" s="199"/>
      <c r="IE28" s="202"/>
      <c r="IF28" s="199"/>
      <c r="IG28" s="202"/>
      <c r="IH28" s="199"/>
      <c r="II28" s="202"/>
      <c r="IJ28" s="199"/>
      <c r="IK28" s="202"/>
      <c r="IL28" s="199"/>
      <c r="IM28" s="202"/>
      <c r="IN28" s="199"/>
      <c r="IO28" s="202"/>
      <c r="IP28" s="199"/>
      <c r="IQ28" s="202"/>
      <c r="IR28" s="199"/>
      <c r="IS28" s="202"/>
      <c r="IT28" s="199"/>
      <c r="IU28" s="202"/>
      <c r="IV28" s="199"/>
    </row>
    <row r="29">
      <c r="A29" s="212"/>
      <c r="B29" s="231" t="str">
        <f t="shared" si="1"/>
        <v/>
      </c>
      <c r="C29" s="199">
        <f t="shared" ref="C29:BL29" si="28">BO29+EA29+GM29</f>
        <v>0</v>
      </c>
      <c r="D29" s="199">
        <f t="shared" si="28"/>
        <v>0</v>
      </c>
      <c r="E29" s="199">
        <f t="shared" si="28"/>
        <v>0</v>
      </c>
      <c r="F29" s="199">
        <f t="shared" si="28"/>
        <v>0</v>
      </c>
      <c r="G29" s="199">
        <f t="shared" si="28"/>
        <v>0</v>
      </c>
      <c r="H29" s="199">
        <f t="shared" si="28"/>
        <v>0</v>
      </c>
      <c r="I29" s="199">
        <f t="shared" si="28"/>
        <v>0</v>
      </c>
      <c r="J29" s="199">
        <f t="shared" si="28"/>
        <v>0</v>
      </c>
      <c r="K29" s="199">
        <f t="shared" si="28"/>
        <v>0</v>
      </c>
      <c r="L29" s="199">
        <f t="shared" si="28"/>
        <v>0</v>
      </c>
      <c r="M29" s="199">
        <f t="shared" si="28"/>
        <v>0</v>
      </c>
      <c r="N29" s="199">
        <f t="shared" si="28"/>
        <v>0</v>
      </c>
      <c r="O29" s="199">
        <f t="shared" si="28"/>
        <v>0</v>
      </c>
      <c r="P29" s="199">
        <f t="shared" si="28"/>
        <v>0</v>
      </c>
      <c r="Q29" s="199">
        <f t="shared" si="28"/>
        <v>0</v>
      </c>
      <c r="R29" s="199">
        <f t="shared" si="28"/>
        <v>0</v>
      </c>
      <c r="S29" s="199">
        <f t="shared" si="28"/>
        <v>0</v>
      </c>
      <c r="T29" s="199">
        <f t="shared" si="28"/>
        <v>0</v>
      </c>
      <c r="U29" s="199">
        <f t="shared" si="28"/>
        <v>0</v>
      </c>
      <c r="V29" s="199">
        <f t="shared" si="28"/>
        <v>0</v>
      </c>
      <c r="W29" s="199">
        <f t="shared" si="28"/>
        <v>0</v>
      </c>
      <c r="X29" s="199">
        <f t="shared" si="28"/>
        <v>0</v>
      </c>
      <c r="Y29" s="199">
        <f t="shared" si="28"/>
        <v>0</v>
      </c>
      <c r="Z29" s="199">
        <f t="shared" si="28"/>
        <v>0</v>
      </c>
      <c r="AA29" s="199">
        <f t="shared" si="28"/>
        <v>0</v>
      </c>
      <c r="AB29" s="199">
        <f t="shared" si="28"/>
        <v>0</v>
      </c>
      <c r="AC29" s="199">
        <f t="shared" si="28"/>
        <v>0</v>
      </c>
      <c r="AD29" s="199">
        <f t="shared" si="28"/>
        <v>0</v>
      </c>
      <c r="AE29" s="199">
        <f t="shared" si="28"/>
        <v>0</v>
      </c>
      <c r="AF29" s="199">
        <f t="shared" si="28"/>
        <v>0</v>
      </c>
      <c r="AG29" s="199">
        <f t="shared" si="28"/>
        <v>0</v>
      </c>
      <c r="AH29" s="199">
        <f t="shared" si="28"/>
        <v>0</v>
      </c>
      <c r="AI29" s="199">
        <f t="shared" si="28"/>
        <v>0</v>
      </c>
      <c r="AJ29" s="199">
        <f t="shared" si="28"/>
        <v>0</v>
      </c>
      <c r="AK29" s="199">
        <f t="shared" si="28"/>
        <v>0</v>
      </c>
      <c r="AL29" s="199">
        <f t="shared" si="28"/>
        <v>0</v>
      </c>
      <c r="AM29" s="199">
        <f t="shared" si="28"/>
        <v>0</v>
      </c>
      <c r="AN29" s="199">
        <f t="shared" si="28"/>
        <v>0</v>
      </c>
      <c r="AO29" s="199">
        <f t="shared" si="28"/>
        <v>0</v>
      </c>
      <c r="AP29" s="199">
        <f t="shared" si="28"/>
        <v>0</v>
      </c>
      <c r="AQ29" s="199">
        <f t="shared" si="28"/>
        <v>0</v>
      </c>
      <c r="AR29" s="199">
        <f t="shared" si="28"/>
        <v>0</v>
      </c>
      <c r="AS29" s="199">
        <f t="shared" si="28"/>
        <v>0</v>
      </c>
      <c r="AT29" s="199">
        <f t="shared" si="28"/>
        <v>0</v>
      </c>
      <c r="AU29" s="199">
        <f t="shared" si="28"/>
        <v>0</v>
      </c>
      <c r="AV29" s="199">
        <f t="shared" si="28"/>
        <v>0</v>
      </c>
      <c r="AW29" s="199">
        <f t="shared" si="28"/>
        <v>0</v>
      </c>
      <c r="AX29" s="199">
        <f t="shared" si="28"/>
        <v>0</v>
      </c>
      <c r="AY29" s="199">
        <f t="shared" si="28"/>
        <v>0</v>
      </c>
      <c r="AZ29" s="199">
        <f t="shared" si="28"/>
        <v>0</v>
      </c>
      <c r="BA29" s="199">
        <f t="shared" si="28"/>
        <v>0</v>
      </c>
      <c r="BB29" s="199">
        <f t="shared" si="28"/>
        <v>0</v>
      </c>
      <c r="BC29" s="199">
        <f t="shared" si="28"/>
        <v>0</v>
      </c>
      <c r="BD29" s="199">
        <f t="shared" si="28"/>
        <v>0</v>
      </c>
      <c r="BE29" s="199">
        <f t="shared" si="28"/>
        <v>0</v>
      </c>
      <c r="BF29" s="199">
        <f t="shared" si="28"/>
        <v>0</v>
      </c>
      <c r="BG29" s="199">
        <f t="shared" si="28"/>
        <v>0</v>
      </c>
      <c r="BH29" s="199">
        <f t="shared" si="28"/>
        <v>0</v>
      </c>
      <c r="BI29" s="199">
        <f t="shared" si="28"/>
        <v>0</v>
      </c>
      <c r="BJ29" s="199">
        <f t="shared" si="28"/>
        <v>0</v>
      </c>
      <c r="BK29" s="199">
        <f t="shared" si="28"/>
        <v>0</v>
      </c>
      <c r="BL29" s="199">
        <f t="shared" si="28"/>
        <v>0</v>
      </c>
      <c r="BM29" s="158"/>
      <c r="BN29" s="210"/>
      <c r="BO29" s="202"/>
      <c r="BP29" s="203"/>
      <c r="BQ29" s="202"/>
      <c r="BR29" s="203"/>
      <c r="BS29" s="202"/>
      <c r="BT29" s="203"/>
      <c r="BU29" s="202"/>
      <c r="BV29" s="203"/>
      <c r="BW29" s="202"/>
      <c r="BX29" s="203"/>
      <c r="BY29" s="202"/>
      <c r="BZ29" s="203"/>
      <c r="CA29" s="202"/>
      <c r="CB29" s="203"/>
      <c r="CC29" s="202"/>
      <c r="CD29" s="203"/>
      <c r="CE29" s="202"/>
      <c r="CF29" s="203"/>
      <c r="CG29" s="202"/>
      <c r="CH29" s="203"/>
      <c r="CI29" s="202"/>
      <c r="CJ29" s="203"/>
      <c r="CK29" s="202"/>
      <c r="CL29" s="203"/>
      <c r="CM29" s="202"/>
      <c r="CN29" s="203"/>
      <c r="CO29" s="202"/>
      <c r="CP29" s="203"/>
      <c r="CQ29" s="202"/>
      <c r="CR29" s="203"/>
      <c r="CS29" s="202"/>
      <c r="CT29" s="199"/>
      <c r="CU29" s="202"/>
      <c r="CV29" s="199"/>
      <c r="CW29" s="202"/>
      <c r="CX29" s="199"/>
      <c r="CY29" s="202"/>
      <c r="CZ29" s="199"/>
      <c r="DA29" s="202"/>
      <c r="DB29" s="199"/>
      <c r="DC29" s="202"/>
      <c r="DD29" s="199"/>
      <c r="DE29" s="202"/>
      <c r="DF29" s="199"/>
      <c r="DG29" s="202"/>
      <c r="DH29" s="199"/>
      <c r="DI29" s="202"/>
      <c r="DJ29" s="199"/>
      <c r="DK29" s="202"/>
      <c r="DL29" s="199"/>
      <c r="DM29" s="202"/>
      <c r="DN29" s="199"/>
      <c r="DO29" s="202"/>
      <c r="DP29" s="199"/>
      <c r="DQ29" s="202"/>
      <c r="DR29" s="199"/>
      <c r="DS29" s="202"/>
      <c r="DT29" s="199"/>
      <c r="DU29" s="202"/>
      <c r="DV29" s="199"/>
      <c r="DW29" s="202"/>
      <c r="DX29" s="199"/>
      <c r="DY29" s="158"/>
      <c r="DZ29" s="159"/>
      <c r="EA29" s="202"/>
      <c r="EB29" s="203"/>
      <c r="EC29" s="202"/>
      <c r="ED29" s="203"/>
      <c r="EE29" s="202"/>
      <c r="EF29" s="203"/>
      <c r="EG29" s="202"/>
      <c r="EH29" s="203"/>
      <c r="EI29" s="202"/>
      <c r="EJ29" s="203"/>
      <c r="EK29" s="202"/>
      <c r="EL29" s="203"/>
      <c r="EM29" s="202"/>
      <c r="EN29" s="203"/>
      <c r="EO29" s="202"/>
      <c r="EP29" s="203"/>
      <c r="EQ29" s="202"/>
      <c r="ER29" s="203"/>
      <c r="ES29" s="202"/>
      <c r="ET29" s="203"/>
      <c r="EU29" s="202"/>
      <c r="EV29" s="203"/>
      <c r="EW29" s="202"/>
      <c r="EX29" s="203"/>
      <c r="EY29" s="202"/>
      <c r="EZ29" s="203"/>
      <c r="FA29" s="202"/>
      <c r="FB29" s="203"/>
      <c r="FC29" s="202"/>
      <c r="FD29" s="203"/>
      <c r="FE29" s="202"/>
      <c r="FF29" s="199"/>
      <c r="FG29" s="202"/>
      <c r="FH29" s="199"/>
      <c r="FI29" s="202"/>
      <c r="FJ29" s="199"/>
      <c r="FK29" s="202"/>
      <c r="FL29" s="199"/>
      <c r="FM29" s="202"/>
      <c r="FN29" s="199"/>
      <c r="FO29" s="202"/>
      <c r="FP29" s="199"/>
      <c r="FQ29" s="202"/>
      <c r="FR29" s="199"/>
      <c r="FS29" s="202"/>
      <c r="FT29" s="199"/>
      <c r="FU29" s="202"/>
      <c r="FV29" s="199"/>
      <c r="FW29" s="202"/>
      <c r="FX29" s="199"/>
      <c r="FY29" s="202"/>
      <c r="FZ29" s="199"/>
      <c r="GA29" s="202"/>
      <c r="GB29" s="199"/>
      <c r="GC29" s="202"/>
      <c r="GD29" s="199"/>
      <c r="GE29" s="202"/>
      <c r="GF29" s="199"/>
      <c r="GG29" s="202"/>
      <c r="GH29" s="199"/>
      <c r="GI29" s="202"/>
      <c r="GJ29" s="199"/>
      <c r="GK29" s="158"/>
      <c r="GL29" s="159"/>
      <c r="GM29" s="202"/>
      <c r="GN29" s="203"/>
      <c r="GO29" s="202"/>
      <c r="GP29" s="203"/>
      <c r="GQ29" s="202"/>
      <c r="GR29" s="203"/>
      <c r="GS29" s="202"/>
      <c r="GT29" s="203"/>
      <c r="GU29" s="202"/>
      <c r="GV29" s="203"/>
      <c r="GW29" s="202"/>
      <c r="GX29" s="203"/>
      <c r="GY29" s="202"/>
      <c r="GZ29" s="203"/>
      <c r="HA29" s="202"/>
      <c r="HB29" s="203"/>
      <c r="HC29" s="202"/>
      <c r="HD29" s="203"/>
      <c r="HE29" s="202"/>
      <c r="HF29" s="203"/>
      <c r="HG29" s="202"/>
      <c r="HH29" s="203"/>
      <c r="HI29" s="202"/>
      <c r="HJ29" s="203"/>
      <c r="HK29" s="202"/>
      <c r="HL29" s="203"/>
      <c r="HM29" s="202"/>
      <c r="HN29" s="203"/>
      <c r="HO29" s="202"/>
      <c r="HP29" s="203"/>
      <c r="HQ29" s="202"/>
      <c r="HR29" s="199"/>
      <c r="HS29" s="202"/>
      <c r="HT29" s="199"/>
      <c r="HU29" s="202"/>
      <c r="HV29" s="199"/>
      <c r="HW29" s="202"/>
      <c r="HX29" s="199"/>
      <c r="HY29" s="202"/>
      <c r="HZ29" s="199"/>
      <c r="IA29" s="202"/>
      <c r="IB29" s="199"/>
      <c r="IC29" s="202"/>
      <c r="ID29" s="199"/>
      <c r="IE29" s="202"/>
      <c r="IF29" s="199"/>
      <c r="IG29" s="202"/>
      <c r="IH29" s="199"/>
      <c r="II29" s="202"/>
      <c r="IJ29" s="199"/>
      <c r="IK29" s="202"/>
      <c r="IL29" s="199"/>
      <c r="IM29" s="202"/>
      <c r="IN29" s="199"/>
      <c r="IO29" s="202"/>
      <c r="IP29" s="199"/>
      <c r="IQ29" s="202"/>
      <c r="IR29" s="199"/>
      <c r="IS29" s="202"/>
      <c r="IT29" s="199"/>
      <c r="IU29" s="202"/>
      <c r="IV29" s="199"/>
    </row>
    <row r="30">
      <c r="A30" s="212"/>
      <c r="B30" s="231" t="str">
        <f t="shared" si="1"/>
        <v/>
      </c>
      <c r="C30" s="199">
        <f t="shared" ref="C30:BL30" si="29">BO30+EA30+GM30</f>
        <v>0</v>
      </c>
      <c r="D30" s="199">
        <f t="shared" si="29"/>
        <v>0</v>
      </c>
      <c r="E30" s="199">
        <f t="shared" si="29"/>
        <v>0</v>
      </c>
      <c r="F30" s="199">
        <f t="shared" si="29"/>
        <v>0</v>
      </c>
      <c r="G30" s="199">
        <f t="shared" si="29"/>
        <v>0</v>
      </c>
      <c r="H30" s="199">
        <f t="shared" si="29"/>
        <v>0</v>
      </c>
      <c r="I30" s="199">
        <f t="shared" si="29"/>
        <v>0</v>
      </c>
      <c r="J30" s="199">
        <f t="shared" si="29"/>
        <v>0</v>
      </c>
      <c r="K30" s="199">
        <f t="shared" si="29"/>
        <v>0</v>
      </c>
      <c r="L30" s="199">
        <f t="shared" si="29"/>
        <v>0</v>
      </c>
      <c r="M30" s="199">
        <f t="shared" si="29"/>
        <v>0</v>
      </c>
      <c r="N30" s="199">
        <f t="shared" si="29"/>
        <v>0</v>
      </c>
      <c r="O30" s="199">
        <f t="shared" si="29"/>
        <v>0</v>
      </c>
      <c r="P30" s="199">
        <f t="shared" si="29"/>
        <v>0</v>
      </c>
      <c r="Q30" s="199">
        <f t="shared" si="29"/>
        <v>0</v>
      </c>
      <c r="R30" s="199">
        <f t="shared" si="29"/>
        <v>0</v>
      </c>
      <c r="S30" s="199">
        <f t="shared" si="29"/>
        <v>0</v>
      </c>
      <c r="T30" s="199">
        <f t="shared" si="29"/>
        <v>0</v>
      </c>
      <c r="U30" s="199">
        <f t="shared" si="29"/>
        <v>0</v>
      </c>
      <c r="V30" s="199">
        <f t="shared" si="29"/>
        <v>0</v>
      </c>
      <c r="W30" s="199">
        <f t="shared" si="29"/>
        <v>0</v>
      </c>
      <c r="X30" s="199">
        <f t="shared" si="29"/>
        <v>0</v>
      </c>
      <c r="Y30" s="199">
        <f t="shared" si="29"/>
        <v>0</v>
      </c>
      <c r="Z30" s="199">
        <f t="shared" si="29"/>
        <v>0</v>
      </c>
      <c r="AA30" s="199">
        <f t="shared" si="29"/>
        <v>0</v>
      </c>
      <c r="AB30" s="199">
        <f t="shared" si="29"/>
        <v>0</v>
      </c>
      <c r="AC30" s="199">
        <f t="shared" si="29"/>
        <v>0</v>
      </c>
      <c r="AD30" s="199">
        <f t="shared" si="29"/>
        <v>0</v>
      </c>
      <c r="AE30" s="199">
        <f t="shared" si="29"/>
        <v>0</v>
      </c>
      <c r="AF30" s="199">
        <f t="shared" si="29"/>
        <v>0</v>
      </c>
      <c r="AG30" s="199">
        <f t="shared" si="29"/>
        <v>0</v>
      </c>
      <c r="AH30" s="199">
        <f t="shared" si="29"/>
        <v>0</v>
      </c>
      <c r="AI30" s="199">
        <f t="shared" si="29"/>
        <v>0</v>
      </c>
      <c r="AJ30" s="199">
        <f t="shared" si="29"/>
        <v>0</v>
      </c>
      <c r="AK30" s="199">
        <f t="shared" si="29"/>
        <v>0</v>
      </c>
      <c r="AL30" s="199">
        <f t="shared" si="29"/>
        <v>0</v>
      </c>
      <c r="AM30" s="199">
        <f t="shared" si="29"/>
        <v>0</v>
      </c>
      <c r="AN30" s="199">
        <f t="shared" si="29"/>
        <v>0</v>
      </c>
      <c r="AO30" s="199">
        <f t="shared" si="29"/>
        <v>0</v>
      </c>
      <c r="AP30" s="199">
        <f t="shared" si="29"/>
        <v>0</v>
      </c>
      <c r="AQ30" s="199">
        <f t="shared" si="29"/>
        <v>0</v>
      </c>
      <c r="AR30" s="199">
        <f t="shared" si="29"/>
        <v>0</v>
      </c>
      <c r="AS30" s="199">
        <f t="shared" si="29"/>
        <v>0</v>
      </c>
      <c r="AT30" s="199">
        <f t="shared" si="29"/>
        <v>0</v>
      </c>
      <c r="AU30" s="199">
        <f t="shared" si="29"/>
        <v>0</v>
      </c>
      <c r="AV30" s="199">
        <f t="shared" si="29"/>
        <v>0</v>
      </c>
      <c r="AW30" s="199">
        <f t="shared" si="29"/>
        <v>0</v>
      </c>
      <c r="AX30" s="199">
        <f t="shared" si="29"/>
        <v>0</v>
      </c>
      <c r="AY30" s="199">
        <f t="shared" si="29"/>
        <v>0</v>
      </c>
      <c r="AZ30" s="199">
        <f t="shared" si="29"/>
        <v>0</v>
      </c>
      <c r="BA30" s="199">
        <f t="shared" si="29"/>
        <v>0</v>
      </c>
      <c r="BB30" s="199">
        <f t="shared" si="29"/>
        <v>0</v>
      </c>
      <c r="BC30" s="199">
        <f t="shared" si="29"/>
        <v>0</v>
      </c>
      <c r="BD30" s="199">
        <f t="shared" si="29"/>
        <v>0</v>
      </c>
      <c r="BE30" s="199">
        <f t="shared" si="29"/>
        <v>0</v>
      </c>
      <c r="BF30" s="199">
        <f t="shared" si="29"/>
        <v>0</v>
      </c>
      <c r="BG30" s="199">
        <f t="shared" si="29"/>
        <v>0</v>
      </c>
      <c r="BH30" s="199">
        <f t="shared" si="29"/>
        <v>0</v>
      </c>
      <c r="BI30" s="199">
        <f t="shared" si="29"/>
        <v>0</v>
      </c>
      <c r="BJ30" s="199">
        <f t="shared" si="29"/>
        <v>0</v>
      </c>
      <c r="BK30" s="199">
        <f t="shared" si="29"/>
        <v>0</v>
      </c>
      <c r="BL30" s="199">
        <f t="shared" si="29"/>
        <v>0</v>
      </c>
      <c r="BM30" s="158"/>
      <c r="BN30" s="210"/>
      <c r="BO30" s="202"/>
      <c r="BP30" s="203"/>
      <c r="BQ30" s="202"/>
      <c r="BR30" s="203"/>
      <c r="BS30" s="202"/>
      <c r="BT30" s="203"/>
      <c r="BU30" s="202"/>
      <c r="BV30" s="203"/>
      <c r="BW30" s="202"/>
      <c r="BX30" s="203"/>
      <c r="BY30" s="202"/>
      <c r="BZ30" s="203"/>
      <c r="CA30" s="202"/>
      <c r="CB30" s="203"/>
      <c r="CC30" s="202"/>
      <c r="CD30" s="203"/>
      <c r="CE30" s="202"/>
      <c r="CF30" s="203"/>
      <c r="CG30" s="202"/>
      <c r="CH30" s="203"/>
      <c r="CI30" s="202"/>
      <c r="CJ30" s="203"/>
      <c r="CK30" s="202"/>
      <c r="CL30" s="203"/>
      <c r="CM30" s="202"/>
      <c r="CN30" s="203"/>
      <c r="CO30" s="202"/>
      <c r="CP30" s="203"/>
      <c r="CQ30" s="202"/>
      <c r="CR30" s="203"/>
      <c r="CS30" s="202"/>
      <c r="CT30" s="199"/>
      <c r="CU30" s="202"/>
      <c r="CV30" s="199"/>
      <c r="CW30" s="202"/>
      <c r="CX30" s="199"/>
      <c r="CY30" s="202"/>
      <c r="CZ30" s="199"/>
      <c r="DA30" s="202"/>
      <c r="DB30" s="199"/>
      <c r="DC30" s="202"/>
      <c r="DD30" s="199"/>
      <c r="DE30" s="202"/>
      <c r="DF30" s="199"/>
      <c r="DG30" s="202"/>
      <c r="DH30" s="199"/>
      <c r="DI30" s="202"/>
      <c r="DJ30" s="199"/>
      <c r="DK30" s="202"/>
      <c r="DL30" s="199"/>
      <c r="DM30" s="202"/>
      <c r="DN30" s="199"/>
      <c r="DO30" s="202"/>
      <c r="DP30" s="199"/>
      <c r="DQ30" s="202"/>
      <c r="DR30" s="199"/>
      <c r="DS30" s="202"/>
      <c r="DT30" s="199"/>
      <c r="DU30" s="202"/>
      <c r="DV30" s="199"/>
      <c r="DW30" s="202"/>
      <c r="DX30" s="199"/>
      <c r="DY30" s="158"/>
      <c r="DZ30" s="159"/>
      <c r="EA30" s="202"/>
      <c r="EB30" s="203"/>
      <c r="EC30" s="202"/>
      <c r="ED30" s="203"/>
      <c r="EE30" s="202"/>
      <c r="EF30" s="203"/>
      <c r="EG30" s="202"/>
      <c r="EH30" s="203"/>
      <c r="EI30" s="202"/>
      <c r="EJ30" s="203"/>
      <c r="EK30" s="202"/>
      <c r="EL30" s="203"/>
      <c r="EM30" s="202"/>
      <c r="EN30" s="203"/>
      <c r="EO30" s="202"/>
      <c r="EP30" s="203"/>
      <c r="EQ30" s="202"/>
      <c r="ER30" s="203"/>
      <c r="ES30" s="202"/>
      <c r="ET30" s="203"/>
      <c r="EU30" s="202"/>
      <c r="EV30" s="203"/>
      <c r="EW30" s="202"/>
      <c r="EX30" s="203"/>
      <c r="EY30" s="202"/>
      <c r="EZ30" s="203"/>
      <c r="FA30" s="202"/>
      <c r="FB30" s="203"/>
      <c r="FC30" s="202"/>
      <c r="FD30" s="203"/>
      <c r="FE30" s="202"/>
      <c r="FF30" s="199"/>
      <c r="FG30" s="202"/>
      <c r="FH30" s="199"/>
      <c r="FI30" s="202"/>
      <c r="FJ30" s="199"/>
      <c r="FK30" s="202"/>
      <c r="FL30" s="199"/>
      <c r="FM30" s="202"/>
      <c r="FN30" s="199"/>
      <c r="FO30" s="202"/>
      <c r="FP30" s="199"/>
      <c r="FQ30" s="202"/>
      <c r="FR30" s="199"/>
      <c r="FS30" s="202"/>
      <c r="FT30" s="199"/>
      <c r="FU30" s="202"/>
      <c r="FV30" s="199"/>
      <c r="FW30" s="202"/>
      <c r="FX30" s="199"/>
      <c r="FY30" s="202"/>
      <c r="FZ30" s="199"/>
      <c r="GA30" s="202"/>
      <c r="GB30" s="199"/>
      <c r="GC30" s="202"/>
      <c r="GD30" s="199"/>
      <c r="GE30" s="202"/>
      <c r="GF30" s="199"/>
      <c r="GG30" s="202"/>
      <c r="GH30" s="199"/>
      <c r="GI30" s="202"/>
      <c r="GJ30" s="199"/>
      <c r="GK30" s="158"/>
      <c r="GL30" s="159"/>
      <c r="GM30" s="202"/>
      <c r="GN30" s="203"/>
      <c r="GO30" s="202"/>
      <c r="GP30" s="203"/>
      <c r="GQ30" s="202"/>
      <c r="GR30" s="203"/>
      <c r="GS30" s="202"/>
      <c r="GT30" s="203"/>
      <c r="GU30" s="202"/>
      <c r="GV30" s="203"/>
      <c r="GW30" s="202"/>
      <c r="GX30" s="203"/>
      <c r="GY30" s="202"/>
      <c r="GZ30" s="203"/>
      <c r="HA30" s="202"/>
      <c r="HB30" s="203"/>
      <c r="HC30" s="202"/>
      <c r="HD30" s="203"/>
      <c r="HE30" s="202"/>
      <c r="HF30" s="203"/>
      <c r="HG30" s="202"/>
      <c r="HH30" s="203"/>
      <c r="HI30" s="202"/>
      <c r="HJ30" s="203"/>
      <c r="HK30" s="202"/>
      <c r="HL30" s="203"/>
      <c r="HM30" s="202"/>
      <c r="HN30" s="203"/>
      <c r="HO30" s="202"/>
      <c r="HP30" s="203"/>
      <c r="HQ30" s="202"/>
      <c r="HR30" s="199"/>
      <c r="HS30" s="202"/>
      <c r="HT30" s="199"/>
      <c r="HU30" s="202"/>
      <c r="HV30" s="199"/>
      <c r="HW30" s="202"/>
      <c r="HX30" s="199"/>
      <c r="HY30" s="202"/>
      <c r="HZ30" s="199"/>
      <c r="IA30" s="202"/>
      <c r="IB30" s="199"/>
      <c r="IC30" s="202"/>
      <c r="ID30" s="199"/>
      <c r="IE30" s="202"/>
      <c r="IF30" s="199"/>
      <c r="IG30" s="202"/>
      <c r="IH30" s="199"/>
      <c r="II30" s="202"/>
      <c r="IJ30" s="199"/>
      <c r="IK30" s="202"/>
      <c r="IL30" s="199"/>
      <c r="IM30" s="202"/>
      <c r="IN30" s="199"/>
      <c r="IO30" s="202"/>
      <c r="IP30" s="199"/>
      <c r="IQ30" s="202"/>
      <c r="IR30" s="199"/>
      <c r="IS30" s="202"/>
      <c r="IT30" s="199"/>
      <c r="IU30" s="202"/>
      <c r="IV30" s="199"/>
    </row>
    <row r="31">
      <c r="A31" s="212"/>
      <c r="B31" s="231" t="str">
        <f t="shared" si="1"/>
        <v/>
      </c>
      <c r="C31" s="199">
        <f t="shared" ref="C31:BL31" si="30">BO31+EA31+GM31</f>
        <v>0</v>
      </c>
      <c r="D31" s="199">
        <f t="shared" si="30"/>
        <v>0</v>
      </c>
      <c r="E31" s="199">
        <f t="shared" si="30"/>
        <v>0</v>
      </c>
      <c r="F31" s="199">
        <f t="shared" si="30"/>
        <v>0</v>
      </c>
      <c r="G31" s="199">
        <f t="shared" si="30"/>
        <v>0</v>
      </c>
      <c r="H31" s="199">
        <f t="shared" si="30"/>
        <v>0</v>
      </c>
      <c r="I31" s="199">
        <f t="shared" si="30"/>
        <v>0</v>
      </c>
      <c r="J31" s="199">
        <f t="shared" si="30"/>
        <v>0</v>
      </c>
      <c r="K31" s="199">
        <f t="shared" si="30"/>
        <v>0</v>
      </c>
      <c r="L31" s="199">
        <f t="shared" si="30"/>
        <v>0</v>
      </c>
      <c r="M31" s="199">
        <f t="shared" si="30"/>
        <v>0</v>
      </c>
      <c r="N31" s="199">
        <f t="shared" si="30"/>
        <v>0</v>
      </c>
      <c r="O31" s="199">
        <f t="shared" si="30"/>
        <v>0</v>
      </c>
      <c r="P31" s="199">
        <f t="shared" si="30"/>
        <v>0</v>
      </c>
      <c r="Q31" s="199">
        <f t="shared" si="30"/>
        <v>0</v>
      </c>
      <c r="R31" s="199">
        <f t="shared" si="30"/>
        <v>0</v>
      </c>
      <c r="S31" s="199">
        <f t="shared" si="30"/>
        <v>0</v>
      </c>
      <c r="T31" s="199">
        <f t="shared" si="30"/>
        <v>0</v>
      </c>
      <c r="U31" s="199">
        <f t="shared" si="30"/>
        <v>0</v>
      </c>
      <c r="V31" s="199">
        <f t="shared" si="30"/>
        <v>0</v>
      </c>
      <c r="W31" s="199">
        <f t="shared" si="30"/>
        <v>0</v>
      </c>
      <c r="X31" s="199">
        <f t="shared" si="30"/>
        <v>0</v>
      </c>
      <c r="Y31" s="199">
        <f t="shared" si="30"/>
        <v>0</v>
      </c>
      <c r="Z31" s="199">
        <f t="shared" si="30"/>
        <v>0</v>
      </c>
      <c r="AA31" s="199">
        <f t="shared" si="30"/>
        <v>0</v>
      </c>
      <c r="AB31" s="199">
        <f t="shared" si="30"/>
        <v>0</v>
      </c>
      <c r="AC31" s="199">
        <f t="shared" si="30"/>
        <v>0</v>
      </c>
      <c r="AD31" s="199">
        <f t="shared" si="30"/>
        <v>0</v>
      </c>
      <c r="AE31" s="199">
        <f t="shared" si="30"/>
        <v>0</v>
      </c>
      <c r="AF31" s="199">
        <f t="shared" si="30"/>
        <v>0</v>
      </c>
      <c r="AG31" s="199">
        <f t="shared" si="30"/>
        <v>0</v>
      </c>
      <c r="AH31" s="199">
        <f t="shared" si="30"/>
        <v>0</v>
      </c>
      <c r="AI31" s="199">
        <f t="shared" si="30"/>
        <v>0</v>
      </c>
      <c r="AJ31" s="199">
        <f t="shared" si="30"/>
        <v>0</v>
      </c>
      <c r="AK31" s="199">
        <f t="shared" si="30"/>
        <v>0</v>
      </c>
      <c r="AL31" s="199">
        <f t="shared" si="30"/>
        <v>0</v>
      </c>
      <c r="AM31" s="199">
        <f t="shared" si="30"/>
        <v>0</v>
      </c>
      <c r="AN31" s="199">
        <f t="shared" si="30"/>
        <v>0</v>
      </c>
      <c r="AO31" s="199">
        <f t="shared" si="30"/>
        <v>0</v>
      </c>
      <c r="AP31" s="199">
        <f t="shared" si="30"/>
        <v>0</v>
      </c>
      <c r="AQ31" s="199">
        <f t="shared" si="30"/>
        <v>0</v>
      </c>
      <c r="AR31" s="199">
        <f t="shared" si="30"/>
        <v>0</v>
      </c>
      <c r="AS31" s="199">
        <f t="shared" si="30"/>
        <v>0</v>
      </c>
      <c r="AT31" s="199">
        <f t="shared" si="30"/>
        <v>0</v>
      </c>
      <c r="AU31" s="199">
        <f t="shared" si="30"/>
        <v>0</v>
      </c>
      <c r="AV31" s="199">
        <f t="shared" si="30"/>
        <v>0</v>
      </c>
      <c r="AW31" s="199">
        <f t="shared" si="30"/>
        <v>0</v>
      </c>
      <c r="AX31" s="199">
        <f t="shared" si="30"/>
        <v>0</v>
      </c>
      <c r="AY31" s="199">
        <f t="shared" si="30"/>
        <v>0</v>
      </c>
      <c r="AZ31" s="199">
        <f t="shared" si="30"/>
        <v>0</v>
      </c>
      <c r="BA31" s="199">
        <f t="shared" si="30"/>
        <v>0</v>
      </c>
      <c r="BB31" s="199">
        <f t="shared" si="30"/>
        <v>0</v>
      </c>
      <c r="BC31" s="199">
        <f t="shared" si="30"/>
        <v>0</v>
      </c>
      <c r="BD31" s="199">
        <f t="shared" si="30"/>
        <v>0</v>
      </c>
      <c r="BE31" s="199">
        <f t="shared" si="30"/>
        <v>0</v>
      </c>
      <c r="BF31" s="199">
        <f t="shared" si="30"/>
        <v>0</v>
      </c>
      <c r="BG31" s="199">
        <f t="shared" si="30"/>
        <v>0</v>
      </c>
      <c r="BH31" s="199">
        <f t="shared" si="30"/>
        <v>0</v>
      </c>
      <c r="BI31" s="199">
        <f t="shared" si="30"/>
        <v>0</v>
      </c>
      <c r="BJ31" s="199">
        <f t="shared" si="30"/>
        <v>0</v>
      </c>
      <c r="BK31" s="199">
        <f t="shared" si="30"/>
        <v>0</v>
      </c>
      <c r="BL31" s="199">
        <f t="shared" si="30"/>
        <v>0</v>
      </c>
      <c r="BM31" s="158"/>
      <c r="BN31" s="210"/>
      <c r="BO31" s="202"/>
      <c r="BP31" s="203"/>
      <c r="BQ31" s="202"/>
      <c r="BR31" s="203"/>
      <c r="BS31" s="202"/>
      <c r="BT31" s="203"/>
      <c r="BU31" s="202"/>
      <c r="BV31" s="203"/>
      <c r="BW31" s="202"/>
      <c r="BX31" s="203"/>
      <c r="BY31" s="202"/>
      <c r="BZ31" s="203"/>
      <c r="CA31" s="202"/>
      <c r="CB31" s="203"/>
      <c r="CC31" s="202"/>
      <c r="CD31" s="203"/>
      <c r="CE31" s="202"/>
      <c r="CF31" s="203"/>
      <c r="CG31" s="202"/>
      <c r="CH31" s="203"/>
      <c r="CI31" s="202"/>
      <c r="CJ31" s="203"/>
      <c r="CK31" s="202"/>
      <c r="CL31" s="203"/>
      <c r="CM31" s="202"/>
      <c r="CN31" s="203"/>
      <c r="CO31" s="202"/>
      <c r="CP31" s="203"/>
      <c r="CQ31" s="202"/>
      <c r="CR31" s="203"/>
      <c r="CS31" s="202"/>
      <c r="CT31" s="199"/>
      <c r="CU31" s="202"/>
      <c r="CV31" s="199"/>
      <c r="CW31" s="202"/>
      <c r="CX31" s="199"/>
      <c r="CY31" s="202"/>
      <c r="CZ31" s="199"/>
      <c r="DA31" s="202"/>
      <c r="DB31" s="199"/>
      <c r="DC31" s="202"/>
      <c r="DD31" s="199"/>
      <c r="DE31" s="202"/>
      <c r="DF31" s="199"/>
      <c r="DG31" s="202"/>
      <c r="DH31" s="199"/>
      <c r="DI31" s="202"/>
      <c r="DJ31" s="199"/>
      <c r="DK31" s="202"/>
      <c r="DL31" s="199"/>
      <c r="DM31" s="202"/>
      <c r="DN31" s="199"/>
      <c r="DO31" s="202"/>
      <c r="DP31" s="199"/>
      <c r="DQ31" s="202"/>
      <c r="DR31" s="199"/>
      <c r="DS31" s="202"/>
      <c r="DT31" s="199"/>
      <c r="DU31" s="202"/>
      <c r="DV31" s="199"/>
      <c r="DW31" s="202"/>
      <c r="DX31" s="199"/>
      <c r="DY31" s="158"/>
      <c r="DZ31" s="159"/>
      <c r="EA31" s="202"/>
      <c r="EB31" s="203"/>
      <c r="EC31" s="202"/>
      <c r="ED31" s="203"/>
      <c r="EE31" s="202"/>
      <c r="EF31" s="203"/>
      <c r="EG31" s="202"/>
      <c r="EH31" s="203"/>
      <c r="EI31" s="202"/>
      <c r="EJ31" s="203"/>
      <c r="EK31" s="202"/>
      <c r="EL31" s="203"/>
      <c r="EM31" s="202"/>
      <c r="EN31" s="203"/>
      <c r="EO31" s="202"/>
      <c r="EP31" s="203"/>
      <c r="EQ31" s="202"/>
      <c r="ER31" s="203"/>
      <c r="ES31" s="202"/>
      <c r="ET31" s="203"/>
      <c r="EU31" s="202"/>
      <c r="EV31" s="203"/>
      <c r="EW31" s="202"/>
      <c r="EX31" s="203"/>
      <c r="EY31" s="202"/>
      <c r="EZ31" s="203"/>
      <c r="FA31" s="202"/>
      <c r="FB31" s="203"/>
      <c r="FC31" s="202"/>
      <c r="FD31" s="203"/>
      <c r="FE31" s="202"/>
      <c r="FF31" s="199"/>
      <c r="FG31" s="202"/>
      <c r="FH31" s="199"/>
      <c r="FI31" s="202"/>
      <c r="FJ31" s="199"/>
      <c r="FK31" s="202"/>
      <c r="FL31" s="199"/>
      <c r="FM31" s="202"/>
      <c r="FN31" s="199"/>
      <c r="FO31" s="202"/>
      <c r="FP31" s="199"/>
      <c r="FQ31" s="202"/>
      <c r="FR31" s="199"/>
      <c r="FS31" s="202"/>
      <c r="FT31" s="199"/>
      <c r="FU31" s="202"/>
      <c r="FV31" s="199"/>
      <c r="FW31" s="202"/>
      <c r="FX31" s="199"/>
      <c r="FY31" s="202"/>
      <c r="FZ31" s="199"/>
      <c r="GA31" s="202"/>
      <c r="GB31" s="199"/>
      <c r="GC31" s="202"/>
      <c r="GD31" s="199"/>
      <c r="GE31" s="202"/>
      <c r="GF31" s="199"/>
      <c r="GG31" s="202"/>
      <c r="GH31" s="199"/>
      <c r="GI31" s="202"/>
      <c r="GJ31" s="199"/>
      <c r="GK31" s="158"/>
      <c r="GL31" s="159"/>
      <c r="GM31" s="202"/>
      <c r="GN31" s="203"/>
      <c r="GO31" s="202"/>
      <c r="GP31" s="203"/>
      <c r="GQ31" s="202"/>
      <c r="GR31" s="203"/>
      <c r="GS31" s="202"/>
      <c r="GT31" s="203"/>
      <c r="GU31" s="202"/>
      <c r="GV31" s="203"/>
      <c r="GW31" s="202"/>
      <c r="GX31" s="203"/>
      <c r="GY31" s="202"/>
      <c r="GZ31" s="203"/>
      <c r="HA31" s="202"/>
      <c r="HB31" s="203"/>
      <c r="HC31" s="202"/>
      <c r="HD31" s="203"/>
      <c r="HE31" s="202"/>
      <c r="HF31" s="203"/>
      <c r="HG31" s="202"/>
      <c r="HH31" s="203"/>
      <c r="HI31" s="202"/>
      <c r="HJ31" s="203"/>
      <c r="HK31" s="202"/>
      <c r="HL31" s="203"/>
      <c r="HM31" s="202"/>
      <c r="HN31" s="203"/>
      <c r="HO31" s="202"/>
      <c r="HP31" s="203"/>
      <c r="HQ31" s="202"/>
      <c r="HR31" s="199"/>
      <c r="HS31" s="202"/>
      <c r="HT31" s="199"/>
      <c r="HU31" s="202"/>
      <c r="HV31" s="199"/>
      <c r="HW31" s="202"/>
      <c r="HX31" s="199"/>
      <c r="HY31" s="202"/>
      <c r="HZ31" s="199"/>
      <c r="IA31" s="202"/>
      <c r="IB31" s="199"/>
      <c r="IC31" s="202"/>
      <c r="ID31" s="199"/>
      <c r="IE31" s="202"/>
      <c r="IF31" s="199"/>
      <c r="IG31" s="202"/>
      <c r="IH31" s="199"/>
      <c r="II31" s="202"/>
      <c r="IJ31" s="199"/>
      <c r="IK31" s="202"/>
      <c r="IL31" s="199"/>
      <c r="IM31" s="202"/>
      <c r="IN31" s="199"/>
      <c r="IO31" s="202"/>
      <c r="IP31" s="199"/>
      <c r="IQ31" s="202"/>
      <c r="IR31" s="199"/>
      <c r="IS31" s="202"/>
      <c r="IT31" s="199"/>
      <c r="IU31" s="202"/>
      <c r="IV31" s="199"/>
    </row>
    <row r="32">
      <c r="A32" s="212"/>
      <c r="B32" s="231" t="str">
        <f t="shared" si="1"/>
        <v/>
      </c>
      <c r="C32" s="199">
        <f t="shared" ref="C32:BL32" si="31">BO32+EA32+GM32</f>
        <v>0</v>
      </c>
      <c r="D32" s="199">
        <f t="shared" si="31"/>
        <v>0</v>
      </c>
      <c r="E32" s="199">
        <f t="shared" si="31"/>
        <v>0</v>
      </c>
      <c r="F32" s="199">
        <f t="shared" si="31"/>
        <v>0</v>
      </c>
      <c r="G32" s="199">
        <f t="shared" si="31"/>
        <v>0</v>
      </c>
      <c r="H32" s="199">
        <f t="shared" si="31"/>
        <v>0</v>
      </c>
      <c r="I32" s="199">
        <f t="shared" si="31"/>
        <v>0</v>
      </c>
      <c r="J32" s="199">
        <f t="shared" si="31"/>
        <v>0</v>
      </c>
      <c r="K32" s="199">
        <f t="shared" si="31"/>
        <v>0</v>
      </c>
      <c r="L32" s="199">
        <f t="shared" si="31"/>
        <v>0</v>
      </c>
      <c r="M32" s="199">
        <f t="shared" si="31"/>
        <v>0</v>
      </c>
      <c r="N32" s="199">
        <f t="shared" si="31"/>
        <v>0</v>
      </c>
      <c r="O32" s="199">
        <f t="shared" si="31"/>
        <v>0</v>
      </c>
      <c r="P32" s="199">
        <f t="shared" si="31"/>
        <v>0</v>
      </c>
      <c r="Q32" s="199">
        <f t="shared" si="31"/>
        <v>0</v>
      </c>
      <c r="R32" s="199">
        <f t="shared" si="31"/>
        <v>0</v>
      </c>
      <c r="S32" s="199">
        <f t="shared" si="31"/>
        <v>0</v>
      </c>
      <c r="T32" s="199">
        <f t="shared" si="31"/>
        <v>0</v>
      </c>
      <c r="U32" s="199">
        <f t="shared" si="31"/>
        <v>0</v>
      </c>
      <c r="V32" s="199">
        <f t="shared" si="31"/>
        <v>0</v>
      </c>
      <c r="W32" s="199">
        <f t="shared" si="31"/>
        <v>0</v>
      </c>
      <c r="X32" s="199">
        <f t="shared" si="31"/>
        <v>0</v>
      </c>
      <c r="Y32" s="199">
        <f t="shared" si="31"/>
        <v>0</v>
      </c>
      <c r="Z32" s="199">
        <f t="shared" si="31"/>
        <v>0</v>
      </c>
      <c r="AA32" s="199">
        <f t="shared" si="31"/>
        <v>0</v>
      </c>
      <c r="AB32" s="199">
        <f t="shared" si="31"/>
        <v>0</v>
      </c>
      <c r="AC32" s="199">
        <f t="shared" si="31"/>
        <v>0</v>
      </c>
      <c r="AD32" s="199">
        <f t="shared" si="31"/>
        <v>0</v>
      </c>
      <c r="AE32" s="199">
        <f t="shared" si="31"/>
        <v>0</v>
      </c>
      <c r="AF32" s="199">
        <f t="shared" si="31"/>
        <v>0</v>
      </c>
      <c r="AG32" s="199">
        <f t="shared" si="31"/>
        <v>0</v>
      </c>
      <c r="AH32" s="199">
        <f t="shared" si="31"/>
        <v>0</v>
      </c>
      <c r="AI32" s="199">
        <f t="shared" si="31"/>
        <v>0</v>
      </c>
      <c r="AJ32" s="199">
        <f t="shared" si="31"/>
        <v>0</v>
      </c>
      <c r="AK32" s="199">
        <f t="shared" si="31"/>
        <v>0</v>
      </c>
      <c r="AL32" s="199">
        <f t="shared" si="31"/>
        <v>0</v>
      </c>
      <c r="AM32" s="199">
        <f t="shared" si="31"/>
        <v>0</v>
      </c>
      <c r="AN32" s="199">
        <f t="shared" si="31"/>
        <v>0</v>
      </c>
      <c r="AO32" s="199">
        <f t="shared" si="31"/>
        <v>0</v>
      </c>
      <c r="AP32" s="199">
        <f t="shared" si="31"/>
        <v>0</v>
      </c>
      <c r="AQ32" s="199">
        <f t="shared" si="31"/>
        <v>0</v>
      </c>
      <c r="AR32" s="199">
        <f t="shared" si="31"/>
        <v>0</v>
      </c>
      <c r="AS32" s="199">
        <f t="shared" si="31"/>
        <v>0</v>
      </c>
      <c r="AT32" s="199">
        <f t="shared" si="31"/>
        <v>0</v>
      </c>
      <c r="AU32" s="199">
        <f t="shared" si="31"/>
        <v>0</v>
      </c>
      <c r="AV32" s="199">
        <f t="shared" si="31"/>
        <v>0</v>
      </c>
      <c r="AW32" s="199">
        <f t="shared" si="31"/>
        <v>0</v>
      </c>
      <c r="AX32" s="199">
        <f t="shared" si="31"/>
        <v>0</v>
      </c>
      <c r="AY32" s="199">
        <f t="shared" si="31"/>
        <v>0</v>
      </c>
      <c r="AZ32" s="199">
        <f t="shared" si="31"/>
        <v>0</v>
      </c>
      <c r="BA32" s="199">
        <f t="shared" si="31"/>
        <v>0</v>
      </c>
      <c r="BB32" s="199">
        <f t="shared" si="31"/>
        <v>0</v>
      </c>
      <c r="BC32" s="199">
        <f t="shared" si="31"/>
        <v>0</v>
      </c>
      <c r="BD32" s="199">
        <f t="shared" si="31"/>
        <v>0</v>
      </c>
      <c r="BE32" s="199">
        <f t="shared" si="31"/>
        <v>0</v>
      </c>
      <c r="BF32" s="199">
        <f t="shared" si="31"/>
        <v>0</v>
      </c>
      <c r="BG32" s="199">
        <f t="shared" si="31"/>
        <v>0</v>
      </c>
      <c r="BH32" s="199">
        <f t="shared" si="31"/>
        <v>0</v>
      </c>
      <c r="BI32" s="199">
        <f t="shared" si="31"/>
        <v>0</v>
      </c>
      <c r="BJ32" s="199">
        <f t="shared" si="31"/>
        <v>0</v>
      </c>
      <c r="BK32" s="199">
        <f t="shared" si="31"/>
        <v>0</v>
      </c>
      <c r="BL32" s="199">
        <f t="shared" si="31"/>
        <v>0</v>
      </c>
      <c r="BM32" s="158"/>
      <c r="BN32" s="210"/>
      <c r="BO32" s="202"/>
      <c r="BP32" s="203"/>
      <c r="BQ32" s="202"/>
      <c r="BR32" s="203"/>
      <c r="BS32" s="202"/>
      <c r="BT32" s="203"/>
      <c r="BU32" s="202"/>
      <c r="BV32" s="203"/>
      <c r="BW32" s="202"/>
      <c r="BX32" s="203"/>
      <c r="BY32" s="202"/>
      <c r="BZ32" s="203"/>
      <c r="CA32" s="202"/>
      <c r="CB32" s="203"/>
      <c r="CC32" s="202"/>
      <c r="CD32" s="203"/>
      <c r="CE32" s="202"/>
      <c r="CF32" s="203"/>
      <c r="CG32" s="202"/>
      <c r="CH32" s="203"/>
      <c r="CI32" s="202"/>
      <c r="CJ32" s="203"/>
      <c r="CK32" s="202"/>
      <c r="CL32" s="203"/>
      <c r="CM32" s="202"/>
      <c r="CN32" s="203"/>
      <c r="CO32" s="202"/>
      <c r="CP32" s="203"/>
      <c r="CQ32" s="202"/>
      <c r="CR32" s="203"/>
      <c r="CS32" s="202"/>
      <c r="CT32" s="199"/>
      <c r="CU32" s="202"/>
      <c r="CV32" s="199"/>
      <c r="CW32" s="202"/>
      <c r="CX32" s="199"/>
      <c r="CY32" s="202"/>
      <c r="CZ32" s="199"/>
      <c r="DA32" s="202"/>
      <c r="DB32" s="199"/>
      <c r="DC32" s="202"/>
      <c r="DD32" s="199"/>
      <c r="DE32" s="202"/>
      <c r="DF32" s="199"/>
      <c r="DG32" s="202"/>
      <c r="DH32" s="199"/>
      <c r="DI32" s="202"/>
      <c r="DJ32" s="199"/>
      <c r="DK32" s="202"/>
      <c r="DL32" s="199"/>
      <c r="DM32" s="202"/>
      <c r="DN32" s="199"/>
      <c r="DO32" s="202"/>
      <c r="DP32" s="199"/>
      <c r="DQ32" s="202"/>
      <c r="DR32" s="199"/>
      <c r="DS32" s="202"/>
      <c r="DT32" s="199"/>
      <c r="DU32" s="202"/>
      <c r="DV32" s="199"/>
      <c r="DW32" s="202"/>
      <c r="DX32" s="199"/>
      <c r="DY32" s="158"/>
      <c r="DZ32" s="159"/>
      <c r="EA32" s="202"/>
      <c r="EB32" s="203"/>
      <c r="EC32" s="202"/>
      <c r="ED32" s="203"/>
      <c r="EE32" s="202"/>
      <c r="EF32" s="203"/>
      <c r="EG32" s="202"/>
      <c r="EH32" s="203"/>
      <c r="EI32" s="202"/>
      <c r="EJ32" s="203"/>
      <c r="EK32" s="202"/>
      <c r="EL32" s="203"/>
      <c r="EM32" s="202"/>
      <c r="EN32" s="203"/>
      <c r="EO32" s="202"/>
      <c r="EP32" s="203"/>
      <c r="EQ32" s="202"/>
      <c r="ER32" s="203"/>
      <c r="ES32" s="202"/>
      <c r="ET32" s="203"/>
      <c r="EU32" s="202"/>
      <c r="EV32" s="203"/>
      <c r="EW32" s="202"/>
      <c r="EX32" s="203"/>
      <c r="EY32" s="202"/>
      <c r="EZ32" s="203"/>
      <c r="FA32" s="202"/>
      <c r="FB32" s="203"/>
      <c r="FC32" s="202"/>
      <c r="FD32" s="203"/>
      <c r="FE32" s="202"/>
      <c r="FF32" s="199"/>
      <c r="FG32" s="202"/>
      <c r="FH32" s="199"/>
      <c r="FI32" s="202"/>
      <c r="FJ32" s="199"/>
      <c r="FK32" s="202"/>
      <c r="FL32" s="199"/>
      <c r="FM32" s="202"/>
      <c r="FN32" s="199"/>
      <c r="FO32" s="202"/>
      <c r="FP32" s="199"/>
      <c r="FQ32" s="202"/>
      <c r="FR32" s="199"/>
      <c r="FS32" s="202"/>
      <c r="FT32" s="199"/>
      <c r="FU32" s="202"/>
      <c r="FV32" s="199"/>
      <c r="FW32" s="202"/>
      <c r="FX32" s="199"/>
      <c r="FY32" s="202"/>
      <c r="FZ32" s="199"/>
      <c r="GA32" s="202"/>
      <c r="GB32" s="199"/>
      <c r="GC32" s="202"/>
      <c r="GD32" s="199"/>
      <c r="GE32" s="202"/>
      <c r="GF32" s="199"/>
      <c r="GG32" s="202"/>
      <c r="GH32" s="199"/>
      <c r="GI32" s="202"/>
      <c r="GJ32" s="199"/>
      <c r="GK32" s="158"/>
      <c r="GL32" s="159"/>
      <c r="GM32" s="202"/>
      <c r="GN32" s="203"/>
      <c r="GO32" s="202"/>
      <c r="GP32" s="203"/>
      <c r="GQ32" s="202"/>
      <c r="GR32" s="203"/>
      <c r="GS32" s="202"/>
      <c r="GT32" s="203"/>
      <c r="GU32" s="202"/>
      <c r="GV32" s="203"/>
      <c r="GW32" s="202"/>
      <c r="GX32" s="203"/>
      <c r="GY32" s="202"/>
      <c r="GZ32" s="203"/>
      <c r="HA32" s="202"/>
      <c r="HB32" s="203"/>
      <c r="HC32" s="202"/>
      <c r="HD32" s="203"/>
      <c r="HE32" s="202"/>
      <c r="HF32" s="203"/>
      <c r="HG32" s="202"/>
      <c r="HH32" s="203"/>
      <c r="HI32" s="202"/>
      <c r="HJ32" s="203"/>
      <c r="HK32" s="202"/>
      <c r="HL32" s="203"/>
      <c r="HM32" s="202"/>
      <c r="HN32" s="203"/>
      <c r="HO32" s="202"/>
      <c r="HP32" s="203"/>
      <c r="HQ32" s="202"/>
      <c r="HR32" s="199"/>
      <c r="HS32" s="202"/>
      <c r="HT32" s="199"/>
      <c r="HU32" s="202"/>
      <c r="HV32" s="199"/>
      <c r="HW32" s="202"/>
      <c r="HX32" s="199"/>
      <c r="HY32" s="202"/>
      <c r="HZ32" s="199"/>
      <c r="IA32" s="202"/>
      <c r="IB32" s="199"/>
      <c r="IC32" s="202"/>
      <c r="ID32" s="199"/>
      <c r="IE32" s="202"/>
      <c r="IF32" s="199"/>
      <c r="IG32" s="202"/>
      <c r="IH32" s="199"/>
      <c r="II32" s="202"/>
      <c r="IJ32" s="199"/>
      <c r="IK32" s="202"/>
      <c r="IL32" s="199"/>
      <c r="IM32" s="202"/>
      <c r="IN32" s="199"/>
      <c r="IO32" s="202"/>
      <c r="IP32" s="199"/>
      <c r="IQ32" s="202"/>
      <c r="IR32" s="199"/>
      <c r="IS32" s="202"/>
      <c r="IT32" s="199"/>
      <c r="IU32" s="202"/>
      <c r="IV32" s="199"/>
    </row>
    <row r="33">
      <c r="A33" s="212"/>
      <c r="B33" s="231" t="str">
        <f t="shared" si="1"/>
        <v/>
      </c>
      <c r="C33" s="199">
        <f t="shared" ref="C33:BL33" si="32">BO33+EA33+GM33</f>
        <v>0</v>
      </c>
      <c r="D33" s="199">
        <f t="shared" si="32"/>
        <v>0</v>
      </c>
      <c r="E33" s="199">
        <f t="shared" si="32"/>
        <v>0</v>
      </c>
      <c r="F33" s="199">
        <f t="shared" si="32"/>
        <v>0</v>
      </c>
      <c r="G33" s="199">
        <f t="shared" si="32"/>
        <v>0</v>
      </c>
      <c r="H33" s="199">
        <f t="shared" si="32"/>
        <v>0</v>
      </c>
      <c r="I33" s="199">
        <f t="shared" si="32"/>
        <v>0</v>
      </c>
      <c r="J33" s="199">
        <f t="shared" si="32"/>
        <v>0</v>
      </c>
      <c r="K33" s="199">
        <f t="shared" si="32"/>
        <v>0</v>
      </c>
      <c r="L33" s="199">
        <f t="shared" si="32"/>
        <v>0</v>
      </c>
      <c r="M33" s="199">
        <f t="shared" si="32"/>
        <v>0</v>
      </c>
      <c r="N33" s="199">
        <f t="shared" si="32"/>
        <v>0</v>
      </c>
      <c r="O33" s="199">
        <f t="shared" si="32"/>
        <v>0</v>
      </c>
      <c r="P33" s="199">
        <f t="shared" si="32"/>
        <v>0</v>
      </c>
      <c r="Q33" s="199">
        <f t="shared" si="32"/>
        <v>0</v>
      </c>
      <c r="R33" s="199">
        <f t="shared" si="32"/>
        <v>0</v>
      </c>
      <c r="S33" s="199">
        <f t="shared" si="32"/>
        <v>0</v>
      </c>
      <c r="T33" s="199">
        <f t="shared" si="32"/>
        <v>0</v>
      </c>
      <c r="U33" s="199">
        <f t="shared" si="32"/>
        <v>0</v>
      </c>
      <c r="V33" s="199">
        <f t="shared" si="32"/>
        <v>0</v>
      </c>
      <c r="W33" s="199">
        <f t="shared" si="32"/>
        <v>0</v>
      </c>
      <c r="X33" s="199">
        <f t="shared" si="32"/>
        <v>0</v>
      </c>
      <c r="Y33" s="199">
        <f t="shared" si="32"/>
        <v>0</v>
      </c>
      <c r="Z33" s="199">
        <f t="shared" si="32"/>
        <v>0</v>
      </c>
      <c r="AA33" s="199">
        <f t="shared" si="32"/>
        <v>0</v>
      </c>
      <c r="AB33" s="199">
        <f t="shared" si="32"/>
        <v>0</v>
      </c>
      <c r="AC33" s="199">
        <f t="shared" si="32"/>
        <v>0</v>
      </c>
      <c r="AD33" s="199">
        <f t="shared" si="32"/>
        <v>0</v>
      </c>
      <c r="AE33" s="199">
        <f t="shared" si="32"/>
        <v>0</v>
      </c>
      <c r="AF33" s="199">
        <f t="shared" si="32"/>
        <v>0</v>
      </c>
      <c r="AG33" s="199">
        <f t="shared" si="32"/>
        <v>0</v>
      </c>
      <c r="AH33" s="199">
        <f t="shared" si="32"/>
        <v>0</v>
      </c>
      <c r="AI33" s="199">
        <f t="shared" si="32"/>
        <v>0</v>
      </c>
      <c r="AJ33" s="199">
        <f t="shared" si="32"/>
        <v>0</v>
      </c>
      <c r="AK33" s="199">
        <f t="shared" si="32"/>
        <v>0</v>
      </c>
      <c r="AL33" s="199">
        <f t="shared" si="32"/>
        <v>0</v>
      </c>
      <c r="AM33" s="199">
        <f t="shared" si="32"/>
        <v>0</v>
      </c>
      <c r="AN33" s="199">
        <f t="shared" si="32"/>
        <v>0</v>
      </c>
      <c r="AO33" s="199">
        <f t="shared" si="32"/>
        <v>0</v>
      </c>
      <c r="AP33" s="199">
        <f t="shared" si="32"/>
        <v>0</v>
      </c>
      <c r="AQ33" s="199">
        <f t="shared" si="32"/>
        <v>0</v>
      </c>
      <c r="AR33" s="199">
        <f t="shared" si="32"/>
        <v>0</v>
      </c>
      <c r="AS33" s="199">
        <f t="shared" si="32"/>
        <v>0</v>
      </c>
      <c r="AT33" s="199">
        <f t="shared" si="32"/>
        <v>0</v>
      </c>
      <c r="AU33" s="199">
        <f t="shared" si="32"/>
        <v>0</v>
      </c>
      <c r="AV33" s="199">
        <f t="shared" si="32"/>
        <v>0</v>
      </c>
      <c r="AW33" s="199">
        <f t="shared" si="32"/>
        <v>0</v>
      </c>
      <c r="AX33" s="199">
        <f t="shared" si="32"/>
        <v>0</v>
      </c>
      <c r="AY33" s="199">
        <f t="shared" si="32"/>
        <v>0</v>
      </c>
      <c r="AZ33" s="199">
        <f t="shared" si="32"/>
        <v>0</v>
      </c>
      <c r="BA33" s="199">
        <f t="shared" si="32"/>
        <v>0</v>
      </c>
      <c r="BB33" s="199">
        <f t="shared" si="32"/>
        <v>0</v>
      </c>
      <c r="BC33" s="199">
        <f t="shared" si="32"/>
        <v>0</v>
      </c>
      <c r="BD33" s="199">
        <f t="shared" si="32"/>
        <v>0</v>
      </c>
      <c r="BE33" s="199">
        <f t="shared" si="32"/>
        <v>0</v>
      </c>
      <c r="BF33" s="199">
        <f t="shared" si="32"/>
        <v>0</v>
      </c>
      <c r="BG33" s="199">
        <f t="shared" si="32"/>
        <v>0</v>
      </c>
      <c r="BH33" s="199">
        <f t="shared" si="32"/>
        <v>0</v>
      </c>
      <c r="BI33" s="199">
        <f t="shared" si="32"/>
        <v>0</v>
      </c>
      <c r="BJ33" s="199">
        <f t="shared" si="32"/>
        <v>0</v>
      </c>
      <c r="BK33" s="199">
        <f t="shared" si="32"/>
        <v>0</v>
      </c>
      <c r="BL33" s="199">
        <f t="shared" si="32"/>
        <v>0</v>
      </c>
      <c r="BM33" s="158"/>
      <c r="BN33" s="210"/>
      <c r="BO33" s="202"/>
      <c r="BP33" s="203"/>
      <c r="BQ33" s="202"/>
      <c r="BR33" s="203"/>
      <c r="BS33" s="202"/>
      <c r="BT33" s="203"/>
      <c r="BU33" s="202"/>
      <c r="BV33" s="203"/>
      <c r="BW33" s="202"/>
      <c r="BX33" s="203"/>
      <c r="BY33" s="202"/>
      <c r="BZ33" s="203"/>
      <c r="CA33" s="202"/>
      <c r="CB33" s="203"/>
      <c r="CC33" s="202"/>
      <c r="CD33" s="203"/>
      <c r="CE33" s="202"/>
      <c r="CF33" s="203"/>
      <c r="CG33" s="202"/>
      <c r="CH33" s="203"/>
      <c r="CI33" s="202"/>
      <c r="CJ33" s="203"/>
      <c r="CK33" s="202"/>
      <c r="CL33" s="203"/>
      <c r="CM33" s="202"/>
      <c r="CN33" s="203"/>
      <c r="CO33" s="202"/>
      <c r="CP33" s="203"/>
      <c r="CQ33" s="202"/>
      <c r="CR33" s="203"/>
      <c r="CS33" s="202"/>
      <c r="CT33" s="199"/>
      <c r="CU33" s="202"/>
      <c r="CV33" s="199"/>
      <c r="CW33" s="202"/>
      <c r="CX33" s="199"/>
      <c r="CY33" s="202"/>
      <c r="CZ33" s="199"/>
      <c r="DA33" s="202"/>
      <c r="DB33" s="199"/>
      <c r="DC33" s="202"/>
      <c r="DD33" s="199"/>
      <c r="DE33" s="202"/>
      <c r="DF33" s="199"/>
      <c r="DG33" s="202"/>
      <c r="DH33" s="199"/>
      <c r="DI33" s="202"/>
      <c r="DJ33" s="199"/>
      <c r="DK33" s="202"/>
      <c r="DL33" s="199"/>
      <c r="DM33" s="202"/>
      <c r="DN33" s="199"/>
      <c r="DO33" s="202"/>
      <c r="DP33" s="199"/>
      <c r="DQ33" s="202"/>
      <c r="DR33" s="199"/>
      <c r="DS33" s="202"/>
      <c r="DT33" s="199"/>
      <c r="DU33" s="202"/>
      <c r="DV33" s="199"/>
      <c r="DW33" s="202"/>
      <c r="DX33" s="199"/>
      <c r="DY33" s="158"/>
      <c r="DZ33" s="159"/>
      <c r="EA33" s="202"/>
      <c r="EB33" s="203"/>
      <c r="EC33" s="202"/>
      <c r="ED33" s="203"/>
      <c r="EE33" s="202"/>
      <c r="EF33" s="203"/>
      <c r="EG33" s="202"/>
      <c r="EH33" s="203"/>
      <c r="EI33" s="202"/>
      <c r="EJ33" s="203"/>
      <c r="EK33" s="202"/>
      <c r="EL33" s="203"/>
      <c r="EM33" s="202"/>
      <c r="EN33" s="203"/>
      <c r="EO33" s="202"/>
      <c r="EP33" s="203"/>
      <c r="EQ33" s="202"/>
      <c r="ER33" s="203"/>
      <c r="ES33" s="202"/>
      <c r="ET33" s="203"/>
      <c r="EU33" s="202"/>
      <c r="EV33" s="203"/>
      <c r="EW33" s="202"/>
      <c r="EX33" s="203"/>
      <c r="EY33" s="202"/>
      <c r="EZ33" s="203"/>
      <c r="FA33" s="202"/>
      <c r="FB33" s="203"/>
      <c r="FC33" s="202"/>
      <c r="FD33" s="203"/>
      <c r="FE33" s="202"/>
      <c r="FF33" s="199"/>
      <c r="FG33" s="202"/>
      <c r="FH33" s="199"/>
      <c r="FI33" s="202"/>
      <c r="FJ33" s="199"/>
      <c r="FK33" s="202"/>
      <c r="FL33" s="199"/>
      <c r="FM33" s="202"/>
      <c r="FN33" s="199"/>
      <c r="FO33" s="202"/>
      <c r="FP33" s="199"/>
      <c r="FQ33" s="202"/>
      <c r="FR33" s="199"/>
      <c r="FS33" s="202"/>
      <c r="FT33" s="199"/>
      <c r="FU33" s="202"/>
      <c r="FV33" s="199"/>
      <c r="FW33" s="202"/>
      <c r="FX33" s="199"/>
      <c r="FY33" s="202"/>
      <c r="FZ33" s="199"/>
      <c r="GA33" s="202"/>
      <c r="GB33" s="199"/>
      <c r="GC33" s="202"/>
      <c r="GD33" s="199"/>
      <c r="GE33" s="202"/>
      <c r="GF33" s="199"/>
      <c r="GG33" s="202"/>
      <c r="GH33" s="199"/>
      <c r="GI33" s="202"/>
      <c r="GJ33" s="199"/>
      <c r="GK33" s="158"/>
      <c r="GL33" s="159"/>
      <c r="GM33" s="202"/>
      <c r="GN33" s="203"/>
      <c r="GO33" s="202"/>
      <c r="GP33" s="203"/>
      <c r="GQ33" s="202"/>
      <c r="GR33" s="203"/>
      <c r="GS33" s="202"/>
      <c r="GT33" s="203"/>
      <c r="GU33" s="202"/>
      <c r="GV33" s="203"/>
      <c r="GW33" s="202"/>
      <c r="GX33" s="203"/>
      <c r="GY33" s="202"/>
      <c r="GZ33" s="203"/>
      <c r="HA33" s="202"/>
      <c r="HB33" s="203"/>
      <c r="HC33" s="202"/>
      <c r="HD33" s="203"/>
      <c r="HE33" s="202"/>
      <c r="HF33" s="203"/>
      <c r="HG33" s="202"/>
      <c r="HH33" s="203"/>
      <c r="HI33" s="202"/>
      <c r="HJ33" s="203"/>
      <c r="HK33" s="202"/>
      <c r="HL33" s="203"/>
      <c r="HM33" s="202"/>
      <c r="HN33" s="203"/>
      <c r="HO33" s="202"/>
      <c r="HP33" s="203"/>
      <c r="HQ33" s="202"/>
      <c r="HR33" s="199"/>
      <c r="HS33" s="202"/>
      <c r="HT33" s="199"/>
      <c r="HU33" s="202"/>
      <c r="HV33" s="199"/>
      <c r="HW33" s="202"/>
      <c r="HX33" s="199"/>
      <c r="HY33" s="202"/>
      <c r="HZ33" s="199"/>
      <c r="IA33" s="202"/>
      <c r="IB33" s="199"/>
      <c r="IC33" s="202"/>
      <c r="ID33" s="199"/>
      <c r="IE33" s="202"/>
      <c r="IF33" s="199"/>
      <c r="IG33" s="202"/>
      <c r="IH33" s="199"/>
      <c r="II33" s="202"/>
      <c r="IJ33" s="199"/>
      <c r="IK33" s="202"/>
      <c r="IL33" s="199"/>
      <c r="IM33" s="202"/>
      <c r="IN33" s="199"/>
      <c r="IO33" s="202"/>
      <c r="IP33" s="199"/>
      <c r="IQ33" s="202"/>
      <c r="IR33" s="199"/>
      <c r="IS33" s="202"/>
      <c r="IT33" s="199"/>
      <c r="IU33" s="202"/>
      <c r="IV33" s="199"/>
    </row>
    <row r="34">
      <c r="A34" s="212"/>
      <c r="B34" s="231" t="str">
        <f t="shared" si="1"/>
        <v/>
      </c>
      <c r="C34" s="199">
        <f t="shared" ref="C34:BL34" si="33">BO34+EA34+GM34</f>
        <v>0</v>
      </c>
      <c r="D34" s="199">
        <f t="shared" si="33"/>
        <v>0</v>
      </c>
      <c r="E34" s="199">
        <f t="shared" si="33"/>
        <v>0</v>
      </c>
      <c r="F34" s="199">
        <f t="shared" si="33"/>
        <v>0</v>
      </c>
      <c r="G34" s="199">
        <f t="shared" si="33"/>
        <v>0</v>
      </c>
      <c r="H34" s="199">
        <f t="shared" si="33"/>
        <v>0</v>
      </c>
      <c r="I34" s="199">
        <f t="shared" si="33"/>
        <v>0</v>
      </c>
      <c r="J34" s="199">
        <f t="shared" si="33"/>
        <v>0</v>
      </c>
      <c r="K34" s="199">
        <f t="shared" si="33"/>
        <v>0</v>
      </c>
      <c r="L34" s="199">
        <f t="shared" si="33"/>
        <v>0</v>
      </c>
      <c r="M34" s="199">
        <f t="shared" si="33"/>
        <v>0</v>
      </c>
      <c r="N34" s="199">
        <f t="shared" si="33"/>
        <v>0</v>
      </c>
      <c r="O34" s="199">
        <f t="shared" si="33"/>
        <v>0</v>
      </c>
      <c r="P34" s="199">
        <f t="shared" si="33"/>
        <v>0</v>
      </c>
      <c r="Q34" s="199">
        <f t="shared" si="33"/>
        <v>0</v>
      </c>
      <c r="R34" s="199">
        <f t="shared" si="33"/>
        <v>0</v>
      </c>
      <c r="S34" s="199">
        <f t="shared" si="33"/>
        <v>0</v>
      </c>
      <c r="T34" s="199">
        <f t="shared" si="33"/>
        <v>0</v>
      </c>
      <c r="U34" s="199">
        <f t="shared" si="33"/>
        <v>0</v>
      </c>
      <c r="V34" s="199">
        <f t="shared" si="33"/>
        <v>0</v>
      </c>
      <c r="W34" s="199">
        <f t="shared" si="33"/>
        <v>0</v>
      </c>
      <c r="X34" s="199">
        <f t="shared" si="33"/>
        <v>0</v>
      </c>
      <c r="Y34" s="199">
        <f t="shared" si="33"/>
        <v>0</v>
      </c>
      <c r="Z34" s="199">
        <f t="shared" si="33"/>
        <v>0</v>
      </c>
      <c r="AA34" s="199">
        <f t="shared" si="33"/>
        <v>0</v>
      </c>
      <c r="AB34" s="199">
        <f t="shared" si="33"/>
        <v>0</v>
      </c>
      <c r="AC34" s="199">
        <f t="shared" si="33"/>
        <v>0</v>
      </c>
      <c r="AD34" s="199">
        <f t="shared" si="33"/>
        <v>0</v>
      </c>
      <c r="AE34" s="199">
        <f t="shared" si="33"/>
        <v>0</v>
      </c>
      <c r="AF34" s="199">
        <f t="shared" si="33"/>
        <v>0</v>
      </c>
      <c r="AG34" s="199">
        <f t="shared" si="33"/>
        <v>0</v>
      </c>
      <c r="AH34" s="199">
        <f t="shared" si="33"/>
        <v>0</v>
      </c>
      <c r="AI34" s="199">
        <f t="shared" si="33"/>
        <v>0</v>
      </c>
      <c r="AJ34" s="199">
        <f t="shared" si="33"/>
        <v>0</v>
      </c>
      <c r="AK34" s="199">
        <f t="shared" si="33"/>
        <v>0</v>
      </c>
      <c r="AL34" s="199">
        <f t="shared" si="33"/>
        <v>0</v>
      </c>
      <c r="AM34" s="199">
        <f t="shared" si="33"/>
        <v>0</v>
      </c>
      <c r="AN34" s="199">
        <f t="shared" si="33"/>
        <v>0</v>
      </c>
      <c r="AO34" s="199">
        <f t="shared" si="33"/>
        <v>0</v>
      </c>
      <c r="AP34" s="199">
        <f t="shared" si="33"/>
        <v>0</v>
      </c>
      <c r="AQ34" s="199">
        <f t="shared" si="33"/>
        <v>0</v>
      </c>
      <c r="AR34" s="199">
        <f t="shared" si="33"/>
        <v>0</v>
      </c>
      <c r="AS34" s="199">
        <f t="shared" si="33"/>
        <v>0</v>
      </c>
      <c r="AT34" s="199">
        <f t="shared" si="33"/>
        <v>0</v>
      </c>
      <c r="AU34" s="199">
        <f t="shared" si="33"/>
        <v>0</v>
      </c>
      <c r="AV34" s="199">
        <f t="shared" si="33"/>
        <v>0</v>
      </c>
      <c r="AW34" s="199">
        <f t="shared" si="33"/>
        <v>0</v>
      </c>
      <c r="AX34" s="199">
        <f t="shared" si="33"/>
        <v>0</v>
      </c>
      <c r="AY34" s="199">
        <f t="shared" si="33"/>
        <v>0</v>
      </c>
      <c r="AZ34" s="199">
        <f t="shared" si="33"/>
        <v>0</v>
      </c>
      <c r="BA34" s="199">
        <f t="shared" si="33"/>
        <v>0</v>
      </c>
      <c r="BB34" s="199">
        <f t="shared" si="33"/>
        <v>0</v>
      </c>
      <c r="BC34" s="199">
        <f t="shared" si="33"/>
        <v>0</v>
      </c>
      <c r="BD34" s="199">
        <f t="shared" si="33"/>
        <v>0</v>
      </c>
      <c r="BE34" s="199">
        <f t="shared" si="33"/>
        <v>0</v>
      </c>
      <c r="BF34" s="199">
        <f t="shared" si="33"/>
        <v>0</v>
      </c>
      <c r="BG34" s="199">
        <f t="shared" si="33"/>
        <v>0</v>
      </c>
      <c r="BH34" s="199">
        <f t="shared" si="33"/>
        <v>0</v>
      </c>
      <c r="BI34" s="199">
        <f t="shared" si="33"/>
        <v>0</v>
      </c>
      <c r="BJ34" s="199">
        <f t="shared" si="33"/>
        <v>0</v>
      </c>
      <c r="BK34" s="199">
        <f t="shared" si="33"/>
        <v>0</v>
      </c>
      <c r="BL34" s="199">
        <f t="shared" si="33"/>
        <v>0</v>
      </c>
      <c r="BM34" s="158"/>
      <c r="BN34" s="210"/>
      <c r="BO34" s="202"/>
      <c r="BP34" s="203"/>
      <c r="BQ34" s="202"/>
      <c r="BR34" s="203"/>
      <c r="BS34" s="202"/>
      <c r="BT34" s="203"/>
      <c r="BU34" s="202"/>
      <c r="BV34" s="203"/>
      <c r="BW34" s="202"/>
      <c r="BX34" s="203"/>
      <c r="BY34" s="202"/>
      <c r="BZ34" s="203"/>
      <c r="CA34" s="202"/>
      <c r="CB34" s="203"/>
      <c r="CC34" s="202"/>
      <c r="CD34" s="203"/>
      <c r="CE34" s="202"/>
      <c r="CF34" s="203"/>
      <c r="CG34" s="202"/>
      <c r="CH34" s="203"/>
      <c r="CI34" s="202"/>
      <c r="CJ34" s="203"/>
      <c r="CK34" s="202"/>
      <c r="CL34" s="203"/>
      <c r="CM34" s="202"/>
      <c r="CN34" s="203"/>
      <c r="CO34" s="202"/>
      <c r="CP34" s="203"/>
      <c r="CQ34" s="202"/>
      <c r="CR34" s="203"/>
      <c r="CS34" s="202"/>
      <c r="CT34" s="199"/>
      <c r="CU34" s="202"/>
      <c r="CV34" s="199"/>
      <c r="CW34" s="202"/>
      <c r="CX34" s="199"/>
      <c r="CY34" s="202"/>
      <c r="CZ34" s="199"/>
      <c r="DA34" s="202"/>
      <c r="DB34" s="199"/>
      <c r="DC34" s="202"/>
      <c r="DD34" s="199"/>
      <c r="DE34" s="202"/>
      <c r="DF34" s="199"/>
      <c r="DG34" s="202"/>
      <c r="DH34" s="199"/>
      <c r="DI34" s="202"/>
      <c r="DJ34" s="199"/>
      <c r="DK34" s="202"/>
      <c r="DL34" s="199"/>
      <c r="DM34" s="202"/>
      <c r="DN34" s="199"/>
      <c r="DO34" s="202"/>
      <c r="DP34" s="199"/>
      <c r="DQ34" s="202"/>
      <c r="DR34" s="199"/>
      <c r="DS34" s="202"/>
      <c r="DT34" s="199"/>
      <c r="DU34" s="202"/>
      <c r="DV34" s="199"/>
      <c r="DW34" s="202"/>
      <c r="DX34" s="199"/>
      <c r="DY34" s="158"/>
      <c r="DZ34" s="159" t="str">
        <f t="shared" ref="DZ34:DZ39" si="35">BN34</f>
        <v/>
      </c>
      <c r="EA34" s="202"/>
      <c r="EB34" s="203"/>
      <c r="EC34" s="202"/>
      <c r="ED34" s="203"/>
      <c r="EE34" s="202"/>
      <c r="EF34" s="203"/>
      <c r="EG34" s="202"/>
      <c r="EH34" s="203"/>
      <c r="EI34" s="202"/>
      <c r="EJ34" s="203"/>
      <c r="EK34" s="202"/>
      <c r="EL34" s="203"/>
      <c r="EM34" s="202"/>
      <c r="EN34" s="203"/>
      <c r="EO34" s="202"/>
      <c r="EP34" s="203"/>
      <c r="EQ34" s="202"/>
      <c r="ER34" s="203"/>
      <c r="ES34" s="202"/>
      <c r="ET34" s="203"/>
      <c r="EU34" s="202"/>
      <c r="EV34" s="203"/>
      <c r="EW34" s="202"/>
      <c r="EX34" s="203"/>
      <c r="EY34" s="202"/>
      <c r="EZ34" s="203"/>
      <c r="FA34" s="202"/>
      <c r="FB34" s="203"/>
      <c r="FC34" s="202"/>
      <c r="FD34" s="203"/>
      <c r="FE34" s="202"/>
      <c r="FF34" s="199"/>
      <c r="FG34" s="202"/>
      <c r="FH34" s="199"/>
      <c r="FI34" s="202"/>
      <c r="FJ34" s="199"/>
      <c r="FK34" s="202"/>
      <c r="FL34" s="199"/>
      <c r="FM34" s="202"/>
      <c r="FN34" s="199"/>
      <c r="FO34" s="202"/>
      <c r="FP34" s="199"/>
      <c r="FQ34" s="202"/>
      <c r="FR34" s="199"/>
      <c r="FS34" s="202"/>
      <c r="FT34" s="199"/>
      <c r="FU34" s="202"/>
      <c r="FV34" s="199"/>
      <c r="FW34" s="202"/>
      <c r="FX34" s="199"/>
      <c r="FY34" s="202"/>
      <c r="FZ34" s="199"/>
      <c r="GA34" s="202"/>
      <c r="GB34" s="199"/>
      <c r="GC34" s="202"/>
      <c r="GD34" s="199"/>
      <c r="GE34" s="202"/>
      <c r="GF34" s="199"/>
      <c r="GG34" s="202"/>
      <c r="GH34" s="199"/>
      <c r="GI34" s="202"/>
      <c r="GJ34" s="199"/>
      <c r="GK34" s="158"/>
      <c r="GL34" s="159" t="str">
        <f t="shared" ref="GL34:GL36" si="36">DZ34</f>
        <v/>
      </c>
      <c r="GM34" s="202"/>
      <c r="GN34" s="203"/>
      <c r="GO34" s="202"/>
      <c r="GP34" s="203"/>
      <c r="GQ34" s="202"/>
      <c r="GR34" s="203"/>
      <c r="GS34" s="202"/>
      <c r="GT34" s="203"/>
      <c r="GU34" s="202"/>
      <c r="GV34" s="203"/>
      <c r="GW34" s="202"/>
      <c r="GX34" s="203"/>
      <c r="GY34" s="202"/>
      <c r="GZ34" s="203"/>
      <c r="HA34" s="202"/>
      <c r="HB34" s="203"/>
      <c r="HC34" s="202"/>
      <c r="HD34" s="203"/>
      <c r="HE34" s="202"/>
      <c r="HF34" s="203"/>
      <c r="HG34" s="202"/>
      <c r="HH34" s="203"/>
      <c r="HI34" s="202"/>
      <c r="HJ34" s="203"/>
      <c r="HK34" s="202"/>
      <c r="HL34" s="203"/>
      <c r="HM34" s="202"/>
      <c r="HN34" s="203"/>
      <c r="HO34" s="202"/>
      <c r="HP34" s="203"/>
      <c r="HQ34" s="202"/>
      <c r="HR34" s="199"/>
      <c r="HS34" s="202"/>
      <c r="HT34" s="199"/>
      <c r="HU34" s="202"/>
      <c r="HV34" s="199"/>
      <c r="HW34" s="202"/>
      <c r="HX34" s="199"/>
      <c r="HY34" s="202"/>
      <c r="HZ34" s="199"/>
      <c r="IA34" s="202"/>
      <c r="IB34" s="199"/>
      <c r="IC34" s="202"/>
      <c r="ID34" s="199"/>
      <c r="IE34" s="202"/>
      <c r="IF34" s="199"/>
      <c r="IG34" s="202"/>
      <c r="IH34" s="199"/>
      <c r="II34" s="202"/>
      <c r="IJ34" s="199"/>
      <c r="IK34" s="202"/>
      <c r="IL34" s="199"/>
      <c r="IM34" s="202"/>
      <c r="IN34" s="199"/>
      <c r="IO34" s="202"/>
      <c r="IP34" s="199"/>
      <c r="IQ34" s="202"/>
      <c r="IR34" s="199"/>
      <c r="IS34" s="202"/>
      <c r="IT34" s="199"/>
      <c r="IU34" s="202"/>
      <c r="IV34" s="199"/>
    </row>
    <row r="35">
      <c r="A35" s="212"/>
      <c r="B35" s="231" t="str">
        <f t="shared" si="1"/>
        <v/>
      </c>
      <c r="C35" s="199">
        <f t="shared" ref="C35:BL35" si="34">BO35+EA35+GM35</f>
        <v>0</v>
      </c>
      <c r="D35" s="199">
        <f t="shared" si="34"/>
        <v>0</v>
      </c>
      <c r="E35" s="199">
        <f t="shared" si="34"/>
        <v>0</v>
      </c>
      <c r="F35" s="199">
        <f t="shared" si="34"/>
        <v>0</v>
      </c>
      <c r="G35" s="199">
        <f t="shared" si="34"/>
        <v>0</v>
      </c>
      <c r="H35" s="199">
        <f t="shared" si="34"/>
        <v>0</v>
      </c>
      <c r="I35" s="199">
        <f t="shared" si="34"/>
        <v>0</v>
      </c>
      <c r="J35" s="199">
        <f t="shared" si="34"/>
        <v>0</v>
      </c>
      <c r="K35" s="199">
        <f t="shared" si="34"/>
        <v>0</v>
      </c>
      <c r="L35" s="199">
        <f t="shared" si="34"/>
        <v>0</v>
      </c>
      <c r="M35" s="199">
        <f t="shared" si="34"/>
        <v>0</v>
      </c>
      <c r="N35" s="199">
        <f t="shared" si="34"/>
        <v>0</v>
      </c>
      <c r="O35" s="199">
        <f t="shared" si="34"/>
        <v>0</v>
      </c>
      <c r="P35" s="199">
        <f t="shared" si="34"/>
        <v>0</v>
      </c>
      <c r="Q35" s="199">
        <f t="shared" si="34"/>
        <v>0</v>
      </c>
      <c r="R35" s="199">
        <f t="shared" si="34"/>
        <v>0</v>
      </c>
      <c r="S35" s="199">
        <f t="shared" si="34"/>
        <v>0</v>
      </c>
      <c r="T35" s="199">
        <f t="shared" si="34"/>
        <v>0</v>
      </c>
      <c r="U35" s="199">
        <f t="shared" si="34"/>
        <v>0</v>
      </c>
      <c r="V35" s="199">
        <f t="shared" si="34"/>
        <v>0</v>
      </c>
      <c r="W35" s="199">
        <f t="shared" si="34"/>
        <v>0</v>
      </c>
      <c r="X35" s="199">
        <f t="shared" si="34"/>
        <v>0</v>
      </c>
      <c r="Y35" s="199">
        <f t="shared" si="34"/>
        <v>0</v>
      </c>
      <c r="Z35" s="199">
        <f t="shared" si="34"/>
        <v>0</v>
      </c>
      <c r="AA35" s="199">
        <f t="shared" si="34"/>
        <v>0</v>
      </c>
      <c r="AB35" s="199">
        <f t="shared" si="34"/>
        <v>0</v>
      </c>
      <c r="AC35" s="199">
        <f t="shared" si="34"/>
        <v>0</v>
      </c>
      <c r="AD35" s="199">
        <f t="shared" si="34"/>
        <v>0</v>
      </c>
      <c r="AE35" s="199">
        <f t="shared" si="34"/>
        <v>0</v>
      </c>
      <c r="AF35" s="199">
        <f t="shared" si="34"/>
        <v>0</v>
      </c>
      <c r="AG35" s="199">
        <f t="shared" si="34"/>
        <v>0</v>
      </c>
      <c r="AH35" s="199">
        <f t="shared" si="34"/>
        <v>0</v>
      </c>
      <c r="AI35" s="199">
        <f t="shared" si="34"/>
        <v>0</v>
      </c>
      <c r="AJ35" s="199">
        <f t="shared" si="34"/>
        <v>0</v>
      </c>
      <c r="AK35" s="199">
        <f t="shared" si="34"/>
        <v>0</v>
      </c>
      <c r="AL35" s="199">
        <f t="shared" si="34"/>
        <v>0</v>
      </c>
      <c r="AM35" s="199">
        <f t="shared" si="34"/>
        <v>0</v>
      </c>
      <c r="AN35" s="199">
        <f t="shared" si="34"/>
        <v>0</v>
      </c>
      <c r="AO35" s="199">
        <f t="shared" si="34"/>
        <v>0</v>
      </c>
      <c r="AP35" s="199">
        <f t="shared" si="34"/>
        <v>0</v>
      </c>
      <c r="AQ35" s="199">
        <f t="shared" si="34"/>
        <v>0</v>
      </c>
      <c r="AR35" s="199">
        <f t="shared" si="34"/>
        <v>0</v>
      </c>
      <c r="AS35" s="199">
        <f t="shared" si="34"/>
        <v>0</v>
      </c>
      <c r="AT35" s="199">
        <f t="shared" si="34"/>
        <v>0</v>
      </c>
      <c r="AU35" s="199">
        <f t="shared" si="34"/>
        <v>0</v>
      </c>
      <c r="AV35" s="199">
        <f t="shared" si="34"/>
        <v>0</v>
      </c>
      <c r="AW35" s="199">
        <f t="shared" si="34"/>
        <v>0</v>
      </c>
      <c r="AX35" s="199">
        <f t="shared" si="34"/>
        <v>0</v>
      </c>
      <c r="AY35" s="199">
        <f t="shared" si="34"/>
        <v>0</v>
      </c>
      <c r="AZ35" s="199">
        <f t="shared" si="34"/>
        <v>0</v>
      </c>
      <c r="BA35" s="199">
        <f t="shared" si="34"/>
        <v>0</v>
      </c>
      <c r="BB35" s="199">
        <f t="shared" si="34"/>
        <v>0</v>
      </c>
      <c r="BC35" s="199">
        <f t="shared" si="34"/>
        <v>0</v>
      </c>
      <c r="BD35" s="199">
        <f t="shared" si="34"/>
        <v>0</v>
      </c>
      <c r="BE35" s="199">
        <f t="shared" si="34"/>
        <v>0</v>
      </c>
      <c r="BF35" s="199">
        <f t="shared" si="34"/>
        <v>0</v>
      </c>
      <c r="BG35" s="199">
        <f t="shared" si="34"/>
        <v>0</v>
      </c>
      <c r="BH35" s="199">
        <f t="shared" si="34"/>
        <v>0</v>
      </c>
      <c r="BI35" s="199">
        <f t="shared" si="34"/>
        <v>0</v>
      </c>
      <c r="BJ35" s="199">
        <f t="shared" si="34"/>
        <v>0</v>
      </c>
      <c r="BK35" s="199">
        <f t="shared" si="34"/>
        <v>0</v>
      </c>
      <c r="BL35" s="199">
        <f t="shared" si="34"/>
        <v>0</v>
      </c>
      <c r="BM35" s="158"/>
      <c r="BN35" s="210"/>
      <c r="BO35" s="202"/>
      <c r="BP35" s="203"/>
      <c r="BQ35" s="202"/>
      <c r="BR35" s="203"/>
      <c r="BS35" s="202"/>
      <c r="BT35" s="203"/>
      <c r="BU35" s="202"/>
      <c r="BV35" s="203"/>
      <c r="BW35" s="202"/>
      <c r="BX35" s="203"/>
      <c r="BY35" s="202"/>
      <c r="BZ35" s="203"/>
      <c r="CA35" s="202"/>
      <c r="CB35" s="203"/>
      <c r="CC35" s="202"/>
      <c r="CD35" s="203"/>
      <c r="CE35" s="202"/>
      <c r="CF35" s="203"/>
      <c r="CG35" s="202"/>
      <c r="CH35" s="203"/>
      <c r="CI35" s="202"/>
      <c r="CJ35" s="203"/>
      <c r="CK35" s="202"/>
      <c r="CL35" s="203"/>
      <c r="CM35" s="202"/>
      <c r="CN35" s="203"/>
      <c r="CO35" s="202"/>
      <c r="CP35" s="203"/>
      <c r="CQ35" s="202"/>
      <c r="CR35" s="203"/>
      <c r="CS35" s="202"/>
      <c r="CT35" s="199"/>
      <c r="CU35" s="202"/>
      <c r="CV35" s="199"/>
      <c r="CW35" s="202"/>
      <c r="CX35" s="199"/>
      <c r="CY35" s="202"/>
      <c r="CZ35" s="199"/>
      <c r="DA35" s="202"/>
      <c r="DB35" s="199"/>
      <c r="DC35" s="202"/>
      <c r="DD35" s="199"/>
      <c r="DE35" s="202"/>
      <c r="DF35" s="199"/>
      <c r="DG35" s="202"/>
      <c r="DH35" s="199"/>
      <c r="DI35" s="202"/>
      <c r="DJ35" s="199"/>
      <c r="DK35" s="202"/>
      <c r="DL35" s="199"/>
      <c r="DM35" s="202"/>
      <c r="DN35" s="199"/>
      <c r="DO35" s="202"/>
      <c r="DP35" s="199"/>
      <c r="DQ35" s="202"/>
      <c r="DR35" s="199"/>
      <c r="DS35" s="202"/>
      <c r="DT35" s="199"/>
      <c r="DU35" s="202"/>
      <c r="DV35" s="199"/>
      <c r="DW35" s="202"/>
      <c r="DX35" s="199"/>
      <c r="DY35" s="158"/>
      <c r="DZ35" s="159" t="str">
        <f t="shared" si="35"/>
        <v/>
      </c>
      <c r="EA35" s="202"/>
      <c r="EB35" s="203"/>
      <c r="EC35" s="202"/>
      <c r="ED35" s="203"/>
      <c r="EE35" s="202"/>
      <c r="EF35" s="203"/>
      <c r="EG35" s="202"/>
      <c r="EH35" s="203"/>
      <c r="EI35" s="202"/>
      <c r="EJ35" s="203"/>
      <c r="EK35" s="202"/>
      <c r="EL35" s="203"/>
      <c r="EM35" s="202"/>
      <c r="EN35" s="203"/>
      <c r="EO35" s="202"/>
      <c r="EP35" s="203"/>
      <c r="EQ35" s="202"/>
      <c r="ER35" s="203"/>
      <c r="ES35" s="202"/>
      <c r="ET35" s="203"/>
      <c r="EU35" s="202"/>
      <c r="EV35" s="203"/>
      <c r="EW35" s="202"/>
      <c r="EX35" s="203"/>
      <c r="EY35" s="202"/>
      <c r="EZ35" s="203"/>
      <c r="FA35" s="202"/>
      <c r="FB35" s="203"/>
      <c r="FC35" s="202"/>
      <c r="FD35" s="203"/>
      <c r="FE35" s="202"/>
      <c r="FF35" s="199"/>
      <c r="FG35" s="202"/>
      <c r="FH35" s="199"/>
      <c r="FI35" s="202"/>
      <c r="FJ35" s="199"/>
      <c r="FK35" s="202"/>
      <c r="FL35" s="199"/>
      <c r="FM35" s="202"/>
      <c r="FN35" s="199"/>
      <c r="FO35" s="202"/>
      <c r="FP35" s="199"/>
      <c r="FQ35" s="202"/>
      <c r="FR35" s="199"/>
      <c r="FS35" s="202"/>
      <c r="FT35" s="199"/>
      <c r="FU35" s="202"/>
      <c r="FV35" s="199"/>
      <c r="FW35" s="202"/>
      <c r="FX35" s="199"/>
      <c r="FY35" s="202"/>
      <c r="FZ35" s="199"/>
      <c r="GA35" s="202"/>
      <c r="GB35" s="199"/>
      <c r="GC35" s="202"/>
      <c r="GD35" s="199"/>
      <c r="GE35" s="202"/>
      <c r="GF35" s="199"/>
      <c r="GG35" s="202"/>
      <c r="GH35" s="199"/>
      <c r="GI35" s="202"/>
      <c r="GJ35" s="199"/>
      <c r="GK35" s="158"/>
      <c r="GL35" s="159" t="str">
        <f t="shared" si="36"/>
        <v/>
      </c>
      <c r="GM35" s="202"/>
      <c r="GN35" s="203"/>
      <c r="GO35" s="202"/>
      <c r="GP35" s="203"/>
      <c r="GQ35" s="202"/>
      <c r="GR35" s="203"/>
      <c r="GS35" s="202"/>
      <c r="GT35" s="203"/>
      <c r="GU35" s="202"/>
      <c r="GV35" s="203"/>
      <c r="GW35" s="202"/>
      <c r="GX35" s="203"/>
      <c r="GY35" s="202"/>
      <c r="GZ35" s="203"/>
      <c r="HA35" s="202"/>
      <c r="HB35" s="203"/>
      <c r="HC35" s="202"/>
      <c r="HD35" s="203"/>
      <c r="HE35" s="202"/>
      <c r="HF35" s="203"/>
      <c r="HG35" s="202"/>
      <c r="HH35" s="203"/>
      <c r="HI35" s="202"/>
      <c r="HJ35" s="203"/>
      <c r="HK35" s="202"/>
      <c r="HL35" s="203"/>
      <c r="HM35" s="202"/>
      <c r="HN35" s="203"/>
      <c r="HO35" s="202"/>
      <c r="HP35" s="203"/>
      <c r="HQ35" s="202"/>
      <c r="HR35" s="199"/>
      <c r="HS35" s="202"/>
      <c r="HT35" s="199"/>
      <c r="HU35" s="202"/>
      <c r="HV35" s="199"/>
      <c r="HW35" s="202"/>
      <c r="HX35" s="199"/>
      <c r="HY35" s="202"/>
      <c r="HZ35" s="199"/>
      <c r="IA35" s="202"/>
      <c r="IB35" s="199"/>
      <c r="IC35" s="202"/>
      <c r="ID35" s="199"/>
      <c r="IE35" s="202"/>
      <c r="IF35" s="199"/>
      <c r="IG35" s="202"/>
      <c r="IH35" s="199"/>
      <c r="II35" s="202"/>
      <c r="IJ35" s="199"/>
      <c r="IK35" s="202"/>
      <c r="IL35" s="199"/>
      <c r="IM35" s="202"/>
      <c r="IN35" s="199"/>
      <c r="IO35" s="202"/>
      <c r="IP35" s="199"/>
      <c r="IQ35" s="202"/>
      <c r="IR35" s="199"/>
      <c r="IS35" s="202"/>
      <c r="IT35" s="199"/>
      <c r="IU35" s="202"/>
      <c r="IV35" s="199"/>
    </row>
    <row r="36">
      <c r="A36" s="212"/>
      <c r="B36" s="231" t="str">
        <f t="shared" si="1"/>
        <v/>
      </c>
      <c r="C36" s="199">
        <f t="shared" ref="C36:BL36" si="37">BO36+EA36+GM36</f>
        <v>0</v>
      </c>
      <c r="D36" s="199">
        <f t="shared" si="37"/>
        <v>0</v>
      </c>
      <c r="E36" s="199">
        <f t="shared" si="37"/>
        <v>0</v>
      </c>
      <c r="F36" s="199">
        <f t="shared" si="37"/>
        <v>0</v>
      </c>
      <c r="G36" s="199">
        <f t="shared" si="37"/>
        <v>0</v>
      </c>
      <c r="H36" s="199">
        <f t="shared" si="37"/>
        <v>0</v>
      </c>
      <c r="I36" s="199">
        <f t="shared" si="37"/>
        <v>0</v>
      </c>
      <c r="J36" s="199">
        <f t="shared" si="37"/>
        <v>0</v>
      </c>
      <c r="K36" s="199">
        <f t="shared" si="37"/>
        <v>0</v>
      </c>
      <c r="L36" s="199">
        <f t="shared" si="37"/>
        <v>0</v>
      </c>
      <c r="M36" s="199">
        <f t="shared" si="37"/>
        <v>0</v>
      </c>
      <c r="N36" s="199">
        <f t="shared" si="37"/>
        <v>0</v>
      </c>
      <c r="O36" s="199">
        <f t="shared" si="37"/>
        <v>0</v>
      </c>
      <c r="P36" s="199">
        <f t="shared" si="37"/>
        <v>0</v>
      </c>
      <c r="Q36" s="199">
        <f t="shared" si="37"/>
        <v>0</v>
      </c>
      <c r="R36" s="199">
        <f t="shared" si="37"/>
        <v>0</v>
      </c>
      <c r="S36" s="199">
        <f t="shared" si="37"/>
        <v>0</v>
      </c>
      <c r="T36" s="199">
        <f t="shared" si="37"/>
        <v>0</v>
      </c>
      <c r="U36" s="199">
        <f t="shared" si="37"/>
        <v>0</v>
      </c>
      <c r="V36" s="199">
        <f t="shared" si="37"/>
        <v>0</v>
      </c>
      <c r="W36" s="199">
        <f t="shared" si="37"/>
        <v>0</v>
      </c>
      <c r="X36" s="199">
        <f t="shared" si="37"/>
        <v>0</v>
      </c>
      <c r="Y36" s="199">
        <f t="shared" si="37"/>
        <v>0</v>
      </c>
      <c r="Z36" s="199">
        <f t="shared" si="37"/>
        <v>0</v>
      </c>
      <c r="AA36" s="199">
        <f t="shared" si="37"/>
        <v>0</v>
      </c>
      <c r="AB36" s="199">
        <f t="shared" si="37"/>
        <v>0</v>
      </c>
      <c r="AC36" s="199">
        <f t="shared" si="37"/>
        <v>0</v>
      </c>
      <c r="AD36" s="199">
        <f t="shared" si="37"/>
        <v>0</v>
      </c>
      <c r="AE36" s="199">
        <f t="shared" si="37"/>
        <v>0</v>
      </c>
      <c r="AF36" s="199">
        <f t="shared" si="37"/>
        <v>0</v>
      </c>
      <c r="AG36" s="199">
        <f t="shared" si="37"/>
        <v>0</v>
      </c>
      <c r="AH36" s="199">
        <f t="shared" si="37"/>
        <v>0</v>
      </c>
      <c r="AI36" s="199">
        <f t="shared" si="37"/>
        <v>0</v>
      </c>
      <c r="AJ36" s="199">
        <f t="shared" si="37"/>
        <v>0</v>
      </c>
      <c r="AK36" s="199">
        <f t="shared" si="37"/>
        <v>0</v>
      </c>
      <c r="AL36" s="199">
        <f t="shared" si="37"/>
        <v>0</v>
      </c>
      <c r="AM36" s="199">
        <f t="shared" si="37"/>
        <v>0</v>
      </c>
      <c r="AN36" s="199">
        <f t="shared" si="37"/>
        <v>0</v>
      </c>
      <c r="AO36" s="199">
        <f t="shared" si="37"/>
        <v>0</v>
      </c>
      <c r="AP36" s="199">
        <f t="shared" si="37"/>
        <v>0</v>
      </c>
      <c r="AQ36" s="199">
        <f t="shared" si="37"/>
        <v>0</v>
      </c>
      <c r="AR36" s="199">
        <f t="shared" si="37"/>
        <v>0</v>
      </c>
      <c r="AS36" s="199">
        <f t="shared" si="37"/>
        <v>0</v>
      </c>
      <c r="AT36" s="199">
        <f t="shared" si="37"/>
        <v>0</v>
      </c>
      <c r="AU36" s="199">
        <f t="shared" si="37"/>
        <v>0</v>
      </c>
      <c r="AV36" s="199">
        <f t="shared" si="37"/>
        <v>0</v>
      </c>
      <c r="AW36" s="199">
        <f t="shared" si="37"/>
        <v>0</v>
      </c>
      <c r="AX36" s="199">
        <f t="shared" si="37"/>
        <v>0</v>
      </c>
      <c r="AY36" s="199">
        <f t="shared" si="37"/>
        <v>0</v>
      </c>
      <c r="AZ36" s="199">
        <f t="shared" si="37"/>
        <v>0</v>
      </c>
      <c r="BA36" s="199">
        <f t="shared" si="37"/>
        <v>0</v>
      </c>
      <c r="BB36" s="199">
        <f t="shared" si="37"/>
        <v>0</v>
      </c>
      <c r="BC36" s="199">
        <f t="shared" si="37"/>
        <v>0</v>
      </c>
      <c r="BD36" s="199">
        <f t="shared" si="37"/>
        <v>0</v>
      </c>
      <c r="BE36" s="199">
        <f t="shared" si="37"/>
        <v>0</v>
      </c>
      <c r="BF36" s="199">
        <f t="shared" si="37"/>
        <v>0</v>
      </c>
      <c r="BG36" s="199">
        <f t="shared" si="37"/>
        <v>0</v>
      </c>
      <c r="BH36" s="199">
        <f t="shared" si="37"/>
        <v>0</v>
      </c>
      <c r="BI36" s="199">
        <f t="shared" si="37"/>
        <v>0</v>
      </c>
      <c r="BJ36" s="199">
        <f t="shared" si="37"/>
        <v>0</v>
      </c>
      <c r="BK36" s="199">
        <f t="shared" si="37"/>
        <v>0</v>
      </c>
      <c r="BL36" s="199">
        <f t="shared" si="37"/>
        <v>0</v>
      </c>
      <c r="BM36" s="158"/>
      <c r="BN36" s="210"/>
      <c r="BO36" s="202"/>
      <c r="BP36" s="203"/>
      <c r="BQ36" s="202"/>
      <c r="BR36" s="203"/>
      <c r="BS36" s="202"/>
      <c r="BT36" s="203"/>
      <c r="BU36" s="202"/>
      <c r="BV36" s="203"/>
      <c r="BW36" s="202"/>
      <c r="BX36" s="203"/>
      <c r="BY36" s="202"/>
      <c r="BZ36" s="203"/>
      <c r="CA36" s="202"/>
      <c r="CB36" s="203"/>
      <c r="CC36" s="202"/>
      <c r="CD36" s="203"/>
      <c r="CE36" s="202"/>
      <c r="CF36" s="203"/>
      <c r="CG36" s="202"/>
      <c r="CH36" s="203"/>
      <c r="CI36" s="202"/>
      <c r="CJ36" s="203"/>
      <c r="CK36" s="202"/>
      <c r="CL36" s="203"/>
      <c r="CM36" s="202"/>
      <c r="CN36" s="203"/>
      <c r="CO36" s="202"/>
      <c r="CP36" s="203"/>
      <c r="CQ36" s="202"/>
      <c r="CR36" s="203"/>
      <c r="CS36" s="202"/>
      <c r="CT36" s="199"/>
      <c r="CU36" s="202"/>
      <c r="CV36" s="199"/>
      <c r="CW36" s="202"/>
      <c r="CX36" s="199"/>
      <c r="CY36" s="202"/>
      <c r="CZ36" s="199"/>
      <c r="DA36" s="202"/>
      <c r="DB36" s="199"/>
      <c r="DC36" s="202"/>
      <c r="DD36" s="199"/>
      <c r="DE36" s="202"/>
      <c r="DF36" s="199"/>
      <c r="DG36" s="202"/>
      <c r="DH36" s="199"/>
      <c r="DI36" s="202"/>
      <c r="DJ36" s="199"/>
      <c r="DK36" s="202"/>
      <c r="DL36" s="199"/>
      <c r="DM36" s="202"/>
      <c r="DN36" s="199"/>
      <c r="DO36" s="202"/>
      <c r="DP36" s="199"/>
      <c r="DQ36" s="202"/>
      <c r="DR36" s="199"/>
      <c r="DS36" s="202"/>
      <c r="DT36" s="199"/>
      <c r="DU36" s="202"/>
      <c r="DV36" s="199"/>
      <c r="DW36" s="202"/>
      <c r="DX36" s="199"/>
      <c r="DY36" s="158"/>
      <c r="DZ36" s="159" t="str">
        <f t="shared" si="35"/>
        <v/>
      </c>
      <c r="EA36" s="202"/>
      <c r="EB36" s="203"/>
      <c r="EC36" s="202"/>
      <c r="ED36" s="203"/>
      <c r="EE36" s="202"/>
      <c r="EF36" s="203"/>
      <c r="EG36" s="202"/>
      <c r="EH36" s="203"/>
      <c r="EI36" s="202"/>
      <c r="EJ36" s="203"/>
      <c r="EK36" s="202"/>
      <c r="EL36" s="203"/>
      <c r="EM36" s="202"/>
      <c r="EN36" s="203"/>
      <c r="EO36" s="202"/>
      <c r="EP36" s="203"/>
      <c r="EQ36" s="202"/>
      <c r="ER36" s="203"/>
      <c r="ES36" s="202"/>
      <c r="ET36" s="203"/>
      <c r="EU36" s="202"/>
      <c r="EV36" s="203"/>
      <c r="EW36" s="202"/>
      <c r="EX36" s="203"/>
      <c r="EY36" s="202"/>
      <c r="EZ36" s="203"/>
      <c r="FA36" s="202"/>
      <c r="FB36" s="203"/>
      <c r="FC36" s="202"/>
      <c r="FD36" s="203"/>
      <c r="FE36" s="202"/>
      <c r="FF36" s="199"/>
      <c r="FG36" s="202"/>
      <c r="FH36" s="199"/>
      <c r="FI36" s="202"/>
      <c r="FJ36" s="199"/>
      <c r="FK36" s="202"/>
      <c r="FL36" s="199"/>
      <c r="FM36" s="202"/>
      <c r="FN36" s="199"/>
      <c r="FO36" s="202"/>
      <c r="FP36" s="199"/>
      <c r="FQ36" s="202"/>
      <c r="FR36" s="199"/>
      <c r="FS36" s="202"/>
      <c r="FT36" s="199"/>
      <c r="FU36" s="202"/>
      <c r="FV36" s="199"/>
      <c r="FW36" s="202"/>
      <c r="FX36" s="199"/>
      <c r="FY36" s="202"/>
      <c r="FZ36" s="199"/>
      <c r="GA36" s="202"/>
      <c r="GB36" s="199"/>
      <c r="GC36" s="202"/>
      <c r="GD36" s="199"/>
      <c r="GE36" s="202"/>
      <c r="GF36" s="199"/>
      <c r="GG36" s="202"/>
      <c r="GH36" s="199"/>
      <c r="GI36" s="202"/>
      <c r="GJ36" s="199"/>
      <c r="GK36" s="158"/>
      <c r="GL36" s="159" t="str">
        <f t="shared" si="36"/>
        <v/>
      </c>
      <c r="GM36" s="202"/>
      <c r="GN36" s="203"/>
      <c r="GO36" s="202"/>
      <c r="GP36" s="203"/>
      <c r="GQ36" s="202"/>
      <c r="GR36" s="203"/>
      <c r="GS36" s="202"/>
      <c r="GT36" s="203"/>
      <c r="GU36" s="202"/>
      <c r="GV36" s="203"/>
      <c r="GW36" s="202"/>
      <c r="GX36" s="203"/>
      <c r="GY36" s="202"/>
      <c r="GZ36" s="203"/>
      <c r="HA36" s="202"/>
      <c r="HB36" s="203"/>
      <c r="HC36" s="202"/>
      <c r="HD36" s="203"/>
      <c r="HE36" s="202"/>
      <c r="HF36" s="203"/>
      <c r="HG36" s="202"/>
      <c r="HH36" s="203"/>
      <c r="HI36" s="202"/>
      <c r="HJ36" s="203"/>
      <c r="HK36" s="202"/>
      <c r="HL36" s="203"/>
      <c r="HM36" s="202"/>
      <c r="HN36" s="203"/>
      <c r="HO36" s="202"/>
      <c r="HP36" s="203"/>
      <c r="HQ36" s="202"/>
      <c r="HR36" s="199"/>
      <c r="HS36" s="202"/>
      <c r="HT36" s="199"/>
      <c r="HU36" s="202"/>
      <c r="HV36" s="199"/>
      <c r="HW36" s="202"/>
      <c r="HX36" s="199"/>
      <c r="HY36" s="202"/>
      <c r="HZ36" s="199"/>
      <c r="IA36" s="202"/>
      <c r="IB36" s="199"/>
      <c r="IC36" s="202"/>
      <c r="ID36" s="199"/>
      <c r="IE36" s="202"/>
      <c r="IF36" s="199"/>
      <c r="IG36" s="202"/>
      <c r="IH36" s="199"/>
      <c r="II36" s="202"/>
      <c r="IJ36" s="199"/>
      <c r="IK36" s="202"/>
      <c r="IL36" s="199"/>
      <c r="IM36" s="202"/>
      <c r="IN36" s="199"/>
      <c r="IO36" s="202"/>
      <c r="IP36" s="199"/>
      <c r="IQ36" s="202"/>
      <c r="IR36" s="199"/>
      <c r="IS36" s="202"/>
      <c r="IT36" s="199"/>
      <c r="IU36" s="202"/>
      <c r="IV36" s="199"/>
    </row>
    <row r="37">
      <c r="A37" s="212"/>
      <c r="B37" s="231" t="str">
        <f t="shared" si="1"/>
        <v/>
      </c>
      <c r="C37" s="199">
        <f t="shared" ref="C37:BL37" si="38">BO37+EA37+GM37</f>
        <v>0</v>
      </c>
      <c r="D37" s="199">
        <f t="shared" si="38"/>
        <v>0</v>
      </c>
      <c r="E37" s="199">
        <f t="shared" si="38"/>
        <v>0</v>
      </c>
      <c r="F37" s="199">
        <f t="shared" si="38"/>
        <v>0</v>
      </c>
      <c r="G37" s="199">
        <f t="shared" si="38"/>
        <v>0</v>
      </c>
      <c r="H37" s="199">
        <f t="shared" si="38"/>
        <v>0</v>
      </c>
      <c r="I37" s="199">
        <f t="shared" si="38"/>
        <v>0</v>
      </c>
      <c r="J37" s="199">
        <f t="shared" si="38"/>
        <v>0</v>
      </c>
      <c r="K37" s="199">
        <f t="shared" si="38"/>
        <v>0</v>
      </c>
      <c r="L37" s="199">
        <f t="shared" si="38"/>
        <v>0</v>
      </c>
      <c r="M37" s="199">
        <f t="shared" si="38"/>
        <v>0</v>
      </c>
      <c r="N37" s="199">
        <f t="shared" si="38"/>
        <v>0</v>
      </c>
      <c r="O37" s="199">
        <f t="shared" si="38"/>
        <v>0</v>
      </c>
      <c r="P37" s="199">
        <f t="shared" si="38"/>
        <v>0</v>
      </c>
      <c r="Q37" s="199">
        <f t="shared" si="38"/>
        <v>0</v>
      </c>
      <c r="R37" s="199">
        <f t="shared" si="38"/>
        <v>0</v>
      </c>
      <c r="S37" s="199">
        <f t="shared" si="38"/>
        <v>0</v>
      </c>
      <c r="T37" s="199">
        <f t="shared" si="38"/>
        <v>0</v>
      </c>
      <c r="U37" s="199">
        <f t="shared" si="38"/>
        <v>0</v>
      </c>
      <c r="V37" s="199">
        <f t="shared" si="38"/>
        <v>0</v>
      </c>
      <c r="W37" s="199">
        <f t="shared" si="38"/>
        <v>0</v>
      </c>
      <c r="X37" s="199">
        <f t="shared" si="38"/>
        <v>0</v>
      </c>
      <c r="Y37" s="199">
        <f t="shared" si="38"/>
        <v>0</v>
      </c>
      <c r="Z37" s="199">
        <f t="shared" si="38"/>
        <v>0</v>
      </c>
      <c r="AA37" s="199">
        <f t="shared" si="38"/>
        <v>0</v>
      </c>
      <c r="AB37" s="199">
        <f t="shared" si="38"/>
        <v>0</v>
      </c>
      <c r="AC37" s="199">
        <f t="shared" si="38"/>
        <v>0</v>
      </c>
      <c r="AD37" s="199">
        <f t="shared" si="38"/>
        <v>0</v>
      </c>
      <c r="AE37" s="199">
        <f t="shared" si="38"/>
        <v>0</v>
      </c>
      <c r="AF37" s="199">
        <f t="shared" si="38"/>
        <v>0</v>
      </c>
      <c r="AG37" s="199">
        <f t="shared" si="38"/>
        <v>0</v>
      </c>
      <c r="AH37" s="199">
        <f t="shared" si="38"/>
        <v>0</v>
      </c>
      <c r="AI37" s="199">
        <f t="shared" si="38"/>
        <v>0</v>
      </c>
      <c r="AJ37" s="199">
        <f t="shared" si="38"/>
        <v>0</v>
      </c>
      <c r="AK37" s="199">
        <f t="shared" si="38"/>
        <v>0</v>
      </c>
      <c r="AL37" s="199">
        <f t="shared" si="38"/>
        <v>0</v>
      </c>
      <c r="AM37" s="199">
        <f t="shared" si="38"/>
        <v>0</v>
      </c>
      <c r="AN37" s="199">
        <f t="shared" si="38"/>
        <v>0</v>
      </c>
      <c r="AO37" s="199">
        <f t="shared" si="38"/>
        <v>0</v>
      </c>
      <c r="AP37" s="199">
        <f t="shared" si="38"/>
        <v>0</v>
      </c>
      <c r="AQ37" s="199">
        <f t="shared" si="38"/>
        <v>0</v>
      </c>
      <c r="AR37" s="199">
        <f t="shared" si="38"/>
        <v>0</v>
      </c>
      <c r="AS37" s="199">
        <f t="shared" si="38"/>
        <v>0</v>
      </c>
      <c r="AT37" s="199">
        <f t="shared" si="38"/>
        <v>0</v>
      </c>
      <c r="AU37" s="199">
        <f t="shared" si="38"/>
        <v>0</v>
      </c>
      <c r="AV37" s="199">
        <f t="shared" si="38"/>
        <v>0</v>
      </c>
      <c r="AW37" s="199">
        <f t="shared" si="38"/>
        <v>0</v>
      </c>
      <c r="AX37" s="199">
        <f t="shared" si="38"/>
        <v>0</v>
      </c>
      <c r="AY37" s="199">
        <f t="shared" si="38"/>
        <v>0</v>
      </c>
      <c r="AZ37" s="199">
        <f t="shared" si="38"/>
        <v>0</v>
      </c>
      <c r="BA37" s="199">
        <f t="shared" si="38"/>
        <v>0</v>
      </c>
      <c r="BB37" s="199">
        <f t="shared" si="38"/>
        <v>0</v>
      </c>
      <c r="BC37" s="199">
        <f t="shared" si="38"/>
        <v>0</v>
      </c>
      <c r="BD37" s="199">
        <f t="shared" si="38"/>
        <v>0</v>
      </c>
      <c r="BE37" s="199">
        <f t="shared" si="38"/>
        <v>0</v>
      </c>
      <c r="BF37" s="199">
        <f t="shared" si="38"/>
        <v>0</v>
      </c>
      <c r="BG37" s="199">
        <f t="shared" si="38"/>
        <v>0</v>
      </c>
      <c r="BH37" s="199">
        <f t="shared" si="38"/>
        <v>0</v>
      </c>
      <c r="BI37" s="199">
        <f t="shared" si="38"/>
        <v>0</v>
      </c>
      <c r="BJ37" s="199">
        <f t="shared" si="38"/>
        <v>0</v>
      </c>
      <c r="BK37" s="199">
        <f t="shared" si="38"/>
        <v>0</v>
      </c>
      <c r="BL37" s="199">
        <f t="shared" si="38"/>
        <v>0</v>
      </c>
      <c r="BM37" s="158"/>
      <c r="BN37" s="210"/>
      <c r="BO37" s="202"/>
      <c r="BP37" s="203"/>
      <c r="BQ37" s="202"/>
      <c r="BR37" s="203"/>
      <c r="BS37" s="202"/>
      <c r="BT37" s="203"/>
      <c r="BU37" s="202"/>
      <c r="BV37" s="203"/>
      <c r="BW37" s="202"/>
      <c r="BX37" s="203"/>
      <c r="BY37" s="202"/>
      <c r="BZ37" s="203"/>
      <c r="CA37" s="202"/>
      <c r="CB37" s="203"/>
      <c r="CC37" s="202"/>
      <c r="CD37" s="203"/>
      <c r="CE37" s="202"/>
      <c r="CF37" s="203"/>
      <c r="CG37" s="202"/>
      <c r="CH37" s="203"/>
      <c r="CI37" s="202"/>
      <c r="CJ37" s="203"/>
      <c r="CK37" s="202"/>
      <c r="CL37" s="203"/>
      <c r="CM37" s="202"/>
      <c r="CN37" s="203"/>
      <c r="CO37" s="202"/>
      <c r="CP37" s="203"/>
      <c r="CQ37" s="202"/>
      <c r="CR37" s="203"/>
      <c r="CS37" s="202"/>
      <c r="CT37" s="199"/>
      <c r="CU37" s="202"/>
      <c r="CV37" s="199"/>
      <c r="CW37" s="202"/>
      <c r="CX37" s="199"/>
      <c r="CY37" s="202"/>
      <c r="CZ37" s="199"/>
      <c r="DA37" s="202"/>
      <c r="DB37" s="199"/>
      <c r="DC37" s="202"/>
      <c r="DD37" s="199"/>
      <c r="DE37" s="202"/>
      <c r="DF37" s="199"/>
      <c r="DG37" s="202"/>
      <c r="DH37" s="199"/>
      <c r="DI37" s="202"/>
      <c r="DJ37" s="199"/>
      <c r="DK37" s="202"/>
      <c r="DL37" s="199"/>
      <c r="DM37" s="202"/>
      <c r="DN37" s="199"/>
      <c r="DO37" s="202"/>
      <c r="DP37" s="199"/>
      <c r="DQ37" s="202"/>
      <c r="DR37" s="199"/>
      <c r="DS37" s="202"/>
      <c r="DT37" s="199"/>
      <c r="DU37" s="202"/>
      <c r="DV37" s="199"/>
      <c r="DW37" s="202"/>
      <c r="DX37" s="199"/>
      <c r="DY37" s="158"/>
      <c r="DZ37" s="159" t="str">
        <f t="shared" si="35"/>
        <v/>
      </c>
      <c r="EA37" s="202"/>
      <c r="EB37" s="203"/>
      <c r="EC37" s="202"/>
      <c r="ED37" s="203"/>
      <c r="EE37" s="202"/>
      <c r="EF37" s="203"/>
      <c r="EG37" s="202"/>
      <c r="EH37" s="203"/>
      <c r="EI37" s="202"/>
      <c r="EJ37" s="203"/>
      <c r="EK37" s="202"/>
      <c r="EL37" s="203"/>
      <c r="EM37" s="202"/>
      <c r="EN37" s="203"/>
      <c r="EO37" s="202"/>
      <c r="EP37" s="203"/>
      <c r="EQ37" s="202"/>
      <c r="ER37" s="203"/>
      <c r="ES37" s="202"/>
      <c r="ET37" s="203"/>
      <c r="EU37" s="202"/>
      <c r="EV37" s="203"/>
      <c r="EW37" s="202"/>
      <c r="EX37" s="203"/>
      <c r="EY37" s="202"/>
      <c r="EZ37" s="203"/>
      <c r="FA37" s="202"/>
      <c r="FB37" s="203"/>
      <c r="FC37" s="202"/>
      <c r="FD37" s="203"/>
      <c r="FE37" s="202"/>
      <c r="FF37" s="199"/>
      <c r="FG37" s="202"/>
      <c r="FH37" s="199"/>
      <c r="FI37" s="202"/>
      <c r="FJ37" s="199"/>
      <c r="FK37" s="202"/>
      <c r="FL37" s="199"/>
      <c r="FM37" s="202"/>
      <c r="FN37" s="199"/>
      <c r="FO37" s="202"/>
      <c r="FP37" s="199"/>
      <c r="FQ37" s="202"/>
      <c r="FR37" s="199"/>
      <c r="FS37" s="202"/>
      <c r="FT37" s="199"/>
      <c r="FU37" s="202"/>
      <c r="FV37" s="199"/>
      <c r="FW37" s="202"/>
      <c r="FX37" s="199"/>
      <c r="FY37" s="202"/>
      <c r="FZ37" s="199"/>
      <c r="GA37" s="202"/>
      <c r="GB37" s="199"/>
      <c r="GC37" s="202"/>
      <c r="GD37" s="199"/>
      <c r="GE37" s="202"/>
      <c r="GF37" s="199"/>
      <c r="GG37" s="202"/>
      <c r="GH37" s="199"/>
      <c r="GI37" s="202"/>
      <c r="GJ37" s="199"/>
      <c r="GK37" s="158"/>
      <c r="GL37" s="159"/>
      <c r="GM37" s="202"/>
      <c r="GN37" s="203"/>
      <c r="GO37" s="202"/>
      <c r="GP37" s="203"/>
      <c r="GQ37" s="202"/>
      <c r="GR37" s="203"/>
      <c r="GS37" s="202"/>
      <c r="GT37" s="203"/>
      <c r="GU37" s="202"/>
      <c r="GV37" s="203"/>
      <c r="GW37" s="202"/>
      <c r="GX37" s="203"/>
      <c r="GY37" s="202"/>
      <c r="GZ37" s="203"/>
      <c r="HA37" s="202"/>
      <c r="HB37" s="203"/>
      <c r="HC37" s="202"/>
      <c r="HD37" s="203"/>
      <c r="HE37" s="202"/>
      <c r="HF37" s="203"/>
      <c r="HG37" s="202"/>
      <c r="HH37" s="203"/>
      <c r="HI37" s="202"/>
      <c r="HJ37" s="203"/>
      <c r="HK37" s="202"/>
      <c r="HL37" s="203"/>
      <c r="HM37" s="202"/>
      <c r="HN37" s="203"/>
      <c r="HO37" s="202"/>
      <c r="HP37" s="203"/>
      <c r="HQ37" s="202"/>
      <c r="HR37" s="199"/>
      <c r="HS37" s="202"/>
      <c r="HT37" s="199"/>
      <c r="HU37" s="202"/>
      <c r="HV37" s="199"/>
      <c r="HW37" s="202"/>
      <c r="HX37" s="199"/>
      <c r="HY37" s="202"/>
      <c r="HZ37" s="199"/>
      <c r="IA37" s="202"/>
      <c r="IB37" s="199"/>
      <c r="IC37" s="202"/>
      <c r="ID37" s="199"/>
      <c r="IE37" s="202"/>
      <c r="IF37" s="199"/>
      <c r="IG37" s="202"/>
      <c r="IH37" s="199"/>
      <c r="II37" s="202"/>
      <c r="IJ37" s="199"/>
      <c r="IK37" s="202"/>
      <c r="IL37" s="199"/>
      <c r="IM37" s="202"/>
      <c r="IN37" s="199"/>
      <c r="IO37" s="202"/>
      <c r="IP37" s="199"/>
      <c r="IQ37" s="202"/>
      <c r="IR37" s="199"/>
      <c r="IS37" s="202"/>
      <c r="IT37" s="199"/>
      <c r="IU37" s="202"/>
      <c r="IV37" s="199"/>
    </row>
    <row r="38">
      <c r="A38" s="212"/>
      <c r="B38" s="231" t="str">
        <f t="shared" si="1"/>
        <v/>
      </c>
      <c r="C38" s="199">
        <f t="shared" ref="C38:BL38" si="39">BO38+EA38+GM38</f>
        <v>0</v>
      </c>
      <c r="D38" s="199">
        <f t="shared" si="39"/>
        <v>0</v>
      </c>
      <c r="E38" s="199">
        <f t="shared" si="39"/>
        <v>0</v>
      </c>
      <c r="F38" s="199">
        <f t="shared" si="39"/>
        <v>0</v>
      </c>
      <c r="G38" s="199">
        <f t="shared" si="39"/>
        <v>0</v>
      </c>
      <c r="H38" s="199">
        <f t="shared" si="39"/>
        <v>0</v>
      </c>
      <c r="I38" s="199">
        <f t="shared" si="39"/>
        <v>0</v>
      </c>
      <c r="J38" s="199">
        <f t="shared" si="39"/>
        <v>0</v>
      </c>
      <c r="K38" s="199">
        <f t="shared" si="39"/>
        <v>0</v>
      </c>
      <c r="L38" s="199">
        <f t="shared" si="39"/>
        <v>0</v>
      </c>
      <c r="M38" s="199">
        <f t="shared" si="39"/>
        <v>0</v>
      </c>
      <c r="N38" s="199">
        <f t="shared" si="39"/>
        <v>0</v>
      </c>
      <c r="O38" s="199">
        <f t="shared" si="39"/>
        <v>0</v>
      </c>
      <c r="P38" s="199">
        <f t="shared" si="39"/>
        <v>0</v>
      </c>
      <c r="Q38" s="199">
        <f t="shared" si="39"/>
        <v>0</v>
      </c>
      <c r="R38" s="199">
        <f t="shared" si="39"/>
        <v>0</v>
      </c>
      <c r="S38" s="199">
        <f t="shared" si="39"/>
        <v>0</v>
      </c>
      <c r="T38" s="199">
        <f t="shared" si="39"/>
        <v>0</v>
      </c>
      <c r="U38" s="199">
        <f t="shared" si="39"/>
        <v>0</v>
      </c>
      <c r="V38" s="199">
        <f t="shared" si="39"/>
        <v>0</v>
      </c>
      <c r="W38" s="199">
        <f t="shared" si="39"/>
        <v>0</v>
      </c>
      <c r="X38" s="199">
        <f t="shared" si="39"/>
        <v>0</v>
      </c>
      <c r="Y38" s="199">
        <f t="shared" si="39"/>
        <v>0</v>
      </c>
      <c r="Z38" s="199">
        <f t="shared" si="39"/>
        <v>0</v>
      </c>
      <c r="AA38" s="199">
        <f t="shared" si="39"/>
        <v>0</v>
      </c>
      <c r="AB38" s="199">
        <f t="shared" si="39"/>
        <v>0</v>
      </c>
      <c r="AC38" s="199">
        <f t="shared" si="39"/>
        <v>0</v>
      </c>
      <c r="AD38" s="199">
        <f t="shared" si="39"/>
        <v>0</v>
      </c>
      <c r="AE38" s="199">
        <f t="shared" si="39"/>
        <v>0</v>
      </c>
      <c r="AF38" s="199">
        <f t="shared" si="39"/>
        <v>0</v>
      </c>
      <c r="AG38" s="199">
        <f t="shared" si="39"/>
        <v>0</v>
      </c>
      <c r="AH38" s="199">
        <f t="shared" si="39"/>
        <v>0</v>
      </c>
      <c r="AI38" s="199">
        <f t="shared" si="39"/>
        <v>0</v>
      </c>
      <c r="AJ38" s="199">
        <f t="shared" si="39"/>
        <v>0</v>
      </c>
      <c r="AK38" s="199">
        <f t="shared" si="39"/>
        <v>0</v>
      </c>
      <c r="AL38" s="199">
        <f t="shared" si="39"/>
        <v>0</v>
      </c>
      <c r="AM38" s="199">
        <f t="shared" si="39"/>
        <v>0</v>
      </c>
      <c r="AN38" s="199">
        <f t="shared" si="39"/>
        <v>0</v>
      </c>
      <c r="AO38" s="199">
        <f t="shared" si="39"/>
        <v>0</v>
      </c>
      <c r="AP38" s="199">
        <f t="shared" si="39"/>
        <v>0</v>
      </c>
      <c r="AQ38" s="199">
        <f t="shared" si="39"/>
        <v>0</v>
      </c>
      <c r="AR38" s="199">
        <f t="shared" si="39"/>
        <v>0</v>
      </c>
      <c r="AS38" s="199">
        <f t="shared" si="39"/>
        <v>0</v>
      </c>
      <c r="AT38" s="199">
        <f t="shared" si="39"/>
        <v>0</v>
      </c>
      <c r="AU38" s="199">
        <f t="shared" si="39"/>
        <v>0</v>
      </c>
      <c r="AV38" s="199">
        <f t="shared" si="39"/>
        <v>0</v>
      </c>
      <c r="AW38" s="199">
        <f t="shared" si="39"/>
        <v>0</v>
      </c>
      <c r="AX38" s="199">
        <f t="shared" si="39"/>
        <v>0</v>
      </c>
      <c r="AY38" s="199">
        <f t="shared" si="39"/>
        <v>0</v>
      </c>
      <c r="AZ38" s="199">
        <f t="shared" si="39"/>
        <v>0</v>
      </c>
      <c r="BA38" s="199">
        <f t="shared" si="39"/>
        <v>0</v>
      </c>
      <c r="BB38" s="199">
        <f t="shared" si="39"/>
        <v>0</v>
      </c>
      <c r="BC38" s="199">
        <f t="shared" si="39"/>
        <v>0</v>
      </c>
      <c r="BD38" s="199">
        <f t="shared" si="39"/>
        <v>0</v>
      </c>
      <c r="BE38" s="199">
        <f t="shared" si="39"/>
        <v>0</v>
      </c>
      <c r="BF38" s="199">
        <f t="shared" si="39"/>
        <v>0</v>
      </c>
      <c r="BG38" s="199">
        <f t="shared" si="39"/>
        <v>0</v>
      </c>
      <c r="BH38" s="199">
        <f t="shared" si="39"/>
        <v>0</v>
      </c>
      <c r="BI38" s="199">
        <f t="shared" si="39"/>
        <v>0</v>
      </c>
      <c r="BJ38" s="199">
        <f t="shared" si="39"/>
        <v>0</v>
      </c>
      <c r="BK38" s="199">
        <f t="shared" si="39"/>
        <v>0</v>
      </c>
      <c r="BL38" s="199">
        <f t="shared" si="39"/>
        <v>0</v>
      </c>
      <c r="BM38" s="158"/>
      <c r="BN38" s="210"/>
      <c r="BO38" s="202"/>
      <c r="BP38" s="203"/>
      <c r="BQ38" s="202"/>
      <c r="BR38" s="203"/>
      <c r="BS38" s="202"/>
      <c r="BT38" s="203"/>
      <c r="BU38" s="202"/>
      <c r="BV38" s="203"/>
      <c r="BW38" s="202"/>
      <c r="BX38" s="203"/>
      <c r="BY38" s="202"/>
      <c r="BZ38" s="203"/>
      <c r="CA38" s="202"/>
      <c r="CB38" s="203"/>
      <c r="CC38" s="202"/>
      <c r="CD38" s="203"/>
      <c r="CE38" s="202"/>
      <c r="CF38" s="203"/>
      <c r="CG38" s="202"/>
      <c r="CH38" s="203"/>
      <c r="CI38" s="202"/>
      <c r="CJ38" s="203"/>
      <c r="CK38" s="202"/>
      <c r="CL38" s="203"/>
      <c r="CM38" s="202"/>
      <c r="CN38" s="203"/>
      <c r="CO38" s="202"/>
      <c r="CP38" s="203"/>
      <c r="CQ38" s="202"/>
      <c r="CR38" s="203"/>
      <c r="CS38" s="202"/>
      <c r="CT38" s="199"/>
      <c r="CU38" s="202"/>
      <c r="CV38" s="199"/>
      <c r="CW38" s="202"/>
      <c r="CX38" s="199"/>
      <c r="CY38" s="202"/>
      <c r="CZ38" s="199"/>
      <c r="DA38" s="202"/>
      <c r="DB38" s="199"/>
      <c r="DC38" s="202"/>
      <c r="DD38" s="199"/>
      <c r="DE38" s="202"/>
      <c r="DF38" s="199"/>
      <c r="DG38" s="202"/>
      <c r="DH38" s="199"/>
      <c r="DI38" s="202"/>
      <c r="DJ38" s="199"/>
      <c r="DK38" s="202"/>
      <c r="DL38" s="199"/>
      <c r="DM38" s="202"/>
      <c r="DN38" s="199"/>
      <c r="DO38" s="202"/>
      <c r="DP38" s="199"/>
      <c r="DQ38" s="202"/>
      <c r="DR38" s="199"/>
      <c r="DS38" s="202"/>
      <c r="DT38" s="199"/>
      <c r="DU38" s="202"/>
      <c r="DV38" s="199"/>
      <c r="DW38" s="202"/>
      <c r="DX38" s="199"/>
      <c r="DY38" s="158"/>
      <c r="DZ38" s="159" t="str">
        <f t="shared" si="35"/>
        <v/>
      </c>
      <c r="EA38" s="202"/>
      <c r="EB38" s="203"/>
      <c r="EC38" s="202"/>
      <c r="ED38" s="203"/>
      <c r="EE38" s="202"/>
      <c r="EF38" s="203"/>
      <c r="EG38" s="202"/>
      <c r="EH38" s="203"/>
      <c r="EI38" s="202"/>
      <c r="EJ38" s="203"/>
      <c r="EK38" s="202"/>
      <c r="EL38" s="203"/>
      <c r="EM38" s="202"/>
      <c r="EN38" s="203"/>
      <c r="EO38" s="202"/>
      <c r="EP38" s="203"/>
      <c r="EQ38" s="202"/>
      <c r="ER38" s="203"/>
      <c r="ES38" s="202"/>
      <c r="ET38" s="203"/>
      <c r="EU38" s="202"/>
      <c r="EV38" s="203"/>
      <c r="EW38" s="202"/>
      <c r="EX38" s="203"/>
      <c r="EY38" s="202"/>
      <c r="EZ38" s="203"/>
      <c r="FA38" s="202"/>
      <c r="FB38" s="203"/>
      <c r="FC38" s="202"/>
      <c r="FD38" s="203"/>
      <c r="FE38" s="202"/>
      <c r="FF38" s="199"/>
      <c r="FG38" s="202"/>
      <c r="FH38" s="199"/>
      <c r="FI38" s="202"/>
      <c r="FJ38" s="199"/>
      <c r="FK38" s="202"/>
      <c r="FL38" s="199"/>
      <c r="FM38" s="202"/>
      <c r="FN38" s="199"/>
      <c r="FO38" s="202"/>
      <c r="FP38" s="199"/>
      <c r="FQ38" s="202"/>
      <c r="FR38" s="199"/>
      <c r="FS38" s="202"/>
      <c r="FT38" s="199"/>
      <c r="FU38" s="202"/>
      <c r="FV38" s="199"/>
      <c r="FW38" s="202"/>
      <c r="FX38" s="199"/>
      <c r="FY38" s="202"/>
      <c r="FZ38" s="199"/>
      <c r="GA38" s="202"/>
      <c r="GB38" s="199"/>
      <c r="GC38" s="202"/>
      <c r="GD38" s="199"/>
      <c r="GE38" s="202"/>
      <c r="GF38" s="199"/>
      <c r="GG38" s="202"/>
      <c r="GH38" s="199"/>
      <c r="GI38" s="202"/>
      <c r="GJ38" s="199"/>
      <c r="GK38" s="158"/>
      <c r="GL38" s="159"/>
      <c r="GM38" s="202"/>
      <c r="GN38" s="203"/>
      <c r="GO38" s="202"/>
      <c r="GP38" s="203"/>
      <c r="GQ38" s="202"/>
      <c r="GR38" s="203"/>
      <c r="GS38" s="202"/>
      <c r="GT38" s="203"/>
      <c r="GU38" s="202"/>
      <c r="GV38" s="203"/>
      <c r="GW38" s="202"/>
      <c r="GX38" s="203"/>
      <c r="GY38" s="202"/>
      <c r="GZ38" s="203"/>
      <c r="HA38" s="202"/>
      <c r="HB38" s="203"/>
      <c r="HC38" s="202"/>
      <c r="HD38" s="203"/>
      <c r="HE38" s="202"/>
      <c r="HF38" s="203"/>
      <c r="HG38" s="202"/>
      <c r="HH38" s="203"/>
      <c r="HI38" s="202"/>
      <c r="HJ38" s="203"/>
      <c r="HK38" s="202"/>
      <c r="HL38" s="203"/>
      <c r="HM38" s="202"/>
      <c r="HN38" s="203"/>
      <c r="HO38" s="202"/>
      <c r="HP38" s="203"/>
      <c r="HQ38" s="202"/>
      <c r="HR38" s="199"/>
      <c r="HS38" s="202"/>
      <c r="HT38" s="199"/>
      <c r="HU38" s="202"/>
      <c r="HV38" s="199"/>
      <c r="HW38" s="202"/>
      <c r="HX38" s="199"/>
      <c r="HY38" s="202"/>
      <c r="HZ38" s="199"/>
      <c r="IA38" s="202"/>
      <c r="IB38" s="199"/>
      <c r="IC38" s="202"/>
      <c r="ID38" s="199"/>
      <c r="IE38" s="202"/>
      <c r="IF38" s="199"/>
      <c r="IG38" s="202"/>
      <c r="IH38" s="199"/>
      <c r="II38" s="202"/>
      <c r="IJ38" s="199"/>
      <c r="IK38" s="202"/>
      <c r="IL38" s="199"/>
      <c r="IM38" s="202"/>
      <c r="IN38" s="199"/>
      <c r="IO38" s="202"/>
      <c r="IP38" s="199"/>
      <c r="IQ38" s="202"/>
      <c r="IR38" s="199"/>
      <c r="IS38" s="202"/>
      <c r="IT38" s="199"/>
      <c r="IU38" s="202"/>
      <c r="IV38" s="199"/>
    </row>
    <row r="39">
      <c r="A39" s="212"/>
      <c r="B39" s="231" t="str">
        <f t="shared" si="1"/>
        <v/>
      </c>
      <c r="C39" s="199">
        <f t="shared" ref="C39:BL39" si="40">BO39+EA39+GM39</f>
        <v>0</v>
      </c>
      <c r="D39" s="199">
        <f t="shared" si="40"/>
        <v>0</v>
      </c>
      <c r="E39" s="199">
        <f t="shared" si="40"/>
        <v>0</v>
      </c>
      <c r="F39" s="199">
        <f t="shared" si="40"/>
        <v>0</v>
      </c>
      <c r="G39" s="199">
        <f t="shared" si="40"/>
        <v>0</v>
      </c>
      <c r="H39" s="199">
        <f t="shared" si="40"/>
        <v>0</v>
      </c>
      <c r="I39" s="199">
        <f t="shared" si="40"/>
        <v>0</v>
      </c>
      <c r="J39" s="199">
        <f t="shared" si="40"/>
        <v>0</v>
      </c>
      <c r="K39" s="199">
        <f t="shared" si="40"/>
        <v>0</v>
      </c>
      <c r="L39" s="199">
        <f t="shared" si="40"/>
        <v>0</v>
      </c>
      <c r="M39" s="199">
        <f t="shared" si="40"/>
        <v>0</v>
      </c>
      <c r="N39" s="199">
        <f t="shared" si="40"/>
        <v>0</v>
      </c>
      <c r="O39" s="199">
        <f t="shared" si="40"/>
        <v>0</v>
      </c>
      <c r="P39" s="199">
        <f t="shared" si="40"/>
        <v>0</v>
      </c>
      <c r="Q39" s="199">
        <f t="shared" si="40"/>
        <v>0</v>
      </c>
      <c r="R39" s="199">
        <f t="shared" si="40"/>
        <v>0</v>
      </c>
      <c r="S39" s="199">
        <f t="shared" si="40"/>
        <v>0</v>
      </c>
      <c r="T39" s="199">
        <f t="shared" si="40"/>
        <v>0</v>
      </c>
      <c r="U39" s="199">
        <f t="shared" si="40"/>
        <v>0</v>
      </c>
      <c r="V39" s="199">
        <f t="shared" si="40"/>
        <v>0</v>
      </c>
      <c r="W39" s="199">
        <f t="shared" si="40"/>
        <v>0</v>
      </c>
      <c r="X39" s="199">
        <f t="shared" si="40"/>
        <v>0</v>
      </c>
      <c r="Y39" s="199">
        <f t="shared" si="40"/>
        <v>0</v>
      </c>
      <c r="Z39" s="199">
        <f t="shared" si="40"/>
        <v>0</v>
      </c>
      <c r="AA39" s="199">
        <f t="shared" si="40"/>
        <v>0</v>
      </c>
      <c r="AB39" s="199">
        <f t="shared" si="40"/>
        <v>0</v>
      </c>
      <c r="AC39" s="199">
        <f t="shared" si="40"/>
        <v>0</v>
      </c>
      <c r="AD39" s="199">
        <f t="shared" si="40"/>
        <v>0</v>
      </c>
      <c r="AE39" s="199">
        <f t="shared" si="40"/>
        <v>0</v>
      </c>
      <c r="AF39" s="199">
        <f t="shared" si="40"/>
        <v>0</v>
      </c>
      <c r="AG39" s="199">
        <f t="shared" si="40"/>
        <v>0</v>
      </c>
      <c r="AH39" s="199">
        <f t="shared" si="40"/>
        <v>0</v>
      </c>
      <c r="AI39" s="199">
        <f t="shared" si="40"/>
        <v>0</v>
      </c>
      <c r="AJ39" s="199">
        <f t="shared" si="40"/>
        <v>0</v>
      </c>
      <c r="AK39" s="199">
        <f t="shared" si="40"/>
        <v>0</v>
      </c>
      <c r="AL39" s="199">
        <f t="shared" si="40"/>
        <v>0</v>
      </c>
      <c r="AM39" s="199">
        <f t="shared" si="40"/>
        <v>0</v>
      </c>
      <c r="AN39" s="199">
        <f t="shared" si="40"/>
        <v>0</v>
      </c>
      <c r="AO39" s="199">
        <f t="shared" si="40"/>
        <v>0</v>
      </c>
      <c r="AP39" s="199">
        <f t="shared" si="40"/>
        <v>0</v>
      </c>
      <c r="AQ39" s="199">
        <f t="shared" si="40"/>
        <v>0</v>
      </c>
      <c r="AR39" s="199">
        <f t="shared" si="40"/>
        <v>0</v>
      </c>
      <c r="AS39" s="199">
        <f t="shared" si="40"/>
        <v>0</v>
      </c>
      <c r="AT39" s="199">
        <f t="shared" si="40"/>
        <v>0</v>
      </c>
      <c r="AU39" s="199">
        <f t="shared" si="40"/>
        <v>0</v>
      </c>
      <c r="AV39" s="199">
        <f t="shared" si="40"/>
        <v>0</v>
      </c>
      <c r="AW39" s="199">
        <f t="shared" si="40"/>
        <v>0</v>
      </c>
      <c r="AX39" s="199">
        <f t="shared" si="40"/>
        <v>0</v>
      </c>
      <c r="AY39" s="199">
        <f t="shared" si="40"/>
        <v>0</v>
      </c>
      <c r="AZ39" s="199">
        <f t="shared" si="40"/>
        <v>0</v>
      </c>
      <c r="BA39" s="199">
        <f t="shared" si="40"/>
        <v>0</v>
      </c>
      <c r="BB39" s="199">
        <f t="shared" si="40"/>
        <v>0</v>
      </c>
      <c r="BC39" s="199">
        <f t="shared" si="40"/>
        <v>0</v>
      </c>
      <c r="BD39" s="199">
        <f t="shared" si="40"/>
        <v>0</v>
      </c>
      <c r="BE39" s="199">
        <f t="shared" si="40"/>
        <v>0</v>
      </c>
      <c r="BF39" s="199">
        <f t="shared" si="40"/>
        <v>0</v>
      </c>
      <c r="BG39" s="199">
        <f t="shared" si="40"/>
        <v>0</v>
      </c>
      <c r="BH39" s="199">
        <f t="shared" si="40"/>
        <v>0</v>
      </c>
      <c r="BI39" s="199">
        <f t="shared" si="40"/>
        <v>0</v>
      </c>
      <c r="BJ39" s="199">
        <f t="shared" si="40"/>
        <v>0</v>
      </c>
      <c r="BK39" s="199">
        <f t="shared" si="40"/>
        <v>0</v>
      </c>
      <c r="BL39" s="199">
        <f t="shared" si="40"/>
        <v>0</v>
      </c>
      <c r="BM39" s="158"/>
      <c r="BN39" s="210"/>
      <c r="BO39" s="202"/>
      <c r="BP39" s="203"/>
      <c r="BQ39" s="202"/>
      <c r="BR39" s="203"/>
      <c r="BS39" s="202"/>
      <c r="BT39" s="203"/>
      <c r="BU39" s="202"/>
      <c r="BV39" s="203"/>
      <c r="BW39" s="202"/>
      <c r="BX39" s="203"/>
      <c r="BY39" s="202"/>
      <c r="BZ39" s="203"/>
      <c r="CA39" s="202"/>
      <c r="CB39" s="203"/>
      <c r="CC39" s="202"/>
      <c r="CD39" s="203"/>
      <c r="CE39" s="202"/>
      <c r="CF39" s="203"/>
      <c r="CG39" s="202"/>
      <c r="CH39" s="203"/>
      <c r="CI39" s="202"/>
      <c r="CJ39" s="203"/>
      <c r="CK39" s="202"/>
      <c r="CL39" s="203"/>
      <c r="CM39" s="202"/>
      <c r="CN39" s="203"/>
      <c r="CO39" s="202"/>
      <c r="CP39" s="203"/>
      <c r="CQ39" s="202"/>
      <c r="CR39" s="203"/>
      <c r="CS39" s="202"/>
      <c r="CT39" s="199"/>
      <c r="CU39" s="202"/>
      <c r="CV39" s="199"/>
      <c r="CW39" s="202"/>
      <c r="CX39" s="199"/>
      <c r="CY39" s="202"/>
      <c r="CZ39" s="199"/>
      <c r="DA39" s="202"/>
      <c r="DB39" s="199"/>
      <c r="DC39" s="202"/>
      <c r="DD39" s="199"/>
      <c r="DE39" s="202"/>
      <c r="DF39" s="199"/>
      <c r="DG39" s="202"/>
      <c r="DH39" s="199"/>
      <c r="DI39" s="202"/>
      <c r="DJ39" s="199"/>
      <c r="DK39" s="202"/>
      <c r="DL39" s="199"/>
      <c r="DM39" s="202"/>
      <c r="DN39" s="199"/>
      <c r="DO39" s="202"/>
      <c r="DP39" s="199"/>
      <c r="DQ39" s="202"/>
      <c r="DR39" s="199"/>
      <c r="DS39" s="202"/>
      <c r="DT39" s="199"/>
      <c r="DU39" s="202"/>
      <c r="DV39" s="199"/>
      <c r="DW39" s="202"/>
      <c r="DX39" s="199"/>
      <c r="DY39" s="158"/>
      <c r="DZ39" s="159" t="str">
        <f t="shared" si="35"/>
        <v/>
      </c>
      <c r="EA39" s="202"/>
      <c r="EB39" s="203"/>
      <c r="EC39" s="202"/>
      <c r="ED39" s="203"/>
      <c r="EE39" s="202"/>
      <c r="EF39" s="203"/>
      <c r="EG39" s="202"/>
      <c r="EH39" s="203"/>
      <c r="EI39" s="202"/>
      <c r="EJ39" s="203"/>
      <c r="EK39" s="202"/>
      <c r="EL39" s="203"/>
      <c r="EM39" s="202"/>
      <c r="EN39" s="203"/>
      <c r="EO39" s="202"/>
      <c r="EP39" s="203"/>
      <c r="EQ39" s="202"/>
      <c r="ER39" s="203"/>
      <c r="ES39" s="202"/>
      <c r="ET39" s="203"/>
      <c r="EU39" s="202"/>
      <c r="EV39" s="203"/>
      <c r="EW39" s="202"/>
      <c r="EX39" s="203"/>
      <c r="EY39" s="202"/>
      <c r="EZ39" s="203"/>
      <c r="FA39" s="202"/>
      <c r="FB39" s="203"/>
      <c r="FC39" s="202"/>
      <c r="FD39" s="203"/>
      <c r="FE39" s="202"/>
      <c r="FF39" s="199"/>
      <c r="FG39" s="202"/>
      <c r="FH39" s="199"/>
      <c r="FI39" s="202"/>
      <c r="FJ39" s="199"/>
      <c r="FK39" s="202"/>
      <c r="FL39" s="199"/>
      <c r="FM39" s="202"/>
      <c r="FN39" s="199"/>
      <c r="FO39" s="202"/>
      <c r="FP39" s="199"/>
      <c r="FQ39" s="202"/>
      <c r="FR39" s="199"/>
      <c r="FS39" s="202"/>
      <c r="FT39" s="199"/>
      <c r="FU39" s="202"/>
      <c r="FV39" s="199"/>
      <c r="FW39" s="202"/>
      <c r="FX39" s="199"/>
      <c r="FY39" s="202"/>
      <c r="FZ39" s="199"/>
      <c r="GA39" s="202"/>
      <c r="GB39" s="199"/>
      <c r="GC39" s="202"/>
      <c r="GD39" s="199"/>
      <c r="GE39" s="202"/>
      <c r="GF39" s="199"/>
      <c r="GG39" s="202"/>
      <c r="GH39" s="199"/>
      <c r="GI39" s="202"/>
      <c r="GJ39" s="199"/>
      <c r="GK39" s="158"/>
      <c r="GL39" s="159"/>
      <c r="GM39" s="202"/>
      <c r="GN39" s="203"/>
      <c r="GO39" s="202"/>
      <c r="GP39" s="203"/>
      <c r="GQ39" s="202"/>
      <c r="GR39" s="203"/>
      <c r="GS39" s="202"/>
      <c r="GT39" s="203"/>
      <c r="GU39" s="202"/>
      <c r="GV39" s="203"/>
      <c r="GW39" s="202"/>
      <c r="GX39" s="203"/>
      <c r="GY39" s="202"/>
      <c r="GZ39" s="203"/>
      <c r="HA39" s="202"/>
      <c r="HB39" s="203"/>
      <c r="HC39" s="202"/>
      <c r="HD39" s="203"/>
      <c r="HE39" s="202"/>
      <c r="HF39" s="203"/>
      <c r="HG39" s="202"/>
      <c r="HH39" s="203"/>
      <c r="HI39" s="202"/>
      <c r="HJ39" s="203"/>
      <c r="HK39" s="202"/>
      <c r="HL39" s="203"/>
      <c r="HM39" s="202"/>
      <c r="HN39" s="203"/>
      <c r="HO39" s="202"/>
      <c r="HP39" s="203"/>
      <c r="HQ39" s="202"/>
      <c r="HR39" s="199"/>
      <c r="HS39" s="202"/>
      <c r="HT39" s="199"/>
      <c r="HU39" s="202"/>
      <c r="HV39" s="199"/>
      <c r="HW39" s="202"/>
      <c r="HX39" s="199"/>
      <c r="HY39" s="202"/>
      <c r="HZ39" s="199"/>
      <c r="IA39" s="202"/>
      <c r="IB39" s="199"/>
      <c r="IC39" s="202"/>
      <c r="ID39" s="199"/>
      <c r="IE39" s="202"/>
      <c r="IF39" s="199"/>
      <c r="IG39" s="202"/>
      <c r="IH39" s="199"/>
      <c r="II39" s="202"/>
      <c r="IJ39" s="199"/>
      <c r="IK39" s="202"/>
      <c r="IL39" s="199"/>
      <c r="IM39" s="202"/>
      <c r="IN39" s="199"/>
      <c r="IO39" s="202"/>
      <c r="IP39" s="199"/>
      <c r="IQ39" s="202"/>
      <c r="IR39" s="199"/>
      <c r="IS39" s="202"/>
      <c r="IT39" s="199"/>
      <c r="IU39" s="202"/>
      <c r="IV39" s="199"/>
    </row>
    <row r="40">
      <c r="A40" s="212"/>
      <c r="B40" s="231" t="str">
        <f t="shared" si="1"/>
        <v/>
      </c>
      <c r="C40" s="199">
        <f t="shared" ref="C40:BL40" si="41">BO40+EA40+GM40</f>
        <v>0</v>
      </c>
      <c r="D40" s="199">
        <f t="shared" si="41"/>
        <v>0</v>
      </c>
      <c r="E40" s="199">
        <f t="shared" si="41"/>
        <v>0</v>
      </c>
      <c r="F40" s="199">
        <f t="shared" si="41"/>
        <v>0</v>
      </c>
      <c r="G40" s="199">
        <f t="shared" si="41"/>
        <v>0</v>
      </c>
      <c r="H40" s="199">
        <f t="shared" si="41"/>
        <v>0</v>
      </c>
      <c r="I40" s="199">
        <f t="shared" si="41"/>
        <v>0</v>
      </c>
      <c r="J40" s="199">
        <f t="shared" si="41"/>
        <v>0</v>
      </c>
      <c r="K40" s="199">
        <f t="shared" si="41"/>
        <v>0</v>
      </c>
      <c r="L40" s="199">
        <f t="shared" si="41"/>
        <v>0</v>
      </c>
      <c r="M40" s="199">
        <f t="shared" si="41"/>
        <v>0</v>
      </c>
      <c r="N40" s="199">
        <f t="shared" si="41"/>
        <v>0</v>
      </c>
      <c r="O40" s="199">
        <f t="shared" si="41"/>
        <v>0</v>
      </c>
      <c r="P40" s="199">
        <f t="shared" si="41"/>
        <v>0</v>
      </c>
      <c r="Q40" s="199">
        <f t="shared" si="41"/>
        <v>0</v>
      </c>
      <c r="R40" s="199">
        <f t="shared" si="41"/>
        <v>0</v>
      </c>
      <c r="S40" s="199">
        <f t="shared" si="41"/>
        <v>0</v>
      </c>
      <c r="T40" s="199">
        <f t="shared" si="41"/>
        <v>0</v>
      </c>
      <c r="U40" s="199">
        <f t="shared" si="41"/>
        <v>0</v>
      </c>
      <c r="V40" s="199">
        <f t="shared" si="41"/>
        <v>0</v>
      </c>
      <c r="W40" s="199">
        <f t="shared" si="41"/>
        <v>0</v>
      </c>
      <c r="X40" s="199">
        <f t="shared" si="41"/>
        <v>0</v>
      </c>
      <c r="Y40" s="199">
        <f t="shared" si="41"/>
        <v>0</v>
      </c>
      <c r="Z40" s="199">
        <f t="shared" si="41"/>
        <v>0</v>
      </c>
      <c r="AA40" s="199">
        <f t="shared" si="41"/>
        <v>0</v>
      </c>
      <c r="AB40" s="199">
        <f t="shared" si="41"/>
        <v>0</v>
      </c>
      <c r="AC40" s="199">
        <f t="shared" si="41"/>
        <v>0</v>
      </c>
      <c r="AD40" s="199">
        <f t="shared" si="41"/>
        <v>0</v>
      </c>
      <c r="AE40" s="199">
        <f t="shared" si="41"/>
        <v>0</v>
      </c>
      <c r="AF40" s="199">
        <f t="shared" si="41"/>
        <v>0</v>
      </c>
      <c r="AG40" s="199">
        <f t="shared" si="41"/>
        <v>0</v>
      </c>
      <c r="AH40" s="199">
        <f t="shared" si="41"/>
        <v>0</v>
      </c>
      <c r="AI40" s="199">
        <f t="shared" si="41"/>
        <v>0</v>
      </c>
      <c r="AJ40" s="199">
        <f t="shared" si="41"/>
        <v>0</v>
      </c>
      <c r="AK40" s="199">
        <f t="shared" si="41"/>
        <v>0</v>
      </c>
      <c r="AL40" s="199">
        <f t="shared" si="41"/>
        <v>0</v>
      </c>
      <c r="AM40" s="199">
        <f t="shared" si="41"/>
        <v>0</v>
      </c>
      <c r="AN40" s="199">
        <f t="shared" si="41"/>
        <v>0</v>
      </c>
      <c r="AO40" s="199">
        <f t="shared" si="41"/>
        <v>0</v>
      </c>
      <c r="AP40" s="199">
        <f t="shared" si="41"/>
        <v>0</v>
      </c>
      <c r="AQ40" s="199">
        <f t="shared" si="41"/>
        <v>0</v>
      </c>
      <c r="AR40" s="199">
        <f t="shared" si="41"/>
        <v>0</v>
      </c>
      <c r="AS40" s="199">
        <f t="shared" si="41"/>
        <v>0</v>
      </c>
      <c r="AT40" s="199">
        <f t="shared" si="41"/>
        <v>0</v>
      </c>
      <c r="AU40" s="199">
        <f t="shared" si="41"/>
        <v>0</v>
      </c>
      <c r="AV40" s="199">
        <f t="shared" si="41"/>
        <v>0</v>
      </c>
      <c r="AW40" s="199">
        <f t="shared" si="41"/>
        <v>0</v>
      </c>
      <c r="AX40" s="199">
        <f t="shared" si="41"/>
        <v>0</v>
      </c>
      <c r="AY40" s="199">
        <f t="shared" si="41"/>
        <v>0</v>
      </c>
      <c r="AZ40" s="199">
        <f t="shared" si="41"/>
        <v>0</v>
      </c>
      <c r="BA40" s="199">
        <f t="shared" si="41"/>
        <v>0</v>
      </c>
      <c r="BB40" s="199">
        <f t="shared" si="41"/>
        <v>0</v>
      </c>
      <c r="BC40" s="199">
        <f t="shared" si="41"/>
        <v>0</v>
      </c>
      <c r="BD40" s="199">
        <f t="shared" si="41"/>
        <v>0</v>
      </c>
      <c r="BE40" s="199">
        <f t="shared" si="41"/>
        <v>0</v>
      </c>
      <c r="BF40" s="199">
        <f t="shared" si="41"/>
        <v>0</v>
      </c>
      <c r="BG40" s="199">
        <f t="shared" si="41"/>
        <v>0</v>
      </c>
      <c r="BH40" s="199">
        <f t="shared" si="41"/>
        <v>0</v>
      </c>
      <c r="BI40" s="199">
        <f t="shared" si="41"/>
        <v>0</v>
      </c>
      <c r="BJ40" s="199">
        <f t="shared" si="41"/>
        <v>0</v>
      </c>
      <c r="BK40" s="199">
        <f t="shared" si="41"/>
        <v>0</v>
      </c>
      <c r="BL40" s="199">
        <f t="shared" si="41"/>
        <v>0</v>
      </c>
      <c r="BM40" s="158"/>
      <c r="BN40" s="210"/>
      <c r="BO40" s="202"/>
      <c r="BP40" s="203"/>
      <c r="BQ40" s="202"/>
      <c r="BR40" s="203"/>
      <c r="BS40" s="202"/>
      <c r="BT40" s="203"/>
      <c r="BU40" s="202"/>
      <c r="BV40" s="203"/>
      <c r="BW40" s="202"/>
      <c r="BX40" s="203"/>
      <c r="BY40" s="202"/>
      <c r="BZ40" s="203"/>
      <c r="CA40" s="202"/>
      <c r="CB40" s="203"/>
      <c r="CC40" s="202"/>
      <c r="CD40" s="203"/>
      <c r="CE40" s="202"/>
      <c r="CF40" s="203"/>
      <c r="CG40" s="202"/>
      <c r="CH40" s="203"/>
      <c r="CI40" s="202"/>
      <c r="CJ40" s="203"/>
      <c r="CK40" s="202"/>
      <c r="CL40" s="203"/>
      <c r="CM40" s="202"/>
      <c r="CN40" s="203"/>
      <c r="CO40" s="202"/>
      <c r="CP40" s="203"/>
      <c r="CQ40" s="202"/>
      <c r="CR40" s="203"/>
      <c r="CS40" s="202"/>
      <c r="CT40" s="199"/>
      <c r="CU40" s="202"/>
      <c r="CV40" s="199"/>
      <c r="CW40" s="202"/>
      <c r="CX40" s="199"/>
      <c r="CY40" s="202"/>
      <c r="CZ40" s="199"/>
      <c r="DA40" s="202"/>
      <c r="DB40" s="199"/>
      <c r="DC40" s="202"/>
      <c r="DD40" s="199"/>
      <c r="DE40" s="202"/>
      <c r="DF40" s="199"/>
      <c r="DG40" s="202"/>
      <c r="DH40" s="199"/>
      <c r="DI40" s="202"/>
      <c r="DJ40" s="199"/>
      <c r="DK40" s="202"/>
      <c r="DL40" s="199"/>
      <c r="DM40" s="202"/>
      <c r="DN40" s="199"/>
      <c r="DO40" s="202"/>
      <c r="DP40" s="199"/>
      <c r="DQ40" s="202"/>
      <c r="DR40" s="199"/>
      <c r="DS40" s="202"/>
      <c r="DT40" s="199"/>
      <c r="DU40" s="202"/>
      <c r="DV40" s="199"/>
      <c r="DW40" s="202"/>
      <c r="DX40" s="199"/>
      <c r="DY40" s="158"/>
      <c r="DZ40" s="159"/>
      <c r="EA40" s="202"/>
      <c r="EB40" s="203"/>
      <c r="EC40" s="202"/>
      <c r="ED40" s="203"/>
      <c r="EE40" s="202"/>
      <c r="EF40" s="203"/>
      <c r="EG40" s="202"/>
      <c r="EH40" s="203"/>
      <c r="EI40" s="202"/>
      <c r="EJ40" s="203"/>
      <c r="EK40" s="202"/>
      <c r="EL40" s="203"/>
      <c r="EM40" s="202"/>
      <c r="EN40" s="203"/>
      <c r="EO40" s="202"/>
      <c r="EP40" s="203"/>
      <c r="EQ40" s="202"/>
      <c r="ER40" s="203"/>
      <c r="ES40" s="202"/>
      <c r="ET40" s="203"/>
      <c r="EU40" s="202"/>
      <c r="EV40" s="203"/>
      <c r="EW40" s="202"/>
      <c r="EX40" s="203"/>
      <c r="EY40" s="202"/>
      <c r="EZ40" s="203"/>
      <c r="FA40" s="202"/>
      <c r="FB40" s="203"/>
      <c r="FC40" s="202"/>
      <c r="FD40" s="203"/>
      <c r="FE40" s="202"/>
      <c r="FF40" s="199"/>
      <c r="FG40" s="202"/>
      <c r="FH40" s="199"/>
      <c r="FI40" s="202"/>
      <c r="FJ40" s="199"/>
      <c r="FK40" s="202"/>
      <c r="FL40" s="199"/>
      <c r="FM40" s="202"/>
      <c r="FN40" s="199"/>
      <c r="FO40" s="202"/>
      <c r="FP40" s="199"/>
      <c r="FQ40" s="202"/>
      <c r="FR40" s="199"/>
      <c r="FS40" s="202"/>
      <c r="FT40" s="199"/>
      <c r="FU40" s="202"/>
      <c r="FV40" s="199"/>
      <c r="FW40" s="202"/>
      <c r="FX40" s="199"/>
      <c r="FY40" s="202"/>
      <c r="FZ40" s="199"/>
      <c r="GA40" s="202"/>
      <c r="GB40" s="199"/>
      <c r="GC40" s="202"/>
      <c r="GD40" s="199"/>
      <c r="GE40" s="202"/>
      <c r="GF40" s="199"/>
      <c r="GG40" s="202"/>
      <c r="GH40" s="199"/>
      <c r="GI40" s="202"/>
      <c r="GJ40" s="199"/>
      <c r="GK40" s="158"/>
      <c r="GL40" s="159"/>
      <c r="GM40" s="202"/>
      <c r="GN40" s="203"/>
      <c r="GO40" s="202"/>
      <c r="GP40" s="203"/>
      <c r="GQ40" s="202"/>
      <c r="GR40" s="203"/>
      <c r="GS40" s="202"/>
      <c r="GT40" s="203"/>
      <c r="GU40" s="202"/>
      <c r="GV40" s="203"/>
      <c r="GW40" s="202"/>
      <c r="GX40" s="203"/>
      <c r="GY40" s="202"/>
      <c r="GZ40" s="203"/>
      <c r="HA40" s="202"/>
      <c r="HB40" s="203"/>
      <c r="HC40" s="202"/>
      <c r="HD40" s="203"/>
      <c r="HE40" s="202"/>
      <c r="HF40" s="203"/>
      <c r="HG40" s="202"/>
      <c r="HH40" s="203"/>
      <c r="HI40" s="202"/>
      <c r="HJ40" s="203"/>
      <c r="HK40" s="202"/>
      <c r="HL40" s="203"/>
      <c r="HM40" s="202"/>
      <c r="HN40" s="203"/>
      <c r="HO40" s="202"/>
      <c r="HP40" s="203"/>
      <c r="HQ40" s="202"/>
      <c r="HR40" s="199"/>
      <c r="HS40" s="202"/>
      <c r="HT40" s="199"/>
      <c r="HU40" s="202"/>
      <c r="HV40" s="199"/>
      <c r="HW40" s="202"/>
      <c r="HX40" s="199"/>
      <c r="HY40" s="202"/>
      <c r="HZ40" s="199"/>
      <c r="IA40" s="202"/>
      <c r="IB40" s="199"/>
      <c r="IC40" s="202"/>
      <c r="ID40" s="199"/>
      <c r="IE40" s="202"/>
      <c r="IF40" s="199"/>
      <c r="IG40" s="202"/>
      <c r="IH40" s="199"/>
      <c r="II40" s="202"/>
      <c r="IJ40" s="199"/>
      <c r="IK40" s="202"/>
      <c r="IL40" s="199"/>
      <c r="IM40" s="202"/>
      <c r="IN40" s="199"/>
      <c r="IO40" s="202"/>
      <c r="IP40" s="199"/>
      <c r="IQ40" s="202"/>
      <c r="IR40" s="199"/>
      <c r="IS40" s="202"/>
      <c r="IT40" s="199"/>
      <c r="IU40" s="202"/>
      <c r="IV40" s="199"/>
    </row>
    <row r="41">
      <c r="A41" s="212"/>
      <c r="B41" s="231" t="str">
        <f t="shared" si="1"/>
        <v/>
      </c>
      <c r="C41" s="199">
        <f t="shared" ref="C41:BL41" si="42">BO41+EA41+GM41</f>
        <v>0</v>
      </c>
      <c r="D41" s="199">
        <f t="shared" si="42"/>
        <v>0</v>
      </c>
      <c r="E41" s="199">
        <f t="shared" si="42"/>
        <v>0</v>
      </c>
      <c r="F41" s="199">
        <f t="shared" si="42"/>
        <v>0</v>
      </c>
      <c r="G41" s="199">
        <f t="shared" si="42"/>
        <v>0</v>
      </c>
      <c r="H41" s="199">
        <f t="shared" si="42"/>
        <v>0</v>
      </c>
      <c r="I41" s="199">
        <f t="shared" si="42"/>
        <v>0</v>
      </c>
      <c r="J41" s="199">
        <f t="shared" si="42"/>
        <v>0</v>
      </c>
      <c r="K41" s="199">
        <f t="shared" si="42"/>
        <v>0</v>
      </c>
      <c r="L41" s="199">
        <f t="shared" si="42"/>
        <v>0</v>
      </c>
      <c r="M41" s="199">
        <f t="shared" si="42"/>
        <v>0</v>
      </c>
      <c r="N41" s="199">
        <f t="shared" si="42"/>
        <v>0</v>
      </c>
      <c r="O41" s="199">
        <f t="shared" si="42"/>
        <v>0</v>
      </c>
      <c r="P41" s="199">
        <f t="shared" si="42"/>
        <v>0</v>
      </c>
      <c r="Q41" s="199">
        <f t="shared" si="42"/>
        <v>0</v>
      </c>
      <c r="R41" s="199">
        <f t="shared" si="42"/>
        <v>0</v>
      </c>
      <c r="S41" s="199">
        <f t="shared" si="42"/>
        <v>0</v>
      </c>
      <c r="T41" s="199">
        <f t="shared" si="42"/>
        <v>0</v>
      </c>
      <c r="U41" s="199">
        <f t="shared" si="42"/>
        <v>0</v>
      </c>
      <c r="V41" s="199">
        <f t="shared" si="42"/>
        <v>0</v>
      </c>
      <c r="W41" s="199">
        <f t="shared" si="42"/>
        <v>0</v>
      </c>
      <c r="X41" s="199">
        <f t="shared" si="42"/>
        <v>0</v>
      </c>
      <c r="Y41" s="199">
        <f t="shared" si="42"/>
        <v>0</v>
      </c>
      <c r="Z41" s="199">
        <f t="shared" si="42"/>
        <v>0</v>
      </c>
      <c r="AA41" s="199">
        <f t="shared" si="42"/>
        <v>0</v>
      </c>
      <c r="AB41" s="199">
        <f t="shared" si="42"/>
        <v>0</v>
      </c>
      <c r="AC41" s="199">
        <f t="shared" si="42"/>
        <v>0</v>
      </c>
      <c r="AD41" s="199">
        <f t="shared" si="42"/>
        <v>0</v>
      </c>
      <c r="AE41" s="199">
        <f t="shared" si="42"/>
        <v>0</v>
      </c>
      <c r="AF41" s="199">
        <f t="shared" si="42"/>
        <v>0</v>
      </c>
      <c r="AG41" s="199">
        <f t="shared" si="42"/>
        <v>0</v>
      </c>
      <c r="AH41" s="199">
        <f t="shared" si="42"/>
        <v>0</v>
      </c>
      <c r="AI41" s="199">
        <f t="shared" si="42"/>
        <v>0</v>
      </c>
      <c r="AJ41" s="199">
        <f t="shared" si="42"/>
        <v>0</v>
      </c>
      <c r="AK41" s="199">
        <f t="shared" si="42"/>
        <v>0</v>
      </c>
      <c r="AL41" s="199">
        <f t="shared" si="42"/>
        <v>0</v>
      </c>
      <c r="AM41" s="199">
        <f t="shared" si="42"/>
        <v>0</v>
      </c>
      <c r="AN41" s="199">
        <f t="shared" si="42"/>
        <v>0</v>
      </c>
      <c r="AO41" s="199">
        <f t="shared" si="42"/>
        <v>0</v>
      </c>
      <c r="AP41" s="199">
        <f t="shared" si="42"/>
        <v>0</v>
      </c>
      <c r="AQ41" s="199">
        <f t="shared" si="42"/>
        <v>0</v>
      </c>
      <c r="AR41" s="199">
        <f t="shared" si="42"/>
        <v>0</v>
      </c>
      <c r="AS41" s="199">
        <f t="shared" si="42"/>
        <v>0</v>
      </c>
      <c r="AT41" s="199">
        <f t="shared" si="42"/>
        <v>0</v>
      </c>
      <c r="AU41" s="199">
        <f t="shared" si="42"/>
        <v>0</v>
      </c>
      <c r="AV41" s="199">
        <f t="shared" si="42"/>
        <v>0</v>
      </c>
      <c r="AW41" s="199">
        <f t="shared" si="42"/>
        <v>0</v>
      </c>
      <c r="AX41" s="199">
        <f t="shared" si="42"/>
        <v>0</v>
      </c>
      <c r="AY41" s="199">
        <f t="shared" si="42"/>
        <v>0</v>
      </c>
      <c r="AZ41" s="199">
        <f t="shared" si="42"/>
        <v>0</v>
      </c>
      <c r="BA41" s="199">
        <f t="shared" si="42"/>
        <v>0</v>
      </c>
      <c r="BB41" s="199">
        <f t="shared" si="42"/>
        <v>0</v>
      </c>
      <c r="BC41" s="199">
        <f t="shared" si="42"/>
        <v>0</v>
      </c>
      <c r="BD41" s="199">
        <f t="shared" si="42"/>
        <v>0</v>
      </c>
      <c r="BE41" s="199">
        <f t="shared" si="42"/>
        <v>0</v>
      </c>
      <c r="BF41" s="199">
        <f t="shared" si="42"/>
        <v>0</v>
      </c>
      <c r="BG41" s="199">
        <f t="shared" si="42"/>
        <v>0</v>
      </c>
      <c r="BH41" s="199">
        <f t="shared" si="42"/>
        <v>0</v>
      </c>
      <c r="BI41" s="199">
        <f t="shared" si="42"/>
        <v>0</v>
      </c>
      <c r="BJ41" s="199">
        <f t="shared" si="42"/>
        <v>0</v>
      </c>
      <c r="BK41" s="199">
        <f t="shared" si="42"/>
        <v>0</v>
      </c>
      <c r="BL41" s="199">
        <f t="shared" si="42"/>
        <v>0</v>
      </c>
      <c r="BM41" s="158"/>
      <c r="BN41" s="210"/>
      <c r="BO41" s="202"/>
      <c r="BP41" s="203"/>
      <c r="BQ41" s="202"/>
      <c r="BR41" s="203"/>
      <c r="BS41" s="202"/>
      <c r="BT41" s="203"/>
      <c r="BU41" s="202"/>
      <c r="BV41" s="203"/>
      <c r="BW41" s="202"/>
      <c r="BX41" s="203"/>
      <c r="BY41" s="202"/>
      <c r="BZ41" s="203"/>
      <c r="CA41" s="202"/>
      <c r="CB41" s="203"/>
      <c r="CC41" s="202"/>
      <c r="CD41" s="203"/>
      <c r="CE41" s="202"/>
      <c r="CF41" s="203"/>
      <c r="CG41" s="202"/>
      <c r="CH41" s="203"/>
      <c r="CI41" s="202"/>
      <c r="CJ41" s="203"/>
      <c r="CK41" s="202"/>
      <c r="CL41" s="203"/>
      <c r="CM41" s="202"/>
      <c r="CN41" s="203"/>
      <c r="CO41" s="202"/>
      <c r="CP41" s="203"/>
      <c r="CQ41" s="202"/>
      <c r="CR41" s="203"/>
      <c r="CS41" s="202"/>
      <c r="CT41" s="199"/>
      <c r="CU41" s="202"/>
      <c r="CV41" s="199"/>
      <c r="CW41" s="202"/>
      <c r="CX41" s="199"/>
      <c r="CY41" s="202"/>
      <c r="CZ41" s="199"/>
      <c r="DA41" s="202"/>
      <c r="DB41" s="199"/>
      <c r="DC41" s="202"/>
      <c r="DD41" s="199"/>
      <c r="DE41" s="202"/>
      <c r="DF41" s="199"/>
      <c r="DG41" s="202"/>
      <c r="DH41" s="199"/>
      <c r="DI41" s="202"/>
      <c r="DJ41" s="199"/>
      <c r="DK41" s="202"/>
      <c r="DL41" s="199"/>
      <c r="DM41" s="202"/>
      <c r="DN41" s="199"/>
      <c r="DO41" s="202"/>
      <c r="DP41" s="199"/>
      <c r="DQ41" s="202"/>
      <c r="DR41" s="199"/>
      <c r="DS41" s="202"/>
      <c r="DT41" s="199"/>
      <c r="DU41" s="202"/>
      <c r="DV41" s="199"/>
      <c r="DW41" s="202"/>
      <c r="DX41" s="199"/>
      <c r="DY41" s="158"/>
      <c r="DZ41" s="159"/>
      <c r="EA41" s="202"/>
      <c r="EB41" s="203"/>
      <c r="EC41" s="202"/>
      <c r="ED41" s="203"/>
      <c r="EE41" s="202"/>
      <c r="EF41" s="203"/>
      <c r="EG41" s="202"/>
      <c r="EH41" s="203"/>
      <c r="EI41" s="202"/>
      <c r="EJ41" s="203"/>
      <c r="EK41" s="202"/>
      <c r="EL41" s="203"/>
      <c r="EM41" s="202"/>
      <c r="EN41" s="203"/>
      <c r="EO41" s="202"/>
      <c r="EP41" s="203"/>
      <c r="EQ41" s="202"/>
      <c r="ER41" s="203"/>
      <c r="ES41" s="202"/>
      <c r="ET41" s="203"/>
      <c r="EU41" s="202"/>
      <c r="EV41" s="203"/>
      <c r="EW41" s="202"/>
      <c r="EX41" s="203"/>
      <c r="EY41" s="202"/>
      <c r="EZ41" s="203"/>
      <c r="FA41" s="202"/>
      <c r="FB41" s="203"/>
      <c r="FC41" s="202"/>
      <c r="FD41" s="203"/>
      <c r="FE41" s="202"/>
      <c r="FF41" s="199"/>
      <c r="FG41" s="202"/>
      <c r="FH41" s="199"/>
      <c r="FI41" s="202"/>
      <c r="FJ41" s="199"/>
      <c r="FK41" s="202"/>
      <c r="FL41" s="199"/>
      <c r="FM41" s="202"/>
      <c r="FN41" s="199"/>
      <c r="FO41" s="202"/>
      <c r="FP41" s="199"/>
      <c r="FQ41" s="202"/>
      <c r="FR41" s="199"/>
      <c r="FS41" s="202"/>
      <c r="FT41" s="199"/>
      <c r="FU41" s="202"/>
      <c r="FV41" s="199"/>
      <c r="FW41" s="202"/>
      <c r="FX41" s="199"/>
      <c r="FY41" s="202"/>
      <c r="FZ41" s="199"/>
      <c r="GA41" s="202"/>
      <c r="GB41" s="199"/>
      <c r="GC41" s="202"/>
      <c r="GD41" s="199"/>
      <c r="GE41" s="202"/>
      <c r="GF41" s="199"/>
      <c r="GG41" s="202"/>
      <c r="GH41" s="199"/>
      <c r="GI41" s="202"/>
      <c r="GJ41" s="199"/>
      <c r="GK41" s="158"/>
      <c r="GL41" s="159"/>
      <c r="GM41" s="202"/>
      <c r="GN41" s="203"/>
      <c r="GO41" s="202"/>
      <c r="GP41" s="203"/>
      <c r="GQ41" s="202"/>
      <c r="GR41" s="203"/>
      <c r="GS41" s="202"/>
      <c r="GT41" s="203"/>
      <c r="GU41" s="202"/>
      <c r="GV41" s="203"/>
      <c r="GW41" s="202"/>
      <c r="GX41" s="203"/>
      <c r="GY41" s="202"/>
      <c r="GZ41" s="203"/>
      <c r="HA41" s="202"/>
      <c r="HB41" s="203"/>
      <c r="HC41" s="202"/>
      <c r="HD41" s="203"/>
      <c r="HE41" s="202"/>
      <c r="HF41" s="203"/>
      <c r="HG41" s="202"/>
      <c r="HH41" s="203"/>
      <c r="HI41" s="202"/>
      <c r="HJ41" s="203"/>
      <c r="HK41" s="202"/>
      <c r="HL41" s="203"/>
      <c r="HM41" s="202"/>
      <c r="HN41" s="203"/>
      <c r="HO41" s="202"/>
      <c r="HP41" s="203"/>
      <c r="HQ41" s="202"/>
      <c r="HR41" s="199"/>
      <c r="HS41" s="202"/>
      <c r="HT41" s="199"/>
      <c r="HU41" s="202"/>
      <c r="HV41" s="199"/>
      <c r="HW41" s="202"/>
      <c r="HX41" s="199"/>
      <c r="HY41" s="202"/>
      <c r="HZ41" s="199"/>
      <c r="IA41" s="202"/>
      <c r="IB41" s="199"/>
      <c r="IC41" s="202"/>
      <c r="ID41" s="199"/>
      <c r="IE41" s="202"/>
      <c r="IF41" s="199"/>
      <c r="IG41" s="202"/>
      <c r="IH41" s="199"/>
      <c r="II41" s="202"/>
      <c r="IJ41" s="199"/>
      <c r="IK41" s="202"/>
      <c r="IL41" s="199"/>
      <c r="IM41" s="202"/>
      <c r="IN41" s="199"/>
      <c r="IO41" s="202"/>
      <c r="IP41" s="199"/>
      <c r="IQ41" s="202"/>
      <c r="IR41" s="199"/>
      <c r="IS41" s="202"/>
      <c r="IT41" s="199"/>
      <c r="IU41" s="202"/>
      <c r="IV41" s="199"/>
    </row>
    <row r="42">
      <c r="A42" s="212"/>
      <c r="B42" s="231" t="str">
        <f t="shared" si="1"/>
        <v/>
      </c>
      <c r="C42" s="199">
        <f t="shared" ref="C42:BL42" si="43">BO42+EA42+GM42</f>
        <v>0</v>
      </c>
      <c r="D42" s="199">
        <f t="shared" si="43"/>
        <v>0</v>
      </c>
      <c r="E42" s="199">
        <f t="shared" si="43"/>
        <v>0</v>
      </c>
      <c r="F42" s="199">
        <f t="shared" si="43"/>
        <v>0</v>
      </c>
      <c r="G42" s="199">
        <f t="shared" si="43"/>
        <v>0</v>
      </c>
      <c r="H42" s="199">
        <f t="shared" si="43"/>
        <v>0</v>
      </c>
      <c r="I42" s="199">
        <f t="shared" si="43"/>
        <v>0</v>
      </c>
      <c r="J42" s="199">
        <f t="shared" si="43"/>
        <v>0</v>
      </c>
      <c r="K42" s="199">
        <f t="shared" si="43"/>
        <v>0</v>
      </c>
      <c r="L42" s="199">
        <f t="shared" si="43"/>
        <v>0</v>
      </c>
      <c r="M42" s="199">
        <f t="shared" si="43"/>
        <v>0</v>
      </c>
      <c r="N42" s="199">
        <f t="shared" si="43"/>
        <v>0</v>
      </c>
      <c r="O42" s="199">
        <f t="shared" si="43"/>
        <v>0</v>
      </c>
      <c r="P42" s="199">
        <f t="shared" si="43"/>
        <v>0</v>
      </c>
      <c r="Q42" s="199">
        <f t="shared" si="43"/>
        <v>0</v>
      </c>
      <c r="R42" s="199">
        <f t="shared" si="43"/>
        <v>0</v>
      </c>
      <c r="S42" s="199">
        <f t="shared" si="43"/>
        <v>0</v>
      </c>
      <c r="T42" s="199">
        <f t="shared" si="43"/>
        <v>0</v>
      </c>
      <c r="U42" s="199">
        <f t="shared" si="43"/>
        <v>0</v>
      </c>
      <c r="V42" s="199">
        <f t="shared" si="43"/>
        <v>0</v>
      </c>
      <c r="W42" s="199">
        <f t="shared" si="43"/>
        <v>0</v>
      </c>
      <c r="X42" s="199">
        <f t="shared" si="43"/>
        <v>0</v>
      </c>
      <c r="Y42" s="199">
        <f t="shared" si="43"/>
        <v>0</v>
      </c>
      <c r="Z42" s="199">
        <f t="shared" si="43"/>
        <v>0</v>
      </c>
      <c r="AA42" s="199">
        <f t="shared" si="43"/>
        <v>0</v>
      </c>
      <c r="AB42" s="199">
        <f t="shared" si="43"/>
        <v>0</v>
      </c>
      <c r="AC42" s="199">
        <f t="shared" si="43"/>
        <v>0</v>
      </c>
      <c r="AD42" s="199">
        <f t="shared" si="43"/>
        <v>0</v>
      </c>
      <c r="AE42" s="199">
        <f t="shared" si="43"/>
        <v>0</v>
      </c>
      <c r="AF42" s="199">
        <f t="shared" si="43"/>
        <v>0</v>
      </c>
      <c r="AG42" s="199">
        <f t="shared" si="43"/>
        <v>0</v>
      </c>
      <c r="AH42" s="199">
        <f t="shared" si="43"/>
        <v>0</v>
      </c>
      <c r="AI42" s="199">
        <f t="shared" si="43"/>
        <v>0</v>
      </c>
      <c r="AJ42" s="199">
        <f t="shared" si="43"/>
        <v>0</v>
      </c>
      <c r="AK42" s="199">
        <f t="shared" si="43"/>
        <v>0</v>
      </c>
      <c r="AL42" s="199">
        <f t="shared" si="43"/>
        <v>0</v>
      </c>
      <c r="AM42" s="199">
        <f t="shared" si="43"/>
        <v>0</v>
      </c>
      <c r="AN42" s="199">
        <f t="shared" si="43"/>
        <v>0</v>
      </c>
      <c r="AO42" s="199">
        <f t="shared" si="43"/>
        <v>0</v>
      </c>
      <c r="AP42" s="199">
        <f t="shared" si="43"/>
        <v>0</v>
      </c>
      <c r="AQ42" s="199">
        <f t="shared" si="43"/>
        <v>0</v>
      </c>
      <c r="AR42" s="199">
        <f t="shared" si="43"/>
        <v>0</v>
      </c>
      <c r="AS42" s="199">
        <f t="shared" si="43"/>
        <v>0</v>
      </c>
      <c r="AT42" s="199">
        <f t="shared" si="43"/>
        <v>0</v>
      </c>
      <c r="AU42" s="199">
        <f t="shared" si="43"/>
        <v>0</v>
      </c>
      <c r="AV42" s="199">
        <f t="shared" si="43"/>
        <v>0</v>
      </c>
      <c r="AW42" s="199">
        <f t="shared" si="43"/>
        <v>0</v>
      </c>
      <c r="AX42" s="199">
        <f t="shared" si="43"/>
        <v>0</v>
      </c>
      <c r="AY42" s="199">
        <f t="shared" si="43"/>
        <v>0</v>
      </c>
      <c r="AZ42" s="199">
        <f t="shared" si="43"/>
        <v>0</v>
      </c>
      <c r="BA42" s="199">
        <f t="shared" si="43"/>
        <v>0</v>
      </c>
      <c r="BB42" s="199">
        <f t="shared" si="43"/>
        <v>0</v>
      </c>
      <c r="BC42" s="199">
        <f t="shared" si="43"/>
        <v>0</v>
      </c>
      <c r="BD42" s="199">
        <f t="shared" si="43"/>
        <v>0</v>
      </c>
      <c r="BE42" s="199">
        <f t="shared" si="43"/>
        <v>0</v>
      </c>
      <c r="BF42" s="199">
        <f t="shared" si="43"/>
        <v>0</v>
      </c>
      <c r="BG42" s="199">
        <f t="shared" si="43"/>
        <v>0</v>
      </c>
      <c r="BH42" s="199">
        <f t="shared" si="43"/>
        <v>0</v>
      </c>
      <c r="BI42" s="199">
        <f t="shared" si="43"/>
        <v>0</v>
      </c>
      <c r="BJ42" s="199">
        <f t="shared" si="43"/>
        <v>0</v>
      </c>
      <c r="BK42" s="199">
        <f t="shared" si="43"/>
        <v>0</v>
      </c>
      <c r="BL42" s="199">
        <f t="shared" si="43"/>
        <v>0</v>
      </c>
      <c r="BM42" s="158"/>
      <c r="BN42" s="210"/>
      <c r="BO42" s="202"/>
      <c r="BP42" s="203"/>
      <c r="BQ42" s="202"/>
      <c r="BR42" s="203"/>
      <c r="BS42" s="202"/>
      <c r="BT42" s="203"/>
      <c r="BU42" s="202"/>
      <c r="BV42" s="203"/>
      <c r="BW42" s="202"/>
      <c r="BX42" s="203"/>
      <c r="BY42" s="202"/>
      <c r="BZ42" s="203"/>
      <c r="CA42" s="202"/>
      <c r="CB42" s="203"/>
      <c r="CC42" s="202"/>
      <c r="CD42" s="203"/>
      <c r="CE42" s="202"/>
      <c r="CF42" s="203"/>
      <c r="CG42" s="202"/>
      <c r="CH42" s="203"/>
      <c r="CI42" s="202"/>
      <c r="CJ42" s="203"/>
      <c r="CK42" s="202"/>
      <c r="CL42" s="203"/>
      <c r="CM42" s="202"/>
      <c r="CN42" s="203"/>
      <c r="CO42" s="202"/>
      <c r="CP42" s="203"/>
      <c r="CQ42" s="202"/>
      <c r="CR42" s="203"/>
      <c r="CS42" s="202"/>
      <c r="CT42" s="199"/>
      <c r="CU42" s="202"/>
      <c r="CV42" s="199"/>
      <c r="CW42" s="202"/>
      <c r="CX42" s="199"/>
      <c r="CY42" s="202"/>
      <c r="CZ42" s="199"/>
      <c r="DA42" s="202"/>
      <c r="DB42" s="199"/>
      <c r="DC42" s="202"/>
      <c r="DD42" s="199"/>
      <c r="DE42" s="202"/>
      <c r="DF42" s="199"/>
      <c r="DG42" s="202"/>
      <c r="DH42" s="199"/>
      <c r="DI42" s="202"/>
      <c r="DJ42" s="199"/>
      <c r="DK42" s="202"/>
      <c r="DL42" s="199"/>
      <c r="DM42" s="202"/>
      <c r="DN42" s="199"/>
      <c r="DO42" s="202"/>
      <c r="DP42" s="199"/>
      <c r="DQ42" s="202"/>
      <c r="DR42" s="199"/>
      <c r="DS42" s="202"/>
      <c r="DT42" s="199"/>
      <c r="DU42" s="202"/>
      <c r="DV42" s="199"/>
      <c r="DW42" s="202"/>
      <c r="DX42" s="199"/>
      <c r="DY42" s="158"/>
      <c r="DZ42" s="159"/>
      <c r="EA42" s="202"/>
      <c r="EB42" s="203"/>
      <c r="EC42" s="202"/>
      <c r="ED42" s="203"/>
      <c r="EE42" s="202"/>
      <c r="EF42" s="203"/>
      <c r="EG42" s="202"/>
      <c r="EH42" s="203"/>
      <c r="EI42" s="202"/>
      <c r="EJ42" s="203"/>
      <c r="EK42" s="202"/>
      <c r="EL42" s="203"/>
      <c r="EM42" s="202"/>
      <c r="EN42" s="203"/>
      <c r="EO42" s="202"/>
      <c r="EP42" s="203"/>
      <c r="EQ42" s="202"/>
      <c r="ER42" s="203"/>
      <c r="ES42" s="202"/>
      <c r="ET42" s="203"/>
      <c r="EU42" s="202"/>
      <c r="EV42" s="203"/>
      <c r="EW42" s="202"/>
      <c r="EX42" s="203"/>
      <c r="EY42" s="202"/>
      <c r="EZ42" s="203"/>
      <c r="FA42" s="202"/>
      <c r="FB42" s="203"/>
      <c r="FC42" s="202"/>
      <c r="FD42" s="203"/>
      <c r="FE42" s="202"/>
      <c r="FF42" s="199"/>
      <c r="FG42" s="202"/>
      <c r="FH42" s="199"/>
      <c r="FI42" s="202"/>
      <c r="FJ42" s="199"/>
      <c r="FK42" s="202"/>
      <c r="FL42" s="199"/>
      <c r="FM42" s="202"/>
      <c r="FN42" s="199"/>
      <c r="FO42" s="202"/>
      <c r="FP42" s="199"/>
      <c r="FQ42" s="202"/>
      <c r="FR42" s="199"/>
      <c r="FS42" s="202"/>
      <c r="FT42" s="199"/>
      <c r="FU42" s="202"/>
      <c r="FV42" s="199"/>
      <c r="FW42" s="202"/>
      <c r="FX42" s="199"/>
      <c r="FY42" s="202"/>
      <c r="FZ42" s="199"/>
      <c r="GA42" s="202"/>
      <c r="GB42" s="199"/>
      <c r="GC42" s="202"/>
      <c r="GD42" s="199"/>
      <c r="GE42" s="202"/>
      <c r="GF42" s="199"/>
      <c r="GG42" s="202"/>
      <c r="GH42" s="199"/>
      <c r="GI42" s="202"/>
      <c r="GJ42" s="199"/>
      <c r="GK42" s="158"/>
      <c r="GL42" s="159"/>
      <c r="GM42" s="202"/>
      <c r="GN42" s="203"/>
      <c r="GO42" s="202"/>
      <c r="GP42" s="203"/>
      <c r="GQ42" s="202"/>
      <c r="GR42" s="203"/>
      <c r="GS42" s="202"/>
      <c r="GT42" s="203"/>
      <c r="GU42" s="202"/>
      <c r="GV42" s="203"/>
      <c r="GW42" s="202"/>
      <c r="GX42" s="203"/>
      <c r="GY42" s="202"/>
      <c r="GZ42" s="203"/>
      <c r="HA42" s="202"/>
      <c r="HB42" s="203"/>
      <c r="HC42" s="202"/>
      <c r="HD42" s="203"/>
      <c r="HE42" s="202"/>
      <c r="HF42" s="203"/>
      <c r="HG42" s="202"/>
      <c r="HH42" s="203"/>
      <c r="HI42" s="202"/>
      <c r="HJ42" s="203"/>
      <c r="HK42" s="202"/>
      <c r="HL42" s="203"/>
      <c r="HM42" s="202"/>
      <c r="HN42" s="203"/>
      <c r="HO42" s="202"/>
      <c r="HP42" s="203"/>
      <c r="HQ42" s="202"/>
      <c r="HR42" s="199"/>
      <c r="HS42" s="202"/>
      <c r="HT42" s="199"/>
      <c r="HU42" s="202"/>
      <c r="HV42" s="199"/>
      <c r="HW42" s="202"/>
      <c r="HX42" s="199"/>
      <c r="HY42" s="202"/>
      <c r="HZ42" s="199"/>
      <c r="IA42" s="202"/>
      <c r="IB42" s="199"/>
      <c r="IC42" s="202"/>
      <c r="ID42" s="199"/>
      <c r="IE42" s="202"/>
      <c r="IF42" s="199"/>
      <c r="IG42" s="202"/>
      <c r="IH42" s="199"/>
      <c r="II42" s="202"/>
      <c r="IJ42" s="199"/>
      <c r="IK42" s="202"/>
      <c r="IL42" s="199"/>
      <c r="IM42" s="202"/>
      <c r="IN42" s="199"/>
      <c r="IO42" s="202"/>
      <c r="IP42" s="199"/>
      <c r="IQ42" s="202"/>
      <c r="IR42" s="199"/>
      <c r="IS42" s="202"/>
      <c r="IT42" s="199"/>
      <c r="IU42" s="202"/>
      <c r="IV42" s="199"/>
    </row>
    <row r="43">
      <c r="A43" s="212"/>
      <c r="B43" s="231" t="str">
        <f t="shared" si="1"/>
        <v/>
      </c>
      <c r="C43" s="199">
        <f t="shared" ref="C43:BL43" si="44">BO43+EA43+GM43</f>
        <v>0</v>
      </c>
      <c r="D43" s="199">
        <f t="shared" si="44"/>
        <v>0</v>
      </c>
      <c r="E43" s="199">
        <f t="shared" si="44"/>
        <v>0</v>
      </c>
      <c r="F43" s="199">
        <f t="shared" si="44"/>
        <v>0</v>
      </c>
      <c r="G43" s="199">
        <f t="shared" si="44"/>
        <v>0</v>
      </c>
      <c r="H43" s="199">
        <f t="shared" si="44"/>
        <v>0</v>
      </c>
      <c r="I43" s="199">
        <f t="shared" si="44"/>
        <v>0</v>
      </c>
      <c r="J43" s="199">
        <f t="shared" si="44"/>
        <v>0</v>
      </c>
      <c r="K43" s="199">
        <f t="shared" si="44"/>
        <v>0</v>
      </c>
      <c r="L43" s="199">
        <f t="shared" si="44"/>
        <v>0</v>
      </c>
      <c r="M43" s="199">
        <f t="shared" si="44"/>
        <v>0</v>
      </c>
      <c r="N43" s="199">
        <f t="shared" si="44"/>
        <v>0</v>
      </c>
      <c r="O43" s="199">
        <f t="shared" si="44"/>
        <v>0</v>
      </c>
      <c r="P43" s="199">
        <f t="shared" si="44"/>
        <v>0</v>
      </c>
      <c r="Q43" s="199">
        <f t="shared" si="44"/>
        <v>0</v>
      </c>
      <c r="R43" s="199">
        <f t="shared" si="44"/>
        <v>0</v>
      </c>
      <c r="S43" s="199">
        <f t="shared" si="44"/>
        <v>0</v>
      </c>
      <c r="T43" s="199">
        <f t="shared" si="44"/>
        <v>0</v>
      </c>
      <c r="U43" s="199">
        <f t="shared" si="44"/>
        <v>0</v>
      </c>
      <c r="V43" s="199">
        <f t="shared" si="44"/>
        <v>0</v>
      </c>
      <c r="W43" s="199">
        <f t="shared" si="44"/>
        <v>0</v>
      </c>
      <c r="X43" s="199">
        <f t="shared" si="44"/>
        <v>0</v>
      </c>
      <c r="Y43" s="199">
        <f t="shared" si="44"/>
        <v>0</v>
      </c>
      <c r="Z43" s="199">
        <f t="shared" si="44"/>
        <v>0</v>
      </c>
      <c r="AA43" s="199">
        <f t="shared" si="44"/>
        <v>0</v>
      </c>
      <c r="AB43" s="199">
        <f t="shared" si="44"/>
        <v>0</v>
      </c>
      <c r="AC43" s="199">
        <f t="shared" si="44"/>
        <v>0</v>
      </c>
      <c r="AD43" s="199">
        <f t="shared" si="44"/>
        <v>0</v>
      </c>
      <c r="AE43" s="199">
        <f t="shared" si="44"/>
        <v>0</v>
      </c>
      <c r="AF43" s="199">
        <f t="shared" si="44"/>
        <v>0</v>
      </c>
      <c r="AG43" s="199">
        <f t="shared" si="44"/>
        <v>0</v>
      </c>
      <c r="AH43" s="199">
        <f t="shared" si="44"/>
        <v>0</v>
      </c>
      <c r="AI43" s="199">
        <f t="shared" si="44"/>
        <v>0</v>
      </c>
      <c r="AJ43" s="199">
        <f t="shared" si="44"/>
        <v>0</v>
      </c>
      <c r="AK43" s="199">
        <f t="shared" si="44"/>
        <v>0</v>
      </c>
      <c r="AL43" s="199">
        <f t="shared" si="44"/>
        <v>0</v>
      </c>
      <c r="AM43" s="199">
        <f t="shared" si="44"/>
        <v>0</v>
      </c>
      <c r="AN43" s="199">
        <f t="shared" si="44"/>
        <v>0</v>
      </c>
      <c r="AO43" s="199">
        <f t="shared" si="44"/>
        <v>0</v>
      </c>
      <c r="AP43" s="199">
        <f t="shared" si="44"/>
        <v>0</v>
      </c>
      <c r="AQ43" s="199">
        <f t="shared" si="44"/>
        <v>0</v>
      </c>
      <c r="AR43" s="199">
        <f t="shared" si="44"/>
        <v>0</v>
      </c>
      <c r="AS43" s="199">
        <f t="shared" si="44"/>
        <v>0</v>
      </c>
      <c r="AT43" s="199">
        <f t="shared" si="44"/>
        <v>0</v>
      </c>
      <c r="AU43" s="199">
        <f t="shared" si="44"/>
        <v>0</v>
      </c>
      <c r="AV43" s="199">
        <f t="shared" si="44"/>
        <v>0</v>
      </c>
      <c r="AW43" s="199">
        <f t="shared" si="44"/>
        <v>0</v>
      </c>
      <c r="AX43" s="199">
        <f t="shared" si="44"/>
        <v>0</v>
      </c>
      <c r="AY43" s="199">
        <f t="shared" si="44"/>
        <v>0</v>
      </c>
      <c r="AZ43" s="199">
        <f t="shared" si="44"/>
        <v>0</v>
      </c>
      <c r="BA43" s="199">
        <f t="shared" si="44"/>
        <v>0</v>
      </c>
      <c r="BB43" s="199">
        <f t="shared" si="44"/>
        <v>0</v>
      </c>
      <c r="BC43" s="199">
        <f t="shared" si="44"/>
        <v>0</v>
      </c>
      <c r="BD43" s="199">
        <f t="shared" si="44"/>
        <v>0</v>
      </c>
      <c r="BE43" s="199">
        <f t="shared" si="44"/>
        <v>0</v>
      </c>
      <c r="BF43" s="199">
        <f t="shared" si="44"/>
        <v>0</v>
      </c>
      <c r="BG43" s="199">
        <f t="shared" si="44"/>
        <v>0</v>
      </c>
      <c r="BH43" s="199">
        <f t="shared" si="44"/>
        <v>0</v>
      </c>
      <c r="BI43" s="199">
        <f t="shared" si="44"/>
        <v>0</v>
      </c>
      <c r="BJ43" s="199">
        <f t="shared" si="44"/>
        <v>0</v>
      </c>
      <c r="BK43" s="199">
        <f t="shared" si="44"/>
        <v>0</v>
      </c>
      <c r="BL43" s="199">
        <f t="shared" si="44"/>
        <v>0</v>
      </c>
      <c r="BM43" s="158"/>
      <c r="BN43" s="210"/>
      <c r="BO43" s="202"/>
      <c r="BP43" s="203"/>
      <c r="BQ43" s="202"/>
      <c r="BR43" s="203"/>
      <c r="BS43" s="202"/>
      <c r="BT43" s="203"/>
      <c r="BU43" s="202"/>
      <c r="BV43" s="203"/>
      <c r="BW43" s="202"/>
      <c r="BX43" s="203"/>
      <c r="BY43" s="202"/>
      <c r="BZ43" s="203"/>
      <c r="CA43" s="202"/>
      <c r="CB43" s="203"/>
      <c r="CC43" s="202"/>
      <c r="CD43" s="203"/>
      <c r="CE43" s="202"/>
      <c r="CF43" s="203"/>
      <c r="CG43" s="202"/>
      <c r="CH43" s="203"/>
      <c r="CI43" s="202"/>
      <c r="CJ43" s="203"/>
      <c r="CK43" s="202"/>
      <c r="CL43" s="203"/>
      <c r="CM43" s="202"/>
      <c r="CN43" s="203"/>
      <c r="CO43" s="202"/>
      <c r="CP43" s="203"/>
      <c r="CQ43" s="202"/>
      <c r="CR43" s="203"/>
      <c r="CS43" s="202"/>
      <c r="CT43" s="199"/>
      <c r="CU43" s="202"/>
      <c r="CV43" s="199"/>
      <c r="CW43" s="202"/>
      <c r="CX43" s="199"/>
      <c r="CY43" s="202"/>
      <c r="CZ43" s="199"/>
      <c r="DA43" s="202"/>
      <c r="DB43" s="199"/>
      <c r="DC43" s="202"/>
      <c r="DD43" s="199"/>
      <c r="DE43" s="202"/>
      <c r="DF43" s="199"/>
      <c r="DG43" s="202"/>
      <c r="DH43" s="199"/>
      <c r="DI43" s="202"/>
      <c r="DJ43" s="199"/>
      <c r="DK43" s="202"/>
      <c r="DL43" s="199"/>
      <c r="DM43" s="202"/>
      <c r="DN43" s="199"/>
      <c r="DO43" s="202"/>
      <c r="DP43" s="199"/>
      <c r="DQ43" s="202"/>
      <c r="DR43" s="199"/>
      <c r="DS43" s="202"/>
      <c r="DT43" s="199"/>
      <c r="DU43" s="202"/>
      <c r="DV43" s="199"/>
      <c r="DW43" s="202"/>
      <c r="DX43" s="199"/>
      <c r="DY43" s="158"/>
      <c r="DZ43" s="159"/>
      <c r="EA43" s="202"/>
      <c r="EB43" s="203"/>
      <c r="EC43" s="202"/>
      <c r="ED43" s="203"/>
      <c r="EE43" s="202"/>
      <c r="EF43" s="203"/>
      <c r="EG43" s="202"/>
      <c r="EH43" s="203"/>
      <c r="EI43" s="202"/>
      <c r="EJ43" s="203"/>
      <c r="EK43" s="202"/>
      <c r="EL43" s="203"/>
      <c r="EM43" s="202"/>
      <c r="EN43" s="203"/>
      <c r="EO43" s="202"/>
      <c r="EP43" s="203"/>
      <c r="EQ43" s="202"/>
      <c r="ER43" s="203"/>
      <c r="ES43" s="202"/>
      <c r="ET43" s="203"/>
      <c r="EU43" s="202"/>
      <c r="EV43" s="203"/>
      <c r="EW43" s="202"/>
      <c r="EX43" s="203"/>
      <c r="EY43" s="202"/>
      <c r="EZ43" s="203"/>
      <c r="FA43" s="202"/>
      <c r="FB43" s="203"/>
      <c r="FC43" s="202"/>
      <c r="FD43" s="203"/>
      <c r="FE43" s="202"/>
      <c r="FF43" s="199"/>
      <c r="FG43" s="202"/>
      <c r="FH43" s="199"/>
      <c r="FI43" s="202"/>
      <c r="FJ43" s="199"/>
      <c r="FK43" s="202"/>
      <c r="FL43" s="199"/>
      <c r="FM43" s="202"/>
      <c r="FN43" s="199"/>
      <c r="FO43" s="202"/>
      <c r="FP43" s="199"/>
      <c r="FQ43" s="202"/>
      <c r="FR43" s="199"/>
      <c r="FS43" s="202"/>
      <c r="FT43" s="199"/>
      <c r="FU43" s="202"/>
      <c r="FV43" s="199"/>
      <c r="FW43" s="202"/>
      <c r="FX43" s="199"/>
      <c r="FY43" s="202"/>
      <c r="FZ43" s="199"/>
      <c r="GA43" s="202"/>
      <c r="GB43" s="199"/>
      <c r="GC43" s="202"/>
      <c r="GD43" s="199"/>
      <c r="GE43" s="202"/>
      <c r="GF43" s="199"/>
      <c r="GG43" s="202"/>
      <c r="GH43" s="199"/>
      <c r="GI43" s="202"/>
      <c r="GJ43" s="199"/>
      <c r="GK43" s="158"/>
      <c r="GL43" s="159"/>
      <c r="GM43" s="202"/>
      <c r="GN43" s="203"/>
      <c r="GO43" s="202"/>
      <c r="GP43" s="203"/>
      <c r="GQ43" s="202"/>
      <c r="GR43" s="203"/>
      <c r="GS43" s="202"/>
      <c r="GT43" s="203"/>
      <c r="GU43" s="202"/>
      <c r="GV43" s="203"/>
      <c r="GW43" s="202"/>
      <c r="GX43" s="203"/>
      <c r="GY43" s="202"/>
      <c r="GZ43" s="203"/>
      <c r="HA43" s="202"/>
      <c r="HB43" s="203"/>
      <c r="HC43" s="202"/>
      <c r="HD43" s="203"/>
      <c r="HE43" s="202"/>
      <c r="HF43" s="203"/>
      <c r="HG43" s="202"/>
      <c r="HH43" s="203"/>
      <c r="HI43" s="202"/>
      <c r="HJ43" s="203"/>
      <c r="HK43" s="202"/>
      <c r="HL43" s="203"/>
      <c r="HM43" s="202"/>
      <c r="HN43" s="203"/>
      <c r="HO43" s="202"/>
      <c r="HP43" s="203"/>
      <c r="HQ43" s="202"/>
      <c r="HR43" s="199"/>
      <c r="HS43" s="202"/>
      <c r="HT43" s="199"/>
      <c r="HU43" s="202"/>
      <c r="HV43" s="199"/>
      <c r="HW43" s="202"/>
      <c r="HX43" s="199"/>
      <c r="HY43" s="202"/>
      <c r="HZ43" s="199"/>
      <c r="IA43" s="202"/>
      <c r="IB43" s="199"/>
      <c r="IC43" s="202"/>
      <c r="ID43" s="199"/>
      <c r="IE43" s="202"/>
      <c r="IF43" s="199"/>
      <c r="IG43" s="202"/>
      <c r="IH43" s="199"/>
      <c r="II43" s="202"/>
      <c r="IJ43" s="199"/>
      <c r="IK43" s="202"/>
      <c r="IL43" s="199"/>
      <c r="IM43" s="202"/>
      <c r="IN43" s="199"/>
      <c r="IO43" s="202"/>
      <c r="IP43" s="199"/>
      <c r="IQ43" s="202"/>
      <c r="IR43" s="199"/>
      <c r="IS43" s="202"/>
      <c r="IT43" s="199"/>
      <c r="IU43" s="202"/>
      <c r="IV43" s="199"/>
    </row>
    <row r="44">
      <c r="A44" s="212"/>
      <c r="B44" s="231" t="str">
        <f t="shared" si="1"/>
        <v/>
      </c>
      <c r="C44" s="191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  <c r="AD44" s="191"/>
      <c r="AE44" s="191"/>
      <c r="AF44" s="191"/>
      <c r="AG44" s="191"/>
      <c r="AH44" s="191"/>
      <c r="AI44" s="191"/>
      <c r="AJ44" s="191"/>
      <c r="AK44" s="191"/>
      <c r="AL44" s="191"/>
      <c r="AM44" s="191"/>
      <c r="AN44" s="191"/>
      <c r="AO44" s="191"/>
      <c r="AP44" s="191"/>
      <c r="AQ44" s="191"/>
      <c r="AR44" s="191"/>
      <c r="AS44" s="191"/>
      <c r="AT44" s="191"/>
      <c r="AU44" s="191"/>
      <c r="AV44" s="191"/>
      <c r="AW44" s="191"/>
      <c r="AX44" s="191"/>
      <c r="AY44" s="191"/>
      <c r="AZ44" s="191"/>
      <c r="BA44" s="191"/>
      <c r="BB44" s="191"/>
      <c r="BC44" s="191"/>
      <c r="BD44" s="191"/>
      <c r="BE44" s="191"/>
      <c r="BF44" s="191"/>
      <c r="BG44" s="191"/>
      <c r="BH44" s="191"/>
      <c r="BI44" s="191"/>
      <c r="BJ44" s="191"/>
      <c r="BK44" s="191"/>
      <c r="BL44" s="199">
        <f t="shared" ref="BL44:BL45" si="45">DX44+GJ44+IV44</f>
        <v>0</v>
      </c>
      <c r="BM44" s="158"/>
      <c r="BN44" s="210"/>
      <c r="BO44" s="202">
        <f>SUM(BO5:BO43)</f>
        <v>13</v>
      </c>
      <c r="BP44" s="159"/>
      <c r="BQ44" s="202">
        <f>SUM(BQ5:BQ43)</f>
        <v>13</v>
      </c>
      <c r="BR44" s="159"/>
      <c r="BS44" s="202">
        <f>SUM(BS5:BS43)</f>
        <v>21</v>
      </c>
      <c r="BT44" s="159"/>
      <c r="BU44" s="202">
        <f>SUM(BU5:BU43)</f>
        <v>21</v>
      </c>
      <c r="BV44" s="159"/>
      <c r="BW44" s="202">
        <f>SUM(BW5:BW43)</f>
        <v>13</v>
      </c>
      <c r="BX44" s="159"/>
      <c r="BY44" s="202">
        <f>SUM(BY5:BY43)</f>
        <v>13</v>
      </c>
      <c r="BZ44" s="159"/>
      <c r="CA44" s="202">
        <f>SUM(CA5:CA43)</f>
        <v>15</v>
      </c>
      <c r="CB44" s="159"/>
      <c r="CC44" s="202">
        <f>SUM(CC5:CC43)</f>
        <v>13</v>
      </c>
      <c r="CD44" s="159"/>
      <c r="CE44" s="202">
        <f>SUM(CE5:CE43)</f>
        <v>13</v>
      </c>
      <c r="CF44" s="159"/>
      <c r="CG44" s="202">
        <f>SUM(CG5:CG43)</f>
        <v>8</v>
      </c>
      <c r="CH44" s="159"/>
      <c r="CI44" s="202">
        <f>SUM(CI5:CI43)</f>
        <v>21</v>
      </c>
      <c r="CJ44" s="159"/>
      <c r="CK44" s="202">
        <f>SUM(CK5:CK43)</f>
        <v>13</v>
      </c>
      <c r="CL44" s="159"/>
      <c r="CM44" s="202">
        <f>SUM(CM5:CM43)</f>
        <v>12</v>
      </c>
      <c r="CN44" s="159"/>
      <c r="CO44" s="202">
        <f>SUM(CO5:CO43)</f>
        <v>13</v>
      </c>
      <c r="CP44" s="159"/>
      <c r="CQ44" s="202">
        <f>SUM(CQ5:CQ43)</f>
        <v>13</v>
      </c>
      <c r="CR44" s="159"/>
      <c r="CS44" s="202">
        <f>SUM(CS5:CS43)</f>
        <v>13</v>
      </c>
      <c r="CT44" s="159"/>
      <c r="CU44" s="202">
        <f>SUM(CU5:CU43)</f>
        <v>21</v>
      </c>
      <c r="CV44" s="159"/>
      <c r="CW44" s="202">
        <f>SUM(CW5:CW43)</f>
        <v>20</v>
      </c>
      <c r="CX44" s="191"/>
      <c r="CY44" s="202">
        <f>SUM(CY5:CY43)</f>
        <v>13</v>
      </c>
      <c r="CZ44" s="159"/>
      <c r="DA44" s="202">
        <f>SUM(DA5:DA43)</f>
        <v>13</v>
      </c>
      <c r="DB44" s="159"/>
      <c r="DC44" s="202">
        <f>SUM(DC5:DC43)</f>
        <v>17.5</v>
      </c>
      <c r="DD44" s="159"/>
      <c r="DE44" s="202">
        <f>SUM(DE5:DE43)</f>
        <v>18</v>
      </c>
      <c r="DF44" s="159"/>
      <c r="DG44" s="202">
        <f>SUM(DG5:DG43)</f>
        <v>13</v>
      </c>
      <c r="DH44" s="159"/>
      <c r="DI44" s="202">
        <f>SUM(DI5:DI43)</f>
        <v>14</v>
      </c>
      <c r="DJ44" s="191"/>
      <c r="DK44" s="202">
        <f>SUM(DK5:DK43)</f>
        <v>17.5</v>
      </c>
      <c r="DL44" s="159"/>
      <c r="DM44" s="202">
        <f>SUM(DM5:DM43)</f>
        <v>12.5</v>
      </c>
      <c r="DN44" s="159"/>
      <c r="DO44" s="202">
        <f>SUM(DO5:DO43)</f>
        <v>19</v>
      </c>
      <c r="DP44" s="159"/>
      <c r="DQ44" s="202">
        <f>SUM(DQ5:DQ43)</f>
        <v>17.5</v>
      </c>
      <c r="DR44" s="159"/>
      <c r="DS44" s="202">
        <f>SUM(DS5:DS43)</f>
        <v>13</v>
      </c>
      <c r="DT44" s="159"/>
      <c r="DU44" s="202">
        <f>SUM(DU5:DU43)</f>
        <v>19</v>
      </c>
      <c r="DV44" s="191"/>
      <c r="DW44" s="192"/>
      <c r="DX44" s="199"/>
      <c r="DY44" s="158"/>
      <c r="DZ44" s="159" t="str">
        <f>BN44</f>
        <v/>
      </c>
      <c r="EA44" s="202"/>
      <c r="EB44" s="203"/>
      <c r="EC44" s="202"/>
      <c r="ED44" s="203"/>
      <c r="EE44" s="202"/>
      <c r="EF44" s="203"/>
      <c r="EG44" s="202"/>
      <c r="EH44" s="203"/>
      <c r="EI44" s="202"/>
      <c r="EJ44" s="203"/>
      <c r="EK44" s="202"/>
      <c r="EL44" s="203"/>
      <c r="EM44" s="202"/>
      <c r="EN44" s="203"/>
      <c r="EO44" s="202"/>
      <c r="EP44" s="203"/>
      <c r="EQ44" s="202"/>
      <c r="ER44" s="203"/>
      <c r="ES44" s="202"/>
      <c r="ET44" s="203"/>
      <c r="EU44" s="202"/>
      <c r="EV44" s="203"/>
      <c r="EW44" s="202"/>
      <c r="EX44" s="203"/>
      <c r="EY44" s="202"/>
      <c r="EZ44" s="203"/>
      <c r="FA44" s="202"/>
      <c r="FB44" s="203"/>
      <c r="FC44" s="202"/>
      <c r="FD44" s="203"/>
      <c r="FE44" s="202"/>
      <c r="FF44" s="199"/>
      <c r="FG44" s="202"/>
      <c r="FH44" s="199"/>
      <c r="FI44" s="202"/>
      <c r="FJ44" s="199"/>
      <c r="FK44" s="202"/>
      <c r="FL44" s="199"/>
      <c r="FM44" s="202"/>
      <c r="FN44" s="199"/>
      <c r="FO44" s="202"/>
      <c r="FP44" s="199"/>
      <c r="FQ44" s="202"/>
      <c r="FR44" s="199"/>
      <c r="FS44" s="202"/>
      <c r="FT44" s="199"/>
      <c r="FU44" s="202"/>
      <c r="FV44" s="199"/>
      <c r="FW44" s="202"/>
      <c r="FX44" s="199"/>
      <c r="FY44" s="202"/>
      <c r="FZ44" s="199"/>
      <c r="GA44" s="202"/>
      <c r="GB44" s="199"/>
      <c r="GC44" s="202"/>
      <c r="GD44" s="199"/>
      <c r="GE44" s="202"/>
      <c r="GF44" s="199"/>
      <c r="GG44" s="202"/>
      <c r="GH44" s="199"/>
      <c r="GI44" s="202"/>
      <c r="GJ44" s="199"/>
      <c r="GK44" s="158"/>
      <c r="GL44" s="159" t="str">
        <f>DZ44</f>
        <v/>
      </c>
      <c r="GM44" s="202"/>
      <c r="GN44" s="203"/>
      <c r="GO44" s="202"/>
      <c r="GP44" s="203"/>
      <c r="GQ44" s="202"/>
      <c r="GR44" s="203"/>
      <c r="GS44" s="202"/>
      <c r="GT44" s="203"/>
      <c r="GU44" s="202"/>
      <c r="GV44" s="203"/>
      <c r="GW44" s="202"/>
      <c r="GX44" s="203"/>
      <c r="GY44" s="202"/>
      <c r="GZ44" s="203"/>
      <c r="HA44" s="202"/>
      <c r="HB44" s="203"/>
      <c r="HC44" s="202"/>
      <c r="HD44" s="203"/>
      <c r="HE44" s="202"/>
      <c r="HF44" s="203"/>
      <c r="HG44" s="202"/>
      <c r="HH44" s="203"/>
      <c r="HI44" s="202"/>
      <c r="HJ44" s="203"/>
      <c r="HK44" s="202"/>
      <c r="HL44" s="203"/>
      <c r="HM44" s="202"/>
      <c r="HN44" s="203"/>
      <c r="HO44" s="202"/>
      <c r="HP44" s="203"/>
      <c r="HQ44" s="202"/>
      <c r="HR44" s="199"/>
      <c r="HS44" s="202"/>
      <c r="HT44" s="199"/>
      <c r="HU44" s="202"/>
      <c r="HV44" s="199"/>
      <c r="HW44" s="202"/>
      <c r="HX44" s="199"/>
      <c r="HY44" s="202"/>
      <c r="HZ44" s="199"/>
      <c r="IA44" s="202"/>
      <c r="IB44" s="199"/>
      <c r="IC44" s="202"/>
      <c r="ID44" s="199"/>
      <c r="IE44" s="202"/>
      <c r="IF44" s="199"/>
      <c r="IG44" s="202"/>
      <c r="IH44" s="199"/>
      <c r="II44" s="202"/>
      <c r="IJ44" s="199"/>
      <c r="IK44" s="202"/>
      <c r="IL44" s="199"/>
      <c r="IM44" s="202"/>
      <c r="IN44" s="199"/>
      <c r="IO44" s="202"/>
      <c r="IP44" s="199"/>
      <c r="IQ44" s="202"/>
      <c r="IR44" s="199"/>
      <c r="IS44" s="202"/>
      <c r="IT44" s="199"/>
      <c r="IU44" s="202"/>
      <c r="IV44" s="199"/>
    </row>
    <row r="45">
      <c r="A45" s="209"/>
      <c r="B45" s="231" t="str">
        <f t="shared" si="1"/>
        <v/>
      </c>
      <c r="C45" s="191">
        <f>BO45+EA45+GM45</f>
        <v>0</v>
      </c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  <c r="AL45" s="191"/>
      <c r="AM45" s="191"/>
      <c r="AN45" s="191"/>
      <c r="AO45" s="191"/>
      <c r="AP45" s="191"/>
      <c r="AQ45" s="191"/>
      <c r="AR45" s="191"/>
      <c r="AS45" s="191"/>
      <c r="AT45" s="191"/>
      <c r="AU45" s="191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1"/>
      <c r="BG45" s="191"/>
      <c r="BH45" s="191"/>
      <c r="BI45" s="191"/>
      <c r="BJ45" s="191"/>
      <c r="BK45" s="191"/>
      <c r="BL45" s="191">
        <f t="shared" si="45"/>
        <v>0</v>
      </c>
      <c r="BM45" s="158"/>
      <c r="BN45" s="159"/>
      <c r="CO45" s="232"/>
      <c r="DX45" s="191"/>
      <c r="DY45" s="158"/>
      <c r="DZ45" s="159"/>
      <c r="EA45" s="192"/>
      <c r="EB45" s="159"/>
      <c r="EC45" s="192"/>
      <c r="ED45" s="159"/>
      <c r="EE45" s="192"/>
      <c r="EF45" s="159"/>
      <c r="EG45" s="192"/>
      <c r="EH45" s="159"/>
      <c r="EI45" s="192"/>
      <c r="EJ45" s="159"/>
      <c r="EK45" s="192"/>
      <c r="EL45" s="159"/>
      <c r="EM45" s="192"/>
      <c r="EN45" s="159"/>
      <c r="EO45" s="192"/>
      <c r="EP45" s="159"/>
      <c r="EQ45" s="192"/>
      <c r="ER45" s="159"/>
      <c r="ES45" s="192"/>
      <c r="ET45" s="159"/>
      <c r="EU45" s="192"/>
      <c r="EV45" s="159"/>
      <c r="EW45" s="192"/>
      <c r="EX45" s="159"/>
      <c r="EY45" s="192"/>
      <c r="EZ45" s="159"/>
      <c r="FA45" s="192"/>
      <c r="FB45" s="159"/>
      <c r="FC45" s="192"/>
      <c r="FD45" s="159"/>
      <c r="FE45" s="192"/>
      <c r="FF45" s="191"/>
      <c r="FG45" s="192"/>
      <c r="FH45" s="191"/>
      <c r="FI45" s="192"/>
      <c r="FJ45" s="191"/>
      <c r="FK45" s="192"/>
      <c r="FL45" s="191"/>
      <c r="FM45" s="192"/>
      <c r="FN45" s="191"/>
      <c r="FO45" s="192"/>
      <c r="FP45" s="191"/>
      <c r="FQ45" s="192"/>
      <c r="FR45" s="191"/>
      <c r="FS45" s="192"/>
      <c r="FT45" s="191"/>
      <c r="FU45" s="192"/>
      <c r="FV45" s="191"/>
      <c r="FW45" s="192"/>
      <c r="FX45" s="191"/>
      <c r="FY45" s="192"/>
      <c r="FZ45" s="191"/>
      <c r="GA45" s="193"/>
      <c r="GB45" s="194"/>
      <c r="GC45" s="192"/>
      <c r="GD45" s="191"/>
      <c r="GE45" s="192"/>
      <c r="GF45" s="191"/>
      <c r="GG45" s="192"/>
      <c r="GH45" s="191"/>
      <c r="GI45" s="192"/>
      <c r="GJ45" s="191"/>
      <c r="GK45" s="158"/>
      <c r="GL45" s="159"/>
      <c r="GM45" s="192"/>
      <c r="GN45" s="159"/>
      <c r="GO45" s="192"/>
      <c r="GP45" s="159"/>
      <c r="GQ45" s="192"/>
      <c r="GR45" s="159"/>
      <c r="GS45" s="192"/>
      <c r="GT45" s="159"/>
      <c r="GU45" s="192"/>
      <c r="GV45" s="159"/>
      <c r="GW45" s="192"/>
      <c r="GX45" s="159"/>
      <c r="GY45" s="192"/>
      <c r="GZ45" s="159"/>
      <c r="HA45" s="192"/>
      <c r="HB45" s="159"/>
      <c r="HC45" s="192"/>
      <c r="HD45" s="159"/>
      <c r="HE45" s="192"/>
      <c r="HF45" s="159"/>
      <c r="HG45" s="192"/>
      <c r="HH45" s="159"/>
      <c r="HI45" s="192"/>
      <c r="HJ45" s="159"/>
      <c r="HK45" s="192"/>
      <c r="HL45" s="159"/>
      <c r="HM45" s="192"/>
      <c r="HN45" s="159"/>
      <c r="HO45" s="192"/>
      <c r="HP45" s="159"/>
      <c r="HQ45" s="192"/>
      <c r="HR45" s="191"/>
      <c r="HS45" s="192"/>
      <c r="HT45" s="191"/>
      <c r="HU45" s="192"/>
      <c r="HV45" s="191"/>
      <c r="HW45" s="192"/>
      <c r="HX45" s="191"/>
      <c r="HY45" s="192"/>
      <c r="HZ45" s="191"/>
      <c r="IA45" s="192"/>
      <c r="IB45" s="191"/>
      <c r="IC45" s="192"/>
      <c r="ID45" s="191"/>
      <c r="IE45" s="192"/>
      <c r="IF45" s="191"/>
      <c r="IG45" s="192"/>
      <c r="IH45" s="191"/>
      <c r="II45" s="192"/>
      <c r="IJ45" s="191"/>
      <c r="IK45" s="192"/>
      <c r="IL45" s="191"/>
      <c r="IM45" s="193"/>
      <c r="IN45" s="194"/>
      <c r="IO45" s="192"/>
      <c r="IP45" s="191"/>
      <c r="IQ45" s="192"/>
      <c r="IR45" s="191"/>
      <c r="IS45" s="192"/>
      <c r="IT45" s="191"/>
      <c r="IU45" s="192"/>
      <c r="IV45" s="191"/>
    </row>
    <row r="46">
      <c r="A46" s="209"/>
      <c r="B46" s="231" t="str">
        <f t="shared" si="1"/>
        <v/>
      </c>
      <c r="C46" s="191"/>
      <c r="D46" s="191"/>
      <c r="E46" s="191"/>
      <c r="F46" s="191"/>
      <c r="G46" s="191"/>
      <c r="H46" s="191"/>
      <c r="I46" s="191"/>
      <c r="J46" s="191"/>
      <c r="K46" s="191"/>
      <c r="L46" s="191"/>
      <c r="M46" s="191"/>
      <c r="N46" s="191"/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  <c r="AA46" s="191"/>
      <c r="AB46" s="191"/>
      <c r="AC46" s="191"/>
      <c r="AD46" s="191"/>
      <c r="AE46" s="191"/>
      <c r="AF46" s="191"/>
      <c r="AG46" s="191"/>
      <c r="AH46" s="191"/>
      <c r="AI46" s="191"/>
      <c r="AJ46" s="191"/>
      <c r="AK46" s="191"/>
      <c r="AL46" s="191"/>
      <c r="AM46" s="191"/>
      <c r="AN46" s="191"/>
      <c r="AO46" s="191"/>
      <c r="AP46" s="191"/>
      <c r="AQ46" s="191"/>
      <c r="AR46" s="191"/>
      <c r="AS46" s="191"/>
      <c r="AT46" s="191"/>
      <c r="AU46" s="191"/>
      <c r="AV46" s="191"/>
      <c r="AW46" s="191"/>
      <c r="AX46" s="191"/>
      <c r="AY46" s="191"/>
      <c r="AZ46" s="191"/>
      <c r="BA46" s="191"/>
      <c r="BB46" s="191"/>
      <c r="BC46" s="191"/>
      <c r="BD46" s="191"/>
      <c r="BE46" s="191"/>
      <c r="BF46" s="191"/>
      <c r="BG46" s="191"/>
      <c r="BH46" s="191"/>
      <c r="BI46" s="191"/>
      <c r="BJ46" s="191"/>
      <c r="BK46" s="191"/>
      <c r="BL46" s="191">
        <f>DX45+GJ45</f>
        <v>0</v>
      </c>
      <c r="BM46" s="158"/>
      <c r="BN46" s="159"/>
      <c r="BO46" s="152" t="s">
        <v>143</v>
      </c>
      <c r="CC46" s="152" t="s">
        <v>143</v>
      </c>
      <c r="CQ46" s="152" t="s">
        <v>143</v>
      </c>
      <c r="DE46" s="152" t="s">
        <v>143</v>
      </c>
      <c r="DS46" s="153"/>
      <c r="DT46" s="153"/>
      <c r="DU46" s="153"/>
      <c r="DV46" s="153"/>
      <c r="DW46" s="153"/>
      <c r="DX46" s="153"/>
      <c r="DY46" s="158"/>
      <c r="DZ46" s="159"/>
      <c r="EA46" s="154" t="s">
        <v>144</v>
      </c>
      <c r="EO46" s="154" t="s">
        <v>144</v>
      </c>
      <c r="FC46" s="154" t="s">
        <v>144</v>
      </c>
      <c r="FQ46" s="154" t="s">
        <v>144</v>
      </c>
      <c r="GE46" s="155"/>
      <c r="GK46" s="158"/>
      <c r="GL46" s="159"/>
      <c r="GM46" s="217" t="str">
        <f>GM1</f>
        <v>Stodůlky</v>
      </c>
      <c r="HA46" s="217" t="str">
        <f>GM1</f>
        <v>Stodůlky</v>
      </c>
      <c r="HO46" s="217" t="str">
        <f>GM1</f>
        <v>Stodůlky</v>
      </c>
      <c r="IC46" s="217" t="str">
        <f>GM1</f>
        <v>Stodůlky</v>
      </c>
      <c r="IQ46" s="218"/>
    </row>
    <row r="47">
      <c r="A47" s="209"/>
      <c r="B47" s="172"/>
      <c r="C47" s="157">
        <f>WEEKNUM(C48, 2)</f>
        <v>44</v>
      </c>
      <c r="D47" s="136"/>
      <c r="E47" s="157">
        <f>WEEKNUM(E48, 2)</f>
        <v>45</v>
      </c>
      <c r="F47" s="136"/>
      <c r="G47" s="157">
        <f>WEEKNUM(G48, 2)</f>
        <v>45</v>
      </c>
      <c r="H47" s="136"/>
      <c r="I47" s="157">
        <f>WEEKNUM(I48, 2)</f>
        <v>45</v>
      </c>
      <c r="J47" s="136"/>
      <c r="K47" s="157">
        <f>WEEKNUM(K48, 2)</f>
        <v>45</v>
      </c>
      <c r="L47" s="136"/>
      <c r="M47" s="157">
        <f>WEEKNUM(M48, 2)</f>
        <v>45</v>
      </c>
      <c r="N47" s="136"/>
      <c r="O47" s="157">
        <f>WEEKNUM(O48, 2)</f>
        <v>45</v>
      </c>
      <c r="P47" s="136"/>
      <c r="Q47" s="157">
        <f>WEEKNUM(Q48, 2)</f>
        <v>45</v>
      </c>
      <c r="R47" s="136"/>
      <c r="S47" s="157">
        <f>WEEKNUM(S48, 2)</f>
        <v>46</v>
      </c>
      <c r="T47" s="136"/>
      <c r="U47" s="157">
        <f>WEEKNUM(U48, 2)</f>
        <v>46</v>
      </c>
      <c r="V47" s="136"/>
      <c r="W47" s="157">
        <f>WEEKNUM(W48, 2)</f>
        <v>46</v>
      </c>
      <c r="X47" s="136"/>
      <c r="Y47" s="157">
        <f>WEEKNUM(Y48, 2)</f>
        <v>46</v>
      </c>
      <c r="Z47" s="136"/>
      <c r="AA47" s="157">
        <f>WEEKNUM(AA48, 2)</f>
        <v>46</v>
      </c>
      <c r="AB47" s="136"/>
      <c r="AC47" s="157">
        <f>WEEKNUM(AC48, 2)</f>
        <v>46</v>
      </c>
      <c r="AD47" s="136"/>
      <c r="AE47" s="157">
        <f>WEEKNUM(AE48, 2)</f>
        <v>46</v>
      </c>
      <c r="AF47" s="136"/>
      <c r="AG47" s="157">
        <f>WEEKNUM(AG48, 2)</f>
        <v>47</v>
      </c>
      <c r="AH47" s="136"/>
      <c r="AI47" s="157">
        <f>WEEKNUM(AI48, 2)</f>
        <v>47</v>
      </c>
      <c r="AJ47" s="136"/>
      <c r="AK47" s="157">
        <f>WEEKNUM(AK48, 2)</f>
        <v>47</v>
      </c>
      <c r="AL47" s="136"/>
      <c r="AM47" s="157">
        <f>WEEKNUM(AM48, 2)</f>
        <v>47</v>
      </c>
      <c r="AN47" s="136"/>
      <c r="AO47" s="157">
        <f>WEEKNUM(AO48, 2)</f>
        <v>47</v>
      </c>
      <c r="AP47" s="136"/>
      <c r="AQ47" s="157">
        <f>WEEKNUM(AQ48, 2)</f>
        <v>47</v>
      </c>
      <c r="AR47" s="136"/>
      <c r="AS47" s="157">
        <f>WEEKNUM(AS48, 2)</f>
        <v>47</v>
      </c>
      <c r="AT47" s="136"/>
      <c r="AU47" s="157">
        <f>WEEKNUM(AU48, 2)</f>
        <v>48</v>
      </c>
      <c r="AV47" s="136"/>
      <c r="AW47" s="157">
        <f>WEEKNUM(AW48, 2)</f>
        <v>48</v>
      </c>
      <c r="AX47" s="136"/>
      <c r="AY47" s="157">
        <f>WEEKNUM(AY48, 2)</f>
        <v>48</v>
      </c>
      <c r="AZ47" s="136"/>
      <c r="BA47" s="157">
        <f>WEEKNUM(BA48, 2)</f>
        <v>48</v>
      </c>
      <c r="BB47" s="136"/>
      <c r="BC47" s="157">
        <f>WEEKNUM(BC48, 2)</f>
        <v>48</v>
      </c>
      <c r="BD47" s="136"/>
      <c r="BE47" s="157">
        <f>WEEKNUM(BE48, 2)</f>
        <v>48</v>
      </c>
      <c r="BF47" s="136"/>
      <c r="BG47" s="157">
        <f>WEEKNUM(BG48, 2)</f>
        <v>48</v>
      </c>
      <c r="BH47" s="136"/>
      <c r="BI47" s="157">
        <f>WEEKNUM(BI48, 2)</f>
        <v>49</v>
      </c>
      <c r="BJ47" s="136"/>
      <c r="BK47" s="157">
        <f>WEEKNUM(BK48, 2)</f>
        <v>49</v>
      </c>
      <c r="BL47" s="136"/>
      <c r="BM47" s="158"/>
      <c r="BN47" s="159"/>
      <c r="BO47" s="157">
        <f>WEEKNUM(BO48, 2)</f>
        <v>44</v>
      </c>
      <c r="BP47" s="136"/>
      <c r="BQ47" s="157">
        <f>WEEKNUM(BQ48, 2)</f>
        <v>45</v>
      </c>
      <c r="BR47" s="136"/>
      <c r="BS47" s="157">
        <f>WEEKNUM(BS48, 2)</f>
        <v>45</v>
      </c>
      <c r="BT47" s="136"/>
      <c r="BU47" s="157">
        <f>WEEKNUM(BU48, 2)</f>
        <v>45</v>
      </c>
      <c r="BV47" s="136"/>
      <c r="BW47" s="157">
        <f>WEEKNUM(BW48, 2)</f>
        <v>45</v>
      </c>
      <c r="BX47" s="136"/>
      <c r="BY47" s="157">
        <f>WEEKNUM(BY48, 2)</f>
        <v>45</v>
      </c>
      <c r="BZ47" s="136"/>
      <c r="CA47" s="157">
        <f>WEEKNUM(CA48, 2)</f>
        <v>45</v>
      </c>
      <c r="CB47" s="136"/>
      <c r="CC47" s="157">
        <f>WEEKNUM(CC48, 2)</f>
        <v>45</v>
      </c>
      <c r="CD47" s="136"/>
      <c r="CE47" s="157">
        <f>WEEKNUM(CE48, 2)</f>
        <v>46</v>
      </c>
      <c r="CF47" s="136"/>
      <c r="CG47" s="157">
        <f>WEEKNUM(CG48, 2)</f>
        <v>46</v>
      </c>
      <c r="CH47" s="136"/>
      <c r="CI47" s="157">
        <f>WEEKNUM(CI48, 2)</f>
        <v>46</v>
      </c>
      <c r="CJ47" s="136"/>
      <c r="CK47" s="157">
        <f>WEEKNUM(CK48, 2)</f>
        <v>46</v>
      </c>
      <c r="CL47" s="136"/>
      <c r="CM47" s="157">
        <f>WEEKNUM(CM48, 2)</f>
        <v>46</v>
      </c>
      <c r="CN47" s="136"/>
      <c r="CO47" s="157">
        <f>WEEKNUM(CO48, 2)</f>
        <v>46</v>
      </c>
      <c r="CP47" s="136"/>
      <c r="CQ47" s="157">
        <f>WEEKNUM(CQ48, 2)</f>
        <v>46</v>
      </c>
      <c r="CR47" s="136"/>
      <c r="CS47" s="157">
        <f>WEEKNUM(CS48, 2)</f>
        <v>47</v>
      </c>
      <c r="CT47" s="136"/>
      <c r="CU47" s="157">
        <f>WEEKNUM(CU48, 2)</f>
        <v>47</v>
      </c>
      <c r="CV47" s="136"/>
      <c r="CW47" s="157">
        <f>WEEKNUM(CW48, 2)</f>
        <v>47</v>
      </c>
      <c r="CX47" s="136"/>
      <c r="CY47" s="157">
        <f>WEEKNUM(CY48, 2)</f>
        <v>47</v>
      </c>
      <c r="CZ47" s="136"/>
      <c r="DA47" s="157">
        <f>WEEKNUM(DA48, 2)</f>
        <v>47</v>
      </c>
      <c r="DB47" s="136"/>
      <c r="DC47" s="157">
        <f>WEEKNUM(DC48, 2)</f>
        <v>47</v>
      </c>
      <c r="DD47" s="136"/>
      <c r="DE47" s="157">
        <f>WEEKNUM(DE48, 2)</f>
        <v>47</v>
      </c>
      <c r="DF47" s="136"/>
      <c r="DG47" s="157">
        <f>WEEKNUM(DG48, 2)</f>
        <v>48</v>
      </c>
      <c r="DH47" s="136"/>
      <c r="DI47" s="157">
        <f>WEEKNUM(DI48, 2)</f>
        <v>48</v>
      </c>
      <c r="DJ47" s="136"/>
      <c r="DK47" s="157">
        <f>WEEKNUM(DK48, 2)</f>
        <v>48</v>
      </c>
      <c r="DL47" s="136"/>
      <c r="DM47" s="157">
        <f>WEEKNUM(DM48, 2)</f>
        <v>48</v>
      </c>
      <c r="DN47" s="136"/>
      <c r="DO47" s="157">
        <f>WEEKNUM(DO48, 2)</f>
        <v>48</v>
      </c>
      <c r="DP47" s="136"/>
      <c r="DQ47" s="157">
        <f>WEEKNUM(DQ48, 2)</f>
        <v>48</v>
      </c>
      <c r="DR47" s="136"/>
      <c r="DS47" s="157">
        <f>WEEKNUM(DS48, 2)</f>
        <v>48</v>
      </c>
      <c r="DT47" s="136"/>
      <c r="DU47" s="157">
        <f>WEEKNUM(DU48, 2)</f>
        <v>49</v>
      </c>
      <c r="DV47" s="136"/>
      <c r="DW47" s="157">
        <f>WEEKNUM(DW48, 2)</f>
        <v>49</v>
      </c>
      <c r="DX47" s="136"/>
      <c r="DY47" s="158"/>
      <c r="DZ47" s="159"/>
      <c r="EA47" s="157">
        <f>WEEKNUM(EA48, 2)</f>
        <v>44</v>
      </c>
      <c r="EB47" s="136"/>
      <c r="EC47" s="157">
        <f>WEEKNUM(EC48, 2)</f>
        <v>45</v>
      </c>
      <c r="ED47" s="136"/>
      <c r="EE47" s="157">
        <f>WEEKNUM(EE48, 2)</f>
        <v>45</v>
      </c>
      <c r="EF47" s="136"/>
      <c r="EG47" s="157">
        <f>WEEKNUM(EG48, 2)</f>
        <v>45</v>
      </c>
      <c r="EH47" s="136"/>
      <c r="EI47" s="157">
        <f>WEEKNUM(EI48, 2)</f>
        <v>45</v>
      </c>
      <c r="EJ47" s="136"/>
      <c r="EK47" s="157">
        <f>WEEKNUM(EK48, 2)</f>
        <v>45</v>
      </c>
      <c r="EL47" s="136"/>
      <c r="EM47" s="157">
        <f>WEEKNUM(EM48, 2)</f>
        <v>45</v>
      </c>
      <c r="EN47" s="136"/>
      <c r="EO47" s="157">
        <f>WEEKNUM(EO48, 2)</f>
        <v>45</v>
      </c>
      <c r="EP47" s="136"/>
      <c r="EQ47" s="157">
        <f>WEEKNUM(EQ48, 2)</f>
        <v>46</v>
      </c>
      <c r="ER47" s="136"/>
      <c r="ES47" s="157">
        <f>WEEKNUM(ES48, 2)</f>
        <v>46</v>
      </c>
      <c r="ET47" s="136"/>
      <c r="EU47" s="157">
        <f>WEEKNUM(EU48, 2)</f>
        <v>46</v>
      </c>
      <c r="EV47" s="136"/>
      <c r="EW47" s="157">
        <f>WEEKNUM(EW48, 2)</f>
        <v>46</v>
      </c>
      <c r="EX47" s="136"/>
      <c r="EY47" s="157">
        <f>WEEKNUM(EY48, 2)</f>
        <v>46</v>
      </c>
      <c r="EZ47" s="136"/>
      <c r="FA47" s="157">
        <f>WEEKNUM(FA48, 2)</f>
        <v>46</v>
      </c>
      <c r="FB47" s="136"/>
      <c r="FC47" s="157">
        <f>WEEKNUM(FC48, 2)</f>
        <v>46</v>
      </c>
      <c r="FD47" s="136"/>
      <c r="FE47" s="157">
        <f>WEEKNUM(FE48, 2)</f>
        <v>47</v>
      </c>
      <c r="FF47" s="136"/>
      <c r="FG47" s="157">
        <f>WEEKNUM(FG48, 2)</f>
        <v>47</v>
      </c>
      <c r="FH47" s="136"/>
      <c r="FI47" s="157">
        <f>WEEKNUM(FI48, 2)</f>
        <v>47</v>
      </c>
      <c r="FJ47" s="136"/>
      <c r="FK47" s="157">
        <f>WEEKNUM(FK48, 2)</f>
        <v>47</v>
      </c>
      <c r="FL47" s="136"/>
      <c r="FM47" s="157">
        <f>WEEKNUM(FM48, 2)</f>
        <v>47</v>
      </c>
      <c r="FN47" s="136"/>
      <c r="FO47" s="157">
        <f>WEEKNUM(FO48, 2)</f>
        <v>47</v>
      </c>
      <c r="FP47" s="136"/>
      <c r="FQ47" s="157">
        <f>WEEKNUM(FQ48, 2)</f>
        <v>47</v>
      </c>
      <c r="FR47" s="136"/>
      <c r="FS47" s="157">
        <f>WEEKNUM(FS48, 2)</f>
        <v>48</v>
      </c>
      <c r="FT47" s="136"/>
      <c r="FU47" s="157">
        <f>WEEKNUM(FU48, 2)</f>
        <v>48</v>
      </c>
      <c r="FV47" s="136"/>
      <c r="FW47" s="157">
        <f>WEEKNUM(FW48, 2)</f>
        <v>48</v>
      </c>
      <c r="FX47" s="136"/>
      <c r="FY47" s="157">
        <f>WEEKNUM(FY48, 2)</f>
        <v>48</v>
      </c>
      <c r="FZ47" s="136"/>
      <c r="GA47" s="157">
        <f>WEEKNUM(GA48, 2)</f>
        <v>48</v>
      </c>
      <c r="GB47" s="136"/>
      <c r="GC47" s="157">
        <f>WEEKNUM(GC48, 2)</f>
        <v>48</v>
      </c>
      <c r="GD47" s="136"/>
      <c r="GE47" s="157">
        <f>WEEKNUM(GE48, 2)</f>
        <v>48</v>
      </c>
      <c r="GF47" s="136"/>
      <c r="GG47" s="157">
        <f>WEEKNUM(GG48, 2)</f>
        <v>49</v>
      </c>
      <c r="GH47" s="136"/>
      <c r="GI47" s="157">
        <f>WEEKNUM(GI48, 2)</f>
        <v>49</v>
      </c>
      <c r="GJ47" s="136"/>
      <c r="GK47" s="158"/>
      <c r="GL47" s="159"/>
      <c r="GM47" s="157">
        <f>WEEKNUM(GM48, 2)</f>
        <v>44</v>
      </c>
      <c r="GN47" s="136"/>
      <c r="GO47" s="157">
        <f>WEEKNUM(GO48, 2)</f>
        <v>45</v>
      </c>
      <c r="GP47" s="136"/>
      <c r="GQ47" s="157">
        <f>WEEKNUM(GQ48, 2)</f>
        <v>45</v>
      </c>
      <c r="GR47" s="136"/>
      <c r="GS47" s="157">
        <f>WEEKNUM(GS48, 2)</f>
        <v>45</v>
      </c>
      <c r="GT47" s="136"/>
      <c r="GU47" s="157">
        <f>WEEKNUM(GU48, 2)</f>
        <v>45</v>
      </c>
      <c r="GV47" s="136"/>
      <c r="GW47" s="157">
        <f>WEEKNUM(GW48, 2)</f>
        <v>45</v>
      </c>
      <c r="GX47" s="136"/>
      <c r="GY47" s="157">
        <f>WEEKNUM(GY48, 2)</f>
        <v>45</v>
      </c>
      <c r="GZ47" s="136"/>
      <c r="HA47" s="157">
        <f>WEEKNUM(HA48, 2)</f>
        <v>45</v>
      </c>
      <c r="HB47" s="136"/>
      <c r="HC47" s="157">
        <f>WEEKNUM(HC48, 2)</f>
        <v>46</v>
      </c>
      <c r="HD47" s="136"/>
      <c r="HE47" s="157">
        <f>WEEKNUM(HE48, 2)</f>
        <v>46</v>
      </c>
      <c r="HF47" s="136"/>
      <c r="HG47" s="157">
        <f>WEEKNUM(HG48, 2)</f>
        <v>46</v>
      </c>
      <c r="HH47" s="136"/>
      <c r="HI47" s="157">
        <f>WEEKNUM(HI48, 2)</f>
        <v>46</v>
      </c>
      <c r="HJ47" s="136"/>
      <c r="HK47" s="157">
        <f>WEEKNUM(HK48, 2)</f>
        <v>46</v>
      </c>
      <c r="HL47" s="136"/>
      <c r="HM47" s="157">
        <f>WEEKNUM(HM48, 2)</f>
        <v>46</v>
      </c>
      <c r="HN47" s="136"/>
      <c r="HO47" s="157">
        <f>WEEKNUM(HO48, 2)</f>
        <v>46</v>
      </c>
      <c r="HP47" s="136"/>
      <c r="HQ47" s="157">
        <f>WEEKNUM(HQ48, 2)</f>
        <v>47</v>
      </c>
      <c r="HR47" s="136"/>
      <c r="HS47" s="157">
        <f>WEEKNUM(HS48, 2)</f>
        <v>47</v>
      </c>
      <c r="HT47" s="136"/>
      <c r="HU47" s="157">
        <f>WEEKNUM(HU48, 2)</f>
        <v>47</v>
      </c>
      <c r="HV47" s="136"/>
      <c r="HW47" s="157">
        <f>WEEKNUM(HW48, 2)</f>
        <v>47</v>
      </c>
      <c r="HX47" s="136"/>
      <c r="HY47" s="157">
        <f>WEEKNUM(HY48, 2)</f>
        <v>47</v>
      </c>
      <c r="HZ47" s="136"/>
      <c r="IA47" s="157">
        <f>WEEKNUM(IA48, 2)</f>
        <v>47</v>
      </c>
      <c r="IB47" s="136"/>
      <c r="IC47" s="157">
        <f>WEEKNUM(IC48, 2)</f>
        <v>47</v>
      </c>
      <c r="ID47" s="136"/>
      <c r="IE47" s="157">
        <f>WEEKNUM(IE48, 2)</f>
        <v>48</v>
      </c>
      <c r="IF47" s="136"/>
      <c r="IG47" s="157">
        <f>WEEKNUM(IG48, 2)</f>
        <v>48</v>
      </c>
      <c r="IH47" s="136"/>
      <c r="II47" s="157">
        <f>WEEKNUM(II48, 2)</f>
        <v>48</v>
      </c>
      <c r="IJ47" s="136"/>
      <c r="IK47" s="157">
        <f>WEEKNUM(IK48, 2)</f>
        <v>48</v>
      </c>
      <c r="IL47" s="136"/>
      <c r="IM47" s="157">
        <f>WEEKNUM(IM48, 2)</f>
        <v>48</v>
      </c>
      <c r="IN47" s="136"/>
      <c r="IO47" s="157">
        <f>WEEKNUM(IO48, 2)</f>
        <v>48</v>
      </c>
      <c r="IP47" s="136"/>
      <c r="IQ47" s="157">
        <f>WEEKNUM(IQ48, 2)</f>
        <v>48</v>
      </c>
      <c r="IR47" s="136"/>
      <c r="IS47" s="157">
        <f>WEEKNUM(IS48, 2)</f>
        <v>49</v>
      </c>
      <c r="IT47" s="136"/>
      <c r="IU47" s="157">
        <f>WEEKNUM(IU48, 2)</f>
        <v>49</v>
      </c>
      <c r="IV47" s="136"/>
    </row>
    <row r="48">
      <c r="A48" s="87"/>
      <c r="B48" s="159"/>
      <c r="C48" s="229">
        <f>BO3</f>
        <v>44136</v>
      </c>
      <c r="D48" s="133"/>
      <c r="E48" s="229">
        <f>BQ3</f>
        <v>44137</v>
      </c>
      <c r="F48" s="133"/>
      <c r="G48" s="229">
        <f>BS3</f>
        <v>44138</v>
      </c>
      <c r="H48" s="133"/>
      <c r="I48" s="229">
        <f>BU3</f>
        <v>44139</v>
      </c>
      <c r="J48" s="133"/>
      <c r="K48" s="229">
        <f>BW3</f>
        <v>44140</v>
      </c>
      <c r="L48" s="133"/>
      <c r="M48" s="229">
        <f>BY3</f>
        <v>44141</v>
      </c>
      <c r="N48" s="133"/>
      <c r="O48" s="229">
        <f>CA3</f>
        <v>44142</v>
      </c>
      <c r="P48" s="133"/>
      <c r="Q48" s="229">
        <f>CC3</f>
        <v>44143</v>
      </c>
      <c r="R48" s="133"/>
      <c r="S48" s="229">
        <f>CE3</f>
        <v>44144</v>
      </c>
      <c r="T48" s="133"/>
      <c r="U48" s="229">
        <f>CG3</f>
        <v>44145</v>
      </c>
      <c r="V48" s="133"/>
      <c r="W48" s="229">
        <f>CI3</f>
        <v>44146</v>
      </c>
      <c r="X48" s="133"/>
      <c r="Y48" s="229">
        <f>CK3</f>
        <v>44147</v>
      </c>
      <c r="Z48" s="133"/>
      <c r="AA48" s="229">
        <f>CM3</f>
        <v>44148</v>
      </c>
      <c r="AB48" s="133"/>
      <c r="AC48" s="229">
        <f>CO3</f>
        <v>44149</v>
      </c>
      <c r="AD48" s="133"/>
      <c r="AE48" s="229">
        <f>CQ3</f>
        <v>44150</v>
      </c>
      <c r="AF48" s="133"/>
      <c r="AG48" s="229">
        <f>CS3</f>
        <v>44151</v>
      </c>
      <c r="AH48" s="133"/>
      <c r="AI48" s="229">
        <f>CU3</f>
        <v>44152</v>
      </c>
      <c r="AJ48" s="133"/>
      <c r="AK48" s="229">
        <f>CW3</f>
        <v>44153</v>
      </c>
      <c r="AL48" s="133"/>
      <c r="AM48" s="229">
        <f>CY3</f>
        <v>44154</v>
      </c>
      <c r="AN48" s="133"/>
      <c r="AO48" s="229">
        <f>DA3</f>
        <v>44155</v>
      </c>
      <c r="AP48" s="133"/>
      <c r="AQ48" s="229">
        <f>DC3</f>
        <v>44156</v>
      </c>
      <c r="AR48" s="133"/>
      <c r="AS48" s="229">
        <f>DE3</f>
        <v>44157</v>
      </c>
      <c r="AT48" s="133"/>
      <c r="AU48" s="229">
        <f>DG3</f>
        <v>44158</v>
      </c>
      <c r="AV48" s="133"/>
      <c r="AW48" s="229">
        <f>DI3</f>
        <v>44159</v>
      </c>
      <c r="AX48" s="133"/>
      <c r="AY48" s="229">
        <f>DK3</f>
        <v>44160</v>
      </c>
      <c r="AZ48" s="133"/>
      <c r="BA48" s="229">
        <f>DM3</f>
        <v>44161</v>
      </c>
      <c r="BB48" s="133"/>
      <c r="BC48" s="229">
        <f>DO3</f>
        <v>44162</v>
      </c>
      <c r="BD48" s="133"/>
      <c r="BE48" s="229">
        <f>DQ3</f>
        <v>44163</v>
      </c>
      <c r="BF48" s="133"/>
      <c r="BG48" s="229">
        <f>DS3</f>
        <v>44164</v>
      </c>
      <c r="BH48" s="133"/>
      <c r="BI48" s="229">
        <f>DU3</f>
        <v>44165</v>
      </c>
      <c r="BJ48" s="133"/>
      <c r="BK48" s="229">
        <f>DW3</f>
        <v>44166</v>
      </c>
      <c r="BL48" s="133"/>
      <c r="BM48" s="158"/>
      <c r="BN48" s="159"/>
      <c r="BO48" s="160">
        <f>IFERROR(__xludf.DUMMYFUNCTION("IMPORTRANGE(BN2, ""Přehled mzdy!D2:BM2"")"),44136.0)</f>
        <v>44136</v>
      </c>
      <c r="BP48" s="133"/>
      <c r="BQ48" s="161">
        <f>IFERROR(__xludf.DUMMYFUNCTION("""COMPUTED_VALUE"""),44137.0)</f>
        <v>44137</v>
      </c>
      <c r="BR48" s="136"/>
      <c r="BS48" s="161">
        <f>IFERROR(__xludf.DUMMYFUNCTION("""COMPUTED_VALUE"""),44138.0)</f>
        <v>44138</v>
      </c>
      <c r="BT48" s="136"/>
      <c r="BU48" s="161">
        <f>IFERROR(__xludf.DUMMYFUNCTION("""COMPUTED_VALUE"""),44139.0)</f>
        <v>44139</v>
      </c>
      <c r="BV48" s="136"/>
      <c r="BW48" s="161">
        <f>IFERROR(__xludf.DUMMYFUNCTION("""COMPUTED_VALUE"""),44140.0)</f>
        <v>44140</v>
      </c>
      <c r="BX48" s="136"/>
      <c r="BY48" s="162">
        <f>IFERROR(__xludf.DUMMYFUNCTION("""COMPUTED_VALUE"""),44141.0)</f>
        <v>44141</v>
      </c>
      <c r="BZ48" s="136"/>
      <c r="CA48" s="162">
        <f>IFERROR(__xludf.DUMMYFUNCTION("""COMPUTED_VALUE"""),44142.0)</f>
        <v>44142</v>
      </c>
      <c r="CB48" s="136"/>
      <c r="CC48" s="162">
        <f>IFERROR(__xludf.DUMMYFUNCTION("""COMPUTED_VALUE"""),44143.0)</f>
        <v>44143</v>
      </c>
      <c r="CD48" s="136"/>
      <c r="CE48" s="162">
        <f>IFERROR(__xludf.DUMMYFUNCTION("""COMPUTED_VALUE"""),44144.0)</f>
        <v>44144</v>
      </c>
      <c r="CF48" s="136"/>
      <c r="CG48" s="161">
        <f>IFERROR(__xludf.DUMMYFUNCTION("""COMPUTED_VALUE"""),44145.0)</f>
        <v>44145</v>
      </c>
      <c r="CH48" s="136"/>
      <c r="CI48" s="161">
        <f>IFERROR(__xludf.DUMMYFUNCTION("""COMPUTED_VALUE"""),44146.0)</f>
        <v>44146</v>
      </c>
      <c r="CJ48" s="136"/>
      <c r="CK48" s="161">
        <f>IFERROR(__xludf.DUMMYFUNCTION("""COMPUTED_VALUE"""),44147.0)</f>
        <v>44147</v>
      </c>
      <c r="CL48" s="136"/>
      <c r="CM48" s="161">
        <f>IFERROR(__xludf.DUMMYFUNCTION("""COMPUTED_VALUE"""),44148.0)</f>
        <v>44148</v>
      </c>
      <c r="CN48" s="136"/>
      <c r="CO48" s="162">
        <f>IFERROR(__xludf.DUMMYFUNCTION("""COMPUTED_VALUE"""),44149.0)</f>
        <v>44149</v>
      </c>
      <c r="CP48" s="136"/>
      <c r="CQ48" s="162">
        <f>IFERROR(__xludf.DUMMYFUNCTION("""COMPUTED_VALUE"""),44150.0)</f>
        <v>44150</v>
      </c>
      <c r="CR48" s="136"/>
      <c r="CS48" s="162">
        <f>IFERROR(__xludf.DUMMYFUNCTION("""COMPUTED_VALUE"""),44151.0)</f>
        <v>44151</v>
      </c>
      <c r="CT48" s="136"/>
      <c r="CU48" s="162">
        <f>IFERROR(__xludf.DUMMYFUNCTION("""COMPUTED_VALUE"""),44152.0)</f>
        <v>44152</v>
      </c>
      <c r="CV48" s="136"/>
      <c r="CW48" s="161">
        <f>IFERROR(__xludf.DUMMYFUNCTION("""COMPUTED_VALUE"""),44153.0)</f>
        <v>44153</v>
      </c>
      <c r="CX48" s="136"/>
      <c r="CY48" s="161">
        <f>IFERROR(__xludf.DUMMYFUNCTION("""COMPUTED_VALUE"""),44154.0)</f>
        <v>44154</v>
      </c>
      <c r="CZ48" s="136"/>
      <c r="DA48" s="161">
        <f>IFERROR(__xludf.DUMMYFUNCTION("""COMPUTED_VALUE"""),44155.0)</f>
        <v>44155</v>
      </c>
      <c r="DB48" s="136"/>
      <c r="DC48" s="161">
        <f>IFERROR(__xludf.DUMMYFUNCTION("""COMPUTED_VALUE"""),44156.0)</f>
        <v>44156</v>
      </c>
      <c r="DD48" s="136"/>
      <c r="DE48" s="162">
        <f>IFERROR(__xludf.DUMMYFUNCTION("""COMPUTED_VALUE"""),44157.0)</f>
        <v>44157</v>
      </c>
      <c r="DF48" s="136"/>
      <c r="DG48" s="162">
        <f>IFERROR(__xludf.DUMMYFUNCTION("""COMPUTED_VALUE"""),44158.0)</f>
        <v>44158</v>
      </c>
      <c r="DH48" s="136"/>
      <c r="DI48" s="162">
        <f>IFERROR(__xludf.DUMMYFUNCTION("""COMPUTED_VALUE"""),44159.0)</f>
        <v>44159</v>
      </c>
      <c r="DJ48" s="136"/>
      <c r="DK48" s="162">
        <f>IFERROR(__xludf.DUMMYFUNCTION("""COMPUTED_VALUE"""),44160.0)</f>
        <v>44160</v>
      </c>
      <c r="DL48" s="136"/>
      <c r="DM48" s="161">
        <f>IFERROR(__xludf.DUMMYFUNCTION("""COMPUTED_VALUE"""),44161.0)</f>
        <v>44161</v>
      </c>
      <c r="DN48" s="136"/>
      <c r="DO48" s="161">
        <f>IFERROR(__xludf.DUMMYFUNCTION("""COMPUTED_VALUE"""),44162.0)</f>
        <v>44162</v>
      </c>
      <c r="DP48" s="136"/>
      <c r="DQ48" s="161">
        <f>IFERROR(__xludf.DUMMYFUNCTION("""COMPUTED_VALUE"""),44163.0)</f>
        <v>44163</v>
      </c>
      <c r="DR48" s="136"/>
      <c r="DS48" s="161">
        <f>IFERROR(__xludf.DUMMYFUNCTION("""COMPUTED_VALUE"""),44164.0)</f>
        <v>44164</v>
      </c>
      <c r="DT48" s="136"/>
      <c r="DU48" s="162">
        <f>IFERROR(__xludf.DUMMYFUNCTION("""COMPUTED_VALUE"""),44165.0)</f>
        <v>44165</v>
      </c>
      <c r="DV48" s="136"/>
      <c r="DW48" s="162">
        <f>IFERROR(__xludf.DUMMYFUNCTION("""COMPUTED_VALUE"""),44166.0)</f>
        <v>44166</v>
      </c>
      <c r="DX48" s="136"/>
      <c r="DY48" s="158"/>
      <c r="DZ48" s="159"/>
      <c r="EA48" s="233">
        <f>BO48</f>
        <v>44136</v>
      </c>
      <c r="EB48" s="133"/>
      <c r="EC48" s="233">
        <f>BQ48</f>
        <v>44137</v>
      </c>
      <c r="ED48" s="133"/>
      <c r="EE48" s="233">
        <f>BS48</f>
        <v>44138</v>
      </c>
      <c r="EF48" s="133"/>
      <c r="EG48" s="233">
        <f>BU48</f>
        <v>44139</v>
      </c>
      <c r="EH48" s="133"/>
      <c r="EI48" s="233">
        <f>BW48</f>
        <v>44140</v>
      </c>
      <c r="EJ48" s="133"/>
      <c r="EK48" s="233">
        <f>BY48</f>
        <v>44141</v>
      </c>
      <c r="EL48" s="133"/>
      <c r="EM48" s="233">
        <f>CA48</f>
        <v>44142</v>
      </c>
      <c r="EN48" s="133"/>
      <c r="EO48" s="233">
        <f>CC48</f>
        <v>44143</v>
      </c>
      <c r="EP48" s="133"/>
      <c r="EQ48" s="233">
        <f>CE48</f>
        <v>44144</v>
      </c>
      <c r="ER48" s="133"/>
      <c r="ES48" s="233">
        <f>CG48</f>
        <v>44145</v>
      </c>
      <c r="ET48" s="133"/>
      <c r="EU48" s="233">
        <f>CI48</f>
        <v>44146</v>
      </c>
      <c r="EV48" s="133"/>
      <c r="EW48" s="233">
        <f>CK48</f>
        <v>44147</v>
      </c>
      <c r="EX48" s="133"/>
      <c r="EY48" s="233">
        <f>CM48</f>
        <v>44148</v>
      </c>
      <c r="EZ48" s="133"/>
      <c r="FA48" s="233">
        <f>CO48</f>
        <v>44149</v>
      </c>
      <c r="FB48" s="133"/>
      <c r="FC48" s="233">
        <f>CQ48</f>
        <v>44150</v>
      </c>
      <c r="FD48" s="133"/>
      <c r="FE48" s="233">
        <f>CS48</f>
        <v>44151</v>
      </c>
      <c r="FF48" s="133"/>
      <c r="FG48" s="233">
        <f>CU48</f>
        <v>44152</v>
      </c>
      <c r="FH48" s="133"/>
      <c r="FI48" s="233">
        <f>CW48</f>
        <v>44153</v>
      </c>
      <c r="FJ48" s="133"/>
      <c r="FK48" s="233">
        <f>CY48</f>
        <v>44154</v>
      </c>
      <c r="FL48" s="133"/>
      <c r="FM48" s="233">
        <f>DA48</f>
        <v>44155</v>
      </c>
      <c r="FN48" s="133"/>
      <c r="FO48" s="233">
        <f>DC48</f>
        <v>44156</v>
      </c>
      <c r="FP48" s="133"/>
      <c r="FQ48" s="233">
        <f>DE48</f>
        <v>44157</v>
      </c>
      <c r="FR48" s="133"/>
      <c r="FS48" s="233">
        <f>DG48</f>
        <v>44158</v>
      </c>
      <c r="FT48" s="133"/>
      <c r="FU48" s="233">
        <f>DI48</f>
        <v>44159</v>
      </c>
      <c r="FV48" s="133"/>
      <c r="FW48" s="233">
        <f>DK48</f>
        <v>44160</v>
      </c>
      <c r="FX48" s="133"/>
      <c r="FY48" s="233">
        <f>DM48</f>
        <v>44161</v>
      </c>
      <c r="FZ48" s="133"/>
      <c r="GA48" s="233">
        <f>DO48</f>
        <v>44162</v>
      </c>
      <c r="GB48" s="133"/>
      <c r="GC48" s="233">
        <f>DQ48</f>
        <v>44163</v>
      </c>
      <c r="GD48" s="133"/>
      <c r="GE48" s="233">
        <f>DS48</f>
        <v>44164</v>
      </c>
      <c r="GF48" s="133"/>
      <c r="GG48" s="233">
        <f>DU48</f>
        <v>44165</v>
      </c>
      <c r="GH48" s="133"/>
      <c r="GI48" s="233">
        <f>DW48</f>
        <v>44166</v>
      </c>
      <c r="GJ48" s="133"/>
      <c r="GK48" s="158"/>
      <c r="GL48" s="159"/>
      <c r="GM48" s="233">
        <f>BO48</f>
        <v>44136</v>
      </c>
      <c r="GN48" s="133"/>
      <c r="GO48" s="233">
        <f>BQ48</f>
        <v>44137</v>
      </c>
      <c r="GP48" s="133"/>
      <c r="GQ48" s="233">
        <f>BS48</f>
        <v>44138</v>
      </c>
      <c r="GR48" s="133"/>
      <c r="GS48" s="233">
        <f>BU48</f>
        <v>44139</v>
      </c>
      <c r="GT48" s="133"/>
      <c r="GU48" s="233">
        <f>BW48</f>
        <v>44140</v>
      </c>
      <c r="GV48" s="133"/>
      <c r="GW48" s="233">
        <f>BY48</f>
        <v>44141</v>
      </c>
      <c r="GX48" s="133"/>
      <c r="GY48" s="233">
        <f>CA48</f>
        <v>44142</v>
      </c>
      <c r="GZ48" s="133"/>
      <c r="HA48" s="233">
        <f>CC48</f>
        <v>44143</v>
      </c>
      <c r="HB48" s="133"/>
      <c r="HC48" s="233">
        <f>CE48</f>
        <v>44144</v>
      </c>
      <c r="HD48" s="133"/>
      <c r="HE48" s="233">
        <f>CG48</f>
        <v>44145</v>
      </c>
      <c r="HF48" s="133"/>
      <c r="HG48" s="233">
        <f>CI48</f>
        <v>44146</v>
      </c>
      <c r="HH48" s="133"/>
      <c r="HI48" s="233">
        <f>CK48</f>
        <v>44147</v>
      </c>
      <c r="HJ48" s="133"/>
      <c r="HK48" s="233">
        <f>CM48</f>
        <v>44148</v>
      </c>
      <c r="HL48" s="133"/>
      <c r="HM48" s="233">
        <f>CO48</f>
        <v>44149</v>
      </c>
      <c r="HN48" s="133"/>
      <c r="HO48" s="233">
        <f>CQ48</f>
        <v>44150</v>
      </c>
      <c r="HP48" s="133"/>
      <c r="HQ48" s="233">
        <f>CS48</f>
        <v>44151</v>
      </c>
      <c r="HR48" s="133"/>
      <c r="HS48" s="233">
        <f>CU48</f>
        <v>44152</v>
      </c>
      <c r="HT48" s="133"/>
      <c r="HU48" s="233">
        <f>CW48</f>
        <v>44153</v>
      </c>
      <c r="HV48" s="133"/>
      <c r="HW48" s="233">
        <f>CY48</f>
        <v>44154</v>
      </c>
      <c r="HX48" s="133"/>
      <c r="HY48" s="233">
        <f>DA48</f>
        <v>44155</v>
      </c>
      <c r="HZ48" s="133"/>
      <c r="IA48" s="233">
        <f>DC48</f>
        <v>44156</v>
      </c>
      <c r="IB48" s="133"/>
      <c r="IC48" s="233">
        <f>DE48</f>
        <v>44157</v>
      </c>
      <c r="ID48" s="133"/>
      <c r="IE48" s="233">
        <f>DG48</f>
        <v>44158</v>
      </c>
      <c r="IF48" s="133"/>
      <c r="IG48" s="233">
        <f>DI48</f>
        <v>44159</v>
      </c>
      <c r="IH48" s="133"/>
      <c r="II48" s="233">
        <f>DK48</f>
        <v>44160</v>
      </c>
      <c r="IJ48" s="133"/>
      <c r="IK48" s="233">
        <f>DM48</f>
        <v>44161</v>
      </c>
      <c r="IL48" s="133"/>
      <c r="IM48" s="233">
        <f>DO48</f>
        <v>44162</v>
      </c>
      <c r="IN48" s="133"/>
      <c r="IO48" s="233">
        <f>DQ48</f>
        <v>44163</v>
      </c>
      <c r="IP48" s="133"/>
      <c r="IQ48" s="233">
        <f>DS48</f>
        <v>44164</v>
      </c>
      <c r="IR48" s="133"/>
      <c r="IS48" s="233">
        <f>DU48</f>
        <v>44165</v>
      </c>
      <c r="IT48" s="133"/>
      <c r="IU48" s="233">
        <f>DW48</f>
        <v>44166</v>
      </c>
      <c r="IV48" s="133"/>
    </row>
    <row r="49">
      <c r="A49" s="32" t="str">
        <f>IFERROR(__xludf.DUMMYFUNCTION("IMPORTRANGE(BN1, ""Mzdy!AE59:AE176"")"),"Mzda/h")</f>
        <v>Mzda/h</v>
      </c>
      <c r="B49" s="234" t="str">
        <f t="shared" ref="B49:B164" si="46">BN49</f>
        <v>Kurýr</v>
      </c>
      <c r="C49" s="166" t="s">
        <v>148</v>
      </c>
      <c r="D49" s="167" t="s">
        <v>149</v>
      </c>
      <c r="E49" s="166" t="s">
        <v>148</v>
      </c>
      <c r="F49" s="167" t="s">
        <v>149</v>
      </c>
      <c r="G49" s="166" t="s">
        <v>148</v>
      </c>
      <c r="H49" s="167" t="s">
        <v>149</v>
      </c>
      <c r="I49" s="166" t="s">
        <v>131</v>
      </c>
      <c r="J49" s="167" t="s">
        <v>149</v>
      </c>
      <c r="K49" s="166" t="s">
        <v>148</v>
      </c>
      <c r="L49" s="167" t="s">
        <v>149</v>
      </c>
      <c r="M49" s="166" t="s">
        <v>148</v>
      </c>
      <c r="N49" s="167" t="s">
        <v>149</v>
      </c>
      <c r="O49" s="166" t="s">
        <v>148</v>
      </c>
      <c r="P49" s="167" t="s">
        <v>149</v>
      </c>
      <c r="Q49" s="166" t="s">
        <v>148</v>
      </c>
      <c r="R49" s="167" t="s">
        <v>149</v>
      </c>
      <c r="S49" s="166" t="s">
        <v>148</v>
      </c>
      <c r="T49" s="167" t="s">
        <v>149</v>
      </c>
      <c r="U49" s="166" t="s">
        <v>148</v>
      </c>
      <c r="V49" s="167" t="s">
        <v>149</v>
      </c>
      <c r="W49" s="166" t="s">
        <v>148</v>
      </c>
      <c r="X49" s="167" t="s">
        <v>149</v>
      </c>
      <c r="Y49" s="166" t="s">
        <v>148</v>
      </c>
      <c r="Z49" s="167" t="s">
        <v>149</v>
      </c>
      <c r="AA49" s="166" t="s">
        <v>148</v>
      </c>
      <c r="AB49" s="167" t="s">
        <v>149</v>
      </c>
      <c r="AC49" s="166" t="s">
        <v>148</v>
      </c>
      <c r="AD49" s="167" t="s">
        <v>149</v>
      </c>
      <c r="AE49" s="166" t="s">
        <v>148</v>
      </c>
      <c r="AF49" s="167" t="s">
        <v>149</v>
      </c>
      <c r="AG49" s="166" t="s">
        <v>148</v>
      </c>
      <c r="AH49" s="167" t="s">
        <v>149</v>
      </c>
      <c r="AI49" s="166" t="s">
        <v>148</v>
      </c>
      <c r="AJ49" s="167" t="s">
        <v>149</v>
      </c>
      <c r="AK49" s="166" t="s">
        <v>148</v>
      </c>
      <c r="AL49" s="167" t="s">
        <v>149</v>
      </c>
      <c r="AM49" s="166" t="s">
        <v>148</v>
      </c>
      <c r="AN49" s="167" t="s">
        <v>149</v>
      </c>
      <c r="AO49" s="166" t="s">
        <v>148</v>
      </c>
      <c r="AP49" s="167" t="s">
        <v>149</v>
      </c>
      <c r="AQ49" s="166" t="s">
        <v>148</v>
      </c>
      <c r="AR49" s="167" t="s">
        <v>149</v>
      </c>
      <c r="AS49" s="166" t="s">
        <v>148</v>
      </c>
      <c r="AT49" s="167" t="s">
        <v>149</v>
      </c>
      <c r="AU49" s="166" t="s">
        <v>148</v>
      </c>
      <c r="AV49" s="167" t="s">
        <v>149</v>
      </c>
      <c r="AW49" s="166" t="s">
        <v>148</v>
      </c>
      <c r="AX49" s="167" t="s">
        <v>149</v>
      </c>
      <c r="AY49" s="166" t="s">
        <v>148</v>
      </c>
      <c r="AZ49" s="167" t="s">
        <v>149</v>
      </c>
      <c r="BA49" s="166" t="s">
        <v>148</v>
      </c>
      <c r="BB49" s="167" t="s">
        <v>149</v>
      </c>
      <c r="BC49" s="166" t="s">
        <v>148</v>
      </c>
      <c r="BD49" s="167" t="s">
        <v>149</v>
      </c>
      <c r="BE49" s="166" t="s">
        <v>148</v>
      </c>
      <c r="BF49" s="167" t="s">
        <v>149</v>
      </c>
      <c r="BG49" s="166" t="s">
        <v>148</v>
      </c>
      <c r="BH49" s="167" t="s">
        <v>149</v>
      </c>
      <c r="BI49" s="166" t="s">
        <v>148</v>
      </c>
      <c r="BJ49" s="167" t="s">
        <v>149</v>
      </c>
      <c r="BK49" s="166" t="s">
        <v>148</v>
      </c>
      <c r="BL49" s="167" t="s">
        <v>149</v>
      </c>
      <c r="BM49" s="158"/>
      <c r="BN49" s="89" t="str">
        <f>IFERROR(__xludf.DUMMYFUNCTION("IMPORTRANGE(BN1, ""Mzdy!A59:A176"")"),"Kurýr")</f>
        <v>Kurýr</v>
      </c>
      <c r="BO49" s="166" t="s">
        <v>148</v>
      </c>
      <c r="BP49" s="167" t="s">
        <v>149</v>
      </c>
      <c r="BQ49" s="166" t="s">
        <v>148</v>
      </c>
      <c r="BR49" s="167" t="s">
        <v>149</v>
      </c>
      <c r="BS49" s="166" t="s">
        <v>148</v>
      </c>
      <c r="BT49" s="167" t="s">
        <v>149</v>
      </c>
      <c r="BU49" s="166" t="s">
        <v>131</v>
      </c>
      <c r="BV49" s="167" t="s">
        <v>149</v>
      </c>
      <c r="BW49" s="166" t="s">
        <v>148</v>
      </c>
      <c r="BX49" s="167" t="s">
        <v>149</v>
      </c>
      <c r="BY49" s="166" t="s">
        <v>148</v>
      </c>
      <c r="BZ49" s="167" t="s">
        <v>149</v>
      </c>
      <c r="CA49" s="166" t="s">
        <v>148</v>
      </c>
      <c r="CB49" s="167" t="s">
        <v>149</v>
      </c>
      <c r="CC49" s="166" t="s">
        <v>148</v>
      </c>
      <c r="CD49" s="167" t="s">
        <v>149</v>
      </c>
      <c r="CE49" s="166" t="s">
        <v>148</v>
      </c>
      <c r="CF49" s="167" t="s">
        <v>149</v>
      </c>
      <c r="CG49" s="166" t="s">
        <v>148</v>
      </c>
      <c r="CH49" s="167" t="s">
        <v>149</v>
      </c>
      <c r="CI49" s="166" t="s">
        <v>148</v>
      </c>
      <c r="CJ49" s="167" t="s">
        <v>149</v>
      </c>
      <c r="CK49" s="166" t="s">
        <v>148</v>
      </c>
      <c r="CL49" s="167" t="s">
        <v>149</v>
      </c>
      <c r="CM49" s="166" t="s">
        <v>148</v>
      </c>
      <c r="CN49" s="167" t="s">
        <v>149</v>
      </c>
      <c r="CO49" s="166" t="s">
        <v>148</v>
      </c>
      <c r="CP49" s="167" t="s">
        <v>149</v>
      </c>
      <c r="CQ49" s="166" t="s">
        <v>148</v>
      </c>
      <c r="CR49" s="167" t="s">
        <v>149</v>
      </c>
      <c r="CS49" s="166" t="s">
        <v>148</v>
      </c>
      <c r="CT49" s="167" t="s">
        <v>149</v>
      </c>
      <c r="CU49" s="166" t="s">
        <v>148</v>
      </c>
      <c r="CV49" s="167" t="s">
        <v>149</v>
      </c>
      <c r="CW49" s="166" t="s">
        <v>148</v>
      </c>
      <c r="CX49" s="167" t="s">
        <v>149</v>
      </c>
      <c r="CY49" s="166" t="s">
        <v>148</v>
      </c>
      <c r="CZ49" s="167" t="s">
        <v>149</v>
      </c>
      <c r="DA49" s="166" t="s">
        <v>148</v>
      </c>
      <c r="DB49" s="167" t="s">
        <v>149</v>
      </c>
      <c r="DC49" s="166" t="s">
        <v>148</v>
      </c>
      <c r="DD49" s="167" t="s">
        <v>149</v>
      </c>
      <c r="DE49" s="166" t="s">
        <v>148</v>
      </c>
      <c r="DF49" s="167" t="s">
        <v>149</v>
      </c>
      <c r="DG49" s="166" t="s">
        <v>148</v>
      </c>
      <c r="DH49" s="167" t="s">
        <v>149</v>
      </c>
      <c r="DI49" s="166" t="s">
        <v>148</v>
      </c>
      <c r="DJ49" s="167" t="s">
        <v>149</v>
      </c>
      <c r="DK49" s="166" t="s">
        <v>148</v>
      </c>
      <c r="DL49" s="167" t="s">
        <v>149</v>
      </c>
      <c r="DM49" s="166" t="s">
        <v>148</v>
      </c>
      <c r="DN49" s="167" t="s">
        <v>149</v>
      </c>
      <c r="DO49" s="166" t="s">
        <v>148</v>
      </c>
      <c r="DP49" s="167" t="s">
        <v>149</v>
      </c>
      <c r="DQ49" s="166" t="s">
        <v>148</v>
      </c>
      <c r="DR49" s="167" t="s">
        <v>149</v>
      </c>
      <c r="DS49" s="166" t="s">
        <v>148</v>
      </c>
      <c r="DT49" s="167" t="s">
        <v>149</v>
      </c>
      <c r="DU49" s="166" t="s">
        <v>148</v>
      </c>
      <c r="DV49" s="167" t="s">
        <v>149</v>
      </c>
      <c r="DW49" s="166" t="s">
        <v>148</v>
      </c>
      <c r="DX49" s="167" t="s">
        <v>149</v>
      </c>
      <c r="DY49" s="158"/>
      <c r="DZ49" s="235" t="str">
        <f t="shared" ref="DZ49:DZ164" si="48">BN49</f>
        <v>Kurýr</v>
      </c>
      <c r="EA49" s="192"/>
      <c r="EB49" s="159"/>
      <c r="EC49" s="193"/>
      <c r="ED49" s="196"/>
      <c r="EE49" s="193"/>
      <c r="EF49" s="196"/>
      <c r="EG49" s="193"/>
      <c r="EH49" s="196"/>
      <c r="EI49" s="193"/>
      <c r="EJ49" s="196"/>
      <c r="EK49" s="193"/>
      <c r="EL49" s="196"/>
      <c r="EM49" s="193"/>
      <c r="EN49" s="196"/>
      <c r="EO49" s="193"/>
      <c r="EP49" s="196"/>
      <c r="EQ49" s="193"/>
      <c r="ER49" s="196"/>
      <c r="ES49" s="193"/>
      <c r="ET49" s="196"/>
      <c r="EU49" s="193"/>
      <c r="EV49" s="196"/>
      <c r="EW49" s="193"/>
      <c r="EX49" s="196"/>
      <c r="EY49" s="193"/>
      <c r="EZ49" s="196"/>
      <c r="FA49" s="193"/>
      <c r="FB49" s="196"/>
      <c r="FC49" s="193"/>
      <c r="FD49" s="196"/>
      <c r="FE49" s="193"/>
      <c r="FF49" s="194"/>
      <c r="FG49" s="193"/>
      <c r="FH49" s="191"/>
      <c r="FI49" s="193"/>
      <c r="FJ49" s="191"/>
      <c r="FK49" s="193"/>
      <c r="FL49" s="191"/>
      <c r="FM49" s="193"/>
      <c r="FN49" s="191"/>
      <c r="FO49" s="193"/>
      <c r="FP49" s="191"/>
      <c r="FQ49" s="193"/>
      <c r="FR49" s="191"/>
      <c r="FS49" s="192"/>
      <c r="FT49" s="191"/>
      <c r="FU49" s="193"/>
      <c r="FV49" s="191"/>
      <c r="FW49" s="193"/>
      <c r="FX49" s="194"/>
      <c r="FY49" s="193"/>
      <c r="FZ49" s="194"/>
      <c r="GA49" s="193"/>
      <c r="GB49" s="191"/>
      <c r="GC49" s="193"/>
      <c r="GD49" s="191"/>
      <c r="GE49" s="192"/>
      <c r="GF49" s="191"/>
      <c r="GG49" s="193"/>
      <c r="GH49" s="191"/>
      <c r="GI49" s="193"/>
      <c r="GJ49" s="191"/>
      <c r="GK49" s="158"/>
      <c r="GL49" s="235" t="str">
        <f t="shared" ref="GL49:GL164" si="49">DZ49</f>
        <v>Kurýr</v>
      </c>
      <c r="GM49" s="192"/>
      <c r="GN49" s="159"/>
      <c r="GO49" s="193"/>
      <c r="GP49" s="196"/>
      <c r="GQ49" s="193"/>
      <c r="GR49" s="196"/>
      <c r="GS49" s="193"/>
      <c r="GT49" s="196"/>
      <c r="GU49" s="193"/>
      <c r="GV49" s="196"/>
      <c r="GW49" s="193"/>
      <c r="GX49" s="196"/>
      <c r="GY49" s="193"/>
      <c r="GZ49" s="196"/>
      <c r="HA49" s="193"/>
      <c r="HB49" s="196"/>
      <c r="HC49" s="193"/>
      <c r="HD49" s="196"/>
      <c r="HE49" s="193"/>
      <c r="HF49" s="196"/>
      <c r="HG49" s="193"/>
      <c r="HH49" s="196"/>
      <c r="HI49" s="193"/>
      <c r="HJ49" s="196"/>
      <c r="HK49" s="193"/>
      <c r="HL49" s="196"/>
      <c r="HM49" s="193"/>
      <c r="HN49" s="196"/>
      <c r="HO49" s="193"/>
      <c r="HP49" s="196"/>
      <c r="HQ49" s="193"/>
      <c r="HR49" s="194"/>
      <c r="HS49" s="193"/>
      <c r="HT49" s="191"/>
      <c r="HU49" s="193"/>
      <c r="HV49" s="191"/>
      <c r="HW49" s="193"/>
      <c r="HX49" s="191"/>
      <c r="HY49" s="193"/>
      <c r="HZ49" s="191"/>
      <c r="IA49" s="193"/>
      <c r="IB49" s="191"/>
      <c r="IC49" s="193"/>
      <c r="ID49" s="191"/>
      <c r="IE49" s="192"/>
      <c r="IF49" s="191"/>
      <c r="IG49" s="193"/>
      <c r="IH49" s="191"/>
      <c r="II49" s="193"/>
      <c r="IJ49" s="194"/>
      <c r="IK49" s="193"/>
      <c r="IL49" s="194"/>
      <c r="IM49" s="193"/>
      <c r="IN49" s="191"/>
      <c r="IO49" s="193"/>
      <c r="IP49" s="191"/>
      <c r="IQ49" s="192"/>
      <c r="IR49" s="191"/>
      <c r="IS49" s="193"/>
      <c r="IT49" s="191"/>
      <c r="IU49" s="193"/>
      <c r="IV49" s="191"/>
    </row>
    <row r="50">
      <c r="A50" s="214">
        <f>IFERROR(__xludf.DUMMYFUNCTION("""COMPUTED_VALUE"""),100.0)</f>
        <v>100</v>
      </c>
      <c r="B50" s="159" t="str">
        <f t="shared" si="46"/>
        <v>Daniel Fux</v>
      </c>
      <c r="C50" s="173">
        <f t="shared" ref="C50:BL50" si="47">BO50+EA50+GM50</f>
        <v>0</v>
      </c>
      <c r="D50" s="173">
        <f t="shared" si="47"/>
        <v>0</v>
      </c>
      <c r="E50" s="173">
        <f t="shared" si="47"/>
        <v>0</v>
      </c>
      <c r="F50" s="173">
        <f t="shared" si="47"/>
        <v>0</v>
      </c>
      <c r="G50" s="173">
        <f t="shared" si="47"/>
        <v>0</v>
      </c>
      <c r="H50" s="173">
        <f t="shared" si="47"/>
        <v>0</v>
      </c>
      <c r="I50" s="173">
        <f t="shared" si="47"/>
        <v>0</v>
      </c>
      <c r="J50" s="173">
        <f t="shared" si="47"/>
        <v>0</v>
      </c>
      <c r="K50" s="173">
        <f t="shared" si="47"/>
        <v>0</v>
      </c>
      <c r="L50" s="173">
        <f t="shared" si="47"/>
        <v>0</v>
      </c>
      <c r="M50" s="173">
        <f t="shared" si="47"/>
        <v>0</v>
      </c>
      <c r="N50" s="173">
        <f t="shared" si="47"/>
        <v>0</v>
      </c>
      <c r="O50" s="173">
        <f t="shared" si="47"/>
        <v>4.5</v>
      </c>
      <c r="P50" s="173">
        <f t="shared" si="47"/>
        <v>450</v>
      </c>
      <c r="Q50" s="173">
        <f t="shared" si="47"/>
        <v>0</v>
      </c>
      <c r="R50" s="173">
        <f t="shared" si="47"/>
        <v>0</v>
      </c>
      <c r="S50" s="173">
        <f t="shared" si="47"/>
        <v>0</v>
      </c>
      <c r="T50" s="173">
        <f t="shared" si="47"/>
        <v>0</v>
      </c>
      <c r="U50" s="173">
        <f t="shared" si="47"/>
        <v>0</v>
      </c>
      <c r="V50" s="173">
        <f t="shared" si="47"/>
        <v>0</v>
      </c>
      <c r="W50" s="173">
        <f t="shared" si="47"/>
        <v>0</v>
      </c>
      <c r="X50" s="173">
        <f t="shared" si="47"/>
        <v>0</v>
      </c>
      <c r="Y50" s="173">
        <f t="shared" si="47"/>
        <v>0</v>
      </c>
      <c r="Z50" s="173">
        <f t="shared" si="47"/>
        <v>0</v>
      </c>
      <c r="AA50" s="173">
        <f t="shared" si="47"/>
        <v>0</v>
      </c>
      <c r="AB50" s="173">
        <f t="shared" si="47"/>
        <v>0</v>
      </c>
      <c r="AC50" s="173">
        <f t="shared" si="47"/>
        <v>0</v>
      </c>
      <c r="AD50" s="173">
        <f t="shared" si="47"/>
        <v>0</v>
      </c>
      <c r="AE50" s="173">
        <f t="shared" si="47"/>
        <v>0</v>
      </c>
      <c r="AF50" s="173">
        <f t="shared" si="47"/>
        <v>0</v>
      </c>
      <c r="AG50" s="173">
        <f t="shared" si="47"/>
        <v>0</v>
      </c>
      <c r="AH50" s="173">
        <f t="shared" si="47"/>
        <v>0</v>
      </c>
      <c r="AI50" s="173">
        <f t="shared" si="47"/>
        <v>0</v>
      </c>
      <c r="AJ50" s="173">
        <f t="shared" si="47"/>
        <v>0</v>
      </c>
      <c r="AK50" s="173">
        <f t="shared" si="47"/>
        <v>0</v>
      </c>
      <c r="AL50" s="173">
        <f t="shared" si="47"/>
        <v>0</v>
      </c>
      <c r="AM50" s="173">
        <f t="shared" si="47"/>
        <v>0</v>
      </c>
      <c r="AN50" s="173">
        <f t="shared" si="47"/>
        <v>0</v>
      </c>
      <c r="AO50" s="173">
        <f t="shared" si="47"/>
        <v>0</v>
      </c>
      <c r="AP50" s="173">
        <f t="shared" si="47"/>
        <v>0</v>
      </c>
      <c r="AQ50" s="173">
        <f t="shared" si="47"/>
        <v>0</v>
      </c>
      <c r="AR50" s="173">
        <f t="shared" si="47"/>
        <v>0</v>
      </c>
      <c r="AS50" s="173">
        <f t="shared" si="47"/>
        <v>0</v>
      </c>
      <c r="AT50" s="173">
        <f t="shared" si="47"/>
        <v>0</v>
      </c>
      <c r="AU50" s="173">
        <f t="shared" si="47"/>
        <v>0</v>
      </c>
      <c r="AV50" s="173">
        <f t="shared" si="47"/>
        <v>0</v>
      </c>
      <c r="AW50" s="173">
        <f t="shared" si="47"/>
        <v>0</v>
      </c>
      <c r="AX50" s="173">
        <f t="shared" si="47"/>
        <v>0</v>
      </c>
      <c r="AY50" s="173">
        <f t="shared" si="47"/>
        <v>0</v>
      </c>
      <c r="AZ50" s="173">
        <f t="shared" si="47"/>
        <v>0</v>
      </c>
      <c r="BA50" s="173">
        <f t="shared" si="47"/>
        <v>0</v>
      </c>
      <c r="BB50" s="173">
        <f t="shared" si="47"/>
        <v>0</v>
      </c>
      <c r="BC50" s="173">
        <f t="shared" si="47"/>
        <v>0</v>
      </c>
      <c r="BD50" s="173">
        <f t="shared" si="47"/>
        <v>0</v>
      </c>
      <c r="BE50" s="173">
        <f t="shared" si="47"/>
        <v>0</v>
      </c>
      <c r="BF50" s="173">
        <f t="shared" si="47"/>
        <v>0</v>
      </c>
      <c r="BG50" s="173">
        <f t="shared" si="47"/>
        <v>0</v>
      </c>
      <c r="BH50" s="173">
        <f t="shared" si="47"/>
        <v>0</v>
      </c>
      <c r="BI50" s="173">
        <f t="shared" si="47"/>
        <v>0</v>
      </c>
      <c r="BJ50" s="173">
        <f t="shared" si="47"/>
        <v>0</v>
      </c>
      <c r="BK50" s="173">
        <f t="shared" si="47"/>
        <v>0</v>
      </c>
      <c r="BL50" s="173">
        <f t="shared" si="47"/>
        <v>0</v>
      </c>
      <c r="BM50" s="158"/>
      <c r="BN50" s="159" t="str">
        <f>IFERROR(__xludf.DUMMYFUNCTION("""COMPUTED_VALUE"""),"Daniel Fux")</f>
        <v>Daniel Fux</v>
      </c>
      <c r="BO50" s="236" t="str">
        <f>IFERROR(__xludf.DUMMYFUNCTION("IMPORTRANGE(BN2, ""Přehled mzdy!BR4:EA119"")"),"")</f>
        <v/>
      </c>
      <c r="BP50" s="237"/>
      <c r="BQ50" s="174"/>
      <c r="BR50" s="175"/>
      <c r="BS50" s="176"/>
      <c r="BT50" s="181"/>
      <c r="BU50" s="174"/>
      <c r="BV50" s="175"/>
      <c r="BW50" s="174"/>
      <c r="BX50" s="175"/>
      <c r="BY50" s="174"/>
      <c r="BZ50" s="175"/>
      <c r="CA50" s="174">
        <f>IFERROR(__xludf.DUMMYFUNCTION("""COMPUTED_VALUE"""),4.5)</f>
        <v>4.5</v>
      </c>
      <c r="CB50" s="175">
        <f>IFERROR(__xludf.DUMMYFUNCTION("""COMPUTED_VALUE"""),450.0)</f>
        <v>450</v>
      </c>
      <c r="CC50" s="174"/>
      <c r="CD50" s="175"/>
      <c r="CE50" s="174"/>
      <c r="CF50" s="175"/>
      <c r="CG50" s="176"/>
      <c r="CH50" s="181"/>
      <c r="CI50" s="176"/>
      <c r="CJ50" s="181"/>
      <c r="CK50" s="174"/>
      <c r="CL50" s="175"/>
      <c r="CM50" s="174"/>
      <c r="CN50" s="175"/>
      <c r="CO50" s="174"/>
      <c r="CP50" s="175"/>
      <c r="CQ50" s="176"/>
      <c r="CR50" s="181"/>
      <c r="CS50" s="174"/>
      <c r="CT50" s="173"/>
      <c r="CU50" s="176"/>
      <c r="CV50" s="173"/>
      <c r="CW50" s="174"/>
      <c r="CX50" s="173"/>
      <c r="CY50" s="176"/>
      <c r="CZ50" s="173"/>
      <c r="DA50" s="174"/>
      <c r="DB50" s="173"/>
      <c r="DC50" s="174"/>
      <c r="DD50" s="173"/>
      <c r="DE50" s="174"/>
      <c r="DF50" s="173"/>
      <c r="DG50" s="174"/>
      <c r="DH50" s="173"/>
      <c r="DI50" s="174"/>
      <c r="DJ50" s="173"/>
      <c r="DK50" s="174"/>
      <c r="DL50" s="173"/>
      <c r="DM50" s="174"/>
      <c r="DN50" s="173"/>
      <c r="DO50" s="174"/>
      <c r="DP50" s="173"/>
      <c r="DQ50" s="174"/>
      <c r="DR50" s="173"/>
      <c r="DS50" s="174"/>
      <c r="DT50" s="173"/>
      <c r="DU50" s="176"/>
      <c r="DV50" s="173"/>
      <c r="DW50" s="174"/>
      <c r="DX50" s="173"/>
      <c r="DY50" s="158"/>
      <c r="DZ50" s="159" t="str">
        <f t="shared" si="48"/>
        <v>Daniel Fux</v>
      </c>
      <c r="EA50" s="219" t="str">
        <f>IFERROR(__xludf.DUMMYFUNCTION("IMPORTRANGE(DZ2, ""Přehled mzdy!BR4:EA119"")"),"")</f>
        <v/>
      </c>
      <c r="EB50" s="220"/>
      <c r="EC50" s="202"/>
      <c r="ED50" s="203"/>
      <c r="EE50" s="204"/>
      <c r="EF50" s="205"/>
      <c r="EG50" s="202"/>
      <c r="EH50" s="203"/>
      <c r="EI50" s="202"/>
      <c r="EJ50" s="203"/>
      <c r="EK50" s="202"/>
      <c r="EL50" s="203"/>
      <c r="EM50" s="202"/>
      <c r="EN50" s="203"/>
      <c r="EO50" s="202"/>
      <c r="EP50" s="203"/>
      <c r="EQ50" s="202"/>
      <c r="ER50" s="203"/>
      <c r="ES50" s="204"/>
      <c r="ET50" s="205"/>
      <c r="EU50" s="204"/>
      <c r="EV50" s="205"/>
      <c r="EW50" s="202"/>
      <c r="EX50" s="203"/>
      <c r="EY50" s="202"/>
      <c r="EZ50" s="203"/>
      <c r="FA50" s="202"/>
      <c r="FB50" s="203"/>
      <c r="FC50" s="204"/>
      <c r="FD50" s="205"/>
      <c r="FE50" s="202"/>
      <c r="FF50" s="199"/>
      <c r="FG50" s="204"/>
      <c r="FH50" s="199"/>
      <c r="FI50" s="202"/>
      <c r="FJ50" s="199"/>
      <c r="FK50" s="204"/>
      <c r="FL50" s="199"/>
      <c r="FM50" s="202"/>
      <c r="FN50" s="199"/>
      <c r="FO50" s="202"/>
      <c r="FP50" s="199"/>
      <c r="FQ50" s="202"/>
      <c r="FR50" s="199"/>
      <c r="FS50" s="202"/>
      <c r="FT50" s="199"/>
      <c r="FU50" s="202"/>
      <c r="FV50" s="199"/>
      <c r="FW50" s="202"/>
      <c r="FX50" s="199"/>
      <c r="FY50" s="202"/>
      <c r="FZ50" s="199"/>
      <c r="GA50" s="202"/>
      <c r="GB50" s="199"/>
      <c r="GC50" s="202"/>
      <c r="GD50" s="199"/>
      <c r="GE50" s="202"/>
      <c r="GF50" s="199"/>
      <c r="GG50" s="204"/>
      <c r="GH50" s="199"/>
      <c r="GI50" s="202"/>
      <c r="GJ50" s="199"/>
      <c r="GK50" s="158"/>
      <c r="GL50" s="159" t="str">
        <f t="shared" si="49"/>
        <v>Daniel Fux</v>
      </c>
      <c r="GM50" s="219" t="str">
        <f>IFERROR(__xludf.DUMMYFUNCTION("IMPORTRANGE(GL2, ""Přehled mzdy!BR4:EA119"")"),"")</f>
        <v/>
      </c>
      <c r="GN50" s="220"/>
      <c r="GO50" s="202"/>
      <c r="GP50" s="203"/>
      <c r="GQ50" s="204"/>
      <c r="GR50" s="205"/>
      <c r="GS50" s="202"/>
      <c r="GT50" s="203"/>
      <c r="GU50" s="202"/>
      <c r="GV50" s="203"/>
      <c r="GW50" s="202"/>
      <c r="GX50" s="203"/>
      <c r="GY50" s="202"/>
      <c r="GZ50" s="203"/>
      <c r="HA50" s="202"/>
      <c r="HB50" s="203"/>
      <c r="HC50" s="202"/>
      <c r="HD50" s="203"/>
      <c r="HE50" s="204"/>
      <c r="HF50" s="205"/>
      <c r="HG50" s="204"/>
      <c r="HH50" s="205"/>
      <c r="HI50" s="202"/>
      <c r="HJ50" s="203"/>
      <c r="HK50" s="202"/>
      <c r="HL50" s="203"/>
      <c r="HM50" s="202"/>
      <c r="HN50" s="203"/>
      <c r="HO50" s="204"/>
      <c r="HP50" s="205"/>
      <c r="HQ50" s="202"/>
      <c r="HR50" s="199"/>
      <c r="HS50" s="204"/>
      <c r="HT50" s="199"/>
      <c r="HU50" s="202"/>
      <c r="HV50" s="199"/>
      <c r="HW50" s="204"/>
      <c r="HX50" s="199"/>
      <c r="HY50" s="202"/>
      <c r="HZ50" s="199"/>
      <c r="IA50" s="202"/>
      <c r="IB50" s="199"/>
      <c r="IC50" s="202"/>
      <c r="ID50" s="199"/>
      <c r="IE50" s="202"/>
      <c r="IF50" s="199"/>
      <c r="IG50" s="202"/>
      <c r="IH50" s="199"/>
      <c r="II50" s="202"/>
      <c r="IJ50" s="199"/>
      <c r="IK50" s="202"/>
      <c r="IL50" s="199"/>
      <c r="IM50" s="202"/>
      <c r="IN50" s="199"/>
      <c r="IO50" s="202"/>
      <c r="IP50" s="199"/>
      <c r="IQ50" s="202"/>
      <c r="IR50" s="199"/>
      <c r="IS50" s="204"/>
      <c r="IT50" s="199"/>
      <c r="IU50" s="202"/>
      <c r="IV50" s="199"/>
    </row>
    <row r="51">
      <c r="A51" s="214">
        <f>IFERROR(__xludf.DUMMYFUNCTION("""COMPUTED_VALUE"""),100.0)</f>
        <v>100</v>
      </c>
      <c r="B51" s="159" t="str">
        <f t="shared" si="46"/>
        <v>Radim Dvořák</v>
      </c>
      <c r="C51" s="173">
        <f t="shared" ref="C51:BL51" si="50">BO51+EA51+GM51</f>
        <v>0</v>
      </c>
      <c r="D51" s="173">
        <f t="shared" si="50"/>
        <v>0</v>
      </c>
      <c r="E51" s="173">
        <f t="shared" si="50"/>
        <v>0</v>
      </c>
      <c r="F51" s="173">
        <f t="shared" si="50"/>
        <v>0</v>
      </c>
      <c r="G51" s="173">
        <f t="shared" si="50"/>
        <v>0</v>
      </c>
      <c r="H51" s="173">
        <f t="shared" si="50"/>
        <v>0</v>
      </c>
      <c r="I51" s="173">
        <f t="shared" si="50"/>
        <v>0</v>
      </c>
      <c r="J51" s="173">
        <f t="shared" si="50"/>
        <v>0</v>
      </c>
      <c r="K51" s="173">
        <f t="shared" si="50"/>
        <v>0</v>
      </c>
      <c r="L51" s="173">
        <f t="shared" si="50"/>
        <v>0</v>
      </c>
      <c r="M51" s="173">
        <f t="shared" si="50"/>
        <v>0</v>
      </c>
      <c r="N51" s="173">
        <f t="shared" si="50"/>
        <v>0</v>
      </c>
      <c r="O51" s="173">
        <f t="shared" si="50"/>
        <v>0</v>
      </c>
      <c r="P51" s="173">
        <f t="shared" si="50"/>
        <v>0</v>
      </c>
      <c r="Q51" s="173">
        <f t="shared" si="50"/>
        <v>0</v>
      </c>
      <c r="R51" s="173">
        <f t="shared" si="50"/>
        <v>0</v>
      </c>
      <c r="S51" s="173">
        <f t="shared" si="50"/>
        <v>0</v>
      </c>
      <c r="T51" s="173">
        <f t="shared" si="50"/>
        <v>0</v>
      </c>
      <c r="U51" s="173">
        <f t="shared" si="50"/>
        <v>0</v>
      </c>
      <c r="V51" s="173">
        <f t="shared" si="50"/>
        <v>0</v>
      </c>
      <c r="W51" s="173">
        <f t="shared" si="50"/>
        <v>0</v>
      </c>
      <c r="X51" s="173">
        <f t="shared" si="50"/>
        <v>0</v>
      </c>
      <c r="Y51" s="173">
        <f t="shared" si="50"/>
        <v>0</v>
      </c>
      <c r="Z51" s="173">
        <f t="shared" si="50"/>
        <v>0</v>
      </c>
      <c r="AA51" s="173">
        <f t="shared" si="50"/>
        <v>0</v>
      </c>
      <c r="AB51" s="173">
        <f t="shared" si="50"/>
        <v>0</v>
      </c>
      <c r="AC51" s="173">
        <f t="shared" si="50"/>
        <v>0</v>
      </c>
      <c r="AD51" s="173">
        <f t="shared" si="50"/>
        <v>0</v>
      </c>
      <c r="AE51" s="173">
        <f t="shared" si="50"/>
        <v>0</v>
      </c>
      <c r="AF51" s="173">
        <f t="shared" si="50"/>
        <v>0</v>
      </c>
      <c r="AG51" s="173">
        <f t="shared" si="50"/>
        <v>0</v>
      </c>
      <c r="AH51" s="173">
        <f t="shared" si="50"/>
        <v>0</v>
      </c>
      <c r="AI51" s="173">
        <f t="shared" si="50"/>
        <v>0</v>
      </c>
      <c r="AJ51" s="173">
        <f t="shared" si="50"/>
        <v>0</v>
      </c>
      <c r="AK51" s="173">
        <f t="shared" si="50"/>
        <v>0</v>
      </c>
      <c r="AL51" s="173">
        <f t="shared" si="50"/>
        <v>0</v>
      </c>
      <c r="AM51" s="173">
        <f t="shared" si="50"/>
        <v>0</v>
      </c>
      <c r="AN51" s="173">
        <f t="shared" si="50"/>
        <v>0</v>
      </c>
      <c r="AO51" s="173">
        <f t="shared" si="50"/>
        <v>0</v>
      </c>
      <c r="AP51" s="173">
        <f t="shared" si="50"/>
        <v>0</v>
      </c>
      <c r="AQ51" s="173">
        <f t="shared" si="50"/>
        <v>0</v>
      </c>
      <c r="AR51" s="173">
        <f t="shared" si="50"/>
        <v>0</v>
      </c>
      <c r="AS51" s="173">
        <f t="shared" si="50"/>
        <v>0</v>
      </c>
      <c r="AT51" s="173">
        <f t="shared" si="50"/>
        <v>0</v>
      </c>
      <c r="AU51" s="173">
        <f t="shared" si="50"/>
        <v>0</v>
      </c>
      <c r="AV51" s="173">
        <f t="shared" si="50"/>
        <v>0</v>
      </c>
      <c r="AW51" s="173">
        <f t="shared" si="50"/>
        <v>0</v>
      </c>
      <c r="AX51" s="173">
        <f t="shared" si="50"/>
        <v>0</v>
      </c>
      <c r="AY51" s="173">
        <f t="shared" si="50"/>
        <v>0</v>
      </c>
      <c r="AZ51" s="173">
        <f t="shared" si="50"/>
        <v>0</v>
      </c>
      <c r="BA51" s="173">
        <f t="shared" si="50"/>
        <v>0</v>
      </c>
      <c r="BB51" s="173">
        <f t="shared" si="50"/>
        <v>0</v>
      </c>
      <c r="BC51" s="173">
        <f t="shared" si="50"/>
        <v>0</v>
      </c>
      <c r="BD51" s="173">
        <f t="shared" si="50"/>
        <v>0</v>
      </c>
      <c r="BE51" s="173">
        <f t="shared" si="50"/>
        <v>0</v>
      </c>
      <c r="BF51" s="173">
        <f t="shared" si="50"/>
        <v>0</v>
      </c>
      <c r="BG51" s="173">
        <f t="shared" si="50"/>
        <v>0</v>
      </c>
      <c r="BH51" s="173">
        <f t="shared" si="50"/>
        <v>0</v>
      </c>
      <c r="BI51" s="173">
        <f t="shared" si="50"/>
        <v>0</v>
      </c>
      <c r="BJ51" s="173">
        <f t="shared" si="50"/>
        <v>0</v>
      </c>
      <c r="BK51" s="173">
        <f t="shared" si="50"/>
        <v>0</v>
      </c>
      <c r="BL51" s="173">
        <f t="shared" si="50"/>
        <v>0</v>
      </c>
      <c r="BM51" s="158"/>
      <c r="BN51" s="159" t="str">
        <f>IFERROR(__xludf.DUMMYFUNCTION("""COMPUTED_VALUE"""),"Radim Dvořák")</f>
        <v>Radim Dvořák</v>
      </c>
      <c r="BO51" s="174"/>
      <c r="BP51" s="175"/>
      <c r="BQ51" s="174"/>
      <c r="BR51" s="175"/>
      <c r="BS51" s="174"/>
      <c r="BT51" s="175"/>
      <c r="BU51" s="174"/>
      <c r="BV51" s="175"/>
      <c r="BW51" s="176"/>
      <c r="BX51" s="181"/>
      <c r="BY51" s="174"/>
      <c r="BZ51" s="175"/>
      <c r="CA51" s="174"/>
      <c r="CB51" s="175"/>
      <c r="CC51" s="174"/>
      <c r="CD51" s="175"/>
      <c r="CE51" s="174"/>
      <c r="CF51" s="175"/>
      <c r="CG51" s="174"/>
      <c r="CH51" s="175"/>
      <c r="CI51" s="176"/>
      <c r="CJ51" s="181"/>
      <c r="CK51" s="174"/>
      <c r="CL51" s="175"/>
      <c r="CM51" s="174"/>
      <c r="CN51" s="175"/>
      <c r="CO51" s="174"/>
      <c r="CP51" s="175"/>
      <c r="CQ51" s="174"/>
      <c r="CR51" s="175"/>
      <c r="CS51" s="176"/>
      <c r="CT51" s="182"/>
      <c r="CU51" s="176"/>
      <c r="CV51" s="173"/>
      <c r="CW51" s="174"/>
      <c r="CX51" s="173"/>
      <c r="CY51" s="176"/>
      <c r="CZ51" s="173"/>
      <c r="DA51" s="174"/>
      <c r="DB51" s="173"/>
      <c r="DC51" s="174"/>
      <c r="DD51" s="173"/>
      <c r="DE51" s="176"/>
      <c r="DF51" s="182"/>
      <c r="DG51" s="176"/>
      <c r="DH51" s="182"/>
      <c r="DI51" s="176"/>
      <c r="DJ51" s="173"/>
      <c r="DK51" s="176"/>
      <c r="DL51" s="182"/>
      <c r="DM51" s="174"/>
      <c r="DN51" s="173"/>
      <c r="DO51" s="174"/>
      <c r="DP51" s="173"/>
      <c r="DQ51" s="174"/>
      <c r="DR51" s="173"/>
      <c r="DS51" s="174"/>
      <c r="DT51" s="173"/>
      <c r="DU51" s="174"/>
      <c r="DV51" s="173"/>
      <c r="DW51" s="174"/>
      <c r="DX51" s="173"/>
      <c r="DY51" s="158"/>
      <c r="DZ51" s="159" t="str">
        <f t="shared" si="48"/>
        <v>Radim Dvořák</v>
      </c>
      <c r="EA51" s="202"/>
      <c r="EB51" s="203"/>
      <c r="EC51" s="202"/>
      <c r="ED51" s="203"/>
      <c r="EE51" s="202"/>
      <c r="EF51" s="203"/>
      <c r="EG51" s="202"/>
      <c r="EH51" s="203"/>
      <c r="EI51" s="204"/>
      <c r="EJ51" s="205"/>
      <c r="EK51" s="202"/>
      <c r="EL51" s="203"/>
      <c r="EM51" s="202"/>
      <c r="EN51" s="203"/>
      <c r="EO51" s="202"/>
      <c r="EP51" s="203"/>
      <c r="EQ51" s="202"/>
      <c r="ER51" s="203"/>
      <c r="ES51" s="202"/>
      <c r="ET51" s="203"/>
      <c r="EU51" s="204"/>
      <c r="EV51" s="205"/>
      <c r="EW51" s="202"/>
      <c r="EX51" s="203"/>
      <c r="EY51" s="202"/>
      <c r="EZ51" s="203"/>
      <c r="FA51" s="202"/>
      <c r="FB51" s="203"/>
      <c r="FC51" s="202"/>
      <c r="FD51" s="203"/>
      <c r="FE51" s="204"/>
      <c r="FF51" s="206"/>
      <c r="FG51" s="204"/>
      <c r="FH51" s="199"/>
      <c r="FI51" s="202"/>
      <c r="FJ51" s="199"/>
      <c r="FK51" s="204"/>
      <c r="FL51" s="199"/>
      <c r="FM51" s="202"/>
      <c r="FN51" s="199"/>
      <c r="FO51" s="202"/>
      <c r="FP51" s="199"/>
      <c r="FQ51" s="204"/>
      <c r="FR51" s="206"/>
      <c r="FS51" s="204"/>
      <c r="FT51" s="206"/>
      <c r="FU51" s="204"/>
      <c r="FV51" s="199"/>
      <c r="FW51" s="204"/>
      <c r="FX51" s="206"/>
      <c r="FY51" s="202"/>
      <c r="FZ51" s="199"/>
      <c r="GA51" s="202"/>
      <c r="GB51" s="199"/>
      <c r="GC51" s="202"/>
      <c r="GD51" s="199"/>
      <c r="GE51" s="202"/>
      <c r="GF51" s="199"/>
      <c r="GG51" s="202"/>
      <c r="GH51" s="199"/>
      <c r="GI51" s="202"/>
      <c r="GJ51" s="199"/>
      <c r="GK51" s="158"/>
      <c r="GL51" s="159" t="str">
        <f t="shared" si="49"/>
        <v>Radim Dvořák</v>
      </c>
      <c r="GM51" s="243"/>
      <c r="GN51" s="203"/>
      <c r="GO51" s="202"/>
      <c r="GP51" s="203"/>
      <c r="GQ51" s="202"/>
      <c r="GR51" s="203"/>
      <c r="GS51" s="202"/>
      <c r="GT51" s="203"/>
      <c r="GU51" s="204"/>
      <c r="GV51" s="205"/>
      <c r="GW51" s="202"/>
      <c r="GX51" s="203"/>
      <c r="GY51" s="202"/>
      <c r="GZ51" s="203"/>
      <c r="HA51" s="202"/>
      <c r="HB51" s="203"/>
      <c r="HC51" s="202"/>
      <c r="HD51" s="203"/>
      <c r="HE51" s="202"/>
      <c r="HF51" s="203"/>
      <c r="HG51" s="204"/>
      <c r="HH51" s="205"/>
      <c r="HI51" s="202"/>
      <c r="HJ51" s="203"/>
      <c r="HK51" s="202"/>
      <c r="HL51" s="203"/>
      <c r="HM51" s="202"/>
      <c r="HN51" s="203"/>
      <c r="HO51" s="202"/>
      <c r="HP51" s="203"/>
      <c r="HQ51" s="204"/>
      <c r="HR51" s="206"/>
      <c r="HS51" s="204"/>
      <c r="HT51" s="199"/>
      <c r="HU51" s="202"/>
      <c r="HV51" s="199"/>
      <c r="HW51" s="204"/>
      <c r="HX51" s="199"/>
      <c r="HY51" s="202"/>
      <c r="HZ51" s="199"/>
      <c r="IA51" s="202"/>
      <c r="IB51" s="199"/>
      <c r="IC51" s="204"/>
      <c r="ID51" s="206"/>
      <c r="IE51" s="204"/>
      <c r="IF51" s="206"/>
      <c r="IG51" s="204"/>
      <c r="IH51" s="199"/>
      <c r="II51" s="204"/>
      <c r="IJ51" s="206"/>
      <c r="IK51" s="202"/>
      <c r="IL51" s="199"/>
      <c r="IM51" s="202"/>
      <c r="IN51" s="199"/>
      <c r="IO51" s="202"/>
      <c r="IP51" s="199"/>
      <c r="IQ51" s="202"/>
      <c r="IR51" s="199"/>
      <c r="IS51" s="202"/>
      <c r="IT51" s="199"/>
      <c r="IU51" s="202"/>
      <c r="IV51" s="199"/>
    </row>
    <row r="52">
      <c r="A52" s="214">
        <f>IFERROR(__xludf.DUMMYFUNCTION("""COMPUTED_VALUE"""),100.0)</f>
        <v>100</v>
      </c>
      <c r="B52" s="159" t="str">
        <f t="shared" si="46"/>
        <v>Daniel Dubecký</v>
      </c>
      <c r="C52" s="173">
        <f t="shared" ref="C52:BL52" si="51">BO52+EA52+GM52</f>
        <v>13</v>
      </c>
      <c r="D52" s="173">
        <f t="shared" si="51"/>
        <v>0</v>
      </c>
      <c r="E52" s="173">
        <f t="shared" si="51"/>
        <v>0</v>
      </c>
      <c r="F52" s="173">
        <f t="shared" si="51"/>
        <v>0</v>
      </c>
      <c r="G52" s="173">
        <f t="shared" si="51"/>
        <v>0</v>
      </c>
      <c r="H52" s="173">
        <f t="shared" si="51"/>
        <v>0</v>
      </c>
      <c r="I52" s="173">
        <f t="shared" si="51"/>
        <v>5.5</v>
      </c>
      <c r="J52" s="173">
        <f t="shared" si="51"/>
        <v>0</v>
      </c>
      <c r="K52" s="173">
        <f t="shared" si="51"/>
        <v>0</v>
      </c>
      <c r="L52" s="173">
        <f t="shared" si="51"/>
        <v>0</v>
      </c>
      <c r="M52" s="173">
        <f t="shared" si="51"/>
        <v>0</v>
      </c>
      <c r="N52" s="173">
        <f t="shared" si="51"/>
        <v>0</v>
      </c>
      <c r="O52" s="173">
        <f t="shared" si="51"/>
        <v>0</v>
      </c>
      <c r="P52" s="173">
        <f t="shared" si="51"/>
        <v>0</v>
      </c>
      <c r="Q52" s="173">
        <f t="shared" si="51"/>
        <v>0</v>
      </c>
      <c r="R52" s="173">
        <f t="shared" si="51"/>
        <v>0</v>
      </c>
      <c r="S52" s="173">
        <f t="shared" si="51"/>
        <v>0</v>
      </c>
      <c r="T52" s="173">
        <f t="shared" si="51"/>
        <v>0</v>
      </c>
      <c r="U52" s="173">
        <f t="shared" si="51"/>
        <v>0</v>
      </c>
      <c r="V52" s="173">
        <f t="shared" si="51"/>
        <v>0</v>
      </c>
      <c r="W52" s="173">
        <f t="shared" si="51"/>
        <v>0</v>
      </c>
      <c r="X52" s="173">
        <f t="shared" si="51"/>
        <v>0</v>
      </c>
      <c r="Y52" s="173">
        <f t="shared" si="51"/>
        <v>0</v>
      </c>
      <c r="Z52" s="173">
        <f t="shared" si="51"/>
        <v>0</v>
      </c>
      <c r="AA52" s="173">
        <f t="shared" si="51"/>
        <v>7.5</v>
      </c>
      <c r="AB52" s="173">
        <f t="shared" si="51"/>
        <v>0</v>
      </c>
      <c r="AC52" s="173">
        <f t="shared" si="51"/>
        <v>10</v>
      </c>
      <c r="AD52" s="173">
        <f t="shared" si="51"/>
        <v>0</v>
      </c>
      <c r="AE52" s="173">
        <f t="shared" si="51"/>
        <v>6</v>
      </c>
      <c r="AF52" s="173">
        <f t="shared" si="51"/>
        <v>0</v>
      </c>
      <c r="AG52" s="173">
        <f t="shared" si="51"/>
        <v>0</v>
      </c>
      <c r="AH52" s="173">
        <f t="shared" si="51"/>
        <v>0</v>
      </c>
      <c r="AI52" s="173">
        <f t="shared" si="51"/>
        <v>0</v>
      </c>
      <c r="AJ52" s="173">
        <f t="shared" si="51"/>
        <v>0</v>
      </c>
      <c r="AK52" s="173">
        <f t="shared" si="51"/>
        <v>8</v>
      </c>
      <c r="AL52" s="173">
        <f t="shared" si="51"/>
        <v>0</v>
      </c>
      <c r="AM52" s="173">
        <f t="shared" si="51"/>
        <v>8</v>
      </c>
      <c r="AN52" s="173">
        <f t="shared" si="51"/>
        <v>0</v>
      </c>
      <c r="AO52" s="173">
        <f t="shared" si="51"/>
        <v>13</v>
      </c>
      <c r="AP52" s="173">
        <f t="shared" si="51"/>
        <v>0</v>
      </c>
      <c r="AQ52" s="173">
        <f t="shared" si="51"/>
        <v>5</v>
      </c>
      <c r="AR52" s="173">
        <f t="shared" si="51"/>
        <v>0</v>
      </c>
      <c r="AS52" s="173">
        <f t="shared" si="51"/>
        <v>13</v>
      </c>
      <c r="AT52" s="173">
        <f t="shared" si="51"/>
        <v>0</v>
      </c>
      <c r="AU52" s="173">
        <f t="shared" si="51"/>
        <v>0</v>
      </c>
      <c r="AV52" s="173">
        <f t="shared" si="51"/>
        <v>0</v>
      </c>
      <c r="AW52" s="173">
        <f t="shared" si="51"/>
        <v>0</v>
      </c>
      <c r="AX52" s="173">
        <f t="shared" si="51"/>
        <v>0</v>
      </c>
      <c r="AY52" s="173">
        <f t="shared" si="51"/>
        <v>0</v>
      </c>
      <c r="AZ52" s="173">
        <f t="shared" si="51"/>
        <v>0</v>
      </c>
      <c r="BA52" s="173">
        <f t="shared" si="51"/>
        <v>7</v>
      </c>
      <c r="BB52" s="173">
        <f t="shared" si="51"/>
        <v>0</v>
      </c>
      <c r="BC52" s="173">
        <f t="shared" si="51"/>
        <v>17.5</v>
      </c>
      <c r="BD52" s="173">
        <f t="shared" si="51"/>
        <v>0</v>
      </c>
      <c r="BE52" s="173">
        <f t="shared" si="51"/>
        <v>10</v>
      </c>
      <c r="BF52" s="173">
        <f t="shared" si="51"/>
        <v>0</v>
      </c>
      <c r="BG52" s="173">
        <f t="shared" si="51"/>
        <v>11</v>
      </c>
      <c r="BH52" s="173">
        <f t="shared" si="51"/>
        <v>0</v>
      </c>
      <c r="BI52" s="173">
        <f t="shared" si="51"/>
        <v>0</v>
      </c>
      <c r="BJ52" s="173">
        <f t="shared" si="51"/>
        <v>0</v>
      </c>
      <c r="BK52" s="173">
        <f t="shared" si="51"/>
        <v>0</v>
      </c>
      <c r="BL52" s="173">
        <f t="shared" si="51"/>
        <v>0</v>
      </c>
      <c r="BM52" s="158"/>
      <c r="BN52" s="159" t="str">
        <f>IFERROR(__xludf.DUMMYFUNCTION("""COMPUTED_VALUE"""),"Daniel Dubecký")</f>
        <v>Daniel Dubecký</v>
      </c>
      <c r="BO52" s="174"/>
      <c r="BP52" s="175"/>
      <c r="BQ52" s="174"/>
      <c r="BR52" s="175"/>
      <c r="BS52" s="176"/>
      <c r="BT52" s="181"/>
      <c r="BU52" s="176">
        <f>IFERROR(__xludf.DUMMYFUNCTION("""COMPUTED_VALUE"""),5.5)</f>
        <v>5.5</v>
      </c>
      <c r="BV52" s="181"/>
      <c r="BW52" s="174"/>
      <c r="BX52" s="175"/>
      <c r="BY52" s="176"/>
      <c r="BZ52" s="181"/>
      <c r="CA52" s="174"/>
      <c r="CB52" s="175"/>
      <c r="CC52" s="174"/>
      <c r="CD52" s="175"/>
      <c r="CE52" s="176"/>
      <c r="CF52" s="181"/>
      <c r="CG52" s="174"/>
      <c r="CH52" s="175"/>
      <c r="CI52" s="176"/>
      <c r="CJ52" s="181"/>
      <c r="CK52" s="176"/>
      <c r="CL52" s="181"/>
      <c r="CM52" s="174">
        <f>IFERROR(__xludf.DUMMYFUNCTION("""COMPUTED_VALUE"""),7.5)</f>
        <v>7.5</v>
      </c>
      <c r="CN52" s="175"/>
      <c r="CO52" s="174"/>
      <c r="CP52" s="175"/>
      <c r="CQ52" s="174"/>
      <c r="CR52" s="175"/>
      <c r="CS52" s="176"/>
      <c r="CT52" s="182"/>
      <c r="CU52" s="176"/>
      <c r="CV52" s="173"/>
      <c r="CW52" s="176"/>
      <c r="CX52" s="173"/>
      <c r="CY52" s="176"/>
      <c r="CZ52" s="173"/>
      <c r="DA52" s="176">
        <f>IFERROR(__xludf.DUMMYFUNCTION("""COMPUTED_VALUE"""),13.0)</f>
        <v>13</v>
      </c>
      <c r="DB52" s="173"/>
      <c r="DC52" s="174"/>
      <c r="DD52" s="173"/>
      <c r="DE52" s="174">
        <f>IFERROR(__xludf.DUMMYFUNCTION("""COMPUTED_VALUE"""),13.0)</f>
        <v>13</v>
      </c>
      <c r="DF52" s="173"/>
      <c r="DG52" s="176"/>
      <c r="DH52" s="173"/>
      <c r="DI52" s="176"/>
      <c r="DJ52" s="173"/>
      <c r="DK52" s="176"/>
      <c r="DL52" s="182"/>
      <c r="DM52" s="176"/>
      <c r="DN52" s="182"/>
      <c r="DO52" s="176">
        <f>IFERROR(__xludf.DUMMYFUNCTION("""COMPUTED_VALUE"""),12.5)</f>
        <v>12.5</v>
      </c>
      <c r="DP52" s="173"/>
      <c r="DQ52" s="174"/>
      <c r="DR52" s="173"/>
      <c r="DS52" s="174">
        <f>IFERROR(__xludf.DUMMYFUNCTION("""COMPUTED_VALUE"""),11.0)</f>
        <v>11</v>
      </c>
      <c r="DT52" s="173"/>
      <c r="DU52" s="176"/>
      <c r="DV52" s="173"/>
      <c r="DW52" s="174"/>
      <c r="DX52" s="173"/>
      <c r="DY52" s="158"/>
      <c r="DZ52" s="159" t="str">
        <f t="shared" si="48"/>
        <v>Daniel Dubecký</v>
      </c>
      <c r="EA52" s="202">
        <f>IFERROR(__xludf.DUMMYFUNCTION("""COMPUTED_VALUE"""),13.0)</f>
        <v>13</v>
      </c>
      <c r="EB52" s="203"/>
      <c r="EC52" s="202"/>
      <c r="ED52" s="203"/>
      <c r="EE52" s="204"/>
      <c r="EF52" s="205"/>
      <c r="EG52" s="204"/>
      <c r="EH52" s="205"/>
      <c r="EI52" s="202"/>
      <c r="EJ52" s="203"/>
      <c r="EK52" s="204"/>
      <c r="EL52" s="205"/>
      <c r="EM52" s="202"/>
      <c r="EN52" s="203"/>
      <c r="EO52" s="202"/>
      <c r="EP52" s="203"/>
      <c r="EQ52" s="204"/>
      <c r="ER52" s="205"/>
      <c r="ES52" s="202"/>
      <c r="ET52" s="203"/>
      <c r="EU52" s="204"/>
      <c r="EV52" s="205"/>
      <c r="EW52" s="204"/>
      <c r="EX52" s="205"/>
      <c r="EY52" s="202"/>
      <c r="EZ52" s="203"/>
      <c r="FA52" s="202">
        <f>IFERROR(__xludf.DUMMYFUNCTION("""COMPUTED_VALUE"""),10.0)</f>
        <v>10</v>
      </c>
      <c r="FB52" s="203"/>
      <c r="FC52" s="202">
        <f>IFERROR(__xludf.DUMMYFUNCTION("""COMPUTED_VALUE"""),6.0)</f>
        <v>6</v>
      </c>
      <c r="FD52" s="203"/>
      <c r="FE52" s="204"/>
      <c r="FF52" s="206"/>
      <c r="FG52" s="204"/>
      <c r="FH52" s="199"/>
      <c r="FI52" s="204">
        <f>IFERROR(__xludf.DUMMYFUNCTION("""COMPUTED_VALUE"""),8.0)</f>
        <v>8</v>
      </c>
      <c r="FJ52" s="199"/>
      <c r="FK52" s="204">
        <f>IFERROR(__xludf.DUMMYFUNCTION("""COMPUTED_VALUE"""),8.0)</f>
        <v>8</v>
      </c>
      <c r="FL52" s="199"/>
      <c r="FM52" s="204"/>
      <c r="FN52" s="199"/>
      <c r="FO52" s="202">
        <f>IFERROR(__xludf.DUMMYFUNCTION("""COMPUTED_VALUE"""),5.0)</f>
        <v>5</v>
      </c>
      <c r="FP52" s="199"/>
      <c r="FQ52" s="202"/>
      <c r="FR52" s="199"/>
      <c r="FS52" s="204"/>
      <c r="FT52" s="199"/>
      <c r="FU52" s="204"/>
      <c r="FV52" s="199"/>
      <c r="FW52" s="204"/>
      <c r="FX52" s="206"/>
      <c r="FY52" s="204">
        <f>IFERROR(__xludf.DUMMYFUNCTION("""COMPUTED_VALUE"""),7.0)</f>
        <v>7</v>
      </c>
      <c r="FZ52" s="206"/>
      <c r="GA52" s="204">
        <f>IFERROR(__xludf.DUMMYFUNCTION("""COMPUTED_VALUE"""),5.0)</f>
        <v>5</v>
      </c>
      <c r="GB52" s="199"/>
      <c r="GC52" s="202">
        <f>IFERROR(__xludf.DUMMYFUNCTION("""COMPUTED_VALUE"""),10.0)</f>
        <v>10</v>
      </c>
      <c r="GD52" s="199"/>
      <c r="GE52" s="202"/>
      <c r="GF52" s="199"/>
      <c r="GG52" s="204"/>
      <c r="GH52" s="199"/>
      <c r="GI52" s="202"/>
      <c r="GJ52" s="199"/>
      <c r="GK52" s="158"/>
      <c r="GL52" s="159" t="str">
        <f t="shared" si="49"/>
        <v>Daniel Dubecký</v>
      </c>
      <c r="GM52" s="202"/>
      <c r="GN52" s="203"/>
      <c r="GO52" s="202"/>
      <c r="GP52" s="203"/>
      <c r="GQ52" s="204"/>
      <c r="GR52" s="205"/>
      <c r="GS52" s="204"/>
      <c r="GT52" s="205"/>
      <c r="GU52" s="202"/>
      <c r="GV52" s="203"/>
      <c r="GW52" s="204"/>
      <c r="GX52" s="205"/>
      <c r="GY52" s="202"/>
      <c r="GZ52" s="203"/>
      <c r="HA52" s="202"/>
      <c r="HB52" s="203"/>
      <c r="HC52" s="204"/>
      <c r="HD52" s="205"/>
      <c r="HE52" s="202"/>
      <c r="HF52" s="203"/>
      <c r="HG52" s="204"/>
      <c r="HH52" s="205"/>
      <c r="HI52" s="204"/>
      <c r="HJ52" s="205"/>
      <c r="HK52" s="202"/>
      <c r="HL52" s="203"/>
      <c r="HM52" s="202"/>
      <c r="HN52" s="203"/>
      <c r="HO52" s="202"/>
      <c r="HP52" s="203"/>
      <c r="HQ52" s="204"/>
      <c r="HR52" s="206"/>
      <c r="HS52" s="204"/>
      <c r="HT52" s="199"/>
      <c r="HU52" s="204"/>
      <c r="HV52" s="199"/>
      <c r="HW52" s="204"/>
      <c r="HX52" s="199"/>
      <c r="HY52" s="204"/>
      <c r="HZ52" s="199"/>
      <c r="IA52" s="202"/>
      <c r="IB52" s="199"/>
      <c r="IC52" s="202"/>
      <c r="ID52" s="199"/>
      <c r="IE52" s="204"/>
      <c r="IF52" s="199"/>
      <c r="IG52" s="204"/>
      <c r="IH52" s="199"/>
      <c r="II52" s="204"/>
      <c r="IJ52" s="206"/>
      <c r="IK52" s="204"/>
      <c r="IL52" s="206"/>
      <c r="IM52" s="204"/>
      <c r="IN52" s="199"/>
      <c r="IO52" s="202"/>
      <c r="IP52" s="199"/>
      <c r="IQ52" s="202"/>
      <c r="IR52" s="199"/>
      <c r="IS52" s="204"/>
      <c r="IT52" s="199"/>
      <c r="IU52" s="202"/>
      <c r="IV52" s="199"/>
    </row>
    <row r="53">
      <c r="A53" s="214">
        <f>IFERROR(__xludf.DUMMYFUNCTION("""COMPUTED_VALUE"""),100.0)</f>
        <v>100</v>
      </c>
      <c r="B53" s="159" t="str">
        <f t="shared" si="46"/>
        <v>Nikola Adamová-x</v>
      </c>
      <c r="C53" s="173">
        <f t="shared" ref="C53:BL53" si="52">BO53+EA53+GM53</f>
        <v>0</v>
      </c>
      <c r="D53" s="173">
        <f t="shared" si="52"/>
        <v>0</v>
      </c>
      <c r="E53" s="173">
        <f t="shared" si="52"/>
        <v>0</v>
      </c>
      <c r="F53" s="173">
        <f t="shared" si="52"/>
        <v>0</v>
      </c>
      <c r="G53" s="173">
        <f t="shared" si="52"/>
        <v>0</v>
      </c>
      <c r="H53" s="173">
        <f t="shared" si="52"/>
        <v>0</v>
      </c>
      <c r="I53" s="173">
        <f t="shared" si="52"/>
        <v>0</v>
      </c>
      <c r="J53" s="173">
        <f t="shared" si="52"/>
        <v>0</v>
      </c>
      <c r="K53" s="173">
        <f t="shared" si="52"/>
        <v>0</v>
      </c>
      <c r="L53" s="173">
        <f t="shared" si="52"/>
        <v>0</v>
      </c>
      <c r="M53" s="173">
        <f t="shared" si="52"/>
        <v>0</v>
      </c>
      <c r="N53" s="173">
        <f t="shared" si="52"/>
        <v>0</v>
      </c>
      <c r="O53" s="173">
        <f t="shared" si="52"/>
        <v>0</v>
      </c>
      <c r="P53" s="173">
        <f t="shared" si="52"/>
        <v>0</v>
      </c>
      <c r="Q53" s="173">
        <f t="shared" si="52"/>
        <v>0</v>
      </c>
      <c r="R53" s="173">
        <f t="shared" si="52"/>
        <v>0</v>
      </c>
      <c r="S53" s="173">
        <f t="shared" si="52"/>
        <v>0</v>
      </c>
      <c r="T53" s="173">
        <f t="shared" si="52"/>
        <v>0</v>
      </c>
      <c r="U53" s="173">
        <f t="shared" si="52"/>
        <v>0</v>
      </c>
      <c r="V53" s="173">
        <f t="shared" si="52"/>
        <v>0</v>
      </c>
      <c r="W53" s="173">
        <f t="shared" si="52"/>
        <v>0</v>
      </c>
      <c r="X53" s="173">
        <f t="shared" si="52"/>
        <v>0</v>
      </c>
      <c r="Y53" s="173">
        <f t="shared" si="52"/>
        <v>0</v>
      </c>
      <c r="Z53" s="173">
        <f t="shared" si="52"/>
        <v>0</v>
      </c>
      <c r="AA53" s="173">
        <f t="shared" si="52"/>
        <v>0</v>
      </c>
      <c r="AB53" s="173">
        <f t="shared" si="52"/>
        <v>0</v>
      </c>
      <c r="AC53" s="173">
        <f t="shared" si="52"/>
        <v>0</v>
      </c>
      <c r="AD53" s="173">
        <f t="shared" si="52"/>
        <v>0</v>
      </c>
      <c r="AE53" s="173">
        <f t="shared" si="52"/>
        <v>0</v>
      </c>
      <c r="AF53" s="173">
        <f t="shared" si="52"/>
        <v>0</v>
      </c>
      <c r="AG53" s="173">
        <f t="shared" si="52"/>
        <v>0</v>
      </c>
      <c r="AH53" s="173">
        <f t="shared" si="52"/>
        <v>0</v>
      </c>
      <c r="AI53" s="173">
        <f t="shared" si="52"/>
        <v>0</v>
      </c>
      <c r="AJ53" s="173">
        <f t="shared" si="52"/>
        <v>0</v>
      </c>
      <c r="AK53" s="173">
        <f t="shared" si="52"/>
        <v>0</v>
      </c>
      <c r="AL53" s="173">
        <f t="shared" si="52"/>
        <v>0</v>
      </c>
      <c r="AM53" s="173">
        <f t="shared" si="52"/>
        <v>0</v>
      </c>
      <c r="AN53" s="173">
        <f t="shared" si="52"/>
        <v>0</v>
      </c>
      <c r="AO53" s="173">
        <f t="shared" si="52"/>
        <v>0</v>
      </c>
      <c r="AP53" s="173">
        <f t="shared" si="52"/>
        <v>0</v>
      </c>
      <c r="AQ53" s="173">
        <f t="shared" si="52"/>
        <v>0</v>
      </c>
      <c r="AR53" s="173">
        <f t="shared" si="52"/>
        <v>0</v>
      </c>
      <c r="AS53" s="173">
        <f t="shared" si="52"/>
        <v>0</v>
      </c>
      <c r="AT53" s="173">
        <f t="shared" si="52"/>
        <v>0</v>
      </c>
      <c r="AU53" s="173">
        <f t="shared" si="52"/>
        <v>0</v>
      </c>
      <c r="AV53" s="173">
        <f t="shared" si="52"/>
        <v>0</v>
      </c>
      <c r="AW53" s="173">
        <f t="shared" si="52"/>
        <v>0</v>
      </c>
      <c r="AX53" s="173">
        <f t="shared" si="52"/>
        <v>0</v>
      </c>
      <c r="AY53" s="173">
        <f t="shared" si="52"/>
        <v>0</v>
      </c>
      <c r="AZ53" s="173">
        <f t="shared" si="52"/>
        <v>0</v>
      </c>
      <c r="BA53" s="173">
        <f t="shared" si="52"/>
        <v>0</v>
      </c>
      <c r="BB53" s="173">
        <f t="shared" si="52"/>
        <v>0</v>
      </c>
      <c r="BC53" s="173">
        <f t="shared" si="52"/>
        <v>0</v>
      </c>
      <c r="BD53" s="173">
        <f t="shared" si="52"/>
        <v>0</v>
      </c>
      <c r="BE53" s="173">
        <f t="shared" si="52"/>
        <v>0</v>
      </c>
      <c r="BF53" s="173">
        <f t="shared" si="52"/>
        <v>0</v>
      </c>
      <c r="BG53" s="173">
        <f t="shared" si="52"/>
        <v>0</v>
      </c>
      <c r="BH53" s="173">
        <f t="shared" si="52"/>
        <v>0</v>
      </c>
      <c r="BI53" s="173">
        <f t="shared" si="52"/>
        <v>0</v>
      </c>
      <c r="BJ53" s="173">
        <f t="shared" si="52"/>
        <v>0</v>
      </c>
      <c r="BK53" s="173">
        <f t="shared" si="52"/>
        <v>0</v>
      </c>
      <c r="BL53" s="173">
        <f t="shared" si="52"/>
        <v>0</v>
      </c>
      <c r="BM53" s="158"/>
      <c r="BN53" s="159" t="str">
        <f>IFERROR(__xludf.DUMMYFUNCTION("""COMPUTED_VALUE"""),"Nikola Adamová-x")</f>
        <v>Nikola Adamová-x</v>
      </c>
      <c r="BO53" s="174"/>
      <c r="BP53" s="175"/>
      <c r="BQ53" s="174"/>
      <c r="BR53" s="175"/>
      <c r="BS53" s="174"/>
      <c r="BT53" s="175"/>
      <c r="BU53" s="174"/>
      <c r="BV53" s="175"/>
      <c r="BW53" s="174"/>
      <c r="BX53" s="175"/>
      <c r="BY53" s="174"/>
      <c r="BZ53" s="175"/>
      <c r="CA53" s="174"/>
      <c r="CB53" s="175"/>
      <c r="CC53" s="174"/>
      <c r="CD53" s="175"/>
      <c r="CE53" s="174"/>
      <c r="CF53" s="175"/>
      <c r="CG53" s="174"/>
      <c r="CH53" s="175"/>
      <c r="CI53" s="174"/>
      <c r="CJ53" s="175"/>
      <c r="CK53" s="174"/>
      <c r="CL53" s="175"/>
      <c r="CM53" s="174"/>
      <c r="CN53" s="175"/>
      <c r="CO53" s="174"/>
      <c r="CP53" s="175"/>
      <c r="CQ53" s="174"/>
      <c r="CR53" s="175"/>
      <c r="CS53" s="174"/>
      <c r="CT53" s="173"/>
      <c r="CU53" s="174"/>
      <c r="CV53" s="173"/>
      <c r="CW53" s="174"/>
      <c r="CX53" s="173"/>
      <c r="CY53" s="174"/>
      <c r="CZ53" s="173"/>
      <c r="DA53" s="174"/>
      <c r="DB53" s="173"/>
      <c r="DC53" s="174"/>
      <c r="DD53" s="173"/>
      <c r="DE53" s="174"/>
      <c r="DF53" s="173"/>
      <c r="DG53" s="174"/>
      <c r="DH53" s="173"/>
      <c r="DI53" s="174"/>
      <c r="DJ53" s="173"/>
      <c r="DK53" s="174"/>
      <c r="DL53" s="173"/>
      <c r="DM53" s="174"/>
      <c r="DN53" s="173"/>
      <c r="DO53" s="174"/>
      <c r="DP53" s="173"/>
      <c r="DQ53" s="174"/>
      <c r="DR53" s="173"/>
      <c r="DS53" s="174"/>
      <c r="DT53" s="173"/>
      <c r="DU53" s="174"/>
      <c r="DV53" s="173"/>
      <c r="DW53" s="174"/>
      <c r="DX53" s="173"/>
      <c r="DY53" s="158"/>
      <c r="DZ53" s="159" t="str">
        <f t="shared" si="48"/>
        <v>Nikola Adamová-x</v>
      </c>
      <c r="EA53" s="202"/>
      <c r="EB53" s="203"/>
      <c r="EC53" s="202"/>
      <c r="ED53" s="203"/>
      <c r="EE53" s="202"/>
      <c r="EF53" s="203"/>
      <c r="EG53" s="202"/>
      <c r="EH53" s="203"/>
      <c r="EI53" s="202"/>
      <c r="EJ53" s="203"/>
      <c r="EK53" s="202"/>
      <c r="EL53" s="203"/>
      <c r="EM53" s="202"/>
      <c r="EN53" s="203"/>
      <c r="EO53" s="202"/>
      <c r="EP53" s="203"/>
      <c r="EQ53" s="202"/>
      <c r="ER53" s="203"/>
      <c r="ES53" s="202"/>
      <c r="ET53" s="203"/>
      <c r="EU53" s="202"/>
      <c r="EV53" s="203"/>
      <c r="EW53" s="202"/>
      <c r="EX53" s="203"/>
      <c r="EY53" s="202"/>
      <c r="EZ53" s="203"/>
      <c r="FA53" s="202"/>
      <c r="FB53" s="203"/>
      <c r="FC53" s="202"/>
      <c r="FD53" s="203"/>
      <c r="FE53" s="202"/>
      <c r="FF53" s="199"/>
      <c r="FG53" s="202"/>
      <c r="FH53" s="199"/>
      <c r="FI53" s="202"/>
      <c r="FJ53" s="199"/>
      <c r="FK53" s="202"/>
      <c r="FL53" s="199"/>
      <c r="FM53" s="202"/>
      <c r="FN53" s="199"/>
      <c r="FO53" s="202"/>
      <c r="FP53" s="199"/>
      <c r="FQ53" s="202"/>
      <c r="FR53" s="199"/>
      <c r="FS53" s="202"/>
      <c r="FT53" s="199"/>
      <c r="FU53" s="202"/>
      <c r="FV53" s="199"/>
      <c r="FW53" s="202"/>
      <c r="FX53" s="199"/>
      <c r="FY53" s="202"/>
      <c r="FZ53" s="199"/>
      <c r="GA53" s="202"/>
      <c r="GB53" s="199"/>
      <c r="GC53" s="202"/>
      <c r="GD53" s="199"/>
      <c r="GE53" s="202"/>
      <c r="GF53" s="199"/>
      <c r="GG53" s="202"/>
      <c r="GH53" s="199"/>
      <c r="GI53" s="202"/>
      <c r="GJ53" s="199"/>
      <c r="GK53" s="158"/>
      <c r="GL53" s="159" t="str">
        <f t="shared" si="49"/>
        <v>Nikola Adamová-x</v>
      </c>
      <c r="GM53" s="202"/>
      <c r="GN53" s="203"/>
      <c r="GO53" s="202"/>
      <c r="GP53" s="203"/>
      <c r="GQ53" s="202"/>
      <c r="GR53" s="203"/>
      <c r="GS53" s="202"/>
      <c r="GT53" s="203"/>
      <c r="GU53" s="202"/>
      <c r="GV53" s="203"/>
      <c r="GW53" s="202"/>
      <c r="GX53" s="203"/>
      <c r="GY53" s="202"/>
      <c r="GZ53" s="203"/>
      <c r="HA53" s="202"/>
      <c r="HB53" s="203"/>
      <c r="HC53" s="202"/>
      <c r="HD53" s="203"/>
      <c r="HE53" s="202"/>
      <c r="HF53" s="203"/>
      <c r="HG53" s="202"/>
      <c r="HH53" s="203"/>
      <c r="HI53" s="202"/>
      <c r="HJ53" s="203"/>
      <c r="HK53" s="202"/>
      <c r="HL53" s="203"/>
      <c r="HM53" s="202"/>
      <c r="HN53" s="203"/>
      <c r="HO53" s="202"/>
      <c r="HP53" s="203"/>
      <c r="HQ53" s="202"/>
      <c r="HR53" s="199"/>
      <c r="HS53" s="202"/>
      <c r="HT53" s="199"/>
      <c r="HU53" s="202"/>
      <c r="HV53" s="199"/>
      <c r="HW53" s="202"/>
      <c r="HX53" s="199"/>
      <c r="HY53" s="202"/>
      <c r="HZ53" s="199"/>
      <c r="IA53" s="202"/>
      <c r="IB53" s="199"/>
      <c r="IC53" s="202"/>
      <c r="ID53" s="199"/>
      <c r="IE53" s="202"/>
      <c r="IF53" s="199"/>
      <c r="IG53" s="202"/>
      <c r="IH53" s="199"/>
      <c r="II53" s="202"/>
      <c r="IJ53" s="199"/>
      <c r="IK53" s="202"/>
      <c r="IL53" s="199"/>
      <c r="IM53" s="202"/>
      <c r="IN53" s="199"/>
      <c r="IO53" s="202"/>
      <c r="IP53" s="199"/>
      <c r="IQ53" s="202"/>
      <c r="IR53" s="199"/>
      <c r="IS53" s="202"/>
      <c r="IT53" s="199"/>
      <c r="IU53" s="202"/>
      <c r="IV53" s="199"/>
    </row>
    <row r="54">
      <c r="A54" s="214">
        <f>IFERROR(__xludf.DUMMYFUNCTION("""COMPUTED_VALUE"""),100.0)</f>
        <v>100</v>
      </c>
      <c r="B54" s="159" t="str">
        <f t="shared" si="46"/>
        <v>Václav Černý-x</v>
      </c>
      <c r="C54" s="173">
        <f t="shared" ref="C54:BL54" si="53">BO54+EA54+GM54</f>
        <v>0</v>
      </c>
      <c r="D54" s="173">
        <f t="shared" si="53"/>
        <v>0</v>
      </c>
      <c r="E54" s="173">
        <f t="shared" si="53"/>
        <v>0</v>
      </c>
      <c r="F54" s="173">
        <f t="shared" si="53"/>
        <v>0</v>
      </c>
      <c r="G54" s="173">
        <f t="shared" si="53"/>
        <v>0</v>
      </c>
      <c r="H54" s="173">
        <f t="shared" si="53"/>
        <v>0</v>
      </c>
      <c r="I54" s="173">
        <f t="shared" si="53"/>
        <v>0</v>
      </c>
      <c r="J54" s="173">
        <f t="shared" si="53"/>
        <v>0</v>
      </c>
      <c r="K54" s="173">
        <f t="shared" si="53"/>
        <v>0</v>
      </c>
      <c r="L54" s="173">
        <f t="shared" si="53"/>
        <v>0</v>
      </c>
      <c r="M54" s="173">
        <f t="shared" si="53"/>
        <v>0</v>
      </c>
      <c r="N54" s="173">
        <f t="shared" si="53"/>
        <v>0</v>
      </c>
      <c r="O54" s="173">
        <f t="shared" si="53"/>
        <v>0</v>
      </c>
      <c r="P54" s="173">
        <f t="shared" si="53"/>
        <v>0</v>
      </c>
      <c r="Q54" s="173">
        <f t="shared" si="53"/>
        <v>0</v>
      </c>
      <c r="R54" s="173">
        <f t="shared" si="53"/>
        <v>0</v>
      </c>
      <c r="S54" s="173">
        <f t="shared" si="53"/>
        <v>0</v>
      </c>
      <c r="T54" s="173">
        <f t="shared" si="53"/>
        <v>0</v>
      </c>
      <c r="U54" s="173">
        <f t="shared" si="53"/>
        <v>0</v>
      </c>
      <c r="V54" s="173">
        <f t="shared" si="53"/>
        <v>0</v>
      </c>
      <c r="W54" s="173">
        <f t="shared" si="53"/>
        <v>0</v>
      </c>
      <c r="X54" s="173">
        <f t="shared" si="53"/>
        <v>0</v>
      </c>
      <c r="Y54" s="173">
        <f t="shared" si="53"/>
        <v>0</v>
      </c>
      <c r="Z54" s="173">
        <f t="shared" si="53"/>
        <v>0</v>
      </c>
      <c r="AA54" s="173">
        <f t="shared" si="53"/>
        <v>0</v>
      </c>
      <c r="AB54" s="173">
        <f t="shared" si="53"/>
        <v>0</v>
      </c>
      <c r="AC54" s="173">
        <f t="shared" si="53"/>
        <v>0</v>
      </c>
      <c r="AD54" s="173">
        <f t="shared" si="53"/>
        <v>0</v>
      </c>
      <c r="AE54" s="173">
        <f t="shared" si="53"/>
        <v>0</v>
      </c>
      <c r="AF54" s="173">
        <f t="shared" si="53"/>
        <v>0</v>
      </c>
      <c r="AG54" s="173">
        <f t="shared" si="53"/>
        <v>0</v>
      </c>
      <c r="AH54" s="173">
        <f t="shared" si="53"/>
        <v>0</v>
      </c>
      <c r="AI54" s="173">
        <f t="shared" si="53"/>
        <v>0</v>
      </c>
      <c r="AJ54" s="173">
        <f t="shared" si="53"/>
        <v>0</v>
      </c>
      <c r="AK54" s="173">
        <f t="shared" si="53"/>
        <v>0</v>
      </c>
      <c r="AL54" s="173">
        <f t="shared" si="53"/>
        <v>0</v>
      </c>
      <c r="AM54" s="173">
        <f t="shared" si="53"/>
        <v>0</v>
      </c>
      <c r="AN54" s="173">
        <f t="shared" si="53"/>
        <v>0</v>
      </c>
      <c r="AO54" s="173">
        <f t="shared" si="53"/>
        <v>0</v>
      </c>
      <c r="AP54" s="173">
        <f t="shared" si="53"/>
        <v>0</v>
      </c>
      <c r="AQ54" s="173">
        <f t="shared" si="53"/>
        <v>0</v>
      </c>
      <c r="AR54" s="173">
        <f t="shared" si="53"/>
        <v>0</v>
      </c>
      <c r="AS54" s="173">
        <f t="shared" si="53"/>
        <v>0</v>
      </c>
      <c r="AT54" s="173">
        <f t="shared" si="53"/>
        <v>0</v>
      </c>
      <c r="AU54" s="173">
        <f t="shared" si="53"/>
        <v>0</v>
      </c>
      <c r="AV54" s="173">
        <f t="shared" si="53"/>
        <v>0</v>
      </c>
      <c r="AW54" s="173">
        <f t="shared" si="53"/>
        <v>0</v>
      </c>
      <c r="AX54" s="173">
        <f t="shared" si="53"/>
        <v>0</v>
      </c>
      <c r="AY54" s="173">
        <f t="shared" si="53"/>
        <v>0</v>
      </c>
      <c r="AZ54" s="173">
        <f t="shared" si="53"/>
        <v>0</v>
      </c>
      <c r="BA54" s="173">
        <f t="shared" si="53"/>
        <v>0</v>
      </c>
      <c r="BB54" s="173">
        <f t="shared" si="53"/>
        <v>0</v>
      </c>
      <c r="BC54" s="173">
        <f t="shared" si="53"/>
        <v>0</v>
      </c>
      <c r="BD54" s="173">
        <f t="shared" si="53"/>
        <v>0</v>
      </c>
      <c r="BE54" s="173">
        <f t="shared" si="53"/>
        <v>0</v>
      </c>
      <c r="BF54" s="173">
        <f t="shared" si="53"/>
        <v>0</v>
      </c>
      <c r="BG54" s="173">
        <f t="shared" si="53"/>
        <v>0</v>
      </c>
      <c r="BH54" s="173">
        <f t="shared" si="53"/>
        <v>0</v>
      </c>
      <c r="BI54" s="173">
        <f t="shared" si="53"/>
        <v>0</v>
      </c>
      <c r="BJ54" s="173">
        <f t="shared" si="53"/>
        <v>0</v>
      </c>
      <c r="BK54" s="173">
        <f t="shared" si="53"/>
        <v>0</v>
      </c>
      <c r="BL54" s="173">
        <f t="shared" si="53"/>
        <v>0</v>
      </c>
      <c r="BM54" s="158"/>
      <c r="BN54" s="159" t="str">
        <f>IFERROR(__xludf.DUMMYFUNCTION("""COMPUTED_VALUE"""),"Václav Černý-x")</f>
        <v>Václav Černý-x</v>
      </c>
      <c r="BO54" s="174"/>
      <c r="BP54" s="175"/>
      <c r="BQ54" s="174"/>
      <c r="BR54" s="175"/>
      <c r="BS54" s="174"/>
      <c r="BT54" s="175"/>
      <c r="BU54" s="174"/>
      <c r="BV54" s="175"/>
      <c r="BW54" s="174"/>
      <c r="BX54" s="175"/>
      <c r="BY54" s="174"/>
      <c r="BZ54" s="175"/>
      <c r="CA54" s="174"/>
      <c r="CB54" s="175"/>
      <c r="CC54" s="174"/>
      <c r="CD54" s="175"/>
      <c r="CE54" s="174"/>
      <c r="CF54" s="175"/>
      <c r="CG54" s="174"/>
      <c r="CH54" s="175"/>
      <c r="CI54" s="174"/>
      <c r="CJ54" s="175"/>
      <c r="CK54" s="174"/>
      <c r="CL54" s="175"/>
      <c r="CM54" s="174"/>
      <c r="CN54" s="175"/>
      <c r="CO54" s="174"/>
      <c r="CP54" s="175"/>
      <c r="CQ54" s="174"/>
      <c r="CR54" s="175"/>
      <c r="CS54" s="174"/>
      <c r="CT54" s="173"/>
      <c r="CU54" s="174"/>
      <c r="CV54" s="173"/>
      <c r="CW54" s="174"/>
      <c r="CX54" s="173"/>
      <c r="CY54" s="174"/>
      <c r="CZ54" s="173"/>
      <c r="DA54" s="174"/>
      <c r="DB54" s="173"/>
      <c r="DC54" s="174"/>
      <c r="DD54" s="173"/>
      <c r="DE54" s="174"/>
      <c r="DF54" s="173"/>
      <c r="DG54" s="174"/>
      <c r="DH54" s="173"/>
      <c r="DI54" s="174"/>
      <c r="DJ54" s="173"/>
      <c r="DK54" s="174"/>
      <c r="DL54" s="173"/>
      <c r="DM54" s="174"/>
      <c r="DN54" s="173"/>
      <c r="DO54" s="174"/>
      <c r="DP54" s="173"/>
      <c r="DQ54" s="174"/>
      <c r="DR54" s="173"/>
      <c r="DS54" s="174"/>
      <c r="DT54" s="173"/>
      <c r="DU54" s="174"/>
      <c r="DV54" s="173"/>
      <c r="DW54" s="174"/>
      <c r="DX54" s="173"/>
      <c r="DY54" s="158"/>
      <c r="DZ54" s="159" t="str">
        <f t="shared" si="48"/>
        <v>Václav Černý-x</v>
      </c>
      <c r="EA54" s="202"/>
      <c r="EB54" s="203"/>
      <c r="EC54" s="202"/>
      <c r="ED54" s="203"/>
      <c r="EE54" s="202"/>
      <c r="EF54" s="203"/>
      <c r="EG54" s="202"/>
      <c r="EH54" s="203"/>
      <c r="EI54" s="202"/>
      <c r="EJ54" s="203"/>
      <c r="EK54" s="202"/>
      <c r="EL54" s="203"/>
      <c r="EM54" s="202"/>
      <c r="EN54" s="203"/>
      <c r="EO54" s="202"/>
      <c r="EP54" s="203"/>
      <c r="EQ54" s="202"/>
      <c r="ER54" s="203"/>
      <c r="ES54" s="202"/>
      <c r="ET54" s="203"/>
      <c r="EU54" s="202"/>
      <c r="EV54" s="203"/>
      <c r="EW54" s="202"/>
      <c r="EX54" s="203"/>
      <c r="EY54" s="202"/>
      <c r="EZ54" s="203"/>
      <c r="FA54" s="202"/>
      <c r="FB54" s="203"/>
      <c r="FC54" s="202"/>
      <c r="FD54" s="203"/>
      <c r="FE54" s="202"/>
      <c r="FF54" s="199"/>
      <c r="FG54" s="202"/>
      <c r="FH54" s="199"/>
      <c r="FI54" s="202"/>
      <c r="FJ54" s="199"/>
      <c r="FK54" s="202"/>
      <c r="FL54" s="199"/>
      <c r="FM54" s="202"/>
      <c r="FN54" s="199"/>
      <c r="FO54" s="202"/>
      <c r="FP54" s="199"/>
      <c r="FQ54" s="202"/>
      <c r="FR54" s="199"/>
      <c r="FS54" s="202"/>
      <c r="FT54" s="199"/>
      <c r="FU54" s="202"/>
      <c r="FV54" s="199"/>
      <c r="FW54" s="202"/>
      <c r="FX54" s="199"/>
      <c r="FY54" s="202"/>
      <c r="FZ54" s="199"/>
      <c r="GA54" s="202"/>
      <c r="GB54" s="199"/>
      <c r="GC54" s="202"/>
      <c r="GD54" s="199"/>
      <c r="GE54" s="202"/>
      <c r="GF54" s="199"/>
      <c r="GG54" s="202"/>
      <c r="GH54" s="199"/>
      <c r="GI54" s="202"/>
      <c r="GJ54" s="199"/>
      <c r="GK54" s="158"/>
      <c r="GL54" s="159" t="str">
        <f t="shared" si="49"/>
        <v>Václav Černý-x</v>
      </c>
      <c r="GM54" s="202"/>
      <c r="GN54" s="203"/>
      <c r="GO54" s="202"/>
      <c r="GP54" s="203"/>
      <c r="GQ54" s="202"/>
      <c r="GR54" s="203"/>
      <c r="GS54" s="202"/>
      <c r="GT54" s="203"/>
      <c r="GU54" s="202"/>
      <c r="GV54" s="203"/>
      <c r="GW54" s="202"/>
      <c r="GX54" s="203"/>
      <c r="GY54" s="202"/>
      <c r="GZ54" s="203"/>
      <c r="HA54" s="202"/>
      <c r="HB54" s="203"/>
      <c r="HC54" s="202"/>
      <c r="HD54" s="203"/>
      <c r="HE54" s="202"/>
      <c r="HF54" s="203"/>
      <c r="HG54" s="202"/>
      <c r="HH54" s="203"/>
      <c r="HI54" s="202"/>
      <c r="HJ54" s="203"/>
      <c r="HK54" s="202"/>
      <c r="HL54" s="203"/>
      <c r="HM54" s="202"/>
      <c r="HN54" s="203"/>
      <c r="HO54" s="202"/>
      <c r="HP54" s="203"/>
      <c r="HQ54" s="202"/>
      <c r="HR54" s="199"/>
      <c r="HS54" s="202"/>
      <c r="HT54" s="199"/>
      <c r="HU54" s="202"/>
      <c r="HV54" s="199"/>
      <c r="HW54" s="202"/>
      <c r="HX54" s="199"/>
      <c r="HY54" s="202"/>
      <c r="HZ54" s="199"/>
      <c r="IA54" s="202"/>
      <c r="IB54" s="199"/>
      <c r="IC54" s="202"/>
      <c r="ID54" s="199"/>
      <c r="IE54" s="202"/>
      <c r="IF54" s="199"/>
      <c r="IG54" s="202"/>
      <c r="IH54" s="199"/>
      <c r="II54" s="202"/>
      <c r="IJ54" s="199"/>
      <c r="IK54" s="202"/>
      <c r="IL54" s="199"/>
      <c r="IM54" s="202"/>
      <c r="IN54" s="199"/>
      <c r="IO54" s="202"/>
      <c r="IP54" s="199"/>
      <c r="IQ54" s="202"/>
      <c r="IR54" s="199"/>
      <c r="IS54" s="202"/>
      <c r="IT54" s="199"/>
      <c r="IU54" s="202"/>
      <c r="IV54" s="199"/>
    </row>
    <row r="55">
      <c r="A55" s="214">
        <f>IFERROR(__xludf.DUMMYFUNCTION("""COMPUTED_VALUE"""),100.0)</f>
        <v>100</v>
      </c>
      <c r="B55" s="159" t="str">
        <f t="shared" si="46"/>
        <v>Vojtěch Vrzoň</v>
      </c>
      <c r="C55" s="173">
        <f t="shared" ref="C55:BL55" si="54">BO55+EA55+GM55</f>
        <v>0</v>
      </c>
      <c r="D55" s="173">
        <f t="shared" si="54"/>
        <v>0</v>
      </c>
      <c r="E55" s="173">
        <f t="shared" si="54"/>
        <v>0</v>
      </c>
      <c r="F55" s="173">
        <f t="shared" si="54"/>
        <v>0</v>
      </c>
      <c r="G55" s="173">
        <f t="shared" si="54"/>
        <v>0</v>
      </c>
      <c r="H55" s="173">
        <f t="shared" si="54"/>
        <v>0</v>
      </c>
      <c r="I55" s="173">
        <f t="shared" si="54"/>
        <v>0</v>
      </c>
      <c r="J55" s="173">
        <f t="shared" si="54"/>
        <v>0</v>
      </c>
      <c r="K55" s="173">
        <f t="shared" si="54"/>
        <v>0</v>
      </c>
      <c r="L55" s="173">
        <f t="shared" si="54"/>
        <v>0</v>
      </c>
      <c r="M55" s="173">
        <f t="shared" si="54"/>
        <v>0</v>
      </c>
      <c r="N55" s="173">
        <f t="shared" si="54"/>
        <v>0</v>
      </c>
      <c r="O55" s="173">
        <f t="shared" si="54"/>
        <v>7.5</v>
      </c>
      <c r="P55" s="173">
        <f t="shared" si="54"/>
        <v>0</v>
      </c>
      <c r="Q55" s="173">
        <f t="shared" si="54"/>
        <v>0</v>
      </c>
      <c r="R55" s="173">
        <f t="shared" si="54"/>
        <v>0</v>
      </c>
      <c r="S55" s="173">
        <f t="shared" si="54"/>
        <v>0</v>
      </c>
      <c r="T55" s="173">
        <f t="shared" si="54"/>
        <v>0</v>
      </c>
      <c r="U55" s="173">
        <f t="shared" si="54"/>
        <v>0</v>
      </c>
      <c r="V55" s="173">
        <f t="shared" si="54"/>
        <v>0</v>
      </c>
      <c r="W55" s="173">
        <f t="shared" si="54"/>
        <v>0</v>
      </c>
      <c r="X55" s="173">
        <f t="shared" si="54"/>
        <v>0</v>
      </c>
      <c r="Y55" s="173">
        <f t="shared" si="54"/>
        <v>8</v>
      </c>
      <c r="Z55" s="173">
        <f t="shared" si="54"/>
        <v>0</v>
      </c>
      <c r="AA55" s="173">
        <f t="shared" si="54"/>
        <v>0</v>
      </c>
      <c r="AB55" s="173">
        <f t="shared" si="54"/>
        <v>0</v>
      </c>
      <c r="AC55" s="173">
        <f t="shared" si="54"/>
        <v>0</v>
      </c>
      <c r="AD55" s="173">
        <f t="shared" si="54"/>
        <v>0</v>
      </c>
      <c r="AE55" s="173">
        <f t="shared" si="54"/>
        <v>7</v>
      </c>
      <c r="AF55" s="173">
        <f t="shared" si="54"/>
        <v>0</v>
      </c>
      <c r="AG55" s="173">
        <f t="shared" si="54"/>
        <v>0</v>
      </c>
      <c r="AH55" s="173">
        <f t="shared" si="54"/>
        <v>0</v>
      </c>
      <c r="AI55" s="173">
        <f t="shared" si="54"/>
        <v>0</v>
      </c>
      <c r="AJ55" s="173">
        <f t="shared" si="54"/>
        <v>0</v>
      </c>
      <c r="AK55" s="173">
        <f t="shared" si="54"/>
        <v>0</v>
      </c>
      <c r="AL55" s="173">
        <f t="shared" si="54"/>
        <v>0</v>
      </c>
      <c r="AM55" s="173">
        <f t="shared" si="54"/>
        <v>0</v>
      </c>
      <c r="AN55" s="173">
        <f t="shared" si="54"/>
        <v>0</v>
      </c>
      <c r="AO55" s="173">
        <f t="shared" si="54"/>
        <v>0</v>
      </c>
      <c r="AP55" s="173">
        <f t="shared" si="54"/>
        <v>0</v>
      </c>
      <c r="AQ55" s="173">
        <f t="shared" si="54"/>
        <v>7</v>
      </c>
      <c r="AR55" s="173">
        <f t="shared" si="54"/>
        <v>0</v>
      </c>
      <c r="AS55" s="173">
        <f t="shared" si="54"/>
        <v>0</v>
      </c>
      <c r="AT55" s="173">
        <f t="shared" si="54"/>
        <v>0</v>
      </c>
      <c r="AU55" s="173">
        <f t="shared" si="54"/>
        <v>0</v>
      </c>
      <c r="AV55" s="173">
        <f t="shared" si="54"/>
        <v>0</v>
      </c>
      <c r="AW55" s="173">
        <f t="shared" si="54"/>
        <v>0</v>
      </c>
      <c r="AX55" s="173">
        <f t="shared" si="54"/>
        <v>0</v>
      </c>
      <c r="AY55" s="173">
        <f t="shared" si="54"/>
        <v>0</v>
      </c>
      <c r="AZ55" s="173">
        <f t="shared" si="54"/>
        <v>0</v>
      </c>
      <c r="BA55" s="173">
        <f t="shared" si="54"/>
        <v>0</v>
      </c>
      <c r="BB55" s="173">
        <f t="shared" si="54"/>
        <v>0</v>
      </c>
      <c r="BC55" s="173">
        <f t="shared" si="54"/>
        <v>0</v>
      </c>
      <c r="BD55" s="173">
        <f t="shared" si="54"/>
        <v>0</v>
      </c>
      <c r="BE55" s="173">
        <f t="shared" si="54"/>
        <v>0</v>
      </c>
      <c r="BF55" s="173">
        <f t="shared" si="54"/>
        <v>0</v>
      </c>
      <c r="BG55" s="173">
        <f t="shared" si="54"/>
        <v>0</v>
      </c>
      <c r="BH55" s="173">
        <f t="shared" si="54"/>
        <v>0</v>
      </c>
      <c r="BI55" s="173">
        <f t="shared" si="54"/>
        <v>0</v>
      </c>
      <c r="BJ55" s="173">
        <f t="shared" si="54"/>
        <v>0</v>
      </c>
      <c r="BK55" s="173">
        <f t="shared" si="54"/>
        <v>0</v>
      </c>
      <c r="BL55" s="173">
        <f t="shared" si="54"/>
        <v>0</v>
      </c>
      <c r="BM55" s="158"/>
      <c r="BN55" s="159" t="str">
        <f>IFERROR(__xludf.DUMMYFUNCTION("""COMPUTED_VALUE"""),"Vojtěch Vrzoň")</f>
        <v>Vojtěch Vrzoň</v>
      </c>
      <c r="BO55" s="174"/>
      <c r="BP55" s="175"/>
      <c r="BQ55" s="174"/>
      <c r="BR55" s="175"/>
      <c r="BS55" s="174"/>
      <c r="BT55" s="175"/>
      <c r="BU55" s="174"/>
      <c r="BV55" s="175"/>
      <c r="BW55" s="174"/>
      <c r="BX55" s="175"/>
      <c r="BY55" s="174"/>
      <c r="BZ55" s="175"/>
      <c r="CA55" s="174"/>
      <c r="CB55" s="175"/>
      <c r="CC55" s="174"/>
      <c r="CD55" s="175"/>
      <c r="CE55" s="174"/>
      <c r="CF55" s="175"/>
      <c r="CG55" s="174"/>
      <c r="CH55" s="175"/>
      <c r="CI55" s="174"/>
      <c r="CJ55" s="175"/>
      <c r="CK55" s="174"/>
      <c r="CL55" s="175"/>
      <c r="CM55" s="174"/>
      <c r="CN55" s="175"/>
      <c r="CO55" s="174"/>
      <c r="CP55" s="175"/>
      <c r="CQ55" s="174"/>
      <c r="CR55" s="175"/>
      <c r="CS55" s="174"/>
      <c r="CT55" s="173"/>
      <c r="CU55" s="174"/>
      <c r="CV55" s="173"/>
      <c r="CW55" s="174"/>
      <c r="CX55" s="173"/>
      <c r="CY55" s="174"/>
      <c r="CZ55" s="173"/>
      <c r="DA55" s="174"/>
      <c r="DB55" s="173"/>
      <c r="DC55" s="174"/>
      <c r="DD55" s="173"/>
      <c r="DE55" s="174"/>
      <c r="DF55" s="173"/>
      <c r="DG55" s="174"/>
      <c r="DH55" s="173"/>
      <c r="DI55" s="174"/>
      <c r="DJ55" s="173"/>
      <c r="DK55" s="174"/>
      <c r="DL55" s="173"/>
      <c r="DM55" s="174"/>
      <c r="DN55" s="173"/>
      <c r="DO55" s="174"/>
      <c r="DP55" s="173"/>
      <c r="DQ55" s="174"/>
      <c r="DR55" s="173"/>
      <c r="DS55" s="174"/>
      <c r="DT55" s="173"/>
      <c r="DU55" s="174"/>
      <c r="DV55" s="173"/>
      <c r="DW55" s="174"/>
      <c r="DX55" s="173"/>
      <c r="DY55" s="158"/>
      <c r="DZ55" s="159" t="str">
        <f t="shared" si="48"/>
        <v>Vojtěch Vrzoň</v>
      </c>
      <c r="EA55" s="202"/>
      <c r="EB55" s="203"/>
      <c r="EC55" s="202"/>
      <c r="ED55" s="203"/>
      <c r="EE55" s="202"/>
      <c r="EF55" s="203"/>
      <c r="EG55" s="202"/>
      <c r="EH55" s="203"/>
      <c r="EI55" s="202"/>
      <c r="EJ55" s="203"/>
      <c r="EK55" s="202"/>
      <c r="EL55" s="203"/>
      <c r="EM55" s="202">
        <f>IFERROR(__xludf.DUMMYFUNCTION("""COMPUTED_VALUE"""),7.5)</f>
        <v>7.5</v>
      </c>
      <c r="EN55" s="203"/>
      <c r="EO55" s="202"/>
      <c r="EP55" s="203"/>
      <c r="EQ55" s="202"/>
      <c r="ER55" s="203"/>
      <c r="ES55" s="202"/>
      <c r="ET55" s="203"/>
      <c r="EU55" s="202"/>
      <c r="EV55" s="203"/>
      <c r="EW55" s="202">
        <f>IFERROR(__xludf.DUMMYFUNCTION("""COMPUTED_VALUE"""),8.0)</f>
        <v>8</v>
      </c>
      <c r="EX55" s="203"/>
      <c r="EY55" s="202"/>
      <c r="EZ55" s="203"/>
      <c r="FA55" s="202"/>
      <c r="FB55" s="203"/>
      <c r="FC55" s="202">
        <f>IFERROR(__xludf.DUMMYFUNCTION("""COMPUTED_VALUE"""),7.0)</f>
        <v>7</v>
      </c>
      <c r="FD55" s="203"/>
      <c r="FE55" s="202"/>
      <c r="FF55" s="199"/>
      <c r="FG55" s="202"/>
      <c r="FH55" s="199"/>
      <c r="FI55" s="202"/>
      <c r="FJ55" s="199"/>
      <c r="FK55" s="202"/>
      <c r="FL55" s="199"/>
      <c r="FM55" s="202"/>
      <c r="FN55" s="199"/>
      <c r="FO55" s="202">
        <f>IFERROR(__xludf.DUMMYFUNCTION("""COMPUTED_VALUE"""),7.0)</f>
        <v>7</v>
      </c>
      <c r="FP55" s="199"/>
      <c r="FQ55" s="202"/>
      <c r="FR55" s="199"/>
      <c r="FS55" s="202"/>
      <c r="FT55" s="199"/>
      <c r="FU55" s="202"/>
      <c r="FV55" s="199"/>
      <c r="FW55" s="202"/>
      <c r="FX55" s="199"/>
      <c r="FY55" s="202"/>
      <c r="FZ55" s="199"/>
      <c r="GA55" s="202"/>
      <c r="GB55" s="199"/>
      <c r="GC55" s="202"/>
      <c r="GD55" s="199"/>
      <c r="GE55" s="202"/>
      <c r="GF55" s="199"/>
      <c r="GG55" s="202"/>
      <c r="GH55" s="199"/>
      <c r="GI55" s="202"/>
      <c r="GJ55" s="199"/>
      <c r="GK55" s="158"/>
      <c r="GL55" s="159" t="str">
        <f t="shared" si="49"/>
        <v>Vojtěch Vrzoň</v>
      </c>
      <c r="GM55" s="202"/>
      <c r="GN55" s="203"/>
      <c r="GO55" s="202"/>
      <c r="GP55" s="203"/>
      <c r="GQ55" s="202"/>
      <c r="GR55" s="203"/>
      <c r="GS55" s="202"/>
      <c r="GT55" s="203"/>
      <c r="GU55" s="202"/>
      <c r="GV55" s="203"/>
      <c r="GW55" s="202"/>
      <c r="GX55" s="203"/>
      <c r="GY55" s="202"/>
      <c r="GZ55" s="203"/>
      <c r="HA55" s="202"/>
      <c r="HB55" s="203"/>
      <c r="HC55" s="202"/>
      <c r="HD55" s="203"/>
      <c r="HE55" s="202"/>
      <c r="HF55" s="203"/>
      <c r="HG55" s="202"/>
      <c r="HH55" s="203"/>
      <c r="HI55" s="202"/>
      <c r="HJ55" s="203"/>
      <c r="HK55" s="202"/>
      <c r="HL55" s="203"/>
      <c r="HM55" s="202"/>
      <c r="HN55" s="203"/>
      <c r="HO55" s="202"/>
      <c r="HP55" s="203"/>
      <c r="HQ55" s="202"/>
      <c r="HR55" s="199"/>
      <c r="HS55" s="202"/>
      <c r="HT55" s="199"/>
      <c r="HU55" s="202"/>
      <c r="HV55" s="199"/>
      <c r="HW55" s="202"/>
      <c r="HX55" s="199"/>
      <c r="HY55" s="202"/>
      <c r="HZ55" s="199"/>
      <c r="IA55" s="202"/>
      <c r="IB55" s="199"/>
      <c r="IC55" s="202"/>
      <c r="ID55" s="199"/>
      <c r="IE55" s="202"/>
      <c r="IF55" s="199"/>
      <c r="IG55" s="202"/>
      <c r="IH55" s="199"/>
      <c r="II55" s="202"/>
      <c r="IJ55" s="199"/>
      <c r="IK55" s="202"/>
      <c r="IL55" s="199"/>
      <c r="IM55" s="202"/>
      <c r="IN55" s="199"/>
      <c r="IO55" s="202"/>
      <c r="IP55" s="199"/>
      <c r="IQ55" s="202"/>
      <c r="IR55" s="199"/>
      <c r="IS55" s="202"/>
      <c r="IT55" s="199"/>
      <c r="IU55" s="202"/>
      <c r="IV55" s="199"/>
    </row>
    <row r="56">
      <c r="A56" s="214">
        <f>IFERROR(__xludf.DUMMYFUNCTION("""COMPUTED_VALUE"""),100.0)</f>
        <v>100</v>
      </c>
      <c r="B56" s="159" t="str">
        <f t="shared" si="46"/>
        <v>Patrik Vild-x</v>
      </c>
      <c r="C56" s="173">
        <f t="shared" ref="C56:BL56" si="55">BO56+EA56+GM56</f>
        <v>0</v>
      </c>
      <c r="D56" s="173">
        <f t="shared" si="55"/>
        <v>0</v>
      </c>
      <c r="E56" s="173">
        <f t="shared" si="55"/>
        <v>0</v>
      </c>
      <c r="F56" s="173">
        <f t="shared" si="55"/>
        <v>0</v>
      </c>
      <c r="G56" s="173">
        <f t="shared" si="55"/>
        <v>0</v>
      </c>
      <c r="H56" s="173">
        <f t="shared" si="55"/>
        <v>0</v>
      </c>
      <c r="I56" s="173">
        <f t="shared" si="55"/>
        <v>0</v>
      </c>
      <c r="J56" s="173">
        <f t="shared" si="55"/>
        <v>0</v>
      </c>
      <c r="K56" s="173">
        <f t="shared" si="55"/>
        <v>0</v>
      </c>
      <c r="L56" s="173">
        <f t="shared" si="55"/>
        <v>0</v>
      </c>
      <c r="M56" s="173">
        <f t="shared" si="55"/>
        <v>0</v>
      </c>
      <c r="N56" s="173">
        <f t="shared" si="55"/>
        <v>0</v>
      </c>
      <c r="O56" s="173">
        <f t="shared" si="55"/>
        <v>0</v>
      </c>
      <c r="P56" s="173">
        <f t="shared" si="55"/>
        <v>0</v>
      </c>
      <c r="Q56" s="173">
        <f t="shared" si="55"/>
        <v>0</v>
      </c>
      <c r="R56" s="173">
        <f t="shared" si="55"/>
        <v>0</v>
      </c>
      <c r="S56" s="173">
        <f t="shared" si="55"/>
        <v>0</v>
      </c>
      <c r="T56" s="173">
        <f t="shared" si="55"/>
        <v>0</v>
      </c>
      <c r="U56" s="173">
        <f t="shared" si="55"/>
        <v>0</v>
      </c>
      <c r="V56" s="173">
        <f t="shared" si="55"/>
        <v>0</v>
      </c>
      <c r="W56" s="173">
        <f t="shared" si="55"/>
        <v>0</v>
      </c>
      <c r="X56" s="173">
        <f t="shared" si="55"/>
        <v>0</v>
      </c>
      <c r="Y56" s="173">
        <f t="shared" si="55"/>
        <v>0</v>
      </c>
      <c r="Z56" s="173">
        <f t="shared" si="55"/>
        <v>0</v>
      </c>
      <c r="AA56" s="173">
        <f t="shared" si="55"/>
        <v>0</v>
      </c>
      <c r="AB56" s="173">
        <f t="shared" si="55"/>
        <v>0</v>
      </c>
      <c r="AC56" s="173">
        <f t="shared" si="55"/>
        <v>0</v>
      </c>
      <c r="AD56" s="173">
        <f t="shared" si="55"/>
        <v>0</v>
      </c>
      <c r="AE56" s="173">
        <f t="shared" si="55"/>
        <v>0</v>
      </c>
      <c r="AF56" s="173">
        <f t="shared" si="55"/>
        <v>0</v>
      </c>
      <c r="AG56" s="173">
        <f t="shared" si="55"/>
        <v>0</v>
      </c>
      <c r="AH56" s="173">
        <f t="shared" si="55"/>
        <v>0</v>
      </c>
      <c r="AI56" s="173">
        <f t="shared" si="55"/>
        <v>0</v>
      </c>
      <c r="AJ56" s="173">
        <f t="shared" si="55"/>
        <v>0</v>
      </c>
      <c r="AK56" s="173">
        <f t="shared" si="55"/>
        <v>0</v>
      </c>
      <c r="AL56" s="173">
        <f t="shared" si="55"/>
        <v>0</v>
      </c>
      <c r="AM56" s="173">
        <f t="shared" si="55"/>
        <v>0</v>
      </c>
      <c r="AN56" s="173">
        <f t="shared" si="55"/>
        <v>0</v>
      </c>
      <c r="AO56" s="173">
        <f t="shared" si="55"/>
        <v>0</v>
      </c>
      <c r="AP56" s="173">
        <f t="shared" si="55"/>
        <v>0</v>
      </c>
      <c r="AQ56" s="173">
        <f t="shared" si="55"/>
        <v>0</v>
      </c>
      <c r="AR56" s="173">
        <f t="shared" si="55"/>
        <v>0</v>
      </c>
      <c r="AS56" s="173">
        <f t="shared" si="55"/>
        <v>0</v>
      </c>
      <c r="AT56" s="173">
        <f t="shared" si="55"/>
        <v>0</v>
      </c>
      <c r="AU56" s="173">
        <f t="shared" si="55"/>
        <v>0</v>
      </c>
      <c r="AV56" s="173">
        <f t="shared" si="55"/>
        <v>0</v>
      </c>
      <c r="AW56" s="173">
        <f t="shared" si="55"/>
        <v>0</v>
      </c>
      <c r="AX56" s="173">
        <f t="shared" si="55"/>
        <v>0</v>
      </c>
      <c r="AY56" s="173">
        <f t="shared" si="55"/>
        <v>0</v>
      </c>
      <c r="AZ56" s="173">
        <f t="shared" si="55"/>
        <v>0</v>
      </c>
      <c r="BA56" s="173">
        <f t="shared" si="55"/>
        <v>0</v>
      </c>
      <c r="BB56" s="173">
        <f t="shared" si="55"/>
        <v>0</v>
      </c>
      <c r="BC56" s="173">
        <f t="shared" si="55"/>
        <v>0</v>
      </c>
      <c r="BD56" s="173">
        <f t="shared" si="55"/>
        <v>0</v>
      </c>
      <c r="BE56" s="173">
        <f t="shared" si="55"/>
        <v>0</v>
      </c>
      <c r="BF56" s="173">
        <f t="shared" si="55"/>
        <v>0</v>
      </c>
      <c r="BG56" s="173">
        <f t="shared" si="55"/>
        <v>0</v>
      </c>
      <c r="BH56" s="173">
        <f t="shared" si="55"/>
        <v>0</v>
      </c>
      <c r="BI56" s="173">
        <f t="shared" si="55"/>
        <v>0</v>
      </c>
      <c r="BJ56" s="173">
        <f t="shared" si="55"/>
        <v>0</v>
      </c>
      <c r="BK56" s="173">
        <f t="shared" si="55"/>
        <v>0</v>
      </c>
      <c r="BL56" s="173">
        <f t="shared" si="55"/>
        <v>0</v>
      </c>
      <c r="BM56" s="158"/>
      <c r="BN56" s="159" t="str">
        <f>IFERROR(__xludf.DUMMYFUNCTION("""COMPUTED_VALUE"""),"Patrik Vild-x")</f>
        <v>Patrik Vild-x</v>
      </c>
      <c r="BO56" s="174"/>
      <c r="BP56" s="175"/>
      <c r="BQ56" s="174"/>
      <c r="BR56" s="175"/>
      <c r="BS56" s="174"/>
      <c r="BT56" s="175"/>
      <c r="BU56" s="174"/>
      <c r="BV56" s="175"/>
      <c r="BW56" s="174"/>
      <c r="BX56" s="175"/>
      <c r="BY56" s="174"/>
      <c r="BZ56" s="175"/>
      <c r="CA56" s="174"/>
      <c r="CB56" s="175"/>
      <c r="CC56" s="174"/>
      <c r="CD56" s="175"/>
      <c r="CE56" s="174"/>
      <c r="CF56" s="175"/>
      <c r="CG56" s="174"/>
      <c r="CH56" s="175"/>
      <c r="CI56" s="174"/>
      <c r="CJ56" s="175"/>
      <c r="CK56" s="174"/>
      <c r="CL56" s="175"/>
      <c r="CM56" s="174"/>
      <c r="CN56" s="175"/>
      <c r="CO56" s="174"/>
      <c r="CP56" s="175"/>
      <c r="CQ56" s="174"/>
      <c r="CR56" s="175"/>
      <c r="CS56" s="174"/>
      <c r="CT56" s="173"/>
      <c r="CU56" s="174"/>
      <c r="CV56" s="173"/>
      <c r="CW56" s="174"/>
      <c r="CX56" s="173"/>
      <c r="CY56" s="174"/>
      <c r="CZ56" s="173"/>
      <c r="DA56" s="174"/>
      <c r="DB56" s="173"/>
      <c r="DC56" s="174"/>
      <c r="DD56" s="173"/>
      <c r="DE56" s="174"/>
      <c r="DF56" s="173"/>
      <c r="DG56" s="174"/>
      <c r="DH56" s="173"/>
      <c r="DI56" s="174"/>
      <c r="DJ56" s="173"/>
      <c r="DK56" s="174"/>
      <c r="DL56" s="173"/>
      <c r="DM56" s="174"/>
      <c r="DN56" s="173"/>
      <c r="DO56" s="174"/>
      <c r="DP56" s="173"/>
      <c r="DQ56" s="174"/>
      <c r="DR56" s="173"/>
      <c r="DS56" s="174"/>
      <c r="DT56" s="173"/>
      <c r="DU56" s="174"/>
      <c r="DV56" s="173"/>
      <c r="DW56" s="174"/>
      <c r="DX56" s="173"/>
      <c r="DY56" s="158"/>
      <c r="DZ56" s="159" t="str">
        <f t="shared" si="48"/>
        <v>Patrik Vild-x</v>
      </c>
      <c r="EA56" s="202"/>
      <c r="EB56" s="203"/>
      <c r="EC56" s="202"/>
      <c r="ED56" s="203"/>
      <c r="EE56" s="202"/>
      <c r="EF56" s="203"/>
      <c r="EG56" s="202"/>
      <c r="EH56" s="203"/>
      <c r="EI56" s="202"/>
      <c r="EJ56" s="203"/>
      <c r="EK56" s="202"/>
      <c r="EL56" s="203"/>
      <c r="EM56" s="202"/>
      <c r="EN56" s="203"/>
      <c r="EO56" s="202"/>
      <c r="EP56" s="203"/>
      <c r="EQ56" s="202"/>
      <c r="ER56" s="203"/>
      <c r="ES56" s="202"/>
      <c r="ET56" s="203"/>
      <c r="EU56" s="202"/>
      <c r="EV56" s="203"/>
      <c r="EW56" s="202"/>
      <c r="EX56" s="203"/>
      <c r="EY56" s="202"/>
      <c r="EZ56" s="203"/>
      <c r="FA56" s="202"/>
      <c r="FB56" s="203"/>
      <c r="FC56" s="202"/>
      <c r="FD56" s="203"/>
      <c r="FE56" s="202"/>
      <c r="FF56" s="199"/>
      <c r="FG56" s="202"/>
      <c r="FH56" s="199"/>
      <c r="FI56" s="202"/>
      <c r="FJ56" s="199"/>
      <c r="FK56" s="202"/>
      <c r="FL56" s="199"/>
      <c r="FM56" s="202"/>
      <c r="FN56" s="199"/>
      <c r="FO56" s="202"/>
      <c r="FP56" s="199"/>
      <c r="FQ56" s="202"/>
      <c r="FR56" s="199"/>
      <c r="FS56" s="202"/>
      <c r="FT56" s="199"/>
      <c r="FU56" s="202"/>
      <c r="FV56" s="199"/>
      <c r="FW56" s="202"/>
      <c r="FX56" s="199"/>
      <c r="FY56" s="202"/>
      <c r="FZ56" s="199"/>
      <c r="GA56" s="202"/>
      <c r="GB56" s="199"/>
      <c r="GC56" s="202"/>
      <c r="GD56" s="199"/>
      <c r="GE56" s="202"/>
      <c r="GF56" s="199"/>
      <c r="GG56" s="202"/>
      <c r="GH56" s="199"/>
      <c r="GI56" s="202"/>
      <c r="GJ56" s="199"/>
      <c r="GK56" s="158"/>
      <c r="GL56" s="159" t="str">
        <f t="shared" si="49"/>
        <v>Patrik Vild-x</v>
      </c>
      <c r="GM56" s="202"/>
      <c r="GN56" s="203"/>
      <c r="GO56" s="202"/>
      <c r="GP56" s="203"/>
      <c r="GQ56" s="202"/>
      <c r="GR56" s="203"/>
      <c r="GS56" s="202"/>
      <c r="GT56" s="203"/>
      <c r="GU56" s="202"/>
      <c r="GV56" s="203"/>
      <c r="GW56" s="202"/>
      <c r="GX56" s="203"/>
      <c r="GY56" s="202"/>
      <c r="GZ56" s="203"/>
      <c r="HA56" s="202"/>
      <c r="HB56" s="203"/>
      <c r="HC56" s="202"/>
      <c r="HD56" s="203"/>
      <c r="HE56" s="202"/>
      <c r="HF56" s="203"/>
      <c r="HG56" s="202"/>
      <c r="HH56" s="203"/>
      <c r="HI56" s="202"/>
      <c r="HJ56" s="203"/>
      <c r="HK56" s="202"/>
      <c r="HL56" s="203"/>
      <c r="HM56" s="202"/>
      <c r="HN56" s="203"/>
      <c r="HO56" s="202"/>
      <c r="HP56" s="203"/>
      <c r="HQ56" s="202"/>
      <c r="HR56" s="199"/>
      <c r="HS56" s="202"/>
      <c r="HT56" s="199"/>
      <c r="HU56" s="202"/>
      <c r="HV56" s="199"/>
      <c r="HW56" s="202"/>
      <c r="HX56" s="199"/>
      <c r="HY56" s="202"/>
      <c r="HZ56" s="199"/>
      <c r="IA56" s="202"/>
      <c r="IB56" s="199"/>
      <c r="IC56" s="202"/>
      <c r="ID56" s="199"/>
      <c r="IE56" s="202"/>
      <c r="IF56" s="199"/>
      <c r="IG56" s="202"/>
      <c r="IH56" s="199"/>
      <c r="II56" s="202"/>
      <c r="IJ56" s="199"/>
      <c r="IK56" s="202"/>
      <c r="IL56" s="199"/>
      <c r="IM56" s="202"/>
      <c r="IN56" s="199"/>
      <c r="IO56" s="202"/>
      <c r="IP56" s="199"/>
      <c r="IQ56" s="202"/>
      <c r="IR56" s="199"/>
      <c r="IS56" s="202"/>
      <c r="IT56" s="199"/>
      <c r="IU56" s="202"/>
      <c r="IV56" s="199"/>
    </row>
    <row r="57">
      <c r="A57" s="214">
        <f>IFERROR(__xludf.DUMMYFUNCTION("""COMPUTED_VALUE"""),100.0)</f>
        <v>100</v>
      </c>
      <c r="B57" s="159" t="str">
        <f t="shared" si="46"/>
        <v>Jakub Staňo</v>
      </c>
      <c r="C57" s="173">
        <f t="shared" ref="C57:BL57" si="56">BO57+EA57+GM57</f>
        <v>0</v>
      </c>
      <c r="D57" s="173">
        <f t="shared" si="56"/>
        <v>0</v>
      </c>
      <c r="E57" s="173">
        <f t="shared" si="56"/>
        <v>7</v>
      </c>
      <c r="F57" s="173">
        <f t="shared" si="56"/>
        <v>0</v>
      </c>
      <c r="G57" s="173">
        <f t="shared" si="56"/>
        <v>6</v>
      </c>
      <c r="H57" s="173">
        <f t="shared" si="56"/>
        <v>0</v>
      </c>
      <c r="I57" s="173">
        <f t="shared" si="56"/>
        <v>6</v>
      </c>
      <c r="J57" s="173">
        <f t="shared" si="56"/>
        <v>0</v>
      </c>
      <c r="K57" s="173">
        <f t="shared" si="56"/>
        <v>3</v>
      </c>
      <c r="L57" s="173">
        <f t="shared" si="56"/>
        <v>0</v>
      </c>
      <c r="M57" s="173">
        <f t="shared" si="56"/>
        <v>4</v>
      </c>
      <c r="N57" s="173">
        <f t="shared" si="56"/>
        <v>0</v>
      </c>
      <c r="O57" s="173">
        <f t="shared" si="56"/>
        <v>0</v>
      </c>
      <c r="P57" s="173">
        <f t="shared" si="56"/>
        <v>0</v>
      </c>
      <c r="Q57" s="173">
        <f t="shared" si="56"/>
        <v>0</v>
      </c>
      <c r="R57" s="173">
        <f t="shared" si="56"/>
        <v>0</v>
      </c>
      <c r="S57" s="173">
        <f t="shared" si="56"/>
        <v>4.5</v>
      </c>
      <c r="T57" s="173">
        <f t="shared" si="56"/>
        <v>0</v>
      </c>
      <c r="U57" s="173">
        <f t="shared" si="56"/>
        <v>6</v>
      </c>
      <c r="V57" s="173">
        <f t="shared" si="56"/>
        <v>0</v>
      </c>
      <c r="W57" s="173">
        <f t="shared" si="56"/>
        <v>0</v>
      </c>
      <c r="X57" s="173">
        <f t="shared" si="56"/>
        <v>0</v>
      </c>
      <c r="Y57" s="173">
        <f t="shared" si="56"/>
        <v>4.5</v>
      </c>
      <c r="Z57" s="173">
        <f t="shared" si="56"/>
        <v>0</v>
      </c>
      <c r="AA57" s="173">
        <f t="shared" si="56"/>
        <v>6</v>
      </c>
      <c r="AB57" s="173">
        <f t="shared" si="56"/>
        <v>0</v>
      </c>
      <c r="AC57" s="173">
        <f t="shared" si="56"/>
        <v>7.5</v>
      </c>
      <c r="AD57" s="173">
        <f t="shared" si="56"/>
        <v>0</v>
      </c>
      <c r="AE57" s="173">
        <f t="shared" si="56"/>
        <v>0</v>
      </c>
      <c r="AF57" s="173">
        <f t="shared" si="56"/>
        <v>0</v>
      </c>
      <c r="AG57" s="173">
        <f t="shared" si="56"/>
        <v>6</v>
      </c>
      <c r="AH57" s="173">
        <f t="shared" si="56"/>
        <v>0</v>
      </c>
      <c r="AI57" s="173">
        <f t="shared" si="56"/>
        <v>0</v>
      </c>
      <c r="AJ57" s="173">
        <f t="shared" si="56"/>
        <v>0</v>
      </c>
      <c r="AK57" s="173">
        <f t="shared" si="56"/>
        <v>6</v>
      </c>
      <c r="AL57" s="173">
        <f t="shared" si="56"/>
        <v>0</v>
      </c>
      <c r="AM57" s="173">
        <f t="shared" si="56"/>
        <v>6</v>
      </c>
      <c r="AN57" s="173">
        <f t="shared" si="56"/>
        <v>0</v>
      </c>
      <c r="AO57" s="173">
        <f t="shared" si="56"/>
        <v>6</v>
      </c>
      <c r="AP57" s="173">
        <f t="shared" si="56"/>
        <v>0</v>
      </c>
      <c r="AQ57" s="173">
        <f t="shared" si="56"/>
        <v>5.5</v>
      </c>
      <c r="AR57" s="173">
        <f t="shared" si="56"/>
        <v>0</v>
      </c>
      <c r="AS57" s="173">
        <f t="shared" si="56"/>
        <v>0</v>
      </c>
      <c r="AT57" s="173">
        <f t="shared" si="56"/>
        <v>0</v>
      </c>
      <c r="AU57" s="173">
        <f t="shared" si="56"/>
        <v>7</v>
      </c>
      <c r="AV57" s="173">
        <f t="shared" si="56"/>
        <v>0</v>
      </c>
      <c r="AW57" s="173">
        <f t="shared" si="56"/>
        <v>7</v>
      </c>
      <c r="AX57" s="173">
        <f t="shared" si="56"/>
        <v>0</v>
      </c>
      <c r="AY57" s="173">
        <f t="shared" si="56"/>
        <v>7</v>
      </c>
      <c r="AZ57" s="173">
        <f t="shared" si="56"/>
        <v>0</v>
      </c>
      <c r="BA57" s="173">
        <f t="shared" si="56"/>
        <v>0</v>
      </c>
      <c r="BB57" s="173">
        <f t="shared" si="56"/>
        <v>0</v>
      </c>
      <c r="BC57" s="173">
        <f t="shared" si="56"/>
        <v>7</v>
      </c>
      <c r="BD57" s="173">
        <f t="shared" si="56"/>
        <v>0</v>
      </c>
      <c r="BE57" s="173">
        <f t="shared" si="56"/>
        <v>7</v>
      </c>
      <c r="BF57" s="173">
        <f t="shared" si="56"/>
        <v>0</v>
      </c>
      <c r="BG57" s="173">
        <f t="shared" si="56"/>
        <v>0</v>
      </c>
      <c r="BH57" s="173">
        <f t="shared" si="56"/>
        <v>0</v>
      </c>
      <c r="BI57" s="173">
        <f t="shared" si="56"/>
        <v>8</v>
      </c>
      <c r="BJ57" s="173">
        <f t="shared" si="56"/>
        <v>0</v>
      </c>
      <c r="BK57" s="173">
        <f t="shared" si="56"/>
        <v>0</v>
      </c>
      <c r="BL57" s="173">
        <f t="shared" si="56"/>
        <v>0</v>
      </c>
      <c r="BM57" s="158"/>
      <c r="BN57" s="159" t="str">
        <f>IFERROR(__xludf.DUMMYFUNCTION("""COMPUTED_VALUE"""),"Jakub Staňo")</f>
        <v>Jakub Staňo</v>
      </c>
      <c r="BO57" s="174"/>
      <c r="BP57" s="175"/>
      <c r="BQ57" s="174"/>
      <c r="BR57" s="175"/>
      <c r="BS57" s="174"/>
      <c r="BT57" s="175"/>
      <c r="BU57" s="174"/>
      <c r="BV57" s="175"/>
      <c r="BW57" s="174"/>
      <c r="BX57" s="175"/>
      <c r="BY57" s="174"/>
      <c r="BZ57" s="175"/>
      <c r="CA57" s="174"/>
      <c r="CB57" s="175"/>
      <c r="CC57" s="174"/>
      <c r="CD57" s="175"/>
      <c r="CE57" s="174"/>
      <c r="CF57" s="175"/>
      <c r="CG57" s="174"/>
      <c r="CH57" s="175"/>
      <c r="CI57" s="174"/>
      <c r="CJ57" s="175"/>
      <c r="CK57" s="174"/>
      <c r="CL57" s="175"/>
      <c r="CM57" s="174"/>
      <c r="CN57" s="175"/>
      <c r="CO57" s="174"/>
      <c r="CP57" s="175"/>
      <c r="CQ57" s="174"/>
      <c r="CR57" s="175"/>
      <c r="CS57" s="174"/>
      <c r="CT57" s="173"/>
      <c r="CU57" s="174"/>
      <c r="CV57" s="173"/>
      <c r="CW57" s="174"/>
      <c r="CX57" s="173"/>
      <c r="CY57" s="174"/>
      <c r="CZ57" s="173"/>
      <c r="DA57" s="174"/>
      <c r="DB57" s="173"/>
      <c r="DC57" s="174"/>
      <c r="DD57" s="173"/>
      <c r="DE57" s="174"/>
      <c r="DF57" s="173"/>
      <c r="DG57" s="174"/>
      <c r="DH57" s="173"/>
      <c r="DI57" s="174"/>
      <c r="DJ57" s="173"/>
      <c r="DK57" s="174"/>
      <c r="DL57" s="173"/>
      <c r="DM57" s="174"/>
      <c r="DN57" s="173"/>
      <c r="DO57" s="174"/>
      <c r="DP57" s="173"/>
      <c r="DQ57" s="174"/>
      <c r="DR57" s="173"/>
      <c r="DS57" s="174"/>
      <c r="DT57" s="173"/>
      <c r="DU57" s="174"/>
      <c r="DV57" s="173"/>
      <c r="DW57" s="174"/>
      <c r="DX57" s="173"/>
      <c r="DY57" s="158"/>
      <c r="DZ57" s="159" t="str">
        <f t="shared" si="48"/>
        <v>Jakub Staňo</v>
      </c>
      <c r="EA57" s="202"/>
      <c r="EB57" s="203"/>
      <c r="EC57" s="202">
        <f>IFERROR(__xludf.DUMMYFUNCTION("""COMPUTED_VALUE"""),7.0)</f>
        <v>7</v>
      </c>
      <c r="ED57" s="203"/>
      <c r="EE57" s="202">
        <f>IFERROR(__xludf.DUMMYFUNCTION("""COMPUTED_VALUE"""),6.0)</f>
        <v>6</v>
      </c>
      <c r="EF57" s="203"/>
      <c r="EG57" s="202">
        <f>IFERROR(__xludf.DUMMYFUNCTION("""COMPUTED_VALUE"""),6.0)</f>
        <v>6</v>
      </c>
      <c r="EH57" s="203"/>
      <c r="EI57" s="202">
        <f>IFERROR(__xludf.DUMMYFUNCTION("""COMPUTED_VALUE"""),3.0)</f>
        <v>3</v>
      </c>
      <c r="EJ57" s="203"/>
      <c r="EK57" s="202">
        <f>IFERROR(__xludf.DUMMYFUNCTION("""COMPUTED_VALUE"""),4.0)</f>
        <v>4</v>
      </c>
      <c r="EL57" s="203"/>
      <c r="EM57" s="202"/>
      <c r="EN57" s="203"/>
      <c r="EO57" s="202"/>
      <c r="EP57" s="203"/>
      <c r="EQ57" s="202">
        <f>IFERROR(__xludf.DUMMYFUNCTION("""COMPUTED_VALUE"""),4.5)</f>
        <v>4.5</v>
      </c>
      <c r="ER57" s="203"/>
      <c r="ES57" s="202">
        <f>IFERROR(__xludf.DUMMYFUNCTION("""COMPUTED_VALUE"""),6.0)</f>
        <v>6</v>
      </c>
      <c r="ET57" s="203"/>
      <c r="EU57" s="202"/>
      <c r="EV57" s="203"/>
      <c r="EW57" s="202">
        <f>IFERROR(__xludf.DUMMYFUNCTION("""COMPUTED_VALUE"""),4.5)</f>
        <v>4.5</v>
      </c>
      <c r="EX57" s="203"/>
      <c r="EY57" s="202">
        <f>IFERROR(__xludf.DUMMYFUNCTION("""COMPUTED_VALUE"""),6.0)</f>
        <v>6</v>
      </c>
      <c r="EZ57" s="203"/>
      <c r="FA57" s="202">
        <f>IFERROR(__xludf.DUMMYFUNCTION("""COMPUTED_VALUE"""),7.5)</f>
        <v>7.5</v>
      </c>
      <c r="FB57" s="203"/>
      <c r="FC57" s="202"/>
      <c r="FD57" s="203"/>
      <c r="FE57" s="202">
        <f>IFERROR(__xludf.DUMMYFUNCTION("""COMPUTED_VALUE"""),6.0)</f>
        <v>6</v>
      </c>
      <c r="FF57" s="199"/>
      <c r="FG57" s="202"/>
      <c r="FH57" s="199"/>
      <c r="FI57" s="202">
        <f>IFERROR(__xludf.DUMMYFUNCTION("""COMPUTED_VALUE"""),6.0)</f>
        <v>6</v>
      </c>
      <c r="FJ57" s="199"/>
      <c r="FK57" s="202">
        <f>IFERROR(__xludf.DUMMYFUNCTION("""COMPUTED_VALUE"""),6.0)</f>
        <v>6</v>
      </c>
      <c r="FL57" s="199"/>
      <c r="FM57" s="202">
        <f>IFERROR(__xludf.DUMMYFUNCTION("""COMPUTED_VALUE"""),6.0)</f>
        <v>6</v>
      </c>
      <c r="FN57" s="199"/>
      <c r="FO57" s="202">
        <f>IFERROR(__xludf.DUMMYFUNCTION("""COMPUTED_VALUE"""),5.5)</f>
        <v>5.5</v>
      </c>
      <c r="FP57" s="199"/>
      <c r="FQ57" s="202"/>
      <c r="FR57" s="199"/>
      <c r="FS57" s="202">
        <f>IFERROR(__xludf.DUMMYFUNCTION("""COMPUTED_VALUE"""),7.0)</f>
        <v>7</v>
      </c>
      <c r="FT57" s="199"/>
      <c r="FU57" s="202">
        <f>IFERROR(__xludf.DUMMYFUNCTION("""COMPUTED_VALUE"""),7.0)</f>
        <v>7</v>
      </c>
      <c r="FV57" s="199"/>
      <c r="FW57" s="202">
        <f>IFERROR(__xludf.DUMMYFUNCTION("""COMPUTED_VALUE"""),7.0)</f>
        <v>7</v>
      </c>
      <c r="FX57" s="199"/>
      <c r="FY57" s="202"/>
      <c r="FZ57" s="199"/>
      <c r="GA57" s="202">
        <f>IFERROR(__xludf.DUMMYFUNCTION("""COMPUTED_VALUE"""),7.0)</f>
        <v>7</v>
      </c>
      <c r="GB57" s="199"/>
      <c r="GC57" s="202">
        <f>IFERROR(__xludf.DUMMYFUNCTION("""COMPUTED_VALUE"""),7.0)</f>
        <v>7</v>
      </c>
      <c r="GD57" s="199"/>
      <c r="GE57" s="202"/>
      <c r="GF57" s="199"/>
      <c r="GG57" s="202">
        <f>IFERROR(__xludf.DUMMYFUNCTION("""COMPUTED_VALUE"""),8.0)</f>
        <v>8</v>
      </c>
      <c r="GH57" s="199"/>
      <c r="GI57" s="202"/>
      <c r="GJ57" s="199"/>
      <c r="GK57" s="158"/>
      <c r="GL57" s="159" t="str">
        <f t="shared" si="49"/>
        <v>Jakub Staňo</v>
      </c>
      <c r="GM57" s="202"/>
      <c r="GN57" s="203"/>
      <c r="GO57" s="202"/>
      <c r="GP57" s="203"/>
      <c r="GQ57" s="202"/>
      <c r="GR57" s="203"/>
      <c r="GS57" s="202"/>
      <c r="GT57" s="203"/>
      <c r="GU57" s="202"/>
      <c r="GV57" s="203"/>
      <c r="GW57" s="202"/>
      <c r="GX57" s="203"/>
      <c r="GY57" s="202"/>
      <c r="GZ57" s="203"/>
      <c r="HA57" s="202"/>
      <c r="HB57" s="203"/>
      <c r="HC57" s="202"/>
      <c r="HD57" s="203"/>
      <c r="HE57" s="202"/>
      <c r="HF57" s="203"/>
      <c r="HG57" s="202"/>
      <c r="HH57" s="203"/>
      <c r="HI57" s="202"/>
      <c r="HJ57" s="203"/>
      <c r="HK57" s="202"/>
      <c r="HL57" s="203"/>
      <c r="HM57" s="202"/>
      <c r="HN57" s="203"/>
      <c r="HO57" s="202"/>
      <c r="HP57" s="203"/>
      <c r="HQ57" s="202"/>
      <c r="HR57" s="199"/>
      <c r="HS57" s="202"/>
      <c r="HT57" s="199"/>
      <c r="HU57" s="202"/>
      <c r="HV57" s="199"/>
      <c r="HW57" s="202"/>
      <c r="HX57" s="199"/>
      <c r="HY57" s="202"/>
      <c r="HZ57" s="199"/>
      <c r="IA57" s="202"/>
      <c r="IB57" s="199"/>
      <c r="IC57" s="202"/>
      <c r="ID57" s="199"/>
      <c r="IE57" s="202"/>
      <c r="IF57" s="199"/>
      <c r="IG57" s="202"/>
      <c r="IH57" s="199"/>
      <c r="II57" s="202"/>
      <c r="IJ57" s="199"/>
      <c r="IK57" s="202"/>
      <c r="IL57" s="199"/>
      <c r="IM57" s="202"/>
      <c r="IN57" s="199"/>
      <c r="IO57" s="202"/>
      <c r="IP57" s="199"/>
      <c r="IQ57" s="202"/>
      <c r="IR57" s="199"/>
      <c r="IS57" s="202"/>
      <c r="IT57" s="199"/>
      <c r="IU57" s="202"/>
      <c r="IV57" s="199"/>
    </row>
    <row r="58">
      <c r="A58" s="214">
        <f>IFERROR(__xludf.DUMMYFUNCTION("""COMPUTED_VALUE"""),100.0)</f>
        <v>100</v>
      </c>
      <c r="B58" s="159" t="str">
        <f t="shared" si="46"/>
        <v>Daniel Fux</v>
      </c>
      <c r="C58" s="173">
        <f t="shared" ref="C58:BL58" si="57">BO58+EA58+GM58</f>
        <v>0</v>
      </c>
      <c r="D58" s="173">
        <f t="shared" si="57"/>
        <v>0</v>
      </c>
      <c r="E58" s="173">
        <f t="shared" si="57"/>
        <v>0</v>
      </c>
      <c r="F58" s="173">
        <f t="shared" si="57"/>
        <v>0</v>
      </c>
      <c r="G58" s="173">
        <f t="shared" si="57"/>
        <v>0</v>
      </c>
      <c r="H58" s="173">
        <f t="shared" si="57"/>
        <v>0</v>
      </c>
      <c r="I58" s="173">
        <f t="shared" si="57"/>
        <v>0</v>
      </c>
      <c r="J58" s="173">
        <f t="shared" si="57"/>
        <v>0</v>
      </c>
      <c r="K58" s="173">
        <f t="shared" si="57"/>
        <v>0</v>
      </c>
      <c r="L58" s="173">
        <f t="shared" si="57"/>
        <v>0</v>
      </c>
      <c r="M58" s="173">
        <f t="shared" si="57"/>
        <v>0</v>
      </c>
      <c r="N58" s="173">
        <f t="shared" si="57"/>
        <v>0</v>
      </c>
      <c r="O58" s="173">
        <f t="shared" si="57"/>
        <v>0</v>
      </c>
      <c r="P58" s="173">
        <f t="shared" si="57"/>
        <v>0</v>
      </c>
      <c r="Q58" s="173">
        <f t="shared" si="57"/>
        <v>0</v>
      </c>
      <c r="R58" s="173">
        <f t="shared" si="57"/>
        <v>0</v>
      </c>
      <c r="S58" s="173">
        <f t="shared" si="57"/>
        <v>0</v>
      </c>
      <c r="T58" s="173">
        <f t="shared" si="57"/>
        <v>0</v>
      </c>
      <c r="U58" s="173">
        <f t="shared" si="57"/>
        <v>0</v>
      </c>
      <c r="V58" s="173">
        <f t="shared" si="57"/>
        <v>0</v>
      </c>
      <c r="W58" s="173">
        <f t="shared" si="57"/>
        <v>0</v>
      </c>
      <c r="X58" s="173">
        <f t="shared" si="57"/>
        <v>0</v>
      </c>
      <c r="Y58" s="173">
        <f t="shared" si="57"/>
        <v>0</v>
      </c>
      <c r="Z58" s="173">
        <f t="shared" si="57"/>
        <v>0</v>
      </c>
      <c r="AA58" s="173">
        <f t="shared" si="57"/>
        <v>0</v>
      </c>
      <c r="AB58" s="173">
        <f t="shared" si="57"/>
        <v>0</v>
      </c>
      <c r="AC58" s="173">
        <f t="shared" si="57"/>
        <v>0</v>
      </c>
      <c r="AD58" s="173">
        <f t="shared" si="57"/>
        <v>0</v>
      </c>
      <c r="AE58" s="173">
        <f t="shared" si="57"/>
        <v>0</v>
      </c>
      <c r="AF58" s="173">
        <f t="shared" si="57"/>
        <v>0</v>
      </c>
      <c r="AG58" s="173">
        <f t="shared" si="57"/>
        <v>0</v>
      </c>
      <c r="AH58" s="173">
        <f t="shared" si="57"/>
        <v>0</v>
      </c>
      <c r="AI58" s="173">
        <f t="shared" si="57"/>
        <v>0</v>
      </c>
      <c r="AJ58" s="173">
        <f t="shared" si="57"/>
        <v>0</v>
      </c>
      <c r="AK58" s="173">
        <f t="shared" si="57"/>
        <v>0</v>
      </c>
      <c r="AL58" s="173">
        <f t="shared" si="57"/>
        <v>0</v>
      </c>
      <c r="AM58" s="173">
        <f t="shared" si="57"/>
        <v>0</v>
      </c>
      <c r="AN58" s="173">
        <f t="shared" si="57"/>
        <v>0</v>
      </c>
      <c r="AO58" s="173">
        <f t="shared" si="57"/>
        <v>0</v>
      </c>
      <c r="AP58" s="173">
        <f t="shared" si="57"/>
        <v>0</v>
      </c>
      <c r="AQ58" s="173">
        <f t="shared" si="57"/>
        <v>0</v>
      </c>
      <c r="AR58" s="173">
        <f t="shared" si="57"/>
        <v>0</v>
      </c>
      <c r="AS58" s="173">
        <f t="shared" si="57"/>
        <v>0</v>
      </c>
      <c r="AT58" s="173">
        <f t="shared" si="57"/>
        <v>0</v>
      </c>
      <c r="AU58" s="173">
        <f t="shared" si="57"/>
        <v>0</v>
      </c>
      <c r="AV58" s="173">
        <f t="shared" si="57"/>
        <v>0</v>
      </c>
      <c r="AW58" s="173">
        <f t="shared" si="57"/>
        <v>0</v>
      </c>
      <c r="AX58" s="173">
        <f t="shared" si="57"/>
        <v>0</v>
      </c>
      <c r="AY58" s="173">
        <f t="shared" si="57"/>
        <v>0</v>
      </c>
      <c r="AZ58" s="173">
        <f t="shared" si="57"/>
        <v>0</v>
      </c>
      <c r="BA58" s="173">
        <f t="shared" si="57"/>
        <v>0</v>
      </c>
      <c r="BB58" s="173">
        <f t="shared" si="57"/>
        <v>0</v>
      </c>
      <c r="BC58" s="173">
        <f t="shared" si="57"/>
        <v>0</v>
      </c>
      <c r="BD58" s="173">
        <f t="shared" si="57"/>
        <v>0</v>
      </c>
      <c r="BE58" s="173">
        <f t="shared" si="57"/>
        <v>0</v>
      </c>
      <c r="BF58" s="173">
        <f t="shared" si="57"/>
        <v>0</v>
      </c>
      <c r="BG58" s="173">
        <f t="shared" si="57"/>
        <v>0</v>
      </c>
      <c r="BH58" s="173">
        <f t="shared" si="57"/>
        <v>0</v>
      </c>
      <c r="BI58" s="173">
        <f t="shared" si="57"/>
        <v>0</v>
      </c>
      <c r="BJ58" s="173">
        <f t="shared" si="57"/>
        <v>0</v>
      </c>
      <c r="BK58" s="173">
        <f t="shared" si="57"/>
        <v>0</v>
      </c>
      <c r="BL58" s="173">
        <f t="shared" si="57"/>
        <v>0</v>
      </c>
      <c r="BM58" s="158"/>
      <c r="BN58" s="159" t="str">
        <f>IFERROR(__xludf.DUMMYFUNCTION("""COMPUTED_VALUE"""),"Daniel Fux")</f>
        <v>Daniel Fux</v>
      </c>
      <c r="BO58" s="174"/>
      <c r="BP58" s="175"/>
      <c r="BQ58" s="174"/>
      <c r="BR58" s="175"/>
      <c r="BS58" s="176"/>
      <c r="BT58" s="181"/>
      <c r="BU58" s="176"/>
      <c r="BV58" s="181"/>
      <c r="BW58" s="176"/>
      <c r="BX58" s="181"/>
      <c r="BY58" s="174"/>
      <c r="BZ58" s="175"/>
      <c r="CA58" s="176"/>
      <c r="CB58" s="181"/>
      <c r="CC58" s="176"/>
      <c r="CD58" s="181"/>
      <c r="CE58" s="174"/>
      <c r="CF58" s="175"/>
      <c r="CG58" s="176"/>
      <c r="CH58" s="181"/>
      <c r="CI58" s="176"/>
      <c r="CJ58" s="181"/>
      <c r="CK58" s="176"/>
      <c r="CL58" s="181"/>
      <c r="CM58" s="176"/>
      <c r="CN58" s="181"/>
      <c r="CO58" s="174"/>
      <c r="CP58" s="175"/>
      <c r="CQ58" s="174"/>
      <c r="CR58" s="175"/>
      <c r="CS58" s="174"/>
      <c r="CT58" s="173"/>
      <c r="CU58" s="176"/>
      <c r="CV58" s="173"/>
      <c r="CW58" s="176"/>
      <c r="CX58" s="173"/>
      <c r="CY58" s="176"/>
      <c r="CZ58" s="173"/>
      <c r="DA58" s="176"/>
      <c r="DB58" s="173"/>
      <c r="DC58" s="176"/>
      <c r="DD58" s="173"/>
      <c r="DE58" s="174"/>
      <c r="DF58" s="173"/>
      <c r="DG58" s="174"/>
      <c r="DH58" s="173"/>
      <c r="DI58" s="176"/>
      <c r="DJ58" s="173"/>
      <c r="DK58" s="176"/>
      <c r="DL58" s="182"/>
      <c r="DM58" s="174"/>
      <c r="DN58" s="173"/>
      <c r="DO58" s="176"/>
      <c r="DP58" s="173"/>
      <c r="DQ58" s="176"/>
      <c r="DR58" s="173"/>
      <c r="DS58" s="174"/>
      <c r="DT58" s="173"/>
      <c r="DU58" s="174"/>
      <c r="DV58" s="173"/>
      <c r="DW58" s="176"/>
      <c r="DX58" s="173"/>
      <c r="DY58" s="158"/>
      <c r="DZ58" s="159" t="str">
        <f t="shared" si="48"/>
        <v>Daniel Fux</v>
      </c>
      <c r="EA58" s="202"/>
      <c r="EB58" s="203"/>
      <c r="EC58" s="202"/>
      <c r="ED58" s="203"/>
      <c r="EE58" s="204"/>
      <c r="EF58" s="205"/>
      <c r="EG58" s="204"/>
      <c r="EH58" s="205"/>
      <c r="EI58" s="204"/>
      <c r="EJ58" s="205"/>
      <c r="EK58" s="202"/>
      <c r="EL58" s="203"/>
      <c r="EM58" s="204"/>
      <c r="EN58" s="205"/>
      <c r="EO58" s="204"/>
      <c r="EP58" s="205"/>
      <c r="EQ58" s="202"/>
      <c r="ER58" s="203"/>
      <c r="ES58" s="204"/>
      <c r="ET58" s="205"/>
      <c r="EU58" s="204"/>
      <c r="EV58" s="205"/>
      <c r="EW58" s="204"/>
      <c r="EX58" s="205"/>
      <c r="EY58" s="204"/>
      <c r="EZ58" s="205"/>
      <c r="FA58" s="202"/>
      <c r="FB58" s="203"/>
      <c r="FC58" s="202"/>
      <c r="FD58" s="203"/>
      <c r="FE58" s="202"/>
      <c r="FF58" s="199"/>
      <c r="FG58" s="204"/>
      <c r="FH58" s="199"/>
      <c r="FI58" s="204"/>
      <c r="FJ58" s="199"/>
      <c r="FK58" s="204"/>
      <c r="FL58" s="199"/>
      <c r="FM58" s="204"/>
      <c r="FN58" s="199"/>
      <c r="FO58" s="204"/>
      <c r="FP58" s="199"/>
      <c r="FQ58" s="202"/>
      <c r="FR58" s="199"/>
      <c r="FS58" s="202"/>
      <c r="FT58" s="199"/>
      <c r="FU58" s="204"/>
      <c r="FV58" s="199"/>
      <c r="FW58" s="204"/>
      <c r="FX58" s="206"/>
      <c r="FY58" s="202"/>
      <c r="FZ58" s="199"/>
      <c r="GA58" s="204"/>
      <c r="GB58" s="199"/>
      <c r="GC58" s="204"/>
      <c r="GD58" s="199"/>
      <c r="GE58" s="202"/>
      <c r="GF58" s="199"/>
      <c r="GG58" s="202"/>
      <c r="GH58" s="199"/>
      <c r="GI58" s="204"/>
      <c r="GJ58" s="199"/>
      <c r="GK58" s="158"/>
      <c r="GL58" s="159" t="str">
        <f t="shared" si="49"/>
        <v>Daniel Fux</v>
      </c>
      <c r="GM58" s="202"/>
      <c r="GN58" s="203"/>
      <c r="GO58" s="202"/>
      <c r="GP58" s="203"/>
      <c r="GQ58" s="204"/>
      <c r="GR58" s="205"/>
      <c r="GS58" s="204"/>
      <c r="GT58" s="205"/>
      <c r="GU58" s="204"/>
      <c r="GV58" s="205"/>
      <c r="GW58" s="202"/>
      <c r="GX58" s="203"/>
      <c r="GY58" s="204"/>
      <c r="GZ58" s="205"/>
      <c r="HA58" s="204"/>
      <c r="HB58" s="205"/>
      <c r="HC58" s="202"/>
      <c r="HD58" s="203"/>
      <c r="HE58" s="204"/>
      <c r="HF58" s="205"/>
      <c r="HG58" s="204"/>
      <c r="HH58" s="205"/>
      <c r="HI58" s="204"/>
      <c r="HJ58" s="205"/>
      <c r="HK58" s="204"/>
      <c r="HL58" s="205"/>
      <c r="HM58" s="202"/>
      <c r="HN58" s="203"/>
      <c r="HO58" s="202"/>
      <c r="HP58" s="203"/>
      <c r="HQ58" s="202"/>
      <c r="HR58" s="199"/>
      <c r="HS58" s="204"/>
      <c r="HT58" s="199"/>
      <c r="HU58" s="204"/>
      <c r="HV58" s="199"/>
      <c r="HW58" s="204"/>
      <c r="HX58" s="199"/>
      <c r="HY58" s="204"/>
      <c r="HZ58" s="199"/>
      <c r="IA58" s="204"/>
      <c r="IB58" s="199"/>
      <c r="IC58" s="202"/>
      <c r="ID58" s="199"/>
      <c r="IE58" s="202"/>
      <c r="IF58" s="199"/>
      <c r="IG58" s="204"/>
      <c r="IH58" s="199"/>
      <c r="II58" s="204"/>
      <c r="IJ58" s="206"/>
      <c r="IK58" s="202"/>
      <c r="IL58" s="199"/>
      <c r="IM58" s="204"/>
      <c r="IN58" s="199"/>
      <c r="IO58" s="204"/>
      <c r="IP58" s="199"/>
      <c r="IQ58" s="202"/>
      <c r="IR58" s="199"/>
      <c r="IS58" s="202"/>
      <c r="IT58" s="199"/>
      <c r="IU58" s="204"/>
      <c r="IV58" s="199"/>
    </row>
    <row r="59">
      <c r="A59" s="214">
        <f>IFERROR(__xludf.DUMMYFUNCTION("""COMPUTED_VALUE"""),100.0)</f>
        <v>100</v>
      </c>
      <c r="B59" s="159" t="str">
        <f t="shared" si="46"/>
        <v>Peter Tomko-x</v>
      </c>
      <c r="C59" s="173">
        <f t="shared" ref="C59:BL59" si="58">BO59+EA59+GM59</f>
        <v>0</v>
      </c>
      <c r="D59" s="173">
        <f t="shared" si="58"/>
        <v>0</v>
      </c>
      <c r="E59" s="173">
        <f t="shared" si="58"/>
        <v>0</v>
      </c>
      <c r="F59" s="173">
        <f t="shared" si="58"/>
        <v>0</v>
      </c>
      <c r="G59" s="173">
        <f t="shared" si="58"/>
        <v>0</v>
      </c>
      <c r="H59" s="173">
        <f t="shared" si="58"/>
        <v>0</v>
      </c>
      <c r="I59" s="173">
        <f t="shared" si="58"/>
        <v>0</v>
      </c>
      <c r="J59" s="173">
        <f t="shared" si="58"/>
        <v>0</v>
      </c>
      <c r="K59" s="173">
        <f t="shared" si="58"/>
        <v>0</v>
      </c>
      <c r="L59" s="173">
        <f t="shared" si="58"/>
        <v>0</v>
      </c>
      <c r="M59" s="173">
        <f t="shared" si="58"/>
        <v>0</v>
      </c>
      <c r="N59" s="173">
        <f t="shared" si="58"/>
        <v>0</v>
      </c>
      <c r="O59" s="173">
        <f t="shared" si="58"/>
        <v>0</v>
      </c>
      <c r="P59" s="173">
        <f t="shared" si="58"/>
        <v>0</v>
      </c>
      <c r="Q59" s="173">
        <f t="shared" si="58"/>
        <v>0</v>
      </c>
      <c r="R59" s="173">
        <f t="shared" si="58"/>
        <v>0</v>
      </c>
      <c r="S59" s="173">
        <f t="shared" si="58"/>
        <v>0</v>
      </c>
      <c r="T59" s="173">
        <f t="shared" si="58"/>
        <v>0</v>
      </c>
      <c r="U59" s="173">
        <f t="shared" si="58"/>
        <v>0</v>
      </c>
      <c r="V59" s="173">
        <f t="shared" si="58"/>
        <v>0</v>
      </c>
      <c r="W59" s="173">
        <f t="shared" si="58"/>
        <v>0</v>
      </c>
      <c r="X59" s="173">
        <f t="shared" si="58"/>
        <v>0</v>
      </c>
      <c r="Y59" s="173">
        <f t="shared" si="58"/>
        <v>0</v>
      </c>
      <c r="Z59" s="173">
        <f t="shared" si="58"/>
        <v>0</v>
      </c>
      <c r="AA59" s="173">
        <f t="shared" si="58"/>
        <v>0</v>
      </c>
      <c r="AB59" s="173">
        <f t="shared" si="58"/>
        <v>0</v>
      </c>
      <c r="AC59" s="173">
        <f t="shared" si="58"/>
        <v>0</v>
      </c>
      <c r="AD59" s="173">
        <f t="shared" si="58"/>
        <v>0</v>
      </c>
      <c r="AE59" s="173">
        <f t="shared" si="58"/>
        <v>0</v>
      </c>
      <c r="AF59" s="173">
        <f t="shared" si="58"/>
        <v>0</v>
      </c>
      <c r="AG59" s="173">
        <f t="shared" si="58"/>
        <v>0</v>
      </c>
      <c r="AH59" s="173">
        <f t="shared" si="58"/>
        <v>0</v>
      </c>
      <c r="AI59" s="173">
        <f t="shared" si="58"/>
        <v>0</v>
      </c>
      <c r="AJ59" s="173">
        <f t="shared" si="58"/>
        <v>0</v>
      </c>
      <c r="AK59" s="173">
        <f t="shared" si="58"/>
        <v>0</v>
      </c>
      <c r="AL59" s="173">
        <f t="shared" si="58"/>
        <v>0</v>
      </c>
      <c r="AM59" s="173">
        <f t="shared" si="58"/>
        <v>0</v>
      </c>
      <c r="AN59" s="173">
        <f t="shared" si="58"/>
        <v>0</v>
      </c>
      <c r="AO59" s="173">
        <f t="shared" si="58"/>
        <v>0</v>
      </c>
      <c r="AP59" s="173">
        <f t="shared" si="58"/>
        <v>0</v>
      </c>
      <c r="AQ59" s="173">
        <f t="shared" si="58"/>
        <v>0</v>
      </c>
      <c r="AR59" s="173">
        <f t="shared" si="58"/>
        <v>0</v>
      </c>
      <c r="AS59" s="173">
        <f t="shared" si="58"/>
        <v>0</v>
      </c>
      <c r="AT59" s="173">
        <f t="shared" si="58"/>
        <v>0</v>
      </c>
      <c r="AU59" s="173">
        <f t="shared" si="58"/>
        <v>0</v>
      </c>
      <c r="AV59" s="173">
        <f t="shared" si="58"/>
        <v>0</v>
      </c>
      <c r="AW59" s="173">
        <f t="shared" si="58"/>
        <v>0</v>
      </c>
      <c r="AX59" s="173">
        <f t="shared" si="58"/>
        <v>0</v>
      </c>
      <c r="AY59" s="173">
        <f t="shared" si="58"/>
        <v>0</v>
      </c>
      <c r="AZ59" s="173">
        <f t="shared" si="58"/>
        <v>0</v>
      </c>
      <c r="BA59" s="173">
        <f t="shared" si="58"/>
        <v>0</v>
      </c>
      <c r="BB59" s="173">
        <f t="shared" si="58"/>
        <v>0</v>
      </c>
      <c r="BC59" s="173">
        <f t="shared" si="58"/>
        <v>0</v>
      </c>
      <c r="BD59" s="173">
        <f t="shared" si="58"/>
        <v>0</v>
      </c>
      <c r="BE59" s="173">
        <f t="shared" si="58"/>
        <v>0</v>
      </c>
      <c r="BF59" s="173">
        <f t="shared" si="58"/>
        <v>0</v>
      </c>
      <c r="BG59" s="173">
        <f t="shared" si="58"/>
        <v>0</v>
      </c>
      <c r="BH59" s="173">
        <f t="shared" si="58"/>
        <v>0</v>
      </c>
      <c r="BI59" s="173">
        <f t="shared" si="58"/>
        <v>0</v>
      </c>
      <c r="BJ59" s="173">
        <f t="shared" si="58"/>
        <v>0</v>
      </c>
      <c r="BK59" s="173">
        <f t="shared" si="58"/>
        <v>0</v>
      </c>
      <c r="BL59" s="173">
        <f t="shared" si="58"/>
        <v>0</v>
      </c>
      <c r="BM59" s="158"/>
      <c r="BN59" s="159" t="str">
        <f>IFERROR(__xludf.DUMMYFUNCTION("""COMPUTED_VALUE"""),"Peter Tomko-x")</f>
        <v>Peter Tomko-x</v>
      </c>
      <c r="BO59" s="174"/>
      <c r="BP59" s="175"/>
      <c r="BQ59" s="174"/>
      <c r="BR59" s="175"/>
      <c r="BS59" s="174"/>
      <c r="BT59" s="175"/>
      <c r="BU59" s="174"/>
      <c r="BV59" s="175"/>
      <c r="BW59" s="174"/>
      <c r="BX59" s="175"/>
      <c r="BY59" s="174"/>
      <c r="BZ59" s="175"/>
      <c r="CA59" s="174"/>
      <c r="CB59" s="175"/>
      <c r="CC59" s="174"/>
      <c r="CD59" s="175"/>
      <c r="CE59" s="174"/>
      <c r="CF59" s="175"/>
      <c r="CG59" s="174"/>
      <c r="CH59" s="175"/>
      <c r="CI59" s="174"/>
      <c r="CJ59" s="175"/>
      <c r="CK59" s="174"/>
      <c r="CL59" s="175"/>
      <c r="CM59" s="174"/>
      <c r="CN59" s="175"/>
      <c r="CO59" s="174"/>
      <c r="CP59" s="175"/>
      <c r="CQ59" s="174"/>
      <c r="CR59" s="175"/>
      <c r="CS59" s="174"/>
      <c r="CT59" s="173"/>
      <c r="CU59" s="174"/>
      <c r="CV59" s="173"/>
      <c r="CW59" s="174"/>
      <c r="CX59" s="173"/>
      <c r="CY59" s="174"/>
      <c r="CZ59" s="173"/>
      <c r="DA59" s="174"/>
      <c r="DB59" s="173"/>
      <c r="DC59" s="174"/>
      <c r="DD59" s="173"/>
      <c r="DE59" s="174"/>
      <c r="DF59" s="173"/>
      <c r="DG59" s="174"/>
      <c r="DH59" s="173"/>
      <c r="DI59" s="174"/>
      <c r="DJ59" s="173"/>
      <c r="DK59" s="174"/>
      <c r="DL59" s="173"/>
      <c r="DM59" s="174"/>
      <c r="DN59" s="173"/>
      <c r="DO59" s="174"/>
      <c r="DP59" s="173"/>
      <c r="DQ59" s="174"/>
      <c r="DR59" s="173"/>
      <c r="DS59" s="174"/>
      <c r="DT59" s="173"/>
      <c r="DU59" s="174"/>
      <c r="DV59" s="173"/>
      <c r="DW59" s="174"/>
      <c r="DX59" s="173"/>
      <c r="DY59" s="158"/>
      <c r="DZ59" s="159" t="str">
        <f t="shared" si="48"/>
        <v>Peter Tomko-x</v>
      </c>
      <c r="EA59" s="202"/>
      <c r="EB59" s="203"/>
      <c r="EC59" s="202"/>
      <c r="ED59" s="203"/>
      <c r="EE59" s="202"/>
      <c r="EF59" s="203"/>
      <c r="EG59" s="202"/>
      <c r="EH59" s="203"/>
      <c r="EI59" s="202"/>
      <c r="EJ59" s="203"/>
      <c r="EK59" s="202"/>
      <c r="EL59" s="203"/>
      <c r="EM59" s="202"/>
      <c r="EN59" s="203"/>
      <c r="EO59" s="202"/>
      <c r="EP59" s="203"/>
      <c r="EQ59" s="202"/>
      <c r="ER59" s="203"/>
      <c r="ES59" s="202"/>
      <c r="ET59" s="203"/>
      <c r="EU59" s="202"/>
      <c r="EV59" s="203"/>
      <c r="EW59" s="202"/>
      <c r="EX59" s="203"/>
      <c r="EY59" s="202"/>
      <c r="EZ59" s="203"/>
      <c r="FA59" s="202"/>
      <c r="FB59" s="203"/>
      <c r="FC59" s="202"/>
      <c r="FD59" s="203"/>
      <c r="FE59" s="202"/>
      <c r="FF59" s="199"/>
      <c r="FG59" s="202"/>
      <c r="FH59" s="199"/>
      <c r="FI59" s="202"/>
      <c r="FJ59" s="199"/>
      <c r="FK59" s="202"/>
      <c r="FL59" s="199"/>
      <c r="FM59" s="202"/>
      <c r="FN59" s="199"/>
      <c r="FO59" s="202"/>
      <c r="FP59" s="199"/>
      <c r="FQ59" s="202"/>
      <c r="FR59" s="199"/>
      <c r="FS59" s="202"/>
      <c r="FT59" s="199"/>
      <c r="FU59" s="202"/>
      <c r="FV59" s="199"/>
      <c r="FW59" s="202"/>
      <c r="FX59" s="199"/>
      <c r="FY59" s="202"/>
      <c r="FZ59" s="199"/>
      <c r="GA59" s="202"/>
      <c r="GB59" s="199"/>
      <c r="GC59" s="202"/>
      <c r="GD59" s="199"/>
      <c r="GE59" s="202"/>
      <c r="GF59" s="199"/>
      <c r="GG59" s="202"/>
      <c r="GH59" s="199"/>
      <c r="GI59" s="202"/>
      <c r="GJ59" s="199"/>
      <c r="GK59" s="158"/>
      <c r="GL59" s="159" t="str">
        <f t="shared" si="49"/>
        <v>Peter Tomko-x</v>
      </c>
      <c r="GM59" s="202"/>
      <c r="GN59" s="203"/>
      <c r="GO59" s="202"/>
      <c r="GP59" s="203"/>
      <c r="GQ59" s="202"/>
      <c r="GR59" s="203"/>
      <c r="GS59" s="202"/>
      <c r="GT59" s="203"/>
      <c r="GU59" s="202"/>
      <c r="GV59" s="203"/>
      <c r="GW59" s="202"/>
      <c r="GX59" s="203"/>
      <c r="GY59" s="202"/>
      <c r="GZ59" s="203"/>
      <c r="HA59" s="202"/>
      <c r="HB59" s="203"/>
      <c r="HC59" s="202"/>
      <c r="HD59" s="203"/>
      <c r="HE59" s="202"/>
      <c r="HF59" s="203"/>
      <c r="HG59" s="202"/>
      <c r="HH59" s="203"/>
      <c r="HI59" s="202"/>
      <c r="HJ59" s="203"/>
      <c r="HK59" s="202"/>
      <c r="HL59" s="203"/>
      <c r="HM59" s="202"/>
      <c r="HN59" s="203"/>
      <c r="HO59" s="202"/>
      <c r="HP59" s="203"/>
      <c r="HQ59" s="202"/>
      <c r="HR59" s="199"/>
      <c r="HS59" s="202"/>
      <c r="HT59" s="199"/>
      <c r="HU59" s="202"/>
      <c r="HV59" s="199"/>
      <c r="HW59" s="202"/>
      <c r="HX59" s="199"/>
      <c r="HY59" s="202"/>
      <c r="HZ59" s="199"/>
      <c r="IA59" s="202"/>
      <c r="IB59" s="199"/>
      <c r="IC59" s="202"/>
      <c r="ID59" s="199"/>
      <c r="IE59" s="202"/>
      <c r="IF59" s="199"/>
      <c r="IG59" s="202"/>
      <c r="IH59" s="199"/>
      <c r="II59" s="202"/>
      <c r="IJ59" s="199"/>
      <c r="IK59" s="202"/>
      <c r="IL59" s="199"/>
      <c r="IM59" s="202"/>
      <c r="IN59" s="199"/>
      <c r="IO59" s="202"/>
      <c r="IP59" s="199"/>
      <c r="IQ59" s="202"/>
      <c r="IR59" s="199"/>
      <c r="IS59" s="202"/>
      <c r="IT59" s="199"/>
      <c r="IU59" s="202"/>
      <c r="IV59" s="199"/>
    </row>
    <row r="60">
      <c r="A60" s="214">
        <f>IFERROR(__xludf.DUMMYFUNCTION("""COMPUTED_VALUE"""),100.0)</f>
        <v>100</v>
      </c>
      <c r="B60" s="159" t="str">
        <f t="shared" si="46"/>
        <v>Karolína Schejbalová-x</v>
      </c>
      <c r="C60" s="173">
        <f t="shared" ref="C60:BL60" si="59">BO60+EA60+GM60</f>
        <v>0</v>
      </c>
      <c r="D60" s="173">
        <f t="shared" si="59"/>
        <v>0</v>
      </c>
      <c r="E60" s="173">
        <f t="shared" si="59"/>
        <v>0</v>
      </c>
      <c r="F60" s="173">
        <f t="shared" si="59"/>
        <v>0</v>
      </c>
      <c r="G60" s="173">
        <f t="shared" si="59"/>
        <v>0</v>
      </c>
      <c r="H60" s="173">
        <f t="shared" si="59"/>
        <v>0</v>
      </c>
      <c r="I60" s="173">
        <f t="shared" si="59"/>
        <v>0</v>
      </c>
      <c r="J60" s="173">
        <f t="shared" si="59"/>
        <v>0</v>
      </c>
      <c r="K60" s="173">
        <f t="shared" si="59"/>
        <v>0</v>
      </c>
      <c r="L60" s="173">
        <f t="shared" si="59"/>
        <v>0</v>
      </c>
      <c r="M60" s="173">
        <f t="shared" si="59"/>
        <v>0</v>
      </c>
      <c r="N60" s="173">
        <f t="shared" si="59"/>
        <v>0</v>
      </c>
      <c r="O60" s="173">
        <f t="shared" si="59"/>
        <v>0</v>
      </c>
      <c r="P60" s="173">
        <f t="shared" si="59"/>
        <v>0</v>
      </c>
      <c r="Q60" s="173">
        <f t="shared" si="59"/>
        <v>0</v>
      </c>
      <c r="R60" s="173">
        <f t="shared" si="59"/>
        <v>0</v>
      </c>
      <c r="S60" s="173">
        <f t="shared" si="59"/>
        <v>0</v>
      </c>
      <c r="T60" s="173">
        <f t="shared" si="59"/>
        <v>0</v>
      </c>
      <c r="U60" s="173">
        <f t="shared" si="59"/>
        <v>0</v>
      </c>
      <c r="V60" s="173">
        <f t="shared" si="59"/>
        <v>0</v>
      </c>
      <c r="W60" s="173">
        <f t="shared" si="59"/>
        <v>0</v>
      </c>
      <c r="X60" s="173">
        <f t="shared" si="59"/>
        <v>0</v>
      </c>
      <c r="Y60" s="173">
        <f t="shared" si="59"/>
        <v>0</v>
      </c>
      <c r="Z60" s="173">
        <f t="shared" si="59"/>
        <v>0</v>
      </c>
      <c r="AA60" s="173">
        <f t="shared" si="59"/>
        <v>0</v>
      </c>
      <c r="AB60" s="173">
        <f t="shared" si="59"/>
        <v>0</v>
      </c>
      <c r="AC60" s="173">
        <f t="shared" si="59"/>
        <v>0</v>
      </c>
      <c r="AD60" s="173">
        <f t="shared" si="59"/>
        <v>0</v>
      </c>
      <c r="AE60" s="173">
        <f t="shared" si="59"/>
        <v>0</v>
      </c>
      <c r="AF60" s="173">
        <f t="shared" si="59"/>
        <v>0</v>
      </c>
      <c r="AG60" s="173">
        <f t="shared" si="59"/>
        <v>0</v>
      </c>
      <c r="AH60" s="173">
        <f t="shared" si="59"/>
        <v>0</v>
      </c>
      <c r="AI60" s="173">
        <f t="shared" si="59"/>
        <v>0</v>
      </c>
      <c r="AJ60" s="173">
        <f t="shared" si="59"/>
        <v>0</v>
      </c>
      <c r="AK60" s="173">
        <f t="shared" si="59"/>
        <v>0</v>
      </c>
      <c r="AL60" s="173">
        <f t="shared" si="59"/>
        <v>0</v>
      </c>
      <c r="AM60" s="173">
        <f t="shared" si="59"/>
        <v>0</v>
      </c>
      <c r="AN60" s="173">
        <f t="shared" si="59"/>
        <v>0</v>
      </c>
      <c r="AO60" s="173">
        <f t="shared" si="59"/>
        <v>0</v>
      </c>
      <c r="AP60" s="173">
        <f t="shared" si="59"/>
        <v>0</v>
      </c>
      <c r="AQ60" s="173">
        <f t="shared" si="59"/>
        <v>0</v>
      </c>
      <c r="AR60" s="173">
        <f t="shared" si="59"/>
        <v>0</v>
      </c>
      <c r="AS60" s="173">
        <f t="shared" si="59"/>
        <v>0</v>
      </c>
      <c r="AT60" s="173">
        <f t="shared" si="59"/>
        <v>0</v>
      </c>
      <c r="AU60" s="173">
        <f t="shared" si="59"/>
        <v>0</v>
      </c>
      <c r="AV60" s="173">
        <f t="shared" si="59"/>
        <v>0</v>
      </c>
      <c r="AW60" s="173">
        <f t="shared" si="59"/>
        <v>0</v>
      </c>
      <c r="AX60" s="173">
        <f t="shared" si="59"/>
        <v>0</v>
      </c>
      <c r="AY60" s="173">
        <f t="shared" si="59"/>
        <v>0</v>
      </c>
      <c r="AZ60" s="173">
        <f t="shared" si="59"/>
        <v>0</v>
      </c>
      <c r="BA60" s="173">
        <f t="shared" si="59"/>
        <v>0</v>
      </c>
      <c r="BB60" s="173">
        <f t="shared" si="59"/>
        <v>0</v>
      </c>
      <c r="BC60" s="173">
        <f t="shared" si="59"/>
        <v>0</v>
      </c>
      <c r="BD60" s="173">
        <f t="shared" si="59"/>
        <v>0</v>
      </c>
      <c r="BE60" s="173">
        <f t="shared" si="59"/>
        <v>0</v>
      </c>
      <c r="BF60" s="173">
        <f t="shared" si="59"/>
        <v>0</v>
      </c>
      <c r="BG60" s="173">
        <f t="shared" si="59"/>
        <v>0</v>
      </c>
      <c r="BH60" s="173">
        <f t="shared" si="59"/>
        <v>0</v>
      </c>
      <c r="BI60" s="173">
        <f t="shared" si="59"/>
        <v>0</v>
      </c>
      <c r="BJ60" s="173">
        <f t="shared" si="59"/>
        <v>0</v>
      </c>
      <c r="BK60" s="173">
        <f t="shared" si="59"/>
        <v>0</v>
      </c>
      <c r="BL60" s="173">
        <f t="shared" si="59"/>
        <v>0</v>
      </c>
      <c r="BM60" s="158"/>
      <c r="BN60" s="159" t="str">
        <f>IFERROR(__xludf.DUMMYFUNCTION("""COMPUTED_VALUE"""),"Karolína Schejbalová-x")</f>
        <v>Karolína Schejbalová-x</v>
      </c>
      <c r="BO60" s="174"/>
      <c r="BP60" s="175"/>
      <c r="BQ60" s="174"/>
      <c r="BR60" s="175"/>
      <c r="BS60" s="174"/>
      <c r="BT60" s="175"/>
      <c r="BU60" s="174"/>
      <c r="BV60" s="175"/>
      <c r="BW60" s="174"/>
      <c r="BX60" s="175"/>
      <c r="BY60" s="174"/>
      <c r="BZ60" s="175"/>
      <c r="CA60" s="174"/>
      <c r="CB60" s="175"/>
      <c r="CC60" s="174"/>
      <c r="CD60" s="175"/>
      <c r="CE60" s="174"/>
      <c r="CF60" s="175"/>
      <c r="CG60" s="174"/>
      <c r="CH60" s="175"/>
      <c r="CI60" s="174"/>
      <c r="CJ60" s="175"/>
      <c r="CK60" s="174"/>
      <c r="CL60" s="175"/>
      <c r="CM60" s="174"/>
      <c r="CN60" s="175"/>
      <c r="CO60" s="176"/>
      <c r="CP60" s="181"/>
      <c r="CQ60" s="174"/>
      <c r="CR60" s="175"/>
      <c r="CS60" s="174"/>
      <c r="CT60" s="173"/>
      <c r="CU60" s="174"/>
      <c r="CV60" s="173"/>
      <c r="CW60" s="174"/>
      <c r="CX60" s="173"/>
      <c r="CY60" s="174"/>
      <c r="CZ60" s="173"/>
      <c r="DA60" s="174"/>
      <c r="DB60" s="173"/>
      <c r="DC60" s="174"/>
      <c r="DD60" s="173"/>
      <c r="DE60" s="174"/>
      <c r="DF60" s="173"/>
      <c r="DG60" s="174"/>
      <c r="DH60" s="173"/>
      <c r="DI60" s="174"/>
      <c r="DJ60" s="173"/>
      <c r="DK60" s="174"/>
      <c r="DL60" s="173"/>
      <c r="DM60" s="174"/>
      <c r="DN60" s="173"/>
      <c r="DO60" s="174"/>
      <c r="DP60" s="173"/>
      <c r="DQ60" s="174"/>
      <c r="DR60" s="173"/>
      <c r="DS60" s="174"/>
      <c r="DT60" s="173"/>
      <c r="DU60" s="174"/>
      <c r="DV60" s="173"/>
      <c r="DW60" s="174"/>
      <c r="DX60" s="173"/>
      <c r="DY60" s="158"/>
      <c r="DZ60" s="159" t="str">
        <f t="shared" si="48"/>
        <v>Karolína Schejbalová-x</v>
      </c>
      <c r="EA60" s="202"/>
      <c r="EB60" s="203"/>
      <c r="EC60" s="202"/>
      <c r="ED60" s="203"/>
      <c r="EE60" s="202"/>
      <c r="EF60" s="203"/>
      <c r="EG60" s="202"/>
      <c r="EH60" s="203"/>
      <c r="EI60" s="202"/>
      <c r="EJ60" s="203"/>
      <c r="EK60" s="202"/>
      <c r="EL60" s="203"/>
      <c r="EM60" s="202"/>
      <c r="EN60" s="203"/>
      <c r="EO60" s="202"/>
      <c r="EP60" s="203"/>
      <c r="EQ60" s="202"/>
      <c r="ER60" s="203"/>
      <c r="ES60" s="202"/>
      <c r="ET60" s="203"/>
      <c r="EU60" s="202"/>
      <c r="EV60" s="203"/>
      <c r="EW60" s="202"/>
      <c r="EX60" s="203"/>
      <c r="EY60" s="202"/>
      <c r="EZ60" s="203"/>
      <c r="FA60" s="204"/>
      <c r="FB60" s="205"/>
      <c r="FC60" s="202"/>
      <c r="FD60" s="203"/>
      <c r="FE60" s="202"/>
      <c r="FF60" s="199"/>
      <c r="FG60" s="202"/>
      <c r="FH60" s="199"/>
      <c r="FI60" s="202"/>
      <c r="FJ60" s="199"/>
      <c r="FK60" s="202"/>
      <c r="FL60" s="199"/>
      <c r="FM60" s="202"/>
      <c r="FN60" s="199"/>
      <c r="FO60" s="202"/>
      <c r="FP60" s="199"/>
      <c r="FQ60" s="202"/>
      <c r="FR60" s="199"/>
      <c r="FS60" s="202"/>
      <c r="FT60" s="199"/>
      <c r="FU60" s="202"/>
      <c r="FV60" s="199"/>
      <c r="FW60" s="202"/>
      <c r="FX60" s="199"/>
      <c r="FY60" s="202"/>
      <c r="FZ60" s="199"/>
      <c r="GA60" s="202"/>
      <c r="GB60" s="199"/>
      <c r="GC60" s="202"/>
      <c r="GD60" s="199"/>
      <c r="GE60" s="202"/>
      <c r="GF60" s="199"/>
      <c r="GG60" s="202"/>
      <c r="GH60" s="199"/>
      <c r="GI60" s="202"/>
      <c r="GJ60" s="199"/>
      <c r="GK60" s="158"/>
      <c r="GL60" s="159" t="str">
        <f t="shared" si="49"/>
        <v>Karolína Schejbalová-x</v>
      </c>
      <c r="GM60" s="202"/>
      <c r="GN60" s="203"/>
      <c r="GO60" s="202"/>
      <c r="GP60" s="203"/>
      <c r="GQ60" s="202"/>
      <c r="GR60" s="203"/>
      <c r="GS60" s="202"/>
      <c r="GT60" s="203"/>
      <c r="GU60" s="202"/>
      <c r="GV60" s="203"/>
      <c r="GW60" s="202"/>
      <c r="GX60" s="203"/>
      <c r="GY60" s="202"/>
      <c r="GZ60" s="203"/>
      <c r="HA60" s="202"/>
      <c r="HB60" s="203"/>
      <c r="HC60" s="202"/>
      <c r="HD60" s="203"/>
      <c r="HE60" s="202"/>
      <c r="HF60" s="203"/>
      <c r="HG60" s="202"/>
      <c r="HH60" s="203"/>
      <c r="HI60" s="202"/>
      <c r="HJ60" s="203"/>
      <c r="HK60" s="202"/>
      <c r="HL60" s="203"/>
      <c r="HM60" s="204"/>
      <c r="HN60" s="205"/>
      <c r="HO60" s="202"/>
      <c r="HP60" s="203"/>
      <c r="HQ60" s="202"/>
      <c r="HR60" s="199"/>
      <c r="HS60" s="202"/>
      <c r="HT60" s="199"/>
      <c r="HU60" s="202"/>
      <c r="HV60" s="199"/>
      <c r="HW60" s="202"/>
      <c r="HX60" s="199"/>
      <c r="HY60" s="202"/>
      <c r="HZ60" s="199"/>
      <c r="IA60" s="202"/>
      <c r="IB60" s="199"/>
      <c r="IC60" s="202"/>
      <c r="ID60" s="199"/>
      <c r="IE60" s="202"/>
      <c r="IF60" s="199"/>
      <c r="IG60" s="202"/>
      <c r="IH60" s="199"/>
      <c r="II60" s="202"/>
      <c r="IJ60" s="199"/>
      <c r="IK60" s="202"/>
      <c r="IL60" s="199"/>
      <c r="IM60" s="202"/>
      <c r="IN60" s="199"/>
      <c r="IO60" s="202"/>
      <c r="IP60" s="199"/>
      <c r="IQ60" s="202"/>
      <c r="IR60" s="199"/>
      <c r="IS60" s="202"/>
      <c r="IT60" s="199"/>
      <c r="IU60" s="202"/>
      <c r="IV60" s="199"/>
    </row>
    <row r="61">
      <c r="A61" s="214">
        <f>IFERROR(__xludf.DUMMYFUNCTION("""COMPUTED_VALUE"""),100.0)</f>
        <v>100</v>
      </c>
      <c r="B61" s="159" t="str">
        <f t="shared" si="46"/>
        <v>Martin Sova</v>
      </c>
      <c r="C61" s="173">
        <f t="shared" ref="C61:BL61" si="60">BO61+EA61+GM61</f>
        <v>0</v>
      </c>
      <c r="D61" s="173">
        <f t="shared" si="60"/>
        <v>0</v>
      </c>
      <c r="E61" s="173">
        <f t="shared" si="60"/>
        <v>0</v>
      </c>
      <c r="F61" s="173">
        <f t="shared" si="60"/>
        <v>0</v>
      </c>
      <c r="G61" s="173">
        <f t="shared" si="60"/>
        <v>6.5</v>
      </c>
      <c r="H61" s="173">
        <f t="shared" si="60"/>
        <v>0</v>
      </c>
      <c r="I61" s="173">
        <f t="shared" si="60"/>
        <v>6</v>
      </c>
      <c r="J61" s="173">
        <f t="shared" si="60"/>
        <v>0</v>
      </c>
      <c r="K61" s="173">
        <f t="shared" si="60"/>
        <v>6.5</v>
      </c>
      <c r="L61" s="173">
        <f t="shared" si="60"/>
        <v>0</v>
      </c>
      <c r="M61" s="173">
        <f t="shared" si="60"/>
        <v>7</v>
      </c>
      <c r="N61" s="173">
        <f t="shared" si="60"/>
        <v>0</v>
      </c>
      <c r="O61" s="173">
        <f t="shared" si="60"/>
        <v>12.5</v>
      </c>
      <c r="P61" s="173">
        <f t="shared" si="60"/>
        <v>0</v>
      </c>
      <c r="Q61" s="173">
        <f t="shared" si="60"/>
        <v>13</v>
      </c>
      <c r="R61" s="173">
        <f t="shared" si="60"/>
        <v>0</v>
      </c>
      <c r="S61" s="173">
        <f t="shared" si="60"/>
        <v>12.5</v>
      </c>
      <c r="T61" s="173">
        <f t="shared" si="60"/>
        <v>0</v>
      </c>
      <c r="U61" s="173">
        <f t="shared" si="60"/>
        <v>0</v>
      </c>
      <c r="V61" s="173">
        <f t="shared" si="60"/>
        <v>0</v>
      </c>
      <c r="W61" s="173">
        <f t="shared" si="60"/>
        <v>6</v>
      </c>
      <c r="X61" s="173">
        <f t="shared" si="60"/>
        <v>0</v>
      </c>
      <c r="Y61" s="173">
        <f t="shared" si="60"/>
        <v>6.5</v>
      </c>
      <c r="Z61" s="173">
        <f t="shared" si="60"/>
        <v>0</v>
      </c>
      <c r="AA61" s="173">
        <f t="shared" si="60"/>
        <v>10</v>
      </c>
      <c r="AB61" s="173">
        <f t="shared" si="60"/>
        <v>0</v>
      </c>
      <c r="AC61" s="173">
        <f t="shared" si="60"/>
        <v>13.5</v>
      </c>
      <c r="AD61" s="173">
        <f t="shared" si="60"/>
        <v>0</v>
      </c>
      <c r="AE61" s="173">
        <f t="shared" si="60"/>
        <v>12.5</v>
      </c>
      <c r="AF61" s="173">
        <f t="shared" si="60"/>
        <v>0</v>
      </c>
      <c r="AG61" s="173">
        <f t="shared" si="60"/>
        <v>7</v>
      </c>
      <c r="AH61" s="173">
        <f t="shared" si="60"/>
        <v>0</v>
      </c>
      <c r="AI61" s="173">
        <f t="shared" si="60"/>
        <v>6.5</v>
      </c>
      <c r="AJ61" s="173">
        <f t="shared" si="60"/>
        <v>0</v>
      </c>
      <c r="AK61" s="173">
        <f t="shared" si="60"/>
        <v>5.5</v>
      </c>
      <c r="AL61" s="173">
        <f t="shared" si="60"/>
        <v>0</v>
      </c>
      <c r="AM61" s="173">
        <f t="shared" si="60"/>
        <v>6.5</v>
      </c>
      <c r="AN61" s="173">
        <f t="shared" si="60"/>
        <v>0</v>
      </c>
      <c r="AO61" s="173">
        <f t="shared" si="60"/>
        <v>0</v>
      </c>
      <c r="AP61" s="173">
        <f t="shared" si="60"/>
        <v>0</v>
      </c>
      <c r="AQ61" s="173">
        <f t="shared" si="60"/>
        <v>0</v>
      </c>
      <c r="AR61" s="173">
        <f t="shared" si="60"/>
        <v>0</v>
      </c>
      <c r="AS61" s="173">
        <f t="shared" si="60"/>
        <v>7.5</v>
      </c>
      <c r="AT61" s="173">
        <f t="shared" si="60"/>
        <v>0</v>
      </c>
      <c r="AU61" s="173">
        <f t="shared" si="60"/>
        <v>0</v>
      </c>
      <c r="AV61" s="173">
        <f t="shared" si="60"/>
        <v>0</v>
      </c>
      <c r="AW61" s="173">
        <f t="shared" si="60"/>
        <v>6</v>
      </c>
      <c r="AX61" s="173">
        <f t="shared" si="60"/>
        <v>0</v>
      </c>
      <c r="AY61" s="173">
        <f t="shared" si="60"/>
        <v>0</v>
      </c>
      <c r="AZ61" s="173">
        <f t="shared" si="60"/>
        <v>0</v>
      </c>
      <c r="BA61" s="173">
        <f t="shared" si="60"/>
        <v>6</v>
      </c>
      <c r="BB61" s="173">
        <f t="shared" si="60"/>
        <v>0</v>
      </c>
      <c r="BC61" s="173">
        <f t="shared" si="60"/>
        <v>0</v>
      </c>
      <c r="BD61" s="173">
        <f t="shared" si="60"/>
        <v>0</v>
      </c>
      <c r="BE61" s="173">
        <f t="shared" si="60"/>
        <v>7</v>
      </c>
      <c r="BF61" s="173">
        <f t="shared" si="60"/>
        <v>0</v>
      </c>
      <c r="BG61" s="173">
        <f t="shared" si="60"/>
        <v>11</v>
      </c>
      <c r="BH61" s="173">
        <f t="shared" si="60"/>
        <v>0</v>
      </c>
      <c r="BI61" s="173">
        <f t="shared" si="60"/>
        <v>0</v>
      </c>
      <c r="BJ61" s="173">
        <f t="shared" si="60"/>
        <v>0</v>
      </c>
      <c r="BK61" s="173">
        <f t="shared" si="60"/>
        <v>0</v>
      </c>
      <c r="BL61" s="173">
        <f t="shared" si="60"/>
        <v>0</v>
      </c>
      <c r="BM61" s="158"/>
      <c r="BN61" s="159" t="str">
        <f>IFERROR(__xludf.DUMMYFUNCTION("""COMPUTED_VALUE"""),"Martin Sova")</f>
        <v>Martin Sova</v>
      </c>
      <c r="BO61" s="174"/>
      <c r="BP61" s="175"/>
      <c r="BQ61" s="174"/>
      <c r="BR61" s="175"/>
      <c r="BS61" s="174">
        <f>IFERROR(__xludf.DUMMYFUNCTION("""COMPUTED_VALUE"""),6.5)</f>
        <v>6.5</v>
      </c>
      <c r="BT61" s="175"/>
      <c r="BU61" s="174">
        <f>IFERROR(__xludf.DUMMYFUNCTION("""COMPUTED_VALUE"""),6.0)</f>
        <v>6</v>
      </c>
      <c r="BV61" s="175"/>
      <c r="BW61" s="174">
        <f>IFERROR(__xludf.DUMMYFUNCTION("""COMPUTED_VALUE"""),6.5)</f>
        <v>6.5</v>
      </c>
      <c r="BX61" s="175"/>
      <c r="BY61" s="174">
        <f>IFERROR(__xludf.DUMMYFUNCTION("""COMPUTED_VALUE"""),7.0)</f>
        <v>7</v>
      </c>
      <c r="BZ61" s="175"/>
      <c r="CA61" s="174">
        <f>IFERROR(__xludf.DUMMYFUNCTION("""COMPUTED_VALUE"""),12.5)</f>
        <v>12.5</v>
      </c>
      <c r="CB61" s="175"/>
      <c r="CC61" s="174">
        <f>IFERROR(__xludf.DUMMYFUNCTION("""COMPUTED_VALUE"""),13.0)</f>
        <v>13</v>
      </c>
      <c r="CD61" s="175"/>
      <c r="CE61" s="174">
        <f>IFERROR(__xludf.DUMMYFUNCTION("""COMPUTED_VALUE"""),12.5)</f>
        <v>12.5</v>
      </c>
      <c r="CF61" s="175"/>
      <c r="CG61" s="174"/>
      <c r="CH61" s="175"/>
      <c r="CI61" s="174">
        <f>IFERROR(__xludf.DUMMYFUNCTION("""COMPUTED_VALUE"""),6.0)</f>
        <v>6</v>
      </c>
      <c r="CJ61" s="175"/>
      <c r="CK61" s="174">
        <f>IFERROR(__xludf.DUMMYFUNCTION("""COMPUTED_VALUE"""),6.5)</f>
        <v>6.5</v>
      </c>
      <c r="CL61" s="175"/>
      <c r="CM61" s="174"/>
      <c r="CN61" s="175"/>
      <c r="CO61" s="174">
        <f>IFERROR(__xludf.DUMMYFUNCTION("""COMPUTED_VALUE"""),13.5)</f>
        <v>13.5</v>
      </c>
      <c r="CP61" s="175"/>
      <c r="CQ61" s="174">
        <f>IFERROR(__xludf.DUMMYFUNCTION("""COMPUTED_VALUE"""),12.5)</f>
        <v>12.5</v>
      </c>
      <c r="CR61" s="175"/>
      <c r="CS61" s="174">
        <f>IFERROR(__xludf.DUMMYFUNCTION("""COMPUTED_VALUE"""),7.0)</f>
        <v>7</v>
      </c>
      <c r="CT61" s="173"/>
      <c r="CU61" s="174">
        <f>IFERROR(__xludf.DUMMYFUNCTION("""COMPUTED_VALUE"""),6.5)</f>
        <v>6.5</v>
      </c>
      <c r="CV61" s="173"/>
      <c r="CW61" s="174">
        <f>IFERROR(__xludf.DUMMYFUNCTION("""COMPUTED_VALUE"""),5.5)</f>
        <v>5.5</v>
      </c>
      <c r="CX61" s="173"/>
      <c r="CY61" s="174">
        <f>IFERROR(__xludf.DUMMYFUNCTION("""COMPUTED_VALUE"""),6.5)</f>
        <v>6.5</v>
      </c>
      <c r="CZ61" s="173"/>
      <c r="DA61" s="174"/>
      <c r="DB61" s="173"/>
      <c r="DC61" s="174"/>
      <c r="DD61" s="173"/>
      <c r="DE61" s="174">
        <f>IFERROR(__xludf.DUMMYFUNCTION("""COMPUTED_VALUE"""),7.5)</f>
        <v>7.5</v>
      </c>
      <c r="DF61" s="173"/>
      <c r="DG61" s="174"/>
      <c r="DH61" s="173"/>
      <c r="DI61" s="174">
        <f>IFERROR(__xludf.DUMMYFUNCTION("""COMPUTED_VALUE"""),6.0)</f>
        <v>6</v>
      </c>
      <c r="DJ61" s="173"/>
      <c r="DK61" s="174"/>
      <c r="DL61" s="173"/>
      <c r="DM61" s="174">
        <f>IFERROR(__xludf.DUMMYFUNCTION("""COMPUTED_VALUE"""),6.0)</f>
        <v>6</v>
      </c>
      <c r="DN61" s="173"/>
      <c r="DO61" s="174"/>
      <c r="DP61" s="173"/>
      <c r="DQ61" s="174">
        <f>IFERROR(__xludf.DUMMYFUNCTION("""COMPUTED_VALUE"""),7.0)</f>
        <v>7</v>
      </c>
      <c r="DR61" s="173"/>
      <c r="DS61" s="174">
        <f>IFERROR(__xludf.DUMMYFUNCTION("""COMPUTED_VALUE"""),11.0)</f>
        <v>11</v>
      </c>
      <c r="DT61" s="173"/>
      <c r="DU61" s="174"/>
      <c r="DV61" s="173"/>
      <c r="DW61" s="174"/>
      <c r="DX61" s="173"/>
      <c r="DY61" s="158"/>
      <c r="DZ61" s="159" t="str">
        <f t="shared" si="48"/>
        <v>Martin Sova</v>
      </c>
      <c r="EA61" s="202"/>
      <c r="EB61" s="203"/>
      <c r="EC61" s="202"/>
      <c r="ED61" s="203"/>
      <c r="EE61" s="202"/>
      <c r="EF61" s="203"/>
      <c r="EG61" s="202"/>
      <c r="EH61" s="203"/>
      <c r="EI61" s="202"/>
      <c r="EJ61" s="203"/>
      <c r="EK61" s="202"/>
      <c r="EL61" s="203"/>
      <c r="EM61" s="202"/>
      <c r="EN61" s="203"/>
      <c r="EO61" s="202"/>
      <c r="EP61" s="203"/>
      <c r="EQ61" s="202"/>
      <c r="ER61" s="203"/>
      <c r="ES61" s="202"/>
      <c r="ET61" s="203"/>
      <c r="EU61" s="202"/>
      <c r="EV61" s="203"/>
      <c r="EW61" s="202"/>
      <c r="EX61" s="203"/>
      <c r="EY61" s="202">
        <f>IFERROR(__xludf.DUMMYFUNCTION("""COMPUTED_VALUE"""),10.0)</f>
        <v>10</v>
      </c>
      <c r="EZ61" s="203"/>
      <c r="FA61" s="202"/>
      <c r="FB61" s="203"/>
      <c r="FC61" s="202"/>
      <c r="FD61" s="203"/>
      <c r="FE61" s="202"/>
      <c r="FF61" s="199"/>
      <c r="FG61" s="202"/>
      <c r="FH61" s="199"/>
      <c r="FI61" s="202"/>
      <c r="FJ61" s="199"/>
      <c r="FK61" s="202"/>
      <c r="FL61" s="199"/>
      <c r="FM61" s="202"/>
      <c r="FN61" s="199"/>
      <c r="FO61" s="202"/>
      <c r="FP61" s="199"/>
      <c r="FQ61" s="202"/>
      <c r="FR61" s="199"/>
      <c r="FS61" s="202"/>
      <c r="FT61" s="199"/>
      <c r="FU61" s="202"/>
      <c r="FV61" s="199"/>
      <c r="FW61" s="202"/>
      <c r="FX61" s="199"/>
      <c r="FY61" s="202"/>
      <c r="FZ61" s="199"/>
      <c r="GA61" s="202"/>
      <c r="GB61" s="199"/>
      <c r="GC61" s="202"/>
      <c r="GD61" s="199"/>
      <c r="GE61" s="202"/>
      <c r="GF61" s="199"/>
      <c r="GG61" s="202"/>
      <c r="GH61" s="199"/>
      <c r="GI61" s="202"/>
      <c r="GJ61" s="199"/>
      <c r="GK61" s="158"/>
      <c r="GL61" s="159" t="str">
        <f t="shared" si="49"/>
        <v>Martin Sova</v>
      </c>
      <c r="GM61" s="202"/>
      <c r="GN61" s="203"/>
      <c r="GO61" s="202"/>
      <c r="GP61" s="203"/>
      <c r="GQ61" s="202"/>
      <c r="GR61" s="203"/>
      <c r="GS61" s="202"/>
      <c r="GT61" s="203"/>
      <c r="GU61" s="202"/>
      <c r="GV61" s="203"/>
      <c r="GW61" s="202"/>
      <c r="GX61" s="203"/>
      <c r="GY61" s="202"/>
      <c r="GZ61" s="203"/>
      <c r="HA61" s="202"/>
      <c r="HB61" s="203"/>
      <c r="HC61" s="202"/>
      <c r="HD61" s="203"/>
      <c r="HE61" s="202"/>
      <c r="HF61" s="203"/>
      <c r="HG61" s="202"/>
      <c r="HH61" s="203"/>
      <c r="HI61" s="202"/>
      <c r="HJ61" s="203"/>
      <c r="HK61" s="202"/>
      <c r="HL61" s="203"/>
      <c r="HM61" s="202"/>
      <c r="HN61" s="203"/>
      <c r="HO61" s="202"/>
      <c r="HP61" s="203"/>
      <c r="HQ61" s="202"/>
      <c r="HR61" s="199"/>
      <c r="HS61" s="202"/>
      <c r="HT61" s="199"/>
      <c r="HU61" s="202"/>
      <c r="HV61" s="199"/>
      <c r="HW61" s="202"/>
      <c r="HX61" s="199"/>
      <c r="HY61" s="202"/>
      <c r="HZ61" s="199"/>
      <c r="IA61" s="202"/>
      <c r="IB61" s="199"/>
      <c r="IC61" s="202"/>
      <c r="ID61" s="199"/>
      <c r="IE61" s="202"/>
      <c r="IF61" s="199"/>
      <c r="IG61" s="202"/>
      <c r="IH61" s="199"/>
      <c r="II61" s="202"/>
      <c r="IJ61" s="199"/>
      <c r="IK61" s="202"/>
      <c r="IL61" s="199"/>
      <c r="IM61" s="202"/>
      <c r="IN61" s="199"/>
      <c r="IO61" s="202"/>
      <c r="IP61" s="199"/>
      <c r="IQ61" s="202"/>
      <c r="IR61" s="199"/>
      <c r="IS61" s="202"/>
      <c r="IT61" s="199"/>
      <c r="IU61" s="202"/>
      <c r="IV61" s="199"/>
    </row>
    <row r="62">
      <c r="A62" s="214">
        <f>IFERROR(__xludf.DUMMYFUNCTION("""COMPUTED_VALUE"""),100.0)</f>
        <v>100</v>
      </c>
      <c r="B62" s="159" t="str">
        <f t="shared" si="46"/>
        <v>Bogdan - Mihai Strajescu-x</v>
      </c>
      <c r="C62" s="173">
        <f t="shared" ref="C62:BL62" si="61">BO62+EA62+GM62</f>
        <v>0</v>
      </c>
      <c r="D62" s="173">
        <f t="shared" si="61"/>
        <v>0</v>
      </c>
      <c r="E62" s="173">
        <f t="shared" si="61"/>
        <v>0</v>
      </c>
      <c r="F62" s="173">
        <f t="shared" si="61"/>
        <v>0</v>
      </c>
      <c r="G62" s="173">
        <f t="shared" si="61"/>
        <v>0</v>
      </c>
      <c r="H62" s="173">
        <f t="shared" si="61"/>
        <v>0</v>
      </c>
      <c r="I62" s="173">
        <f t="shared" si="61"/>
        <v>0</v>
      </c>
      <c r="J62" s="173">
        <f t="shared" si="61"/>
        <v>0</v>
      </c>
      <c r="K62" s="173">
        <f t="shared" si="61"/>
        <v>0</v>
      </c>
      <c r="L62" s="173">
        <f t="shared" si="61"/>
        <v>0</v>
      </c>
      <c r="M62" s="173">
        <f t="shared" si="61"/>
        <v>0</v>
      </c>
      <c r="N62" s="173">
        <f t="shared" si="61"/>
        <v>0</v>
      </c>
      <c r="O62" s="173">
        <f t="shared" si="61"/>
        <v>0</v>
      </c>
      <c r="P62" s="173">
        <f t="shared" si="61"/>
        <v>0</v>
      </c>
      <c r="Q62" s="173">
        <f t="shared" si="61"/>
        <v>0</v>
      </c>
      <c r="R62" s="173">
        <f t="shared" si="61"/>
        <v>0</v>
      </c>
      <c r="S62" s="173">
        <f t="shared" si="61"/>
        <v>0</v>
      </c>
      <c r="T62" s="173">
        <f t="shared" si="61"/>
        <v>0</v>
      </c>
      <c r="U62" s="173">
        <f t="shared" si="61"/>
        <v>0</v>
      </c>
      <c r="V62" s="173">
        <f t="shared" si="61"/>
        <v>0</v>
      </c>
      <c r="W62" s="173">
        <f t="shared" si="61"/>
        <v>0</v>
      </c>
      <c r="X62" s="173">
        <f t="shared" si="61"/>
        <v>0</v>
      </c>
      <c r="Y62" s="173">
        <f t="shared" si="61"/>
        <v>0</v>
      </c>
      <c r="Z62" s="173">
        <f t="shared" si="61"/>
        <v>0</v>
      </c>
      <c r="AA62" s="173">
        <f t="shared" si="61"/>
        <v>0</v>
      </c>
      <c r="AB62" s="173">
        <f t="shared" si="61"/>
        <v>0</v>
      </c>
      <c r="AC62" s="173">
        <f t="shared" si="61"/>
        <v>0</v>
      </c>
      <c r="AD62" s="173">
        <f t="shared" si="61"/>
        <v>0</v>
      </c>
      <c r="AE62" s="173">
        <f t="shared" si="61"/>
        <v>0</v>
      </c>
      <c r="AF62" s="173">
        <f t="shared" si="61"/>
        <v>0</v>
      </c>
      <c r="AG62" s="173">
        <f t="shared" si="61"/>
        <v>0</v>
      </c>
      <c r="AH62" s="173">
        <f t="shared" si="61"/>
        <v>0</v>
      </c>
      <c r="AI62" s="173">
        <f t="shared" si="61"/>
        <v>0</v>
      </c>
      <c r="AJ62" s="173">
        <f t="shared" si="61"/>
        <v>0</v>
      </c>
      <c r="AK62" s="173">
        <f t="shared" si="61"/>
        <v>0</v>
      </c>
      <c r="AL62" s="173">
        <f t="shared" si="61"/>
        <v>0</v>
      </c>
      <c r="AM62" s="173">
        <f t="shared" si="61"/>
        <v>0</v>
      </c>
      <c r="AN62" s="173">
        <f t="shared" si="61"/>
        <v>0</v>
      </c>
      <c r="AO62" s="173">
        <f t="shared" si="61"/>
        <v>0</v>
      </c>
      <c r="AP62" s="173">
        <f t="shared" si="61"/>
        <v>0</v>
      </c>
      <c r="AQ62" s="173">
        <f t="shared" si="61"/>
        <v>0</v>
      </c>
      <c r="AR62" s="173">
        <f t="shared" si="61"/>
        <v>0</v>
      </c>
      <c r="AS62" s="173">
        <f t="shared" si="61"/>
        <v>0</v>
      </c>
      <c r="AT62" s="173">
        <f t="shared" si="61"/>
        <v>0</v>
      </c>
      <c r="AU62" s="173">
        <f t="shared" si="61"/>
        <v>0</v>
      </c>
      <c r="AV62" s="173">
        <f t="shared" si="61"/>
        <v>0</v>
      </c>
      <c r="AW62" s="173">
        <f t="shared" si="61"/>
        <v>0</v>
      </c>
      <c r="AX62" s="173">
        <f t="shared" si="61"/>
        <v>0</v>
      </c>
      <c r="AY62" s="173">
        <f t="shared" si="61"/>
        <v>0</v>
      </c>
      <c r="AZ62" s="173">
        <f t="shared" si="61"/>
        <v>0</v>
      </c>
      <c r="BA62" s="173">
        <f t="shared" si="61"/>
        <v>0</v>
      </c>
      <c r="BB62" s="173">
        <f t="shared" si="61"/>
        <v>0</v>
      </c>
      <c r="BC62" s="173">
        <f t="shared" si="61"/>
        <v>0</v>
      </c>
      <c r="BD62" s="173">
        <f t="shared" si="61"/>
        <v>0</v>
      </c>
      <c r="BE62" s="173">
        <f t="shared" si="61"/>
        <v>0</v>
      </c>
      <c r="BF62" s="173">
        <f t="shared" si="61"/>
        <v>0</v>
      </c>
      <c r="BG62" s="173">
        <f t="shared" si="61"/>
        <v>0</v>
      </c>
      <c r="BH62" s="173">
        <f t="shared" si="61"/>
        <v>0</v>
      </c>
      <c r="BI62" s="173">
        <f t="shared" si="61"/>
        <v>0</v>
      </c>
      <c r="BJ62" s="173">
        <f t="shared" si="61"/>
        <v>0</v>
      </c>
      <c r="BK62" s="173">
        <f t="shared" si="61"/>
        <v>0</v>
      </c>
      <c r="BL62" s="173">
        <f t="shared" si="61"/>
        <v>0</v>
      </c>
      <c r="BM62" s="158"/>
      <c r="BN62" s="159" t="str">
        <f>IFERROR(__xludf.DUMMYFUNCTION("""COMPUTED_VALUE"""),"Bogdan - Mihai Strajescu-x")</f>
        <v>Bogdan - Mihai Strajescu-x</v>
      </c>
      <c r="BO62" s="174"/>
      <c r="BP62" s="175"/>
      <c r="BQ62" s="174"/>
      <c r="BR62" s="175"/>
      <c r="BS62" s="174"/>
      <c r="BT62" s="175"/>
      <c r="BU62" s="174"/>
      <c r="BV62" s="175"/>
      <c r="BW62" s="174"/>
      <c r="BX62" s="175"/>
      <c r="BY62" s="176"/>
      <c r="BZ62" s="181"/>
      <c r="CA62" s="174"/>
      <c r="CB62" s="175"/>
      <c r="CC62" s="174"/>
      <c r="CD62" s="175"/>
      <c r="CE62" s="176"/>
      <c r="CF62" s="181"/>
      <c r="CG62" s="174"/>
      <c r="CH62" s="175"/>
      <c r="CI62" s="174"/>
      <c r="CJ62" s="175"/>
      <c r="CK62" s="174"/>
      <c r="CL62" s="175"/>
      <c r="CM62" s="176"/>
      <c r="CN62" s="181"/>
      <c r="CO62" s="176"/>
      <c r="CP62" s="181"/>
      <c r="CQ62" s="174"/>
      <c r="CR62" s="175"/>
      <c r="CS62" s="174"/>
      <c r="CT62" s="173"/>
      <c r="CU62" s="174"/>
      <c r="CV62" s="173"/>
      <c r="CW62" s="174"/>
      <c r="CX62" s="173"/>
      <c r="CY62" s="174"/>
      <c r="CZ62" s="173"/>
      <c r="DA62" s="174"/>
      <c r="DB62" s="173"/>
      <c r="DC62" s="176"/>
      <c r="DD62" s="173"/>
      <c r="DE62" s="174"/>
      <c r="DF62" s="173"/>
      <c r="DG62" s="174"/>
      <c r="DH62" s="173"/>
      <c r="DI62" s="174"/>
      <c r="DJ62" s="173"/>
      <c r="DK62" s="174"/>
      <c r="DL62" s="173"/>
      <c r="DM62" s="174"/>
      <c r="DN62" s="173"/>
      <c r="DO62" s="174"/>
      <c r="DP62" s="173"/>
      <c r="DQ62" s="174"/>
      <c r="DR62" s="173"/>
      <c r="DS62" s="176"/>
      <c r="DT62" s="173"/>
      <c r="DU62" s="174"/>
      <c r="DV62" s="173"/>
      <c r="DW62" s="174"/>
      <c r="DX62" s="173"/>
      <c r="DY62" s="158"/>
      <c r="DZ62" s="159" t="str">
        <f t="shared" si="48"/>
        <v>Bogdan - Mihai Strajescu-x</v>
      </c>
      <c r="EA62" s="202"/>
      <c r="EB62" s="203"/>
      <c r="EC62" s="202"/>
      <c r="ED62" s="203"/>
      <c r="EE62" s="202"/>
      <c r="EF62" s="203"/>
      <c r="EG62" s="202"/>
      <c r="EH62" s="203"/>
      <c r="EI62" s="202"/>
      <c r="EJ62" s="203"/>
      <c r="EK62" s="204"/>
      <c r="EL62" s="205"/>
      <c r="EM62" s="202"/>
      <c r="EN62" s="203"/>
      <c r="EO62" s="202"/>
      <c r="EP62" s="203"/>
      <c r="EQ62" s="204"/>
      <c r="ER62" s="205"/>
      <c r="ES62" s="202"/>
      <c r="ET62" s="203"/>
      <c r="EU62" s="202"/>
      <c r="EV62" s="203"/>
      <c r="EW62" s="202"/>
      <c r="EX62" s="203"/>
      <c r="EY62" s="204"/>
      <c r="EZ62" s="205"/>
      <c r="FA62" s="204"/>
      <c r="FB62" s="205"/>
      <c r="FC62" s="202"/>
      <c r="FD62" s="203"/>
      <c r="FE62" s="202"/>
      <c r="FF62" s="199"/>
      <c r="FG62" s="202"/>
      <c r="FH62" s="199"/>
      <c r="FI62" s="202"/>
      <c r="FJ62" s="199"/>
      <c r="FK62" s="202"/>
      <c r="FL62" s="199"/>
      <c r="FM62" s="202"/>
      <c r="FN62" s="199"/>
      <c r="FO62" s="204"/>
      <c r="FP62" s="199"/>
      <c r="FQ62" s="202"/>
      <c r="FR62" s="199"/>
      <c r="FS62" s="202"/>
      <c r="FT62" s="199"/>
      <c r="FU62" s="202"/>
      <c r="FV62" s="199"/>
      <c r="FW62" s="202"/>
      <c r="FX62" s="199"/>
      <c r="FY62" s="202"/>
      <c r="FZ62" s="199"/>
      <c r="GA62" s="202"/>
      <c r="GB62" s="199"/>
      <c r="GC62" s="202"/>
      <c r="GD62" s="199"/>
      <c r="GE62" s="204"/>
      <c r="GF62" s="199"/>
      <c r="GG62" s="202"/>
      <c r="GH62" s="199"/>
      <c r="GI62" s="202"/>
      <c r="GJ62" s="199"/>
      <c r="GK62" s="158"/>
      <c r="GL62" s="159" t="str">
        <f t="shared" si="49"/>
        <v>Bogdan - Mihai Strajescu-x</v>
      </c>
      <c r="GM62" s="202"/>
      <c r="GN62" s="203"/>
      <c r="GO62" s="202"/>
      <c r="GP62" s="203"/>
      <c r="GQ62" s="202"/>
      <c r="GR62" s="203"/>
      <c r="GS62" s="202"/>
      <c r="GT62" s="203"/>
      <c r="GU62" s="202"/>
      <c r="GV62" s="203"/>
      <c r="GW62" s="204"/>
      <c r="GX62" s="205"/>
      <c r="GY62" s="202"/>
      <c r="GZ62" s="203"/>
      <c r="HA62" s="202"/>
      <c r="HB62" s="203"/>
      <c r="HC62" s="204"/>
      <c r="HD62" s="205"/>
      <c r="HE62" s="202"/>
      <c r="HF62" s="203"/>
      <c r="HG62" s="202"/>
      <c r="HH62" s="203"/>
      <c r="HI62" s="202"/>
      <c r="HJ62" s="203"/>
      <c r="HK62" s="204"/>
      <c r="HL62" s="205"/>
      <c r="HM62" s="204"/>
      <c r="HN62" s="205"/>
      <c r="HO62" s="202"/>
      <c r="HP62" s="203"/>
      <c r="HQ62" s="202"/>
      <c r="HR62" s="199"/>
      <c r="HS62" s="202"/>
      <c r="HT62" s="199"/>
      <c r="HU62" s="202"/>
      <c r="HV62" s="199"/>
      <c r="HW62" s="202"/>
      <c r="HX62" s="199"/>
      <c r="HY62" s="202"/>
      <c r="HZ62" s="199"/>
      <c r="IA62" s="204"/>
      <c r="IB62" s="199"/>
      <c r="IC62" s="202"/>
      <c r="ID62" s="199"/>
      <c r="IE62" s="202"/>
      <c r="IF62" s="199"/>
      <c r="IG62" s="202"/>
      <c r="IH62" s="199"/>
      <c r="II62" s="202"/>
      <c r="IJ62" s="199"/>
      <c r="IK62" s="202"/>
      <c r="IL62" s="199"/>
      <c r="IM62" s="202"/>
      <c r="IN62" s="199"/>
      <c r="IO62" s="202"/>
      <c r="IP62" s="199"/>
      <c r="IQ62" s="204"/>
      <c r="IR62" s="199"/>
      <c r="IS62" s="202"/>
      <c r="IT62" s="199"/>
      <c r="IU62" s="202"/>
      <c r="IV62" s="199"/>
    </row>
    <row r="63">
      <c r="A63" s="214">
        <f>IFERROR(__xludf.DUMMYFUNCTION("""COMPUTED_VALUE"""),100.0)</f>
        <v>100</v>
      </c>
      <c r="B63" s="159" t="str">
        <f t="shared" si="46"/>
        <v>William Simba-x</v>
      </c>
      <c r="C63" s="173">
        <f t="shared" ref="C63:BL63" si="62">BO63+EA63+GM63</f>
        <v>0</v>
      </c>
      <c r="D63" s="173">
        <f t="shared" si="62"/>
        <v>0</v>
      </c>
      <c r="E63" s="173">
        <f t="shared" si="62"/>
        <v>0</v>
      </c>
      <c r="F63" s="173">
        <f t="shared" si="62"/>
        <v>0</v>
      </c>
      <c r="G63" s="173">
        <f t="shared" si="62"/>
        <v>0</v>
      </c>
      <c r="H63" s="173">
        <f t="shared" si="62"/>
        <v>0</v>
      </c>
      <c r="I63" s="173">
        <f t="shared" si="62"/>
        <v>0</v>
      </c>
      <c r="J63" s="173">
        <f t="shared" si="62"/>
        <v>0</v>
      </c>
      <c r="K63" s="173">
        <f t="shared" si="62"/>
        <v>0</v>
      </c>
      <c r="L63" s="173">
        <f t="shared" si="62"/>
        <v>0</v>
      </c>
      <c r="M63" s="173">
        <f t="shared" si="62"/>
        <v>0</v>
      </c>
      <c r="N63" s="173">
        <f t="shared" si="62"/>
        <v>0</v>
      </c>
      <c r="O63" s="173">
        <f t="shared" si="62"/>
        <v>0</v>
      </c>
      <c r="P63" s="173">
        <f t="shared" si="62"/>
        <v>0</v>
      </c>
      <c r="Q63" s="173">
        <f t="shared" si="62"/>
        <v>0</v>
      </c>
      <c r="R63" s="173">
        <f t="shared" si="62"/>
        <v>0</v>
      </c>
      <c r="S63" s="173">
        <f t="shared" si="62"/>
        <v>0</v>
      </c>
      <c r="T63" s="173">
        <f t="shared" si="62"/>
        <v>0</v>
      </c>
      <c r="U63" s="173">
        <f t="shared" si="62"/>
        <v>0</v>
      </c>
      <c r="V63" s="173">
        <f t="shared" si="62"/>
        <v>0</v>
      </c>
      <c r="W63" s="173">
        <f t="shared" si="62"/>
        <v>0</v>
      </c>
      <c r="X63" s="173">
        <f t="shared" si="62"/>
        <v>0</v>
      </c>
      <c r="Y63" s="173">
        <f t="shared" si="62"/>
        <v>0</v>
      </c>
      <c r="Z63" s="173">
        <f t="shared" si="62"/>
        <v>0</v>
      </c>
      <c r="AA63" s="173">
        <f t="shared" si="62"/>
        <v>0</v>
      </c>
      <c r="AB63" s="173">
        <f t="shared" si="62"/>
        <v>0</v>
      </c>
      <c r="AC63" s="173">
        <f t="shared" si="62"/>
        <v>0</v>
      </c>
      <c r="AD63" s="173">
        <f t="shared" si="62"/>
        <v>0</v>
      </c>
      <c r="AE63" s="173">
        <f t="shared" si="62"/>
        <v>0</v>
      </c>
      <c r="AF63" s="173">
        <f t="shared" si="62"/>
        <v>0</v>
      </c>
      <c r="AG63" s="173">
        <f t="shared" si="62"/>
        <v>0</v>
      </c>
      <c r="AH63" s="173">
        <f t="shared" si="62"/>
        <v>0</v>
      </c>
      <c r="AI63" s="173">
        <f t="shared" si="62"/>
        <v>0</v>
      </c>
      <c r="AJ63" s="173">
        <f t="shared" si="62"/>
        <v>0</v>
      </c>
      <c r="AK63" s="173">
        <f t="shared" si="62"/>
        <v>0</v>
      </c>
      <c r="AL63" s="173">
        <f t="shared" si="62"/>
        <v>0</v>
      </c>
      <c r="AM63" s="173">
        <f t="shared" si="62"/>
        <v>0</v>
      </c>
      <c r="AN63" s="173">
        <f t="shared" si="62"/>
        <v>0</v>
      </c>
      <c r="AO63" s="173">
        <f t="shared" si="62"/>
        <v>0</v>
      </c>
      <c r="AP63" s="173">
        <f t="shared" si="62"/>
        <v>0</v>
      </c>
      <c r="AQ63" s="173">
        <f t="shared" si="62"/>
        <v>0</v>
      </c>
      <c r="AR63" s="173">
        <f t="shared" si="62"/>
        <v>0</v>
      </c>
      <c r="AS63" s="173">
        <f t="shared" si="62"/>
        <v>0</v>
      </c>
      <c r="AT63" s="173">
        <f t="shared" si="62"/>
        <v>0</v>
      </c>
      <c r="AU63" s="173">
        <f t="shared" si="62"/>
        <v>0</v>
      </c>
      <c r="AV63" s="173">
        <f t="shared" si="62"/>
        <v>0</v>
      </c>
      <c r="AW63" s="173">
        <f t="shared" si="62"/>
        <v>0</v>
      </c>
      <c r="AX63" s="173">
        <f t="shared" si="62"/>
        <v>0</v>
      </c>
      <c r="AY63" s="173">
        <f t="shared" si="62"/>
        <v>0</v>
      </c>
      <c r="AZ63" s="173">
        <f t="shared" si="62"/>
        <v>0</v>
      </c>
      <c r="BA63" s="173">
        <f t="shared" si="62"/>
        <v>0</v>
      </c>
      <c r="BB63" s="173">
        <f t="shared" si="62"/>
        <v>0</v>
      </c>
      <c r="BC63" s="173">
        <f t="shared" si="62"/>
        <v>0</v>
      </c>
      <c r="BD63" s="173">
        <f t="shared" si="62"/>
        <v>0</v>
      </c>
      <c r="BE63" s="173">
        <f t="shared" si="62"/>
        <v>0</v>
      </c>
      <c r="BF63" s="173">
        <f t="shared" si="62"/>
        <v>0</v>
      </c>
      <c r="BG63" s="173">
        <f t="shared" si="62"/>
        <v>0</v>
      </c>
      <c r="BH63" s="173">
        <f t="shared" si="62"/>
        <v>0</v>
      </c>
      <c r="BI63" s="173">
        <f t="shared" si="62"/>
        <v>0</v>
      </c>
      <c r="BJ63" s="173">
        <f t="shared" si="62"/>
        <v>0</v>
      </c>
      <c r="BK63" s="173">
        <f t="shared" si="62"/>
        <v>0</v>
      </c>
      <c r="BL63" s="173">
        <f t="shared" si="62"/>
        <v>0</v>
      </c>
      <c r="BM63" s="158"/>
      <c r="BN63" s="159" t="str">
        <f>IFERROR(__xludf.DUMMYFUNCTION("""COMPUTED_VALUE"""),"William Simba-x")</f>
        <v>William Simba-x</v>
      </c>
      <c r="BO63" s="174"/>
      <c r="BP63" s="175"/>
      <c r="BQ63" s="174"/>
      <c r="BR63" s="175"/>
      <c r="BS63" s="174"/>
      <c r="BT63" s="175"/>
      <c r="BU63" s="174"/>
      <c r="BV63" s="175"/>
      <c r="BW63" s="174"/>
      <c r="BX63" s="175"/>
      <c r="BY63" s="174"/>
      <c r="BZ63" s="175"/>
      <c r="CA63" s="174"/>
      <c r="CB63" s="175"/>
      <c r="CC63" s="174"/>
      <c r="CD63" s="175"/>
      <c r="CE63" s="174"/>
      <c r="CF63" s="175"/>
      <c r="CG63" s="174"/>
      <c r="CH63" s="175"/>
      <c r="CI63" s="174"/>
      <c r="CJ63" s="175"/>
      <c r="CK63" s="174"/>
      <c r="CL63" s="175"/>
      <c r="CM63" s="174"/>
      <c r="CN63" s="175"/>
      <c r="CO63" s="174"/>
      <c r="CP63" s="175"/>
      <c r="CQ63" s="174"/>
      <c r="CR63" s="175"/>
      <c r="CS63" s="174"/>
      <c r="CT63" s="173"/>
      <c r="CU63" s="174"/>
      <c r="CV63" s="173"/>
      <c r="CW63" s="174"/>
      <c r="CX63" s="173"/>
      <c r="CY63" s="174"/>
      <c r="CZ63" s="173"/>
      <c r="DA63" s="174"/>
      <c r="DB63" s="173"/>
      <c r="DC63" s="174"/>
      <c r="DD63" s="173"/>
      <c r="DE63" s="174"/>
      <c r="DF63" s="173"/>
      <c r="DG63" s="174"/>
      <c r="DH63" s="173"/>
      <c r="DI63" s="174"/>
      <c r="DJ63" s="173"/>
      <c r="DK63" s="174"/>
      <c r="DL63" s="173"/>
      <c r="DM63" s="174"/>
      <c r="DN63" s="173"/>
      <c r="DO63" s="174"/>
      <c r="DP63" s="173"/>
      <c r="DQ63" s="174"/>
      <c r="DR63" s="173"/>
      <c r="DS63" s="174"/>
      <c r="DT63" s="173"/>
      <c r="DU63" s="174"/>
      <c r="DV63" s="173"/>
      <c r="DW63" s="174"/>
      <c r="DX63" s="173"/>
      <c r="DY63" s="158"/>
      <c r="DZ63" s="159" t="str">
        <f t="shared" si="48"/>
        <v>William Simba-x</v>
      </c>
      <c r="EA63" s="202"/>
      <c r="EB63" s="203"/>
      <c r="EC63" s="202"/>
      <c r="ED63" s="203"/>
      <c r="EE63" s="202"/>
      <c r="EF63" s="203"/>
      <c r="EG63" s="202"/>
      <c r="EH63" s="203"/>
      <c r="EI63" s="202"/>
      <c r="EJ63" s="203"/>
      <c r="EK63" s="202"/>
      <c r="EL63" s="203"/>
      <c r="EM63" s="202"/>
      <c r="EN63" s="203"/>
      <c r="EO63" s="202"/>
      <c r="EP63" s="203"/>
      <c r="EQ63" s="202"/>
      <c r="ER63" s="203"/>
      <c r="ES63" s="202"/>
      <c r="ET63" s="203"/>
      <c r="EU63" s="202"/>
      <c r="EV63" s="203"/>
      <c r="EW63" s="202"/>
      <c r="EX63" s="203"/>
      <c r="EY63" s="202"/>
      <c r="EZ63" s="203"/>
      <c r="FA63" s="202"/>
      <c r="FB63" s="203"/>
      <c r="FC63" s="202"/>
      <c r="FD63" s="203"/>
      <c r="FE63" s="202"/>
      <c r="FF63" s="199"/>
      <c r="FG63" s="202"/>
      <c r="FH63" s="199"/>
      <c r="FI63" s="202"/>
      <c r="FJ63" s="199"/>
      <c r="FK63" s="202"/>
      <c r="FL63" s="199"/>
      <c r="FM63" s="202"/>
      <c r="FN63" s="199"/>
      <c r="FO63" s="202"/>
      <c r="FP63" s="199"/>
      <c r="FQ63" s="202"/>
      <c r="FR63" s="199"/>
      <c r="FS63" s="202"/>
      <c r="FT63" s="199"/>
      <c r="FU63" s="202"/>
      <c r="FV63" s="199"/>
      <c r="FW63" s="202"/>
      <c r="FX63" s="199"/>
      <c r="FY63" s="202"/>
      <c r="FZ63" s="199"/>
      <c r="GA63" s="202"/>
      <c r="GB63" s="199"/>
      <c r="GC63" s="202"/>
      <c r="GD63" s="199"/>
      <c r="GE63" s="202"/>
      <c r="GF63" s="199"/>
      <c r="GG63" s="202"/>
      <c r="GH63" s="199"/>
      <c r="GI63" s="202"/>
      <c r="GJ63" s="199"/>
      <c r="GK63" s="158"/>
      <c r="GL63" s="159" t="str">
        <f t="shared" si="49"/>
        <v>William Simba-x</v>
      </c>
      <c r="GM63" s="202"/>
      <c r="GN63" s="203"/>
      <c r="GO63" s="202"/>
      <c r="GP63" s="203"/>
      <c r="GQ63" s="202"/>
      <c r="GR63" s="203"/>
      <c r="GS63" s="202"/>
      <c r="GT63" s="203"/>
      <c r="GU63" s="202"/>
      <c r="GV63" s="203"/>
      <c r="GW63" s="202"/>
      <c r="GX63" s="203"/>
      <c r="GY63" s="202"/>
      <c r="GZ63" s="203"/>
      <c r="HA63" s="202"/>
      <c r="HB63" s="203"/>
      <c r="HC63" s="202"/>
      <c r="HD63" s="203"/>
      <c r="HE63" s="202"/>
      <c r="HF63" s="203"/>
      <c r="HG63" s="202"/>
      <c r="HH63" s="203"/>
      <c r="HI63" s="202"/>
      <c r="HJ63" s="203"/>
      <c r="HK63" s="202"/>
      <c r="HL63" s="203"/>
      <c r="HM63" s="202"/>
      <c r="HN63" s="203"/>
      <c r="HO63" s="202"/>
      <c r="HP63" s="203"/>
      <c r="HQ63" s="202"/>
      <c r="HR63" s="199"/>
      <c r="HS63" s="202"/>
      <c r="HT63" s="199"/>
      <c r="HU63" s="202"/>
      <c r="HV63" s="199"/>
      <c r="HW63" s="202"/>
      <c r="HX63" s="199"/>
      <c r="HY63" s="202"/>
      <c r="HZ63" s="199"/>
      <c r="IA63" s="202"/>
      <c r="IB63" s="199"/>
      <c r="IC63" s="202"/>
      <c r="ID63" s="199"/>
      <c r="IE63" s="202"/>
      <c r="IF63" s="199"/>
      <c r="IG63" s="202"/>
      <c r="IH63" s="199"/>
      <c r="II63" s="202"/>
      <c r="IJ63" s="199"/>
      <c r="IK63" s="202"/>
      <c r="IL63" s="199"/>
      <c r="IM63" s="202"/>
      <c r="IN63" s="199"/>
      <c r="IO63" s="202"/>
      <c r="IP63" s="199"/>
      <c r="IQ63" s="202"/>
      <c r="IR63" s="199"/>
      <c r="IS63" s="202"/>
      <c r="IT63" s="199"/>
      <c r="IU63" s="202"/>
      <c r="IV63" s="199"/>
    </row>
    <row r="64">
      <c r="A64" s="214">
        <f>IFERROR(__xludf.DUMMYFUNCTION("""COMPUTED_VALUE"""),100.0)</f>
        <v>100</v>
      </c>
      <c r="B64" s="159" t="str">
        <f t="shared" si="46"/>
        <v>Jan Pelikán</v>
      </c>
      <c r="C64" s="173">
        <f t="shared" ref="C64:BL64" si="63">BO64+EA64+GM64</f>
        <v>0</v>
      </c>
      <c r="D64" s="173">
        <f t="shared" si="63"/>
        <v>0</v>
      </c>
      <c r="E64" s="173">
        <f t="shared" si="63"/>
        <v>5.5</v>
      </c>
      <c r="F64" s="173">
        <f t="shared" si="63"/>
        <v>0</v>
      </c>
      <c r="G64" s="173">
        <f t="shared" si="63"/>
        <v>0</v>
      </c>
      <c r="H64" s="173">
        <f t="shared" si="63"/>
        <v>0</v>
      </c>
      <c r="I64" s="173">
        <f t="shared" si="63"/>
        <v>4.5</v>
      </c>
      <c r="J64" s="173">
        <f t="shared" si="63"/>
        <v>0</v>
      </c>
      <c r="K64" s="173">
        <f t="shared" si="63"/>
        <v>0</v>
      </c>
      <c r="L64" s="173">
        <f t="shared" si="63"/>
        <v>0</v>
      </c>
      <c r="M64" s="173">
        <f t="shared" si="63"/>
        <v>0</v>
      </c>
      <c r="N64" s="173">
        <f t="shared" si="63"/>
        <v>0</v>
      </c>
      <c r="O64" s="173">
        <f t="shared" si="63"/>
        <v>3</v>
      </c>
      <c r="P64" s="173">
        <f t="shared" si="63"/>
        <v>0</v>
      </c>
      <c r="Q64" s="173">
        <f t="shared" si="63"/>
        <v>0</v>
      </c>
      <c r="R64" s="173">
        <f t="shared" si="63"/>
        <v>0</v>
      </c>
      <c r="S64" s="173">
        <f t="shared" si="63"/>
        <v>4</v>
      </c>
      <c r="T64" s="173">
        <f t="shared" si="63"/>
        <v>0</v>
      </c>
      <c r="U64" s="173">
        <f t="shared" si="63"/>
        <v>0</v>
      </c>
      <c r="V64" s="173">
        <f t="shared" si="63"/>
        <v>0</v>
      </c>
      <c r="W64" s="173">
        <f t="shared" si="63"/>
        <v>0</v>
      </c>
      <c r="X64" s="173">
        <f t="shared" si="63"/>
        <v>0</v>
      </c>
      <c r="Y64" s="173">
        <f t="shared" si="63"/>
        <v>0</v>
      </c>
      <c r="Z64" s="173">
        <f t="shared" si="63"/>
        <v>0</v>
      </c>
      <c r="AA64" s="173">
        <f t="shared" si="63"/>
        <v>5.5</v>
      </c>
      <c r="AB64" s="173">
        <f t="shared" si="63"/>
        <v>0</v>
      </c>
      <c r="AC64" s="173">
        <f t="shared" si="63"/>
        <v>0</v>
      </c>
      <c r="AD64" s="173">
        <f t="shared" si="63"/>
        <v>0</v>
      </c>
      <c r="AE64" s="173">
        <f t="shared" si="63"/>
        <v>0</v>
      </c>
      <c r="AF64" s="173">
        <f t="shared" si="63"/>
        <v>0</v>
      </c>
      <c r="AG64" s="173">
        <f t="shared" si="63"/>
        <v>0</v>
      </c>
      <c r="AH64" s="173">
        <f t="shared" si="63"/>
        <v>0</v>
      </c>
      <c r="AI64" s="173">
        <f t="shared" si="63"/>
        <v>0</v>
      </c>
      <c r="AJ64" s="173">
        <f t="shared" si="63"/>
        <v>0</v>
      </c>
      <c r="AK64" s="173">
        <f t="shared" si="63"/>
        <v>5.5</v>
      </c>
      <c r="AL64" s="173">
        <f t="shared" si="63"/>
        <v>0</v>
      </c>
      <c r="AM64" s="173">
        <f t="shared" si="63"/>
        <v>0</v>
      </c>
      <c r="AN64" s="173">
        <f t="shared" si="63"/>
        <v>0</v>
      </c>
      <c r="AO64" s="173">
        <f t="shared" si="63"/>
        <v>5.5</v>
      </c>
      <c r="AP64" s="173">
        <f t="shared" si="63"/>
        <v>0</v>
      </c>
      <c r="AQ64" s="173">
        <f t="shared" si="63"/>
        <v>4</v>
      </c>
      <c r="AR64" s="173">
        <f t="shared" si="63"/>
        <v>0</v>
      </c>
      <c r="AS64" s="173">
        <f t="shared" si="63"/>
        <v>0</v>
      </c>
      <c r="AT64" s="173">
        <f t="shared" si="63"/>
        <v>0</v>
      </c>
      <c r="AU64" s="173">
        <f t="shared" si="63"/>
        <v>4.5</v>
      </c>
      <c r="AV64" s="173">
        <f t="shared" si="63"/>
        <v>0</v>
      </c>
      <c r="AW64" s="173">
        <f t="shared" si="63"/>
        <v>0</v>
      </c>
      <c r="AX64" s="173">
        <f t="shared" si="63"/>
        <v>0</v>
      </c>
      <c r="AY64" s="173">
        <f t="shared" si="63"/>
        <v>0</v>
      </c>
      <c r="AZ64" s="173">
        <f t="shared" si="63"/>
        <v>0</v>
      </c>
      <c r="BA64" s="173">
        <f t="shared" si="63"/>
        <v>0</v>
      </c>
      <c r="BB64" s="173">
        <f t="shared" si="63"/>
        <v>0</v>
      </c>
      <c r="BC64" s="173">
        <f t="shared" si="63"/>
        <v>0</v>
      </c>
      <c r="BD64" s="173">
        <f t="shared" si="63"/>
        <v>0</v>
      </c>
      <c r="BE64" s="173">
        <f t="shared" si="63"/>
        <v>5</v>
      </c>
      <c r="BF64" s="173">
        <f t="shared" si="63"/>
        <v>0</v>
      </c>
      <c r="BG64" s="173">
        <f t="shared" si="63"/>
        <v>0</v>
      </c>
      <c r="BH64" s="173">
        <f t="shared" si="63"/>
        <v>0</v>
      </c>
      <c r="BI64" s="173">
        <f t="shared" si="63"/>
        <v>11.5</v>
      </c>
      <c r="BJ64" s="173">
        <f t="shared" si="63"/>
        <v>0</v>
      </c>
      <c r="BK64" s="173">
        <f t="shared" si="63"/>
        <v>0</v>
      </c>
      <c r="BL64" s="173">
        <f t="shared" si="63"/>
        <v>0</v>
      </c>
      <c r="BM64" s="158"/>
      <c r="BN64" s="159" t="str">
        <f>IFERROR(__xludf.DUMMYFUNCTION("""COMPUTED_VALUE"""),"Jan Pelikán")</f>
        <v>Jan Pelikán</v>
      </c>
      <c r="BO64" s="174"/>
      <c r="BP64" s="175"/>
      <c r="BQ64" s="174">
        <f>IFERROR(__xludf.DUMMYFUNCTION("""COMPUTED_VALUE"""),5.5)</f>
        <v>5.5</v>
      </c>
      <c r="BR64" s="175"/>
      <c r="BS64" s="174"/>
      <c r="BT64" s="175"/>
      <c r="BU64" s="174">
        <f>IFERROR(__xludf.DUMMYFUNCTION("""COMPUTED_VALUE"""),4.5)</f>
        <v>4.5</v>
      </c>
      <c r="BV64" s="175"/>
      <c r="BW64" s="174"/>
      <c r="BX64" s="175"/>
      <c r="BY64" s="174"/>
      <c r="BZ64" s="175"/>
      <c r="CA64" s="174">
        <f>IFERROR(__xludf.DUMMYFUNCTION("""COMPUTED_VALUE"""),3.0)</f>
        <v>3</v>
      </c>
      <c r="CB64" s="175"/>
      <c r="CC64" s="174"/>
      <c r="CD64" s="175"/>
      <c r="CE64" s="174">
        <f>IFERROR(__xludf.DUMMYFUNCTION("""COMPUTED_VALUE"""),4.0)</f>
        <v>4</v>
      </c>
      <c r="CF64" s="175"/>
      <c r="CG64" s="174"/>
      <c r="CH64" s="175"/>
      <c r="CI64" s="174"/>
      <c r="CJ64" s="175"/>
      <c r="CK64" s="174"/>
      <c r="CL64" s="175"/>
      <c r="CM64" s="174">
        <f>IFERROR(__xludf.DUMMYFUNCTION("""COMPUTED_VALUE"""),5.5)</f>
        <v>5.5</v>
      </c>
      <c r="CN64" s="175"/>
      <c r="CO64" s="174"/>
      <c r="CP64" s="175"/>
      <c r="CQ64" s="174"/>
      <c r="CR64" s="175"/>
      <c r="CS64" s="174"/>
      <c r="CT64" s="173"/>
      <c r="CU64" s="174"/>
      <c r="CV64" s="173"/>
      <c r="CW64" s="174">
        <f>IFERROR(__xludf.DUMMYFUNCTION("""COMPUTED_VALUE"""),5.5)</f>
        <v>5.5</v>
      </c>
      <c r="CX64" s="173"/>
      <c r="CY64" s="174"/>
      <c r="CZ64" s="173"/>
      <c r="DA64" s="174">
        <f>IFERROR(__xludf.DUMMYFUNCTION("""COMPUTED_VALUE"""),5.5)</f>
        <v>5.5</v>
      </c>
      <c r="DB64" s="173"/>
      <c r="DC64" s="174">
        <f>IFERROR(__xludf.DUMMYFUNCTION("""COMPUTED_VALUE"""),4.0)</f>
        <v>4</v>
      </c>
      <c r="DD64" s="173"/>
      <c r="DE64" s="174"/>
      <c r="DF64" s="173"/>
      <c r="DG64" s="174">
        <f>IFERROR(__xludf.DUMMYFUNCTION("""COMPUTED_VALUE"""),4.5)</f>
        <v>4.5</v>
      </c>
      <c r="DH64" s="173"/>
      <c r="DI64" s="174"/>
      <c r="DJ64" s="173"/>
      <c r="DK64" s="174"/>
      <c r="DL64" s="173"/>
      <c r="DM64" s="174"/>
      <c r="DN64" s="173"/>
      <c r="DO64" s="174"/>
      <c r="DP64" s="173"/>
      <c r="DQ64" s="174">
        <f>IFERROR(__xludf.DUMMYFUNCTION("""COMPUTED_VALUE"""),5.0)</f>
        <v>5</v>
      </c>
      <c r="DR64" s="173"/>
      <c r="DS64" s="174"/>
      <c r="DT64" s="173"/>
      <c r="DU64" s="174">
        <f>IFERROR(__xludf.DUMMYFUNCTION("""COMPUTED_VALUE"""),11.5)</f>
        <v>11.5</v>
      </c>
      <c r="DV64" s="173"/>
      <c r="DW64" s="174"/>
      <c r="DX64" s="173"/>
      <c r="DY64" s="158"/>
      <c r="DZ64" s="159" t="str">
        <f t="shared" si="48"/>
        <v>Jan Pelikán</v>
      </c>
      <c r="EA64" s="202"/>
      <c r="EB64" s="203"/>
      <c r="EC64" s="202"/>
      <c r="ED64" s="203"/>
      <c r="EE64" s="202"/>
      <c r="EF64" s="203"/>
      <c r="EG64" s="202"/>
      <c r="EH64" s="203"/>
      <c r="EI64" s="202"/>
      <c r="EJ64" s="203"/>
      <c r="EK64" s="202"/>
      <c r="EL64" s="203"/>
      <c r="EM64" s="202"/>
      <c r="EN64" s="203"/>
      <c r="EO64" s="202"/>
      <c r="EP64" s="203"/>
      <c r="EQ64" s="202"/>
      <c r="ER64" s="203"/>
      <c r="ES64" s="202"/>
      <c r="ET64" s="203"/>
      <c r="EU64" s="202"/>
      <c r="EV64" s="203"/>
      <c r="EW64" s="202"/>
      <c r="EX64" s="203"/>
      <c r="EY64" s="202"/>
      <c r="EZ64" s="203"/>
      <c r="FA64" s="202"/>
      <c r="FB64" s="203"/>
      <c r="FC64" s="202"/>
      <c r="FD64" s="203"/>
      <c r="FE64" s="202"/>
      <c r="FF64" s="199"/>
      <c r="FG64" s="202"/>
      <c r="FH64" s="199"/>
      <c r="FI64" s="202"/>
      <c r="FJ64" s="199"/>
      <c r="FK64" s="202"/>
      <c r="FL64" s="199"/>
      <c r="FM64" s="202"/>
      <c r="FN64" s="199"/>
      <c r="FO64" s="202"/>
      <c r="FP64" s="199"/>
      <c r="FQ64" s="202"/>
      <c r="FR64" s="199"/>
      <c r="FS64" s="202"/>
      <c r="FT64" s="199"/>
      <c r="FU64" s="202"/>
      <c r="FV64" s="199"/>
      <c r="FW64" s="202"/>
      <c r="FX64" s="199"/>
      <c r="FY64" s="202"/>
      <c r="FZ64" s="199"/>
      <c r="GA64" s="202"/>
      <c r="GB64" s="199"/>
      <c r="GC64" s="202"/>
      <c r="GD64" s="199"/>
      <c r="GE64" s="202"/>
      <c r="GF64" s="199"/>
      <c r="GG64" s="202"/>
      <c r="GH64" s="199"/>
      <c r="GI64" s="202"/>
      <c r="GJ64" s="199"/>
      <c r="GK64" s="158"/>
      <c r="GL64" s="159" t="str">
        <f t="shared" si="49"/>
        <v>Jan Pelikán</v>
      </c>
      <c r="GM64" s="202"/>
      <c r="GN64" s="203"/>
      <c r="GO64" s="202"/>
      <c r="GP64" s="203"/>
      <c r="GQ64" s="202"/>
      <c r="GR64" s="203"/>
      <c r="GS64" s="202"/>
      <c r="GT64" s="203"/>
      <c r="GU64" s="202"/>
      <c r="GV64" s="203"/>
      <c r="GW64" s="202"/>
      <c r="GX64" s="203"/>
      <c r="GY64" s="202"/>
      <c r="GZ64" s="203"/>
      <c r="HA64" s="202"/>
      <c r="HB64" s="203"/>
      <c r="HC64" s="202"/>
      <c r="HD64" s="203"/>
      <c r="HE64" s="202"/>
      <c r="HF64" s="203"/>
      <c r="HG64" s="202"/>
      <c r="HH64" s="203"/>
      <c r="HI64" s="202"/>
      <c r="HJ64" s="203"/>
      <c r="HK64" s="202"/>
      <c r="HL64" s="203"/>
      <c r="HM64" s="202"/>
      <c r="HN64" s="203"/>
      <c r="HO64" s="202"/>
      <c r="HP64" s="203"/>
      <c r="HQ64" s="202"/>
      <c r="HR64" s="199"/>
      <c r="HS64" s="202"/>
      <c r="HT64" s="199"/>
      <c r="HU64" s="202"/>
      <c r="HV64" s="199"/>
      <c r="HW64" s="202"/>
      <c r="HX64" s="199"/>
      <c r="HY64" s="202"/>
      <c r="HZ64" s="199"/>
      <c r="IA64" s="202"/>
      <c r="IB64" s="199"/>
      <c r="IC64" s="202"/>
      <c r="ID64" s="199"/>
      <c r="IE64" s="202"/>
      <c r="IF64" s="199"/>
      <c r="IG64" s="202"/>
      <c r="IH64" s="199"/>
      <c r="II64" s="202"/>
      <c r="IJ64" s="199"/>
      <c r="IK64" s="202"/>
      <c r="IL64" s="199"/>
      <c r="IM64" s="202"/>
      <c r="IN64" s="199"/>
      <c r="IO64" s="202"/>
      <c r="IP64" s="199"/>
      <c r="IQ64" s="202"/>
      <c r="IR64" s="199"/>
      <c r="IS64" s="202"/>
      <c r="IT64" s="199"/>
      <c r="IU64" s="202"/>
      <c r="IV64" s="199"/>
    </row>
    <row r="65">
      <c r="A65" s="214">
        <f>IFERROR(__xludf.DUMMYFUNCTION("""COMPUTED_VALUE"""),100.0)</f>
        <v>100</v>
      </c>
      <c r="B65" s="159" t="str">
        <f t="shared" si="46"/>
        <v>Martin Danč-x</v>
      </c>
      <c r="C65" s="173">
        <f t="shared" ref="C65:BL65" si="64">BO65+EA65+GM65</f>
        <v>0</v>
      </c>
      <c r="D65" s="173">
        <f t="shared" si="64"/>
        <v>0</v>
      </c>
      <c r="E65" s="173">
        <f t="shared" si="64"/>
        <v>0</v>
      </c>
      <c r="F65" s="173">
        <f t="shared" si="64"/>
        <v>0</v>
      </c>
      <c r="G65" s="173">
        <f t="shared" si="64"/>
        <v>0</v>
      </c>
      <c r="H65" s="173">
        <f t="shared" si="64"/>
        <v>0</v>
      </c>
      <c r="I65" s="173">
        <f t="shared" si="64"/>
        <v>0</v>
      </c>
      <c r="J65" s="173">
        <f t="shared" si="64"/>
        <v>0</v>
      </c>
      <c r="K65" s="173">
        <f t="shared" si="64"/>
        <v>0</v>
      </c>
      <c r="L65" s="173">
        <f t="shared" si="64"/>
        <v>0</v>
      </c>
      <c r="M65" s="173">
        <f t="shared" si="64"/>
        <v>0</v>
      </c>
      <c r="N65" s="173">
        <f t="shared" si="64"/>
        <v>0</v>
      </c>
      <c r="O65" s="173">
        <f t="shared" si="64"/>
        <v>0</v>
      </c>
      <c r="P65" s="173">
        <f t="shared" si="64"/>
        <v>0</v>
      </c>
      <c r="Q65" s="173">
        <f t="shared" si="64"/>
        <v>0</v>
      </c>
      <c r="R65" s="173">
        <f t="shared" si="64"/>
        <v>0</v>
      </c>
      <c r="S65" s="173">
        <f t="shared" si="64"/>
        <v>0</v>
      </c>
      <c r="T65" s="173">
        <f t="shared" si="64"/>
        <v>0</v>
      </c>
      <c r="U65" s="173">
        <f t="shared" si="64"/>
        <v>0</v>
      </c>
      <c r="V65" s="173">
        <f t="shared" si="64"/>
        <v>0</v>
      </c>
      <c r="W65" s="173">
        <f t="shared" si="64"/>
        <v>0</v>
      </c>
      <c r="X65" s="173">
        <f t="shared" si="64"/>
        <v>0</v>
      </c>
      <c r="Y65" s="173">
        <f t="shared" si="64"/>
        <v>0</v>
      </c>
      <c r="Z65" s="173">
        <f t="shared" si="64"/>
        <v>0</v>
      </c>
      <c r="AA65" s="173">
        <f t="shared" si="64"/>
        <v>0</v>
      </c>
      <c r="AB65" s="173">
        <f t="shared" si="64"/>
        <v>0</v>
      </c>
      <c r="AC65" s="173">
        <f t="shared" si="64"/>
        <v>0</v>
      </c>
      <c r="AD65" s="173">
        <f t="shared" si="64"/>
        <v>0</v>
      </c>
      <c r="AE65" s="173">
        <f t="shared" si="64"/>
        <v>0</v>
      </c>
      <c r="AF65" s="173">
        <f t="shared" si="64"/>
        <v>0</v>
      </c>
      <c r="AG65" s="173">
        <f t="shared" si="64"/>
        <v>0</v>
      </c>
      <c r="AH65" s="173">
        <f t="shared" si="64"/>
        <v>0</v>
      </c>
      <c r="AI65" s="173">
        <f t="shared" si="64"/>
        <v>0</v>
      </c>
      <c r="AJ65" s="173">
        <f t="shared" si="64"/>
        <v>0</v>
      </c>
      <c r="AK65" s="173">
        <f t="shared" si="64"/>
        <v>0</v>
      </c>
      <c r="AL65" s="173">
        <f t="shared" si="64"/>
        <v>0</v>
      </c>
      <c r="AM65" s="173">
        <f t="shared" si="64"/>
        <v>0</v>
      </c>
      <c r="AN65" s="173">
        <f t="shared" si="64"/>
        <v>0</v>
      </c>
      <c r="AO65" s="173">
        <f t="shared" si="64"/>
        <v>0</v>
      </c>
      <c r="AP65" s="173">
        <f t="shared" si="64"/>
        <v>0</v>
      </c>
      <c r="AQ65" s="173">
        <f t="shared" si="64"/>
        <v>0</v>
      </c>
      <c r="AR65" s="173">
        <f t="shared" si="64"/>
        <v>0</v>
      </c>
      <c r="AS65" s="173">
        <f t="shared" si="64"/>
        <v>0</v>
      </c>
      <c r="AT65" s="173">
        <f t="shared" si="64"/>
        <v>0</v>
      </c>
      <c r="AU65" s="173">
        <f t="shared" si="64"/>
        <v>0</v>
      </c>
      <c r="AV65" s="173">
        <f t="shared" si="64"/>
        <v>0</v>
      </c>
      <c r="AW65" s="173">
        <f t="shared" si="64"/>
        <v>0</v>
      </c>
      <c r="AX65" s="173">
        <f t="shared" si="64"/>
        <v>0</v>
      </c>
      <c r="AY65" s="173">
        <f t="shared" si="64"/>
        <v>0</v>
      </c>
      <c r="AZ65" s="173">
        <f t="shared" si="64"/>
        <v>0</v>
      </c>
      <c r="BA65" s="173">
        <f t="shared" si="64"/>
        <v>0</v>
      </c>
      <c r="BB65" s="173">
        <f t="shared" si="64"/>
        <v>0</v>
      </c>
      <c r="BC65" s="173">
        <f t="shared" si="64"/>
        <v>0</v>
      </c>
      <c r="BD65" s="173">
        <f t="shared" si="64"/>
        <v>0</v>
      </c>
      <c r="BE65" s="173">
        <f t="shared" si="64"/>
        <v>0</v>
      </c>
      <c r="BF65" s="173">
        <f t="shared" si="64"/>
        <v>0</v>
      </c>
      <c r="BG65" s="173">
        <f t="shared" si="64"/>
        <v>0</v>
      </c>
      <c r="BH65" s="173">
        <f t="shared" si="64"/>
        <v>0</v>
      </c>
      <c r="BI65" s="173">
        <f t="shared" si="64"/>
        <v>0</v>
      </c>
      <c r="BJ65" s="173">
        <f t="shared" si="64"/>
        <v>0</v>
      </c>
      <c r="BK65" s="173">
        <f t="shared" si="64"/>
        <v>0</v>
      </c>
      <c r="BL65" s="173">
        <f t="shared" si="64"/>
        <v>0</v>
      </c>
      <c r="BM65" s="158"/>
      <c r="BN65" s="159" t="str">
        <f>IFERROR(__xludf.DUMMYFUNCTION("""COMPUTED_VALUE"""),"Martin Danč-x")</f>
        <v>Martin Danč-x</v>
      </c>
      <c r="BO65" s="174"/>
      <c r="BP65" s="175"/>
      <c r="BQ65" s="176"/>
      <c r="BR65" s="181"/>
      <c r="BS65" s="176"/>
      <c r="BT65" s="181"/>
      <c r="BU65" s="176"/>
      <c r="BV65" s="181"/>
      <c r="BW65" s="174"/>
      <c r="BX65" s="175"/>
      <c r="BY65" s="176"/>
      <c r="BZ65" s="181"/>
      <c r="CA65" s="176"/>
      <c r="CB65" s="181"/>
      <c r="CC65" s="176"/>
      <c r="CD65" s="181"/>
      <c r="CE65" s="176"/>
      <c r="CF65" s="181"/>
      <c r="CG65" s="174"/>
      <c r="CH65" s="175"/>
      <c r="CI65" s="174"/>
      <c r="CJ65" s="175"/>
      <c r="CK65" s="176"/>
      <c r="CL65" s="181"/>
      <c r="CM65" s="176"/>
      <c r="CN65" s="181"/>
      <c r="CO65" s="176"/>
      <c r="CP65" s="181"/>
      <c r="CQ65" s="176"/>
      <c r="CR65" s="181"/>
      <c r="CS65" s="176"/>
      <c r="CT65" s="182"/>
      <c r="CU65" s="174"/>
      <c r="CV65" s="173"/>
      <c r="CW65" s="176"/>
      <c r="CX65" s="173"/>
      <c r="CY65" s="174"/>
      <c r="CZ65" s="173"/>
      <c r="DA65" s="176"/>
      <c r="DB65" s="173"/>
      <c r="DC65" s="176"/>
      <c r="DD65" s="173"/>
      <c r="DE65" s="176"/>
      <c r="DF65" s="173"/>
      <c r="DG65" s="174"/>
      <c r="DH65" s="173"/>
      <c r="DI65" s="176"/>
      <c r="DJ65" s="173"/>
      <c r="DK65" s="174"/>
      <c r="DL65" s="173"/>
      <c r="DM65" s="176"/>
      <c r="DN65" s="182"/>
      <c r="DO65" s="176"/>
      <c r="DP65" s="173"/>
      <c r="DQ65" s="176"/>
      <c r="DR65" s="173"/>
      <c r="DS65" s="174"/>
      <c r="DT65" s="173"/>
      <c r="DU65" s="174"/>
      <c r="DV65" s="173"/>
      <c r="DW65" s="176"/>
      <c r="DX65" s="173"/>
      <c r="DY65" s="158"/>
      <c r="DZ65" s="159" t="str">
        <f t="shared" si="48"/>
        <v>Martin Danč-x</v>
      </c>
      <c r="EA65" s="202"/>
      <c r="EB65" s="203"/>
      <c r="EC65" s="204"/>
      <c r="ED65" s="205"/>
      <c r="EE65" s="204"/>
      <c r="EF65" s="205"/>
      <c r="EG65" s="204"/>
      <c r="EH65" s="205"/>
      <c r="EI65" s="202"/>
      <c r="EJ65" s="203"/>
      <c r="EK65" s="204"/>
      <c r="EL65" s="205"/>
      <c r="EM65" s="204"/>
      <c r="EN65" s="205"/>
      <c r="EO65" s="204"/>
      <c r="EP65" s="205"/>
      <c r="EQ65" s="204"/>
      <c r="ER65" s="205"/>
      <c r="ES65" s="202"/>
      <c r="ET65" s="203"/>
      <c r="EU65" s="202"/>
      <c r="EV65" s="203"/>
      <c r="EW65" s="204"/>
      <c r="EX65" s="205"/>
      <c r="EY65" s="204"/>
      <c r="EZ65" s="205"/>
      <c r="FA65" s="204"/>
      <c r="FB65" s="205"/>
      <c r="FC65" s="204"/>
      <c r="FD65" s="205"/>
      <c r="FE65" s="204"/>
      <c r="FF65" s="206"/>
      <c r="FG65" s="202"/>
      <c r="FH65" s="199"/>
      <c r="FI65" s="204"/>
      <c r="FJ65" s="199"/>
      <c r="FK65" s="202"/>
      <c r="FL65" s="199"/>
      <c r="FM65" s="204"/>
      <c r="FN65" s="199"/>
      <c r="FO65" s="204"/>
      <c r="FP65" s="199"/>
      <c r="FQ65" s="204"/>
      <c r="FR65" s="199"/>
      <c r="FS65" s="202"/>
      <c r="FT65" s="199"/>
      <c r="FU65" s="204"/>
      <c r="FV65" s="199"/>
      <c r="FW65" s="202"/>
      <c r="FX65" s="199"/>
      <c r="FY65" s="204"/>
      <c r="FZ65" s="206"/>
      <c r="GA65" s="204"/>
      <c r="GB65" s="199"/>
      <c r="GC65" s="204"/>
      <c r="GD65" s="199"/>
      <c r="GE65" s="202"/>
      <c r="GF65" s="199"/>
      <c r="GG65" s="202"/>
      <c r="GH65" s="199"/>
      <c r="GI65" s="204"/>
      <c r="GJ65" s="199"/>
      <c r="GK65" s="158"/>
      <c r="GL65" s="159" t="str">
        <f t="shared" si="49"/>
        <v>Martin Danč-x</v>
      </c>
      <c r="GM65" s="202"/>
      <c r="GN65" s="203"/>
      <c r="GO65" s="204"/>
      <c r="GP65" s="205"/>
      <c r="GQ65" s="204"/>
      <c r="GR65" s="205"/>
      <c r="GS65" s="204"/>
      <c r="GT65" s="205"/>
      <c r="GU65" s="202"/>
      <c r="GV65" s="203"/>
      <c r="GW65" s="204"/>
      <c r="GX65" s="205"/>
      <c r="GY65" s="204"/>
      <c r="GZ65" s="205"/>
      <c r="HA65" s="204"/>
      <c r="HB65" s="205"/>
      <c r="HC65" s="204"/>
      <c r="HD65" s="205"/>
      <c r="HE65" s="202"/>
      <c r="HF65" s="203"/>
      <c r="HG65" s="202"/>
      <c r="HH65" s="203"/>
      <c r="HI65" s="204"/>
      <c r="HJ65" s="205"/>
      <c r="HK65" s="204"/>
      <c r="HL65" s="205"/>
      <c r="HM65" s="204"/>
      <c r="HN65" s="205"/>
      <c r="HO65" s="204"/>
      <c r="HP65" s="205"/>
      <c r="HQ65" s="204"/>
      <c r="HR65" s="206"/>
      <c r="HS65" s="202"/>
      <c r="HT65" s="199"/>
      <c r="HU65" s="204"/>
      <c r="HV65" s="199"/>
      <c r="HW65" s="202"/>
      <c r="HX65" s="199"/>
      <c r="HY65" s="204"/>
      <c r="HZ65" s="199"/>
      <c r="IA65" s="204"/>
      <c r="IB65" s="199"/>
      <c r="IC65" s="204"/>
      <c r="ID65" s="199"/>
      <c r="IE65" s="202"/>
      <c r="IF65" s="199"/>
      <c r="IG65" s="204"/>
      <c r="IH65" s="199"/>
      <c r="II65" s="202"/>
      <c r="IJ65" s="199"/>
      <c r="IK65" s="204"/>
      <c r="IL65" s="206"/>
      <c r="IM65" s="204"/>
      <c r="IN65" s="199"/>
      <c r="IO65" s="204"/>
      <c r="IP65" s="199"/>
      <c r="IQ65" s="202"/>
      <c r="IR65" s="199"/>
      <c r="IS65" s="202"/>
      <c r="IT65" s="199"/>
      <c r="IU65" s="204"/>
      <c r="IV65" s="199"/>
    </row>
    <row r="66">
      <c r="A66" s="214">
        <f>IFERROR(__xludf.DUMMYFUNCTION("""COMPUTED_VALUE"""),100.0)</f>
        <v>100</v>
      </c>
      <c r="B66" s="159" t="str">
        <f t="shared" si="46"/>
        <v>Pavel Hochman-x</v>
      </c>
      <c r="C66" s="173">
        <f t="shared" ref="C66:BL66" si="65">BO66+EA66+GM66</f>
        <v>0</v>
      </c>
      <c r="D66" s="173">
        <f t="shared" si="65"/>
        <v>0</v>
      </c>
      <c r="E66" s="173">
        <f t="shared" si="65"/>
        <v>0</v>
      </c>
      <c r="F66" s="173">
        <f t="shared" si="65"/>
        <v>0</v>
      </c>
      <c r="G66" s="173">
        <f t="shared" si="65"/>
        <v>0</v>
      </c>
      <c r="H66" s="173">
        <f t="shared" si="65"/>
        <v>0</v>
      </c>
      <c r="I66" s="173">
        <f t="shared" si="65"/>
        <v>0</v>
      </c>
      <c r="J66" s="173">
        <f t="shared" si="65"/>
        <v>0</v>
      </c>
      <c r="K66" s="173">
        <f t="shared" si="65"/>
        <v>0</v>
      </c>
      <c r="L66" s="173">
        <f t="shared" si="65"/>
        <v>0</v>
      </c>
      <c r="M66" s="173">
        <f t="shared" si="65"/>
        <v>0</v>
      </c>
      <c r="N66" s="173">
        <f t="shared" si="65"/>
        <v>0</v>
      </c>
      <c r="O66" s="173">
        <f t="shared" si="65"/>
        <v>0</v>
      </c>
      <c r="P66" s="173">
        <f t="shared" si="65"/>
        <v>0</v>
      </c>
      <c r="Q66" s="173">
        <f t="shared" si="65"/>
        <v>0</v>
      </c>
      <c r="R66" s="173">
        <f t="shared" si="65"/>
        <v>0</v>
      </c>
      <c r="S66" s="173">
        <f t="shared" si="65"/>
        <v>0</v>
      </c>
      <c r="T66" s="173">
        <f t="shared" si="65"/>
        <v>0</v>
      </c>
      <c r="U66" s="173">
        <f t="shared" si="65"/>
        <v>0</v>
      </c>
      <c r="V66" s="173">
        <f t="shared" si="65"/>
        <v>0</v>
      </c>
      <c r="W66" s="173">
        <f t="shared" si="65"/>
        <v>0</v>
      </c>
      <c r="X66" s="173">
        <f t="shared" si="65"/>
        <v>0</v>
      </c>
      <c r="Y66" s="173">
        <f t="shared" si="65"/>
        <v>0</v>
      </c>
      <c r="Z66" s="173">
        <f t="shared" si="65"/>
        <v>0</v>
      </c>
      <c r="AA66" s="173">
        <f t="shared" si="65"/>
        <v>0</v>
      </c>
      <c r="AB66" s="173">
        <f t="shared" si="65"/>
        <v>0</v>
      </c>
      <c r="AC66" s="173">
        <f t="shared" si="65"/>
        <v>0</v>
      </c>
      <c r="AD66" s="173">
        <f t="shared" si="65"/>
        <v>0</v>
      </c>
      <c r="AE66" s="173">
        <f t="shared" si="65"/>
        <v>0</v>
      </c>
      <c r="AF66" s="173">
        <f t="shared" si="65"/>
        <v>0</v>
      </c>
      <c r="AG66" s="173">
        <f t="shared" si="65"/>
        <v>0</v>
      </c>
      <c r="AH66" s="173">
        <f t="shared" si="65"/>
        <v>0</v>
      </c>
      <c r="AI66" s="173">
        <f t="shared" si="65"/>
        <v>0</v>
      </c>
      <c r="AJ66" s="173">
        <f t="shared" si="65"/>
        <v>0</v>
      </c>
      <c r="AK66" s="173">
        <f t="shared" si="65"/>
        <v>0</v>
      </c>
      <c r="AL66" s="173">
        <f t="shared" si="65"/>
        <v>0</v>
      </c>
      <c r="AM66" s="173">
        <f t="shared" si="65"/>
        <v>0</v>
      </c>
      <c r="AN66" s="173">
        <f t="shared" si="65"/>
        <v>0</v>
      </c>
      <c r="AO66" s="173">
        <f t="shared" si="65"/>
        <v>0</v>
      </c>
      <c r="AP66" s="173">
        <f t="shared" si="65"/>
        <v>0</v>
      </c>
      <c r="AQ66" s="173">
        <f t="shared" si="65"/>
        <v>0</v>
      </c>
      <c r="AR66" s="173">
        <f t="shared" si="65"/>
        <v>0</v>
      </c>
      <c r="AS66" s="173">
        <f t="shared" si="65"/>
        <v>0</v>
      </c>
      <c r="AT66" s="173">
        <f t="shared" si="65"/>
        <v>0</v>
      </c>
      <c r="AU66" s="173">
        <f t="shared" si="65"/>
        <v>0</v>
      </c>
      <c r="AV66" s="173">
        <f t="shared" si="65"/>
        <v>0</v>
      </c>
      <c r="AW66" s="173">
        <f t="shared" si="65"/>
        <v>0</v>
      </c>
      <c r="AX66" s="173">
        <f t="shared" si="65"/>
        <v>0</v>
      </c>
      <c r="AY66" s="173">
        <f t="shared" si="65"/>
        <v>0</v>
      </c>
      <c r="AZ66" s="173">
        <f t="shared" si="65"/>
        <v>0</v>
      </c>
      <c r="BA66" s="173">
        <f t="shared" si="65"/>
        <v>0</v>
      </c>
      <c r="BB66" s="173">
        <f t="shared" si="65"/>
        <v>0</v>
      </c>
      <c r="BC66" s="173">
        <f t="shared" si="65"/>
        <v>0</v>
      </c>
      <c r="BD66" s="173">
        <f t="shared" si="65"/>
        <v>0</v>
      </c>
      <c r="BE66" s="173">
        <f t="shared" si="65"/>
        <v>0</v>
      </c>
      <c r="BF66" s="173">
        <f t="shared" si="65"/>
        <v>0</v>
      </c>
      <c r="BG66" s="173">
        <f t="shared" si="65"/>
        <v>0</v>
      </c>
      <c r="BH66" s="173">
        <f t="shared" si="65"/>
        <v>0</v>
      </c>
      <c r="BI66" s="173">
        <f t="shared" si="65"/>
        <v>0</v>
      </c>
      <c r="BJ66" s="173">
        <f t="shared" si="65"/>
        <v>0</v>
      </c>
      <c r="BK66" s="173">
        <f t="shared" si="65"/>
        <v>0</v>
      </c>
      <c r="BL66" s="173">
        <f t="shared" si="65"/>
        <v>0</v>
      </c>
      <c r="BM66" s="158"/>
      <c r="BN66" s="159" t="str">
        <f>IFERROR(__xludf.DUMMYFUNCTION("""COMPUTED_VALUE"""),"Pavel Hochman-x")</f>
        <v>Pavel Hochman-x</v>
      </c>
      <c r="BO66" s="174"/>
      <c r="BP66" s="175"/>
      <c r="BQ66" s="174"/>
      <c r="BR66" s="175"/>
      <c r="BS66" s="174"/>
      <c r="BT66" s="175"/>
      <c r="BU66" s="174"/>
      <c r="BV66" s="175"/>
      <c r="BW66" s="174"/>
      <c r="BX66" s="175"/>
      <c r="BY66" s="174"/>
      <c r="BZ66" s="175"/>
      <c r="CA66" s="174"/>
      <c r="CB66" s="175"/>
      <c r="CC66" s="174"/>
      <c r="CD66" s="175"/>
      <c r="CE66" s="174"/>
      <c r="CF66" s="175"/>
      <c r="CG66" s="174"/>
      <c r="CH66" s="175"/>
      <c r="CI66" s="174"/>
      <c r="CJ66" s="175"/>
      <c r="CK66" s="174"/>
      <c r="CL66" s="175"/>
      <c r="CM66" s="174"/>
      <c r="CN66" s="175"/>
      <c r="CO66" s="174"/>
      <c r="CP66" s="175"/>
      <c r="CQ66" s="174"/>
      <c r="CR66" s="175"/>
      <c r="CS66" s="174"/>
      <c r="CT66" s="173"/>
      <c r="CU66" s="176"/>
      <c r="CV66" s="173"/>
      <c r="CW66" s="174"/>
      <c r="CX66" s="173"/>
      <c r="CY66" s="174"/>
      <c r="CZ66" s="173"/>
      <c r="DA66" s="174"/>
      <c r="DB66" s="173"/>
      <c r="DC66" s="174"/>
      <c r="DD66" s="173"/>
      <c r="DE66" s="174"/>
      <c r="DF66" s="173"/>
      <c r="DG66" s="174"/>
      <c r="DH66" s="173"/>
      <c r="DI66" s="174"/>
      <c r="DJ66" s="173"/>
      <c r="DK66" s="174"/>
      <c r="DL66" s="173"/>
      <c r="DM66" s="174"/>
      <c r="DN66" s="173"/>
      <c r="DO66" s="174"/>
      <c r="DP66" s="173"/>
      <c r="DQ66" s="174"/>
      <c r="DR66" s="173"/>
      <c r="DS66" s="174"/>
      <c r="DT66" s="173"/>
      <c r="DU66" s="174"/>
      <c r="DV66" s="173"/>
      <c r="DW66" s="174"/>
      <c r="DX66" s="173"/>
      <c r="DY66" s="158"/>
      <c r="DZ66" s="159" t="str">
        <f t="shared" si="48"/>
        <v>Pavel Hochman-x</v>
      </c>
      <c r="EA66" s="202"/>
      <c r="EB66" s="203"/>
      <c r="EC66" s="202"/>
      <c r="ED66" s="203"/>
      <c r="EE66" s="202"/>
      <c r="EF66" s="203"/>
      <c r="EG66" s="202"/>
      <c r="EH66" s="203"/>
      <c r="EI66" s="202"/>
      <c r="EJ66" s="203"/>
      <c r="EK66" s="202"/>
      <c r="EL66" s="203"/>
      <c r="EM66" s="202"/>
      <c r="EN66" s="203"/>
      <c r="EO66" s="202"/>
      <c r="EP66" s="203"/>
      <c r="EQ66" s="202"/>
      <c r="ER66" s="203"/>
      <c r="ES66" s="202"/>
      <c r="ET66" s="203"/>
      <c r="EU66" s="202"/>
      <c r="EV66" s="203"/>
      <c r="EW66" s="202"/>
      <c r="EX66" s="203"/>
      <c r="EY66" s="202"/>
      <c r="EZ66" s="203"/>
      <c r="FA66" s="202"/>
      <c r="FB66" s="203"/>
      <c r="FC66" s="202"/>
      <c r="FD66" s="203"/>
      <c r="FE66" s="202"/>
      <c r="FF66" s="199"/>
      <c r="FG66" s="204"/>
      <c r="FH66" s="199"/>
      <c r="FI66" s="202"/>
      <c r="FJ66" s="199"/>
      <c r="FK66" s="202"/>
      <c r="FL66" s="199"/>
      <c r="FM66" s="202"/>
      <c r="FN66" s="199"/>
      <c r="FO66" s="202"/>
      <c r="FP66" s="199"/>
      <c r="FQ66" s="202"/>
      <c r="FR66" s="199"/>
      <c r="FS66" s="202"/>
      <c r="FT66" s="199"/>
      <c r="FU66" s="202"/>
      <c r="FV66" s="199"/>
      <c r="FW66" s="202"/>
      <c r="FX66" s="199"/>
      <c r="FY66" s="202"/>
      <c r="FZ66" s="199"/>
      <c r="GA66" s="202"/>
      <c r="GB66" s="199"/>
      <c r="GC66" s="202"/>
      <c r="GD66" s="199"/>
      <c r="GE66" s="202"/>
      <c r="GF66" s="199"/>
      <c r="GG66" s="202"/>
      <c r="GH66" s="199"/>
      <c r="GI66" s="202"/>
      <c r="GJ66" s="199"/>
      <c r="GK66" s="158"/>
      <c r="GL66" s="159" t="str">
        <f t="shared" si="49"/>
        <v>Pavel Hochman-x</v>
      </c>
      <c r="GM66" s="202"/>
      <c r="GN66" s="203"/>
      <c r="GO66" s="202"/>
      <c r="GP66" s="203"/>
      <c r="GQ66" s="202"/>
      <c r="GR66" s="203"/>
      <c r="GS66" s="202"/>
      <c r="GT66" s="203"/>
      <c r="GU66" s="202"/>
      <c r="GV66" s="203"/>
      <c r="GW66" s="202"/>
      <c r="GX66" s="203"/>
      <c r="GY66" s="202"/>
      <c r="GZ66" s="203"/>
      <c r="HA66" s="202"/>
      <c r="HB66" s="203"/>
      <c r="HC66" s="202"/>
      <c r="HD66" s="203"/>
      <c r="HE66" s="202"/>
      <c r="HF66" s="203"/>
      <c r="HG66" s="202"/>
      <c r="HH66" s="203"/>
      <c r="HI66" s="202"/>
      <c r="HJ66" s="203"/>
      <c r="HK66" s="202"/>
      <c r="HL66" s="203"/>
      <c r="HM66" s="202"/>
      <c r="HN66" s="203"/>
      <c r="HO66" s="202"/>
      <c r="HP66" s="203"/>
      <c r="HQ66" s="202"/>
      <c r="HR66" s="199"/>
      <c r="HS66" s="204"/>
      <c r="HT66" s="199"/>
      <c r="HU66" s="202"/>
      <c r="HV66" s="199"/>
      <c r="HW66" s="202"/>
      <c r="HX66" s="199"/>
      <c r="HY66" s="202"/>
      <c r="HZ66" s="199"/>
      <c r="IA66" s="202"/>
      <c r="IB66" s="199"/>
      <c r="IC66" s="202"/>
      <c r="ID66" s="199"/>
      <c r="IE66" s="202"/>
      <c r="IF66" s="199"/>
      <c r="IG66" s="202"/>
      <c r="IH66" s="199"/>
      <c r="II66" s="202"/>
      <c r="IJ66" s="199"/>
      <c r="IK66" s="202"/>
      <c r="IL66" s="199"/>
      <c r="IM66" s="202"/>
      <c r="IN66" s="199"/>
      <c r="IO66" s="202"/>
      <c r="IP66" s="199"/>
      <c r="IQ66" s="202"/>
      <c r="IR66" s="199"/>
      <c r="IS66" s="202"/>
      <c r="IT66" s="199"/>
      <c r="IU66" s="202"/>
      <c r="IV66" s="199"/>
    </row>
    <row r="67">
      <c r="A67" s="214">
        <f>IFERROR(__xludf.DUMMYFUNCTION("""COMPUTED_VALUE"""),100.0)</f>
        <v>100</v>
      </c>
      <c r="B67" s="159" t="str">
        <f t="shared" si="46"/>
        <v>Marek Šos</v>
      </c>
      <c r="C67" s="173">
        <f t="shared" ref="C67:BL67" si="66">BO67+EA67+GM67</f>
        <v>0</v>
      </c>
      <c r="D67" s="173">
        <f t="shared" si="66"/>
        <v>0</v>
      </c>
      <c r="E67" s="173">
        <f t="shared" si="66"/>
        <v>0</v>
      </c>
      <c r="F67" s="173">
        <f t="shared" si="66"/>
        <v>0</v>
      </c>
      <c r="G67" s="173">
        <f t="shared" si="66"/>
        <v>0</v>
      </c>
      <c r="H67" s="173">
        <f t="shared" si="66"/>
        <v>0</v>
      </c>
      <c r="I67" s="173">
        <f t="shared" si="66"/>
        <v>8</v>
      </c>
      <c r="J67" s="173">
        <f t="shared" si="66"/>
        <v>0</v>
      </c>
      <c r="K67" s="173">
        <f t="shared" si="66"/>
        <v>15</v>
      </c>
      <c r="L67" s="173">
        <f t="shared" si="66"/>
        <v>0</v>
      </c>
      <c r="M67" s="173">
        <f t="shared" si="66"/>
        <v>6.5</v>
      </c>
      <c r="N67" s="173">
        <f t="shared" si="66"/>
        <v>0</v>
      </c>
      <c r="O67" s="173">
        <f t="shared" si="66"/>
        <v>0</v>
      </c>
      <c r="P67" s="173">
        <f t="shared" si="66"/>
        <v>0</v>
      </c>
      <c r="Q67" s="173">
        <f t="shared" si="66"/>
        <v>13</v>
      </c>
      <c r="R67" s="173">
        <f t="shared" si="66"/>
        <v>0</v>
      </c>
      <c r="S67" s="173">
        <f t="shared" si="66"/>
        <v>0</v>
      </c>
      <c r="T67" s="173">
        <f t="shared" si="66"/>
        <v>0</v>
      </c>
      <c r="U67" s="173">
        <f t="shared" si="66"/>
        <v>7</v>
      </c>
      <c r="V67" s="173">
        <f t="shared" si="66"/>
        <v>0</v>
      </c>
      <c r="W67" s="173">
        <f t="shared" si="66"/>
        <v>3</v>
      </c>
      <c r="X67" s="173">
        <f t="shared" si="66"/>
        <v>0</v>
      </c>
      <c r="Y67" s="173">
        <f t="shared" si="66"/>
        <v>0</v>
      </c>
      <c r="Z67" s="173">
        <f t="shared" si="66"/>
        <v>0</v>
      </c>
      <c r="AA67" s="173">
        <f t="shared" si="66"/>
        <v>0</v>
      </c>
      <c r="AB67" s="173">
        <f t="shared" si="66"/>
        <v>0</v>
      </c>
      <c r="AC67" s="173">
        <f t="shared" si="66"/>
        <v>5.5</v>
      </c>
      <c r="AD67" s="173">
        <f t="shared" si="66"/>
        <v>0</v>
      </c>
      <c r="AE67" s="173">
        <f t="shared" si="66"/>
        <v>6</v>
      </c>
      <c r="AF67" s="173">
        <f t="shared" si="66"/>
        <v>0</v>
      </c>
      <c r="AG67" s="173">
        <f t="shared" si="66"/>
        <v>0</v>
      </c>
      <c r="AH67" s="173">
        <f t="shared" si="66"/>
        <v>0</v>
      </c>
      <c r="AI67" s="173">
        <f t="shared" si="66"/>
        <v>0</v>
      </c>
      <c r="AJ67" s="173">
        <f t="shared" si="66"/>
        <v>0</v>
      </c>
      <c r="AK67" s="173">
        <f t="shared" si="66"/>
        <v>8</v>
      </c>
      <c r="AL67" s="173">
        <f t="shared" si="66"/>
        <v>0</v>
      </c>
      <c r="AM67" s="173">
        <f t="shared" si="66"/>
        <v>7.5</v>
      </c>
      <c r="AN67" s="173">
        <f t="shared" si="66"/>
        <v>0</v>
      </c>
      <c r="AO67" s="173">
        <f t="shared" si="66"/>
        <v>4.5</v>
      </c>
      <c r="AP67" s="173">
        <f t="shared" si="66"/>
        <v>0</v>
      </c>
      <c r="AQ67" s="173">
        <f t="shared" si="66"/>
        <v>0</v>
      </c>
      <c r="AR67" s="173">
        <f t="shared" si="66"/>
        <v>0</v>
      </c>
      <c r="AS67" s="173">
        <f t="shared" si="66"/>
        <v>6.5</v>
      </c>
      <c r="AT67" s="173">
        <f t="shared" si="66"/>
        <v>0</v>
      </c>
      <c r="AU67" s="173">
        <f t="shared" si="66"/>
        <v>0</v>
      </c>
      <c r="AV67" s="173">
        <f t="shared" si="66"/>
        <v>0</v>
      </c>
      <c r="AW67" s="173">
        <f t="shared" si="66"/>
        <v>0</v>
      </c>
      <c r="AX67" s="173">
        <f t="shared" si="66"/>
        <v>0</v>
      </c>
      <c r="AY67" s="173">
        <f t="shared" si="66"/>
        <v>4.5</v>
      </c>
      <c r="AZ67" s="173">
        <f t="shared" si="66"/>
        <v>0</v>
      </c>
      <c r="BA67" s="173">
        <f t="shared" si="66"/>
        <v>0</v>
      </c>
      <c r="BB67" s="173">
        <f t="shared" si="66"/>
        <v>0</v>
      </c>
      <c r="BC67" s="173">
        <f t="shared" si="66"/>
        <v>0</v>
      </c>
      <c r="BD67" s="173">
        <f t="shared" si="66"/>
        <v>0</v>
      </c>
      <c r="BE67" s="173">
        <f t="shared" si="66"/>
        <v>0</v>
      </c>
      <c r="BF67" s="173">
        <f t="shared" si="66"/>
        <v>0</v>
      </c>
      <c r="BG67" s="173">
        <f t="shared" si="66"/>
        <v>14</v>
      </c>
      <c r="BH67" s="173">
        <f t="shared" si="66"/>
        <v>0</v>
      </c>
      <c r="BI67" s="173">
        <f t="shared" si="66"/>
        <v>0</v>
      </c>
      <c r="BJ67" s="173">
        <f t="shared" si="66"/>
        <v>0</v>
      </c>
      <c r="BK67" s="173">
        <f t="shared" si="66"/>
        <v>0</v>
      </c>
      <c r="BL67" s="173">
        <f t="shared" si="66"/>
        <v>0</v>
      </c>
      <c r="BM67" s="158"/>
      <c r="BN67" s="159" t="str">
        <f>IFERROR(__xludf.DUMMYFUNCTION("""COMPUTED_VALUE"""),"Marek Šos")</f>
        <v>Marek Šos</v>
      </c>
      <c r="BO67" s="174"/>
      <c r="BP67" s="175"/>
      <c r="BQ67" s="174"/>
      <c r="BR67" s="175"/>
      <c r="BS67" s="174"/>
      <c r="BT67" s="175"/>
      <c r="BU67" s="174"/>
      <c r="BV67" s="175"/>
      <c r="BW67" s="174"/>
      <c r="BX67" s="175"/>
      <c r="BY67" s="174"/>
      <c r="BZ67" s="175"/>
      <c r="CA67" s="174"/>
      <c r="CB67" s="175"/>
      <c r="CC67" s="174"/>
      <c r="CD67" s="175"/>
      <c r="CE67" s="174"/>
      <c r="CF67" s="175"/>
      <c r="CG67" s="174"/>
      <c r="CH67" s="175"/>
      <c r="CI67" s="174"/>
      <c r="CJ67" s="175"/>
      <c r="CK67" s="174"/>
      <c r="CL67" s="175"/>
      <c r="CM67" s="174"/>
      <c r="CN67" s="175"/>
      <c r="CO67" s="174"/>
      <c r="CP67" s="175"/>
      <c r="CQ67" s="174"/>
      <c r="CR67" s="175"/>
      <c r="CS67" s="174"/>
      <c r="CT67" s="173"/>
      <c r="CU67" s="174"/>
      <c r="CV67" s="173"/>
      <c r="CW67" s="174"/>
      <c r="CX67" s="173"/>
      <c r="CY67" s="174"/>
      <c r="CZ67" s="173"/>
      <c r="DA67" s="174"/>
      <c r="DB67" s="173"/>
      <c r="DC67" s="174"/>
      <c r="DD67" s="173"/>
      <c r="DE67" s="174"/>
      <c r="DF67" s="173"/>
      <c r="DG67" s="174"/>
      <c r="DH67" s="173"/>
      <c r="DI67" s="174"/>
      <c r="DJ67" s="173"/>
      <c r="DK67" s="174"/>
      <c r="DL67" s="173"/>
      <c r="DM67" s="174"/>
      <c r="DN67" s="173"/>
      <c r="DO67" s="174"/>
      <c r="DP67" s="173"/>
      <c r="DQ67" s="174"/>
      <c r="DR67" s="173"/>
      <c r="DS67" s="174"/>
      <c r="DT67" s="173"/>
      <c r="DU67" s="174"/>
      <c r="DV67" s="173"/>
      <c r="DW67" s="174"/>
      <c r="DX67" s="173"/>
      <c r="DY67" s="158"/>
      <c r="DZ67" s="159" t="str">
        <f t="shared" si="48"/>
        <v>Marek Šos</v>
      </c>
      <c r="EA67" s="202"/>
      <c r="EB67" s="203"/>
      <c r="EC67" s="202"/>
      <c r="ED67" s="203"/>
      <c r="EE67" s="202"/>
      <c r="EF67" s="203"/>
      <c r="EG67" s="202">
        <f>IFERROR(__xludf.DUMMYFUNCTION("""COMPUTED_VALUE"""),8.0)</f>
        <v>8</v>
      </c>
      <c r="EH67" s="203"/>
      <c r="EI67" s="202">
        <f>IFERROR(__xludf.DUMMYFUNCTION("""COMPUTED_VALUE"""),15.0)</f>
        <v>15</v>
      </c>
      <c r="EJ67" s="203"/>
      <c r="EK67" s="202">
        <f>IFERROR(__xludf.DUMMYFUNCTION("""COMPUTED_VALUE"""),6.5)</f>
        <v>6.5</v>
      </c>
      <c r="EL67" s="203"/>
      <c r="EM67" s="202"/>
      <c r="EN67" s="203"/>
      <c r="EO67" s="202">
        <f>IFERROR(__xludf.DUMMYFUNCTION("""COMPUTED_VALUE"""),13.0)</f>
        <v>13</v>
      </c>
      <c r="EP67" s="203"/>
      <c r="EQ67" s="202"/>
      <c r="ER67" s="203"/>
      <c r="ES67" s="202">
        <f>IFERROR(__xludf.DUMMYFUNCTION("""COMPUTED_VALUE"""),7.0)</f>
        <v>7</v>
      </c>
      <c r="ET67" s="203"/>
      <c r="EU67" s="202">
        <f>IFERROR(__xludf.DUMMYFUNCTION("""COMPUTED_VALUE"""),3.0)</f>
        <v>3</v>
      </c>
      <c r="EV67" s="203"/>
      <c r="EW67" s="202"/>
      <c r="EX67" s="203"/>
      <c r="EY67" s="202"/>
      <c r="EZ67" s="203"/>
      <c r="FA67" s="202">
        <f>IFERROR(__xludf.DUMMYFUNCTION("""COMPUTED_VALUE"""),5.5)</f>
        <v>5.5</v>
      </c>
      <c r="FB67" s="203"/>
      <c r="FC67" s="202">
        <f>IFERROR(__xludf.DUMMYFUNCTION("""COMPUTED_VALUE"""),6.0)</f>
        <v>6</v>
      </c>
      <c r="FD67" s="203"/>
      <c r="FE67" s="202"/>
      <c r="FF67" s="199"/>
      <c r="FG67" s="202"/>
      <c r="FH67" s="199"/>
      <c r="FI67" s="202">
        <f>IFERROR(__xludf.DUMMYFUNCTION("""COMPUTED_VALUE"""),8.0)</f>
        <v>8</v>
      </c>
      <c r="FJ67" s="199"/>
      <c r="FK67" s="202">
        <f>IFERROR(__xludf.DUMMYFUNCTION("""COMPUTED_VALUE"""),7.5)</f>
        <v>7.5</v>
      </c>
      <c r="FL67" s="199"/>
      <c r="FM67" s="202">
        <f>IFERROR(__xludf.DUMMYFUNCTION("""COMPUTED_VALUE"""),4.5)</f>
        <v>4.5</v>
      </c>
      <c r="FN67" s="199"/>
      <c r="FO67" s="202"/>
      <c r="FP67" s="199"/>
      <c r="FQ67" s="202">
        <f>IFERROR(__xludf.DUMMYFUNCTION("""COMPUTED_VALUE"""),6.5)</f>
        <v>6.5</v>
      </c>
      <c r="FR67" s="199"/>
      <c r="FS67" s="202"/>
      <c r="FT67" s="199"/>
      <c r="FU67" s="202"/>
      <c r="FV67" s="199"/>
      <c r="FW67" s="202">
        <f>IFERROR(__xludf.DUMMYFUNCTION("""COMPUTED_VALUE"""),4.5)</f>
        <v>4.5</v>
      </c>
      <c r="FX67" s="199"/>
      <c r="FY67" s="202"/>
      <c r="FZ67" s="199"/>
      <c r="GA67" s="202"/>
      <c r="GB67" s="199"/>
      <c r="GC67" s="202"/>
      <c r="GD67" s="199"/>
      <c r="GE67" s="202">
        <f>IFERROR(__xludf.DUMMYFUNCTION("""COMPUTED_VALUE"""),14.0)</f>
        <v>14</v>
      </c>
      <c r="GF67" s="199"/>
      <c r="GG67" s="202"/>
      <c r="GH67" s="199"/>
      <c r="GI67" s="202"/>
      <c r="GJ67" s="199"/>
      <c r="GK67" s="158"/>
      <c r="GL67" s="159" t="str">
        <f t="shared" si="49"/>
        <v>Marek Šos</v>
      </c>
      <c r="GM67" s="202"/>
      <c r="GN67" s="203"/>
      <c r="GO67" s="202"/>
      <c r="GP67" s="203"/>
      <c r="GQ67" s="202"/>
      <c r="GR67" s="203"/>
      <c r="GS67" s="202"/>
      <c r="GT67" s="203"/>
      <c r="GU67" s="202"/>
      <c r="GV67" s="203"/>
      <c r="GW67" s="202"/>
      <c r="GX67" s="203"/>
      <c r="GY67" s="202"/>
      <c r="GZ67" s="203"/>
      <c r="HA67" s="202"/>
      <c r="HB67" s="203"/>
      <c r="HC67" s="202"/>
      <c r="HD67" s="203"/>
      <c r="HE67" s="202"/>
      <c r="HF67" s="203"/>
      <c r="HG67" s="202"/>
      <c r="HH67" s="203"/>
      <c r="HI67" s="202"/>
      <c r="HJ67" s="203"/>
      <c r="HK67" s="202"/>
      <c r="HL67" s="203"/>
      <c r="HM67" s="202"/>
      <c r="HN67" s="203"/>
      <c r="HO67" s="202"/>
      <c r="HP67" s="203"/>
      <c r="HQ67" s="202"/>
      <c r="HR67" s="199"/>
      <c r="HS67" s="202"/>
      <c r="HT67" s="199"/>
      <c r="HU67" s="202"/>
      <c r="HV67" s="199"/>
      <c r="HW67" s="202"/>
      <c r="HX67" s="199"/>
      <c r="HY67" s="202"/>
      <c r="HZ67" s="199"/>
      <c r="IA67" s="202"/>
      <c r="IB67" s="199"/>
      <c r="IC67" s="202"/>
      <c r="ID67" s="199"/>
      <c r="IE67" s="202"/>
      <c r="IF67" s="199"/>
      <c r="IG67" s="202"/>
      <c r="IH67" s="199"/>
      <c r="II67" s="202"/>
      <c r="IJ67" s="199"/>
      <c r="IK67" s="202"/>
      <c r="IL67" s="199"/>
      <c r="IM67" s="202"/>
      <c r="IN67" s="199"/>
      <c r="IO67" s="202"/>
      <c r="IP67" s="199"/>
      <c r="IQ67" s="202"/>
      <c r="IR67" s="199"/>
      <c r="IS67" s="202"/>
      <c r="IT67" s="199"/>
      <c r="IU67" s="202"/>
      <c r="IV67" s="199"/>
    </row>
    <row r="68">
      <c r="A68" s="214">
        <f>IFERROR(__xludf.DUMMYFUNCTION("""COMPUTED_VALUE"""),100.0)</f>
        <v>100</v>
      </c>
      <c r="B68" s="159" t="str">
        <f t="shared" si="46"/>
        <v>Martin Jurkovič</v>
      </c>
      <c r="C68" s="173">
        <f t="shared" ref="C68:BL68" si="67">BO68+EA68+GM68</f>
        <v>4.5</v>
      </c>
      <c r="D68" s="173">
        <f t="shared" si="67"/>
        <v>0</v>
      </c>
      <c r="E68" s="173">
        <f t="shared" si="67"/>
        <v>0</v>
      </c>
      <c r="F68" s="173">
        <f t="shared" si="67"/>
        <v>0</v>
      </c>
      <c r="G68" s="173">
        <f t="shared" si="67"/>
        <v>3</v>
      </c>
      <c r="H68" s="173">
        <f t="shared" si="67"/>
        <v>0</v>
      </c>
      <c r="I68" s="173">
        <f t="shared" si="67"/>
        <v>0</v>
      </c>
      <c r="J68" s="173">
        <f t="shared" si="67"/>
        <v>0</v>
      </c>
      <c r="K68" s="173">
        <f t="shared" si="67"/>
        <v>4</v>
      </c>
      <c r="L68" s="173">
        <f t="shared" si="67"/>
        <v>0</v>
      </c>
      <c r="M68" s="173">
        <f t="shared" si="67"/>
        <v>4</v>
      </c>
      <c r="N68" s="173">
        <f t="shared" si="67"/>
        <v>0</v>
      </c>
      <c r="O68" s="173">
        <f t="shared" si="67"/>
        <v>0</v>
      </c>
      <c r="P68" s="173">
        <f t="shared" si="67"/>
        <v>0</v>
      </c>
      <c r="Q68" s="173">
        <f t="shared" si="67"/>
        <v>5.5</v>
      </c>
      <c r="R68" s="173">
        <f t="shared" si="67"/>
        <v>0</v>
      </c>
      <c r="S68" s="173">
        <f t="shared" si="67"/>
        <v>6</v>
      </c>
      <c r="T68" s="173">
        <f t="shared" si="67"/>
        <v>0</v>
      </c>
      <c r="U68" s="173">
        <f t="shared" si="67"/>
        <v>0</v>
      </c>
      <c r="V68" s="173">
        <f t="shared" si="67"/>
        <v>0</v>
      </c>
      <c r="W68" s="173">
        <f t="shared" si="67"/>
        <v>0</v>
      </c>
      <c r="X68" s="173">
        <f t="shared" si="67"/>
        <v>0</v>
      </c>
      <c r="Y68" s="173">
        <f t="shared" si="67"/>
        <v>7</v>
      </c>
      <c r="Z68" s="173">
        <f t="shared" si="67"/>
        <v>0</v>
      </c>
      <c r="AA68" s="173">
        <f t="shared" si="67"/>
        <v>7.5</v>
      </c>
      <c r="AB68" s="173">
        <f t="shared" si="67"/>
        <v>0</v>
      </c>
      <c r="AC68" s="173">
        <f t="shared" si="67"/>
        <v>8.5</v>
      </c>
      <c r="AD68" s="173">
        <f t="shared" si="67"/>
        <v>0</v>
      </c>
      <c r="AE68" s="173">
        <f t="shared" si="67"/>
        <v>5.5</v>
      </c>
      <c r="AF68" s="173">
        <f t="shared" si="67"/>
        <v>0</v>
      </c>
      <c r="AG68" s="173">
        <f t="shared" si="67"/>
        <v>0</v>
      </c>
      <c r="AH68" s="173">
        <f t="shared" si="67"/>
        <v>0</v>
      </c>
      <c r="AI68" s="173">
        <f t="shared" si="67"/>
        <v>7.5</v>
      </c>
      <c r="AJ68" s="173">
        <f t="shared" si="67"/>
        <v>0</v>
      </c>
      <c r="AK68" s="173">
        <f t="shared" si="67"/>
        <v>5.5</v>
      </c>
      <c r="AL68" s="173">
        <f t="shared" si="67"/>
        <v>0</v>
      </c>
      <c r="AM68" s="173">
        <f t="shared" si="67"/>
        <v>4</v>
      </c>
      <c r="AN68" s="173">
        <f t="shared" si="67"/>
        <v>0</v>
      </c>
      <c r="AO68" s="173">
        <f t="shared" si="67"/>
        <v>0</v>
      </c>
      <c r="AP68" s="173">
        <f t="shared" si="67"/>
        <v>0</v>
      </c>
      <c r="AQ68" s="173">
        <f t="shared" si="67"/>
        <v>4.5</v>
      </c>
      <c r="AR68" s="173">
        <f t="shared" si="67"/>
        <v>0</v>
      </c>
      <c r="AS68" s="173">
        <f t="shared" si="67"/>
        <v>5</v>
      </c>
      <c r="AT68" s="173">
        <f t="shared" si="67"/>
        <v>0</v>
      </c>
      <c r="AU68" s="173">
        <f t="shared" si="67"/>
        <v>0</v>
      </c>
      <c r="AV68" s="173">
        <f t="shared" si="67"/>
        <v>0</v>
      </c>
      <c r="AW68" s="173">
        <f t="shared" si="67"/>
        <v>0</v>
      </c>
      <c r="AX68" s="173">
        <f t="shared" si="67"/>
        <v>0</v>
      </c>
      <c r="AY68" s="173">
        <f t="shared" si="67"/>
        <v>5.5</v>
      </c>
      <c r="AZ68" s="173">
        <f t="shared" si="67"/>
        <v>0</v>
      </c>
      <c r="BA68" s="173">
        <f t="shared" si="67"/>
        <v>5.5</v>
      </c>
      <c r="BB68" s="173">
        <f t="shared" si="67"/>
        <v>0</v>
      </c>
      <c r="BC68" s="173">
        <f t="shared" si="67"/>
        <v>5.5</v>
      </c>
      <c r="BD68" s="173">
        <f t="shared" si="67"/>
        <v>0</v>
      </c>
      <c r="BE68" s="173">
        <f t="shared" si="67"/>
        <v>5.5</v>
      </c>
      <c r="BF68" s="173">
        <f t="shared" si="67"/>
        <v>0</v>
      </c>
      <c r="BG68" s="173">
        <f t="shared" si="67"/>
        <v>3.5</v>
      </c>
      <c r="BH68" s="173">
        <f t="shared" si="67"/>
        <v>0</v>
      </c>
      <c r="BI68" s="173">
        <f t="shared" si="67"/>
        <v>0</v>
      </c>
      <c r="BJ68" s="173">
        <f t="shared" si="67"/>
        <v>0</v>
      </c>
      <c r="BK68" s="173">
        <f t="shared" si="67"/>
        <v>0</v>
      </c>
      <c r="BL68" s="173">
        <f t="shared" si="67"/>
        <v>0</v>
      </c>
      <c r="BM68" s="158"/>
      <c r="BN68" s="159" t="str">
        <f>IFERROR(__xludf.DUMMYFUNCTION("""COMPUTED_VALUE"""),"Martin Jurkovič")</f>
        <v>Martin Jurkovič</v>
      </c>
      <c r="BO68" s="174">
        <f>IFERROR(__xludf.DUMMYFUNCTION("""COMPUTED_VALUE"""),4.5)</f>
        <v>4.5</v>
      </c>
      <c r="BP68" s="175"/>
      <c r="BQ68" s="176"/>
      <c r="BR68" s="181"/>
      <c r="BS68" s="174">
        <f>IFERROR(__xludf.DUMMYFUNCTION("""COMPUTED_VALUE"""),3.0)</f>
        <v>3</v>
      </c>
      <c r="BT68" s="175"/>
      <c r="BU68" s="174"/>
      <c r="BV68" s="175"/>
      <c r="BW68" s="176">
        <f>IFERROR(__xludf.DUMMYFUNCTION("""COMPUTED_VALUE"""),4.0)</f>
        <v>4</v>
      </c>
      <c r="BX68" s="181"/>
      <c r="BY68" s="176">
        <f>IFERROR(__xludf.DUMMYFUNCTION("""COMPUTED_VALUE"""),4.0)</f>
        <v>4</v>
      </c>
      <c r="BZ68" s="181"/>
      <c r="CA68" s="176"/>
      <c r="CB68" s="181"/>
      <c r="CC68" s="176">
        <f>IFERROR(__xludf.DUMMYFUNCTION("""COMPUTED_VALUE"""),5.5)</f>
        <v>5.5</v>
      </c>
      <c r="CD68" s="181"/>
      <c r="CE68" s="174">
        <f>IFERROR(__xludf.DUMMYFUNCTION("""COMPUTED_VALUE"""),6.0)</f>
        <v>6</v>
      </c>
      <c r="CF68" s="175"/>
      <c r="CG68" s="176"/>
      <c r="CH68" s="181"/>
      <c r="CI68" s="176"/>
      <c r="CJ68" s="181"/>
      <c r="CK68" s="176">
        <f>IFERROR(__xludf.DUMMYFUNCTION("""COMPUTED_VALUE"""),7.0)</f>
        <v>7</v>
      </c>
      <c r="CL68" s="181"/>
      <c r="CM68" s="176">
        <f>IFERROR(__xludf.DUMMYFUNCTION("""COMPUTED_VALUE"""),7.5)</f>
        <v>7.5</v>
      </c>
      <c r="CN68" s="181"/>
      <c r="CO68" s="176">
        <f>IFERROR(__xludf.DUMMYFUNCTION("""COMPUTED_VALUE"""),8.5)</f>
        <v>8.5</v>
      </c>
      <c r="CP68" s="181"/>
      <c r="CQ68" s="174">
        <f>IFERROR(__xludf.DUMMYFUNCTION("""COMPUTED_VALUE"""),5.5)</f>
        <v>5.5</v>
      </c>
      <c r="CR68" s="175"/>
      <c r="CS68" s="176"/>
      <c r="CT68" s="182"/>
      <c r="CU68" s="174">
        <f>IFERROR(__xludf.DUMMYFUNCTION("""COMPUTED_VALUE"""),7.5)</f>
        <v>7.5</v>
      </c>
      <c r="CV68" s="173"/>
      <c r="CW68" s="176">
        <f>IFERROR(__xludf.DUMMYFUNCTION("""COMPUTED_VALUE"""),5.5)</f>
        <v>5.5</v>
      </c>
      <c r="CX68" s="173"/>
      <c r="CY68" s="176">
        <f>IFERROR(__xludf.DUMMYFUNCTION("""COMPUTED_VALUE"""),4.0)</f>
        <v>4</v>
      </c>
      <c r="CZ68" s="173"/>
      <c r="DA68" s="176"/>
      <c r="DB68" s="173"/>
      <c r="DC68" s="176">
        <f>IFERROR(__xludf.DUMMYFUNCTION("""COMPUTED_VALUE"""),4.5)</f>
        <v>4.5</v>
      </c>
      <c r="DD68" s="173"/>
      <c r="DE68" s="174">
        <f>IFERROR(__xludf.DUMMYFUNCTION("""COMPUTED_VALUE"""),5.0)</f>
        <v>5</v>
      </c>
      <c r="DF68" s="173"/>
      <c r="DG68" s="176"/>
      <c r="DH68" s="173"/>
      <c r="DI68" s="176"/>
      <c r="DJ68" s="173"/>
      <c r="DK68" s="174">
        <f>IFERROR(__xludf.DUMMYFUNCTION("""COMPUTED_VALUE"""),5.5)</f>
        <v>5.5</v>
      </c>
      <c r="DL68" s="173"/>
      <c r="DM68" s="176">
        <f>IFERROR(__xludf.DUMMYFUNCTION("""COMPUTED_VALUE"""),5.5)</f>
        <v>5.5</v>
      </c>
      <c r="DN68" s="182"/>
      <c r="DO68" s="176">
        <f>IFERROR(__xludf.DUMMYFUNCTION("""COMPUTED_VALUE"""),5.5)</f>
        <v>5.5</v>
      </c>
      <c r="DP68" s="173"/>
      <c r="DQ68" s="176">
        <f>IFERROR(__xludf.DUMMYFUNCTION("""COMPUTED_VALUE"""),5.5)</f>
        <v>5.5</v>
      </c>
      <c r="DR68" s="173"/>
      <c r="DS68" s="176">
        <f>IFERROR(__xludf.DUMMYFUNCTION("""COMPUTED_VALUE"""),3.5)</f>
        <v>3.5</v>
      </c>
      <c r="DT68" s="173"/>
      <c r="DU68" s="176"/>
      <c r="DV68" s="173"/>
      <c r="DW68" s="176"/>
      <c r="DX68" s="173"/>
      <c r="DY68" s="158"/>
      <c r="DZ68" s="159" t="str">
        <f t="shared" si="48"/>
        <v>Martin Jurkovič</v>
      </c>
      <c r="EA68" s="202"/>
      <c r="EB68" s="203"/>
      <c r="EC68" s="204"/>
      <c r="ED68" s="205"/>
      <c r="EE68" s="202"/>
      <c r="EF68" s="203"/>
      <c r="EG68" s="202"/>
      <c r="EH68" s="203"/>
      <c r="EI68" s="204"/>
      <c r="EJ68" s="205"/>
      <c r="EK68" s="204"/>
      <c r="EL68" s="205"/>
      <c r="EM68" s="204"/>
      <c r="EN68" s="205"/>
      <c r="EO68" s="204"/>
      <c r="EP68" s="205"/>
      <c r="EQ68" s="202"/>
      <c r="ER68" s="203"/>
      <c r="ES68" s="204"/>
      <c r="ET68" s="205"/>
      <c r="EU68" s="204"/>
      <c r="EV68" s="205"/>
      <c r="EW68" s="204"/>
      <c r="EX68" s="205"/>
      <c r="EY68" s="204"/>
      <c r="EZ68" s="205"/>
      <c r="FA68" s="204"/>
      <c r="FB68" s="205"/>
      <c r="FC68" s="202"/>
      <c r="FD68" s="203"/>
      <c r="FE68" s="204"/>
      <c r="FF68" s="206"/>
      <c r="FG68" s="202"/>
      <c r="FH68" s="199"/>
      <c r="FI68" s="204"/>
      <c r="FJ68" s="199"/>
      <c r="FK68" s="204"/>
      <c r="FL68" s="199"/>
      <c r="FM68" s="204"/>
      <c r="FN68" s="199"/>
      <c r="FO68" s="204"/>
      <c r="FP68" s="199"/>
      <c r="FQ68" s="202"/>
      <c r="FR68" s="199"/>
      <c r="FS68" s="204"/>
      <c r="FT68" s="199"/>
      <c r="FU68" s="204"/>
      <c r="FV68" s="199"/>
      <c r="FW68" s="202"/>
      <c r="FX68" s="199"/>
      <c r="FY68" s="204"/>
      <c r="FZ68" s="206"/>
      <c r="GA68" s="204"/>
      <c r="GB68" s="199"/>
      <c r="GC68" s="204"/>
      <c r="GD68" s="199"/>
      <c r="GE68" s="204"/>
      <c r="GF68" s="199"/>
      <c r="GG68" s="204"/>
      <c r="GH68" s="199"/>
      <c r="GI68" s="204"/>
      <c r="GJ68" s="199"/>
      <c r="GK68" s="158"/>
      <c r="GL68" s="159" t="str">
        <f t="shared" si="49"/>
        <v>Martin Jurkovič</v>
      </c>
      <c r="GM68" s="202"/>
      <c r="GN68" s="203"/>
      <c r="GO68" s="204"/>
      <c r="GP68" s="205"/>
      <c r="GQ68" s="202"/>
      <c r="GR68" s="203"/>
      <c r="GS68" s="202"/>
      <c r="GT68" s="203"/>
      <c r="GU68" s="204"/>
      <c r="GV68" s="205"/>
      <c r="GW68" s="204"/>
      <c r="GX68" s="205"/>
      <c r="GY68" s="204"/>
      <c r="GZ68" s="205"/>
      <c r="HA68" s="204"/>
      <c r="HB68" s="205"/>
      <c r="HC68" s="202"/>
      <c r="HD68" s="203"/>
      <c r="HE68" s="204"/>
      <c r="HF68" s="205"/>
      <c r="HG68" s="204"/>
      <c r="HH68" s="205"/>
      <c r="HI68" s="204"/>
      <c r="HJ68" s="205"/>
      <c r="HK68" s="204"/>
      <c r="HL68" s="205"/>
      <c r="HM68" s="204"/>
      <c r="HN68" s="205"/>
      <c r="HO68" s="202"/>
      <c r="HP68" s="203"/>
      <c r="HQ68" s="204"/>
      <c r="HR68" s="206"/>
      <c r="HS68" s="202"/>
      <c r="HT68" s="199"/>
      <c r="HU68" s="204"/>
      <c r="HV68" s="199"/>
      <c r="HW68" s="204"/>
      <c r="HX68" s="199"/>
      <c r="HY68" s="204"/>
      <c r="HZ68" s="199"/>
      <c r="IA68" s="204"/>
      <c r="IB68" s="199"/>
      <c r="IC68" s="202"/>
      <c r="ID68" s="199"/>
      <c r="IE68" s="204"/>
      <c r="IF68" s="199"/>
      <c r="IG68" s="204"/>
      <c r="IH68" s="199"/>
      <c r="II68" s="202"/>
      <c r="IJ68" s="199"/>
      <c r="IK68" s="204"/>
      <c r="IL68" s="206"/>
      <c r="IM68" s="204"/>
      <c r="IN68" s="199"/>
      <c r="IO68" s="204"/>
      <c r="IP68" s="199"/>
      <c r="IQ68" s="204"/>
      <c r="IR68" s="199"/>
      <c r="IS68" s="204"/>
      <c r="IT68" s="199"/>
      <c r="IU68" s="204"/>
      <c r="IV68" s="199"/>
    </row>
    <row r="69">
      <c r="A69" s="214">
        <f>IFERROR(__xludf.DUMMYFUNCTION("""COMPUTED_VALUE"""),100.0)</f>
        <v>100</v>
      </c>
      <c r="B69" s="159" t="str">
        <f t="shared" si="46"/>
        <v>Václav Schejbal</v>
      </c>
      <c r="C69" s="173">
        <f t="shared" ref="C69:BL69" si="68">BO69+EA69+GM69</f>
        <v>0</v>
      </c>
      <c r="D69" s="173">
        <f t="shared" si="68"/>
        <v>0</v>
      </c>
      <c r="E69" s="173">
        <f t="shared" si="68"/>
        <v>0</v>
      </c>
      <c r="F69" s="173">
        <f t="shared" si="68"/>
        <v>0</v>
      </c>
      <c r="G69" s="173">
        <f t="shared" si="68"/>
        <v>0</v>
      </c>
      <c r="H69" s="173">
        <f t="shared" si="68"/>
        <v>0</v>
      </c>
      <c r="I69" s="173">
        <f t="shared" si="68"/>
        <v>0</v>
      </c>
      <c r="J69" s="173">
        <f t="shared" si="68"/>
        <v>0</v>
      </c>
      <c r="K69" s="173">
        <f t="shared" si="68"/>
        <v>0</v>
      </c>
      <c r="L69" s="173">
        <f t="shared" si="68"/>
        <v>0</v>
      </c>
      <c r="M69" s="173">
        <f t="shared" si="68"/>
        <v>5.5</v>
      </c>
      <c r="N69" s="173">
        <f t="shared" si="68"/>
        <v>0</v>
      </c>
      <c r="O69" s="173">
        <f t="shared" si="68"/>
        <v>11.5</v>
      </c>
      <c r="P69" s="173">
        <f t="shared" si="68"/>
        <v>0</v>
      </c>
      <c r="Q69" s="173">
        <f t="shared" si="68"/>
        <v>0</v>
      </c>
      <c r="R69" s="173">
        <f t="shared" si="68"/>
        <v>0</v>
      </c>
      <c r="S69" s="173">
        <f t="shared" si="68"/>
        <v>0</v>
      </c>
      <c r="T69" s="173">
        <f t="shared" si="68"/>
        <v>0</v>
      </c>
      <c r="U69" s="173">
        <f t="shared" si="68"/>
        <v>0</v>
      </c>
      <c r="V69" s="173">
        <f t="shared" si="68"/>
        <v>0</v>
      </c>
      <c r="W69" s="173">
        <f t="shared" si="68"/>
        <v>0</v>
      </c>
      <c r="X69" s="173">
        <f t="shared" si="68"/>
        <v>0</v>
      </c>
      <c r="Y69" s="173">
        <f t="shared" si="68"/>
        <v>0</v>
      </c>
      <c r="Z69" s="173">
        <f t="shared" si="68"/>
        <v>0</v>
      </c>
      <c r="AA69" s="173">
        <f t="shared" si="68"/>
        <v>0</v>
      </c>
      <c r="AB69" s="173">
        <f t="shared" si="68"/>
        <v>0</v>
      </c>
      <c r="AC69" s="173">
        <f t="shared" si="68"/>
        <v>12</v>
      </c>
      <c r="AD69" s="173">
        <f t="shared" si="68"/>
        <v>0</v>
      </c>
      <c r="AE69" s="173">
        <f t="shared" si="68"/>
        <v>0</v>
      </c>
      <c r="AF69" s="173">
        <f t="shared" si="68"/>
        <v>0</v>
      </c>
      <c r="AG69" s="173">
        <f t="shared" si="68"/>
        <v>0</v>
      </c>
      <c r="AH69" s="173">
        <f t="shared" si="68"/>
        <v>0</v>
      </c>
      <c r="AI69" s="173">
        <f t="shared" si="68"/>
        <v>5.5</v>
      </c>
      <c r="AJ69" s="173">
        <f t="shared" si="68"/>
        <v>0</v>
      </c>
      <c r="AK69" s="173">
        <f t="shared" si="68"/>
        <v>0</v>
      </c>
      <c r="AL69" s="173">
        <f t="shared" si="68"/>
        <v>0</v>
      </c>
      <c r="AM69" s="173">
        <f t="shared" si="68"/>
        <v>0</v>
      </c>
      <c r="AN69" s="173">
        <f t="shared" si="68"/>
        <v>0</v>
      </c>
      <c r="AO69" s="173">
        <f t="shared" si="68"/>
        <v>0</v>
      </c>
      <c r="AP69" s="173">
        <f t="shared" si="68"/>
        <v>0</v>
      </c>
      <c r="AQ69" s="173">
        <f t="shared" si="68"/>
        <v>5.5</v>
      </c>
      <c r="AR69" s="173">
        <f t="shared" si="68"/>
        <v>0</v>
      </c>
      <c r="AS69" s="173">
        <f t="shared" si="68"/>
        <v>4</v>
      </c>
      <c r="AT69" s="173">
        <f t="shared" si="68"/>
        <v>0</v>
      </c>
      <c r="AU69" s="173">
        <f t="shared" si="68"/>
        <v>0</v>
      </c>
      <c r="AV69" s="173">
        <f t="shared" si="68"/>
        <v>0</v>
      </c>
      <c r="AW69" s="173">
        <f t="shared" si="68"/>
        <v>0</v>
      </c>
      <c r="AX69" s="173">
        <f t="shared" si="68"/>
        <v>0</v>
      </c>
      <c r="AY69" s="173">
        <f t="shared" si="68"/>
        <v>0</v>
      </c>
      <c r="AZ69" s="173">
        <f t="shared" si="68"/>
        <v>0</v>
      </c>
      <c r="BA69" s="173">
        <f t="shared" si="68"/>
        <v>0</v>
      </c>
      <c r="BB69" s="173">
        <f t="shared" si="68"/>
        <v>0</v>
      </c>
      <c r="BC69" s="173">
        <f t="shared" si="68"/>
        <v>0</v>
      </c>
      <c r="BD69" s="173">
        <f t="shared" si="68"/>
        <v>0</v>
      </c>
      <c r="BE69" s="173">
        <f t="shared" si="68"/>
        <v>11.5</v>
      </c>
      <c r="BF69" s="173">
        <f t="shared" si="68"/>
        <v>0</v>
      </c>
      <c r="BG69" s="173">
        <f t="shared" si="68"/>
        <v>0</v>
      </c>
      <c r="BH69" s="173">
        <f t="shared" si="68"/>
        <v>0</v>
      </c>
      <c r="BI69" s="173">
        <f t="shared" si="68"/>
        <v>0</v>
      </c>
      <c r="BJ69" s="173">
        <f t="shared" si="68"/>
        <v>0</v>
      </c>
      <c r="BK69" s="173">
        <f t="shared" si="68"/>
        <v>0</v>
      </c>
      <c r="BL69" s="173">
        <f t="shared" si="68"/>
        <v>0</v>
      </c>
      <c r="BM69" s="158"/>
      <c r="BN69" s="159" t="str">
        <f>IFERROR(__xludf.DUMMYFUNCTION("""COMPUTED_VALUE"""),"Václav Schejbal")</f>
        <v>Václav Schejbal</v>
      </c>
      <c r="BO69" s="174"/>
      <c r="BP69" s="175"/>
      <c r="BQ69" s="174"/>
      <c r="BR69" s="175"/>
      <c r="BS69" s="174"/>
      <c r="BT69" s="175"/>
      <c r="BU69" s="174"/>
      <c r="BV69" s="175"/>
      <c r="BW69" s="174"/>
      <c r="BX69" s="175"/>
      <c r="BY69" s="174">
        <f>IFERROR(__xludf.DUMMYFUNCTION("""COMPUTED_VALUE"""),5.5)</f>
        <v>5.5</v>
      </c>
      <c r="BZ69" s="175"/>
      <c r="CA69" s="174">
        <f>IFERROR(__xludf.DUMMYFUNCTION("""COMPUTED_VALUE"""),11.5)</f>
        <v>11.5</v>
      </c>
      <c r="CB69" s="175"/>
      <c r="CC69" s="174"/>
      <c r="CD69" s="175"/>
      <c r="CE69" s="174"/>
      <c r="CF69" s="175"/>
      <c r="CG69" s="174"/>
      <c r="CH69" s="175"/>
      <c r="CI69" s="174"/>
      <c r="CJ69" s="175"/>
      <c r="CK69" s="174"/>
      <c r="CL69" s="175"/>
      <c r="CM69" s="174"/>
      <c r="CN69" s="175"/>
      <c r="CO69" s="174">
        <f>IFERROR(__xludf.DUMMYFUNCTION("""COMPUTED_VALUE"""),12.0)</f>
        <v>12</v>
      </c>
      <c r="CP69" s="175"/>
      <c r="CQ69" s="174"/>
      <c r="CR69" s="175"/>
      <c r="CS69" s="174"/>
      <c r="CT69" s="173"/>
      <c r="CU69" s="174">
        <f>IFERROR(__xludf.DUMMYFUNCTION("""COMPUTED_VALUE"""),5.5)</f>
        <v>5.5</v>
      </c>
      <c r="CV69" s="173"/>
      <c r="CW69" s="174"/>
      <c r="CX69" s="173"/>
      <c r="CY69" s="174"/>
      <c r="CZ69" s="173"/>
      <c r="DA69" s="174"/>
      <c r="DB69" s="173"/>
      <c r="DC69" s="174">
        <f>IFERROR(__xludf.DUMMYFUNCTION("""COMPUTED_VALUE"""),5.5)</f>
        <v>5.5</v>
      </c>
      <c r="DD69" s="173"/>
      <c r="DE69" s="174">
        <f>IFERROR(__xludf.DUMMYFUNCTION("""COMPUTED_VALUE"""),4.0)</f>
        <v>4</v>
      </c>
      <c r="DF69" s="173"/>
      <c r="DG69" s="174"/>
      <c r="DH69" s="173"/>
      <c r="DI69" s="174"/>
      <c r="DJ69" s="173"/>
      <c r="DK69" s="174"/>
      <c r="DL69" s="173"/>
      <c r="DM69" s="174"/>
      <c r="DN69" s="173"/>
      <c r="DO69" s="174"/>
      <c r="DP69" s="173"/>
      <c r="DQ69" s="174">
        <f>IFERROR(__xludf.DUMMYFUNCTION("""COMPUTED_VALUE"""),11.5)</f>
        <v>11.5</v>
      </c>
      <c r="DR69" s="173"/>
      <c r="DS69" s="174"/>
      <c r="DT69" s="173"/>
      <c r="DU69" s="174"/>
      <c r="DV69" s="173"/>
      <c r="DW69" s="174"/>
      <c r="DX69" s="173"/>
      <c r="DY69" s="158"/>
      <c r="DZ69" s="159" t="str">
        <f t="shared" si="48"/>
        <v>Václav Schejbal</v>
      </c>
      <c r="EA69" s="202"/>
      <c r="EB69" s="203"/>
      <c r="EC69" s="202"/>
      <c r="ED69" s="203"/>
      <c r="EE69" s="202"/>
      <c r="EF69" s="203"/>
      <c r="EG69" s="202"/>
      <c r="EH69" s="203"/>
      <c r="EI69" s="202"/>
      <c r="EJ69" s="203"/>
      <c r="EK69" s="202"/>
      <c r="EL69" s="203"/>
      <c r="EM69" s="202"/>
      <c r="EN69" s="203"/>
      <c r="EO69" s="202"/>
      <c r="EP69" s="203"/>
      <c r="EQ69" s="202"/>
      <c r="ER69" s="203"/>
      <c r="ES69" s="202"/>
      <c r="ET69" s="203"/>
      <c r="EU69" s="202"/>
      <c r="EV69" s="203"/>
      <c r="EW69" s="202"/>
      <c r="EX69" s="203"/>
      <c r="EY69" s="202"/>
      <c r="EZ69" s="203"/>
      <c r="FA69" s="202"/>
      <c r="FB69" s="203"/>
      <c r="FC69" s="202"/>
      <c r="FD69" s="203"/>
      <c r="FE69" s="202"/>
      <c r="FF69" s="199"/>
      <c r="FG69" s="202"/>
      <c r="FH69" s="199"/>
      <c r="FI69" s="202"/>
      <c r="FJ69" s="199"/>
      <c r="FK69" s="202"/>
      <c r="FL69" s="199"/>
      <c r="FM69" s="202"/>
      <c r="FN69" s="199"/>
      <c r="FO69" s="202"/>
      <c r="FP69" s="199"/>
      <c r="FQ69" s="202"/>
      <c r="FR69" s="199"/>
      <c r="FS69" s="202"/>
      <c r="FT69" s="199"/>
      <c r="FU69" s="202"/>
      <c r="FV69" s="199"/>
      <c r="FW69" s="202"/>
      <c r="FX69" s="199"/>
      <c r="FY69" s="202"/>
      <c r="FZ69" s="199"/>
      <c r="GA69" s="202"/>
      <c r="GB69" s="199"/>
      <c r="GC69" s="202"/>
      <c r="GD69" s="199"/>
      <c r="GE69" s="202"/>
      <c r="GF69" s="199"/>
      <c r="GG69" s="202"/>
      <c r="GH69" s="199"/>
      <c r="GI69" s="202"/>
      <c r="GJ69" s="199"/>
      <c r="GK69" s="158"/>
      <c r="GL69" s="159" t="str">
        <f t="shared" si="49"/>
        <v>Václav Schejbal</v>
      </c>
      <c r="GM69" s="202"/>
      <c r="GN69" s="203"/>
      <c r="GO69" s="202"/>
      <c r="GP69" s="203"/>
      <c r="GQ69" s="202"/>
      <c r="GR69" s="203"/>
      <c r="GS69" s="202"/>
      <c r="GT69" s="203"/>
      <c r="GU69" s="202"/>
      <c r="GV69" s="203"/>
      <c r="GW69" s="202"/>
      <c r="GX69" s="203"/>
      <c r="GY69" s="202"/>
      <c r="GZ69" s="203"/>
      <c r="HA69" s="202"/>
      <c r="HB69" s="203"/>
      <c r="HC69" s="202"/>
      <c r="HD69" s="203"/>
      <c r="HE69" s="202"/>
      <c r="HF69" s="203"/>
      <c r="HG69" s="202"/>
      <c r="HH69" s="203"/>
      <c r="HI69" s="202"/>
      <c r="HJ69" s="203"/>
      <c r="HK69" s="202"/>
      <c r="HL69" s="203"/>
      <c r="HM69" s="202"/>
      <c r="HN69" s="203"/>
      <c r="HO69" s="202"/>
      <c r="HP69" s="203"/>
      <c r="HQ69" s="202"/>
      <c r="HR69" s="199"/>
      <c r="HS69" s="202"/>
      <c r="HT69" s="199"/>
      <c r="HU69" s="202"/>
      <c r="HV69" s="199"/>
      <c r="HW69" s="202"/>
      <c r="HX69" s="199"/>
      <c r="HY69" s="202"/>
      <c r="HZ69" s="199"/>
      <c r="IA69" s="202"/>
      <c r="IB69" s="199"/>
      <c r="IC69" s="202"/>
      <c r="ID69" s="199"/>
      <c r="IE69" s="202"/>
      <c r="IF69" s="199"/>
      <c r="IG69" s="202"/>
      <c r="IH69" s="199"/>
      <c r="II69" s="202"/>
      <c r="IJ69" s="199"/>
      <c r="IK69" s="202"/>
      <c r="IL69" s="199"/>
      <c r="IM69" s="202"/>
      <c r="IN69" s="199"/>
      <c r="IO69" s="202"/>
      <c r="IP69" s="199"/>
      <c r="IQ69" s="202"/>
      <c r="IR69" s="199"/>
      <c r="IS69" s="202"/>
      <c r="IT69" s="199"/>
      <c r="IU69" s="202"/>
      <c r="IV69" s="199"/>
    </row>
    <row r="70">
      <c r="A70" s="214">
        <f>IFERROR(__xludf.DUMMYFUNCTION("""COMPUTED_VALUE"""),100.0)</f>
        <v>100</v>
      </c>
      <c r="B70" s="159" t="str">
        <f t="shared" si="46"/>
        <v>Zbyněk Hyský</v>
      </c>
      <c r="C70" s="173">
        <f t="shared" ref="C70:BL70" si="69">BO70+EA70+GM70</f>
        <v>12</v>
      </c>
      <c r="D70" s="173">
        <f t="shared" si="69"/>
        <v>0</v>
      </c>
      <c r="E70" s="173">
        <f t="shared" si="69"/>
        <v>0</v>
      </c>
      <c r="F70" s="173">
        <f t="shared" si="69"/>
        <v>0</v>
      </c>
      <c r="G70" s="173">
        <f t="shared" si="69"/>
        <v>0</v>
      </c>
      <c r="H70" s="173">
        <f t="shared" si="69"/>
        <v>0</v>
      </c>
      <c r="I70" s="173">
        <f t="shared" si="69"/>
        <v>7</v>
      </c>
      <c r="J70" s="173">
        <f t="shared" si="69"/>
        <v>0</v>
      </c>
      <c r="K70" s="173">
        <f t="shared" si="69"/>
        <v>0</v>
      </c>
      <c r="L70" s="173">
        <f t="shared" si="69"/>
        <v>0</v>
      </c>
      <c r="M70" s="173">
        <f t="shared" si="69"/>
        <v>4.5</v>
      </c>
      <c r="N70" s="173">
        <f t="shared" si="69"/>
        <v>0</v>
      </c>
      <c r="O70" s="173">
        <f t="shared" si="69"/>
        <v>7</v>
      </c>
      <c r="P70" s="173">
        <f t="shared" si="69"/>
        <v>0</v>
      </c>
      <c r="Q70" s="173">
        <f t="shared" si="69"/>
        <v>6</v>
      </c>
      <c r="R70" s="173">
        <f t="shared" si="69"/>
        <v>0</v>
      </c>
      <c r="S70" s="173">
        <f t="shared" si="69"/>
        <v>4.5</v>
      </c>
      <c r="T70" s="173">
        <f t="shared" si="69"/>
        <v>0</v>
      </c>
      <c r="U70" s="173">
        <f t="shared" si="69"/>
        <v>0</v>
      </c>
      <c r="V70" s="173">
        <f t="shared" si="69"/>
        <v>0</v>
      </c>
      <c r="W70" s="173">
        <f t="shared" si="69"/>
        <v>3</v>
      </c>
      <c r="X70" s="173">
        <f t="shared" si="69"/>
        <v>0</v>
      </c>
      <c r="Y70" s="173">
        <f t="shared" si="69"/>
        <v>0</v>
      </c>
      <c r="Z70" s="173">
        <f t="shared" si="69"/>
        <v>0</v>
      </c>
      <c r="AA70" s="173">
        <f t="shared" si="69"/>
        <v>8</v>
      </c>
      <c r="AB70" s="173">
        <f t="shared" si="69"/>
        <v>0</v>
      </c>
      <c r="AC70" s="173">
        <f t="shared" si="69"/>
        <v>1</v>
      </c>
      <c r="AD70" s="173">
        <f t="shared" si="69"/>
        <v>0</v>
      </c>
      <c r="AE70" s="173">
        <f t="shared" si="69"/>
        <v>5.5</v>
      </c>
      <c r="AF70" s="173">
        <f t="shared" si="69"/>
        <v>0</v>
      </c>
      <c r="AG70" s="173">
        <f t="shared" si="69"/>
        <v>0</v>
      </c>
      <c r="AH70" s="173">
        <f t="shared" si="69"/>
        <v>0</v>
      </c>
      <c r="AI70" s="173">
        <f t="shared" si="69"/>
        <v>3</v>
      </c>
      <c r="AJ70" s="173">
        <f t="shared" si="69"/>
        <v>0</v>
      </c>
      <c r="AK70" s="173">
        <f t="shared" si="69"/>
        <v>0</v>
      </c>
      <c r="AL70" s="173">
        <f t="shared" si="69"/>
        <v>0</v>
      </c>
      <c r="AM70" s="173">
        <f t="shared" si="69"/>
        <v>0</v>
      </c>
      <c r="AN70" s="173">
        <f t="shared" si="69"/>
        <v>0</v>
      </c>
      <c r="AO70" s="173">
        <f t="shared" si="69"/>
        <v>9</v>
      </c>
      <c r="AP70" s="173">
        <f t="shared" si="69"/>
        <v>0</v>
      </c>
      <c r="AQ70" s="173">
        <f t="shared" si="69"/>
        <v>10</v>
      </c>
      <c r="AR70" s="173">
        <f t="shared" si="69"/>
        <v>0</v>
      </c>
      <c r="AS70" s="173">
        <f t="shared" si="69"/>
        <v>6</v>
      </c>
      <c r="AT70" s="173">
        <f t="shared" si="69"/>
        <v>0</v>
      </c>
      <c r="AU70" s="173">
        <f t="shared" si="69"/>
        <v>0</v>
      </c>
      <c r="AV70" s="173">
        <f t="shared" si="69"/>
        <v>0</v>
      </c>
      <c r="AW70" s="173">
        <f t="shared" si="69"/>
        <v>0</v>
      </c>
      <c r="AX70" s="173">
        <f t="shared" si="69"/>
        <v>0</v>
      </c>
      <c r="AY70" s="173">
        <f t="shared" si="69"/>
        <v>0</v>
      </c>
      <c r="AZ70" s="173">
        <f t="shared" si="69"/>
        <v>0</v>
      </c>
      <c r="BA70" s="173">
        <f t="shared" si="69"/>
        <v>3</v>
      </c>
      <c r="BB70" s="173">
        <f t="shared" si="69"/>
        <v>0</v>
      </c>
      <c r="BC70" s="173">
        <f t="shared" si="69"/>
        <v>7.5</v>
      </c>
      <c r="BD70" s="173">
        <f t="shared" si="69"/>
        <v>0</v>
      </c>
      <c r="BE70" s="173">
        <f t="shared" si="69"/>
        <v>5</v>
      </c>
      <c r="BF70" s="173">
        <f t="shared" si="69"/>
        <v>0</v>
      </c>
      <c r="BG70" s="173">
        <f t="shared" si="69"/>
        <v>9.5</v>
      </c>
      <c r="BH70" s="173">
        <f t="shared" si="69"/>
        <v>0</v>
      </c>
      <c r="BI70" s="173">
        <f t="shared" si="69"/>
        <v>0</v>
      </c>
      <c r="BJ70" s="173">
        <f t="shared" si="69"/>
        <v>0</v>
      </c>
      <c r="BK70" s="173">
        <f t="shared" si="69"/>
        <v>0</v>
      </c>
      <c r="BL70" s="173">
        <f t="shared" si="69"/>
        <v>0</v>
      </c>
      <c r="BM70" s="158"/>
      <c r="BN70" s="159" t="str">
        <f>IFERROR(__xludf.DUMMYFUNCTION("""COMPUTED_VALUE"""),"Zbyněk Hyský")</f>
        <v>Zbyněk Hyský</v>
      </c>
      <c r="BO70" s="174"/>
      <c r="BP70" s="175"/>
      <c r="BQ70" s="174"/>
      <c r="BR70" s="175"/>
      <c r="BS70" s="174"/>
      <c r="BT70" s="175"/>
      <c r="BU70" s="174"/>
      <c r="BV70" s="175"/>
      <c r="BW70" s="174"/>
      <c r="BX70" s="175"/>
      <c r="BY70" s="174"/>
      <c r="BZ70" s="175"/>
      <c r="CA70" s="174"/>
      <c r="CB70" s="175"/>
      <c r="CC70" s="174"/>
      <c r="CD70" s="175"/>
      <c r="CE70" s="174"/>
      <c r="CF70" s="175"/>
      <c r="CG70" s="174"/>
      <c r="CH70" s="175"/>
      <c r="CI70" s="174"/>
      <c r="CJ70" s="175"/>
      <c r="CK70" s="174"/>
      <c r="CL70" s="175"/>
      <c r="CM70" s="174"/>
      <c r="CN70" s="175"/>
      <c r="CO70" s="174"/>
      <c r="CP70" s="175"/>
      <c r="CQ70" s="174">
        <f>IFERROR(__xludf.DUMMYFUNCTION("""COMPUTED_VALUE"""),5.5)</f>
        <v>5.5</v>
      </c>
      <c r="CR70" s="175"/>
      <c r="CS70" s="174"/>
      <c r="CT70" s="173"/>
      <c r="CU70" s="174"/>
      <c r="CV70" s="173"/>
      <c r="CW70" s="174"/>
      <c r="CX70" s="173"/>
      <c r="CY70" s="174"/>
      <c r="CZ70" s="173"/>
      <c r="DA70" s="174"/>
      <c r="DB70" s="173"/>
      <c r="DC70" s="174"/>
      <c r="DD70" s="173"/>
      <c r="DE70" s="174"/>
      <c r="DF70" s="173"/>
      <c r="DG70" s="174"/>
      <c r="DH70" s="173"/>
      <c r="DI70" s="174"/>
      <c r="DJ70" s="173"/>
      <c r="DK70" s="174"/>
      <c r="DL70" s="173"/>
      <c r="DM70" s="174">
        <f>IFERROR(__xludf.DUMMYFUNCTION("""COMPUTED_VALUE"""),3.0)</f>
        <v>3</v>
      </c>
      <c r="DN70" s="173"/>
      <c r="DO70" s="174"/>
      <c r="DP70" s="173"/>
      <c r="DQ70" s="174"/>
      <c r="DR70" s="173"/>
      <c r="DS70" s="174">
        <f>IFERROR(__xludf.DUMMYFUNCTION("""COMPUTED_VALUE"""),9.5)</f>
        <v>9.5</v>
      </c>
      <c r="DT70" s="173"/>
      <c r="DU70" s="174"/>
      <c r="DV70" s="173"/>
      <c r="DW70" s="174"/>
      <c r="DX70" s="173"/>
      <c r="DY70" s="158"/>
      <c r="DZ70" s="159" t="str">
        <f t="shared" si="48"/>
        <v>Zbyněk Hyský</v>
      </c>
      <c r="EA70" s="202">
        <f>IFERROR(__xludf.DUMMYFUNCTION("""COMPUTED_VALUE"""),12.0)</f>
        <v>12</v>
      </c>
      <c r="EB70" s="203"/>
      <c r="EC70" s="202"/>
      <c r="ED70" s="203"/>
      <c r="EE70" s="202"/>
      <c r="EF70" s="203"/>
      <c r="EG70" s="202">
        <f>IFERROR(__xludf.DUMMYFUNCTION("""COMPUTED_VALUE"""),7.0)</f>
        <v>7</v>
      </c>
      <c r="EH70" s="203"/>
      <c r="EI70" s="202"/>
      <c r="EJ70" s="203"/>
      <c r="EK70" s="202">
        <f>IFERROR(__xludf.DUMMYFUNCTION("""COMPUTED_VALUE"""),4.5)</f>
        <v>4.5</v>
      </c>
      <c r="EL70" s="203"/>
      <c r="EM70" s="202">
        <f>IFERROR(__xludf.DUMMYFUNCTION("""COMPUTED_VALUE"""),7.0)</f>
        <v>7</v>
      </c>
      <c r="EN70" s="203"/>
      <c r="EO70" s="202">
        <f>IFERROR(__xludf.DUMMYFUNCTION("""COMPUTED_VALUE"""),6.0)</f>
        <v>6</v>
      </c>
      <c r="EP70" s="203"/>
      <c r="EQ70" s="202">
        <f>IFERROR(__xludf.DUMMYFUNCTION("""COMPUTED_VALUE"""),4.5)</f>
        <v>4.5</v>
      </c>
      <c r="ER70" s="203"/>
      <c r="ES70" s="202"/>
      <c r="ET70" s="203"/>
      <c r="EU70" s="202">
        <f>IFERROR(__xludf.DUMMYFUNCTION("""COMPUTED_VALUE"""),3.0)</f>
        <v>3</v>
      </c>
      <c r="EV70" s="203"/>
      <c r="EW70" s="202"/>
      <c r="EX70" s="203"/>
      <c r="EY70" s="202">
        <f>IFERROR(__xludf.DUMMYFUNCTION("""COMPUTED_VALUE"""),8.0)</f>
        <v>8</v>
      </c>
      <c r="EZ70" s="203"/>
      <c r="FA70" s="202">
        <f>IFERROR(__xludf.DUMMYFUNCTION("""COMPUTED_VALUE"""),1.0)</f>
        <v>1</v>
      </c>
      <c r="FB70" s="203"/>
      <c r="FC70" s="202"/>
      <c r="FD70" s="203"/>
      <c r="FE70" s="202"/>
      <c r="FF70" s="199"/>
      <c r="FG70" s="202">
        <f>IFERROR(__xludf.DUMMYFUNCTION("""COMPUTED_VALUE"""),3.0)</f>
        <v>3</v>
      </c>
      <c r="FH70" s="199"/>
      <c r="FI70" s="202"/>
      <c r="FJ70" s="199"/>
      <c r="FK70" s="202"/>
      <c r="FL70" s="199"/>
      <c r="FM70" s="202">
        <f>IFERROR(__xludf.DUMMYFUNCTION("""COMPUTED_VALUE"""),9.0)</f>
        <v>9</v>
      </c>
      <c r="FN70" s="199"/>
      <c r="FO70" s="202">
        <f>IFERROR(__xludf.DUMMYFUNCTION("""COMPUTED_VALUE"""),10.0)</f>
        <v>10</v>
      </c>
      <c r="FP70" s="199"/>
      <c r="FQ70" s="202">
        <f>IFERROR(__xludf.DUMMYFUNCTION("""COMPUTED_VALUE"""),6.0)</f>
        <v>6</v>
      </c>
      <c r="FR70" s="199"/>
      <c r="FS70" s="202"/>
      <c r="FT70" s="199"/>
      <c r="FU70" s="202"/>
      <c r="FV70" s="199"/>
      <c r="FW70" s="202"/>
      <c r="FX70" s="199"/>
      <c r="FY70" s="202"/>
      <c r="FZ70" s="199"/>
      <c r="GA70" s="202">
        <f>IFERROR(__xludf.DUMMYFUNCTION("""COMPUTED_VALUE"""),7.5)</f>
        <v>7.5</v>
      </c>
      <c r="GB70" s="199"/>
      <c r="GC70" s="202">
        <f>IFERROR(__xludf.DUMMYFUNCTION("""COMPUTED_VALUE"""),5.0)</f>
        <v>5</v>
      </c>
      <c r="GD70" s="199"/>
      <c r="GE70" s="202"/>
      <c r="GF70" s="199"/>
      <c r="GG70" s="202"/>
      <c r="GH70" s="199"/>
      <c r="GI70" s="202"/>
      <c r="GJ70" s="199"/>
      <c r="GK70" s="158"/>
      <c r="GL70" s="159" t="str">
        <f t="shared" si="49"/>
        <v>Zbyněk Hyský</v>
      </c>
      <c r="GM70" s="202"/>
      <c r="GN70" s="203"/>
      <c r="GO70" s="202"/>
      <c r="GP70" s="203"/>
      <c r="GQ70" s="202"/>
      <c r="GR70" s="203"/>
      <c r="GS70" s="202"/>
      <c r="GT70" s="203"/>
      <c r="GU70" s="202"/>
      <c r="GV70" s="203"/>
      <c r="GW70" s="202"/>
      <c r="GX70" s="203"/>
      <c r="GY70" s="202"/>
      <c r="GZ70" s="203"/>
      <c r="HA70" s="202"/>
      <c r="HB70" s="203"/>
      <c r="HC70" s="202"/>
      <c r="HD70" s="203"/>
      <c r="HE70" s="202"/>
      <c r="HF70" s="203"/>
      <c r="HG70" s="202"/>
      <c r="HH70" s="203"/>
      <c r="HI70" s="202"/>
      <c r="HJ70" s="203"/>
      <c r="HK70" s="202"/>
      <c r="HL70" s="203"/>
      <c r="HM70" s="202"/>
      <c r="HN70" s="203"/>
      <c r="HO70" s="202"/>
      <c r="HP70" s="203"/>
      <c r="HQ70" s="202"/>
      <c r="HR70" s="199"/>
      <c r="HS70" s="202"/>
      <c r="HT70" s="199"/>
      <c r="HU70" s="202"/>
      <c r="HV70" s="199"/>
      <c r="HW70" s="202"/>
      <c r="HX70" s="199"/>
      <c r="HY70" s="202"/>
      <c r="HZ70" s="199"/>
      <c r="IA70" s="202"/>
      <c r="IB70" s="199"/>
      <c r="IC70" s="202"/>
      <c r="ID70" s="199"/>
      <c r="IE70" s="202"/>
      <c r="IF70" s="199"/>
      <c r="IG70" s="202"/>
      <c r="IH70" s="199"/>
      <c r="II70" s="202"/>
      <c r="IJ70" s="199"/>
      <c r="IK70" s="202"/>
      <c r="IL70" s="199"/>
      <c r="IM70" s="202"/>
      <c r="IN70" s="199"/>
      <c r="IO70" s="202"/>
      <c r="IP70" s="199"/>
      <c r="IQ70" s="202"/>
      <c r="IR70" s="199"/>
      <c r="IS70" s="202"/>
      <c r="IT70" s="199"/>
      <c r="IU70" s="202"/>
      <c r="IV70" s="199"/>
    </row>
    <row r="71">
      <c r="A71" s="214">
        <f>IFERROR(__xludf.DUMMYFUNCTION("""COMPUTED_VALUE"""),100.0)</f>
        <v>100</v>
      </c>
      <c r="B71" s="159" t="str">
        <f t="shared" si="46"/>
        <v>Stanislav Roth st.</v>
      </c>
      <c r="C71" s="173">
        <f t="shared" ref="C71:BL71" si="70">BO71+EA71+GM71</f>
        <v>0</v>
      </c>
      <c r="D71" s="173">
        <f t="shared" si="70"/>
        <v>0</v>
      </c>
      <c r="E71" s="173">
        <f t="shared" si="70"/>
        <v>0</v>
      </c>
      <c r="F71" s="173">
        <f t="shared" si="70"/>
        <v>0</v>
      </c>
      <c r="G71" s="173">
        <f t="shared" si="70"/>
        <v>0</v>
      </c>
      <c r="H71" s="173">
        <f t="shared" si="70"/>
        <v>0</v>
      </c>
      <c r="I71" s="173">
        <f t="shared" si="70"/>
        <v>0</v>
      </c>
      <c r="J71" s="173">
        <f t="shared" si="70"/>
        <v>0</v>
      </c>
      <c r="K71" s="173">
        <f t="shared" si="70"/>
        <v>0</v>
      </c>
      <c r="L71" s="173">
        <f t="shared" si="70"/>
        <v>0</v>
      </c>
      <c r="M71" s="173">
        <f t="shared" si="70"/>
        <v>0</v>
      </c>
      <c r="N71" s="173">
        <f t="shared" si="70"/>
        <v>0</v>
      </c>
      <c r="O71" s="173">
        <f t="shared" si="70"/>
        <v>0</v>
      </c>
      <c r="P71" s="173">
        <f t="shared" si="70"/>
        <v>0</v>
      </c>
      <c r="Q71" s="173">
        <f t="shared" si="70"/>
        <v>0</v>
      </c>
      <c r="R71" s="173">
        <f t="shared" si="70"/>
        <v>0</v>
      </c>
      <c r="S71" s="173">
        <f t="shared" si="70"/>
        <v>3</v>
      </c>
      <c r="T71" s="173">
        <f t="shared" si="70"/>
        <v>300</v>
      </c>
      <c r="U71" s="173">
        <f t="shared" si="70"/>
        <v>0</v>
      </c>
      <c r="V71" s="173">
        <f t="shared" si="70"/>
        <v>0</v>
      </c>
      <c r="W71" s="173">
        <f t="shared" si="70"/>
        <v>0</v>
      </c>
      <c r="X71" s="173">
        <f t="shared" si="70"/>
        <v>0</v>
      </c>
      <c r="Y71" s="173">
        <f t="shared" si="70"/>
        <v>0</v>
      </c>
      <c r="Z71" s="173">
        <f t="shared" si="70"/>
        <v>0</v>
      </c>
      <c r="AA71" s="173">
        <f t="shared" si="70"/>
        <v>0</v>
      </c>
      <c r="AB71" s="173">
        <f t="shared" si="70"/>
        <v>0</v>
      </c>
      <c r="AC71" s="173">
        <f t="shared" si="70"/>
        <v>0</v>
      </c>
      <c r="AD71" s="173">
        <f t="shared" si="70"/>
        <v>0</v>
      </c>
      <c r="AE71" s="173">
        <f t="shared" si="70"/>
        <v>0</v>
      </c>
      <c r="AF71" s="173">
        <f t="shared" si="70"/>
        <v>0</v>
      </c>
      <c r="AG71" s="173">
        <f t="shared" si="70"/>
        <v>0</v>
      </c>
      <c r="AH71" s="173">
        <f t="shared" si="70"/>
        <v>0</v>
      </c>
      <c r="AI71" s="173">
        <f t="shared" si="70"/>
        <v>0</v>
      </c>
      <c r="AJ71" s="173">
        <f t="shared" si="70"/>
        <v>0</v>
      </c>
      <c r="AK71" s="173">
        <f t="shared" si="70"/>
        <v>0</v>
      </c>
      <c r="AL71" s="173">
        <f t="shared" si="70"/>
        <v>0</v>
      </c>
      <c r="AM71" s="173">
        <f t="shared" si="70"/>
        <v>0</v>
      </c>
      <c r="AN71" s="173">
        <f t="shared" si="70"/>
        <v>0</v>
      </c>
      <c r="AO71" s="173">
        <f t="shared" si="70"/>
        <v>0</v>
      </c>
      <c r="AP71" s="173">
        <f t="shared" si="70"/>
        <v>0</v>
      </c>
      <c r="AQ71" s="173">
        <f t="shared" si="70"/>
        <v>0</v>
      </c>
      <c r="AR71" s="173">
        <f t="shared" si="70"/>
        <v>0</v>
      </c>
      <c r="AS71" s="173">
        <f t="shared" si="70"/>
        <v>0</v>
      </c>
      <c r="AT71" s="173">
        <f t="shared" si="70"/>
        <v>0</v>
      </c>
      <c r="AU71" s="173">
        <f t="shared" si="70"/>
        <v>0</v>
      </c>
      <c r="AV71" s="173">
        <f t="shared" si="70"/>
        <v>0</v>
      </c>
      <c r="AW71" s="173">
        <f t="shared" si="70"/>
        <v>3</v>
      </c>
      <c r="AX71" s="173">
        <f t="shared" si="70"/>
        <v>0</v>
      </c>
      <c r="AY71" s="173">
        <f t="shared" si="70"/>
        <v>0</v>
      </c>
      <c r="AZ71" s="173">
        <f t="shared" si="70"/>
        <v>0</v>
      </c>
      <c r="BA71" s="173">
        <f t="shared" si="70"/>
        <v>0</v>
      </c>
      <c r="BB71" s="173">
        <f t="shared" si="70"/>
        <v>0</v>
      </c>
      <c r="BC71" s="173">
        <f t="shared" si="70"/>
        <v>0</v>
      </c>
      <c r="BD71" s="173">
        <f t="shared" si="70"/>
        <v>0</v>
      </c>
      <c r="BE71" s="173">
        <f t="shared" si="70"/>
        <v>0</v>
      </c>
      <c r="BF71" s="173">
        <f t="shared" si="70"/>
        <v>0</v>
      </c>
      <c r="BG71" s="173">
        <f t="shared" si="70"/>
        <v>0</v>
      </c>
      <c r="BH71" s="173">
        <f t="shared" si="70"/>
        <v>0</v>
      </c>
      <c r="BI71" s="173">
        <f t="shared" si="70"/>
        <v>0</v>
      </c>
      <c r="BJ71" s="173">
        <f t="shared" si="70"/>
        <v>0</v>
      </c>
      <c r="BK71" s="173">
        <f t="shared" si="70"/>
        <v>0</v>
      </c>
      <c r="BL71" s="173">
        <f t="shared" si="70"/>
        <v>0</v>
      </c>
      <c r="BM71" s="158"/>
      <c r="BN71" s="159" t="str">
        <f>IFERROR(__xludf.DUMMYFUNCTION("""COMPUTED_VALUE"""),"Stanislav Roth st.")</f>
        <v>Stanislav Roth st.</v>
      </c>
      <c r="BO71" s="174"/>
      <c r="BP71" s="175"/>
      <c r="BQ71" s="174"/>
      <c r="BR71" s="175"/>
      <c r="BS71" s="174"/>
      <c r="BT71" s="175"/>
      <c r="BU71" s="174"/>
      <c r="BV71" s="175"/>
      <c r="BW71" s="174"/>
      <c r="BX71" s="175"/>
      <c r="BY71" s="174"/>
      <c r="BZ71" s="175"/>
      <c r="CA71" s="174"/>
      <c r="CB71" s="175"/>
      <c r="CC71" s="174"/>
      <c r="CD71" s="175"/>
      <c r="CE71" s="174">
        <f>IFERROR(__xludf.DUMMYFUNCTION("""COMPUTED_VALUE"""),3.0)</f>
        <v>3</v>
      </c>
      <c r="CF71" s="175">
        <f>IFERROR(__xludf.DUMMYFUNCTION("""COMPUTED_VALUE"""),300.0)</f>
        <v>300</v>
      </c>
      <c r="CG71" s="174"/>
      <c r="CH71" s="175"/>
      <c r="CI71" s="174"/>
      <c r="CJ71" s="175"/>
      <c r="CK71" s="174"/>
      <c r="CL71" s="175"/>
      <c r="CM71" s="174"/>
      <c r="CN71" s="175"/>
      <c r="CO71" s="174"/>
      <c r="CP71" s="175"/>
      <c r="CQ71" s="174"/>
      <c r="CR71" s="175"/>
      <c r="CS71" s="174"/>
      <c r="CT71" s="173"/>
      <c r="CU71" s="174"/>
      <c r="CV71" s="173"/>
      <c r="CW71" s="174"/>
      <c r="CX71" s="173"/>
      <c r="CY71" s="174"/>
      <c r="CZ71" s="173"/>
      <c r="DA71" s="174"/>
      <c r="DB71" s="173"/>
      <c r="DC71" s="174"/>
      <c r="DD71" s="173"/>
      <c r="DE71" s="174"/>
      <c r="DF71" s="173"/>
      <c r="DG71" s="174"/>
      <c r="DH71" s="173"/>
      <c r="DI71" s="174">
        <f>IFERROR(__xludf.DUMMYFUNCTION("""COMPUTED_VALUE"""),3.0)</f>
        <v>3</v>
      </c>
      <c r="DJ71" s="173"/>
      <c r="DK71" s="174"/>
      <c r="DL71" s="173"/>
      <c r="DM71" s="174"/>
      <c r="DN71" s="173"/>
      <c r="DO71" s="174"/>
      <c r="DP71" s="173"/>
      <c r="DQ71" s="174"/>
      <c r="DR71" s="173"/>
      <c r="DS71" s="174"/>
      <c r="DT71" s="173"/>
      <c r="DU71" s="174"/>
      <c r="DV71" s="173"/>
      <c r="DW71" s="174"/>
      <c r="DX71" s="173"/>
      <c r="DY71" s="158"/>
      <c r="DZ71" s="159" t="str">
        <f t="shared" si="48"/>
        <v>Stanislav Roth st.</v>
      </c>
      <c r="EA71" s="202"/>
      <c r="EB71" s="203"/>
      <c r="EC71" s="202"/>
      <c r="ED71" s="203"/>
      <c r="EE71" s="202"/>
      <c r="EF71" s="203"/>
      <c r="EG71" s="202"/>
      <c r="EH71" s="203"/>
      <c r="EI71" s="202"/>
      <c r="EJ71" s="203"/>
      <c r="EK71" s="202"/>
      <c r="EL71" s="203"/>
      <c r="EM71" s="202"/>
      <c r="EN71" s="203"/>
      <c r="EO71" s="202"/>
      <c r="EP71" s="203"/>
      <c r="EQ71" s="202"/>
      <c r="ER71" s="203"/>
      <c r="ES71" s="202"/>
      <c r="ET71" s="203"/>
      <c r="EU71" s="202"/>
      <c r="EV71" s="203"/>
      <c r="EW71" s="202"/>
      <c r="EX71" s="203"/>
      <c r="EY71" s="202"/>
      <c r="EZ71" s="203"/>
      <c r="FA71" s="202"/>
      <c r="FB71" s="203"/>
      <c r="FC71" s="202"/>
      <c r="FD71" s="203"/>
      <c r="FE71" s="202"/>
      <c r="FF71" s="199"/>
      <c r="FG71" s="202"/>
      <c r="FH71" s="199"/>
      <c r="FI71" s="202"/>
      <c r="FJ71" s="199"/>
      <c r="FK71" s="202"/>
      <c r="FL71" s="199"/>
      <c r="FM71" s="202"/>
      <c r="FN71" s="199"/>
      <c r="FO71" s="202"/>
      <c r="FP71" s="199"/>
      <c r="FQ71" s="202"/>
      <c r="FR71" s="199"/>
      <c r="FS71" s="202"/>
      <c r="FT71" s="199"/>
      <c r="FU71" s="202"/>
      <c r="FV71" s="199"/>
      <c r="FW71" s="202"/>
      <c r="FX71" s="199"/>
      <c r="FY71" s="202"/>
      <c r="FZ71" s="199"/>
      <c r="GA71" s="202"/>
      <c r="GB71" s="199"/>
      <c r="GC71" s="202"/>
      <c r="GD71" s="199"/>
      <c r="GE71" s="202"/>
      <c r="GF71" s="199"/>
      <c r="GG71" s="202"/>
      <c r="GH71" s="199"/>
      <c r="GI71" s="202"/>
      <c r="GJ71" s="199"/>
      <c r="GK71" s="158"/>
      <c r="GL71" s="159" t="str">
        <f t="shared" si="49"/>
        <v>Stanislav Roth st.</v>
      </c>
      <c r="GM71" s="202"/>
      <c r="GN71" s="203"/>
      <c r="GO71" s="202"/>
      <c r="GP71" s="203"/>
      <c r="GQ71" s="202"/>
      <c r="GR71" s="203"/>
      <c r="GS71" s="202"/>
      <c r="GT71" s="203"/>
      <c r="GU71" s="202"/>
      <c r="GV71" s="203"/>
      <c r="GW71" s="202"/>
      <c r="GX71" s="203"/>
      <c r="GY71" s="202"/>
      <c r="GZ71" s="203"/>
      <c r="HA71" s="202"/>
      <c r="HB71" s="203"/>
      <c r="HC71" s="202"/>
      <c r="HD71" s="203"/>
      <c r="HE71" s="202"/>
      <c r="HF71" s="203"/>
      <c r="HG71" s="202"/>
      <c r="HH71" s="203"/>
      <c r="HI71" s="202"/>
      <c r="HJ71" s="203"/>
      <c r="HK71" s="202"/>
      <c r="HL71" s="203"/>
      <c r="HM71" s="202"/>
      <c r="HN71" s="203"/>
      <c r="HO71" s="202"/>
      <c r="HP71" s="203"/>
      <c r="HQ71" s="202"/>
      <c r="HR71" s="199"/>
      <c r="HS71" s="202"/>
      <c r="HT71" s="199"/>
      <c r="HU71" s="202"/>
      <c r="HV71" s="199"/>
      <c r="HW71" s="202"/>
      <c r="HX71" s="199"/>
      <c r="HY71" s="202"/>
      <c r="HZ71" s="199"/>
      <c r="IA71" s="202"/>
      <c r="IB71" s="199"/>
      <c r="IC71" s="202"/>
      <c r="ID71" s="199"/>
      <c r="IE71" s="202"/>
      <c r="IF71" s="199"/>
      <c r="IG71" s="202"/>
      <c r="IH71" s="199"/>
      <c r="II71" s="202"/>
      <c r="IJ71" s="199"/>
      <c r="IK71" s="202"/>
      <c r="IL71" s="199"/>
      <c r="IM71" s="202"/>
      <c r="IN71" s="199"/>
      <c r="IO71" s="202"/>
      <c r="IP71" s="199"/>
      <c r="IQ71" s="202"/>
      <c r="IR71" s="199"/>
      <c r="IS71" s="202"/>
      <c r="IT71" s="199"/>
      <c r="IU71" s="202"/>
      <c r="IV71" s="199"/>
    </row>
    <row r="72">
      <c r="A72" s="214">
        <f>IFERROR(__xludf.DUMMYFUNCTION("""COMPUTED_VALUE"""),100.0)</f>
        <v>100</v>
      </c>
      <c r="B72" s="159" t="str">
        <f t="shared" si="46"/>
        <v>Vojtěch Olejník</v>
      </c>
      <c r="C72" s="173">
        <f t="shared" ref="C72:BL72" si="71">BO72+EA72+GM72</f>
        <v>0</v>
      </c>
      <c r="D72" s="173">
        <f t="shared" si="71"/>
        <v>0</v>
      </c>
      <c r="E72" s="173">
        <f t="shared" si="71"/>
        <v>6.5</v>
      </c>
      <c r="F72" s="173">
        <f t="shared" si="71"/>
        <v>0</v>
      </c>
      <c r="G72" s="173">
        <f t="shared" si="71"/>
        <v>0</v>
      </c>
      <c r="H72" s="173">
        <f t="shared" si="71"/>
        <v>0</v>
      </c>
      <c r="I72" s="173">
        <f t="shared" si="71"/>
        <v>0</v>
      </c>
      <c r="J72" s="173">
        <f t="shared" si="71"/>
        <v>0</v>
      </c>
      <c r="K72" s="173">
        <f t="shared" si="71"/>
        <v>12.5</v>
      </c>
      <c r="L72" s="173">
        <f t="shared" si="71"/>
        <v>1250</v>
      </c>
      <c r="M72" s="173">
        <f t="shared" si="71"/>
        <v>5.5</v>
      </c>
      <c r="N72" s="173">
        <f t="shared" si="71"/>
        <v>0</v>
      </c>
      <c r="O72" s="173">
        <f t="shared" si="71"/>
        <v>0</v>
      </c>
      <c r="P72" s="173">
        <f t="shared" si="71"/>
        <v>0</v>
      </c>
      <c r="Q72" s="173">
        <f t="shared" si="71"/>
        <v>0</v>
      </c>
      <c r="R72" s="173">
        <f t="shared" si="71"/>
        <v>0</v>
      </c>
      <c r="S72" s="173">
        <f t="shared" si="71"/>
        <v>0</v>
      </c>
      <c r="T72" s="173">
        <f t="shared" si="71"/>
        <v>0</v>
      </c>
      <c r="U72" s="173">
        <f t="shared" si="71"/>
        <v>0</v>
      </c>
      <c r="V72" s="173">
        <f t="shared" si="71"/>
        <v>0</v>
      </c>
      <c r="W72" s="173">
        <f t="shared" si="71"/>
        <v>0</v>
      </c>
      <c r="X72" s="173">
        <f t="shared" si="71"/>
        <v>0</v>
      </c>
      <c r="Y72" s="173">
        <f t="shared" si="71"/>
        <v>0</v>
      </c>
      <c r="Z72" s="173">
        <f t="shared" si="71"/>
        <v>0</v>
      </c>
      <c r="AA72" s="173">
        <f t="shared" si="71"/>
        <v>0</v>
      </c>
      <c r="AB72" s="173">
        <f t="shared" si="71"/>
        <v>0</v>
      </c>
      <c r="AC72" s="173">
        <f t="shared" si="71"/>
        <v>5.5</v>
      </c>
      <c r="AD72" s="173">
        <f t="shared" si="71"/>
        <v>0</v>
      </c>
      <c r="AE72" s="173">
        <f t="shared" si="71"/>
        <v>0</v>
      </c>
      <c r="AF72" s="173">
        <f t="shared" si="71"/>
        <v>0</v>
      </c>
      <c r="AG72" s="173">
        <f t="shared" si="71"/>
        <v>0</v>
      </c>
      <c r="AH72" s="173">
        <f t="shared" si="71"/>
        <v>0</v>
      </c>
      <c r="AI72" s="173">
        <f t="shared" si="71"/>
        <v>0</v>
      </c>
      <c r="AJ72" s="173">
        <f t="shared" si="71"/>
        <v>0</v>
      </c>
      <c r="AK72" s="173">
        <f t="shared" si="71"/>
        <v>0</v>
      </c>
      <c r="AL72" s="173">
        <f t="shared" si="71"/>
        <v>0</v>
      </c>
      <c r="AM72" s="173">
        <f t="shared" si="71"/>
        <v>0</v>
      </c>
      <c r="AN72" s="173">
        <f t="shared" si="71"/>
        <v>0</v>
      </c>
      <c r="AO72" s="173">
        <f t="shared" si="71"/>
        <v>0</v>
      </c>
      <c r="AP72" s="173">
        <f t="shared" si="71"/>
        <v>0</v>
      </c>
      <c r="AQ72" s="173">
        <f t="shared" si="71"/>
        <v>0</v>
      </c>
      <c r="AR72" s="173">
        <f t="shared" si="71"/>
        <v>0</v>
      </c>
      <c r="AS72" s="173">
        <f t="shared" si="71"/>
        <v>0</v>
      </c>
      <c r="AT72" s="173">
        <f t="shared" si="71"/>
        <v>0</v>
      </c>
      <c r="AU72" s="173">
        <f t="shared" si="71"/>
        <v>0</v>
      </c>
      <c r="AV72" s="173">
        <f t="shared" si="71"/>
        <v>0</v>
      </c>
      <c r="AW72" s="173">
        <f t="shared" si="71"/>
        <v>0</v>
      </c>
      <c r="AX72" s="173">
        <f t="shared" si="71"/>
        <v>0</v>
      </c>
      <c r="AY72" s="173">
        <f t="shared" si="71"/>
        <v>0</v>
      </c>
      <c r="AZ72" s="173">
        <f t="shared" si="71"/>
        <v>0</v>
      </c>
      <c r="BA72" s="173">
        <f t="shared" si="71"/>
        <v>0</v>
      </c>
      <c r="BB72" s="173">
        <f t="shared" si="71"/>
        <v>0</v>
      </c>
      <c r="BC72" s="173">
        <f t="shared" si="71"/>
        <v>0</v>
      </c>
      <c r="BD72" s="173">
        <f t="shared" si="71"/>
        <v>0</v>
      </c>
      <c r="BE72" s="173">
        <f t="shared" si="71"/>
        <v>0</v>
      </c>
      <c r="BF72" s="173">
        <f t="shared" si="71"/>
        <v>0</v>
      </c>
      <c r="BG72" s="173">
        <f t="shared" si="71"/>
        <v>0</v>
      </c>
      <c r="BH72" s="173">
        <f t="shared" si="71"/>
        <v>0</v>
      </c>
      <c r="BI72" s="173">
        <f t="shared" si="71"/>
        <v>0</v>
      </c>
      <c r="BJ72" s="173">
        <f t="shared" si="71"/>
        <v>0</v>
      </c>
      <c r="BK72" s="173">
        <f t="shared" si="71"/>
        <v>0</v>
      </c>
      <c r="BL72" s="173">
        <f t="shared" si="71"/>
        <v>0</v>
      </c>
      <c r="BM72" s="158"/>
      <c r="BN72" s="159" t="str">
        <f>IFERROR(__xludf.DUMMYFUNCTION("""COMPUTED_VALUE"""),"Vojtěch Olejník")</f>
        <v>Vojtěch Olejník</v>
      </c>
      <c r="BO72" s="174"/>
      <c r="BP72" s="175"/>
      <c r="BQ72" s="174">
        <f>IFERROR(__xludf.DUMMYFUNCTION("""COMPUTED_VALUE"""),6.5)</f>
        <v>6.5</v>
      </c>
      <c r="BR72" s="175"/>
      <c r="BS72" s="174"/>
      <c r="BT72" s="175"/>
      <c r="BU72" s="174"/>
      <c r="BV72" s="175"/>
      <c r="BW72" s="174">
        <f>IFERROR(__xludf.DUMMYFUNCTION("""COMPUTED_VALUE"""),12.5)</f>
        <v>12.5</v>
      </c>
      <c r="BX72" s="175">
        <f>IFERROR(__xludf.DUMMYFUNCTION("""COMPUTED_VALUE"""),1250.0)</f>
        <v>1250</v>
      </c>
      <c r="BY72" s="174">
        <f>IFERROR(__xludf.DUMMYFUNCTION("""COMPUTED_VALUE"""),5.5)</f>
        <v>5.5</v>
      </c>
      <c r="BZ72" s="175"/>
      <c r="CA72" s="174"/>
      <c r="CB72" s="175"/>
      <c r="CC72" s="174"/>
      <c r="CD72" s="175"/>
      <c r="CE72" s="174"/>
      <c r="CF72" s="175"/>
      <c r="CG72" s="174"/>
      <c r="CH72" s="175"/>
      <c r="CI72" s="174"/>
      <c r="CJ72" s="175"/>
      <c r="CK72" s="174"/>
      <c r="CL72" s="175"/>
      <c r="CM72" s="174"/>
      <c r="CN72" s="175"/>
      <c r="CO72" s="174">
        <f>IFERROR(__xludf.DUMMYFUNCTION("""COMPUTED_VALUE"""),5.5)</f>
        <v>5.5</v>
      </c>
      <c r="CP72" s="175"/>
      <c r="CQ72" s="174"/>
      <c r="CR72" s="175"/>
      <c r="CS72" s="174"/>
      <c r="CT72" s="173"/>
      <c r="CU72" s="176"/>
      <c r="CV72" s="173"/>
      <c r="CW72" s="174"/>
      <c r="CX72" s="173"/>
      <c r="CY72" s="174"/>
      <c r="CZ72" s="173"/>
      <c r="DA72" s="174"/>
      <c r="DB72" s="173"/>
      <c r="DC72" s="174"/>
      <c r="DD72" s="173"/>
      <c r="DE72" s="174"/>
      <c r="DF72" s="173"/>
      <c r="DG72" s="174"/>
      <c r="DH72" s="173"/>
      <c r="DI72" s="174"/>
      <c r="DJ72" s="173"/>
      <c r="DK72" s="174"/>
      <c r="DL72" s="173"/>
      <c r="DM72" s="174"/>
      <c r="DN72" s="173"/>
      <c r="DO72" s="174"/>
      <c r="DP72" s="173"/>
      <c r="DQ72" s="174"/>
      <c r="DR72" s="173"/>
      <c r="DS72" s="174"/>
      <c r="DT72" s="173"/>
      <c r="DU72" s="174"/>
      <c r="DV72" s="173"/>
      <c r="DW72" s="174"/>
      <c r="DX72" s="173"/>
      <c r="DY72" s="158"/>
      <c r="DZ72" s="159" t="str">
        <f t="shared" si="48"/>
        <v>Vojtěch Olejník</v>
      </c>
      <c r="EA72" s="202"/>
      <c r="EB72" s="203"/>
      <c r="EC72" s="202"/>
      <c r="ED72" s="203"/>
      <c r="EE72" s="202"/>
      <c r="EF72" s="203"/>
      <c r="EG72" s="202"/>
      <c r="EH72" s="203"/>
      <c r="EI72" s="202"/>
      <c r="EJ72" s="203"/>
      <c r="EK72" s="202"/>
      <c r="EL72" s="203"/>
      <c r="EM72" s="202"/>
      <c r="EN72" s="203"/>
      <c r="EO72" s="202"/>
      <c r="EP72" s="203"/>
      <c r="EQ72" s="202"/>
      <c r="ER72" s="203"/>
      <c r="ES72" s="202"/>
      <c r="ET72" s="203"/>
      <c r="EU72" s="202"/>
      <c r="EV72" s="203"/>
      <c r="EW72" s="202"/>
      <c r="EX72" s="203"/>
      <c r="EY72" s="202"/>
      <c r="EZ72" s="203"/>
      <c r="FA72" s="202"/>
      <c r="FB72" s="203"/>
      <c r="FC72" s="202"/>
      <c r="FD72" s="203"/>
      <c r="FE72" s="202"/>
      <c r="FF72" s="199"/>
      <c r="FG72" s="204"/>
      <c r="FH72" s="199"/>
      <c r="FI72" s="202"/>
      <c r="FJ72" s="199"/>
      <c r="FK72" s="202"/>
      <c r="FL72" s="199"/>
      <c r="FM72" s="202"/>
      <c r="FN72" s="199"/>
      <c r="FO72" s="202"/>
      <c r="FP72" s="199"/>
      <c r="FQ72" s="202"/>
      <c r="FR72" s="199"/>
      <c r="FS72" s="202"/>
      <c r="FT72" s="199"/>
      <c r="FU72" s="202"/>
      <c r="FV72" s="199"/>
      <c r="FW72" s="202"/>
      <c r="FX72" s="199"/>
      <c r="FY72" s="202"/>
      <c r="FZ72" s="199"/>
      <c r="GA72" s="202"/>
      <c r="GB72" s="199"/>
      <c r="GC72" s="202"/>
      <c r="GD72" s="199"/>
      <c r="GE72" s="202"/>
      <c r="GF72" s="199"/>
      <c r="GG72" s="202"/>
      <c r="GH72" s="199"/>
      <c r="GI72" s="202"/>
      <c r="GJ72" s="199"/>
      <c r="GK72" s="158"/>
      <c r="GL72" s="159" t="str">
        <f t="shared" si="49"/>
        <v>Vojtěch Olejník</v>
      </c>
      <c r="GM72" s="202"/>
      <c r="GN72" s="203"/>
      <c r="GO72" s="202"/>
      <c r="GP72" s="203"/>
      <c r="GQ72" s="202"/>
      <c r="GR72" s="203"/>
      <c r="GS72" s="202"/>
      <c r="GT72" s="203"/>
      <c r="GU72" s="202"/>
      <c r="GV72" s="203"/>
      <c r="GW72" s="202"/>
      <c r="GX72" s="203"/>
      <c r="GY72" s="202"/>
      <c r="GZ72" s="203"/>
      <c r="HA72" s="202"/>
      <c r="HB72" s="203"/>
      <c r="HC72" s="202"/>
      <c r="HD72" s="203"/>
      <c r="HE72" s="202"/>
      <c r="HF72" s="203"/>
      <c r="HG72" s="202"/>
      <c r="HH72" s="203"/>
      <c r="HI72" s="202"/>
      <c r="HJ72" s="203"/>
      <c r="HK72" s="202"/>
      <c r="HL72" s="203"/>
      <c r="HM72" s="202"/>
      <c r="HN72" s="203"/>
      <c r="HO72" s="202"/>
      <c r="HP72" s="203"/>
      <c r="HQ72" s="202"/>
      <c r="HR72" s="199"/>
      <c r="HS72" s="204"/>
      <c r="HT72" s="199"/>
      <c r="HU72" s="202"/>
      <c r="HV72" s="199"/>
      <c r="HW72" s="202"/>
      <c r="HX72" s="199"/>
      <c r="HY72" s="202"/>
      <c r="HZ72" s="199"/>
      <c r="IA72" s="202"/>
      <c r="IB72" s="199"/>
      <c r="IC72" s="202"/>
      <c r="ID72" s="199"/>
      <c r="IE72" s="202"/>
      <c r="IF72" s="199"/>
      <c r="IG72" s="202"/>
      <c r="IH72" s="199"/>
      <c r="II72" s="202"/>
      <c r="IJ72" s="199"/>
      <c r="IK72" s="202"/>
      <c r="IL72" s="199"/>
      <c r="IM72" s="202"/>
      <c r="IN72" s="199"/>
      <c r="IO72" s="202"/>
      <c r="IP72" s="199"/>
      <c r="IQ72" s="202"/>
      <c r="IR72" s="199"/>
      <c r="IS72" s="202"/>
      <c r="IT72" s="199"/>
      <c r="IU72" s="202"/>
      <c r="IV72" s="199"/>
    </row>
    <row r="73">
      <c r="A73" s="214">
        <f>IFERROR(__xludf.DUMMYFUNCTION("""COMPUTED_VALUE"""),120.0)</f>
        <v>120</v>
      </c>
      <c r="B73" s="159" t="str">
        <f t="shared" si="46"/>
        <v>Jakub Malík</v>
      </c>
      <c r="C73" s="173">
        <f t="shared" ref="C73:BL73" si="72">BO73+EA73+GM73</f>
        <v>13</v>
      </c>
      <c r="D73" s="173">
        <f t="shared" si="72"/>
        <v>0</v>
      </c>
      <c r="E73" s="173">
        <f t="shared" si="72"/>
        <v>8</v>
      </c>
      <c r="F73" s="173">
        <f t="shared" si="72"/>
        <v>0</v>
      </c>
      <c r="G73" s="173">
        <f t="shared" si="72"/>
        <v>4</v>
      </c>
      <c r="H73" s="173">
        <f t="shared" si="72"/>
        <v>0</v>
      </c>
      <c r="I73" s="173">
        <f t="shared" si="72"/>
        <v>8</v>
      </c>
      <c r="J73" s="173">
        <f t="shared" si="72"/>
        <v>0</v>
      </c>
      <c r="K73" s="173">
        <f t="shared" si="72"/>
        <v>0</v>
      </c>
      <c r="L73" s="173">
        <f t="shared" si="72"/>
        <v>0</v>
      </c>
      <c r="M73" s="173">
        <f t="shared" si="72"/>
        <v>8.5</v>
      </c>
      <c r="N73" s="173">
        <f t="shared" si="72"/>
        <v>0</v>
      </c>
      <c r="O73" s="173">
        <f t="shared" si="72"/>
        <v>9</v>
      </c>
      <c r="P73" s="173">
        <f t="shared" si="72"/>
        <v>0</v>
      </c>
      <c r="Q73" s="173">
        <f t="shared" si="72"/>
        <v>13</v>
      </c>
      <c r="R73" s="173">
        <f t="shared" si="72"/>
        <v>0</v>
      </c>
      <c r="S73" s="173">
        <f t="shared" si="72"/>
        <v>7</v>
      </c>
      <c r="T73" s="173">
        <f t="shared" si="72"/>
        <v>0</v>
      </c>
      <c r="U73" s="173">
        <f t="shared" si="72"/>
        <v>7</v>
      </c>
      <c r="V73" s="173">
        <f t="shared" si="72"/>
        <v>0</v>
      </c>
      <c r="W73" s="173">
        <f t="shared" si="72"/>
        <v>5.5</v>
      </c>
      <c r="X73" s="173">
        <f t="shared" si="72"/>
        <v>0</v>
      </c>
      <c r="Y73" s="173">
        <f t="shared" si="72"/>
        <v>13</v>
      </c>
      <c r="Z73" s="173">
        <f t="shared" si="72"/>
        <v>0</v>
      </c>
      <c r="AA73" s="173">
        <f t="shared" si="72"/>
        <v>10</v>
      </c>
      <c r="AB73" s="173">
        <f t="shared" si="72"/>
        <v>0</v>
      </c>
      <c r="AC73" s="173">
        <f t="shared" si="72"/>
        <v>9</v>
      </c>
      <c r="AD73" s="173">
        <f t="shared" si="72"/>
        <v>0</v>
      </c>
      <c r="AE73" s="173">
        <f t="shared" si="72"/>
        <v>6</v>
      </c>
      <c r="AF73" s="173">
        <f t="shared" si="72"/>
        <v>0</v>
      </c>
      <c r="AG73" s="173">
        <f t="shared" si="72"/>
        <v>15</v>
      </c>
      <c r="AH73" s="173">
        <f t="shared" si="72"/>
        <v>0</v>
      </c>
      <c r="AI73" s="173">
        <f t="shared" si="72"/>
        <v>4</v>
      </c>
      <c r="AJ73" s="173">
        <f t="shared" si="72"/>
        <v>0</v>
      </c>
      <c r="AK73" s="173">
        <f t="shared" si="72"/>
        <v>8</v>
      </c>
      <c r="AL73" s="173">
        <f t="shared" si="72"/>
        <v>0</v>
      </c>
      <c r="AM73" s="173">
        <f t="shared" si="72"/>
        <v>0</v>
      </c>
      <c r="AN73" s="173">
        <f t="shared" si="72"/>
        <v>0</v>
      </c>
      <c r="AO73" s="173">
        <f t="shared" si="72"/>
        <v>8</v>
      </c>
      <c r="AP73" s="173">
        <f t="shared" si="72"/>
        <v>0</v>
      </c>
      <c r="AQ73" s="173">
        <f t="shared" si="72"/>
        <v>0</v>
      </c>
      <c r="AR73" s="173">
        <f t="shared" si="72"/>
        <v>0</v>
      </c>
      <c r="AS73" s="173">
        <f t="shared" si="72"/>
        <v>0</v>
      </c>
      <c r="AT73" s="173">
        <f t="shared" si="72"/>
        <v>0</v>
      </c>
      <c r="AU73" s="173">
        <f t="shared" si="72"/>
        <v>8</v>
      </c>
      <c r="AV73" s="173">
        <f t="shared" si="72"/>
        <v>0</v>
      </c>
      <c r="AW73" s="173">
        <f t="shared" si="72"/>
        <v>7</v>
      </c>
      <c r="AX73" s="173">
        <f t="shared" si="72"/>
        <v>0</v>
      </c>
      <c r="AY73" s="173">
        <f t="shared" si="72"/>
        <v>5</v>
      </c>
      <c r="AZ73" s="173">
        <f t="shared" si="72"/>
        <v>0</v>
      </c>
      <c r="BA73" s="173">
        <f t="shared" si="72"/>
        <v>8</v>
      </c>
      <c r="BB73" s="173">
        <f t="shared" si="72"/>
        <v>0</v>
      </c>
      <c r="BC73" s="173">
        <f t="shared" si="72"/>
        <v>8</v>
      </c>
      <c r="BD73" s="173">
        <f t="shared" si="72"/>
        <v>0</v>
      </c>
      <c r="BE73" s="173">
        <f t="shared" si="72"/>
        <v>11</v>
      </c>
      <c r="BF73" s="173">
        <f t="shared" si="72"/>
        <v>0</v>
      </c>
      <c r="BG73" s="173">
        <f t="shared" si="72"/>
        <v>0</v>
      </c>
      <c r="BH73" s="173">
        <f t="shared" si="72"/>
        <v>0</v>
      </c>
      <c r="BI73" s="173">
        <f t="shared" si="72"/>
        <v>13</v>
      </c>
      <c r="BJ73" s="173">
        <f t="shared" si="72"/>
        <v>0</v>
      </c>
      <c r="BK73" s="173">
        <f t="shared" si="72"/>
        <v>0</v>
      </c>
      <c r="BL73" s="173">
        <f t="shared" si="72"/>
        <v>0</v>
      </c>
      <c r="BM73" s="158"/>
      <c r="BN73" s="159" t="str">
        <f>IFERROR(__xludf.DUMMYFUNCTION("""COMPUTED_VALUE"""),"Jakub Malík")</f>
        <v>Jakub Malík</v>
      </c>
      <c r="BO73" s="174"/>
      <c r="BP73" s="175"/>
      <c r="BQ73" s="174"/>
      <c r="BR73" s="175"/>
      <c r="BS73" s="174"/>
      <c r="BT73" s="175"/>
      <c r="BU73" s="174"/>
      <c r="BV73" s="175"/>
      <c r="BW73" s="174"/>
      <c r="BX73" s="175"/>
      <c r="BY73" s="174">
        <f>IFERROR(__xludf.DUMMYFUNCTION("""COMPUTED_VALUE"""),2.0)</f>
        <v>2</v>
      </c>
      <c r="BZ73" s="175"/>
      <c r="CA73" s="174"/>
      <c r="CB73" s="175"/>
      <c r="CC73" s="174"/>
      <c r="CD73" s="175"/>
      <c r="CE73" s="174"/>
      <c r="CF73" s="175"/>
      <c r="CG73" s="174"/>
      <c r="CH73" s="175"/>
      <c r="CI73" s="174"/>
      <c r="CJ73" s="175"/>
      <c r="CK73" s="174"/>
      <c r="CL73" s="175"/>
      <c r="CM73" s="174"/>
      <c r="CN73" s="175"/>
      <c r="CO73" s="174"/>
      <c r="CP73" s="175"/>
      <c r="CQ73" s="174"/>
      <c r="CR73" s="175"/>
      <c r="CS73" s="174"/>
      <c r="CT73" s="173"/>
      <c r="CU73" s="174"/>
      <c r="CV73" s="173"/>
      <c r="CW73" s="174"/>
      <c r="CX73" s="173"/>
      <c r="CY73" s="174"/>
      <c r="CZ73" s="173"/>
      <c r="DA73" s="174"/>
      <c r="DB73" s="173"/>
      <c r="DC73" s="174"/>
      <c r="DD73" s="173"/>
      <c r="DE73" s="174"/>
      <c r="DF73" s="173"/>
      <c r="DG73" s="174"/>
      <c r="DH73" s="173"/>
      <c r="DI73" s="174"/>
      <c r="DJ73" s="173"/>
      <c r="DK73" s="174"/>
      <c r="DL73" s="173"/>
      <c r="DM73" s="174"/>
      <c r="DN73" s="173"/>
      <c r="DO73" s="174"/>
      <c r="DP73" s="173"/>
      <c r="DQ73" s="174"/>
      <c r="DR73" s="173"/>
      <c r="DS73" s="174"/>
      <c r="DT73" s="173"/>
      <c r="DU73" s="174"/>
      <c r="DV73" s="173"/>
      <c r="DW73" s="174"/>
      <c r="DX73" s="173"/>
      <c r="DY73" s="158"/>
      <c r="DZ73" s="159" t="str">
        <f t="shared" si="48"/>
        <v>Jakub Malík</v>
      </c>
      <c r="EA73" s="202">
        <f>IFERROR(__xludf.DUMMYFUNCTION("""COMPUTED_VALUE"""),13.0)</f>
        <v>13</v>
      </c>
      <c r="EB73" s="203"/>
      <c r="EC73" s="202">
        <f>IFERROR(__xludf.DUMMYFUNCTION("""COMPUTED_VALUE"""),8.0)</f>
        <v>8</v>
      </c>
      <c r="ED73" s="203"/>
      <c r="EE73" s="202">
        <f>IFERROR(__xludf.DUMMYFUNCTION("""COMPUTED_VALUE"""),4.0)</f>
        <v>4</v>
      </c>
      <c r="EF73" s="203"/>
      <c r="EG73" s="202">
        <f>IFERROR(__xludf.DUMMYFUNCTION("""COMPUTED_VALUE"""),8.0)</f>
        <v>8</v>
      </c>
      <c r="EH73" s="203"/>
      <c r="EI73" s="202"/>
      <c r="EJ73" s="203"/>
      <c r="EK73" s="202">
        <f>IFERROR(__xludf.DUMMYFUNCTION("""COMPUTED_VALUE"""),6.5)</f>
        <v>6.5</v>
      </c>
      <c r="EL73" s="203"/>
      <c r="EM73" s="202">
        <f>IFERROR(__xludf.DUMMYFUNCTION("""COMPUTED_VALUE"""),9.0)</f>
        <v>9</v>
      </c>
      <c r="EN73" s="203"/>
      <c r="EO73" s="202">
        <f>IFERROR(__xludf.DUMMYFUNCTION("""COMPUTED_VALUE"""),13.0)</f>
        <v>13</v>
      </c>
      <c r="EP73" s="203"/>
      <c r="EQ73" s="202">
        <f>IFERROR(__xludf.DUMMYFUNCTION("""COMPUTED_VALUE"""),7.0)</f>
        <v>7</v>
      </c>
      <c r="ER73" s="203"/>
      <c r="ES73" s="202">
        <f>IFERROR(__xludf.DUMMYFUNCTION("""COMPUTED_VALUE"""),7.0)</f>
        <v>7</v>
      </c>
      <c r="ET73" s="203"/>
      <c r="EU73" s="202">
        <f>IFERROR(__xludf.DUMMYFUNCTION("""COMPUTED_VALUE"""),5.5)</f>
        <v>5.5</v>
      </c>
      <c r="EV73" s="203"/>
      <c r="EW73" s="202">
        <f>IFERROR(__xludf.DUMMYFUNCTION("""COMPUTED_VALUE"""),13.0)</f>
        <v>13</v>
      </c>
      <c r="EX73" s="203"/>
      <c r="EY73" s="202">
        <f>IFERROR(__xludf.DUMMYFUNCTION("""COMPUTED_VALUE"""),10.0)</f>
        <v>10</v>
      </c>
      <c r="EZ73" s="203"/>
      <c r="FA73" s="202">
        <f>IFERROR(__xludf.DUMMYFUNCTION("""COMPUTED_VALUE"""),9.0)</f>
        <v>9</v>
      </c>
      <c r="FB73" s="203"/>
      <c r="FC73" s="202">
        <f>IFERROR(__xludf.DUMMYFUNCTION("""COMPUTED_VALUE"""),6.0)</f>
        <v>6</v>
      </c>
      <c r="FD73" s="203"/>
      <c r="FE73" s="202">
        <f>IFERROR(__xludf.DUMMYFUNCTION("""COMPUTED_VALUE"""),15.0)</f>
        <v>15</v>
      </c>
      <c r="FF73" s="199"/>
      <c r="FG73" s="202">
        <f>IFERROR(__xludf.DUMMYFUNCTION("""COMPUTED_VALUE"""),4.0)</f>
        <v>4</v>
      </c>
      <c r="FH73" s="199"/>
      <c r="FI73" s="202">
        <f>IFERROR(__xludf.DUMMYFUNCTION("""COMPUTED_VALUE"""),8.0)</f>
        <v>8</v>
      </c>
      <c r="FJ73" s="199"/>
      <c r="FK73" s="202"/>
      <c r="FL73" s="199"/>
      <c r="FM73" s="202">
        <f>IFERROR(__xludf.DUMMYFUNCTION("""COMPUTED_VALUE"""),8.0)</f>
        <v>8</v>
      </c>
      <c r="FN73" s="199"/>
      <c r="FO73" s="202"/>
      <c r="FP73" s="199"/>
      <c r="FQ73" s="202"/>
      <c r="FR73" s="199"/>
      <c r="FS73" s="202">
        <f>IFERROR(__xludf.DUMMYFUNCTION("""COMPUTED_VALUE"""),8.0)</f>
        <v>8</v>
      </c>
      <c r="FT73" s="199"/>
      <c r="FU73" s="202">
        <f>IFERROR(__xludf.DUMMYFUNCTION("""COMPUTED_VALUE"""),7.0)</f>
        <v>7</v>
      </c>
      <c r="FV73" s="199"/>
      <c r="FW73" s="202">
        <f>IFERROR(__xludf.DUMMYFUNCTION("""COMPUTED_VALUE"""),5.0)</f>
        <v>5</v>
      </c>
      <c r="FX73" s="199"/>
      <c r="FY73" s="202">
        <f>IFERROR(__xludf.DUMMYFUNCTION("""COMPUTED_VALUE"""),8.0)</f>
        <v>8</v>
      </c>
      <c r="FZ73" s="199"/>
      <c r="GA73" s="202">
        <f>IFERROR(__xludf.DUMMYFUNCTION("""COMPUTED_VALUE"""),8.0)</f>
        <v>8</v>
      </c>
      <c r="GB73" s="199"/>
      <c r="GC73" s="202">
        <f>IFERROR(__xludf.DUMMYFUNCTION("""COMPUTED_VALUE"""),8.0)</f>
        <v>8</v>
      </c>
      <c r="GD73" s="199"/>
      <c r="GE73" s="202"/>
      <c r="GF73" s="199"/>
      <c r="GG73" s="202">
        <f>IFERROR(__xludf.DUMMYFUNCTION("""COMPUTED_VALUE"""),13.0)</f>
        <v>13</v>
      </c>
      <c r="GH73" s="199"/>
      <c r="GI73" s="202"/>
      <c r="GJ73" s="199"/>
      <c r="GK73" s="158"/>
      <c r="GL73" s="159" t="str">
        <f t="shared" si="49"/>
        <v>Jakub Malík</v>
      </c>
      <c r="GM73" s="202"/>
      <c r="GN73" s="203"/>
      <c r="GO73" s="202"/>
      <c r="GP73" s="203"/>
      <c r="GQ73" s="202"/>
      <c r="GR73" s="203"/>
      <c r="GS73" s="202"/>
      <c r="GT73" s="203"/>
      <c r="GU73" s="202"/>
      <c r="GV73" s="203"/>
      <c r="GW73" s="202"/>
      <c r="GX73" s="203"/>
      <c r="GY73" s="202"/>
      <c r="GZ73" s="203"/>
      <c r="HA73" s="202"/>
      <c r="HB73" s="203"/>
      <c r="HC73" s="202"/>
      <c r="HD73" s="203"/>
      <c r="HE73" s="202"/>
      <c r="HF73" s="203"/>
      <c r="HG73" s="202"/>
      <c r="HH73" s="203"/>
      <c r="HI73" s="202"/>
      <c r="HJ73" s="203"/>
      <c r="HK73" s="202"/>
      <c r="HL73" s="203"/>
      <c r="HM73" s="202"/>
      <c r="HN73" s="203"/>
      <c r="HO73" s="202"/>
      <c r="HP73" s="203"/>
      <c r="HQ73" s="202"/>
      <c r="HR73" s="199"/>
      <c r="HS73" s="202"/>
      <c r="HT73" s="199"/>
      <c r="HU73" s="202"/>
      <c r="HV73" s="199"/>
      <c r="HW73" s="202"/>
      <c r="HX73" s="199"/>
      <c r="HY73" s="202"/>
      <c r="HZ73" s="199"/>
      <c r="IA73" s="202"/>
      <c r="IB73" s="199"/>
      <c r="IC73" s="202"/>
      <c r="ID73" s="199"/>
      <c r="IE73" s="202"/>
      <c r="IF73" s="199"/>
      <c r="IG73" s="202"/>
      <c r="IH73" s="199"/>
      <c r="II73" s="202"/>
      <c r="IJ73" s="199"/>
      <c r="IK73" s="202"/>
      <c r="IL73" s="199"/>
      <c r="IM73" s="202"/>
      <c r="IN73" s="199"/>
      <c r="IO73" s="202">
        <f>IFERROR(__xludf.DUMMYFUNCTION("""COMPUTED_VALUE"""),3.0)</f>
        <v>3</v>
      </c>
      <c r="IP73" s="199"/>
      <c r="IQ73" s="202"/>
      <c r="IR73" s="199"/>
      <c r="IS73" s="202"/>
      <c r="IT73" s="199"/>
      <c r="IU73" s="202"/>
      <c r="IV73" s="199"/>
    </row>
    <row r="74">
      <c r="A74" s="214">
        <f>IFERROR(__xludf.DUMMYFUNCTION("""COMPUTED_VALUE"""),120.0)</f>
        <v>120</v>
      </c>
      <c r="B74" s="159" t="str">
        <f t="shared" si="46"/>
        <v>David Chysky-x</v>
      </c>
      <c r="C74" s="173">
        <f t="shared" ref="C74:BL74" si="73">BO74+EA74+GM74</f>
        <v>0</v>
      </c>
      <c r="D74" s="173">
        <f t="shared" si="73"/>
        <v>0</v>
      </c>
      <c r="E74" s="173">
        <f t="shared" si="73"/>
        <v>0</v>
      </c>
      <c r="F74" s="173">
        <f t="shared" si="73"/>
        <v>0</v>
      </c>
      <c r="G74" s="173">
        <f t="shared" si="73"/>
        <v>0</v>
      </c>
      <c r="H74" s="173">
        <f t="shared" si="73"/>
        <v>0</v>
      </c>
      <c r="I74" s="173">
        <f t="shared" si="73"/>
        <v>0</v>
      </c>
      <c r="J74" s="173">
        <f t="shared" si="73"/>
        <v>0</v>
      </c>
      <c r="K74" s="173">
        <f t="shared" si="73"/>
        <v>0</v>
      </c>
      <c r="L74" s="173">
        <f t="shared" si="73"/>
        <v>0</v>
      </c>
      <c r="M74" s="173">
        <f t="shared" si="73"/>
        <v>0</v>
      </c>
      <c r="N74" s="173">
        <f t="shared" si="73"/>
        <v>0</v>
      </c>
      <c r="O74" s="173">
        <f t="shared" si="73"/>
        <v>0</v>
      </c>
      <c r="P74" s="173">
        <f t="shared" si="73"/>
        <v>0</v>
      </c>
      <c r="Q74" s="173">
        <f t="shared" si="73"/>
        <v>0</v>
      </c>
      <c r="R74" s="173">
        <f t="shared" si="73"/>
        <v>0</v>
      </c>
      <c r="S74" s="173">
        <f t="shared" si="73"/>
        <v>0</v>
      </c>
      <c r="T74" s="173">
        <f t="shared" si="73"/>
        <v>0</v>
      </c>
      <c r="U74" s="173">
        <f t="shared" si="73"/>
        <v>0</v>
      </c>
      <c r="V74" s="173">
        <f t="shared" si="73"/>
        <v>0</v>
      </c>
      <c r="W74" s="173">
        <f t="shared" si="73"/>
        <v>0</v>
      </c>
      <c r="X74" s="173">
        <f t="shared" si="73"/>
        <v>0</v>
      </c>
      <c r="Y74" s="173">
        <f t="shared" si="73"/>
        <v>0</v>
      </c>
      <c r="Z74" s="173">
        <f t="shared" si="73"/>
        <v>0</v>
      </c>
      <c r="AA74" s="173">
        <f t="shared" si="73"/>
        <v>0</v>
      </c>
      <c r="AB74" s="173">
        <f t="shared" si="73"/>
        <v>0</v>
      </c>
      <c r="AC74" s="173">
        <f t="shared" si="73"/>
        <v>0</v>
      </c>
      <c r="AD74" s="173">
        <f t="shared" si="73"/>
        <v>0</v>
      </c>
      <c r="AE74" s="173">
        <f t="shared" si="73"/>
        <v>0</v>
      </c>
      <c r="AF74" s="173">
        <f t="shared" si="73"/>
        <v>0</v>
      </c>
      <c r="AG74" s="173">
        <f t="shared" si="73"/>
        <v>0</v>
      </c>
      <c r="AH74" s="173">
        <f t="shared" si="73"/>
        <v>0</v>
      </c>
      <c r="AI74" s="173">
        <f t="shared" si="73"/>
        <v>0</v>
      </c>
      <c r="AJ74" s="173">
        <f t="shared" si="73"/>
        <v>0</v>
      </c>
      <c r="AK74" s="173">
        <f t="shared" si="73"/>
        <v>0</v>
      </c>
      <c r="AL74" s="173">
        <f t="shared" si="73"/>
        <v>0</v>
      </c>
      <c r="AM74" s="173">
        <f t="shared" si="73"/>
        <v>0</v>
      </c>
      <c r="AN74" s="173">
        <f t="shared" si="73"/>
        <v>0</v>
      </c>
      <c r="AO74" s="173">
        <f t="shared" si="73"/>
        <v>0</v>
      </c>
      <c r="AP74" s="173">
        <f t="shared" si="73"/>
        <v>0</v>
      </c>
      <c r="AQ74" s="173">
        <f t="shared" si="73"/>
        <v>0</v>
      </c>
      <c r="AR74" s="173">
        <f t="shared" si="73"/>
        <v>0</v>
      </c>
      <c r="AS74" s="173">
        <f t="shared" si="73"/>
        <v>0</v>
      </c>
      <c r="AT74" s="173">
        <f t="shared" si="73"/>
        <v>0</v>
      </c>
      <c r="AU74" s="173">
        <f t="shared" si="73"/>
        <v>0</v>
      </c>
      <c r="AV74" s="173">
        <f t="shared" si="73"/>
        <v>0</v>
      </c>
      <c r="AW74" s="173">
        <f t="shared" si="73"/>
        <v>0</v>
      </c>
      <c r="AX74" s="173">
        <f t="shared" si="73"/>
        <v>0</v>
      </c>
      <c r="AY74" s="173">
        <f t="shared" si="73"/>
        <v>0</v>
      </c>
      <c r="AZ74" s="173">
        <f t="shared" si="73"/>
        <v>0</v>
      </c>
      <c r="BA74" s="173">
        <f t="shared" si="73"/>
        <v>0</v>
      </c>
      <c r="BB74" s="173">
        <f t="shared" si="73"/>
        <v>0</v>
      </c>
      <c r="BC74" s="173">
        <f t="shared" si="73"/>
        <v>0</v>
      </c>
      <c r="BD74" s="173">
        <f t="shared" si="73"/>
        <v>0</v>
      </c>
      <c r="BE74" s="173">
        <f t="shared" si="73"/>
        <v>0</v>
      </c>
      <c r="BF74" s="173">
        <f t="shared" si="73"/>
        <v>0</v>
      </c>
      <c r="BG74" s="173">
        <f t="shared" si="73"/>
        <v>0</v>
      </c>
      <c r="BH74" s="173">
        <f t="shared" si="73"/>
        <v>0</v>
      </c>
      <c r="BI74" s="173">
        <f t="shared" si="73"/>
        <v>0</v>
      </c>
      <c r="BJ74" s="173">
        <f t="shared" si="73"/>
        <v>0</v>
      </c>
      <c r="BK74" s="173">
        <f t="shared" si="73"/>
        <v>0</v>
      </c>
      <c r="BL74" s="173">
        <f t="shared" si="73"/>
        <v>0</v>
      </c>
      <c r="BM74" s="158"/>
      <c r="BN74" s="159" t="str">
        <f>IFERROR(__xludf.DUMMYFUNCTION("""COMPUTED_VALUE"""),"David Chysky-x")</f>
        <v>David Chysky-x</v>
      </c>
      <c r="BO74" s="174"/>
      <c r="BP74" s="175"/>
      <c r="BQ74" s="174"/>
      <c r="BR74" s="175"/>
      <c r="BS74" s="174"/>
      <c r="BT74" s="175"/>
      <c r="BU74" s="174"/>
      <c r="BV74" s="175"/>
      <c r="BW74" s="174"/>
      <c r="BX74" s="175"/>
      <c r="BY74" s="174"/>
      <c r="BZ74" s="175"/>
      <c r="CA74" s="174"/>
      <c r="CB74" s="175"/>
      <c r="CC74" s="174"/>
      <c r="CD74" s="175"/>
      <c r="CE74" s="174"/>
      <c r="CF74" s="175"/>
      <c r="CG74" s="174"/>
      <c r="CH74" s="175"/>
      <c r="CI74" s="174"/>
      <c r="CJ74" s="175"/>
      <c r="CK74" s="174"/>
      <c r="CL74" s="175"/>
      <c r="CM74" s="174"/>
      <c r="CN74" s="175"/>
      <c r="CO74" s="176"/>
      <c r="CP74" s="181"/>
      <c r="CQ74" s="176"/>
      <c r="CR74" s="181"/>
      <c r="CS74" s="174"/>
      <c r="CT74" s="173"/>
      <c r="CU74" s="174"/>
      <c r="CV74" s="173"/>
      <c r="CW74" s="174"/>
      <c r="CX74" s="173"/>
      <c r="CY74" s="174"/>
      <c r="CZ74" s="173"/>
      <c r="DA74" s="174"/>
      <c r="DB74" s="173"/>
      <c r="DC74" s="174"/>
      <c r="DD74" s="173"/>
      <c r="DE74" s="176"/>
      <c r="DF74" s="173"/>
      <c r="DG74" s="176"/>
      <c r="DH74" s="173"/>
      <c r="DI74" s="174"/>
      <c r="DJ74" s="173"/>
      <c r="DK74" s="174"/>
      <c r="DL74" s="173"/>
      <c r="DM74" s="176"/>
      <c r="DN74" s="182"/>
      <c r="DO74" s="174"/>
      <c r="DP74" s="173"/>
      <c r="DQ74" s="174"/>
      <c r="DR74" s="173"/>
      <c r="DS74" s="176"/>
      <c r="DT74" s="173"/>
      <c r="DU74" s="176"/>
      <c r="DV74" s="173"/>
      <c r="DW74" s="174"/>
      <c r="DX74" s="173"/>
      <c r="DY74" s="158"/>
      <c r="DZ74" s="159" t="str">
        <f t="shared" si="48"/>
        <v>David Chysky-x</v>
      </c>
      <c r="EA74" s="202"/>
      <c r="EB74" s="203"/>
      <c r="EC74" s="202"/>
      <c r="ED74" s="203"/>
      <c r="EE74" s="202"/>
      <c r="EF74" s="203"/>
      <c r="EG74" s="202"/>
      <c r="EH74" s="203"/>
      <c r="EI74" s="202"/>
      <c r="EJ74" s="203"/>
      <c r="EK74" s="202"/>
      <c r="EL74" s="203"/>
      <c r="EM74" s="202"/>
      <c r="EN74" s="203"/>
      <c r="EO74" s="202"/>
      <c r="EP74" s="203"/>
      <c r="EQ74" s="202"/>
      <c r="ER74" s="203"/>
      <c r="ES74" s="202"/>
      <c r="ET74" s="203"/>
      <c r="EU74" s="202"/>
      <c r="EV74" s="203"/>
      <c r="EW74" s="202"/>
      <c r="EX74" s="203"/>
      <c r="EY74" s="202"/>
      <c r="EZ74" s="203"/>
      <c r="FA74" s="204"/>
      <c r="FB74" s="205"/>
      <c r="FC74" s="204"/>
      <c r="FD74" s="205"/>
      <c r="FE74" s="202"/>
      <c r="FF74" s="199"/>
      <c r="FG74" s="202"/>
      <c r="FH74" s="199"/>
      <c r="FI74" s="202"/>
      <c r="FJ74" s="199"/>
      <c r="FK74" s="202"/>
      <c r="FL74" s="199"/>
      <c r="FM74" s="202"/>
      <c r="FN74" s="199"/>
      <c r="FO74" s="202"/>
      <c r="FP74" s="199"/>
      <c r="FQ74" s="204"/>
      <c r="FR74" s="199"/>
      <c r="FS74" s="204"/>
      <c r="FT74" s="199"/>
      <c r="FU74" s="202"/>
      <c r="FV74" s="199"/>
      <c r="FW74" s="202"/>
      <c r="FX74" s="199"/>
      <c r="FY74" s="204"/>
      <c r="FZ74" s="206"/>
      <c r="GA74" s="202"/>
      <c r="GB74" s="199"/>
      <c r="GC74" s="202"/>
      <c r="GD74" s="199"/>
      <c r="GE74" s="204"/>
      <c r="GF74" s="199"/>
      <c r="GG74" s="204"/>
      <c r="GH74" s="199"/>
      <c r="GI74" s="202"/>
      <c r="GJ74" s="199"/>
      <c r="GK74" s="158"/>
      <c r="GL74" s="159" t="str">
        <f t="shared" si="49"/>
        <v>David Chysky-x</v>
      </c>
      <c r="GM74" s="202"/>
      <c r="GN74" s="203"/>
      <c r="GO74" s="202"/>
      <c r="GP74" s="203"/>
      <c r="GQ74" s="202"/>
      <c r="GR74" s="203"/>
      <c r="GS74" s="202"/>
      <c r="GT74" s="203"/>
      <c r="GU74" s="202"/>
      <c r="GV74" s="203"/>
      <c r="GW74" s="202"/>
      <c r="GX74" s="203"/>
      <c r="GY74" s="202"/>
      <c r="GZ74" s="203"/>
      <c r="HA74" s="202"/>
      <c r="HB74" s="203"/>
      <c r="HC74" s="202"/>
      <c r="HD74" s="203"/>
      <c r="HE74" s="202"/>
      <c r="HF74" s="203"/>
      <c r="HG74" s="202"/>
      <c r="HH74" s="203"/>
      <c r="HI74" s="202"/>
      <c r="HJ74" s="203"/>
      <c r="HK74" s="202"/>
      <c r="HL74" s="203"/>
      <c r="HM74" s="204"/>
      <c r="HN74" s="205"/>
      <c r="HO74" s="204"/>
      <c r="HP74" s="205"/>
      <c r="HQ74" s="202"/>
      <c r="HR74" s="199"/>
      <c r="HS74" s="202"/>
      <c r="HT74" s="199"/>
      <c r="HU74" s="202"/>
      <c r="HV74" s="199"/>
      <c r="HW74" s="202"/>
      <c r="HX74" s="199"/>
      <c r="HY74" s="202"/>
      <c r="HZ74" s="199"/>
      <c r="IA74" s="202"/>
      <c r="IB74" s="199"/>
      <c r="IC74" s="204"/>
      <c r="ID74" s="199"/>
      <c r="IE74" s="204"/>
      <c r="IF74" s="199"/>
      <c r="IG74" s="202"/>
      <c r="IH74" s="199"/>
      <c r="II74" s="202"/>
      <c r="IJ74" s="199"/>
      <c r="IK74" s="204"/>
      <c r="IL74" s="206"/>
      <c r="IM74" s="202"/>
      <c r="IN74" s="199"/>
      <c r="IO74" s="202"/>
      <c r="IP74" s="199"/>
      <c r="IQ74" s="204"/>
      <c r="IR74" s="199"/>
      <c r="IS74" s="204"/>
      <c r="IT74" s="199"/>
      <c r="IU74" s="202"/>
      <c r="IV74" s="199"/>
    </row>
    <row r="75">
      <c r="A75" s="214">
        <f>IFERROR(__xludf.DUMMYFUNCTION("""COMPUTED_VALUE"""),100.0)</f>
        <v>100</v>
      </c>
      <c r="B75" s="159" t="str">
        <f t="shared" si="46"/>
        <v>Dominik Plodek-x</v>
      </c>
      <c r="C75" s="173">
        <f t="shared" ref="C75:BL75" si="74">BO75+EA75+GM75</f>
        <v>0</v>
      </c>
      <c r="D75" s="173">
        <f t="shared" si="74"/>
        <v>0</v>
      </c>
      <c r="E75" s="173">
        <f t="shared" si="74"/>
        <v>0</v>
      </c>
      <c r="F75" s="173">
        <f t="shared" si="74"/>
        <v>0</v>
      </c>
      <c r="G75" s="173">
        <f t="shared" si="74"/>
        <v>0</v>
      </c>
      <c r="H75" s="173">
        <f t="shared" si="74"/>
        <v>0</v>
      </c>
      <c r="I75" s="173">
        <f t="shared" si="74"/>
        <v>0</v>
      </c>
      <c r="J75" s="173">
        <f t="shared" si="74"/>
        <v>0</v>
      </c>
      <c r="K75" s="173">
        <f t="shared" si="74"/>
        <v>0</v>
      </c>
      <c r="L75" s="173">
        <f t="shared" si="74"/>
        <v>0</v>
      </c>
      <c r="M75" s="173">
        <f t="shared" si="74"/>
        <v>0</v>
      </c>
      <c r="N75" s="173">
        <f t="shared" si="74"/>
        <v>0</v>
      </c>
      <c r="O75" s="173">
        <f t="shared" si="74"/>
        <v>0</v>
      </c>
      <c r="P75" s="173">
        <f t="shared" si="74"/>
        <v>0</v>
      </c>
      <c r="Q75" s="173">
        <f t="shared" si="74"/>
        <v>0</v>
      </c>
      <c r="R75" s="173">
        <f t="shared" si="74"/>
        <v>0</v>
      </c>
      <c r="S75" s="173">
        <f t="shared" si="74"/>
        <v>0</v>
      </c>
      <c r="T75" s="173">
        <f t="shared" si="74"/>
        <v>0</v>
      </c>
      <c r="U75" s="173">
        <f t="shared" si="74"/>
        <v>0</v>
      </c>
      <c r="V75" s="173">
        <f t="shared" si="74"/>
        <v>0</v>
      </c>
      <c r="W75" s="173">
        <f t="shared" si="74"/>
        <v>0</v>
      </c>
      <c r="X75" s="173">
        <f t="shared" si="74"/>
        <v>0</v>
      </c>
      <c r="Y75" s="173">
        <f t="shared" si="74"/>
        <v>0</v>
      </c>
      <c r="Z75" s="173">
        <f t="shared" si="74"/>
        <v>0</v>
      </c>
      <c r="AA75" s="173">
        <f t="shared" si="74"/>
        <v>0</v>
      </c>
      <c r="AB75" s="173">
        <f t="shared" si="74"/>
        <v>0</v>
      </c>
      <c r="AC75" s="173">
        <f t="shared" si="74"/>
        <v>0</v>
      </c>
      <c r="AD75" s="173">
        <f t="shared" si="74"/>
        <v>0</v>
      </c>
      <c r="AE75" s="173">
        <f t="shared" si="74"/>
        <v>0</v>
      </c>
      <c r="AF75" s="173">
        <f t="shared" si="74"/>
        <v>0</v>
      </c>
      <c r="AG75" s="173">
        <f t="shared" si="74"/>
        <v>0</v>
      </c>
      <c r="AH75" s="173">
        <f t="shared" si="74"/>
        <v>0</v>
      </c>
      <c r="AI75" s="173">
        <f t="shared" si="74"/>
        <v>0</v>
      </c>
      <c r="AJ75" s="173">
        <f t="shared" si="74"/>
        <v>0</v>
      </c>
      <c r="AK75" s="173">
        <f t="shared" si="74"/>
        <v>0</v>
      </c>
      <c r="AL75" s="173">
        <f t="shared" si="74"/>
        <v>0</v>
      </c>
      <c r="AM75" s="173">
        <f t="shared" si="74"/>
        <v>0</v>
      </c>
      <c r="AN75" s="173">
        <f t="shared" si="74"/>
        <v>0</v>
      </c>
      <c r="AO75" s="173">
        <f t="shared" si="74"/>
        <v>0</v>
      </c>
      <c r="AP75" s="173">
        <f t="shared" si="74"/>
        <v>0</v>
      </c>
      <c r="AQ75" s="173">
        <f t="shared" si="74"/>
        <v>0</v>
      </c>
      <c r="AR75" s="173">
        <f t="shared" si="74"/>
        <v>0</v>
      </c>
      <c r="AS75" s="173">
        <f t="shared" si="74"/>
        <v>0</v>
      </c>
      <c r="AT75" s="173">
        <f t="shared" si="74"/>
        <v>0</v>
      </c>
      <c r="AU75" s="173">
        <f t="shared" si="74"/>
        <v>0</v>
      </c>
      <c r="AV75" s="173">
        <f t="shared" si="74"/>
        <v>0</v>
      </c>
      <c r="AW75" s="173">
        <f t="shared" si="74"/>
        <v>0</v>
      </c>
      <c r="AX75" s="173">
        <f t="shared" si="74"/>
        <v>0</v>
      </c>
      <c r="AY75" s="173">
        <f t="shared" si="74"/>
        <v>0</v>
      </c>
      <c r="AZ75" s="173">
        <f t="shared" si="74"/>
        <v>0</v>
      </c>
      <c r="BA75" s="173">
        <f t="shared" si="74"/>
        <v>0</v>
      </c>
      <c r="BB75" s="173">
        <f t="shared" si="74"/>
        <v>0</v>
      </c>
      <c r="BC75" s="173">
        <f t="shared" si="74"/>
        <v>0</v>
      </c>
      <c r="BD75" s="173">
        <f t="shared" si="74"/>
        <v>0</v>
      </c>
      <c r="BE75" s="173">
        <f t="shared" si="74"/>
        <v>0</v>
      </c>
      <c r="BF75" s="173">
        <f t="shared" si="74"/>
        <v>0</v>
      </c>
      <c r="BG75" s="173">
        <f t="shared" si="74"/>
        <v>0</v>
      </c>
      <c r="BH75" s="173">
        <f t="shared" si="74"/>
        <v>0</v>
      </c>
      <c r="BI75" s="173">
        <f t="shared" si="74"/>
        <v>0</v>
      </c>
      <c r="BJ75" s="173">
        <f t="shared" si="74"/>
        <v>0</v>
      </c>
      <c r="BK75" s="173">
        <f t="shared" si="74"/>
        <v>0</v>
      </c>
      <c r="BL75" s="173">
        <f t="shared" si="74"/>
        <v>0</v>
      </c>
      <c r="BM75" s="158"/>
      <c r="BN75" s="159" t="str">
        <f>IFERROR(__xludf.DUMMYFUNCTION("""COMPUTED_VALUE"""),"Dominik Plodek-x")</f>
        <v>Dominik Plodek-x</v>
      </c>
      <c r="BO75" s="174"/>
      <c r="BP75" s="175"/>
      <c r="BQ75" s="174"/>
      <c r="BR75" s="175"/>
      <c r="BS75" s="174"/>
      <c r="BT75" s="175"/>
      <c r="BU75" s="174"/>
      <c r="BV75" s="175"/>
      <c r="BW75" s="174"/>
      <c r="BX75" s="175"/>
      <c r="BY75" s="174"/>
      <c r="BZ75" s="175"/>
      <c r="CA75" s="174"/>
      <c r="CB75" s="175"/>
      <c r="CC75" s="174"/>
      <c r="CD75" s="175"/>
      <c r="CE75" s="174"/>
      <c r="CF75" s="175"/>
      <c r="CG75" s="174"/>
      <c r="CH75" s="175"/>
      <c r="CI75" s="174"/>
      <c r="CJ75" s="175"/>
      <c r="CK75" s="174"/>
      <c r="CL75" s="175"/>
      <c r="CM75" s="174"/>
      <c r="CN75" s="175"/>
      <c r="CO75" s="176"/>
      <c r="CP75" s="175"/>
      <c r="CQ75" s="174"/>
      <c r="CR75" s="175"/>
      <c r="CS75" s="174"/>
      <c r="CT75" s="173"/>
      <c r="CU75" s="174"/>
      <c r="CV75" s="173"/>
      <c r="CW75" s="174"/>
      <c r="CX75" s="173"/>
      <c r="CY75" s="174"/>
      <c r="CZ75" s="173"/>
      <c r="DA75" s="174"/>
      <c r="DB75" s="173"/>
      <c r="DC75" s="174"/>
      <c r="DD75" s="173"/>
      <c r="DE75" s="174"/>
      <c r="DF75" s="173"/>
      <c r="DG75" s="174"/>
      <c r="DH75" s="173"/>
      <c r="DI75" s="174"/>
      <c r="DJ75" s="173"/>
      <c r="DK75" s="174"/>
      <c r="DL75" s="173"/>
      <c r="DM75" s="174"/>
      <c r="DN75" s="173"/>
      <c r="DO75" s="174"/>
      <c r="DP75" s="173"/>
      <c r="DQ75" s="174"/>
      <c r="DR75" s="173"/>
      <c r="DS75" s="174"/>
      <c r="DT75" s="173"/>
      <c r="DU75" s="174"/>
      <c r="DV75" s="173"/>
      <c r="DW75" s="174"/>
      <c r="DX75" s="173"/>
      <c r="DY75" s="158"/>
      <c r="DZ75" s="159" t="str">
        <f t="shared" si="48"/>
        <v>Dominik Plodek-x</v>
      </c>
      <c r="EA75" s="202"/>
      <c r="EB75" s="203"/>
      <c r="EC75" s="202"/>
      <c r="ED75" s="203"/>
      <c r="EE75" s="202"/>
      <c r="EF75" s="203"/>
      <c r="EG75" s="202"/>
      <c r="EH75" s="203"/>
      <c r="EI75" s="202"/>
      <c r="EJ75" s="203"/>
      <c r="EK75" s="202"/>
      <c r="EL75" s="203"/>
      <c r="EM75" s="202"/>
      <c r="EN75" s="203"/>
      <c r="EO75" s="202"/>
      <c r="EP75" s="203"/>
      <c r="EQ75" s="202"/>
      <c r="ER75" s="203"/>
      <c r="ES75" s="202"/>
      <c r="ET75" s="203"/>
      <c r="EU75" s="202"/>
      <c r="EV75" s="203"/>
      <c r="EW75" s="202"/>
      <c r="EX75" s="203"/>
      <c r="EY75" s="202"/>
      <c r="EZ75" s="203"/>
      <c r="FA75" s="204"/>
      <c r="FB75" s="203"/>
      <c r="FC75" s="202"/>
      <c r="FD75" s="203"/>
      <c r="FE75" s="202"/>
      <c r="FF75" s="199"/>
      <c r="FG75" s="202"/>
      <c r="FH75" s="199"/>
      <c r="FI75" s="202"/>
      <c r="FJ75" s="199"/>
      <c r="FK75" s="202"/>
      <c r="FL75" s="199"/>
      <c r="FM75" s="202"/>
      <c r="FN75" s="199"/>
      <c r="FO75" s="202"/>
      <c r="FP75" s="199"/>
      <c r="FQ75" s="202"/>
      <c r="FR75" s="199"/>
      <c r="FS75" s="202"/>
      <c r="FT75" s="199"/>
      <c r="FU75" s="202"/>
      <c r="FV75" s="199"/>
      <c r="FW75" s="202"/>
      <c r="FX75" s="199"/>
      <c r="FY75" s="202"/>
      <c r="FZ75" s="199"/>
      <c r="GA75" s="202"/>
      <c r="GB75" s="199"/>
      <c r="GC75" s="202"/>
      <c r="GD75" s="199"/>
      <c r="GE75" s="202"/>
      <c r="GF75" s="199"/>
      <c r="GG75" s="202"/>
      <c r="GH75" s="199"/>
      <c r="GI75" s="202"/>
      <c r="GJ75" s="199"/>
      <c r="GK75" s="158"/>
      <c r="GL75" s="159" t="str">
        <f t="shared" si="49"/>
        <v>Dominik Plodek-x</v>
      </c>
      <c r="GM75" s="202"/>
      <c r="GN75" s="203"/>
      <c r="GO75" s="202"/>
      <c r="GP75" s="203"/>
      <c r="GQ75" s="202"/>
      <c r="GR75" s="203"/>
      <c r="GS75" s="202"/>
      <c r="GT75" s="203"/>
      <c r="GU75" s="202"/>
      <c r="GV75" s="203"/>
      <c r="GW75" s="202"/>
      <c r="GX75" s="203"/>
      <c r="GY75" s="202"/>
      <c r="GZ75" s="203"/>
      <c r="HA75" s="202"/>
      <c r="HB75" s="203"/>
      <c r="HC75" s="202"/>
      <c r="HD75" s="203"/>
      <c r="HE75" s="202"/>
      <c r="HF75" s="203"/>
      <c r="HG75" s="202"/>
      <c r="HH75" s="203"/>
      <c r="HI75" s="202"/>
      <c r="HJ75" s="203"/>
      <c r="HK75" s="202"/>
      <c r="HL75" s="203"/>
      <c r="HM75" s="204"/>
      <c r="HN75" s="203"/>
      <c r="HO75" s="202"/>
      <c r="HP75" s="203"/>
      <c r="HQ75" s="202"/>
      <c r="HR75" s="199"/>
      <c r="HS75" s="202"/>
      <c r="HT75" s="199"/>
      <c r="HU75" s="202"/>
      <c r="HV75" s="199"/>
      <c r="HW75" s="202"/>
      <c r="HX75" s="199"/>
      <c r="HY75" s="202"/>
      <c r="HZ75" s="199"/>
      <c r="IA75" s="202"/>
      <c r="IB75" s="199"/>
      <c r="IC75" s="202"/>
      <c r="ID75" s="199"/>
      <c r="IE75" s="202"/>
      <c r="IF75" s="199"/>
      <c r="IG75" s="202"/>
      <c r="IH75" s="199"/>
      <c r="II75" s="202"/>
      <c r="IJ75" s="199"/>
      <c r="IK75" s="202"/>
      <c r="IL75" s="199"/>
      <c r="IM75" s="202"/>
      <c r="IN75" s="199"/>
      <c r="IO75" s="202"/>
      <c r="IP75" s="199"/>
      <c r="IQ75" s="202"/>
      <c r="IR75" s="199"/>
      <c r="IS75" s="202"/>
      <c r="IT75" s="199"/>
      <c r="IU75" s="202"/>
      <c r="IV75" s="199"/>
    </row>
    <row r="76">
      <c r="A76" s="214">
        <f>IFERROR(__xludf.DUMMYFUNCTION("""COMPUTED_VALUE"""),100.0)</f>
        <v>100</v>
      </c>
      <c r="B76" s="159" t="str">
        <f t="shared" si="46"/>
        <v>Lukáš Viktora-x</v>
      </c>
      <c r="C76" s="173">
        <f t="shared" ref="C76:BL76" si="75">BO76+EA76+GM76</f>
        <v>0</v>
      </c>
      <c r="D76" s="173">
        <f t="shared" si="75"/>
        <v>0</v>
      </c>
      <c r="E76" s="173">
        <f t="shared" si="75"/>
        <v>0</v>
      </c>
      <c r="F76" s="173">
        <f t="shared" si="75"/>
        <v>0</v>
      </c>
      <c r="G76" s="173">
        <f t="shared" si="75"/>
        <v>0</v>
      </c>
      <c r="H76" s="173">
        <f t="shared" si="75"/>
        <v>0</v>
      </c>
      <c r="I76" s="173">
        <f t="shared" si="75"/>
        <v>0</v>
      </c>
      <c r="J76" s="173">
        <f t="shared" si="75"/>
        <v>0</v>
      </c>
      <c r="K76" s="173">
        <f t="shared" si="75"/>
        <v>0</v>
      </c>
      <c r="L76" s="173">
        <f t="shared" si="75"/>
        <v>0</v>
      </c>
      <c r="M76" s="173">
        <f t="shared" si="75"/>
        <v>0</v>
      </c>
      <c r="N76" s="173">
        <f t="shared" si="75"/>
        <v>0</v>
      </c>
      <c r="O76" s="173">
        <f t="shared" si="75"/>
        <v>0</v>
      </c>
      <c r="P76" s="173">
        <f t="shared" si="75"/>
        <v>0</v>
      </c>
      <c r="Q76" s="173">
        <f t="shared" si="75"/>
        <v>0</v>
      </c>
      <c r="R76" s="173">
        <f t="shared" si="75"/>
        <v>0</v>
      </c>
      <c r="S76" s="173">
        <f t="shared" si="75"/>
        <v>0</v>
      </c>
      <c r="T76" s="173">
        <f t="shared" si="75"/>
        <v>0</v>
      </c>
      <c r="U76" s="173">
        <f t="shared" si="75"/>
        <v>0</v>
      </c>
      <c r="V76" s="173">
        <f t="shared" si="75"/>
        <v>0</v>
      </c>
      <c r="W76" s="173">
        <f t="shared" si="75"/>
        <v>0</v>
      </c>
      <c r="X76" s="173">
        <f t="shared" si="75"/>
        <v>0</v>
      </c>
      <c r="Y76" s="173">
        <f t="shared" si="75"/>
        <v>0</v>
      </c>
      <c r="Z76" s="173">
        <f t="shared" si="75"/>
        <v>0</v>
      </c>
      <c r="AA76" s="173">
        <f t="shared" si="75"/>
        <v>0</v>
      </c>
      <c r="AB76" s="173">
        <f t="shared" si="75"/>
        <v>0</v>
      </c>
      <c r="AC76" s="173">
        <f t="shared" si="75"/>
        <v>0</v>
      </c>
      <c r="AD76" s="173">
        <f t="shared" si="75"/>
        <v>0</v>
      </c>
      <c r="AE76" s="173">
        <f t="shared" si="75"/>
        <v>0</v>
      </c>
      <c r="AF76" s="173">
        <f t="shared" si="75"/>
        <v>0</v>
      </c>
      <c r="AG76" s="173">
        <f t="shared" si="75"/>
        <v>0</v>
      </c>
      <c r="AH76" s="173">
        <f t="shared" si="75"/>
        <v>0</v>
      </c>
      <c r="AI76" s="173">
        <f t="shared" si="75"/>
        <v>0</v>
      </c>
      <c r="AJ76" s="173">
        <f t="shared" si="75"/>
        <v>0</v>
      </c>
      <c r="AK76" s="173">
        <f t="shared" si="75"/>
        <v>0</v>
      </c>
      <c r="AL76" s="173">
        <f t="shared" si="75"/>
        <v>0</v>
      </c>
      <c r="AM76" s="173">
        <f t="shared" si="75"/>
        <v>0</v>
      </c>
      <c r="AN76" s="173">
        <f t="shared" si="75"/>
        <v>0</v>
      </c>
      <c r="AO76" s="173">
        <f t="shared" si="75"/>
        <v>0</v>
      </c>
      <c r="AP76" s="173">
        <f t="shared" si="75"/>
        <v>0</v>
      </c>
      <c r="AQ76" s="173">
        <f t="shared" si="75"/>
        <v>0</v>
      </c>
      <c r="AR76" s="173">
        <f t="shared" si="75"/>
        <v>0</v>
      </c>
      <c r="AS76" s="173">
        <f t="shared" si="75"/>
        <v>0</v>
      </c>
      <c r="AT76" s="173">
        <f t="shared" si="75"/>
        <v>0</v>
      </c>
      <c r="AU76" s="173">
        <f t="shared" si="75"/>
        <v>0</v>
      </c>
      <c r="AV76" s="173">
        <f t="shared" si="75"/>
        <v>0</v>
      </c>
      <c r="AW76" s="173">
        <f t="shared" si="75"/>
        <v>0</v>
      </c>
      <c r="AX76" s="173">
        <f t="shared" si="75"/>
        <v>0</v>
      </c>
      <c r="AY76" s="173">
        <f t="shared" si="75"/>
        <v>0</v>
      </c>
      <c r="AZ76" s="173">
        <f t="shared" si="75"/>
        <v>0</v>
      </c>
      <c r="BA76" s="173">
        <f t="shared" si="75"/>
        <v>0</v>
      </c>
      <c r="BB76" s="173">
        <f t="shared" si="75"/>
        <v>0</v>
      </c>
      <c r="BC76" s="173">
        <f t="shared" si="75"/>
        <v>0</v>
      </c>
      <c r="BD76" s="173">
        <f t="shared" si="75"/>
        <v>0</v>
      </c>
      <c r="BE76" s="173">
        <f t="shared" si="75"/>
        <v>0</v>
      </c>
      <c r="BF76" s="173">
        <f t="shared" si="75"/>
        <v>0</v>
      </c>
      <c r="BG76" s="173">
        <f t="shared" si="75"/>
        <v>0</v>
      </c>
      <c r="BH76" s="173">
        <f t="shared" si="75"/>
        <v>0</v>
      </c>
      <c r="BI76" s="173">
        <f t="shared" si="75"/>
        <v>0</v>
      </c>
      <c r="BJ76" s="173">
        <f t="shared" si="75"/>
        <v>0</v>
      </c>
      <c r="BK76" s="173">
        <f t="shared" si="75"/>
        <v>0</v>
      </c>
      <c r="BL76" s="173">
        <f t="shared" si="75"/>
        <v>0</v>
      </c>
      <c r="BM76" s="158"/>
      <c r="BN76" s="159" t="str">
        <f>IFERROR(__xludf.DUMMYFUNCTION("""COMPUTED_VALUE"""),"Lukáš Viktora-x")</f>
        <v>Lukáš Viktora-x</v>
      </c>
      <c r="BO76" s="174"/>
      <c r="BP76" s="175"/>
      <c r="BQ76" s="174"/>
      <c r="BR76" s="175"/>
      <c r="BS76" s="174"/>
      <c r="BT76" s="175"/>
      <c r="BU76" s="174"/>
      <c r="BV76" s="175"/>
      <c r="BW76" s="174"/>
      <c r="BX76" s="175"/>
      <c r="BY76" s="174"/>
      <c r="BZ76" s="175"/>
      <c r="CA76" s="174"/>
      <c r="CB76" s="175"/>
      <c r="CC76" s="174"/>
      <c r="CD76" s="175"/>
      <c r="CE76" s="174"/>
      <c r="CF76" s="175"/>
      <c r="CG76" s="174"/>
      <c r="CH76" s="175"/>
      <c r="CI76" s="174"/>
      <c r="CJ76" s="175"/>
      <c r="CK76" s="174"/>
      <c r="CL76" s="175"/>
      <c r="CM76" s="174"/>
      <c r="CN76" s="175"/>
      <c r="CO76" s="174"/>
      <c r="CP76" s="175"/>
      <c r="CQ76" s="174"/>
      <c r="CR76" s="175"/>
      <c r="CS76" s="174"/>
      <c r="CT76" s="173"/>
      <c r="CU76" s="174"/>
      <c r="CV76" s="173"/>
      <c r="CW76" s="174"/>
      <c r="CX76" s="173"/>
      <c r="CY76" s="174"/>
      <c r="CZ76" s="173"/>
      <c r="DA76" s="174"/>
      <c r="DB76" s="173"/>
      <c r="DC76" s="174"/>
      <c r="DD76" s="173"/>
      <c r="DE76" s="174"/>
      <c r="DF76" s="173"/>
      <c r="DG76" s="174"/>
      <c r="DH76" s="173"/>
      <c r="DI76" s="174"/>
      <c r="DJ76" s="173"/>
      <c r="DK76" s="174"/>
      <c r="DL76" s="173"/>
      <c r="DM76" s="174"/>
      <c r="DN76" s="173"/>
      <c r="DO76" s="174"/>
      <c r="DP76" s="173"/>
      <c r="DQ76" s="174"/>
      <c r="DR76" s="173"/>
      <c r="DS76" s="174"/>
      <c r="DT76" s="173"/>
      <c r="DU76" s="174"/>
      <c r="DV76" s="173"/>
      <c r="DW76" s="174"/>
      <c r="DX76" s="173"/>
      <c r="DY76" s="158"/>
      <c r="DZ76" s="159" t="str">
        <f t="shared" si="48"/>
        <v>Lukáš Viktora-x</v>
      </c>
      <c r="EA76" s="202"/>
      <c r="EB76" s="203"/>
      <c r="EC76" s="202"/>
      <c r="ED76" s="203"/>
      <c r="EE76" s="202"/>
      <c r="EF76" s="203"/>
      <c r="EG76" s="202"/>
      <c r="EH76" s="203"/>
      <c r="EI76" s="202"/>
      <c r="EJ76" s="203"/>
      <c r="EK76" s="202"/>
      <c r="EL76" s="203"/>
      <c r="EM76" s="202"/>
      <c r="EN76" s="203"/>
      <c r="EO76" s="202"/>
      <c r="EP76" s="203"/>
      <c r="EQ76" s="202"/>
      <c r="ER76" s="203"/>
      <c r="ES76" s="202"/>
      <c r="ET76" s="203"/>
      <c r="EU76" s="202"/>
      <c r="EV76" s="203"/>
      <c r="EW76" s="202"/>
      <c r="EX76" s="203"/>
      <c r="EY76" s="202"/>
      <c r="EZ76" s="203"/>
      <c r="FA76" s="202"/>
      <c r="FB76" s="203"/>
      <c r="FC76" s="202"/>
      <c r="FD76" s="203"/>
      <c r="FE76" s="202"/>
      <c r="FF76" s="199"/>
      <c r="FG76" s="202"/>
      <c r="FH76" s="199"/>
      <c r="FI76" s="202"/>
      <c r="FJ76" s="199"/>
      <c r="FK76" s="202"/>
      <c r="FL76" s="199"/>
      <c r="FM76" s="202"/>
      <c r="FN76" s="199"/>
      <c r="FO76" s="202"/>
      <c r="FP76" s="199"/>
      <c r="FQ76" s="202"/>
      <c r="FR76" s="199"/>
      <c r="FS76" s="202"/>
      <c r="FT76" s="199"/>
      <c r="FU76" s="202"/>
      <c r="FV76" s="199"/>
      <c r="FW76" s="202"/>
      <c r="FX76" s="199"/>
      <c r="FY76" s="202"/>
      <c r="FZ76" s="199"/>
      <c r="GA76" s="202"/>
      <c r="GB76" s="199"/>
      <c r="GC76" s="202"/>
      <c r="GD76" s="199"/>
      <c r="GE76" s="202"/>
      <c r="GF76" s="199"/>
      <c r="GG76" s="202"/>
      <c r="GH76" s="199"/>
      <c r="GI76" s="202"/>
      <c r="GJ76" s="199"/>
      <c r="GK76" s="158"/>
      <c r="GL76" s="159" t="str">
        <f t="shared" si="49"/>
        <v>Lukáš Viktora-x</v>
      </c>
      <c r="GM76" s="202"/>
      <c r="GN76" s="203"/>
      <c r="GO76" s="202"/>
      <c r="GP76" s="203"/>
      <c r="GQ76" s="202"/>
      <c r="GR76" s="203"/>
      <c r="GS76" s="202"/>
      <c r="GT76" s="203"/>
      <c r="GU76" s="202"/>
      <c r="GV76" s="203"/>
      <c r="GW76" s="202"/>
      <c r="GX76" s="203"/>
      <c r="GY76" s="202"/>
      <c r="GZ76" s="203"/>
      <c r="HA76" s="202"/>
      <c r="HB76" s="203"/>
      <c r="HC76" s="202"/>
      <c r="HD76" s="203"/>
      <c r="HE76" s="202"/>
      <c r="HF76" s="203"/>
      <c r="HG76" s="202"/>
      <c r="HH76" s="203"/>
      <c r="HI76" s="202"/>
      <c r="HJ76" s="203"/>
      <c r="HK76" s="202"/>
      <c r="HL76" s="203"/>
      <c r="HM76" s="202"/>
      <c r="HN76" s="203"/>
      <c r="HO76" s="202"/>
      <c r="HP76" s="203"/>
      <c r="HQ76" s="202"/>
      <c r="HR76" s="199"/>
      <c r="HS76" s="202"/>
      <c r="HT76" s="199"/>
      <c r="HU76" s="202"/>
      <c r="HV76" s="199"/>
      <c r="HW76" s="202"/>
      <c r="HX76" s="199"/>
      <c r="HY76" s="202"/>
      <c r="HZ76" s="199"/>
      <c r="IA76" s="202"/>
      <c r="IB76" s="199"/>
      <c r="IC76" s="202"/>
      <c r="ID76" s="199"/>
      <c r="IE76" s="202"/>
      <c r="IF76" s="199"/>
      <c r="IG76" s="202"/>
      <c r="IH76" s="199"/>
      <c r="II76" s="202"/>
      <c r="IJ76" s="199"/>
      <c r="IK76" s="202"/>
      <c r="IL76" s="199"/>
      <c r="IM76" s="202"/>
      <c r="IN76" s="199"/>
      <c r="IO76" s="202"/>
      <c r="IP76" s="199"/>
      <c r="IQ76" s="202"/>
      <c r="IR76" s="199"/>
      <c r="IS76" s="202"/>
      <c r="IT76" s="199"/>
      <c r="IU76" s="202"/>
      <c r="IV76" s="199"/>
    </row>
    <row r="77">
      <c r="A77" s="214">
        <f>IFERROR(__xludf.DUMMYFUNCTION("""COMPUTED_VALUE"""),100.0)</f>
        <v>100</v>
      </c>
      <c r="B77" s="159" t="str">
        <f t="shared" si="46"/>
        <v>Jan Jakub Šmejkal</v>
      </c>
      <c r="C77" s="173">
        <f t="shared" ref="C77:BL77" si="76">BO77+EA77+GM77</f>
        <v>0</v>
      </c>
      <c r="D77" s="173">
        <f t="shared" si="76"/>
        <v>0</v>
      </c>
      <c r="E77" s="173">
        <f t="shared" si="76"/>
        <v>0</v>
      </c>
      <c r="F77" s="173">
        <f t="shared" si="76"/>
        <v>0</v>
      </c>
      <c r="G77" s="173">
        <f t="shared" si="76"/>
        <v>0</v>
      </c>
      <c r="H77" s="173">
        <f t="shared" si="76"/>
        <v>0</v>
      </c>
      <c r="I77" s="173">
        <f t="shared" si="76"/>
        <v>5.5</v>
      </c>
      <c r="J77" s="173">
        <f t="shared" si="76"/>
        <v>0</v>
      </c>
      <c r="K77" s="173">
        <f t="shared" si="76"/>
        <v>0</v>
      </c>
      <c r="L77" s="173">
        <f t="shared" si="76"/>
        <v>0</v>
      </c>
      <c r="M77" s="173">
        <f t="shared" si="76"/>
        <v>0</v>
      </c>
      <c r="N77" s="173">
        <f t="shared" si="76"/>
        <v>0</v>
      </c>
      <c r="O77" s="173">
        <f t="shared" si="76"/>
        <v>0</v>
      </c>
      <c r="P77" s="173">
        <f t="shared" si="76"/>
        <v>0</v>
      </c>
      <c r="Q77" s="173">
        <f t="shared" si="76"/>
        <v>0</v>
      </c>
      <c r="R77" s="173">
        <f t="shared" si="76"/>
        <v>0</v>
      </c>
      <c r="S77" s="173">
        <f t="shared" si="76"/>
        <v>0</v>
      </c>
      <c r="T77" s="173">
        <f t="shared" si="76"/>
        <v>0</v>
      </c>
      <c r="U77" s="173">
        <f t="shared" si="76"/>
        <v>0</v>
      </c>
      <c r="V77" s="173">
        <f t="shared" si="76"/>
        <v>0</v>
      </c>
      <c r="W77" s="173">
        <f t="shared" si="76"/>
        <v>0</v>
      </c>
      <c r="X77" s="173">
        <f t="shared" si="76"/>
        <v>0</v>
      </c>
      <c r="Y77" s="173">
        <f t="shared" si="76"/>
        <v>0</v>
      </c>
      <c r="Z77" s="173">
        <f t="shared" si="76"/>
        <v>0</v>
      </c>
      <c r="AA77" s="173">
        <f t="shared" si="76"/>
        <v>0</v>
      </c>
      <c r="AB77" s="173">
        <f t="shared" si="76"/>
        <v>0</v>
      </c>
      <c r="AC77" s="173">
        <f t="shared" si="76"/>
        <v>0</v>
      </c>
      <c r="AD77" s="173">
        <f t="shared" si="76"/>
        <v>0</v>
      </c>
      <c r="AE77" s="173">
        <f t="shared" si="76"/>
        <v>0</v>
      </c>
      <c r="AF77" s="173">
        <f t="shared" si="76"/>
        <v>0</v>
      </c>
      <c r="AG77" s="173">
        <f t="shared" si="76"/>
        <v>0</v>
      </c>
      <c r="AH77" s="173">
        <f t="shared" si="76"/>
        <v>0</v>
      </c>
      <c r="AI77" s="173">
        <f t="shared" si="76"/>
        <v>0</v>
      </c>
      <c r="AJ77" s="173">
        <f t="shared" si="76"/>
        <v>0</v>
      </c>
      <c r="AK77" s="173">
        <f t="shared" si="76"/>
        <v>0</v>
      </c>
      <c r="AL77" s="173">
        <f t="shared" si="76"/>
        <v>0</v>
      </c>
      <c r="AM77" s="173">
        <f t="shared" si="76"/>
        <v>0</v>
      </c>
      <c r="AN77" s="173">
        <f t="shared" si="76"/>
        <v>0</v>
      </c>
      <c r="AO77" s="173">
        <f t="shared" si="76"/>
        <v>0</v>
      </c>
      <c r="AP77" s="173">
        <f t="shared" si="76"/>
        <v>0</v>
      </c>
      <c r="AQ77" s="173">
        <f t="shared" si="76"/>
        <v>0</v>
      </c>
      <c r="AR77" s="173">
        <f t="shared" si="76"/>
        <v>0</v>
      </c>
      <c r="AS77" s="173">
        <f t="shared" si="76"/>
        <v>0</v>
      </c>
      <c r="AT77" s="173">
        <f t="shared" si="76"/>
        <v>0</v>
      </c>
      <c r="AU77" s="173">
        <f t="shared" si="76"/>
        <v>0</v>
      </c>
      <c r="AV77" s="173">
        <f t="shared" si="76"/>
        <v>0</v>
      </c>
      <c r="AW77" s="173">
        <f t="shared" si="76"/>
        <v>5</v>
      </c>
      <c r="AX77" s="173">
        <f t="shared" si="76"/>
        <v>0</v>
      </c>
      <c r="AY77" s="173">
        <f t="shared" si="76"/>
        <v>0</v>
      </c>
      <c r="AZ77" s="173">
        <f t="shared" si="76"/>
        <v>0</v>
      </c>
      <c r="BA77" s="173">
        <f t="shared" si="76"/>
        <v>0</v>
      </c>
      <c r="BB77" s="173">
        <f t="shared" si="76"/>
        <v>0</v>
      </c>
      <c r="BC77" s="173">
        <f t="shared" si="76"/>
        <v>0</v>
      </c>
      <c r="BD77" s="173">
        <f t="shared" si="76"/>
        <v>0</v>
      </c>
      <c r="BE77" s="173">
        <f t="shared" si="76"/>
        <v>0</v>
      </c>
      <c r="BF77" s="173">
        <f t="shared" si="76"/>
        <v>0</v>
      </c>
      <c r="BG77" s="173">
        <f t="shared" si="76"/>
        <v>0</v>
      </c>
      <c r="BH77" s="173">
        <f t="shared" si="76"/>
        <v>0</v>
      </c>
      <c r="BI77" s="173">
        <f t="shared" si="76"/>
        <v>0</v>
      </c>
      <c r="BJ77" s="173">
        <f t="shared" si="76"/>
        <v>0</v>
      </c>
      <c r="BK77" s="173">
        <f t="shared" si="76"/>
        <v>0</v>
      </c>
      <c r="BL77" s="173">
        <f t="shared" si="76"/>
        <v>0</v>
      </c>
      <c r="BM77" s="158"/>
      <c r="BN77" s="159" t="str">
        <f>IFERROR(__xludf.DUMMYFUNCTION("""COMPUTED_VALUE"""),"Jan Jakub Šmejkal")</f>
        <v>Jan Jakub Šmejkal</v>
      </c>
      <c r="BO77" s="174"/>
      <c r="BP77" s="175"/>
      <c r="BQ77" s="174"/>
      <c r="BR77" s="175"/>
      <c r="BS77" s="174"/>
      <c r="BT77" s="175"/>
      <c r="BU77" s="174">
        <f>IFERROR(__xludf.DUMMYFUNCTION("""COMPUTED_VALUE"""),5.5)</f>
        <v>5.5</v>
      </c>
      <c r="BV77" s="175"/>
      <c r="BW77" s="174"/>
      <c r="BX77" s="175"/>
      <c r="BY77" s="174"/>
      <c r="BZ77" s="175"/>
      <c r="CA77" s="174"/>
      <c r="CB77" s="175"/>
      <c r="CC77" s="174"/>
      <c r="CD77" s="175"/>
      <c r="CE77" s="174"/>
      <c r="CF77" s="175"/>
      <c r="CG77" s="174"/>
      <c r="CH77" s="175"/>
      <c r="CI77" s="174"/>
      <c r="CJ77" s="175"/>
      <c r="CK77" s="174"/>
      <c r="CL77" s="175"/>
      <c r="CM77" s="174"/>
      <c r="CN77" s="175"/>
      <c r="CO77" s="174"/>
      <c r="CP77" s="175"/>
      <c r="CQ77" s="174"/>
      <c r="CR77" s="175"/>
      <c r="CS77" s="174"/>
      <c r="CT77" s="173"/>
      <c r="CU77" s="174"/>
      <c r="CV77" s="173"/>
      <c r="CW77" s="174"/>
      <c r="CX77" s="173"/>
      <c r="CY77" s="174"/>
      <c r="CZ77" s="173"/>
      <c r="DA77" s="174"/>
      <c r="DB77" s="173"/>
      <c r="DC77" s="174"/>
      <c r="DD77" s="173"/>
      <c r="DE77" s="174"/>
      <c r="DF77" s="173"/>
      <c r="DG77" s="174"/>
      <c r="DH77" s="173"/>
      <c r="DI77" s="174">
        <f>IFERROR(__xludf.DUMMYFUNCTION("""COMPUTED_VALUE"""),5.0)</f>
        <v>5</v>
      </c>
      <c r="DJ77" s="173"/>
      <c r="DK77" s="174"/>
      <c r="DL77" s="173"/>
      <c r="DM77" s="174"/>
      <c r="DN77" s="173"/>
      <c r="DO77" s="174"/>
      <c r="DP77" s="173"/>
      <c r="DQ77" s="174"/>
      <c r="DR77" s="173"/>
      <c r="DS77" s="174"/>
      <c r="DT77" s="173"/>
      <c r="DU77" s="174"/>
      <c r="DV77" s="173"/>
      <c r="DW77" s="174"/>
      <c r="DX77" s="173"/>
      <c r="DY77" s="158"/>
      <c r="DZ77" s="159" t="str">
        <f t="shared" si="48"/>
        <v>Jan Jakub Šmejkal</v>
      </c>
      <c r="EA77" s="202"/>
      <c r="EB77" s="203"/>
      <c r="EC77" s="202"/>
      <c r="ED77" s="203"/>
      <c r="EE77" s="202"/>
      <c r="EF77" s="203"/>
      <c r="EG77" s="202"/>
      <c r="EH77" s="203"/>
      <c r="EI77" s="202"/>
      <c r="EJ77" s="203"/>
      <c r="EK77" s="202"/>
      <c r="EL77" s="203"/>
      <c r="EM77" s="202"/>
      <c r="EN77" s="203"/>
      <c r="EO77" s="202"/>
      <c r="EP77" s="203"/>
      <c r="EQ77" s="202"/>
      <c r="ER77" s="203"/>
      <c r="ES77" s="202"/>
      <c r="ET77" s="203"/>
      <c r="EU77" s="202"/>
      <c r="EV77" s="203"/>
      <c r="EW77" s="202"/>
      <c r="EX77" s="203"/>
      <c r="EY77" s="202"/>
      <c r="EZ77" s="203"/>
      <c r="FA77" s="202"/>
      <c r="FB77" s="203"/>
      <c r="FC77" s="202"/>
      <c r="FD77" s="203"/>
      <c r="FE77" s="202"/>
      <c r="FF77" s="199"/>
      <c r="FG77" s="202"/>
      <c r="FH77" s="199"/>
      <c r="FI77" s="202"/>
      <c r="FJ77" s="199"/>
      <c r="FK77" s="202"/>
      <c r="FL77" s="199"/>
      <c r="FM77" s="202"/>
      <c r="FN77" s="199"/>
      <c r="FO77" s="202"/>
      <c r="FP77" s="199"/>
      <c r="FQ77" s="202"/>
      <c r="FR77" s="199"/>
      <c r="FS77" s="202"/>
      <c r="FT77" s="199"/>
      <c r="FU77" s="202"/>
      <c r="FV77" s="199"/>
      <c r="FW77" s="202"/>
      <c r="FX77" s="199"/>
      <c r="FY77" s="202"/>
      <c r="FZ77" s="199"/>
      <c r="GA77" s="202"/>
      <c r="GB77" s="199"/>
      <c r="GC77" s="202"/>
      <c r="GD77" s="199"/>
      <c r="GE77" s="202"/>
      <c r="GF77" s="199"/>
      <c r="GG77" s="202"/>
      <c r="GH77" s="199"/>
      <c r="GI77" s="202"/>
      <c r="GJ77" s="199"/>
      <c r="GK77" s="158"/>
      <c r="GL77" s="159" t="str">
        <f t="shared" si="49"/>
        <v>Jan Jakub Šmejkal</v>
      </c>
      <c r="GM77" s="202"/>
      <c r="GN77" s="203"/>
      <c r="GO77" s="202"/>
      <c r="GP77" s="203"/>
      <c r="GQ77" s="202"/>
      <c r="GR77" s="203"/>
      <c r="GS77" s="202"/>
      <c r="GT77" s="203"/>
      <c r="GU77" s="202"/>
      <c r="GV77" s="203"/>
      <c r="GW77" s="202"/>
      <c r="GX77" s="203"/>
      <c r="GY77" s="202"/>
      <c r="GZ77" s="203"/>
      <c r="HA77" s="202"/>
      <c r="HB77" s="203"/>
      <c r="HC77" s="202"/>
      <c r="HD77" s="203"/>
      <c r="HE77" s="202"/>
      <c r="HF77" s="203"/>
      <c r="HG77" s="202"/>
      <c r="HH77" s="203"/>
      <c r="HI77" s="202"/>
      <c r="HJ77" s="203"/>
      <c r="HK77" s="202"/>
      <c r="HL77" s="203"/>
      <c r="HM77" s="202"/>
      <c r="HN77" s="203"/>
      <c r="HO77" s="202"/>
      <c r="HP77" s="203"/>
      <c r="HQ77" s="202"/>
      <c r="HR77" s="199"/>
      <c r="HS77" s="202"/>
      <c r="HT77" s="199"/>
      <c r="HU77" s="202"/>
      <c r="HV77" s="199"/>
      <c r="HW77" s="202"/>
      <c r="HX77" s="199"/>
      <c r="HY77" s="202"/>
      <c r="HZ77" s="199"/>
      <c r="IA77" s="202"/>
      <c r="IB77" s="199"/>
      <c r="IC77" s="202"/>
      <c r="ID77" s="199"/>
      <c r="IE77" s="202"/>
      <c r="IF77" s="199"/>
      <c r="IG77" s="202"/>
      <c r="IH77" s="199"/>
      <c r="II77" s="202"/>
      <c r="IJ77" s="199"/>
      <c r="IK77" s="202"/>
      <c r="IL77" s="199"/>
      <c r="IM77" s="202"/>
      <c r="IN77" s="199"/>
      <c r="IO77" s="202"/>
      <c r="IP77" s="199"/>
      <c r="IQ77" s="202"/>
      <c r="IR77" s="199"/>
      <c r="IS77" s="202"/>
      <c r="IT77" s="199"/>
      <c r="IU77" s="202"/>
      <c r="IV77" s="199"/>
    </row>
    <row r="78">
      <c r="A78" s="214">
        <f>IFERROR(__xludf.DUMMYFUNCTION("""COMPUTED_VALUE"""),100.0)</f>
        <v>100</v>
      </c>
      <c r="B78" s="159" t="str">
        <f t="shared" si="46"/>
        <v>Miroslav Majtán-x</v>
      </c>
      <c r="C78" s="173">
        <f t="shared" ref="C78:BL78" si="77">BO78+EA78+GM78</f>
        <v>0</v>
      </c>
      <c r="D78" s="173">
        <f t="shared" si="77"/>
        <v>0</v>
      </c>
      <c r="E78" s="173">
        <f t="shared" si="77"/>
        <v>0</v>
      </c>
      <c r="F78" s="173">
        <f t="shared" si="77"/>
        <v>0</v>
      </c>
      <c r="G78" s="173">
        <f t="shared" si="77"/>
        <v>0</v>
      </c>
      <c r="H78" s="173">
        <f t="shared" si="77"/>
        <v>0</v>
      </c>
      <c r="I78" s="173">
        <f t="shared" si="77"/>
        <v>0</v>
      </c>
      <c r="J78" s="173">
        <f t="shared" si="77"/>
        <v>0</v>
      </c>
      <c r="K78" s="173">
        <f t="shared" si="77"/>
        <v>0</v>
      </c>
      <c r="L78" s="173">
        <f t="shared" si="77"/>
        <v>0</v>
      </c>
      <c r="M78" s="173">
        <f t="shared" si="77"/>
        <v>0</v>
      </c>
      <c r="N78" s="173">
        <f t="shared" si="77"/>
        <v>0</v>
      </c>
      <c r="O78" s="173">
        <f t="shared" si="77"/>
        <v>0</v>
      </c>
      <c r="P78" s="173">
        <f t="shared" si="77"/>
        <v>0</v>
      </c>
      <c r="Q78" s="173">
        <f t="shared" si="77"/>
        <v>0</v>
      </c>
      <c r="R78" s="173">
        <f t="shared" si="77"/>
        <v>0</v>
      </c>
      <c r="S78" s="173">
        <f t="shared" si="77"/>
        <v>0</v>
      </c>
      <c r="T78" s="173">
        <f t="shared" si="77"/>
        <v>0</v>
      </c>
      <c r="U78" s="173">
        <f t="shared" si="77"/>
        <v>0</v>
      </c>
      <c r="V78" s="173">
        <f t="shared" si="77"/>
        <v>0</v>
      </c>
      <c r="W78" s="173">
        <f t="shared" si="77"/>
        <v>0</v>
      </c>
      <c r="X78" s="173">
        <f t="shared" si="77"/>
        <v>0</v>
      </c>
      <c r="Y78" s="173">
        <f t="shared" si="77"/>
        <v>0</v>
      </c>
      <c r="Z78" s="173">
        <f t="shared" si="77"/>
        <v>0</v>
      </c>
      <c r="AA78" s="173">
        <f t="shared" si="77"/>
        <v>0</v>
      </c>
      <c r="AB78" s="173">
        <f t="shared" si="77"/>
        <v>0</v>
      </c>
      <c r="AC78" s="173">
        <f t="shared" si="77"/>
        <v>0</v>
      </c>
      <c r="AD78" s="173">
        <f t="shared" si="77"/>
        <v>0</v>
      </c>
      <c r="AE78" s="173">
        <f t="shared" si="77"/>
        <v>0</v>
      </c>
      <c r="AF78" s="173">
        <f t="shared" si="77"/>
        <v>0</v>
      </c>
      <c r="AG78" s="173">
        <f t="shared" si="77"/>
        <v>0</v>
      </c>
      <c r="AH78" s="173">
        <f t="shared" si="77"/>
        <v>0</v>
      </c>
      <c r="AI78" s="173">
        <f t="shared" si="77"/>
        <v>0</v>
      </c>
      <c r="AJ78" s="173">
        <f t="shared" si="77"/>
        <v>0</v>
      </c>
      <c r="AK78" s="173">
        <f t="shared" si="77"/>
        <v>0</v>
      </c>
      <c r="AL78" s="173">
        <f t="shared" si="77"/>
        <v>0</v>
      </c>
      <c r="AM78" s="173">
        <f t="shared" si="77"/>
        <v>0</v>
      </c>
      <c r="AN78" s="173">
        <f t="shared" si="77"/>
        <v>0</v>
      </c>
      <c r="AO78" s="173">
        <f t="shared" si="77"/>
        <v>0</v>
      </c>
      <c r="AP78" s="173">
        <f t="shared" si="77"/>
        <v>0</v>
      </c>
      <c r="AQ78" s="173">
        <f t="shared" si="77"/>
        <v>0</v>
      </c>
      <c r="AR78" s="173">
        <f t="shared" si="77"/>
        <v>0</v>
      </c>
      <c r="AS78" s="173">
        <f t="shared" si="77"/>
        <v>0</v>
      </c>
      <c r="AT78" s="173">
        <f t="shared" si="77"/>
        <v>0</v>
      </c>
      <c r="AU78" s="173">
        <f t="shared" si="77"/>
        <v>0</v>
      </c>
      <c r="AV78" s="173">
        <f t="shared" si="77"/>
        <v>0</v>
      </c>
      <c r="AW78" s="173">
        <f t="shared" si="77"/>
        <v>0</v>
      </c>
      <c r="AX78" s="173">
        <f t="shared" si="77"/>
        <v>0</v>
      </c>
      <c r="AY78" s="173">
        <f t="shared" si="77"/>
        <v>0</v>
      </c>
      <c r="AZ78" s="173">
        <f t="shared" si="77"/>
        <v>0</v>
      </c>
      <c r="BA78" s="173">
        <f t="shared" si="77"/>
        <v>0</v>
      </c>
      <c r="BB78" s="173">
        <f t="shared" si="77"/>
        <v>0</v>
      </c>
      <c r="BC78" s="173">
        <f t="shared" si="77"/>
        <v>0</v>
      </c>
      <c r="BD78" s="173">
        <f t="shared" si="77"/>
        <v>0</v>
      </c>
      <c r="BE78" s="173">
        <f t="shared" si="77"/>
        <v>0</v>
      </c>
      <c r="BF78" s="173">
        <f t="shared" si="77"/>
        <v>0</v>
      </c>
      <c r="BG78" s="173">
        <f t="shared" si="77"/>
        <v>0</v>
      </c>
      <c r="BH78" s="173">
        <f t="shared" si="77"/>
        <v>0</v>
      </c>
      <c r="BI78" s="173">
        <f t="shared" si="77"/>
        <v>0</v>
      </c>
      <c r="BJ78" s="173">
        <f t="shared" si="77"/>
        <v>0</v>
      </c>
      <c r="BK78" s="173">
        <f t="shared" si="77"/>
        <v>0</v>
      </c>
      <c r="BL78" s="173">
        <f t="shared" si="77"/>
        <v>0</v>
      </c>
      <c r="BM78" s="158"/>
      <c r="BN78" s="159" t="str">
        <f>IFERROR(__xludf.DUMMYFUNCTION("""COMPUTED_VALUE"""),"Miroslav Majtán-x")</f>
        <v>Miroslav Majtán-x</v>
      </c>
      <c r="BO78" s="174"/>
      <c r="BP78" s="175"/>
      <c r="BQ78" s="174"/>
      <c r="BR78" s="175"/>
      <c r="BS78" s="174"/>
      <c r="BT78" s="175"/>
      <c r="BU78" s="174"/>
      <c r="BV78" s="175"/>
      <c r="BW78" s="174"/>
      <c r="BX78" s="175"/>
      <c r="BY78" s="174"/>
      <c r="BZ78" s="175"/>
      <c r="CA78" s="174"/>
      <c r="CB78" s="175"/>
      <c r="CC78" s="174"/>
      <c r="CD78" s="175"/>
      <c r="CE78" s="174"/>
      <c r="CF78" s="175"/>
      <c r="CG78" s="174"/>
      <c r="CH78" s="175"/>
      <c r="CI78" s="174"/>
      <c r="CJ78" s="175"/>
      <c r="CK78" s="174"/>
      <c r="CL78" s="175"/>
      <c r="CM78" s="174"/>
      <c r="CN78" s="175"/>
      <c r="CO78" s="174"/>
      <c r="CP78" s="175"/>
      <c r="CQ78" s="174"/>
      <c r="CR78" s="175"/>
      <c r="CS78" s="174"/>
      <c r="CT78" s="173"/>
      <c r="CU78" s="174"/>
      <c r="CV78" s="173"/>
      <c r="CW78" s="174"/>
      <c r="CX78" s="173"/>
      <c r="CY78" s="174"/>
      <c r="CZ78" s="173"/>
      <c r="DA78" s="174"/>
      <c r="DB78" s="173"/>
      <c r="DC78" s="174"/>
      <c r="DD78" s="173"/>
      <c r="DE78" s="174"/>
      <c r="DF78" s="173"/>
      <c r="DG78" s="174"/>
      <c r="DH78" s="173"/>
      <c r="DI78" s="174"/>
      <c r="DJ78" s="173"/>
      <c r="DK78" s="174"/>
      <c r="DL78" s="173"/>
      <c r="DM78" s="174"/>
      <c r="DN78" s="173"/>
      <c r="DO78" s="174"/>
      <c r="DP78" s="173"/>
      <c r="DQ78" s="174"/>
      <c r="DR78" s="173"/>
      <c r="DS78" s="174"/>
      <c r="DT78" s="173"/>
      <c r="DU78" s="174"/>
      <c r="DV78" s="173"/>
      <c r="DW78" s="174"/>
      <c r="DX78" s="173"/>
      <c r="DY78" s="158"/>
      <c r="DZ78" s="159" t="str">
        <f t="shared" si="48"/>
        <v>Miroslav Majtán-x</v>
      </c>
      <c r="EA78" s="202"/>
      <c r="EB78" s="203"/>
      <c r="EC78" s="202"/>
      <c r="ED78" s="203"/>
      <c r="EE78" s="202"/>
      <c r="EF78" s="203"/>
      <c r="EG78" s="202"/>
      <c r="EH78" s="203"/>
      <c r="EI78" s="202"/>
      <c r="EJ78" s="203"/>
      <c r="EK78" s="202"/>
      <c r="EL78" s="203"/>
      <c r="EM78" s="202"/>
      <c r="EN78" s="203"/>
      <c r="EO78" s="202"/>
      <c r="EP78" s="203"/>
      <c r="EQ78" s="202"/>
      <c r="ER78" s="203"/>
      <c r="ES78" s="202"/>
      <c r="ET78" s="203"/>
      <c r="EU78" s="202"/>
      <c r="EV78" s="203"/>
      <c r="EW78" s="202"/>
      <c r="EX78" s="203"/>
      <c r="EY78" s="202"/>
      <c r="EZ78" s="203"/>
      <c r="FA78" s="202"/>
      <c r="FB78" s="203"/>
      <c r="FC78" s="202"/>
      <c r="FD78" s="203"/>
      <c r="FE78" s="202"/>
      <c r="FF78" s="199"/>
      <c r="FG78" s="202"/>
      <c r="FH78" s="199"/>
      <c r="FI78" s="202"/>
      <c r="FJ78" s="199"/>
      <c r="FK78" s="202"/>
      <c r="FL78" s="199"/>
      <c r="FM78" s="202"/>
      <c r="FN78" s="199"/>
      <c r="FO78" s="202"/>
      <c r="FP78" s="199"/>
      <c r="FQ78" s="202"/>
      <c r="FR78" s="199"/>
      <c r="FS78" s="202"/>
      <c r="FT78" s="199"/>
      <c r="FU78" s="202"/>
      <c r="FV78" s="199"/>
      <c r="FW78" s="202"/>
      <c r="FX78" s="199"/>
      <c r="FY78" s="202"/>
      <c r="FZ78" s="199"/>
      <c r="GA78" s="202"/>
      <c r="GB78" s="199"/>
      <c r="GC78" s="202"/>
      <c r="GD78" s="199"/>
      <c r="GE78" s="202"/>
      <c r="GF78" s="199"/>
      <c r="GG78" s="202"/>
      <c r="GH78" s="199"/>
      <c r="GI78" s="202"/>
      <c r="GJ78" s="199"/>
      <c r="GK78" s="158"/>
      <c r="GL78" s="159" t="str">
        <f t="shared" si="49"/>
        <v>Miroslav Majtán-x</v>
      </c>
      <c r="GM78" s="202"/>
      <c r="GN78" s="203"/>
      <c r="GO78" s="202"/>
      <c r="GP78" s="203"/>
      <c r="GQ78" s="202"/>
      <c r="GR78" s="203"/>
      <c r="GS78" s="202"/>
      <c r="GT78" s="203"/>
      <c r="GU78" s="202"/>
      <c r="GV78" s="203"/>
      <c r="GW78" s="202"/>
      <c r="GX78" s="203"/>
      <c r="GY78" s="202"/>
      <c r="GZ78" s="203"/>
      <c r="HA78" s="202"/>
      <c r="HB78" s="203"/>
      <c r="HC78" s="202"/>
      <c r="HD78" s="203"/>
      <c r="HE78" s="202"/>
      <c r="HF78" s="203"/>
      <c r="HG78" s="202"/>
      <c r="HH78" s="203"/>
      <c r="HI78" s="202"/>
      <c r="HJ78" s="203"/>
      <c r="HK78" s="202"/>
      <c r="HL78" s="203"/>
      <c r="HM78" s="202"/>
      <c r="HN78" s="203"/>
      <c r="HO78" s="202"/>
      <c r="HP78" s="203"/>
      <c r="HQ78" s="202"/>
      <c r="HR78" s="199"/>
      <c r="HS78" s="202"/>
      <c r="HT78" s="199"/>
      <c r="HU78" s="202"/>
      <c r="HV78" s="199"/>
      <c r="HW78" s="202"/>
      <c r="HX78" s="199"/>
      <c r="HY78" s="202"/>
      <c r="HZ78" s="199"/>
      <c r="IA78" s="202"/>
      <c r="IB78" s="199"/>
      <c r="IC78" s="202"/>
      <c r="ID78" s="199"/>
      <c r="IE78" s="202"/>
      <c r="IF78" s="199"/>
      <c r="IG78" s="202"/>
      <c r="IH78" s="199"/>
      <c r="II78" s="202"/>
      <c r="IJ78" s="199"/>
      <c r="IK78" s="202"/>
      <c r="IL78" s="199"/>
      <c r="IM78" s="202"/>
      <c r="IN78" s="199"/>
      <c r="IO78" s="202"/>
      <c r="IP78" s="199"/>
      <c r="IQ78" s="202"/>
      <c r="IR78" s="199"/>
      <c r="IS78" s="202"/>
      <c r="IT78" s="199"/>
      <c r="IU78" s="202"/>
      <c r="IV78" s="199"/>
    </row>
    <row r="79">
      <c r="A79" s="214">
        <f>IFERROR(__xludf.DUMMYFUNCTION("""COMPUTED_VALUE"""),100.0)</f>
        <v>100</v>
      </c>
      <c r="B79" s="159" t="str">
        <f t="shared" si="46"/>
        <v>Blanka Kouřimská-x</v>
      </c>
      <c r="C79" s="173">
        <f t="shared" ref="C79:BL79" si="78">BO79+EA79+GM79</f>
        <v>0</v>
      </c>
      <c r="D79" s="173">
        <f t="shared" si="78"/>
        <v>0</v>
      </c>
      <c r="E79" s="173">
        <f t="shared" si="78"/>
        <v>0</v>
      </c>
      <c r="F79" s="173">
        <f t="shared" si="78"/>
        <v>0</v>
      </c>
      <c r="G79" s="173">
        <f t="shared" si="78"/>
        <v>0</v>
      </c>
      <c r="H79" s="173">
        <f t="shared" si="78"/>
        <v>0</v>
      </c>
      <c r="I79" s="173">
        <f t="shared" si="78"/>
        <v>0</v>
      </c>
      <c r="J79" s="173">
        <f t="shared" si="78"/>
        <v>0</v>
      </c>
      <c r="K79" s="173">
        <f t="shared" si="78"/>
        <v>0</v>
      </c>
      <c r="L79" s="173">
        <f t="shared" si="78"/>
        <v>0</v>
      </c>
      <c r="M79" s="173">
        <f t="shared" si="78"/>
        <v>0</v>
      </c>
      <c r="N79" s="173">
        <f t="shared" si="78"/>
        <v>0</v>
      </c>
      <c r="O79" s="173">
        <f t="shared" si="78"/>
        <v>0</v>
      </c>
      <c r="P79" s="173">
        <f t="shared" si="78"/>
        <v>0</v>
      </c>
      <c r="Q79" s="173">
        <f t="shared" si="78"/>
        <v>0</v>
      </c>
      <c r="R79" s="173">
        <f t="shared" si="78"/>
        <v>0</v>
      </c>
      <c r="S79" s="173">
        <f t="shared" si="78"/>
        <v>0</v>
      </c>
      <c r="T79" s="173">
        <f t="shared" si="78"/>
        <v>0</v>
      </c>
      <c r="U79" s="173">
        <f t="shared" si="78"/>
        <v>0</v>
      </c>
      <c r="V79" s="173">
        <f t="shared" si="78"/>
        <v>0</v>
      </c>
      <c r="W79" s="173">
        <f t="shared" si="78"/>
        <v>0</v>
      </c>
      <c r="X79" s="173">
        <f t="shared" si="78"/>
        <v>0</v>
      </c>
      <c r="Y79" s="173">
        <f t="shared" si="78"/>
        <v>0</v>
      </c>
      <c r="Z79" s="173">
        <f t="shared" si="78"/>
        <v>0</v>
      </c>
      <c r="AA79" s="173">
        <f t="shared" si="78"/>
        <v>0</v>
      </c>
      <c r="AB79" s="173">
        <f t="shared" si="78"/>
        <v>0</v>
      </c>
      <c r="AC79" s="173">
        <f t="shared" si="78"/>
        <v>0</v>
      </c>
      <c r="AD79" s="173">
        <f t="shared" si="78"/>
        <v>0</v>
      </c>
      <c r="AE79" s="173">
        <f t="shared" si="78"/>
        <v>0</v>
      </c>
      <c r="AF79" s="173">
        <f t="shared" si="78"/>
        <v>0</v>
      </c>
      <c r="AG79" s="173">
        <f t="shared" si="78"/>
        <v>0</v>
      </c>
      <c r="AH79" s="173">
        <f t="shared" si="78"/>
        <v>0</v>
      </c>
      <c r="AI79" s="173">
        <f t="shared" si="78"/>
        <v>0</v>
      </c>
      <c r="AJ79" s="173">
        <f t="shared" si="78"/>
        <v>0</v>
      </c>
      <c r="AK79" s="173">
        <f t="shared" si="78"/>
        <v>0</v>
      </c>
      <c r="AL79" s="173">
        <f t="shared" si="78"/>
        <v>0</v>
      </c>
      <c r="AM79" s="173">
        <f t="shared" si="78"/>
        <v>0</v>
      </c>
      <c r="AN79" s="173">
        <f t="shared" si="78"/>
        <v>0</v>
      </c>
      <c r="AO79" s="173">
        <f t="shared" si="78"/>
        <v>0</v>
      </c>
      <c r="AP79" s="173">
        <f t="shared" si="78"/>
        <v>0</v>
      </c>
      <c r="AQ79" s="173">
        <f t="shared" si="78"/>
        <v>0</v>
      </c>
      <c r="AR79" s="173">
        <f t="shared" si="78"/>
        <v>0</v>
      </c>
      <c r="AS79" s="173">
        <f t="shared" si="78"/>
        <v>0</v>
      </c>
      <c r="AT79" s="173">
        <f t="shared" si="78"/>
        <v>0</v>
      </c>
      <c r="AU79" s="173">
        <f t="shared" si="78"/>
        <v>0</v>
      </c>
      <c r="AV79" s="173">
        <f t="shared" si="78"/>
        <v>0</v>
      </c>
      <c r="AW79" s="173">
        <f t="shared" si="78"/>
        <v>0</v>
      </c>
      <c r="AX79" s="173">
        <f t="shared" si="78"/>
        <v>0</v>
      </c>
      <c r="AY79" s="173">
        <f t="shared" si="78"/>
        <v>0</v>
      </c>
      <c r="AZ79" s="173">
        <f t="shared" si="78"/>
        <v>0</v>
      </c>
      <c r="BA79" s="173">
        <f t="shared" si="78"/>
        <v>0</v>
      </c>
      <c r="BB79" s="173">
        <f t="shared" si="78"/>
        <v>0</v>
      </c>
      <c r="BC79" s="173">
        <f t="shared" si="78"/>
        <v>0</v>
      </c>
      <c r="BD79" s="173">
        <f t="shared" si="78"/>
        <v>0</v>
      </c>
      <c r="BE79" s="173">
        <f t="shared" si="78"/>
        <v>0</v>
      </c>
      <c r="BF79" s="173">
        <f t="shared" si="78"/>
        <v>0</v>
      </c>
      <c r="BG79" s="173">
        <f t="shared" si="78"/>
        <v>0</v>
      </c>
      <c r="BH79" s="173">
        <f t="shared" si="78"/>
        <v>0</v>
      </c>
      <c r="BI79" s="173">
        <f t="shared" si="78"/>
        <v>0</v>
      </c>
      <c r="BJ79" s="173">
        <f t="shared" si="78"/>
        <v>0</v>
      </c>
      <c r="BK79" s="173">
        <f t="shared" si="78"/>
        <v>0</v>
      </c>
      <c r="BL79" s="173">
        <f t="shared" si="78"/>
        <v>0</v>
      </c>
      <c r="BM79" s="158"/>
      <c r="BN79" s="159" t="str">
        <f>IFERROR(__xludf.DUMMYFUNCTION("""COMPUTED_VALUE"""),"Blanka Kouřimská-x")</f>
        <v>Blanka Kouřimská-x</v>
      </c>
      <c r="BO79" s="174"/>
      <c r="BP79" s="175"/>
      <c r="BQ79" s="174"/>
      <c r="BR79" s="175"/>
      <c r="BS79" s="174"/>
      <c r="BT79" s="175"/>
      <c r="BU79" s="174"/>
      <c r="BV79" s="175"/>
      <c r="BW79" s="174"/>
      <c r="BX79" s="175"/>
      <c r="BY79" s="174"/>
      <c r="BZ79" s="175"/>
      <c r="CA79" s="174"/>
      <c r="CB79" s="175"/>
      <c r="CC79" s="174"/>
      <c r="CD79" s="175"/>
      <c r="CE79" s="174"/>
      <c r="CF79" s="175"/>
      <c r="CG79" s="174"/>
      <c r="CH79" s="175"/>
      <c r="CI79" s="174"/>
      <c r="CJ79" s="175"/>
      <c r="CK79" s="174"/>
      <c r="CL79" s="175"/>
      <c r="CM79" s="174"/>
      <c r="CN79" s="175"/>
      <c r="CO79" s="174"/>
      <c r="CP79" s="175"/>
      <c r="CQ79" s="174"/>
      <c r="CR79" s="175"/>
      <c r="CS79" s="174"/>
      <c r="CT79" s="173"/>
      <c r="CU79" s="174"/>
      <c r="CV79" s="173"/>
      <c r="CW79" s="174"/>
      <c r="CX79" s="173"/>
      <c r="CY79" s="174"/>
      <c r="CZ79" s="173"/>
      <c r="DA79" s="174"/>
      <c r="DB79" s="173"/>
      <c r="DC79" s="174"/>
      <c r="DD79" s="173"/>
      <c r="DE79" s="174"/>
      <c r="DF79" s="173"/>
      <c r="DG79" s="174"/>
      <c r="DH79" s="173"/>
      <c r="DI79" s="174"/>
      <c r="DJ79" s="173"/>
      <c r="DK79" s="174"/>
      <c r="DL79" s="173"/>
      <c r="DM79" s="174"/>
      <c r="DN79" s="173"/>
      <c r="DO79" s="174"/>
      <c r="DP79" s="173"/>
      <c r="DQ79" s="174"/>
      <c r="DR79" s="173"/>
      <c r="DS79" s="174"/>
      <c r="DT79" s="173"/>
      <c r="DU79" s="174"/>
      <c r="DV79" s="173"/>
      <c r="DW79" s="174"/>
      <c r="DX79" s="173"/>
      <c r="DY79" s="158"/>
      <c r="DZ79" s="159" t="str">
        <f t="shared" si="48"/>
        <v>Blanka Kouřimská-x</v>
      </c>
      <c r="EA79" s="202"/>
      <c r="EB79" s="203"/>
      <c r="EC79" s="202"/>
      <c r="ED79" s="203"/>
      <c r="EE79" s="202"/>
      <c r="EF79" s="203"/>
      <c r="EG79" s="202"/>
      <c r="EH79" s="203"/>
      <c r="EI79" s="202"/>
      <c r="EJ79" s="203"/>
      <c r="EK79" s="202"/>
      <c r="EL79" s="203"/>
      <c r="EM79" s="202"/>
      <c r="EN79" s="203"/>
      <c r="EO79" s="202"/>
      <c r="EP79" s="203"/>
      <c r="EQ79" s="202"/>
      <c r="ER79" s="203"/>
      <c r="ES79" s="202"/>
      <c r="ET79" s="203"/>
      <c r="EU79" s="202"/>
      <c r="EV79" s="203"/>
      <c r="EW79" s="202"/>
      <c r="EX79" s="203"/>
      <c r="EY79" s="202"/>
      <c r="EZ79" s="203"/>
      <c r="FA79" s="202"/>
      <c r="FB79" s="203"/>
      <c r="FC79" s="202"/>
      <c r="FD79" s="203"/>
      <c r="FE79" s="202"/>
      <c r="FF79" s="199"/>
      <c r="FG79" s="202"/>
      <c r="FH79" s="199"/>
      <c r="FI79" s="202"/>
      <c r="FJ79" s="199"/>
      <c r="FK79" s="202"/>
      <c r="FL79" s="199"/>
      <c r="FM79" s="202"/>
      <c r="FN79" s="199"/>
      <c r="FO79" s="202"/>
      <c r="FP79" s="199"/>
      <c r="FQ79" s="202"/>
      <c r="FR79" s="199"/>
      <c r="FS79" s="202"/>
      <c r="FT79" s="199"/>
      <c r="FU79" s="202"/>
      <c r="FV79" s="199"/>
      <c r="FW79" s="202"/>
      <c r="FX79" s="199"/>
      <c r="FY79" s="202"/>
      <c r="FZ79" s="199"/>
      <c r="GA79" s="202"/>
      <c r="GB79" s="199"/>
      <c r="GC79" s="202"/>
      <c r="GD79" s="199"/>
      <c r="GE79" s="202"/>
      <c r="GF79" s="199"/>
      <c r="GG79" s="202"/>
      <c r="GH79" s="199"/>
      <c r="GI79" s="202"/>
      <c r="GJ79" s="199"/>
      <c r="GK79" s="158"/>
      <c r="GL79" s="159" t="str">
        <f t="shared" si="49"/>
        <v>Blanka Kouřimská-x</v>
      </c>
      <c r="GM79" s="202"/>
      <c r="GN79" s="203"/>
      <c r="GO79" s="202"/>
      <c r="GP79" s="203"/>
      <c r="GQ79" s="202"/>
      <c r="GR79" s="203"/>
      <c r="GS79" s="202"/>
      <c r="GT79" s="203"/>
      <c r="GU79" s="202"/>
      <c r="GV79" s="203"/>
      <c r="GW79" s="202"/>
      <c r="GX79" s="203"/>
      <c r="GY79" s="202"/>
      <c r="GZ79" s="203"/>
      <c r="HA79" s="202"/>
      <c r="HB79" s="203"/>
      <c r="HC79" s="202"/>
      <c r="HD79" s="203"/>
      <c r="HE79" s="202"/>
      <c r="HF79" s="203"/>
      <c r="HG79" s="202"/>
      <c r="HH79" s="203"/>
      <c r="HI79" s="202"/>
      <c r="HJ79" s="203"/>
      <c r="HK79" s="202"/>
      <c r="HL79" s="203"/>
      <c r="HM79" s="202"/>
      <c r="HN79" s="203"/>
      <c r="HO79" s="202"/>
      <c r="HP79" s="203"/>
      <c r="HQ79" s="202"/>
      <c r="HR79" s="199"/>
      <c r="HS79" s="202"/>
      <c r="HT79" s="199"/>
      <c r="HU79" s="202"/>
      <c r="HV79" s="199"/>
      <c r="HW79" s="202"/>
      <c r="HX79" s="199"/>
      <c r="HY79" s="202"/>
      <c r="HZ79" s="199"/>
      <c r="IA79" s="202"/>
      <c r="IB79" s="199"/>
      <c r="IC79" s="202"/>
      <c r="ID79" s="199"/>
      <c r="IE79" s="202"/>
      <c r="IF79" s="199"/>
      <c r="IG79" s="202"/>
      <c r="IH79" s="199"/>
      <c r="II79" s="202"/>
      <c r="IJ79" s="199"/>
      <c r="IK79" s="202"/>
      <c r="IL79" s="199"/>
      <c r="IM79" s="202"/>
      <c r="IN79" s="199"/>
      <c r="IO79" s="202"/>
      <c r="IP79" s="199"/>
      <c r="IQ79" s="202"/>
      <c r="IR79" s="199"/>
      <c r="IS79" s="202"/>
      <c r="IT79" s="199"/>
      <c r="IU79" s="202"/>
      <c r="IV79" s="199"/>
    </row>
    <row r="80">
      <c r="A80" s="214">
        <f>IFERROR(__xludf.DUMMYFUNCTION("""COMPUTED_VALUE"""),100.0)</f>
        <v>100</v>
      </c>
      <c r="B80" s="159" t="str">
        <f t="shared" si="46"/>
        <v>Vladimír Dudkin-x</v>
      </c>
      <c r="C80" s="173">
        <f t="shared" ref="C80:BL80" si="79">BO80+EA80+GM80</f>
        <v>0</v>
      </c>
      <c r="D80" s="173">
        <f t="shared" si="79"/>
        <v>0</v>
      </c>
      <c r="E80" s="173">
        <f t="shared" si="79"/>
        <v>0</v>
      </c>
      <c r="F80" s="173">
        <f t="shared" si="79"/>
        <v>0</v>
      </c>
      <c r="G80" s="173">
        <f t="shared" si="79"/>
        <v>0</v>
      </c>
      <c r="H80" s="173">
        <f t="shared" si="79"/>
        <v>0</v>
      </c>
      <c r="I80" s="173">
        <f t="shared" si="79"/>
        <v>0</v>
      </c>
      <c r="J80" s="173">
        <f t="shared" si="79"/>
        <v>0</v>
      </c>
      <c r="K80" s="173">
        <f t="shared" si="79"/>
        <v>0</v>
      </c>
      <c r="L80" s="173">
        <f t="shared" si="79"/>
        <v>0</v>
      </c>
      <c r="M80" s="173">
        <f t="shared" si="79"/>
        <v>0</v>
      </c>
      <c r="N80" s="173">
        <f t="shared" si="79"/>
        <v>0</v>
      </c>
      <c r="O80" s="173">
        <f t="shared" si="79"/>
        <v>0</v>
      </c>
      <c r="P80" s="173">
        <f t="shared" si="79"/>
        <v>0</v>
      </c>
      <c r="Q80" s="173">
        <f t="shared" si="79"/>
        <v>0</v>
      </c>
      <c r="R80" s="173">
        <f t="shared" si="79"/>
        <v>0</v>
      </c>
      <c r="S80" s="173">
        <f t="shared" si="79"/>
        <v>0</v>
      </c>
      <c r="T80" s="173">
        <f t="shared" si="79"/>
        <v>0</v>
      </c>
      <c r="U80" s="173">
        <f t="shared" si="79"/>
        <v>0</v>
      </c>
      <c r="V80" s="173">
        <f t="shared" si="79"/>
        <v>0</v>
      </c>
      <c r="W80" s="173">
        <f t="shared" si="79"/>
        <v>0</v>
      </c>
      <c r="X80" s="173">
        <f t="shared" si="79"/>
        <v>0</v>
      </c>
      <c r="Y80" s="173">
        <f t="shared" si="79"/>
        <v>0</v>
      </c>
      <c r="Z80" s="173">
        <f t="shared" si="79"/>
        <v>0</v>
      </c>
      <c r="AA80" s="173">
        <f t="shared" si="79"/>
        <v>0</v>
      </c>
      <c r="AB80" s="173">
        <f t="shared" si="79"/>
        <v>0</v>
      </c>
      <c r="AC80" s="173">
        <f t="shared" si="79"/>
        <v>0</v>
      </c>
      <c r="AD80" s="173">
        <f t="shared" si="79"/>
        <v>0</v>
      </c>
      <c r="AE80" s="173">
        <f t="shared" si="79"/>
        <v>0</v>
      </c>
      <c r="AF80" s="173">
        <f t="shared" si="79"/>
        <v>0</v>
      </c>
      <c r="AG80" s="173">
        <f t="shared" si="79"/>
        <v>0</v>
      </c>
      <c r="AH80" s="173">
        <f t="shared" si="79"/>
        <v>0</v>
      </c>
      <c r="AI80" s="173">
        <f t="shared" si="79"/>
        <v>0</v>
      </c>
      <c r="AJ80" s="173">
        <f t="shared" si="79"/>
        <v>0</v>
      </c>
      <c r="AK80" s="173">
        <f t="shared" si="79"/>
        <v>0</v>
      </c>
      <c r="AL80" s="173">
        <f t="shared" si="79"/>
        <v>0</v>
      </c>
      <c r="AM80" s="173">
        <f t="shared" si="79"/>
        <v>0</v>
      </c>
      <c r="AN80" s="173">
        <f t="shared" si="79"/>
        <v>0</v>
      </c>
      <c r="AO80" s="173">
        <f t="shared" si="79"/>
        <v>0</v>
      </c>
      <c r="AP80" s="173">
        <f t="shared" si="79"/>
        <v>0</v>
      </c>
      <c r="AQ80" s="173">
        <f t="shared" si="79"/>
        <v>0</v>
      </c>
      <c r="AR80" s="173">
        <f t="shared" si="79"/>
        <v>0</v>
      </c>
      <c r="AS80" s="173">
        <f t="shared" si="79"/>
        <v>0</v>
      </c>
      <c r="AT80" s="173">
        <f t="shared" si="79"/>
        <v>0</v>
      </c>
      <c r="AU80" s="173">
        <f t="shared" si="79"/>
        <v>0</v>
      </c>
      <c r="AV80" s="173">
        <f t="shared" si="79"/>
        <v>0</v>
      </c>
      <c r="AW80" s="173">
        <f t="shared" si="79"/>
        <v>0</v>
      </c>
      <c r="AX80" s="173">
        <f t="shared" si="79"/>
        <v>0</v>
      </c>
      <c r="AY80" s="173">
        <f t="shared" si="79"/>
        <v>0</v>
      </c>
      <c r="AZ80" s="173">
        <f t="shared" si="79"/>
        <v>0</v>
      </c>
      <c r="BA80" s="173">
        <f t="shared" si="79"/>
        <v>0</v>
      </c>
      <c r="BB80" s="173">
        <f t="shared" si="79"/>
        <v>0</v>
      </c>
      <c r="BC80" s="173">
        <f t="shared" si="79"/>
        <v>0</v>
      </c>
      <c r="BD80" s="173">
        <f t="shared" si="79"/>
        <v>0</v>
      </c>
      <c r="BE80" s="173">
        <f t="shared" si="79"/>
        <v>0</v>
      </c>
      <c r="BF80" s="173">
        <f t="shared" si="79"/>
        <v>0</v>
      </c>
      <c r="BG80" s="173">
        <f t="shared" si="79"/>
        <v>0</v>
      </c>
      <c r="BH80" s="173">
        <f t="shared" si="79"/>
        <v>0</v>
      </c>
      <c r="BI80" s="173">
        <f t="shared" si="79"/>
        <v>0</v>
      </c>
      <c r="BJ80" s="173">
        <f t="shared" si="79"/>
        <v>0</v>
      </c>
      <c r="BK80" s="173">
        <f t="shared" si="79"/>
        <v>0</v>
      </c>
      <c r="BL80" s="173">
        <f t="shared" si="79"/>
        <v>0</v>
      </c>
      <c r="BM80" s="158"/>
      <c r="BN80" s="159" t="str">
        <f>IFERROR(__xludf.DUMMYFUNCTION("""COMPUTED_VALUE"""),"Vladimír Dudkin-x")</f>
        <v>Vladimír Dudkin-x</v>
      </c>
      <c r="BO80" s="174"/>
      <c r="BP80" s="175"/>
      <c r="BQ80" s="174"/>
      <c r="BR80" s="175"/>
      <c r="BS80" s="174"/>
      <c r="BT80" s="175"/>
      <c r="BU80" s="174"/>
      <c r="BV80" s="175"/>
      <c r="BW80" s="174"/>
      <c r="BX80" s="175"/>
      <c r="BY80" s="174"/>
      <c r="BZ80" s="175"/>
      <c r="CA80" s="174"/>
      <c r="CB80" s="175"/>
      <c r="CC80" s="174"/>
      <c r="CD80" s="175"/>
      <c r="CE80" s="174"/>
      <c r="CF80" s="175"/>
      <c r="CG80" s="174"/>
      <c r="CH80" s="175"/>
      <c r="CI80" s="174"/>
      <c r="CJ80" s="175"/>
      <c r="CK80" s="174"/>
      <c r="CL80" s="175"/>
      <c r="CM80" s="174"/>
      <c r="CN80" s="175"/>
      <c r="CO80" s="174"/>
      <c r="CP80" s="175"/>
      <c r="CQ80" s="174"/>
      <c r="CR80" s="175"/>
      <c r="CS80" s="174"/>
      <c r="CT80" s="173"/>
      <c r="CU80" s="174"/>
      <c r="CV80" s="173"/>
      <c r="CW80" s="174"/>
      <c r="CX80" s="173"/>
      <c r="CY80" s="174"/>
      <c r="CZ80" s="173"/>
      <c r="DA80" s="174"/>
      <c r="DB80" s="173"/>
      <c r="DC80" s="174"/>
      <c r="DD80" s="173"/>
      <c r="DE80" s="174"/>
      <c r="DF80" s="173"/>
      <c r="DG80" s="174"/>
      <c r="DH80" s="173"/>
      <c r="DI80" s="174"/>
      <c r="DJ80" s="173"/>
      <c r="DK80" s="174"/>
      <c r="DL80" s="173"/>
      <c r="DM80" s="174"/>
      <c r="DN80" s="173"/>
      <c r="DO80" s="174"/>
      <c r="DP80" s="173"/>
      <c r="DQ80" s="174"/>
      <c r="DR80" s="173"/>
      <c r="DS80" s="174"/>
      <c r="DT80" s="173"/>
      <c r="DU80" s="174"/>
      <c r="DV80" s="173"/>
      <c r="DW80" s="174"/>
      <c r="DX80" s="173"/>
      <c r="DY80" s="158"/>
      <c r="DZ80" s="159" t="str">
        <f t="shared" si="48"/>
        <v>Vladimír Dudkin-x</v>
      </c>
      <c r="EA80" s="202"/>
      <c r="EB80" s="203"/>
      <c r="EC80" s="202"/>
      <c r="ED80" s="203"/>
      <c r="EE80" s="202"/>
      <c r="EF80" s="203"/>
      <c r="EG80" s="202"/>
      <c r="EH80" s="203"/>
      <c r="EI80" s="202"/>
      <c r="EJ80" s="203"/>
      <c r="EK80" s="202"/>
      <c r="EL80" s="203"/>
      <c r="EM80" s="202"/>
      <c r="EN80" s="203"/>
      <c r="EO80" s="202"/>
      <c r="EP80" s="203"/>
      <c r="EQ80" s="202"/>
      <c r="ER80" s="203"/>
      <c r="ES80" s="202"/>
      <c r="ET80" s="203"/>
      <c r="EU80" s="202"/>
      <c r="EV80" s="203"/>
      <c r="EW80" s="202"/>
      <c r="EX80" s="203"/>
      <c r="EY80" s="202"/>
      <c r="EZ80" s="203"/>
      <c r="FA80" s="202"/>
      <c r="FB80" s="203"/>
      <c r="FC80" s="202"/>
      <c r="FD80" s="203"/>
      <c r="FE80" s="202"/>
      <c r="FF80" s="199"/>
      <c r="FG80" s="202"/>
      <c r="FH80" s="199"/>
      <c r="FI80" s="202"/>
      <c r="FJ80" s="199"/>
      <c r="FK80" s="202"/>
      <c r="FL80" s="199"/>
      <c r="FM80" s="202"/>
      <c r="FN80" s="199"/>
      <c r="FO80" s="202"/>
      <c r="FP80" s="199"/>
      <c r="FQ80" s="202"/>
      <c r="FR80" s="199"/>
      <c r="FS80" s="202"/>
      <c r="FT80" s="199"/>
      <c r="FU80" s="202"/>
      <c r="FV80" s="199"/>
      <c r="FW80" s="202"/>
      <c r="FX80" s="199"/>
      <c r="FY80" s="202"/>
      <c r="FZ80" s="199"/>
      <c r="GA80" s="202"/>
      <c r="GB80" s="199"/>
      <c r="GC80" s="202"/>
      <c r="GD80" s="199"/>
      <c r="GE80" s="202"/>
      <c r="GF80" s="199"/>
      <c r="GG80" s="202"/>
      <c r="GH80" s="199"/>
      <c r="GI80" s="202"/>
      <c r="GJ80" s="199"/>
      <c r="GK80" s="158"/>
      <c r="GL80" s="159" t="str">
        <f t="shared" si="49"/>
        <v>Vladimír Dudkin-x</v>
      </c>
      <c r="GM80" s="202"/>
      <c r="GN80" s="203"/>
      <c r="GO80" s="202"/>
      <c r="GP80" s="203"/>
      <c r="GQ80" s="202"/>
      <c r="GR80" s="203"/>
      <c r="GS80" s="202"/>
      <c r="GT80" s="203"/>
      <c r="GU80" s="202"/>
      <c r="GV80" s="203"/>
      <c r="GW80" s="202"/>
      <c r="GX80" s="203"/>
      <c r="GY80" s="202"/>
      <c r="GZ80" s="203"/>
      <c r="HA80" s="202"/>
      <c r="HB80" s="203"/>
      <c r="HC80" s="202"/>
      <c r="HD80" s="203"/>
      <c r="HE80" s="202"/>
      <c r="HF80" s="203"/>
      <c r="HG80" s="202"/>
      <c r="HH80" s="203"/>
      <c r="HI80" s="202"/>
      <c r="HJ80" s="203"/>
      <c r="HK80" s="202"/>
      <c r="HL80" s="203"/>
      <c r="HM80" s="202"/>
      <c r="HN80" s="203"/>
      <c r="HO80" s="202"/>
      <c r="HP80" s="203"/>
      <c r="HQ80" s="202"/>
      <c r="HR80" s="199"/>
      <c r="HS80" s="202"/>
      <c r="HT80" s="199"/>
      <c r="HU80" s="202"/>
      <c r="HV80" s="199"/>
      <c r="HW80" s="202"/>
      <c r="HX80" s="199"/>
      <c r="HY80" s="202"/>
      <c r="HZ80" s="199"/>
      <c r="IA80" s="202"/>
      <c r="IB80" s="199"/>
      <c r="IC80" s="202"/>
      <c r="ID80" s="199"/>
      <c r="IE80" s="202"/>
      <c r="IF80" s="199"/>
      <c r="IG80" s="202"/>
      <c r="IH80" s="199"/>
      <c r="II80" s="202"/>
      <c r="IJ80" s="199"/>
      <c r="IK80" s="202"/>
      <c r="IL80" s="199"/>
      <c r="IM80" s="202"/>
      <c r="IN80" s="199"/>
      <c r="IO80" s="202"/>
      <c r="IP80" s="199"/>
      <c r="IQ80" s="202"/>
      <c r="IR80" s="199"/>
      <c r="IS80" s="202"/>
      <c r="IT80" s="199"/>
      <c r="IU80" s="202"/>
      <c r="IV80" s="199"/>
    </row>
    <row r="81">
      <c r="A81" s="214">
        <f>IFERROR(__xludf.DUMMYFUNCTION("""COMPUTED_VALUE"""),100.0)</f>
        <v>100</v>
      </c>
      <c r="B81" s="159" t="str">
        <f t="shared" si="46"/>
        <v>Jana Hofmanová</v>
      </c>
      <c r="C81" s="173">
        <f t="shared" ref="C81:BL81" si="80">BO81+EA81+GM81</f>
        <v>11.5</v>
      </c>
      <c r="D81" s="173">
        <f t="shared" si="80"/>
        <v>0</v>
      </c>
      <c r="E81" s="173">
        <f t="shared" si="80"/>
        <v>6</v>
      </c>
      <c r="F81" s="173">
        <f t="shared" si="80"/>
        <v>0</v>
      </c>
      <c r="G81" s="173">
        <f t="shared" si="80"/>
        <v>5.5</v>
      </c>
      <c r="H81" s="173">
        <f t="shared" si="80"/>
        <v>0</v>
      </c>
      <c r="I81" s="173">
        <f t="shared" si="80"/>
        <v>0</v>
      </c>
      <c r="J81" s="173">
        <f t="shared" si="80"/>
        <v>0</v>
      </c>
      <c r="K81" s="173">
        <f t="shared" si="80"/>
        <v>0</v>
      </c>
      <c r="L81" s="173">
        <f t="shared" si="80"/>
        <v>0</v>
      </c>
      <c r="M81" s="173">
        <f t="shared" si="80"/>
        <v>6.5</v>
      </c>
      <c r="N81" s="173">
        <f t="shared" si="80"/>
        <v>0</v>
      </c>
      <c r="O81" s="173">
        <f t="shared" si="80"/>
        <v>11.5</v>
      </c>
      <c r="P81" s="173">
        <f t="shared" si="80"/>
        <v>0</v>
      </c>
      <c r="Q81" s="173">
        <f t="shared" si="80"/>
        <v>9</v>
      </c>
      <c r="R81" s="173">
        <f t="shared" si="80"/>
        <v>0</v>
      </c>
      <c r="S81" s="173">
        <f t="shared" si="80"/>
        <v>5</v>
      </c>
      <c r="T81" s="173">
        <f t="shared" si="80"/>
        <v>0</v>
      </c>
      <c r="U81" s="173">
        <f t="shared" si="80"/>
        <v>11.5</v>
      </c>
      <c r="V81" s="173">
        <f t="shared" si="80"/>
        <v>0</v>
      </c>
      <c r="W81" s="173">
        <f t="shared" si="80"/>
        <v>11.5</v>
      </c>
      <c r="X81" s="173">
        <f t="shared" si="80"/>
        <v>0</v>
      </c>
      <c r="Y81" s="173">
        <f t="shared" si="80"/>
        <v>11.5</v>
      </c>
      <c r="Z81" s="173">
        <f t="shared" si="80"/>
        <v>0</v>
      </c>
      <c r="AA81" s="173">
        <f t="shared" si="80"/>
        <v>0</v>
      </c>
      <c r="AB81" s="173">
        <f t="shared" si="80"/>
        <v>0</v>
      </c>
      <c r="AC81" s="173">
        <f t="shared" si="80"/>
        <v>0</v>
      </c>
      <c r="AD81" s="173">
        <f t="shared" si="80"/>
        <v>0</v>
      </c>
      <c r="AE81" s="173">
        <f t="shared" si="80"/>
        <v>6</v>
      </c>
      <c r="AF81" s="173">
        <f t="shared" si="80"/>
        <v>0</v>
      </c>
      <c r="AG81" s="173">
        <f t="shared" si="80"/>
        <v>10</v>
      </c>
      <c r="AH81" s="173">
        <f t="shared" si="80"/>
        <v>0</v>
      </c>
      <c r="AI81" s="173">
        <f t="shared" si="80"/>
        <v>5.5</v>
      </c>
      <c r="AJ81" s="173">
        <f t="shared" si="80"/>
        <v>0</v>
      </c>
      <c r="AK81" s="173">
        <f t="shared" si="80"/>
        <v>10</v>
      </c>
      <c r="AL81" s="173">
        <f t="shared" si="80"/>
        <v>0</v>
      </c>
      <c r="AM81" s="173">
        <f t="shared" si="80"/>
        <v>4</v>
      </c>
      <c r="AN81" s="173">
        <f t="shared" si="80"/>
        <v>0</v>
      </c>
      <c r="AO81" s="173">
        <f t="shared" si="80"/>
        <v>10</v>
      </c>
      <c r="AP81" s="173">
        <f t="shared" si="80"/>
        <v>0</v>
      </c>
      <c r="AQ81" s="173">
        <f t="shared" si="80"/>
        <v>0</v>
      </c>
      <c r="AR81" s="173">
        <f t="shared" si="80"/>
        <v>0</v>
      </c>
      <c r="AS81" s="173">
        <f t="shared" si="80"/>
        <v>0</v>
      </c>
      <c r="AT81" s="173">
        <f t="shared" si="80"/>
        <v>0</v>
      </c>
      <c r="AU81" s="173">
        <f t="shared" si="80"/>
        <v>10</v>
      </c>
      <c r="AV81" s="173">
        <f t="shared" si="80"/>
        <v>0</v>
      </c>
      <c r="AW81" s="173">
        <f t="shared" si="80"/>
        <v>0</v>
      </c>
      <c r="AX81" s="173">
        <f t="shared" si="80"/>
        <v>0</v>
      </c>
      <c r="AY81" s="173">
        <f t="shared" si="80"/>
        <v>1.5</v>
      </c>
      <c r="AZ81" s="173">
        <f t="shared" si="80"/>
        <v>0</v>
      </c>
      <c r="BA81" s="173">
        <f t="shared" si="80"/>
        <v>11.5</v>
      </c>
      <c r="BB81" s="173">
        <f t="shared" si="80"/>
        <v>0</v>
      </c>
      <c r="BC81" s="173">
        <f t="shared" si="80"/>
        <v>6</v>
      </c>
      <c r="BD81" s="173">
        <f t="shared" si="80"/>
        <v>0</v>
      </c>
      <c r="BE81" s="173">
        <f t="shared" si="80"/>
        <v>11.5</v>
      </c>
      <c r="BF81" s="173">
        <f t="shared" si="80"/>
        <v>0</v>
      </c>
      <c r="BG81" s="173">
        <f t="shared" si="80"/>
        <v>5</v>
      </c>
      <c r="BH81" s="173">
        <f t="shared" si="80"/>
        <v>0</v>
      </c>
      <c r="BI81" s="173">
        <f t="shared" si="80"/>
        <v>0</v>
      </c>
      <c r="BJ81" s="173">
        <f t="shared" si="80"/>
        <v>0</v>
      </c>
      <c r="BK81" s="173">
        <f t="shared" si="80"/>
        <v>0</v>
      </c>
      <c r="BL81" s="173">
        <f t="shared" si="80"/>
        <v>0</v>
      </c>
      <c r="BM81" s="158"/>
      <c r="BN81" s="159" t="str">
        <f>IFERROR(__xludf.DUMMYFUNCTION("""COMPUTED_VALUE"""),"Jana Hofmanová")</f>
        <v>Jana Hofmanová</v>
      </c>
      <c r="BO81" s="174">
        <f>IFERROR(__xludf.DUMMYFUNCTION("""COMPUTED_VALUE"""),11.5)</f>
        <v>11.5</v>
      </c>
      <c r="BP81" s="175"/>
      <c r="BQ81" s="174">
        <f>IFERROR(__xludf.DUMMYFUNCTION("""COMPUTED_VALUE"""),6.0)</f>
        <v>6</v>
      </c>
      <c r="BR81" s="175"/>
      <c r="BS81" s="174">
        <f>IFERROR(__xludf.DUMMYFUNCTION("""COMPUTED_VALUE"""),5.5)</f>
        <v>5.5</v>
      </c>
      <c r="BT81" s="175"/>
      <c r="BU81" s="174"/>
      <c r="BV81" s="175"/>
      <c r="BW81" s="174"/>
      <c r="BX81" s="175"/>
      <c r="BY81" s="174">
        <f>IFERROR(__xludf.DUMMYFUNCTION("""COMPUTED_VALUE"""),6.5)</f>
        <v>6.5</v>
      </c>
      <c r="BZ81" s="175"/>
      <c r="CA81" s="174">
        <f>IFERROR(__xludf.DUMMYFUNCTION("""COMPUTED_VALUE"""),11.5)</f>
        <v>11.5</v>
      </c>
      <c r="CB81" s="175"/>
      <c r="CC81" s="174">
        <f>IFERROR(__xludf.DUMMYFUNCTION("""COMPUTED_VALUE"""),3.0)</f>
        <v>3</v>
      </c>
      <c r="CD81" s="175"/>
      <c r="CE81" s="174">
        <f>IFERROR(__xludf.DUMMYFUNCTION("""COMPUTED_VALUE"""),5.0)</f>
        <v>5</v>
      </c>
      <c r="CF81" s="175"/>
      <c r="CG81" s="174">
        <f>IFERROR(__xludf.DUMMYFUNCTION("""COMPUTED_VALUE"""),11.5)</f>
        <v>11.5</v>
      </c>
      <c r="CH81" s="175"/>
      <c r="CI81" s="174">
        <f>IFERROR(__xludf.DUMMYFUNCTION("""COMPUTED_VALUE"""),11.5)</f>
        <v>11.5</v>
      </c>
      <c r="CJ81" s="175"/>
      <c r="CK81" s="174">
        <f>IFERROR(__xludf.DUMMYFUNCTION("""COMPUTED_VALUE"""),11.5)</f>
        <v>11.5</v>
      </c>
      <c r="CL81" s="175"/>
      <c r="CM81" s="174"/>
      <c r="CN81" s="175"/>
      <c r="CO81" s="174"/>
      <c r="CP81" s="175"/>
      <c r="CQ81" s="174">
        <f>IFERROR(__xludf.DUMMYFUNCTION("""COMPUTED_VALUE"""),6.0)</f>
        <v>6</v>
      </c>
      <c r="CR81" s="175"/>
      <c r="CS81" s="174">
        <f>IFERROR(__xludf.DUMMYFUNCTION("""COMPUTED_VALUE"""),10.0)</f>
        <v>10</v>
      </c>
      <c r="CT81" s="173"/>
      <c r="CU81" s="174">
        <f>IFERROR(__xludf.DUMMYFUNCTION("""COMPUTED_VALUE"""),5.5)</f>
        <v>5.5</v>
      </c>
      <c r="CV81" s="173"/>
      <c r="CW81" s="174">
        <f>IFERROR(__xludf.DUMMYFUNCTION("""COMPUTED_VALUE"""),10.0)</f>
        <v>10</v>
      </c>
      <c r="CX81" s="173"/>
      <c r="CY81" s="174">
        <f>IFERROR(__xludf.DUMMYFUNCTION("""COMPUTED_VALUE"""),4.0)</f>
        <v>4</v>
      </c>
      <c r="CZ81" s="173"/>
      <c r="DA81" s="174">
        <f>IFERROR(__xludf.DUMMYFUNCTION("""COMPUTED_VALUE"""),10.0)</f>
        <v>10</v>
      </c>
      <c r="DB81" s="173"/>
      <c r="DC81" s="174"/>
      <c r="DD81" s="173"/>
      <c r="DE81" s="174"/>
      <c r="DF81" s="173"/>
      <c r="DG81" s="174">
        <f>IFERROR(__xludf.DUMMYFUNCTION("""COMPUTED_VALUE"""),10.0)</f>
        <v>10</v>
      </c>
      <c r="DH81" s="173"/>
      <c r="DI81" s="174"/>
      <c r="DJ81" s="173"/>
      <c r="DK81" s="174">
        <f>IFERROR(__xludf.DUMMYFUNCTION("""COMPUTED_VALUE"""),1.5)</f>
        <v>1.5</v>
      </c>
      <c r="DL81" s="173"/>
      <c r="DM81" s="174">
        <f>IFERROR(__xludf.DUMMYFUNCTION("""COMPUTED_VALUE"""),11.5)</f>
        <v>11.5</v>
      </c>
      <c r="DN81" s="173"/>
      <c r="DO81" s="174">
        <f>IFERROR(__xludf.DUMMYFUNCTION("""COMPUTED_VALUE"""),6.0)</f>
        <v>6</v>
      </c>
      <c r="DP81" s="173"/>
      <c r="DQ81" s="174">
        <f>IFERROR(__xludf.DUMMYFUNCTION("""COMPUTED_VALUE"""),11.5)</f>
        <v>11.5</v>
      </c>
      <c r="DR81" s="173"/>
      <c r="DS81" s="174">
        <f>IFERROR(__xludf.DUMMYFUNCTION("""COMPUTED_VALUE"""),5.0)</f>
        <v>5</v>
      </c>
      <c r="DT81" s="173"/>
      <c r="DU81" s="174"/>
      <c r="DV81" s="173"/>
      <c r="DW81" s="174"/>
      <c r="DX81" s="173"/>
      <c r="DY81" s="158"/>
      <c r="DZ81" s="159" t="str">
        <f t="shared" si="48"/>
        <v>Jana Hofmanová</v>
      </c>
      <c r="EA81" s="202"/>
      <c r="EB81" s="203"/>
      <c r="EC81" s="202"/>
      <c r="ED81" s="203"/>
      <c r="EE81" s="202"/>
      <c r="EF81" s="203"/>
      <c r="EG81" s="202"/>
      <c r="EH81" s="203"/>
      <c r="EI81" s="202"/>
      <c r="EJ81" s="203"/>
      <c r="EK81" s="202"/>
      <c r="EL81" s="203"/>
      <c r="EM81" s="202"/>
      <c r="EN81" s="203"/>
      <c r="EO81" s="202">
        <f>IFERROR(__xludf.DUMMYFUNCTION("""COMPUTED_VALUE"""),6.0)</f>
        <v>6</v>
      </c>
      <c r="EP81" s="203"/>
      <c r="EQ81" s="202"/>
      <c r="ER81" s="203"/>
      <c r="ES81" s="202"/>
      <c r="ET81" s="203"/>
      <c r="EU81" s="202"/>
      <c r="EV81" s="203"/>
      <c r="EW81" s="202"/>
      <c r="EX81" s="203"/>
      <c r="EY81" s="202"/>
      <c r="EZ81" s="203"/>
      <c r="FA81" s="202"/>
      <c r="FB81" s="203"/>
      <c r="FC81" s="202"/>
      <c r="FD81" s="203"/>
      <c r="FE81" s="202"/>
      <c r="FF81" s="199"/>
      <c r="FG81" s="202"/>
      <c r="FH81" s="199"/>
      <c r="FI81" s="202"/>
      <c r="FJ81" s="199"/>
      <c r="FK81" s="202"/>
      <c r="FL81" s="199"/>
      <c r="FM81" s="202"/>
      <c r="FN81" s="199"/>
      <c r="FO81" s="202"/>
      <c r="FP81" s="199"/>
      <c r="FQ81" s="202"/>
      <c r="FR81" s="199"/>
      <c r="FS81" s="202"/>
      <c r="FT81" s="199"/>
      <c r="FU81" s="202"/>
      <c r="FV81" s="199"/>
      <c r="FW81" s="202"/>
      <c r="FX81" s="199"/>
      <c r="FY81" s="202"/>
      <c r="FZ81" s="199"/>
      <c r="GA81" s="202"/>
      <c r="GB81" s="199"/>
      <c r="GC81" s="202"/>
      <c r="GD81" s="199"/>
      <c r="GE81" s="202"/>
      <c r="GF81" s="199"/>
      <c r="GG81" s="202"/>
      <c r="GH81" s="199"/>
      <c r="GI81" s="202"/>
      <c r="GJ81" s="199"/>
      <c r="GK81" s="158"/>
      <c r="GL81" s="159" t="str">
        <f t="shared" si="49"/>
        <v>Jana Hofmanová</v>
      </c>
      <c r="GM81" s="202"/>
      <c r="GN81" s="203"/>
      <c r="GO81" s="202"/>
      <c r="GP81" s="203"/>
      <c r="GQ81" s="202"/>
      <c r="GR81" s="203"/>
      <c r="GS81" s="202"/>
      <c r="GT81" s="203"/>
      <c r="GU81" s="202"/>
      <c r="GV81" s="203"/>
      <c r="GW81" s="202"/>
      <c r="GX81" s="203"/>
      <c r="GY81" s="202"/>
      <c r="GZ81" s="203"/>
      <c r="HA81" s="202"/>
      <c r="HB81" s="203"/>
      <c r="HC81" s="202"/>
      <c r="HD81" s="203"/>
      <c r="HE81" s="202"/>
      <c r="HF81" s="203"/>
      <c r="HG81" s="202"/>
      <c r="HH81" s="203"/>
      <c r="HI81" s="202"/>
      <c r="HJ81" s="203"/>
      <c r="HK81" s="202"/>
      <c r="HL81" s="203"/>
      <c r="HM81" s="202"/>
      <c r="HN81" s="203"/>
      <c r="HO81" s="202"/>
      <c r="HP81" s="203"/>
      <c r="HQ81" s="202"/>
      <c r="HR81" s="199"/>
      <c r="HS81" s="202"/>
      <c r="HT81" s="199"/>
      <c r="HU81" s="202"/>
      <c r="HV81" s="199"/>
      <c r="HW81" s="202"/>
      <c r="HX81" s="199"/>
      <c r="HY81" s="202"/>
      <c r="HZ81" s="199"/>
      <c r="IA81" s="202"/>
      <c r="IB81" s="199"/>
      <c r="IC81" s="202"/>
      <c r="ID81" s="199"/>
      <c r="IE81" s="202"/>
      <c r="IF81" s="199"/>
      <c r="IG81" s="202"/>
      <c r="IH81" s="199"/>
      <c r="II81" s="202"/>
      <c r="IJ81" s="199"/>
      <c r="IK81" s="202"/>
      <c r="IL81" s="199"/>
      <c r="IM81" s="202"/>
      <c r="IN81" s="199"/>
      <c r="IO81" s="202"/>
      <c r="IP81" s="199"/>
      <c r="IQ81" s="202"/>
      <c r="IR81" s="199"/>
      <c r="IS81" s="202"/>
      <c r="IT81" s="199"/>
      <c r="IU81" s="202"/>
      <c r="IV81" s="199"/>
    </row>
    <row r="82">
      <c r="A82" s="214">
        <f>IFERROR(__xludf.DUMMYFUNCTION("""COMPUTED_VALUE"""),100.0)</f>
        <v>100</v>
      </c>
      <c r="B82" s="159" t="str">
        <f t="shared" si="46"/>
        <v>Daniel Jaroš-x</v>
      </c>
      <c r="C82" s="173">
        <f t="shared" ref="C82:BL82" si="81">BO82+EA82+GM82</f>
        <v>0</v>
      </c>
      <c r="D82" s="173">
        <f t="shared" si="81"/>
        <v>0</v>
      </c>
      <c r="E82" s="173">
        <f t="shared" si="81"/>
        <v>0</v>
      </c>
      <c r="F82" s="173">
        <f t="shared" si="81"/>
        <v>0</v>
      </c>
      <c r="G82" s="173">
        <f t="shared" si="81"/>
        <v>0</v>
      </c>
      <c r="H82" s="173">
        <f t="shared" si="81"/>
        <v>0</v>
      </c>
      <c r="I82" s="173">
        <f t="shared" si="81"/>
        <v>0</v>
      </c>
      <c r="J82" s="173">
        <f t="shared" si="81"/>
        <v>0</v>
      </c>
      <c r="K82" s="173">
        <f t="shared" si="81"/>
        <v>0</v>
      </c>
      <c r="L82" s="173">
        <f t="shared" si="81"/>
        <v>0</v>
      </c>
      <c r="M82" s="173">
        <f t="shared" si="81"/>
        <v>0</v>
      </c>
      <c r="N82" s="173">
        <f t="shared" si="81"/>
        <v>0</v>
      </c>
      <c r="O82" s="173">
        <f t="shared" si="81"/>
        <v>0</v>
      </c>
      <c r="P82" s="173">
        <f t="shared" si="81"/>
        <v>0</v>
      </c>
      <c r="Q82" s="173">
        <f t="shared" si="81"/>
        <v>0</v>
      </c>
      <c r="R82" s="173">
        <f t="shared" si="81"/>
        <v>0</v>
      </c>
      <c r="S82" s="173">
        <f t="shared" si="81"/>
        <v>0</v>
      </c>
      <c r="T82" s="173">
        <f t="shared" si="81"/>
        <v>0</v>
      </c>
      <c r="U82" s="173">
        <f t="shared" si="81"/>
        <v>0</v>
      </c>
      <c r="V82" s="173">
        <f t="shared" si="81"/>
        <v>0</v>
      </c>
      <c r="W82" s="173">
        <f t="shared" si="81"/>
        <v>0</v>
      </c>
      <c r="X82" s="173">
        <f t="shared" si="81"/>
        <v>0</v>
      </c>
      <c r="Y82" s="173">
        <f t="shared" si="81"/>
        <v>0</v>
      </c>
      <c r="Z82" s="173">
        <f t="shared" si="81"/>
        <v>0</v>
      </c>
      <c r="AA82" s="173">
        <f t="shared" si="81"/>
        <v>0</v>
      </c>
      <c r="AB82" s="173">
        <f t="shared" si="81"/>
        <v>0</v>
      </c>
      <c r="AC82" s="173">
        <f t="shared" si="81"/>
        <v>0</v>
      </c>
      <c r="AD82" s="173">
        <f t="shared" si="81"/>
        <v>0</v>
      </c>
      <c r="AE82" s="173">
        <f t="shared" si="81"/>
        <v>0</v>
      </c>
      <c r="AF82" s="173">
        <f t="shared" si="81"/>
        <v>0</v>
      </c>
      <c r="AG82" s="173">
        <f t="shared" si="81"/>
        <v>0</v>
      </c>
      <c r="AH82" s="173">
        <f t="shared" si="81"/>
        <v>0</v>
      </c>
      <c r="AI82" s="173">
        <f t="shared" si="81"/>
        <v>0</v>
      </c>
      <c r="AJ82" s="173">
        <f t="shared" si="81"/>
        <v>0</v>
      </c>
      <c r="AK82" s="173">
        <f t="shared" si="81"/>
        <v>0</v>
      </c>
      <c r="AL82" s="173">
        <f t="shared" si="81"/>
        <v>0</v>
      </c>
      <c r="AM82" s="173">
        <f t="shared" si="81"/>
        <v>0</v>
      </c>
      <c r="AN82" s="173">
        <f t="shared" si="81"/>
        <v>0</v>
      </c>
      <c r="AO82" s="173">
        <f t="shared" si="81"/>
        <v>0</v>
      </c>
      <c r="AP82" s="173">
        <f t="shared" si="81"/>
        <v>0</v>
      </c>
      <c r="AQ82" s="173">
        <f t="shared" si="81"/>
        <v>0</v>
      </c>
      <c r="AR82" s="173">
        <f t="shared" si="81"/>
        <v>0</v>
      </c>
      <c r="AS82" s="173">
        <f t="shared" si="81"/>
        <v>0</v>
      </c>
      <c r="AT82" s="173">
        <f t="shared" si="81"/>
        <v>0</v>
      </c>
      <c r="AU82" s="173">
        <f t="shared" si="81"/>
        <v>0</v>
      </c>
      <c r="AV82" s="173">
        <f t="shared" si="81"/>
        <v>0</v>
      </c>
      <c r="AW82" s="173">
        <f t="shared" si="81"/>
        <v>0</v>
      </c>
      <c r="AX82" s="173">
        <f t="shared" si="81"/>
        <v>0</v>
      </c>
      <c r="AY82" s="173">
        <f t="shared" si="81"/>
        <v>0</v>
      </c>
      <c r="AZ82" s="173">
        <f t="shared" si="81"/>
        <v>0</v>
      </c>
      <c r="BA82" s="173">
        <f t="shared" si="81"/>
        <v>0</v>
      </c>
      <c r="BB82" s="173">
        <f t="shared" si="81"/>
        <v>0</v>
      </c>
      <c r="BC82" s="173">
        <f t="shared" si="81"/>
        <v>0</v>
      </c>
      <c r="BD82" s="173">
        <f t="shared" si="81"/>
        <v>0</v>
      </c>
      <c r="BE82" s="173">
        <f t="shared" si="81"/>
        <v>0</v>
      </c>
      <c r="BF82" s="173">
        <f t="shared" si="81"/>
        <v>0</v>
      </c>
      <c r="BG82" s="173">
        <f t="shared" si="81"/>
        <v>0</v>
      </c>
      <c r="BH82" s="173">
        <f t="shared" si="81"/>
        <v>0</v>
      </c>
      <c r="BI82" s="173">
        <f t="shared" si="81"/>
        <v>0</v>
      </c>
      <c r="BJ82" s="173">
        <f t="shared" si="81"/>
        <v>0</v>
      </c>
      <c r="BK82" s="173">
        <f t="shared" si="81"/>
        <v>0</v>
      </c>
      <c r="BL82" s="173">
        <f t="shared" si="81"/>
        <v>0</v>
      </c>
      <c r="BM82" s="158"/>
      <c r="BN82" s="159" t="str">
        <f>IFERROR(__xludf.DUMMYFUNCTION("""COMPUTED_VALUE"""),"Daniel Jaroš-x")</f>
        <v>Daniel Jaroš-x</v>
      </c>
      <c r="BO82" s="174"/>
      <c r="BP82" s="175"/>
      <c r="BQ82" s="174"/>
      <c r="BR82" s="175"/>
      <c r="BS82" s="174"/>
      <c r="BT82" s="175"/>
      <c r="BU82" s="174"/>
      <c r="BV82" s="175"/>
      <c r="BW82" s="174"/>
      <c r="BX82" s="175"/>
      <c r="BY82" s="174"/>
      <c r="BZ82" s="175"/>
      <c r="CA82" s="174"/>
      <c r="CB82" s="175"/>
      <c r="CC82" s="174"/>
      <c r="CD82" s="175"/>
      <c r="CE82" s="174"/>
      <c r="CF82" s="175"/>
      <c r="CG82" s="174"/>
      <c r="CH82" s="175"/>
      <c r="CI82" s="174"/>
      <c r="CJ82" s="175"/>
      <c r="CK82" s="174"/>
      <c r="CL82" s="175"/>
      <c r="CM82" s="174"/>
      <c r="CN82" s="175"/>
      <c r="CO82" s="174"/>
      <c r="CP82" s="175"/>
      <c r="CQ82" s="174"/>
      <c r="CR82" s="175"/>
      <c r="CS82" s="174"/>
      <c r="CT82" s="173"/>
      <c r="CU82" s="174"/>
      <c r="CV82" s="173"/>
      <c r="CW82" s="174"/>
      <c r="CX82" s="173"/>
      <c r="CY82" s="174"/>
      <c r="CZ82" s="173"/>
      <c r="DA82" s="174"/>
      <c r="DB82" s="173"/>
      <c r="DC82" s="174"/>
      <c r="DD82" s="173"/>
      <c r="DE82" s="174"/>
      <c r="DF82" s="173"/>
      <c r="DG82" s="174"/>
      <c r="DH82" s="173"/>
      <c r="DI82" s="174"/>
      <c r="DJ82" s="173"/>
      <c r="DK82" s="174"/>
      <c r="DL82" s="173"/>
      <c r="DM82" s="174"/>
      <c r="DN82" s="173"/>
      <c r="DO82" s="174"/>
      <c r="DP82" s="173"/>
      <c r="DQ82" s="174"/>
      <c r="DR82" s="173"/>
      <c r="DS82" s="174"/>
      <c r="DT82" s="173"/>
      <c r="DU82" s="174"/>
      <c r="DV82" s="173"/>
      <c r="DW82" s="174"/>
      <c r="DX82" s="173"/>
      <c r="DY82" s="158"/>
      <c r="DZ82" s="159" t="str">
        <f t="shared" si="48"/>
        <v>Daniel Jaroš-x</v>
      </c>
      <c r="EA82" s="202"/>
      <c r="EB82" s="203"/>
      <c r="EC82" s="202"/>
      <c r="ED82" s="203"/>
      <c r="EE82" s="202"/>
      <c r="EF82" s="203"/>
      <c r="EG82" s="202"/>
      <c r="EH82" s="203"/>
      <c r="EI82" s="202"/>
      <c r="EJ82" s="203"/>
      <c r="EK82" s="202"/>
      <c r="EL82" s="203"/>
      <c r="EM82" s="202"/>
      <c r="EN82" s="203"/>
      <c r="EO82" s="202"/>
      <c r="EP82" s="203"/>
      <c r="EQ82" s="202"/>
      <c r="ER82" s="203"/>
      <c r="ES82" s="202"/>
      <c r="ET82" s="203"/>
      <c r="EU82" s="202"/>
      <c r="EV82" s="203"/>
      <c r="EW82" s="202"/>
      <c r="EX82" s="203"/>
      <c r="EY82" s="202"/>
      <c r="EZ82" s="203"/>
      <c r="FA82" s="202"/>
      <c r="FB82" s="203"/>
      <c r="FC82" s="202"/>
      <c r="FD82" s="203"/>
      <c r="FE82" s="202"/>
      <c r="FF82" s="199"/>
      <c r="FG82" s="202"/>
      <c r="FH82" s="199"/>
      <c r="FI82" s="202"/>
      <c r="FJ82" s="199"/>
      <c r="FK82" s="202"/>
      <c r="FL82" s="199"/>
      <c r="FM82" s="202"/>
      <c r="FN82" s="199"/>
      <c r="FO82" s="202"/>
      <c r="FP82" s="199"/>
      <c r="FQ82" s="202"/>
      <c r="FR82" s="199"/>
      <c r="FS82" s="202"/>
      <c r="FT82" s="199"/>
      <c r="FU82" s="202"/>
      <c r="FV82" s="199"/>
      <c r="FW82" s="202"/>
      <c r="FX82" s="199"/>
      <c r="FY82" s="202"/>
      <c r="FZ82" s="199"/>
      <c r="GA82" s="202"/>
      <c r="GB82" s="199"/>
      <c r="GC82" s="202"/>
      <c r="GD82" s="199"/>
      <c r="GE82" s="202"/>
      <c r="GF82" s="199"/>
      <c r="GG82" s="202"/>
      <c r="GH82" s="199"/>
      <c r="GI82" s="202"/>
      <c r="GJ82" s="199"/>
      <c r="GK82" s="158"/>
      <c r="GL82" s="159" t="str">
        <f t="shared" si="49"/>
        <v>Daniel Jaroš-x</v>
      </c>
      <c r="GM82" s="202"/>
      <c r="GN82" s="203"/>
      <c r="GO82" s="202"/>
      <c r="GP82" s="203"/>
      <c r="GQ82" s="202"/>
      <c r="GR82" s="203"/>
      <c r="GS82" s="202"/>
      <c r="GT82" s="203"/>
      <c r="GU82" s="202"/>
      <c r="GV82" s="203"/>
      <c r="GW82" s="202"/>
      <c r="GX82" s="203"/>
      <c r="GY82" s="202"/>
      <c r="GZ82" s="203"/>
      <c r="HA82" s="202"/>
      <c r="HB82" s="203"/>
      <c r="HC82" s="202"/>
      <c r="HD82" s="203"/>
      <c r="HE82" s="202"/>
      <c r="HF82" s="203"/>
      <c r="HG82" s="202"/>
      <c r="HH82" s="203"/>
      <c r="HI82" s="202"/>
      <c r="HJ82" s="203"/>
      <c r="HK82" s="202"/>
      <c r="HL82" s="203"/>
      <c r="HM82" s="202"/>
      <c r="HN82" s="203"/>
      <c r="HO82" s="202"/>
      <c r="HP82" s="203"/>
      <c r="HQ82" s="202"/>
      <c r="HR82" s="199"/>
      <c r="HS82" s="202"/>
      <c r="HT82" s="199"/>
      <c r="HU82" s="202"/>
      <c r="HV82" s="199"/>
      <c r="HW82" s="202"/>
      <c r="HX82" s="199"/>
      <c r="HY82" s="202"/>
      <c r="HZ82" s="199"/>
      <c r="IA82" s="202"/>
      <c r="IB82" s="199"/>
      <c r="IC82" s="202"/>
      <c r="ID82" s="199"/>
      <c r="IE82" s="202"/>
      <c r="IF82" s="199"/>
      <c r="IG82" s="202"/>
      <c r="IH82" s="199"/>
      <c r="II82" s="202"/>
      <c r="IJ82" s="199"/>
      <c r="IK82" s="202"/>
      <c r="IL82" s="199"/>
      <c r="IM82" s="202"/>
      <c r="IN82" s="199"/>
      <c r="IO82" s="202"/>
      <c r="IP82" s="199"/>
      <c r="IQ82" s="202"/>
      <c r="IR82" s="199"/>
      <c r="IS82" s="202"/>
      <c r="IT82" s="199"/>
      <c r="IU82" s="202"/>
      <c r="IV82" s="199"/>
    </row>
    <row r="83">
      <c r="A83" s="214">
        <f>IFERROR(__xludf.DUMMYFUNCTION("""COMPUTED_VALUE"""),100.0)</f>
        <v>100</v>
      </c>
      <c r="B83" s="159" t="str">
        <f t="shared" si="46"/>
        <v>Vojtěch Sukdolák-x</v>
      </c>
      <c r="C83" s="173">
        <f t="shared" ref="C83:BL83" si="82">BO83+EA83+GM83</f>
        <v>0</v>
      </c>
      <c r="D83" s="173">
        <f t="shared" si="82"/>
        <v>0</v>
      </c>
      <c r="E83" s="173">
        <f t="shared" si="82"/>
        <v>0</v>
      </c>
      <c r="F83" s="173">
        <f t="shared" si="82"/>
        <v>0</v>
      </c>
      <c r="G83" s="173">
        <f t="shared" si="82"/>
        <v>0</v>
      </c>
      <c r="H83" s="173">
        <f t="shared" si="82"/>
        <v>0</v>
      </c>
      <c r="I83" s="173">
        <f t="shared" si="82"/>
        <v>0</v>
      </c>
      <c r="J83" s="173">
        <f t="shared" si="82"/>
        <v>0</v>
      </c>
      <c r="K83" s="173">
        <f t="shared" si="82"/>
        <v>0</v>
      </c>
      <c r="L83" s="173">
        <f t="shared" si="82"/>
        <v>0</v>
      </c>
      <c r="M83" s="173">
        <f t="shared" si="82"/>
        <v>0</v>
      </c>
      <c r="N83" s="173">
        <f t="shared" si="82"/>
        <v>0</v>
      </c>
      <c r="O83" s="173">
        <f t="shared" si="82"/>
        <v>0</v>
      </c>
      <c r="P83" s="173">
        <f t="shared" si="82"/>
        <v>0</v>
      </c>
      <c r="Q83" s="173">
        <f t="shared" si="82"/>
        <v>0</v>
      </c>
      <c r="R83" s="173">
        <f t="shared" si="82"/>
        <v>0</v>
      </c>
      <c r="S83" s="173">
        <f t="shared" si="82"/>
        <v>0</v>
      </c>
      <c r="T83" s="173">
        <f t="shared" si="82"/>
        <v>0</v>
      </c>
      <c r="U83" s="173">
        <f t="shared" si="82"/>
        <v>0</v>
      </c>
      <c r="V83" s="173">
        <f t="shared" si="82"/>
        <v>0</v>
      </c>
      <c r="W83" s="173">
        <f t="shared" si="82"/>
        <v>0</v>
      </c>
      <c r="X83" s="173">
        <f t="shared" si="82"/>
        <v>0</v>
      </c>
      <c r="Y83" s="173">
        <f t="shared" si="82"/>
        <v>0</v>
      </c>
      <c r="Z83" s="173">
        <f t="shared" si="82"/>
        <v>0</v>
      </c>
      <c r="AA83" s="173">
        <f t="shared" si="82"/>
        <v>0</v>
      </c>
      <c r="AB83" s="173">
        <f t="shared" si="82"/>
        <v>0</v>
      </c>
      <c r="AC83" s="173">
        <f t="shared" si="82"/>
        <v>0</v>
      </c>
      <c r="AD83" s="173">
        <f t="shared" si="82"/>
        <v>0</v>
      </c>
      <c r="AE83" s="173">
        <f t="shared" si="82"/>
        <v>0</v>
      </c>
      <c r="AF83" s="173">
        <f t="shared" si="82"/>
        <v>0</v>
      </c>
      <c r="AG83" s="173">
        <f t="shared" si="82"/>
        <v>0</v>
      </c>
      <c r="AH83" s="173">
        <f t="shared" si="82"/>
        <v>0</v>
      </c>
      <c r="AI83" s="173">
        <f t="shared" si="82"/>
        <v>0</v>
      </c>
      <c r="AJ83" s="173">
        <f t="shared" si="82"/>
        <v>0</v>
      </c>
      <c r="AK83" s="173">
        <f t="shared" si="82"/>
        <v>0</v>
      </c>
      <c r="AL83" s="173">
        <f t="shared" si="82"/>
        <v>0</v>
      </c>
      <c r="AM83" s="173">
        <f t="shared" si="82"/>
        <v>0</v>
      </c>
      <c r="AN83" s="173">
        <f t="shared" si="82"/>
        <v>0</v>
      </c>
      <c r="AO83" s="173">
        <f t="shared" si="82"/>
        <v>0</v>
      </c>
      <c r="AP83" s="173">
        <f t="shared" si="82"/>
        <v>0</v>
      </c>
      <c r="AQ83" s="173">
        <f t="shared" si="82"/>
        <v>0</v>
      </c>
      <c r="AR83" s="173">
        <f t="shared" si="82"/>
        <v>0</v>
      </c>
      <c r="AS83" s="173">
        <f t="shared" si="82"/>
        <v>0</v>
      </c>
      <c r="AT83" s="173">
        <f t="shared" si="82"/>
        <v>0</v>
      </c>
      <c r="AU83" s="173">
        <f t="shared" si="82"/>
        <v>0</v>
      </c>
      <c r="AV83" s="173">
        <f t="shared" si="82"/>
        <v>0</v>
      </c>
      <c r="AW83" s="173">
        <f t="shared" si="82"/>
        <v>0</v>
      </c>
      <c r="AX83" s="173">
        <f t="shared" si="82"/>
        <v>0</v>
      </c>
      <c r="AY83" s="173">
        <f t="shared" si="82"/>
        <v>0</v>
      </c>
      <c r="AZ83" s="173">
        <f t="shared" si="82"/>
        <v>0</v>
      </c>
      <c r="BA83" s="173">
        <f t="shared" si="82"/>
        <v>0</v>
      </c>
      <c r="BB83" s="173">
        <f t="shared" si="82"/>
        <v>0</v>
      </c>
      <c r="BC83" s="173">
        <f t="shared" si="82"/>
        <v>0</v>
      </c>
      <c r="BD83" s="173">
        <f t="shared" si="82"/>
        <v>0</v>
      </c>
      <c r="BE83" s="173">
        <f t="shared" si="82"/>
        <v>0</v>
      </c>
      <c r="BF83" s="173">
        <f t="shared" si="82"/>
        <v>0</v>
      </c>
      <c r="BG83" s="173">
        <f t="shared" si="82"/>
        <v>0</v>
      </c>
      <c r="BH83" s="173">
        <f t="shared" si="82"/>
        <v>0</v>
      </c>
      <c r="BI83" s="173">
        <f t="shared" si="82"/>
        <v>0</v>
      </c>
      <c r="BJ83" s="173">
        <f t="shared" si="82"/>
        <v>0</v>
      </c>
      <c r="BK83" s="173">
        <f t="shared" si="82"/>
        <v>0</v>
      </c>
      <c r="BL83" s="173">
        <f t="shared" si="82"/>
        <v>0</v>
      </c>
      <c r="BM83" s="158"/>
      <c r="BN83" s="159" t="str">
        <f>IFERROR(__xludf.DUMMYFUNCTION("""COMPUTED_VALUE"""),"Vojtěch Sukdolák-x")</f>
        <v>Vojtěch Sukdolák-x</v>
      </c>
      <c r="BO83" s="174"/>
      <c r="BP83" s="175"/>
      <c r="BQ83" s="174"/>
      <c r="BR83" s="175"/>
      <c r="BS83" s="174"/>
      <c r="BT83" s="175"/>
      <c r="BU83" s="174"/>
      <c r="BV83" s="175"/>
      <c r="BW83" s="174"/>
      <c r="BX83" s="175"/>
      <c r="BY83" s="174"/>
      <c r="BZ83" s="175"/>
      <c r="CA83" s="174"/>
      <c r="CB83" s="175"/>
      <c r="CC83" s="174"/>
      <c r="CD83" s="175"/>
      <c r="CE83" s="174"/>
      <c r="CF83" s="175"/>
      <c r="CG83" s="174"/>
      <c r="CH83" s="175"/>
      <c r="CI83" s="174"/>
      <c r="CJ83" s="175"/>
      <c r="CK83" s="174"/>
      <c r="CL83" s="175"/>
      <c r="CM83" s="174"/>
      <c r="CN83" s="175"/>
      <c r="CO83" s="174"/>
      <c r="CP83" s="175"/>
      <c r="CQ83" s="174"/>
      <c r="CR83" s="175"/>
      <c r="CS83" s="174"/>
      <c r="CT83" s="173"/>
      <c r="CU83" s="174"/>
      <c r="CV83" s="173"/>
      <c r="CW83" s="174"/>
      <c r="CX83" s="173"/>
      <c r="CY83" s="174"/>
      <c r="CZ83" s="173"/>
      <c r="DA83" s="174"/>
      <c r="DB83" s="173"/>
      <c r="DC83" s="174"/>
      <c r="DD83" s="173"/>
      <c r="DE83" s="174"/>
      <c r="DF83" s="173"/>
      <c r="DG83" s="174"/>
      <c r="DH83" s="173"/>
      <c r="DI83" s="174"/>
      <c r="DJ83" s="173"/>
      <c r="DK83" s="174"/>
      <c r="DL83" s="173"/>
      <c r="DM83" s="174"/>
      <c r="DN83" s="173"/>
      <c r="DO83" s="174"/>
      <c r="DP83" s="173"/>
      <c r="DQ83" s="174"/>
      <c r="DR83" s="173"/>
      <c r="DS83" s="174"/>
      <c r="DT83" s="173"/>
      <c r="DU83" s="174"/>
      <c r="DV83" s="173"/>
      <c r="DW83" s="174"/>
      <c r="DX83" s="173"/>
      <c r="DY83" s="158"/>
      <c r="DZ83" s="159" t="str">
        <f t="shared" si="48"/>
        <v>Vojtěch Sukdolák-x</v>
      </c>
      <c r="EA83" s="202"/>
      <c r="EB83" s="203"/>
      <c r="EC83" s="202"/>
      <c r="ED83" s="203"/>
      <c r="EE83" s="202"/>
      <c r="EF83" s="203"/>
      <c r="EG83" s="202"/>
      <c r="EH83" s="203"/>
      <c r="EI83" s="202"/>
      <c r="EJ83" s="203"/>
      <c r="EK83" s="202"/>
      <c r="EL83" s="203"/>
      <c r="EM83" s="202"/>
      <c r="EN83" s="203"/>
      <c r="EO83" s="202"/>
      <c r="EP83" s="203"/>
      <c r="EQ83" s="202"/>
      <c r="ER83" s="203"/>
      <c r="ES83" s="202"/>
      <c r="ET83" s="203"/>
      <c r="EU83" s="202"/>
      <c r="EV83" s="203"/>
      <c r="EW83" s="202"/>
      <c r="EX83" s="203"/>
      <c r="EY83" s="202"/>
      <c r="EZ83" s="203"/>
      <c r="FA83" s="202"/>
      <c r="FB83" s="203"/>
      <c r="FC83" s="202"/>
      <c r="FD83" s="203"/>
      <c r="FE83" s="202"/>
      <c r="FF83" s="199"/>
      <c r="FG83" s="202"/>
      <c r="FH83" s="199"/>
      <c r="FI83" s="202"/>
      <c r="FJ83" s="199"/>
      <c r="FK83" s="202"/>
      <c r="FL83" s="199"/>
      <c r="FM83" s="202"/>
      <c r="FN83" s="199"/>
      <c r="FO83" s="202"/>
      <c r="FP83" s="199"/>
      <c r="FQ83" s="202"/>
      <c r="FR83" s="199"/>
      <c r="FS83" s="202"/>
      <c r="FT83" s="199"/>
      <c r="FU83" s="202"/>
      <c r="FV83" s="199"/>
      <c r="FW83" s="202"/>
      <c r="FX83" s="199"/>
      <c r="FY83" s="202"/>
      <c r="FZ83" s="199"/>
      <c r="GA83" s="202"/>
      <c r="GB83" s="199"/>
      <c r="GC83" s="202"/>
      <c r="GD83" s="199"/>
      <c r="GE83" s="202"/>
      <c r="GF83" s="199"/>
      <c r="GG83" s="202"/>
      <c r="GH83" s="199"/>
      <c r="GI83" s="202"/>
      <c r="GJ83" s="199"/>
      <c r="GK83" s="158"/>
      <c r="GL83" s="159" t="str">
        <f t="shared" si="49"/>
        <v>Vojtěch Sukdolák-x</v>
      </c>
      <c r="GM83" s="202"/>
      <c r="GN83" s="203"/>
      <c r="GO83" s="202"/>
      <c r="GP83" s="203"/>
      <c r="GQ83" s="202"/>
      <c r="GR83" s="203"/>
      <c r="GS83" s="202"/>
      <c r="GT83" s="203"/>
      <c r="GU83" s="202"/>
      <c r="GV83" s="203"/>
      <c r="GW83" s="202"/>
      <c r="GX83" s="203"/>
      <c r="GY83" s="202"/>
      <c r="GZ83" s="203"/>
      <c r="HA83" s="202"/>
      <c r="HB83" s="203"/>
      <c r="HC83" s="202"/>
      <c r="HD83" s="203"/>
      <c r="HE83" s="202"/>
      <c r="HF83" s="203"/>
      <c r="HG83" s="202"/>
      <c r="HH83" s="203"/>
      <c r="HI83" s="202"/>
      <c r="HJ83" s="203"/>
      <c r="HK83" s="202"/>
      <c r="HL83" s="203"/>
      <c r="HM83" s="202"/>
      <c r="HN83" s="203"/>
      <c r="HO83" s="202"/>
      <c r="HP83" s="203"/>
      <c r="HQ83" s="202"/>
      <c r="HR83" s="199"/>
      <c r="HS83" s="202"/>
      <c r="HT83" s="199"/>
      <c r="HU83" s="202"/>
      <c r="HV83" s="199"/>
      <c r="HW83" s="202"/>
      <c r="HX83" s="199"/>
      <c r="HY83" s="202"/>
      <c r="HZ83" s="199"/>
      <c r="IA83" s="202"/>
      <c r="IB83" s="199"/>
      <c r="IC83" s="202"/>
      <c r="ID83" s="199"/>
      <c r="IE83" s="202"/>
      <c r="IF83" s="199"/>
      <c r="IG83" s="202"/>
      <c r="IH83" s="199"/>
      <c r="II83" s="202"/>
      <c r="IJ83" s="199"/>
      <c r="IK83" s="202"/>
      <c r="IL83" s="199"/>
      <c r="IM83" s="202"/>
      <c r="IN83" s="199"/>
      <c r="IO83" s="202"/>
      <c r="IP83" s="199"/>
      <c r="IQ83" s="202"/>
      <c r="IR83" s="199"/>
      <c r="IS83" s="202"/>
      <c r="IT83" s="199"/>
      <c r="IU83" s="202"/>
      <c r="IV83" s="199"/>
    </row>
    <row r="84">
      <c r="A84" s="214">
        <f>IFERROR(__xludf.DUMMYFUNCTION("""COMPUTED_VALUE"""),100.0)</f>
        <v>100</v>
      </c>
      <c r="B84" s="159" t="str">
        <f t="shared" si="46"/>
        <v>Vít Káš-x</v>
      </c>
      <c r="C84" s="173">
        <f t="shared" ref="C84:BL84" si="83">BO84+EA84+GM84</f>
        <v>0</v>
      </c>
      <c r="D84" s="173">
        <f t="shared" si="83"/>
        <v>0</v>
      </c>
      <c r="E84" s="173">
        <f t="shared" si="83"/>
        <v>0</v>
      </c>
      <c r="F84" s="173">
        <f t="shared" si="83"/>
        <v>0</v>
      </c>
      <c r="G84" s="173">
        <f t="shared" si="83"/>
        <v>0</v>
      </c>
      <c r="H84" s="173">
        <f t="shared" si="83"/>
        <v>0</v>
      </c>
      <c r="I84" s="173">
        <f t="shared" si="83"/>
        <v>0</v>
      </c>
      <c r="J84" s="173">
        <f t="shared" si="83"/>
        <v>0</v>
      </c>
      <c r="K84" s="173">
        <f t="shared" si="83"/>
        <v>0</v>
      </c>
      <c r="L84" s="173">
        <f t="shared" si="83"/>
        <v>0</v>
      </c>
      <c r="M84" s="173">
        <f t="shared" si="83"/>
        <v>0</v>
      </c>
      <c r="N84" s="173">
        <f t="shared" si="83"/>
        <v>0</v>
      </c>
      <c r="O84" s="173">
        <f t="shared" si="83"/>
        <v>0</v>
      </c>
      <c r="P84" s="173">
        <f t="shared" si="83"/>
        <v>0</v>
      </c>
      <c r="Q84" s="173">
        <f t="shared" si="83"/>
        <v>0</v>
      </c>
      <c r="R84" s="173">
        <f t="shared" si="83"/>
        <v>0</v>
      </c>
      <c r="S84" s="173">
        <f t="shared" si="83"/>
        <v>0</v>
      </c>
      <c r="T84" s="173">
        <f t="shared" si="83"/>
        <v>0</v>
      </c>
      <c r="U84" s="173">
        <f t="shared" si="83"/>
        <v>0</v>
      </c>
      <c r="V84" s="173">
        <f t="shared" si="83"/>
        <v>0</v>
      </c>
      <c r="W84" s="173">
        <f t="shared" si="83"/>
        <v>0</v>
      </c>
      <c r="X84" s="173">
        <f t="shared" si="83"/>
        <v>0</v>
      </c>
      <c r="Y84" s="173">
        <f t="shared" si="83"/>
        <v>0</v>
      </c>
      <c r="Z84" s="173">
        <f t="shared" si="83"/>
        <v>0</v>
      </c>
      <c r="AA84" s="173">
        <f t="shared" si="83"/>
        <v>0</v>
      </c>
      <c r="AB84" s="173">
        <f t="shared" si="83"/>
        <v>0</v>
      </c>
      <c r="AC84" s="173">
        <f t="shared" si="83"/>
        <v>0</v>
      </c>
      <c r="AD84" s="173">
        <f t="shared" si="83"/>
        <v>0</v>
      </c>
      <c r="AE84" s="173">
        <f t="shared" si="83"/>
        <v>0</v>
      </c>
      <c r="AF84" s="173">
        <f t="shared" si="83"/>
        <v>0</v>
      </c>
      <c r="AG84" s="173">
        <f t="shared" si="83"/>
        <v>0</v>
      </c>
      <c r="AH84" s="173">
        <f t="shared" si="83"/>
        <v>0</v>
      </c>
      <c r="AI84" s="173">
        <f t="shared" si="83"/>
        <v>0</v>
      </c>
      <c r="AJ84" s="173">
        <f t="shared" si="83"/>
        <v>0</v>
      </c>
      <c r="AK84" s="173">
        <f t="shared" si="83"/>
        <v>0</v>
      </c>
      <c r="AL84" s="173">
        <f t="shared" si="83"/>
        <v>0</v>
      </c>
      <c r="AM84" s="173">
        <f t="shared" si="83"/>
        <v>0</v>
      </c>
      <c r="AN84" s="173">
        <f t="shared" si="83"/>
        <v>0</v>
      </c>
      <c r="AO84" s="173">
        <f t="shared" si="83"/>
        <v>0</v>
      </c>
      <c r="AP84" s="173">
        <f t="shared" si="83"/>
        <v>0</v>
      </c>
      <c r="AQ84" s="173">
        <f t="shared" si="83"/>
        <v>0</v>
      </c>
      <c r="AR84" s="173">
        <f t="shared" si="83"/>
        <v>0</v>
      </c>
      <c r="AS84" s="173">
        <f t="shared" si="83"/>
        <v>0</v>
      </c>
      <c r="AT84" s="173">
        <f t="shared" si="83"/>
        <v>0</v>
      </c>
      <c r="AU84" s="173">
        <f t="shared" si="83"/>
        <v>0</v>
      </c>
      <c r="AV84" s="173">
        <f t="shared" si="83"/>
        <v>0</v>
      </c>
      <c r="AW84" s="173">
        <f t="shared" si="83"/>
        <v>0</v>
      </c>
      <c r="AX84" s="173">
        <f t="shared" si="83"/>
        <v>0</v>
      </c>
      <c r="AY84" s="173">
        <f t="shared" si="83"/>
        <v>0</v>
      </c>
      <c r="AZ84" s="173">
        <f t="shared" si="83"/>
        <v>0</v>
      </c>
      <c r="BA84" s="173">
        <f t="shared" si="83"/>
        <v>0</v>
      </c>
      <c r="BB84" s="173">
        <f t="shared" si="83"/>
        <v>0</v>
      </c>
      <c r="BC84" s="173">
        <f t="shared" si="83"/>
        <v>0</v>
      </c>
      <c r="BD84" s="173">
        <f t="shared" si="83"/>
        <v>0</v>
      </c>
      <c r="BE84" s="173">
        <f t="shared" si="83"/>
        <v>0</v>
      </c>
      <c r="BF84" s="173">
        <f t="shared" si="83"/>
        <v>0</v>
      </c>
      <c r="BG84" s="173">
        <f t="shared" si="83"/>
        <v>0</v>
      </c>
      <c r="BH84" s="173">
        <f t="shared" si="83"/>
        <v>0</v>
      </c>
      <c r="BI84" s="173">
        <f t="shared" si="83"/>
        <v>0</v>
      </c>
      <c r="BJ84" s="173">
        <f t="shared" si="83"/>
        <v>0</v>
      </c>
      <c r="BK84" s="173">
        <f t="shared" si="83"/>
        <v>0</v>
      </c>
      <c r="BL84" s="173">
        <f t="shared" si="83"/>
        <v>0</v>
      </c>
      <c r="BM84" s="158"/>
      <c r="BN84" s="159" t="str">
        <f>IFERROR(__xludf.DUMMYFUNCTION("""COMPUTED_VALUE"""),"Vít Káš-x")</f>
        <v>Vít Káš-x</v>
      </c>
      <c r="BO84" s="174"/>
      <c r="BP84" s="175"/>
      <c r="BQ84" s="174"/>
      <c r="BR84" s="175"/>
      <c r="BS84" s="174"/>
      <c r="BT84" s="175"/>
      <c r="BU84" s="174"/>
      <c r="BV84" s="175"/>
      <c r="BW84" s="174"/>
      <c r="BX84" s="175"/>
      <c r="BY84" s="174"/>
      <c r="BZ84" s="175"/>
      <c r="CA84" s="174"/>
      <c r="CB84" s="175"/>
      <c r="CC84" s="174"/>
      <c r="CD84" s="175"/>
      <c r="CE84" s="174"/>
      <c r="CF84" s="175"/>
      <c r="CG84" s="174"/>
      <c r="CH84" s="175"/>
      <c r="CI84" s="174"/>
      <c r="CJ84" s="175"/>
      <c r="CK84" s="174"/>
      <c r="CL84" s="175"/>
      <c r="CM84" s="174"/>
      <c r="CN84" s="175"/>
      <c r="CO84" s="174"/>
      <c r="CP84" s="175"/>
      <c r="CQ84" s="174"/>
      <c r="CR84" s="175"/>
      <c r="CS84" s="174"/>
      <c r="CT84" s="173"/>
      <c r="CU84" s="174"/>
      <c r="CV84" s="173"/>
      <c r="CW84" s="174"/>
      <c r="CX84" s="173"/>
      <c r="CY84" s="174"/>
      <c r="CZ84" s="173"/>
      <c r="DA84" s="174"/>
      <c r="DB84" s="173"/>
      <c r="DC84" s="174"/>
      <c r="DD84" s="173"/>
      <c r="DE84" s="174"/>
      <c r="DF84" s="173"/>
      <c r="DG84" s="174"/>
      <c r="DH84" s="173"/>
      <c r="DI84" s="174"/>
      <c r="DJ84" s="173"/>
      <c r="DK84" s="174"/>
      <c r="DL84" s="173"/>
      <c r="DM84" s="174"/>
      <c r="DN84" s="173"/>
      <c r="DO84" s="174"/>
      <c r="DP84" s="173"/>
      <c r="DQ84" s="174"/>
      <c r="DR84" s="173"/>
      <c r="DS84" s="174"/>
      <c r="DT84" s="173"/>
      <c r="DU84" s="174"/>
      <c r="DV84" s="173"/>
      <c r="DW84" s="174"/>
      <c r="DX84" s="173"/>
      <c r="DY84" s="158"/>
      <c r="DZ84" s="159" t="str">
        <f t="shared" si="48"/>
        <v>Vít Káš-x</v>
      </c>
      <c r="EA84" s="202"/>
      <c r="EB84" s="203"/>
      <c r="EC84" s="202"/>
      <c r="ED84" s="203"/>
      <c r="EE84" s="202"/>
      <c r="EF84" s="203"/>
      <c r="EG84" s="202"/>
      <c r="EH84" s="203"/>
      <c r="EI84" s="202"/>
      <c r="EJ84" s="203"/>
      <c r="EK84" s="202"/>
      <c r="EL84" s="203"/>
      <c r="EM84" s="202"/>
      <c r="EN84" s="203"/>
      <c r="EO84" s="202"/>
      <c r="EP84" s="203"/>
      <c r="EQ84" s="202"/>
      <c r="ER84" s="203"/>
      <c r="ES84" s="202"/>
      <c r="ET84" s="203"/>
      <c r="EU84" s="202"/>
      <c r="EV84" s="203"/>
      <c r="EW84" s="202"/>
      <c r="EX84" s="203"/>
      <c r="EY84" s="202"/>
      <c r="EZ84" s="203"/>
      <c r="FA84" s="202"/>
      <c r="FB84" s="203"/>
      <c r="FC84" s="202"/>
      <c r="FD84" s="203"/>
      <c r="FE84" s="202"/>
      <c r="FF84" s="199"/>
      <c r="FG84" s="202"/>
      <c r="FH84" s="199"/>
      <c r="FI84" s="202"/>
      <c r="FJ84" s="199"/>
      <c r="FK84" s="202"/>
      <c r="FL84" s="199"/>
      <c r="FM84" s="202"/>
      <c r="FN84" s="199"/>
      <c r="FO84" s="202"/>
      <c r="FP84" s="199"/>
      <c r="FQ84" s="202"/>
      <c r="FR84" s="199"/>
      <c r="FS84" s="202"/>
      <c r="FT84" s="199"/>
      <c r="FU84" s="202"/>
      <c r="FV84" s="199"/>
      <c r="FW84" s="202"/>
      <c r="FX84" s="199"/>
      <c r="FY84" s="202"/>
      <c r="FZ84" s="199"/>
      <c r="GA84" s="202"/>
      <c r="GB84" s="199"/>
      <c r="GC84" s="202"/>
      <c r="GD84" s="199"/>
      <c r="GE84" s="202"/>
      <c r="GF84" s="199"/>
      <c r="GG84" s="202"/>
      <c r="GH84" s="199"/>
      <c r="GI84" s="202"/>
      <c r="GJ84" s="199"/>
      <c r="GK84" s="158"/>
      <c r="GL84" s="159" t="str">
        <f t="shared" si="49"/>
        <v>Vít Káš-x</v>
      </c>
      <c r="GM84" s="202"/>
      <c r="GN84" s="203"/>
      <c r="GO84" s="202"/>
      <c r="GP84" s="203"/>
      <c r="GQ84" s="202"/>
      <c r="GR84" s="203"/>
      <c r="GS84" s="202"/>
      <c r="GT84" s="203"/>
      <c r="GU84" s="202"/>
      <c r="GV84" s="203"/>
      <c r="GW84" s="202"/>
      <c r="GX84" s="203"/>
      <c r="GY84" s="202"/>
      <c r="GZ84" s="203"/>
      <c r="HA84" s="202"/>
      <c r="HB84" s="203"/>
      <c r="HC84" s="202"/>
      <c r="HD84" s="203"/>
      <c r="HE84" s="202"/>
      <c r="HF84" s="203"/>
      <c r="HG84" s="202"/>
      <c r="HH84" s="203"/>
      <c r="HI84" s="202"/>
      <c r="HJ84" s="203"/>
      <c r="HK84" s="202"/>
      <c r="HL84" s="203"/>
      <c r="HM84" s="202"/>
      <c r="HN84" s="203"/>
      <c r="HO84" s="202"/>
      <c r="HP84" s="203"/>
      <c r="HQ84" s="202"/>
      <c r="HR84" s="199"/>
      <c r="HS84" s="202"/>
      <c r="HT84" s="199"/>
      <c r="HU84" s="202"/>
      <c r="HV84" s="199"/>
      <c r="HW84" s="202"/>
      <c r="HX84" s="199"/>
      <c r="HY84" s="202"/>
      <c r="HZ84" s="199"/>
      <c r="IA84" s="202"/>
      <c r="IB84" s="199"/>
      <c r="IC84" s="202"/>
      <c r="ID84" s="199"/>
      <c r="IE84" s="202"/>
      <c r="IF84" s="199"/>
      <c r="IG84" s="202"/>
      <c r="IH84" s="199"/>
      <c r="II84" s="202"/>
      <c r="IJ84" s="199"/>
      <c r="IK84" s="202"/>
      <c r="IL84" s="199"/>
      <c r="IM84" s="202"/>
      <c r="IN84" s="199"/>
      <c r="IO84" s="202"/>
      <c r="IP84" s="199"/>
      <c r="IQ84" s="202"/>
      <c r="IR84" s="199"/>
      <c r="IS84" s="202"/>
      <c r="IT84" s="199"/>
      <c r="IU84" s="202"/>
      <c r="IV84" s="199"/>
    </row>
    <row r="85">
      <c r="A85" s="214">
        <f>IFERROR(__xludf.DUMMYFUNCTION("""COMPUTED_VALUE"""),100.0)</f>
        <v>100</v>
      </c>
      <c r="B85" s="159" t="str">
        <f t="shared" si="46"/>
        <v>Tomáš Pavlišín-x</v>
      </c>
      <c r="C85" s="173">
        <f t="shared" ref="C85:BL85" si="84">BO85+EA85+GM85</f>
        <v>0</v>
      </c>
      <c r="D85" s="173">
        <f t="shared" si="84"/>
        <v>0</v>
      </c>
      <c r="E85" s="173">
        <f t="shared" si="84"/>
        <v>0</v>
      </c>
      <c r="F85" s="173">
        <f t="shared" si="84"/>
        <v>0</v>
      </c>
      <c r="G85" s="173">
        <f t="shared" si="84"/>
        <v>0</v>
      </c>
      <c r="H85" s="173">
        <f t="shared" si="84"/>
        <v>0</v>
      </c>
      <c r="I85" s="173">
        <f t="shared" si="84"/>
        <v>0</v>
      </c>
      <c r="J85" s="173">
        <f t="shared" si="84"/>
        <v>0</v>
      </c>
      <c r="K85" s="173">
        <f t="shared" si="84"/>
        <v>0</v>
      </c>
      <c r="L85" s="173">
        <f t="shared" si="84"/>
        <v>0</v>
      </c>
      <c r="M85" s="173">
        <f t="shared" si="84"/>
        <v>0</v>
      </c>
      <c r="N85" s="173">
        <f t="shared" si="84"/>
        <v>0</v>
      </c>
      <c r="O85" s="173">
        <f t="shared" si="84"/>
        <v>0</v>
      </c>
      <c r="P85" s="173">
        <f t="shared" si="84"/>
        <v>0</v>
      </c>
      <c r="Q85" s="173">
        <f t="shared" si="84"/>
        <v>0</v>
      </c>
      <c r="R85" s="173">
        <f t="shared" si="84"/>
        <v>0</v>
      </c>
      <c r="S85" s="173">
        <f t="shared" si="84"/>
        <v>0</v>
      </c>
      <c r="T85" s="173">
        <f t="shared" si="84"/>
        <v>0</v>
      </c>
      <c r="U85" s="173">
        <f t="shared" si="84"/>
        <v>0</v>
      </c>
      <c r="V85" s="173">
        <f t="shared" si="84"/>
        <v>0</v>
      </c>
      <c r="W85" s="173">
        <f t="shared" si="84"/>
        <v>0</v>
      </c>
      <c r="X85" s="173">
        <f t="shared" si="84"/>
        <v>0</v>
      </c>
      <c r="Y85" s="173">
        <f t="shared" si="84"/>
        <v>0</v>
      </c>
      <c r="Z85" s="173">
        <f t="shared" si="84"/>
        <v>0</v>
      </c>
      <c r="AA85" s="173">
        <f t="shared" si="84"/>
        <v>0</v>
      </c>
      <c r="AB85" s="173">
        <f t="shared" si="84"/>
        <v>0</v>
      </c>
      <c r="AC85" s="173">
        <f t="shared" si="84"/>
        <v>0</v>
      </c>
      <c r="AD85" s="173">
        <f t="shared" si="84"/>
        <v>0</v>
      </c>
      <c r="AE85" s="173">
        <f t="shared" si="84"/>
        <v>0</v>
      </c>
      <c r="AF85" s="173">
        <f t="shared" si="84"/>
        <v>0</v>
      </c>
      <c r="AG85" s="173">
        <f t="shared" si="84"/>
        <v>0</v>
      </c>
      <c r="AH85" s="173">
        <f t="shared" si="84"/>
        <v>0</v>
      </c>
      <c r="AI85" s="173">
        <f t="shared" si="84"/>
        <v>0</v>
      </c>
      <c r="AJ85" s="173">
        <f t="shared" si="84"/>
        <v>0</v>
      </c>
      <c r="AK85" s="173">
        <f t="shared" si="84"/>
        <v>0</v>
      </c>
      <c r="AL85" s="173">
        <f t="shared" si="84"/>
        <v>0</v>
      </c>
      <c r="AM85" s="173">
        <f t="shared" si="84"/>
        <v>0</v>
      </c>
      <c r="AN85" s="173">
        <f t="shared" si="84"/>
        <v>0</v>
      </c>
      <c r="AO85" s="173">
        <f t="shared" si="84"/>
        <v>0</v>
      </c>
      <c r="AP85" s="173">
        <f t="shared" si="84"/>
        <v>0</v>
      </c>
      <c r="AQ85" s="173">
        <f t="shared" si="84"/>
        <v>0</v>
      </c>
      <c r="AR85" s="173">
        <f t="shared" si="84"/>
        <v>0</v>
      </c>
      <c r="AS85" s="173">
        <f t="shared" si="84"/>
        <v>0</v>
      </c>
      <c r="AT85" s="173">
        <f t="shared" si="84"/>
        <v>0</v>
      </c>
      <c r="AU85" s="173">
        <f t="shared" si="84"/>
        <v>0</v>
      </c>
      <c r="AV85" s="173">
        <f t="shared" si="84"/>
        <v>0</v>
      </c>
      <c r="AW85" s="173">
        <f t="shared" si="84"/>
        <v>0</v>
      </c>
      <c r="AX85" s="173">
        <f t="shared" si="84"/>
        <v>0</v>
      </c>
      <c r="AY85" s="173">
        <f t="shared" si="84"/>
        <v>0</v>
      </c>
      <c r="AZ85" s="173">
        <f t="shared" si="84"/>
        <v>0</v>
      </c>
      <c r="BA85" s="173">
        <f t="shared" si="84"/>
        <v>0</v>
      </c>
      <c r="BB85" s="173">
        <f t="shared" si="84"/>
        <v>0</v>
      </c>
      <c r="BC85" s="173">
        <f t="shared" si="84"/>
        <v>0</v>
      </c>
      <c r="BD85" s="173">
        <f t="shared" si="84"/>
        <v>0</v>
      </c>
      <c r="BE85" s="173">
        <f t="shared" si="84"/>
        <v>0</v>
      </c>
      <c r="BF85" s="173">
        <f t="shared" si="84"/>
        <v>0</v>
      </c>
      <c r="BG85" s="173">
        <f t="shared" si="84"/>
        <v>0</v>
      </c>
      <c r="BH85" s="173">
        <f t="shared" si="84"/>
        <v>0</v>
      </c>
      <c r="BI85" s="173">
        <f t="shared" si="84"/>
        <v>0</v>
      </c>
      <c r="BJ85" s="173">
        <f t="shared" si="84"/>
        <v>0</v>
      </c>
      <c r="BK85" s="173">
        <f t="shared" si="84"/>
        <v>0</v>
      </c>
      <c r="BL85" s="173">
        <f t="shared" si="84"/>
        <v>0</v>
      </c>
      <c r="BM85" s="158"/>
      <c r="BN85" s="159" t="str">
        <f>IFERROR(__xludf.DUMMYFUNCTION("""COMPUTED_VALUE"""),"Tomáš Pavlišín-x")</f>
        <v>Tomáš Pavlišín-x</v>
      </c>
      <c r="BO85" s="174"/>
      <c r="BP85" s="175"/>
      <c r="BQ85" s="174"/>
      <c r="BR85" s="175"/>
      <c r="BS85" s="174"/>
      <c r="BT85" s="175"/>
      <c r="BU85" s="174"/>
      <c r="BV85" s="175"/>
      <c r="BW85" s="174"/>
      <c r="BX85" s="175"/>
      <c r="BY85" s="174"/>
      <c r="BZ85" s="175"/>
      <c r="CA85" s="174"/>
      <c r="CB85" s="175"/>
      <c r="CC85" s="174"/>
      <c r="CD85" s="175"/>
      <c r="CE85" s="174"/>
      <c r="CF85" s="175"/>
      <c r="CG85" s="174"/>
      <c r="CH85" s="175"/>
      <c r="CI85" s="174"/>
      <c r="CJ85" s="175"/>
      <c r="CK85" s="174"/>
      <c r="CL85" s="175"/>
      <c r="CM85" s="174"/>
      <c r="CN85" s="175"/>
      <c r="CO85" s="174"/>
      <c r="CP85" s="175"/>
      <c r="CQ85" s="174"/>
      <c r="CR85" s="175"/>
      <c r="CS85" s="174"/>
      <c r="CT85" s="173"/>
      <c r="CU85" s="174"/>
      <c r="CV85" s="173"/>
      <c r="CW85" s="174"/>
      <c r="CX85" s="173"/>
      <c r="CY85" s="174"/>
      <c r="CZ85" s="173"/>
      <c r="DA85" s="174"/>
      <c r="DB85" s="173"/>
      <c r="DC85" s="174"/>
      <c r="DD85" s="173"/>
      <c r="DE85" s="174"/>
      <c r="DF85" s="173"/>
      <c r="DG85" s="174"/>
      <c r="DH85" s="173"/>
      <c r="DI85" s="174"/>
      <c r="DJ85" s="173"/>
      <c r="DK85" s="174"/>
      <c r="DL85" s="173"/>
      <c r="DM85" s="174"/>
      <c r="DN85" s="173"/>
      <c r="DO85" s="174"/>
      <c r="DP85" s="173"/>
      <c r="DQ85" s="174"/>
      <c r="DR85" s="173"/>
      <c r="DS85" s="174"/>
      <c r="DT85" s="173"/>
      <c r="DU85" s="174"/>
      <c r="DV85" s="173"/>
      <c r="DW85" s="174"/>
      <c r="DX85" s="173"/>
      <c r="DY85" s="158"/>
      <c r="DZ85" s="159" t="str">
        <f t="shared" si="48"/>
        <v>Tomáš Pavlišín-x</v>
      </c>
      <c r="EA85" s="202"/>
      <c r="EB85" s="203"/>
      <c r="EC85" s="202"/>
      <c r="ED85" s="203"/>
      <c r="EE85" s="202"/>
      <c r="EF85" s="203"/>
      <c r="EG85" s="202"/>
      <c r="EH85" s="203"/>
      <c r="EI85" s="202"/>
      <c r="EJ85" s="203"/>
      <c r="EK85" s="202"/>
      <c r="EL85" s="203"/>
      <c r="EM85" s="202"/>
      <c r="EN85" s="203"/>
      <c r="EO85" s="202"/>
      <c r="EP85" s="203"/>
      <c r="EQ85" s="202"/>
      <c r="ER85" s="203"/>
      <c r="ES85" s="202"/>
      <c r="ET85" s="203"/>
      <c r="EU85" s="202"/>
      <c r="EV85" s="203"/>
      <c r="EW85" s="202"/>
      <c r="EX85" s="203"/>
      <c r="EY85" s="202"/>
      <c r="EZ85" s="203"/>
      <c r="FA85" s="202"/>
      <c r="FB85" s="203"/>
      <c r="FC85" s="202"/>
      <c r="FD85" s="203"/>
      <c r="FE85" s="202"/>
      <c r="FF85" s="199"/>
      <c r="FG85" s="202"/>
      <c r="FH85" s="199"/>
      <c r="FI85" s="202"/>
      <c r="FJ85" s="199"/>
      <c r="FK85" s="202"/>
      <c r="FL85" s="199"/>
      <c r="FM85" s="202"/>
      <c r="FN85" s="199"/>
      <c r="FO85" s="202"/>
      <c r="FP85" s="199"/>
      <c r="FQ85" s="202"/>
      <c r="FR85" s="199"/>
      <c r="FS85" s="202"/>
      <c r="FT85" s="199"/>
      <c r="FU85" s="202"/>
      <c r="FV85" s="199"/>
      <c r="FW85" s="202"/>
      <c r="FX85" s="199"/>
      <c r="FY85" s="202"/>
      <c r="FZ85" s="199"/>
      <c r="GA85" s="202"/>
      <c r="GB85" s="199"/>
      <c r="GC85" s="202"/>
      <c r="GD85" s="199"/>
      <c r="GE85" s="202"/>
      <c r="GF85" s="199"/>
      <c r="GG85" s="202"/>
      <c r="GH85" s="199"/>
      <c r="GI85" s="202"/>
      <c r="GJ85" s="199"/>
      <c r="GK85" s="158"/>
      <c r="GL85" s="159" t="str">
        <f t="shared" si="49"/>
        <v>Tomáš Pavlišín-x</v>
      </c>
      <c r="GM85" s="202"/>
      <c r="GN85" s="203"/>
      <c r="GO85" s="202"/>
      <c r="GP85" s="203"/>
      <c r="GQ85" s="202"/>
      <c r="GR85" s="203"/>
      <c r="GS85" s="202"/>
      <c r="GT85" s="203"/>
      <c r="GU85" s="202"/>
      <c r="GV85" s="203"/>
      <c r="GW85" s="202"/>
      <c r="GX85" s="203"/>
      <c r="GY85" s="202"/>
      <c r="GZ85" s="203"/>
      <c r="HA85" s="202"/>
      <c r="HB85" s="203"/>
      <c r="HC85" s="202"/>
      <c r="HD85" s="203"/>
      <c r="HE85" s="202"/>
      <c r="HF85" s="203"/>
      <c r="HG85" s="202"/>
      <c r="HH85" s="203"/>
      <c r="HI85" s="202"/>
      <c r="HJ85" s="203"/>
      <c r="HK85" s="202"/>
      <c r="HL85" s="203"/>
      <c r="HM85" s="202"/>
      <c r="HN85" s="203"/>
      <c r="HO85" s="202"/>
      <c r="HP85" s="203"/>
      <c r="HQ85" s="202"/>
      <c r="HR85" s="199"/>
      <c r="HS85" s="202"/>
      <c r="HT85" s="199"/>
      <c r="HU85" s="202"/>
      <c r="HV85" s="199"/>
      <c r="HW85" s="202"/>
      <c r="HX85" s="199"/>
      <c r="HY85" s="202"/>
      <c r="HZ85" s="199"/>
      <c r="IA85" s="202"/>
      <c r="IB85" s="199"/>
      <c r="IC85" s="202"/>
      <c r="ID85" s="199"/>
      <c r="IE85" s="202"/>
      <c r="IF85" s="199"/>
      <c r="IG85" s="202"/>
      <c r="IH85" s="199"/>
      <c r="II85" s="202"/>
      <c r="IJ85" s="199"/>
      <c r="IK85" s="202"/>
      <c r="IL85" s="199"/>
      <c r="IM85" s="202"/>
      <c r="IN85" s="199"/>
      <c r="IO85" s="202"/>
      <c r="IP85" s="199"/>
      <c r="IQ85" s="202"/>
      <c r="IR85" s="199"/>
      <c r="IS85" s="202"/>
      <c r="IT85" s="199"/>
      <c r="IU85" s="202"/>
      <c r="IV85" s="199"/>
    </row>
    <row r="86">
      <c r="A86" s="214">
        <f>IFERROR(__xludf.DUMMYFUNCTION("""COMPUTED_VALUE"""),100.0)</f>
        <v>100</v>
      </c>
      <c r="B86" s="159" t="str">
        <f t="shared" si="46"/>
        <v>Anthony Lightburn-x</v>
      </c>
      <c r="C86" s="173">
        <f t="shared" ref="C86:BL86" si="85">BO86+EA86+GM86</f>
        <v>0</v>
      </c>
      <c r="D86" s="173">
        <f t="shared" si="85"/>
        <v>0</v>
      </c>
      <c r="E86" s="173">
        <f t="shared" si="85"/>
        <v>0</v>
      </c>
      <c r="F86" s="173">
        <f t="shared" si="85"/>
        <v>0</v>
      </c>
      <c r="G86" s="173">
        <f t="shared" si="85"/>
        <v>0</v>
      </c>
      <c r="H86" s="173">
        <f t="shared" si="85"/>
        <v>0</v>
      </c>
      <c r="I86" s="173">
        <f t="shared" si="85"/>
        <v>0</v>
      </c>
      <c r="J86" s="173">
        <f t="shared" si="85"/>
        <v>0</v>
      </c>
      <c r="K86" s="173">
        <f t="shared" si="85"/>
        <v>0</v>
      </c>
      <c r="L86" s="173">
        <f t="shared" si="85"/>
        <v>0</v>
      </c>
      <c r="M86" s="173">
        <f t="shared" si="85"/>
        <v>0</v>
      </c>
      <c r="N86" s="173">
        <f t="shared" si="85"/>
        <v>0</v>
      </c>
      <c r="O86" s="173">
        <f t="shared" si="85"/>
        <v>0</v>
      </c>
      <c r="P86" s="173">
        <f t="shared" si="85"/>
        <v>0</v>
      </c>
      <c r="Q86" s="173">
        <f t="shared" si="85"/>
        <v>0</v>
      </c>
      <c r="R86" s="173">
        <f t="shared" si="85"/>
        <v>0</v>
      </c>
      <c r="S86" s="173">
        <f t="shared" si="85"/>
        <v>0</v>
      </c>
      <c r="T86" s="173">
        <f t="shared" si="85"/>
        <v>0</v>
      </c>
      <c r="U86" s="173">
        <f t="shared" si="85"/>
        <v>0</v>
      </c>
      <c r="V86" s="173">
        <f t="shared" si="85"/>
        <v>0</v>
      </c>
      <c r="W86" s="173">
        <f t="shared" si="85"/>
        <v>0</v>
      </c>
      <c r="X86" s="173">
        <f t="shared" si="85"/>
        <v>0</v>
      </c>
      <c r="Y86" s="173">
        <f t="shared" si="85"/>
        <v>0</v>
      </c>
      <c r="Z86" s="173">
        <f t="shared" si="85"/>
        <v>0</v>
      </c>
      <c r="AA86" s="173">
        <f t="shared" si="85"/>
        <v>0</v>
      </c>
      <c r="AB86" s="173">
        <f t="shared" si="85"/>
        <v>0</v>
      </c>
      <c r="AC86" s="173">
        <f t="shared" si="85"/>
        <v>0</v>
      </c>
      <c r="AD86" s="173">
        <f t="shared" si="85"/>
        <v>0</v>
      </c>
      <c r="AE86" s="173">
        <f t="shared" si="85"/>
        <v>0</v>
      </c>
      <c r="AF86" s="173">
        <f t="shared" si="85"/>
        <v>0</v>
      </c>
      <c r="AG86" s="173">
        <f t="shared" si="85"/>
        <v>0</v>
      </c>
      <c r="AH86" s="173">
        <f t="shared" si="85"/>
        <v>0</v>
      </c>
      <c r="AI86" s="173">
        <f t="shared" si="85"/>
        <v>0</v>
      </c>
      <c r="AJ86" s="173">
        <f t="shared" si="85"/>
        <v>0</v>
      </c>
      <c r="AK86" s="173">
        <f t="shared" si="85"/>
        <v>0</v>
      </c>
      <c r="AL86" s="173">
        <f t="shared" si="85"/>
        <v>0</v>
      </c>
      <c r="AM86" s="173">
        <f t="shared" si="85"/>
        <v>0</v>
      </c>
      <c r="AN86" s="173">
        <f t="shared" si="85"/>
        <v>0</v>
      </c>
      <c r="AO86" s="173">
        <f t="shared" si="85"/>
        <v>0</v>
      </c>
      <c r="AP86" s="173">
        <f t="shared" si="85"/>
        <v>0</v>
      </c>
      <c r="AQ86" s="173">
        <f t="shared" si="85"/>
        <v>0</v>
      </c>
      <c r="AR86" s="173">
        <f t="shared" si="85"/>
        <v>0</v>
      </c>
      <c r="AS86" s="173">
        <f t="shared" si="85"/>
        <v>0</v>
      </c>
      <c r="AT86" s="173">
        <f t="shared" si="85"/>
        <v>0</v>
      </c>
      <c r="AU86" s="173">
        <f t="shared" si="85"/>
        <v>0</v>
      </c>
      <c r="AV86" s="173">
        <f t="shared" si="85"/>
        <v>0</v>
      </c>
      <c r="AW86" s="173">
        <f t="shared" si="85"/>
        <v>0</v>
      </c>
      <c r="AX86" s="173">
        <f t="shared" si="85"/>
        <v>0</v>
      </c>
      <c r="AY86" s="173">
        <f t="shared" si="85"/>
        <v>0</v>
      </c>
      <c r="AZ86" s="173">
        <f t="shared" si="85"/>
        <v>0</v>
      </c>
      <c r="BA86" s="173">
        <f t="shared" si="85"/>
        <v>0</v>
      </c>
      <c r="BB86" s="173">
        <f t="shared" si="85"/>
        <v>0</v>
      </c>
      <c r="BC86" s="173">
        <f t="shared" si="85"/>
        <v>0</v>
      </c>
      <c r="BD86" s="173">
        <f t="shared" si="85"/>
        <v>0</v>
      </c>
      <c r="BE86" s="173">
        <f t="shared" si="85"/>
        <v>0</v>
      </c>
      <c r="BF86" s="173">
        <f t="shared" si="85"/>
        <v>0</v>
      </c>
      <c r="BG86" s="173">
        <f t="shared" si="85"/>
        <v>0</v>
      </c>
      <c r="BH86" s="173">
        <f t="shared" si="85"/>
        <v>0</v>
      </c>
      <c r="BI86" s="173">
        <f t="shared" si="85"/>
        <v>0</v>
      </c>
      <c r="BJ86" s="173">
        <f t="shared" si="85"/>
        <v>0</v>
      </c>
      <c r="BK86" s="173">
        <f t="shared" si="85"/>
        <v>0</v>
      </c>
      <c r="BL86" s="173">
        <f t="shared" si="85"/>
        <v>0</v>
      </c>
      <c r="BM86" s="158"/>
      <c r="BN86" s="159" t="str">
        <f>IFERROR(__xludf.DUMMYFUNCTION("""COMPUTED_VALUE"""),"Anthony Lightburn-x")</f>
        <v>Anthony Lightburn-x</v>
      </c>
      <c r="BO86" s="174"/>
      <c r="BP86" s="175"/>
      <c r="BQ86" s="174"/>
      <c r="BR86" s="175"/>
      <c r="BS86" s="174"/>
      <c r="BT86" s="175"/>
      <c r="BU86" s="174"/>
      <c r="BV86" s="175"/>
      <c r="BW86" s="174"/>
      <c r="BX86" s="175"/>
      <c r="BY86" s="174"/>
      <c r="BZ86" s="175"/>
      <c r="CA86" s="174"/>
      <c r="CB86" s="175"/>
      <c r="CC86" s="174"/>
      <c r="CD86" s="175"/>
      <c r="CE86" s="174"/>
      <c r="CF86" s="175"/>
      <c r="CG86" s="174"/>
      <c r="CH86" s="175"/>
      <c r="CI86" s="174"/>
      <c r="CJ86" s="175"/>
      <c r="CK86" s="174"/>
      <c r="CL86" s="175"/>
      <c r="CM86" s="174"/>
      <c r="CN86" s="175"/>
      <c r="CO86" s="174"/>
      <c r="CP86" s="175"/>
      <c r="CQ86" s="174"/>
      <c r="CR86" s="175"/>
      <c r="CS86" s="174"/>
      <c r="CT86" s="173"/>
      <c r="CU86" s="174"/>
      <c r="CV86" s="173"/>
      <c r="CW86" s="174"/>
      <c r="CX86" s="173"/>
      <c r="CY86" s="174"/>
      <c r="CZ86" s="173"/>
      <c r="DA86" s="174"/>
      <c r="DB86" s="173"/>
      <c r="DC86" s="174"/>
      <c r="DD86" s="173"/>
      <c r="DE86" s="174"/>
      <c r="DF86" s="173"/>
      <c r="DG86" s="174"/>
      <c r="DH86" s="173"/>
      <c r="DI86" s="174"/>
      <c r="DJ86" s="173"/>
      <c r="DK86" s="174"/>
      <c r="DL86" s="173"/>
      <c r="DM86" s="174"/>
      <c r="DN86" s="173"/>
      <c r="DO86" s="174"/>
      <c r="DP86" s="173"/>
      <c r="DQ86" s="174"/>
      <c r="DR86" s="173"/>
      <c r="DS86" s="174"/>
      <c r="DT86" s="173"/>
      <c r="DU86" s="174"/>
      <c r="DV86" s="173"/>
      <c r="DW86" s="174"/>
      <c r="DX86" s="173"/>
      <c r="DY86" s="158"/>
      <c r="DZ86" s="159" t="str">
        <f t="shared" si="48"/>
        <v>Anthony Lightburn-x</v>
      </c>
      <c r="EA86" s="202"/>
      <c r="EB86" s="203"/>
      <c r="EC86" s="202"/>
      <c r="ED86" s="203"/>
      <c r="EE86" s="202"/>
      <c r="EF86" s="203"/>
      <c r="EG86" s="202"/>
      <c r="EH86" s="203"/>
      <c r="EI86" s="202"/>
      <c r="EJ86" s="203"/>
      <c r="EK86" s="202"/>
      <c r="EL86" s="203"/>
      <c r="EM86" s="202"/>
      <c r="EN86" s="203"/>
      <c r="EO86" s="202"/>
      <c r="EP86" s="203"/>
      <c r="EQ86" s="202"/>
      <c r="ER86" s="203"/>
      <c r="ES86" s="202"/>
      <c r="ET86" s="203"/>
      <c r="EU86" s="202"/>
      <c r="EV86" s="203"/>
      <c r="EW86" s="202"/>
      <c r="EX86" s="203"/>
      <c r="EY86" s="202"/>
      <c r="EZ86" s="203"/>
      <c r="FA86" s="202"/>
      <c r="FB86" s="203"/>
      <c r="FC86" s="202"/>
      <c r="FD86" s="203"/>
      <c r="FE86" s="202"/>
      <c r="FF86" s="199"/>
      <c r="FG86" s="202"/>
      <c r="FH86" s="199"/>
      <c r="FI86" s="202"/>
      <c r="FJ86" s="199"/>
      <c r="FK86" s="202"/>
      <c r="FL86" s="199"/>
      <c r="FM86" s="202"/>
      <c r="FN86" s="199"/>
      <c r="FO86" s="202"/>
      <c r="FP86" s="199"/>
      <c r="FQ86" s="202"/>
      <c r="FR86" s="199"/>
      <c r="FS86" s="202"/>
      <c r="FT86" s="199"/>
      <c r="FU86" s="202"/>
      <c r="FV86" s="199"/>
      <c r="FW86" s="202"/>
      <c r="FX86" s="199"/>
      <c r="FY86" s="202"/>
      <c r="FZ86" s="199"/>
      <c r="GA86" s="202"/>
      <c r="GB86" s="199"/>
      <c r="GC86" s="202"/>
      <c r="GD86" s="199"/>
      <c r="GE86" s="202"/>
      <c r="GF86" s="199"/>
      <c r="GG86" s="202"/>
      <c r="GH86" s="199"/>
      <c r="GI86" s="202"/>
      <c r="GJ86" s="199"/>
      <c r="GK86" s="158"/>
      <c r="GL86" s="159" t="str">
        <f t="shared" si="49"/>
        <v>Anthony Lightburn-x</v>
      </c>
      <c r="GM86" s="202"/>
      <c r="GN86" s="203"/>
      <c r="GO86" s="202"/>
      <c r="GP86" s="203"/>
      <c r="GQ86" s="202"/>
      <c r="GR86" s="203"/>
      <c r="GS86" s="202"/>
      <c r="GT86" s="203"/>
      <c r="GU86" s="202"/>
      <c r="GV86" s="203"/>
      <c r="GW86" s="202"/>
      <c r="GX86" s="203"/>
      <c r="GY86" s="202"/>
      <c r="GZ86" s="203"/>
      <c r="HA86" s="202"/>
      <c r="HB86" s="203"/>
      <c r="HC86" s="202"/>
      <c r="HD86" s="203"/>
      <c r="HE86" s="202"/>
      <c r="HF86" s="203"/>
      <c r="HG86" s="202"/>
      <c r="HH86" s="203"/>
      <c r="HI86" s="202"/>
      <c r="HJ86" s="203"/>
      <c r="HK86" s="202"/>
      <c r="HL86" s="203"/>
      <c r="HM86" s="202"/>
      <c r="HN86" s="203"/>
      <c r="HO86" s="202"/>
      <c r="HP86" s="203"/>
      <c r="HQ86" s="202"/>
      <c r="HR86" s="199"/>
      <c r="HS86" s="202"/>
      <c r="HT86" s="199"/>
      <c r="HU86" s="202"/>
      <c r="HV86" s="199"/>
      <c r="HW86" s="202"/>
      <c r="HX86" s="199"/>
      <c r="HY86" s="202"/>
      <c r="HZ86" s="199"/>
      <c r="IA86" s="202"/>
      <c r="IB86" s="199"/>
      <c r="IC86" s="202"/>
      <c r="ID86" s="199"/>
      <c r="IE86" s="202"/>
      <c r="IF86" s="199"/>
      <c r="IG86" s="202"/>
      <c r="IH86" s="199"/>
      <c r="II86" s="202"/>
      <c r="IJ86" s="199"/>
      <c r="IK86" s="202"/>
      <c r="IL86" s="199"/>
      <c r="IM86" s="202"/>
      <c r="IN86" s="199"/>
      <c r="IO86" s="202"/>
      <c r="IP86" s="199"/>
      <c r="IQ86" s="202"/>
      <c r="IR86" s="199"/>
      <c r="IS86" s="202"/>
      <c r="IT86" s="199"/>
      <c r="IU86" s="202"/>
      <c r="IV86" s="199"/>
    </row>
    <row r="87">
      <c r="A87" s="214">
        <f>IFERROR(__xludf.DUMMYFUNCTION("""COMPUTED_VALUE"""),120.0)</f>
        <v>120</v>
      </c>
      <c r="B87" s="159" t="str">
        <f t="shared" si="46"/>
        <v>Adrián Zajac</v>
      </c>
      <c r="C87" s="173">
        <f t="shared" ref="C87:BL87" si="86">BO87+EA87+GM87</f>
        <v>0</v>
      </c>
      <c r="D87" s="173">
        <f t="shared" si="86"/>
        <v>0</v>
      </c>
      <c r="E87" s="173">
        <f t="shared" si="86"/>
        <v>10</v>
      </c>
      <c r="F87" s="173">
        <f t="shared" si="86"/>
        <v>0</v>
      </c>
      <c r="G87" s="173">
        <f t="shared" si="86"/>
        <v>13</v>
      </c>
      <c r="H87" s="173">
        <f t="shared" si="86"/>
        <v>0</v>
      </c>
      <c r="I87" s="173">
        <f t="shared" si="86"/>
        <v>12</v>
      </c>
      <c r="J87" s="173">
        <f t="shared" si="86"/>
        <v>0</v>
      </c>
      <c r="K87" s="173">
        <f t="shared" si="86"/>
        <v>13</v>
      </c>
      <c r="L87" s="173">
        <f t="shared" si="86"/>
        <v>0</v>
      </c>
      <c r="M87" s="173">
        <f t="shared" si="86"/>
        <v>0</v>
      </c>
      <c r="N87" s="173">
        <f t="shared" si="86"/>
        <v>0</v>
      </c>
      <c r="O87" s="173">
        <f t="shared" si="86"/>
        <v>0</v>
      </c>
      <c r="P87" s="173">
        <f t="shared" si="86"/>
        <v>0</v>
      </c>
      <c r="Q87" s="173">
        <f t="shared" si="86"/>
        <v>0</v>
      </c>
      <c r="R87" s="173">
        <f t="shared" si="86"/>
        <v>0</v>
      </c>
      <c r="S87" s="173">
        <f t="shared" si="86"/>
        <v>12</v>
      </c>
      <c r="T87" s="173">
        <f t="shared" si="86"/>
        <v>0</v>
      </c>
      <c r="U87" s="173">
        <f t="shared" si="86"/>
        <v>12.5</v>
      </c>
      <c r="V87" s="173">
        <f t="shared" si="86"/>
        <v>0</v>
      </c>
      <c r="W87" s="173">
        <f t="shared" si="86"/>
        <v>14</v>
      </c>
      <c r="X87" s="173">
        <f t="shared" si="86"/>
        <v>0</v>
      </c>
      <c r="Y87" s="173">
        <f t="shared" si="86"/>
        <v>12</v>
      </c>
      <c r="Z87" s="173">
        <f t="shared" si="86"/>
        <v>0</v>
      </c>
      <c r="AA87" s="173">
        <f t="shared" si="86"/>
        <v>0</v>
      </c>
      <c r="AB87" s="173">
        <f t="shared" si="86"/>
        <v>0</v>
      </c>
      <c r="AC87" s="173">
        <f t="shared" si="86"/>
        <v>0</v>
      </c>
      <c r="AD87" s="173">
        <f t="shared" si="86"/>
        <v>0</v>
      </c>
      <c r="AE87" s="173">
        <f t="shared" si="86"/>
        <v>0</v>
      </c>
      <c r="AF87" s="173">
        <f t="shared" si="86"/>
        <v>0</v>
      </c>
      <c r="AG87" s="173">
        <f t="shared" si="86"/>
        <v>13</v>
      </c>
      <c r="AH87" s="173">
        <f t="shared" si="86"/>
        <v>0</v>
      </c>
      <c r="AI87" s="173">
        <f t="shared" si="86"/>
        <v>13</v>
      </c>
      <c r="AJ87" s="173">
        <f t="shared" si="86"/>
        <v>0</v>
      </c>
      <c r="AK87" s="173">
        <f t="shared" si="86"/>
        <v>13</v>
      </c>
      <c r="AL87" s="173">
        <f t="shared" si="86"/>
        <v>0</v>
      </c>
      <c r="AM87" s="173">
        <f t="shared" si="86"/>
        <v>12</v>
      </c>
      <c r="AN87" s="173">
        <f t="shared" si="86"/>
        <v>0</v>
      </c>
      <c r="AO87" s="173">
        <f t="shared" si="86"/>
        <v>0</v>
      </c>
      <c r="AP87" s="173">
        <f t="shared" si="86"/>
        <v>0</v>
      </c>
      <c r="AQ87" s="173">
        <f t="shared" si="86"/>
        <v>0</v>
      </c>
      <c r="AR87" s="173">
        <f t="shared" si="86"/>
        <v>0</v>
      </c>
      <c r="AS87" s="173">
        <f t="shared" si="86"/>
        <v>0</v>
      </c>
      <c r="AT87" s="173">
        <f t="shared" si="86"/>
        <v>0</v>
      </c>
      <c r="AU87" s="173">
        <f t="shared" si="86"/>
        <v>12</v>
      </c>
      <c r="AV87" s="173">
        <f t="shared" si="86"/>
        <v>0</v>
      </c>
      <c r="AW87" s="173">
        <f t="shared" si="86"/>
        <v>13</v>
      </c>
      <c r="AX87" s="173">
        <f t="shared" si="86"/>
        <v>0</v>
      </c>
      <c r="AY87" s="173">
        <f t="shared" si="86"/>
        <v>13</v>
      </c>
      <c r="AZ87" s="173">
        <f t="shared" si="86"/>
        <v>0</v>
      </c>
      <c r="BA87" s="173">
        <f t="shared" si="86"/>
        <v>11</v>
      </c>
      <c r="BB87" s="173">
        <f t="shared" si="86"/>
        <v>0</v>
      </c>
      <c r="BC87" s="173">
        <f t="shared" si="86"/>
        <v>0</v>
      </c>
      <c r="BD87" s="173">
        <f t="shared" si="86"/>
        <v>0</v>
      </c>
      <c r="BE87" s="173">
        <f t="shared" si="86"/>
        <v>0</v>
      </c>
      <c r="BF87" s="173">
        <f t="shared" si="86"/>
        <v>0</v>
      </c>
      <c r="BG87" s="173">
        <f t="shared" si="86"/>
        <v>0</v>
      </c>
      <c r="BH87" s="173">
        <f t="shared" si="86"/>
        <v>0</v>
      </c>
      <c r="BI87" s="173">
        <f t="shared" si="86"/>
        <v>13</v>
      </c>
      <c r="BJ87" s="173">
        <f t="shared" si="86"/>
        <v>0</v>
      </c>
      <c r="BK87" s="173">
        <f t="shared" si="86"/>
        <v>0</v>
      </c>
      <c r="BL87" s="173">
        <f t="shared" si="86"/>
        <v>0</v>
      </c>
      <c r="BM87" s="158"/>
      <c r="BN87" s="159" t="str">
        <f>IFERROR(__xludf.DUMMYFUNCTION("""COMPUTED_VALUE"""),"Adrián Zajac")</f>
        <v>Adrián Zajac</v>
      </c>
      <c r="BO87" s="174"/>
      <c r="BP87" s="175"/>
      <c r="BQ87" s="174"/>
      <c r="BR87" s="175"/>
      <c r="BS87" s="174"/>
      <c r="BT87" s="175"/>
      <c r="BU87" s="174"/>
      <c r="BV87" s="175"/>
      <c r="BW87" s="174"/>
      <c r="BX87" s="175"/>
      <c r="BY87" s="174"/>
      <c r="BZ87" s="175"/>
      <c r="CA87" s="174"/>
      <c r="CB87" s="175"/>
      <c r="CC87" s="174"/>
      <c r="CD87" s="175"/>
      <c r="CE87" s="174"/>
      <c r="CF87" s="175"/>
      <c r="CG87" s="174"/>
      <c r="CH87" s="175"/>
      <c r="CI87" s="174"/>
      <c r="CJ87" s="175"/>
      <c r="CK87" s="174"/>
      <c r="CL87" s="175"/>
      <c r="CM87" s="174"/>
      <c r="CN87" s="175"/>
      <c r="CO87" s="174"/>
      <c r="CP87" s="175"/>
      <c r="CQ87" s="174"/>
      <c r="CR87" s="175"/>
      <c r="CS87" s="174"/>
      <c r="CT87" s="173"/>
      <c r="CU87" s="174"/>
      <c r="CV87" s="173"/>
      <c r="CW87" s="174"/>
      <c r="CX87" s="173"/>
      <c r="CY87" s="174"/>
      <c r="CZ87" s="173"/>
      <c r="DA87" s="174"/>
      <c r="DB87" s="173"/>
      <c r="DC87" s="174"/>
      <c r="DD87" s="173"/>
      <c r="DE87" s="174"/>
      <c r="DF87" s="173"/>
      <c r="DG87" s="174"/>
      <c r="DH87" s="173"/>
      <c r="DI87" s="174"/>
      <c r="DJ87" s="173"/>
      <c r="DK87" s="174"/>
      <c r="DL87" s="173"/>
      <c r="DM87" s="174"/>
      <c r="DN87" s="173"/>
      <c r="DO87" s="174"/>
      <c r="DP87" s="173"/>
      <c r="DQ87" s="174"/>
      <c r="DR87" s="173"/>
      <c r="DS87" s="174"/>
      <c r="DT87" s="173"/>
      <c r="DU87" s="174"/>
      <c r="DV87" s="173"/>
      <c r="DW87" s="174"/>
      <c r="DX87" s="173"/>
      <c r="DY87" s="158"/>
      <c r="DZ87" s="159" t="str">
        <f t="shared" si="48"/>
        <v>Adrián Zajac</v>
      </c>
      <c r="EA87" s="202"/>
      <c r="EB87" s="203"/>
      <c r="EC87" s="202">
        <f>IFERROR(__xludf.DUMMYFUNCTION("""COMPUTED_VALUE"""),10.0)</f>
        <v>10</v>
      </c>
      <c r="ED87" s="203"/>
      <c r="EE87" s="202">
        <f>IFERROR(__xludf.DUMMYFUNCTION("""COMPUTED_VALUE"""),13.0)</f>
        <v>13</v>
      </c>
      <c r="EF87" s="203"/>
      <c r="EG87" s="202">
        <f>IFERROR(__xludf.DUMMYFUNCTION("""COMPUTED_VALUE"""),12.0)</f>
        <v>12</v>
      </c>
      <c r="EH87" s="203"/>
      <c r="EI87" s="202">
        <f>IFERROR(__xludf.DUMMYFUNCTION("""COMPUTED_VALUE"""),13.0)</f>
        <v>13</v>
      </c>
      <c r="EJ87" s="203"/>
      <c r="EK87" s="202"/>
      <c r="EL87" s="203"/>
      <c r="EM87" s="202"/>
      <c r="EN87" s="203"/>
      <c r="EO87" s="202"/>
      <c r="EP87" s="203"/>
      <c r="EQ87" s="202">
        <f>IFERROR(__xludf.DUMMYFUNCTION("""COMPUTED_VALUE"""),12.0)</f>
        <v>12</v>
      </c>
      <c r="ER87" s="203"/>
      <c r="ES87" s="202">
        <f>IFERROR(__xludf.DUMMYFUNCTION("""COMPUTED_VALUE"""),12.5)</f>
        <v>12.5</v>
      </c>
      <c r="ET87" s="203"/>
      <c r="EU87" s="202">
        <f>IFERROR(__xludf.DUMMYFUNCTION("""COMPUTED_VALUE"""),14.0)</f>
        <v>14</v>
      </c>
      <c r="EV87" s="203"/>
      <c r="EW87" s="202">
        <f>IFERROR(__xludf.DUMMYFUNCTION("""COMPUTED_VALUE"""),12.0)</f>
        <v>12</v>
      </c>
      <c r="EX87" s="203"/>
      <c r="EY87" s="202"/>
      <c r="EZ87" s="203"/>
      <c r="FA87" s="202"/>
      <c r="FB87" s="203"/>
      <c r="FC87" s="202"/>
      <c r="FD87" s="203"/>
      <c r="FE87" s="202">
        <f>IFERROR(__xludf.DUMMYFUNCTION("""COMPUTED_VALUE"""),13.0)</f>
        <v>13</v>
      </c>
      <c r="FF87" s="199"/>
      <c r="FG87" s="202">
        <f>IFERROR(__xludf.DUMMYFUNCTION("""COMPUTED_VALUE"""),13.0)</f>
        <v>13</v>
      </c>
      <c r="FH87" s="199"/>
      <c r="FI87" s="202">
        <f>IFERROR(__xludf.DUMMYFUNCTION("""COMPUTED_VALUE"""),13.0)</f>
        <v>13</v>
      </c>
      <c r="FJ87" s="199"/>
      <c r="FK87" s="202">
        <f>IFERROR(__xludf.DUMMYFUNCTION("""COMPUTED_VALUE"""),12.0)</f>
        <v>12</v>
      </c>
      <c r="FL87" s="199"/>
      <c r="FM87" s="202"/>
      <c r="FN87" s="199"/>
      <c r="FO87" s="202"/>
      <c r="FP87" s="199"/>
      <c r="FQ87" s="202"/>
      <c r="FR87" s="199"/>
      <c r="FS87" s="202">
        <f>IFERROR(__xludf.DUMMYFUNCTION("""COMPUTED_VALUE"""),12.0)</f>
        <v>12</v>
      </c>
      <c r="FT87" s="199"/>
      <c r="FU87" s="202">
        <f>IFERROR(__xludf.DUMMYFUNCTION("""COMPUTED_VALUE"""),13.0)</f>
        <v>13</v>
      </c>
      <c r="FV87" s="199"/>
      <c r="FW87" s="202">
        <f>IFERROR(__xludf.DUMMYFUNCTION("""COMPUTED_VALUE"""),13.0)</f>
        <v>13</v>
      </c>
      <c r="FX87" s="199"/>
      <c r="FY87" s="202">
        <f>IFERROR(__xludf.DUMMYFUNCTION("""COMPUTED_VALUE"""),11.0)</f>
        <v>11</v>
      </c>
      <c r="FZ87" s="199"/>
      <c r="GA87" s="202"/>
      <c r="GB87" s="199"/>
      <c r="GC87" s="202"/>
      <c r="GD87" s="199"/>
      <c r="GE87" s="202"/>
      <c r="GF87" s="199"/>
      <c r="GG87" s="202">
        <f>IFERROR(__xludf.DUMMYFUNCTION("""COMPUTED_VALUE"""),13.0)</f>
        <v>13</v>
      </c>
      <c r="GH87" s="199"/>
      <c r="GI87" s="202"/>
      <c r="GJ87" s="199"/>
      <c r="GK87" s="158"/>
      <c r="GL87" s="159" t="str">
        <f t="shared" si="49"/>
        <v>Adrián Zajac</v>
      </c>
      <c r="GM87" s="202"/>
      <c r="GN87" s="203"/>
      <c r="GO87" s="202"/>
      <c r="GP87" s="203"/>
      <c r="GQ87" s="202"/>
      <c r="GR87" s="203"/>
      <c r="GS87" s="202"/>
      <c r="GT87" s="203"/>
      <c r="GU87" s="202"/>
      <c r="GV87" s="203"/>
      <c r="GW87" s="202"/>
      <c r="GX87" s="203"/>
      <c r="GY87" s="202"/>
      <c r="GZ87" s="203"/>
      <c r="HA87" s="202"/>
      <c r="HB87" s="203"/>
      <c r="HC87" s="202"/>
      <c r="HD87" s="203"/>
      <c r="HE87" s="202"/>
      <c r="HF87" s="203"/>
      <c r="HG87" s="202"/>
      <c r="HH87" s="203"/>
      <c r="HI87" s="202"/>
      <c r="HJ87" s="203"/>
      <c r="HK87" s="202"/>
      <c r="HL87" s="203"/>
      <c r="HM87" s="202"/>
      <c r="HN87" s="203"/>
      <c r="HO87" s="202"/>
      <c r="HP87" s="203"/>
      <c r="HQ87" s="202"/>
      <c r="HR87" s="199"/>
      <c r="HS87" s="202"/>
      <c r="HT87" s="199"/>
      <c r="HU87" s="202"/>
      <c r="HV87" s="199"/>
      <c r="HW87" s="202"/>
      <c r="HX87" s="199"/>
      <c r="HY87" s="202"/>
      <c r="HZ87" s="199"/>
      <c r="IA87" s="202"/>
      <c r="IB87" s="199"/>
      <c r="IC87" s="202"/>
      <c r="ID87" s="199"/>
      <c r="IE87" s="202"/>
      <c r="IF87" s="199"/>
      <c r="IG87" s="202"/>
      <c r="IH87" s="199"/>
      <c r="II87" s="202"/>
      <c r="IJ87" s="199"/>
      <c r="IK87" s="202"/>
      <c r="IL87" s="199"/>
      <c r="IM87" s="202"/>
      <c r="IN87" s="199"/>
      <c r="IO87" s="202"/>
      <c r="IP87" s="199"/>
      <c r="IQ87" s="202"/>
      <c r="IR87" s="199"/>
      <c r="IS87" s="202"/>
      <c r="IT87" s="199"/>
      <c r="IU87" s="202"/>
      <c r="IV87" s="199"/>
    </row>
    <row r="88">
      <c r="A88" s="214">
        <f>IFERROR(__xludf.DUMMYFUNCTION("""COMPUTED_VALUE"""),100.0)</f>
        <v>100</v>
      </c>
      <c r="B88" s="159" t="str">
        <f t="shared" si="46"/>
        <v>Jan Beneš-x</v>
      </c>
      <c r="C88" s="173">
        <f t="shared" ref="C88:BL88" si="87">BO88+EA88+GM88</f>
        <v>0</v>
      </c>
      <c r="D88" s="173">
        <f t="shared" si="87"/>
        <v>0</v>
      </c>
      <c r="E88" s="173">
        <f t="shared" si="87"/>
        <v>0</v>
      </c>
      <c r="F88" s="173">
        <f t="shared" si="87"/>
        <v>0</v>
      </c>
      <c r="G88" s="173">
        <f t="shared" si="87"/>
        <v>0</v>
      </c>
      <c r="H88" s="173">
        <f t="shared" si="87"/>
        <v>0</v>
      </c>
      <c r="I88" s="173">
        <f t="shared" si="87"/>
        <v>0</v>
      </c>
      <c r="J88" s="173">
        <f t="shared" si="87"/>
        <v>0</v>
      </c>
      <c r="K88" s="173">
        <f t="shared" si="87"/>
        <v>0</v>
      </c>
      <c r="L88" s="173">
        <f t="shared" si="87"/>
        <v>0</v>
      </c>
      <c r="M88" s="173">
        <f t="shared" si="87"/>
        <v>0</v>
      </c>
      <c r="N88" s="173">
        <f t="shared" si="87"/>
        <v>0</v>
      </c>
      <c r="O88" s="173">
        <f t="shared" si="87"/>
        <v>0</v>
      </c>
      <c r="P88" s="173">
        <f t="shared" si="87"/>
        <v>0</v>
      </c>
      <c r="Q88" s="173">
        <f t="shared" si="87"/>
        <v>0</v>
      </c>
      <c r="R88" s="173">
        <f t="shared" si="87"/>
        <v>0</v>
      </c>
      <c r="S88" s="173">
        <f t="shared" si="87"/>
        <v>0</v>
      </c>
      <c r="T88" s="173">
        <f t="shared" si="87"/>
        <v>0</v>
      </c>
      <c r="U88" s="173">
        <f t="shared" si="87"/>
        <v>0</v>
      </c>
      <c r="V88" s="173">
        <f t="shared" si="87"/>
        <v>0</v>
      </c>
      <c r="W88" s="173">
        <f t="shared" si="87"/>
        <v>0</v>
      </c>
      <c r="X88" s="173">
        <f t="shared" si="87"/>
        <v>0</v>
      </c>
      <c r="Y88" s="173">
        <f t="shared" si="87"/>
        <v>0</v>
      </c>
      <c r="Z88" s="173">
        <f t="shared" si="87"/>
        <v>0</v>
      </c>
      <c r="AA88" s="173">
        <f t="shared" si="87"/>
        <v>0</v>
      </c>
      <c r="AB88" s="173">
        <f t="shared" si="87"/>
        <v>0</v>
      </c>
      <c r="AC88" s="173">
        <f t="shared" si="87"/>
        <v>0</v>
      </c>
      <c r="AD88" s="173">
        <f t="shared" si="87"/>
        <v>0</v>
      </c>
      <c r="AE88" s="173">
        <f t="shared" si="87"/>
        <v>0</v>
      </c>
      <c r="AF88" s="173">
        <f t="shared" si="87"/>
        <v>0</v>
      </c>
      <c r="AG88" s="173">
        <f t="shared" si="87"/>
        <v>0</v>
      </c>
      <c r="AH88" s="173">
        <f t="shared" si="87"/>
        <v>0</v>
      </c>
      <c r="AI88" s="173">
        <f t="shared" si="87"/>
        <v>0</v>
      </c>
      <c r="AJ88" s="173">
        <f t="shared" si="87"/>
        <v>0</v>
      </c>
      <c r="AK88" s="173">
        <f t="shared" si="87"/>
        <v>0</v>
      </c>
      <c r="AL88" s="173">
        <f t="shared" si="87"/>
        <v>0</v>
      </c>
      <c r="AM88" s="173">
        <f t="shared" si="87"/>
        <v>0</v>
      </c>
      <c r="AN88" s="173">
        <f t="shared" si="87"/>
        <v>0</v>
      </c>
      <c r="AO88" s="173">
        <f t="shared" si="87"/>
        <v>0</v>
      </c>
      <c r="AP88" s="173">
        <f t="shared" si="87"/>
        <v>0</v>
      </c>
      <c r="AQ88" s="173">
        <f t="shared" si="87"/>
        <v>0</v>
      </c>
      <c r="AR88" s="173">
        <f t="shared" si="87"/>
        <v>0</v>
      </c>
      <c r="AS88" s="173">
        <f t="shared" si="87"/>
        <v>0</v>
      </c>
      <c r="AT88" s="173">
        <f t="shared" si="87"/>
        <v>0</v>
      </c>
      <c r="AU88" s="173">
        <f t="shared" si="87"/>
        <v>0</v>
      </c>
      <c r="AV88" s="173">
        <f t="shared" si="87"/>
        <v>0</v>
      </c>
      <c r="AW88" s="173">
        <f t="shared" si="87"/>
        <v>0</v>
      </c>
      <c r="AX88" s="173">
        <f t="shared" si="87"/>
        <v>0</v>
      </c>
      <c r="AY88" s="173">
        <f t="shared" si="87"/>
        <v>0</v>
      </c>
      <c r="AZ88" s="173">
        <f t="shared" si="87"/>
        <v>0</v>
      </c>
      <c r="BA88" s="173">
        <f t="shared" si="87"/>
        <v>0</v>
      </c>
      <c r="BB88" s="173">
        <f t="shared" si="87"/>
        <v>0</v>
      </c>
      <c r="BC88" s="173">
        <f t="shared" si="87"/>
        <v>0</v>
      </c>
      <c r="BD88" s="173">
        <f t="shared" si="87"/>
        <v>0</v>
      </c>
      <c r="BE88" s="173">
        <f t="shared" si="87"/>
        <v>0</v>
      </c>
      <c r="BF88" s="173">
        <f t="shared" si="87"/>
        <v>0</v>
      </c>
      <c r="BG88" s="173">
        <f t="shared" si="87"/>
        <v>0</v>
      </c>
      <c r="BH88" s="173">
        <f t="shared" si="87"/>
        <v>0</v>
      </c>
      <c r="BI88" s="173">
        <f t="shared" si="87"/>
        <v>0</v>
      </c>
      <c r="BJ88" s="173">
        <f t="shared" si="87"/>
        <v>0</v>
      </c>
      <c r="BK88" s="173">
        <f t="shared" si="87"/>
        <v>0</v>
      </c>
      <c r="BL88" s="173">
        <f t="shared" si="87"/>
        <v>0</v>
      </c>
      <c r="BM88" s="158"/>
      <c r="BN88" s="159" t="str">
        <f>IFERROR(__xludf.DUMMYFUNCTION("""COMPUTED_VALUE"""),"Jan Beneš-x")</f>
        <v>Jan Beneš-x</v>
      </c>
      <c r="BO88" s="174"/>
      <c r="BP88" s="175"/>
      <c r="BQ88" s="174"/>
      <c r="BR88" s="175"/>
      <c r="BS88" s="174"/>
      <c r="BT88" s="175"/>
      <c r="BU88" s="174"/>
      <c r="BV88" s="175"/>
      <c r="BW88" s="174"/>
      <c r="BX88" s="175"/>
      <c r="BY88" s="174"/>
      <c r="BZ88" s="175"/>
      <c r="CA88" s="174"/>
      <c r="CB88" s="175"/>
      <c r="CC88" s="174"/>
      <c r="CD88" s="175"/>
      <c r="CE88" s="174"/>
      <c r="CF88" s="175"/>
      <c r="CG88" s="174"/>
      <c r="CH88" s="175"/>
      <c r="CI88" s="174"/>
      <c r="CJ88" s="175"/>
      <c r="CK88" s="174"/>
      <c r="CL88" s="175"/>
      <c r="CM88" s="174"/>
      <c r="CN88" s="175"/>
      <c r="CO88" s="174"/>
      <c r="CP88" s="175"/>
      <c r="CQ88" s="174"/>
      <c r="CR88" s="175"/>
      <c r="CS88" s="174"/>
      <c r="CT88" s="175"/>
      <c r="CU88" s="174"/>
      <c r="CV88" s="175"/>
      <c r="CW88" s="174"/>
      <c r="CX88" s="175"/>
      <c r="CY88" s="174"/>
      <c r="CZ88" s="175"/>
      <c r="DA88" s="174"/>
      <c r="DB88" s="175"/>
      <c r="DC88" s="174"/>
      <c r="DD88" s="175"/>
      <c r="DE88" s="174"/>
      <c r="DF88" s="175"/>
      <c r="DG88" s="174"/>
      <c r="DH88" s="175"/>
      <c r="DI88" s="174"/>
      <c r="DJ88" s="175"/>
      <c r="DK88" s="174"/>
      <c r="DL88" s="175"/>
      <c r="DM88" s="174"/>
      <c r="DN88" s="175"/>
      <c r="DO88" s="174"/>
      <c r="DP88" s="175"/>
      <c r="DQ88" s="174"/>
      <c r="DR88" s="175"/>
      <c r="DS88" s="174"/>
      <c r="DT88" s="175"/>
      <c r="DU88" s="174"/>
      <c r="DV88" s="175"/>
      <c r="DW88" s="174"/>
      <c r="DX88" s="175"/>
      <c r="DY88" s="238"/>
      <c r="DZ88" s="159" t="str">
        <f t="shared" si="48"/>
        <v>Jan Beneš-x</v>
      </c>
      <c r="EA88" s="202"/>
      <c r="EB88" s="203"/>
      <c r="EC88" s="202"/>
      <c r="ED88" s="203"/>
      <c r="EE88" s="202"/>
      <c r="EF88" s="203"/>
      <c r="EG88" s="202"/>
      <c r="EH88" s="203"/>
      <c r="EI88" s="202"/>
      <c r="EJ88" s="203"/>
      <c r="EK88" s="202"/>
      <c r="EL88" s="203"/>
      <c r="EM88" s="202"/>
      <c r="EN88" s="203"/>
      <c r="EO88" s="202"/>
      <c r="EP88" s="203"/>
      <c r="EQ88" s="202"/>
      <c r="ER88" s="203"/>
      <c r="ES88" s="202"/>
      <c r="ET88" s="203"/>
      <c r="EU88" s="202"/>
      <c r="EV88" s="203"/>
      <c r="EW88" s="202"/>
      <c r="EX88" s="203"/>
      <c r="EY88" s="202"/>
      <c r="EZ88" s="203"/>
      <c r="FA88" s="202"/>
      <c r="FB88" s="203"/>
      <c r="FC88" s="202"/>
      <c r="FD88" s="203"/>
      <c r="FE88" s="202"/>
      <c r="FF88" s="203"/>
      <c r="FG88" s="202"/>
      <c r="FH88" s="203"/>
      <c r="FI88" s="202"/>
      <c r="FJ88" s="203"/>
      <c r="FK88" s="202"/>
      <c r="FL88" s="203"/>
      <c r="FM88" s="202"/>
      <c r="FN88" s="203"/>
      <c r="FO88" s="202"/>
      <c r="FP88" s="203"/>
      <c r="FQ88" s="202"/>
      <c r="FR88" s="203"/>
      <c r="FS88" s="202"/>
      <c r="FT88" s="203"/>
      <c r="FU88" s="202"/>
      <c r="FV88" s="203"/>
      <c r="FW88" s="202"/>
      <c r="FX88" s="203"/>
      <c r="FY88" s="202"/>
      <c r="FZ88" s="203"/>
      <c r="GA88" s="202"/>
      <c r="GB88" s="203"/>
      <c r="GC88" s="202"/>
      <c r="GD88" s="203"/>
      <c r="GE88" s="202"/>
      <c r="GF88" s="203"/>
      <c r="GG88" s="202"/>
      <c r="GH88" s="203"/>
      <c r="GI88" s="202"/>
      <c r="GJ88" s="203"/>
      <c r="GK88" s="238"/>
      <c r="GL88" s="159" t="str">
        <f t="shared" si="49"/>
        <v>Jan Beneš-x</v>
      </c>
      <c r="GM88" s="202"/>
      <c r="GN88" s="203"/>
      <c r="GO88" s="202"/>
      <c r="GP88" s="203"/>
      <c r="GQ88" s="202"/>
      <c r="GR88" s="203"/>
      <c r="GS88" s="202"/>
      <c r="GT88" s="203"/>
      <c r="GU88" s="202"/>
      <c r="GV88" s="203"/>
      <c r="GW88" s="202"/>
      <c r="GX88" s="203"/>
      <c r="GY88" s="202"/>
      <c r="GZ88" s="203"/>
      <c r="HA88" s="202"/>
      <c r="HB88" s="203"/>
      <c r="HC88" s="202"/>
      <c r="HD88" s="203"/>
      <c r="HE88" s="202"/>
      <c r="HF88" s="203"/>
      <c r="HG88" s="202"/>
      <c r="HH88" s="203"/>
      <c r="HI88" s="202"/>
      <c r="HJ88" s="203"/>
      <c r="HK88" s="202"/>
      <c r="HL88" s="203"/>
      <c r="HM88" s="202"/>
      <c r="HN88" s="203"/>
      <c r="HO88" s="202"/>
      <c r="HP88" s="203"/>
      <c r="HQ88" s="202"/>
      <c r="HR88" s="203"/>
      <c r="HS88" s="202"/>
      <c r="HT88" s="203"/>
      <c r="HU88" s="202"/>
      <c r="HV88" s="203"/>
      <c r="HW88" s="202"/>
      <c r="HX88" s="203"/>
      <c r="HY88" s="202"/>
      <c r="HZ88" s="203"/>
      <c r="IA88" s="202"/>
      <c r="IB88" s="203"/>
      <c r="IC88" s="202"/>
      <c r="ID88" s="203"/>
      <c r="IE88" s="202"/>
      <c r="IF88" s="203"/>
      <c r="IG88" s="202"/>
      <c r="IH88" s="203"/>
      <c r="II88" s="202"/>
      <c r="IJ88" s="203"/>
      <c r="IK88" s="202"/>
      <c r="IL88" s="203"/>
      <c r="IM88" s="202"/>
      <c r="IN88" s="203"/>
      <c r="IO88" s="202"/>
      <c r="IP88" s="203"/>
      <c r="IQ88" s="202"/>
      <c r="IR88" s="203"/>
      <c r="IS88" s="202"/>
      <c r="IT88" s="203"/>
      <c r="IU88" s="202"/>
      <c r="IV88" s="203"/>
    </row>
    <row r="89">
      <c r="A89" s="225">
        <f>IFERROR(__xludf.DUMMYFUNCTION("""COMPUTED_VALUE"""),100.0)</f>
        <v>100</v>
      </c>
      <c r="B89" s="159" t="str">
        <f t="shared" si="46"/>
        <v>Jan Ťoupal-x</v>
      </c>
      <c r="C89" s="173">
        <f t="shared" ref="C89:BL89" si="88">BO89+EA89+GM89</f>
        <v>0</v>
      </c>
      <c r="D89" s="173">
        <f t="shared" si="88"/>
        <v>0</v>
      </c>
      <c r="E89" s="173">
        <f t="shared" si="88"/>
        <v>0</v>
      </c>
      <c r="F89" s="173">
        <f t="shared" si="88"/>
        <v>0</v>
      </c>
      <c r="G89" s="173">
        <f t="shared" si="88"/>
        <v>0</v>
      </c>
      <c r="H89" s="173">
        <f t="shared" si="88"/>
        <v>0</v>
      </c>
      <c r="I89" s="173">
        <f t="shared" si="88"/>
        <v>0</v>
      </c>
      <c r="J89" s="173">
        <f t="shared" si="88"/>
        <v>0</v>
      </c>
      <c r="K89" s="173">
        <f t="shared" si="88"/>
        <v>0</v>
      </c>
      <c r="L89" s="173">
        <f t="shared" si="88"/>
        <v>0</v>
      </c>
      <c r="M89" s="173">
        <f t="shared" si="88"/>
        <v>0</v>
      </c>
      <c r="N89" s="173">
        <f t="shared" si="88"/>
        <v>0</v>
      </c>
      <c r="O89" s="173">
        <f t="shared" si="88"/>
        <v>0</v>
      </c>
      <c r="P89" s="173">
        <f t="shared" si="88"/>
        <v>0</v>
      </c>
      <c r="Q89" s="173">
        <f t="shared" si="88"/>
        <v>0</v>
      </c>
      <c r="R89" s="173">
        <f t="shared" si="88"/>
        <v>0</v>
      </c>
      <c r="S89" s="173">
        <f t="shared" si="88"/>
        <v>0</v>
      </c>
      <c r="T89" s="173">
        <f t="shared" si="88"/>
        <v>0</v>
      </c>
      <c r="U89" s="173">
        <f t="shared" si="88"/>
        <v>0</v>
      </c>
      <c r="V89" s="173">
        <f t="shared" si="88"/>
        <v>0</v>
      </c>
      <c r="W89" s="173">
        <f t="shared" si="88"/>
        <v>0</v>
      </c>
      <c r="X89" s="173">
        <f t="shared" si="88"/>
        <v>0</v>
      </c>
      <c r="Y89" s="173">
        <f t="shared" si="88"/>
        <v>0</v>
      </c>
      <c r="Z89" s="173">
        <f t="shared" si="88"/>
        <v>0</v>
      </c>
      <c r="AA89" s="173">
        <f t="shared" si="88"/>
        <v>0</v>
      </c>
      <c r="AB89" s="173">
        <f t="shared" si="88"/>
        <v>0</v>
      </c>
      <c r="AC89" s="173">
        <f t="shared" si="88"/>
        <v>0</v>
      </c>
      <c r="AD89" s="173">
        <f t="shared" si="88"/>
        <v>0</v>
      </c>
      <c r="AE89" s="173">
        <f t="shared" si="88"/>
        <v>0</v>
      </c>
      <c r="AF89" s="173">
        <f t="shared" si="88"/>
        <v>0</v>
      </c>
      <c r="AG89" s="173">
        <f t="shared" si="88"/>
        <v>0</v>
      </c>
      <c r="AH89" s="173">
        <f t="shared" si="88"/>
        <v>0</v>
      </c>
      <c r="AI89" s="173">
        <f t="shared" si="88"/>
        <v>0</v>
      </c>
      <c r="AJ89" s="173">
        <f t="shared" si="88"/>
        <v>0</v>
      </c>
      <c r="AK89" s="173">
        <f t="shared" si="88"/>
        <v>0</v>
      </c>
      <c r="AL89" s="173">
        <f t="shared" si="88"/>
        <v>0</v>
      </c>
      <c r="AM89" s="173">
        <f t="shared" si="88"/>
        <v>0</v>
      </c>
      <c r="AN89" s="173">
        <f t="shared" si="88"/>
        <v>0</v>
      </c>
      <c r="AO89" s="173">
        <f t="shared" si="88"/>
        <v>0</v>
      </c>
      <c r="AP89" s="173">
        <f t="shared" si="88"/>
        <v>0</v>
      </c>
      <c r="AQ89" s="173">
        <f t="shared" si="88"/>
        <v>0</v>
      </c>
      <c r="AR89" s="173">
        <f t="shared" si="88"/>
        <v>0</v>
      </c>
      <c r="AS89" s="173">
        <f t="shared" si="88"/>
        <v>0</v>
      </c>
      <c r="AT89" s="173">
        <f t="shared" si="88"/>
        <v>0</v>
      </c>
      <c r="AU89" s="173">
        <f t="shared" si="88"/>
        <v>0</v>
      </c>
      <c r="AV89" s="173">
        <f t="shared" si="88"/>
        <v>0</v>
      </c>
      <c r="AW89" s="173">
        <f t="shared" si="88"/>
        <v>0</v>
      </c>
      <c r="AX89" s="173">
        <f t="shared" si="88"/>
        <v>0</v>
      </c>
      <c r="AY89" s="173">
        <f t="shared" si="88"/>
        <v>0</v>
      </c>
      <c r="AZ89" s="173">
        <f t="shared" si="88"/>
        <v>0</v>
      </c>
      <c r="BA89" s="173">
        <f t="shared" si="88"/>
        <v>0</v>
      </c>
      <c r="BB89" s="173">
        <f t="shared" si="88"/>
        <v>0</v>
      </c>
      <c r="BC89" s="173">
        <f t="shared" si="88"/>
        <v>0</v>
      </c>
      <c r="BD89" s="173">
        <f t="shared" si="88"/>
        <v>0</v>
      </c>
      <c r="BE89" s="173">
        <f t="shared" si="88"/>
        <v>0</v>
      </c>
      <c r="BF89" s="173">
        <f t="shared" si="88"/>
        <v>0</v>
      </c>
      <c r="BG89" s="173">
        <f t="shared" si="88"/>
        <v>0</v>
      </c>
      <c r="BH89" s="173">
        <f t="shared" si="88"/>
        <v>0</v>
      </c>
      <c r="BI89" s="173">
        <f t="shared" si="88"/>
        <v>0</v>
      </c>
      <c r="BJ89" s="173">
        <f t="shared" si="88"/>
        <v>0</v>
      </c>
      <c r="BK89" s="173">
        <f t="shared" si="88"/>
        <v>0</v>
      </c>
      <c r="BL89" s="173">
        <f t="shared" si="88"/>
        <v>0</v>
      </c>
      <c r="BM89" s="151"/>
      <c r="BN89" s="239" t="str">
        <f>IFERROR(__xludf.DUMMYFUNCTION("""COMPUTED_VALUE"""),"Jan Ťoupal-x")</f>
        <v>Jan Ťoupal-x</v>
      </c>
      <c r="BO89" s="174"/>
      <c r="BP89" s="175"/>
      <c r="BQ89" s="174"/>
      <c r="BR89" s="175"/>
      <c r="BS89" s="174"/>
      <c r="BT89" s="175"/>
      <c r="BU89" s="174"/>
      <c r="BV89" s="175"/>
      <c r="BW89" s="174"/>
      <c r="BX89" s="175"/>
      <c r="BY89" s="174"/>
      <c r="BZ89" s="175"/>
      <c r="CA89" s="174"/>
      <c r="CB89" s="175"/>
      <c r="CC89" s="174"/>
      <c r="CD89" s="175"/>
      <c r="CE89" s="174"/>
      <c r="CF89" s="175"/>
      <c r="CG89" s="174"/>
      <c r="CH89" s="175"/>
      <c r="CI89" s="174"/>
      <c r="CJ89" s="175"/>
      <c r="CK89" s="174"/>
      <c r="CL89" s="175"/>
      <c r="CM89" s="174"/>
      <c r="CN89" s="175"/>
      <c r="CO89" s="174"/>
      <c r="CP89" s="175"/>
      <c r="CQ89" s="174"/>
      <c r="CR89" s="175"/>
      <c r="CS89" s="174"/>
      <c r="CT89" s="175"/>
      <c r="CU89" s="174"/>
      <c r="CV89" s="175"/>
      <c r="CW89" s="174"/>
      <c r="CX89" s="175"/>
      <c r="CY89" s="174"/>
      <c r="CZ89" s="175"/>
      <c r="DA89" s="174"/>
      <c r="DB89" s="175"/>
      <c r="DC89" s="174"/>
      <c r="DD89" s="175"/>
      <c r="DE89" s="174"/>
      <c r="DF89" s="175"/>
      <c r="DG89" s="174"/>
      <c r="DH89" s="175"/>
      <c r="DI89" s="174"/>
      <c r="DJ89" s="175"/>
      <c r="DK89" s="174"/>
      <c r="DL89" s="175"/>
      <c r="DM89" s="174"/>
      <c r="DN89" s="175"/>
      <c r="DO89" s="174"/>
      <c r="DP89" s="175"/>
      <c r="DQ89" s="174"/>
      <c r="DR89" s="175"/>
      <c r="DS89" s="174"/>
      <c r="DT89" s="175"/>
      <c r="DU89" s="174"/>
      <c r="DV89" s="175"/>
      <c r="DW89" s="174"/>
      <c r="DX89" s="175"/>
      <c r="DY89" s="240"/>
      <c r="DZ89" s="159" t="str">
        <f t="shared" si="48"/>
        <v>Jan Ťoupal-x</v>
      </c>
      <c r="EA89" s="202"/>
      <c r="EB89" s="203"/>
      <c r="EC89" s="202"/>
      <c r="ED89" s="203"/>
      <c r="EE89" s="202"/>
      <c r="EF89" s="203"/>
      <c r="EG89" s="202"/>
      <c r="EH89" s="203"/>
      <c r="EI89" s="202"/>
      <c r="EJ89" s="203"/>
      <c r="EK89" s="202"/>
      <c r="EL89" s="203"/>
      <c r="EM89" s="202"/>
      <c r="EN89" s="203"/>
      <c r="EO89" s="202"/>
      <c r="EP89" s="203"/>
      <c r="EQ89" s="202"/>
      <c r="ER89" s="203"/>
      <c r="ES89" s="202"/>
      <c r="ET89" s="203"/>
      <c r="EU89" s="202"/>
      <c r="EV89" s="203"/>
      <c r="EW89" s="202"/>
      <c r="EX89" s="203"/>
      <c r="EY89" s="202"/>
      <c r="EZ89" s="203"/>
      <c r="FA89" s="202"/>
      <c r="FB89" s="203"/>
      <c r="FC89" s="202"/>
      <c r="FD89" s="203"/>
      <c r="FE89" s="202"/>
      <c r="FF89" s="203"/>
      <c r="FG89" s="202"/>
      <c r="FH89" s="203"/>
      <c r="FI89" s="202"/>
      <c r="FJ89" s="203"/>
      <c r="FK89" s="202"/>
      <c r="FL89" s="203"/>
      <c r="FM89" s="202"/>
      <c r="FN89" s="203"/>
      <c r="FO89" s="202"/>
      <c r="FP89" s="203"/>
      <c r="FQ89" s="202"/>
      <c r="FR89" s="203"/>
      <c r="FS89" s="202"/>
      <c r="FT89" s="203"/>
      <c r="FU89" s="202"/>
      <c r="FV89" s="203"/>
      <c r="FW89" s="202"/>
      <c r="FX89" s="203"/>
      <c r="FY89" s="202"/>
      <c r="FZ89" s="203"/>
      <c r="GA89" s="202"/>
      <c r="GB89" s="203"/>
      <c r="GC89" s="202"/>
      <c r="GD89" s="203"/>
      <c r="GE89" s="202"/>
      <c r="GF89" s="203"/>
      <c r="GG89" s="202"/>
      <c r="GH89" s="203"/>
      <c r="GI89" s="202"/>
      <c r="GJ89" s="203"/>
      <c r="GK89" s="240"/>
      <c r="GL89" s="159" t="str">
        <f t="shared" si="49"/>
        <v>Jan Ťoupal-x</v>
      </c>
      <c r="GM89" s="202"/>
      <c r="GN89" s="203"/>
      <c r="GO89" s="202"/>
      <c r="GP89" s="203"/>
      <c r="GQ89" s="202"/>
      <c r="GR89" s="203"/>
      <c r="GS89" s="202"/>
      <c r="GT89" s="203"/>
      <c r="GU89" s="202"/>
      <c r="GV89" s="203"/>
      <c r="GW89" s="202"/>
      <c r="GX89" s="203"/>
      <c r="GY89" s="202"/>
      <c r="GZ89" s="203"/>
      <c r="HA89" s="202"/>
      <c r="HB89" s="203"/>
      <c r="HC89" s="202"/>
      <c r="HD89" s="203"/>
      <c r="HE89" s="202"/>
      <c r="HF89" s="203"/>
      <c r="HG89" s="202"/>
      <c r="HH89" s="203"/>
      <c r="HI89" s="202"/>
      <c r="HJ89" s="203"/>
      <c r="HK89" s="202"/>
      <c r="HL89" s="203"/>
      <c r="HM89" s="202"/>
      <c r="HN89" s="203"/>
      <c r="HO89" s="202"/>
      <c r="HP89" s="203"/>
      <c r="HQ89" s="202"/>
      <c r="HR89" s="203"/>
      <c r="HS89" s="202"/>
      <c r="HT89" s="203"/>
      <c r="HU89" s="202"/>
      <c r="HV89" s="203"/>
      <c r="HW89" s="202"/>
      <c r="HX89" s="203"/>
      <c r="HY89" s="202"/>
      <c r="HZ89" s="203"/>
      <c r="IA89" s="202"/>
      <c r="IB89" s="203"/>
      <c r="IC89" s="202"/>
      <c r="ID89" s="203"/>
      <c r="IE89" s="202"/>
      <c r="IF89" s="203"/>
      <c r="IG89" s="202"/>
      <c r="IH89" s="203"/>
      <c r="II89" s="202"/>
      <c r="IJ89" s="203"/>
      <c r="IK89" s="202"/>
      <c r="IL89" s="203"/>
      <c r="IM89" s="202"/>
      <c r="IN89" s="203"/>
      <c r="IO89" s="202"/>
      <c r="IP89" s="203"/>
      <c r="IQ89" s="202"/>
      <c r="IR89" s="203"/>
      <c r="IS89" s="202"/>
      <c r="IT89" s="203"/>
      <c r="IU89" s="202"/>
      <c r="IV89" s="203"/>
    </row>
    <row r="90">
      <c r="A90" s="225">
        <f>IFERROR(__xludf.DUMMYFUNCTION("""COMPUTED_VALUE"""),100.0)</f>
        <v>100</v>
      </c>
      <c r="B90" s="159" t="str">
        <f t="shared" si="46"/>
        <v>Simon Kurčík-x</v>
      </c>
      <c r="C90" s="173">
        <f t="shared" ref="C90:BL90" si="89">BO90+EA90+GM90</f>
        <v>0</v>
      </c>
      <c r="D90" s="173">
        <f t="shared" si="89"/>
        <v>0</v>
      </c>
      <c r="E90" s="173">
        <f t="shared" si="89"/>
        <v>0</v>
      </c>
      <c r="F90" s="173">
        <f t="shared" si="89"/>
        <v>0</v>
      </c>
      <c r="G90" s="173">
        <f t="shared" si="89"/>
        <v>0</v>
      </c>
      <c r="H90" s="173">
        <f t="shared" si="89"/>
        <v>0</v>
      </c>
      <c r="I90" s="173">
        <f t="shared" si="89"/>
        <v>0</v>
      </c>
      <c r="J90" s="173">
        <f t="shared" si="89"/>
        <v>0</v>
      </c>
      <c r="K90" s="173">
        <f t="shared" si="89"/>
        <v>0</v>
      </c>
      <c r="L90" s="173">
        <f t="shared" si="89"/>
        <v>0</v>
      </c>
      <c r="M90" s="173">
        <f t="shared" si="89"/>
        <v>0</v>
      </c>
      <c r="N90" s="173">
        <f t="shared" si="89"/>
        <v>0</v>
      </c>
      <c r="O90" s="173">
        <f t="shared" si="89"/>
        <v>0</v>
      </c>
      <c r="P90" s="173">
        <f t="shared" si="89"/>
        <v>0</v>
      </c>
      <c r="Q90" s="173">
        <f t="shared" si="89"/>
        <v>0</v>
      </c>
      <c r="R90" s="173">
        <f t="shared" si="89"/>
        <v>0</v>
      </c>
      <c r="S90" s="173">
        <f t="shared" si="89"/>
        <v>0</v>
      </c>
      <c r="T90" s="173">
        <f t="shared" si="89"/>
        <v>0</v>
      </c>
      <c r="U90" s="173">
        <f t="shared" si="89"/>
        <v>0</v>
      </c>
      <c r="V90" s="173">
        <f t="shared" si="89"/>
        <v>0</v>
      </c>
      <c r="W90" s="173">
        <f t="shared" si="89"/>
        <v>0</v>
      </c>
      <c r="X90" s="173">
        <f t="shared" si="89"/>
        <v>0</v>
      </c>
      <c r="Y90" s="173">
        <f t="shared" si="89"/>
        <v>0</v>
      </c>
      <c r="Z90" s="173">
        <f t="shared" si="89"/>
        <v>0</v>
      </c>
      <c r="AA90" s="173">
        <f t="shared" si="89"/>
        <v>0</v>
      </c>
      <c r="AB90" s="173">
        <f t="shared" si="89"/>
        <v>0</v>
      </c>
      <c r="AC90" s="173">
        <f t="shared" si="89"/>
        <v>0</v>
      </c>
      <c r="AD90" s="173">
        <f t="shared" si="89"/>
        <v>0</v>
      </c>
      <c r="AE90" s="173">
        <f t="shared" si="89"/>
        <v>0</v>
      </c>
      <c r="AF90" s="173">
        <f t="shared" si="89"/>
        <v>0</v>
      </c>
      <c r="AG90" s="173">
        <f t="shared" si="89"/>
        <v>0</v>
      </c>
      <c r="AH90" s="173">
        <f t="shared" si="89"/>
        <v>0</v>
      </c>
      <c r="AI90" s="173">
        <f t="shared" si="89"/>
        <v>0</v>
      </c>
      <c r="AJ90" s="173">
        <f t="shared" si="89"/>
        <v>0</v>
      </c>
      <c r="AK90" s="173">
        <f t="shared" si="89"/>
        <v>0</v>
      </c>
      <c r="AL90" s="173">
        <f t="shared" si="89"/>
        <v>0</v>
      </c>
      <c r="AM90" s="173">
        <f t="shared" si="89"/>
        <v>0</v>
      </c>
      <c r="AN90" s="173">
        <f t="shared" si="89"/>
        <v>0</v>
      </c>
      <c r="AO90" s="173">
        <f t="shared" si="89"/>
        <v>0</v>
      </c>
      <c r="AP90" s="173">
        <f t="shared" si="89"/>
        <v>0</v>
      </c>
      <c r="AQ90" s="173">
        <f t="shared" si="89"/>
        <v>0</v>
      </c>
      <c r="AR90" s="173">
        <f t="shared" si="89"/>
        <v>0</v>
      </c>
      <c r="AS90" s="173">
        <f t="shared" si="89"/>
        <v>0</v>
      </c>
      <c r="AT90" s="173">
        <f t="shared" si="89"/>
        <v>0</v>
      </c>
      <c r="AU90" s="173">
        <f t="shared" si="89"/>
        <v>0</v>
      </c>
      <c r="AV90" s="173">
        <f t="shared" si="89"/>
        <v>0</v>
      </c>
      <c r="AW90" s="173">
        <f t="shared" si="89"/>
        <v>0</v>
      </c>
      <c r="AX90" s="173">
        <f t="shared" si="89"/>
        <v>0</v>
      </c>
      <c r="AY90" s="173">
        <f t="shared" si="89"/>
        <v>0</v>
      </c>
      <c r="AZ90" s="173">
        <f t="shared" si="89"/>
        <v>0</v>
      </c>
      <c r="BA90" s="173">
        <f t="shared" si="89"/>
        <v>0</v>
      </c>
      <c r="BB90" s="173">
        <f t="shared" si="89"/>
        <v>0</v>
      </c>
      <c r="BC90" s="173">
        <f t="shared" si="89"/>
        <v>0</v>
      </c>
      <c r="BD90" s="173">
        <f t="shared" si="89"/>
        <v>0</v>
      </c>
      <c r="BE90" s="173">
        <f t="shared" si="89"/>
        <v>0</v>
      </c>
      <c r="BF90" s="173">
        <f t="shared" si="89"/>
        <v>0</v>
      </c>
      <c r="BG90" s="173">
        <f t="shared" si="89"/>
        <v>0</v>
      </c>
      <c r="BH90" s="173">
        <f t="shared" si="89"/>
        <v>0</v>
      </c>
      <c r="BI90" s="173">
        <f t="shared" si="89"/>
        <v>0</v>
      </c>
      <c r="BJ90" s="173">
        <f t="shared" si="89"/>
        <v>0</v>
      </c>
      <c r="BK90" s="173">
        <f t="shared" si="89"/>
        <v>0</v>
      </c>
      <c r="BL90" s="173">
        <f t="shared" si="89"/>
        <v>0</v>
      </c>
      <c r="BM90" s="151"/>
      <c r="BN90" s="239" t="str">
        <f>IFERROR(__xludf.DUMMYFUNCTION("""COMPUTED_VALUE"""),"Simon Kurčík-x")</f>
        <v>Simon Kurčík-x</v>
      </c>
      <c r="BO90" s="174"/>
      <c r="BP90" s="175"/>
      <c r="BQ90" s="174"/>
      <c r="BR90" s="175"/>
      <c r="BS90" s="174"/>
      <c r="BT90" s="175"/>
      <c r="BU90" s="174"/>
      <c r="BV90" s="175"/>
      <c r="BW90" s="174"/>
      <c r="BX90" s="175"/>
      <c r="BY90" s="174"/>
      <c r="BZ90" s="175"/>
      <c r="CA90" s="174"/>
      <c r="CB90" s="175"/>
      <c r="CC90" s="174"/>
      <c r="CD90" s="175"/>
      <c r="CE90" s="174"/>
      <c r="CF90" s="175"/>
      <c r="CG90" s="174"/>
      <c r="CH90" s="175"/>
      <c r="CI90" s="174"/>
      <c r="CJ90" s="175"/>
      <c r="CK90" s="174"/>
      <c r="CL90" s="175"/>
      <c r="CM90" s="174"/>
      <c r="CN90" s="175"/>
      <c r="CO90" s="174"/>
      <c r="CP90" s="175"/>
      <c r="CQ90" s="174"/>
      <c r="CR90" s="175"/>
      <c r="CS90" s="174"/>
      <c r="CT90" s="175"/>
      <c r="CU90" s="174"/>
      <c r="CV90" s="175"/>
      <c r="CW90" s="174"/>
      <c r="CX90" s="175"/>
      <c r="CY90" s="174"/>
      <c r="CZ90" s="175"/>
      <c r="DA90" s="174"/>
      <c r="DB90" s="175"/>
      <c r="DC90" s="174"/>
      <c r="DD90" s="175"/>
      <c r="DE90" s="174"/>
      <c r="DF90" s="175"/>
      <c r="DG90" s="174"/>
      <c r="DH90" s="175"/>
      <c r="DI90" s="174"/>
      <c r="DJ90" s="175"/>
      <c r="DK90" s="174"/>
      <c r="DL90" s="175"/>
      <c r="DM90" s="174"/>
      <c r="DN90" s="175"/>
      <c r="DO90" s="174"/>
      <c r="DP90" s="175"/>
      <c r="DQ90" s="174"/>
      <c r="DR90" s="175"/>
      <c r="DS90" s="174"/>
      <c r="DT90" s="175"/>
      <c r="DU90" s="174"/>
      <c r="DV90" s="175"/>
      <c r="DW90" s="174"/>
      <c r="DX90" s="175"/>
      <c r="DY90" s="240"/>
      <c r="DZ90" s="159" t="str">
        <f t="shared" si="48"/>
        <v>Simon Kurčík-x</v>
      </c>
      <c r="EA90" s="202"/>
      <c r="EB90" s="203"/>
      <c r="EC90" s="202"/>
      <c r="ED90" s="203"/>
      <c r="EE90" s="202"/>
      <c r="EF90" s="203"/>
      <c r="EG90" s="202"/>
      <c r="EH90" s="203"/>
      <c r="EI90" s="202"/>
      <c r="EJ90" s="203"/>
      <c r="EK90" s="202"/>
      <c r="EL90" s="203"/>
      <c r="EM90" s="202"/>
      <c r="EN90" s="203"/>
      <c r="EO90" s="202"/>
      <c r="EP90" s="203"/>
      <c r="EQ90" s="202"/>
      <c r="ER90" s="203"/>
      <c r="ES90" s="202"/>
      <c r="ET90" s="203"/>
      <c r="EU90" s="202"/>
      <c r="EV90" s="203"/>
      <c r="EW90" s="202"/>
      <c r="EX90" s="203"/>
      <c r="EY90" s="202"/>
      <c r="EZ90" s="203"/>
      <c r="FA90" s="202"/>
      <c r="FB90" s="203"/>
      <c r="FC90" s="202"/>
      <c r="FD90" s="203"/>
      <c r="FE90" s="202"/>
      <c r="FF90" s="203"/>
      <c r="FG90" s="202"/>
      <c r="FH90" s="203"/>
      <c r="FI90" s="202"/>
      <c r="FJ90" s="203"/>
      <c r="FK90" s="202"/>
      <c r="FL90" s="203"/>
      <c r="FM90" s="202"/>
      <c r="FN90" s="203"/>
      <c r="FO90" s="202"/>
      <c r="FP90" s="203"/>
      <c r="FQ90" s="202"/>
      <c r="FR90" s="203"/>
      <c r="FS90" s="202"/>
      <c r="FT90" s="203"/>
      <c r="FU90" s="202"/>
      <c r="FV90" s="203"/>
      <c r="FW90" s="202"/>
      <c r="FX90" s="203"/>
      <c r="FY90" s="202"/>
      <c r="FZ90" s="203"/>
      <c r="GA90" s="202"/>
      <c r="GB90" s="203"/>
      <c r="GC90" s="202"/>
      <c r="GD90" s="203"/>
      <c r="GE90" s="202"/>
      <c r="GF90" s="203"/>
      <c r="GG90" s="202"/>
      <c r="GH90" s="203"/>
      <c r="GI90" s="202"/>
      <c r="GJ90" s="203"/>
      <c r="GK90" s="240"/>
      <c r="GL90" s="159" t="str">
        <f t="shared" si="49"/>
        <v>Simon Kurčík-x</v>
      </c>
      <c r="GM90" s="202"/>
      <c r="GN90" s="203"/>
      <c r="GO90" s="202"/>
      <c r="GP90" s="203"/>
      <c r="GQ90" s="202"/>
      <c r="GR90" s="203"/>
      <c r="GS90" s="202"/>
      <c r="GT90" s="203"/>
      <c r="GU90" s="202"/>
      <c r="GV90" s="203"/>
      <c r="GW90" s="202"/>
      <c r="GX90" s="203"/>
      <c r="GY90" s="202"/>
      <c r="GZ90" s="203"/>
      <c r="HA90" s="202"/>
      <c r="HB90" s="203"/>
      <c r="HC90" s="202"/>
      <c r="HD90" s="203"/>
      <c r="HE90" s="202"/>
      <c r="HF90" s="203"/>
      <c r="HG90" s="202"/>
      <c r="HH90" s="203"/>
      <c r="HI90" s="202"/>
      <c r="HJ90" s="203"/>
      <c r="HK90" s="202"/>
      <c r="HL90" s="203"/>
      <c r="HM90" s="202"/>
      <c r="HN90" s="203"/>
      <c r="HO90" s="202"/>
      <c r="HP90" s="203"/>
      <c r="HQ90" s="202"/>
      <c r="HR90" s="203"/>
      <c r="HS90" s="202"/>
      <c r="HT90" s="203"/>
      <c r="HU90" s="202"/>
      <c r="HV90" s="203"/>
      <c r="HW90" s="202"/>
      <c r="HX90" s="203"/>
      <c r="HY90" s="202"/>
      <c r="HZ90" s="203"/>
      <c r="IA90" s="202"/>
      <c r="IB90" s="203"/>
      <c r="IC90" s="202"/>
      <c r="ID90" s="203"/>
      <c r="IE90" s="202"/>
      <c r="IF90" s="203"/>
      <c r="IG90" s="202"/>
      <c r="IH90" s="203"/>
      <c r="II90" s="202"/>
      <c r="IJ90" s="203"/>
      <c r="IK90" s="202"/>
      <c r="IL90" s="203"/>
      <c r="IM90" s="202"/>
      <c r="IN90" s="203"/>
      <c r="IO90" s="202"/>
      <c r="IP90" s="203"/>
      <c r="IQ90" s="202"/>
      <c r="IR90" s="203"/>
      <c r="IS90" s="202"/>
      <c r="IT90" s="203"/>
      <c r="IU90" s="202"/>
      <c r="IV90" s="203"/>
    </row>
    <row r="91">
      <c r="A91" s="225">
        <f>IFERROR(__xludf.DUMMYFUNCTION("""COMPUTED_VALUE"""),100.0)</f>
        <v>100</v>
      </c>
      <c r="B91" s="159" t="str">
        <f t="shared" si="46"/>
        <v>Jiří Frankl-x</v>
      </c>
      <c r="C91" s="173">
        <f t="shared" ref="C91:BL91" si="90">BO91+EA91+GM91</f>
        <v>0</v>
      </c>
      <c r="D91" s="173">
        <f t="shared" si="90"/>
        <v>0</v>
      </c>
      <c r="E91" s="173">
        <f t="shared" si="90"/>
        <v>0</v>
      </c>
      <c r="F91" s="173">
        <f t="shared" si="90"/>
        <v>0</v>
      </c>
      <c r="G91" s="173">
        <f t="shared" si="90"/>
        <v>0</v>
      </c>
      <c r="H91" s="173">
        <f t="shared" si="90"/>
        <v>0</v>
      </c>
      <c r="I91" s="173">
        <f t="shared" si="90"/>
        <v>0</v>
      </c>
      <c r="J91" s="173">
        <f t="shared" si="90"/>
        <v>0</v>
      </c>
      <c r="K91" s="173">
        <f t="shared" si="90"/>
        <v>0</v>
      </c>
      <c r="L91" s="173">
        <f t="shared" si="90"/>
        <v>0</v>
      </c>
      <c r="M91" s="173">
        <f t="shared" si="90"/>
        <v>0</v>
      </c>
      <c r="N91" s="173">
        <f t="shared" si="90"/>
        <v>0</v>
      </c>
      <c r="O91" s="173">
        <f t="shared" si="90"/>
        <v>0</v>
      </c>
      <c r="P91" s="173">
        <f t="shared" si="90"/>
        <v>0</v>
      </c>
      <c r="Q91" s="173">
        <f t="shared" si="90"/>
        <v>0</v>
      </c>
      <c r="R91" s="173">
        <f t="shared" si="90"/>
        <v>0</v>
      </c>
      <c r="S91" s="173">
        <f t="shared" si="90"/>
        <v>0</v>
      </c>
      <c r="T91" s="173">
        <f t="shared" si="90"/>
        <v>0</v>
      </c>
      <c r="U91" s="173">
        <f t="shared" si="90"/>
        <v>0</v>
      </c>
      <c r="V91" s="173">
        <f t="shared" si="90"/>
        <v>0</v>
      </c>
      <c r="W91" s="173">
        <f t="shared" si="90"/>
        <v>0</v>
      </c>
      <c r="X91" s="173">
        <f t="shared" si="90"/>
        <v>0</v>
      </c>
      <c r="Y91" s="173">
        <f t="shared" si="90"/>
        <v>0</v>
      </c>
      <c r="Z91" s="173">
        <f t="shared" si="90"/>
        <v>0</v>
      </c>
      <c r="AA91" s="173">
        <f t="shared" si="90"/>
        <v>0</v>
      </c>
      <c r="AB91" s="173">
        <f t="shared" si="90"/>
        <v>0</v>
      </c>
      <c r="AC91" s="173">
        <f t="shared" si="90"/>
        <v>0</v>
      </c>
      <c r="AD91" s="173">
        <f t="shared" si="90"/>
        <v>0</v>
      </c>
      <c r="AE91" s="173">
        <f t="shared" si="90"/>
        <v>0</v>
      </c>
      <c r="AF91" s="173">
        <f t="shared" si="90"/>
        <v>0</v>
      </c>
      <c r="AG91" s="173">
        <f t="shared" si="90"/>
        <v>0</v>
      </c>
      <c r="AH91" s="173">
        <f t="shared" si="90"/>
        <v>0</v>
      </c>
      <c r="AI91" s="173">
        <f t="shared" si="90"/>
        <v>0</v>
      </c>
      <c r="AJ91" s="173">
        <f t="shared" si="90"/>
        <v>0</v>
      </c>
      <c r="AK91" s="173">
        <f t="shared" si="90"/>
        <v>0</v>
      </c>
      <c r="AL91" s="173">
        <f t="shared" si="90"/>
        <v>0</v>
      </c>
      <c r="AM91" s="173">
        <f t="shared" si="90"/>
        <v>0</v>
      </c>
      <c r="AN91" s="173">
        <f t="shared" si="90"/>
        <v>0</v>
      </c>
      <c r="AO91" s="173">
        <f t="shared" si="90"/>
        <v>0</v>
      </c>
      <c r="AP91" s="173">
        <f t="shared" si="90"/>
        <v>0</v>
      </c>
      <c r="AQ91" s="173">
        <f t="shared" si="90"/>
        <v>0</v>
      </c>
      <c r="AR91" s="173">
        <f t="shared" si="90"/>
        <v>0</v>
      </c>
      <c r="AS91" s="173">
        <f t="shared" si="90"/>
        <v>0</v>
      </c>
      <c r="AT91" s="173">
        <f t="shared" si="90"/>
        <v>0</v>
      </c>
      <c r="AU91" s="173">
        <f t="shared" si="90"/>
        <v>0</v>
      </c>
      <c r="AV91" s="173">
        <f t="shared" si="90"/>
        <v>0</v>
      </c>
      <c r="AW91" s="173">
        <f t="shared" si="90"/>
        <v>0</v>
      </c>
      <c r="AX91" s="173">
        <f t="shared" si="90"/>
        <v>0</v>
      </c>
      <c r="AY91" s="173">
        <f t="shared" si="90"/>
        <v>0</v>
      </c>
      <c r="AZ91" s="173">
        <f t="shared" si="90"/>
        <v>0</v>
      </c>
      <c r="BA91" s="173">
        <f t="shared" si="90"/>
        <v>0</v>
      </c>
      <c r="BB91" s="173">
        <f t="shared" si="90"/>
        <v>0</v>
      </c>
      <c r="BC91" s="173">
        <f t="shared" si="90"/>
        <v>0</v>
      </c>
      <c r="BD91" s="173">
        <f t="shared" si="90"/>
        <v>0</v>
      </c>
      <c r="BE91" s="173">
        <f t="shared" si="90"/>
        <v>0</v>
      </c>
      <c r="BF91" s="173">
        <f t="shared" si="90"/>
        <v>0</v>
      </c>
      <c r="BG91" s="173">
        <f t="shared" si="90"/>
        <v>0</v>
      </c>
      <c r="BH91" s="173">
        <f t="shared" si="90"/>
        <v>0</v>
      </c>
      <c r="BI91" s="173">
        <f t="shared" si="90"/>
        <v>0</v>
      </c>
      <c r="BJ91" s="173">
        <f t="shared" si="90"/>
        <v>0</v>
      </c>
      <c r="BK91" s="173">
        <f t="shared" si="90"/>
        <v>0</v>
      </c>
      <c r="BL91" s="173">
        <f t="shared" si="90"/>
        <v>0</v>
      </c>
      <c r="BM91" s="151"/>
      <c r="BN91" s="239" t="str">
        <f>IFERROR(__xludf.DUMMYFUNCTION("""COMPUTED_VALUE"""),"Jiří Frankl-x")</f>
        <v>Jiří Frankl-x</v>
      </c>
      <c r="BO91" s="174"/>
      <c r="BP91" s="175"/>
      <c r="BQ91" s="174"/>
      <c r="BR91" s="175"/>
      <c r="BS91" s="174"/>
      <c r="BT91" s="175"/>
      <c r="BU91" s="174"/>
      <c r="BV91" s="175"/>
      <c r="BW91" s="174"/>
      <c r="BX91" s="175"/>
      <c r="BY91" s="174"/>
      <c r="BZ91" s="175"/>
      <c r="CA91" s="174"/>
      <c r="CB91" s="175"/>
      <c r="CC91" s="174"/>
      <c r="CD91" s="175"/>
      <c r="CE91" s="174"/>
      <c r="CF91" s="175"/>
      <c r="CG91" s="174"/>
      <c r="CH91" s="175"/>
      <c r="CI91" s="174"/>
      <c r="CJ91" s="175"/>
      <c r="CK91" s="174"/>
      <c r="CL91" s="175"/>
      <c r="CM91" s="174"/>
      <c r="CN91" s="175"/>
      <c r="CO91" s="174"/>
      <c r="CP91" s="175"/>
      <c r="CQ91" s="174"/>
      <c r="CR91" s="175"/>
      <c r="CS91" s="174"/>
      <c r="CT91" s="175"/>
      <c r="CU91" s="174"/>
      <c r="CV91" s="175"/>
      <c r="CW91" s="174"/>
      <c r="CX91" s="175"/>
      <c r="CY91" s="174"/>
      <c r="CZ91" s="175"/>
      <c r="DA91" s="174"/>
      <c r="DB91" s="175"/>
      <c r="DC91" s="174"/>
      <c r="DD91" s="175"/>
      <c r="DE91" s="174"/>
      <c r="DF91" s="175"/>
      <c r="DG91" s="174"/>
      <c r="DH91" s="175"/>
      <c r="DI91" s="174"/>
      <c r="DJ91" s="175"/>
      <c r="DK91" s="174"/>
      <c r="DL91" s="175"/>
      <c r="DM91" s="174"/>
      <c r="DN91" s="175"/>
      <c r="DO91" s="174"/>
      <c r="DP91" s="175"/>
      <c r="DQ91" s="174"/>
      <c r="DR91" s="175"/>
      <c r="DS91" s="174"/>
      <c r="DT91" s="175"/>
      <c r="DU91" s="174"/>
      <c r="DV91" s="175"/>
      <c r="DW91" s="174"/>
      <c r="DX91" s="175"/>
      <c r="DY91" s="240"/>
      <c r="DZ91" s="159" t="str">
        <f t="shared" si="48"/>
        <v>Jiří Frankl-x</v>
      </c>
      <c r="EA91" s="202"/>
      <c r="EB91" s="203"/>
      <c r="EC91" s="202"/>
      <c r="ED91" s="203"/>
      <c r="EE91" s="202"/>
      <c r="EF91" s="203"/>
      <c r="EG91" s="202"/>
      <c r="EH91" s="203"/>
      <c r="EI91" s="202"/>
      <c r="EJ91" s="203"/>
      <c r="EK91" s="202"/>
      <c r="EL91" s="203"/>
      <c r="EM91" s="202"/>
      <c r="EN91" s="203"/>
      <c r="EO91" s="202"/>
      <c r="EP91" s="203"/>
      <c r="EQ91" s="202"/>
      <c r="ER91" s="203"/>
      <c r="ES91" s="202"/>
      <c r="ET91" s="203"/>
      <c r="EU91" s="202"/>
      <c r="EV91" s="203"/>
      <c r="EW91" s="202"/>
      <c r="EX91" s="203"/>
      <c r="EY91" s="202"/>
      <c r="EZ91" s="203"/>
      <c r="FA91" s="202"/>
      <c r="FB91" s="203"/>
      <c r="FC91" s="202"/>
      <c r="FD91" s="203"/>
      <c r="FE91" s="202"/>
      <c r="FF91" s="203"/>
      <c r="FG91" s="202"/>
      <c r="FH91" s="203"/>
      <c r="FI91" s="202"/>
      <c r="FJ91" s="203"/>
      <c r="FK91" s="202"/>
      <c r="FL91" s="203"/>
      <c r="FM91" s="202"/>
      <c r="FN91" s="203"/>
      <c r="FO91" s="202"/>
      <c r="FP91" s="203"/>
      <c r="FQ91" s="202"/>
      <c r="FR91" s="203"/>
      <c r="FS91" s="202"/>
      <c r="FT91" s="203"/>
      <c r="FU91" s="202"/>
      <c r="FV91" s="203"/>
      <c r="FW91" s="202"/>
      <c r="FX91" s="203"/>
      <c r="FY91" s="202"/>
      <c r="FZ91" s="203"/>
      <c r="GA91" s="202"/>
      <c r="GB91" s="203"/>
      <c r="GC91" s="202"/>
      <c r="GD91" s="203"/>
      <c r="GE91" s="202"/>
      <c r="GF91" s="203"/>
      <c r="GG91" s="202"/>
      <c r="GH91" s="203"/>
      <c r="GI91" s="202"/>
      <c r="GJ91" s="203"/>
      <c r="GK91" s="240"/>
      <c r="GL91" s="159" t="str">
        <f t="shared" si="49"/>
        <v>Jiří Frankl-x</v>
      </c>
      <c r="GM91" s="202"/>
      <c r="GN91" s="203"/>
      <c r="GO91" s="202"/>
      <c r="GP91" s="203"/>
      <c r="GQ91" s="202"/>
      <c r="GR91" s="203"/>
      <c r="GS91" s="202"/>
      <c r="GT91" s="203"/>
      <c r="GU91" s="202"/>
      <c r="GV91" s="203"/>
      <c r="GW91" s="202"/>
      <c r="GX91" s="203"/>
      <c r="GY91" s="202"/>
      <c r="GZ91" s="203"/>
      <c r="HA91" s="202"/>
      <c r="HB91" s="203"/>
      <c r="HC91" s="202"/>
      <c r="HD91" s="203"/>
      <c r="HE91" s="202"/>
      <c r="HF91" s="203"/>
      <c r="HG91" s="202"/>
      <c r="HH91" s="203"/>
      <c r="HI91" s="202"/>
      <c r="HJ91" s="203"/>
      <c r="HK91" s="202"/>
      <c r="HL91" s="203"/>
      <c r="HM91" s="202"/>
      <c r="HN91" s="203"/>
      <c r="HO91" s="202"/>
      <c r="HP91" s="203"/>
      <c r="HQ91" s="202"/>
      <c r="HR91" s="203"/>
      <c r="HS91" s="202"/>
      <c r="HT91" s="203"/>
      <c r="HU91" s="202"/>
      <c r="HV91" s="203"/>
      <c r="HW91" s="202"/>
      <c r="HX91" s="203"/>
      <c r="HY91" s="202"/>
      <c r="HZ91" s="203"/>
      <c r="IA91" s="202"/>
      <c r="IB91" s="203"/>
      <c r="IC91" s="202"/>
      <c r="ID91" s="203"/>
      <c r="IE91" s="202"/>
      <c r="IF91" s="203"/>
      <c r="IG91" s="202"/>
      <c r="IH91" s="203"/>
      <c r="II91" s="202"/>
      <c r="IJ91" s="203"/>
      <c r="IK91" s="202"/>
      <c r="IL91" s="203"/>
      <c r="IM91" s="202"/>
      <c r="IN91" s="203"/>
      <c r="IO91" s="202"/>
      <c r="IP91" s="203"/>
      <c r="IQ91" s="202"/>
      <c r="IR91" s="203"/>
      <c r="IS91" s="202"/>
      <c r="IT91" s="203"/>
      <c r="IU91" s="202"/>
      <c r="IV91" s="203"/>
    </row>
    <row r="92">
      <c r="A92" s="225">
        <f>IFERROR(__xludf.DUMMYFUNCTION("""COMPUTED_VALUE"""),100.0)</f>
        <v>100</v>
      </c>
      <c r="B92" s="159" t="str">
        <f t="shared" si="46"/>
        <v>Matěj Štolba-x</v>
      </c>
      <c r="C92" s="173">
        <f t="shared" ref="C92:BL92" si="91">BO92+EA92+GM92</f>
        <v>0</v>
      </c>
      <c r="D92" s="173">
        <f t="shared" si="91"/>
        <v>0</v>
      </c>
      <c r="E92" s="173">
        <f t="shared" si="91"/>
        <v>0</v>
      </c>
      <c r="F92" s="173">
        <f t="shared" si="91"/>
        <v>0</v>
      </c>
      <c r="G92" s="173">
        <f t="shared" si="91"/>
        <v>0</v>
      </c>
      <c r="H92" s="173">
        <f t="shared" si="91"/>
        <v>0</v>
      </c>
      <c r="I92" s="173">
        <f t="shared" si="91"/>
        <v>0</v>
      </c>
      <c r="J92" s="173">
        <f t="shared" si="91"/>
        <v>0</v>
      </c>
      <c r="K92" s="173">
        <f t="shared" si="91"/>
        <v>0</v>
      </c>
      <c r="L92" s="173">
        <f t="shared" si="91"/>
        <v>0</v>
      </c>
      <c r="M92" s="173">
        <f t="shared" si="91"/>
        <v>0</v>
      </c>
      <c r="N92" s="173">
        <f t="shared" si="91"/>
        <v>0</v>
      </c>
      <c r="O92" s="173">
        <f t="shared" si="91"/>
        <v>0</v>
      </c>
      <c r="P92" s="173">
        <f t="shared" si="91"/>
        <v>0</v>
      </c>
      <c r="Q92" s="173">
        <f t="shared" si="91"/>
        <v>0</v>
      </c>
      <c r="R92" s="173">
        <f t="shared" si="91"/>
        <v>0</v>
      </c>
      <c r="S92" s="173">
        <f t="shared" si="91"/>
        <v>0</v>
      </c>
      <c r="T92" s="173">
        <f t="shared" si="91"/>
        <v>0</v>
      </c>
      <c r="U92" s="173">
        <f t="shared" si="91"/>
        <v>0</v>
      </c>
      <c r="V92" s="173">
        <f t="shared" si="91"/>
        <v>0</v>
      </c>
      <c r="W92" s="173">
        <f t="shared" si="91"/>
        <v>0</v>
      </c>
      <c r="X92" s="173">
        <f t="shared" si="91"/>
        <v>0</v>
      </c>
      <c r="Y92" s="173">
        <f t="shared" si="91"/>
        <v>0</v>
      </c>
      <c r="Z92" s="173">
        <f t="shared" si="91"/>
        <v>0</v>
      </c>
      <c r="AA92" s="173">
        <f t="shared" si="91"/>
        <v>0</v>
      </c>
      <c r="AB92" s="173">
        <f t="shared" si="91"/>
        <v>0</v>
      </c>
      <c r="AC92" s="173">
        <f t="shared" si="91"/>
        <v>0</v>
      </c>
      <c r="AD92" s="173">
        <f t="shared" si="91"/>
        <v>0</v>
      </c>
      <c r="AE92" s="173">
        <f t="shared" si="91"/>
        <v>0</v>
      </c>
      <c r="AF92" s="173">
        <f t="shared" si="91"/>
        <v>0</v>
      </c>
      <c r="AG92" s="173">
        <f t="shared" si="91"/>
        <v>0</v>
      </c>
      <c r="AH92" s="173">
        <f t="shared" si="91"/>
        <v>0</v>
      </c>
      <c r="AI92" s="173">
        <f t="shared" si="91"/>
        <v>0</v>
      </c>
      <c r="AJ92" s="173">
        <f t="shared" si="91"/>
        <v>0</v>
      </c>
      <c r="AK92" s="173">
        <f t="shared" si="91"/>
        <v>0</v>
      </c>
      <c r="AL92" s="173">
        <f t="shared" si="91"/>
        <v>0</v>
      </c>
      <c r="AM92" s="173">
        <f t="shared" si="91"/>
        <v>0</v>
      </c>
      <c r="AN92" s="173">
        <f t="shared" si="91"/>
        <v>0</v>
      </c>
      <c r="AO92" s="173">
        <f t="shared" si="91"/>
        <v>0</v>
      </c>
      <c r="AP92" s="173">
        <f t="shared" si="91"/>
        <v>0</v>
      </c>
      <c r="AQ92" s="173">
        <f t="shared" si="91"/>
        <v>0</v>
      </c>
      <c r="AR92" s="173">
        <f t="shared" si="91"/>
        <v>0</v>
      </c>
      <c r="AS92" s="173">
        <f t="shared" si="91"/>
        <v>0</v>
      </c>
      <c r="AT92" s="173">
        <f t="shared" si="91"/>
        <v>0</v>
      </c>
      <c r="AU92" s="173">
        <f t="shared" si="91"/>
        <v>0</v>
      </c>
      <c r="AV92" s="173">
        <f t="shared" si="91"/>
        <v>0</v>
      </c>
      <c r="AW92" s="173">
        <f t="shared" si="91"/>
        <v>0</v>
      </c>
      <c r="AX92" s="173">
        <f t="shared" si="91"/>
        <v>0</v>
      </c>
      <c r="AY92" s="173">
        <f t="shared" si="91"/>
        <v>0</v>
      </c>
      <c r="AZ92" s="173">
        <f t="shared" si="91"/>
        <v>0</v>
      </c>
      <c r="BA92" s="173">
        <f t="shared" si="91"/>
        <v>0</v>
      </c>
      <c r="BB92" s="173">
        <f t="shared" si="91"/>
        <v>0</v>
      </c>
      <c r="BC92" s="173">
        <f t="shared" si="91"/>
        <v>0</v>
      </c>
      <c r="BD92" s="173">
        <f t="shared" si="91"/>
        <v>0</v>
      </c>
      <c r="BE92" s="173">
        <f t="shared" si="91"/>
        <v>0</v>
      </c>
      <c r="BF92" s="173">
        <f t="shared" si="91"/>
        <v>0</v>
      </c>
      <c r="BG92" s="173">
        <f t="shared" si="91"/>
        <v>0</v>
      </c>
      <c r="BH92" s="173">
        <f t="shared" si="91"/>
        <v>0</v>
      </c>
      <c r="BI92" s="173">
        <f t="shared" si="91"/>
        <v>0</v>
      </c>
      <c r="BJ92" s="173">
        <f t="shared" si="91"/>
        <v>0</v>
      </c>
      <c r="BK92" s="173">
        <f t="shared" si="91"/>
        <v>0</v>
      </c>
      <c r="BL92" s="173">
        <f t="shared" si="91"/>
        <v>0</v>
      </c>
      <c r="BM92" s="151"/>
      <c r="BN92" s="239" t="str">
        <f>IFERROR(__xludf.DUMMYFUNCTION("""COMPUTED_VALUE"""),"Matěj Štolba-x")</f>
        <v>Matěj Štolba-x</v>
      </c>
      <c r="BO92" s="174"/>
      <c r="BP92" s="175"/>
      <c r="BQ92" s="174"/>
      <c r="BR92" s="175"/>
      <c r="BS92" s="174"/>
      <c r="BT92" s="175"/>
      <c r="BU92" s="174"/>
      <c r="BV92" s="175"/>
      <c r="BW92" s="174"/>
      <c r="BX92" s="175"/>
      <c r="BY92" s="174"/>
      <c r="BZ92" s="175"/>
      <c r="CA92" s="174"/>
      <c r="CB92" s="175"/>
      <c r="CC92" s="174"/>
      <c r="CD92" s="175"/>
      <c r="CE92" s="174"/>
      <c r="CF92" s="175"/>
      <c r="CG92" s="174"/>
      <c r="CH92" s="175"/>
      <c r="CI92" s="174"/>
      <c r="CJ92" s="175"/>
      <c r="CK92" s="174"/>
      <c r="CL92" s="175"/>
      <c r="CM92" s="174"/>
      <c r="CN92" s="175"/>
      <c r="CO92" s="174"/>
      <c r="CP92" s="175"/>
      <c r="CQ92" s="174"/>
      <c r="CR92" s="175"/>
      <c r="CS92" s="174"/>
      <c r="CT92" s="175"/>
      <c r="CU92" s="174"/>
      <c r="CV92" s="175"/>
      <c r="CW92" s="174"/>
      <c r="CX92" s="175"/>
      <c r="CY92" s="174"/>
      <c r="CZ92" s="175"/>
      <c r="DA92" s="174"/>
      <c r="DB92" s="175"/>
      <c r="DC92" s="174"/>
      <c r="DD92" s="175"/>
      <c r="DE92" s="174"/>
      <c r="DF92" s="175"/>
      <c r="DG92" s="174"/>
      <c r="DH92" s="175"/>
      <c r="DI92" s="174"/>
      <c r="DJ92" s="175"/>
      <c r="DK92" s="174"/>
      <c r="DL92" s="175"/>
      <c r="DM92" s="174"/>
      <c r="DN92" s="175"/>
      <c r="DO92" s="174"/>
      <c r="DP92" s="175"/>
      <c r="DQ92" s="174"/>
      <c r="DR92" s="175"/>
      <c r="DS92" s="174"/>
      <c r="DT92" s="175"/>
      <c r="DU92" s="174"/>
      <c r="DV92" s="175"/>
      <c r="DW92" s="174"/>
      <c r="DX92" s="175"/>
      <c r="DY92" s="239"/>
      <c r="DZ92" s="159" t="str">
        <f t="shared" si="48"/>
        <v>Matěj Štolba-x</v>
      </c>
      <c r="EA92" s="202"/>
      <c r="EB92" s="203"/>
      <c r="EC92" s="202"/>
      <c r="ED92" s="203"/>
      <c r="EE92" s="202"/>
      <c r="EF92" s="203"/>
      <c r="EG92" s="202"/>
      <c r="EH92" s="203"/>
      <c r="EI92" s="202"/>
      <c r="EJ92" s="203"/>
      <c r="EK92" s="202"/>
      <c r="EL92" s="203"/>
      <c r="EM92" s="202"/>
      <c r="EN92" s="203"/>
      <c r="EO92" s="202"/>
      <c r="EP92" s="203"/>
      <c r="EQ92" s="202"/>
      <c r="ER92" s="203"/>
      <c r="ES92" s="202"/>
      <c r="ET92" s="203"/>
      <c r="EU92" s="202"/>
      <c r="EV92" s="203"/>
      <c r="EW92" s="202"/>
      <c r="EX92" s="203"/>
      <c r="EY92" s="202"/>
      <c r="EZ92" s="203"/>
      <c r="FA92" s="202"/>
      <c r="FB92" s="203"/>
      <c r="FC92" s="202"/>
      <c r="FD92" s="203"/>
      <c r="FE92" s="202"/>
      <c r="FF92" s="203"/>
      <c r="FG92" s="202"/>
      <c r="FH92" s="203"/>
      <c r="FI92" s="202"/>
      <c r="FJ92" s="203"/>
      <c r="FK92" s="202"/>
      <c r="FL92" s="203"/>
      <c r="FM92" s="202"/>
      <c r="FN92" s="203"/>
      <c r="FO92" s="202"/>
      <c r="FP92" s="203"/>
      <c r="FQ92" s="202"/>
      <c r="FR92" s="203"/>
      <c r="FS92" s="202"/>
      <c r="FT92" s="203"/>
      <c r="FU92" s="202"/>
      <c r="FV92" s="203"/>
      <c r="FW92" s="202"/>
      <c r="FX92" s="203"/>
      <c r="FY92" s="202"/>
      <c r="FZ92" s="203"/>
      <c r="GA92" s="202"/>
      <c r="GB92" s="203"/>
      <c r="GC92" s="202"/>
      <c r="GD92" s="203"/>
      <c r="GE92" s="202"/>
      <c r="GF92" s="203"/>
      <c r="GG92" s="202"/>
      <c r="GH92" s="203"/>
      <c r="GI92" s="202"/>
      <c r="GJ92" s="203"/>
      <c r="GK92" s="239"/>
      <c r="GL92" s="159" t="str">
        <f t="shared" si="49"/>
        <v>Matěj Štolba-x</v>
      </c>
      <c r="GM92" s="202"/>
      <c r="GN92" s="203"/>
      <c r="GO92" s="202"/>
      <c r="GP92" s="203"/>
      <c r="GQ92" s="202"/>
      <c r="GR92" s="203"/>
      <c r="GS92" s="202"/>
      <c r="GT92" s="203"/>
      <c r="GU92" s="202"/>
      <c r="GV92" s="203"/>
      <c r="GW92" s="202"/>
      <c r="GX92" s="203"/>
      <c r="GY92" s="202"/>
      <c r="GZ92" s="203"/>
      <c r="HA92" s="202"/>
      <c r="HB92" s="203"/>
      <c r="HC92" s="202"/>
      <c r="HD92" s="203"/>
      <c r="HE92" s="202"/>
      <c r="HF92" s="203"/>
      <c r="HG92" s="202"/>
      <c r="HH92" s="203"/>
      <c r="HI92" s="202"/>
      <c r="HJ92" s="203"/>
      <c r="HK92" s="202"/>
      <c r="HL92" s="203"/>
      <c r="HM92" s="202"/>
      <c r="HN92" s="203"/>
      <c r="HO92" s="202"/>
      <c r="HP92" s="203"/>
      <c r="HQ92" s="202"/>
      <c r="HR92" s="203"/>
      <c r="HS92" s="202"/>
      <c r="HT92" s="203"/>
      <c r="HU92" s="202"/>
      <c r="HV92" s="203"/>
      <c r="HW92" s="202"/>
      <c r="HX92" s="203"/>
      <c r="HY92" s="202"/>
      <c r="HZ92" s="203"/>
      <c r="IA92" s="202"/>
      <c r="IB92" s="203"/>
      <c r="IC92" s="202"/>
      <c r="ID92" s="203"/>
      <c r="IE92" s="202"/>
      <c r="IF92" s="203"/>
      <c r="IG92" s="202"/>
      <c r="IH92" s="203"/>
      <c r="II92" s="202"/>
      <c r="IJ92" s="203"/>
      <c r="IK92" s="202"/>
      <c r="IL92" s="203"/>
      <c r="IM92" s="202"/>
      <c r="IN92" s="203"/>
      <c r="IO92" s="202"/>
      <c r="IP92" s="203"/>
      <c r="IQ92" s="202"/>
      <c r="IR92" s="203"/>
      <c r="IS92" s="202"/>
      <c r="IT92" s="203"/>
      <c r="IU92" s="202"/>
      <c r="IV92" s="203"/>
    </row>
    <row r="93">
      <c r="A93" s="225">
        <f>IFERROR(__xludf.DUMMYFUNCTION("""COMPUTED_VALUE"""),100.0)</f>
        <v>100</v>
      </c>
      <c r="B93" s="159" t="str">
        <f t="shared" si="46"/>
        <v>Michal Moročilo-x</v>
      </c>
      <c r="C93" s="173">
        <f t="shared" ref="C93:BL93" si="92">BO93+EA93+GM93</f>
        <v>0</v>
      </c>
      <c r="D93" s="173">
        <f t="shared" si="92"/>
        <v>0</v>
      </c>
      <c r="E93" s="173">
        <f t="shared" si="92"/>
        <v>0</v>
      </c>
      <c r="F93" s="173">
        <f t="shared" si="92"/>
        <v>0</v>
      </c>
      <c r="G93" s="173">
        <f t="shared" si="92"/>
        <v>0</v>
      </c>
      <c r="H93" s="173">
        <f t="shared" si="92"/>
        <v>0</v>
      </c>
      <c r="I93" s="173">
        <f t="shared" si="92"/>
        <v>0</v>
      </c>
      <c r="J93" s="173">
        <f t="shared" si="92"/>
        <v>0</v>
      </c>
      <c r="K93" s="173">
        <f t="shared" si="92"/>
        <v>0</v>
      </c>
      <c r="L93" s="173">
        <f t="shared" si="92"/>
        <v>0</v>
      </c>
      <c r="M93" s="173">
        <f t="shared" si="92"/>
        <v>0</v>
      </c>
      <c r="N93" s="173">
        <f t="shared" si="92"/>
        <v>0</v>
      </c>
      <c r="O93" s="173">
        <f t="shared" si="92"/>
        <v>0</v>
      </c>
      <c r="P93" s="173">
        <f t="shared" si="92"/>
        <v>0</v>
      </c>
      <c r="Q93" s="173">
        <f t="shared" si="92"/>
        <v>0</v>
      </c>
      <c r="R93" s="173">
        <f t="shared" si="92"/>
        <v>0</v>
      </c>
      <c r="S93" s="173">
        <f t="shared" si="92"/>
        <v>0</v>
      </c>
      <c r="T93" s="173">
        <f t="shared" si="92"/>
        <v>0</v>
      </c>
      <c r="U93" s="173">
        <f t="shared" si="92"/>
        <v>0</v>
      </c>
      <c r="V93" s="173">
        <f t="shared" si="92"/>
        <v>0</v>
      </c>
      <c r="W93" s="173">
        <f t="shared" si="92"/>
        <v>0</v>
      </c>
      <c r="X93" s="173">
        <f t="shared" si="92"/>
        <v>0</v>
      </c>
      <c r="Y93" s="173">
        <f t="shared" si="92"/>
        <v>0</v>
      </c>
      <c r="Z93" s="173">
        <f t="shared" si="92"/>
        <v>0</v>
      </c>
      <c r="AA93" s="173">
        <f t="shared" si="92"/>
        <v>0</v>
      </c>
      <c r="AB93" s="173">
        <f t="shared" si="92"/>
        <v>0</v>
      </c>
      <c r="AC93" s="173">
        <f t="shared" si="92"/>
        <v>0</v>
      </c>
      <c r="AD93" s="173">
        <f t="shared" si="92"/>
        <v>0</v>
      </c>
      <c r="AE93" s="173">
        <f t="shared" si="92"/>
        <v>0</v>
      </c>
      <c r="AF93" s="173">
        <f t="shared" si="92"/>
        <v>0</v>
      </c>
      <c r="AG93" s="173">
        <f t="shared" si="92"/>
        <v>0</v>
      </c>
      <c r="AH93" s="173">
        <f t="shared" si="92"/>
        <v>0</v>
      </c>
      <c r="AI93" s="173">
        <f t="shared" si="92"/>
        <v>0</v>
      </c>
      <c r="AJ93" s="173">
        <f t="shared" si="92"/>
        <v>0</v>
      </c>
      <c r="AK93" s="173">
        <f t="shared" si="92"/>
        <v>0</v>
      </c>
      <c r="AL93" s="173">
        <f t="shared" si="92"/>
        <v>0</v>
      </c>
      <c r="AM93" s="173">
        <f t="shared" si="92"/>
        <v>0</v>
      </c>
      <c r="AN93" s="173">
        <f t="shared" si="92"/>
        <v>0</v>
      </c>
      <c r="AO93" s="173">
        <f t="shared" si="92"/>
        <v>0</v>
      </c>
      <c r="AP93" s="173">
        <f t="shared" si="92"/>
        <v>0</v>
      </c>
      <c r="AQ93" s="173">
        <f t="shared" si="92"/>
        <v>0</v>
      </c>
      <c r="AR93" s="173">
        <f t="shared" si="92"/>
        <v>0</v>
      </c>
      <c r="AS93" s="173">
        <f t="shared" si="92"/>
        <v>0</v>
      </c>
      <c r="AT93" s="173">
        <f t="shared" si="92"/>
        <v>0</v>
      </c>
      <c r="AU93" s="173">
        <f t="shared" si="92"/>
        <v>0</v>
      </c>
      <c r="AV93" s="173">
        <f t="shared" si="92"/>
        <v>0</v>
      </c>
      <c r="AW93" s="173">
        <f t="shared" si="92"/>
        <v>0</v>
      </c>
      <c r="AX93" s="173">
        <f t="shared" si="92"/>
        <v>0</v>
      </c>
      <c r="AY93" s="173">
        <f t="shared" si="92"/>
        <v>0</v>
      </c>
      <c r="AZ93" s="173">
        <f t="shared" si="92"/>
        <v>0</v>
      </c>
      <c r="BA93" s="173">
        <f t="shared" si="92"/>
        <v>0</v>
      </c>
      <c r="BB93" s="173">
        <f t="shared" si="92"/>
        <v>0</v>
      </c>
      <c r="BC93" s="173">
        <f t="shared" si="92"/>
        <v>0</v>
      </c>
      <c r="BD93" s="173">
        <f t="shared" si="92"/>
        <v>0</v>
      </c>
      <c r="BE93" s="173">
        <f t="shared" si="92"/>
        <v>0</v>
      </c>
      <c r="BF93" s="173">
        <f t="shared" si="92"/>
        <v>0</v>
      </c>
      <c r="BG93" s="173">
        <f t="shared" si="92"/>
        <v>0</v>
      </c>
      <c r="BH93" s="173">
        <f t="shared" si="92"/>
        <v>0</v>
      </c>
      <c r="BI93" s="173">
        <f t="shared" si="92"/>
        <v>0</v>
      </c>
      <c r="BJ93" s="173">
        <f t="shared" si="92"/>
        <v>0</v>
      </c>
      <c r="BK93" s="173">
        <f t="shared" si="92"/>
        <v>0</v>
      </c>
      <c r="BL93" s="173">
        <f t="shared" si="92"/>
        <v>0</v>
      </c>
      <c r="BM93" s="151"/>
      <c r="BN93" s="239" t="str">
        <f>IFERROR(__xludf.DUMMYFUNCTION("""COMPUTED_VALUE"""),"Michal Moročilo-x")</f>
        <v>Michal Moročilo-x</v>
      </c>
      <c r="BO93" s="174"/>
      <c r="BP93" s="175"/>
      <c r="BQ93" s="174"/>
      <c r="BR93" s="175"/>
      <c r="BS93" s="174"/>
      <c r="BT93" s="175"/>
      <c r="BU93" s="174"/>
      <c r="BV93" s="175"/>
      <c r="BW93" s="174"/>
      <c r="BX93" s="175"/>
      <c r="BY93" s="174"/>
      <c r="BZ93" s="175"/>
      <c r="CA93" s="174"/>
      <c r="CB93" s="175"/>
      <c r="CC93" s="174"/>
      <c r="CD93" s="175"/>
      <c r="CE93" s="174"/>
      <c r="CF93" s="175"/>
      <c r="CG93" s="174"/>
      <c r="CH93" s="175"/>
      <c r="CI93" s="174"/>
      <c r="CJ93" s="175"/>
      <c r="CK93" s="174"/>
      <c r="CL93" s="175"/>
      <c r="CM93" s="174"/>
      <c r="CN93" s="175"/>
      <c r="CO93" s="174"/>
      <c r="CP93" s="175"/>
      <c r="CQ93" s="174"/>
      <c r="CR93" s="175"/>
      <c r="CS93" s="174"/>
      <c r="CT93" s="175"/>
      <c r="CU93" s="174"/>
      <c r="CV93" s="175"/>
      <c r="CW93" s="174"/>
      <c r="CX93" s="175"/>
      <c r="CY93" s="174"/>
      <c r="CZ93" s="175"/>
      <c r="DA93" s="174"/>
      <c r="DB93" s="175"/>
      <c r="DC93" s="174"/>
      <c r="DD93" s="175"/>
      <c r="DE93" s="174"/>
      <c r="DF93" s="175"/>
      <c r="DG93" s="174"/>
      <c r="DH93" s="175"/>
      <c r="DI93" s="174"/>
      <c r="DJ93" s="175"/>
      <c r="DK93" s="174"/>
      <c r="DL93" s="175"/>
      <c r="DM93" s="174"/>
      <c r="DN93" s="175"/>
      <c r="DO93" s="174"/>
      <c r="DP93" s="175"/>
      <c r="DQ93" s="174"/>
      <c r="DR93" s="175"/>
      <c r="DS93" s="174"/>
      <c r="DT93" s="175"/>
      <c r="DU93" s="174"/>
      <c r="DV93" s="175"/>
      <c r="DW93" s="174"/>
      <c r="DX93" s="175"/>
      <c r="DY93" s="239"/>
      <c r="DZ93" s="159" t="str">
        <f t="shared" si="48"/>
        <v>Michal Moročilo-x</v>
      </c>
      <c r="EA93" s="202"/>
      <c r="EB93" s="203"/>
      <c r="EC93" s="202"/>
      <c r="ED93" s="203"/>
      <c r="EE93" s="202"/>
      <c r="EF93" s="203"/>
      <c r="EG93" s="202"/>
      <c r="EH93" s="203"/>
      <c r="EI93" s="202"/>
      <c r="EJ93" s="203"/>
      <c r="EK93" s="202"/>
      <c r="EL93" s="203"/>
      <c r="EM93" s="202"/>
      <c r="EN93" s="203"/>
      <c r="EO93" s="202"/>
      <c r="EP93" s="203"/>
      <c r="EQ93" s="202"/>
      <c r="ER93" s="203"/>
      <c r="ES93" s="202"/>
      <c r="ET93" s="203"/>
      <c r="EU93" s="202"/>
      <c r="EV93" s="203"/>
      <c r="EW93" s="202"/>
      <c r="EX93" s="203"/>
      <c r="EY93" s="202"/>
      <c r="EZ93" s="203"/>
      <c r="FA93" s="202"/>
      <c r="FB93" s="203"/>
      <c r="FC93" s="202"/>
      <c r="FD93" s="203"/>
      <c r="FE93" s="202"/>
      <c r="FF93" s="203"/>
      <c r="FG93" s="202"/>
      <c r="FH93" s="203"/>
      <c r="FI93" s="202"/>
      <c r="FJ93" s="203"/>
      <c r="FK93" s="202"/>
      <c r="FL93" s="203"/>
      <c r="FM93" s="202"/>
      <c r="FN93" s="203"/>
      <c r="FO93" s="202"/>
      <c r="FP93" s="203"/>
      <c r="FQ93" s="202"/>
      <c r="FR93" s="203"/>
      <c r="FS93" s="202"/>
      <c r="FT93" s="203"/>
      <c r="FU93" s="202"/>
      <c r="FV93" s="203"/>
      <c r="FW93" s="202"/>
      <c r="FX93" s="203"/>
      <c r="FY93" s="202"/>
      <c r="FZ93" s="203"/>
      <c r="GA93" s="202"/>
      <c r="GB93" s="203"/>
      <c r="GC93" s="202"/>
      <c r="GD93" s="203"/>
      <c r="GE93" s="202"/>
      <c r="GF93" s="203"/>
      <c r="GG93" s="202"/>
      <c r="GH93" s="203"/>
      <c r="GI93" s="202"/>
      <c r="GJ93" s="203"/>
      <c r="GK93" s="239"/>
      <c r="GL93" s="159" t="str">
        <f t="shared" si="49"/>
        <v>Michal Moročilo-x</v>
      </c>
      <c r="GM93" s="202"/>
      <c r="GN93" s="203"/>
      <c r="GO93" s="202"/>
      <c r="GP93" s="203"/>
      <c r="GQ93" s="202"/>
      <c r="GR93" s="203"/>
      <c r="GS93" s="202"/>
      <c r="GT93" s="203"/>
      <c r="GU93" s="202"/>
      <c r="GV93" s="203"/>
      <c r="GW93" s="202"/>
      <c r="GX93" s="203"/>
      <c r="GY93" s="202"/>
      <c r="GZ93" s="203"/>
      <c r="HA93" s="202"/>
      <c r="HB93" s="203"/>
      <c r="HC93" s="202"/>
      <c r="HD93" s="203"/>
      <c r="HE93" s="202"/>
      <c r="HF93" s="203"/>
      <c r="HG93" s="202"/>
      <c r="HH93" s="203"/>
      <c r="HI93" s="202"/>
      <c r="HJ93" s="203"/>
      <c r="HK93" s="202"/>
      <c r="HL93" s="203"/>
      <c r="HM93" s="202"/>
      <c r="HN93" s="203"/>
      <c r="HO93" s="202"/>
      <c r="HP93" s="203"/>
      <c r="HQ93" s="202"/>
      <c r="HR93" s="203"/>
      <c r="HS93" s="202"/>
      <c r="HT93" s="203"/>
      <c r="HU93" s="202"/>
      <c r="HV93" s="203"/>
      <c r="HW93" s="202"/>
      <c r="HX93" s="203"/>
      <c r="HY93" s="202"/>
      <c r="HZ93" s="203"/>
      <c r="IA93" s="202"/>
      <c r="IB93" s="203"/>
      <c r="IC93" s="202"/>
      <c r="ID93" s="203"/>
      <c r="IE93" s="202"/>
      <c r="IF93" s="203"/>
      <c r="IG93" s="202"/>
      <c r="IH93" s="203"/>
      <c r="II93" s="202"/>
      <c r="IJ93" s="203"/>
      <c r="IK93" s="202"/>
      <c r="IL93" s="203"/>
      <c r="IM93" s="202"/>
      <c r="IN93" s="203"/>
      <c r="IO93" s="202"/>
      <c r="IP93" s="203"/>
      <c r="IQ93" s="202"/>
      <c r="IR93" s="203"/>
      <c r="IS93" s="202"/>
      <c r="IT93" s="203"/>
      <c r="IU93" s="202"/>
      <c r="IV93" s="203"/>
    </row>
    <row r="94">
      <c r="A94" s="225">
        <f>IFERROR(__xludf.DUMMYFUNCTION("""COMPUTED_VALUE"""),100.0)</f>
        <v>100</v>
      </c>
      <c r="B94" s="159" t="str">
        <f t="shared" si="46"/>
        <v>František Matoušek</v>
      </c>
      <c r="C94" s="173">
        <f t="shared" ref="C94:BL94" si="93">BO94+EA94+GM94</f>
        <v>12.5</v>
      </c>
      <c r="D94" s="173">
        <f t="shared" si="93"/>
        <v>500</v>
      </c>
      <c r="E94" s="173">
        <f t="shared" si="93"/>
        <v>0</v>
      </c>
      <c r="F94" s="173">
        <f t="shared" si="93"/>
        <v>0</v>
      </c>
      <c r="G94" s="173">
        <f t="shared" si="93"/>
        <v>0</v>
      </c>
      <c r="H94" s="173">
        <f t="shared" si="93"/>
        <v>0</v>
      </c>
      <c r="I94" s="173">
        <f t="shared" si="93"/>
        <v>0</v>
      </c>
      <c r="J94" s="173">
        <f t="shared" si="93"/>
        <v>0</v>
      </c>
      <c r="K94" s="173">
        <f t="shared" si="93"/>
        <v>7</v>
      </c>
      <c r="L94" s="173">
        <f t="shared" si="93"/>
        <v>500</v>
      </c>
      <c r="M94" s="173">
        <f t="shared" si="93"/>
        <v>0</v>
      </c>
      <c r="N94" s="173">
        <f t="shared" si="93"/>
        <v>0</v>
      </c>
      <c r="O94" s="173">
        <f t="shared" si="93"/>
        <v>7</v>
      </c>
      <c r="P94" s="173">
        <f t="shared" si="93"/>
        <v>700</v>
      </c>
      <c r="Q94" s="173">
        <f t="shared" si="93"/>
        <v>6</v>
      </c>
      <c r="R94" s="173">
        <f t="shared" si="93"/>
        <v>0</v>
      </c>
      <c r="S94" s="173">
        <f t="shared" si="93"/>
        <v>2</v>
      </c>
      <c r="T94" s="173">
        <f t="shared" si="93"/>
        <v>800</v>
      </c>
      <c r="U94" s="173">
        <f t="shared" si="93"/>
        <v>5</v>
      </c>
      <c r="V94" s="173">
        <f t="shared" si="93"/>
        <v>0</v>
      </c>
      <c r="W94" s="173">
        <f t="shared" si="93"/>
        <v>3</v>
      </c>
      <c r="X94" s="173">
        <f t="shared" si="93"/>
        <v>0</v>
      </c>
      <c r="Y94" s="173">
        <f t="shared" si="93"/>
        <v>0</v>
      </c>
      <c r="Z94" s="173">
        <f t="shared" si="93"/>
        <v>0</v>
      </c>
      <c r="AA94" s="173">
        <f t="shared" si="93"/>
        <v>5</v>
      </c>
      <c r="AB94" s="173">
        <f t="shared" si="93"/>
        <v>0</v>
      </c>
      <c r="AC94" s="173">
        <f t="shared" si="93"/>
        <v>12</v>
      </c>
      <c r="AD94" s="173">
        <f t="shared" si="93"/>
        <v>0</v>
      </c>
      <c r="AE94" s="173">
        <f t="shared" si="93"/>
        <v>12.5</v>
      </c>
      <c r="AF94" s="173">
        <f t="shared" si="93"/>
        <v>0</v>
      </c>
      <c r="AG94" s="173">
        <f t="shared" si="93"/>
        <v>4.5</v>
      </c>
      <c r="AH94" s="173">
        <f t="shared" si="93"/>
        <v>0</v>
      </c>
      <c r="AI94" s="173">
        <f t="shared" si="93"/>
        <v>0</v>
      </c>
      <c r="AJ94" s="173">
        <f t="shared" si="93"/>
        <v>0</v>
      </c>
      <c r="AK94" s="173">
        <f t="shared" si="93"/>
        <v>0</v>
      </c>
      <c r="AL94" s="173">
        <f t="shared" si="93"/>
        <v>0</v>
      </c>
      <c r="AM94" s="173">
        <f t="shared" si="93"/>
        <v>0</v>
      </c>
      <c r="AN94" s="173">
        <f t="shared" si="93"/>
        <v>0</v>
      </c>
      <c r="AO94" s="173">
        <f t="shared" si="93"/>
        <v>5</v>
      </c>
      <c r="AP94" s="173">
        <f t="shared" si="93"/>
        <v>0</v>
      </c>
      <c r="AQ94" s="173">
        <f t="shared" si="93"/>
        <v>14</v>
      </c>
      <c r="AR94" s="173">
        <f t="shared" si="93"/>
        <v>0</v>
      </c>
      <c r="AS94" s="173">
        <f t="shared" si="93"/>
        <v>0</v>
      </c>
      <c r="AT94" s="173">
        <f t="shared" si="93"/>
        <v>0</v>
      </c>
      <c r="AU94" s="173">
        <f t="shared" si="93"/>
        <v>0</v>
      </c>
      <c r="AV94" s="173">
        <f t="shared" si="93"/>
        <v>0</v>
      </c>
      <c r="AW94" s="173">
        <f t="shared" si="93"/>
        <v>0</v>
      </c>
      <c r="AX94" s="173">
        <f t="shared" si="93"/>
        <v>0</v>
      </c>
      <c r="AY94" s="173">
        <f t="shared" si="93"/>
        <v>0</v>
      </c>
      <c r="AZ94" s="173">
        <f t="shared" si="93"/>
        <v>0</v>
      </c>
      <c r="BA94" s="173">
        <f t="shared" si="93"/>
        <v>0</v>
      </c>
      <c r="BB94" s="173">
        <f t="shared" si="93"/>
        <v>0</v>
      </c>
      <c r="BC94" s="173">
        <f t="shared" si="93"/>
        <v>3</v>
      </c>
      <c r="BD94" s="173">
        <f t="shared" si="93"/>
        <v>0</v>
      </c>
      <c r="BE94" s="173">
        <f t="shared" si="93"/>
        <v>10</v>
      </c>
      <c r="BF94" s="173">
        <f t="shared" si="93"/>
        <v>400</v>
      </c>
      <c r="BG94" s="173">
        <f t="shared" si="93"/>
        <v>0</v>
      </c>
      <c r="BH94" s="173">
        <f t="shared" si="93"/>
        <v>0</v>
      </c>
      <c r="BI94" s="173">
        <f t="shared" si="93"/>
        <v>0</v>
      </c>
      <c r="BJ94" s="173">
        <f t="shared" si="93"/>
        <v>0</v>
      </c>
      <c r="BK94" s="173">
        <f t="shared" si="93"/>
        <v>0</v>
      </c>
      <c r="BL94" s="173">
        <f t="shared" si="93"/>
        <v>0</v>
      </c>
      <c r="BM94" s="151"/>
      <c r="BN94" s="239" t="str">
        <f>IFERROR(__xludf.DUMMYFUNCTION("""COMPUTED_VALUE"""),"František Matoušek")</f>
        <v>František Matoušek</v>
      </c>
      <c r="BO94" s="174"/>
      <c r="BP94" s="175"/>
      <c r="BQ94" s="174"/>
      <c r="BR94" s="175"/>
      <c r="BS94" s="174"/>
      <c r="BT94" s="175"/>
      <c r="BU94" s="174"/>
      <c r="BV94" s="175"/>
      <c r="BW94" s="174"/>
      <c r="BX94" s="175"/>
      <c r="BY94" s="174"/>
      <c r="BZ94" s="175"/>
      <c r="CA94" s="174"/>
      <c r="CB94" s="175"/>
      <c r="CC94" s="174"/>
      <c r="CD94" s="175"/>
      <c r="CE94" s="174"/>
      <c r="CF94" s="175"/>
      <c r="CG94" s="174">
        <f>IFERROR(__xludf.DUMMYFUNCTION("""COMPUTED_VALUE"""),5.0)</f>
        <v>5</v>
      </c>
      <c r="CH94" s="175"/>
      <c r="CI94" s="174"/>
      <c r="CJ94" s="175"/>
      <c r="CK94" s="174"/>
      <c r="CL94" s="175"/>
      <c r="CM94" s="174"/>
      <c r="CN94" s="175"/>
      <c r="CO94" s="174"/>
      <c r="CP94" s="175"/>
      <c r="CQ94" s="174"/>
      <c r="CR94" s="175"/>
      <c r="CS94" s="174">
        <f>IFERROR(__xludf.DUMMYFUNCTION("""COMPUTED_VALUE"""),4.5)</f>
        <v>4.5</v>
      </c>
      <c r="CT94" s="175"/>
      <c r="CU94" s="174"/>
      <c r="CV94" s="175"/>
      <c r="CW94" s="174"/>
      <c r="CX94" s="175"/>
      <c r="CY94" s="174"/>
      <c r="CZ94" s="175"/>
      <c r="DA94" s="174"/>
      <c r="DB94" s="175"/>
      <c r="DC94" s="174"/>
      <c r="DD94" s="175"/>
      <c r="DE94" s="174"/>
      <c r="DF94" s="175"/>
      <c r="DG94" s="174"/>
      <c r="DH94" s="175"/>
      <c r="DI94" s="174"/>
      <c r="DJ94" s="175"/>
      <c r="DK94" s="174"/>
      <c r="DL94" s="175"/>
      <c r="DM94" s="174"/>
      <c r="DN94" s="175"/>
      <c r="DO94" s="174"/>
      <c r="DP94" s="175"/>
      <c r="DQ94" s="174"/>
      <c r="DR94" s="175"/>
      <c r="DS94" s="174"/>
      <c r="DT94" s="175"/>
      <c r="DU94" s="174"/>
      <c r="DV94" s="175"/>
      <c r="DW94" s="174"/>
      <c r="DX94" s="175"/>
      <c r="DY94" s="239"/>
      <c r="DZ94" s="159" t="str">
        <f t="shared" si="48"/>
        <v>František Matoušek</v>
      </c>
      <c r="EA94" s="202"/>
      <c r="EB94" s="203"/>
      <c r="EC94" s="202"/>
      <c r="ED94" s="203"/>
      <c r="EE94" s="202"/>
      <c r="EF94" s="203"/>
      <c r="EG94" s="202"/>
      <c r="EH94" s="203"/>
      <c r="EI94" s="202"/>
      <c r="EJ94" s="203"/>
      <c r="EK94" s="202"/>
      <c r="EL94" s="203"/>
      <c r="EM94" s="202"/>
      <c r="EN94" s="203"/>
      <c r="EO94" s="202"/>
      <c r="EP94" s="203"/>
      <c r="EQ94" s="202"/>
      <c r="ER94" s="203"/>
      <c r="ES94" s="202"/>
      <c r="ET94" s="203"/>
      <c r="EU94" s="202"/>
      <c r="EV94" s="203"/>
      <c r="EW94" s="202"/>
      <c r="EX94" s="203"/>
      <c r="EY94" s="202"/>
      <c r="EZ94" s="203"/>
      <c r="FA94" s="202"/>
      <c r="FB94" s="203"/>
      <c r="FC94" s="202"/>
      <c r="FD94" s="203"/>
      <c r="FE94" s="202"/>
      <c r="FF94" s="203"/>
      <c r="FG94" s="202"/>
      <c r="FH94" s="203"/>
      <c r="FI94" s="202"/>
      <c r="FJ94" s="203"/>
      <c r="FK94" s="202"/>
      <c r="FL94" s="203"/>
      <c r="FM94" s="202"/>
      <c r="FN94" s="203"/>
      <c r="FO94" s="202"/>
      <c r="FP94" s="203"/>
      <c r="FQ94" s="202"/>
      <c r="FR94" s="203"/>
      <c r="FS94" s="202"/>
      <c r="FT94" s="203"/>
      <c r="FU94" s="202"/>
      <c r="FV94" s="203"/>
      <c r="FW94" s="202"/>
      <c r="FX94" s="203"/>
      <c r="FY94" s="202"/>
      <c r="FZ94" s="203"/>
      <c r="GA94" s="202"/>
      <c r="GB94" s="203"/>
      <c r="GC94" s="202"/>
      <c r="GD94" s="203"/>
      <c r="GE94" s="202"/>
      <c r="GF94" s="203"/>
      <c r="GG94" s="202"/>
      <c r="GH94" s="203"/>
      <c r="GI94" s="202"/>
      <c r="GJ94" s="203"/>
      <c r="GK94" s="239"/>
      <c r="GL94" s="159" t="str">
        <f t="shared" si="49"/>
        <v>František Matoušek</v>
      </c>
      <c r="GM94" s="202">
        <f>IFERROR(__xludf.DUMMYFUNCTION("""COMPUTED_VALUE"""),12.5)</f>
        <v>12.5</v>
      </c>
      <c r="GN94" s="203">
        <f>IFERROR(__xludf.DUMMYFUNCTION("""COMPUTED_VALUE"""),500.0)</f>
        <v>500</v>
      </c>
      <c r="GO94" s="202"/>
      <c r="GP94" s="203"/>
      <c r="GQ94" s="202"/>
      <c r="GR94" s="203"/>
      <c r="GS94" s="202"/>
      <c r="GT94" s="203"/>
      <c r="GU94" s="202">
        <f>IFERROR(__xludf.DUMMYFUNCTION("""COMPUTED_VALUE"""),7.0)</f>
        <v>7</v>
      </c>
      <c r="GV94" s="203">
        <f>IFERROR(__xludf.DUMMYFUNCTION("""COMPUTED_VALUE"""),500.0)</f>
        <v>500</v>
      </c>
      <c r="GW94" s="202"/>
      <c r="GX94" s="203"/>
      <c r="GY94" s="202">
        <f>IFERROR(__xludf.DUMMYFUNCTION("""COMPUTED_VALUE"""),7.0)</f>
        <v>7</v>
      </c>
      <c r="GZ94" s="203">
        <f>IFERROR(__xludf.DUMMYFUNCTION("""COMPUTED_VALUE"""),700.0)</f>
        <v>700</v>
      </c>
      <c r="HA94" s="202">
        <f>IFERROR(__xludf.DUMMYFUNCTION("""COMPUTED_VALUE"""),6.0)</f>
        <v>6</v>
      </c>
      <c r="HB94" s="203"/>
      <c r="HC94" s="202">
        <f>IFERROR(__xludf.DUMMYFUNCTION("""COMPUTED_VALUE"""),2.0)</f>
        <v>2</v>
      </c>
      <c r="HD94" s="203">
        <f>IFERROR(__xludf.DUMMYFUNCTION("""COMPUTED_VALUE"""),800.0)</f>
        <v>800</v>
      </c>
      <c r="HE94" s="202"/>
      <c r="HF94" s="203"/>
      <c r="HG94" s="202">
        <f>IFERROR(__xludf.DUMMYFUNCTION("""COMPUTED_VALUE"""),3.0)</f>
        <v>3</v>
      </c>
      <c r="HH94" s="203"/>
      <c r="HI94" s="202"/>
      <c r="HJ94" s="203"/>
      <c r="HK94" s="202">
        <f>IFERROR(__xludf.DUMMYFUNCTION("""COMPUTED_VALUE"""),5.0)</f>
        <v>5</v>
      </c>
      <c r="HL94" s="203"/>
      <c r="HM94" s="202">
        <f>IFERROR(__xludf.DUMMYFUNCTION("""COMPUTED_VALUE"""),12.0)</f>
        <v>12</v>
      </c>
      <c r="HN94" s="203"/>
      <c r="HO94" s="202">
        <f>IFERROR(__xludf.DUMMYFUNCTION("""COMPUTED_VALUE"""),12.5)</f>
        <v>12.5</v>
      </c>
      <c r="HP94" s="203"/>
      <c r="HQ94" s="202"/>
      <c r="HR94" s="203"/>
      <c r="HS94" s="202"/>
      <c r="HT94" s="203"/>
      <c r="HU94" s="202"/>
      <c r="HV94" s="203"/>
      <c r="HW94" s="202"/>
      <c r="HX94" s="203"/>
      <c r="HY94" s="202">
        <f>IFERROR(__xludf.DUMMYFUNCTION("""COMPUTED_VALUE"""),5.0)</f>
        <v>5</v>
      </c>
      <c r="HZ94" s="203"/>
      <c r="IA94" s="202">
        <f>IFERROR(__xludf.DUMMYFUNCTION("""COMPUTED_VALUE"""),14.0)</f>
        <v>14</v>
      </c>
      <c r="IB94" s="203"/>
      <c r="IC94" s="202"/>
      <c r="ID94" s="203"/>
      <c r="IE94" s="202"/>
      <c r="IF94" s="203"/>
      <c r="IG94" s="202"/>
      <c r="IH94" s="203"/>
      <c r="II94" s="202"/>
      <c r="IJ94" s="203"/>
      <c r="IK94" s="202"/>
      <c r="IL94" s="203"/>
      <c r="IM94" s="202">
        <f>IFERROR(__xludf.DUMMYFUNCTION("""COMPUTED_VALUE"""),3.0)</f>
        <v>3</v>
      </c>
      <c r="IN94" s="203"/>
      <c r="IO94" s="202">
        <f>IFERROR(__xludf.DUMMYFUNCTION("""COMPUTED_VALUE"""),10.0)</f>
        <v>10</v>
      </c>
      <c r="IP94" s="203">
        <f>IFERROR(__xludf.DUMMYFUNCTION("""COMPUTED_VALUE"""),400.0)</f>
        <v>400</v>
      </c>
      <c r="IQ94" s="202"/>
      <c r="IR94" s="203"/>
      <c r="IS94" s="202"/>
      <c r="IT94" s="203"/>
      <c r="IU94" s="202"/>
      <c r="IV94" s="203"/>
    </row>
    <row r="95">
      <c r="A95" s="225">
        <f>IFERROR(__xludf.DUMMYFUNCTION("""COMPUTED_VALUE"""),100.0)</f>
        <v>100</v>
      </c>
      <c r="B95" s="159" t="str">
        <f t="shared" si="46"/>
        <v>Adam Petr</v>
      </c>
      <c r="C95" s="173">
        <f t="shared" ref="C95:BL95" si="94">BO95+EA95+GM95</f>
        <v>0</v>
      </c>
      <c r="D95" s="173">
        <f t="shared" si="94"/>
        <v>0</v>
      </c>
      <c r="E95" s="173">
        <f t="shared" si="94"/>
        <v>3</v>
      </c>
      <c r="F95" s="173">
        <f t="shared" si="94"/>
        <v>0</v>
      </c>
      <c r="G95" s="173">
        <f t="shared" si="94"/>
        <v>0</v>
      </c>
      <c r="H95" s="173">
        <f t="shared" si="94"/>
        <v>0</v>
      </c>
      <c r="I95" s="173">
        <f t="shared" si="94"/>
        <v>0</v>
      </c>
      <c r="J95" s="173">
        <f t="shared" si="94"/>
        <v>0</v>
      </c>
      <c r="K95" s="173">
        <f t="shared" si="94"/>
        <v>0</v>
      </c>
      <c r="L95" s="173">
        <f t="shared" si="94"/>
        <v>0</v>
      </c>
      <c r="M95" s="173">
        <f t="shared" si="94"/>
        <v>7.5</v>
      </c>
      <c r="N95" s="173">
        <f t="shared" si="94"/>
        <v>0</v>
      </c>
      <c r="O95" s="173">
        <f t="shared" si="94"/>
        <v>0</v>
      </c>
      <c r="P95" s="173">
        <f t="shared" si="94"/>
        <v>0</v>
      </c>
      <c r="Q95" s="173">
        <f t="shared" si="94"/>
        <v>0</v>
      </c>
      <c r="R95" s="173">
        <f t="shared" si="94"/>
        <v>0</v>
      </c>
      <c r="S95" s="173">
        <f t="shared" si="94"/>
        <v>0</v>
      </c>
      <c r="T95" s="173">
        <f t="shared" si="94"/>
        <v>0</v>
      </c>
      <c r="U95" s="173">
        <f t="shared" si="94"/>
        <v>0</v>
      </c>
      <c r="V95" s="173">
        <f t="shared" si="94"/>
        <v>0</v>
      </c>
      <c r="W95" s="173">
        <f t="shared" si="94"/>
        <v>0</v>
      </c>
      <c r="X95" s="173">
        <f t="shared" si="94"/>
        <v>0</v>
      </c>
      <c r="Y95" s="173">
        <f t="shared" si="94"/>
        <v>0</v>
      </c>
      <c r="Z95" s="173">
        <f t="shared" si="94"/>
        <v>0</v>
      </c>
      <c r="AA95" s="173">
        <f t="shared" si="94"/>
        <v>10.5</v>
      </c>
      <c r="AB95" s="173">
        <f t="shared" si="94"/>
        <v>0</v>
      </c>
      <c r="AC95" s="173">
        <f t="shared" si="94"/>
        <v>0</v>
      </c>
      <c r="AD95" s="173">
        <f t="shared" si="94"/>
        <v>0</v>
      </c>
      <c r="AE95" s="173">
        <f t="shared" si="94"/>
        <v>0</v>
      </c>
      <c r="AF95" s="173">
        <f t="shared" si="94"/>
        <v>0</v>
      </c>
      <c r="AG95" s="173">
        <f t="shared" si="94"/>
        <v>0</v>
      </c>
      <c r="AH95" s="173">
        <f t="shared" si="94"/>
        <v>0</v>
      </c>
      <c r="AI95" s="173">
        <f t="shared" si="94"/>
        <v>0</v>
      </c>
      <c r="AJ95" s="173">
        <f t="shared" si="94"/>
        <v>0</v>
      </c>
      <c r="AK95" s="173">
        <f t="shared" si="94"/>
        <v>11.5</v>
      </c>
      <c r="AL95" s="173">
        <f t="shared" si="94"/>
        <v>0</v>
      </c>
      <c r="AM95" s="173">
        <f t="shared" si="94"/>
        <v>0</v>
      </c>
      <c r="AN95" s="173">
        <f t="shared" si="94"/>
        <v>0</v>
      </c>
      <c r="AO95" s="173">
        <f t="shared" si="94"/>
        <v>4</v>
      </c>
      <c r="AP95" s="173">
        <f t="shared" si="94"/>
        <v>0</v>
      </c>
      <c r="AQ95" s="173">
        <f t="shared" si="94"/>
        <v>0</v>
      </c>
      <c r="AR95" s="173">
        <f t="shared" si="94"/>
        <v>0</v>
      </c>
      <c r="AS95" s="173">
        <f t="shared" si="94"/>
        <v>0</v>
      </c>
      <c r="AT95" s="173">
        <f t="shared" si="94"/>
        <v>0</v>
      </c>
      <c r="AU95" s="173">
        <f t="shared" si="94"/>
        <v>0</v>
      </c>
      <c r="AV95" s="173">
        <f t="shared" si="94"/>
        <v>0</v>
      </c>
      <c r="AW95" s="173">
        <f t="shared" si="94"/>
        <v>0</v>
      </c>
      <c r="AX95" s="173">
        <f t="shared" si="94"/>
        <v>0</v>
      </c>
      <c r="AY95" s="173">
        <f t="shared" si="94"/>
        <v>0</v>
      </c>
      <c r="AZ95" s="173">
        <f t="shared" si="94"/>
        <v>0</v>
      </c>
      <c r="BA95" s="173">
        <f t="shared" si="94"/>
        <v>0</v>
      </c>
      <c r="BB95" s="173">
        <f t="shared" si="94"/>
        <v>0</v>
      </c>
      <c r="BC95" s="173">
        <f t="shared" si="94"/>
        <v>0</v>
      </c>
      <c r="BD95" s="173">
        <f t="shared" si="94"/>
        <v>0</v>
      </c>
      <c r="BE95" s="173">
        <f t="shared" si="94"/>
        <v>0</v>
      </c>
      <c r="BF95" s="173">
        <f t="shared" si="94"/>
        <v>0</v>
      </c>
      <c r="BG95" s="173">
        <f t="shared" si="94"/>
        <v>0</v>
      </c>
      <c r="BH95" s="173">
        <f t="shared" si="94"/>
        <v>0</v>
      </c>
      <c r="BI95" s="173">
        <f t="shared" si="94"/>
        <v>10</v>
      </c>
      <c r="BJ95" s="173">
        <f t="shared" si="94"/>
        <v>0</v>
      </c>
      <c r="BK95" s="173">
        <f t="shared" si="94"/>
        <v>0</v>
      </c>
      <c r="BL95" s="173">
        <f t="shared" si="94"/>
        <v>0</v>
      </c>
      <c r="BM95" s="151"/>
      <c r="BN95" s="239" t="str">
        <f>IFERROR(__xludf.DUMMYFUNCTION("""COMPUTED_VALUE"""),"Adam Petr")</f>
        <v>Adam Petr</v>
      </c>
      <c r="BO95" s="174"/>
      <c r="BP95" s="175"/>
      <c r="BQ95" s="174">
        <f>IFERROR(__xludf.DUMMYFUNCTION("""COMPUTED_VALUE"""),3.0)</f>
        <v>3</v>
      </c>
      <c r="BR95" s="175"/>
      <c r="BS95" s="174"/>
      <c r="BT95" s="175"/>
      <c r="BU95" s="174"/>
      <c r="BV95" s="175"/>
      <c r="BW95" s="174"/>
      <c r="BX95" s="175"/>
      <c r="BY95" s="174">
        <f>IFERROR(__xludf.DUMMYFUNCTION("""COMPUTED_VALUE"""),7.5)</f>
        <v>7.5</v>
      </c>
      <c r="BZ95" s="175"/>
      <c r="CA95" s="174"/>
      <c r="CB95" s="175"/>
      <c r="CC95" s="174"/>
      <c r="CD95" s="175"/>
      <c r="CE95" s="174"/>
      <c r="CF95" s="175"/>
      <c r="CG95" s="174"/>
      <c r="CH95" s="175"/>
      <c r="CI95" s="174"/>
      <c r="CJ95" s="175"/>
      <c r="CK95" s="174"/>
      <c r="CL95" s="175"/>
      <c r="CM95" s="174">
        <f>IFERROR(__xludf.DUMMYFUNCTION("""COMPUTED_VALUE"""),10.5)</f>
        <v>10.5</v>
      </c>
      <c r="CN95" s="175"/>
      <c r="CO95" s="174"/>
      <c r="CP95" s="175"/>
      <c r="CQ95" s="174"/>
      <c r="CR95" s="175"/>
      <c r="CS95" s="174"/>
      <c r="CT95" s="175"/>
      <c r="CU95" s="174"/>
      <c r="CV95" s="175"/>
      <c r="CW95" s="174">
        <f>IFERROR(__xludf.DUMMYFUNCTION("""COMPUTED_VALUE"""),11.5)</f>
        <v>11.5</v>
      </c>
      <c r="CX95" s="175"/>
      <c r="CY95" s="174"/>
      <c r="CZ95" s="175"/>
      <c r="DA95" s="174">
        <f>IFERROR(__xludf.DUMMYFUNCTION("""COMPUTED_VALUE"""),4.0)</f>
        <v>4</v>
      </c>
      <c r="DB95" s="175"/>
      <c r="DC95" s="174"/>
      <c r="DD95" s="175"/>
      <c r="DE95" s="174"/>
      <c r="DF95" s="175"/>
      <c r="DG95" s="174"/>
      <c r="DH95" s="175"/>
      <c r="DI95" s="174"/>
      <c r="DJ95" s="175"/>
      <c r="DK95" s="174"/>
      <c r="DL95" s="175"/>
      <c r="DM95" s="174"/>
      <c r="DN95" s="175"/>
      <c r="DO95" s="174"/>
      <c r="DP95" s="175"/>
      <c r="DQ95" s="174"/>
      <c r="DR95" s="175"/>
      <c r="DS95" s="174"/>
      <c r="DT95" s="175"/>
      <c r="DU95" s="174">
        <f>IFERROR(__xludf.DUMMYFUNCTION("""COMPUTED_VALUE"""),10.0)</f>
        <v>10</v>
      </c>
      <c r="DV95" s="175"/>
      <c r="DW95" s="174"/>
      <c r="DX95" s="175"/>
      <c r="DY95" s="239"/>
      <c r="DZ95" s="159" t="str">
        <f t="shared" si="48"/>
        <v>Adam Petr</v>
      </c>
      <c r="EA95" s="202"/>
      <c r="EB95" s="203"/>
      <c r="EC95" s="202"/>
      <c r="ED95" s="203"/>
      <c r="EE95" s="202"/>
      <c r="EF95" s="203"/>
      <c r="EG95" s="202"/>
      <c r="EH95" s="203"/>
      <c r="EI95" s="202"/>
      <c r="EJ95" s="203"/>
      <c r="EK95" s="202"/>
      <c r="EL95" s="203"/>
      <c r="EM95" s="202"/>
      <c r="EN95" s="203"/>
      <c r="EO95" s="202"/>
      <c r="EP95" s="203"/>
      <c r="EQ95" s="202"/>
      <c r="ER95" s="203"/>
      <c r="ES95" s="202"/>
      <c r="ET95" s="203"/>
      <c r="EU95" s="202"/>
      <c r="EV95" s="203"/>
      <c r="EW95" s="202"/>
      <c r="EX95" s="203"/>
      <c r="EY95" s="202"/>
      <c r="EZ95" s="203"/>
      <c r="FA95" s="202"/>
      <c r="FB95" s="203"/>
      <c r="FC95" s="202"/>
      <c r="FD95" s="203"/>
      <c r="FE95" s="202"/>
      <c r="FF95" s="203"/>
      <c r="FG95" s="202"/>
      <c r="FH95" s="203"/>
      <c r="FI95" s="202"/>
      <c r="FJ95" s="203"/>
      <c r="FK95" s="202"/>
      <c r="FL95" s="203"/>
      <c r="FM95" s="202"/>
      <c r="FN95" s="203"/>
      <c r="FO95" s="202"/>
      <c r="FP95" s="203"/>
      <c r="FQ95" s="202"/>
      <c r="FR95" s="203"/>
      <c r="FS95" s="202"/>
      <c r="FT95" s="203"/>
      <c r="FU95" s="202"/>
      <c r="FV95" s="203"/>
      <c r="FW95" s="202"/>
      <c r="FX95" s="203"/>
      <c r="FY95" s="202"/>
      <c r="FZ95" s="203"/>
      <c r="GA95" s="202"/>
      <c r="GB95" s="203"/>
      <c r="GC95" s="202"/>
      <c r="GD95" s="203"/>
      <c r="GE95" s="202"/>
      <c r="GF95" s="203"/>
      <c r="GG95" s="202"/>
      <c r="GH95" s="203"/>
      <c r="GI95" s="202"/>
      <c r="GJ95" s="203"/>
      <c r="GK95" s="239"/>
      <c r="GL95" s="159" t="str">
        <f t="shared" si="49"/>
        <v>Adam Petr</v>
      </c>
      <c r="GM95" s="202"/>
      <c r="GN95" s="203"/>
      <c r="GO95" s="202"/>
      <c r="GP95" s="203"/>
      <c r="GQ95" s="202"/>
      <c r="GR95" s="203"/>
      <c r="GS95" s="202"/>
      <c r="GT95" s="203"/>
      <c r="GU95" s="202"/>
      <c r="GV95" s="203"/>
      <c r="GW95" s="202"/>
      <c r="GX95" s="203"/>
      <c r="GY95" s="202"/>
      <c r="GZ95" s="203"/>
      <c r="HA95" s="202"/>
      <c r="HB95" s="203"/>
      <c r="HC95" s="202"/>
      <c r="HD95" s="203"/>
      <c r="HE95" s="202"/>
      <c r="HF95" s="203"/>
      <c r="HG95" s="202"/>
      <c r="HH95" s="203"/>
      <c r="HI95" s="202"/>
      <c r="HJ95" s="203"/>
      <c r="HK95" s="202"/>
      <c r="HL95" s="203"/>
      <c r="HM95" s="202"/>
      <c r="HN95" s="203"/>
      <c r="HO95" s="202"/>
      <c r="HP95" s="203"/>
      <c r="HQ95" s="202"/>
      <c r="HR95" s="203"/>
      <c r="HS95" s="202"/>
      <c r="HT95" s="203"/>
      <c r="HU95" s="202"/>
      <c r="HV95" s="203"/>
      <c r="HW95" s="202"/>
      <c r="HX95" s="203"/>
      <c r="HY95" s="202"/>
      <c r="HZ95" s="203"/>
      <c r="IA95" s="202"/>
      <c r="IB95" s="203"/>
      <c r="IC95" s="202"/>
      <c r="ID95" s="203"/>
      <c r="IE95" s="202"/>
      <c r="IF95" s="203"/>
      <c r="IG95" s="202"/>
      <c r="IH95" s="203"/>
      <c r="II95" s="202"/>
      <c r="IJ95" s="203"/>
      <c r="IK95" s="202"/>
      <c r="IL95" s="203"/>
      <c r="IM95" s="202"/>
      <c r="IN95" s="203"/>
      <c r="IO95" s="202"/>
      <c r="IP95" s="203"/>
      <c r="IQ95" s="202"/>
      <c r="IR95" s="203"/>
      <c r="IS95" s="202"/>
      <c r="IT95" s="203"/>
      <c r="IU95" s="202"/>
      <c r="IV95" s="203"/>
    </row>
    <row r="96">
      <c r="A96" s="225">
        <f>IFERROR(__xludf.DUMMYFUNCTION("""COMPUTED_VALUE"""),100.0)</f>
        <v>100</v>
      </c>
      <c r="B96" s="159" t="str">
        <f t="shared" si="46"/>
        <v>Ondřej Nestrojil</v>
      </c>
      <c r="C96" s="173">
        <f t="shared" ref="C96:BL96" si="95">BO96+EA96+GM96</f>
        <v>0</v>
      </c>
      <c r="D96" s="173">
        <f t="shared" si="95"/>
        <v>0</v>
      </c>
      <c r="E96" s="173">
        <f t="shared" si="95"/>
        <v>0</v>
      </c>
      <c r="F96" s="173">
        <f t="shared" si="95"/>
        <v>0</v>
      </c>
      <c r="G96" s="173">
        <f t="shared" si="95"/>
        <v>0</v>
      </c>
      <c r="H96" s="173">
        <f t="shared" si="95"/>
        <v>0</v>
      </c>
      <c r="I96" s="173">
        <f t="shared" si="95"/>
        <v>0</v>
      </c>
      <c r="J96" s="173">
        <f t="shared" si="95"/>
        <v>0</v>
      </c>
      <c r="K96" s="173">
        <f t="shared" si="95"/>
        <v>0</v>
      </c>
      <c r="L96" s="173">
        <f t="shared" si="95"/>
        <v>0</v>
      </c>
      <c r="M96" s="173">
        <f t="shared" si="95"/>
        <v>0</v>
      </c>
      <c r="N96" s="173">
        <f t="shared" si="95"/>
        <v>0</v>
      </c>
      <c r="O96" s="173">
        <f t="shared" si="95"/>
        <v>0</v>
      </c>
      <c r="P96" s="173">
        <f t="shared" si="95"/>
        <v>0</v>
      </c>
      <c r="Q96" s="173">
        <f t="shared" si="95"/>
        <v>0</v>
      </c>
      <c r="R96" s="173">
        <f t="shared" si="95"/>
        <v>0</v>
      </c>
      <c r="S96" s="173">
        <f t="shared" si="95"/>
        <v>0</v>
      </c>
      <c r="T96" s="173">
        <f t="shared" si="95"/>
        <v>0</v>
      </c>
      <c r="U96" s="173">
        <f t="shared" si="95"/>
        <v>0</v>
      </c>
      <c r="V96" s="173">
        <f t="shared" si="95"/>
        <v>0</v>
      </c>
      <c r="W96" s="173">
        <f t="shared" si="95"/>
        <v>0</v>
      </c>
      <c r="X96" s="173">
        <f t="shared" si="95"/>
        <v>0</v>
      </c>
      <c r="Y96" s="173">
        <f t="shared" si="95"/>
        <v>0</v>
      </c>
      <c r="Z96" s="173">
        <f t="shared" si="95"/>
        <v>0</v>
      </c>
      <c r="AA96" s="173">
        <f t="shared" si="95"/>
        <v>0</v>
      </c>
      <c r="AB96" s="173">
        <f t="shared" si="95"/>
        <v>0</v>
      </c>
      <c r="AC96" s="173">
        <f t="shared" si="95"/>
        <v>0</v>
      </c>
      <c r="AD96" s="173">
        <f t="shared" si="95"/>
        <v>0</v>
      </c>
      <c r="AE96" s="173">
        <f t="shared" si="95"/>
        <v>0</v>
      </c>
      <c r="AF96" s="173">
        <f t="shared" si="95"/>
        <v>0</v>
      </c>
      <c r="AG96" s="173">
        <f t="shared" si="95"/>
        <v>0</v>
      </c>
      <c r="AH96" s="173">
        <f t="shared" si="95"/>
        <v>0</v>
      </c>
      <c r="AI96" s="173">
        <f t="shared" si="95"/>
        <v>0</v>
      </c>
      <c r="AJ96" s="173">
        <f t="shared" si="95"/>
        <v>0</v>
      </c>
      <c r="AK96" s="173">
        <f t="shared" si="95"/>
        <v>0</v>
      </c>
      <c r="AL96" s="173">
        <f t="shared" si="95"/>
        <v>0</v>
      </c>
      <c r="AM96" s="173">
        <f t="shared" si="95"/>
        <v>0</v>
      </c>
      <c r="AN96" s="173">
        <f t="shared" si="95"/>
        <v>0</v>
      </c>
      <c r="AO96" s="173">
        <f t="shared" si="95"/>
        <v>0</v>
      </c>
      <c r="AP96" s="173">
        <f t="shared" si="95"/>
        <v>0</v>
      </c>
      <c r="AQ96" s="173">
        <f t="shared" si="95"/>
        <v>0</v>
      </c>
      <c r="AR96" s="173">
        <f t="shared" si="95"/>
        <v>0</v>
      </c>
      <c r="AS96" s="173">
        <f t="shared" si="95"/>
        <v>0</v>
      </c>
      <c r="AT96" s="173">
        <f t="shared" si="95"/>
        <v>0</v>
      </c>
      <c r="AU96" s="173">
        <f t="shared" si="95"/>
        <v>0</v>
      </c>
      <c r="AV96" s="173">
        <f t="shared" si="95"/>
        <v>0</v>
      </c>
      <c r="AW96" s="173">
        <f t="shared" si="95"/>
        <v>0</v>
      </c>
      <c r="AX96" s="173">
        <f t="shared" si="95"/>
        <v>0</v>
      </c>
      <c r="AY96" s="173">
        <f t="shared" si="95"/>
        <v>0</v>
      </c>
      <c r="AZ96" s="173">
        <f t="shared" si="95"/>
        <v>0</v>
      </c>
      <c r="BA96" s="173">
        <f t="shared" si="95"/>
        <v>0</v>
      </c>
      <c r="BB96" s="173">
        <f t="shared" si="95"/>
        <v>0</v>
      </c>
      <c r="BC96" s="173">
        <f t="shared" si="95"/>
        <v>0</v>
      </c>
      <c r="BD96" s="173">
        <f t="shared" si="95"/>
        <v>0</v>
      </c>
      <c r="BE96" s="173">
        <f t="shared" si="95"/>
        <v>0</v>
      </c>
      <c r="BF96" s="173">
        <f t="shared" si="95"/>
        <v>0</v>
      </c>
      <c r="BG96" s="173">
        <f t="shared" si="95"/>
        <v>0</v>
      </c>
      <c r="BH96" s="173">
        <f t="shared" si="95"/>
        <v>0</v>
      </c>
      <c r="BI96" s="173">
        <f t="shared" si="95"/>
        <v>0</v>
      </c>
      <c r="BJ96" s="173">
        <f t="shared" si="95"/>
        <v>0</v>
      </c>
      <c r="BK96" s="173">
        <f t="shared" si="95"/>
        <v>0</v>
      </c>
      <c r="BL96" s="173">
        <f t="shared" si="95"/>
        <v>0</v>
      </c>
      <c r="BM96" s="151"/>
      <c r="BN96" s="239" t="str">
        <f>IFERROR(__xludf.DUMMYFUNCTION("""COMPUTED_VALUE"""),"Ondřej Nestrojil")</f>
        <v>Ondřej Nestrojil</v>
      </c>
      <c r="BO96" s="174"/>
      <c r="BP96" s="175"/>
      <c r="BQ96" s="174"/>
      <c r="BR96" s="175"/>
      <c r="BS96" s="174"/>
      <c r="BT96" s="175"/>
      <c r="BU96" s="174"/>
      <c r="BV96" s="175"/>
      <c r="BW96" s="174"/>
      <c r="BX96" s="175"/>
      <c r="BY96" s="174"/>
      <c r="BZ96" s="175"/>
      <c r="CA96" s="174"/>
      <c r="CB96" s="175"/>
      <c r="CC96" s="174"/>
      <c r="CD96" s="175"/>
      <c r="CE96" s="174"/>
      <c r="CF96" s="175"/>
      <c r="CG96" s="174"/>
      <c r="CH96" s="175"/>
      <c r="CI96" s="174"/>
      <c r="CJ96" s="175"/>
      <c r="CK96" s="174"/>
      <c r="CL96" s="175"/>
      <c r="CM96" s="174"/>
      <c r="CN96" s="175"/>
      <c r="CO96" s="174"/>
      <c r="CP96" s="175"/>
      <c r="CQ96" s="174"/>
      <c r="CR96" s="175"/>
      <c r="CS96" s="174"/>
      <c r="CT96" s="175"/>
      <c r="CU96" s="174"/>
      <c r="CV96" s="175"/>
      <c r="CW96" s="174"/>
      <c r="CX96" s="175"/>
      <c r="CY96" s="174"/>
      <c r="CZ96" s="175"/>
      <c r="DA96" s="174"/>
      <c r="DB96" s="175"/>
      <c r="DC96" s="174"/>
      <c r="DD96" s="175"/>
      <c r="DE96" s="174"/>
      <c r="DF96" s="175"/>
      <c r="DG96" s="174"/>
      <c r="DH96" s="175"/>
      <c r="DI96" s="174"/>
      <c r="DJ96" s="175"/>
      <c r="DK96" s="174"/>
      <c r="DL96" s="175"/>
      <c r="DM96" s="174"/>
      <c r="DN96" s="175"/>
      <c r="DO96" s="174"/>
      <c r="DP96" s="175"/>
      <c r="DQ96" s="174"/>
      <c r="DR96" s="175"/>
      <c r="DS96" s="174"/>
      <c r="DT96" s="175"/>
      <c r="DU96" s="174"/>
      <c r="DV96" s="175"/>
      <c r="DW96" s="174"/>
      <c r="DX96" s="175"/>
      <c r="DY96" s="239"/>
      <c r="DZ96" s="159" t="str">
        <f t="shared" si="48"/>
        <v>Ondřej Nestrojil</v>
      </c>
      <c r="EA96" s="202"/>
      <c r="EB96" s="203"/>
      <c r="EC96" s="202"/>
      <c r="ED96" s="203"/>
      <c r="EE96" s="202"/>
      <c r="EF96" s="203"/>
      <c r="EG96" s="202"/>
      <c r="EH96" s="203"/>
      <c r="EI96" s="202"/>
      <c r="EJ96" s="203"/>
      <c r="EK96" s="202"/>
      <c r="EL96" s="203"/>
      <c r="EM96" s="202"/>
      <c r="EN96" s="203"/>
      <c r="EO96" s="202"/>
      <c r="EP96" s="203"/>
      <c r="EQ96" s="202"/>
      <c r="ER96" s="203"/>
      <c r="ES96" s="202"/>
      <c r="ET96" s="203"/>
      <c r="EU96" s="202"/>
      <c r="EV96" s="203"/>
      <c r="EW96" s="202"/>
      <c r="EX96" s="203"/>
      <c r="EY96" s="202"/>
      <c r="EZ96" s="203"/>
      <c r="FA96" s="202"/>
      <c r="FB96" s="203"/>
      <c r="FC96" s="202"/>
      <c r="FD96" s="203"/>
      <c r="FE96" s="202"/>
      <c r="FF96" s="203"/>
      <c r="FG96" s="202"/>
      <c r="FH96" s="203"/>
      <c r="FI96" s="202"/>
      <c r="FJ96" s="203"/>
      <c r="FK96" s="202"/>
      <c r="FL96" s="203"/>
      <c r="FM96" s="202"/>
      <c r="FN96" s="203"/>
      <c r="FO96" s="202"/>
      <c r="FP96" s="203"/>
      <c r="FQ96" s="202"/>
      <c r="FR96" s="203"/>
      <c r="FS96" s="202"/>
      <c r="FT96" s="203"/>
      <c r="FU96" s="202"/>
      <c r="FV96" s="203"/>
      <c r="FW96" s="202"/>
      <c r="FX96" s="203"/>
      <c r="FY96" s="202"/>
      <c r="FZ96" s="203"/>
      <c r="GA96" s="202"/>
      <c r="GB96" s="203"/>
      <c r="GC96" s="202"/>
      <c r="GD96" s="203"/>
      <c r="GE96" s="202"/>
      <c r="GF96" s="203"/>
      <c r="GG96" s="202"/>
      <c r="GH96" s="203"/>
      <c r="GI96" s="202"/>
      <c r="GJ96" s="203"/>
      <c r="GK96" s="239"/>
      <c r="GL96" s="159" t="str">
        <f t="shared" si="49"/>
        <v>Ondřej Nestrojil</v>
      </c>
      <c r="GM96" s="202"/>
      <c r="GN96" s="203"/>
      <c r="GO96" s="202"/>
      <c r="GP96" s="203"/>
      <c r="GQ96" s="202"/>
      <c r="GR96" s="203"/>
      <c r="GS96" s="202"/>
      <c r="GT96" s="203"/>
      <c r="GU96" s="202"/>
      <c r="GV96" s="203"/>
      <c r="GW96" s="202"/>
      <c r="GX96" s="203"/>
      <c r="GY96" s="202"/>
      <c r="GZ96" s="203"/>
      <c r="HA96" s="202"/>
      <c r="HB96" s="203"/>
      <c r="HC96" s="202"/>
      <c r="HD96" s="203"/>
      <c r="HE96" s="202"/>
      <c r="HF96" s="203"/>
      <c r="HG96" s="202"/>
      <c r="HH96" s="203"/>
      <c r="HI96" s="202"/>
      <c r="HJ96" s="203"/>
      <c r="HK96" s="202"/>
      <c r="HL96" s="203"/>
      <c r="HM96" s="202"/>
      <c r="HN96" s="203"/>
      <c r="HO96" s="202"/>
      <c r="HP96" s="203"/>
      <c r="HQ96" s="202"/>
      <c r="HR96" s="203"/>
      <c r="HS96" s="202"/>
      <c r="HT96" s="203"/>
      <c r="HU96" s="202"/>
      <c r="HV96" s="203"/>
      <c r="HW96" s="202"/>
      <c r="HX96" s="203"/>
      <c r="HY96" s="202"/>
      <c r="HZ96" s="203"/>
      <c r="IA96" s="202"/>
      <c r="IB96" s="203"/>
      <c r="IC96" s="202"/>
      <c r="ID96" s="203"/>
      <c r="IE96" s="202"/>
      <c r="IF96" s="203"/>
      <c r="IG96" s="202"/>
      <c r="IH96" s="203"/>
      <c r="II96" s="202"/>
      <c r="IJ96" s="203"/>
      <c r="IK96" s="202"/>
      <c r="IL96" s="203"/>
      <c r="IM96" s="202"/>
      <c r="IN96" s="203"/>
      <c r="IO96" s="202"/>
      <c r="IP96" s="203"/>
      <c r="IQ96" s="202"/>
      <c r="IR96" s="203"/>
      <c r="IS96" s="202"/>
      <c r="IT96" s="203"/>
      <c r="IU96" s="202"/>
      <c r="IV96" s="203"/>
    </row>
    <row r="97">
      <c r="A97" s="225">
        <f>IFERROR(__xludf.DUMMYFUNCTION("""COMPUTED_VALUE"""),100.0)</f>
        <v>100</v>
      </c>
      <c r="B97" s="159" t="str">
        <f t="shared" si="46"/>
        <v>Savelij Vasylčenko-x</v>
      </c>
      <c r="C97" s="173">
        <f t="shared" ref="C97:BL97" si="96">BO97+EA97+GM97</f>
        <v>0</v>
      </c>
      <c r="D97" s="173">
        <f t="shared" si="96"/>
        <v>0</v>
      </c>
      <c r="E97" s="173">
        <f t="shared" si="96"/>
        <v>0</v>
      </c>
      <c r="F97" s="173">
        <f t="shared" si="96"/>
        <v>0</v>
      </c>
      <c r="G97" s="173">
        <f t="shared" si="96"/>
        <v>0</v>
      </c>
      <c r="H97" s="173">
        <f t="shared" si="96"/>
        <v>0</v>
      </c>
      <c r="I97" s="173">
        <f t="shared" si="96"/>
        <v>0</v>
      </c>
      <c r="J97" s="173">
        <f t="shared" si="96"/>
        <v>0</v>
      </c>
      <c r="K97" s="173">
        <f t="shared" si="96"/>
        <v>0</v>
      </c>
      <c r="L97" s="173">
        <f t="shared" si="96"/>
        <v>0</v>
      </c>
      <c r="M97" s="173">
        <f t="shared" si="96"/>
        <v>0</v>
      </c>
      <c r="N97" s="173">
        <f t="shared" si="96"/>
        <v>0</v>
      </c>
      <c r="O97" s="173">
        <f t="shared" si="96"/>
        <v>0</v>
      </c>
      <c r="P97" s="173">
        <f t="shared" si="96"/>
        <v>0</v>
      </c>
      <c r="Q97" s="173">
        <f t="shared" si="96"/>
        <v>0</v>
      </c>
      <c r="R97" s="173">
        <f t="shared" si="96"/>
        <v>0</v>
      </c>
      <c r="S97" s="173">
        <f t="shared" si="96"/>
        <v>0</v>
      </c>
      <c r="T97" s="173">
        <f t="shared" si="96"/>
        <v>0</v>
      </c>
      <c r="U97" s="173">
        <f t="shared" si="96"/>
        <v>0</v>
      </c>
      <c r="V97" s="173">
        <f t="shared" si="96"/>
        <v>0</v>
      </c>
      <c r="W97" s="173">
        <f t="shared" si="96"/>
        <v>0</v>
      </c>
      <c r="X97" s="173">
        <f t="shared" si="96"/>
        <v>0</v>
      </c>
      <c r="Y97" s="173">
        <f t="shared" si="96"/>
        <v>0</v>
      </c>
      <c r="Z97" s="173">
        <f t="shared" si="96"/>
        <v>0</v>
      </c>
      <c r="AA97" s="173">
        <f t="shared" si="96"/>
        <v>0</v>
      </c>
      <c r="AB97" s="173">
        <f t="shared" si="96"/>
        <v>0</v>
      </c>
      <c r="AC97" s="173">
        <f t="shared" si="96"/>
        <v>0</v>
      </c>
      <c r="AD97" s="173">
        <f t="shared" si="96"/>
        <v>0</v>
      </c>
      <c r="AE97" s="173">
        <f t="shared" si="96"/>
        <v>0</v>
      </c>
      <c r="AF97" s="173">
        <f t="shared" si="96"/>
        <v>0</v>
      </c>
      <c r="AG97" s="173">
        <f t="shared" si="96"/>
        <v>0</v>
      </c>
      <c r="AH97" s="173">
        <f t="shared" si="96"/>
        <v>0</v>
      </c>
      <c r="AI97" s="173">
        <f t="shared" si="96"/>
        <v>0</v>
      </c>
      <c r="AJ97" s="173">
        <f t="shared" si="96"/>
        <v>0</v>
      </c>
      <c r="AK97" s="173">
        <f t="shared" si="96"/>
        <v>0</v>
      </c>
      <c r="AL97" s="173">
        <f t="shared" si="96"/>
        <v>0</v>
      </c>
      <c r="AM97" s="173">
        <f t="shared" si="96"/>
        <v>0</v>
      </c>
      <c r="AN97" s="173">
        <f t="shared" si="96"/>
        <v>0</v>
      </c>
      <c r="AO97" s="173">
        <f t="shared" si="96"/>
        <v>0</v>
      </c>
      <c r="AP97" s="173">
        <f t="shared" si="96"/>
        <v>0</v>
      </c>
      <c r="AQ97" s="173">
        <f t="shared" si="96"/>
        <v>0</v>
      </c>
      <c r="AR97" s="173">
        <f t="shared" si="96"/>
        <v>0</v>
      </c>
      <c r="AS97" s="173">
        <f t="shared" si="96"/>
        <v>0</v>
      </c>
      <c r="AT97" s="173">
        <f t="shared" si="96"/>
        <v>0</v>
      </c>
      <c r="AU97" s="173">
        <f t="shared" si="96"/>
        <v>0</v>
      </c>
      <c r="AV97" s="173">
        <f t="shared" si="96"/>
        <v>0</v>
      </c>
      <c r="AW97" s="173">
        <f t="shared" si="96"/>
        <v>0</v>
      </c>
      <c r="AX97" s="173">
        <f t="shared" si="96"/>
        <v>0</v>
      </c>
      <c r="AY97" s="173">
        <f t="shared" si="96"/>
        <v>0</v>
      </c>
      <c r="AZ97" s="173">
        <f t="shared" si="96"/>
        <v>0</v>
      </c>
      <c r="BA97" s="173">
        <f t="shared" si="96"/>
        <v>0</v>
      </c>
      <c r="BB97" s="173">
        <f t="shared" si="96"/>
        <v>0</v>
      </c>
      <c r="BC97" s="173">
        <f t="shared" si="96"/>
        <v>0</v>
      </c>
      <c r="BD97" s="173">
        <f t="shared" si="96"/>
        <v>0</v>
      </c>
      <c r="BE97" s="173">
        <f t="shared" si="96"/>
        <v>0</v>
      </c>
      <c r="BF97" s="173">
        <f t="shared" si="96"/>
        <v>0</v>
      </c>
      <c r="BG97" s="173">
        <f t="shared" si="96"/>
        <v>0</v>
      </c>
      <c r="BH97" s="173">
        <f t="shared" si="96"/>
        <v>0</v>
      </c>
      <c r="BI97" s="173">
        <f t="shared" si="96"/>
        <v>0</v>
      </c>
      <c r="BJ97" s="173">
        <f t="shared" si="96"/>
        <v>0</v>
      </c>
      <c r="BK97" s="173">
        <f t="shared" si="96"/>
        <v>0</v>
      </c>
      <c r="BL97" s="173">
        <f t="shared" si="96"/>
        <v>0</v>
      </c>
      <c r="BM97" s="151"/>
      <c r="BN97" s="239" t="str">
        <f>IFERROR(__xludf.DUMMYFUNCTION("""COMPUTED_VALUE"""),"Savelij Vasylčenko-x")</f>
        <v>Savelij Vasylčenko-x</v>
      </c>
      <c r="BO97" s="174"/>
      <c r="BP97" s="175"/>
      <c r="BQ97" s="174"/>
      <c r="BR97" s="175"/>
      <c r="BS97" s="174"/>
      <c r="BT97" s="175"/>
      <c r="BU97" s="174"/>
      <c r="BV97" s="175"/>
      <c r="BW97" s="174"/>
      <c r="BX97" s="175"/>
      <c r="BY97" s="174"/>
      <c r="BZ97" s="175"/>
      <c r="CA97" s="174"/>
      <c r="CB97" s="175"/>
      <c r="CC97" s="174"/>
      <c r="CD97" s="175"/>
      <c r="CE97" s="174"/>
      <c r="CF97" s="175"/>
      <c r="CG97" s="174"/>
      <c r="CH97" s="175"/>
      <c r="CI97" s="174"/>
      <c r="CJ97" s="175"/>
      <c r="CK97" s="174"/>
      <c r="CL97" s="175"/>
      <c r="CM97" s="174"/>
      <c r="CN97" s="175"/>
      <c r="CO97" s="174"/>
      <c r="CP97" s="175"/>
      <c r="CQ97" s="174"/>
      <c r="CR97" s="175"/>
      <c r="CS97" s="174"/>
      <c r="CT97" s="175"/>
      <c r="CU97" s="174"/>
      <c r="CV97" s="175"/>
      <c r="CW97" s="174"/>
      <c r="CX97" s="175"/>
      <c r="CY97" s="174"/>
      <c r="CZ97" s="175"/>
      <c r="DA97" s="174"/>
      <c r="DB97" s="175"/>
      <c r="DC97" s="174"/>
      <c r="DD97" s="175"/>
      <c r="DE97" s="174"/>
      <c r="DF97" s="175"/>
      <c r="DG97" s="174"/>
      <c r="DH97" s="175"/>
      <c r="DI97" s="174"/>
      <c r="DJ97" s="175"/>
      <c r="DK97" s="174"/>
      <c r="DL97" s="175"/>
      <c r="DM97" s="174"/>
      <c r="DN97" s="175"/>
      <c r="DO97" s="174"/>
      <c r="DP97" s="175"/>
      <c r="DQ97" s="174"/>
      <c r="DR97" s="175"/>
      <c r="DS97" s="174"/>
      <c r="DT97" s="175"/>
      <c r="DU97" s="174"/>
      <c r="DV97" s="175"/>
      <c r="DW97" s="174"/>
      <c r="DX97" s="175"/>
      <c r="DY97" s="239"/>
      <c r="DZ97" s="159" t="str">
        <f t="shared" si="48"/>
        <v>Savelij Vasylčenko-x</v>
      </c>
      <c r="EA97" s="202"/>
      <c r="EB97" s="203"/>
      <c r="EC97" s="202"/>
      <c r="ED97" s="203"/>
      <c r="EE97" s="202"/>
      <c r="EF97" s="203"/>
      <c r="EG97" s="202"/>
      <c r="EH97" s="203"/>
      <c r="EI97" s="202"/>
      <c r="EJ97" s="203"/>
      <c r="EK97" s="202"/>
      <c r="EL97" s="203"/>
      <c r="EM97" s="202"/>
      <c r="EN97" s="203"/>
      <c r="EO97" s="202"/>
      <c r="EP97" s="203"/>
      <c r="EQ97" s="202"/>
      <c r="ER97" s="203"/>
      <c r="ES97" s="202"/>
      <c r="ET97" s="203"/>
      <c r="EU97" s="202"/>
      <c r="EV97" s="203"/>
      <c r="EW97" s="202"/>
      <c r="EX97" s="203"/>
      <c r="EY97" s="202"/>
      <c r="EZ97" s="203"/>
      <c r="FA97" s="202"/>
      <c r="FB97" s="203"/>
      <c r="FC97" s="202"/>
      <c r="FD97" s="203"/>
      <c r="FE97" s="202"/>
      <c r="FF97" s="203"/>
      <c r="FG97" s="202"/>
      <c r="FH97" s="203"/>
      <c r="FI97" s="202"/>
      <c r="FJ97" s="203"/>
      <c r="FK97" s="202"/>
      <c r="FL97" s="203"/>
      <c r="FM97" s="202"/>
      <c r="FN97" s="203"/>
      <c r="FO97" s="202"/>
      <c r="FP97" s="203"/>
      <c r="FQ97" s="202"/>
      <c r="FR97" s="203"/>
      <c r="FS97" s="202"/>
      <c r="FT97" s="203"/>
      <c r="FU97" s="202"/>
      <c r="FV97" s="203"/>
      <c r="FW97" s="202"/>
      <c r="FX97" s="203"/>
      <c r="FY97" s="202"/>
      <c r="FZ97" s="203"/>
      <c r="GA97" s="202"/>
      <c r="GB97" s="203"/>
      <c r="GC97" s="202"/>
      <c r="GD97" s="203"/>
      <c r="GE97" s="202"/>
      <c r="GF97" s="203"/>
      <c r="GG97" s="202"/>
      <c r="GH97" s="203"/>
      <c r="GI97" s="202"/>
      <c r="GJ97" s="203"/>
      <c r="GK97" s="239"/>
      <c r="GL97" s="159" t="str">
        <f t="shared" si="49"/>
        <v>Savelij Vasylčenko-x</v>
      </c>
      <c r="GM97" s="202"/>
      <c r="GN97" s="203"/>
      <c r="GO97" s="202"/>
      <c r="GP97" s="203"/>
      <c r="GQ97" s="202"/>
      <c r="GR97" s="203"/>
      <c r="GS97" s="202"/>
      <c r="GT97" s="203"/>
      <c r="GU97" s="202"/>
      <c r="GV97" s="203"/>
      <c r="GW97" s="202"/>
      <c r="GX97" s="203"/>
      <c r="GY97" s="202"/>
      <c r="GZ97" s="203"/>
      <c r="HA97" s="202"/>
      <c r="HB97" s="203"/>
      <c r="HC97" s="202"/>
      <c r="HD97" s="203"/>
      <c r="HE97" s="202"/>
      <c r="HF97" s="203"/>
      <c r="HG97" s="202"/>
      <c r="HH97" s="203"/>
      <c r="HI97" s="202"/>
      <c r="HJ97" s="203"/>
      <c r="HK97" s="202"/>
      <c r="HL97" s="203"/>
      <c r="HM97" s="202"/>
      <c r="HN97" s="203"/>
      <c r="HO97" s="202"/>
      <c r="HP97" s="203"/>
      <c r="HQ97" s="202"/>
      <c r="HR97" s="203"/>
      <c r="HS97" s="202"/>
      <c r="HT97" s="203"/>
      <c r="HU97" s="202"/>
      <c r="HV97" s="203"/>
      <c r="HW97" s="202"/>
      <c r="HX97" s="203"/>
      <c r="HY97" s="202"/>
      <c r="HZ97" s="203"/>
      <c r="IA97" s="202"/>
      <c r="IB97" s="203"/>
      <c r="IC97" s="202"/>
      <c r="ID97" s="203"/>
      <c r="IE97" s="202"/>
      <c r="IF97" s="203"/>
      <c r="IG97" s="202"/>
      <c r="IH97" s="203"/>
      <c r="II97" s="202"/>
      <c r="IJ97" s="203"/>
      <c r="IK97" s="202"/>
      <c r="IL97" s="203"/>
      <c r="IM97" s="202"/>
      <c r="IN97" s="203"/>
      <c r="IO97" s="202"/>
      <c r="IP97" s="203"/>
      <c r="IQ97" s="202"/>
      <c r="IR97" s="203"/>
      <c r="IS97" s="202"/>
      <c r="IT97" s="203"/>
      <c r="IU97" s="202"/>
      <c r="IV97" s="203"/>
    </row>
    <row r="98">
      <c r="A98" s="225">
        <f>IFERROR(__xludf.DUMMYFUNCTION("""COMPUTED_VALUE"""),100.0)</f>
        <v>100</v>
      </c>
      <c r="B98" s="159" t="str">
        <f t="shared" si="46"/>
        <v>Vojtěch Fux</v>
      </c>
      <c r="C98" s="173">
        <f t="shared" ref="C98:BL98" si="97">BO98+EA98+GM98</f>
        <v>0</v>
      </c>
      <c r="D98" s="173">
        <f t="shared" si="97"/>
        <v>0</v>
      </c>
      <c r="E98" s="173">
        <f t="shared" si="97"/>
        <v>0</v>
      </c>
      <c r="F98" s="173">
        <f t="shared" si="97"/>
        <v>0</v>
      </c>
      <c r="G98" s="173">
        <f t="shared" si="97"/>
        <v>0</v>
      </c>
      <c r="H98" s="173">
        <f t="shared" si="97"/>
        <v>0</v>
      </c>
      <c r="I98" s="173">
        <f t="shared" si="97"/>
        <v>0</v>
      </c>
      <c r="J98" s="173">
        <f t="shared" si="97"/>
        <v>0</v>
      </c>
      <c r="K98" s="173">
        <f t="shared" si="97"/>
        <v>0</v>
      </c>
      <c r="L98" s="173">
        <f t="shared" si="97"/>
        <v>0</v>
      </c>
      <c r="M98" s="173">
        <f t="shared" si="97"/>
        <v>0</v>
      </c>
      <c r="N98" s="173">
        <f t="shared" si="97"/>
        <v>0</v>
      </c>
      <c r="O98" s="173">
        <f t="shared" si="97"/>
        <v>0</v>
      </c>
      <c r="P98" s="173">
        <f t="shared" si="97"/>
        <v>0</v>
      </c>
      <c r="Q98" s="173">
        <f t="shared" si="97"/>
        <v>0</v>
      </c>
      <c r="R98" s="173">
        <f t="shared" si="97"/>
        <v>0</v>
      </c>
      <c r="S98" s="173">
        <f t="shared" si="97"/>
        <v>0</v>
      </c>
      <c r="T98" s="173">
        <f t="shared" si="97"/>
        <v>0</v>
      </c>
      <c r="U98" s="173">
        <f t="shared" si="97"/>
        <v>0</v>
      </c>
      <c r="V98" s="173">
        <f t="shared" si="97"/>
        <v>0</v>
      </c>
      <c r="W98" s="173">
        <f t="shared" si="97"/>
        <v>0</v>
      </c>
      <c r="X98" s="173">
        <f t="shared" si="97"/>
        <v>0</v>
      </c>
      <c r="Y98" s="173">
        <f t="shared" si="97"/>
        <v>0</v>
      </c>
      <c r="Z98" s="173">
        <f t="shared" si="97"/>
        <v>0</v>
      </c>
      <c r="AA98" s="173">
        <f t="shared" si="97"/>
        <v>0</v>
      </c>
      <c r="AB98" s="173">
        <f t="shared" si="97"/>
        <v>0</v>
      </c>
      <c r="AC98" s="173">
        <f t="shared" si="97"/>
        <v>0</v>
      </c>
      <c r="AD98" s="173">
        <f t="shared" si="97"/>
        <v>0</v>
      </c>
      <c r="AE98" s="173">
        <f t="shared" si="97"/>
        <v>0</v>
      </c>
      <c r="AF98" s="173">
        <f t="shared" si="97"/>
        <v>0</v>
      </c>
      <c r="AG98" s="173">
        <f t="shared" si="97"/>
        <v>0</v>
      </c>
      <c r="AH98" s="173">
        <f t="shared" si="97"/>
        <v>0</v>
      </c>
      <c r="AI98" s="173">
        <f t="shared" si="97"/>
        <v>0</v>
      </c>
      <c r="AJ98" s="173">
        <f t="shared" si="97"/>
        <v>0</v>
      </c>
      <c r="AK98" s="173">
        <f t="shared" si="97"/>
        <v>0</v>
      </c>
      <c r="AL98" s="173">
        <f t="shared" si="97"/>
        <v>0</v>
      </c>
      <c r="AM98" s="173">
        <f t="shared" si="97"/>
        <v>0</v>
      </c>
      <c r="AN98" s="173">
        <f t="shared" si="97"/>
        <v>0</v>
      </c>
      <c r="AO98" s="173">
        <f t="shared" si="97"/>
        <v>0</v>
      </c>
      <c r="AP98" s="173">
        <f t="shared" si="97"/>
        <v>0</v>
      </c>
      <c r="AQ98" s="173">
        <f t="shared" si="97"/>
        <v>0</v>
      </c>
      <c r="AR98" s="173">
        <f t="shared" si="97"/>
        <v>0</v>
      </c>
      <c r="AS98" s="173">
        <f t="shared" si="97"/>
        <v>0</v>
      </c>
      <c r="AT98" s="173">
        <f t="shared" si="97"/>
        <v>0</v>
      </c>
      <c r="AU98" s="173">
        <f t="shared" si="97"/>
        <v>0</v>
      </c>
      <c r="AV98" s="173">
        <f t="shared" si="97"/>
        <v>0</v>
      </c>
      <c r="AW98" s="173">
        <f t="shared" si="97"/>
        <v>0</v>
      </c>
      <c r="AX98" s="173">
        <f t="shared" si="97"/>
        <v>0</v>
      </c>
      <c r="AY98" s="173">
        <f t="shared" si="97"/>
        <v>0</v>
      </c>
      <c r="AZ98" s="173">
        <f t="shared" si="97"/>
        <v>0</v>
      </c>
      <c r="BA98" s="173">
        <f t="shared" si="97"/>
        <v>0</v>
      </c>
      <c r="BB98" s="173">
        <f t="shared" si="97"/>
        <v>0</v>
      </c>
      <c r="BC98" s="173">
        <f t="shared" si="97"/>
        <v>0</v>
      </c>
      <c r="BD98" s="173">
        <f t="shared" si="97"/>
        <v>0</v>
      </c>
      <c r="BE98" s="173">
        <f t="shared" si="97"/>
        <v>0</v>
      </c>
      <c r="BF98" s="173">
        <f t="shared" si="97"/>
        <v>0</v>
      </c>
      <c r="BG98" s="173">
        <f t="shared" si="97"/>
        <v>0</v>
      </c>
      <c r="BH98" s="173">
        <f t="shared" si="97"/>
        <v>0</v>
      </c>
      <c r="BI98" s="173">
        <f t="shared" si="97"/>
        <v>0</v>
      </c>
      <c r="BJ98" s="173">
        <f t="shared" si="97"/>
        <v>0</v>
      </c>
      <c r="BK98" s="173">
        <f t="shared" si="97"/>
        <v>0</v>
      </c>
      <c r="BL98" s="173">
        <f t="shared" si="97"/>
        <v>0</v>
      </c>
      <c r="BM98" s="151"/>
      <c r="BN98" s="239" t="str">
        <f>IFERROR(__xludf.DUMMYFUNCTION("""COMPUTED_VALUE"""),"Vojtěch Fux")</f>
        <v>Vojtěch Fux</v>
      </c>
      <c r="BO98" s="174"/>
      <c r="BP98" s="175"/>
      <c r="BQ98" s="174"/>
      <c r="BR98" s="175"/>
      <c r="BS98" s="174"/>
      <c r="BT98" s="175"/>
      <c r="BU98" s="174"/>
      <c r="BV98" s="175"/>
      <c r="BW98" s="174"/>
      <c r="BX98" s="175"/>
      <c r="BY98" s="174"/>
      <c r="BZ98" s="175"/>
      <c r="CA98" s="174"/>
      <c r="CB98" s="175"/>
      <c r="CC98" s="174"/>
      <c r="CD98" s="175"/>
      <c r="CE98" s="174"/>
      <c r="CF98" s="175"/>
      <c r="CG98" s="174"/>
      <c r="CH98" s="175"/>
      <c r="CI98" s="174"/>
      <c r="CJ98" s="175"/>
      <c r="CK98" s="174"/>
      <c r="CL98" s="175"/>
      <c r="CM98" s="174"/>
      <c r="CN98" s="175"/>
      <c r="CO98" s="174"/>
      <c r="CP98" s="175"/>
      <c r="CQ98" s="174"/>
      <c r="CR98" s="175"/>
      <c r="CS98" s="174"/>
      <c r="CT98" s="175"/>
      <c r="CU98" s="174"/>
      <c r="CV98" s="175"/>
      <c r="CW98" s="174"/>
      <c r="CX98" s="175"/>
      <c r="CY98" s="174"/>
      <c r="CZ98" s="175"/>
      <c r="DA98" s="174"/>
      <c r="DB98" s="175"/>
      <c r="DC98" s="174"/>
      <c r="DD98" s="175"/>
      <c r="DE98" s="174"/>
      <c r="DF98" s="175"/>
      <c r="DG98" s="174"/>
      <c r="DH98" s="175"/>
      <c r="DI98" s="174"/>
      <c r="DJ98" s="175"/>
      <c r="DK98" s="174"/>
      <c r="DL98" s="175"/>
      <c r="DM98" s="174"/>
      <c r="DN98" s="175"/>
      <c r="DO98" s="174"/>
      <c r="DP98" s="175"/>
      <c r="DQ98" s="174"/>
      <c r="DR98" s="175"/>
      <c r="DS98" s="174"/>
      <c r="DT98" s="175"/>
      <c r="DU98" s="174"/>
      <c r="DV98" s="175"/>
      <c r="DW98" s="174"/>
      <c r="DX98" s="175"/>
      <c r="DY98" s="239"/>
      <c r="DZ98" s="159" t="str">
        <f t="shared" si="48"/>
        <v>Vojtěch Fux</v>
      </c>
      <c r="EA98" s="202"/>
      <c r="EB98" s="203"/>
      <c r="EC98" s="202"/>
      <c r="ED98" s="203"/>
      <c r="EE98" s="202"/>
      <c r="EF98" s="203"/>
      <c r="EG98" s="202"/>
      <c r="EH98" s="203"/>
      <c r="EI98" s="202"/>
      <c r="EJ98" s="203"/>
      <c r="EK98" s="202"/>
      <c r="EL98" s="203"/>
      <c r="EM98" s="202"/>
      <c r="EN98" s="203"/>
      <c r="EO98" s="202"/>
      <c r="EP98" s="203"/>
      <c r="EQ98" s="202"/>
      <c r="ER98" s="203"/>
      <c r="ES98" s="202"/>
      <c r="ET98" s="203"/>
      <c r="EU98" s="202"/>
      <c r="EV98" s="203"/>
      <c r="EW98" s="202"/>
      <c r="EX98" s="203"/>
      <c r="EY98" s="202"/>
      <c r="EZ98" s="203"/>
      <c r="FA98" s="202"/>
      <c r="FB98" s="203"/>
      <c r="FC98" s="202"/>
      <c r="FD98" s="203"/>
      <c r="FE98" s="202"/>
      <c r="FF98" s="203"/>
      <c r="FG98" s="202"/>
      <c r="FH98" s="203"/>
      <c r="FI98" s="202"/>
      <c r="FJ98" s="203"/>
      <c r="FK98" s="202"/>
      <c r="FL98" s="203"/>
      <c r="FM98" s="202"/>
      <c r="FN98" s="203"/>
      <c r="FO98" s="202"/>
      <c r="FP98" s="203"/>
      <c r="FQ98" s="202"/>
      <c r="FR98" s="203"/>
      <c r="FS98" s="202"/>
      <c r="FT98" s="203"/>
      <c r="FU98" s="202"/>
      <c r="FV98" s="203"/>
      <c r="FW98" s="202"/>
      <c r="FX98" s="203"/>
      <c r="FY98" s="202"/>
      <c r="FZ98" s="203"/>
      <c r="GA98" s="202"/>
      <c r="GB98" s="203"/>
      <c r="GC98" s="202"/>
      <c r="GD98" s="203"/>
      <c r="GE98" s="202"/>
      <c r="GF98" s="203"/>
      <c r="GG98" s="202"/>
      <c r="GH98" s="203"/>
      <c r="GI98" s="202"/>
      <c r="GJ98" s="203"/>
      <c r="GK98" s="239"/>
      <c r="GL98" s="159" t="str">
        <f t="shared" si="49"/>
        <v>Vojtěch Fux</v>
      </c>
      <c r="GM98" s="202"/>
      <c r="GN98" s="203"/>
      <c r="GO98" s="202"/>
      <c r="GP98" s="203"/>
      <c r="GQ98" s="202"/>
      <c r="GR98" s="203"/>
      <c r="GS98" s="202"/>
      <c r="GT98" s="203"/>
      <c r="GU98" s="202"/>
      <c r="GV98" s="203"/>
      <c r="GW98" s="202"/>
      <c r="GX98" s="203"/>
      <c r="GY98" s="202"/>
      <c r="GZ98" s="203"/>
      <c r="HA98" s="202"/>
      <c r="HB98" s="203"/>
      <c r="HC98" s="202"/>
      <c r="HD98" s="203"/>
      <c r="HE98" s="202"/>
      <c r="HF98" s="203"/>
      <c r="HG98" s="202"/>
      <c r="HH98" s="203"/>
      <c r="HI98" s="202"/>
      <c r="HJ98" s="203"/>
      <c r="HK98" s="202"/>
      <c r="HL98" s="203"/>
      <c r="HM98" s="202"/>
      <c r="HN98" s="203"/>
      <c r="HO98" s="202"/>
      <c r="HP98" s="203"/>
      <c r="HQ98" s="202"/>
      <c r="HR98" s="203"/>
      <c r="HS98" s="202"/>
      <c r="HT98" s="203"/>
      <c r="HU98" s="202"/>
      <c r="HV98" s="203"/>
      <c r="HW98" s="202"/>
      <c r="HX98" s="203"/>
      <c r="HY98" s="202"/>
      <c r="HZ98" s="203"/>
      <c r="IA98" s="202"/>
      <c r="IB98" s="203"/>
      <c r="IC98" s="202"/>
      <c r="ID98" s="203"/>
      <c r="IE98" s="202"/>
      <c r="IF98" s="203"/>
      <c r="IG98" s="202"/>
      <c r="IH98" s="203"/>
      <c r="II98" s="202"/>
      <c r="IJ98" s="203"/>
      <c r="IK98" s="202"/>
      <c r="IL98" s="203"/>
      <c r="IM98" s="202"/>
      <c r="IN98" s="203"/>
      <c r="IO98" s="202"/>
      <c r="IP98" s="203"/>
      <c r="IQ98" s="202"/>
      <c r="IR98" s="203"/>
      <c r="IS98" s="202"/>
      <c r="IT98" s="203"/>
      <c r="IU98" s="202"/>
      <c r="IV98" s="203"/>
    </row>
    <row r="99">
      <c r="A99" s="225">
        <f>IFERROR(__xludf.DUMMYFUNCTION("""COMPUTED_VALUE"""),120.0)</f>
        <v>120</v>
      </c>
      <c r="B99" s="159" t="str">
        <f t="shared" si="46"/>
        <v>Michal Jiřík-x</v>
      </c>
      <c r="C99" s="173">
        <f t="shared" ref="C99:BL99" si="98">BO99+EA99+GM99</f>
        <v>0</v>
      </c>
      <c r="D99" s="173">
        <f t="shared" si="98"/>
        <v>0</v>
      </c>
      <c r="E99" s="173">
        <f t="shared" si="98"/>
        <v>0</v>
      </c>
      <c r="F99" s="173">
        <f t="shared" si="98"/>
        <v>0</v>
      </c>
      <c r="G99" s="173">
        <f t="shared" si="98"/>
        <v>0</v>
      </c>
      <c r="H99" s="173">
        <f t="shared" si="98"/>
        <v>0</v>
      </c>
      <c r="I99" s="173">
        <f t="shared" si="98"/>
        <v>0</v>
      </c>
      <c r="J99" s="173">
        <f t="shared" si="98"/>
        <v>0</v>
      </c>
      <c r="K99" s="173">
        <f t="shared" si="98"/>
        <v>0</v>
      </c>
      <c r="L99" s="173">
        <f t="shared" si="98"/>
        <v>0</v>
      </c>
      <c r="M99" s="173">
        <f t="shared" si="98"/>
        <v>0</v>
      </c>
      <c r="N99" s="173">
        <f t="shared" si="98"/>
        <v>0</v>
      </c>
      <c r="O99" s="173">
        <f t="shared" si="98"/>
        <v>0</v>
      </c>
      <c r="P99" s="173">
        <f t="shared" si="98"/>
        <v>0</v>
      </c>
      <c r="Q99" s="173">
        <f t="shared" si="98"/>
        <v>0</v>
      </c>
      <c r="R99" s="173">
        <f t="shared" si="98"/>
        <v>0</v>
      </c>
      <c r="S99" s="173">
        <f t="shared" si="98"/>
        <v>0</v>
      </c>
      <c r="T99" s="173">
        <f t="shared" si="98"/>
        <v>0</v>
      </c>
      <c r="U99" s="173">
        <f t="shared" si="98"/>
        <v>0</v>
      </c>
      <c r="V99" s="173">
        <f t="shared" si="98"/>
        <v>0</v>
      </c>
      <c r="W99" s="173">
        <f t="shared" si="98"/>
        <v>0</v>
      </c>
      <c r="X99" s="173">
        <f t="shared" si="98"/>
        <v>0</v>
      </c>
      <c r="Y99" s="173">
        <f t="shared" si="98"/>
        <v>0</v>
      </c>
      <c r="Z99" s="173">
        <f t="shared" si="98"/>
        <v>0</v>
      </c>
      <c r="AA99" s="173">
        <f t="shared" si="98"/>
        <v>0</v>
      </c>
      <c r="AB99" s="173">
        <f t="shared" si="98"/>
        <v>0</v>
      </c>
      <c r="AC99" s="173">
        <f t="shared" si="98"/>
        <v>0</v>
      </c>
      <c r="AD99" s="173">
        <f t="shared" si="98"/>
        <v>0</v>
      </c>
      <c r="AE99" s="173">
        <f t="shared" si="98"/>
        <v>0</v>
      </c>
      <c r="AF99" s="173">
        <f t="shared" si="98"/>
        <v>0</v>
      </c>
      <c r="AG99" s="173">
        <f t="shared" si="98"/>
        <v>0</v>
      </c>
      <c r="AH99" s="173">
        <f t="shared" si="98"/>
        <v>0</v>
      </c>
      <c r="AI99" s="173">
        <f t="shared" si="98"/>
        <v>0</v>
      </c>
      <c r="AJ99" s="173">
        <f t="shared" si="98"/>
        <v>0</v>
      </c>
      <c r="AK99" s="173">
        <f t="shared" si="98"/>
        <v>0</v>
      </c>
      <c r="AL99" s="173">
        <f t="shared" si="98"/>
        <v>0</v>
      </c>
      <c r="AM99" s="173">
        <f t="shared" si="98"/>
        <v>0</v>
      </c>
      <c r="AN99" s="173">
        <f t="shared" si="98"/>
        <v>0</v>
      </c>
      <c r="AO99" s="173">
        <f t="shared" si="98"/>
        <v>0</v>
      </c>
      <c r="AP99" s="173">
        <f t="shared" si="98"/>
        <v>0</v>
      </c>
      <c r="AQ99" s="173">
        <f t="shared" si="98"/>
        <v>0</v>
      </c>
      <c r="AR99" s="173">
        <f t="shared" si="98"/>
        <v>0</v>
      </c>
      <c r="AS99" s="173">
        <f t="shared" si="98"/>
        <v>0</v>
      </c>
      <c r="AT99" s="173">
        <f t="shared" si="98"/>
        <v>0</v>
      </c>
      <c r="AU99" s="173">
        <f t="shared" si="98"/>
        <v>0</v>
      </c>
      <c r="AV99" s="173">
        <f t="shared" si="98"/>
        <v>0</v>
      </c>
      <c r="AW99" s="173">
        <f t="shared" si="98"/>
        <v>0</v>
      </c>
      <c r="AX99" s="173">
        <f t="shared" si="98"/>
        <v>0</v>
      </c>
      <c r="AY99" s="173">
        <f t="shared" si="98"/>
        <v>0</v>
      </c>
      <c r="AZ99" s="173">
        <f t="shared" si="98"/>
        <v>0</v>
      </c>
      <c r="BA99" s="173">
        <f t="shared" si="98"/>
        <v>0</v>
      </c>
      <c r="BB99" s="173">
        <f t="shared" si="98"/>
        <v>0</v>
      </c>
      <c r="BC99" s="173">
        <f t="shared" si="98"/>
        <v>0</v>
      </c>
      <c r="BD99" s="173">
        <f t="shared" si="98"/>
        <v>0</v>
      </c>
      <c r="BE99" s="173">
        <f t="shared" si="98"/>
        <v>0</v>
      </c>
      <c r="BF99" s="173">
        <f t="shared" si="98"/>
        <v>0</v>
      </c>
      <c r="BG99" s="173">
        <f t="shared" si="98"/>
        <v>0</v>
      </c>
      <c r="BH99" s="173">
        <f t="shared" si="98"/>
        <v>0</v>
      </c>
      <c r="BI99" s="173">
        <f t="shared" si="98"/>
        <v>0</v>
      </c>
      <c r="BJ99" s="173">
        <f t="shared" si="98"/>
        <v>0</v>
      </c>
      <c r="BK99" s="173">
        <f t="shared" si="98"/>
        <v>0</v>
      </c>
      <c r="BL99" s="173">
        <f t="shared" si="98"/>
        <v>0</v>
      </c>
      <c r="BM99" s="151"/>
      <c r="BN99" s="239" t="str">
        <f>IFERROR(__xludf.DUMMYFUNCTION("""COMPUTED_VALUE"""),"Michal Jiřík-x")</f>
        <v>Michal Jiřík-x</v>
      </c>
      <c r="BO99" s="174"/>
      <c r="BP99" s="175"/>
      <c r="BQ99" s="174"/>
      <c r="BR99" s="175"/>
      <c r="BS99" s="174"/>
      <c r="BT99" s="175"/>
      <c r="BU99" s="174"/>
      <c r="BV99" s="175"/>
      <c r="BW99" s="174"/>
      <c r="BX99" s="175"/>
      <c r="BY99" s="174"/>
      <c r="BZ99" s="175"/>
      <c r="CA99" s="174"/>
      <c r="CB99" s="175"/>
      <c r="CC99" s="174"/>
      <c r="CD99" s="175"/>
      <c r="CE99" s="174"/>
      <c r="CF99" s="175"/>
      <c r="CG99" s="174"/>
      <c r="CH99" s="175"/>
      <c r="CI99" s="174"/>
      <c r="CJ99" s="175"/>
      <c r="CK99" s="174"/>
      <c r="CL99" s="175"/>
      <c r="CM99" s="174"/>
      <c r="CN99" s="175"/>
      <c r="CO99" s="174"/>
      <c r="CP99" s="175"/>
      <c r="CQ99" s="174"/>
      <c r="CR99" s="175"/>
      <c r="CS99" s="174"/>
      <c r="CT99" s="175"/>
      <c r="CU99" s="174"/>
      <c r="CV99" s="175"/>
      <c r="CW99" s="174"/>
      <c r="CX99" s="175"/>
      <c r="CY99" s="174"/>
      <c r="CZ99" s="175"/>
      <c r="DA99" s="174"/>
      <c r="DB99" s="175"/>
      <c r="DC99" s="174"/>
      <c r="DD99" s="175"/>
      <c r="DE99" s="174"/>
      <c r="DF99" s="175"/>
      <c r="DG99" s="174"/>
      <c r="DH99" s="175"/>
      <c r="DI99" s="174"/>
      <c r="DJ99" s="175"/>
      <c r="DK99" s="174"/>
      <c r="DL99" s="175"/>
      <c r="DM99" s="174"/>
      <c r="DN99" s="175"/>
      <c r="DO99" s="174"/>
      <c r="DP99" s="175"/>
      <c r="DQ99" s="174"/>
      <c r="DR99" s="175"/>
      <c r="DS99" s="174"/>
      <c r="DT99" s="175"/>
      <c r="DU99" s="174"/>
      <c r="DV99" s="175"/>
      <c r="DW99" s="174"/>
      <c r="DX99" s="175"/>
      <c r="DY99" s="239"/>
      <c r="DZ99" s="159" t="str">
        <f t="shared" si="48"/>
        <v>Michal Jiřík-x</v>
      </c>
      <c r="EA99" s="202"/>
      <c r="EB99" s="203"/>
      <c r="EC99" s="202"/>
      <c r="ED99" s="203"/>
      <c r="EE99" s="202"/>
      <c r="EF99" s="203"/>
      <c r="EG99" s="202"/>
      <c r="EH99" s="203"/>
      <c r="EI99" s="202"/>
      <c r="EJ99" s="203"/>
      <c r="EK99" s="202"/>
      <c r="EL99" s="203"/>
      <c r="EM99" s="202"/>
      <c r="EN99" s="203"/>
      <c r="EO99" s="202"/>
      <c r="EP99" s="203"/>
      <c r="EQ99" s="202"/>
      <c r="ER99" s="203"/>
      <c r="ES99" s="202"/>
      <c r="ET99" s="203"/>
      <c r="EU99" s="202"/>
      <c r="EV99" s="203"/>
      <c r="EW99" s="202"/>
      <c r="EX99" s="203"/>
      <c r="EY99" s="202"/>
      <c r="EZ99" s="203"/>
      <c r="FA99" s="202"/>
      <c r="FB99" s="203"/>
      <c r="FC99" s="202"/>
      <c r="FD99" s="203"/>
      <c r="FE99" s="202"/>
      <c r="FF99" s="203"/>
      <c r="FG99" s="202"/>
      <c r="FH99" s="203"/>
      <c r="FI99" s="202"/>
      <c r="FJ99" s="203"/>
      <c r="FK99" s="202"/>
      <c r="FL99" s="203"/>
      <c r="FM99" s="202"/>
      <c r="FN99" s="203"/>
      <c r="FO99" s="202"/>
      <c r="FP99" s="203"/>
      <c r="FQ99" s="202"/>
      <c r="FR99" s="203"/>
      <c r="FS99" s="202"/>
      <c r="FT99" s="203"/>
      <c r="FU99" s="202"/>
      <c r="FV99" s="203"/>
      <c r="FW99" s="202"/>
      <c r="FX99" s="203"/>
      <c r="FY99" s="202"/>
      <c r="FZ99" s="203"/>
      <c r="GA99" s="202"/>
      <c r="GB99" s="203"/>
      <c r="GC99" s="202"/>
      <c r="GD99" s="203"/>
      <c r="GE99" s="202"/>
      <c r="GF99" s="203"/>
      <c r="GG99" s="202"/>
      <c r="GH99" s="203"/>
      <c r="GI99" s="202"/>
      <c r="GJ99" s="203"/>
      <c r="GK99" s="239"/>
      <c r="GL99" s="159" t="str">
        <f t="shared" si="49"/>
        <v>Michal Jiřík-x</v>
      </c>
      <c r="GM99" s="202"/>
      <c r="GN99" s="203"/>
      <c r="GO99" s="202"/>
      <c r="GP99" s="203"/>
      <c r="GQ99" s="202"/>
      <c r="GR99" s="203"/>
      <c r="GS99" s="202"/>
      <c r="GT99" s="203"/>
      <c r="GU99" s="202"/>
      <c r="GV99" s="203"/>
      <c r="GW99" s="202"/>
      <c r="GX99" s="203"/>
      <c r="GY99" s="202"/>
      <c r="GZ99" s="203"/>
      <c r="HA99" s="202"/>
      <c r="HB99" s="203"/>
      <c r="HC99" s="202"/>
      <c r="HD99" s="203"/>
      <c r="HE99" s="202"/>
      <c r="HF99" s="203"/>
      <c r="HG99" s="202"/>
      <c r="HH99" s="203"/>
      <c r="HI99" s="202"/>
      <c r="HJ99" s="203"/>
      <c r="HK99" s="202"/>
      <c r="HL99" s="203"/>
      <c r="HM99" s="202"/>
      <c r="HN99" s="203"/>
      <c r="HO99" s="202"/>
      <c r="HP99" s="203"/>
      <c r="HQ99" s="202"/>
      <c r="HR99" s="203"/>
      <c r="HS99" s="202"/>
      <c r="HT99" s="203"/>
      <c r="HU99" s="202"/>
      <c r="HV99" s="203"/>
      <c r="HW99" s="202"/>
      <c r="HX99" s="203"/>
      <c r="HY99" s="202"/>
      <c r="HZ99" s="203"/>
      <c r="IA99" s="202"/>
      <c r="IB99" s="203"/>
      <c r="IC99" s="202"/>
      <c r="ID99" s="203"/>
      <c r="IE99" s="202"/>
      <c r="IF99" s="203"/>
      <c r="IG99" s="202"/>
      <c r="IH99" s="203"/>
      <c r="II99" s="202"/>
      <c r="IJ99" s="203"/>
      <c r="IK99" s="202"/>
      <c r="IL99" s="203"/>
      <c r="IM99" s="202"/>
      <c r="IN99" s="203"/>
      <c r="IO99" s="202"/>
      <c r="IP99" s="203"/>
      <c r="IQ99" s="202"/>
      <c r="IR99" s="203"/>
      <c r="IS99" s="202"/>
      <c r="IT99" s="203"/>
      <c r="IU99" s="202"/>
      <c r="IV99" s="203"/>
    </row>
    <row r="100">
      <c r="A100" s="225">
        <f>IFERROR(__xludf.DUMMYFUNCTION("""COMPUTED_VALUE"""),100.0)</f>
        <v>100</v>
      </c>
      <c r="B100" s="159" t="str">
        <f t="shared" si="46"/>
        <v>Kateřina Machková-x</v>
      </c>
      <c r="C100" s="173">
        <f t="shared" ref="C100:BL100" si="99">BO100+EA100+GM100</f>
        <v>0</v>
      </c>
      <c r="D100" s="173">
        <f t="shared" si="99"/>
        <v>0</v>
      </c>
      <c r="E100" s="173">
        <f t="shared" si="99"/>
        <v>0</v>
      </c>
      <c r="F100" s="173">
        <f t="shared" si="99"/>
        <v>0</v>
      </c>
      <c r="G100" s="173">
        <f t="shared" si="99"/>
        <v>0</v>
      </c>
      <c r="H100" s="173">
        <f t="shared" si="99"/>
        <v>0</v>
      </c>
      <c r="I100" s="173">
        <f t="shared" si="99"/>
        <v>0</v>
      </c>
      <c r="J100" s="173">
        <f t="shared" si="99"/>
        <v>0</v>
      </c>
      <c r="K100" s="173">
        <f t="shared" si="99"/>
        <v>0</v>
      </c>
      <c r="L100" s="173">
        <f t="shared" si="99"/>
        <v>0</v>
      </c>
      <c r="M100" s="173">
        <f t="shared" si="99"/>
        <v>0</v>
      </c>
      <c r="N100" s="173">
        <f t="shared" si="99"/>
        <v>0</v>
      </c>
      <c r="O100" s="173">
        <f t="shared" si="99"/>
        <v>0</v>
      </c>
      <c r="P100" s="173">
        <f t="shared" si="99"/>
        <v>0</v>
      </c>
      <c r="Q100" s="173">
        <f t="shared" si="99"/>
        <v>0</v>
      </c>
      <c r="R100" s="173">
        <f t="shared" si="99"/>
        <v>0</v>
      </c>
      <c r="S100" s="173">
        <f t="shared" si="99"/>
        <v>0</v>
      </c>
      <c r="T100" s="173">
        <f t="shared" si="99"/>
        <v>0</v>
      </c>
      <c r="U100" s="173">
        <f t="shared" si="99"/>
        <v>0</v>
      </c>
      <c r="V100" s="173">
        <f t="shared" si="99"/>
        <v>0</v>
      </c>
      <c r="W100" s="173">
        <f t="shared" si="99"/>
        <v>0</v>
      </c>
      <c r="X100" s="173">
        <f t="shared" si="99"/>
        <v>0</v>
      </c>
      <c r="Y100" s="173">
        <f t="shared" si="99"/>
        <v>0</v>
      </c>
      <c r="Z100" s="173">
        <f t="shared" si="99"/>
        <v>0</v>
      </c>
      <c r="AA100" s="173">
        <f t="shared" si="99"/>
        <v>0</v>
      </c>
      <c r="AB100" s="173">
        <f t="shared" si="99"/>
        <v>0</v>
      </c>
      <c r="AC100" s="173">
        <f t="shared" si="99"/>
        <v>0</v>
      </c>
      <c r="AD100" s="173">
        <f t="shared" si="99"/>
        <v>0</v>
      </c>
      <c r="AE100" s="173">
        <f t="shared" si="99"/>
        <v>0</v>
      </c>
      <c r="AF100" s="173">
        <f t="shared" si="99"/>
        <v>0</v>
      </c>
      <c r="AG100" s="173">
        <f t="shared" si="99"/>
        <v>0</v>
      </c>
      <c r="AH100" s="173">
        <f t="shared" si="99"/>
        <v>0</v>
      </c>
      <c r="AI100" s="173">
        <f t="shared" si="99"/>
        <v>0</v>
      </c>
      <c r="AJ100" s="173">
        <f t="shared" si="99"/>
        <v>0</v>
      </c>
      <c r="AK100" s="173">
        <f t="shared" si="99"/>
        <v>0</v>
      </c>
      <c r="AL100" s="173">
        <f t="shared" si="99"/>
        <v>0</v>
      </c>
      <c r="AM100" s="173">
        <f t="shared" si="99"/>
        <v>0</v>
      </c>
      <c r="AN100" s="173">
        <f t="shared" si="99"/>
        <v>0</v>
      </c>
      <c r="AO100" s="173">
        <f t="shared" si="99"/>
        <v>0</v>
      </c>
      <c r="AP100" s="173">
        <f t="shared" si="99"/>
        <v>0</v>
      </c>
      <c r="AQ100" s="173">
        <f t="shared" si="99"/>
        <v>0</v>
      </c>
      <c r="AR100" s="173">
        <f t="shared" si="99"/>
        <v>0</v>
      </c>
      <c r="AS100" s="173">
        <f t="shared" si="99"/>
        <v>0</v>
      </c>
      <c r="AT100" s="173">
        <f t="shared" si="99"/>
        <v>0</v>
      </c>
      <c r="AU100" s="173">
        <f t="shared" si="99"/>
        <v>0</v>
      </c>
      <c r="AV100" s="173">
        <f t="shared" si="99"/>
        <v>0</v>
      </c>
      <c r="AW100" s="173">
        <f t="shared" si="99"/>
        <v>0</v>
      </c>
      <c r="AX100" s="173">
        <f t="shared" si="99"/>
        <v>0</v>
      </c>
      <c r="AY100" s="173">
        <f t="shared" si="99"/>
        <v>0</v>
      </c>
      <c r="AZ100" s="173">
        <f t="shared" si="99"/>
        <v>0</v>
      </c>
      <c r="BA100" s="173">
        <f t="shared" si="99"/>
        <v>0</v>
      </c>
      <c r="BB100" s="173">
        <f t="shared" si="99"/>
        <v>0</v>
      </c>
      <c r="BC100" s="173">
        <f t="shared" si="99"/>
        <v>0</v>
      </c>
      <c r="BD100" s="173">
        <f t="shared" si="99"/>
        <v>0</v>
      </c>
      <c r="BE100" s="173">
        <f t="shared" si="99"/>
        <v>0</v>
      </c>
      <c r="BF100" s="173">
        <f t="shared" si="99"/>
        <v>0</v>
      </c>
      <c r="BG100" s="173">
        <f t="shared" si="99"/>
        <v>0</v>
      </c>
      <c r="BH100" s="173">
        <f t="shared" si="99"/>
        <v>0</v>
      </c>
      <c r="BI100" s="173">
        <f t="shared" si="99"/>
        <v>0</v>
      </c>
      <c r="BJ100" s="173">
        <f t="shared" si="99"/>
        <v>0</v>
      </c>
      <c r="BK100" s="173">
        <f t="shared" si="99"/>
        <v>0</v>
      </c>
      <c r="BL100" s="173">
        <f t="shared" si="99"/>
        <v>0</v>
      </c>
      <c r="BM100" s="151"/>
      <c r="BN100" s="239" t="str">
        <f>IFERROR(__xludf.DUMMYFUNCTION("""COMPUTED_VALUE"""),"Kateřina Machková-x")</f>
        <v>Kateřina Machková-x</v>
      </c>
      <c r="BO100" s="174"/>
      <c r="BP100" s="175"/>
      <c r="BQ100" s="174"/>
      <c r="BR100" s="175"/>
      <c r="BS100" s="174"/>
      <c r="BT100" s="175"/>
      <c r="BU100" s="174"/>
      <c r="BV100" s="175"/>
      <c r="BW100" s="174"/>
      <c r="BX100" s="175"/>
      <c r="BY100" s="174"/>
      <c r="BZ100" s="175"/>
      <c r="CA100" s="174"/>
      <c r="CB100" s="175"/>
      <c r="CC100" s="174"/>
      <c r="CD100" s="175"/>
      <c r="CE100" s="174"/>
      <c r="CF100" s="175"/>
      <c r="CG100" s="174"/>
      <c r="CH100" s="175"/>
      <c r="CI100" s="174"/>
      <c r="CJ100" s="175"/>
      <c r="CK100" s="174"/>
      <c r="CL100" s="175"/>
      <c r="CM100" s="174"/>
      <c r="CN100" s="175"/>
      <c r="CO100" s="174"/>
      <c r="CP100" s="175"/>
      <c r="CQ100" s="174"/>
      <c r="CR100" s="175"/>
      <c r="CS100" s="174"/>
      <c r="CT100" s="175"/>
      <c r="CU100" s="174"/>
      <c r="CV100" s="175"/>
      <c r="CW100" s="174"/>
      <c r="CX100" s="175"/>
      <c r="CY100" s="174"/>
      <c r="CZ100" s="175"/>
      <c r="DA100" s="174"/>
      <c r="DB100" s="175"/>
      <c r="DC100" s="174"/>
      <c r="DD100" s="175"/>
      <c r="DE100" s="174"/>
      <c r="DF100" s="175"/>
      <c r="DG100" s="174"/>
      <c r="DH100" s="175"/>
      <c r="DI100" s="174"/>
      <c r="DJ100" s="175"/>
      <c r="DK100" s="174"/>
      <c r="DL100" s="175"/>
      <c r="DM100" s="174"/>
      <c r="DN100" s="175"/>
      <c r="DO100" s="174"/>
      <c r="DP100" s="175"/>
      <c r="DQ100" s="174"/>
      <c r="DR100" s="175"/>
      <c r="DS100" s="174"/>
      <c r="DT100" s="175"/>
      <c r="DU100" s="174"/>
      <c r="DV100" s="175"/>
      <c r="DW100" s="174"/>
      <c r="DX100" s="175"/>
      <c r="DY100" s="239"/>
      <c r="DZ100" s="159" t="str">
        <f t="shared" si="48"/>
        <v>Kateřina Machková-x</v>
      </c>
      <c r="EA100" s="202"/>
      <c r="EB100" s="203"/>
      <c r="EC100" s="202"/>
      <c r="ED100" s="203"/>
      <c r="EE100" s="202"/>
      <c r="EF100" s="203"/>
      <c r="EG100" s="202"/>
      <c r="EH100" s="203"/>
      <c r="EI100" s="202"/>
      <c r="EJ100" s="203"/>
      <c r="EK100" s="202"/>
      <c r="EL100" s="203"/>
      <c r="EM100" s="202"/>
      <c r="EN100" s="203"/>
      <c r="EO100" s="202"/>
      <c r="EP100" s="203"/>
      <c r="EQ100" s="202"/>
      <c r="ER100" s="203"/>
      <c r="ES100" s="202"/>
      <c r="ET100" s="203"/>
      <c r="EU100" s="202"/>
      <c r="EV100" s="203"/>
      <c r="EW100" s="202"/>
      <c r="EX100" s="203"/>
      <c r="EY100" s="202"/>
      <c r="EZ100" s="203"/>
      <c r="FA100" s="202"/>
      <c r="FB100" s="203"/>
      <c r="FC100" s="202"/>
      <c r="FD100" s="203"/>
      <c r="FE100" s="202"/>
      <c r="FF100" s="203"/>
      <c r="FG100" s="202"/>
      <c r="FH100" s="203"/>
      <c r="FI100" s="202"/>
      <c r="FJ100" s="203"/>
      <c r="FK100" s="202"/>
      <c r="FL100" s="203"/>
      <c r="FM100" s="202"/>
      <c r="FN100" s="203"/>
      <c r="FO100" s="202"/>
      <c r="FP100" s="203"/>
      <c r="FQ100" s="202"/>
      <c r="FR100" s="203"/>
      <c r="FS100" s="202"/>
      <c r="FT100" s="203"/>
      <c r="FU100" s="202"/>
      <c r="FV100" s="203"/>
      <c r="FW100" s="202"/>
      <c r="FX100" s="203"/>
      <c r="FY100" s="202"/>
      <c r="FZ100" s="203"/>
      <c r="GA100" s="202"/>
      <c r="GB100" s="203"/>
      <c r="GC100" s="202"/>
      <c r="GD100" s="203"/>
      <c r="GE100" s="202"/>
      <c r="GF100" s="203"/>
      <c r="GG100" s="202"/>
      <c r="GH100" s="203"/>
      <c r="GI100" s="202"/>
      <c r="GJ100" s="203"/>
      <c r="GK100" s="239"/>
      <c r="GL100" s="159" t="str">
        <f t="shared" si="49"/>
        <v>Kateřina Machková-x</v>
      </c>
      <c r="GM100" s="202"/>
      <c r="GN100" s="203"/>
      <c r="GO100" s="202"/>
      <c r="GP100" s="203"/>
      <c r="GQ100" s="202"/>
      <c r="GR100" s="203"/>
      <c r="GS100" s="202"/>
      <c r="GT100" s="203"/>
      <c r="GU100" s="202"/>
      <c r="GV100" s="203"/>
      <c r="GW100" s="202"/>
      <c r="GX100" s="203"/>
      <c r="GY100" s="202"/>
      <c r="GZ100" s="203"/>
      <c r="HA100" s="202"/>
      <c r="HB100" s="203"/>
      <c r="HC100" s="202"/>
      <c r="HD100" s="203"/>
      <c r="HE100" s="202"/>
      <c r="HF100" s="203"/>
      <c r="HG100" s="202"/>
      <c r="HH100" s="203"/>
      <c r="HI100" s="202"/>
      <c r="HJ100" s="203"/>
      <c r="HK100" s="202"/>
      <c r="HL100" s="203"/>
      <c r="HM100" s="202"/>
      <c r="HN100" s="203"/>
      <c r="HO100" s="202"/>
      <c r="HP100" s="203"/>
      <c r="HQ100" s="202"/>
      <c r="HR100" s="203"/>
      <c r="HS100" s="202"/>
      <c r="HT100" s="203"/>
      <c r="HU100" s="202"/>
      <c r="HV100" s="203"/>
      <c r="HW100" s="202"/>
      <c r="HX100" s="203"/>
      <c r="HY100" s="202"/>
      <c r="HZ100" s="203"/>
      <c r="IA100" s="202"/>
      <c r="IB100" s="203"/>
      <c r="IC100" s="202"/>
      <c r="ID100" s="203"/>
      <c r="IE100" s="202"/>
      <c r="IF100" s="203"/>
      <c r="IG100" s="202"/>
      <c r="IH100" s="203"/>
      <c r="II100" s="202"/>
      <c r="IJ100" s="203"/>
      <c r="IK100" s="202"/>
      <c r="IL100" s="203"/>
      <c r="IM100" s="202"/>
      <c r="IN100" s="203"/>
      <c r="IO100" s="202"/>
      <c r="IP100" s="203"/>
      <c r="IQ100" s="202"/>
      <c r="IR100" s="203"/>
      <c r="IS100" s="202"/>
      <c r="IT100" s="203"/>
      <c r="IU100" s="202"/>
      <c r="IV100" s="203"/>
    </row>
    <row r="101">
      <c r="A101" s="225">
        <f>IFERROR(__xludf.DUMMYFUNCTION("""COMPUTED_VALUE"""),100.0)</f>
        <v>100</v>
      </c>
      <c r="B101" s="159" t="str">
        <f t="shared" si="46"/>
        <v>Marek Šimek-x</v>
      </c>
      <c r="C101" s="173">
        <f t="shared" ref="C101:BL101" si="100">BO101+EA101+GM101</f>
        <v>0</v>
      </c>
      <c r="D101" s="173">
        <f t="shared" si="100"/>
        <v>0</v>
      </c>
      <c r="E101" s="173">
        <f t="shared" si="100"/>
        <v>0</v>
      </c>
      <c r="F101" s="173">
        <f t="shared" si="100"/>
        <v>0</v>
      </c>
      <c r="G101" s="173">
        <f t="shared" si="100"/>
        <v>0</v>
      </c>
      <c r="H101" s="173">
        <f t="shared" si="100"/>
        <v>0</v>
      </c>
      <c r="I101" s="173">
        <f t="shared" si="100"/>
        <v>0</v>
      </c>
      <c r="J101" s="173">
        <f t="shared" si="100"/>
        <v>0</v>
      </c>
      <c r="K101" s="173">
        <f t="shared" si="100"/>
        <v>0</v>
      </c>
      <c r="L101" s="173">
        <f t="shared" si="100"/>
        <v>0</v>
      </c>
      <c r="M101" s="173">
        <f t="shared" si="100"/>
        <v>0</v>
      </c>
      <c r="N101" s="173">
        <f t="shared" si="100"/>
        <v>0</v>
      </c>
      <c r="O101" s="173">
        <f t="shared" si="100"/>
        <v>0</v>
      </c>
      <c r="P101" s="173">
        <f t="shared" si="100"/>
        <v>0</v>
      </c>
      <c r="Q101" s="173">
        <f t="shared" si="100"/>
        <v>0</v>
      </c>
      <c r="R101" s="173">
        <f t="shared" si="100"/>
        <v>0</v>
      </c>
      <c r="S101" s="173">
        <f t="shared" si="100"/>
        <v>0</v>
      </c>
      <c r="T101" s="173">
        <f t="shared" si="100"/>
        <v>0</v>
      </c>
      <c r="U101" s="173">
        <f t="shared" si="100"/>
        <v>0</v>
      </c>
      <c r="V101" s="173">
        <f t="shared" si="100"/>
        <v>0</v>
      </c>
      <c r="W101" s="173">
        <f t="shared" si="100"/>
        <v>0</v>
      </c>
      <c r="X101" s="173">
        <f t="shared" si="100"/>
        <v>0</v>
      </c>
      <c r="Y101" s="173">
        <f t="shared" si="100"/>
        <v>0</v>
      </c>
      <c r="Z101" s="173">
        <f t="shared" si="100"/>
        <v>0</v>
      </c>
      <c r="AA101" s="173">
        <f t="shared" si="100"/>
        <v>0</v>
      </c>
      <c r="AB101" s="173">
        <f t="shared" si="100"/>
        <v>0</v>
      </c>
      <c r="AC101" s="173">
        <f t="shared" si="100"/>
        <v>0</v>
      </c>
      <c r="AD101" s="173">
        <f t="shared" si="100"/>
        <v>0</v>
      </c>
      <c r="AE101" s="173">
        <f t="shared" si="100"/>
        <v>0</v>
      </c>
      <c r="AF101" s="173">
        <f t="shared" si="100"/>
        <v>0</v>
      </c>
      <c r="AG101" s="173">
        <f t="shared" si="100"/>
        <v>0</v>
      </c>
      <c r="AH101" s="173">
        <f t="shared" si="100"/>
        <v>0</v>
      </c>
      <c r="AI101" s="173">
        <f t="shared" si="100"/>
        <v>0</v>
      </c>
      <c r="AJ101" s="173">
        <f t="shared" si="100"/>
        <v>0</v>
      </c>
      <c r="AK101" s="173">
        <f t="shared" si="100"/>
        <v>0</v>
      </c>
      <c r="AL101" s="173">
        <f t="shared" si="100"/>
        <v>0</v>
      </c>
      <c r="AM101" s="173">
        <f t="shared" si="100"/>
        <v>0</v>
      </c>
      <c r="AN101" s="173">
        <f t="shared" si="100"/>
        <v>0</v>
      </c>
      <c r="AO101" s="173">
        <f t="shared" si="100"/>
        <v>0</v>
      </c>
      <c r="AP101" s="173">
        <f t="shared" si="100"/>
        <v>0</v>
      </c>
      <c r="AQ101" s="173">
        <f t="shared" si="100"/>
        <v>0</v>
      </c>
      <c r="AR101" s="173">
        <f t="shared" si="100"/>
        <v>0</v>
      </c>
      <c r="AS101" s="173">
        <f t="shared" si="100"/>
        <v>0</v>
      </c>
      <c r="AT101" s="173">
        <f t="shared" si="100"/>
        <v>0</v>
      </c>
      <c r="AU101" s="173">
        <f t="shared" si="100"/>
        <v>0</v>
      </c>
      <c r="AV101" s="173">
        <f t="shared" si="100"/>
        <v>0</v>
      </c>
      <c r="AW101" s="173">
        <f t="shared" si="100"/>
        <v>0</v>
      </c>
      <c r="AX101" s="173">
        <f t="shared" si="100"/>
        <v>0</v>
      </c>
      <c r="AY101" s="173">
        <f t="shared" si="100"/>
        <v>0</v>
      </c>
      <c r="AZ101" s="173">
        <f t="shared" si="100"/>
        <v>0</v>
      </c>
      <c r="BA101" s="173">
        <f t="shared" si="100"/>
        <v>0</v>
      </c>
      <c r="BB101" s="173">
        <f t="shared" si="100"/>
        <v>0</v>
      </c>
      <c r="BC101" s="173">
        <f t="shared" si="100"/>
        <v>0</v>
      </c>
      <c r="BD101" s="173">
        <f t="shared" si="100"/>
        <v>0</v>
      </c>
      <c r="BE101" s="173">
        <f t="shared" si="100"/>
        <v>0</v>
      </c>
      <c r="BF101" s="173">
        <f t="shared" si="100"/>
        <v>0</v>
      </c>
      <c r="BG101" s="173">
        <f t="shared" si="100"/>
        <v>0</v>
      </c>
      <c r="BH101" s="173">
        <f t="shared" si="100"/>
        <v>0</v>
      </c>
      <c r="BI101" s="173">
        <f t="shared" si="100"/>
        <v>0</v>
      </c>
      <c r="BJ101" s="173">
        <f t="shared" si="100"/>
        <v>0</v>
      </c>
      <c r="BK101" s="173">
        <f t="shared" si="100"/>
        <v>0</v>
      </c>
      <c r="BL101" s="173">
        <f t="shared" si="100"/>
        <v>0</v>
      </c>
      <c r="BM101" s="151"/>
      <c r="BN101" s="239" t="str">
        <f>IFERROR(__xludf.DUMMYFUNCTION("""COMPUTED_VALUE"""),"Marek Šimek-x")</f>
        <v>Marek Šimek-x</v>
      </c>
      <c r="BO101" s="174"/>
      <c r="BP101" s="175"/>
      <c r="BQ101" s="174"/>
      <c r="BR101" s="175"/>
      <c r="BS101" s="174"/>
      <c r="BT101" s="175"/>
      <c r="BU101" s="174"/>
      <c r="BV101" s="175"/>
      <c r="BW101" s="174"/>
      <c r="BX101" s="175"/>
      <c r="BY101" s="174"/>
      <c r="BZ101" s="175"/>
      <c r="CA101" s="174"/>
      <c r="CB101" s="175"/>
      <c r="CC101" s="174"/>
      <c r="CD101" s="175"/>
      <c r="CE101" s="174"/>
      <c r="CF101" s="175"/>
      <c r="CG101" s="174"/>
      <c r="CH101" s="175"/>
      <c r="CI101" s="174"/>
      <c r="CJ101" s="175"/>
      <c r="CK101" s="174"/>
      <c r="CL101" s="175"/>
      <c r="CM101" s="174"/>
      <c r="CN101" s="175"/>
      <c r="CO101" s="174"/>
      <c r="CP101" s="175"/>
      <c r="CQ101" s="174"/>
      <c r="CR101" s="175"/>
      <c r="CS101" s="174"/>
      <c r="CT101" s="175"/>
      <c r="CU101" s="174"/>
      <c r="CV101" s="175"/>
      <c r="CW101" s="174"/>
      <c r="CX101" s="175"/>
      <c r="CY101" s="174"/>
      <c r="CZ101" s="175"/>
      <c r="DA101" s="174"/>
      <c r="DB101" s="175"/>
      <c r="DC101" s="174"/>
      <c r="DD101" s="175"/>
      <c r="DE101" s="174"/>
      <c r="DF101" s="175"/>
      <c r="DG101" s="174"/>
      <c r="DH101" s="175"/>
      <c r="DI101" s="174"/>
      <c r="DJ101" s="175"/>
      <c r="DK101" s="174"/>
      <c r="DL101" s="175"/>
      <c r="DM101" s="174"/>
      <c r="DN101" s="175"/>
      <c r="DO101" s="174"/>
      <c r="DP101" s="175"/>
      <c r="DQ101" s="174"/>
      <c r="DR101" s="175"/>
      <c r="DS101" s="174"/>
      <c r="DT101" s="175"/>
      <c r="DU101" s="174"/>
      <c r="DV101" s="175"/>
      <c r="DW101" s="174"/>
      <c r="DX101" s="175"/>
      <c r="DY101" s="239"/>
      <c r="DZ101" s="159" t="str">
        <f t="shared" si="48"/>
        <v>Marek Šimek-x</v>
      </c>
      <c r="EA101" s="202"/>
      <c r="EB101" s="203"/>
      <c r="EC101" s="202"/>
      <c r="ED101" s="203"/>
      <c r="EE101" s="202"/>
      <c r="EF101" s="203"/>
      <c r="EG101" s="202"/>
      <c r="EH101" s="203"/>
      <c r="EI101" s="202"/>
      <c r="EJ101" s="203"/>
      <c r="EK101" s="202"/>
      <c r="EL101" s="203"/>
      <c r="EM101" s="202"/>
      <c r="EN101" s="203"/>
      <c r="EO101" s="202"/>
      <c r="EP101" s="203"/>
      <c r="EQ101" s="202"/>
      <c r="ER101" s="203"/>
      <c r="ES101" s="202"/>
      <c r="ET101" s="203"/>
      <c r="EU101" s="202"/>
      <c r="EV101" s="203"/>
      <c r="EW101" s="202"/>
      <c r="EX101" s="203"/>
      <c r="EY101" s="202"/>
      <c r="EZ101" s="203"/>
      <c r="FA101" s="202"/>
      <c r="FB101" s="203"/>
      <c r="FC101" s="202"/>
      <c r="FD101" s="203"/>
      <c r="FE101" s="202"/>
      <c r="FF101" s="203"/>
      <c r="FG101" s="202"/>
      <c r="FH101" s="203"/>
      <c r="FI101" s="202"/>
      <c r="FJ101" s="203"/>
      <c r="FK101" s="202"/>
      <c r="FL101" s="203"/>
      <c r="FM101" s="202"/>
      <c r="FN101" s="203"/>
      <c r="FO101" s="202"/>
      <c r="FP101" s="203"/>
      <c r="FQ101" s="202"/>
      <c r="FR101" s="203"/>
      <c r="FS101" s="202"/>
      <c r="FT101" s="203"/>
      <c r="FU101" s="202"/>
      <c r="FV101" s="203"/>
      <c r="FW101" s="202"/>
      <c r="FX101" s="203"/>
      <c r="FY101" s="202"/>
      <c r="FZ101" s="203"/>
      <c r="GA101" s="202"/>
      <c r="GB101" s="203"/>
      <c r="GC101" s="202"/>
      <c r="GD101" s="203"/>
      <c r="GE101" s="202"/>
      <c r="GF101" s="203"/>
      <c r="GG101" s="202"/>
      <c r="GH101" s="203"/>
      <c r="GI101" s="202"/>
      <c r="GJ101" s="203"/>
      <c r="GK101" s="239"/>
      <c r="GL101" s="159" t="str">
        <f t="shared" si="49"/>
        <v>Marek Šimek-x</v>
      </c>
      <c r="GM101" s="202"/>
      <c r="GN101" s="203"/>
      <c r="GO101" s="202"/>
      <c r="GP101" s="203"/>
      <c r="GQ101" s="202"/>
      <c r="GR101" s="203"/>
      <c r="GS101" s="202"/>
      <c r="GT101" s="203"/>
      <c r="GU101" s="202"/>
      <c r="GV101" s="203"/>
      <c r="GW101" s="202"/>
      <c r="GX101" s="203"/>
      <c r="GY101" s="202"/>
      <c r="GZ101" s="203"/>
      <c r="HA101" s="202"/>
      <c r="HB101" s="203"/>
      <c r="HC101" s="202"/>
      <c r="HD101" s="203"/>
      <c r="HE101" s="202"/>
      <c r="HF101" s="203"/>
      <c r="HG101" s="202"/>
      <c r="HH101" s="203"/>
      <c r="HI101" s="202"/>
      <c r="HJ101" s="203"/>
      <c r="HK101" s="202"/>
      <c r="HL101" s="203"/>
      <c r="HM101" s="202"/>
      <c r="HN101" s="203"/>
      <c r="HO101" s="202"/>
      <c r="HP101" s="203"/>
      <c r="HQ101" s="202"/>
      <c r="HR101" s="203"/>
      <c r="HS101" s="202"/>
      <c r="HT101" s="203"/>
      <c r="HU101" s="202"/>
      <c r="HV101" s="203"/>
      <c r="HW101" s="202"/>
      <c r="HX101" s="203"/>
      <c r="HY101" s="202"/>
      <c r="HZ101" s="203"/>
      <c r="IA101" s="202"/>
      <c r="IB101" s="203"/>
      <c r="IC101" s="202"/>
      <c r="ID101" s="203"/>
      <c r="IE101" s="202"/>
      <c r="IF101" s="203"/>
      <c r="IG101" s="202"/>
      <c r="IH101" s="203"/>
      <c r="II101" s="202"/>
      <c r="IJ101" s="203"/>
      <c r="IK101" s="202"/>
      <c r="IL101" s="203"/>
      <c r="IM101" s="202"/>
      <c r="IN101" s="203"/>
      <c r="IO101" s="202"/>
      <c r="IP101" s="203"/>
      <c r="IQ101" s="202"/>
      <c r="IR101" s="203"/>
      <c r="IS101" s="202"/>
      <c r="IT101" s="203"/>
      <c r="IU101" s="202"/>
      <c r="IV101" s="203"/>
    </row>
    <row r="102">
      <c r="A102" s="225">
        <f>IFERROR(__xludf.DUMMYFUNCTION("""COMPUTED_VALUE"""),100.0)</f>
        <v>100</v>
      </c>
      <c r="B102" s="159" t="str">
        <f t="shared" si="46"/>
        <v>Lukáš Volf-x</v>
      </c>
      <c r="C102" s="173">
        <f t="shared" ref="C102:BL102" si="101">BO102+EA102+GM102</f>
        <v>0</v>
      </c>
      <c r="D102" s="173">
        <f t="shared" si="101"/>
        <v>0</v>
      </c>
      <c r="E102" s="173">
        <f t="shared" si="101"/>
        <v>0</v>
      </c>
      <c r="F102" s="173">
        <f t="shared" si="101"/>
        <v>0</v>
      </c>
      <c r="G102" s="173">
        <f t="shared" si="101"/>
        <v>0</v>
      </c>
      <c r="H102" s="173">
        <f t="shared" si="101"/>
        <v>0</v>
      </c>
      <c r="I102" s="173">
        <f t="shared" si="101"/>
        <v>0</v>
      </c>
      <c r="J102" s="173">
        <f t="shared" si="101"/>
        <v>0</v>
      </c>
      <c r="K102" s="173">
        <f t="shared" si="101"/>
        <v>0</v>
      </c>
      <c r="L102" s="173">
        <f t="shared" si="101"/>
        <v>0</v>
      </c>
      <c r="M102" s="173">
        <f t="shared" si="101"/>
        <v>0</v>
      </c>
      <c r="N102" s="173">
        <f t="shared" si="101"/>
        <v>0</v>
      </c>
      <c r="O102" s="173">
        <f t="shared" si="101"/>
        <v>0</v>
      </c>
      <c r="P102" s="173">
        <f t="shared" si="101"/>
        <v>0</v>
      </c>
      <c r="Q102" s="173">
        <f t="shared" si="101"/>
        <v>0</v>
      </c>
      <c r="R102" s="173">
        <f t="shared" si="101"/>
        <v>0</v>
      </c>
      <c r="S102" s="173">
        <f t="shared" si="101"/>
        <v>0</v>
      </c>
      <c r="T102" s="173">
        <f t="shared" si="101"/>
        <v>0</v>
      </c>
      <c r="U102" s="173">
        <f t="shared" si="101"/>
        <v>0</v>
      </c>
      <c r="V102" s="173">
        <f t="shared" si="101"/>
        <v>0</v>
      </c>
      <c r="W102" s="173">
        <f t="shared" si="101"/>
        <v>0</v>
      </c>
      <c r="X102" s="173">
        <f t="shared" si="101"/>
        <v>0</v>
      </c>
      <c r="Y102" s="173">
        <f t="shared" si="101"/>
        <v>0</v>
      </c>
      <c r="Z102" s="173">
        <f t="shared" si="101"/>
        <v>0</v>
      </c>
      <c r="AA102" s="173">
        <f t="shared" si="101"/>
        <v>0</v>
      </c>
      <c r="AB102" s="173">
        <f t="shared" si="101"/>
        <v>0</v>
      </c>
      <c r="AC102" s="173">
        <f t="shared" si="101"/>
        <v>0</v>
      </c>
      <c r="AD102" s="173">
        <f t="shared" si="101"/>
        <v>0</v>
      </c>
      <c r="AE102" s="173">
        <f t="shared" si="101"/>
        <v>0</v>
      </c>
      <c r="AF102" s="173">
        <f t="shared" si="101"/>
        <v>0</v>
      </c>
      <c r="AG102" s="173">
        <f t="shared" si="101"/>
        <v>0</v>
      </c>
      <c r="AH102" s="173">
        <f t="shared" si="101"/>
        <v>0</v>
      </c>
      <c r="AI102" s="173">
        <f t="shared" si="101"/>
        <v>0</v>
      </c>
      <c r="AJ102" s="173">
        <f t="shared" si="101"/>
        <v>0</v>
      </c>
      <c r="AK102" s="173">
        <f t="shared" si="101"/>
        <v>0</v>
      </c>
      <c r="AL102" s="173">
        <f t="shared" si="101"/>
        <v>0</v>
      </c>
      <c r="AM102" s="173">
        <f t="shared" si="101"/>
        <v>0</v>
      </c>
      <c r="AN102" s="173">
        <f t="shared" si="101"/>
        <v>0</v>
      </c>
      <c r="AO102" s="173">
        <f t="shared" si="101"/>
        <v>0</v>
      </c>
      <c r="AP102" s="173">
        <f t="shared" si="101"/>
        <v>0</v>
      </c>
      <c r="AQ102" s="173">
        <f t="shared" si="101"/>
        <v>0</v>
      </c>
      <c r="AR102" s="173">
        <f t="shared" si="101"/>
        <v>0</v>
      </c>
      <c r="AS102" s="173">
        <f t="shared" si="101"/>
        <v>0</v>
      </c>
      <c r="AT102" s="173">
        <f t="shared" si="101"/>
        <v>0</v>
      </c>
      <c r="AU102" s="173">
        <f t="shared" si="101"/>
        <v>0</v>
      </c>
      <c r="AV102" s="173">
        <f t="shared" si="101"/>
        <v>0</v>
      </c>
      <c r="AW102" s="173">
        <f t="shared" si="101"/>
        <v>0</v>
      </c>
      <c r="AX102" s="173">
        <f t="shared" si="101"/>
        <v>0</v>
      </c>
      <c r="AY102" s="173">
        <f t="shared" si="101"/>
        <v>0</v>
      </c>
      <c r="AZ102" s="173">
        <f t="shared" si="101"/>
        <v>0</v>
      </c>
      <c r="BA102" s="173">
        <f t="shared" si="101"/>
        <v>0</v>
      </c>
      <c r="BB102" s="173">
        <f t="shared" si="101"/>
        <v>0</v>
      </c>
      <c r="BC102" s="173">
        <f t="shared" si="101"/>
        <v>0</v>
      </c>
      <c r="BD102" s="173">
        <f t="shared" si="101"/>
        <v>0</v>
      </c>
      <c r="BE102" s="173">
        <f t="shared" si="101"/>
        <v>0</v>
      </c>
      <c r="BF102" s="173">
        <f t="shared" si="101"/>
        <v>0</v>
      </c>
      <c r="BG102" s="173">
        <f t="shared" si="101"/>
        <v>0</v>
      </c>
      <c r="BH102" s="173">
        <f t="shared" si="101"/>
        <v>0</v>
      </c>
      <c r="BI102" s="173">
        <f t="shared" si="101"/>
        <v>0</v>
      </c>
      <c r="BJ102" s="173">
        <f t="shared" si="101"/>
        <v>0</v>
      </c>
      <c r="BK102" s="173">
        <f t="shared" si="101"/>
        <v>0</v>
      </c>
      <c r="BL102" s="173">
        <f t="shared" si="101"/>
        <v>0</v>
      </c>
      <c r="BM102" s="151"/>
      <c r="BN102" s="239" t="str">
        <f>IFERROR(__xludf.DUMMYFUNCTION("""COMPUTED_VALUE"""),"Lukáš Volf-x")</f>
        <v>Lukáš Volf-x</v>
      </c>
      <c r="BO102" s="174"/>
      <c r="BP102" s="175"/>
      <c r="BQ102" s="174"/>
      <c r="BR102" s="175"/>
      <c r="BS102" s="174"/>
      <c r="BT102" s="175"/>
      <c r="BU102" s="174"/>
      <c r="BV102" s="175"/>
      <c r="BW102" s="174"/>
      <c r="BX102" s="175"/>
      <c r="BY102" s="174"/>
      <c r="BZ102" s="175"/>
      <c r="CA102" s="174"/>
      <c r="CB102" s="175"/>
      <c r="CC102" s="174"/>
      <c r="CD102" s="175"/>
      <c r="CE102" s="174"/>
      <c r="CF102" s="175"/>
      <c r="CG102" s="174"/>
      <c r="CH102" s="175"/>
      <c r="CI102" s="174"/>
      <c r="CJ102" s="175"/>
      <c r="CK102" s="174"/>
      <c r="CL102" s="175"/>
      <c r="CM102" s="174"/>
      <c r="CN102" s="175"/>
      <c r="CO102" s="174"/>
      <c r="CP102" s="175"/>
      <c r="CQ102" s="174"/>
      <c r="CR102" s="175"/>
      <c r="CS102" s="174"/>
      <c r="CT102" s="175"/>
      <c r="CU102" s="174"/>
      <c r="CV102" s="175"/>
      <c r="CW102" s="174"/>
      <c r="CX102" s="175"/>
      <c r="CY102" s="174"/>
      <c r="CZ102" s="175"/>
      <c r="DA102" s="174"/>
      <c r="DB102" s="175"/>
      <c r="DC102" s="174"/>
      <c r="DD102" s="175"/>
      <c r="DE102" s="174"/>
      <c r="DF102" s="175"/>
      <c r="DG102" s="174"/>
      <c r="DH102" s="175"/>
      <c r="DI102" s="174"/>
      <c r="DJ102" s="175"/>
      <c r="DK102" s="174"/>
      <c r="DL102" s="175"/>
      <c r="DM102" s="174"/>
      <c r="DN102" s="175"/>
      <c r="DO102" s="174"/>
      <c r="DP102" s="175"/>
      <c r="DQ102" s="174"/>
      <c r="DR102" s="175"/>
      <c r="DS102" s="174"/>
      <c r="DT102" s="175"/>
      <c r="DU102" s="174"/>
      <c r="DV102" s="175"/>
      <c r="DW102" s="174"/>
      <c r="DX102" s="175"/>
      <c r="DY102" s="239"/>
      <c r="DZ102" s="159" t="str">
        <f t="shared" si="48"/>
        <v>Lukáš Volf-x</v>
      </c>
      <c r="EA102" s="202"/>
      <c r="EB102" s="203"/>
      <c r="EC102" s="202"/>
      <c r="ED102" s="203"/>
      <c r="EE102" s="202"/>
      <c r="EF102" s="203"/>
      <c r="EG102" s="202"/>
      <c r="EH102" s="203"/>
      <c r="EI102" s="202"/>
      <c r="EJ102" s="203"/>
      <c r="EK102" s="202"/>
      <c r="EL102" s="203"/>
      <c r="EM102" s="202"/>
      <c r="EN102" s="203"/>
      <c r="EO102" s="202"/>
      <c r="EP102" s="203"/>
      <c r="EQ102" s="202"/>
      <c r="ER102" s="203"/>
      <c r="ES102" s="202"/>
      <c r="ET102" s="203"/>
      <c r="EU102" s="202"/>
      <c r="EV102" s="203"/>
      <c r="EW102" s="202"/>
      <c r="EX102" s="203"/>
      <c r="EY102" s="202"/>
      <c r="EZ102" s="203"/>
      <c r="FA102" s="202"/>
      <c r="FB102" s="203"/>
      <c r="FC102" s="202"/>
      <c r="FD102" s="203"/>
      <c r="FE102" s="202"/>
      <c r="FF102" s="203"/>
      <c r="FG102" s="202"/>
      <c r="FH102" s="203"/>
      <c r="FI102" s="202"/>
      <c r="FJ102" s="203"/>
      <c r="FK102" s="202"/>
      <c r="FL102" s="203"/>
      <c r="FM102" s="202"/>
      <c r="FN102" s="203"/>
      <c r="FO102" s="202"/>
      <c r="FP102" s="203"/>
      <c r="FQ102" s="202"/>
      <c r="FR102" s="203"/>
      <c r="FS102" s="202"/>
      <c r="FT102" s="203"/>
      <c r="FU102" s="202"/>
      <c r="FV102" s="203"/>
      <c r="FW102" s="202"/>
      <c r="FX102" s="203"/>
      <c r="FY102" s="202"/>
      <c r="FZ102" s="203"/>
      <c r="GA102" s="202"/>
      <c r="GB102" s="203"/>
      <c r="GC102" s="202"/>
      <c r="GD102" s="203"/>
      <c r="GE102" s="202"/>
      <c r="GF102" s="203"/>
      <c r="GG102" s="202"/>
      <c r="GH102" s="203"/>
      <c r="GI102" s="202"/>
      <c r="GJ102" s="203"/>
      <c r="GK102" s="239"/>
      <c r="GL102" s="159" t="str">
        <f t="shared" si="49"/>
        <v>Lukáš Volf-x</v>
      </c>
      <c r="GM102" s="202"/>
      <c r="GN102" s="203"/>
      <c r="GO102" s="202"/>
      <c r="GP102" s="203"/>
      <c r="GQ102" s="202"/>
      <c r="GR102" s="203"/>
      <c r="GS102" s="202"/>
      <c r="GT102" s="203"/>
      <c r="GU102" s="202"/>
      <c r="GV102" s="203"/>
      <c r="GW102" s="202"/>
      <c r="GX102" s="203"/>
      <c r="GY102" s="202"/>
      <c r="GZ102" s="203"/>
      <c r="HA102" s="202"/>
      <c r="HB102" s="203"/>
      <c r="HC102" s="202"/>
      <c r="HD102" s="203"/>
      <c r="HE102" s="202"/>
      <c r="HF102" s="203"/>
      <c r="HG102" s="202"/>
      <c r="HH102" s="203"/>
      <c r="HI102" s="202"/>
      <c r="HJ102" s="203"/>
      <c r="HK102" s="202"/>
      <c r="HL102" s="203"/>
      <c r="HM102" s="202"/>
      <c r="HN102" s="203"/>
      <c r="HO102" s="202"/>
      <c r="HP102" s="203"/>
      <c r="HQ102" s="202"/>
      <c r="HR102" s="203"/>
      <c r="HS102" s="202"/>
      <c r="HT102" s="203"/>
      <c r="HU102" s="202"/>
      <c r="HV102" s="203"/>
      <c r="HW102" s="202"/>
      <c r="HX102" s="203"/>
      <c r="HY102" s="202"/>
      <c r="HZ102" s="203"/>
      <c r="IA102" s="202"/>
      <c r="IB102" s="203"/>
      <c r="IC102" s="202"/>
      <c r="ID102" s="203"/>
      <c r="IE102" s="202"/>
      <c r="IF102" s="203"/>
      <c r="IG102" s="202"/>
      <c r="IH102" s="203"/>
      <c r="II102" s="202"/>
      <c r="IJ102" s="203"/>
      <c r="IK102" s="202"/>
      <c r="IL102" s="203"/>
      <c r="IM102" s="202"/>
      <c r="IN102" s="203"/>
      <c r="IO102" s="202"/>
      <c r="IP102" s="203"/>
      <c r="IQ102" s="202"/>
      <c r="IR102" s="203"/>
      <c r="IS102" s="202"/>
      <c r="IT102" s="203"/>
      <c r="IU102" s="202"/>
      <c r="IV102" s="203"/>
    </row>
    <row r="103">
      <c r="A103" s="225">
        <f>IFERROR(__xludf.DUMMYFUNCTION("""COMPUTED_VALUE"""),100.0)</f>
        <v>100</v>
      </c>
      <c r="B103" s="159" t="str">
        <f t="shared" si="46"/>
        <v>Lucie Vorlíčková</v>
      </c>
      <c r="C103" s="173">
        <f t="shared" ref="C103:BL103" si="102">BO103+EA103+GM103</f>
        <v>12.5</v>
      </c>
      <c r="D103" s="173">
        <f t="shared" si="102"/>
        <v>1250</v>
      </c>
      <c r="E103" s="173">
        <f t="shared" si="102"/>
        <v>0</v>
      </c>
      <c r="F103" s="173">
        <f t="shared" si="102"/>
        <v>0</v>
      </c>
      <c r="G103" s="173">
        <f t="shared" si="102"/>
        <v>4.5</v>
      </c>
      <c r="H103" s="173">
        <f t="shared" si="102"/>
        <v>450</v>
      </c>
      <c r="I103" s="173">
        <f t="shared" si="102"/>
        <v>0</v>
      </c>
      <c r="J103" s="173">
        <f t="shared" si="102"/>
        <v>0</v>
      </c>
      <c r="K103" s="173">
        <f t="shared" si="102"/>
        <v>4.5</v>
      </c>
      <c r="L103" s="173">
        <f t="shared" si="102"/>
        <v>450</v>
      </c>
      <c r="M103" s="173">
        <f t="shared" si="102"/>
        <v>0</v>
      </c>
      <c r="N103" s="173">
        <f t="shared" si="102"/>
        <v>0</v>
      </c>
      <c r="O103" s="173">
        <f t="shared" si="102"/>
        <v>0</v>
      </c>
      <c r="P103" s="173">
        <f t="shared" si="102"/>
        <v>0</v>
      </c>
      <c r="Q103" s="173">
        <f t="shared" si="102"/>
        <v>11.5</v>
      </c>
      <c r="R103" s="173">
        <f t="shared" si="102"/>
        <v>1150</v>
      </c>
      <c r="S103" s="173">
        <f t="shared" si="102"/>
        <v>0</v>
      </c>
      <c r="T103" s="173">
        <f t="shared" si="102"/>
        <v>0</v>
      </c>
      <c r="U103" s="173">
        <f t="shared" si="102"/>
        <v>6</v>
      </c>
      <c r="V103" s="173">
        <f t="shared" si="102"/>
        <v>600</v>
      </c>
      <c r="W103" s="173">
        <f t="shared" si="102"/>
        <v>5.5</v>
      </c>
      <c r="X103" s="173">
        <f t="shared" si="102"/>
        <v>550</v>
      </c>
      <c r="Y103" s="173">
        <f t="shared" si="102"/>
        <v>4.5</v>
      </c>
      <c r="Z103" s="173">
        <f t="shared" si="102"/>
        <v>450</v>
      </c>
      <c r="AA103" s="173">
        <f t="shared" si="102"/>
        <v>0</v>
      </c>
      <c r="AB103" s="173">
        <f t="shared" si="102"/>
        <v>0</v>
      </c>
      <c r="AC103" s="173">
        <f t="shared" si="102"/>
        <v>5</v>
      </c>
      <c r="AD103" s="173">
        <f t="shared" si="102"/>
        <v>500</v>
      </c>
      <c r="AE103" s="173">
        <f t="shared" si="102"/>
        <v>10</v>
      </c>
      <c r="AF103" s="173">
        <f t="shared" si="102"/>
        <v>1000</v>
      </c>
      <c r="AG103" s="173">
        <f t="shared" si="102"/>
        <v>0</v>
      </c>
      <c r="AH103" s="173">
        <f t="shared" si="102"/>
        <v>0</v>
      </c>
      <c r="AI103" s="173">
        <f t="shared" si="102"/>
        <v>0</v>
      </c>
      <c r="AJ103" s="173">
        <f t="shared" si="102"/>
        <v>0</v>
      </c>
      <c r="AK103" s="173">
        <f t="shared" si="102"/>
        <v>0</v>
      </c>
      <c r="AL103" s="173">
        <f t="shared" si="102"/>
        <v>0</v>
      </c>
      <c r="AM103" s="173">
        <f t="shared" si="102"/>
        <v>5</v>
      </c>
      <c r="AN103" s="173">
        <f t="shared" si="102"/>
        <v>500</v>
      </c>
      <c r="AO103" s="173">
        <f t="shared" si="102"/>
        <v>4.5</v>
      </c>
      <c r="AP103" s="173">
        <f t="shared" si="102"/>
        <v>450</v>
      </c>
      <c r="AQ103" s="173">
        <f t="shared" si="102"/>
        <v>11.5</v>
      </c>
      <c r="AR103" s="173">
        <f t="shared" si="102"/>
        <v>1150</v>
      </c>
      <c r="AS103" s="173">
        <f t="shared" si="102"/>
        <v>11.5</v>
      </c>
      <c r="AT103" s="173">
        <f t="shared" si="102"/>
        <v>1150</v>
      </c>
      <c r="AU103" s="173">
        <f t="shared" si="102"/>
        <v>0</v>
      </c>
      <c r="AV103" s="173">
        <f t="shared" si="102"/>
        <v>0</v>
      </c>
      <c r="AW103" s="173">
        <f t="shared" si="102"/>
        <v>7</v>
      </c>
      <c r="AX103" s="173">
        <f t="shared" si="102"/>
        <v>700</v>
      </c>
      <c r="AY103" s="173">
        <f t="shared" si="102"/>
        <v>7</v>
      </c>
      <c r="AZ103" s="173">
        <f t="shared" si="102"/>
        <v>700</v>
      </c>
      <c r="BA103" s="173">
        <f t="shared" si="102"/>
        <v>0</v>
      </c>
      <c r="BB103" s="173">
        <f t="shared" si="102"/>
        <v>0</v>
      </c>
      <c r="BC103" s="173">
        <f t="shared" si="102"/>
        <v>7</v>
      </c>
      <c r="BD103" s="173">
        <f t="shared" si="102"/>
        <v>700</v>
      </c>
      <c r="BE103" s="173">
        <f t="shared" si="102"/>
        <v>0</v>
      </c>
      <c r="BF103" s="173">
        <f t="shared" si="102"/>
        <v>0</v>
      </c>
      <c r="BG103" s="173">
        <f t="shared" si="102"/>
        <v>0</v>
      </c>
      <c r="BH103" s="173">
        <f t="shared" si="102"/>
        <v>0</v>
      </c>
      <c r="BI103" s="173">
        <f t="shared" si="102"/>
        <v>0</v>
      </c>
      <c r="BJ103" s="173">
        <f t="shared" si="102"/>
        <v>0</v>
      </c>
      <c r="BK103" s="173">
        <f t="shared" si="102"/>
        <v>0</v>
      </c>
      <c r="BL103" s="173">
        <f t="shared" si="102"/>
        <v>0</v>
      </c>
      <c r="BM103" s="151"/>
      <c r="BN103" s="239" t="str">
        <f>IFERROR(__xludf.DUMMYFUNCTION("""COMPUTED_VALUE"""),"Lucie Vorlíčková")</f>
        <v>Lucie Vorlíčková</v>
      </c>
      <c r="BO103" s="174">
        <f>IFERROR(__xludf.DUMMYFUNCTION("""COMPUTED_VALUE"""),12.5)</f>
        <v>12.5</v>
      </c>
      <c r="BP103" s="175">
        <f>IFERROR(__xludf.DUMMYFUNCTION("""COMPUTED_VALUE"""),1250.0)</f>
        <v>1250</v>
      </c>
      <c r="BQ103" s="174"/>
      <c r="BR103" s="175"/>
      <c r="BS103" s="174">
        <f>IFERROR(__xludf.DUMMYFUNCTION("""COMPUTED_VALUE"""),4.5)</f>
        <v>4.5</v>
      </c>
      <c r="BT103" s="175">
        <f>IFERROR(__xludf.DUMMYFUNCTION("""COMPUTED_VALUE"""),450.0)</f>
        <v>450</v>
      </c>
      <c r="BU103" s="174"/>
      <c r="BV103" s="175"/>
      <c r="BW103" s="174">
        <f>IFERROR(__xludf.DUMMYFUNCTION("""COMPUTED_VALUE"""),4.5)</f>
        <v>4.5</v>
      </c>
      <c r="BX103" s="175">
        <f>IFERROR(__xludf.DUMMYFUNCTION("""COMPUTED_VALUE"""),450.0)</f>
        <v>450</v>
      </c>
      <c r="BY103" s="174"/>
      <c r="BZ103" s="175"/>
      <c r="CA103" s="174"/>
      <c r="CB103" s="175"/>
      <c r="CC103" s="174">
        <f>IFERROR(__xludf.DUMMYFUNCTION("""COMPUTED_VALUE"""),11.5)</f>
        <v>11.5</v>
      </c>
      <c r="CD103" s="175">
        <f>IFERROR(__xludf.DUMMYFUNCTION("""COMPUTED_VALUE"""),1150.0)</f>
        <v>1150</v>
      </c>
      <c r="CE103" s="174"/>
      <c r="CF103" s="175"/>
      <c r="CG103" s="174">
        <f>IFERROR(__xludf.DUMMYFUNCTION("""COMPUTED_VALUE"""),6.0)</f>
        <v>6</v>
      </c>
      <c r="CH103" s="175">
        <f>IFERROR(__xludf.DUMMYFUNCTION("""COMPUTED_VALUE"""),600.0)</f>
        <v>600</v>
      </c>
      <c r="CI103" s="174">
        <f>IFERROR(__xludf.DUMMYFUNCTION("""COMPUTED_VALUE"""),5.5)</f>
        <v>5.5</v>
      </c>
      <c r="CJ103" s="175">
        <f>IFERROR(__xludf.DUMMYFUNCTION("""COMPUTED_VALUE"""),550.0)</f>
        <v>550</v>
      </c>
      <c r="CK103" s="174">
        <f>IFERROR(__xludf.DUMMYFUNCTION("""COMPUTED_VALUE"""),4.5)</f>
        <v>4.5</v>
      </c>
      <c r="CL103" s="175">
        <f>IFERROR(__xludf.DUMMYFUNCTION("""COMPUTED_VALUE"""),450.0)</f>
        <v>450</v>
      </c>
      <c r="CM103" s="174"/>
      <c r="CN103" s="175"/>
      <c r="CO103" s="174">
        <f>IFERROR(__xludf.DUMMYFUNCTION("""COMPUTED_VALUE"""),5.0)</f>
        <v>5</v>
      </c>
      <c r="CP103" s="175">
        <f>IFERROR(__xludf.DUMMYFUNCTION("""COMPUTED_VALUE"""),500.0)</f>
        <v>500</v>
      </c>
      <c r="CQ103" s="174">
        <f>IFERROR(__xludf.DUMMYFUNCTION("""COMPUTED_VALUE"""),10.0)</f>
        <v>10</v>
      </c>
      <c r="CR103" s="175">
        <f>IFERROR(__xludf.DUMMYFUNCTION("""COMPUTED_VALUE"""),1000.0)</f>
        <v>1000</v>
      </c>
      <c r="CS103" s="174"/>
      <c r="CT103" s="175"/>
      <c r="CU103" s="174"/>
      <c r="CV103" s="175"/>
      <c r="CW103" s="174"/>
      <c r="CX103" s="175"/>
      <c r="CY103" s="174">
        <f>IFERROR(__xludf.DUMMYFUNCTION("""COMPUTED_VALUE"""),5.0)</f>
        <v>5</v>
      </c>
      <c r="CZ103" s="175">
        <f>IFERROR(__xludf.DUMMYFUNCTION("""COMPUTED_VALUE"""),500.0)</f>
        <v>500</v>
      </c>
      <c r="DA103" s="174">
        <f>IFERROR(__xludf.DUMMYFUNCTION("""COMPUTED_VALUE"""),4.5)</f>
        <v>4.5</v>
      </c>
      <c r="DB103" s="175">
        <f>IFERROR(__xludf.DUMMYFUNCTION("""COMPUTED_VALUE"""),450.0)</f>
        <v>450</v>
      </c>
      <c r="DC103" s="174">
        <f>IFERROR(__xludf.DUMMYFUNCTION("""COMPUTED_VALUE"""),11.5)</f>
        <v>11.5</v>
      </c>
      <c r="DD103" s="175">
        <f>IFERROR(__xludf.DUMMYFUNCTION("""COMPUTED_VALUE"""),1150.0)</f>
        <v>1150</v>
      </c>
      <c r="DE103" s="174">
        <f>IFERROR(__xludf.DUMMYFUNCTION("""COMPUTED_VALUE"""),11.5)</f>
        <v>11.5</v>
      </c>
      <c r="DF103" s="175">
        <f>IFERROR(__xludf.DUMMYFUNCTION("""COMPUTED_VALUE"""),1150.0)</f>
        <v>1150</v>
      </c>
      <c r="DG103" s="174"/>
      <c r="DH103" s="175"/>
      <c r="DI103" s="174"/>
      <c r="DJ103" s="175"/>
      <c r="DK103" s="174"/>
      <c r="DL103" s="175"/>
      <c r="DM103" s="174"/>
      <c r="DN103" s="175"/>
      <c r="DO103" s="174"/>
      <c r="DP103" s="175"/>
      <c r="DQ103" s="174"/>
      <c r="DR103" s="175"/>
      <c r="DS103" s="174"/>
      <c r="DT103" s="175"/>
      <c r="DU103" s="174"/>
      <c r="DV103" s="175"/>
      <c r="DW103" s="174"/>
      <c r="DX103" s="175"/>
      <c r="DY103" s="239"/>
      <c r="DZ103" s="159" t="str">
        <f t="shared" si="48"/>
        <v>Lucie Vorlíčková</v>
      </c>
      <c r="EA103" s="202"/>
      <c r="EB103" s="203"/>
      <c r="EC103" s="202"/>
      <c r="ED103" s="203"/>
      <c r="EE103" s="202"/>
      <c r="EF103" s="203"/>
      <c r="EG103" s="202"/>
      <c r="EH103" s="203"/>
      <c r="EI103" s="202"/>
      <c r="EJ103" s="203"/>
      <c r="EK103" s="202"/>
      <c r="EL103" s="203"/>
      <c r="EM103" s="202"/>
      <c r="EN103" s="203"/>
      <c r="EO103" s="202"/>
      <c r="EP103" s="203"/>
      <c r="EQ103" s="202"/>
      <c r="ER103" s="203"/>
      <c r="ES103" s="202"/>
      <c r="ET103" s="203"/>
      <c r="EU103" s="202"/>
      <c r="EV103" s="203"/>
      <c r="EW103" s="202"/>
      <c r="EX103" s="203"/>
      <c r="EY103" s="202"/>
      <c r="EZ103" s="203"/>
      <c r="FA103" s="202"/>
      <c r="FB103" s="203"/>
      <c r="FC103" s="202"/>
      <c r="FD103" s="203"/>
      <c r="FE103" s="202"/>
      <c r="FF103" s="203"/>
      <c r="FG103" s="202"/>
      <c r="FH103" s="203"/>
      <c r="FI103" s="202"/>
      <c r="FJ103" s="203"/>
      <c r="FK103" s="202"/>
      <c r="FL103" s="203"/>
      <c r="FM103" s="202"/>
      <c r="FN103" s="203"/>
      <c r="FO103" s="202"/>
      <c r="FP103" s="203"/>
      <c r="FQ103" s="202"/>
      <c r="FR103" s="203"/>
      <c r="FS103" s="202"/>
      <c r="FT103" s="203"/>
      <c r="FU103" s="202">
        <f>IFERROR(__xludf.DUMMYFUNCTION("""COMPUTED_VALUE"""),7.0)</f>
        <v>7</v>
      </c>
      <c r="FV103" s="203">
        <f>IFERROR(__xludf.DUMMYFUNCTION("""COMPUTED_VALUE"""),700.0)</f>
        <v>700</v>
      </c>
      <c r="FW103" s="202">
        <f>IFERROR(__xludf.DUMMYFUNCTION("""COMPUTED_VALUE"""),7.0)</f>
        <v>7</v>
      </c>
      <c r="FX103" s="203">
        <f>IFERROR(__xludf.DUMMYFUNCTION("""COMPUTED_VALUE"""),700.0)</f>
        <v>700</v>
      </c>
      <c r="FY103" s="202"/>
      <c r="FZ103" s="203"/>
      <c r="GA103" s="202">
        <f>IFERROR(__xludf.DUMMYFUNCTION("""COMPUTED_VALUE"""),7.0)</f>
        <v>7</v>
      </c>
      <c r="GB103" s="203">
        <f>IFERROR(__xludf.DUMMYFUNCTION("""COMPUTED_VALUE"""),700.0)</f>
        <v>700</v>
      </c>
      <c r="GC103" s="202"/>
      <c r="GD103" s="203"/>
      <c r="GE103" s="202"/>
      <c r="GF103" s="203"/>
      <c r="GG103" s="202"/>
      <c r="GH103" s="203"/>
      <c r="GI103" s="202"/>
      <c r="GJ103" s="203"/>
      <c r="GK103" s="239"/>
      <c r="GL103" s="159" t="str">
        <f t="shared" si="49"/>
        <v>Lucie Vorlíčková</v>
      </c>
      <c r="GM103" s="202"/>
      <c r="GN103" s="203"/>
      <c r="GO103" s="202"/>
      <c r="GP103" s="203"/>
      <c r="GQ103" s="202"/>
      <c r="GR103" s="203"/>
      <c r="GS103" s="202"/>
      <c r="GT103" s="203"/>
      <c r="GU103" s="202"/>
      <c r="GV103" s="203"/>
      <c r="GW103" s="202"/>
      <c r="GX103" s="203"/>
      <c r="GY103" s="202"/>
      <c r="GZ103" s="203"/>
      <c r="HA103" s="202"/>
      <c r="HB103" s="203"/>
      <c r="HC103" s="202"/>
      <c r="HD103" s="203"/>
      <c r="HE103" s="202"/>
      <c r="HF103" s="203"/>
      <c r="HG103" s="202"/>
      <c r="HH103" s="203"/>
      <c r="HI103" s="202"/>
      <c r="HJ103" s="203"/>
      <c r="HK103" s="202"/>
      <c r="HL103" s="203"/>
      <c r="HM103" s="202"/>
      <c r="HN103" s="203"/>
      <c r="HO103" s="202"/>
      <c r="HP103" s="203"/>
      <c r="HQ103" s="202"/>
      <c r="HR103" s="203"/>
      <c r="HS103" s="202"/>
      <c r="HT103" s="203"/>
      <c r="HU103" s="202"/>
      <c r="HV103" s="203"/>
      <c r="HW103" s="202"/>
      <c r="HX103" s="203"/>
      <c r="HY103" s="202"/>
      <c r="HZ103" s="203"/>
      <c r="IA103" s="202"/>
      <c r="IB103" s="203"/>
      <c r="IC103" s="202"/>
      <c r="ID103" s="203"/>
      <c r="IE103" s="202"/>
      <c r="IF103" s="203"/>
      <c r="IG103" s="202"/>
      <c r="IH103" s="203"/>
      <c r="II103" s="202"/>
      <c r="IJ103" s="203"/>
      <c r="IK103" s="202"/>
      <c r="IL103" s="203"/>
      <c r="IM103" s="202"/>
      <c r="IN103" s="203"/>
      <c r="IO103" s="202"/>
      <c r="IP103" s="203"/>
      <c r="IQ103" s="202"/>
      <c r="IR103" s="203"/>
      <c r="IS103" s="202"/>
      <c r="IT103" s="203"/>
      <c r="IU103" s="202"/>
      <c r="IV103" s="203"/>
    </row>
    <row r="104">
      <c r="A104" s="225">
        <f>IFERROR(__xludf.DUMMYFUNCTION("""COMPUTED_VALUE"""),100.0)</f>
        <v>100</v>
      </c>
      <c r="B104" s="159" t="str">
        <f t="shared" si="46"/>
        <v>Damián Bradáč-x</v>
      </c>
      <c r="C104" s="173">
        <f t="shared" ref="C104:BL104" si="103">BO104+EA104+GM104</f>
        <v>0</v>
      </c>
      <c r="D104" s="173">
        <f t="shared" si="103"/>
        <v>0</v>
      </c>
      <c r="E104" s="173">
        <f t="shared" si="103"/>
        <v>0</v>
      </c>
      <c r="F104" s="173">
        <f t="shared" si="103"/>
        <v>0</v>
      </c>
      <c r="G104" s="173">
        <f t="shared" si="103"/>
        <v>0</v>
      </c>
      <c r="H104" s="173">
        <f t="shared" si="103"/>
        <v>0</v>
      </c>
      <c r="I104" s="173">
        <f t="shared" si="103"/>
        <v>0</v>
      </c>
      <c r="J104" s="173">
        <f t="shared" si="103"/>
        <v>0</v>
      </c>
      <c r="K104" s="173">
        <f t="shared" si="103"/>
        <v>0</v>
      </c>
      <c r="L104" s="173">
        <f t="shared" si="103"/>
        <v>0</v>
      </c>
      <c r="M104" s="173">
        <f t="shared" si="103"/>
        <v>0</v>
      </c>
      <c r="N104" s="173">
        <f t="shared" si="103"/>
        <v>0</v>
      </c>
      <c r="O104" s="173">
        <f t="shared" si="103"/>
        <v>0</v>
      </c>
      <c r="P104" s="173">
        <f t="shared" si="103"/>
        <v>0</v>
      </c>
      <c r="Q104" s="173">
        <f t="shared" si="103"/>
        <v>0</v>
      </c>
      <c r="R104" s="173">
        <f t="shared" si="103"/>
        <v>0</v>
      </c>
      <c r="S104" s="173">
        <f t="shared" si="103"/>
        <v>0</v>
      </c>
      <c r="T104" s="173">
        <f t="shared" si="103"/>
        <v>0</v>
      </c>
      <c r="U104" s="173">
        <f t="shared" si="103"/>
        <v>0</v>
      </c>
      <c r="V104" s="173">
        <f t="shared" si="103"/>
        <v>0</v>
      </c>
      <c r="W104" s="173">
        <f t="shared" si="103"/>
        <v>0</v>
      </c>
      <c r="X104" s="173">
        <f t="shared" si="103"/>
        <v>0</v>
      </c>
      <c r="Y104" s="173">
        <f t="shared" si="103"/>
        <v>0</v>
      </c>
      <c r="Z104" s="173">
        <f t="shared" si="103"/>
        <v>0</v>
      </c>
      <c r="AA104" s="173">
        <f t="shared" si="103"/>
        <v>0</v>
      </c>
      <c r="AB104" s="173">
        <f t="shared" si="103"/>
        <v>0</v>
      </c>
      <c r="AC104" s="173">
        <f t="shared" si="103"/>
        <v>0</v>
      </c>
      <c r="AD104" s="173">
        <f t="shared" si="103"/>
        <v>0</v>
      </c>
      <c r="AE104" s="173">
        <f t="shared" si="103"/>
        <v>0</v>
      </c>
      <c r="AF104" s="173">
        <f t="shared" si="103"/>
        <v>0</v>
      </c>
      <c r="AG104" s="173">
        <f t="shared" si="103"/>
        <v>0</v>
      </c>
      <c r="AH104" s="173">
        <f t="shared" si="103"/>
        <v>0</v>
      </c>
      <c r="AI104" s="173">
        <f t="shared" si="103"/>
        <v>0</v>
      </c>
      <c r="AJ104" s="173">
        <f t="shared" si="103"/>
        <v>0</v>
      </c>
      <c r="AK104" s="173">
        <f t="shared" si="103"/>
        <v>0</v>
      </c>
      <c r="AL104" s="173">
        <f t="shared" si="103"/>
        <v>0</v>
      </c>
      <c r="AM104" s="173">
        <f t="shared" si="103"/>
        <v>0</v>
      </c>
      <c r="AN104" s="173">
        <f t="shared" si="103"/>
        <v>0</v>
      </c>
      <c r="AO104" s="173">
        <f t="shared" si="103"/>
        <v>0</v>
      </c>
      <c r="AP104" s="173">
        <f t="shared" si="103"/>
        <v>0</v>
      </c>
      <c r="AQ104" s="173">
        <f t="shared" si="103"/>
        <v>0</v>
      </c>
      <c r="AR104" s="173">
        <f t="shared" si="103"/>
        <v>0</v>
      </c>
      <c r="AS104" s="173">
        <f t="shared" si="103"/>
        <v>0</v>
      </c>
      <c r="AT104" s="173">
        <f t="shared" si="103"/>
        <v>0</v>
      </c>
      <c r="AU104" s="173">
        <f t="shared" si="103"/>
        <v>0</v>
      </c>
      <c r="AV104" s="173">
        <f t="shared" si="103"/>
        <v>0</v>
      </c>
      <c r="AW104" s="173">
        <f t="shared" si="103"/>
        <v>0</v>
      </c>
      <c r="AX104" s="173">
        <f t="shared" si="103"/>
        <v>0</v>
      </c>
      <c r="AY104" s="173">
        <f t="shared" si="103"/>
        <v>0</v>
      </c>
      <c r="AZ104" s="173">
        <f t="shared" si="103"/>
        <v>0</v>
      </c>
      <c r="BA104" s="173">
        <f t="shared" si="103"/>
        <v>0</v>
      </c>
      <c r="BB104" s="173">
        <f t="shared" si="103"/>
        <v>0</v>
      </c>
      <c r="BC104" s="173">
        <f t="shared" si="103"/>
        <v>0</v>
      </c>
      <c r="BD104" s="173">
        <f t="shared" si="103"/>
        <v>0</v>
      </c>
      <c r="BE104" s="173">
        <f t="shared" si="103"/>
        <v>0</v>
      </c>
      <c r="BF104" s="173">
        <f t="shared" si="103"/>
        <v>0</v>
      </c>
      <c r="BG104" s="173">
        <f t="shared" si="103"/>
        <v>0</v>
      </c>
      <c r="BH104" s="173">
        <f t="shared" si="103"/>
        <v>0</v>
      </c>
      <c r="BI104" s="173">
        <f t="shared" si="103"/>
        <v>0</v>
      </c>
      <c r="BJ104" s="173">
        <f t="shared" si="103"/>
        <v>0</v>
      </c>
      <c r="BK104" s="173">
        <f t="shared" si="103"/>
        <v>0</v>
      </c>
      <c r="BL104" s="173">
        <f t="shared" si="103"/>
        <v>0</v>
      </c>
      <c r="BM104" s="151"/>
      <c r="BN104" s="239" t="str">
        <f>IFERROR(__xludf.DUMMYFUNCTION("""COMPUTED_VALUE"""),"Damián Bradáč-x")</f>
        <v>Damián Bradáč-x</v>
      </c>
      <c r="BO104" s="174"/>
      <c r="BP104" s="175"/>
      <c r="BQ104" s="174"/>
      <c r="BR104" s="175"/>
      <c r="BS104" s="174"/>
      <c r="BT104" s="175"/>
      <c r="BU104" s="174"/>
      <c r="BV104" s="175"/>
      <c r="BW104" s="174"/>
      <c r="BX104" s="175"/>
      <c r="BY104" s="174"/>
      <c r="BZ104" s="175"/>
      <c r="CA104" s="174"/>
      <c r="CB104" s="175"/>
      <c r="CC104" s="174"/>
      <c r="CD104" s="175"/>
      <c r="CE104" s="174"/>
      <c r="CF104" s="175"/>
      <c r="CG104" s="174"/>
      <c r="CH104" s="175"/>
      <c r="CI104" s="174"/>
      <c r="CJ104" s="175"/>
      <c r="CK104" s="174"/>
      <c r="CL104" s="175"/>
      <c r="CM104" s="174"/>
      <c r="CN104" s="175"/>
      <c r="CO104" s="174"/>
      <c r="CP104" s="175"/>
      <c r="CQ104" s="174"/>
      <c r="CR104" s="175"/>
      <c r="CS104" s="174"/>
      <c r="CT104" s="175"/>
      <c r="CU104" s="174"/>
      <c r="CV104" s="175"/>
      <c r="CW104" s="174"/>
      <c r="CX104" s="175"/>
      <c r="CY104" s="174"/>
      <c r="CZ104" s="175"/>
      <c r="DA104" s="174"/>
      <c r="DB104" s="175"/>
      <c r="DC104" s="174"/>
      <c r="DD104" s="175"/>
      <c r="DE104" s="174"/>
      <c r="DF104" s="175"/>
      <c r="DG104" s="174"/>
      <c r="DH104" s="175"/>
      <c r="DI104" s="174"/>
      <c r="DJ104" s="175"/>
      <c r="DK104" s="174"/>
      <c r="DL104" s="175"/>
      <c r="DM104" s="174"/>
      <c r="DN104" s="175"/>
      <c r="DO104" s="174"/>
      <c r="DP104" s="175"/>
      <c r="DQ104" s="174"/>
      <c r="DR104" s="175"/>
      <c r="DS104" s="174"/>
      <c r="DT104" s="175"/>
      <c r="DU104" s="174"/>
      <c r="DV104" s="175"/>
      <c r="DW104" s="174"/>
      <c r="DX104" s="175"/>
      <c r="DY104" s="239"/>
      <c r="DZ104" s="159" t="str">
        <f t="shared" si="48"/>
        <v>Damián Bradáč-x</v>
      </c>
      <c r="EA104" s="202"/>
      <c r="EB104" s="203"/>
      <c r="EC104" s="202"/>
      <c r="ED104" s="203"/>
      <c r="EE104" s="202"/>
      <c r="EF104" s="203"/>
      <c r="EG104" s="202"/>
      <c r="EH104" s="203"/>
      <c r="EI104" s="202"/>
      <c r="EJ104" s="203"/>
      <c r="EK104" s="202"/>
      <c r="EL104" s="203"/>
      <c r="EM104" s="202"/>
      <c r="EN104" s="203"/>
      <c r="EO104" s="202"/>
      <c r="EP104" s="203"/>
      <c r="EQ104" s="202"/>
      <c r="ER104" s="203"/>
      <c r="ES104" s="202"/>
      <c r="ET104" s="203"/>
      <c r="EU104" s="202"/>
      <c r="EV104" s="203"/>
      <c r="EW104" s="202"/>
      <c r="EX104" s="203"/>
      <c r="EY104" s="202"/>
      <c r="EZ104" s="203"/>
      <c r="FA104" s="202"/>
      <c r="FB104" s="203"/>
      <c r="FC104" s="202"/>
      <c r="FD104" s="203"/>
      <c r="FE104" s="202"/>
      <c r="FF104" s="203"/>
      <c r="FG104" s="202"/>
      <c r="FH104" s="203"/>
      <c r="FI104" s="202"/>
      <c r="FJ104" s="203"/>
      <c r="FK104" s="202"/>
      <c r="FL104" s="203"/>
      <c r="FM104" s="202"/>
      <c r="FN104" s="203"/>
      <c r="FO104" s="202"/>
      <c r="FP104" s="203"/>
      <c r="FQ104" s="202"/>
      <c r="FR104" s="203"/>
      <c r="FS104" s="202"/>
      <c r="FT104" s="203"/>
      <c r="FU104" s="202"/>
      <c r="FV104" s="203"/>
      <c r="FW104" s="202"/>
      <c r="FX104" s="203"/>
      <c r="FY104" s="202"/>
      <c r="FZ104" s="203"/>
      <c r="GA104" s="202"/>
      <c r="GB104" s="203"/>
      <c r="GC104" s="202"/>
      <c r="GD104" s="203"/>
      <c r="GE104" s="202"/>
      <c r="GF104" s="203"/>
      <c r="GG104" s="202"/>
      <c r="GH104" s="203"/>
      <c r="GI104" s="202"/>
      <c r="GJ104" s="203"/>
      <c r="GK104" s="239"/>
      <c r="GL104" s="159" t="str">
        <f t="shared" si="49"/>
        <v>Damián Bradáč-x</v>
      </c>
      <c r="GM104" s="202"/>
      <c r="GN104" s="203"/>
      <c r="GO104" s="202"/>
      <c r="GP104" s="203"/>
      <c r="GQ104" s="202"/>
      <c r="GR104" s="203"/>
      <c r="GS104" s="202"/>
      <c r="GT104" s="203"/>
      <c r="GU104" s="202"/>
      <c r="GV104" s="203"/>
      <c r="GW104" s="202"/>
      <c r="GX104" s="203"/>
      <c r="GY104" s="202"/>
      <c r="GZ104" s="203"/>
      <c r="HA104" s="202"/>
      <c r="HB104" s="203"/>
      <c r="HC104" s="202"/>
      <c r="HD104" s="203"/>
      <c r="HE104" s="202"/>
      <c r="HF104" s="203"/>
      <c r="HG104" s="202"/>
      <c r="HH104" s="203"/>
      <c r="HI104" s="202"/>
      <c r="HJ104" s="203"/>
      <c r="HK104" s="202"/>
      <c r="HL104" s="203"/>
      <c r="HM104" s="202"/>
      <c r="HN104" s="203"/>
      <c r="HO104" s="202"/>
      <c r="HP104" s="203"/>
      <c r="HQ104" s="202"/>
      <c r="HR104" s="203"/>
      <c r="HS104" s="202"/>
      <c r="HT104" s="203"/>
      <c r="HU104" s="202"/>
      <c r="HV104" s="203"/>
      <c r="HW104" s="202"/>
      <c r="HX104" s="203"/>
      <c r="HY104" s="202"/>
      <c r="HZ104" s="203"/>
      <c r="IA104" s="202"/>
      <c r="IB104" s="203"/>
      <c r="IC104" s="202"/>
      <c r="ID104" s="203"/>
      <c r="IE104" s="202"/>
      <c r="IF104" s="203"/>
      <c r="IG104" s="202"/>
      <c r="IH104" s="203"/>
      <c r="II104" s="202"/>
      <c r="IJ104" s="203"/>
      <c r="IK104" s="202"/>
      <c r="IL104" s="203"/>
      <c r="IM104" s="202"/>
      <c r="IN104" s="203"/>
      <c r="IO104" s="202"/>
      <c r="IP104" s="203"/>
      <c r="IQ104" s="202"/>
      <c r="IR104" s="203"/>
      <c r="IS104" s="202"/>
      <c r="IT104" s="203"/>
      <c r="IU104" s="202"/>
      <c r="IV104" s="203"/>
    </row>
    <row r="105">
      <c r="A105" s="225">
        <f>IFERROR(__xludf.DUMMYFUNCTION("""COMPUTED_VALUE"""),100.0)</f>
        <v>100</v>
      </c>
      <c r="B105" s="159" t="str">
        <f t="shared" si="46"/>
        <v>Tomáš Veselý-x</v>
      </c>
      <c r="C105" s="173">
        <f t="shared" ref="C105:BL105" si="104">BO105+EA105+GM105</f>
        <v>0</v>
      </c>
      <c r="D105" s="173">
        <f t="shared" si="104"/>
        <v>0</v>
      </c>
      <c r="E105" s="173">
        <f t="shared" si="104"/>
        <v>0</v>
      </c>
      <c r="F105" s="173">
        <f t="shared" si="104"/>
        <v>0</v>
      </c>
      <c r="G105" s="173">
        <f t="shared" si="104"/>
        <v>0</v>
      </c>
      <c r="H105" s="173">
        <f t="shared" si="104"/>
        <v>0</v>
      </c>
      <c r="I105" s="173">
        <f t="shared" si="104"/>
        <v>0</v>
      </c>
      <c r="J105" s="173">
        <f t="shared" si="104"/>
        <v>0</v>
      </c>
      <c r="K105" s="173">
        <f t="shared" si="104"/>
        <v>0</v>
      </c>
      <c r="L105" s="173">
        <f t="shared" si="104"/>
        <v>0</v>
      </c>
      <c r="M105" s="173">
        <f t="shared" si="104"/>
        <v>0</v>
      </c>
      <c r="N105" s="173">
        <f t="shared" si="104"/>
        <v>0</v>
      </c>
      <c r="O105" s="173">
        <f t="shared" si="104"/>
        <v>0</v>
      </c>
      <c r="P105" s="173">
        <f t="shared" si="104"/>
        <v>0</v>
      </c>
      <c r="Q105" s="173">
        <f t="shared" si="104"/>
        <v>0</v>
      </c>
      <c r="R105" s="173">
        <f t="shared" si="104"/>
        <v>0</v>
      </c>
      <c r="S105" s="173">
        <f t="shared" si="104"/>
        <v>0</v>
      </c>
      <c r="T105" s="173">
        <f t="shared" si="104"/>
        <v>0</v>
      </c>
      <c r="U105" s="173">
        <f t="shared" si="104"/>
        <v>0</v>
      </c>
      <c r="V105" s="173">
        <f t="shared" si="104"/>
        <v>0</v>
      </c>
      <c r="W105" s="173">
        <f t="shared" si="104"/>
        <v>0</v>
      </c>
      <c r="X105" s="173">
        <f t="shared" si="104"/>
        <v>0</v>
      </c>
      <c r="Y105" s="173">
        <f t="shared" si="104"/>
        <v>0</v>
      </c>
      <c r="Z105" s="173">
        <f t="shared" si="104"/>
        <v>0</v>
      </c>
      <c r="AA105" s="173">
        <f t="shared" si="104"/>
        <v>0</v>
      </c>
      <c r="AB105" s="173">
        <f t="shared" si="104"/>
        <v>0</v>
      </c>
      <c r="AC105" s="173">
        <f t="shared" si="104"/>
        <v>0</v>
      </c>
      <c r="AD105" s="173">
        <f t="shared" si="104"/>
        <v>0</v>
      </c>
      <c r="AE105" s="173">
        <f t="shared" si="104"/>
        <v>0</v>
      </c>
      <c r="AF105" s="173">
        <f t="shared" si="104"/>
        <v>0</v>
      </c>
      <c r="AG105" s="173">
        <f t="shared" si="104"/>
        <v>0</v>
      </c>
      <c r="AH105" s="173">
        <f t="shared" si="104"/>
        <v>0</v>
      </c>
      <c r="AI105" s="173">
        <f t="shared" si="104"/>
        <v>0</v>
      </c>
      <c r="AJ105" s="173">
        <f t="shared" si="104"/>
        <v>0</v>
      </c>
      <c r="AK105" s="173">
        <f t="shared" si="104"/>
        <v>0</v>
      </c>
      <c r="AL105" s="173">
        <f t="shared" si="104"/>
        <v>0</v>
      </c>
      <c r="AM105" s="173">
        <f t="shared" si="104"/>
        <v>0</v>
      </c>
      <c r="AN105" s="173">
        <f t="shared" si="104"/>
        <v>0</v>
      </c>
      <c r="AO105" s="173">
        <f t="shared" si="104"/>
        <v>0</v>
      </c>
      <c r="AP105" s="173">
        <f t="shared" si="104"/>
        <v>0</v>
      </c>
      <c r="AQ105" s="173">
        <f t="shared" si="104"/>
        <v>0</v>
      </c>
      <c r="AR105" s="173">
        <f t="shared" si="104"/>
        <v>0</v>
      </c>
      <c r="AS105" s="173">
        <f t="shared" si="104"/>
        <v>0</v>
      </c>
      <c r="AT105" s="173">
        <f t="shared" si="104"/>
        <v>0</v>
      </c>
      <c r="AU105" s="173">
        <f t="shared" si="104"/>
        <v>0</v>
      </c>
      <c r="AV105" s="173">
        <f t="shared" si="104"/>
        <v>0</v>
      </c>
      <c r="AW105" s="173">
        <f t="shared" si="104"/>
        <v>0</v>
      </c>
      <c r="AX105" s="173">
        <f t="shared" si="104"/>
        <v>0</v>
      </c>
      <c r="AY105" s="173">
        <f t="shared" si="104"/>
        <v>0</v>
      </c>
      <c r="AZ105" s="173">
        <f t="shared" si="104"/>
        <v>0</v>
      </c>
      <c r="BA105" s="173">
        <f t="shared" si="104"/>
        <v>0</v>
      </c>
      <c r="BB105" s="173">
        <f t="shared" si="104"/>
        <v>0</v>
      </c>
      <c r="BC105" s="173">
        <f t="shared" si="104"/>
        <v>0</v>
      </c>
      <c r="BD105" s="173">
        <f t="shared" si="104"/>
        <v>0</v>
      </c>
      <c r="BE105" s="173">
        <f t="shared" si="104"/>
        <v>0</v>
      </c>
      <c r="BF105" s="173">
        <f t="shared" si="104"/>
        <v>0</v>
      </c>
      <c r="BG105" s="173">
        <f t="shared" si="104"/>
        <v>0</v>
      </c>
      <c r="BH105" s="173">
        <f t="shared" si="104"/>
        <v>0</v>
      </c>
      <c r="BI105" s="173">
        <f t="shared" si="104"/>
        <v>0</v>
      </c>
      <c r="BJ105" s="173">
        <f t="shared" si="104"/>
        <v>0</v>
      </c>
      <c r="BK105" s="173">
        <f t="shared" si="104"/>
        <v>0</v>
      </c>
      <c r="BL105" s="173">
        <f t="shared" si="104"/>
        <v>0</v>
      </c>
      <c r="BM105" s="151"/>
      <c r="BN105" s="239" t="str">
        <f>IFERROR(__xludf.DUMMYFUNCTION("""COMPUTED_VALUE"""),"Tomáš Veselý-x")</f>
        <v>Tomáš Veselý-x</v>
      </c>
      <c r="BO105" s="174"/>
      <c r="BP105" s="175"/>
      <c r="BQ105" s="174"/>
      <c r="BR105" s="175"/>
      <c r="BS105" s="174"/>
      <c r="BT105" s="175"/>
      <c r="BU105" s="174"/>
      <c r="BV105" s="175"/>
      <c r="BW105" s="174"/>
      <c r="BX105" s="175"/>
      <c r="BY105" s="174"/>
      <c r="BZ105" s="175"/>
      <c r="CA105" s="174"/>
      <c r="CB105" s="175"/>
      <c r="CC105" s="174"/>
      <c r="CD105" s="175"/>
      <c r="CE105" s="174"/>
      <c r="CF105" s="175"/>
      <c r="CG105" s="174"/>
      <c r="CH105" s="175"/>
      <c r="CI105" s="174"/>
      <c r="CJ105" s="175"/>
      <c r="CK105" s="174"/>
      <c r="CL105" s="175"/>
      <c r="CM105" s="174"/>
      <c r="CN105" s="175"/>
      <c r="CO105" s="174"/>
      <c r="CP105" s="175"/>
      <c r="CQ105" s="174"/>
      <c r="CR105" s="175"/>
      <c r="CS105" s="174"/>
      <c r="CT105" s="175"/>
      <c r="CU105" s="174"/>
      <c r="CV105" s="175"/>
      <c r="CW105" s="174"/>
      <c r="CX105" s="175"/>
      <c r="CY105" s="174"/>
      <c r="CZ105" s="175"/>
      <c r="DA105" s="174"/>
      <c r="DB105" s="175"/>
      <c r="DC105" s="174"/>
      <c r="DD105" s="175"/>
      <c r="DE105" s="174"/>
      <c r="DF105" s="175"/>
      <c r="DG105" s="174"/>
      <c r="DH105" s="175"/>
      <c r="DI105" s="174"/>
      <c r="DJ105" s="175"/>
      <c r="DK105" s="174"/>
      <c r="DL105" s="175"/>
      <c r="DM105" s="174"/>
      <c r="DN105" s="175"/>
      <c r="DO105" s="174"/>
      <c r="DP105" s="175"/>
      <c r="DQ105" s="174"/>
      <c r="DR105" s="175"/>
      <c r="DS105" s="174"/>
      <c r="DT105" s="175"/>
      <c r="DU105" s="174"/>
      <c r="DV105" s="175"/>
      <c r="DW105" s="174"/>
      <c r="DX105" s="175"/>
      <c r="DY105" s="239"/>
      <c r="DZ105" s="159" t="str">
        <f t="shared" si="48"/>
        <v>Tomáš Veselý-x</v>
      </c>
      <c r="EA105" s="202"/>
      <c r="EB105" s="203"/>
      <c r="EC105" s="202"/>
      <c r="ED105" s="203"/>
      <c r="EE105" s="202"/>
      <c r="EF105" s="203"/>
      <c r="EG105" s="202"/>
      <c r="EH105" s="203"/>
      <c r="EI105" s="202"/>
      <c r="EJ105" s="203"/>
      <c r="EK105" s="202"/>
      <c r="EL105" s="203"/>
      <c r="EM105" s="202"/>
      <c r="EN105" s="203"/>
      <c r="EO105" s="202"/>
      <c r="EP105" s="203"/>
      <c r="EQ105" s="202"/>
      <c r="ER105" s="203"/>
      <c r="ES105" s="202"/>
      <c r="ET105" s="203"/>
      <c r="EU105" s="202"/>
      <c r="EV105" s="203"/>
      <c r="EW105" s="202"/>
      <c r="EX105" s="203"/>
      <c r="EY105" s="202"/>
      <c r="EZ105" s="203"/>
      <c r="FA105" s="202"/>
      <c r="FB105" s="203"/>
      <c r="FC105" s="202"/>
      <c r="FD105" s="203"/>
      <c r="FE105" s="202"/>
      <c r="FF105" s="203"/>
      <c r="FG105" s="202"/>
      <c r="FH105" s="203"/>
      <c r="FI105" s="202"/>
      <c r="FJ105" s="203"/>
      <c r="FK105" s="202"/>
      <c r="FL105" s="203"/>
      <c r="FM105" s="202"/>
      <c r="FN105" s="203"/>
      <c r="FO105" s="202"/>
      <c r="FP105" s="203"/>
      <c r="FQ105" s="202"/>
      <c r="FR105" s="203"/>
      <c r="FS105" s="202"/>
      <c r="FT105" s="203"/>
      <c r="FU105" s="202"/>
      <c r="FV105" s="203"/>
      <c r="FW105" s="202"/>
      <c r="FX105" s="203"/>
      <c r="FY105" s="202"/>
      <c r="FZ105" s="203"/>
      <c r="GA105" s="202"/>
      <c r="GB105" s="203"/>
      <c r="GC105" s="202"/>
      <c r="GD105" s="203"/>
      <c r="GE105" s="202"/>
      <c r="GF105" s="203"/>
      <c r="GG105" s="202"/>
      <c r="GH105" s="203"/>
      <c r="GI105" s="202"/>
      <c r="GJ105" s="203"/>
      <c r="GK105" s="239"/>
      <c r="GL105" s="159" t="str">
        <f t="shared" si="49"/>
        <v>Tomáš Veselý-x</v>
      </c>
      <c r="GM105" s="202"/>
      <c r="GN105" s="203"/>
      <c r="GO105" s="202"/>
      <c r="GP105" s="203"/>
      <c r="GQ105" s="202"/>
      <c r="GR105" s="203"/>
      <c r="GS105" s="202"/>
      <c r="GT105" s="203"/>
      <c r="GU105" s="202"/>
      <c r="GV105" s="203"/>
      <c r="GW105" s="202"/>
      <c r="GX105" s="203"/>
      <c r="GY105" s="202"/>
      <c r="GZ105" s="203"/>
      <c r="HA105" s="202"/>
      <c r="HB105" s="203"/>
      <c r="HC105" s="202"/>
      <c r="HD105" s="203"/>
      <c r="HE105" s="202"/>
      <c r="HF105" s="203"/>
      <c r="HG105" s="202"/>
      <c r="HH105" s="203"/>
      <c r="HI105" s="202"/>
      <c r="HJ105" s="203"/>
      <c r="HK105" s="202"/>
      <c r="HL105" s="203"/>
      <c r="HM105" s="202"/>
      <c r="HN105" s="203"/>
      <c r="HO105" s="202"/>
      <c r="HP105" s="203"/>
      <c r="HQ105" s="202"/>
      <c r="HR105" s="203"/>
      <c r="HS105" s="202"/>
      <c r="HT105" s="203"/>
      <c r="HU105" s="202"/>
      <c r="HV105" s="203"/>
      <c r="HW105" s="202"/>
      <c r="HX105" s="203"/>
      <c r="HY105" s="202"/>
      <c r="HZ105" s="203"/>
      <c r="IA105" s="202"/>
      <c r="IB105" s="203"/>
      <c r="IC105" s="202"/>
      <c r="ID105" s="203"/>
      <c r="IE105" s="202"/>
      <c r="IF105" s="203"/>
      <c r="IG105" s="202"/>
      <c r="IH105" s="203"/>
      <c r="II105" s="202"/>
      <c r="IJ105" s="203"/>
      <c r="IK105" s="202"/>
      <c r="IL105" s="203"/>
      <c r="IM105" s="202"/>
      <c r="IN105" s="203"/>
      <c r="IO105" s="202"/>
      <c r="IP105" s="203"/>
      <c r="IQ105" s="202"/>
      <c r="IR105" s="203"/>
      <c r="IS105" s="202"/>
      <c r="IT105" s="203"/>
      <c r="IU105" s="202"/>
      <c r="IV105" s="203"/>
    </row>
    <row r="106">
      <c r="A106" s="225">
        <f>IFERROR(__xludf.DUMMYFUNCTION("""COMPUTED_VALUE"""),100.0)</f>
        <v>100</v>
      </c>
      <c r="B106" s="159" t="str">
        <f t="shared" si="46"/>
        <v>Jakub Janout-x</v>
      </c>
      <c r="C106" s="173">
        <f t="shared" ref="C106:BL106" si="105">BO106+EA106+GM106</f>
        <v>0</v>
      </c>
      <c r="D106" s="173">
        <f t="shared" si="105"/>
        <v>0</v>
      </c>
      <c r="E106" s="173">
        <f t="shared" si="105"/>
        <v>0</v>
      </c>
      <c r="F106" s="173">
        <f t="shared" si="105"/>
        <v>0</v>
      </c>
      <c r="G106" s="173">
        <f t="shared" si="105"/>
        <v>0</v>
      </c>
      <c r="H106" s="173">
        <f t="shared" si="105"/>
        <v>0</v>
      </c>
      <c r="I106" s="173">
        <f t="shared" si="105"/>
        <v>0</v>
      </c>
      <c r="J106" s="173">
        <f t="shared" si="105"/>
        <v>0</v>
      </c>
      <c r="K106" s="173">
        <f t="shared" si="105"/>
        <v>0</v>
      </c>
      <c r="L106" s="173">
        <f t="shared" si="105"/>
        <v>0</v>
      </c>
      <c r="M106" s="173">
        <f t="shared" si="105"/>
        <v>0</v>
      </c>
      <c r="N106" s="173">
        <f t="shared" si="105"/>
        <v>0</v>
      </c>
      <c r="O106" s="173">
        <f t="shared" si="105"/>
        <v>0</v>
      </c>
      <c r="P106" s="173">
        <f t="shared" si="105"/>
        <v>0</v>
      </c>
      <c r="Q106" s="173">
        <f t="shared" si="105"/>
        <v>0</v>
      </c>
      <c r="R106" s="173">
        <f t="shared" si="105"/>
        <v>0</v>
      </c>
      <c r="S106" s="173">
        <f t="shared" si="105"/>
        <v>0</v>
      </c>
      <c r="T106" s="173">
        <f t="shared" si="105"/>
        <v>0</v>
      </c>
      <c r="U106" s="173">
        <f t="shared" si="105"/>
        <v>0</v>
      </c>
      <c r="V106" s="173">
        <f t="shared" si="105"/>
        <v>0</v>
      </c>
      <c r="W106" s="173">
        <f t="shared" si="105"/>
        <v>0</v>
      </c>
      <c r="X106" s="173">
        <f t="shared" si="105"/>
        <v>0</v>
      </c>
      <c r="Y106" s="173">
        <f t="shared" si="105"/>
        <v>0</v>
      </c>
      <c r="Z106" s="173">
        <f t="shared" si="105"/>
        <v>0</v>
      </c>
      <c r="AA106" s="173">
        <f t="shared" si="105"/>
        <v>0</v>
      </c>
      <c r="AB106" s="173">
        <f t="shared" si="105"/>
        <v>0</v>
      </c>
      <c r="AC106" s="173">
        <f t="shared" si="105"/>
        <v>0</v>
      </c>
      <c r="AD106" s="173">
        <f t="shared" si="105"/>
        <v>0</v>
      </c>
      <c r="AE106" s="173">
        <f t="shared" si="105"/>
        <v>0</v>
      </c>
      <c r="AF106" s="173">
        <f t="shared" si="105"/>
        <v>0</v>
      </c>
      <c r="AG106" s="173">
        <f t="shared" si="105"/>
        <v>0</v>
      </c>
      <c r="AH106" s="173">
        <f t="shared" si="105"/>
        <v>0</v>
      </c>
      <c r="AI106" s="173">
        <f t="shared" si="105"/>
        <v>0</v>
      </c>
      <c r="AJ106" s="173">
        <f t="shared" si="105"/>
        <v>0</v>
      </c>
      <c r="AK106" s="173">
        <f t="shared" si="105"/>
        <v>0</v>
      </c>
      <c r="AL106" s="173">
        <f t="shared" si="105"/>
        <v>0</v>
      </c>
      <c r="AM106" s="173">
        <f t="shared" si="105"/>
        <v>0</v>
      </c>
      <c r="AN106" s="173">
        <f t="shared" si="105"/>
        <v>0</v>
      </c>
      <c r="AO106" s="173">
        <f t="shared" si="105"/>
        <v>0</v>
      </c>
      <c r="AP106" s="173">
        <f t="shared" si="105"/>
        <v>0</v>
      </c>
      <c r="AQ106" s="173">
        <f t="shared" si="105"/>
        <v>0</v>
      </c>
      <c r="AR106" s="173">
        <f t="shared" si="105"/>
        <v>0</v>
      </c>
      <c r="AS106" s="173">
        <f t="shared" si="105"/>
        <v>0</v>
      </c>
      <c r="AT106" s="173">
        <f t="shared" si="105"/>
        <v>0</v>
      </c>
      <c r="AU106" s="173">
        <f t="shared" si="105"/>
        <v>0</v>
      </c>
      <c r="AV106" s="173">
        <f t="shared" si="105"/>
        <v>0</v>
      </c>
      <c r="AW106" s="173">
        <f t="shared" si="105"/>
        <v>0</v>
      </c>
      <c r="AX106" s="173">
        <f t="shared" si="105"/>
        <v>0</v>
      </c>
      <c r="AY106" s="173">
        <f t="shared" si="105"/>
        <v>0</v>
      </c>
      <c r="AZ106" s="173">
        <f t="shared" si="105"/>
        <v>0</v>
      </c>
      <c r="BA106" s="173">
        <f t="shared" si="105"/>
        <v>0</v>
      </c>
      <c r="BB106" s="173">
        <f t="shared" si="105"/>
        <v>0</v>
      </c>
      <c r="BC106" s="173">
        <f t="shared" si="105"/>
        <v>0</v>
      </c>
      <c r="BD106" s="173">
        <f t="shared" si="105"/>
        <v>0</v>
      </c>
      <c r="BE106" s="173">
        <f t="shared" si="105"/>
        <v>0</v>
      </c>
      <c r="BF106" s="173">
        <f t="shared" si="105"/>
        <v>0</v>
      </c>
      <c r="BG106" s="173">
        <f t="shared" si="105"/>
        <v>0</v>
      </c>
      <c r="BH106" s="173">
        <f t="shared" si="105"/>
        <v>0</v>
      </c>
      <c r="BI106" s="173">
        <f t="shared" si="105"/>
        <v>0</v>
      </c>
      <c r="BJ106" s="173">
        <f t="shared" si="105"/>
        <v>0</v>
      </c>
      <c r="BK106" s="173">
        <f t="shared" si="105"/>
        <v>0</v>
      </c>
      <c r="BL106" s="173">
        <f t="shared" si="105"/>
        <v>0</v>
      </c>
      <c r="BM106" s="151"/>
      <c r="BN106" s="239" t="str">
        <f>IFERROR(__xludf.DUMMYFUNCTION("""COMPUTED_VALUE"""),"Jakub Janout-x")</f>
        <v>Jakub Janout-x</v>
      </c>
      <c r="BO106" s="174"/>
      <c r="BP106" s="175"/>
      <c r="BQ106" s="174"/>
      <c r="BR106" s="175"/>
      <c r="BS106" s="174"/>
      <c r="BT106" s="175"/>
      <c r="BU106" s="174"/>
      <c r="BV106" s="175"/>
      <c r="BW106" s="174"/>
      <c r="BX106" s="175"/>
      <c r="BY106" s="174"/>
      <c r="BZ106" s="175"/>
      <c r="CA106" s="174"/>
      <c r="CB106" s="175"/>
      <c r="CC106" s="174"/>
      <c r="CD106" s="175"/>
      <c r="CE106" s="174"/>
      <c r="CF106" s="175"/>
      <c r="CG106" s="174"/>
      <c r="CH106" s="175"/>
      <c r="CI106" s="174"/>
      <c r="CJ106" s="175"/>
      <c r="CK106" s="174"/>
      <c r="CL106" s="175"/>
      <c r="CM106" s="174"/>
      <c r="CN106" s="175"/>
      <c r="CO106" s="174"/>
      <c r="CP106" s="175"/>
      <c r="CQ106" s="174"/>
      <c r="CR106" s="175"/>
      <c r="CS106" s="174"/>
      <c r="CT106" s="175"/>
      <c r="CU106" s="174"/>
      <c r="CV106" s="175"/>
      <c r="CW106" s="174"/>
      <c r="CX106" s="175"/>
      <c r="CY106" s="174"/>
      <c r="CZ106" s="175"/>
      <c r="DA106" s="174"/>
      <c r="DB106" s="175"/>
      <c r="DC106" s="174"/>
      <c r="DD106" s="175"/>
      <c r="DE106" s="174"/>
      <c r="DF106" s="175"/>
      <c r="DG106" s="174"/>
      <c r="DH106" s="175"/>
      <c r="DI106" s="174"/>
      <c r="DJ106" s="175"/>
      <c r="DK106" s="174"/>
      <c r="DL106" s="175"/>
      <c r="DM106" s="174"/>
      <c r="DN106" s="175"/>
      <c r="DO106" s="174"/>
      <c r="DP106" s="175"/>
      <c r="DQ106" s="174"/>
      <c r="DR106" s="175"/>
      <c r="DS106" s="174"/>
      <c r="DT106" s="175"/>
      <c r="DU106" s="174"/>
      <c r="DV106" s="175"/>
      <c r="DW106" s="174"/>
      <c r="DX106" s="175"/>
      <c r="DY106" s="239"/>
      <c r="DZ106" s="159" t="str">
        <f t="shared" si="48"/>
        <v>Jakub Janout-x</v>
      </c>
      <c r="EA106" s="202"/>
      <c r="EB106" s="203"/>
      <c r="EC106" s="202"/>
      <c r="ED106" s="203"/>
      <c r="EE106" s="202"/>
      <c r="EF106" s="203"/>
      <c r="EG106" s="202"/>
      <c r="EH106" s="203"/>
      <c r="EI106" s="202"/>
      <c r="EJ106" s="203"/>
      <c r="EK106" s="202"/>
      <c r="EL106" s="203"/>
      <c r="EM106" s="202"/>
      <c r="EN106" s="203"/>
      <c r="EO106" s="202"/>
      <c r="EP106" s="203"/>
      <c r="EQ106" s="202"/>
      <c r="ER106" s="203"/>
      <c r="ES106" s="202"/>
      <c r="ET106" s="203"/>
      <c r="EU106" s="202"/>
      <c r="EV106" s="203"/>
      <c r="EW106" s="202"/>
      <c r="EX106" s="203"/>
      <c r="EY106" s="202"/>
      <c r="EZ106" s="203"/>
      <c r="FA106" s="202"/>
      <c r="FB106" s="203"/>
      <c r="FC106" s="202"/>
      <c r="FD106" s="203"/>
      <c r="FE106" s="202"/>
      <c r="FF106" s="203"/>
      <c r="FG106" s="202"/>
      <c r="FH106" s="203"/>
      <c r="FI106" s="202"/>
      <c r="FJ106" s="203"/>
      <c r="FK106" s="202"/>
      <c r="FL106" s="203"/>
      <c r="FM106" s="202"/>
      <c r="FN106" s="203"/>
      <c r="FO106" s="202"/>
      <c r="FP106" s="203"/>
      <c r="FQ106" s="202"/>
      <c r="FR106" s="203"/>
      <c r="FS106" s="202"/>
      <c r="FT106" s="203"/>
      <c r="FU106" s="202"/>
      <c r="FV106" s="203"/>
      <c r="FW106" s="202"/>
      <c r="FX106" s="203"/>
      <c r="FY106" s="202"/>
      <c r="FZ106" s="203"/>
      <c r="GA106" s="202"/>
      <c r="GB106" s="203"/>
      <c r="GC106" s="202"/>
      <c r="GD106" s="203"/>
      <c r="GE106" s="202"/>
      <c r="GF106" s="203"/>
      <c r="GG106" s="202"/>
      <c r="GH106" s="203"/>
      <c r="GI106" s="202"/>
      <c r="GJ106" s="203"/>
      <c r="GK106" s="239"/>
      <c r="GL106" s="159" t="str">
        <f t="shared" si="49"/>
        <v>Jakub Janout-x</v>
      </c>
      <c r="GM106" s="202"/>
      <c r="GN106" s="203"/>
      <c r="GO106" s="202"/>
      <c r="GP106" s="203"/>
      <c r="GQ106" s="202"/>
      <c r="GR106" s="203"/>
      <c r="GS106" s="202"/>
      <c r="GT106" s="203"/>
      <c r="GU106" s="202"/>
      <c r="GV106" s="203"/>
      <c r="GW106" s="202"/>
      <c r="GX106" s="203"/>
      <c r="GY106" s="202"/>
      <c r="GZ106" s="203"/>
      <c r="HA106" s="202"/>
      <c r="HB106" s="203"/>
      <c r="HC106" s="202"/>
      <c r="HD106" s="203"/>
      <c r="HE106" s="202"/>
      <c r="HF106" s="203"/>
      <c r="HG106" s="202"/>
      <c r="HH106" s="203"/>
      <c r="HI106" s="202"/>
      <c r="HJ106" s="203"/>
      <c r="HK106" s="202"/>
      <c r="HL106" s="203"/>
      <c r="HM106" s="202"/>
      <c r="HN106" s="203"/>
      <c r="HO106" s="202"/>
      <c r="HP106" s="203"/>
      <c r="HQ106" s="202"/>
      <c r="HR106" s="203"/>
      <c r="HS106" s="202"/>
      <c r="HT106" s="203"/>
      <c r="HU106" s="202"/>
      <c r="HV106" s="203"/>
      <c r="HW106" s="202"/>
      <c r="HX106" s="203"/>
      <c r="HY106" s="202"/>
      <c r="HZ106" s="203"/>
      <c r="IA106" s="202"/>
      <c r="IB106" s="203"/>
      <c r="IC106" s="202"/>
      <c r="ID106" s="203"/>
      <c r="IE106" s="202"/>
      <c r="IF106" s="203"/>
      <c r="IG106" s="202"/>
      <c r="IH106" s="203"/>
      <c r="II106" s="202"/>
      <c r="IJ106" s="203"/>
      <c r="IK106" s="202"/>
      <c r="IL106" s="203"/>
      <c r="IM106" s="202"/>
      <c r="IN106" s="203"/>
      <c r="IO106" s="202"/>
      <c r="IP106" s="203"/>
      <c r="IQ106" s="202"/>
      <c r="IR106" s="203"/>
      <c r="IS106" s="202"/>
      <c r="IT106" s="203"/>
      <c r="IU106" s="202"/>
      <c r="IV106" s="203"/>
    </row>
    <row r="107">
      <c r="A107" s="225">
        <f>IFERROR(__xludf.DUMMYFUNCTION("""COMPUTED_VALUE"""),100.0)</f>
        <v>100</v>
      </c>
      <c r="B107" s="159" t="str">
        <f t="shared" si="46"/>
        <v>Ladislav Koška</v>
      </c>
      <c r="C107" s="173">
        <f t="shared" ref="C107:BL107" si="106">BO107+EA107+GM107</f>
        <v>0</v>
      </c>
      <c r="D107" s="173">
        <f t="shared" si="106"/>
        <v>0</v>
      </c>
      <c r="E107" s="173">
        <f t="shared" si="106"/>
        <v>0</v>
      </c>
      <c r="F107" s="173">
        <f t="shared" si="106"/>
        <v>0</v>
      </c>
      <c r="G107" s="173">
        <f t="shared" si="106"/>
        <v>0</v>
      </c>
      <c r="H107" s="173">
        <f t="shared" si="106"/>
        <v>0</v>
      </c>
      <c r="I107" s="173">
        <f t="shared" si="106"/>
        <v>0</v>
      </c>
      <c r="J107" s="173">
        <f t="shared" si="106"/>
        <v>0</v>
      </c>
      <c r="K107" s="173">
        <f t="shared" si="106"/>
        <v>0</v>
      </c>
      <c r="L107" s="173">
        <f t="shared" si="106"/>
        <v>0</v>
      </c>
      <c r="M107" s="173">
        <f t="shared" si="106"/>
        <v>0</v>
      </c>
      <c r="N107" s="173">
        <f t="shared" si="106"/>
        <v>0</v>
      </c>
      <c r="O107" s="173">
        <f t="shared" si="106"/>
        <v>0</v>
      </c>
      <c r="P107" s="173">
        <f t="shared" si="106"/>
        <v>0</v>
      </c>
      <c r="Q107" s="173">
        <f t="shared" si="106"/>
        <v>0</v>
      </c>
      <c r="R107" s="173">
        <f t="shared" si="106"/>
        <v>0</v>
      </c>
      <c r="S107" s="173">
        <f t="shared" si="106"/>
        <v>0</v>
      </c>
      <c r="T107" s="173">
        <f t="shared" si="106"/>
        <v>0</v>
      </c>
      <c r="U107" s="173">
        <f t="shared" si="106"/>
        <v>0</v>
      </c>
      <c r="V107" s="173">
        <f t="shared" si="106"/>
        <v>0</v>
      </c>
      <c r="W107" s="173">
        <f t="shared" si="106"/>
        <v>0</v>
      </c>
      <c r="X107" s="173">
        <f t="shared" si="106"/>
        <v>0</v>
      </c>
      <c r="Y107" s="173">
        <f t="shared" si="106"/>
        <v>0</v>
      </c>
      <c r="Z107" s="173">
        <f t="shared" si="106"/>
        <v>0</v>
      </c>
      <c r="AA107" s="173">
        <f t="shared" si="106"/>
        <v>0</v>
      </c>
      <c r="AB107" s="173">
        <f t="shared" si="106"/>
        <v>0</v>
      </c>
      <c r="AC107" s="173">
        <f t="shared" si="106"/>
        <v>0</v>
      </c>
      <c r="AD107" s="173">
        <f t="shared" si="106"/>
        <v>0</v>
      </c>
      <c r="AE107" s="173">
        <f t="shared" si="106"/>
        <v>0</v>
      </c>
      <c r="AF107" s="173">
        <f t="shared" si="106"/>
        <v>0</v>
      </c>
      <c r="AG107" s="173">
        <f t="shared" si="106"/>
        <v>0</v>
      </c>
      <c r="AH107" s="173">
        <f t="shared" si="106"/>
        <v>0</v>
      </c>
      <c r="AI107" s="173">
        <f t="shared" si="106"/>
        <v>0</v>
      </c>
      <c r="AJ107" s="173">
        <f t="shared" si="106"/>
        <v>0</v>
      </c>
      <c r="AK107" s="173">
        <f t="shared" si="106"/>
        <v>0</v>
      </c>
      <c r="AL107" s="173">
        <f t="shared" si="106"/>
        <v>0</v>
      </c>
      <c r="AM107" s="173">
        <f t="shared" si="106"/>
        <v>0</v>
      </c>
      <c r="AN107" s="173">
        <f t="shared" si="106"/>
        <v>0</v>
      </c>
      <c r="AO107" s="173">
        <f t="shared" si="106"/>
        <v>0</v>
      </c>
      <c r="AP107" s="173">
        <f t="shared" si="106"/>
        <v>0</v>
      </c>
      <c r="AQ107" s="173">
        <f t="shared" si="106"/>
        <v>0</v>
      </c>
      <c r="AR107" s="173">
        <f t="shared" si="106"/>
        <v>0</v>
      </c>
      <c r="AS107" s="173">
        <f t="shared" si="106"/>
        <v>0</v>
      </c>
      <c r="AT107" s="173">
        <f t="shared" si="106"/>
        <v>0</v>
      </c>
      <c r="AU107" s="173">
        <f t="shared" si="106"/>
        <v>0</v>
      </c>
      <c r="AV107" s="173">
        <f t="shared" si="106"/>
        <v>0</v>
      </c>
      <c r="AW107" s="173">
        <f t="shared" si="106"/>
        <v>0</v>
      </c>
      <c r="AX107" s="173">
        <f t="shared" si="106"/>
        <v>0</v>
      </c>
      <c r="AY107" s="173">
        <f t="shared" si="106"/>
        <v>0</v>
      </c>
      <c r="AZ107" s="173">
        <f t="shared" si="106"/>
        <v>0</v>
      </c>
      <c r="BA107" s="173">
        <f t="shared" si="106"/>
        <v>0</v>
      </c>
      <c r="BB107" s="173">
        <f t="shared" si="106"/>
        <v>0</v>
      </c>
      <c r="BC107" s="173">
        <f t="shared" si="106"/>
        <v>0</v>
      </c>
      <c r="BD107" s="173">
        <f t="shared" si="106"/>
        <v>0</v>
      </c>
      <c r="BE107" s="173">
        <f t="shared" si="106"/>
        <v>0</v>
      </c>
      <c r="BF107" s="173">
        <f t="shared" si="106"/>
        <v>0</v>
      </c>
      <c r="BG107" s="173">
        <f t="shared" si="106"/>
        <v>0</v>
      </c>
      <c r="BH107" s="173">
        <f t="shared" si="106"/>
        <v>0</v>
      </c>
      <c r="BI107" s="173">
        <f t="shared" si="106"/>
        <v>0</v>
      </c>
      <c r="BJ107" s="173">
        <f t="shared" si="106"/>
        <v>0</v>
      </c>
      <c r="BK107" s="173">
        <f t="shared" si="106"/>
        <v>0</v>
      </c>
      <c r="BL107" s="173">
        <f t="shared" si="106"/>
        <v>0</v>
      </c>
      <c r="BM107" s="151"/>
      <c r="BN107" s="239" t="str">
        <f>IFERROR(__xludf.DUMMYFUNCTION("""COMPUTED_VALUE"""),"Ladislav Koška")</f>
        <v>Ladislav Koška</v>
      </c>
      <c r="BO107" s="174"/>
      <c r="BP107" s="175"/>
      <c r="BQ107" s="174"/>
      <c r="BR107" s="175"/>
      <c r="BS107" s="174"/>
      <c r="BT107" s="175"/>
      <c r="BU107" s="174"/>
      <c r="BV107" s="175"/>
      <c r="BW107" s="174"/>
      <c r="BX107" s="175"/>
      <c r="BY107" s="174"/>
      <c r="BZ107" s="175"/>
      <c r="CA107" s="174"/>
      <c r="CB107" s="175"/>
      <c r="CC107" s="174"/>
      <c r="CD107" s="175"/>
      <c r="CE107" s="174"/>
      <c r="CF107" s="175"/>
      <c r="CG107" s="174"/>
      <c r="CH107" s="175"/>
      <c r="CI107" s="174"/>
      <c r="CJ107" s="175"/>
      <c r="CK107" s="174"/>
      <c r="CL107" s="175"/>
      <c r="CM107" s="174"/>
      <c r="CN107" s="175"/>
      <c r="CO107" s="174"/>
      <c r="CP107" s="175"/>
      <c r="CQ107" s="174"/>
      <c r="CR107" s="175"/>
      <c r="CS107" s="174"/>
      <c r="CT107" s="175"/>
      <c r="CU107" s="174"/>
      <c r="CV107" s="175"/>
      <c r="CW107" s="174"/>
      <c r="CX107" s="175"/>
      <c r="CY107" s="174"/>
      <c r="CZ107" s="175"/>
      <c r="DA107" s="174"/>
      <c r="DB107" s="175"/>
      <c r="DC107" s="174"/>
      <c r="DD107" s="175"/>
      <c r="DE107" s="174"/>
      <c r="DF107" s="175"/>
      <c r="DG107" s="174"/>
      <c r="DH107" s="175"/>
      <c r="DI107" s="174"/>
      <c r="DJ107" s="175"/>
      <c r="DK107" s="174"/>
      <c r="DL107" s="175"/>
      <c r="DM107" s="174"/>
      <c r="DN107" s="175"/>
      <c r="DO107" s="174"/>
      <c r="DP107" s="175"/>
      <c r="DQ107" s="174"/>
      <c r="DR107" s="175"/>
      <c r="DS107" s="174"/>
      <c r="DT107" s="175"/>
      <c r="DU107" s="174"/>
      <c r="DV107" s="175"/>
      <c r="DW107" s="174"/>
      <c r="DX107" s="175"/>
      <c r="DY107" s="239"/>
      <c r="DZ107" s="159" t="str">
        <f t="shared" si="48"/>
        <v>Ladislav Koška</v>
      </c>
      <c r="EA107" s="202"/>
      <c r="EB107" s="203"/>
      <c r="EC107" s="202"/>
      <c r="ED107" s="203"/>
      <c r="EE107" s="202"/>
      <c r="EF107" s="203"/>
      <c r="EG107" s="202"/>
      <c r="EH107" s="203"/>
      <c r="EI107" s="202"/>
      <c r="EJ107" s="203"/>
      <c r="EK107" s="202"/>
      <c r="EL107" s="203"/>
      <c r="EM107" s="202"/>
      <c r="EN107" s="203"/>
      <c r="EO107" s="202"/>
      <c r="EP107" s="203"/>
      <c r="EQ107" s="202"/>
      <c r="ER107" s="203"/>
      <c r="ES107" s="202"/>
      <c r="ET107" s="203"/>
      <c r="EU107" s="202"/>
      <c r="EV107" s="203"/>
      <c r="EW107" s="202"/>
      <c r="EX107" s="203"/>
      <c r="EY107" s="202"/>
      <c r="EZ107" s="203"/>
      <c r="FA107" s="202"/>
      <c r="FB107" s="203"/>
      <c r="FC107" s="202"/>
      <c r="FD107" s="203"/>
      <c r="FE107" s="202"/>
      <c r="FF107" s="203"/>
      <c r="FG107" s="202"/>
      <c r="FH107" s="203"/>
      <c r="FI107" s="202"/>
      <c r="FJ107" s="203"/>
      <c r="FK107" s="202"/>
      <c r="FL107" s="203"/>
      <c r="FM107" s="202"/>
      <c r="FN107" s="203"/>
      <c r="FO107" s="202"/>
      <c r="FP107" s="203"/>
      <c r="FQ107" s="202"/>
      <c r="FR107" s="203"/>
      <c r="FS107" s="202"/>
      <c r="FT107" s="203"/>
      <c r="FU107" s="202"/>
      <c r="FV107" s="203"/>
      <c r="FW107" s="202"/>
      <c r="FX107" s="203"/>
      <c r="FY107" s="202"/>
      <c r="FZ107" s="203"/>
      <c r="GA107" s="202"/>
      <c r="GB107" s="203"/>
      <c r="GC107" s="202"/>
      <c r="GD107" s="203"/>
      <c r="GE107" s="202"/>
      <c r="GF107" s="203"/>
      <c r="GG107" s="202"/>
      <c r="GH107" s="203"/>
      <c r="GI107" s="202"/>
      <c r="GJ107" s="203"/>
      <c r="GK107" s="239"/>
      <c r="GL107" s="159" t="str">
        <f t="shared" si="49"/>
        <v>Ladislav Koška</v>
      </c>
      <c r="GM107" s="202"/>
      <c r="GN107" s="203"/>
      <c r="GO107" s="202"/>
      <c r="GP107" s="203"/>
      <c r="GQ107" s="202"/>
      <c r="GR107" s="203"/>
      <c r="GS107" s="202"/>
      <c r="GT107" s="203"/>
      <c r="GU107" s="202"/>
      <c r="GV107" s="203"/>
      <c r="GW107" s="202"/>
      <c r="GX107" s="203"/>
      <c r="GY107" s="202"/>
      <c r="GZ107" s="203"/>
      <c r="HA107" s="202"/>
      <c r="HB107" s="203"/>
      <c r="HC107" s="202"/>
      <c r="HD107" s="203"/>
      <c r="HE107" s="202"/>
      <c r="HF107" s="203"/>
      <c r="HG107" s="202"/>
      <c r="HH107" s="203"/>
      <c r="HI107" s="202"/>
      <c r="HJ107" s="203"/>
      <c r="HK107" s="202"/>
      <c r="HL107" s="203"/>
      <c r="HM107" s="202"/>
      <c r="HN107" s="203"/>
      <c r="HO107" s="202"/>
      <c r="HP107" s="203"/>
      <c r="HQ107" s="202"/>
      <c r="HR107" s="203"/>
      <c r="HS107" s="202"/>
      <c r="HT107" s="203"/>
      <c r="HU107" s="202"/>
      <c r="HV107" s="203"/>
      <c r="HW107" s="202"/>
      <c r="HX107" s="203"/>
      <c r="HY107" s="202"/>
      <c r="HZ107" s="203"/>
      <c r="IA107" s="202"/>
      <c r="IB107" s="203"/>
      <c r="IC107" s="202"/>
      <c r="ID107" s="203"/>
      <c r="IE107" s="202"/>
      <c r="IF107" s="203"/>
      <c r="IG107" s="202"/>
      <c r="IH107" s="203"/>
      <c r="II107" s="202"/>
      <c r="IJ107" s="203"/>
      <c r="IK107" s="202"/>
      <c r="IL107" s="203"/>
      <c r="IM107" s="202"/>
      <c r="IN107" s="203"/>
      <c r="IO107" s="202"/>
      <c r="IP107" s="203"/>
      <c r="IQ107" s="202"/>
      <c r="IR107" s="203"/>
      <c r="IS107" s="202"/>
      <c r="IT107" s="203"/>
      <c r="IU107" s="202"/>
      <c r="IV107" s="203"/>
    </row>
    <row r="108">
      <c r="A108" s="225">
        <f>IFERROR(__xludf.DUMMYFUNCTION("""COMPUTED_VALUE"""),100.0)</f>
        <v>100</v>
      </c>
      <c r="B108" s="159" t="str">
        <f t="shared" si="46"/>
        <v>Jiří Pilnáček-x</v>
      </c>
      <c r="C108" s="173">
        <f t="shared" ref="C108:BL108" si="107">BO108+EA108+GM108</f>
        <v>0</v>
      </c>
      <c r="D108" s="173">
        <f t="shared" si="107"/>
        <v>0</v>
      </c>
      <c r="E108" s="173">
        <f t="shared" si="107"/>
        <v>0</v>
      </c>
      <c r="F108" s="173">
        <f t="shared" si="107"/>
        <v>0</v>
      </c>
      <c r="G108" s="173">
        <f t="shared" si="107"/>
        <v>0</v>
      </c>
      <c r="H108" s="173">
        <f t="shared" si="107"/>
        <v>0</v>
      </c>
      <c r="I108" s="173">
        <f t="shared" si="107"/>
        <v>0</v>
      </c>
      <c r="J108" s="173">
        <f t="shared" si="107"/>
        <v>0</v>
      </c>
      <c r="K108" s="173">
        <f t="shared" si="107"/>
        <v>0</v>
      </c>
      <c r="L108" s="173">
        <f t="shared" si="107"/>
        <v>0</v>
      </c>
      <c r="M108" s="173">
        <f t="shared" si="107"/>
        <v>0</v>
      </c>
      <c r="N108" s="173">
        <f t="shared" si="107"/>
        <v>0</v>
      </c>
      <c r="O108" s="173">
        <f t="shared" si="107"/>
        <v>0</v>
      </c>
      <c r="P108" s="173">
        <f t="shared" si="107"/>
        <v>0</v>
      </c>
      <c r="Q108" s="173">
        <f t="shared" si="107"/>
        <v>0</v>
      </c>
      <c r="R108" s="173">
        <f t="shared" si="107"/>
        <v>0</v>
      </c>
      <c r="S108" s="173">
        <f t="shared" si="107"/>
        <v>0</v>
      </c>
      <c r="T108" s="173">
        <f t="shared" si="107"/>
        <v>0</v>
      </c>
      <c r="U108" s="173">
        <f t="shared" si="107"/>
        <v>0</v>
      </c>
      <c r="V108" s="173">
        <f t="shared" si="107"/>
        <v>0</v>
      </c>
      <c r="W108" s="173">
        <f t="shared" si="107"/>
        <v>0</v>
      </c>
      <c r="X108" s="173">
        <f t="shared" si="107"/>
        <v>0</v>
      </c>
      <c r="Y108" s="173">
        <f t="shared" si="107"/>
        <v>0</v>
      </c>
      <c r="Z108" s="173">
        <f t="shared" si="107"/>
        <v>0</v>
      </c>
      <c r="AA108" s="173">
        <f t="shared" si="107"/>
        <v>0</v>
      </c>
      <c r="AB108" s="173">
        <f t="shared" si="107"/>
        <v>0</v>
      </c>
      <c r="AC108" s="173">
        <f t="shared" si="107"/>
        <v>0</v>
      </c>
      <c r="AD108" s="173">
        <f t="shared" si="107"/>
        <v>0</v>
      </c>
      <c r="AE108" s="173">
        <f t="shared" si="107"/>
        <v>0</v>
      </c>
      <c r="AF108" s="173">
        <f t="shared" si="107"/>
        <v>0</v>
      </c>
      <c r="AG108" s="173">
        <f t="shared" si="107"/>
        <v>0</v>
      </c>
      <c r="AH108" s="173">
        <f t="shared" si="107"/>
        <v>0</v>
      </c>
      <c r="AI108" s="173">
        <f t="shared" si="107"/>
        <v>0</v>
      </c>
      <c r="AJ108" s="173">
        <f t="shared" si="107"/>
        <v>0</v>
      </c>
      <c r="AK108" s="173">
        <f t="shared" si="107"/>
        <v>0</v>
      </c>
      <c r="AL108" s="173">
        <f t="shared" si="107"/>
        <v>0</v>
      </c>
      <c r="AM108" s="173">
        <f t="shared" si="107"/>
        <v>0</v>
      </c>
      <c r="AN108" s="173">
        <f t="shared" si="107"/>
        <v>0</v>
      </c>
      <c r="AO108" s="173">
        <f t="shared" si="107"/>
        <v>0</v>
      </c>
      <c r="AP108" s="173">
        <f t="shared" si="107"/>
        <v>0</v>
      </c>
      <c r="AQ108" s="173">
        <f t="shared" si="107"/>
        <v>0</v>
      </c>
      <c r="AR108" s="173">
        <f t="shared" si="107"/>
        <v>0</v>
      </c>
      <c r="AS108" s="173">
        <f t="shared" si="107"/>
        <v>0</v>
      </c>
      <c r="AT108" s="173">
        <f t="shared" si="107"/>
        <v>0</v>
      </c>
      <c r="AU108" s="173">
        <f t="shared" si="107"/>
        <v>0</v>
      </c>
      <c r="AV108" s="173">
        <f t="shared" si="107"/>
        <v>0</v>
      </c>
      <c r="AW108" s="173">
        <f t="shared" si="107"/>
        <v>0</v>
      </c>
      <c r="AX108" s="173">
        <f t="shared" si="107"/>
        <v>0</v>
      </c>
      <c r="AY108" s="173">
        <f t="shared" si="107"/>
        <v>0</v>
      </c>
      <c r="AZ108" s="173">
        <f t="shared" si="107"/>
        <v>0</v>
      </c>
      <c r="BA108" s="173">
        <f t="shared" si="107"/>
        <v>0</v>
      </c>
      <c r="BB108" s="173">
        <f t="shared" si="107"/>
        <v>0</v>
      </c>
      <c r="BC108" s="173">
        <f t="shared" si="107"/>
        <v>0</v>
      </c>
      <c r="BD108" s="173">
        <f t="shared" si="107"/>
        <v>0</v>
      </c>
      <c r="BE108" s="173">
        <f t="shared" si="107"/>
        <v>0</v>
      </c>
      <c r="BF108" s="173">
        <f t="shared" si="107"/>
        <v>0</v>
      </c>
      <c r="BG108" s="173">
        <f t="shared" si="107"/>
        <v>0</v>
      </c>
      <c r="BH108" s="173">
        <f t="shared" si="107"/>
        <v>0</v>
      </c>
      <c r="BI108" s="173">
        <f t="shared" si="107"/>
        <v>0</v>
      </c>
      <c r="BJ108" s="173">
        <f t="shared" si="107"/>
        <v>0</v>
      </c>
      <c r="BK108" s="173">
        <f t="shared" si="107"/>
        <v>0</v>
      </c>
      <c r="BL108" s="173">
        <f t="shared" si="107"/>
        <v>0</v>
      </c>
      <c r="BM108" s="151"/>
      <c r="BN108" s="239" t="str">
        <f>IFERROR(__xludf.DUMMYFUNCTION("""COMPUTED_VALUE"""),"Jiří Pilnáček-x")</f>
        <v>Jiří Pilnáček-x</v>
      </c>
      <c r="BO108" s="174"/>
      <c r="BP108" s="175"/>
      <c r="BQ108" s="174"/>
      <c r="BR108" s="175"/>
      <c r="BS108" s="174"/>
      <c r="BT108" s="175"/>
      <c r="BU108" s="174"/>
      <c r="BV108" s="175"/>
      <c r="BW108" s="174"/>
      <c r="BX108" s="175"/>
      <c r="BY108" s="174"/>
      <c r="BZ108" s="175"/>
      <c r="CA108" s="174"/>
      <c r="CB108" s="175"/>
      <c r="CC108" s="174"/>
      <c r="CD108" s="175"/>
      <c r="CE108" s="174"/>
      <c r="CF108" s="175"/>
      <c r="CG108" s="174"/>
      <c r="CH108" s="175"/>
      <c r="CI108" s="174"/>
      <c r="CJ108" s="175"/>
      <c r="CK108" s="174"/>
      <c r="CL108" s="175"/>
      <c r="CM108" s="174"/>
      <c r="CN108" s="175"/>
      <c r="CO108" s="174"/>
      <c r="CP108" s="175"/>
      <c r="CQ108" s="174"/>
      <c r="CR108" s="175"/>
      <c r="CS108" s="174"/>
      <c r="CT108" s="175"/>
      <c r="CU108" s="174"/>
      <c r="CV108" s="175"/>
      <c r="CW108" s="174"/>
      <c r="CX108" s="175"/>
      <c r="CY108" s="174"/>
      <c r="CZ108" s="175"/>
      <c r="DA108" s="174"/>
      <c r="DB108" s="175"/>
      <c r="DC108" s="174"/>
      <c r="DD108" s="175"/>
      <c r="DE108" s="174"/>
      <c r="DF108" s="175"/>
      <c r="DG108" s="174"/>
      <c r="DH108" s="175"/>
      <c r="DI108" s="174"/>
      <c r="DJ108" s="175"/>
      <c r="DK108" s="174"/>
      <c r="DL108" s="175"/>
      <c r="DM108" s="174"/>
      <c r="DN108" s="175"/>
      <c r="DO108" s="174"/>
      <c r="DP108" s="175"/>
      <c r="DQ108" s="174"/>
      <c r="DR108" s="175"/>
      <c r="DS108" s="174"/>
      <c r="DT108" s="175"/>
      <c r="DU108" s="174"/>
      <c r="DV108" s="175"/>
      <c r="DW108" s="174"/>
      <c r="DX108" s="175"/>
      <c r="DY108" s="239"/>
      <c r="DZ108" s="159" t="str">
        <f t="shared" si="48"/>
        <v>Jiří Pilnáček-x</v>
      </c>
      <c r="EA108" s="202"/>
      <c r="EB108" s="203"/>
      <c r="EC108" s="202"/>
      <c r="ED108" s="203"/>
      <c r="EE108" s="202"/>
      <c r="EF108" s="203"/>
      <c r="EG108" s="202"/>
      <c r="EH108" s="203"/>
      <c r="EI108" s="202"/>
      <c r="EJ108" s="203"/>
      <c r="EK108" s="202"/>
      <c r="EL108" s="203"/>
      <c r="EM108" s="202"/>
      <c r="EN108" s="203"/>
      <c r="EO108" s="202"/>
      <c r="EP108" s="203"/>
      <c r="EQ108" s="202"/>
      <c r="ER108" s="203"/>
      <c r="ES108" s="202"/>
      <c r="ET108" s="203"/>
      <c r="EU108" s="202"/>
      <c r="EV108" s="203"/>
      <c r="EW108" s="202"/>
      <c r="EX108" s="203"/>
      <c r="EY108" s="202"/>
      <c r="EZ108" s="203"/>
      <c r="FA108" s="202"/>
      <c r="FB108" s="203"/>
      <c r="FC108" s="202"/>
      <c r="FD108" s="203"/>
      <c r="FE108" s="202"/>
      <c r="FF108" s="203"/>
      <c r="FG108" s="202"/>
      <c r="FH108" s="203"/>
      <c r="FI108" s="202"/>
      <c r="FJ108" s="203"/>
      <c r="FK108" s="202"/>
      <c r="FL108" s="203"/>
      <c r="FM108" s="202"/>
      <c r="FN108" s="203"/>
      <c r="FO108" s="202"/>
      <c r="FP108" s="203"/>
      <c r="FQ108" s="202"/>
      <c r="FR108" s="203"/>
      <c r="FS108" s="202"/>
      <c r="FT108" s="203"/>
      <c r="FU108" s="202"/>
      <c r="FV108" s="203"/>
      <c r="FW108" s="202"/>
      <c r="FX108" s="203"/>
      <c r="FY108" s="202"/>
      <c r="FZ108" s="203"/>
      <c r="GA108" s="202"/>
      <c r="GB108" s="203"/>
      <c r="GC108" s="202"/>
      <c r="GD108" s="203"/>
      <c r="GE108" s="202"/>
      <c r="GF108" s="203"/>
      <c r="GG108" s="202"/>
      <c r="GH108" s="203"/>
      <c r="GI108" s="202"/>
      <c r="GJ108" s="203"/>
      <c r="GK108" s="239"/>
      <c r="GL108" s="159" t="str">
        <f t="shared" si="49"/>
        <v>Jiří Pilnáček-x</v>
      </c>
      <c r="GM108" s="202"/>
      <c r="GN108" s="203"/>
      <c r="GO108" s="202"/>
      <c r="GP108" s="203"/>
      <c r="GQ108" s="202"/>
      <c r="GR108" s="203"/>
      <c r="GS108" s="202"/>
      <c r="GT108" s="203"/>
      <c r="GU108" s="202"/>
      <c r="GV108" s="203"/>
      <c r="GW108" s="202"/>
      <c r="GX108" s="203"/>
      <c r="GY108" s="202"/>
      <c r="GZ108" s="203"/>
      <c r="HA108" s="202"/>
      <c r="HB108" s="203"/>
      <c r="HC108" s="202"/>
      <c r="HD108" s="203"/>
      <c r="HE108" s="202"/>
      <c r="HF108" s="203"/>
      <c r="HG108" s="202"/>
      <c r="HH108" s="203"/>
      <c r="HI108" s="202"/>
      <c r="HJ108" s="203"/>
      <c r="HK108" s="202"/>
      <c r="HL108" s="203"/>
      <c r="HM108" s="202"/>
      <c r="HN108" s="203"/>
      <c r="HO108" s="202"/>
      <c r="HP108" s="203"/>
      <c r="HQ108" s="202"/>
      <c r="HR108" s="203"/>
      <c r="HS108" s="202"/>
      <c r="HT108" s="203"/>
      <c r="HU108" s="202"/>
      <c r="HV108" s="203"/>
      <c r="HW108" s="202"/>
      <c r="HX108" s="203"/>
      <c r="HY108" s="202"/>
      <c r="HZ108" s="203"/>
      <c r="IA108" s="202"/>
      <c r="IB108" s="203"/>
      <c r="IC108" s="202"/>
      <c r="ID108" s="203"/>
      <c r="IE108" s="202"/>
      <c r="IF108" s="203"/>
      <c r="IG108" s="202"/>
      <c r="IH108" s="203"/>
      <c r="II108" s="202"/>
      <c r="IJ108" s="203"/>
      <c r="IK108" s="202"/>
      <c r="IL108" s="203"/>
      <c r="IM108" s="202"/>
      <c r="IN108" s="203"/>
      <c r="IO108" s="202"/>
      <c r="IP108" s="203"/>
      <c r="IQ108" s="202"/>
      <c r="IR108" s="203"/>
      <c r="IS108" s="202"/>
      <c r="IT108" s="203"/>
      <c r="IU108" s="202"/>
      <c r="IV108" s="203"/>
    </row>
    <row r="109">
      <c r="A109" s="225">
        <f>IFERROR(__xludf.DUMMYFUNCTION("""COMPUTED_VALUE"""),100.0)</f>
        <v>100</v>
      </c>
      <c r="B109" s="159" t="str">
        <f t="shared" si="46"/>
        <v>Michal Bandy-x</v>
      </c>
      <c r="C109" s="173">
        <f t="shared" ref="C109:BL109" si="108">BO109+EA109+GM109</f>
        <v>0</v>
      </c>
      <c r="D109" s="173">
        <f t="shared" si="108"/>
        <v>0</v>
      </c>
      <c r="E109" s="173">
        <f t="shared" si="108"/>
        <v>0</v>
      </c>
      <c r="F109" s="173">
        <f t="shared" si="108"/>
        <v>0</v>
      </c>
      <c r="G109" s="173">
        <f t="shared" si="108"/>
        <v>0</v>
      </c>
      <c r="H109" s="173">
        <f t="shared" si="108"/>
        <v>0</v>
      </c>
      <c r="I109" s="173">
        <f t="shared" si="108"/>
        <v>0</v>
      </c>
      <c r="J109" s="173">
        <f t="shared" si="108"/>
        <v>0</v>
      </c>
      <c r="K109" s="173">
        <f t="shared" si="108"/>
        <v>0</v>
      </c>
      <c r="L109" s="173">
        <f t="shared" si="108"/>
        <v>0</v>
      </c>
      <c r="M109" s="173">
        <f t="shared" si="108"/>
        <v>0</v>
      </c>
      <c r="N109" s="173">
        <f t="shared" si="108"/>
        <v>0</v>
      </c>
      <c r="O109" s="173">
        <f t="shared" si="108"/>
        <v>0</v>
      </c>
      <c r="P109" s="173">
        <f t="shared" si="108"/>
        <v>0</v>
      </c>
      <c r="Q109" s="173">
        <f t="shared" si="108"/>
        <v>0</v>
      </c>
      <c r="R109" s="173">
        <f t="shared" si="108"/>
        <v>0</v>
      </c>
      <c r="S109" s="173">
        <f t="shared" si="108"/>
        <v>0</v>
      </c>
      <c r="T109" s="173">
        <f t="shared" si="108"/>
        <v>0</v>
      </c>
      <c r="U109" s="173">
        <f t="shared" si="108"/>
        <v>0</v>
      </c>
      <c r="V109" s="173">
        <f t="shared" si="108"/>
        <v>0</v>
      </c>
      <c r="W109" s="173">
        <f t="shared" si="108"/>
        <v>0</v>
      </c>
      <c r="X109" s="173">
        <f t="shared" si="108"/>
        <v>0</v>
      </c>
      <c r="Y109" s="173">
        <f t="shared" si="108"/>
        <v>0</v>
      </c>
      <c r="Z109" s="173">
        <f t="shared" si="108"/>
        <v>0</v>
      </c>
      <c r="AA109" s="173">
        <f t="shared" si="108"/>
        <v>0</v>
      </c>
      <c r="AB109" s="173">
        <f t="shared" si="108"/>
        <v>0</v>
      </c>
      <c r="AC109" s="173">
        <f t="shared" si="108"/>
        <v>0</v>
      </c>
      <c r="AD109" s="173">
        <f t="shared" si="108"/>
        <v>0</v>
      </c>
      <c r="AE109" s="173">
        <f t="shared" si="108"/>
        <v>0</v>
      </c>
      <c r="AF109" s="173">
        <f t="shared" si="108"/>
        <v>0</v>
      </c>
      <c r="AG109" s="173">
        <f t="shared" si="108"/>
        <v>0</v>
      </c>
      <c r="AH109" s="173">
        <f t="shared" si="108"/>
        <v>0</v>
      </c>
      <c r="AI109" s="173">
        <f t="shared" si="108"/>
        <v>0</v>
      </c>
      <c r="AJ109" s="173">
        <f t="shared" si="108"/>
        <v>0</v>
      </c>
      <c r="AK109" s="173">
        <f t="shared" si="108"/>
        <v>0</v>
      </c>
      <c r="AL109" s="173">
        <f t="shared" si="108"/>
        <v>0</v>
      </c>
      <c r="AM109" s="173">
        <f t="shared" si="108"/>
        <v>0</v>
      </c>
      <c r="AN109" s="173">
        <f t="shared" si="108"/>
        <v>0</v>
      </c>
      <c r="AO109" s="173">
        <f t="shared" si="108"/>
        <v>0</v>
      </c>
      <c r="AP109" s="173">
        <f t="shared" si="108"/>
        <v>0</v>
      </c>
      <c r="AQ109" s="173">
        <f t="shared" si="108"/>
        <v>0</v>
      </c>
      <c r="AR109" s="173">
        <f t="shared" si="108"/>
        <v>0</v>
      </c>
      <c r="AS109" s="173">
        <f t="shared" si="108"/>
        <v>0</v>
      </c>
      <c r="AT109" s="173">
        <f t="shared" si="108"/>
        <v>0</v>
      </c>
      <c r="AU109" s="173">
        <f t="shared" si="108"/>
        <v>0</v>
      </c>
      <c r="AV109" s="173">
        <f t="shared" si="108"/>
        <v>0</v>
      </c>
      <c r="AW109" s="173">
        <f t="shared" si="108"/>
        <v>0</v>
      </c>
      <c r="AX109" s="173">
        <f t="shared" si="108"/>
        <v>0</v>
      </c>
      <c r="AY109" s="173">
        <f t="shared" si="108"/>
        <v>0</v>
      </c>
      <c r="AZ109" s="173">
        <f t="shared" si="108"/>
        <v>0</v>
      </c>
      <c r="BA109" s="173">
        <f t="shared" si="108"/>
        <v>0</v>
      </c>
      <c r="BB109" s="173">
        <f t="shared" si="108"/>
        <v>0</v>
      </c>
      <c r="BC109" s="173">
        <f t="shared" si="108"/>
        <v>0</v>
      </c>
      <c r="BD109" s="173">
        <f t="shared" si="108"/>
        <v>0</v>
      </c>
      <c r="BE109" s="173">
        <f t="shared" si="108"/>
        <v>0</v>
      </c>
      <c r="BF109" s="173">
        <f t="shared" si="108"/>
        <v>0</v>
      </c>
      <c r="BG109" s="173">
        <f t="shared" si="108"/>
        <v>0</v>
      </c>
      <c r="BH109" s="173">
        <f t="shared" si="108"/>
        <v>0</v>
      </c>
      <c r="BI109" s="173">
        <f t="shared" si="108"/>
        <v>0</v>
      </c>
      <c r="BJ109" s="173">
        <f t="shared" si="108"/>
        <v>0</v>
      </c>
      <c r="BK109" s="173">
        <f t="shared" si="108"/>
        <v>0</v>
      </c>
      <c r="BL109" s="173">
        <f t="shared" si="108"/>
        <v>0</v>
      </c>
      <c r="BM109" s="151"/>
      <c r="BN109" s="239" t="str">
        <f>IFERROR(__xludf.DUMMYFUNCTION("""COMPUTED_VALUE"""),"Michal Bandy-x")</f>
        <v>Michal Bandy-x</v>
      </c>
      <c r="BO109" s="174"/>
      <c r="BP109" s="175"/>
      <c r="BQ109" s="174"/>
      <c r="BR109" s="175"/>
      <c r="BS109" s="174"/>
      <c r="BT109" s="175"/>
      <c r="BU109" s="174"/>
      <c r="BV109" s="175"/>
      <c r="BW109" s="174"/>
      <c r="BX109" s="175"/>
      <c r="BY109" s="174"/>
      <c r="BZ109" s="175"/>
      <c r="CA109" s="174"/>
      <c r="CB109" s="175"/>
      <c r="CC109" s="174"/>
      <c r="CD109" s="175"/>
      <c r="CE109" s="174"/>
      <c r="CF109" s="175"/>
      <c r="CG109" s="174"/>
      <c r="CH109" s="175"/>
      <c r="CI109" s="174"/>
      <c r="CJ109" s="175"/>
      <c r="CK109" s="174"/>
      <c r="CL109" s="175"/>
      <c r="CM109" s="174"/>
      <c r="CN109" s="175"/>
      <c r="CO109" s="174"/>
      <c r="CP109" s="175"/>
      <c r="CQ109" s="174"/>
      <c r="CR109" s="175"/>
      <c r="CS109" s="174"/>
      <c r="CT109" s="175"/>
      <c r="CU109" s="174"/>
      <c r="CV109" s="175"/>
      <c r="CW109" s="174"/>
      <c r="CX109" s="175"/>
      <c r="CY109" s="174"/>
      <c r="CZ109" s="175"/>
      <c r="DA109" s="174"/>
      <c r="DB109" s="175"/>
      <c r="DC109" s="174"/>
      <c r="DD109" s="175"/>
      <c r="DE109" s="174"/>
      <c r="DF109" s="175"/>
      <c r="DG109" s="174"/>
      <c r="DH109" s="175"/>
      <c r="DI109" s="174"/>
      <c r="DJ109" s="175"/>
      <c r="DK109" s="174"/>
      <c r="DL109" s="175"/>
      <c r="DM109" s="174"/>
      <c r="DN109" s="175"/>
      <c r="DO109" s="174"/>
      <c r="DP109" s="175"/>
      <c r="DQ109" s="174"/>
      <c r="DR109" s="175"/>
      <c r="DS109" s="174"/>
      <c r="DT109" s="175"/>
      <c r="DU109" s="174"/>
      <c r="DV109" s="175"/>
      <c r="DW109" s="174"/>
      <c r="DX109" s="175"/>
      <c r="DZ109" s="159" t="str">
        <f t="shared" si="48"/>
        <v>Michal Bandy-x</v>
      </c>
      <c r="EA109" s="202"/>
      <c r="EB109" s="203"/>
      <c r="EC109" s="202"/>
      <c r="ED109" s="203"/>
      <c r="EE109" s="202"/>
      <c r="EF109" s="203"/>
      <c r="EG109" s="202"/>
      <c r="EH109" s="203"/>
      <c r="EI109" s="202"/>
      <c r="EJ109" s="203"/>
      <c r="EK109" s="202"/>
      <c r="EL109" s="203"/>
      <c r="EM109" s="202"/>
      <c r="EN109" s="203"/>
      <c r="EO109" s="202"/>
      <c r="EP109" s="203"/>
      <c r="EQ109" s="202"/>
      <c r="ER109" s="203"/>
      <c r="ES109" s="202"/>
      <c r="ET109" s="203"/>
      <c r="EU109" s="202"/>
      <c r="EV109" s="203"/>
      <c r="EW109" s="202"/>
      <c r="EX109" s="203"/>
      <c r="EY109" s="202"/>
      <c r="EZ109" s="203"/>
      <c r="FA109" s="202"/>
      <c r="FB109" s="203"/>
      <c r="FC109" s="202"/>
      <c r="FD109" s="203"/>
      <c r="FE109" s="202"/>
      <c r="FF109" s="203"/>
      <c r="FG109" s="202"/>
      <c r="FH109" s="203"/>
      <c r="FI109" s="202"/>
      <c r="FJ109" s="203"/>
      <c r="FK109" s="202"/>
      <c r="FL109" s="203"/>
      <c r="FM109" s="202"/>
      <c r="FN109" s="203"/>
      <c r="FO109" s="202"/>
      <c r="FP109" s="203"/>
      <c r="FQ109" s="202"/>
      <c r="FR109" s="203"/>
      <c r="FS109" s="202"/>
      <c r="FT109" s="203"/>
      <c r="FU109" s="202"/>
      <c r="FV109" s="203"/>
      <c r="FW109" s="202"/>
      <c r="FX109" s="203"/>
      <c r="FY109" s="202"/>
      <c r="FZ109" s="203"/>
      <c r="GA109" s="202"/>
      <c r="GB109" s="203"/>
      <c r="GC109" s="202"/>
      <c r="GD109" s="203"/>
      <c r="GE109" s="202"/>
      <c r="GF109" s="203"/>
      <c r="GG109" s="202"/>
      <c r="GH109" s="203"/>
      <c r="GI109" s="202"/>
      <c r="GJ109" s="203"/>
      <c r="GL109" s="159" t="str">
        <f t="shared" si="49"/>
        <v>Michal Bandy-x</v>
      </c>
      <c r="GM109" s="202"/>
      <c r="GN109" s="203"/>
      <c r="GO109" s="202"/>
      <c r="GP109" s="203"/>
      <c r="GQ109" s="202"/>
      <c r="GR109" s="203"/>
      <c r="GS109" s="202"/>
      <c r="GT109" s="203"/>
      <c r="GU109" s="202"/>
      <c r="GV109" s="203"/>
      <c r="GW109" s="202"/>
      <c r="GX109" s="203"/>
      <c r="GY109" s="202"/>
      <c r="GZ109" s="203"/>
      <c r="HA109" s="202"/>
      <c r="HB109" s="203"/>
      <c r="HC109" s="202"/>
      <c r="HD109" s="203"/>
      <c r="HE109" s="202"/>
      <c r="HF109" s="203"/>
      <c r="HG109" s="202"/>
      <c r="HH109" s="203"/>
      <c r="HI109" s="202"/>
      <c r="HJ109" s="203"/>
      <c r="HK109" s="202"/>
      <c r="HL109" s="203"/>
      <c r="HM109" s="202"/>
      <c r="HN109" s="203"/>
      <c r="HO109" s="202"/>
      <c r="HP109" s="203"/>
      <c r="HQ109" s="202"/>
      <c r="HR109" s="203"/>
      <c r="HS109" s="202"/>
      <c r="HT109" s="203"/>
      <c r="HU109" s="202"/>
      <c r="HV109" s="203"/>
      <c r="HW109" s="202"/>
      <c r="HX109" s="203"/>
      <c r="HY109" s="202"/>
      <c r="HZ109" s="203"/>
      <c r="IA109" s="202"/>
      <c r="IB109" s="203"/>
      <c r="IC109" s="202"/>
      <c r="ID109" s="203"/>
      <c r="IE109" s="202"/>
      <c r="IF109" s="203"/>
      <c r="IG109" s="202"/>
      <c r="IH109" s="203"/>
      <c r="II109" s="202"/>
      <c r="IJ109" s="203"/>
      <c r="IK109" s="202"/>
      <c r="IL109" s="203"/>
      <c r="IM109" s="202"/>
      <c r="IN109" s="203"/>
      <c r="IO109" s="202"/>
      <c r="IP109" s="203"/>
      <c r="IQ109" s="202"/>
      <c r="IR109" s="203"/>
      <c r="IS109" s="202"/>
      <c r="IT109" s="203"/>
      <c r="IU109" s="202"/>
      <c r="IV109" s="215"/>
    </row>
    <row r="110">
      <c r="A110" s="225">
        <f>IFERROR(__xludf.DUMMYFUNCTION("""COMPUTED_VALUE"""),100.0)</f>
        <v>100</v>
      </c>
      <c r="B110" s="159" t="str">
        <f t="shared" si="46"/>
        <v>Tereza Šterbová</v>
      </c>
      <c r="C110" s="173">
        <f t="shared" ref="C110:BL110" si="109">BO110+EA110+GM110</f>
        <v>0</v>
      </c>
      <c r="D110" s="173">
        <f t="shared" si="109"/>
        <v>0</v>
      </c>
      <c r="E110" s="173">
        <f t="shared" si="109"/>
        <v>0</v>
      </c>
      <c r="F110" s="173">
        <f t="shared" si="109"/>
        <v>0</v>
      </c>
      <c r="G110" s="173">
        <f t="shared" si="109"/>
        <v>0</v>
      </c>
      <c r="H110" s="173">
        <f t="shared" si="109"/>
        <v>0</v>
      </c>
      <c r="I110" s="173">
        <f t="shared" si="109"/>
        <v>0</v>
      </c>
      <c r="J110" s="173">
        <f t="shared" si="109"/>
        <v>0</v>
      </c>
      <c r="K110" s="173">
        <f t="shared" si="109"/>
        <v>0</v>
      </c>
      <c r="L110" s="173">
        <f t="shared" si="109"/>
        <v>0</v>
      </c>
      <c r="M110" s="173">
        <f t="shared" si="109"/>
        <v>0</v>
      </c>
      <c r="N110" s="173">
        <f t="shared" si="109"/>
        <v>0</v>
      </c>
      <c r="O110" s="173">
        <f t="shared" si="109"/>
        <v>0</v>
      </c>
      <c r="P110" s="173">
        <f t="shared" si="109"/>
        <v>0</v>
      </c>
      <c r="Q110" s="173">
        <f t="shared" si="109"/>
        <v>0</v>
      </c>
      <c r="R110" s="173">
        <f t="shared" si="109"/>
        <v>0</v>
      </c>
      <c r="S110" s="173">
        <f t="shared" si="109"/>
        <v>0</v>
      </c>
      <c r="T110" s="173">
        <f t="shared" si="109"/>
        <v>0</v>
      </c>
      <c r="U110" s="173">
        <f t="shared" si="109"/>
        <v>0</v>
      </c>
      <c r="V110" s="173">
        <f t="shared" si="109"/>
        <v>0</v>
      </c>
      <c r="W110" s="173">
        <f t="shared" si="109"/>
        <v>0</v>
      </c>
      <c r="X110" s="173">
        <f t="shared" si="109"/>
        <v>0</v>
      </c>
      <c r="Y110" s="173">
        <f t="shared" si="109"/>
        <v>0</v>
      </c>
      <c r="Z110" s="173">
        <f t="shared" si="109"/>
        <v>0</v>
      </c>
      <c r="AA110" s="173">
        <f t="shared" si="109"/>
        <v>6</v>
      </c>
      <c r="AB110" s="173">
        <f t="shared" si="109"/>
        <v>0</v>
      </c>
      <c r="AC110" s="173">
        <f t="shared" si="109"/>
        <v>0</v>
      </c>
      <c r="AD110" s="173">
        <f t="shared" si="109"/>
        <v>0</v>
      </c>
      <c r="AE110" s="173">
        <f t="shared" si="109"/>
        <v>0</v>
      </c>
      <c r="AF110" s="173">
        <f t="shared" si="109"/>
        <v>0</v>
      </c>
      <c r="AG110" s="173">
        <f t="shared" si="109"/>
        <v>0</v>
      </c>
      <c r="AH110" s="173">
        <f t="shared" si="109"/>
        <v>0</v>
      </c>
      <c r="AI110" s="173">
        <f t="shared" si="109"/>
        <v>0</v>
      </c>
      <c r="AJ110" s="173">
        <f t="shared" si="109"/>
        <v>0</v>
      </c>
      <c r="AK110" s="173">
        <f t="shared" si="109"/>
        <v>0</v>
      </c>
      <c r="AL110" s="173">
        <f t="shared" si="109"/>
        <v>0</v>
      </c>
      <c r="AM110" s="173">
        <f t="shared" si="109"/>
        <v>0</v>
      </c>
      <c r="AN110" s="173">
        <f t="shared" si="109"/>
        <v>0</v>
      </c>
      <c r="AO110" s="173">
        <f t="shared" si="109"/>
        <v>0</v>
      </c>
      <c r="AP110" s="173">
        <f t="shared" si="109"/>
        <v>0</v>
      </c>
      <c r="AQ110" s="173">
        <f t="shared" si="109"/>
        <v>0</v>
      </c>
      <c r="AR110" s="173">
        <f t="shared" si="109"/>
        <v>0</v>
      </c>
      <c r="AS110" s="173">
        <f t="shared" si="109"/>
        <v>0</v>
      </c>
      <c r="AT110" s="173">
        <f t="shared" si="109"/>
        <v>0</v>
      </c>
      <c r="AU110" s="173">
        <f t="shared" si="109"/>
        <v>0</v>
      </c>
      <c r="AV110" s="173">
        <f t="shared" si="109"/>
        <v>0</v>
      </c>
      <c r="AW110" s="173">
        <f t="shared" si="109"/>
        <v>0</v>
      </c>
      <c r="AX110" s="173">
        <f t="shared" si="109"/>
        <v>0</v>
      </c>
      <c r="AY110" s="173">
        <f t="shared" si="109"/>
        <v>0</v>
      </c>
      <c r="AZ110" s="173">
        <f t="shared" si="109"/>
        <v>0</v>
      </c>
      <c r="BA110" s="173">
        <f t="shared" si="109"/>
        <v>0</v>
      </c>
      <c r="BB110" s="173">
        <f t="shared" si="109"/>
        <v>0</v>
      </c>
      <c r="BC110" s="173">
        <f t="shared" si="109"/>
        <v>0</v>
      </c>
      <c r="BD110" s="173">
        <f t="shared" si="109"/>
        <v>0</v>
      </c>
      <c r="BE110" s="173">
        <f t="shared" si="109"/>
        <v>0</v>
      </c>
      <c r="BF110" s="173">
        <f t="shared" si="109"/>
        <v>0</v>
      </c>
      <c r="BG110" s="173">
        <f t="shared" si="109"/>
        <v>4</v>
      </c>
      <c r="BH110" s="173">
        <f t="shared" si="109"/>
        <v>0</v>
      </c>
      <c r="BI110" s="173">
        <f t="shared" si="109"/>
        <v>0</v>
      </c>
      <c r="BJ110" s="173">
        <f t="shared" si="109"/>
        <v>0</v>
      </c>
      <c r="BK110" s="173">
        <f t="shared" si="109"/>
        <v>0</v>
      </c>
      <c r="BL110" s="173">
        <f t="shared" si="109"/>
        <v>0</v>
      </c>
      <c r="BM110" s="151"/>
      <c r="BN110" s="239" t="str">
        <f>IFERROR(__xludf.DUMMYFUNCTION("""COMPUTED_VALUE"""),"Tereza Šterbová")</f>
        <v>Tereza Šterbová</v>
      </c>
      <c r="BO110" s="174"/>
      <c r="BP110" s="175"/>
      <c r="BQ110" s="174"/>
      <c r="BR110" s="175"/>
      <c r="BS110" s="174"/>
      <c r="BT110" s="175"/>
      <c r="BU110" s="174"/>
      <c r="BV110" s="175"/>
      <c r="BW110" s="174"/>
      <c r="BX110" s="175"/>
      <c r="BY110" s="174"/>
      <c r="BZ110" s="175"/>
      <c r="CA110" s="174"/>
      <c r="CB110" s="175"/>
      <c r="CC110" s="174"/>
      <c r="CD110" s="175"/>
      <c r="CE110" s="174"/>
      <c r="CF110" s="175"/>
      <c r="CG110" s="174"/>
      <c r="CH110" s="175"/>
      <c r="CI110" s="174"/>
      <c r="CJ110" s="175"/>
      <c r="CK110" s="174"/>
      <c r="CL110" s="175"/>
      <c r="CM110" s="174"/>
      <c r="CN110" s="175"/>
      <c r="CO110" s="174"/>
      <c r="CP110" s="175"/>
      <c r="CQ110" s="174"/>
      <c r="CR110" s="175"/>
      <c r="CS110" s="174"/>
      <c r="CT110" s="175"/>
      <c r="CU110" s="174"/>
      <c r="CV110" s="175"/>
      <c r="CW110" s="174"/>
      <c r="CX110" s="175"/>
      <c r="CY110" s="174"/>
      <c r="CZ110" s="175"/>
      <c r="DA110" s="174"/>
      <c r="DB110" s="175"/>
      <c r="DC110" s="174"/>
      <c r="DD110" s="175"/>
      <c r="DE110" s="174"/>
      <c r="DF110" s="175"/>
      <c r="DG110" s="174"/>
      <c r="DH110" s="175"/>
      <c r="DI110" s="174"/>
      <c r="DJ110" s="175"/>
      <c r="DK110" s="174"/>
      <c r="DL110" s="175"/>
      <c r="DM110" s="174"/>
      <c r="DN110" s="175"/>
      <c r="DO110" s="174"/>
      <c r="DP110" s="175"/>
      <c r="DQ110" s="174"/>
      <c r="DR110" s="175"/>
      <c r="DS110" s="174"/>
      <c r="DT110" s="175"/>
      <c r="DU110" s="174"/>
      <c r="DV110" s="175"/>
      <c r="DW110" s="174"/>
      <c r="DX110" s="175"/>
      <c r="DZ110" s="159" t="str">
        <f t="shared" si="48"/>
        <v>Tereza Šterbová</v>
      </c>
      <c r="EA110" s="202"/>
      <c r="EB110" s="203"/>
      <c r="EC110" s="202"/>
      <c r="ED110" s="203"/>
      <c r="EE110" s="202"/>
      <c r="EF110" s="203"/>
      <c r="EG110" s="202"/>
      <c r="EH110" s="203"/>
      <c r="EI110" s="202"/>
      <c r="EJ110" s="203"/>
      <c r="EK110" s="202"/>
      <c r="EL110" s="203"/>
      <c r="EM110" s="202"/>
      <c r="EN110" s="203"/>
      <c r="EO110" s="202"/>
      <c r="EP110" s="203"/>
      <c r="EQ110" s="202"/>
      <c r="ER110" s="203"/>
      <c r="ES110" s="202"/>
      <c r="ET110" s="203"/>
      <c r="EU110" s="202"/>
      <c r="EV110" s="203"/>
      <c r="EW110" s="202"/>
      <c r="EX110" s="203"/>
      <c r="EY110" s="202"/>
      <c r="EZ110" s="203"/>
      <c r="FA110" s="202"/>
      <c r="FB110" s="203"/>
      <c r="FC110" s="202"/>
      <c r="FD110" s="203"/>
      <c r="FE110" s="202"/>
      <c r="FF110" s="203"/>
      <c r="FG110" s="202"/>
      <c r="FH110" s="203"/>
      <c r="FI110" s="202"/>
      <c r="FJ110" s="203"/>
      <c r="FK110" s="202"/>
      <c r="FL110" s="203"/>
      <c r="FM110" s="202"/>
      <c r="FN110" s="203"/>
      <c r="FO110" s="202"/>
      <c r="FP110" s="203"/>
      <c r="FQ110" s="202"/>
      <c r="FR110" s="203"/>
      <c r="FS110" s="202"/>
      <c r="FT110" s="203"/>
      <c r="FU110" s="202"/>
      <c r="FV110" s="203"/>
      <c r="FW110" s="202"/>
      <c r="FX110" s="203"/>
      <c r="FY110" s="202"/>
      <c r="FZ110" s="203"/>
      <c r="GA110" s="202"/>
      <c r="GB110" s="203"/>
      <c r="GC110" s="202"/>
      <c r="GD110" s="203"/>
      <c r="GE110" s="202"/>
      <c r="GF110" s="203"/>
      <c r="GG110" s="202"/>
      <c r="GH110" s="203"/>
      <c r="GI110" s="202"/>
      <c r="GJ110" s="203"/>
      <c r="GL110" s="159" t="str">
        <f t="shared" si="49"/>
        <v>Tereza Šterbová</v>
      </c>
      <c r="GM110" s="202"/>
      <c r="GN110" s="203"/>
      <c r="GO110" s="202"/>
      <c r="GP110" s="203"/>
      <c r="GQ110" s="202"/>
      <c r="GR110" s="203"/>
      <c r="GS110" s="202"/>
      <c r="GT110" s="203"/>
      <c r="GU110" s="202"/>
      <c r="GV110" s="203"/>
      <c r="GW110" s="202"/>
      <c r="GX110" s="203"/>
      <c r="GY110" s="202"/>
      <c r="GZ110" s="203"/>
      <c r="HA110" s="202"/>
      <c r="HB110" s="203"/>
      <c r="HC110" s="202"/>
      <c r="HD110" s="203"/>
      <c r="HE110" s="202"/>
      <c r="HF110" s="203"/>
      <c r="HG110" s="202"/>
      <c r="HH110" s="203"/>
      <c r="HI110" s="202"/>
      <c r="HJ110" s="203"/>
      <c r="HK110" s="202">
        <f>IFERROR(__xludf.DUMMYFUNCTION("""COMPUTED_VALUE"""),6.0)</f>
        <v>6</v>
      </c>
      <c r="HL110" s="203"/>
      <c r="HM110" s="202"/>
      <c r="HN110" s="203"/>
      <c r="HO110" s="202"/>
      <c r="HP110" s="203"/>
      <c r="HQ110" s="202"/>
      <c r="HR110" s="203"/>
      <c r="HS110" s="202"/>
      <c r="HT110" s="203"/>
      <c r="HU110" s="202"/>
      <c r="HV110" s="203"/>
      <c r="HW110" s="202"/>
      <c r="HX110" s="203"/>
      <c r="HY110" s="202"/>
      <c r="HZ110" s="203"/>
      <c r="IA110" s="202"/>
      <c r="IB110" s="203"/>
      <c r="IC110" s="202"/>
      <c r="ID110" s="203"/>
      <c r="IE110" s="202"/>
      <c r="IF110" s="203"/>
      <c r="IG110" s="202"/>
      <c r="IH110" s="203"/>
      <c r="II110" s="202"/>
      <c r="IJ110" s="203"/>
      <c r="IK110" s="202"/>
      <c r="IL110" s="203"/>
      <c r="IM110" s="202"/>
      <c r="IN110" s="203"/>
      <c r="IO110" s="202"/>
      <c r="IP110" s="203"/>
      <c r="IQ110" s="202">
        <f>IFERROR(__xludf.DUMMYFUNCTION("""COMPUTED_VALUE"""),4.0)</f>
        <v>4</v>
      </c>
      <c r="IR110" s="203"/>
      <c r="IS110" s="202"/>
      <c r="IT110" s="203"/>
      <c r="IU110" s="202"/>
      <c r="IV110" s="215"/>
    </row>
    <row r="111">
      <c r="A111" s="225">
        <f>IFERROR(__xludf.DUMMYFUNCTION("""COMPUTED_VALUE"""),120.0)</f>
        <v>120</v>
      </c>
      <c r="B111" s="159" t="str">
        <f t="shared" si="46"/>
        <v>Michal Friml</v>
      </c>
      <c r="C111" s="173">
        <f t="shared" ref="C111:BL111" si="110">BO111+EA111+GM111</f>
        <v>0</v>
      </c>
      <c r="D111" s="173">
        <f t="shared" si="110"/>
        <v>0</v>
      </c>
      <c r="E111" s="173">
        <f t="shared" si="110"/>
        <v>0</v>
      </c>
      <c r="F111" s="173">
        <f t="shared" si="110"/>
        <v>0</v>
      </c>
      <c r="G111" s="173">
        <f t="shared" si="110"/>
        <v>8</v>
      </c>
      <c r="H111" s="173">
        <f t="shared" si="110"/>
        <v>0</v>
      </c>
      <c r="I111" s="173">
        <f t="shared" si="110"/>
        <v>0</v>
      </c>
      <c r="J111" s="173">
        <f t="shared" si="110"/>
        <v>0</v>
      </c>
      <c r="K111" s="173">
        <f t="shared" si="110"/>
        <v>0</v>
      </c>
      <c r="L111" s="173">
        <f t="shared" si="110"/>
        <v>0</v>
      </c>
      <c r="M111" s="173">
        <f t="shared" si="110"/>
        <v>7</v>
      </c>
      <c r="N111" s="173">
        <f t="shared" si="110"/>
        <v>200</v>
      </c>
      <c r="O111" s="173">
        <f t="shared" si="110"/>
        <v>0</v>
      </c>
      <c r="P111" s="173">
        <f t="shared" si="110"/>
        <v>0</v>
      </c>
      <c r="Q111" s="173">
        <f t="shared" si="110"/>
        <v>0</v>
      </c>
      <c r="R111" s="173">
        <f t="shared" si="110"/>
        <v>0</v>
      </c>
      <c r="S111" s="173">
        <f t="shared" si="110"/>
        <v>0</v>
      </c>
      <c r="T111" s="173">
        <f t="shared" si="110"/>
        <v>0</v>
      </c>
      <c r="U111" s="173">
        <f t="shared" si="110"/>
        <v>0</v>
      </c>
      <c r="V111" s="173">
        <f t="shared" si="110"/>
        <v>0</v>
      </c>
      <c r="W111" s="173">
        <f t="shared" si="110"/>
        <v>0</v>
      </c>
      <c r="X111" s="173">
        <f t="shared" si="110"/>
        <v>0</v>
      </c>
      <c r="Y111" s="173">
        <f t="shared" si="110"/>
        <v>5</v>
      </c>
      <c r="Z111" s="173">
        <f t="shared" si="110"/>
        <v>0</v>
      </c>
      <c r="AA111" s="173">
        <f t="shared" si="110"/>
        <v>7</v>
      </c>
      <c r="AB111" s="173">
        <f t="shared" si="110"/>
        <v>0</v>
      </c>
      <c r="AC111" s="173">
        <f t="shared" si="110"/>
        <v>0</v>
      </c>
      <c r="AD111" s="173">
        <f t="shared" si="110"/>
        <v>0</v>
      </c>
      <c r="AE111" s="173">
        <f t="shared" si="110"/>
        <v>0</v>
      </c>
      <c r="AF111" s="173">
        <f t="shared" si="110"/>
        <v>0</v>
      </c>
      <c r="AG111" s="173">
        <f t="shared" si="110"/>
        <v>7</v>
      </c>
      <c r="AH111" s="173">
        <f t="shared" si="110"/>
        <v>0</v>
      </c>
      <c r="AI111" s="173">
        <f t="shared" si="110"/>
        <v>6</v>
      </c>
      <c r="AJ111" s="173">
        <f t="shared" si="110"/>
        <v>0</v>
      </c>
      <c r="AK111" s="173">
        <f t="shared" si="110"/>
        <v>0</v>
      </c>
      <c r="AL111" s="173">
        <f t="shared" si="110"/>
        <v>0</v>
      </c>
      <c r="AM111" s="173">
        <f t="shared" si="110"/>
        <v>0</v>
      </c>
      <c r="AN111" s="173">
        <f t="shared" si="110"/>
        <v>0</v>
      </c>
      <c r="AO111" s="173">
        <f t="shared" si="110"/>
        <v>2</v>
      </c>
      <c r="AP111" s="173">
        <f t="shared" si="110"/>
        <v>0</v>
      </c>
      <c r="AQ111" s="173">
        <f t="shared" si="110"/>
        <v>0</v>
      </c>
      <c r="AR111" s="173">
        <f t="shared" si="110"/>
        <v>0</v>
      </c>
      <c r="AS111" s="173">
        <f t="shared" si="110"/>
        <v>0</v>
      </c>
      <c r="AT111" s="173">
        <f t="shared" si="110"/>
        <v>0</v>
      </c>
      <c r="AU111" s="173">
        <f t="shared" si="110"/>
        <v>0</v>
      </c>
      <c r="AV111" s="173">
        <f t="shared" si="110"/>
        <v>0</v>
      </c>
      <c r="AW111" s="173">
        <f t="shared" si="110"/>
        <v>8</v>
      </c>
      <c r="AX111" s="173">
        <f t="shared" si="110"/>
        <v>0</v>
      </c>
      <c r="AY111" s="173">
        <f t="shared" si="110"/>
        <v>0</v>
      </c>
      <c r="AZ111" s="173">
        <f t="shared" si="110"/>
        <v>0</v>
      </c>
      <c r="BA111" s="173">
        <f t="shared" si="110"/>
        <v>0</v>
      </c>
      <c r="BB111" s="173">
        <f t="shared" si="110"/>
        <v>0</v>
      </c>
      <c r="BC111" s="173">
        <f t="shared" si="110"/>
        <v>0</v>
      </c>
      <c r="BD111" s="173">
        <f t="shared" si="110"/>
        <v>0</v>
      </c>
      <c r="BE111" s="173">
        <f t="shared" si="110"/>
        <v>0</v>
      </c>
      <c r="BF111" s="173">
        <f t="shared" si="110"/>
        <v>0</v>
      </c>
      <c r="BG111" s="173">
        <f t="shared" si="110"/>
        <v>0</v>
      </c>
      <c r="BH111" s="173">
        <f t="shared" si="110"/>
        <v>0</v>
      </c>
      <c r="BI111" s="173">
        <f t="shared" si="110"/>
        <v>0</v>
      </c>
      <c r="BJ111" s="173">
        <f t="shared" si="110"/>
        <v>0</v>
      </c>
      <c r="BK111" s="173">
        <f t="shared" si="110"/>
        <v>0</v>
      </c>
      <c r="BL111" s="173">
        <f t="shared" si="110"/>
        <v>0</v>
      </c>
      <c r="BM111" s="151"/>
      <c r="BN111" s="239" t="str">
        <f>IFERROR(__xludf.DUMMYFUNCTION("""COMPUTED_VALUE"""),"Michal Friml")</f>
        <v>Michal Friml</v>
      </c>
      <c r="BO111" s="174"/>
      <c r="BP111" s="175"/>
      <c r="BQ111" s="174"/>
      <c r="BR111" s="175"/>
      <c r="BS111" s="174"/>
      <c r="BT111" s="175"/>
      <c r="BU111" s="174"/>
      <c r="BV111" s="175"/>
      <c r="BW111" s="174"/>
      <c r="BX111" s="175"/>
      <c r="BY111" s="174"/>
      <c r="BZ111" s="175"/>
      <c r="CA111" s="174"/>
      <c r="CB111" s="175"/>
      <c r="CC111" s="174"/>
      <c r="CD111" s="175"/>
      <c r="CE111" s="174"/>
      <c r="CF111" s="175"/>
      <c r="CG111" s="174"/>
      <c r="CH111" s="175"/>
      <c r="CI111" s="174"/>
      <c r="CJ111" s="175"/>
      <c r="CK111" s="174"/>
      <c r="CL111" s="175"/>
      <c r="CM111" s="174"/>
      <c r="CN111" s="175"/>
      <c r="CO111" s="174"/>
      <c r="CP111" s="175"/>
      <c r="CQ111" s="174"/>
      <c r="CR111" s="175"/>
      <c r="CS111" s="174"/>
      <c r="CT111" s="175"/>
      <c r="CU111" s="174">
        <f>IFERROR(__xludf.DUMMYFUNCTION("""COMPUTED_VALUE"""),6.0)</f>
        <v>6</v>
      </c>
      <c r="CV111" s="175"/>
      <c r="CW111" s="174"/>
      <c r="CX111" s="175"/>
      <c r="CY111" s="174"/>
      <c r="CZ111" s="175"/>
      <c r="DA111" s="174"/>
      <c r="DB111" s="175"/>
      <c r="DC111" s="174"/>
      <c r="DD111" s="175"/>
      <c r="DE111" s="174"/>
      <c r="DF111" s="175"/>
      <c r="DG111" s="174"/>
      <c r="DH111" s="175"/>
      <c r="DI111" s="174"/>
      <c r="DJ111" s="175"/>
      <c r="DK111" s="174"/>
      <c r="DL111" s="175"/>
      <c r="DM111" s="174"/>
      <c r="DN111" s="175"/>
      <c r="DO111" s="174"/>
      <c r="DP111" s="175"/>
      <c r="DQ111" s="174"/>
      <c r="DR111" s="175"/>
      <c r="DS111" s="174"/>
      <c r="DT111" s="175"/>
      <c r="DU111" s="174"/>
      <c r="DV111" s="175"/>
      <c r="DW111" s="174"/>
      <c r="DX111" s="175"/>
      <c r="DZ111" s="159" t="str">
        <f t="shared" si="48"/>
        <v>Michal Friml</v>
      </c>
      <c r="EA111" s="202"/>
      <c r="EB111" s="203"/>
      <c r="EC111" s="202"/>
      <c r="ED111" s="203"/>
      <c r="EE111" s="202">
        <f>IFERROR(__xludf.DUMMYFUNCTION("""COMPUTED_VALUE"""),8.0)</f>
        <v>8</v>
      </c>
      <c r="EF111" s="203"/>
      <c r="EG111" s="202"/>
      <c r="EH111" s="203"/>
      <c r="EI111" s="202"/>
      <c r="EJ111" s="203"/>
      <c r="EK111" s="202">
        <f>IFERROR(__xludf.DUMMYFUNCTION("""COMPUTED_VALUE"""),7.0)</f>
        <v>7</v>
      </c>
      <c r="EL111" s="203">
        <f>IFERROR(__xludf.DUMMYFUNCTION("""COMPUTED_VALUE"""),200.0)</f>
        <v>200</v>
      </c>
      <c r="EM111" s="202"/>
      <c r="EN111" s="203"/>
      <c r="EO111" s="202"/>
      <c r="EP111" s="203"/>
      <c r="EQ111" s="202"/>
      <c r="ER111" s="203"/>
      <c r="ES111" s="202"/>
      <c r="ET111" s="203"/>
      <c r="EU111" s="202"/>
      <c r="EV111" s="203"/>
      <c r="EW111" s="202">
        <f>IFERROR(__xludf.DUMMYFUNCTION("""COMPUTED_VALUE"""),5.0)</f>
        <v>5</v>
      </c>
      <c r="EX111" s="203"/>
      <c r="EY111" s="202">
        <f>IFERROR(__xludf.DUMMYFUNCTION("""COMPUTED_VALUE"""),7.0)</f>
        <v>7</v>
      </c>
      <c r="EZ111" s="203"/>
      <c r="FA111" s="202"/>
      <c r="FB111" s="203"/>
      <c r="FC111" s="202"/>
      <c r="FD111" s="203"/>
      <c r="FE111" s="202">
        <f>IFERROR(__xludf.DUMMYFUNCTION("""COMPUTED_VALUE"""),7.0)</f>
        <v>7</v>
      </c>
      <c r="FF111" s="203"/>
      <c r="FG111" s="202"/>
      <c r="FH111" s="203"/>
      <c r="FI111" s="202"/>
      <c r="FJ111" s="203"/>
      <c r="FK111" s="202"/>
      <c r="FL111" s="203"/>
      <c r="FM111" s="202">
        <f>IFERROR(__xludf.DUMMYFUNCTION("""COMPUTED_VALUE"""),2.0)</f>
        <v>2</v>
      </c>
      <c r="FN111" s="203"/>
      <c r="FO111" s="202"/>
      <c r="FP111" s="203"/>
      <c r="FQ111" s="202"/>
      <c r="FR111" s="203"/>
      <c r="FS111" s="202"/>
      <c r="FT111" s="203"/>
      <c r="FU111" s="202">
        <f>IFERROR(__xludf.DUMMYFUNCTION("""COMPUTED_VALUE"""),8.0)</f>
        <v>8</v>
      </c>
      <c r="FV111" s="203"/>
      <c r="FW111" s="202"/>
      <c r="FX111" s="203"/>
      <c r="FY111" s="202"/>
      <c r="FZ111" s="203"/>
      <c r="GA111" s="202"/>
      <c r="GB111" s="203"/>
      <c r="GC111" s="202"/>
      <c r="GD111" s="203"/>
      <c r="GE111" s="202"/>
      <c r="GF111" s="203"/>
      <c r="GG111" s="202"/>
      <c r="GH111" s="203"/>
      <c r="GI111" s="202"/>
      <c r="GJ111" s="203"/>
      <c r="GL111" s="159" t="str">
        <f t="shared" si="49"/>
        <v>Michal Friml</v>
      </c>
      <c r="GM111" s="202"/>
      <c r="GN111" s="203"/>
      <c r="GO111" s="202"/>
      <c r="GP111" s="203"/>
      <c r="GQ111" s="202"/>
      <c r="GR111" s="203"/>
      <c r="GS111" s="202"/>
      <c r="GT111" s="203"/>
      <c r="GU111" s="202"/>
      <c r="GV111" s="203"/>
      <c r="GW111" s="202"/>
      <c r="GX111" s="203"/>
      <c r="GY111" s="202"/>
      <c r="GZ111" s="203"/>
      <c r="HA111" s="202"/>
      <c r="HB111" s="203"/>
      <c r="HC111" s="202"/>
      <c r="HD111" s="203"/>
      <c r="HE111" s="202"/>
      <c r="HF111" s="203"/>
      <c r="HG111" s="202"/>
      <c r="HH111" s="203"/>
      <c r="HI111" s="202"/>
      <c r="HJ111" s="203"/>
      <c r="HK111" s="202"/>
      <c r="HL111" s="203"/>
      <c r="HM111" s="202"/>
      <c r="HN111" s="203"/>
      <c r="HO111" s="202"/>
      <c r="HP111" s="203"/>
      <c r="HQ111" s="202"/>
      <c r="HR111" s="203"/>
      <c r="HS111" s="202"/>
      <c r="HT111" s="203"/>
      <c r="HU111" s="202"/>
      <c r="HV111" s="203"/>
      <c r="HW111" s="202"/>
      <c r="HX111" s="203"/>
      <c r="HY111" s="202"/>
      <c r="HZ111" s="203"/>
      <c r="IA111" s="202"/>
      <c r="IB111" s="203"/>
      <c r="IC111" s="202"/>
      <c r="ID111" s="203"/>
      <c r="IE111" s="202"/>
      <c r="IF111" s="203"/>
      <c r="IG111" s="202"/>
      <c r="IH111" s="203"/>
      <c r="II111" s="202"/>
      <c r="IJ111" s="203"/>
      <c r="IK111" s="202"/>
      <c r="IL111" s="203"/>
      <c r="IM111" s="202"/>
      <c r="IN111" s="203"/>
      <c r="IO111" s="202"/>
      <c r="IP111" s="203"/>
      <c r="IQ111" s="202"/>
      <c r="IR111" s="203"/>
      <c r="IS111" s="202"/>
      <c r="IT111" s="203"/>
      <c r="IU111" s="202"/>
      <c r="IV111" s="215"/>
    </row>
    <row r="112">
      <c r="A112" s="225">
        <f>IFERROR(__xludf.DUMMYFUNCTION("""COMPUTED_VALUE"""),100.0)</f>
        <v>100</v>
      </c>
      <c r="B112" s="159" t="str">
        <f t="shared" si="46"/>
        <v>Miroslav Kuchař</v>
      </c>
      <c r="C112" s="173">
        <f t="shared" ref="C112:BL112" si="111">BO112+EA112+GM112</f>
        <v>0</v>
      </c>
      <c r="D112" s="173">
        <f t="shared" si="111"/>
        <v>0</v>
      </c>
      <c r="E112" s="173">
        <f t="shared" si="111"/>
        <v>14</v>
      </c>
      <c r="F112" s="173">
        <f t="shared" si="111"/>
        <v>0</v>
      </c>
      <c r="G112" s="173">
        <f t="shared" si="111"/>
        <v>14</v>
      </c>
      <c r="H112" s="173">
        <f t="shared" si="111"/>
        <v>0</v>
      </c>
      <c r="I112" s="173">
        <f t="shared" si="111"/>
        <v>0</v>
      </c>
      <c r="J112" s="173">
        <f t="shared" si="111"/>
        <v>0</v>
      </c>
      <c r="K112" s="173">
        <f t="shared" si="111"/>
        <v>7</v>
      </c>
      <c r="L112" s="173">
        <f t="shared" si="111"/>
        <v>0</v>
      </c>
      <c r="M112" s="173">
        <f t="shared" si="111"/>
        <v>16</v>
      </c>
      <c r="N112" s="173">
        <f t="shared" si="111"/>
        <v>0</v>
      </c>
      <c r="O112" s="173">
        <f t="shared" si="111"/>
        <v>0</v>
      </c>
      <c r="P112" s="173">
        <f t="shared" si="111"/>
        <v>0</v>
      </c>
      <c r="Q112" s="173">
        <f t="shared" si="111"/>
        <v>0</v>
      </c>
      <c r="R112" s="173">
        <f t="shared" si="111"/>
        <v>0</v>
      </c>
      <c r="S112" s="173">
        <f t="shared" si="111"/>
        <v>14</v>
      </c>
      <c r="T112" s="173">
        <f t="shared" si="111"/>
        <v>0</v>
      </c>
      <c r="U112" s="173">
        <f t="shared" si="111"/>
        <v>14</v>
      </c>
      <c r="V112" s="173">
        <f t="shared" si="111"/>
        <v>0</v>
      </c>
      <c r="W112" s="173">
        <f t="shared" si="111"/>
        <v>0</v>
      </c>
      <c r="X112" s="173">
        <f t="shared" si="111"/>
        <v>0</v>
      </c>
      <c r="Y112" s="173">
        <f t="shared" si="111"/>
        <v>7</v>
      </c>
      <c r="Z112" s="173">
        <f t="shared" si="111"/>
        <v>300</v>
      </c>
      <c r="AA112" s="173">
        <f t="shared" si="111"/>
        <v>10</v>
      </c>
      <c r="AB112" s="173">
        <f t="shared" si="111"/>
        <v>0</v>
      </c>
      <c r="AC112" s="173">
        <f t="shared" si="111"/>
        <v>0</v>
      </c>
      <c r="AD112" s="173">
        <f t="shared" si="111"/>
        <v>0</v>
      </c>
      <c r="AE112" s="173">
        <f t="shared" si="111"/>
        <v>0</v>
      </c>
      <c r="AF112" s="173">
        <f t="shared" si="111"/>
        <v>0</v>
      </c>
      <c r="AG112" s="173">
        <f t="shared" si="111"/>
        <v>14</v>
      </c>
      <c r="AH112" s="173">
        <f t="shared" si="111"/>
        <v>0</v>
      </c>
      <c r="AI112" s="173">
        <f t="shared" si="111"/>
        <v>13</v>
      </c>
      <c r="AJ112" s="173">
        <f t="shared" si="111"/>
        <v>0</v>
      </c>
      <c r="AK112" s="173">
        <f t="shared" si="111"/>
        <v>0</v>
      </c>
      <c r="AL112" s="173">
        <f t="shared" si="111"/>
        <v>0</v>
      </c>
      <c r="AM112" s="173">
        <f t="shared" si="111"/>
        <v>0</v>
      </c>
      <c r="AN112" s="173">
        <f t="shared" si="111"/>
        <v>0</v>
      </c>
      <c r="AO112" s="173">
        <f t="shared" si="111"/>
        <v>16</v>
      </c>
      <c r="AP112" s="173">
        <f t="shared" si="111"/>
        <v>0</v>
      </c>
      <c r="AQ112" s="173">
        <f t="shared" si="111"/>
        <v>0</v>
      </c>
      <c r="AR112" s="173">
        <f t="shared" si="111"/>
        <v>0</v>
      </c>
      <c r="AS112" s="173">
        <f t="shared" si="111"/>
        <v>0</v>
      </c>
      <c r="AT112" s="173">
        <f t="shared" si="111"/>
        <v>0</v>
      </c>
      <c r="AU112" s="173">
        <f t="shared" si="111"/>
        <v>13</v>
      </c>
      <c r="AV112" s="173">
        <f t="shared" si="111"/>
        <v>0</v>
      </c>
      <c r="AW112" s="173">
        <f t="shared" si="111"/>
        <v>14</v>
      </c>
      <c r="AX112" s="173">
        <f t="shared" si="111"/>
        <v>0</v>
      </c>
      <c r="AY112" s="173">
        <f t="shared" si="111"/>
        <v>0</v>
      </c>
      <c r="AZ112" s="173">
        <f t="shared" si="111"/>
        <v>0</v>
      </c>
      <c r="BA112" s="173">
        <f t="shared" si="111"/>
        <v>6</v>
      </c>
      <c r="BB112" s="173">
        <f t="shared" si="111"/>
        <v>0</v>
      </c>
      <c r="BC112" s="173">
        <f t="shared" si="111"/>
        <v>6</v>
      </c>
      <c r="BD112" s="173">
        <f t="shared" si="111"/>
        <v>0</v>
      </c>
      <c r="BE112" s="173">
        <f t="shared" si="111"/>
        <v>0</v>
      </c>
      <c r="BF112" s="173">
        <f t="shared" si="111"/>
        <v>0</v>
      </c>
      <c r="BG112" s="173">
        <f t="shared" si="111"/>
        <v>0</v>
      </c>
      <c r="BH112" s="173">
        <f t="shared" si="111"/>
        <v>0</v>
      </c>
      <c r="BI112" s="173">
        <f t="shared" si="111"/>
        <v>14</v>
      </c>
      <c r="BJ112" s="173">
        <f t="shared" si="111"/>
        <v>0</v>
      </c>
      <c r="BK112" s="173">
        <f t="shared" si="111"/>
        <v>0</v>
      </c>
      <c r="BL112" s="173">
        <f t="shared" si="111"/>
        <v>0</v>
      </c>
      <c r="BM112" s="151"/>
      <c r="BN112" s="239" t="str">
        <f>IFERROR(__xludf.DUMMYFUNCTION("""COMPUTED_VALUE"""),"Miroslav Kuchař")</f>
        <v>Miroslav Kuchař</v>
      </c>
      <c r="BO112" s="174"/>
      <c r="BP112" s="175"/>
      <c r="BQ112" s="174"/>
      <c r="BR112" s="175"/>
      <c r="BS112" s="174"/>
      <c r="BT112" s="175"/>
      <c r="BU112" s="174"/>
      <c r="BV112" s="175"/>
      <c r="BW112" s="174"/>
      <c r="BX112" s="175"/>
      <c r="BY112" s="174"/>
      <c r="BZ112" s="175"/>
      <c r="CA112" s="174"/>
      <c r="CB112" s="175"/>
      <c r="CC112" s="174"/>
      <c r="CD112" s="175"/>
      <c r="CE112" s="174"/>
      <c r="CF112" s="175"/>
      <c r="CG112" s="174"/>
      <c r="CH112" s="175"/>
      <c r="CI112" s="174"/>
      <c r="CJ112" s="175"/>
      <c r="CK112" s="174"/>
      <c r="CL112" s="175"/>
      <c r="CM112" s="174"/>
      <c r="CN112" s="175"/>
      <c r="CO112" s="174"/>
      <c r="CP112" s="175"/>
      <c r="CQ112" s="174"/>
      <c r="CR112" s="175"/>
      <c r="CS112" s="174"/>
      <c r="CT112" s="175"/>
      <c r="CU112" s="174"/>
      <c r="CV112" s="175"/>
      <c r="CW112" s="174"/>
      <c r="CX112" s="175"/>
      <c r="CY112" s="174"/>
      <c r="CZ112" s="175"/>
      <c r="DA112" s="174"/>
      <c r="DB112" s="175"/>
      <c r="DC112" s="174"/>
      <c r="DD112" s="175"/>
      <c r="DE112" s="174"/>
      <c r="DF112" s="175"/>
      <c r="DG112" s="174"/>
      <c r="DH112" s="175"/>
      <c r="DI112" s="174"/>
      <c r="DJ112" s="175"/>
      <c r="DK112" s="174"/>
      <c r="DL112" s="175"/>
      <c r="DM112" s="174"/>
      <c r="DN112" s="175"/>
      <c r="DO112" s="174"/>
      <c r="DP112" s="175"/>
      <c r="DQ112" s="174"/>
      <c r="DR112" s="175"/>
      <c r="DS112" s="174"/>
      <c r="DT112" s="175"/>
      <c r="DU112" s="174"/>
      <c r="DV112" s="175"/>
      <c r="DW112" s="174"/>
      <c r="DX112" s="175"/>
      <c r="DZ112" s="159" t="str">
        <f t="shared" si="48"/>
        <v>Miroslav Kuchař</v>
      </c>
      <c r="EA112" s="202"/>
      <c r="EB112" s="203"/>
      <c r="EC112" s="202"/>
      <c r="ED112" s="203"/>
      <c r="EE112" s="202"/>
      <c r="EF112" s="203"/>
      <c r="EG112" s="202"/>
      <c r="EH112" s="203"/>
      <c r="EI112" s="202"/>
      <c r="EJ112" s="203"/>
      <c r="EK112" s="202"/>
      <c r="EL112" s="203"/>
      <c r="EM112" s="202"/>
      <c r="EN112" s="203"/>
      <c r="EO112" s="202"/>
      <c r="EP112" s="203"/>
      <c r="EQ112" s="202"/>
      <c r="ER112" s="203"/>
      <c r="ES112" s="202"/>
      <c r="ET112" s="203"/>
      <c r="EU112" s="202"/>
      <c r="EV112" s="203"/>
      <c r="EW112" s="202"/>
      <c r="EX112" s="203"/>
      <c r="EY112" s="202"/>
      <c r="EZ112" s="203"/>
      <c r="FA112" s="202"/>
      <c r="FB112" s="203"/>
      <c r="FC112" s="202"/>
      <c r="FD112" s="203"/>
      <c r="FE112" s="202"/>
      <c r="FF112" s="203"/>
      <c r="FG112" s="202"/>
      <c r="FH112" s="203"/>
      <c r="FI112" s="202"/>
      <c r="FJ112" s="203"/>
      <c r="FK112" s="202"/>
      <c r="FL112" s="203"/>
      <c r="FM112" s="202"/>
      <c r="FN112" s="203"/>
      <c r="FO112" s="202"/>
      <c r="FP112" s="203"/>
      <c r="FQ112" s="202"/>
      <c r="FR112" s="203"/>
      <c r="FS112" s="202"/>
      <c r="FT112" s="203"/>
      <c r="FU112" s="202"/>
      <c r="FV112" s="203"/>
      <c r="FW112" s="202"/>
      <c r="FX112" s="203"/>
      <c r="FY112" s="202"/>
      <c r="FZ112" s="203"/>
      <c r="GA112" s="202"/>
      <c r="GB112" s="203"/>
      <c r="GC112" s="202"/>
      <c r="GD112" s="203"/>
      <c r="GE112" s="202"/>
      <c r="GF112" s="203"/>
      <c r="GG112" s="202"/>
      <c r="GH112" s="203"/>
      <c r="GI112" s="202"/>
      <c r="GJ112" s="203"/>
      <c r="GL112" s="159" t="str">
        <f t="shared" si="49"/>
        <v>Miroslav Kuchař</v>
      </c>
      <c r="GM112" s="202"/>
      <c r="GN112" s="203"/>
      <c r="GO112" s="202">
        <f>IFERROR(__xludf.DUMMYFUNCTION("""COMPUTED_VALUE"""),14.0)</f>
        <v>14</v>
      </c>
      <c r="GP112" s="203"/>
      <c r="GQ112" s="202">
        <f>IFERROR(__xludf.DUMMYFUNCTION("""COMPUTED_VALUE"""),14.0)</f>
        <v>14</v>
      </c>
      <c r="GR112" s="203"/>
      <c r="GS112" s="202"/>
      <c r="GT112" s="203"/>
      <c r="GU112" s="202">
        <f>IFERROR(__xludf.DUMMYFUNCTION("""COMPUTED_VALUE"""),7.0)</f>
        <v>7</v>
      </c>
      <c r="GV112" s="203"/>
      <c r="GW112" s="202">
        <f>IFERROR(__xludf.DUMMYFUNCTION("""COMPUTED_VALUE"""),16.0)</f>
        <v>16</v>
      </c>
      <c r="GX112" s="203"/>
      <c r="GY112" s="202"/>
      <c r="GZ112" s="203"/>
      <c r="HA112" s="202"/>
      <c r="HB112" s="203"/>
      <c r="HC112" s="202">
        <f>IFERROR(__xludf.DUMMYFUNCTION("""COMPUTED_VALUE"""),14.0)</f>
        <v>14</v>
      </c>
      <c r="HD112" s="203"/>
      <c r="HE112" s="202">
        <f>IFERROR(__xludf.DUMMYFUNCTION("""COMPUTED_VALUE"""),14.0)</f>
        <v>14</v>
      </c>
      <c r="HF112" s="203"/>
      <c r="HG112" s="202"/>
      <c r="HH112" s="203"/>
      <c r="HI112" s="202">
        <f>IFERROR(__xludf.DUMMYFUNCTION("""COMPUTED_VALUE"""),7.0)</f>
        <v>7</v>
      </c>
      <c r="HJ112" s="203">
        <f>IFERROR(__xludf.DUMMYFUNCTION("""COMPUTED_VALUE"""),300.0)</f>
        <v>300</v>
      </c>
      <c r="HK112" s="202">
        <f>IFERROR(__xludf.DUMMYFUNCTION("""COMPUTED_VALUE"""),10.0)</f>
        <v>10</v>
      </c>
      <c r="HL112" s="203"/>
      <c r="HM112" s="202"/>
      <c r="HN112" s="203"/>
      <c r="HO112" s="202"/>
      <c r="HP112" s="203"/>
      <c r="HQ112" s="202">
        <f>IFERROR(__xludf.DUMMYFUNCTION("""COMPUTED_VALUE"""),14.0)</f>
        <v>14</v>
      </c>
      <c r="HR112" s="203"/>
      <c r="HS112" s="202">
        <f>IFERROR(__xludf.DUMMYFUNCTION("""COMPUTED_VALUE"""),13.0)</f>
        <v>13</v>
      </c>
      <c r="HT112" s="203"/>
      <c r="HU112" s="202"/>
      <c r="HV112" s="203"/>
      <c r="HW112" s="202"/>
      <c r="HX112" s="203"/>
      <c r="HY112" s="202">
        <f>IFERROR(__xludf.DUMMYFUNCTION("""COMPUTED_VALUE"""),16.0)</f>
        <v>16</v>
      </c>
      <c r="HZ112" s="203"/>
      <c r="IA112" s="202"/>
      <c r="IB112" s="203"/>
      <c r="IC112" s="202"/>
      <c r="ID112" s="203"/>
      <c r="IE112" s="202">
        <f>IFERROR(__xludf.DUMMYFUNCTION("""COMPUTED_VALUE"""),13.0)</f>
        <v>13</v>
      </c>
      <c r="IF112" s="203"/>
      <c r="IG112" s="202">
        <f>IFERROR(__xludf.DUMMYFUNCTION("""COMPUTED_VALUE"""),14.0)</f>
        <v>14</v>
      </c>
      <c r="IH112" s="203"/>
      <c r="II112" s="202"/>
      <c r="IJ112" s="203"/>
      <c r="IK112" s="202">
        <f>IFERROR(__xludf.DUMMYFUNCTION("""COMPUTED_VALUE"""),6.0)</f>
        <v>6</v>
      </c>
      <c r="IL112" s="203"/>
      <c r="IM112" s="202">
        <f>IFERROR(__xludf.DUMMYFUNCTION("""COMPUTED_VALUE"""),6.0)</f>
        <v>6</v>
      </c>
      <c r="IN112" s="203"/>
      <c r="IO112" s="202"/>
      <c r="IP112" s="203"/>
      <c r="IQ112" s="202"/>
      <c r="IR112" s="203"/>
      <c r="IS112" s="202">
        <f>IFERROR(__xludf.DUMMYFUNCTION("""COMPUTED_VALUE"""),14.0)</f>
        <v>14</v>
      </c>
      <c r="IT112" s="203"/>
      <c r="IU112" s="202"/>
      <c r="IV112" s="215"/>
    </row>
    <row r="113">
      <c r="A113" s="225">
        <f>IFERROR(__xludf.DUMMYFUNCTION("""COMPUTED_VALUE"""),100.0)</f>
        <v>100</v>
      </c>
      <c r="B113" s="159" t="str">
        <f t="shared" si="46"/>
        <v>Aleksandra Fedoseova-x</v>
      </c>
      <c r="C113" s="173">
        <f t="shared" ref="C113:BL113" si="112">BO113+EA113+GM113</f>
        <v>0</v>
      </c>
      <c r="D113" s="173">
        <f t="shared" si="112"/>
        <v>0</v>
      </c>
      <c r="E113" s="173">
        <f t="shared" si="112"/>
        <v>0</v>
      </c>
      <c r="F113" s="173">
        <f t="shared" si="112"/>
        <v>0</v>
      </c>
      <c r="G113" s="173">
        <f t="shared" si="112"/>
        <v>0</v>
      </c>
      <c r="H113" s="173">
        <f t="shared" si="112"/>
        <v>0</v>
      </c>
      <c r="I113" s="173">
        <f t="shared" si="112"/>
        <v>0</v>
      </c>
      <c r="J113" s="173">
        <f t="shared" si="112"/>
        <v>0</v>
      </c>
      <c r="K113" s="173">
        <f t="shared" si="112"/>
        <v>0</v>
      </c>
      <c r="L113" s="173">
        <f t="shared" si="112"/>
        <v>0</v>
      </c>
      <c r="M113" s="173">
        <f t="shared" si="112"/>
        <v>0</v>
      </c>
      <c r="N113" s="173">
        <f t="shared" si="112"/>
        <v>0</v>
      </c>
      <c r="O113" s="173">
        <f t="shared" si="112"/>
        <v>0</v>
      </c>
      <c r="P113" s="173">
        <f t="shared" si="112"/>
        <v>0</v>
      </c>
      <c r="Q113" s="173">
        <f t="shared" si="112"/>
        <v>0</v>
      </c>
      <c r="R113" s="173">
        <f t="shared" si="112"/>
        <v>0</v>
      </c>
      <c r="S113" s="173">
        <f t="shared" si="112"/>
        <v>0</v>
      </c>
      <c r="T113" s="173">
        <f t="shared" si="112"/>
        <v>0</v>
      </c>
      <c r="U113" s="173">
        <f t="shared" si="112"/>
        <v>0</v>
      </c>
      <c r="V113" s="173">
        <f t="shared" si="112"/>
        <v>0</v>
      </c>
      <c r="W113" s="173">
        <f t="shared" si="112"/>
        <v>0</v>
      </c>
      <c r="X113" s="173">
        <f t="shared" si="112"/>
        <v>0</v>
      </c>
      <c r="Y113" s="173">
        <f t="shared" si="112"/>
        <v>0</v>
      </c>
      <c r="Z113" s="173">
        <f t="shared" si="112"/>
        <v>0</v>
      </c>
      <c r="AA113" s="173">
        <f t="shared" si="112"/>
        <v>0</v>
      </c>
      <c r="AB113" s="173">
        <f t="shared" si="112"/>
        <v>0</v>
      </c>
      <c r="AC113" s="173">
        <f t="shared" si="112"/>
        <v>0</v>
      </c>
      <c r="AD113" s="173">
        <f t="shared" si="112"/>
        <v>0</v>
      </c>
      <c r="AE113" s="173">
        <f t="shared" si="112"/>
        <v>0</v>
      </c>
      <c r="AF113" s="173">
        <f t="shared" si="112"/>
        <v>0</v>
      </c>
      <c r="AG113" s="173">
        <f t="shared" si="112"/>
        <v>0</v>
      </c>
      <c r="AH113" s="173">
        <f t="shared" si="112"/>
        <v>0</v>
      </c>
      <c r="AI113" s="173">
        <f t="shared" si="112"/>
        <v>0</v>
      </c>
      <c r="AJ113" s="173">
        <f t="shared" si="112"/>
        <v>0</v>
      </c>
      <c r="AK113" s="173">
        <f t="shared" si="112"/>
        <v>0</v>
      </c>
      <c r="AL113" s="173">
        <f t="shared" si="112"/>
        <v>0</v>
      </c>
      <c r="AM113" s="173">
        <f t="shared" si="112"/>
        <v>0</v>
      </c>
      <c r="AN113" s="173">
        <f t="shared" si="112"/>
        <v>0</v>
      </c>
      <c r="AO113" s="173">
        <f t="shared" si="112"/>
        <v>0</v>
      </c>
      <c r="AP113" s="173">
        <f t="shared" si="112"/>
        <v>0</v>
      </c>
      <c r="AQ113" s="173">
        <f t="shared" si="112"/>
        <v>0</v>
      </c>
      <c r="AR113" s="173">
        <f t="shared" si="112"/>
        <v>0</v>
      </c>
      <c r="AS113" s="173">
        <f t="shared" si="112"/>
        <v>0</v>
      </c>
      <c r="AT113" s="173">
        <f t="shared" si="112"/>
        <v>0</v>
      </c>
      <c r="AU113" s="173">
        <f t="shared" si="112"/>
        <v>0</v>
      </c>
      <c r="AV113" s="173">
        <f t="shared" si="112"/>
        <v>0</v>
      </c>
      <c r="AW113" s="173">
        <f t="shared" si="112"/>
        <v>0</v>
      </c>
      <c r="AX113" s="173">
        <f t="shared" si="112"/>
        <v>0</v>
      </c>
      <c r="AY113" s="173">
        <f t="shared" si="112"/>
        <v>0</v>
      </c>
      <c r="AZ113" s="173">
        <f t="shared" si="112"/>
        <v>0</v>
      </c>
      <c r="BA113" s="173">
        <f t="shared" si="112"/>
        <v>0</v>
      </c>
      <c r="BB113" s="173">
        <f t="shared" si="112"/>
        <v>0</v>
      </c>
      <c r="BC113" s="173">
        <f t="shared" si="112"/>
        <v>0</v>
      </c>
      <c r="BD113" s="173">
        <f t="shared" si="112"/>
        <v>0</v>
      </c>
      <c r="BE113" s="173">
        <f t="shared" si="112"/>
        <v>0</v>
      </c>
      <c r="BF113" s="173">
        <f t="shared" si="112"/>
        <v>0</v>
      </c>
      <c r="BG113" s="173">
        <f t="shared" si="112"/>
        <v>0</v>
      </c>
      <c r="BH113" s="173">
        <f t="shared" si="112"/>
        <v>0</v>
      </c>
      <c r="BI113" s="173">
        <f t="shared" si="112"/>
        <v>0</v>
      </c>
      <c r="BJ113" s="173">
        <f t="shared" si="112"/>
        <v>0</v>
      </c>
      <c r="BK113" s="173">
        <f t="shared" si="112"/>
        <v>0</v>
      </c>
      <c r="BL113" s="173">
        <f t="shared" si="112"/>
        <v>0</v>
      </c>
      <c r="BM113" s="151"/>
      <c r="BN113" s="239" t="str">
        <f>IFERROR(__xludf.DUMMYFUNCTION("""COMPUTED_VALUE"""),"Aleksandra Fedoseova-x")</f>
        <v>Aleksandra Fedoseova-x</v>
      </c>
      <c r="BO113" s="174"/>
      <c r="BP113" s="175"/>
      <c r="BQ113" s="174"/>
      <c r="BR113" s="175"/>
      <c r="BS113" s="174"/>
      <c r="BT113" s="175"/>
      <c r="BU113" s="174"/>
      <c r="BV113" s="175"/>
      <c r="BW113" s="174"/>
      <c r="BX113" s="175"/>
      <c r="BY113" s="174"/>
      <c r="BZ113" s="175"/>
      <c r="CA113" s="174"/>
      <c r="CB113" s="175"/>
      <c r="CC113" s="174"/>
      <c r="CD113" s="175"/>
      <c r="CE113" s="174"/>
      <c r="CF113" s="175"/>
      <c r="CG113" s="174"/>
      <c r="CH113" s="175"/>
      <c r="CI113" s="174"/>
      <c r="CJ113" s="175"/>
      <c r="CK113" s="174"/>
      <c r="CL113" s="175"/>
      <c r="CM113" s="174"/>
      <c r="CN113" s="175"/>
      <c r="CO113" s="174"/>
      <c r="CP113" s="175"/>
      <c r="CQ113" s="174"/>
      <c r="CR113" s="175"/>
      <c r="CS113" s="174"/>
      <c r="CT113" s="175"/>
      <c r="CU113" s="174"/>
      <c r="CV113" s="175"/>
      <c r="CW113" s="174"/>
      <c r="CX113" s="175"/>
      <c r="CY113" s="174"/>
      <c r="CZ113" s="175"/>
      <c r="DA113" s="174"/>
      <c r="DB113" s="175"/>
      <c r="DC113" s="174"/>
      <c r="DD113" s="175"/>
      <c r="DE113" s="174"/>
      <c r="DF113" s="175"/>
      <c r="DG113" s="174"/>
      <c r="DH113" s="175"/>
      <c r="DI113" s="174"/>
      <c r="DJ113" s="175"/>
      <c r="DK113" s="174"/>
      <c r="DL113" s="175"/>
      <c r="DM113" s="174"/>
      <c r="DN113" s="175"/>
      <c r="DO113" s="174"/>
      <c r="DP113" s="175"/>
      <c r="DQ113" s="174"/>
      <c r="DR113" s="175"/>
      <c r="DS113" s="174"/>
      <c r="DT113" s="175"/>
      <c r="DU113" s="174"/>
      <c r="DV113" s="175"/>
      <c r="DW113" s="174"/>
      <c r="DX113" s="175"/>
      <c r="DZ113" s="159" t="str">
        <f t="shared" si="48"/>
        <v>Aleksandra Fedoseova-x</v>
      </c>
      <c r="EA113" s="202"/>
      <c r="EB113" s="203"/>
      <c r="EC113" s="202"/>
      <c r="ED113" s="203"/>
      <c r="EE113" s="202"/>
      <c r="EF113" s="203"/>
      <c r="EG113" s="202"/>
      <c r="EH113" s="203"/>
      <c r="EI113" s="202"/>
      <c r="EJ113" s="203"/>
      <c r="EK113" s="202"/>
      <c r="EL113" s="203"/>
      <c r="EM113" s="202"/>
      <c r="EN113" s="203"/>
      <c r="EO113" s="202"/>
      <c r="EP113" s="203"/>
      <c r="EQ113" s="202"/>
      <c r="ER113" s="203"/>
      <c r="ES113" s="202"/>
      <c r="ET113" s="203"/>
      <c r="EU113" s="202"/>
      <c r="EV113" s="203"/>
      <c r="EW113" s="202"/>
      <c r="EX113" s="203"/>
      <c r="EY113" s="202"/>
      <c r="EZ113" s="203"/>
      <c r="FA113" s="202"/>
      <c r="FB113" s="203"/>
      <c r="FC113" s="202"/>
      <c r="FD113" s="203"/>
      <c r="FE113" s="202"/>
      <c r="FF113" s="203"/>
      <c r="FG113" s="202"/>
      <c r="FH113" s="203"/>
      <c r="FI113" s="202"/>
      <c r="FJ113" s="203"/>
      <c r="FK113" s="202"/>
      <c r="FL113" s="203"/>
      <c r="FM113" s="202"/>
      <c r="FN113" s="203"/>
      <c r="FO113" s="202"/>
      <c r="FP113" s="203"/>
      <c r="FQ113" s="202"/>
      <c r="FR113" s="203"/>
      <c r="FS113" s="202"/>
      <c r="FT113" s="203"/>
      <c r="FU113" s="202"/>
      <c r="FV113" s="203"/>
      <c r="FW113" s="202"/>
      <c r="FX113" s="203"/>
      <c r="FY113" s="202"/>
      <c r="FZ113" s="203"/>
      <c r="GA113" s="202"/>
      <c r="GB113" s="203"/>
      <c r="GC113" s="202"/>
      <c r="GD113" s="203"/>
      <c r="GE113" s="202"/>
      <c r="GF113" s="203"/>
      <c r="GG113" s="202"/>
      <c r="GH113" s="203"/>
      <c r="GI113" s="202"/>
      <c r="GJ113" s="203"/>
      <c r="GL113" s="159" t="str">
        <f t="shared" si="49"/>
        <v>Aleksandra Fedoseova-x</v>
      </c>
      <c r="GM113" s="202"/>
      <c r="GN113" s="203"/>
      <c r="GO113" s="202"/>
      <c r="GP113" s="203"/>
      <c r="GQ113" s="202"/>
      <c r="GR113" s="203"/>
      <c r="GS113" s="202"/>
      <c r="GT113" s="203"/>
      <c r="GU113" s="202"/>
      <c r="GV113" s="203"/>
      <c r="GW113" s="202"/>
      <c r="GX113" s="203"/>
      <c r="GY113" s="202"/>
      <c r="GZ113" s="203"/>
      <c r="HA113" s="202"/>
      <c r="HB113" s="203"/>
      <c r="HC113" s="202"/>
      <c r="HD113" s="203"/>
      <c r="HE113" s="202"/>
      <c r="HF113" s="203"/>
      <c r="HG113" s="202"/>
      <c r="HH113" s="203"/>
      <c r="HI113" s="202"/>
      <c r="HJ113" s="203"/>
      <c r="HK113" s="202"/>
      <c r="HL113" s="203"/>
      <c r="HM113" s="202"/>
      <c r="HN113" s="203"/>
      <c r="HO113" s="202"/>
      <c r="HP113" s="203"/>
      <c r="HQ113" s="202"/>
      <c r="HR113" s="203"/>
      <c r="HS113" s="202"/>
      <c r="HT113" s="203"/>
      <c r="HU113" s="202"/>
      <c r="HV113" s="203"/>
      <c r="HW113" s="202"/>
      <c r="HX113" s="203"/>
      <c r="HY113" s="202"/>
      <c r="HZ113" s="203"/>
      <c r="IA113" s="202"/>
      <c r="IB113" s="203"/>
      <c r="IC113" s="202"/>
      <c r="ID113" s="203"/>
      <c r="IE113" s="202"/>
      <c r="IF113" s="203"/>
      <c r="IG113" s="202"/>
      <c r="IH113" s="203"/>
      <c r="II113" s="202"/>
      <c r="IJ113" s="203"/>
      <c r="IK113" s="202"/>
      <c r="IL113" s="203"/>
      <c r="IM113" s="202"/>
      <c r="IN113" s="203"/>
      <c r="IO113" s="202"/>
      <c r="IP113" s="203"/>
      <c r="IQ113" s="202"/>
      <c r="IR113" s="203"/>
      <c r="IS113" s="202"/>
      <c r="IT113" s="203"/>
      <c r="IU113" s="202"/>
      <c r="IV113" s="215"/>
    </row>
    <row r="114">
      <c r="A114" s="225">
        <f>IFERROR(__xludf.DUMMYFUNCTION("""COMPUTED_VALUE"""),100.0)</f>
        <v>100</v>
      </c>
      <c r="B114" s="159" t="str">
        <f t="shared" si="46"/>
        <v>David Kropáč - řidič</v>
      </c>
      <c r="C114" s="173">
        <f t="shared" ref="C114:BL114" si="113">BO114+EA114+GM114</f>
        <v>0</v>
      </c>
      <c r="D114" s="173">
        <f t="shared" si="113"/>
        <v>0</v>
      </c>
      <c r="E114" s="173">
        <f t="shared" si="113"/>
        <v>6</v>
      </c>
      <c r="F114" s="173">
        <f t="shared" si="113"/>
        <v>0</v>
      </c>
      <c r="G114" s="173">
        <f t="shared" si="113"/>
        <v>0</v>
      </c>
      <c r="H114" s="173">
        <f t="shared" si="113"/>
        <v>0</v>
      </c>
      <c r="I114" s="173">
        <f t="shared" si="113"/>
        <v>0</v>
      </c>
      <c r="J114" s="173">
        <f t="shared" si="113"/>
        <v>0</v>
      </c>
      <c r="K114" s="173">
        <f t="shared" si="113"/>
        <v>0</v>
      </c>
      <c r="L114" s="173">
        <f t="shared" si="113"/>
        <v>0</v>
      </c>
      <c r="M114" s="173">
        <f t="shared" si="113"/>
        <v>0</v>
      </c>
      <c r="N114" s="173">
        <f t="shared" si="113"/>
        <v>0</v>
      </c>
      <c r="O114" s="173">
        <f t="shared" si="113"/>
        <v>0</v>
      </c>
      <c r="P114" s="173">
        <f t="shared" si="113"/>
        <v>0</v>
      </c>
      <c r="Q114" s="173">
        <f t="shared" si="113"/>
        <v>0</v>
      </c>
      <c r="R114" s="173">
        <f t="shared" si="113"/>
        <v>0</v>
      </c>
      <c r="S114" s="173">
        <f t="shared" si="113"/>
        <v>0</v>
      </c>
      <c r="T114" s="173">
        <f t="shared" si="113"/>
        <v>0</v>
      </c>
      <c r="U114" s="173">
        <f t="shared" si="113"/>
        <v>0</v>
      </c>
      <c r="V114" s="173">
        <f t="shared" si="113"/>
        <v>0</v>
      </c>
      <c r="W114" s="173">
        <f t="shared" si="113"/>
        <v>0</v>
      </c>
      <c r="X114" s="173">
        <f t="shared" si="113"/>
        <v>0</v>
      </c>
      <c r="Y114" s="173">
        <f t="shared" si="113"/>
        <v>5.5</v>
      </c>
      <c r="Z114" s="173">
        <f t="shared" si="113"/>
        <v>0</v>
      </c>
      <c r="AA114" s="173">
        <f t="shared" si="113"/>
        <v>4</v>
      </c>
      <c r="AB114" s="173">
        <f t="shared" si="113"/>
        <v>0</v>
      </c>
      <c r="AC114" s="173">
        <f t="shared" si="113"/>
        <v>0</v>
      </c>
      <c r="AD114" s="173">
        <f t="shared" si="113"/>
        <v>0</v>
      </c>
      <c r="AE114" s="173">
        <f t="shared" si="113"/>
        <v>0</v>
      </c>
      <c r="AF114" s="173">
        <f t="shared" si="113"/>
        <v>0</v>
      </c>
      <c r="AG114" s="173">
        <f t="shared" si="113"/>
        <v>0</v>
      </c>
      <c r="AH114" s="173">
        <f t="shared" si="113"/>
        <v>0</v>
      </c>
      <c r="AI114" s="173">
        <f t="shared" si="113"/>
        <v>0</v>
      </c>
      <c r="AJ114" s="173">
        <f t="shared" si="113"/>
        <v>0</v>
      </c>
      <c r="AK114" s="173">
        <f t="shared" si="113"/>
        <v>0</v>
      </c>
      <c r="AL114" s="173">
        <f t="shared" si="113"/>
        <v>0</v>
      </c>
      <c r="AM114" s="173">
        <f t="shared" si="113"/>
        <v>0</v>
      </c>
      <c r="AN114" s="173">
        <f t="shared" si="113"/>
        <v>0</v>
      </c>
      <c r="AO114" s="173">
        <f t="shared" si="113"/>
        <v>0</v>
      </c>
      <c r="AP114" s="173">
        <f t="shared" si="113"/>
        <v>0</v>
      </c>
      <c r="AQ114" s="173">
        <f t="shared" si="113"/>
        <v>0</v>
      </c>
      <c r="AR114" s="173">
        <f t="shared" si="113"/>
        <v>0</v>
      </c>
      <c r="AS114" s="173">
        <f t="shared" si="113"/>
        <v>0</v>
      </c>
      <c r="AT114" s="173">
        <f t="shared" si="113"/>
        <v>0</v>
      </c>
      <c r="AU114" s="173">
        <f t="shared" si="113"/>
        <v>0</v>
      </c>
      <c r="AV114" s="173">
        <f t="shared" si="113"/>
        <v>0</v>
      </c>
      <c r="AW114" s="173">
        <f t="shared" si="113"/>
        <v>0</v>
      </c>
      <c r="AX114" s="173">
        <f t="shared" si="113"/>
        <v>0</v>
      </c>
      <c r="AY114" s="173">
        <f t="shared" si="113"/>
        <v>0</v>
      </c>
      <c r="AZ114" s="173">
        <f t="shared" si="113"/>
        <v>0</v>
      </c>
      <c r="BA114" s="173">
        <f t="shared" si="113"/>
        <v>0</v>
      </c>
      <c r="BB114" s="173">
        <f t="shared" si="113"/>
        <v>0</v>
      </c>
      <c r="BC114" s="173">
        <f t="shared" si="113"/>
        <v>0</v>
      </c>
      <c r="BD114" s="173">
        <f t="shared" si="113"/>
        <v>0</v>
      </c>
      <c r="BE114" s="173">
        <f t="shared" si="113"/>
        <v>0</v>
      </c>
      <c r="BF114" s="173">
        <f t="shared" si="113"/>
        <v>0</v>
      </c>
      <c r="BG114" s="173">
        <f t="shared" si="113"/>
        <v>7</v>
      </c>
      <c r="BH114" s="173">
        <f t="shared" si="113"/>
        <v>0</v>
      </c>
      <c r="BI114" s="173">
        <f t="shared" si="113"/>
        <v>0</v>
      </c>
      <c r="BJ114" s="173">
        <f t="shared" si="113"/>
        <v>0</v>
      </c>
      <c r="BK114" s="173">
        <f t="shared" si="113"/>
        <v>0</v>
      </c>
      <c r="BL114" s="173">
        <f t="shared" si="113"/>
        <v>0</v>
      </c>
      <c r="BM114" s="151"/>
      <c r="BN114" s="239" t="str">
        <f>IFERROR(__xludf.DUMMYFUNCTION("""COMPUTED_VALUE"""),"David Kropáč - řidič")</f>
        <v>David Kropáč - řidič</v>
      </c>
      <c r="BO114" s="174"/>
      <c r="BP114" s="175"/>
      <c r="BQ114" s="174"/>
      <c r="BR114" s="175"/>
      <c r="BS114" s="174"/>
      <c r="BT114" s="175"/>
      <c r="BU114" s="174"/>
      <c r="BV114" s="175"/>
      <c r="BW114" s="174"/>
      <c r="BX114" s="175"/>
      <c r="BY114" s="174"/>
      <c r="BZ114" s="175"/>
      <c r="CA114" s="174"/>
      <c r="CB114" s="175"/>
      <c r="CC114" s="174"/>
      <c r="CD114" s="175"/>
      <c r="CE114" s="174"/>
      <c r="CF114" s="175"/>
      <c r="CG114" s="174"/>
      <c r="CH114" s="175"/>
      <c r="CI114" s="174"/>
      <c r="CJ114" s="175"/>
      <c r="CK114" s="174">
        <f>IFERROR(__xludf.DUMMYFUNCTION("""COMPUTED_VALUE"""),5.5)</f>
        <v>5.5</v>
      </c>
      <c r="CL114" s="175"/>
      <c r="CM114" s="174">
        <f>IFERROR(__xludf.DUMMYFUNCTION("""COMPUTED_VALUE"""),4.0)</f>
        <v>4</v>
      </c>
      <c r="CN114" s="175"/>
      <c r="CO114" s="174"/>
      <c r="CP114" s="175"/>
      <c r="CQ114" s="174"/>
      <c r="CR114" s="175"/>
      <c r="CS114" s="174"/>
      <c r="CT114" s="175"/>
      <c r="CU114" s="174"/>
      <c r="CV114" s="175"/>
      <c r="CW114" s="174"/>
      <c r="CX114" s="175"/>
      <c r="CY114" s="174"/>
      <c r="CZ114" s="175"/>
      <c r="DA114" s="174"/>
      <c r="DB114" s="175"/>
      <c r="DC114" s="174"/>
      <c r="DD114" s="175"/>
      <c r="DE114" s="174"/>
      <c r="DF114" s="175"/>
      <c r="DG114" s="174"/>
      <c r="DH114" s="175"/>
      <c r="DI114" s="174"/>
      <c r="DJ114" s="175"/>
      <c r="DK114" s="174"/>
      <c r="DL114" s="175"/>
      <c r="DM114" s="174"/>
      <c r="DN114" s="175"/>
      <c r="DO114" s="174"/>
      <c r="DP114" s="175"/>
      <c r="DQ114" s="174"/>
      <c r="DR114" s="175"/>
      <c r="DS114" s="174"/>
      <c r="DT114" s="175"/>
      <c r="DU114" s="174"/>
      <c r="DV114" s="175"/>
      <c r="DW114" s="174"/>
      <c r="DX114" s="175"/>
      <c r="DZ114" s="159" t="str">
        <f t="shared" si="48"/>
        <v>David Kropáč - řidič</v>
      </c>
      <c r="EA114" s="202"/>
      <c r="EB114" s="203"/>
      <c r="EC114" s="202">
        <f>IFERROR(__xludf.DUMMYFUNCTION("""COMPUTED_VALUE"""),6.0)</f>
        <v>6</v>
      </c>
      <c r="ED114" s="203"/>
      <c r="EE114" s="202"/>
      <c r="EF114" s="203"/>
      <c r="EG114" s="202"/>
      <c r="EH114" s="203"/>
      <c r="EI114" s="202"/>
      <c r="EJ114" s="203"/>
      <c r="EK114" s="202"/>
      <c r="EL114" s="203"/>
      <c r="EM114" s="202"/>
      <c r="EN114" s="203"/>
      <c r="EO114" s="202"/>
      <c r="EP114" s="203"/>
      <c r="EQ114" s="202"/>
      <c r="ER114" s="203"/>
      <c r="ES114" s="202"/>
      <c r="ET114" s="203"/>
      <c r="EU114" s="202"/>
      <c r="EV114" s="203"/>
      <c r="EW114" s="202"/>
      <c r="EX114" s="203"/>
      <c r="EY114" s="202"/>
      <c r="EZ114" s="203"/>
      <c r="FA114" s="202"/>
      <c r="FB114" s="203"/>
      <c r="FC114" s="202"/>
      <c r="FD114" s="203"/>
      <c r="FE114" s="202"/>
      <c r="FF114" s="203"/>
      <c r="FG114" s="202"/>
      <c r="FH114" s="203"/>
      <c r="FI114" s="202"/>
      <c r="FJ114" s="203"/>
      <c r="FK114" s="202"/>
      <c r="FL114" s="203"/>
      <c r="FM114" s="202"/>
      <c r="FN114" s="203"/>
      <c r="FO114" s="202"/>
      <c r="FP114" s="203"/>
      <c r="FQ114" s="202"/>
      <c r="FR114" s="203"/>
      <c r="FS114" s="202"/>
      <c r="FT114" s="203"/>
      <c r="FU114" s="202"/>
      <c r="FV114" s="203"/>
      <c r="FW114" s="202"/>
      <c r="FX114" s="203"/>
      <c r="FY114" s="202"/>
      <c r="FZ114" s="203"/>
      <c r="GA114" s="202"/>
      <c r="GB114" s="203"/>
      <c r="GC114" s="202"/>
      <c r="GD114" s="203"/>
      <c r="GE114" s="202">
        <f>IFERROR(__xludf.DUMMYFUNCTION("""COMPUTED_VALUE"""),7.0)</f>
        <v>7</v>
      </c>
      <c r="GF114" s="203"/>
      <c r="GG114" s="202"/>
      <c r="GH114" s="203"/>
      <c r="GI114" s="202"/>
      <c r="GJ114" s="203"/>
      <c r="GL114" s="159" t="str">
        <f t="shared" si="49"/>
        <v>David Kropáč - řidič</v>
      </c>
      <c r="GM114" s="202"/>
      <c r="GN114" s="203"/>
      <c r="GO114" s="202"/>
      <c r="GP114" s="203"/>
      <c r="GQ114" s="202"/>
      <c r="GR114" s="203"/>
      <c r="GS114" s="202"/>
      <c r="GT114" s="203"/>
      <c r="GU114" s="202"/>
      <c r="GV114" s="203"/>
      <c r="GW114" s="202"/>
      <c r="GX114" s="203"/>
      <c r="GY114" s="202"/>
      <c r="GZ114" s="203"/>
      <c r="HA114" s="202"/>
      <c r="HB114" s="203"/>
      <c r="HC114" s="202"/>
      <c r="HD114" s="203"/>
      <c r="HE114" s="202"/>
      <c r="HF114" s="203"/>
      <c r="HG114" s="202"/>
      <c r="HH114" s="203"/>
      <c r="HI114" s="202"/>
      <c r="HJ114" s="203"/>
      <c r="HK114" s="202"/>
      <c r="HL114" s="203"/>
      <c r="HM114" s="202"/>
      <c r="HN114" s="203"/>
      <c r="HO114" s="202"/>
      <c r="HP114" s="203"/>
      <c r="HQ114" s="202"/>
      <c r="HR114" s="203"/>
      <c r="HS114" s="202"/>
      <c r="HT114" s="203"/>
      <c r="HU114" s="202"/>
      <c r="HV114" s="203"/>
      <c r="HW114" s="202"/>
      <c r="HX114" s="203"/>
      <c r="HY114" s="202"/>
      <c r="HZ114" s="203"/>
      <c r="IA114" s="202"/>
      <c r="IB114" s="203"/>
      <c r="IC114" s="202"/>
      <c r="ID114" s="203"/>
      <c r="IE114" s="202"/>
      <c r="IF114" s="203"/>
      <c r="IG114" s="202"/>
      <c r="IH114" s="203"/>
      <c r="II114" s="202"/>
      <c r="IJ114" s="203"/>
      <c r="IK114" s="202"/>
      <c r="IL114" s="203"/>
      <c r="IM114" s="202"/>
      <c r="IN114" s="203"/>
      <c r="IO114" s="202"/>
      <c r="IP114" s="203"/>
      <c r="IQ114" s="202"/>
      <c r="IR114" s="203"/>
      <c r="IS114" s="202"/>
      <c r="IT114" s="203"/>
      <c r="IU114" s="202"/>
      <c r="IV114" s="215"/>
    </row>
    <row r="115">
      <c r="A115" s="225">
        <f>IFERROR(__xludf.DUMMYFUNCTION("""COMPUTED_VALUE"""),100.0)</f>
        <v>100</v>
      </c>
      <c r="B115" s="159" t="str">
        <f t="shared" si="46"/>
        <v>Petra Čápová-x</v>
      </c>
      <c r="C115" s="173">
        <f t="shared" ref="C115:BL115" si="114">BO115+EA115+GM115</f>
        <v>0</v>
      </c>
      <c r="D115" s="173">
        <f t="shared" si="114"/>
        <v>0</v>
      </c>
      <c r="E115" s="173">
        <f t="shared" si="114"/>
        <v>0</v>
      </c>
      <c r="F115" s="173">
        <f t="shared" si="114"/>
        <v>0</v>
      </c>
      <c r="G115" s="173">
        <f t="shared" si="114"/>
        <v>0</v>
      </c>
      <c r="H115" s="173">
        <f t="shared" si="114"/>
        <v>0</v>
      </c>
      <c r="I115" s="173">
        <f t="shared" si="114"/>
        <v>0</v>
      </c>
      <c r="J115" s="173">
        <f t="shared" si="114"/>
        <v>0</v>
      </c>
      <c r="K115" s="173">
        <f t="shared" si="114"/>
        <v>0</v>
      </c>
      <c r="L115" s="173">
        <f t="shared" si="114"/>
        <v>0</v>
      </c>
      <c r="M115" s="173">
        <f t="shared" si="114"/>
        <v>0</v>
      </c>
      <c r="N115" s="173">
        <f t="shared" si="114"/>
        <v>0</v>
      </c>
      <c r="O115" s="173">
        <f t="shared" si="114"/>
        <v>0</v>
      </c>
      <c r="P115" s="173">
        <f t="shared" si="114"/>
        <v>0</v>
      </c>
      <c r="Q115" s="173">
        <f t="shared" si="114"/>
        <v>0</v>
      </c>
      <c r="R115" s="173">
        <f t="shared" si="114"/>
        <v>0</v>
      </c>
      <c r="S115" s="173">
        <f t="shared" si="114"/>
        <v>0</v>
      </c>
      <c r="T115" s="173">
        <f t="shared" si="114"/>
        <v>0</v>
      </c>
      <c r="U115" s="173">
        <f t="shared" si="114"/>
        <v>0</v>
      </c>
      <c r="V115" s="173">
        <f t="shared" si="114"/>
        <v>0</v>
      </c>
      <c r="W115" s="173">
        <f t="shared" si="114"/>
        <v>0</v>
      </c>
      <c r="X115" s="173">
        <f t="shared" si="114"/>
        <v>0</v>
      </c>
      <c r="Y115" s="173">
        <f t="shared" si="114"/>
        <v>0</v>
      </c>
      <c r="Z115" s="173">
        <f t="shared" si="114"/>
        <v>0</v>
      </c>
      <c r="AA115" s="173">
        <f t="shared" si="114"/>
        <v>0</v>
      </c>
      <c r="AB115" s="173">
        <f t="shared" si="114"/>
        <v>0</v>
      </c>
      <c r="AC115" s="173">
        <f t="shared" si="114"/>
        <v>0</v>
      </c>
      <c r="AD115" s="173">
        <f t="shared" si="114"/>
        <v>0</v>
      </c>
      <c r="AE115" s="173">
        <f t="shared" si="114"/>
        <v>0</v>
      </c>
      <c r="AF115" s="173">
        <f t="shared" si="114"/>
        <v>0</v>
      </c>
      <c r="AG115" s="173">
        <f t="shared" si="114"/>
        <v>0</v>
      </c>
      <c r="AH115" s="173">
        <f t="shared" si="114"/>
        <v>0</v>
      </c>
      <c r="AI115" s="173">
        <f t="shared" si="114"/>
        <v>0</v>
      </c>
      <c r="AJ115" s="173">
        <f t="shared" si="114"/>
        <v>0</v>
      </c>
      <c r="AK115" s="173">
        <f t="shared" si="114"/>
        <v>0</v>
      </c>
      <c r="AL115" s="173">
        <f t="shared" si="114"/>
        <v>0</v>
      </c>
      <c r="AM115" s="173">
        <f t="shared" si="114"/>
        <v>0</v>
      </c>
      <c r="AN115" s="173">
        <f t="shared" si="114"/>
        <v>0</v>
      </c>
      <c r="AO115" s="173">
        <f t="shared" si="114"/>
        <v>0</v>
      </c>
      <c r="AP115" s="173">
        <f t="shared" si="114"/>
        <v>0</v>
      </c>
      <c r="AQ115" s="173">
        <f t="shared" si="114"/>
        <v>0</v>
      </c>
      <c r="AR115" s="173">
        <f t="shared" si="114"/>
        <v>0</v>
      </c>
      <c r="AS115" s="173">
        <f t="shared" si="114"/>
        <v>0</v>
      </c>
      <c r="AT115" s="173">
        <f t="shared" si="114"/>
        <v>0</v>
      </c>
      <c r="AU115" s="173">
        <f t="shared" si="114"/>
        <v>0</v>
      </c>
      <c r="AV115" s="173">
        <f t="shared" si="114"/>
        <v>0</v>
      </c>
      <c r="AW115" s="173">
        <f t="shared" si="114"/>
        <v>0</v>
      </c>
      <c r="AX115" s="173">
        <f t="shared" si="114"/>
        <v>0</v>
      </c>
      <c r="AY115" s="173">
        <f t="shared" si="114"/>
        <v>0</v>
      </c>
      <c r="AZ115" s="173">
        <f t="shared" si="114"/>
        <v>0</v>
      </c>
      <c r="BA115" s="173">
        <f t="shared" si="114"/>
        <v>0</v>
      </c>
      <c r="BB115" s="173">
        <f t="shared" si="114"/>
        <v>0</v>
      </c>
      <c r="BC115" s="173">
        <f t="shared" si="114"/>
        <v>0</v>
      </c>
      <c r="BD115" s="173">
        <f t="shared" si="114"/>
        <v>0</v>
      </c>
      <c r="BE115" s="173">
        <f t="shared" si="114"/>
        <v>0</v>
      </c>
      <c r="BF115" s="173">
        <f t="shared" si="114"/>
        <v>0</v>
      </c>
      <c r="BG115" s="173">
        <f t="shared" si="114"/>
        <v>0</v>
      </c>
      <c r="BH115" s="173">
        <f t="shared" si="114"/>
        <v>0</v>
      </c>
      <c r="BI115" s="173">
        <f t="shared" si="114"/>
        <v>0</v>
      </c>
      <c r="BJ115" s="173">
        <f t="shared" si="114"/>
        <v>0</v>
      </c>
      <c r="BK115" s="173">
        <f t="shared" si="114"/>
        <v>0</v>
      </c>
      <c r="BL115" s="173">
        <f t="shared" si="114"/>
        <v>0</v>
      </c>
      <c r="BM115" s="151"/>
      <c r="BN115" s="239" t="str">
        <f>IFERROR(__xludf.DUMMYFUNCTION("""COMPUTED_VALUE"""),"Petra Čápová-x")</f>
        <v>Petra Čápová-x</v>
      </c>
      <c r="BO115" s="174"/>
      <c r="BP115" s="175"/>
      <c r="BQ115" s="174"/>
      <c r="BR115" s="175"/>
      <c r="BS115" s="174"/>
      <c r="BT115" s="175"/>
      <c r="BU115" s="174"/>
      <c r="BV115" s="175"/>
      <c r="BW115" s="174"/>
      <c r="BX115" s="175"/>
      <c r="BY115" s="174"/>
      <c r="BZ115" s="175"/>
      <c r="CA115" s="174"/>
      <c r="CB115" s="175"/>
      <c r="CC115" s="174"/>
      <c r="CD115" s="175"/>
      <c r="CE115" s="174"/>
      <c r="CF115" s="175"/>
      <c r="CG115" s="174"/>
      <c r="CH115" s="175"/>
      <c r="CI115" s="174"/>
      <c r="CJ115" s="175"/>
      <c r="CK115" s="174"/>
      <c r="CL115" s="175"/>
      <c r="CM115" s="174"/>
      <c r="CN115" s="175"/>
      <c r="CO115" s="174"/>
      <c r="CP115" s="175"/>
      <c r="CQ115" s="174"/>
      <c r="CR115" s="175"/>
      <c r="CS115" s="174"/>
      <c r="CT115" s="175"/>
      <c r="CU115" s="174"/>
      <c r="CV115" s="175"/>
      <c r="CW115" s="174"/>
      <c r="CX115" s="175"/>
      <c r="CY115" s="174"/>
      <c r="CZ115" s="175"/>
      <c r="DA115" s="174"/>
      <c r="DB115" s="175"/>
      <c r="DC115" s="174"/>
      <c r="DD115" s="175"/>
      <c r="DE115" s="174"/>
      <c r="DF115" s="175"/>
      <c r="DG115" s="174"/>
      <c r="DH115" s="175"/>
      <c r="DI115" s="174"/>
      <c r="DJ115" s="175"/>
      <c r="DK115" s="174"/>
      <c r="DL115" s="175"/>
      <c r="DM115" s="174"/>
      <c r="DN115" s="175"/>
      <c r="DO115" s="174"/>
      <c r="DP115" s="175"/>
      <c r="DQ115" s="174"/>
      <c r="DR115" s="175"/>
      <c r="DS115" s="174"/>
      <c r="DT115" s="175"/>
      <c r="DU115" s="174"/>
      <c r="DV115" s="175"/>
      <c r="DW115" s="174"/>
      <c r="DX115" s="175"/>
      <c r="DZ115" s="159" t="str">
        <f t="shared" si="48"/>
        <v>Petra Čápová-x</v>
      </c>
      <c r="EA115" s="202"/>
      <c r="EB115" s="203"/>
      <c r="EC115" s="202"/>
      <c r="ED115" s="203"/>
      <c r="EE115" s="202"/>
      <c r="EF115" s="203"/>
      <c r="EG115" s="202"/>
      <c r="EH115" s="203"/>
      <c r="EI115" s="202"/>
      <c r="EJ115" s="203"/>
      <c r="EK115" s="202"/>
      <c r="EL115" s="203"/>
      <c r="EM115" s="202"/>
      <c r="EN115" s="203"/>
      <c r="EO115" s="202"/>
      <c r="EP115" s="203"/>
      <c r="EQ115" s="202"/>
      <c r="ER115" s="203"/>
      <c r="ES115" s="202"/>
      <c r="ET115" s="203"/>
      <c r="EU115" s="202"/>
      <c r="EV115" s="203"/>
      <c r="EW115" s="202"/>
      <c r="EX115" s="203"/>
      <c r="EY115" s="202"/>
      <c r="EZ115" s="203"/>
      <c r="FA115" s="202"/>
      <c r="FB115" s="203"/>
      <c r="FC115" s="202"/>
      <c r="FD115" s="203"/>
      <c r="FE115" s="202"/>
      <c r="FF115" s="203"/>
      <c r="FG115" s="202"/>
      <c r="FH115" s="203"/>
      <c r="FI115" s="202"/>
      <c r="FJ115" s="203"/>
      <c r="FK115" s="202"/>
      <c r="FL115" s="203"/>
      <c r="FM115" s="202"/>
      <c r="FN115" s="203"/>
      <c r="FO115" s="202"/>
      <c r="FP115" s="203"/>
      <c r="FQ115" s="202"/>
      <c r="FR115" s="203"/>
      <c r="FS115" s="202"/>
      <c r="FT115" s="203"/>
      <c r="FU115" s="202"/>
      <c r="FV115" s="203"/>
      <c r="FW115" s="202"/>
      <c r="FX115" s="203"/>
      <c r="FY115" s="202"/>
      <c r="FZ115" s="203"/>
      <c r="GA115" s="202"/>
      <c r="GB115" s="203"/>
      <c r="GC115" s="202"/>
      <c r="GD115" s="203"/>
      <c r="GE115" s="202"/>
      <c r="GF115" s="203"/>
      <c r="GG115" s="202"/>
      <c r="GH115" s="203"/>
      <c r="GI115" s="202"/>
      <c r="GJ115" s="203"/>
      <c r="GL115" s="159" t="str">
        <f t="shared" si="49"/>
        <v>Petra Čápová-x</v>
      </c>
      <c r="GM115" s="202"/>
      <c r="GN115" s="203"/>
      <c r="GO115" s="202"/>
      <c r="GP115" s="203"/>
      <c r="GQ115" s="202"/>
      <c r="GR115" s="203"/>
      <c r="GS115" s="202"/>
      <c r="GT115" s="203"/>
      <c r="GU115" s="202"/>
      <c r="GV115" s="203"/>
      <c r="GW115" s="202"/>
      <c r="GX115" s="203"/>
      <c r="GY115" s="202"/>
      <c r="GZ115" s="203"/>
      <c r="HA115" s="202"/>
      <c r="HB115" s="203"/>
      <c r="HC115" s="202"/>
      <c r="HD115" s="203"/>
      <c r="HE115" s="202"/>
      <c r="HF115" s="203"/>
      <c r="HG115" s="202"/>
      <c r="HH115" s="203"/>
      <c r="HI115" s="202"/>
      <c r="HJ115" s="203"/>
      <c r="HK115" s="202"/>
      <c r="HL115" s="203"/>
      <c r="HM115" s="202"/>
      <c r="HN115" s="203"/>
      <c r="HO115" s="202"/>
      <c r="HP115" s="203"/>
      <c r="HQ115" s="202"/>
      <c r="HR115" s="203"/>
      <c r="HS115" s="202"/>
      <c r="HT115" s="203"/>
      <c r="HU115" s="202"/>
      <c r="HV115" s="203"/>
      <c r="HW115" s="202"/>
      <c r="HX115" s="203"/>
      <c r="HY115" s="202"/>
      <c r="HZ115" s="203"/>
      <c r="IA115" s="202"/>
      <c r="IB115" s="203"/>
      <c r="IC115" s="202"/>
      <c r="ID115" s="203"/>
      <c r="IE115" s="202"/>
      <c r="IF115" s="203"/>
      <c r="IG115" s="202"/>
      <c r="IH115" s="203"/>
      <c r="II115" s="202"/>
      <c r="IJ115" s="203"/>
      <c r="IK115" s="202"/>
      <c r="IL115" s="203"/>
      <c r="IM115" s="202"/>
      <c r="IN115" s="203"/>
      <c r="IO115" s="202"/>
      <c r="IP115" s="203"/>
      <c r="IQ115" s="202"/>
      <c r="IR115" s="203"/>
      <c r="IS115" s="202"/>
      <c r="IT115" s="203"/>
      <c r="IU115" s="202"/>
      <c r="IV115" s="215"/>
    </row>
    <row r="116">
      <c r="A116" s="225">
        <f>IFERROR(__xludf.DUMMYFUNCTION("""COMPUTED_VALUE"""),100.0)</f>
        <v>100</v>
      </c>
      <c r="B116" s="159" t="str">
        <f t="shared" si="46"/>
        <v>Ondřej Navrátil</v>
      </c>
      <c r="C116" s="199">
        <f t="shared" ref="C116:BL116" si="115">BO116+EA116+GM116</f>
        <v>0</v>
      </c>
      <c r="D116" s="199">
        <f t="shared" si="115"/>
        <v>0</v>
      </c>
      <c r="E116" s="199">
        <f t="shared" si="115"/>
        <v>0</v>
      </c>
      <c r="F116" s="199">
        <f t="shared" si="115"/>
        <v>0</v>
      </c>
      <c r="G116" s="199">
        <f t="shared" si="115"/>
        <v>6</v>
      </c>
      <c r="H116" s="199">
        <f t="shared" si="115"/>
        <v>0</v>
      </c>
      <c r="I116" s="199">
        <f t="shared" si="115"/>
        <v>6</v>
      </c>
      <c r="J116" s="199">
        <f t="shared" si="115"/>
        <v>0</v>
      </c>
      <c r="K116" s="199">
        <f t="shared" si="115"/>
        <v>0</v>
      </c>
      <c r="L116" s="199">
        <f t="shared" si="115"/>
        <v>0</v>
      </c>
      <c r="M116" s="199">
        <f t="shared" si="115"/>
        <v>0</v>
      </c>
      <c r="N116" s="199">
        <f t="shared" si="115"/>
        <v>0</v>
      </c>
      <c r="O116" s="199">
        <f t="shared" si="115"/>
        <v>0</v>
      </c>
      <c r="P116" s="199">
        <f t="shared" si="115"/>
        <v>0</v>
      </c>
      <c r="Q116" s="199">
        <f t="shared" si="115"/>
        <v>0</v>
      </c>
      <c r="R116" s="199">
        <f t="shared" si="115"/>
        <v>0</v>
      </c>
      <c r="S116" s="199">
        <f t="shared" si="115"/>
        <v>6</v>
      </c>
      <c r="T116" s="199">
        <f t="shared" si="115"/>
        <v>0</v>
      </c>
      <c r="U116" s="199">
        <f t="shared" si="115"/>
        <v>6</v>
      </c>
      <c r="V116" s="199">
        <f t="shared" si="115"/>
        <v>0</v>
      </c>
      <c r="W116" s="199">
        <f t="shared" si="115"/>
        <v>0</v>
      </c>
      <c r="X116" s="199">
        <f t="shared" si="115"/>
        <v>0</v>
      </c>
      <c r="Y116" s="199">
        <f t="shared" si="115"/>
        <v>4</v>
      </c>
      <c r="Z116" s="199">
        <f t="shared" si="115"/>
        <v>0</v>
      </c>
      <c r="AA116" s="199">
        <f t="shared" si="115"/>
        <v>4</v>
      </c>
      <c r="AB116" s="199">
        <f t="shared" si="115"/>
        <v>0</v>
      </c>
      <c r="AC116" s="199">
        <f t="shared" si="115"/>
        <v>0</v>
      </c>
      <c r="AD116" s="199">
        <f t="shared" si="115"/>
        <v>0</v>
      </c>
      <c r="AE116" s="199">
        <f t="shared" si="115"/>
        <v>0</v>
      </c>
      <c r="AF116" s="199">
        <f t="shared" si="115"/>
        <v>0</v>
      </c>
      <c r="AG116" s="199">
        <f t="shared" si="115"/>
        <v>6</v>
      </c>
      <c r="AH116" s="199">
        <f t="shared" si="115"/>
        <v>0</v>
      </c>
      <c r="AI116" s="199">
        <f t="shared" si="115"/>
        <v>6</v>
      </c>
      <c r="AJ116" s="199">
        <f t="shared" si="115"/>
        <v>0</v>
      </c>
      <c r="AK116" s="199">
        <f t="shared" si="115"/>
        <v>5.5</v>
      </c>
      <c r="AL116" s="199">
        <f t="shared" si="115"/>
        <v>0</v>
      </c>
      <c r="AM116" s="199">
        <f t="shared" si="115"/>
        <v>6</v>
      </c>
      <c r="AN116" s="199">
        <f t="shared" si="115"/>
        <v>0</v>
      </c>
      <c r="AO116" s="199">
        <f t="shared" si="115"/>
        <v>6.5</v>
      </c>
      <c r="AP116" s="199">
        <f t="shared" si="115"/>
        <v>0</v>
      </c>
      <c r="AQ116" s="199">
        <f t="shared" si="115"/>
        <v>0</v>
      </c>
      <c r="AR116" s="199">
        <f t="shared" si="115"/>
        <v>0</v>
      </c>
      <c r="AS116" s="199">
        <f t="shared" si="115"/>
        <v>0</v>
      </c>
      <c r="AT116" s="199">
        <f t="shared" si="115"/>
        <v>0</v>
      </c>
      <c r="AU116" s="199">
        <f t="shared" si="115"/>
        <v>6</v>
      </c>
      <c r="AV116" s="199">
        <f t="shared" si="115"/>
        <v>0</v>
      </c>
      <c r="AW116" s="199">
        <f t="shared" si="115"/>
        <v>6</v>
      </c>
      <c r="AX116" s="199">
        <f t="shared" si="115"/>
        <v>0</v>
      </c>
      <c r="AY116" s="199">
        <f t="shared" si="115"/>
        <v>6.5</v>
      </c>
      <c r="AZ116" s="199">
        <f t="shared" si="115"/>
        <v>0</v>
      </c>
      <c r="BA116" s="199">
        <f t="shared" si="115"/>
        <v>4</v>
      </c>
      <c r="BB116" s="199">
        <f t="shared" si="115"/>
        <v>0</v>
      </c>
      <c r="BC116" s="199">
        <f t="shared" si="115"/>
        <v>0</v>
      </c>
      <c r="BD116" s="199">
        <f t="shared" si="115"/>
        <v>0</v>
      </c>
      <c r="BE116" s="199">
        <f t="shared" si="115"/>
        <v>0</v>
      </c>
      <c r="BF116" s="199">
        <f t="shared" si="115"/>
        <v>0</v>
      </c>
      <c r="BG116" s="199">
        <f t="shared" si="115"/>
        <v>0</v>
      </c>
      <c r="BH116" s="199">
        <f t="shared" si="115"/>
        <v>0</v>
      </c>
      <c r="BI116" s="199">
        <f t="shared" si="115"/>
        <v>0</v>
      </c>
      <c r="BJ116" s="199">
        <f t="shared" si="115"/>
        <v>0</v>
      </c>
      <c r="BK116" s="199">
        <f t="shared" si="115"/>
        <v>0</v>
      </c>
      <c r="BL116" s="199">
        <f t="shared" si="115"/>
        <v>0</v>
      </c>
      <c r="BM116" s="151"/>
      <c r="BN116" s="239" t="str">
        <f>IFERROR(__xludf.DUMMYFUNCTION("""COMPUTED_VALUE"""),"Ondřej Navrátil")</f>
        <v>Ondřej Navrátil</v>
      </c>
      <c r="BO116" s="202"/>
      <c r="BP116" s="203"/>
      <c r="BQ116" s="202"/>
      <c r="BR116" s="203"/>
      <c r="BS116" s="202">
        <f>IFERROR(__xludf.DUMMYFUNCTION("""COMPUTED_VALUE"""),6.0)</f>
        <v>6</v>
      </c>
      <c r="BT116" s="203"/>
      <c r="BU116" s="202">
        <f>IFERROR(__xludf.DUMMYFUNCTION("""COMPUTED_VALUE"""),6.0)</f>
        <v>6</v>
      </c>
      <c r="BV116" s="203"/>
      <c r="BW116" s="202"/>
      <c r="BX116" s="203"/>
      <c r="BY116" s="202"/>
      <c r="BZ116" s="203"/>
      <c r="CA116" s="202"/>
      <c r="CB116" s="203"/>
      <c r="CC116" s="202"/>
      <c r="CD116" s="203"/>
      <c r="CE116" s="202">
        <f>IFERROR(__xludf.DUMMYFUNCTION("""COMPUTED_VALUE"""),6.0)</f>
        <v>6</v>
      </c>
      <c r="CF116" s="203"/>
      <c r="CG116" s="202">
        <f>IFERROR(__xludf.DUMMYFUNCTION("""COMPUTED_VALUE"""),6.0)</f>
        <v>6</v>
      </c>
      <c r="CH116" s="203"/>
      <c r="CI116" s="202"/>
      <c r="CJ116" s="203"/>
      <c r="CK116" s="202">
        <f>IFERROR(__xludf.DUMMYFUNCTION("""COMPUTED_VALUE"""),4.0)</f>
        <v>4</v>
      </c>
      <c r="CL116" s="203"/>
      <c r="CM116" s="202">
        <f>IFERROR(__xludf.DUMMYFUNCTION("""COMPUTED_VALUE"""),4.0)</f>
        <v>4</v>
      </c>
      <c r="CN116" s="203"/>
      <c r="CO116" s="202"/>
      <c r="CP116" s="203"/>
      <c r="CQ116" s="202"/>
      <c r="CR116" s="203"/>
      <c r="CS116" s="202">
        <f>IFERROR(__xludf.DUMMYFUNCTION("""COMPUTED_VALUE"""),6.0)</f>
        <v>6</v>
      </c>
      <c r="CT116" s="203"/>
      <c r="CU116" s="202">
        <f>IFERROR(__xludf.DUMMYFUNCTION("""COMPUTED_VALUE"""),6.0)</f>
        <v>6</v>
      </c>
      <c r="CV116" s="203"/>
      <c r="CW116" s="202">
        <f>IFERROR(__xludf.DUMMYFUNCTION("""COMPUTED_VALUE"""),5.5)</f>
        <v>5.5</v>
      </c>
      <c r="CX116" s="203"/>
      <c r="CY116" s="202">
        <f>IFERROR(__xludf.DUMMYFUNCTION("""COMPUTED_VALUE"""),6.0)</f>
        <v>6</v>
      </c>
      <c r="CZ116" s="203"/>
      <c r="DA116" s="202">
        <f>IFERROR(__xludf.DUMMYFUNCTION("""COMPUTED_VALUE"""),6.5)</f>
        <v>6.5</v>
      </c>
      <c r="DB116" s="203"/>
      <c r="DC116" s="202"/>
      <c r="DD116" s="203"/>
      <c r="DE116" s="202"/>
      <c r="DF116" s="203"/>
      <c r="DG116" s="202">
        <f>IFERROR(__xludf.DUMMYFUNCTION("""COMPUTED_VALUE"""),6.0)</f>
        <v>6</v>
      </c>
      <c r="DH116" s="203"/>
      <c r="DI116" s="202">
        <f>IFERROR(__xludf.DUMMYFUNCTION("""COMPUTED_VALUE"""),6.0)</f>
        <v>6</v>
      </c>
      <c r="DJ116" s="203"/>
      <c r="DK116" s="202">
        <f>IFERROR(__xludf.DUMMYFUNCTION("""COMPUTED_VALUE"""),6.5)</f>
        <v>6.5</v>
      </c>
      <c r="DL116" s="203"/>
      <c r="DM116" s="202">
        <f>IFERROR(__xludf.DUMMYFUNCTION("""COMPUTED_VALUE"""),4.0)</f>
        <v>4</v>
      </c>
      <c r="DN116" s="203"/>
      <c r="DO116" s="202"/>
      <c r="DP116" s="203"/>
      <c r="DQ116" s="202"/>
      <c r="DR116" s="203"/>
      <c r="DS116" s="202"/>
      <c r="DT116" s="203"/>
      <c r="DU116" s="202"/>
      <c r="DV116" s="203"/>
      <c r="DW116" s="202"/>
      <c r="DX116" s="203"/>
      <c r="DZ116" s="159" t="str">
        <f t="shared" si="48"/>
        <v>Ondřej Navrátil</v>
      </c>
      <c r="EA116" s="202"/>
      <c r="EB116" s="203"/>
      <c r="EC116" s="202"/>
      <c r="ED116" s="203"/>
      <c r="EE116" s="202"/>
      <c r="EF116" s="203"/>
      <c r="EG116" s="202"/>
      <c r="EH116" s="203"/>
      <c r="EI116" s="202"/>
      <c r="EJ116" s="203"/>
      <c r="EK116" s="202"/>
      <c r="EL116" s="203"/>
      <c r="EM116" s="202"/>
      <c r="EN116" s="203"/>
      <c r="EO116" s="202"/>
      <c r="EP116" s="203"/>
      <c r="EQ116" s="202"/>
      <c r="ER116" s="203"/>
      <c r="ES116" s="202"/>
      <c r="ET116" s="203"/>
      <c r="EU116" s="202"/>
      <c r="EV116" s="203"/>
      <c r="EW116" s="202"/>
      <c r="EX116" s="203"/>
      <c r="EY116" s="202"/>
      <c r="EZ116" s="203"/>
      <c r="FA116" s="202"/>
      <c r="FB116" s="203"/>
      <c r="FC116" s="202"/>
      <c r="FD116" s="203"/>
      <c r="FE116" s="202"/>
      <c r="FF116" s="203"/>
      <c r="FG116" s="202"/>
      <c r="FH116" s="203"/>
      <c r="FI116" s="202"/>
      <c r="FJ116" s="203"/>
      <c r="FK116" s="202"/>
      <c r="FL116" s="203"/>
      <c r="FM116" s="202"/>
      <c r="FN116" s="203"/>
      <c r="FO116" s="202"/>
      <c r="FP116" s="203"/>
      <c r="FQ116" s="202"/>
      <c r="FR116" s="203"/>
      <c r="FS116" s="202"/>
      <c r="FT116" s="203"/>
      <c r="FU116" s="202"/>
      <c r="FV116" s="203"/>
      <c r="FW116" s="202"/>
      <c r="FX116" s="203"/>
      <c r="FY116" s="202"/>
      <c r="FZ116" s="203"/>
      <c r="GA116" s="202"/>
      <c r="GB116" s="203"/>
      <c r="GC116" s="202"/>
      <c r="GD116" s="203"/>
      <c r="GE116" s="202"/>
      <c r="GF116" s="203"/>
      <c r="GG116" s="202"/>
      <c r="GH116" s="203"/>
      <c r="GI116" s="202"/>
      <c r="GJ116" s="203"/>
      <c r="GL116" s="159" t="str">
        <f t="shared" si="49"/>
        <v>Ondřej Navrátil</v>
      </c>
      <c r="GM116" s="202"/>
      <c r="GN116" s="203"/>
      <c r="GO116" s="202"/>
      <c r="GP116" s="203"/>
      <c r="GQ116" s="202"/>
      <c r="GR116" s="203"/>
      <c r="GS116" s="202"/>
      <c r="GT116" s="203"/>
      <c r="GU116" s="202"/>
      <c r="GV116" s="203"/>
      <c r="GW116" s="202"/>
      <c r="GX116" s="203"/>
      <c r="GY116" s="202"/>
      <c r="GZ116" s="203"/>
      <c r="HA116" s="202"/>
      <c r="HB116" s="203"/>
      <c r="HC116" s="202"/>
      <c r="HD116" s="203"/>
      <c r="HE116" s="202"/>
      <c r="HF116" s="203"/>
      <c r="HG116" s="202"/>
      <c r="HH116" s="203"/>
      <c r="HI116" s="202"/>
      <c r="HJ116" s="203"/>
      <c r="HK116" s="202"/>
      <c r="HL116" s="203"/>
      <c r="HM116" s="202"/>
      <c r="HN116" s="203"/>
      <c r="HO116" s="202"/>
      <c r="HP116" s="203"/>
      <c r="HQ116" s="202"/>
      <c r="HR116" s="203"/>
      <c r="HS116" s="202"/>
      <c r="HT116" s="203"/>
      <c r="HU116" s="202"/>
      <c r="HV116" s="203"/>
      <c r="HW116" s="202"/>
      <c r="HX116" s="203"/>
      <c r="HY116" s="202"/>
      <c r="HZ116" s="203"/>
      <c r="IA116" s="202"/>
      <c r="IB116" s="203"/>
      <c r="IC116" s="202"/>
      <c r="ID116" s="203"/>
      <c r="IE116" s="202"/>
      <c r="IF116" s="203"/>
      <c r="IG116" s="202"/>
      <c r="IH116" s="203"/>
      <c r="II116" s="202"/>
      <c r="IJ116" s="203"/>
      <c r="IK116" s="202"/>
      <c r="IL116" s="203"/>
      <c r="IM116" s="202"/>
      <c r="IN116" s="203"/>
      <c r="IO116" s="202"/>
      <c r="IP116" s="203"/>
      <c r="IQ116" s="202"/>
      <c r="IR116" s="203"/>
      <c r="IS116" s="202"/>
      <c r="IT116" s="203"/>
      <c r="IU116" s="202"/>
      <c r="IV116" s="215"/>
    </row>
    <row r="117">
      <c r="A117" s="225">
        <f>IFERROR(__xludf.DUMMYFUNCTION("""COMPUTED_VALUE"""),100.0)</f>
        <v>100</v>
      </c>
      <c r="B117" s="159" t="str">
        <f t="shared" si="46"/>
        <v>Josef Petrásek-x</v>
      </c>
      <c r="C117" s="199">
        <f t="shared" ref="C117:BL117" si="116">BO117+EA117+GM117</f>
        <v>0</v>
      </c>
      <c r="D117" s="199">
        <f t="shared" si="116"/>
        <v>0</v>
      </c>
      <c r="E117" s="199">
        <f t="shared" si="116"/>
        <v>0</v>
      </c>
      <c r="F117" s="199">
        <f t="shared" si="116"/>
        <v>0</v>
      </c>
      <c r="G117" s="199">
        <f t="shared" si="116"/>
        <v>0</v>
      </c>
      <c r="H117" s="199">
        <f t="shared" si="116"/>
        <v>0</v>
      </c>
      <c r="I117" s="199">
        <f t="shared" si="116"/>
        <v>0</v>
      </c>
      <c r="J117" s="199">
        <f t="shared" si="116"/>
        <v>0</v>
      </c>
      <c r="K117" s="199">
        <f t="shared" si="116"/>
        <v>0</v>
      </c>
      <c r="L117" s="199">
        <f t="shared" si="116"/>
        <v>0</v>
      </c>
      <c r="M117" s="199">
        <f t="shared" si="116"/>
        <v>0</v>
      </c>
      <c r="N117" s="199">
        <f t="shared" si="116"/>
        <v>0</v>
      </c>
      <c r="O117" s="199">
        <f t="shared" si="116"/>
        <v>0</v>
      </c>
      <c r="P117" s="199">
        <f t="shared" si="116"/>
        <v>0</v>
      </c>
      <c r="Q117" s="199">
        <f t="shared" si="116"/>
        <v>0</v>
      </c>
      <c r="R117" s="199">
        <f t="shared" si="116"/>
        <v>0</v>
      </c>
      <c r="S117" s="199">
        <f t="shared" si="116"/>
        <v>0</v>
      </c>
      <c r="T117" s="199">
        <f t="shared" si="116"/>
        <v>0</v>
      </c>
      <c r="U117" s="199">
        <f t="shared" si="116"/>
        <v>0</v>
      </c>
      <c r="V117" s="199">
        <f t="shared" si="116"/>
        <v>0</v>
      </c>
      <c r="W117" s="199">
        <f t="shared" si="116"/>
        <v>0</v>
      </c>
      <c r="X117" s="199">
        <f t="shared" si="116"/>
        <v>0</v>
      </c>
      <c r="Y117" s="199">
        <f t="shared" si="116"/>
        <v>0</v>
      </c>
      <c r="Z117" s="199">
        <f t="shared" si="116"/>
        <v>0</v>
      </c>
      <c r="AA117" s="199">
        <f t="shared" si="116"/>
        <v>0</v>
      </c>
      <c r="AB117" s="199">
        <f t="shared" si="116"/>
        <v>0</v>
      </c>
      <c r="AC117" s="199">
        <f t="shared" si="116"/>
        <v>0</v>
      </c>
      <c r="AD117" s="199">
        <f t="shared" si="116"/>
        <v>0</v>
      </c>
      <c r="AE117" s="199">
        <f t="shared" si="116"/>
        <v>0</v>
      </c>
      <c r="AF117" s="199">
        <f t="shared" si="116"/>
        <v>0</v>
      </c>
      <c r="AG117" s="199">
        <f t="shared" si="116"/>
        <v>0</v>
      </c>
      <c r="AH117" s="199">
        <f t="shared" si="116"/>
        <v>0</v>
      </c>
      <c r="AI117" s="199">
        <f t="shared" si="116"/>
        <v>0</v>
      </c>
      <c r="AJ117" s="199">
        <f t="shared" si="116"/>
        <v>0</v>
      </c>
      <c r="AK117" s="199">
        <f t="shared" si="116"/>
        <v>0</v>
      </c>
      <c r="AL117" s="199">
        <f t="shared" si="116"/>
        <v>0</v>
      </c>
      <c r="AM117" s="199">
        <f t="shared" si="116"/>
        <v>0</v>
      </c>
      <c r="AN117" s="199">
        <f t="shared" si="116"/>
        <v>0</v>
      </c>
      <c r="AO117" s="199">
        <f t="shared" si="116"/>
        <v>0</v>
      </c>
      <c r="AP117" s="199">
        <f t="shared" si="116"/>
        <v>0</v>
      </c>
      <c r="AQ117" s="199">
        <f t="shared" si="116"/>
        <v>0</v>
      </c>
      <c r="AR117" s="199">
        <f t="shared" si="116"/>
        <v>0</v>
      </c>
      <c r="AS117" s="199">
        <f t="shared" si="116"/>
        <v>0</v>
      </c>
      <c r="AT117" s="199">
        <f t="shared" si="116"/>
        <v>0</v>
      </c>
      <c r="AU117" s="199">
        <f t="shared" si="116"/>
        <v>0</v>
      </c>
      <c r="AV117" s="199">
        <f t="shared" si="116"/>
        <v>0</v>
      </c>
      <c r="AW117" s="199">
        <f t="shared" si="116"/>
        <v>0</v>
      </c>
      <c r="AX117" s="199">
        <f t="shared" si="116"/>
        <v>0</v>
      </c>
      <c r="AY117" s="199">
        <f t="shared" si="116"/>
        <v>0</v>
      </c>
      <c r="AZ117" s="199">
        <f t="shared" si="116"/>
        <v>0</v>
      </c>
      <c r="BA117" s="199">
        <f t="shared" si="116"/>
        <v>0</v>
      </c>
      <c r="BB117" s="199">
        <f t="shared" si="116"/>
        <v>0</v>
      </c>
      <c r="BC117" s="199">
        <f t="shared" si="116"/>
        <v>0</v>
      </c>
      <c r="BD117" s="199">
        <f t="shared" si="116"/>
        <v>0</v>
      </c>
      <c r="BE117" s="199">
        <f t="shared" si="116"/>
        <v>0</v>
      </c>
      <c r="BF117" s="199">
        <f t="shared" si="116"/>
        <v>0</v>
      </c>
      <c r="BG117" s="199">
        <f t="shared" si="116"/>
        <v>0</v>
      </c>
      <c r="BH117" s="199">
        <f t="shared" si="116"/>
        <v>0</v>
      </c>
      <c r="BI117" s="199">
        <f t="shared" si="116"/>
        <v>0</v>
      </c>
      <c r="BJ117" s="199">
        <f t="shared" si="116"/>
        <v>0</v>
      </c>
      <c r="BK117" s="199">
        <f t="shared" si="116"/>
        <v>0</v>
      </c>
      <c r="BL117" s="199">
        <f t="shared" si="116"/>
        <v>0</v>
      </c>
      <c r="BM117" s="151"/>
      <c r="BN117" s="239" t="str">
        <f>IFERROR(__xludf.DUMMYFUNCTION("""COMPUTED_VALUE"""),"Josef Petrásek-x")</f>
        <v>Josef Petrásek-x</v>
      </c>
      <c r="BO117" s="202"/>
      <c r="BP117" s="203"/>
      <c r="BQ117" s="202"/>
      <c r="BR117" s="203"/>
      <c r="BS117" s="202"/>
      <c r="BT117" s="203"/>
      <c r="BU117" s="202"/>
      <c r="BV117" s="203"/>
      <c r="BW117" s="202"/>
      <c r="BX117" s="203"/>
      <c r="BY117" s="202"/>
      <c r="BZ117" s="203"/>
      <c r="CA117" s="202"/>
      <c r="CB117" s="203"/>
      <c r="CC117" s="202"/>
      <c r="CD117" s="203"/>
      <c r="CE117" s="202"/>
      <c r="CF117" s="203"/>
      <c r="CG117" s="202"/>
      <c r="CH117" s="203"/>
      <c r="CI117" s="202"/>
      <c r="CJ117" s="203"/>
      <c r="CK117" s="202"/>
      <c r="CL117" s="203"/>
      <c r="CM117" s="202"/>
      <c r="CN117" s="203"/>
      <c r="CO117" s="202"/>
      <c r="CP117" s="203"/>
      <c r="CQ117" s="202"/>
      <c r="CR117" s="203"/>
      <c r="CS117" s="202"/>
      <c r="CT117" s="203"/>
      <c r="CU117" s="202"/>
      <c r="CV117" s="203"/>
      <c r="CW117" s="202"/>
      <c r="CX117" s="203"/>
      <c r="CY117" s="202"/>
      <c r="CZ117" s="203"/>
      <c r="DA117" s="202"/>
      <c r="DB117" s="203"/>
      <c r="DC117" s="202"/>
      <c r="DD117" s="203"/>
      <c r="DE117" s="202"/>
      <c r="DF117" s="203"/>
      <c r="DG117" s="202"/>
      <c r="DH117" s="203"/>
      <c r="DI117" s="202"/>
      <c r="DJ117" s="203"/>
      <c r="DK117" s="202"/>
      <c r="DL117" s="203"/>
      <c r="DM117" s="202"/>
      <c r="DN117" s="203"/>
      <c r="DO117" s="202"/>
      <c r="DP117" s="203"/>
      <c r="DQ117" s="202"/>
      <c r="DR117" s="203"/>
      <c r="DS117" s="202"/>
      <c r="DT117" s="203"/>
      <c r="DU117" s="202"/>
      <c r="DV117" s="203"/>
      <c r="DW117" s="202"/>
      <c r="DX117" s="203"/>
      <c r="DZ117" s="159" t="str">
        <f t="shared" si="48"/>
        <v>Josef Petrásek-x</v>
      </c>
      <c r="EA117" s="202"/>
      <c r="EB117" s="203"/>
      <c r="EC117" s="202"/>
      <c r="ED117" s="203"/>
      <c r="EE117" s="202"/>
      <c r="EF117" s="203"/>
      <c r="EG117" s="202"/>
      <c r="EH117" s="203"/>
      <c r="EI117" s="202"/>
      <c r="EJ117" s="203"/>
      <c r="EK117" s="202"/>
      <c r="EL117" s="203"/>
      <c r="EM117" s="202"/>
      <c r="EN117" s="203"/>
      <c r="EO117" s="202"/>
      <c r="EP117" s="203"/>
      <c r="EQ117" s="202"/>
      <c r="ER117" s="203"/>
      <c r="ES117" s="202"/>
      <c r="ET117" s="203"/>
      <c r="EU117" s="202"/>
      <c r="EV117" s="203"/>
      <c r="EW117" s="202"/>
      <c r="EX117" s="203"/>
      <c r="EY117" s="202"/>
      <c r="EZ117" s="203"/>
      <c r="FA117" s="202"/>
      <c r="FB117" s="203"/>
      <c r="FC117" s="202"/>
      <c r="FD117" s="203"/>
      <c r="FE117" s="202"/>
      <c r="FF117" s="203"/>
      <c r="FG117" s="202"/>
      <c r="FH117" s="203"/>
      <c r="FI117" s="202"/>
      <c r="FJ117" s="203"/>
      <c r="FK117" s="202"/>
      <c r="FL117" s="203"/>
      <c r="FM117" s="202"/>
      <c r="FN117" s="203"/>
      <c r="FO117" s="202"/>
      <c r="FP117" s="203"/>
      <c r="FQ117" s="202"/>
      <c r="FR117" s="203"/>
      <c r="FS117" s="202"/>
      <c r="FT117" s="203"/>
      <c r="FU117" s="202"/>
      <c r="FV117" s="203"/>
      <c r="FW117" s="202"/>
      <c r="FX117" s="203"/>
      <c r="FY117" s="202"/>
      <c r="FZ117" s="203"/>
      <c r="GA117" s="202"/>
      <c r="GB117" s="203"/>
      <c r="GC117" s="202"/>
      <c r="GD117" s="203"/>
      <c r="GE117" s="202"/>
      <c r="GF117" s="203"/>
      <c r="GG117" s="202"/>
      <c r="GH117" s="203"/>
      <c r="GI117" s="202"/>
      <c r="GJ117" s="203"/>
      <c r="GL117" s="159" t="str">
        <f t="shared" si="49"/>
        <v>Josef Petrásek-x</v>
      </c>
      <c r="GM117" s="202"/>
      <c r="GN117" s="203"/>
      <c r="GO117" s="202"/>
      <c r="GP117" s="203"/>
      <c r="GQ117" s="202"/>
      <c r="GR117" s="203"/>
      <c r="GS117" s="202"/>
      <c r="GT117" s="203"/>
      <c r="GU117" s="202"/>
      <c r="GV117" s="203"/>
      <c r="GW117" s="202"/>
      <c r="GX117" s="203"/>
      <c r="GY117" s="202"/>
      <c r="GZ117" s="203"/>
      <c r="HA117" s="202"/>
      <c r="HB117" s="203"/>
      <c r="HC117" s="202"/>
      <c r="HD117" s="203"/>
      <c r="HE117" s="202"/>
      <c r="HF117" s="203"/>
      <c r="HG117" s="202"/>
      <c r="HH117" s="203"/>
      <c r="HI117" s="202"/>
      <c r="HJ117" s="203"/>
      <c r="HK117" s="202"/>
      <c r="HL117" s="203"/>
      <c r="HM117" s="202"/>
      <c r="HN117" s="203"/>
      <c r="HO117" s="202"/>
      <c r="HP117" s="203"/>
      <c r="HQ117" s="202"/>
      <c r="HR117" s="203"/>
      <c r="HS117" s="202"/>
      <c r="HT117" s="203"/>
      <c r="HU117" s="202"/>
      <c r="HV117" s="203"/>
      <c r="HW117" s="202"/>
      <c r="HX117" s="203"/>
      <c r="HY117" s="202"/>
      <c r="HZ117" s="203"/>
      <c r="IA117" s="202"/>
      <c r="IB117" s="203"/>
      <c r="IC117" s="202"/>
      <c r="ID117" s="203"/>
      <c r="IE117" s="202"/>
      <c r="IF117" s="203"/>
      <c r="IG117" s="202"/>
      <c r="IH117" s="203"/>
      <c r="II117" s="202"/>
      <c r="IJ117" s="203"/>
      <c r="IK117" s="202"/>
      <c r="IL117" s="203"/>
      <c r="IM117" s="202"/>
      <c r="IN117" s="203"/>
      <c r="IO117" s="202"/>
      <c r="IP117" s="203"/>
      <c r="IQ117" s="202"/>
      <c r="IR117" s="203"/>
      <c r="IS117" s="202"/>
      <c r="IT117" s="203"/>
      <c r="IU117" s="202"/>
      <c r="IV117" s="215"/>
    </row>
    <row r="118">
      <c r="A118" s="225">
        <f>IFERROR(__xludf.DUMMYFUNCTION("""COMPUTED_VALUE"""),100.0)</f>
        <v>100</v>
      </c>
      <c r="B118" s="159" t="str">
        <f t="shared" si="46"/>
        <v>Dominik Vlach</v>
      </c>
      <c r="C118" s="199">
        <f t="shared" ref="C118:BL118" si="117">BO118+EA118+GM118</f>
        <v>11.5</v>
      </c>
      <c r="D118" s="199">
        <f t="shared" si="117"/>
        <v>1150</v>
      </c>
      <c r="E118" s="199">
        <f t="shared" si="117"/>
        <v>0</v>
      </c>
      <c r="F118" s="199">
        <f t="shared" si="117"/>
        <v>0</v>
      </c>
      <c r="G118" s="199">
        <f t="shared" si="117"/>
        <v>10</v>
      </c>
      <c r="H118" s="199">
        <f t="shared" si="117"/>
        <v>1000</v>
      </c>
      <c r="I118" s="199">
        <f t="shared" si="117"/>
        <v>0</v>
      </c>
      <c r="J118" s="199">
        <f t="shared" si="117"/>
        <v>0</v>
      </c>
      <c r="K118" s="199">
        <f t="shared" si="117"/>
        <v>9.5</v>
      </c>
      <c r="L118" s="199">
        <f t="shared" si="117"/>
        <v>950</v>
      </c>
      <c r="M118" s="199">
        <f t="shared" si="117"/>
        <v>0</v>
      </c>
      <c r="N118" s="199">
        <f t="shared" si="117"/>
        <v>0</v>
      </c>
      <c r="O118" s="199">
        <f t="shared" si="117"/>
        <v>0</v>
      </c>
      <c r="P118" s="199">
        <f t="shared" si="117"/>
        <v>0</v>
      </c>
      <c r="Q118" s="199">
        <f t="shared" si="117"/>
        <v>6</v>
      </c>
      <c r="R118" s="199">
        <f t="shared" si="117"/>
        <v>600</v>
      </c>
      <c r="S118" s="199">
        <f t="shared" si="117"/>
        <v>4</v>
      </c>
      <c r="T118" s="199">
        <f t="shared" si="117"/>
        <v>400</v>
      </c>
      <c r="U118" s="199">
        <f t="shared" si="117"/>
        <v>0</v>
      </c>
      <c r="V118" s="199">
        <f t="shared" si="117"/>
        <v>0</v>
      </c>
      <c r="W118" s="199">
        <f t="shared" si="117"/>
        <v>0</v>
      </c>
      <c r="X118" s="199">
        <f t="shared" si="117"/>
        <v>0</v>
      </c>
      <c r="Y118" s="199">
        <f t="shared" si="117"/>
        <v>0</v>
      </c>
      <c r="Z118" s="199">
        <f t="shared" si="117"/>
        <v>0</v>
      </c>
      <c r="AA118" s="199">
        <f t="shared" si="117"/>
        <v>4</v>
      </c>
      <c r="AB118" s="199">
        <f t="shared" si="117"/>
        <v>400</v>
      </c>
      <c r="AC118" s="199">
        <f t="shared" si="117"/>
        <v>0</v>
      </c>
      <c r="AD118" s="199">
        <f t="shared" si="117"/>
        <v>0</v>
      </c>
      <c r="AE118" s="199">
        <f t="shared" si="117"/>
        <v>7.5</v>
      </c>
      <c r="AF118" s="199">
        <f t="shared" si="117"/>
        <v>750</v>
      </c>
      <c r="AG118" s="199">
        <f t="shared" si="117"/>
        <v>0</v>
      </c>
      <c r="AH118" s="199">
        <f t="shared" si="117"/>
        <v>0</v>
      </c>
      <c r="AI118" s="199">
        <f t="shared" si="117"/>
        <v>6</v>
      </c>
      <c r="AJ118" s="199">
        <f t="shared" si="117"/>
        <v>600</v>
      </c>
      <c r="AK118" s="199">
        <f t="shared" si="117"/>
        <v>0</v>
      </c>
      <c r="AL118" s="199">
        <f t="shared" si="117"/>
        <v>0</v>
      </c>
      <c r="AM118" s="199">
        <f t="shared" si="117"/>
        <v>0</v>
      </c>
      <c r="AN118" s="199">
        <f t="shared" si="117"/>
        <v>0</v>
      </c>
      <c r="AO118" s="199">
        <f t="shared" si="117"/>
        <v>0</v>
      </c>
      <c r="AP118" s="199">
        <f t="shared" si="117"/>
        <v>0</v>
      </c>
      <c r="AQ118" s="199">
        <f t="shared" si="117"/>
        <v>5</v>
      </c>
      <c r="AR118" s="199">
        <f t="shared" si="117"/>
        <v>500</v>
      </c>
      <c r="AS118" s="199">
        <f t="shared" si="117"/>
        <v>2.5</v>
      </c>
      <c r="AT118" s="199">
        <f t="shared" si="117"/>
        <v>250</v>
      </c>
      <c r="AU118" s="199">
        <f t="shared" si="117"/>
        <v>0</v>
      </c>
      <c r="AV118" s="199">
        <f t="shared" si="117"/>
        <v>0</v>
      </c>
      <c r="AW118" s="199">
        <f t="shared" si="117"/>
        <v>9</v>
      </c>
      <c r="AX118" s="199">
        <f t="shared" si="117"/>
        <v>900</v>
      </c>
      <c r="AY118" s="199">
        <f t="shared" si="117"/>
        <v>0</v>
      </c>
      <c r="AZ118" s="199">
        <f t="shared" si="117"/>
        <v>0</v>
      </c>
      <c r="BA118" s="199">
        <f t="shared" si="117"/>
        <v>6.5</v>
      </c>
      <c r="BB118" s="199">
        <f t="shared" si="117"/>
        <v>650</v>
      </c>
      <c r="BC118" s="199">
        <f t="shared" si="117"/>
        <v>10</v>
      </c>
      <c r="BD118" s="199">
        <f t="shared" si="117"/>
        <v>1000</v>
      </c>
      <c r="BE118" s="199">
        <f t="shared" si="117"/>
        <v>0</v>
      </c>
      <c r="BF118" s="199">
        <f t="shared" si="117"/>
        <v>0</v>
      </c>
      <c r="BG118" s="199">
        <f t="shared" si="117"/>
        <v>6.5</v>
      </c>
      <c r="BH118" s="199">
        <f t="shared" si="117"/>
        <v>650</v>
      </c>
      <c r="BI118" s="199">
        <f t="shared" si="117"/>
        <v>0</v>
      </c>
      <c r="BJ118" s="199">
        <f t="shared" si="117"/>
        <v>0</v>
      </c>
      <c r="BK118" s="199">
        <f t="shared" si="117"/>
        <v>0</v>
      </c>
      <c r="BL118" s="199">
        <f t="shared" si="117"/>
        <v>0</v>
      </c>
      <c r="BM118" s="151"/>
      <c r="BN118" s="239" t="str">
        <f>IFERROR(__xludf.DUMMYFUNCTION("""COMPUTED_VALUE"""),"Dominik Vlach")</f>
        <v>Dominik Vlach</v>
      </c>
      <c r="BO118" s="202">
        <f>IFERROR(__xludf.DUMMYFUNCTION("""COMPUTED_VALUE"""),11.5)</f>
        <v>11.5</v>
      </c>
      <c r="BP118" s="203">
        <f>IFERROR(__xludf.DUMMYFUNCTION("""COMPUTED_VALUE"""),1150.0)</f>
        <v>1150</v>
      </c>
      <c r="BQ118" s="202"/>
      <c r="BR118" s="203"/>
      <c r="BS118" s="202">
        <f>IFERROR(__xludf.DUMMYFUNCTION("""COMPUTED_VALUE"""),10.0)</f>
        <v>10</v>
      </c>
      <c r="BT118" s="203">
        <f>IFERROR(__xludf.DUMMYFUNCTION("""COMPUTED_VALUE"""),1000.0)</f>
        <v>1000</v>
      </c>
      <c r="BU118" s="202"/>
      <c r="BV118" s="203"/>
      <c r="BW118" s="202">
        <f>IFERROR(__xludf.DUMMYFUNCTION("""COMPUTED_VALUE"""),9.5)</f>
        <v>9.5</v>
      </c>
      <c r="BX118" s="203">
        <f>IFERROR(__xludf.DUMMYFUNCTION("""COMPUTED_VALUE"""),950.0)</f>
        <v>950</v>
      </c>
      <c r="BY118" s="202"/>
      <c r="BZ118" s="203"/>
      <c r="CA118" s="202"/>
      <c r="CB118" s="203"/>
      <c r="CC118" s="202">
        <f>IFERROR(__xludf.DUMMYFUNCTION("""COMPUTED_VALUE"""),6.0)</f>
        <v>6</v>
      </c>
      <c r="CD118" s="203">
        <f>IFERROR(__xludf.DUMMYFUNCTION("""COMPUTED_VALUE"""),600.0)</f>
        <v>600</v>
      </c>
      <c r="CE118" s="202">
        <f>IFERROR(__xludf.DUMMYFUNCTION("""COMPUTED_VALUE"""),4.0)</f>
        <v>4</v>
      </c>
      <c r="CF118" s="203">
        <f>IFERROR(__xludf.DUMMYFUNCTION("""COMPUTED_VALUE"""),400.0)</f>
        <v>400</v>
      </c>
      <c r="CG118" s="202"/>
      <c r="CH118" s="203"/>
      <c r="CI118" s="202"/>
      <c r="CJ118" s="203"/>
      <c r="CK118" s="202"/>
      <c r="CL118" s="203"/>
      <c r="CM118" s="202"/>
      <c r="CN118" s="203"/>
      <c r="CO118" s="202"/>
      <c r="CP118" s="203"/>
      <c r="CQ118" s="202">
        <f>IFERROR(__xludf.DUMMYFUNCTION("""COMPUTED_VALUE"""),7.5)</f>
        <v>7.5</v>
      </c>
      <c r="CR118" s="203">
        <f>IFERROR(__xludf.DUMMYFUNCTION("""COMPUTED_VALUE"""),750.0)</f>
        <v>750</v>
      </c>
      <c r="CS118" s="202"/>
      <c r="CT118" s="203"/>
      <c r="CU118" s="202">
        <f>IFERROR(__xludf.DUMMYFUNCTION("""COMPUTED_VALUE"""),6.0)</f>
        <v>6</v>
      </c>
      <c r="CV118" s="203">
        <f>IFERROR(__xludf.DUMMYFUNCTION("""COMPUTED_VALUE"""),600.0)</f>
        <v>600</v>
      </c>
      <c r="CW118" s="202"/>
      <c r="CX118" s="203"/>
      <c r="CY118" s="202"/>
      <c r="CZ118" s="203"/>
      <c r="DA118" s="202"/>
      <c r="DB118" s="203"/>
      <c r="DC118" s="202">
        <f>IFERROR(__xludf.DUMMYFUNCTION("""COMPUTED_VALUE"""),5.0)</f>
        <v>5</v>
      </c>
      <c r="DD118" s="203">
        <f>IFERROR(__xludf.DUMMYFUNCTION("""COMPUTED_VALUE"""),500.0)</f>
        <v>500</v>
      </c>
      <c r="DE118" s="202"/>
      <c r="DF118" s="203"/>
      <c r="DG118" s="202"/>
      <c r="DH118" s="203"/>
      <c r="DI118" s="202">
        <f>IFERROR(__xludf.DUMMYFUNCTION("""COMPUTED_VALUE"""),9.0)</f>
        <v>9</v>
      </c>
      <c r="DJ118" s="203">
        <f>IFERROR(__xludf.DUMMYFUNCTION("""COMPUTED_VALUE"""),900.0)</f>
        <v>900</v>
      </c>
      <c r="DK118" s="202"/>
      <c r="DL118" s="203"/>
      <c r="DM118" s="202">
        <f>IFERROR(__xludf.DUMMYFUNCTION("""COMPUTED_VALUE"""),6.5)</f>
        <v>6.5</v>
      </c>
      <c r="DN118" s="203">
        <f>IFERROR(__xludf.DUMMYFUNCTION("""COMPUTED_VALUE"""),650.0)</f>
        <v>650</v>
      </c>
      <c r="DO118" s="202">
        <f>IFERROR(__xludf.DUMMYFUNCTION("""COMPUTED_VALUE"""),10.0)</f>
        <v>10</v>
      </c>
      <c r="DP118" s="203">
        <f>IFERROR(__xludf.DUMMYFUNCTION("""COMPUTED_VALUE"""),1000.0)</f>
        <v>1000</v>
      </c>
      <c r="DQ118" s="202"/>
      <c r="DR118" s="203"/>
      <c r="DS118" s="202">
        <f>IFERROR(__xludf.DUMMYFUNCTION("""COMPUTED_VALUE"""),6.5)</f>
        <v>6.5</v>
      </c>
      <c r="DT118" s="203">
        <f>IFERROR(__xludf.DUMMYFUNCTION("""COMPUTED_VALUE"""),650.0)</f>
        <v>650</v>
      </c>
      <c r="DU118" s="202"/>
      <c r="DV118" s="203"/>
      <c r="DW118" s="202"/>
      <c r="DX118" s="203"/>
      <c r="DZ118" s="159" t="str">
        <f t="shared" si="48"/>
        <v>Dominik Vlach</v>
      </c>
      <c r="EA118" s="202"/>
      <c r="EB118" s="203"/>
      <c r="EC118" s="202"/>
      <c r="ED118" s="203"/>
      <c r="EE118" s="202"/>
      <c r="EF118" s="203"/>
      <c r="EG118" s="202"/>
      <c r="EH118" s="203"/>
      <c r="EI118" s="202"/>
      <c r="EJ118" s="203"/>
      <c r="EK118" s="202"/>
      <c r="EL118" s="203"/>
      <c r="EM118" s="202"/>
      <c r="EN118" s="203"/>
      <c r="EO118" s="202"/>
      <c r="EP118" s="203"/>
      <c r="EQ118" s="202"/>
      <c r="ER118" s="203"/>
      <c r="ES118" s="202"/>
      <c r="ET118" s="203"/>
      <c r="EU118" s="202"/>
      <c r="EV118" s="203"/>
      <c r="EW118" s="202"/>
      <c r="EX118" s="203"/>
      <c r="EY118" s="202">
        <f>IFERROR(__xludf.DUMMYFUNCTION("""COMPUTED_VALUE"""),4.0)</f>
        <v>4</v>
      </c>
      <c r="EZ118" s="203">
        <f>IFERROR(__xludf.DUMMYFUNCTION("""COMPUTED_VALUE"""),400.0)</f>
        <v>400</v>
      </c>
      <c r="FA118" s="202"/>
      <c r="FB118" s="203"/>
      <c r="FC118" s="202"/>
      <c r="FD118" s="203"/>
      <c r="FE118" s="202"/>
      <c r="FF118" s="203"/>
      <c r="FG118" s="202"/>
      <c r="FH118" s="203"/>
      <c r="FI118" s="202"/>
      <c r="FJ118" s="203"/>
      <c r="FK118" s="202"/>
      <c r="FL118" s="203"/>
      <c r="FM118" s="202"/>
      <c r="FN118" s="203"/>
      <c r="FO118" s="202"/>
      <c r="FP118" s="203"/>
      <c r="FQ118" s="202">
        <f>IFERROR(__xludf.DUMMYFUNCTION("""COMPUTED_VALUE"""),2.5)</f>
        <v>2.5</v>
      </c>
      <c r="FR118" s="203">
        <f>IFERROR(__xludf.DUMMYFUNCTION("""COMPUTED_VALUE"""),250.0)</f>
        <v>250</v>
      </c>
      <c r="FS118" s="202"/>
      <c r="FT118" s="203"/>
      <c r="FU118" s="202"/>
      <c r="FV118" s="203"/>
      <c r="FW118" s="202"/>
      <c r="FX118" s="203"/>
      <c r="FY118" s="202"/>
      <c r="FZ118" s="203"/>
      <c r="GA118" s="202"/>
      <c r="GB118" s="203"/>
      <c r="GC118" s="202"/>
      <c r="GD118" s="203"/>
      <c r="GE118" s="202"/>
      <c r="GF118" s="203"/>
      <c r="GG118" s="202"/>
      <c r="GH118" s="203"/>
      <c r="GI118" s="202"/>
      <c r="GJ118" s="203"/>
      <c r="GL118" s="159" t="str">
        <f t="shared" si="49"/>
        <v>Dominik Vlach</v>
      </c>
      <c r="GM118" s="202"/>
      <c r="GN118" s="203"/>
      <c r="GO118" s="202"/>
      <c r="GP118" s="203"/>
      <c r="GQ118" s="202"/>
      <c r="GR118" s="203"/>
      <c r="GS118" s="202"/>
      <c r="GT118" s="203"/>
      <c r="GU118" s="202"/>
      <c r="GV118" s="203"/>
      <c r="GW118" s="202"/>
      <c r="GX118" s="203"/>
      <c r="GY118" s="202"/>
      <c r="GZ118" s="203"/>
      <c r="HA118" s="202"/>
      <c r="HB118" s="203"/>
      <c r="HC118" s="202"/>
      <c r="HD118" s="203"/>
      <c r="HE118" s="202"/>
      <c r="HF118" s="203"/>
      <c r="HG118" s="202"/>
      <c r="HH118" s="203"/>
      <c r="HI118" s="202"/>
      <c r="HJ118" s="203"/>
      <c r="HK118" s="202"/>
      <c r="HL118" s="203"/>
      <c r="HM118" s="202"/>
      <c r="HN118" s="203"/>
      <c r="HO118" s="202"/>
      <c r="HP118" s="203"/>
      <c r="HQ118" s="202"/>
      <c r="HR118" s="203"/>
      <c r="HS118" s="202"/>
      <c r="HT118" s="203"/>
      <c r="HU118" s="202"/>
      <c r="HV118" s="203"/>
      <c r="HW118" s="202"/>
      <c r="HX118" s="203"/>
      <c r="HY118" s="202"/>
      <c r="HZ118" s="203"/>
      <c r="IA118" s="202"/>
      <c r="IB118" s="203"/>
      <c r="IC118" s="202"/>
      <c r="ID118" s="203"/>
      <c r="IE118" s="202"/>
      <c r="IF118" s="203"/>
      <c r="IG118" s="202"/>
      <c r="IH118" s="203"/>
      <c r="II118" s="202"/>
      <c r="IJ118" s="203"/>
      <c r="IK118" s="202"/>
      <c r="IL118" s="203"/>
      <c r="IM118" s="202"/>
      <c r="IN118" s="203"/>
      <c r="IO118" s="202"/>
      <c r="IP118" s="203"/>
      <c r="IQ118" s="202"/>
      <c r="IR118" s="203"/>
      <c r="IS118" s="202"/>
      <c r="IT118" s="203"/>
      <c r="IU118" s="202"/>
      <c r="IV118" s="215"/>
    </row>
    <row r="119">
      <c r="A119" s="225">
        <f>IFERROR(__xludf.DUMMYFUNCTION("""COMPUTED_VALUE"""),100.0)</f>
        <v>100</v>
      </c>
      <c r="B119" s="159" t="str">
        <f t="shared" si="46"/>
        <v>Oleksandr Sobolyuk</v>
      </c>
      <c r="C119" s="199">
        <f t="shared" ref="C119:BL119" si="118">BO119+EA119+GM119</f>
        <v>12.5</v>
      </c>
      <c r="D119" s="199">
        <f t="shared" si="118"/>
        <v>0</v>
      </c>
      <c r="E119" s="199">
        <f t="shared" si="118"/>
        <v>7</v>
      </c>
      <c r="F119" s="199">
        <f t="shared" si="118"/>
        <v>0</v>
      </c>
      <c r="G119" s="199">
        <f t="shared" si="118"/>
        <v>0</v>
      </c>
      <c r="H119" s="199">
        <f t="shared" si="118"/>
        <v>0</v>
      </c>
      <c r="I119" s="199">
        <f t="shared" si="118"/>
        <v>7</v>
      </c>
      <c r="J119" s="199">
        <f t="shared" si="118"/>
        <v>0</v>
      </c>
      <c r="K119" s="199">
        <f t="shared" si="118"/>
        <v>12</v>
      </c>
      <c r="L119" s="199">
        <f t="shared" si="118"/>
        <v>0</v>
      </c>
      <c r="M119" s="199">
        <f t="shared" si="118"/>
        <v>0</v>
      </c>
      <c r="N119" s="199">
        <f t="shared" si="118"/>
        <v>0</v>
      </c>
      <c r="O119" s="199">
        <f t="shared" si="118"/>
        <v>12</v>
      </c>
      <c r="P119" s="199">
        <f t="shared" si="118"/>
        <v>0</v>
      </c>
      <c r="Q119" s="199">
        <f t="shared" si="118"/>
        <v>12</v>
      </c>
      <c r="R119" s="199">
        <f t="shared" si="118"/>
        <v>0</v>
      </c>
      <c r="S119" s="199">
        <f t="shared" si="118"/>
        <v>6.5</v>
      </c>
      <c r="T119" s="199">
        <f t="shared" si="118"/>
        <v>0</v>
      </c>
      <c r="U119" s="199">
        <f t="shared" si="118"/>
        <v>7</v>
      </c>
      <c r="V119" s="199">
        <f t="shared" si="118"/>
        <v>0</v>
      </c>
      <c r="W119" s="199">
        <f t="shared" si="118"/>
        <v>7</v>
      </c>
      <c r="X119" s="199">
        <f t="shared" si="118"/>
        <v>0</v>
      </c>
      <c r="Y119" s="199">
        <f t="shared" si="118"/>
        <v>14</v>
      </c>
      <c r="Z119" s="199">
        <f t="shared" si="118"/>
        <v>0</v>
      </c>
      <c r="AA119" s="199">
        <f t="shared" si="118"/>
        <v>0</v>
      </c>
      <c r="AB119" s="199">
        <f t="shared" si="118"/>
        <v>0</v>
      </c>
      <c r="AC119" s="199">
        <f t="shared" si="118"/>
        <v>16</v>
      </c>
      <c r="AD119" s="199">
        <f t="shared" si="118"/>
        <v>0</v>
      </c>
      <c r="AE119" s="199">
        <f t="shared" si="118"/>
        <v>5.5</v>
      </c>
      <c r="AF119" s="199">
        <f t="shared" si="118"/>
        <v>0</v>
      </c>
      <c r="AG119" s="199">
        <f t="shared" si="118"/>
        <v>5.5</v>
      </c>
      <c r="AH119" s="199">
        <f t="shared" si="118"/>
        <v>0</v>
      </c>
      <c r="AI119" s="199">
        <f t="shared" si="118"/>
        <v>14</v>
      </c>
      <c r="AJ119" s="199">
        <f t="shared" si="118"/>
        <v>0</v>
      </c>
      <c r="AK119" s="199">
        <f t="shared" si="118"/>
        <v>14</v>
      </c>
      <c r="AL119" s="199">
        <f t="shared" si="118"/>
        <v>0</v>
      </c>
      <c r="AM119" s="199">
        <f t="shared" si="118"/>
        <v>14</v>
      </c>
      <c r="AN119" s="199">
        <f t="shared" si="118"/>
        <v>0</v>
      </c>
      <c r="AO119" s="199">
        <f t="shared" si="118"/>
        <v>16</v>
      </c>
      <c r="AP119" s="199">
        <f t="shared" si="118"/>
        <v>0</v>
      </c>
      <c r="AQ119" s="199">
        <f t="shared" si="118"/>
        <v>5</v>
      </c>
      <c r="AR119" s="199">
        <f t="shared" si="118"/>
        <v>0</v>
      </c>
      <c r="AS119" s="199">
        <f t="shared" si="118"/>
        <v>12</v>
      </c>
      <c r="AT119" s="199">
        <f t="shared" si="118"/>
        <v>0</v>
      </c>
      <c r="AU119" s="199">
        <f t="shared" si="118"/>
        <v>5</v>
      </c>
      <c r="AV119" s="199">
        <f t="shared" si="118"/>
        <v>0</v>
      </c>
      <c r="AW119" s="199">
        <f t="shared" si="118"/>
        <v>14</v>
      </c>
      <c r="AX119" s="199">
        <f t="shared" si="118"/>
        <v>0</v>
      </c>
      <c r="AY119" s="199">
        <f t="shared" si="118"/>
        <v>13</v>
      </c>
      <c r="AZ119" s="199">
        <f t="shared" si="118"/>
        <v>0</v>
      </c>
      <c r="BA119" s="199">
        <f t="shared" si="118"/>
        <v>14</v>
      </c>
      <c r="BB119" s="199">
        <f t="shared" si="118"/>
        <v>0</v>
      </c>
      <c r="BC119" s="199">
        <f t="shared" si="118"/>
        <v>16</v>
      </c>
      <c r="BD119" s="199">
        <f t="shared" si="118"/>
        <v>0</v>
      </c>
      <c r="BE119" s="199">
        <f t="shared" si="118"/>
        <v>0</v>
      </c>
      <c r="BF119" s="199">
        <f t="shared" si="118"/>
        <v>0</v>
      </c>
      <c r="BG119" s="199">
        <f t="shared" si="118"/>
        <v>12</v>
      </c>
      <c r="BH119" s="199">
        <f t="shared" si="118"/>
        <v>0</v>
      </c>
      <c r="BI119" s="199">
        <f t="shared" si="118"/>
        <v>0</v>
      </c>
      <c r="BJ119" s="199">
        <f t="shared" si="118"/>
        <v>0</v>
      </c>
      <c r="BK119" s="199">
        <f t="shared" si="118"/>
        <v>0</v>
      </c>
      <c r="BL119" s="199">
        <f t="shared" si="118"/>
        <v>0</v>
      </c>
      <c r="BM119" s="151"/>
      <c r="BN119" s="239" t="str">
        <f>IFERROR(__xludf.DUMMYFUNCTION("""COMPUTED_VALUE"""),"Oleksandr Sobolyuk")</f>
        <v>Oleksandr Sobolyuk</v>
      </c>
      <c r="BO119" s="202"/>
      <c r="BP119" s="203"/>
      <c r="BQ119" s="202"/>
      <c r="BR119" s="203"/>
      <c r="BS119" s="202"/>
      <c r="BT119" s="203"/>
      <c r="BU119" s="202"/>
      <c r="BV119" s="203"/>
      <c r="BW119" s="202"/>
      <c r="BX119" s="203"/>
      <c r="BY119" s="202"/>
      <c r="BZ119" s="203"/>
      <c r="CA119" s="202"/>
      <c r="CB119" s="203"/>
      <c r="CC119" s="202"/>
      <c r="CD119" s="203"/>
      <c r="CE119" s="202"/>
      <c r="CF119" s="203"/>
      <c r="CG119" s="202"/>
      <c r="CH119" s="203"/>
      <c r="CI119" s="202"/>
      <c r="CJ119" s="203"/>
      <c r="CK119" s="202"/>
      <c r="CL119" s="203"/>
      <c r="CM119" s="202"/>
      <c r="CN119" s="203"/>
      <c r="CO119" s="202"/>
      <c r="CP119" s="203"/>
      <c r="CQ119" s="202"/>
      <c r="CR119" s="203"/>
      <c r="CS119" s="202"/>
      <c r="CT119" s="203"/>
      <c r="CU119" s="202"/>
      <c r="CV119" s="203"/>
      <c r="CW119" s="202"/>
      <c r="CX119" s="203"/>
      <c r="CY119" s="202"/>
      <c r="CZ119" s="203"/>
      <c r="DA119" s="202"/>
      <c r="DB119" s="203"/>
      <c r="DC119" s="202"/>
      <c r="DD119" s="203"/>
      <c r="DE119" s="202"/>
      <c r="DF119" s="203"/>
      <c r="DG119" s="202"/>
      <c r="DH119" s="203"/>
      <c r="DI119" s="202"/>
      <c r="DJ119" s="203"/>
      <c r="DK119" s="202"/>
      <c r="DL119" s="203"/>
      <c r="DM119" s="202"/>
      <c r="DN119" s="203"/>
      <c r="DO119" s="202"/>
      <c r="DP119" s="203"/>
      <c r="DQ119" s="202"/>
      <c r="DR119" s="203"/>
      <c r="DS119" s="202"/>
      <c r="DT119" s="203"/>
      <c r="DU119" s="202"/>
      <c r="DV119" s="203"/>
      <c r="DW119" s="202"/>
      <c r="DX119" s="203"/>
      <c r="DZ119" s="159" t="str">
        <f t="shared" si="48"/>
        <v>Oleksandr Sobolyuk</v>
      </c>
      <c r="EA119" s="202"/>
      <c r="EB119" s="203"/>
      <c r="EC119" s="202"/>
      <c r="ED119" s="203"/>
      <c r="EE119" s="202"/>
      <c r="EF119" s="203"/>
      <c r="EG119" s="202"/>
      <c r="EH119" s="203"/>
      <c r="EI119" s="202"/>
      <c r="EJ119" s="203"/>
      <c r="EK119" s="202"/>
      <c r="EL119" s="203"/>
      <c r="EM119" s="202"/>
      <c r="EN119" s="203"/>
      <c r="EO119" s="202"/>
      <c r="EP119" s="203"/>
      <c r="EQ119" s="202"/>
      <c r="ER119" s="203"/>
      <c r="ES119" s="202"/>
      <c r="ET119" s="203"/>
      <c r="EU119" s="202"/>
      <c r="EV119" s="203"/>
      <c r="EW119" s="202"/>
      <c r="EX119" s="203"/>
      <c r="EY119" s="202"/>
      <c r="EZ119" s="203"/>
      <c r="FA119" s="202"/>
      <c r="FB119" s="203"/>
      <c r="FC119" s="202"/>
      <c r="FD119" s="203"/>
      <c r="FE119" s="202"/>
      <c r="FF119" s="203"/>
      <c r="FG119" s="202"/>
      <c r="FH119" s="203"/>
      <c r="FI119" s="202"/>
      <c r="FJ119" s="203"/>
      <c r="FK119" s="202"/>
      <c r="FL119" s="203"/>
      <c r="FM119" s="202"/>
      <c r="FN119" s="203"/>
      <c r="FO119" s="202"/>
      <c r="FP119" s="203"/>
      <c r="FQ119" s="202"/>
      <c r="FR119" s="203"/>
      <c r="FS119" s="202"/>
      <c r="FT119" s="203"/>
      <c r="FU119" s="202"/>
      <c r="FV119" s="203"/>
      <c r="FW119" s="202"/>
      <c r="FX119" s="203"/>
      <c r="FY119" s="202"/>
      <c r="FZ119" s="203"/>
      <c r="GA119" s="202"/>
      <c r="GB119" s="203"/>
      <c r="GC119" s="202"/>
      <c r="GD119" s="203"/>
      <c r="GE119" s="202"/>
      <c r="GF119" s="203"/>
      <c r="GG119" s="202"/>
      <c r="GH119" s="203"/>
      <c r="GI119" s="202"/>
      <c r="GJ119" s="203"/>
      <c r="GL119" s="159" t="str">
        <f t="shared" si="49"/>
        <v>Oleksandr Sobolyuk</v>
      </c>
      <c r="GM119" s="202">
        <f>IFERROR(__xludf.DUMMYFUNCTION("""COMPUTED_VALUE"""),12.5)</f>
        <v>12.5</v>
      </c>
      <c r="GN119" s="203"/>
      <c r="GO119" s="202">
        <f>IFERROR(__xludf.DUMMYFUNCTION("""COMPUTED_VALUE"""),7.0)</f>
        <v>7</v>
      </c>
      <c r="GP119" s="203"/>
      <c r="GQ119" s="202"/>
      <c r="GR119" s="203"/>
      <c r="GS119" s="202">
        <f>IFERROR(__xludf.DUMMYFUNCTION("""COMPUTED_VALUE"""),7.0)</f>
        <v>7</v>
      </c>
      <c r="GT119" s="203"/>
      <c r="GU119" s="202">
        <f>IFERROR(__xludf.DUMMYFUNCTION("""COMPUTED_VALUE"""),12.0)</f>
        <v>12</v>
      </c>
      <c r="GV119" s="203"/>
      <c r="GW119" s="202"/>
      <c r="GX119" s="203"/>
      <c r="GY119" s="202">
        <f>IFERROR(__xludf.DUMMYFUNCTION("""COMPUTED_VALUE"""),12.0)</f>
        <v>12</v>
      </c>
      <c r="GZ119" s="203"/>
      <c r="HA119" s="202">
        <f>IFERROR(__xludf.DUMMYFUNCTION("""COMPUTED_VALUE"""),12.0)</f>
        <v>12</v>
      </c>
      <c r="HB119" s="203"/>
      <c r="HC119" s="202">
        <f>IFERROR(__xludf.DUMMYFUNCTION("""COMPUTED_VALUE"""),6.5)</f>
        <v>6.5</v>
      </c>
      <c r="HD119" s="203"/>
      <c r="HE119" s="202">
        <f>IFERROR(__xludf.DUMMYFUNCTION("""COMPUTED_VALUE"""),7.0)</f>
        <v>7</v>
      </c>
      <c r="HF119" s="203"/>
      <c r="HG119" s="202">
        <f>IFERROR(__xludf.DUMMYFUNCTION("""COMPUTED_VALUE"""),7.0)</f>
        <v>7</v>
      </c>
      <c r="HH119" s="203"/>
      <c r="HI119" s="202">
        <f>IFERROR(__xludf.DUMMYFUNCTION("""COMPUTED_VALUE"""),14.0)</f>
        <v>14</v>
      </c>
      <c r="HJ119" s="203"/>
      <c r="HK119" s="202"/>
      <c r="HL119" s="203"/>
      <c r="HM119" s="202">
        <f>IFERROR(__xludf.DUMMYFUNCTION("""COMPUTED_VALUE"""),16.0)</f>
        <v>16</v>
      </c>
      <c r="HN119" s="203"/>
      <c r="HO119" s="202">
        <f>IFERROR(__xludf.DUMMYFUNCTION("""COMPUTED_VALUE"""),5.5)</f>
        <v>5.5</v>
      </c>
      <c r="HP119" s="203"/>
      <c r="HQ119" s="202">
        <f>IFERROR(__xludf.DUMMYFUNCTION("""COMPUTED_VALUE"""),5.5)</f>
        <v>5.5</v>
      </c>
      <c r="HR119" s="203"/>
      <c r="HS119" s="202">
        <f>IFERROR(__xludf.DUMMYFUNCTION("""COMPUTED_VALUE"""),14.0)</f>
        <v>14</v>
      </c>
      <c r="HT119" s="203"/>
      <c r="HU119" s="202">
        <f>IFERROR(__xludf.DUMMYFUNCTION("""COMPUTED_VALUE"""),14.0)</f>
        <v>14</v>
      </c>
      <c r="HV119" s="203"/>
      <c r="HW119" s="202">
        <f>IFERROR(__xludf.DUMMYFUNCTION("""COMPUTED_VALUE"""),14.0)</f>
        <v>14</v>
      </c>
      <c r="HX119" s="203"/>
      <c r="HY119" s="202">
        <f>IFERROR(__xludf.DUMMYFUNCTION("""COMPUTED_VALUE"""),16.0)</f>
        <v>16</v>
      </c>
      <c r="HZ119" s="203"/>
      <c r="IA119" s="202">
        <f>IFERROR(__xludf.DUMMYFUNCTION("""COMPUTED_VALUE"""),5.0)</f>
        <v>5</v>
      </c>
      <c r="IB119" s="203"/>
      <c r="IC119" s="202">
        <f>IFERROR(__xludf.DUMMYFUNCTION("""COMPUTED_VALUE"""),12.0)</f>
        <v>12</v>
      </c>
      <c r="ID119" s="203"/>
      <c r="IE119" s="202">
        <f>IFERROR(__xludf.DUMMYFUNCTION("""COMPUTED_VALUE"""),5.0)</f>
        <v>5</v>
      </c>
      <c r="IF119" s="203"/>
      <c r="IG119" s="202">
        <f>IFERROR(__xludf.DUMMYFUNCTION("""COMPUTED_VALUE"""),14.0)</f>
        <v>14</v>
      </c>
      <c r="IH119" s="203"/>
      <c r="II119" s="202">
        <f>IFERROR(__xludf.DUMMYFUNCTION("""COMPUTED_VALUE"""),13.0)</f>
        <v>13</v>
      </c>
      <c r="IJ119" s="203"/>
      <c r="IK119" s="202">
        <f>IFERROR(__xludf.DUMMYFUNCTION("""COMPUTED_VALUE"""),14.0)</f>
        <v>14</v>
      </c>
      <c r="IL119" s="203"/>
      <c r="IM119" s="202">
        <f>IFERROR(__xludf.DUMMYFUNCTION("""COMPUTED_VALUE"""),16.0)</f>
        <v>16</v>
      </c>
      <c r="IN119" s="203"/>
      <c r="IO119" s="202"/>
      <c r="IP119" s="203"/>
      <c r="IQ119" s="202">
        <f>IFERROR(__xludf.DUMMYFUNCTION("""COMPUTED_VALUE"""),12.0)</f>
        <v>12</v>
      </c>
      <c r="IR119" s="203"/>
      <c r="IS119" s="202"/>
      <c r="IT119" s="203"/>
      <c r="IU119" s="202"/>
      <c r="IV119" s="215"/>
    </row>
    <row r="120">
      <c r="A120" s="225">
        <f>IFERROR(__xludf.DUMMYFUNCTION("""COMPUTED_VALUE"""),100.0)</f>
        <v>100</v>
      </c>
      <c r="B120" s="159" t="str">
        <f t="shared" si="46"/>
        <v>Radim Raulim-x</v>
      </c>
      <c r="C120" s="199">
        <f t="shared" ref="C120:BL120" si="119">BO120+EA120+GM120</f>
        <v>0</v>
      </c>
      <c r="D120" s="199">
        <f t="shared" si="119"/>
        <v>0</v>
      </c>
      <c r="E120" s="199">
        <f t="shared" si="119"/>
        <v>0</v>
      </c>
      <c r="F120" s="199">
        <f t="shared" si="119"/>
        <v>0</v>
      </c>
      <c r="G120" s="199">
        <f t="shared" si="119"/>
        <v>0</v>
      </c>
      <c r="H120" s="199">
        <f t="shared" si="119"/>
        <v>0</v>
      </c>
      <c r="I120" s="199">
        <f t="shared" si="119"/>
        <v>0</v>
      </c>
      <c r="J120" s="199">
        <f t="shared" si="119"/>
        <v>0</v>
      </c>
      <c r="K120" s="199">
        <f t="shared" si="119"/>
        <v>0</v>
      </c>
      <c r="L120" s="199">
        <f t="shared" si="119"/>
        <v>0</v>
      </c>
      <c r="M120" s="199">
        <f t="shared" si="119"/>
        <v>0</v>
      </c>
      <c r="N120" s="199">
        <f t="shared" si="119"/>
        <v>0</v>
      </c>
      <c r="O120" s="199">
        <f t="shared" si="119"/>
        <v>0</v>
      </c>
      <c r="P120" s="199">
        <f t="shared" si="119"/>
        <v>0</v>
      </c>
      <c r="Q120" s="199">
        <f t="shared" si="119"/>
        <v>0</v>
      </c>
      <c r="R120" s="199">
        <f t="shared" si="119"/>
        <v>0</v>
      </c>
      <c r="S120" s="199">
        <f t="shared" si="119"/>
        <v>0</v>
      </c>
      <c r="T120" s="199">
        <f t="shared" si="119"/>
        <v>0</v>
      </c>
      <c r="U120" s="199">
        <f t="shared" si="119"/>
        <v>0</v>
      </c>
      <c r="V120" s="199">
        <f t="shared" si="119"/>
        <v>0</v>
      </c>
      <c r="W120" s="199">
        <f t="shared" si="119"/>
        <v>0</v>
      </c>
      <c r="X120" s="199">
        <f t="shared" si="119"/>
        <v>0</v>
      </c>
      <c r="Y120" s="199">
        <f t="shared" si="119"/>
        <v>0</v>
      </c>
      <c r="Z120" s="199">
        <f t="shared" si="119"/>
        <v>0</v>
      </c>
      <c r="AA120" s="199">
        <f t="shared" si="119"/>
        <v>0</v>
      </c>
      <c r="AB120" s="199">
        <f t="shared" si="119"/>
        <v>0</v>
      </c>
      <c r="AC120" s="199">
        <f t="shared" si="119"/>
        <v>0</v>
      </c>
      <c r="AD120" s="199">
        <f t="shared" si="119"/>
        <v>0</v>
      </c>
      <c r="AE120" s="199">
        <f t="shared" si="119"/>
        <v>0</v>
      </c>
      <c r="AF120" s="199">
        <f t="shared" si="119"/>
        <v>0</v>
      </c>
      <c r="AG120" s="199">
        <f t="shared" si="119"/>
        <v>0</v>
      </c>
      <c r="AH120" s="199">
        <f t="shared" si="119"/>
        <v>0</v>
      </c>
      <c r="AI120" s="199">
        <f t="shared" si="119"/>
        <v>0</v>
      </c>
      <c r="AJ120" s="199">
        <f t="shared" si="119"/>
        <v>0</v>
      </c>
      <c r="AK120" s="199">
        <f t="shared" si="119"/>
        <v>0</v>
      </c>
      <c r="AL120" s="199">
        <f t="shared" si="119"/>
        <v>0</v>
      </c>
      <c r="AM120" s="199">
        <f t="shared" si="119"/>
        <v>0</v>
      </c>
      <c r="AN120" s="199">
        <f t="shared" si="119"/>
        <v>0</v>
      </c>
      <c r="AO120" s="199">
        <f t="shared" si="119"/>
        <v>0</v>
      </c>
      <c r="AP120" s="199">
        <f t="shared" si="119"/>
        <v>0</v>
      </c>
      <c r="AQ120" s="199">
        <f t="shared" si="119"/>
        <v>0</v>
      </c>
      <c r="AR120" s="199">
        <f t="shared" si="119"/>
        <v>0</v>
      </c>
      <c r="AS120" s="199">
        <f t="shared" si="119"/>
        <v>0</v>
      </c>
      <c r="AT120" s="199">
        <f t="shared" si="119"/>
        <v>0</v>
      </c>
      <c r="AU120" s="199">
        <f t="shared" si="119"/>
        <v>0</v>
      </c>
      <c r="AV120" s="199">
        <f t="shared" si="119"/>
        <v>0</v>
      </c>
      <c r="AW120" s="199">
        <f t="shared" si="119"/>
        <v>0</v>
      </c>
      <c r="AX120" s="199">
        <f t="shared" si="119"/>
        <v>0</v>
      </c>
      <c r="AY120" s="199">
        <f t="shared" si="119"/>
        <v>0</v>
      </c>
      <c r="AZ120" s="199">
        <f t="shared" si="119"/>
        <v>0</v>
      </c>
      <c r="BA120" s="199">
        <f t="shared" si="119"/>
        <v>0</v>
      </c>
      <c r="BB120" s="199">
        <f t="shared" si="119"/>
        <v>0</v>
      </c>
      <c r="BC120" s="199">
        <f t="shared" si="119"/>
        <v>0</v>
      </c>
      <c r="BD120" s="199">
        <f t="shared" si="119"/>
        <v>0</v>
      </c>
      <c r="BE120" s="199">
        <f t="shared" si="119"/>
        <v>0</v>
      </c>
      <c r="BF120" s="199">
        <f t="shared" si="119"/>
        <v>0</v>
      </c>
      <c r="BG120" s="199">
        <f t="shared" si="119"/>
        <v>0</v>
      </c>
      <c r="BH120" s="199">
        <f t="shared" si="119"/>
        <v>0</v>
      </c>
      <c r="BI120" s="199">
        <f t="shared" si="119"/>
        <v>0</v>
      </c>
      <c r="BJ120" s="199">
        <f t="shared" si="119"/>
        <v>0</v>
      </c>
      <c r="BK120" s="199">
        <f t="shared" si="119"/>
        <v>0</v>
      </c>
      <c r="BL120" s="199">
        <f t="shared" si="119"/>
        <v>0</v>
      </c>
      <c r="BM120" s="151"/>
      <c r="BN120" s="239" t="str">
        <f>IFERROR(__xludf.DUMMYFUNCTION("""COMPUTED_VALUE"""),"Radim Raulim-x")</f>
        <v>Radim Raulim-x</v>
      </c>
      <c r="BO120" s="202"/>
      <c r="BP120" s="203"/>
      <c r="BQ120" s="202"/>
      <c r="BR120" s="203"/>
      <c r="BS120" s="202"/>
      <c r="BT120" s="203"/>
      <c r="BU120" s="202"/>
      <c r="BV120" s="203"/>
      <c r="BW120" s="202"/>
      <c r="BX120" s="203"/>
      <c r="BY120" s="202"/>
      <c r="BZ120" s="203"/>
      <c r="CA120" s="202"/>
      <c r="CB120" s="203"/>
      <c r="CC120" s="202"/>
      <c r="CD120" s="203"/>
      <c r="CE120" s="202"/>
      <c r="CF120" s="203"/>
      <c r="CG120" s="202"/>
      <c r="CH120" s="203"/>
      <c r="CI120" s="202"/>
      <c r="CJ120" s="203"/>
      <c r="CK120" s="202"/>
      <c r="CL120" s="203"/>
      <c r="CM120" s="202"/>
      <c r="CN120" s="203"/>
      <c r="CO120" s="202"/>
      <c r="CP120" s="203"/>
      <c r="CQ120" s="202"/>
      <c r="CR120" s="203"/>
      <c r="CS120" s="202"/>
      <c r="CT120" s="203"/>
      <c r="CU120" s="202"/>
      <c r="CV120" s="203"/>
      <c r="CW120" s="202"/>
      <c r="CX120" s="203"/>
      <c r="CY120" s="202"/>
      <c r="CZ120" s="203"/>
      <c r="DA120" s="202"/>
      <c r="DB120" s="203"/>
      <c r="DC120" s="202"/>
      <c r="DD120" s="203"/>
      <c r="DE120" s="202"/>
      <c r="DF120" s="203"/>
      <c r="DG120" s="202"/>
      <c r="DH120" s="203"/>
      <c r="DI120" s="202"/>
      <c r="DJ120" s="203"/>
      <c r="DK120" s="202"/>
      <c r="DL120" s="203"/>
      <c r="DM120" s="202"/>
      <c r="DN120" s="203"/>
      <c r="DO120" s="202"/>
      <c r="DP120" s="203"/>
      <c r="DQ120" s="202"/>
      <c r="DR120" s="203"/>
      <c r="DS120" s="202"/>
      <c r="DT120" s="203"/>
      <c r="DU120" s="202"/>
      <c r="DV120" s="203"/>
      <c r="DW120" s="202"/>
      <c r="DX120" s="203"/>
      <c r="DZ120" s="159" t="str">
        <f t="shared" si="48"/>
        <v>Radim Raulim-x</v>
      </c>
      <c r="EA120" s="202"/>
      <c r="EB120" s="203"/>
      <c r="EC120" s="202"/>
      <c r="ED120" s="203"/>
      <c r="EE120" s="202"/>
      <c r="EF120" s="203"/>
      <c r="EG120" s="202"/>
      <c r="EH120" s="203"/>
      <c r="EI120" s="202"/>
      <c r="EJ120" s="203"/>
      <c r="EK120" s="202"/>
      <c r="EL120" s="203"/>
      <c r="EM120" s="202"/>
      <c r="EN120" s="203"/>
      <c r="EO120" s="202"/>
      <c r="EP120" s="203"/>
      <c r="EQ120" s="202"/>
      <c r="ER120" s="203"/>
      <c r="ES120" s="202"/>
      <c r="ET120" s="203"/>
      <c r="EU120" s="202"/>
      <c r="EV120" s="203"/>
      <c r="EW120" s="202"/>
      <c r="EX120" s="203"/>
      <c r="EY120" s="202"/>
      <c r="EZ120" s="203"/>
      <c r="FA120" s="202"/>
      <c r="FB120" s="203"/>
      <c r="FC120" s="202"/>
      <c r="FD120" s="203"/>
      <c r="FE120" s="202"/>
      <c r="FF120" s="203"/>
      <c r="FG120" s="202"/>
      <c r="FH120" s="203"/>
      <c r="FI120" s="202"/>
      <c r="FJ120" s="203"/>
      <c r="FK120" s="202"/>
      <c r="FL120" s="203"/>
      <c r="FM120" s="202"/>
      <c r="FN120" s="203"/>
      <c r="FO120" s="202"/>
      <c r="FP120" s="203"/>
      <c r="FQ120" s="202"/>
      <c r="FR120" s="203"/>
      <c r="FS120" s="202"/>
      <c r="FT120" s="203"/>
      <c r="FU120" s="202"/>
      <c r="FV120" s="203"/>
      <c r="FW120" s="202"/>
      <c r="FX120" s="203"/>
      <c r="FY120" s="202"/>
      <c r="FZ120" s="203"/>
      <c r="GA120" s="202"/>
      <c r="GB120" s="203"/>
      <c r="GC120" s="202"/>
      <c r="GD120" s="203"/>
      <c r="GE120" s="202"/>
      <c r="GF120" s="203"/>
      <c r="GG120" s="202"/>
      <c r="GH120" s="203"/>
      <c r="GI120" s="202"/>
      <c r="GJ120" s="203"/>
      <c r="GL120" s="159" t="str">
        <f t="shared" si="49"/>
        <v>Radim Raulim-x</v>
      </c>
      <c r="GM120" s="202"/>
      <c r="GN120" s="203"/>
      <c r="GO120" s="202"/>
      <c r="GP120" s="203"/>
      <c r="GQ120" s="202"/>
      <c r="GR120" s="203"/>
      <c r="GS120" s="202"/>
      <c r="GT120" s="203"/>
      <c r="GU120" s="202"/>
      <c r="GV120" s="203"/>
      <c r="GW120" s="202"/>
      <c r="GX120" s="203"/>
      <c r="GY120" s="202"/>
      <c r="GZ120" s="203"/>
      <c r="HA120" s="202"/>
      <c r="HB120" s="203"/>
      <c r="HC120" s="202"/>
      <c r="HD120" s="203"/>
      <c r="HE120" s="202"/>
      <c r="HF120" s="203"/>
      <c r="HG120" s="202"/>
      <c r="HH120" s="203"/>
      <c r="HI120" s="202"/>
      <c r="HJ120" s="203"/>
      <c r="HK120" s="202"/>
      <c r="HL120" s="203"/>
      <c r="HM120" s="202"/>
      <c r="HN120" s="203"/>
      <c r="HO120" s="202"/>
      <c r="HP120" s="203"/>
      <c r="HQ120" s="202"/>
      <c r="HR120" s="203"/>
      <c r="HS120" s="202"/>
      <c r="HT120" s="203"/>
      <c r="HU120" s="202"/>
      <c r="HV120" s="203"/>
      <c r="HW120" s="202"/>
      <c r="HX120" s="203"/>
      <c r="HY120" s="202"/>
      <c r="HZ120" s="203"/>
      <c r="IA120" s="202"/>
      <c r="IB120" s="203"/>
      <c r="IC120" s="202"/>
      <c r="ID120" s="203"/>
      <c r="IE120" s="202"/>
      <c r="IF120" s="203"/>
      <c r="IG120" s="202"/>
      <c r="IH120" s="203"/>
      <c r="II120" s="202"/>
      <c r="IJ120" s="203"/>
      <c r="IK120" s="202"/>
      <c r="IL120" s="203"/>
      <c r="IM120" s="202"/>
      <c r="IN120" s="203"/>
      <c r="IO120" s="202"/>
      <c r="IP120" s="203"/>
      <c r="IQ120" s="202"/>
      <c r="IR120" s="203"/>
      <c r="IS120" s="202"/>
      <c r="IT120" s="203"/>
      <c r="IU120" s="202"/>
      <c r="IV120" s="215"/>
    </row>
    <row r="121">
      <c r="A121" s="225">
        <f>IFERROR(__xludf.DUMMYFUNCTION("""COMPUTED_VALUE"""),100.0)</f>
        <v>100</v>
      </c>
      <c r="B121" s="159" t="str">
        <f t="shared" si="46"/>
        <v>Martin Kumšta-x</v>
      </c>
      <c r="C121" s="199">
        <f t="shared" ref="C121:BL121" si="120">BO121+EA121+GM121</f>
        <v>0</v>
      </c>
      <c r="D121" s="199">
        <f t="shared" si="120"/>
        <v>0</v>
      </c>
      <c r="E121" s="199">
        <f t="shared" si="120"/>
        <v>0</v>
      </c>
      <c r="F121" s="199">
        <f t="shared" si="120"/>
        <v>0</v>
      </c>
      <c r="G121" s="199">
        <f t="shared" si="120"/>
        <v>0</v>
      </c>
      <c r="H121" s="199">
        <f t="shared" si="120"/>
        <v>0</v>
      </c>
      <c r="I121" s="199">
        <f t="shared" si="120"/>
        <v>0</v>
      </c>
      <c r="J121" s="199">
        <f t="shared" si="120"/>
        <v>0</v>
      </c>
      <c r="K121" s="199">
        <f t="shared" si="120"/>
        <v>0</v>
      </c>
      <c r="L121" s="199">
        <f t="shared" si="120"/>
        <v>0</v>
      </c>
      <c r="M121" s="199">
        <f t="shared" si="120"/>
        <v>0</v>
      </c>
      <c r="N121" s="199">
        <f t="shared" si="120"/>
        <v>0</v>
      </c>
      <c r="O121" s="199">
        <f t="shared" si="120"/>
        <v>0</v>
      </c>
      <c r="P121" s="199">
        <f t="shared" si="120"/>
        <v>0</v>
      </c>
      <c r="Q121" s="199">
        <f t="shared" si="120"/>
        <v>0</v>
      </c>
      <c r="R121" s="199">
        <f t="shared" si="120"/>
        <v>0</v>
      </c>
      <c r="S121" s="199">
        <f t="shared" si="120"/>
        <v>0</v>
      </c>
      <c r="T121" s="199">
        <f t="shared" si="120"/>
        <v>0</v>
      </c>
      <c r="U121" s="199">
        <f t="shared" si="120"/>
        <v>0</v>
      </c>
      <c r="V121" s="199">
        <f t="shared" si="120"/>
        <v>0</v>
      </c>
      <c r="W121" s="199">
        <f t="shared" si="120"/>
        <v>0</v>
      </c>
      <c r="X121" s="199">
        <f t="shared" si="120"/>
        <v>0</v>
      </c>
      <c r="Y121" s="199">
        <f t="shared" si="120"/>
        <v>0</v>
      </c>
      <c r="Z121" s="199">
        <f t="shared" si="120"/>
        <v>0</v>
      </c>
      <c r="AA121" s="199">
        <f t="shared" si="120"/>
        <v>0</v>
      </c>
      <c r="AB121" s="199">
        <f t="shared" si="120"/>
        <v>0</v>
      </c>
      <c r="AC121" s="199">
        <f t="shared" si="120"/>
        <v>0</v>
      </c>
      <c r="AD121" s="199">
        <f t="shared" si="120"/>
        <v>0</v>
      </c>
      <c r="AE121" s="199">
        <f t="shared" si="120"/>
        <v>0</v>
      </c>
      <c r="AF121" s="199">
        <f t="shared" si="120"/>
        <v>0</v>
      </c>
      <c r="AG121" s="199">
        <f t="shared" si="120"/>
        <v>0</v>
      </c>
      <c r="AH121" s="199">
        <f t="shared" si="120"/>
        <v>0</v>
      </c>
      <c r="AI121" s="199">
        <f t="shared" si="120"/>
        <v>0</v>
      </c>
      <c r="AJ121" s="199">
        <f t="shared" si="120"/>
        <v>0</v>
      </c>
      <c r="AK121" s="199">
        <f t="shared" si="120"/>
        <v>0</v>
      </c>
      <c r="AL121" s="199">
        <f t="shared" si="120"/>
        <v>0</v>
      </c>
      <c r="AM121" s="199">
        <f t="shared" si="120"/>
        <v>0</v>
      </c>
      <c r="AN121" s="199">
        <f t="shared" si="120"/>
        <v>0</v>
      </c>
      <c r="AO121" s="199">
        <f t="shared" si="120"/>
        <v>0</v>
      </c>
      <c r="AP121" s="199">
        <f t="shared" si="120"/>
        <v>0</v>
      </c>
      <c r="AQ121" s="199">
        <f t="shared" si="120"/>
        <v>0</v>
      </c>
      <c r="AR121" s="199">
        <f t="shared" si="120"/>
        <v>0</v>
      </c>
      <c r="AS121" s="199">
        <f t="shared" si="120"/>
        <v>0</v>
      </c>
      <c r="AT121" s="199">
        <f t="shared" si="120"/>
        <v>0</v>
      </c>
      <c r="AU121" s="199">
        <f t="shared" si="120"/>
        <v>0</v>
      </c>
      <c r="AV121" s="199">
        <f t="shared" si="120"/>
        <v>0</v>
      </c>
      <c r="AW121" s="199">
        <f t="shared" si="120"/>
        <v>0</v>
      </c>
      <c r="AX121" s="199">
        <f t="shared" si="120"/>
        <v>0</v>
      </c>
      <c r="AY121" s="199">
        <f t="shared" si="120"/>
        <v>0</v>
      </c>
      <c r="AZ121" s="199">
        <f t="shared" si="120"/>
        <v>0</v>
      </c>
      <c r="BA121" s="199">
        <f t="shared" si="120"/>
        <v>0</v>
      </c>
      <c r="BB121" s="199">
        <f t="shared" si="120"/>
        <v>0</v>
      </c>
      <c r="BC121" s="199">
        <f t="shared" si="120"/>
        <v>0</v>
      </c>
      <c r="BD121" s="199">
        <f t="shared" si="120"/>
        <v>0</v>
      </c>
      <c r="BE121" s="199">
        <f t="shared" si="120"/>
        <v>0</v>
      </c>
      <c r="BF121" s="199">
        <f t="shared" si="120"/>
        <v>0</v>
      </c>
      <c r="BG121" s="199">
        <f t="shared" si="120"/>
        <v>0</v>
      </c>
      <c r="BH121" s="199">
        <f t="shared" si="120"/>
        <v>0</v>
      </c>
      <c r="BI121" s="199">
        <f t="shared" si="120"/>
        <v>0</v>
      </c>
      <c r="BJ121" s="199">
        <f t="shared" si="120"/>
        <v>0</v>
      </c>
      <c r="BK121" s="199">
        <f t="shared" si="120"/>
        <v>0</v>
      </c>
      <c r="BL121" s="199">
        <f t="shared" si="120"/>
        <v>0</v>
      </c>
      <c r="BM121" s="151"/>
      <c r="BN121" s="239" t="str">
        <f>IFERROR(__xludf.DUMMYFUNCTION("""COMPUTED_VALUE"""),"Martin Kumšta-x")</f>
        <v>Martin Kumšta-x</v>
      </c>
      <c r="BO121" s="202"/>
      <c r="BP121" s="203"/>
      <c r="BQ121" s="202"/>
      <c r="BR121" s="203"/>
      <c r="BS121" s="202"/>
      <c r="BT121" s="203"/>
      <c r="BU121" s="202"/>
      <c r="BV121" s="203"/>
      <c r="BW121" s="202"/>
      <c r="BX121" s="203"/>
      <c r="BY121" s="202"/>
      <c r="BZ121" s="203"/>
      <c r="CA121" s="202"/>
      <c r="CB121" s="203"/>
      <c r="CC121" s="202"/>
      <c r="CD121" s="203"/>
      <c r="CE121" s="202"/>
      <c r="CF121" s="203"/>
      <c r="CG121" s="202"/>
      <c r="CH121" s="203"/>
      <c r="CI121" s="202"/>
      <c r="CJ121" s="203"/>
      <c r="CK121" s="202"/>
      <c r="CL121" s="203"/>
      <c r="CM121" s="202"/>
      <c r="CN121" s="203"/>
      <c r="CO121" s="202"/>
      <c r="CP121" s="203"/>
      <c r="CQ121" s="202"/>
      <c r="CR121" s="203"/>
      <c r="CS121" s="202"/>
      <c r="CT121" s="203"/>
      <c r="CU121" s="202"/>
      <c r="CV121" s="203"/>
      <c r="CW121" s="202"/>
      <c r="CX121" s="203"/>
      <c r="CY121" s="202"/>
      <c r="CZ121" s="203"/>
      <c r="DA121" s="202"/>
      <c r="DB121" s="203"/>
      <c r="DC121" s="202"/>
      <c r="DD121" s="203"/>
      <c r="DE121" s="202"/>
      <c r="DF121" s="203"/>
      <c r="DG121" s="202"/>
      <c r="DH121" s="203"/>
      <c r="DI121" s="202"/>
      <c r="DJ121" s="203"/>
      <c r="DK121" s="202"/>
      <c r="DL121" s="203"/>
      <c r="DM121" s="202"/>
      <c r="DN121" s="203"/>
      <c r="DO121" s="202"/>
      <c r="DP121" s="203"/>
      <c r="DQ121" s="202"/>
      <c r="DR121" s="203"/>
      <c r="DS121" s="202"/>
      <c r="DT121" s="203"/>
      <c r="DU121" s="202"/>
      <c r="DV121" s="203"/>
      <c r="DW121" s="202"/>
      <c r="DX121" s="203"/>
      <c r="DZ121" s="159" t="str">
        <f t="shared" si="48"/>
        <v>Martin Kumšta-x</v>
      </c>
      <c r="EA121" s="202"/>
      <c r="EB121" s="203"/>
      <c r="EC121" s="202"/>
      <c r="ED121" s="203"/>
      <c r="EE121" s="202"/>
      <c r="EF121" s="203"/>
      <c r="EG121" s="202"/>
      <c r="EH121" s="203"/>
      <c r="EI121" s="202"/>
      <c r="EJ121" s="203"/>
      <c r="EK121" s="202"/>
      <c r="EL121" s="203"/>
      <c r="EM121" s="202"/>
      <c r="EN121" s="203"/>
      <c r="EO121" s="202"/>
      <c r="EP121" s="203"/>
      <c r="EQ121" s="202"/>
      <c r="ER121" s="203"/>
      <c r="ES121" s="202"/>
      <c r="ET121" s="203"/>
      <c r="EU121" s="202"/>
      <c r="EV121" s="203"/>
      <c r="EW121" s="202"/>
      <c r="EX121" s="203"/>
      <c r="EY121" s="202"/>
      <c r="EZ121" s="203"/>
      <c r="FA121" s="202"/>
      <c r="FB121" s="203"/>
      <c r="FC121" s="202"/>
      <c r="FD121" s="203"/>
      <c r="FE121" s="202"/>
      <c r="FF121" s="203"/>
      <c r="FG121" s="202"/>
      <c r="FH121" s="203"/>
      <c r="FI121" s="202"/>
      <c r="FJ121" s="203"/>
      <c r="FK121" s="202"/>
      <c r="FL121" s="203"/>
      <c r="FM121" s="202"/>
      <c r="FN121" s="203"/>
      <c r="FO121" s="202"/>
      <c r="FP121" s="203"/>
      <c r="FQ121" s="202"/>
      <c r="FR121" s="203"/>
      <c r="FS121" s="202"/>
      <c r="FT121" s="203"/>
      <c r="FU121" s="202"/>
      <c r="FV121" s="203"/>
      <c r="FW121" s="202"/>
      <c r="FX121" s="203"/>
      <c r="FY121" s="202"/>
      <c r="FZ121" s="203"/>
      <c r="GA121" s="202"/>
      <c r="GB121" s="203"/>
      <c r="GC121" s="202"/>
      <c r="GD121" s="203"/>
      <c r="GE121" s="202"/>
      <c r="GF121" s="203"/>
      <c r="GG121" s="202"/>
      <c r="GH121" s="203"/>
      <c r="GI121" s="202"/>
      <c r="GJ121" s="203"/>
      <c r="GL121" s="159" t="str">
        <f t="shared" si="49"/>
        <v>Martin Kumšta-x</v>
      </c>
      <c r="GM121" s="202"/>
      <c r="GN121" s="203"/>
      <c r="GO121" s="202"/>
      <c r="GP121" s="203"/>
      <c r="GQ121" s="202"/>
      <c r="GR121" s="203"/>
      <c r="GS121" s="202"/>
      <c r="GT121" s="203"/>
      <c r="GU121" s="202"/>
      <c r="GV121" s="203"/>
      <c r="GW121" s="202"/>
      <c r="GX121" s="203"/>
      <c r="GY121" s="202"/>
      <c r="GZ121" s="203"/>
      <c r="HA121" s="202"/>
      <c r="HB121" s="203"/>
      <c r="HC121" s="202"/>
      <c r="HD121" s="203"/>
      <c r="HE121" s="202"/>
      <c r="HF121" s="203"/>
      <c r="HG121" s="202"/>
      <c r="HH121" s="203"/>
      <c r="HI121" s="202"/>
      <c r="HJ121" s="203"/>
      <c r="HK121" s="202"/>
      <c r="HL121" s="203"/>
      <c r="HM121" s="202"/>
      <c r="HN121" s="203"/>
      <c r="HO121" s="202"/>
      <c r="HP121" s="203"/>
      <c r="HQ121" s="202"/>
      <c r="HR121" s="203"/>
      <c r="HS121" s="202"/>
      <c r="HT121" s="203"/>
      <c r="HU121" s="202"/>
      <c r="HV121" s="203"/>
      <c r="HW121" s="202"/>
      <c r="HX121" s="203"/>
      <c r="HY121" s="202"/>
      <c r="HZ121" s="203"/>
      <c r="IA121" s="202"/>
      <c r="IB121" s="203"/>
      <c r="IC121" s="202"/>
      <c r="ID121" s="203"/>
      <c r="IE121" s="202"/>
      <c r="IF121" s="203"/>
      <c r="IG121" s="202"/>
      <c r="IH121" s="203"/>
      <c r="II121" s="202"/>
      <c r="IJ121" s="203"/>
      <c r="IK121" s="202"/>
      <c r="IL121" s="203"/>
      <c r="IM121" s="202"/>
      <c r="IN121" s="203"/>
      <c r="IO121" s="202"/>
      <c r="IP121" s="203"/>
      <c r="IQ121" s="202"/>
      <c r="IR121" s="203"/>
      <c r="IS121" s="202"/>
      <c r="IT121" s="203"/>
      <c r="IU121" s="202"/>
      <c r="IV121" s="215"/>
    </row>
    <row r="122">
      <c r="A122" s="225">
        <f>IFERROR(__xludf.DUMMYFUNCTION("""COMPUTED_VALUE"""),100.0)</f>
        <v>100</v>
      </c>
      <c r="B122" s="159" t="str">
        <f t="shared" si="46"/>
        <v>Tomáš Lukas</v>
      </c>
      <c r="C122" s="199">
        <f t="shared" ref="C122:BL122" si="121">BO122+EA122+GM122</f>
        <v>0</v>
      </c>
      <c r="D122" s="199">
        <f t="shared" si="121"/>
        <v>0</v>
      </c>
      <c r="E122" s="199">
        <f t="shared" si="121"/>
        <v>0</v>
      </c>
      <c r="F122" s="199">
        <f t="shared" si="121"/>
        <v>0</v>
      </c>
      <c r="G122" s="199">
        <f t="shared" si="121"/>
        <v>0</v>
      </c>
      <c r="H122" s="199">
        <f t="shared" si="121"/>
        <v>0</v>
      </c>
      <c r="I122" s="199">
        <f t="shared" si="121"/>
        <v>3.5</v>
      </c>
      <c r="J122" s="199">
        <f t="shared" si="121"/>
        <v>350</v>
      </c>
      <c r="K122" s="199">
        <f t="shared" si="121"/>
        <v>5.5</v>
      </c>
      <c r="L122" s="199">
        <f t="shared" si="121"/>
        <v>550</v>
      </c>
      <c r="M122" s="199">
        <f t="shared" si="121"/>
        <v>0</v>
      </c>
      <c r="N122" s="199">
        <f t="shared" si="121"/>
        <v>0</v>
      </c>
      <c r="O122" s="199">
        <f t="shared" si="121"/>
        <v>0</v>
      </c>
      <c r="P122" s="199">
        <f t="shared" si="121"/>
        <v>0</v>
      </c>
      <c r="Q122" s="199">
        <f t="shared" si="121"/>
        <v>0</v>
      </c>
      <c r="R122" s="199">
        <f t="shared" si="121"/>
        <v>0</v>
      </c>
      <c r="S122" s="199">
        <f t="shared" si="121"/>
        <v>0</v>
      </c>
      <c r="T122" s="199">
        <f t="shared" si="121"/>
        <v>0</v>
      </c>
      <c r="U122" s="199">
        <f t="shared" si="121"/>
        <v>0</v>
      </c>
      <c r="V122" s="199">
        <f t="shared" si="121"/>
        <v>0</v>
      </c>
      <c r="W122" s="199">
        <f t="shared" si="121"/>
        <v>0</v>
      </c>
      <c r="X122" s="199">
        <f t="shared" si="121"/>
        <v>0</v>
      </c>
      <c r="Y122" s="199">
        <f t="shared" si="121"/>
        <v>0</v>
      </c>
      <c r="Z122" s="199">
        <f t="shared" si="121"/>
        <v>0</v>
      </c>
      <c r="AA122" s="199">
        <f t="shared" si="121"/>
        <v>0</v>
      </c>
      <c r="AB122" s="199">
        <f t="shared" si="121"/>
        <v>0</v>
      </c>
      <c r="AC122" s="199">
        <f t="shared" si="121"/>
        <v>0</v>
      </c>
      <c r="AD122" s="199">
        <f t="shared" si="121"/>
        <v>0</v>
      </c>
      <c r="AE122" s="199">
        <f t="shared" si="121"/>
        <v>0</v>
      </c>
      <c r="AF122" s="199">
        <f t="shared" si="121"/>
        <v>0</v>
      </c>
      <c r="AG122" s="199">
        <f t="shared" si="121"/>
        <v>0</v>
      </c>
      <c r="AH122" s="199">
        <f t="shared" si="121"/>
        <v>0</v>
      </c>
      <c r="AI122" s="199">
        <f t="shared" si="121"/>
        <v>0</v>
      </c>
      <c r="AJ122" s="199">
        <f t="shared" si="121"/>
        <v>0</v>
      </c>
      <c r="AK122" s="199">
        <f t="shared" si="121"/>
        <v>0</v>
      </c>
      <c r="AL122" s="199">
        <f t="shared" si="121"/>
        <v>0</v>
      </c>
      <c r="AM122" s="199">
        <f t="shared" si="121"/>
        <v>0</v>
      </c>
      <c r="AN122" s="199">
        <f t="shared" si="121"/>
        <v>0</v>
      </c>
      <c r="AO122" s="199">
        <f t="shared" si="121"/>
        <v>0</v>
      </c>
      <c r="AP122" s="199">
        <f t="shared" si="121"/>
        <v>0</v>
      </c>
      <c r="AQ122" s="199">
        <f t="shared" si="121"/>
        <v>0</v>
      </c>
      <c r="AR122" s="199">
        <f t="shared" si="121"/>
        <v>0</v>
      </c>
      <c r="AS122" s="199">
        <f t="shared" si="121"/>
        <v>0</v>
      </c>
      <c r="AT122" s="199">
        <f t="shared" si="121"/>
        <v>0</v>
      </c>
      <c r="AU122" s="199">
        <f t="shared" si="121"/>
        <v>0</v>
      </c>
      <c r="AV122" s="199">
        <f t="shared" si="121"/>
        <v>0</v>
      </c>
      <c r="AW122" s="199">
        <f t="shared" si="121"/>
        <v>0</v>
      </c>
      <c r="AX122" s="199">
        <f t="shared" si="121"/>
        <v>0</v>
      </c>
      <c r="AY122" s="199">
        <f t="shared" si="121"/>
        <v>0</v>
      </c>
      <c r="AZ122" s="199">
        <f t="shared" si="121"/>
        <v>0</v>
      </c>
      <c r="BA122" s="199">
        <f t="shared" si="121"/>
        <v>0</v>
      </c>
      <c r="BB122" s="199">
        <f t="shared" si="121"/>
        <v>0</v>
      </c>
      <c r="BC122" s="199">
        <f t="shared" si="121"/>
        <v>0</v>
      </c>
      <c r="BD122" s="199">
        <f t="shared" si="121"/>
        <v>0</v>
      </c>
      <c r="BE122" s="199">
        <f t="shared" si="121"/>
        <v>0</v>
      </c>
      <c r="BF122" s="199">
        <f t="shared" si="121"/>
        <v>0</v>
      </c>
      <c r="BG122" s="199">
        <f t="shared" si="121"/>
        <v>0</v>
      </c>
      <c r="BH122" s="199">
        <f t="shared" si="121"/>
        <v>0</v>
      </c>
      <c r="BI122" s="199">
        <f t="shared" si="121"/>
        <v>0</v>
      </c>
      <c r="BJ122" s="199">
        <f t="shared" si="121"/>
        <v>0</v>
      </c>
      <c r="BK122" s="199">
        <f t="shared" si="121"/>
        <v>0</v>
      </c>
      <c r="BL122" s="199">
        <f t="shared" si="121"/>
        <v>0</v>
      </c>
      <c r="BM122" s="151"/>
      <c r="BN122" s="239" t="str">
        <f>IFERROR(__xludf.DUMMYFUNCTION("""COMPUTED_VALUE"""),"Tomáš Lukas")</f>
        <v>Tomáš Lukas</v>
      </c>
      <c r="BO122" s="202"/>
      <c r="BP122" s="203"/>
      <c r="BQ122" s="202"/>
      <c r="BR122" s="203"/>
      <c r="BS122" s="202"/>
      <c r="BT122" s="203"/>
      <c r="BU122" s="202">
        <f>IFERROR(__xludf.DUMMYFUNCTION("""COMPUTED_VALUE"""),3.5)</f>
        <v>3.5</v>
      </c>
      <c r="BV122" s="203">
        <f>IFERROR(__xludf.DUMMYFUNCTION("""COMPUTED_VALUE"""),350.0)</f>
        <v>350</v>
      </c>
      <c r="BW122" s="202">
        <f>IFERROR(__xludf.DUMMYFUNCTION("""COMPUTED_VALUE"""),5.5)</f>
        <v>5.5</v>
      </c>
      <c r="BX122" s="203">
        <f>IFERROR(__xludf.DUMMYFUNCTION("""COMPUTED_VALUE"""),550.0)</f>
        <v>550</v>
      </c>
      <c r="BY122" s="202"/>
      <c r="BZ122" s="203"/>
      <c r="CA122" s="202"/>
      <c r="CB122" s="203"/>
      <c r="CC122" s="202"/>
      <c r="CD122" s="203"/>
      <c r="CE122" s="202"/>
      <c r="CF122" s="203"/>
      <c r="CG122" s="202"/>
      <c r="CH122" s="203"/>
      <c r="CI122" s="202"/>
      <c r="CJ122" s="203"/>
      <c r="CK122" s="202"/>
      <c r="CL122" s="203"/>
      <c r="CM122" s="202"/>
      <c r="CN122" s="203"/>
      <c r="CO122" s="202"/>
      <c r="CP122" s="203"/>
      <c r="CQ122" s="202"/>
      <c r="CR122" s="203"/>
      <c r="CS122" s="202"/>
      <c r="CT122" s="203"/>
      <c r="CU122" s="202"/>
      <c r="CV122" s="203"/>
      <c r="CW122" s="202"/>
      <c r="CX122" s="203"/>
      <c r="CY122" s="202"/>
      <c r="CZ122" s="203"/>
      <c r="DA122" s="202"/>
      <c r="DB122" s="203"/>
      <c r="DC122" s="202"/>
      <c r="DD122" s="203"/>
      <c r="DE122" s="202"/>
      <c r="DF122" s="203"/>
      <c r="DG122" s="202"/>
      <c r="DH122" s="203"/>
      <c r="DI122" s="202"/>
      <c r="DJ122" s="203"/>
      <c r="DK122" s="202"/>
      <c r="DL122" s="203"/>
      <c r="DM122" s="202"/>
      <c r="DN122" s="203"/>
      <c r="DO122" s="202"/>
      <c r="DP122" s="203"/>
      <c r="DQ122" s="202"/>
      <c r="DR122" s="203"/>
      <c r="DS122" s="202"/>
      <c r="DT122" s="203"/>
      <c r="DU122" s="202"/>
      <c r="DV122" s="203"/>
      <c r="DW122" s="202"/>
      <c r="DX122" s="203"/>
      <c r="DZ122" s="159" t="str">
        <f t="shared" si="48"/>
        <v>Tomáš Lukas</v>
      </c>
      <c r="EA122" s="202"/>
      <c r="EB122" s="203"/>
      <c r="EC122" s="202"/>
      <c r="ED122" s="203"/>
      <c r="EE122" s="202"/>
      <c r="EF122" s="203"/>
      <c r="EG122" s="202"/>
      <c r="EH122" s="203"/>
      <c r="EI122" s="202"/>
      <c r="EJ122" s="203"/>
      <c r="EK122" s="202"/>
      <c r="EL122" s="203"/>
      <c r="EM122" s="202"/>
      <c r="EN122" s="203"/>
      <c r="EO122" s="202"/>
      <c r="EP122" s="203"/>
      <c r="EQ122" s="202"/>
      <c r="ER122" s="203"/>
      <c r="ES122" s="202"/>
      <c r="ET122" s="203"/>
      <c r="EU122" s="202"/>
      <c r="EV122" s="203"/>
      <c r="EW122" s="202"/>
      <c r="EX122" s="203"/>
      <c r="EY122" s="202"/>
      <c r="EZ122" s="203"/>
      <c r="FA122" s="202"/>
      <c r="FB122" s="203"/>
      <c r="FC122" s="202"/>
      <c r="FD122" s="203"/>
      <c r="FE122" s="202"/>
      <c r="FF122" s="203"/>
      <c r="FG122" s="202"/>
      <c r="FH122" s="203"/>
      <c r="FI122" s="202"/>
      <c r="FJ122" s="203"/>
      <c r="FK122" s="202"/>
      <c r="FL122" s="203"/>
      <c r="FM122" s="202"/>
      <c r="FN122" s="203"/>
      <c r="FO122" s="202"/>
      <c r="FP122" s="203"/>
      <c r="FQ122" s="202"/>
      <c r="FR122" s="203"/>
      <c r="FS122" s="202"/>
      <c r="FT122" s="203"/>
      <c r="FU122" s="202"/>
      <c r="FV122" s="203"/>
      <c r="FW122" s="202"/>
      <c r="FX122" s="203"/>
      <c r="FY122" s="202"/>
      <c r="FZ122" s="203"/>
      <c r="GA122" s="202"/>
      <c r="GB122" s="203"/>
      <c r="GC122" s="202"/>
      <c r="GD122" s="203"/>
      <c r="GE122" s="202"/>
      <c r="GF122" s="203"/>
      <c r="GG122" s="202"/>
      <c r="GH122" s="203"/>
      <c r="GI122" s="202"/>
      <c r="GJ122" s="203"/>
      <c r="GL122" s="159" t="str">
        <f t="shared" si="49"/>
        <v>Tomáš Lukas</v>
      </c>
      <c r="GM122" s="202"/>
      <c r="GN122" s="203"/>
      <c r="GO122" s="202"/>
      <c r="GP122" s="203"/>
      <c r="GQ122" s="202"/>
      <c r="GR122" s="203"/>
      <c r="GS122" s="202"/>
      <c r="GT122" s="203"/>
      <c r="GU122" s="202"/>
      <c r="GV122" s="203"/>
      <c r="GW122" s="202"/>
      <c r="GX122" s="203"/>
      <c r="GY122" s="202"/>
      <c r="GZ122" s="203"/>
      <c r="HA122" s="202"/>
      <c r="HB122" s="203"/>
      <c r="HC122" s="202"/>
      <c r="HD122" s="203"/>
      <c r="HE122" s="202"/>
      <c r="HF122" s="203"/>
      <c r="HG122" s="202"/>
      <c r="HH122" s="203"/>
      <c r="HI122" s="202"/>
      <c r="HJ122" s="203"/>
      <c r="HK122" s="202"/>
      <c r="HL122" s="203"/>
      <c r="HM122" s="202"/>
      <c r="HN122" s="203"/>
      <c r="HO122" s="202"/>
      <c r="HP122" s="203"/>
      <c r="HQ122" s="202"/>
      <c r="HR122" s="203"/>
      <c r="HS122" s="202"/>
      <c r="HT122" s="203"/>
      <c r="HU122" s="202"/>
      <c r="HV122" s="203"/>
      <c r="HW122" s="202"/>
      <c r="HX122" s="203"/>
      <c r="HY122" s="202"/>
      <c r="HZ122" s="203"/>
      <c r="IA122" s="202"/>
      <c r="IB122" s="203"/>
      <c r="IC122" s="202"/>
      <c r="ID122" s="203"/>
      <c r="IE122" s="202"/>
      <c r="IF122" s="203"/>
      <c r="IG122" s="202"/>
      <c r="IH122" s="203"/>
      <c r="II122" s="202"/>
      <c r="IJ122" s="203"/>
      <c r="IK122" s="202"/>
      <c r="IL122" s="203"/>
      <c r="IM122" s="202"/>
      <c r="IN122" s="203"/>
      <c r="IO122" s="202"/>
      <c r="IP122" s="203"/>
      <c r="IQ122" s="202"/>
      <c r="IR122" s="203"/>
      <c r="IS122" s="202"/>
      <c r="IT122" s="203"/>
      <c r="IU122" s="202"/>
      <c r="IV122" s="215"/>
    </row>
    <row r="123">
      <c r="A123" s="225">
        <f>IFERROR(__xludf.DUMMYFUNCTION("""COMPUTED_VALUE"""),100.0)</f>
        <v>100</v>
      </c>
      <c r="B123" s="159" t="str">
        <f t="shared" si="46"/>
        <v>Dominika Klementová</v>
      </c>
      <c r="C123" s="199">
        <f t="shared" ref="C123:BL123" si="122">BO123+EA123+GM123</f>
        <v>2</v>
      </c>
      <c r="D123" s="199">
        <f t="shared" si="122"/>
        <v>0</v>
      </c>
      <c r="E123" s="199">
        <f t="shared" si="122"/>
        <v>0</v>
      </c>
      <c r="F123" s="199">
        <f t="shared" si="122"/>
        <v>0</v>
      </c>
      <c r="G123" s="199">
        <f t="shared" si="122"/>
        <v>14</v>
      </c>
      <c r="H123" s="199">
        <f t="shared" si="122"/>
        <v>0</v>
      </c>
      <c r="I123" s="199">
        <f t="shared" si="122"/>
        <v>14</v>
      </c>
      <c r="J123" s="199">
        <f t="shared" si="122"/>
        <v>0</v>
      </c>
      <c r="K123" s="199">
        <f t="shared" si="122"/>
        <v>0</v>
      </c>
      <c r="L123" s="199">
        <f t="shared" si="122"/>
        <v>0</v>
      </c>
      <c r="M123" s="199">
        <f t="shared" si="122"/>
        <v>15</v>
      </c>
      <c r="N123" s="199">
        <f t="shared" si="122"/>
        <v>0</v>
      </c>
      <c r="O123" s="199">
        <f t="shared" si="122"/>
        <v>0</v>
      </c>
      <c r="P123" s="199">
        <f t="shared" si="122"/>
        <v>0</v>
      </c>
      <c r="Q123" s="199">
        <f t="shared" si="122"/>
        <v>0</v>
      </c>
      <c r="R123" s="199">
        <f t="shared" si="122"/>
        <v>0</v>
      </c>
      <c r="S123" s="199">
        <f t="shared" si="122"/>
        <v>6</v>
      </c>
      <c r="T123" s="199">
        <f t="shared" si="122"/>
        <v>0</v>
      </c>
      <c r="U123" s="199">
        <f t="shared" si="122"/>
        <v>7</v>
      </c>
      <c r="V123" s="199">
        <f t="shared" si="122"/>
        <v>0</v>
      </c>
      <c r="W123" s="199">
        <f t="shared" si="122"/>
        <v>14</v>
      </c>
      <c r="X123" s="199">
        <f t="shared" si="122"/>
        <v>0</v>
      </c>
      <c r="Y123" s="199">
        <f t="shared" si="122"/>
        <v>0</v>
      </c>
      <c r="Z123" s="199">
        <f t="shared" si="122"/>
        <v>0</v>
      </c>
      <c r="AA123" s="199">
        <f t="shared" si="122"/>
        <v>16</v>
      </c>
      <c r="AB123" s="199">
        <f t="shared" si="122"/>
        <v>0</v>
      </c>
      <c r="AC123" s="199">
        <f t="shared" si="122"/>
        <v>5</v>
      </c>
      <c r="AD123" s="199">
        <f t="shared" si="122"/>
        <v>0</v>
      </c>
      <c r="AE123" s="199">
        <f t="shared" si="122"/>
        <v>11</v>
      </c>
      <c r="AF123" s="199">
        <f t="shared" si="122"/>
        <v>0</v>
      </c>
      <c r="AG123" s="199">
        <f t="shared" si="122"/>
        <v>0</v>
      </c>
      <c r="AH123" s="199">
        <f t="shared" si="122"/>
        <v>0</v>
      </c>
      <c r="AI123" s="199">
        <f t="shared" si="122"/>
        <v>10.5</v>
      </c>
      <c r="AJ123" s="199">
        <f t="shared" si="122"/>
        <v>0</v>
      </c>
      <c r="AK123" s="199">
        <f t="shared" si="122"/>
        <v>6.5</v>
      </c>
      <c r="AL123" s="199">
        <f t="shared" si="122"/>
        <v>0</v>
      </c>
      <c r="AM123" s="199">
        <f t="shared" si="122"/>
        <v>7</v>
      </c>
      <c r="AN123" s="199">
        <f t="shared" si="122"/>
        <v>0</v>
      </c>
      <c r="AO123" s="199">
        <f t="shared" si="122"/>
        <v>4</v>
      </c>
      <c r="AP123" s="199">
        <f t="shared" si="122"/>
        <v>0</v>
      </c>
      <c r="AQ123" s="199">
        <f t="shared" si="122"/>
        <v>10</v>
      </c>
      <c r="AR123" s="199">
        <f t="shared" si="122"/>
        <v>0</v>
      </c>
      <c r="AS123" s="199">
        <f t="shared" si="122"/>
        <v>11</v>
      </c>
      <c r="AT123" s="199">
        <f t="shared" si="122"/>
        <v>0</v>
      </c>
      <c r="AU123" s="199">
        <f t="shared" si="122"/>
        <v>0</v>
      </c>
      <c r="AV123" s="199">
        <f t="shared" si="122"/>
        <v>0</v>
      </c>
      <c r="AW123" s="199">
        <f t="shared" si="122"/>
        <v>0</v>
      </c>
      <c r="AX123" s="199">
        <f t="shared" si="122"/>
        <v>0</v>
      </c>
      <c r="AY123" s="199">
        <f t="shared" si="122"/>
        <v>14</v>
      </c>
      <c r="AZ123" s="199">
        <f t="shared" si="122"/>
        <v>0</v>
      </c>
      <c r="BA123" s="199">
        <f t="shared" si="122"/>
        <v>10.5</v>
      </c>
      <c r="BB123" s="199">
        <f t="shared" si="122"/>
        <v>0</v>
      </c>
      <c r="BC123" s="199">
        <f t="shared" si="122"/>
        <v>8.5</v>
      </c>
      <c r="BD123" s="199">
        <f t="shared" si="122"/>
        <v>0</v>
      </c>
      <c r="BE123" s="199">
        <f t="shared" si="122"/>
        <v>4.5</v>
      </c>
      <c r="BF123" s="199">
        <f t="shared" si="122"/>
        <v>0</v>
      </c>
      <c r="BG123" s="199">
        <f t="shared" si="122"/>
        <v>12</v>
      </c>
      <c r="BH123" s="199">
        <f t="shared" si="122"/>
        <v>0</v>
      </c>
      <c r="BI123" s="199">
        <f t="shared" si="122"/>
        <v>0</v>
      </c>
      <c r="BJ123" s="199">
        <f t="shared" si="122"/>
        <v>0</v>
      </c>
      <c r="BK123" s="199">
        <f t="shared" si="122"/>
        <v>0</v>
      </c>
      <c r="BL123" s="199">
        <f t="shared" si="122"/>
        <v>0</v>
      </c>
      <c r="BM123" s="151"/>
      <c r="BN123" s="239" t="str">
        <f>IFERROR(__xludf.DUMMYFUNCTION("""COMPUTED_VALUE"""),"Dominika Klementová")</f>
        <v>Dominika Klementová</v>
      </c>
      <c r="BO123" s="202"/>
      <c r="BP123" s="203"/>
      <c r="BQ123" s="202"/>
      <c r="BR123" s="203"/>
      <c r="BS123" s="202"/>
      <c r="BT123" s="203"/>
      <c r="BU123" s="202"/>
      <c r="BV123" s="203"/>
      <c r="BW123" s="202"/>
      <c r="BX123" s="203"/>
      <c r="BY123" s="202"/>
      <c r="BZ123" s="203"/>
      <c r="CA123" s="202"/>
      <c r="CB123" s="203"/>
      <c r="CC123" s="202"/>
      <c r="CD123" s="203"/>
      <c r="CE123" s="202"/>
      <c r="CF123" s="203"/>
      <c r="CG123" s="202"/>
      <c r="CH123" s="203"/>
      <c r="CI123" s="202"/>
      <c r="CJ123" s="203"/>
      <c r="CK123" s="202"/>
      <c r="CL123" s="203"/>
      <c r="CM123" s="202"/>
      <c r="CN123" s="203"/>
      <c r="CO123" s="202"/>
      <c r="CP123" s="203"/>
      <c r="CQ123" s="202"/>
      <c r="CR123" s="203"/>
      <c r="CS123" s="202"/>
      <c r="CT123" s="203"/>
      <c r="CU123" s="202"/>
      <c r="CV123" s="203"/>
      <c r="CW123" s="202"/>
      <c r="CX123" s="203"/>
      <c r="CY123" s="202"/>
      <c r="CZ123" s="203"/>
      <c r="DA123" s="202"/>
      <c r="DB123" s="203"/>
      <c r="DC123" s="202"/>
      <c r="DD123" s="203"/>
      <c r="DE123" s="202"/>
      <c r="DF123" s="203"/>
      <c r="DG123" s="202"/>
      <c r="DH123" s="203"/>
      <c r="DI123" s="202"/>
      <c r="DJ123" s="203"/>
      <c r="DK123" s="202"/>
      <c r="DL123" s="203"/>
      <c r="DM123" s="202"/>
      <c r="DN123" s="203"/>
      <c r="DO123" s="202"/>
      <c r="DP123" s="203"/>
      <c r="DQ123" s="202"/>
      <c r="DR123" s="203"/>
      <c r="DS123" s="202"/>
      <c r="DT123" s="203"/>
      <c r="DU123" s="202"/>
      <c r="DV123" s="203"/>
      <c r="DW123" s="202"/>
      <c r="DX123" s="203"/>
      <c r="DZ123" s="159" t="str">
        <f t="shared" si="48"/>
        <v>Dominika Klementová</v>
      </c>
      <c r="EA123" s="202"/>
      <c r="EB123" s="203"/>
      <c r="EC123" s="202"/>
      <c r="ED123" s="203"/>
      <c r="EE123" s="202"/>
      <c r="EF123" s="203"/>
      <c r="EG123" s="202"/>
      <c r="EH123" s="203"/>
      <c r="EI123" s="202"/>
      <c r="EJ123" s="203"/>
      <c r="EK123" s="202"/>
      <c r="EL123" s="203"/>
      <c r="EM123" s="202"/>
      <c r="EN123" s="203"/>
      <c r="EO123" s="202"/>
      <c r="EP123" s="203"/>
      <c r="EQ123" s="202"/>
      <c r="ER123" s="203"/>
      <c r="ES123" s="202"/>
      <c r="ET123" s="203"/>
      <c r="EU123" s="202"/>
      <c r="EV123" s="203"/>
      <c r="EW123" s="202"/>
      <c r="EX123" s="203"/>
      <c r="EY123" s="202"/>
      <c r="EZ123" s="203"/>
      <c r="FA123" s="202"/>
      <c r="FB123" s="203"/>
      <c r="FC123" s="202"/>
      <c r="FD123" s="203"/>
      <c r="FE123" s="202"/>
      <c r="FF123" s="203"/>
      <c r="FG123" s="202"/>
      <c r="FH123" s="203"/>
      <c r="FI123" s="202"/>
      <c r="FJ123" s="203"/>
      <c r="FK123" s="202"/>
      <c r="FL123" s="203"/>
      <c r="FM123" s="202"/>
      <c r="FN123" s="203"/>
      <c r="FO123" s="202"/>
      <c r="FP123" s="203"/>
      <c r="FQ123" s="202"/>
      <c r="FR123" s="203"/>
      <c r="FS123" s="202"/>
      <c r="FT123" s="203"/>
      <c r="FU123" s="202"/>
      <c r="FV123" s="203"/>
      <c r="FW123" s="202"/>
      <c r="FX123" s="203"/>
      <c r="FY123" s="202"/>
      <c r="FZ123" s="203"/>
      <c r="GA123" s="202"/>
      <c r="GB123" s="203"/>
      <c r="GC123" s="202"/>
      <c r="GD123" s="203"/>
      <c r="GE123" s="202"/>
      <c r="GF123" s="203"/>
      <c r="GG123" s="202"/>
      <c r="GH123" s="203"/>
      <c r="GI123" s="202"/>
      <c r="GJ123" s="203"/>
      <c r="GL123" s="159" t="str">
        <f t="shared" si="49"/>
        <v>Dominika Klementová</v>
      </c>
      <c r="GM123" s="202">
        <f>IFERROR(__xludf.DUMMYFUNCTION("""COMPUTED_VALUE"""),2.0)</f>
        <v>2</v>
      </c>
      <c r="GN123" s="203"/>
      <c r="GO123" s="202"/>
      <c r="GP123" s="203"/>
      <c r="GQ123" s="202">
        <f>IFERROR(__xludf.DUMMYFUNCTION("""COMPUTED_VALUE"""),14.0)</f>
        <v>14</v>
      </c>
      <c r="GR123" s="203"/>
      <c r="GS123" s="202">
        <f>IFERROR(__xludf.DUMMYFUNCTION("""COMPUTED_VALUE"""),14.0)</f>
        <v>14</v>
      </c>
      <c r="GT123" s="203"/>
      <c r="GU123" s="202"/>
      <c r="GV123" s="203"/>
      <c r="GW123" s="202">
        <f>IFERROR(__xludf.DUMMYFUNCTION("""COMPUTED_VALUE"""),15.0)</f>
        <v>15</v>
      </c>
      <c r="GX123" s="203"/>
      <c r="GY123" s="202"/>
      <c r="GZ123" s="203"/>
      <c r="HA123" s="202"/>
      <c r="HB123" s="203"/>
      <c r="HC123" s="202">
        <f>IFERROR(__xludf.DUMMYFUNCTION("""COMPUTED_VALUE"""),6.0)</f>
        <v>6</v>
      </c>
      <c r="HD123" s="203"/>
      <c r="HE123" s="202">
        <f>IFERROR(__xludf.DUMMYFUNCTION("""COMPUTED_VALUE"""),7.0)</f>
        <v>7</v>
      </c>
      <c r="HF123" s="203"/>
      <c r="HG123" s="202">
        <f>IFERROR(__xludf.DUMMYFUNCTION("""COMPUTED_VALUE"""),14.0)</f>
        <v>14</v>
      </c>
      <c r="HH123" s="203"/>
      <c r="HI123" s="202"/>
      <c r="HJ123" s="203"/>
      <c r="HK123" s="202">
        <f>IFERROR(__xludf.DUMMYFUNCTION("""COMPUTED_VALUE"""),16.0)</f>
        <v>16</v>
      </c>
      <c r="HL123" s="203"/>
      <c r="HM123" s="202">
        <f>IFERROR(__xludf.DUMMYFUNCTION("""COMPUTED_VALUE"""),5.0)</f>
        <v>5</v>
      </c>
      <c r="HN123" s="203"/>
      <c r="HO123" s="202">
        <f>IFERROR(__xludf.DUMMYFUNCTION("""COMPUTED_VALUE"""),11.0)</f>
        <v>11</v>
      </c>
      <c r="HP123" s="203"/>
      <c r="HQ123" s="202"/>
      <c r="HR123" s="203"/>
      <c r="HS123" s="202">
        <f>IFERROR(__xludf.DUMMYFUNCTION("""COMPUTED_VALUE"""),10.5)</f>
        <v>10.5</v>
      </c>
      <c r="HT123" s="203"/>
      <c r="HU123" s="202">
        <f>IFERROR(__xludf.DUMMYFUNCTION("""COMPUTED_VALUE"""),6.5)</f>
        <v>6.5</v>
      </c>
      <c r="HV123" s="203"/>
      <c r="HW123" s="202">
        <f>IFERROR(__xludf.DUMMYFUNCTION("""COMPUTED_VALUE"""),7.0)</f>
        <v>7</v>
      </c>
      <c r="HX123" s="203"/>
      <c r="HY123" s="202">
        <f>IFERROR(__xludf.DUMMYFUNCTION("""COMPUTED_VALUE"""),4.0)</f>
        <v>4</v>
      </c>
      <c r="HZ123" s="203"/>
      <c r="IA123" s="202">
        <f>IFERROR(__xludf.DUMMYFUNCTION("""COMPUTED_VALUE"""),10.0)</f>
        <v>10</v>
      </c>
      <c r="IB123" s="203"/>
      <c r="IC123" s="202">
        <f>IFERROR(__xludf.DUMMYFUNCTION("""COMPUTED_VALUE"""),11.0)</f>
        <v>11</v>
      </c>
      <c r="ID123" s="203"/>
      <c r="IE123" s="202"/>
      <c r="IF123" s="203"/>
      <c r="IG123" s="202"/>
      <c r="IH123" s="203"/>
      <c r="II123" s="202">
        <f>IFERROR(__xludf.DUMMYFUNCTION("""COMPUTED_VALUE"""),14.0)</f>
        <v>14</v>
      </c>
      <c r="IJ123" s="203"/>
      <c r="IK123" s="202">
        <f>IFERROR(__xludf.DUMMYFUNCTION("""COMPUTED_VALUE"""),10.5)</f>
        <v>10.5</v>
      </c>
      <c r="IL123" s="203"/>
      <c r="IM123" s="202">
        <f>IFERROR(__xludf.DUMMYFUNCTION("""COMPUTED_VALUE"""),8.5)</f>
        <v>8.5</v>
      </c>
      <c r="IN123" s="203"/>
      <c r="IO123" s="202">
        <f>IFERROR(__xludf.DUMMYFUNCTION("""COMPUTED_VALUE"""),4.5)</f>
        <v>4.5</v>
      </c>
      <c r="IP123" s="203"/>
      <c r="IQ123" s="202">
        <f>IFERROR(__xludf.DUMMYFUNCTION("""COMPUTED_VALUE"""),12.0)</f>
        <v>12</v>
      </c>
      <c r="IR123" s="203"/>
      <c r="IS123" s="202"/>
      <c r="IT123" s="203"/>
      <c r="IU123" s="202"/>
      <c r="IV123" s="215"/>
    </row>
    <row r="124">
      <c r="A124" s="225">
        <f>IFERROR(__xludf.DUMMYFUNCTION("""COMPUTED_VALUE"""),100.0)</f>
        <v>100</v>
      </c>
      <c r="B124" s="159" t="str">
        <f t="shared" si="46"/>
        <v>Václav Trojánek-x</v>
      </c>
      <c r="C124" s="199">
        <f t="shared" ref="C124:BL124" si="123">BO124+EA124+GM124</f>
        <v>0</v>
      </c>
      <c r="D124" s="199">
        <f t="shared" si="123"/>
        <v>0</v>
      </c>
      <c r="E124" s="199">
        <f t="shared" si="123"/>
        <v>0</v>
      </c>
      <c r="F124" s="199">
        <f t="shared" si="123"/>
        <v>0</v>
      </c>
      <c r="G124" s="199">
        <f t="shared" si="123"/>
        <v>0</v>
      </c>
      <c r="H124" s="199">
        <f t="shared" si="123"/>
        <v>0</v>
      </c>
      <c r="I124" s="199">
        <f t="shared" si="123"/>
        <v>0</v>
      </c>
      <c r="J124" s="199">
        <f t="shared" si="123"/>
        <v>0</v>
      </c>
      <c r="K124" s="199">
        <f t="shared" si="123"/>
        <v>0</v>
      </c>
      <c r="L124" s="199">
        <f t="shared" si="123"/>
        <v>0</v>
      </c>
      <c r="M124" s="199">
        <f t="shared" si="123"/>
        <v>0</v>
      </c>
      <c r="N124" s="199">
        <f t="shared" si="123"/>
        <v>0</v>
      </c>
      <c r="O124" s="199">
        <f t="shared" si="123"/>
        <v>0</v>
      </c>
      <c r="P124" s="199">
        <f t="shared" si="123"/>
        <v>0</v>
      </c>
      <c r="Q124" s="199">
        <f t="shared" si="123"/>
        <v>0</v>
      </c>
      <c r="R124" s="199">
        <f t="shared" si="123"/>
        <v>0</v>
      </c>
      <c r="S124" s="199">
        <f t="shared" si="123"/>
        <v>0</v>
      </c>
      <c r="T124" s="199">
        <f t="shared" si="123"/>
        <v>0</v>
      </c>
      <c r="U124" s="199">
        <f t="shared" si="123"/>
        <v>0</v>
      </c>
      <c r="V124" s="199">
        <f t="shared" si="123"/>
        <v>0</v>
      </c>
      <c r="W124" s="199">
        <f t="shared" si="123"/>
        <v>0</v>
      </c>
      <c r="X124" s="199">
        <f t="shared" si="123"/>
        <v>0</v>
      </c>
      <c r="Y124" s="199">
        <f t="shared" si="123"/>
        <v>0</v>
      </c>
      <c r="Z124" s="199">
        <f t="shared" si="123"/>
        <v>0</v>
      </c>
      <c r="AA124" s="199">
        <f t="shared" si="123"/>
        <v>0</v>
      </c>
      <c r="AB124" s="199">
        <f t="shared" si="123"/>
        <v>0</v>
      </c>
      <c r="AC124" s="199">
        <f t="shared" si="123"/>
        <v>0</v>
      </c>
      <c r="AD124" s="199">
        <f t="shared" si="123"/>
        <v>0</v>
      </c>
      <c r="AE124" s="199">
        <f t="shared" si="123"/>
        <v>0</v>
      </c>
      <c r="AF124" s="199">
        <f t="shared" si="123"/>
        <v>0</v>
      </c>
      <c r="AG124" s="199">
        <f t="shared" si="123"/>
        <v>0</v>
      </c>
      <c r="AH124" s="199">
        <f t="shared" si="123"/>
        <v>0</v>
      </c>
      <c r="AI124" s="199">
        <f t="shared" si="123"/>
        <v>0</v>
      </c>
      <c r="AJ124" s="199">
        <f t="shared" si="123"/>
        <v>0</v>
      </c>
      <c r="AK124" s="199">
        <f t="shared" si="123"/>
        <v>0</v>
      </c>
      <c r="AL124" s="199">
        <f t="shared" si="123"/>
        <v>0</v>
      </c>
      <c r="AM124" s="199">
        <f t="shared" si="123"/>
        <v>0</v>
      </c>
      <c r="AN124" s="199">
        <f t="shared" si="123"/>
        <v>0</v>
      </c>
      <c r="AO124" s="199">
        <f t="shared" si="123"/>
        <v>0</v>
      </c>
      <c r="AP124" s="199">
        <f t="shared" si="123"/>
        <v>0</v>
      </c>
      <c r="AQ124" s="199">
        <f t="shared" si="123"/>
        <v>0</v>
      </c>
      <c r="AR124" s="199">
        <f t="shared" si="123"/>
        <v>0</v>
      </c>
      <c r="AS124" s="199">
        <f t="shared" si="123"/>
        <v>0</v>
      </c>
      <c r="AT124" s="199">
        <f t="shared" si="123"/>
        <v>0</v>
      </c>
      <c r="AU124" s="199">
        <f t="shared" si="123"/>
        <v>0</v>
      </c>
      <c r="AV124" s="199">
        <f t="shared" si="123"/>
        <v>0</v>
      </c>
      <c r="AW124" s="199">
        <f t="shared" si="123"/>
        <v>0</v>
      </c>
      <c r="AX124" s="199">
        <f t="shared" si="123"/>
        <v>0</v>
      </c>
      <c r="AY124" s="199">
        <f t="shared" si="123"/>
        <v>0</v>
      </c>
      <c r="AZ124" s="199">
        <f t="shared" si="123"/>
        <v>0</v>
      </c>
      <c r="BA124" s="199">
        <f t="shared" si="123"/>
        <v>0</v>
      </c>
      <c r="BB124" s="199">
        <f t="shared" si="123"/>
        <v>0</v>
      </c>
      <c r="BC124" s="199">
        <f t="shared" si="123"/>
        <v>0</v>
      </c>
      <c r="BD124" s="199">
        <f t="shared" si="123"/>
        <v>0</v>
      </c>
      <c r="BE124" s="199">
        <f t="shared" si="123"/>
        <v>0</v>
      </c>
      <c r="BF124" s="199">
        <f t="shared" si="123"/>
        <v>0</v>
      </c>
      <c r="BG124" s="199">
        <f t="shared" si="123"/>
        <v>0</v>
      </c>
      <c r="BH124" s="199">
        <f t="shared" si="123"/>
        <v>0</v>
      </c>
      <c r="BI124" s="199">
        <f t="shared" si="123"/>
        <v>0</v>
      </c>
      <c r="BJ124" s="199">
        <f t="shared" si="123"/>
        <v>0</v>
      </c>
      <c r="BK124" s="199">
        <f t="shared" si="123"/>
        <v>0</v>
      </c>
      <c r="BL124" s="199">
        <f t="shared" si="123"/>
        <v>0</v>
      </c>
      <c r="BM124" s="151"/>
      <c r="BN124" s="239" t="str">
        <f>IFERROR(__xludf.DUMMYFUNCTION("""COMPUTED_VALUE"""),"Václav Trojánek-x")</f>
        <v>Václav Trojánek-x</v>
      </c>
      <c r="BO124" s="202"/>
      <c r="BP124" s="203"/>
      <c r="BQ124" s="202"/>
      <c r="BR124" s="203"/>
      <c r="BS124" s="202"/>
      <c r="BT124" s="203"/>
      <c r="BU124" s="202"/>
      <c r="BV124" s="203"/>
      <c r="BW124" s="202"/>
      <c r="BX124" s="203"/>
      <c r="BY124" s="202"/>
      <c r="BZ124" s="203"/>
      <c r="CA124" s="202"/>
      <c r="CB124" s="203"/>
      <c r="CC124" s="202"/>
      <c r="CD124" s="203"/>
      <c r="CE124" s="202"/>
      <c r="CF124" s="203"/>
      <c r="CG124" s="202"/>
      <c r="CH124" s="203"/>
      <c r="CI124" s="202"/>
      <c r="CJ124" s="203"/>
      <c r="CK124" s="202"/>
      <c r="CL124" s="203"/>
      <c r="CM124" s="202"/>
      <c r="CN124" s="203"/>
      <c r="CO124" s="202"/>
      <c r="CP124" s="203"/>
      <c r="CQ124" s="202"/>
      <c r="CR124" s="203"/>
      <c r="CS124" s="202"/>
      <c r="CT124" s="203"/>
      <c r="CU124" s="202"/>
      <c r="CV124" s="203"/>
      <c r="CW124" s="202"/>
      <c r="CX124" s="203"/>
      <c r="CY124" s="202"/>
      <c r="CZ124" s="203"/>
      <c r="DA124" s="202"/>
      <c r="DB124" s="203"/>
      <c r="DC124" s="202"/>
      <c r="DD124" s="203"/>
      <c r="DE124" s="202"/>
      <c r="DF124" s="203"/>
      <c r="DG124" s="202"/>
      <c r="DH124" s="203"/>
      <c r="DI124" s="202"/>
      <c r="DJ124" s="203"/>
      <c r="DK124" s="202"/>
      <c r="DL124" s="203"/>
      <c r="DM124" s="202"/>
      <c r="DN124" s="203"/>
      <c r="DO124" s="202"/>
      <c r="DP124" s="203"/>
      <c r="DQ124" s="202"/>
      <c r="DR124" s="203"/>
      <c r="DS124" s="202"/>
      <c r="DT124" s="203"/>
      <c r="DU124" s="202"/>
      <c r="DV124" s="203"/>
      <c r="DW124" s="202"/>
      <c r="DX124" s="203"/>
      <c r="DZ124" s="159" t="str">
        <f t="shared" si="48"/>
        <v>Václav Trojánek-x</v>
      </c>
      <c r="EA124" s="202"/>
      <c r="EB124" s="203"/>
      <c r="EC124" s="202"/>
      <c r="ED124" s="203"/>
      <c r="EE124" s="202"/>
      <c r="EF124" s="203"/>
      <c r="EG124" s="202"/>
      <c r="EH124" s="203"/>
      <c r="EI124" s="202"/>
      <c r="EJ124" s="203"/>
      <c r="EK124" s="202"/>
      <c r="EL124" s="203"/>
      <c r="EM124" s="202"/>
      <c r="EN124" s="203"/>
      <c r="EO124" s="202"/>
      <c r="EP124" s="203"/>
      <c r="EQ124" s="202"/>
      <c r="ER124" s="203"/>
      <c r="ES124" s="202"/>
      <c r="ET124" s="203"/>
      <c r="EU124" s="202"/>
      <c r="EV124" s="203"/>
      <c r="EW124" s="202"/>
      <c r="EX124" s="203"/>
      <c r="EY124" s="202"/>
      <c r="EZ124" s="203"/>
      <c r="FA124" s="202"/>
      <c r="FB124" s="203"/>
      <c r="FC124" s="202"/>
      <c r="FD124" s="203"/>
      <c r="FE124" s="202"/>
      <c r="FF124" s="203"/>
      <c r="FG124" s="202"/>
      <c r="FH124" s="203"/>
      <c r="FI124" s="202"/>
      <c r="FJ124" s="203"/>
      <c r="FK124" s="202"/>
      <c r="FL124" s="203"/>
      <c r="FM124" s="202"/>
      <c r="FN124" s="203"/>
      <c r="FO124" s="202"/>
      <c r="FP124" s="203"/>
      <c r="FQ124" s="202"/>
      <c r="FR124" s="203"/>
      <c r="FS124" s="202"/>
      <c r="FT124" s="203"/>
      <c r="FU124" s="202"/>
      <c r="FV124" s="203"/>
      <c r="FW124" s="202"/>
      <c r="FX124" s="203"/>
      <c r="FY124" s="202"/>
      <c r="FZ124" s="203"/>
      <c r="GA124" s="202"/>
      <c r="GB124" s="203"/>
      <c r="GC124" s="202"/>
      <c r="GD124" s="203"/>
      <c r="GE124" s="202"/>
      <c r="GF124" s="203"/>
      <c r="GG124" s="202"/>
      <c r="GH124" s="203"/>
      <c r="GI124" s="202"/>
      <c r="GJ124" s="203"/>
      <c r="GL124" s="159" t="str">
        <f t="shared" si="49"/>
        <v>Václav Trojánek-x</v>
      </c>
      <c r="GM124" s="202"/>
      <c r="GN124" s="203"/>
      <c r="GO124" s="202"/>
      <c r="GP124" s="203"/>
      <c r="GQ124" s="202"/>
      <c r="GR124" s="203"/>
      <c r="GS124" s="202"/>
      <c r="GT124" s="203"/>
      <c r="GU124" s="202"/>
      <c r="GV124" s="203"/>
      <c r="GW124" s="202"/>
      <c r="GX124" s="203"/>
      <c r="GY124" s="202"/>
      <c r="GZ124" s="203"/>
      <c r="HA124" s="202"/>
      <c r="HB124" s="203"/>
      <c r="HC124" s="202"/>
      <c r="HD124" s="203"/>
      <c r="HE124" s="202"/>
      <c r="HF124" s="203"/>
      <c r="HG124" s="202"/>
      <c r="HH124" s="203"/>
      <c r="HI124" s="202"/>
      <c r="HJ124" s="203"/>
      <c r="HK124" s="202"/>
      <c r="HL124" s="203"/>
      <c r="HM124" s="202"/>
      <c r="HN124" s="203"/>
      <c r="HO124" s="202"/>
      <c r="HP124" s="203"/>
      <c r="HQ124" s="202"/>
      <c r="HR124" s="203"/>
      <c r="HS124" s="202"/>
      <c r="HT124" s="203"/>
      <c r="HU124" s="202"/>
      <c r="HV124" s="203"/>
      <c r="HW124" s="202"/>
      <c r="HX124" s="203"/>
      <c r="HY124" s="202"/>
      <c r="HZ124" s="203"/>
      <c r="IA124" s="202"/>
      <c r="IB124" s="203"/>
      <c r="IC124" s="202"/>
      <c r="ID124" s="203"/>
      <c r="IE124" s="202"/>
      <c r="IF124" s="203"/>
      <c r="IG124" s="202"/>
      <c r="IH124" s="203"/>
      <c r="II124" s="202"/>
      <c r="IJ124" s="203"/>
      <c r="IK124" s="202"/>
      <c r="IL124" s="203"/>
      <c r="IM124" s="202"/>
      <c r="IN124" s="203"/>
      <c r="IO124" s="202"/>
      <c r="IP124" s="203"/>
      <c r="IQ124" s="202"/>
      <c r="IR124" s="203"/>
      <c r="IS124" s="202"/>
      <c r="IT124" s="203"/>
      <c r="IU124" s="202"/>
      <c r="IV124" s="215"/>
    </row>
    <row r="125">
      <c r="A125" s="225">
        <f>IFERROR(__xludf.DUMMYFUNCTION("""COMPUTED_VALUE"""),100.0)</f>
        <v>100</v>
      </c>
      <c r="B125" s="159" t="str">
        <f t="shared" si="46"/>
        <v>Jiří Valenta-x</v>
      </c>
      <c r="C125" s="199">
        <f t="shared" ref="C125:BL125" si="124">BO125+EA125+GM125</f>
        <v>0</v>
      </c>
      <c r="D125" s="199">
        <f t="shared" si="124"/>
        <v>0</v>
      </c>
      <c r="E125" s="199">
        <f t="shared" si="124"/>
        <v>0</v>
      </c>
      <c r="F125" s="199">
        <f t="shared" si="124"/>
        <v>0</v>
      </c>
      <c r="G125" s="199">
        <f t="shared" si="124"/>
        <v>0</v>
      </c>
      <c r="H125" s="199">
        <f t="shared" si="124"/>
        <v>0</v>
      </c>
      <c r="I125" s="199">
        <f t="shared" si="124"/>
        <v>0</v>
      </c>
      <c r="J125" s="199">
        <f t="shared" si="124"/>
        <v>0</v>
      </c>
      <c r="K125" s="199">
        <f t="shared" si="124"/>
        <v>0</v>
      </c>
      <c r="L125" s="199">
        <f t="shared" si="124"/>
        <v>0</v>
      </c>
      <c r="M125" s="199">
        <f t="shared" si="124"/>
        <v>0</v>
      </c>
      <c r="N125" s="199">
        <f t="shared" si="124"/>
        <v>0</v>
      </c>
      <c r="O125" s="199">
        <f t="shared" si="124"/>
        <v>0</v>
      </c>
      <c r="P125" s="199">
        <f t="shared" si="124"/>
        <v>0</v>
      </c>
      <c r="Q125" s="199">
        <f t="shared" si="124"/>
        <v>0</v>
      </c>
      <c r="R125" s="199">
        <f t="shared" si="124"/>
        <v>0</v>
      </c>
      <c r="S125" s="199">
        <f t="shared" si="124"/>
        <v>0</v>
      </c>
      <c r="T125" s="199">
        <f t="shared" si="124"/>
        <v>0</v>
      </c>
      <c r="U125" s="199">
        <f t="shared" si="124"/>
        <v>0</v>
      </c>
      <c r="V125" s="199">
        <f t="shared" si="124"/>
        <v>0</v>
      </c>
      <c r="W125" s="199">
        <f t="shared" si="124"/>
        <v>0</v>
      </c>
      <c r="X125" s="199">
        <f t="shared" si="124"/>
        <v>0</v>
      </c>
      <c r="Y125" s="199">
        <f t="shared" si="124"/>
        <v>0</v>
      </c>
      <c r="Z125" s="199">
        <f t="shared" si="124"/>
        <v>0</v>
      </c>
      <c r="AA125" s="199">
        <f t="shared" si="124"/>
        <v>0</v>
      </c>
      <c r="AB125" s="199">
        <f t="shared" si="124"/>
        <v>0</v>
      </c>
      <c r="AC125" s="199">
        <f t="shared" si="124"/>
        <v>0</v>
      </c>
      <c r="AD125" s="199">
        <f t="shared" si="124"/>
        <v>0</v>
      </c>
      <c r="AE125" s="199">
        <f t="shared" si="124"/>
        <v>0</v>
      </c>
      <c r="AF125" s="199">
        <f t="shared" si="124"/>
        <v>0</v>
      </c>
      <c r="AG125" s="199">
        <f t="shared" si="124"/>
        <v>0</v>
      </c>
      <c r="AH125" s="199">
        <f t="shared" si="124"/>
        <v>0</v>
      </c>
      <c r="AI125" s="199">
        <f t="shared" si="124"/>
        <v>0</v>
      </c>
      <c r="AJ125" s="199">
        <f t="shared" si="124"/>
        <v>0</v>
      </c>
      <c r="AK125" s="199">
        <f t="shared" si="124"/>
        <v>0</v>
      </c>
      <c r="AL125" s="199">
        <f t="shared" si="124"/>
        <v>0</v>
      </c>
      <c r="AM125" s="199">
        <f t="shared" si="124"/>
        <v>0</v>
      </c>
      <c r="AN125" s="199">
        <f t="shared" si="124"/>
        <v>0</v>
      </c>
      <c r="AO125" s="199">
        <f t="shared" si="124"/>
        <v>0</v>
      </c>
      <c r="AP125" s="199">
        <f t="shared" si="124"/>
        <v>0</v>
      </c>
      <c r="AQ125" s="199">
        <f t="shared" si="124"/>
        <v>0</v>
      </c>
      <c r="AR125" s="199">
        <f t="shared" si="124"/>
        <v>0</v>
      </c>
      <c r="AS125" s="199">
        <f t="shared" si="124"/>
        <v>0</v>
      </c>
      <c r="AT125" s="199">
        <f t="shared" si="124"/>
        <v>0</v>
      </c>
      <c r="AU125" s="199">
        <f t="shared" si="124"/>
        <v>0</v>
      </c>
      <c r="AV125" s="199">
        <f t="shared" si="124"/>
        <v>0</v>
      </c>
      <c r="AW125" s="199">
        <f t="shared" si="124"/>
        <v>0</v>
      </c>
      <c r="AX125" s="199">
        <f t="shared" si="124"/>
        <v>0</v>
      </c>
      <c r="AY125" s="199">
        <f t="shared" si="124"/>
        <v>0</v>
      </c>
      <c r="AZ125" s="199">
        <f t="shared" si="124"/>
        <v>0</v>
      </c>
      <c r="BA125" s="199">
        <f t="shared" si="124"/>
        <v>0</v>
      </c>
      <c r="BB125" s="199">
        <f t="shared" si="124"/>
        <v>0</v>
      </c>
      <c r="BC125" s="199">
        <f t="shared" si="124"/>
        <v>0</v>
      </c>
      <c r="BD125" s="199">
        <f t="shared" si="124"/>
        <v>0</v>
      </c>
      <c r="BE125" s="199">
        <f t="shared" si="124"/>
        <v>0</v>
      </c>
      <c r="BF125" s="199">
        <f t="shared" si="124"/>
        <v>0</v>
      </c>
      <c r="BG125" s="199">
        <f t="shared" si="124"/>
        <v>0</v>
      </c>
      <c r="BH125" s="199">
        <f t="shared" si="124"/>
        <v>0</v>
      </c>
      <c r="BI125" s="199">
        <f t="shared" si="124"/>
        <v>0</v>
      </c>
      <c r="BJ125" s="199">
        <f t="shared" si="124"/>
        <v>0</v>
      </c>
      <c r="BK125" s="199">
        <f t="shared" si="124"/>
        <v>0</v>
      </c>
      <c r="BL125" s="199">
        <f t="shared" si="124"/>
        <v>0</v>
      </c>
      <c r="BM125" s="151"/>
      <c r="BN125" s="239" t="str">
        <f>IFERROR(__xludf.DUMMYFUNCTION("""COMPUTED_VALUE"""),"Jiří Valenta-x")</f>
        <v>Jiří Valenta-x</v>
      </c>
      <c r="BO125" s="202"/>
      <c r="BP125" s="203"/>
      <c r="BQ125" s="202"/>
      <c r="BR125" s="203"/>
      <c r="BS125" s="202"/>
      <c r="BT125" s="203"/>
      <c r="BU125" s="202"/>
      <c r="BV125" s="203"/>
      <c r="BW125" s="202"/>
      <c r="BX125" s="203"/>
      <c r="BY125" s="202"/>
      <c r="BZ125" s="203"/>
      <c r="CA125" s="202"/>
      <c r="CB125" s="203"/>
      <c r="CC125" s="202"/>
      <c r="CD125" s="203"/>
      <c r="CE125" s="202"/>
      <c r="CF125" s="203"/>
      <c r="CG125" s="202"/>
      <c r="CH125" s="203"/>
      <c r="CI125" s="202"/>
      <c r="CJ125" s="203"/>
      <c r="CK125" s="202"/>
      <c r="CL125" s="203"/>
      <c r="CM125" s="202"/>
      <c r="CN125" s="203"/>
      <c r="CO125" s="202"/>
      <c r="CP125" s="203"/>
      <c r="CQ125" s="202"/>
      <c r="CR125" s="203"/>
      <c r="CS125" s="202"/>
      <c r="CT125" s="203"/>
      <c r="CU125" s="202"/>
      <c r="CV125" s="203"/>
      <c r="CW125" s="202"/>
      <c r="CX125" s="203"/>
      <c r="CY125" s="202"/>
      <c r="CZ125" s="203"/>
      <c r="DA125" s="202"/>
      <c r="DB125" s="203"/>
      <c r="DC125" s="202"/>
      <c r="DD125" s="203"/>
      <c r="DE125" s="202"/>
      <c r="DF125" s="203"/>
      <c r="DG125" s="202"/>
      <c r="DH125" s="203"/>
      <c r="DI125" s="202"/>
      <c r="DJ125" s="203"/>
      <c r="DK125" s="202"/>
      <c r="DL125" s="203"/>
      <c r="DM125" s="202"/>
      <c r="DN125" s="203"/>
      <c r="DO125" s="202"/>
      <c r="DP125" s="203"/>
      <c r="DQ125" s="202"/>
      <c r="DR125" s="203"/>
      <c r="DS125" s="202"/>
      <c r="DT125" s="203"/>
      <c r="DU125" s="202"/>
      <c r="DV125" s="203"/>
      <c r="DW125" s="202"/>
      <c r="DX125" s="203"/>
      <c r="DZ125" s="159" t="str">
        <f t="shared" si="48"/>
        <v>Jiří Valenta-x</v>
      </c>
      <c r="EA125" s="202"/>
      <c r="EB125" s="203"/>
      <c r="EC125" s="202"/>
      <c r="ED125" s="203"/>
      <c r="EE125" s="202"/>
      <c r="EF125" s="203"/>
      <c r="EG125" s="202"/>
      <c r="EH125" s="203"/>
      <c r="EI125" s="202"/>
      <c r="EJ125" s="203"/>
      <c r="EK125" s="202"/>
      <c r="EL125" s="203"/>
      <c r="EM125" s="202"/>
      <c r="EN125" s="203"/>
      <c r="EO125" s="202"/>
      <c r="EP125" s="203"/>
      <c r="EQ125" s="202"/>
      <c r="ER125" s="203"/>
      <c r="ES125" s="202"/>
      <c r="ET125" s="203"/>
      <c r="EU125" s="202"/>
      <c r="EV125" s="203"/>
      <c r="EW125" s="202"/>
      <c r="EX125" s="203"/>
      <c r="EY125" s="202"/>
      <c r="EZ125" s="203"/>
      <c r="FA125" s="202"/>
      <c r="FB125" s="203"/>
      <c r="FC125" s="202"/>
      <c r="FD125" s="203"/>
      <c r="FE125" s="202"/>
      <c r="FF125" s="203"/>
      <c r="FG125" s="202"/>
      <c r="FH125" s="203"/>
      <c r="FI125" s="202"/>
      <c r="FJ125" s="203"/>
      <c r="FK125" s="202"/>
      <c r="FL125" s="203"/>
      <c r="FM125" s="202"/>
      <c r="FN125" s="203"/>
      <c r="FO125" s="202"/>
      <c r="FP125" s="203"/>
      <c r="FQ125" s="202"/>
      <c r="FR125" s="203"/>
      <c r="FS125" s="202"/>
      <c r="FT125" s="203"/>
      <c r="FU125" s="202"/>
      <c r="FV125" s="203"/>
      <c r="FW125" s="202"/>
      <c r="FX125" s="203"/>
      <c r="FY125" s="202"/>
      <c r="FZ125" s="203"/>
      <c r="GA125" s="202"/>
      <c r="GB125" s="203"/>
      <c r="GC125" s="202"/>
      <c r="GD125" s="203"/>
      <c r="GE125" s="202"/>
      <c r="GF125" s="203"/>
      <c r="GG125" s="202"/>
      <c r="GH125" s="203"/>
      <c r="GI125" s="202"/>
      <c r="GJ125" s="203"/>
      <c r="GL125" s="159" t="str">
        <f t="shared" si="49"/>
        <v>Jiří Valenta-x</v>
      </c>
      <c r="GM125" s="202"/>
      <c r="GN125" s="203"/>
      <c r="GO125" s="202"/>
      <c r="GP125" s="203"/>
      <c r="GQ125" s="202"/>
      <c r="GR125" s="203"/>
      <c r="GS125" s="202"/>
      <c r="GT125" s="203"/>
      <c r="GU125" s="202"/>
      <c r="GV125" s="203"/>
      <c r="GW125" s="202"/>
      <c r="GX125" s="203"/>
      <c r="GY125" s="202"/>
      <c r="GZ125" s="203"/>
      <c r="HA125" s="202"/>
      <c r="HB125" s="203"/>
      <c r="HC125" s="202"/>
      <c r="HD125" s="203"/>
      <c r="HE125" s="202"/>
      <c r="HF125" s="203"/>
      <c r="HG125" s="202"/>
      <c r="HH125" s="203"/>
      <c r="HI125" s="202"/>
      <c r="HJ125" s="203"/>
      <c r="HK125" s="202"/>
      <c r="HL125" s="203"/>
      <c r="HM125" s="202"/>
      <c r="HN125" s="203"/>
      <c r="HO125" s="202"/>
      <c r="HP125" s="203"/>
      <c r="HQ125" s="202"/>
      <c r="HR125" s="203"/>
      <c r="HS125" s="202"/>
      <c r="HT125" s="203"/>
      <c r="HU125" s="202"/>
      <c r="HV125" s="203"/>
      <c r="HW125" s="202"/>
      <c r="HX125" s="203"/>
      <c r="HY125" s="202"/>
      <c r="HZ125" s="203"/>
      <c r="IA125" s="202"/>
      <c r="IB125" s="203"/>
      <c r="IC125" s="202"/>
      <c r="ID125" s="203"/>
      <c r="IE125" s="202"/>
      <c r="IF125" s="203"/>
      <c r="IG125" s="202"/>
      <c r="IH125" s="203"/>
      <c r="II125" s="202"/>
      <c r="IJ125" s="203"/>
      <c r="IK125" s="202"/>
      <c r="IL125" s="203"/>
      <c r="IM125" s="202"/>
      <c r="IN125" s="203"/>
      <c r="IO125" s="202"/>
      <c r="IP125" s="203"/>
      <c r="IQ125" s="202"/>
      <c r="IR125" s="203"/>
      <c r="IS125" s="202"/>
      <c r="IT125" s="203"/>
      <c r="IU125" s="202"/>
      <c r="IV125" s="215"/>
    </row>
    <row r="126">
      <c r="A126" s="225">
        <f>IFERROR(__xludf.DUMMYFUNCTION("""COMPUTED_VALUE"""),100.0)</f>
        <v>100</v>
      </c>
      <c r="B126" s="159" t="str">
        <f t="shared" si="46"/>
        <v>Daniel Kopsa-x</v>
      </c>
      <c r="C126" s="199">
        <f t="shared" ref="C126:BL126" si="125">BO126+EA126+GM126</f>
        <v>0</v>
      </c>
      <c r="D126" s="199">
        <f t="shared" si="125"/>
        <v>0</v>
      </c>
      <c r="E126" s="199">
        <f t="shared" si="125"/>
        <v>0</v>
      </c>
      <c r="F126" s="199">
        <f t="shared" si="125"/>
        <v>0</v>
      </c>
      <c r="G126" s="199">
        <f t="shared" si="125"/>
        <v>0</v>
      </c>
      <c r="H126" s="199">
        <f t="shared" si="125"/>
        <v>0</v>
      </c>
      <c r="I126" s="199">
        <f t="shared" si="125"/>
        <v>0</v>
      </c>
      <c r="J126" s="199">
        <f t="shared" si="125"/>
        <v>0</v>
      </c>
      <c r="K126" s="199">
        <f t="shared" si="125"/>
        <v>0</v>
      </c>
      <c r="L126" s="199">
        <f t="shared" si="125"/>
        <v>0</v>
      </c>
      <c r="M126" s="199">
        <f t="shared" si="125"/>
        <v>0</v>
      </c>
      <c r="N126" s="199">
        <f t="shared" si="125"/>
        <v>0</v>
      </c>
      <c r="O126" s="199">
        <f t="shared" si="125"/>
        <v>0</v>
      </c>
      <c r="P126" s="199">
        <f t="shared" si="125"/>
        <v>0</v>
      </c>
      <c r="Q126" s="199">
        <f t="shared" si="125"/>
        <v>0</v>
      </c>
      <c r="R126" s="199">
        <f t="shared" si="125"/>
        <v>0</v>
      </c>
      <c r="S126" s="199">
        <f t="shared" si="125"/>
        <v>0</v>
      </c>
      <c r="T126" s="199">
        <f t="shared" si="125"/>
        <v>0</v>
      </c>
      <c r="U126" s="199">
        <f t="shared" si="125"/>
        <v>0</v>
      </c>
      <c r="V126" s="199">
        <f t="shared" si="125"/>
        <v>0</v>
      </c>
      <c r="W126" s="199">
        <f t="shared" si="125"/>
        <v>0</v>
      </c>
      <c r="X126" s="199">
        <f t="shared" si="125"/>
        <v>0</v>
      </c>
      <c r="Y126" s="199">
        <f t="shared" si="125"/>
        <v>0</v>
      </c>
      <c r="Z126" s="199">
        <f t="shared" si="125"/>
        <v>0</v>
      </c>
      <c r="AA126" s="199">
        <f t="shared" si="125"/>
        <v>0</v>
      </c>
      <c r="AB126" s="199">
        <f t="shared" si="125"/>
        <v>0</v>
      </c>
      <c r="AC126" s="199">
        <f t="shared" si="125"/>
        <v>0</v>
      </c>
      <c r="AD126" s="199">
        <f t="shared" si="125"/>
        <v>0</v>
      </c>
      <c r="AE126" s="199">
        <f t="shared" si="125"/>
        <v>0</v>
      </c>
      <c r="AF126" s="199">
        <f t="shared" si="125"/>
        <v>0</v>
      </c>
      <c r="AG126" s="199">
        <f t="shared" si="125"/>
        <v>0</v>
      </c>
      <c r="AH126" s="199">
        <f t="shared" si="125"/>
        <v>0</v>
      </c>
      <c r="AI126" s="199">
        <f t="shared" si="125"/>
        <v>0</v>
      </c>
      <c r="AJ126" s="199">
        <f t="shared" si="125"/>
        <v>0</v>
      </c>
      <c r="AK126" s="199">
        <f t="shared" si="125"/>
        <v>0</v>
      </c>
      <c r="AL126" s="199">
        <f t="shared" si="125"/>
        <v>0</v>
      </c>
      <c r="AM126" s="199">
        <f t="shared" si="125"/>
        <v>0</v>
      </c>
      <c r="AN126" s="199">
        <f t="shared" si="125"/>
        <v>0</v>
      </c>
      <c r="AO126" s="199">
        <f t="shared" si="125"/>
        <v>0</v>
      </c>
      <c r="AP126" s="199">
        <f t="shared" si="125"/>
        <v>0</v>
      </c>
      <c r="AQ126" s="199">
        <f t="shared" si="125"/>
        <v>0</v>
      </c>
      <c r="AR126" s="199">
        <f t="shared" si="125"/>
        <v>0</v>
      </c>
      <c r="AS126" s="199">
        <f t="shared" si="125"/>
        <v>0</v>
      </c>
      <c r="AT126" s="199">
        <f t="shared" si="125"/>
        <v>0</v>
      </c>
      <c r="AU126" s="199">
        <f t="shared" si="125"/>
        <v>0</v>
      </c>
      <c r="AV126" s="199">
        <f t="shared" si="125"/>
        <v>0</v>
      </c>
      <c r="AW126" s="199">
        <f t="shared" si="125"/>
        <v>0</v>
      </c>
      <c r="AX126" s="199">
        <f t="shared" si="125"/>
        <v>0</v>
      </c>
      <c r="AY126" s="199">
        <f t="shared" si="125"/>
        <v>0</v>
      </c>
      <c r="AZ126" s="199">
        <f t="shared" si="125"/>
        <v>0</v>
      </c>
      <c r="BA126" s="199">
        <f t="shared" si="125"/>
        <v>0</v>
      </c>
      <c r="BB126" s="199">
        <f t="shared" si="125"/>
        <v>0</v>
      </c>
      <c r="BC126" s="199">
        <f t="shared" si="125"/>
        <v>0</v>
      </c>
      <c r="BD126" s="199">
        <f t="shared" si="125"/>
        <v>0</v>
      </c>
      <c r="BE126" s="199">
        <f t="shared" si="125"/>
        <v>0</v>
      </c>
      <c r="BF126" s="199">
        <f t="shared" si="125"/>
        <v>0</v>
      </c>
      <c r="BG126" s="199">
        <f t="shared" si="125"/>
        <v>0</v>
      </c>
      <c r="BH126" s="199">
        <f t="shared" si="125"/>
        <v>0</v>
      </c>
      <c r="BI126" s="199">
        <f t="shared" si="125"/>
        <v>0</v>
      </c>
      <c r="BJ126" s="199">
        <f t="shared" si="125"/>
        <v>0</v>
      </c>
      <c r="BK126" s="199">
        <f t="shared" si="125"/>
        <v>0</v>
      </c>
      <c r="BL126" s="199">
        <f t="shared" si="125"/>
        <v>0</v>
      </c>
      <c r="BM126" s="151"/>
      <c r="BN126" s="239" t="str">
        <f>IFERROR(__xludf.DUMMYFUNCTION("""COMPUTED_VALUE"""),"Daniel Kopsa-x")</f>
        <v>Daniel Kopsa-x</v>
      </c>
      <c r="BO126" s="202"/>
      <c r="BP126" s="203"/>
      <c r="BQ126" s="202"/>
      <c r="BR126" s="203"/>
      <c r="BS126" s="202"/>
      <c r="BT126" s="203"/>
      <c r="BU126" s="202"/>
      <c r="BV126" s="203"/>
      <c r="BW126" s="202"/>
      <c r="BX126" s="203"/>
      <c r="BY126" s="202"/>
      <c r="BZ126" s="203"/>
      <c r="CA126" s="202"/>
      <c r="CB126" s="203"/>
      <c r="CC126" s="202"/>
      <c r="CD126" s="203"/>
      <c r="CE126" s="202"/>
      <c r="CF126" s="203"/>
      <c r="CG126" s="202"/>
      <c r="CH126" s="203"/>
      <c r="CI126" s="202"/>
      <c r="CJ126" s="203"/>
      <c r="CK126" s="202"/>
      <c r="CL126" s="203"/>
      <c r="CM126" s="202"/>
      <c r="CN126" s="203"/>
      <c r="CO126" s="202"/>
      <c r="CP126" s="203"/>
      <c r="CQ126" s="202"/>
      <c r="CR126" s="203"/>
      <c r="CS126" s="202"/>
      <c r="CT126" s="203"/>
      <c r="CU126" s="202"/>
      <c r="CV126" s="203"/>
      <c r="CW126" s="202"/>
      <c r="CX126" s="203"/>
      <c r="CY126" s="202"/>
      <c r="CZ126" s="203"/>
      <c r="DA126" s="202"/>
      <c r="DB126" s="203"/>
      <c r="DC126" s="202"/>
      <c r="DD126" s="203"/>
      <c r="DE126" s="202"/>
      <c r="DF126" s="203"/>
      <c r="DG126" s="202"/>
      <c r="DH126" s="203"/>
      <c r="DI126" s="202"/>
      <c r="DJ126" s="203"/>
      <c r="DK126" s="202"/>
      <c r="DL126" s="203"/>
      <c r="DM126" s="202"/>
      <c r="DN126" s="203"/>
      <c r="DO126" s="202"/>
      <c r="DP126" s="203"/>
      <c r="DQ126" s="202"/>
      <c r="DR126" s="203"/>
      <c r="DS126" s="202"/>
      <c r="DT126" s="203"/>
      <c r="DU126" s="202"/>
      <c r="DV126" s="203"/>
      <c r="DW126" s="202"/>
      <c r="DX126" s="203"/>
      <c r="DZ126" s="159" t="str">
        <f t="shared" si="48"/>
        <v>Daniel Kopsa-x</v>
      </c>
      <c r="EA126" s="202"/>
      <c r="EB126" s="203"/>
      <c r="EC126" s="202"/>
      <c r="ED126" s="203"/>
      <c r="EE126" s="202"/>
      <c r="EF126" s="203"/>
      <c r="EG126" s="202"/>
      <c r="EH126" s="203"/>
      <c r="EI126" s="202"/>
      <c r="EJ126" s="203"/>
      <c r="EK126" s="202"/>
      <c r="EL126" s="203"/>
      <c r="EM126" s="202"/>
      <c r="EN126" s="203"/>
      <c r="EO126" s="202"/>
      <c r="EP126" s="203"/>
      <c r="EQ126" s="202"/>
      <c r="ER126" s="203"/>
      <c r="ES126" s="202"/>
      <c r="ET126" s="203"/>
      <c r="EU126" s="202"/>
      <c r="EV126" s="203"/>
      <c r="EW126" s="202"/>
      <c r="EX126" s="203"/>
      <c r="EY126" s="202"/>
      <c r="EZ126" s="203"/>
      <c r="FA126" s="202"/>
      <c r="FB126" s="203"/>
      <c r="FC126" s="202"/>
      <c r="FD126" s="203"/>
      <c r="FE126" s="202"/>
      <c r="FF126" s="203"/>
      <c r="FG126" s="202"/>
      <c r="FH126" s="203"/>
      <c r="FI126" s="202"/>
      <c r="FJ126" s="203"/>
      <c r="FK126" s="202"/>
      <c r="FL126" s="203"/>
      <c r="FM126" s="202"/>
      <c r="FN126" s="203"/>
      <c r="FO126" s="202"/>
      <c r="FP126" s="203"/>
      <c r="FQ126" s="202"/>
      <c r="FR126" s="203"/>
      <c r="FS126" s="202"/>
      <c r="FT126" s="203"/>
      <c r="FU126" s="202"/>
      <c r="FV126" s="203"/>
      <c r="FW126" s="202"/>
      <c r="FX126" s="203"/>
      <c r="FY126" s="202"/>
      <c r="FZ126" s="203"/>
      <c r="GA126" s="202"/>
      <c r="GB126" s="203"/>
      <c r="GC126" s="202"/>
      <c r="GD126" s="203"/>
      <c r="GE126" s="202"/>
      <c r="GF126" s="203"/>
      <c r="GG126" s="202"/>
      <c r="GH126" s="203"/>
      <c r="GI126" s="202"/>
      <c r="GJ126" s="203"/>
      <c r="GL126" s="159" t="str">
        <f t="shared" si="49"/>
        <v>Daniel Kopsa-x</v>
      </c>
      <c r="GM126" s="202"/>
      <c r="GN126" s="203"/>
      <c r="GO126" s="202"/>
      <c r="GP126" s="203"/>
      <c r="GQ126" s="202"/>
      <c r="GR126" s="203"/>
      <c r="GS126" s="202"/>
      <c r="GT126" s="203"/>
      <c r="GU126" s="202"/>
      <c r="GV126" s="203"/>
      <c r="GW126" s="202"/>
      <c r="GX126" s="203"/>
      <c r="GY126" s="202"/>
      <c r="GZ126" s="203"/>
      <c r="HA126" s="202"/>
      <c r="HB126" s="203"/>
      <c r="HC126" s="202"/>
      <c r="HD126" s="203"/>
      <c r="HE126" s="202"/>
      <c r="HF126" s="203"/>
      <c r="HG126" s="202"/>
      <c r="HH126" s="203"/>
      <c r="HI126" s="202"/>
      <c r="HJ126" s="203"/>
      <c r="HK126" s="202"/>
      <c r="HL126" s="203"/>
      <c r="HM126" s="202"/>
      <c r="HN126" s="203"/>
      <c r="HO126" s="202"/>
      <c r="HP126" s="203"/>
      <c r="HQ126" s="202"/>
      <c r="HR126" s="203"/>
      <c r="HS126" s="202"/>
      <c r="HT126" s="203"/>
      <c r="HU126" s="202"/>
      <c r="HV126" s="203"/>
      <c r="HW126" s="202"/>
      <c r="HX126" s="203"/>
      <c r="HY126" s="202"/>
      <c r="HZ126" s="203"/>
      <c r="IA126" s="202"/>
      <c r="IB126" s="203"/>
      <c r="IC126" s="202"/>
      <c r="ID126" s="203"/>
      <c r="IE126" s="202"/>
      <c r="IF126" s="203"/>
      <c r="IG126" s="202"/>
      <c r="IH126" s="203"/>
      <c r="II126" s="202"/>
      <c r="IJ126" s="203"/>
      <c r="IK126" s="202"/>
      <c r="IL126" s="203"/>
      <c r="IM126" s="202"/>
      <c r="IN126" s="203"/>
      <c r="IO126" s="202"/>
      <c r="IP126" s="203"/>
      <c r="IQ126" s="202"/>
      <c r="IR126" s="203"/>
      <c r="IS126" s="202"/>
      <c r="IT126" s="203"/>
      <c r="IU126" s="202"/>
      <c r="IV126" s="215"/>
    </row>
    <row r="127">
      <c r="A127" s="225">
        <f>IFERROR(__xludf.DUMMYFUNCTION("""COMPUTED_VALUE"""),100.0)</f>
        <v>100</v>
      </c>
      <c r="B127" s="159" t="str">
        <f t="shared" si="46"/>
        <v>Ladislav Hlavatý</v>
      </c>
      <c r="C127" s="199">
        <f t="shared" ref="C127:BL127" si="126">BO127+EA127+GM127</f>
        <v>0</v>
      </c>
      <c r="D127" s="199">
        <f t="shared" si="126"/>
        <v>0</v>
      </c>
      <c r="E127" s="199">
        <f t="shared" si="126"/>
        <v>0</v>
      </c>
      <c r="F127" s="199">
        <f t="shared" si="126"/>
        <v>0</v>
      </c>
      <c r="G127" s="199">
        <f t="shared" si="126"/>
        <v>0</v>
      </c>
      <c r="H127" s="199">
        <f t="shared" si="126"/>
        <v>0</v>
      </c>
      <c r="I127" s="199">
        <f t="shared" si="126"/>
        <v>0</v>
      </c>
      <c r="J127" s="199">
        <f t="shared" si="126"/>
        <v>0</v>
      </c>
      <c r="K127" s="199">
        <f t="shared" si="126"/>
        <v>0</v>
      </c>
      <c r="L127" s="199">
        <f t="shared" si="126"/>
        <v>0</v>
      </c>
      <c r="M127" s="199">
        <f t="shared" si="126"/>
        <v>0</v>
      </c>
      <c r="N127" s="199">
        <f t="shared" si="126"/>
        <v>0</v>
      </c>
      <c r="O127" s="199">
        <f t="shared" si="126"/>
        <v>3.5</v>
      </c>
      <c r="P127" s="199">
        <f t="shared" si="126"/>
        <v>350</v>
      </c>
      <c r="Q127" s="199">
        <f t="shared" si="126"/>
        <v>0</v>
      </c>
      <c r="R127" s="199">
        <f t="shared" si="126"/>
        <v>0</v>
      </c>
      <c r="S127" s="199">
        <f t="shared" si="126"/>
        <v>0</v>
      </c>
      <c r="T127" s="199">
        <f t="shared" si="126"/>
        <v>0</v>
      </c>
      <c r="U127" s="199">
        <f t="shared" si="126"/>
        <v>0</v>
      </c>
      <c r="V127" s="199">
        <f t="shared" si="126"/>
        <v>0</v>
      </c>
      <c r="W127" s="199">
        <f t="shared" si="126"/>
        <v>0</v>
      </c>
      <c r="X127" s="199">
        <f t="shared" si="126"/>
        <v>0</v>
      </c>
      <c r="Y127" s="199">
        <f t="shared" si="126"/>
        <v>0</v>
      </c>
      <c r="Z127" s="199">
        <f t="shared" si="126"/>
        <v>0</v>
      </c>
      <c r="AA127" s="199">
        <f t="shared" si="126"/>
        <v>0</v>
      </c>
      <c r="AB127" s="199">
        <f t="shared" si="126"/>
        <v>0</v>
      </c>
      <c r="AC127" s="199">
        <f t="shared" si="126"/>
        <v>0</v>
      </c>
      <c r="AD127" s="199">
        <f t="shared" si="126"/>
        <v>0</v>
      </c>
      <c r="AE127" s="199">
        <f t="shared" si="126"/>
        <v>0</v>
      </c>
      <c r="AF127" s="199">
        <f t="shared" si="126"/>
        <v>0</v>
      </c>
      <c r="AG127" s="199">
        <f t="shared" si="126"/>
        <v>0</v>
      </c>
      <c r="AH127" s="199">
        <f t="shared" si="126"/>
        <v>0</v>
      </c>
      <c r="AI127" s="199">
        <f t="shared" si="126"/>
        <v>0</v>
      </c>
      <c r="AJ127" s="199">
        <f t="shared" si="126"/>
        <v>0</v>
      </c>
      <c r="AK127" s="199">
        <f t="shared" si="126"/>
        <v>0</v>
      </c>
      <c r="AL127" s="199">
        <f t="shared" si="126"/>
        <v>0</v>
      </c>
      <c r="AM127" s="199">
        <f t="shared" si="126"/>
        <v>0</v>
      </c>
      <c r="AN127" s="199">
        <f t="shared" si="126"/>
        <v>0</v>
      </c>
      <c r="AO127" s="199">
        <f t="shared" si="126"/>
        <v>0</v>
      </c>
      <c r="AP127" s="199">
        <f t="shared" si="126"/>
        <v>0</v>
      </c>
      <c r="AQ127" s="199">
        <f t="shared" si="126"/>
        <v>0</v>
      </c>
      <c r="AR127" s="199">
        <f t="shared" si="126"/>
        <v>0</v>
      </c>
      <c r="AS127" s="199">
        <f t="shared" si="126"/>
        <v>0</v>
      </c>
      <c r="AT127" s="199">
        <f t="shared" si="126"/>
        <v>0</v>
      </c>
      <c r="AU127" s="199">
        <f t="shared" si="126"/>
        <v>0</v>
      </c>
      <c r="AV127" s="199">
        <f t="shared" si="126"/>
        <v>0</v>
      </c>
      <c r="AW127" s="199">
        <f t="shared" si="126"/>
        <v>0</v>
      </c>
      <c r="AX127" s="199">
        <f t="shared" si="126"/>
        <v>0</v>
      </c>
      <c r="AY127" s="199">
        <f t="shared" si="126"/>
        <v>0</v>
      </c>
      <c r="AZ127" s="199">
        <f t="shared" si="126"/>
        <v>0</v>
      </c>
      <c r="BA127" s="199">
        <f t="shared" si="126"/>
        <v>0</v>
      </c>
      <c r="BB127" s="199">
        <f t="shared" si="126"/>
        <v>0</v>
      </c>
      <c r="BC127" s="199">
        <f t="shared" si="126"/>
        <v>0</v>
      </c>
      <c r="BD127" s="199">
        <f t="shared" si="126"/>
        <v>0</v>
      </c>
      <c r="BE127" s="199">
        <f t="shared" si="126"/>
        <v>0</v>
      </c>
      <c r="BF127" s="199">
        <f t="shared" si="126"/>
        <v>0</v>
      </c>
      <c r="BG127" s="199">
        <f t="shared" si="126"/>
        <v>0</v>
      </c>
      <c r="BH127" s="199">
        <f t="shared" si="126"/>
        <v>0</v>
      </c>
      <c r="BI127" s="199">
        <f t="shared" si="126"/>
        <v>0</v>
      </c>
      <c r="BJ127" s="199">
        <f t="shared" si="126"/>
        <v>0</v>
      </c>
      <c r="BK127" s="199">
        <f t="shared" si="126"/>
        <v>0</v>
      </c>
      <c r="BL127" s="199">
        <f t="shared" si="126"/>
        <v>0</v>
      </c>
      <c r="BM127" s="151"/>
      <c r="BN127" s="239" t="str">
        <f>IFERROR(__xludf.DUMMYFUNCTION("""COMPUTED_VALUE"""),"Ladislav Hlavatý")</f>
        <v>Ladislav Hlavatý</v>
      </c>
      <c r="BO127" s="202"/>
      <c r="BP127" s="203"/>
      <c r="BQ127" s="202"/>
      <c r="BR127" s="203"/>
      <c r="BS127" s="202"/>
      <c r="BT127" s="203"/>
      <c r="BU127" s="202"/>
      <c r="BV127" s="203"/>
      <c r="BW127" s="202"/>
      <c r="BX127" s="203"/>
      <c r="BY127" s="202"/>
      <c r="BZ127" s="203"/>
      <c r="CA127" s="202"/>
      <c r="CB127" s="203"/>
      <c r="CC127" s="202"/>
      <c r="CD127" s="203"/>
      <c r="CE127" s="202"/>
      <c r="CF127" s="203"/>
      <c r="CG127" s="202"/>
      <c r="CH127" s="203"/>
      <c r="CI127" s="202"/>
      <c r="CJ127" s="203"/>
      <c r="CK127" s="202"/>
      <c r="CL127" s="203"/>
      <c r="CM127" s="202"/>
      <c r="CN127" s="203"/>
      <c r="CO127" s="202"/>
      <c r="CP127" s="203"/>
      <c r="CQ127" s="202"/>
      <c r="CR127" s="203"/>
      <c r="CS127" s="202"/>
      <c r="CT127" s="203"/>
      <c r="CU127" s="202"/>
      <c r="CV127" s="203"/>
      <c r="CW127" s="202"/>
      <c r="CX127" s="203"/>
      <c r="CY127" s="202"/>
      <c r="CZ127" s="203"/>
      <c r="DA127" s="202"/>
      <c r="DB127" s="203"/>
      <c r="DC127" s="202"/>
      <c r="DD127" s="203"/>
      <c r="DE127" s="202"/>
      <c r="DF127" s="203"/>
      <c r="DG127" s="202"/>
      <c r="DH127" s="203"/>
      <c r="DI127" s="202"/>
      <c r="DJ127" s="203"/>
      <c r="DK127" s="202"/>
      <c r="DL127" s="203"/>
      <c r="DM127" s="202"/>
      <c r="DN127" s="203"/>
      <c r="DO127" s="202"/>
      <c r="DP127" s="203"/>
      <c r="DQ127" s="202"/>
      <c r="DR127" s="203"/>
      <c r="DS127" s="202"/>
      <c r="DT127" s="203"/>
      <c r="DU127" s="202"/>
      <c r="DV127" s="203"/>
      <c r="DW127" s="202"/>
      <c r="DX127" s="203"/>
      <c r="DZ127" s="159" t="str">
        <f t="shared" si="48"/>
        <v>Ladislav Hlavatý</v>
      </c>
      <c r="EA127" s="202"/>
      <c r="EB127" s="203"/>
      <c r="EC127" s="202"/>
      <c r="ED127" s="203"/>
      <c r="EE127" s="202"/>
      <c r="EF127" s="203"/>
      <c r="EG127" s="202"/>
      <c r="EH127" s="203"/>
      <c r="EI127" s="202"/>
      <c r="EJ127" s="203"/>
      <c r="EK127" s="202"/>
      <c r="EL127" s="203"/>
      <c r="EM127" s="202">
        <f>IFERROR(__xludf.DUMMYFUNCTION("""COMPUTED_VALUE"""),3.5)</f>
        <v>3.5</v>
      </c>
      <c r="EN127" s="203">
        <f>IFERROR(__xludf.DUMMYFUNCTION("""COMPUTED_VALUE"""),350.0)</f>
        <v>350</v>
      </c>
      <c r="EO127" s="202"/>
      <c r="EP127" s="203"/>
      <c r="EQ127" s="202"/>
      <c r="ER127" s="203"/>
      <c r="ES127" s="202"/>
      <c r="ET127" s="203"/>
      <c r="EU127" s="202"/>
      <c r="EV127" s="203"/>
      <c r="EW127" s="202"/>
      <c r="EX127" s="203"/>
      <c r="EY127" s="202"/>
      <c r="EZ127" s="203"/>
      <c r="FA127" s="202"/>
      <c r="FB127" s="203"/>
      <c r="FC127" s="202"/>
      <c r="FD127" s="203"/>
      <c r="FE127" s="202"/>
      <c r="FF127" s="203"/>
      <c r="FG127" s="202"/>
      <c r="FH127" s="203"/>
      <c r="FI127" s="202"/>
      <c r="FJ127" s="203"/>
      <c r="FK127" s="202"/>
      <c r="FL127" s="203"/>
      <c r="FM127" s="202"/>
      <c r="FN127" s="203"/>
      <c r="FO127" s="202"/>
      <c r="FP127" s="203"/>
      <c r="FQ127" s="202"/>
      <c r="FR127" s="203"/>
      <c r="FS127" s="202"/>
      <c r="FT127" s="203"/>
      <c r="FU127" s="202"/>
      <c r="FV127" s="203"/>
      <c r="FW127" s="202"/>
      <c r="FX127" s="203"/>
      <c r="FY127" s="202"/>
      <c r="FZ127" s="203"/>
      <c r="GA127" s="202"/>
      <c r="GB127" s="203"/>
      <c r="GC127" s="202"/>
      <c r="GD127" s="203"/>
      <c r="GE127" s="202"/>
      <c r="GF127" s="203"/>
      <c r="GG127" s="202"/>
      <c r="GH127" s="203"/>
      <c r="GI127" s="202"/>
      <c r="GJ127" s="203"/>
      <c r="GL127" s="159" t="str">
        <f t="shared" si="49"/>
        <v>Ladislav Hlavatý</v>
      </c>
      <c r="GM127" s="202"/>
      <c r="GN127" s="203"/>
      <c r="GO127" s="202"/>
      <c r="GP127" s="203"/>
      <c r="GQ127" s="202"/>
      <c r="GR127" s="203"/>
      <c r="GS127" s="202"/>
      <c r="GT127" s="203"/>
      <c r="GU127" s="202"/>
      <c r="GV127" s="203"/>
      <c r="GW127" s="202"/>
      <c r="GX127" s="203"/>
      <c r="GY127" s="202"/>
      <c r="GZ127" s="203"/>
      <c r="HA127" s="202"/>
      <c r="HB127" s="203"/>
      <c r="HC127" s="202"/>
      <c r="HD127" s="203"/>
      <c r="HE127" s="202"/>
      <c r="HF127" s="203"/>
      <c r="HG127" s="202"/>
      <c r="HH127" s="203"/>
      <c r="HI127" s="202"/>
      <c r="HJ127" s="203"/>
      <c r="HK127" s="202"/>
      <c r="HL127" s="203"/>
      <c r="HM127" s="202"/>
      <c r="HN127" s="203"/>
      <c r="HO127" s="202"/>
      <c r="HP127" s="203"/>
      <c r="HQ127" s="202"/>
      <c r="HR127" s="203"/>
      <c r="HS127" s="202"/>
      <c r="HT127" s="203"/>
      <c r="HU127" s="202"/>
      <c r="HV127" s="203"/>
      <c r="HW127" s="202"/>
      <c r="HX127" s="203"/>
      <c r="HY127" s="202"/>
      <c r="HZ127" s="203"/>
      <c r="IA127" s="202"/>
      <c r="IB127" s="203"/>
      <c r="IC127" s="202"/>
      <c r="ID127" s="203"/>
      <c r="IE127" s="202"/>
      <c r="IF127" s="203"/>
      <c r="IG127" s="202"/>
      <c r="IH127" s="203"/>
      <c r="II127" s="202"/>
      <c r="IJ127" s="203"/>
      <c r="IK127" s="202"/>
      <c r="IL127" s="203"/>
      <c r="IM127" s="202"/>
      <c r="IN127" s="203"/>
      <c r="IO127" s="202"/>
      <c r="IP127" s="203"/>
      <c r="IQ127" s="202"/>
      <c r="IR127" s="203"/>
      <c r="IS127" s="202"/>
      <c r="IT127" s="203"/>
      <c r="IU127" s="202"/>
      <c r="IV127" s="215"/>
    </row>
    <row r="128">
      <c r="A128" s="225">
        <f>IFERROR(__xludf.DUMMYFUNCTION("""COMPUTED_VALUE"""),100.0)</f>
        <v>100</v>
      </c>
      <c r="B128" s="159" t="str">
        <f t="shared" si="46"/>
        <v>Matěj Nevyjel</v>
      </c>
      <c r="C128" s="199">
        <f t="shared" ref="C128:BL128" si="127">BO128+EA128+GM128</f>
        <v>0</v>
      </c>
      <c r="D128" s="199">
        <f t="shared" si="127"/>
        <v>0</v>
      </c>
      <c r="E128" s="199">
        <f t="shared" si="127"/>
        <v>0</v>
      </c>
      <c r="F128" s="199">
        <f t="shared" si="127"/>
        <v>0</v>
      </c>
      <c r="G128" s="199">
        <f t="shared" si="127"/>
        <v>0</v>
      </c>
      <c r="H128" s="199">
        <f t="shared" si="127"/>
        <v>0</v>
      </c>
      <c r="I128" s="199">
        <f t="shared" si="127"/>
        <v>0</v>
      </c>
      <c r="J128" s="199">
        <f t="shared" si="127"/>
        <v>0</v>
      </c>
      <c r="K128" s="199">
        <f t="shared" si="127"/>
        <v>2</v>
      </c>
      <c r="L128" s="199">
        <f t="shared" si="127"/>
        <v>0</v>
      </c>
      <c r="M128" s="199">
        <f t="shared" si="127"/>
        <v>0</v>
      </c>
      <c r="N128" s="199">
        <f t="shared" si="127"/>
        <v>0</v>
      </c>
      <c r="O128" s="199">
        <f t="shared" si="127"/>
        <v>0</v>
      </c>
      <c r="P128" s="199">
        <f t="shared" si="127"/>
        <v>0</v>
      </c>
      <c r="Q128" s="199">
        <f t="shared" si="127"/>
        <v>0</v>
      </c>
      <c r="R128" s="199">
        <f t="shared" si="127"/>
        <v>0</v>
      </c>
      <c r="S128" s="199">
        <f t="shared" si="127"/>
        <v>0</v>
      </c>
      <c r="T128" s="199">
        <f t="shared" si="127"/>
        <v>0</v>
      </c>
      <c r="U128" s="199">
        <f t="shared" si="127"/>
        <v>0</v>
      </c>
      <c r="V128" s="199">
        <f t="shared" si="127"/>
        <v>0</v>
      </c>
      <c r="W128" s="199">
        <f t="shared" si="127"/>
        <v>0</v>
      </c>
      <c r="X128" s="199">
        <f t="shared" si="127"/>
        <v>0</v>
      </c>
      <c r="Y128" s="199">
        <f t="shared" si="127"/>
        <v>0</v>
      </c>
      <c r="Z128" s="199">
        <f t="shared" si="127"/>
        <v>0</v>
      </c>
      <c r="AA128" s="199">
        <f t="shared" si="127"/>
        <v>0</v>
      </c>
      <c r="AB128" s="199">
        <f t="shared" si="127"/>
        <v>0</v>
      </c>
      <c r="AC128" s="199">
        <f t="shared" si="127"/>
        <v>0</v>
      </c>
      <c r="AD128" s="199">
        <f t="shared" si="127"/>
        <v>0</v>
      </c>
      <c r="AE128" s="199">
        <f t="shared" si="127"/>
        <v>0</v>
      </c>
      <c r="AF128" s="199">
        <f t="shared" si="127"/>
        <v>0</v>
      </c>
      <c r="AG128" s="199">
        <f t="shared" si="127"/>
        <v>9.5</v>
      </c>
      <c r="AH128" s="199">
        <f t="shared" si="127"/>
        <v>0</v>
      </c>
      <c r="AI128" s="199">
        <f t="shared" si="127"/>
        <v>0</v>
      </c>
      <c r="AJ128" s="199">
        <f t="shared" si="127"/>
        <v>0</v>
      </c>
      <c r="AK128" s="199">
        <f t="shared" si="127"/>
        <v>0</v>
      </c>
      <c r="AL128" s="199">
        <f t="shared" si="127"/>
        <v>0</v>
      </c>
      <c r="AM128" s="199">
        <f t="shared" si="127"/>
        <v>0</v>
      </c>
      <c r="AN128" s="199">
        <f t="shared" si="127"/>
        <v>0</v>
      </c>
      <c r="AO128" s="199">
        <f t="shared" si="127"/>
        <v>5.5</v>
      </c>
      <c r="AP128" s="199">
        <f t="shared" si="127"/>
        <v>0</v>
      </c>
      <c r="AQ128" s="199">
        <f t="shared" si="127"/>
        <v>4.5</v>
      </c>
      <c r="AR128" s="199">
        <f t="shared" si="127"/>
        <v>0</v>
      </c>
      <c r="AS128" s="199">
        <f t="shared" si="127"/>
        <v>0</v>
      </c>
      <c r="AT128" s="199">
        <f t="shared" si="127"/>
        <v>0</v>
      </c>
      <c r="AU128" s="199">
        <f t="shared" si="127"/>
        <v>8</v>
      </c>
      <c r="AV128" s="199">
        <f t="shared" si="127"/>
        <v>0</v>
      </c>
      <c r="AW128" s="199">
        <f t="shared" si="127"/>
        <v>5.5</v>
      </c>
      <c r="AX128" s="199">
        <f t="shared" si="127"/>
        <v>0</v>
      </c>
      <c r="AY128" s="199">
        <f t="shared" si="127"/>
        <v>7.5</v>
      </c>
      <c r="AZ128" s="199">
        <f t="shared" si="127"/>
        <v>0</v>
      </c>
      <c r="BA128" s="199">
        <f t="shared" si="127"/>
        <v>0</v>
      </c>
      <c r="BB128" s="199">
        <f t="shared" si="127"/>
        <v>0</v>
      </c>
      <c r="BC128" s="199">
        <f t="shared" si="127"/>
        <v>10</v>
      </c>
      <c r="BD128" s="199">
        <f t="shared" si="127"/>
        <v>0</v>
      </c>
      <c r="BE128" s="199">
        <f t="shared" si="127"/>
        <v>10</v>
      </c>
      <c r="BF128" s="199">
        <f t="shared" si="127"/>
        <v>0</v>
      </c>
      <c r="BG128" s="199">
        <f t="shared" si="127"/>
        <v>0</v>
      </c>
      <c r="BH128" s="199">
        <f t="shared" si="127"/>
        <v>0</v>
      </c>
      <c r="BI128" s="199">
        <f t="shared" si="127"/>
        <v>3</v>
      </c>
      <c r="BJ128" s="199">
        <f t="shared" si="127"/>
        <v>0</v>
      </c>
      <c r="BK128" s="199">
        <f t="shared" si="127"/>
        <v>0</v>
      </c>
      <c r="BL128" s="199">
        <f t="shared" si="127"/>
        <v>0</v>
      </c>
      <c r="BM128" s="151"/>
      <c r="BN128" s="239" t="str">
        <f>IFERROR(__xludf.DUMMYFUNCTION("""COMPUTED_VALUE"""),"Matěj Nevyjel")</f>
        <v>Matěj Nevyjel</v>
      </c>
      <c r="BO128" s="202"/>
      <c r="BP128" s="203"/>
      <c r="BQ128" s="202"/>
      <c r="BR128" s="203"/>
      <c r="BS128" s="202"/>
      <c r="BT128" s="203"/>
      <c r="BU128" s="202"/>
      <c r="BV128" s="203"/>
      <c r="BW128" s="202"/>
      <c r="BX128" s="203"/>
      <c r="BY128" s="202"/>
      <c r="BZ128" s="203"/>
      <c r="CA128" s="202"/>
      <c r="CB128" s="203"/>
      <c r="CC128" s="202"/>
      <c r="CD128" s="203"/>
      <c r="CE128" s="202"/>
      <c r="CF128" s="203"/>
      <c r="CG128" s="202"/>
      <c r="CH128" s="203"/>
      <c r="CI128" s="202"/>
      <c r="CJ128" s="203"/>
      <c r="CK128" s="202"/>
      <c r="CL128" s="203"/>
      <c r="CM128" s="202"/>
      <c r="CN128" s="203"/>
      <c r="CO128" s="202"/>
      <c r="CP128" s="203"/>
      <c r="CQ128" s="202"/>
      <c r="CR128" s="203"/>
      <c r="CS128" s="202">
        <f>IFERROR(__xludf.DUMMYFUNCTION("""COMPUTED_VALUE"""),9.5)</f>
        <v>9.5</v>
      </c>
      <c r="CT128" s="203"/>
      <c r="CU128" s="202"/>
      <c r="CV128" s="203"/>
      <c r="CW128" s="202"/>
      <c r="CX128" s="203"/>
      <c r="CY128" s="202"/>
      <c r="CZ128" s="203"/>
      <c r="DA128" s="202">
        <f>IFERROR(__xludf.DUMMYFUNCTION("""COMPUTED_VALUE"""),5.5)</f>
        <v>5.5</v>
      </c>
      <c r="DB128" s="203"/>
      <c r="DC128" s="202">
        <f>IFERROR(__xludf.DUMMYFUNCTION("""COMPUTED_VALUE"""),4.5)</f>
        <v>4.5</v>
      </c>
      <c r="DD128" s="203"/>
      <c r="DE128" s="202"/>
      <c r="DF128" s="203"/>
      <c r="DG128" s="202"/>
      <c r="DH128" s="203"/>
      <c r="DI128" s="202">
        <f>IFERROR(__xludf.DUMMYFUNCTION("""COMPUTED_VALUE"""),5.5)</f>
        <v>5.5</v>
      </c>
      <c r="DJ128" s="203"/>
      <c r="DK128" s="202">
        <f>IFERROR(__xludf.DUMMYFUNCTION("""COMPUTED_VALUE"""),5.5)</f>
        <v>5.5</v>
      </c>
      <c r="DL128" s="203"/>
      <c r="DM128" s="202"/>
      <c r="DN128" s="203"/>
      <c r="DO128" s="202"/>
      <c r="DP128" s="203"/>
      <c r="DQ128" s="202"/>
      <c r="DR128" s="203"/>
      <c r="DS128" s="202"/>
      <c r="DT128" s="203"/>
      <c r="DU128" s="202"/>
      <c r="DV128" s="203"/>
      <c r="DW128" s="202"/>
      <c r="DX128" s="203"/>
      <c r="DZ128" s="159" t="str">
        <f t="shared" si="48"/>
        <v>Matěj Nevyjel</v>
      </c>
      <c r="EA128" s="202"/>
      <c r="EB128" s="203"/>
      <c r="EC128" s="202"/>
      <c r="ED128" s="203"/>
      <c r="EE128" s="202"/>
      <c r="EF128" s="203"/>
      <c r="EG128" s="202"/>
      <c r="EH128" s="203"/>
      <c r="EI128" s="202">
        <f>IFERROR(__xludf.DUMMYFUNCTION("""COMPUTED_VALUE"""),2.0)</f>
        <v>2</v>
      </c>
      <c r="EJ128" s="203"/>
      <c r="EK128" s="202"/>
      <c r="EL128" s="203"/>
      <c r="EM128" s="202"/>
      <c r="EN128" s="203"/>
      <c r="EO128" s="202"/>
      <c r="EP128" s="203"/>
      <c r="EQ128" s="202"/>
      <c r="ER128" s="203"/>
      <c r="ES128" s="202"/>
      <c r="ET128" s="203"/>
      <c r="EU128" s="202"/>
      <c r="EV128" s="203"/>
      <c r="EW128" s="202"/>
      <c r="EX128" s="203"/>
      <c r="EY128" s="202"/>
      <c r="EZ128" s="203"/>
      <c r="FA128" s="202"/>
      <c r="FB128" s="203"/>
      <c r="FC128" s="202"/>
      <c r="FD128" s="203"/>
      <c r="FE128" s="202"/>
      <c r="FF128" s="203"/>
      <c r="FG128" s="202"/>
      <c r="FH128" s="203"/>
      <c r="FI128" s="202"/>
      <c r="FJ128" s="203"/>
      <c r="FK128" s="202"/>
      <c r="FL128" s="203"/>
      <c r="FM128" s="202"/>
      <c r="FN128" s="203"/>
      <c r="FO128" s="202"/>
      <c r="FP128" s="203"/>
      <c r="FQ128" s="202"/>
      <c r="FR128" s="203"/>
      <c r="FS128" s="202">
        <f>IFERROR(__xludf.DUMMYFUNCTION("""COMPUTED_VALUE"""),8.0)</f>
        <v>8</v>
      </c>
      <c r="FT128" s="203"/>
      <c r="FU128" s="202"/>
      <c r="FV128" s="203"/>
      <c r="FW128" s="202">
        <f>IFERROR(__xludf.DUMMYFUNCTION("""COMPUTED_VALUE"""),2.0)</f>
        <v>2</v>
      </c>
      <c r="FX128" s="203"/>
      <c r="FY128" s="202"/>
      <c r="FZ128" s="203"/>
      <c r="GA128" s="202">
        <f>IFERROR(__xludf.DUMMYFUNCTION("""COMPUTED_VALUE"""),10.0)</f>
        <v>10</v>
      </c>
      <c r="GB128" s="203"/>
      <c r="GC128" s="202"/>
      <c r="GD128" s="203"/>
      <c r="GE128" s="202"/>
      <c r="GF128" s="203"/>
      <c r="GG128" s="202">
        <f>IFERROR(__xludf.DUMMYFUNCTION("""COMPUTED_VALUE"""),3.0)</f>
        <v>3</v>
      </c>
      <c r="GH128" s="203"/>
      <c r="GI128" s="202"/>
      <c r="GJ128" s="203"/>
      <c r="GL128" s="159" t="str">
        <f t="shared" si="49"/>
        <v>Matěj Nevyjel</v>
      </c>
      <c r="GM128" s="202"/>
      <c r="GN128" s="203"/>
      <c r="GO128" s="202"/>
      <c r="GP128" s="203"/>
      <c r="GQ128" s="202"/>
      <c r="GR128" s="203"/>
      <c r="GS128" s="202"/>
      <c r="GT128" s="203"/>
      <c r="GU128" s="202"/>
      <c r="GV128" s="203"/>
      <c r="GW128" s="202"/>
      <c r="GX128" s="203"/>
      <c r="GY128" s="202"/>
      <c r="GZ128" s="203"/>
      <c r="HA128" s="202"/>
      <c r="HB128" s="203"/>
      <c r="HC128" s="202"/>
      <c r="HD128" s="203"/>
      <c r="HE128" s="202"/>
      <c r="HF128" s="203"/>
      <c r="HG128" s="202"/>
      <c r="HH128" s="203"/>
      <c r="HI128" s="202"/>
      <c r="HJ128" s="203"/>
      <c r="HK128" s="202"/>
      <c r="HL128" s="203"/>
      <c r="HM128" s="202"/>
      <c r="HN128" s="203"/>
      <c r="HO128" s="202"/>
      <c r="HP128" s="203"/>
      <c r="HQ128" s="202"/>
      <c r="HR128" s="203"/>
      <c r="HS128" s="202"/>
      <c r="HT128" s="203"/>
      <c r="HU128" s="202"/>
      <c r="HV128" s="203"/>
      <c r="HW128" s="202"/>
      <c r="HX128" s="203"/>
      <c r="HY128" s="202"/>
      <c r="HZ128" s="203"/>
      <c r="IA128" s="202"/>
      <c r="IB128" s="203"/>
      <c r="IC128" s="202"/>
      <c r="ID128" s="203"/>
      <c r="IE128" s="202"/>
      <c r="IF128" s="203"/>
      <c r="IG128" s="202"/>
      <c r="IH128" s="203"/>
      <c r="II128" s="202"/>
      <c r="IJ128" s="203"/>
      <c r="IK128" s="202"/>
      <c r="IL128" s="203"/>
      <c r="IM128" s="202"/>
      <c r="IN128" s="203"/>
      <c r="IO128" s="202">
        <f>IFERROR(__xludf.DUMMYFUNCTION("""COMPUTED_VALUE"""),10.0)</f>
        <v>10</v>
      </c>
      <c r="IP128" s="203"/>
      <c r="IQ128" s="202"/>
      <c r="IR128" s="203"/>
      <c r="IS128" s="202"/>
      <c r="IT128" s="203"/>
      <c r="IU128" s="202"/>
      <c r="IV128" s="215"/>
    </row>
    <row r="129">
      <c r="A129" s="225">
        <f>IFERROR(__xludf.DUMMYFUNCTION("""COMPUTED_VALUE"""),100.0)</f>
        <v>100</v>
      </c>
      <c r="B129" s="159" t="str">
        <f t="shared" si="46"/>
        <v>Lukáš Karhan</v>
      </c>
      <c r="C129" s="199">
        <f t="shared" ref="C129:BL129" si="128">BO129+EA129+GM129</f>
        <v>0</v>
      </c>
      <c r="D129" s="199">
        <f t="shared" si="128"/>
        <v>0</v>
      </c>
      <c r="E129" s="199">
        <f t="shared" si="128"/>
        <v>0</v>
      </c>
      <c r="F129" s="199">
        <f t="shared" si="128"/>
        <v>0</v>
      </c>
      <c r="G129" s="199">
        <f t="shared" si="128"/>
        <v>0</v>
      </c>
      <c r="H129" s="199">
        <f t="shared" si="128"/>
        <v>0</v>
      </c>
      <c r="I129" s="199">
        <f t="shared" si="128"/>
        <v>7</v>
      </c>
      <c r="J129" s="199">
        <f t="shared" si="128"/>
        <v>0</v>
      </c>
      <c r="K129" s="199">
        <f t="shared" si="128"/>
        <v>7</v>
      </c>
      <c r="L129" s="199">
        <f t="shared" si="128"/>
        <v>0</v>
      </c>
      <c r="M129" s="199">
        <f t="shared" si="128"/>
        <v>10</v>
      </c>
      <c r="N129" s="199">
        <f t="shared" si="128"/>
        <v>0</v>
      </c>
      <c r="O129" s="199">
        <f t="shared" si="128"/>
        <v>6</v>
      </c>
      <c r="P129" s="199">
        <f t="shared" si="128"/>
        <v>0</v>
      </c>
      <c r="Q129" s="199">
        <f t="shared" si="128"/>
        <v>0</v>
      </c>
      <c r="R129" s="199">
        <f t="shared" si="128"/>
        <v>0</v>
      </c>
      <c r="S129" s="199">
        <f t="shared" si="128"/>
        <v>0</v>
      </c>
      <c r="T129" s="199">
        <f t="shared" si="128"/>
        <v>0</v>
      </c>
      <c r="U129" s="199">
        <f t="shared" si="128"/>
        <v>0</v>
      </c>
      <c r="V129" s="199">
        <f t="shared" si="128"/>
        <v>0</v>
      </c>
      <c r="W129" s="199">
        <f t="shared" si="128"/>
        <v>0</v>
      </c>
      <c r="X129" s="199">
        <f t="shared" si="128"/>
        <v>0</v>
      </c>
      <c r="Y129" s="199">
        <f t="shared" si="128"/>
        <v>0</v>
      </c>
      <c r="Z129" s="199">
        <f t="shared" si="128"/>
        <v>0</v>
      </c>
      <c r="AA129" s="199">
        <f t="shared" si="128"/>
        <v>0</v>
      </c>
      <c r="AB129" s="199">
        <f t="shared" si="128"/>
        <v>0</v>
      </c>
      <c r="AC129" s="199">
        <f t="shared" si="128"/>
        <v>0</v>
      </c>
      <c r="AD129" s="199">
        <f t="shared" si="128"/>
        <v>0</v>
      </c>
      <c r="AE129" s="199">
        <f t="shared" si="128"/>
        <v>0</v>
      </c>
      <c r="AF129" s="199">
        <f t="shared" si="128"/>
        <v>0</v>
      </c>
      <c r="AG129" s="199">
        <f t="shared" si="128"/>
        <v>0</v>
      </c>
      <c r="AH129" s="199">
        <f t="shared" si="128"/>
        <v>0</v>
      </c>
      <c r="AI129" s="199">
        <f t="shared" si="128"/>
        <v>0</v>
      </c>
      <c r="AJ129" s="199">
        <f t="shared" si="128"/>
        <v>0</v>
      </c>
      <c r="AK129" s="199">
        <f t="shared" si="128"/>
        <v>7</v>
      </c>
      <c r="AL129" s="199">
        <f t="shared" si="128"/>
        <v>0</v>
      </c>
      <c r="AM129" s="199">
        <f t="shared" si="128"/>
        <v>0</v>
      </c>
      <c r="AN129" s="199">
        <f t="shared" si="128"/>
        <v>0</v>
      </c>
      <c r="AO129" s="199">
        <f t="shared" si="128"/>
        <v>5</v>
      </c>
      <c r="AP129" s="199">
        <f t="shared" si="128"/>
        <v>0</v>
      </c>
      <c r="AQ129" s="199">
        <f t="shared" si="128"/>
        <v>8.5</v>
      </c>
      <c r="AR129" s="199">
        <f t="shared" si="128"/>
        <v>0</v>
      </c>
      <c r="AS129" s="199">
        <f t="shared" si="128"/>
        <v>0</v>
      </c>
      <c r="AT129" s="199">
        <f t="shared" si="128"/>
        <v>0</v>
      </c>
      <c r="AU129" s="199">
        <f t="shared" si="128"/>
        <v>0</v>
      </c>
      <c r="AV129" s="199">
        <f t="shared" si="128"/>
        <v>0</v>
      </c>
      <c r="AW129" s="199">
        <f t="shared" si="128"/>
        <v>0</v>
      </c>
      <c r="AX129" s="199">
        <f t="shared" si="128"/>
        <v>0</v>
      </c>
      <c r="AY129" s="199">
        <f t="shared" si="128"/>
        <v>0</v>
      </c>
      <c r="AZ129" s="199">
        <f t="shared" si="128"/>
        <v>0</v>
      </c>
      <c r="BA129" s="199">
        <f t="shared" si="128"/>
        <v>0</v>
      </c>
      <c r="BB129" s="199">
        <f t="shared" si="128"/>
        <v>0</v>
      </c>
      <c r="BC129" s="199">
        <f t="shared" si="128"/>
        <v>0</v>
      </c>
      <c r="BD129" s="199">
        <f t="shared" si="128"/>
        <v>0</v>
      </c>
      <c r="BE129" s="199">
        <f t="shared" si="128"/>
        <v>0</v>
      </c>
      <c r="BF129" s="199">
        <f t="shared" si="128"/>
        <v>0</v>
      </c>
      <c r="BG129" s="199">
        <f t="shared" si="128"/>
        <v>0</v>
      </c>
      <c r="BH129" s="199">
        <f t="shared" si="128"/>
        <v>0</v>
      </c>
      <c r="BI129" s="199">
        <f t="shared" si="128"/>
        <v>14</v>
      </c>
      <c r="BJ129" s="199">
        <f t="shared" si="128"/>
        <v>0</v>
      </c>
      <c r="BK129" s="199">
        <f t="shared" si="128"/>
        <v>0</v>
      </c>
      <c r="BL129" s="199">
        <f t="shared" si="128"/>
        <v>0</v>
      </c>
      <c r="BM129" s="151"/>
      <c r="BN129" s="239" t="str">
        <f>IFERROR(__xludf.DUMMYFUNCTION("""COMPUTED_VALUE"""),"Lukáš Karhan")</f>
        <v>Lukáš Karhan</v>
      </c>
      <c r="BO129" s="202"/>
      <c r="BP129" s="203"/>
      <c r="BQ129" s="202"/>
      <c r="BR129" s="203"/>
      <c r="BS129" s="202"/>
      <c r="BT129" s="203"/>
      <c r="BU129" s="202"/>
      <c r="BV129" s="203"/>
      <c r="BW129" s="202"/>
      <c r="BX129" s="203"/>
      <c r="BY129" s="202"/>
      <c r="BZ129" s="203"/>
      <c r="CA129" s="202"/>
      <c r="CB129" s="203"/>
      <c r="CC129" s="202"/>
      <c r="CD129" s="203"/>
      <c r="CE129" s="202"/>
      <c r="CF129" s="203"/>
      <c r="CG129" s="202"/>
      <c r="CH129" s="203"/>
      <c r="CI129" s="202"/>
      <c r="CJ129" s="203"/>
      <c r="CK129" s="202"/>
      <c r="CL129" s="203"/>
      <c r="CM129" s="202"/>
      <c r="CN129" s="203"/>
      <c r="CO129" s="202"/>
      <c r="CP129" s="203"/>
      <c r="CQ129" s="202"/>
      <c r="CR129" s="203"/>
      <c r="CS129" s="202"/>
      <c r="CT129" s="203"/>
      <c r="CU129" s="202"/>
      <c r="CV129" s="203"/>
      <c r="CW129" s="202"/>
      <c r="CX129" s="203"/>
      <c r="CY129" s="202"/>
      <c r="CZ129" s="203"/>
      <c r="DA129" s="202"/>
      <c r="DB129" s="203"/>
      <c r="DC129" s="202"/>
      <c r="DD129" s="203"/>
      <c r="DE129" s="202"/>
      <c r="DF129" s="203"/>
      <c r="DG129" s="202"/>
      <c r="DH129" s="203"/>
      <c r="DI129" s="202"/>
      <c r="DJ129" s="203"/>
      <c r="DK129" s="202"/>
      <c r="DL129" s="203"/>
      <c r="DM129" s="202"/>
      <c r="DN129" s="203"/>
      <c r="DO129" s="202"/>
      <c r="DP129" s="203"/>
      <c r="DQ129" s="202"/>
      <c r="DR129" s="203"/>
      <c r="DS129" s="202"/>
      <c r="DT129" s="203"/>
      <c r="DU129" s="202"/>
      <c r="DV129" s="203"/>
      <c r="DW129" s="202"/>
      <c r="DX129" s="203"/>
      <c r="DZ129" s="159" t="str">
        <f t="shared" si="48"/>
        <v>Lukáš Karhan</v>
      </c>
      <c r="EA129" s="202"/>
      <c r="EB129" s="203"/>
      <c r="EC129" s="202"/>
      <c r="ED129" s="203"/>
      <c r="EE129" s="202"/>
      <c r="EF129" s="203"/>
      <c r="EG129" s="202"/>
      <c r="EH129" s="203"/>
      <c r="EI129" s="202"/>
      <c r="EJ129" s="203"/>
      <c r="EK129" s="202"/>
      <c r="EL129" s="203"/>
      <c r="EM129" s="202"/>
      <c r="EN129" s="203"/>
      <c r="EO129" s="202"/>
      <c r="EP129" s="203"/>
      <c r="EQ129" s="202"/>
      <c r="ER129" s="203"/>
      <c r="ES129" s="202"/>
      <c r="ET129" s="203"/>
      <c r="EU129" s="202"/>
      <c r="EV129" s="203"/>
      <c r="EW129" s="202"/>
      <c r="EX129" s="203"/>
      <c r="EY129" s="202"/>
      <c r="EZ129" s="203"/>
      <c r="FA129" s="202"/>
      <c r="FB129" s="203"/>
      <c r="FC129" s="202"/>
      <c r="FD129" s="203"/>
      <c r="FE129" s="202"/>
      <c r="FF129" s="203"/>
      <c r="FG129" s="202"/>
      <c r="FH129" s="203"/>
      <c r="FI129" s="202"/>
      <c r="FJ129" s="203"/>
      <c r="FK129" s="202"/>
      <c r="FL129" s="203"/>
      <c r="FM129" s="202"/>
      <c r="FN129" s="203"/>
      <c r="FO129" s="202"/>
      <c r="FP129" s="203"/>
      <c r="FQ129" s="202"/>
      <c r="FR129" s="203"/>
      <c r="FS129" s="202"/>
      <c r="FT129" s="203"/>
      <c r="FU129" s="202"/>
      <c r="FV129" s="203"/>
      <c r="FW129" s="202"/>
      <c r="FX129" s="203"/>
      <c r="FY129" s="202"/>
      <c r="FZ129" s="203"/>
      <c r="GA129" s="202"/>
      <c r="GB129" s="203"/>
      <c r="GC129" s="202"/>
      <c r="GD129" s="203"/>
      <c r="GE129" s="202"/>
      <c r="GF129" s="203"/>
      <c r="GG129" s="202"/>
      <c r="GH129" s="203"/>
      <c r="GI129" s="202"/>
      <c r="GJ129" s="203"/>
      <c r="GL129" s="159" t="str">
        <f t="shared" si="49"/>
        <v>Lukáš Karhan</v>
      </c>
      <c r="GM129" s="202"/>
      <c r="GN129" s="203"/>
      <c r="GO129" s="202"/>
      <c r="GP129" s="203"/>
      <c r="GQ129" s="202"/>
      <c r="GR129" s="203"/>
      <c r="GS129" s="202">
        <f>IFERROR(__xludf.DUMMYFUNCTION("""COMPUTED_VALUE"""),7.0)</f>
        <v>7</v>
      </c>
      <c r="GT129" s="203"/>
      <c r="GU129" s="202">
        <f>IFERROR(__xludf.DUMMYFUNCTION("""COMPUTED_VALUE"""),7.0)</f>
        <v>7</v>
      </c>
      <c r="GV129" s="203"/>
      <c r="GW129" s="202">
        <f>IFERROR(__xludf.DUMMYFUNCTION("""COMPUTED_VALUE"""),10.0)</f>
        <v>10</v>
      </c>
      <c r="GX129" s="203"/>
      <c r="GY129" s="202">
        <f>IFERROR(__xludf.DUMMYFUNCTION("""COMPUTED_VALUE"""),6.0)</f>
        <v>6</v>
      </c>
      <c r="GZ129" s="203"/>
      <c r="HA129" s="202"/>
      <c r="HB129" s="203"/>
      <c r="HC129" s="202"/>
      <c r="HD129" s="203"/>
      <c r="HE129" s="202"/>
      <c r="HF129" s="203"/>
      <c r="HG129" s="202"/>
      <c r="HH129" s="203"/>
      <c r="HI129" s="202"/>
      <c r="HJ129" s="203"/>
      <c r="HK129" s="202"/>
      <c r="HL129" s="203"/>
      <c r="HM129" s="202"/>
      <c r="HN129" s="203"/>
      <c r="HO129" s="202"/>
      <c r="HP129" s="203"/>
      <c r="HQ129" s="202"/>
      <c r="HR129" s="203"/>
      <c r="HS129" s="202"/>
      <c r="HT129" s="203"/>
      <c r="HU129" s="202">
        <f>IFERROR(__xludf.DUMMYFUNCTION("""COMPUTED_VALUE"""),7.0)</f>
        <v>7</v>
      </c>
      <c r="HV129" s="203"/>
      <c r="HW129" s="202"/>
      <c r="HX129" s="203"/>
      <c r="HY129" s="202">
        <f>IFERROR(__xludf.DUMMYFUNCTION("""COMPUTED_VALUE"""),5.0)</f>
        <v>5</v>
      </c>
      <c r="HZ129" s="203"/>
      <c r="IA129" s="202">
        <f>IFERROR(__xludf.DUMMYFUNCTION("""COMPUTED_VALUE"""),8.5)</f>
        <v>8.5</v>
      </c>
      <c r="IB129" s="203"/>
      <c r="IC129" s="202"/>
      <c r="ID129" s="203"/>
      <c r="IE129" s="202"/>
      <c r="IF129" s="203"/>
      <c r="IG129" s="202"/>
      <c r="IH129" s="203"/>
      <c r="II129" s="202"/>
      <c r="IJ129" s="203"/>
      <c r="IK129" s="202"/>
      <c r="IL129" s="203"/>
      <c r="IM129" s="202"/>
      <c r="IN129" s="203"/>
      <c r="IO129" s="202"/>
      <c r="IP129" s="203"/>
      <c r="IQ129" s="202"/>
      <c r="IR129" s="203"/>
      <c r="IS129" s="202">
        <f>IFERROR(__xludf.DUMMYFUNCTION("""COMPUTED_VALUE"""),14.0)</f>
        <v>14</v>
      </c>
      <c r="IT129" s="203"/>
      <c r="IU129" s="202"/>
      <c r="IV129" s="215"/>
    </row>
    <row r="130">
      <c r="A130" s="225">
        <f>IFERROR(__xludf.DUMMYFUNCTION("""COMPUTED_VALUE"""),100.0)</f>
        <v>100</v>
      </c>
      <c r="B130" s="159" t="str">
        <f t="shared" si="46"/>
        <v>Josef Heinisch</v>
      </c>
      <c r="C130" s="199">
        <f t="shared" ref="C130:BL130" si="129">BO130+EA130+GM130</f>
        <v>0</v>
      </c>
      <c r="D130" s="199">
        <f t="shared" si="129"/>
        <v>0</v>
      </c>
      <c r="E130" s="199">
        <f t="shared" si="129"/>
        <v>0</v>
      </c>
      <c r="F130" s="199">
        <f t="shared" si="129"/>
        <v>0</v>
      </c>
      <c r="G130" s="199">
        <f t="shared" si="129"/>
        <v>0</v>
      </c>
      <c r="H130" s="199">
        <f t="shared" si="129"/>
        <v>0</v>
      </c>
      <c r="I130" s="199">
        <f t="shared" si="129"/>
        <v>0</v>
      </c>
      <c r="J130" s="199">
        <f t="shared" si="129"/>
        <v>0</v>
      </c>
      <c r="K130" s="199">
        <f t="shared" si="129"/>
        <v>0</v>
      </c>
      <c r="L130" s="199">
        <f t="shared" si="129"/>
        <v>0</v>
      </c>
      <c r="M130" s="199">
        <f t="shared" si="129"/>
        <v>0</v>
      </c>
      <c r="N130" s="199">
        <f t="shared" si="129"/>
        <v>0</v>
      </c>
      <c r="O130" s="199">
        <f t="shared" si="129"/>
        <v>0</v>
      </c>
      <c r="P130" s="199">
        <f t="shared" si="129"/>
        <v>0</v>
      </c>
      <c r="Q130" s="199">
        <f t="shared" si="129"/>
        <v>0</v>
      </c>
      <c r="R130" s="199">
        <f t="shared" si="129"/>
        <v>0</v>
      </c>
      <c r="S130" s="199">
        <f t="shared" si="129"/>
        <v>0</v>
      </c>
      <c r="T130" s="199">
        <f t="shared" si="129"/>
        <v>0</v>
      </c>
      <c r="U130" s="199">
        <f t="shared" si="129"/>
        <v>0</v>
      </c>
      <c r="V130" s="199">
        <f t="shared" si="129"/>
        <v>0</v>
      </c>
      <c r="W130" s="199">
        <f t="shared" si="129"/>
        <v>0</v>
      </c>
      <c r="X130" s="199">
        <f t="shared" si="129"/>
        <v>0</v>
      </c>
      <c r="Y130" s="199">
        <f t="shared" si="129"/>
        <v>0</v>
      </c>
      <c r="Z130" s="199">
        <f t="shared" si="129"/>
        <v>0</v>
      </c>
      <c r="AA130" s="199">
        <f t="shared" si="129"/>
        <v>0</v>
      </c>
      <c r="AB130" s="199">
        <f t="shared" si="129"/>
        <v>0</v>
      </c>
      <c r="AC130" s="199">
        <f t="shared" si="129"/>
        <v>0</v>
      </c>
      <c r="AD130" s="199">
        <f t="shared" si="129"/>
        <v>0</v>
      </c>
      <c r="AE130" s="199">
        <f t="shared" si="129"/>
        <v>0</v>
      </c>
      <c r="AF130" s="199">
        <f t="shared" si="129"/>
        <v>0</v>
      </c>
      <c r="AG130" s="199">
        <f t="shared" si="129"/>
        <v>0</v>
      </c>
      <c r="AH130" s="199">
        <f t="shared" si="129"/>
        <v>0</v>
      </c>
      <c r="AI130" s="199">
        <f t="shared" si="129"/>
        <v>0</v>
      </c>
      <c r="AJ130" s="199">
        <f t="shared" si="129"/>
        <v>0</v>
      </c>
      <c r="AK130" s="199">
        <f t="shared" si="129"/>
        <v>0</v>
      </c>
      <c r="AL130" s="199">
        <f t="shared" si="129"/>
        <v>0</v>
      </c>
      <c r="AM130" s="199">
        <f t="shared" si="129"/>
        <v>0</v>
      </c>
      <c r="AN130" s="199">
        <f t="shared" si="129"/>
        <v>0</v>
      </c>
      <c r="AO130" s="199">
        <f t="shared" si="129"/>
        <v>0</v>
      </c>
      <c r="AP130" s="199">
        <f t="shared" si="129"/>
        <v>0</v>
      </c>
      <c r="AQ130" s="199">
        <f t="shared" si="129"/>
        <v>0</v>
      </c>
      <c r="AR130" s="199">
        <f t="shared" si="129"/>
        <v>0</v>
      </c>
      <c r="AS130" s="199">
        <f t="shared" si="129"/>
        <v>0</v>
      </c>
      <c r="AT130" s="199">
        <f t="shared" si="129"/>
        <v>0</v>
      </c>
      <c r="AU130" s="199">
        <f t="shared" si="129"/>
        <v>0</v>
      </c>
      <c r="AV130" s="199">
        <f t="shared" si="129"/>
        <v>0</v>
      </c>
      <c r="AW130" s="199">
        <f t="shared" si="129"/>
        <v>0</v>
      </c>
      <c r="AX130" s="199">
        <f t="shared" si="129"/>
        <v>0</v>
      </c>
      <c r="AY130" s="199">
        <f t="shared" si="129"/>
        <v>0</v>
      </c>
      <c r="AZ130" s="199">
        <f t="shared" si="129"/>
        <v>0</v>
      </c>
      <c r="BA130" s="199">
        <f t="shared" si="129"/>
        <v>0</v>
      </c>
      <c r="BB130" s="199">
        <f t="shared" si="129"/>
        <v>0</v>
      </c>
      <c r="BC130" s="199">
        <f t="shared" si="129"/>
        <v>0</v>
      </c>
      <c r="BD130" s="199">
        <f t="shared" si="129"/>
        <v>0</v>
      </c>
      <c r="BE130" s="199">
        <f t="shared" si="129"/>
        <v>0</v>
      </c>
      <c r="BF130" s="199">
        <f t="shared" si="129"/>
        <v>0</v>
      </c>
      <c r="BG130" s="199">
        <f t="shared" si="129"/>
        <v>0</v>
      </c>
      <c r="BH130" s="199">
        <f t="shared" si="129"/>
        <v>0</v>
      </c>
      <c r="BI130" s="199">
        <f t="shared" si="129"/>
        <v>0</v>
      </c>
      <c r="BJ130" s="199">
        <f t="shared" si="129"/>
        <v>0</v>
      </c>
      <c r="BK130" s="199">
        <f t="shared" si="129"/>
        <v>0</v>
      </c>
      <c r="BL130" s="199">
        <f t="shared" si="129"/>
        <v>0</v>
      </c>
      <c r="BM130" s="151"/>
      <c r="BN130" s="239" t="str">
        <f>IFERROR(__xludf.DUMMYFUNCTION("""COMPUTED_VALUE"""),"Josef Heinisch")</f>
        <v>Josef Heinisch</v>
      </c>
      <c r="BO130" s="202"/>
      <c r="BP130" s="203"/>
      <c r="BQ130" s="202"/>
      <c r="BR130" s="203"/>
      <c r="BS130" s="202"/>
      <c r="BT130" s="203"/>
      <c r="BU130" s="202"/>
      <c r="BV130" s="203"/>
      <c r="BW130" s="202"/>
      <c r="BX130" s="203"/>
      <c r="BY130" s="202"/>
      <c r="BZ130" s="203"/>
      <c r="CA130" s="202"/>
      <c r="CB130" s="203"/>
      <c r="CC130" s="202"/>
      <c r="CD130" s="203"/>
      <c r="CE130" s="202"/>
      <c r="CF130" s="203"/>
      <c r="CG130" s="202"/>
      <c r="CH130" s="203"/>
      <c r="CI130" s="202"/>
      <c r="CJ130" s="203"/>
      <c r="CK130" s="202"/>
      <c r="CL130" s="203"/>
      <c r="CM130" s="202"/>
      <c r="CN130" s="203"/>
      <c r="CO130" s="202"/>
      <c r="CP130" s="203"/>
      <c r="CQ130" s="202"/>
      <c r="CR130" s="203"/>
      <c r="CS130" s="202"/>
      <c r="CT130" s="203"/>
      <c r="CU130" s="202"/>
      <c r="CV130" s="203"/>
      <c r="CW130" s="202"/>
      <c r="CX130" s="203"/>
      <c r="CY130" s="202"/>
      <c r="CZ130" s="203"/>
      <c r="DA130" s="202"/>
      <c r="DB130" s="203"/>
      <c r="DC130" s="202"/>
      <c r="DD130" s="203"/>
      <c r="DE130" s="202"/>
      <c r="DF130" s="203"/>
      <c r="DG130" s="202"/>
      <c r="DH130" s="203"/>
      <c r="DI130" s="202"/>
      <c r="DJ130" s="203"/>
      <c r="DK130" s="202"/>
      <c r="DL130" s="203"/>
      <c r="DM130" s="202"/>
      <c r="DN130" s="203"/>
      <c r="DO130" s="202"/>
      <c r="DP130" s="203"/>
      <c r="DQ130" s="202"/>
      <c r="DR130" s="203"/>
      <c r="DS130" s="202"/>
      <c r="DT130" s="203"/>
      <c r="DU130" s="202"/>
      <c r="DV130" s="203"/>
      <c r="DW130" s="202"/>
      <c r="DX130" s="203"/>
      <c r="DZ130" s="159" t="str">
        <f t="shared" si="48"/>
        <v>Josef Heinisch</v>
      </c>
      <c r="EA130" s="202"/>
      <c r="EB130" s="203"/>
      <c r="EC130" s="202"/>
      <c r="ED130" s="203"/>
      <c r="EE130" s="202"/>
      <c r="EF130" s="203"/>
      <c r="EG130" s="202"/>
      <c r="EH130" s="203"/>
      <c r="EI130" s="202"/>
      <c r="EJ130" s="203"/>
      <c r="EK130" s="202"/>
      <c r="EL130" s="203"/>
      <c r="EM130" s="202"/>
      <c r="EN130" s="203"/>
      <c r="EO130" s="202"/>
      <c r="EP130" s="203"/>
      <c r="EQ130" s="202"/>
      <c r="ER130" s="203"/>
      <c r="ES130" s="202"/>
      <c r="ET130" s="203"/>
      <c r="EU130" s="202"/>
      <c r="EV130" s="203"/>
      <c r="EW130" s="202"/>
      <c r="EX130" s="203"/>
      <c r="EY130" s="202"/>
      <c r="EZ130" s="203"/>
      <c r="FA130" s="202"/>
      <c r="FB130" s="203"/>
      <c r="FC130" s="202"/>
      <c r="FD130" s="203"/>
      <c r="FE130" s="202"/>
      <c r="FF130" s="203"/>
      <c r="FG130" s="202"/>
      <c r="FH130" s="203"/>
      <c r="FI130" s="202"/>
      <c r="FJ130" s="203"/>
      <c r="FK130" s="202"/>
      <c r="FL130" s="203"/>
      <c r="FM130" s="202"/>
      <c r="FN130" s="203"/>
      <c r="FO130" s="202"/>
      <c r="FP130" s="203"/>
      <c r="FQ130" s="202"/>
      <c r="FR130" s="203"/>
      <c r="FS130" s="202"/>
      <c r="FT130" s="203"/>
      <c r="FU130" s="202"/>
      <c r="FV130" s="203"/>
      <c r="FW130" s="202"/>
      <c r="FX130" s="203"/>
      <c r="FY130" s="202"/>
      <c r="FZ130" s="203"/>
      <c r="GA130" s="202"/>
      <c r="GB130" s="203"/>
      <c r="GC130" s="202"/>
      <c r="GD130" s="203"/>
      <c r="GE130" s="202"/>
      <c r="GF130" s="203"/>
      <c r="GG130" s="202"/>
      <c r="GH130" s="203"/>
      <c r="GI130" s="202"/>
      <c r="GJ130" s="203"/>
      <c r="GL130" s="159" t="str">
        <f t="shared" si="49"/>
        <v>Josef Heinisch</v>
      </c>
      <c r="GM130" s="202"/>
      <c r="GN130" s="203"/>
      <c r="GO130" s="202"/>
      <c r="GP130" s="203"/>
      <c r="GQ130" s="202"/>
      <c r="GR130" s="203"/>
      <c r="GS130" s="202"/>
      <c r="GT130" s="203"/>
      <c r="GU130" s="202"/>
      <c r="GV130" s="203"/>
      <c r="GW130" s="202"/>
      <c r="GX130" s="203"/>
      <c r="GY130" s="202"/>
      <c r="GZ130" s="203"/>
      <c r="HA130" s="202"/>
      <c r="HB130" s="203"/>
      <c r="HC130" s="202"/>
      <c r="HD130" s="203"/>
      <c r="HE130" s="202"/>
      <c r="HF130" s="203"/>
      <c r="HG130" s="202"/>
      <c r="HH130" s="203"/>
      <c r="HI130" s="202"/>
      <c r="HJ130" s="203"/>
      <c r="HK130" s="202"/>
      <c r="HL130" s="203"/>
      <c r="HM130" s="202"/>
      <c r="HN130" s="203"/>
      <c r="HO130" s="202"/>
      <c r="HP130" s="203"/>
      <c r="HQ130" s="202"/>
      <c r="HR130" s="203"/>
      <c r="HS130" s="202"/>
      <c r="HT130" s="203"/>
      <c r="HU130" s="202"/>
      <c r="HV130" s="203"/>
      <c r="HW130" s="202"/>
      <c r="HX130" s="203"/>
      <c r="HY130" s="202"/>
      <c r="HZ130" s="203"/>
      <c r="IA130" s="202"/>
      <c r="IB130" s="203"/>
      <c r="IC130" s="202"/>
      <c r="ID130" s="203"/>
      <c r="IE130" s="202"/>
      <c r="IF130" s="203"/>
      <c r="IG130" s="202"/>
      <c r="IH130" s="203"/>
      <c r="II130" s="202"/>
      <c r="IJ130" s="203"/>
      <c r="IK130" s="202"/>
      <c r="IL130" s="203"/>
      <c r="IM130" s="202"/>
      <c r="IN130" s="203"/>
      <c r="IO130" s="202"/>
      <c r="IP130" s="203"/>
      <c r="IQ130" s="202"/>
      <c r="IR130" s="203"/>
      <c r="IS130" s="202"/>
      <c r="IT130" s="203"/>
      <c r="IU130" s="202"/>
      <c r="IV130" s="215"/>
    </row>
    <row r="131">
      <c r="A131" s="225">
        <f>IFERROR(__xludf.DUMMYFUNCTION("""COMPUTED_VALUE"""),100.0)</f>
        <v>100</v>
      </c>
      <c r="B131" s="159" t="str">
        <f t="shared" si="46"/>
        <v>Jakub Elčkner</v>
      </c>
      <c r="C131" s="199">
        <f t="shared" ref="C131:BL131" si="130">BO131+EA131+GM131</f>
        <v>0</v>
      </c>
      <c r="D131" s="199">
        <f t="shared" si="130"/>
        <v>0</v>
      </c>
      <c r="E131" s="199">
        <f t="shared" si="130"/>
        <v>4</v>
      </c>
      <c r="F131" s="199">
        <f t="shared" si="130"/>
        <v>0</v>
      </c>
      <c r="G131" s="199">
        <f t="shared" si="130"/>
        <v>0</v>
      </c>
      <c r="H131" s="199">
        <f t="shared" si="130"/>
        <v>0</v>
      </c>
      <c r="I131" s="199">
        <f t="shared" si="130"/>
        <v>6</v>
      </c>
      <c r="J131" s="199">
        <f t="shared" si="130"/>
        <v>0</v>
      </c>
      <c r="K131" s="199">
        <f t="shared" si="130"/>
        <v>0</v>
      </c>
      <c r="L131" s="199">
        <f t="shared" si="130"/>
        <v>0</v>
      </c>
      <c r="M131" s="199">
        <f t="shared" si="130"/>
        <v>0</v>
      </c>
      <c r="N131" s="199">
        <f t="shared" si="130"/>
        <v>0</v>
      </c>
      <c r="O131" s="199">
        <f t="shared" si="130"/>
        <v>0</v>
      </c>
      <c r="P131" s="199">
        <f t="shared" si="130"/>
        <v>0</v>
      </c>
      <c r="Q131" s="199">
        <f t="shared" si="130"/>
        <v>0</v>
      </c>
      <c r="R131" s="199">
        <f t="shared" si="130"/>
        <v>0</v>
      </c>
      <c r="S131" s="199">
        <f t="shared" si="130"/>
        <v>0</v>
      </c>
      <c r="T131" s="199">
        <f t="shared" si="130"/>
        <v>0</v>
      </c>
      <c r="U131" s="199">
        <f t="shared" si="130"/>
        <v>4</v>
      </c>
      <c r="V131" s="199">
        <f t="shared" si="130"/>
        <v>0</v>
      </c>
      <c r="W131" s="199">
        <f t="shared" si="130"/>
        <v>0</v>
      </c>
      <c r="X131" s="199">
        <f t="shared" si="130"/>
        <v>0</v>
      </c>
      <c r="Y131" s="199">
        <f t="shared" si="130"/>
        <v>0</v>
      </c>
      <c r="Z131" s="199">
        <f t="shared" si="130"/>
        <v>0</v>
      </c>
      <c r="AA131" s="199">
        <f t="shared" si="130"/>
        <v>4</v>
      </c>
      <c r="AB131" s="199">
        <f t="shared" si="130"/>
        <v>0</v>
      </c>
      <c r="AC131" s="199">
        <f t="shared" si="130"/>
        <v>0</v>
      </c>
      <c r="AD131" s="199">
        <f t="shared" si="130"/>
        <v>0</v>
      </c>
      <c r="AE131" s="199">
        <f t="shared" si="130"/>
        <v>0</v>
      </c>
      <c r="AF131" s="199">
        <f t="shared" si="130"/>
        <v>0</v>
      </c>
      <c r="AG131" s="199">
        <f t="shared" si="130"/>
        <v>0</v>
      </c>
      <c r="AH131" s="199">
        <f t="shared" si="130"/>
        <v>0</v>
      </c>
      <c r="AI131" s="199">
        <f t="shared" si="130"/>
        <v>4.5</v>
      </c>
      <c r="AJ131" s="199">
        <f t="shared" si="130"/>
        <v>0</v>
      </c>
      <c r="AK131" s="199">
        <f t="shared" si="130"/>
        <v>0</v>
      </c>
      <c r="AL131" s="199">
        <f t="shared" si="130"/>
        <v>0</v>
      </c>
      <c r="AM131" s="199">
        <f t="shared" si="130"/>
        <v>0</v>
      </c>
      <c r="AN131" s="199">
        <f t="shared" si="130"/>
        <v>0</v>
      </c>
      <c r="AO131" s="199">
        <f t="shared" si="130"/>
        <v>0</v>
      </c>
      <c r="AP131" s="199">
        <f t="shared" si="130"/>
        <v>0</v>
      </c>
      <c r="AQ131" s="199">
        <f t="shared" si="130"/>
        <v>0</v>
      </c>
      <c r="AR131" s="199">
        <f t="shared" si="130"/>
        <v>0</v>
      </c>
      <c r="AS131" s="199">
        <f t="shared" si="130"/>
        <v>0</v>
      </c>
      <c r="AT131" s="199">
        <f t="shared" si="130"/>
        <v>0</v>
      </c>
      <c r="AU131" s="199">
        <f t="shared" si="130"/>
        <v>4</v>
      </c>
      <c r="AV131" s="199">
        <f t="shared" si="130"/>
        <v>0</v>
      </c>
      <c r="AW131" s="199">
        <f t="shared" si="130"/>
        <v>0</v>
      </c>
      <c r="AX131" s="199">
        <f t="shared" si="130"/>
        <v>0</v>
      </c>
      <c r="AY131" s="199">
        <f t="shared" si="130"/>
        <v>0</v>
      </c>
      <c r="AZ131" s="199">
        <f t="shared" si="130"/>
        <v>0</v>
      </c>
      <c r="BA131" s="199">
        <f t="shared" si="130"/>
        <v>0</v>
      </c>
      <c r="BB131" s="199">
        <f t="shared" si="130"/>
        <v>0</v>
      </c>
      <c r="BC131" s="199">
        <f t="shared" si="130"/>
        <v>0</v>
      </c>
      <c r="BD131" s="199">
        <f t="shared" si="130"/>
        <v>0</v>
      </c>
      <c r="BE131" s="199">
        <f t="shared" si="130"/>
        <v>0</v>
      </c>
      <c r="BF131" s="199">
        <f t="shared" si="130"/>
        <v>0</v>
      </c>
      <c r="BG131" s="199">
        <f t="shared" si="130"/>
        <v>0</v>
      </c>
      <c r="BH131" s="199">
        <f t="shared" si="130"/>
        <v>0</v>
      </c>
      <c r="BI131" s="199">
        <f t="shared" si="130"/>
        <v>0</v>
      </c>
      <c r="BJ131" s="199">
        <f t="shared" si="130"/>
        <v>0</v>
      </c>
      <c r="BK131" s="199">
        <f t="shared" si="130"/>
        <v>0</v>
      </c>
      <c r="BL131" s="199">
        <f t="shared" si="130"/>
        <v>0</v>
      </c>
      <c r="BM131" s="151"/>
      <c r="BN131" s="239" t="str">
        <f>IFERROR(__xludf.DUMMYFUNCTION("""COMPUTED_VALUE"""),"Jakub Elčkner")</f>
        <v>Jakub Elčkner</v>
      </c>
      <c r="BO131" s="202"/>
      <c r="BP131" s="203"/>
      <c r="BQ131" s="202">
        <f>IFERROR(__xludf.DUMMYFUNCTION("""COMPUTED_VALUE"""),4.0)</f>
        <v>4</v>
      </c>
      <c r="BR131" s="203"/>
      <c r="BS131" s="202"/>
      <c r="BT131" s="203"/>
      <c r="BU131" s="202">
        <f>IFERROR(__xludf.DUMMYFUNCTION("""COMPUTED_VALUE"""),6.0)</f>
        <v>6</v>
      </c>
      <c r="BV131" s="203"/>
      <c r="BW131" s="202"/>
      <c r="BX131" s="203"/>
      <c r="BY131" s="202"/>
      <c r="BZ131" s="203"/>
      <c r="CA131" s="202"/>
      <c r="CB131" s="203"/>
      <c r="CC131" s="202"/>
      <c r="CD131" s="203"/>
      <c r="CE131" s="202"/>
      <c r="CF131" s="203"/>
      <c r="CG131" s="202">
        <f>IFERROR(__xludf.DUMMYFUNCTION("""COMPUTED_VALUE"""),4.0)</f>
        <v>4</v>
      </c>
      <c r="CH131" s="203"/>
      <c r="CI131" s="202"/>
      <c r="CJ131" s="203"/>
      <c r="CK131" s="202"/>
      <c r="CL131" s="203"/>
      <c r="CM131" s="202">
        <f>IFERROR(__xludf.DUMMYFUNCTION("""COMPUTED_VALUE"""),4.0)</f>
        <v>4</v>
      </c>
      <c r="CN131" s="203"/>
      <c r="CO131" s="202"/>
      <c r="CP131" s="203"/>
      <c r="CQ131" s="202"/>
      <c r="CR131" s="203"/>
      <c r="CS131" s="202"/>
      <c r="CT131" s="203"/>
      <c r="CU131" s="202">
        <f>IFERROR(__xludf.DUMMYFUNCTION("""COMPUTED_VALUE"""),4.5)</f>
        <v>4.5</v>
      </c>
      <c r="CV131" s="203"/>
      <c r="CW131" s="202"/>
      <c r="CX131" s="203"/>
      <c r="CY131" s="202"/>
      <c r="CZ131" s="203"/>
      <c r="DA131" s="202"/>
      <c r="DB131" s="203"/>
      <c r="DC131" s="202"/>
      <c r="DD131" s="203"/>
      <c r="DE131" s="202"/>
      <c r="DF131" s="203"/>
      <c r="DG131" s="202">
        <f>IFERROR(__xludf.DUMMYFUNCTION("""COMPUTED_VALUE"""),4.0)</f>
        <v>4</v>
      </c>
      <c r="DH131" s="203"/>
      <c r="DI131" s="202"/>
      <c r="DJ131" s="203"/>
      <c r="DK131" s="202"/>
      <c r="DL131" s="203"/>
      <c r="DM131" s="202"/>
      <c r="DN131" s="203"/>
      <c r="DO131" s="202"/>
      <c r="DP131" s="203"/>
      <c r="DQ131" s="202"/>
      <c r="DR131" s="203"/>
      <c r="DS131" s="202"/>
      <c r="DT131" s="203"/>
      <c r="DU131" s="202"/>
      <c r="DV131" s="203"/>
      <c r="DW131" s="202"/>
      <c r="DX131" s="203"/>
      <c r="DZ131" s="159" t="str">
        <f t="shared" si="48"/>
        <v>Jakub Elčkner</v>
      </c>
      <c r="EA131" s="202"/>
      <c r="EB131" s="203"/>
      <c r="EC131" s="202"/>
      <c r="ED131" s="203"/>
      <c r="EE131" s="202"/>
      <c r="EF131" s="203"/>
      <c r="EG131" s="202"/>
      <c r="EH131" s="203"/>
      <c r="EI131" s="202"/>
      <c r="EJ131" s="203"/>
      <c r="EK131" s="202"/>
      <c r="EL131" s="203"/>
      <c r="EM131" s="202"/>
      <c r="EN131" s="203"/>
      <c r="EO131" s="202"/>
      <c r="EP131" s="203"/>
      <c r="EQ131" s="202"/>
      <c r="ER131" s="203"/>
      <c r="ES131" s="202"/>
      <c r="ET131" s="203"/>
      <c r="EU131" s="202"/>
      <c r="EV131" s="203"/>
      <c r="EW131" s="202"/>
      <c r="EX131" s="203"/>
      <c r="EY131" s="202"/>
      <c r="EZ131" s="203"/>
      <c r="FA131" s="202"/>
      <c r="FB131" s="203"/>
      <c r="FC131" s="202"/>
      <c r="FD131" s="203"/>
      <c r="FE131" s="202"/>
      <c r="FF131" s="203"/>
      <c r="FG131" s="202"/>
      <c r="FH131" s="203"/>
      <c r="FI131" s="202"/>
      <c r="FJ131" s="203"/>
      <c r="FK131" s="202"/>
      <c r="FL131" s="203"/>
      <c r="FM131" s="202"/>
      <c r="FN131" s="203"/>
      <c r="FO131" s="202"/>
      <c r="FP131" s="203"/>
      <c r="FQ131" s="202"/>
      <c r="FR131" s="203"/>
      <c r="FS131" s="202"/>
      <c r="FT131" s="203"/>
      <c r="FU131" s="202"/>
      <c r="FV131" s="203"/>
      <c r="FW131" s="202"/>
      <c r="FX131" s="203"/>
      <c r="FY131" s="202"/>
      <c r="FZ131" s="203"/>
      <c r="GA131" s="202"/>
      <c r="GB131" s="203"/>
      <c r="GC131" s="202"/>
      <c r="GD131" s="203"/>
      <c r="GE131" s="202"/>
      <c r="GF131" s="203"/>
      <c r="GG131" s="202"/>
      <c r="GH131" s="203"/>
      <c r="GI131" s="202"/>
      <c r="GJ131" s="203"/>
      <c r="GL131" s="159" t="str">
        <f t="shared" si="49"/>
        <v>Jakub Elčkner</v>
      </c>
      <c r="GM131" s="202"/>
      <c r="GN131" s="203"/>
      <c r="GO131" s="202"/>
      <c r="GP131" s="203"/>
      <c r="GQ131" s="202"/>
      <c r="GR131" s="203"/>
      <c r="GS131" s="202"/>
      <c r="GT131" s="203"/>
      <c r="GU131" s="202"/>
      <c r="GV131" s="203"/>
      <c r="GW131" s="202"/>
      <c r="GX131" s="203"/>
      <c r="GY131" s="202"/>
      <c r="GZ131" s="203"/>
      <c r="HA131" s="202"/>
      <c r="HB131" s="203"/>
      <c r="HC131" s="202"/>
      <c r="HD131" s="203"/>
      <c r="HE131" s="202"/>
      <c r="HF131" s="203"/>
      <c r="HG131" s="202"/>
      <c r="HH131" s="203"/>
      <c r="HI131" s="202"/>
      <c r="HJ131" s="203"/>
      <c r="HK131" s="202"/>
      <c r="HL131" s="203"/>
      <c r="HM131" s="202"/>
      <c r="HN131" s="203"/>
      <c r="HO131" s="202"/>
      <c r="HP131" s="203"/>
      <c r="HQ131" s="202"/>
      <c r="HR131" s="203"/>
      <c r="HS131" s="202"/>
      <c r="HT131" s="203"/>
      <c r="HU131" s="202"/>
      <c r="HV131" s="203"/>
      <c r="HW131" s="202"/>
      <c r="HX131" s="203"/>
      <c r="HY131" s="202"/>
      <c r="HZ131" s="203"/>
      <c r="IA131" s="202"/>
      <c r="IB131" s="203"/>
      <c r="IC131" s="202"/>
      <c r="ID131" s="203"/>
      <c r="IE131" s="202"/>
      <c r="IF131" s="203"/>
      <c r="IG131" s="202"/>
      <c r="IH131" s="203"/>
      <c r="II131" s="202"/>
      <c r="IJ131" s="203"/>
      <c r="IK131" s="202"/>
      <c r="IL131" s="203"/>
      <c r="IM131" s="202"/>
      <c r="IN131" s="203"/>
      <c r="IO131" s="202"/>
      <c r="IP131" s="203"/>
      <c r="IQ131" s="202"/>
      <c r="IR131" s="203"/>
      <c r="IS131" s="202"/>
      <c r="IT131" s="203"/>
      <c r="IU131" s="202"/>
      <c r="IV131" s="215"/>
    </row>
    <row r="132">
      <c r="A132" s="225">
        <f>IFERROR(__xludf.DUMMYFUNCTION("""COMPUTED_VALUE"""),100.0)</f>
        <v>100</v>
      </c>
      <c r="B132" s="159" t="str">
        <f t="shared" si="46"/>
        <v>Roman Aksenyuk-x</v>
      </c>
      <c r="C132" s="199">
        <f t="shared" ref="C132:BL132" si="131">BO132+EA132+GM132</f>
        <v>0</v>
      </c>
      <c r="D132" s="199">
        <f t="shared" si="131"/>
        <v>0</v>
      </c>
      <c r="E132" s="199">
        <f t="shared" si="131"/>
        <v>0</v>
      </c>
      <c r="F132" s="199">
        <f t="shared" si="131"/>
        <v>0</v>
      </c>
      <c r="G132" s="199">
        <f t="shared" si="131"/>
        <v>0</v>
      </c>
      <c r="H132" s="199">
        <f t="shared" si="131"/>
        <v>0</v>
      </c>
      <c r="I132" s="199">
        <f t="shared" si="131"/>
        <v>0</v>
      </c>
      <c r="J132" s="199">
        <f t="shared" si="131"/>
        <v>0</v>
      </c>
      <c r="K132" s="199">
        <f t="shared" si="131"/>
        <v>0</v>
      </c>
      <c r="L132" s="199">
        <f t="shared" si="131"/>
        <v>0</v>
      </c>
      <c r="M132" s="199">
        <f t="shared" si="131"/>
        <v>0</v>
      </c>
      <c r="N132" s="199">
        <f t="shared" si="131"/>
        <v>0</v>
      </c>
      <c r="O132" s="199">
        <f t="shared" si="131"/>
        <v>0</v>
      </c>
      <c r="P132" s="199">
        <f t="shared" si="131"/>
        <v>0</v>
      </c>
      <c r="Q132" s="199">
        <f t="shared" si="131"/>
        <v>0</v>
      </c>
      <c r="R132" s="199">
        <f t="shared" si="131"/>
        <v>0</v>
      </c>
      <c r="S132" s="199">
        <f t="shared" si="131"/>
        <v>0</v>
      </c>
      <c r="T132" s="199">
        <f t="shared" si="131"/>
        <v>0</v>
      </c>
      <c r="U132" s="199">
        <f t="shared" si="131"/>
        <v>0</v>
      </c>
      <c r="V132" s="199">
        <f t="shared" si="131"/>
        <v>0</v>
      </c>
      <c r="W132" s="199">
        <f t="shared" si="131"/>
        <v>0</v>
      </c>
      <c r="X132" s="199">
        <f t="shared" si="131"/>
        <v>0</v>
      </c>
      <c r="Y132" s="199">
        <f t="shared" si="131"/>
        <v>0</v>
      </c>
      <c r="Z132" s="199">
        <f t="shared" si="131"/>
        <v>0</v>
      </c>
      <c r="AA132" s="199">
        <f t="shared" si="131"/>
        <v>0</v>
      </c>
      <c r="AB132" s="199">
        <f t="shared" si="131"/>
        <v>0</v>
      </c>
      <c r="AC132" s="199">
        <f t="shared" si="131"/>
        <v>0</v>
      </c>
      <c r="AD132" s="199">
        <f t="shared" si="131"/>
        <v>0</v>
      </c>
      <c r="AE132" s="199">
        <f t="shared" si="131"/>
        <v>0</v>
      </c>
      <c r="AF132" s="199">
        <f t="shared" si="131"/>
        <v>0</v>
      </c>
      <c r="AG132" s="199">
        <f t="shared" si="131"/>
        <v>0</v>
      </c>
      <c r="AH132" s="199">
        <f t="shared" si="131"/>
        <v>0</v>
      </c>
      <c r="AI132" s="199">
        <f t="shared" si="131"/>
        <v>0</v>
      </c>
      <c r="AJ132" s="199">
        <f t="shared" si="131"/>
        <v>0</v>
      </c>
      <c r="AK132" s="199">
        <f t="shared" si="131"/>
        <v>0</v>
      </c>
      <c r="AL132" s="199">
        <f t="shared" si="131"/>
        <v>0</v>
      </c>
      <c r="AM132" s="199">
        <f t="shared" si="131"/>
        <v>0</v>
      </c>
      <c r="AN132" s="199">
        <f t="shared" si="131"/>
        <v>0</v>
      </c>
      <c r="AO132" s="199">
        <f t="shared" si="131"/>
        <v>0</v>
      </c>
      <c r="AP132" s="199">
        <f t="shared" si="131"/>
        <v>0</v>
      </c>
      <c r="AQ132" s="199">
        <f t="shared" si="131"/>
        <v>0</v>
      </c>
      <c r="AR132" s="199">
        <f t="shared" si="131"/>
        <v>0</v>
      </c>
      <c r="AS132" s="199">
        <f t="shared" si="131"/>
        <v>0</v>
      </c>
      <c r="AT132" s="199">
        <f t="shared" si="131"/>
        <v>0</v>
      </c>
      <c r="AU132" s="199">
        <f t="shared" si="131"/>
        <v>0</v>
      </c>
      <c r="AV132" s="199">
        <f t="shared" si="131"/>
        <v>0</v>
      </c>
      <c r="AW132" s="199">
        <f t="shared" si="131"/>
        <v>0</v>
      </c>
      <c r="AX132" s="199">
        <f t="shared" si="131"/>
        <v>0</v>
      </c>
      <c r="AY132" s="199">
        <f t="shared" si="131"/>
        <v>0</v>
      </c>
      <c r="AZ132" s="199">
        <f t="shared" si="131"/>
        <v>0</v>
      </c>
      <c r="BA132" s="199">
        <f t="shared" si="131"/>
        <v>0</v>
      </c>
      <c r="BB132" s="199">
        <f t="shared" si="131"/>
        <v>0</v>
      </c>
      <c r="BC132" s="199">
        <f t="shared" si="131"/>
        <v>0</v>
      </c>
      <c r="BD132" s="199">
        <f t="shared" si="131"/>
        <v>0</v>
      </c>
      <c r="BE132" s="199">
        <f t="shared" si="131"/>
        <v>0</v>
      </c>
      <c r="BF132" s="199">
        <f t="shared" si="131"/>
        <v>0</v>
      </c>
      <c r="BG132" s="199">
        <f t="shared" si="131"/>
        <v>0</v>
      </c>
      <c r="BH132" s="199">
        <f t="shared" si="131"/>
        <v>0</v>
      </c>
      <c r="BI132" s="199">
        <f t="shared" si="131"/>
        <v>0</v>
      </c>
      <c r="BJ132" s="199">
        <f t="shared" si="131"/>
        <v>0</v>
      </c>
      <c r="BK132" s="199">
        <f t="shared" si="131"/>
        <v>0</v>
      </c>
      <c r="BL132" s="199">
        <f t="shared" si="131"/>
        <v>0</v>
      </c>
      <c r="BM132" s="151"/>
      <c r="BN132" s="239" t="str">
        <f>IFERROR(__xludf.DUMMYFUNCTION("""COMPUTED_VALUE"""),"Roman Aksenyuk-x")</f>
        <v>Roman Aksenyuk-x</v>
      </c>
      <c r="BO132" s="202"/>
      <c r="BP132" s="203"/>
      <c r="BQ132" s="202"/>
      <c r="BR132" s="203"/>
      <c r="BS132" s="202"/>
      <c r="BT132" s="203"/>
      <c r="BU132" s="202"/>
      <c r="BV132" s="203"/>
      <c r="BW132" s="202"/>
      <c r="BX132" s="203"/>
      <c r="BY132" s="202"/>
      <c r="BZ132" s="203"/>
      <c r="CA132" s="202"/>
      <c r="CB132" s="203"/>
      <c r="CC132" s="202"/>
      <c r="CD132" s="203"/>
      <c r="CE132" s="202"/>
      <c r="CF132" s="203"/>
      <c r="CG132" s="202"/>
      <c r="CH132" s="203"/>
      <c r="CI132" s="202"/>
      <c r="CJ132" s="203"/>
      <c r="CK132" s="202"/>
      <c r="CL132" s="203"/>
      <c r="CM132" s="202"/>
      <c r="CN132" s="203"/>
      <c r="CO132" s="202"/>
      <c r="CP132" s="203"/>
      <c r="CQ132" s="202"/>
      <c r="CR132" s="203"/>
      <c r="CS132" s="202"/>
      <c r="CT132" s="203"/>
      <c r="CU132" s="202"/>
      <c r="CV132" s="203"/>
      <c r="CW132" s="202"/>
      <c r="CX132" s="203"/>
      <c r="CY132" s="202"/>
      <c r="CZ132" s="203"/>
      <c r="DA132" s="202"/>
      <c r="DB132" s="203"/>
      <c r="DC132" s="202"/>
      <c r="DD132" s="203"/>
      <c r="DE132" s="202"/>
      <c r="DF132" s="203"/>
      <c r="DG132" s="202"/>
      <c r="DH132" s="203"/>
      <c r="DI132" s="202"/>
      <c r="DJ132" s="203"/>
      <c r="DK132" s="202"/>
      <c r="DL132" s="203"/>
      <c r="DM132" s="202"/>
      <c r="DN132" s="203"/>
      <c r="DO132" s="202"/>
      <c r="DP132" s="203"/>
      <c r="DQ132" s="202"/>
      <c r="DR132" s="203"/>
      <c r="DS132" s="202"/>
      <c r="DT132" s="203"/>
      <c r="DU132" s="202"/>
      <c r="DV132" s="203"/>
      <c r="DW132" s="202"/>
      <c r="DX132" s="203"/>
      <c r="DZ132" s="159" t="str">
        <f t="shared" si="48"/>
        <v>Roman Aksenyuk-x</v>
      </c>
      <c r="EA132" s="202"/>
      <c r="EB132" s="203"/>
      <c r="EC132" s="202"/>
      <c r="ED132" s="203"/>
      <c r="EE132" s="202"/>
      <c r="EF132" s="203"/>
      <c r="EG132" s="202"/>
      <c r="EH132" s="203"/>
      <c r="EI132" s="202"/>
      <c r="EJ132" s="203"/>
      <c r="EK132" s="202"/>
      <c r="EL132" s="203"/>
      <c r="EM132" s="202"/>
      <c r="EN132" s="203"/>
      <c r="EO132" s="202"/>
      <c r="EP132" s="203"/>
      <c r="EQ132" s="202"/>
      <c r="ER132" s="203"/>
      <c r="ES132" s="202"/>
      <c r="ET132" s="203"/>
      <c r="EU132" s="202"/>
      <c r="EV132" s="203"/>
      <c r="EW132" s="202"/>
      <c r="EX132" s="203"/>
      <c r="EY132" s="202"/>
      <c r="EZ132" s="203"/>
      <c r="FA132" s="202"/>
      <c r="FB132" s="203"/>
      <c r="FC132" s="202"/>
      <c r="FD132" s="203"/>
      <c r="FE132" s="202"/>
      <c r="FF132" s="203"/>
      <c r="FG132" s="202"/>
      <c r="FH132" s="203"/>
      <c r="FI132" s="202"/>
      <c r="FJ132" s="203"/>
      <c r="FK132" s="202"/>
      <c r="FL132" s="203"/>
      <c r="FM132" s="202"/>
      <c r="FN132" s="203"/>
      <c r="FO132" s="202"/>
      <c r="FP132" s="203"/>
      <c r="FQ132" s="202"/>
      <c r="FR132" s="203"/>
      <c r="FS132" s="202"/>
      <c r="FT132" s="203"/>
      <c r="FU132" s="202"/>
      <c r="FV132" s="203"/>
      <c r="FW132" s="202"/>
      <c r="FX132" s="203"/>
      <c r="FY132" s="202"/>
      <c r="FZ132" s="203"/>
      <c r="GA132" s="202"/>
      <c r="GB132" s="203"/>
      <c r="GC132" s="202"/>
      <c r="GD132" s="203"/>
      <c r="GE132" s="202"/>
      <c r="GF132" s="203"/>
      <c r="GG132" s="202"/>
      <c r="GH132" s="203"/>
      <c r="GI132" s="202"/>
      <c r="GJ132" s="203"/>
      <c r="GL132" s="159" t="str">
        <f t="shared" si="49"/>
        <v>Roman Aksenyuk-x</v>
      </c>
      <c r="GM132" s="202"/>
      <c r="GN132" s="203"/>
      <c r="GO132" s="202"/>
      <c r="GP132" s="203"/>
      <c r="GQ132" s="202"/>
      <c r="GR132" s="203"/>
      <c r="GS132" s="202"/>
      <c r="GT132" s="203"/>
      <c r="GU132" s="202"/>
      <c r="GV132" s="203"/>
      <c r="GW132" s="202"/>
      <c r="GX132" s="203"/>
      <c r="GY132" s="202"/>
      <c r="GZ132" s="203"/>
      <c r="HA132" s="202"/>
      <c r="HB132" s="203"/>
      <c r="HC132" s="202"/>
      <c r="HD132" s="203"/>
      <c r="HE132" s="202"/>
      <c r="HF132" s="203"/>
      <c r="HG132" s="202"/>
      <c r="HH132" s="203"/>
      <c r="HI132" s="202"/>
      <c r="HJ132" s="203"/>
      <c r="HK132" s="202"/>
      <c r="HL132" s="203"/>
      <c r="HM132" s="202"/>
      <c r="HN132" s="203"/>
      <c r="HO132" s="202"/>
      <c r="HP132" s="203"/>
      <c r="HQ132" s="202"/>
      <c r="HR132" s="203"/>
      <c r="HS132" s="202"/>
      <c r="HT132" s="203"/>
      <c r="HU132" s="202"/>
      <c r="HV132" s="203"/>
      <c r="HW132" s="202"/>
      <c r="HX132" s="203"/>
      <c r="HY132" s="202"/>
      <c r="HZ132" s="203"/>
      <c r="IA132" s="202"/>
      <c r="IB132" s="203"/>
      <c r="IC132" s="202"/>
      <c r="ID132" s="203"/>
      <c r="IE132" s="202"/>
      <c r="IF132" s="203"/>
      <c r="IG132" s="202"/>
      <c r="IH132" s="203"/>
      <c r="II132" s="202"/>
      <c r="IJ132" s="203"/>
      <c r="IK132" s="202"/>
      <c r="IL132" s="203"/>
      <c r="IM132" s="202"/>
      <c r="IN132" s="203"/>
      <c r="IO132" s="202"/>
      <c r="IP132" s="203"/>
      <c r="IQ132" s="202"/>
      <c r="IR132" s="203"/>
      <c r="IS132" s="202"/>
      <c r="IT132" s="203"/>
      <c r="IU132" s="202"/>
      <c r="IV132" s="215"/>
    </row>
    <row r="133">
      <c r="A133" s="225">
        <f>IFERROR(__xludf.DUMMYFUNCTION("""COMPUTED_VALUE"""),100.0)</f>
        <v>100</v>
      </c>
      <c r="B133" s="159" t="str">
        <f t="shared" si="46"/>
        <v>Aleš Valenta-x</v>
      </c>
      <c r="C133" s="199">
        <f t="shared" ref="C133:BL133" si="132">BO133+EA133+GM133</f>
        <v>0</v>
      </c>
      <c r="D133" s="199">
        <f t="shared" si="132"/>
        <v>0</v>
      </c>
      <c r="E133" s="199">
        <f t="shared" si="132"/>
        <v>0</v>
      </c>
      <c r="F133" s="199">
        <f t="shared" si="132"/>
        <v>0</v>
      </c>
      <c r="G133" s="199">
        <f t="shared" si="132"/>
        <v>0</v>
      </c>
      <c r="H133" s="199">
        <f t="shared" si="132"/>
        <v>0</v>
      </c>
      <c r="I133" s="199">
        <f t="shared" si="132"/>
        <v>0</v>
      </c>
      <c r="J133" s="199">
        <f t="shared" si="132"/>
        <v>0</v>
      </c>
      <c r="K133" s="199">
        <f t="shared" si="132"/>
        <v>0</v>
      </c>
      <c r="L133" s="199">
        <f t="shared" si="132"/>
        <v>0</v>
      </c>
      <c r="M133" s="199">
        <f t="shared" si="132"/>
        <v>0</v>
      </c>
      <c r="N133" s="199">
        <f t="shared" si="132"/>
        <v>0</v>
      </c>
      <c r="O133" s="199">
        <f t="shared" si="132"/>
        <v>0</v>
      </c>
      <c r="P133" s="199">
        <f t="shared" si="132"/>
        <v>0</v>
      </c>
      <c r="Q133" s="199">
        <f t="shared" si="132"/>
        <v>0</v>
      </c>
      <c r="R133" s="199">
        <f t="shared" si="132"/>
        <v>0</v>
      </c>
      <c r="S133" s="199">
        <f t="shared" si="132"/>
        <v>0</v>
      </c>
      <c r="T133" s="199">
        <f t="shared" si="132"/>
        <v>0</v>
      </c>
      <c r="U133" s="199">
        <f t="shared" si="132"/>
        <v>0</v>
      </c>
      <c r="V133" s="199">
        <f t="shared" si="132"/>
        <v>0</v>
      </c>
      <c r="W133" s="199">
        <f t="shared" si="132"/>
        <v>0</v>
      </c>
      <c r="X133" s="199">
        <f t="shared" si="132"/>
        <v>0</v>
      </c>
      <c r="Y133" s="199">
        <f t="shared" si="132"/>
        <v>0</v>
      </c>
      <c r="Z133" s="199">
        <f t="shared" si="132"/>
        <v>0</v>
      </c>
      <c r="AA133" s="199">
        <f t="shared" si="132"/>
        <v>0</v>
      </c>
      <c r="AB133" s="199">
        <f t="shared" si="132"/>
        <v>0</v>
      </c>
      <c r="AC133" s="199">
        <f t="shared" si="132"/>
        <v>0</v>
      </c>
      <c r="AD133" s="199">
        <f t="shared" si="132"/>
        <v>0</v>
      </c>
      <c r="AE133" s="199">
        <f t="shared" si="132"/>
        <v>0</v>
      </c>
      <c r="AF133" s="199">
        <f t="shared" si="132"/>
        <v>0</v>
      </c>
      <c r="AG133" s="199">
        <f t="shared" si="132"/>
        <v>0</v>
      </c>
      <c r="AH133" s="199">
        <f t="shared" si="132"/>
        <v>0</v>
      </c>
      <c r="AI133" s="199">
        <f t="shared" si="132"/>
        <v>0</v>
      </c>
      <c r="AJ133" s="199">
        <f t="shared" si="132"/>
        <v>0</v>
      </c>
      <c r="AK133" s="199">
        <f t="shared" si="132"/>
        <v>0</v>
      </c>
      <c r="AL133" s="199">
        <f t="shared" si="132"/>
        <v>0</v>
      </c>
      <c r="AM133" s="199">
        <f t="shared" si="132"/>
        <v>0</v>
      </c>
      <c r="AN133" s="199">
        <f t="shared" si="132"/>
        <v>0</v>
      </c>
      <c r="AO133" s="199">
        <f t="shared" si="132"/>
        <v>0</v>
      </c>
      <c r="AP133" s="199">
        <f t="shared" si="132"/>
        <v>0</v>
      </c>
      <c r="AQ133" s="199">
        <f t="shared" si="132"/>
        <v>0</v>
      </c>
      <c r="AR133" s="199">
        <f t="shared" si="132"/>
        <v>0</v>
      </c>
      <c r="AS133" s="199">
        <f t="shared" si="132"/>
        <v>0</v>
      </c>
      <c r="AT133" s="199">
        <f t="shared" si="132"/>
        <v>0</v>
      </c>
      <c r="AU133" s="199">
        <f t="shared" si="132"/>
        <v>0</v>
      </c>
      <c r="AV133" s="199">
        <f t="shared" si="132"/>
        <v>0</v>
      </c>
      <c r="AW133" s="199">
        <f t="shared" si="132"/>
        <v>0</v>
      </c>
      <c r="AX133" s="199">
        <f t="shared" si="132"/>
        <v>0</v>
      </c>
      <c r="AY133" s="199">
        <f t="shared" si="132"/>
        <v>0</v>
      </c>
      <c r="AZ133" s="199">
        <f t="shared" si="132"/>
        <v>0</v>
      </c>
      <c r="BA133" s="199">
        <f t="shared" si="132"/>
        <v>0</v>
      </c>
      <c r="BB133" s="199">
        <f t="shared" si="132"/>
        <v>0</v>
      </c>
      <c r="BC133" s="199">
        <f t="shared" si="132"/>
        <v>0</v>
      </c>
      <c r="BD133" s="199">
        <f t="shared" si="132"/>
        <v>0</v>
      </c>
      <c r="BE133" s="199">
        <f t="shared" si="132"/>
        <v>0</v>
      </c>
      <c r="BF133" s="199">
        <f t="shared" si="132"/>
        <v>0</v>
      </c>
      <c r="BG133" s="199">
        <f t="shared" si="132"/>
        <v>0</v>
      </c>
      <c r="BH133" s="199">
        <f t="shared" si="132"/>
        <v>0</v>
      </c>
      <c r="BI133" s="199">
        <f t="shared" si="132"/>
        <v>0</v>
      </c>
      <c r="BJ133" s="199">
        <f t="shared" si="132"/>
        <v>0</v>
      </c>
      <c r="BK133" s="199">
        <f t="shared" si="132"/>
        <v>0</v>
      </c>
      <c r="BL133" s="199">
        <f t="shared" si="132"/>
        <v>0</v>
      </c>
      <c r="BM133" s="151"/>
      <c r="BN133" s="239" t="str">
        <f>IFERROR(__xludf.DUMMYFUNCTION("""COMPUTED_VALUE"""),"Aleš Valenta-x")</f>
        <v>Aleš Valenta-x</v>
      </c>
      <c r="BO133" s="202"/>
      <c r="BP133" s="203"/>
      <c r="BQ133" s="202"/>
      <c r="BR133" s="203"/>
      <c r="BS133" s="202"/>
      <c r="BT133" s="203"/>
      <c r="BU133" s="202"/>
      <c r="BV133" s="203"/>
      <c r="BW133" s="202"/>
      <c r="BX133" s="203"/>
      <c r="BY133" s="202"/>
      <c r="BZ133" s="203"/>
      <c r="CA133" s="202"/>
      <c r="CB133" s="203"/>
      <c r="CC133" s="202"/>
      <c r="CD133" s="203"/>
      <c r="CE133" s="202"/>
      <c r="CF133" s="203"/>
      <c r="CG133" s="202"/>
      <c r="CH133" s="203"/>
      <c r="CI133" s="202"/>
      <c r="CJ133" s="203"/>
      <c r="CK133" s="202"/>
      <c r="CL133" s="203"/>
      <c r="CM133" s="202"/>
      <c r="CN133" s="203"/>
      <c r="CO133" s="202"/>
      <c r="CP133" s="203"/>
      <c r="CQ133" s="202"/>
      <c r="CR133" s="203"/>
      <c r="CS133" s="202"/>
      <c r="CT133" s="203"/>
      <c r="CU133" s="202"/>
      <c r="CV133" s="203"/>
      <c r="CW133" s="202"/>
      <c r="CX133" s="203"/>
      <c r="CY133" s="202"/>
      <c r="CZ133" s="203"/>
      <c r="DA133" s="202"/>
      <c r="DB133" s="203"/>
      <c r="DC133" s="202"/>
      <c r="DD133" s="203"/>
      <c r="DE133" s="202"/>
      <c r="DF133" s="203"/>
      <c r="DG133" s="202"/>
      <c r="DH133" s="203"/>
      <c r="DI133" s="202"/>
      <c r="DJ133" s="203"/>
      <c r="DK133" s="202"/>
      <c r="DL133" s="203"/>
      <c r="DM133" s="202"/>
      <c r="DN133" s="203"/>
      <c r="DO133" s="202"/>
      <c r="DP133" s="203"/>
      <c r="DQ133" s="202"/>
      <c r="DR133" s="203"/>
      <c r="DS133" s="202"/>
      <c r="DT133" s="203"/>
      <c r="DU133" s="202"/>
      <c r="DV133" s="203"/>
      <c r="DW133" s="202"/>
      <c r="DX133" s="203"/>
      <c r="DZ133" s="159" t="str">
        <f t="shared" si="48"/>
        <v>Aleš Valenta-x</v>
      </c>
      <c r="EA133" s="202"/>
      <c r="EB133" s="203"/>
      <c r="EC133" s="202"/>
      <c r="ED133" s="203"/>
      <c r="EE133" s="202"/>
      <c r="EF133" s="203"/>
      <c r="EG133" s="202"/>
      <c r="EH133" s="203"/>
      <c r="EI133" s="202"/>
      <c r="EJ133" s="203"/>
      <c r="EK133" s="202"/>
      <c r="EL133" s="203"/>
      <c r="EM133" s="202"/>
      <c r="EN133" s="203"/>
      <c r="EO133" s="202"/>
      <c r="EP133" s="203"/>
      <c r="EQ133" s="202"/>
      <c r="ER133" s="203"/>
      <c r="ES133" s="202"/>
      <c r="ET133" s="203"/>
      <c r="EU133" s="202"/>
      <c r="EV133" s="203"/>
      <c r="EW133" s="202"/>
      <c r="EX133" s="203"/>
      <c r="EY133" s="202"/>
      <c r="EZ133" s="203"/>
      <c r="FA133" s="202"/>
      <c r="FB133" s="203"/>
      <c r="FC133" s="202"/>
      <c r="FD133" s="203"/>
      <c r="FE133" s="202"/>
      <c r="FF133" s="203"/>
      <c r="FG133" s="202"/>
      <c r="FH133" s="203"/>
      <c r="FI133" s="202"/>
      <c r="FJ133" s="203"/>
      <c r="FK133" s="202"/>
      <c r="FL133" s="203"/>
      <c r="FM133" s="202"/>
      <c r="FN133" s="203"/>
      <c r="FO133" s="202"/>
      <c r="FP133" s="203"/>
      <c r="FQ133" s="202"/>
      <c r="FR133" s="203"/>
      <c r="FS133" s="202"/>
      <c r="FT133" s="203"/>
      <c r="FU133" s="202"/>
      <c r="FV133" s="203"/>
      <c r="FW133" s="202"/>
      <c r="FX133" s="203"/>
      <c r="FY133" s="202"/>
      <c r="FZ133" s="203"/>
      <c r="GA133" s="202"/>
      <c r="GB133" s="203"/>
      <c r="GC133" s="202"/>
      <c r="GD133" s="203"/>
      <c r="GE133" s="202"/>
      <c r="GF133" s="203"/>
      <c r="GG133" s="202"/>
      <c r="GH133" s="203"/>
      <c r="GI133" s="202"/>
      <c r="GJ133" s="203"/>
      <c r="GL133" s="159" t="str">
        <f t="shared" si="49"/>
        <v>Aleš Valenta-x</v>
      </c>
      <c r="GM133" s="202"/>
      <c r="GN133" s="203"/>
      <c r="GO133" s="202"/>
      <c r="GP133" s="203"/>
      <c r="GQ133" s="202"/>
      <c r="GR133" s="203"/>
      <c r="GS133" s="202"/>
      <c r="GT133" s="203"/>
      <c r="GU133" s="202"/>
      <c r="GV133" s="203"/>
      <c r="GW133" s="202"/>
      <c r="GX133" s="203"/>
      <c r="GY133" s="202"/>
      <c r="GZ133" s="203"/>
      <c r="HA133" s="202"/>
      <c r="HB133" s="203"/>
      <c r="HC133" s="202"/>
      <c r="HD133" s="203"/>
      <c r="HE133" s="202"/>
      <c r="HF133" s="203"/>
      <c r="HG133" s="202"/>
      <c r="HH133" s="203"/>
      <c r="HI133" s="202"/>
      <c r="HJ133" s="203"/>
      <c r="HK133" s="202"/>
      <c r="HL133" s="203"/>
      <c r="HM133" s="202"/>
      <c r="HN133" s="203"/>
      <c r="HO133" s="202"/>
      <c r="HP133" s="203"/>
      <c r="HQ133" s="202"/>
      <c r="HR133" s="203"/>
      <c r="HS133" s="202"/>
      <c r="HT133" s="203"/>
      <c r="HU133" s="202"/>
      <c r="HV133" s="203"/>
      <c r="HW133" s="202"/>
      <c r="HX133" s="203"/>
      <c r="HY133" s="202"/>
      <c r="HZ133" s="203"/>
      <c r="IA133" s="202"/>
      <c r="IB133" s="203"/>
      <c r="IC133" s="202"/>
      <c r="ID133" s="203"/>
      <c r="IE133" s="202"/>
      <c r="IF133" s="203"/>
      <c r="IG133" s="202"/>
      <c r="IH133" s="203"/>
      <c r="II133" s="202"/>
      <c r="IJ133" s="203"/>
      <c r="IK133" s="202"/>
      <c r="IL133" s="203"/>
      <c r="IM133" s="202"/>
      <c r="IN133" s="203"/>
      <c r="IO133" s="202"/>
      <c r="IP133" s="203"/>
      <c r="IQ133" s="202"/>
      <c r="IR133" s="203"/>
      <c r="IS133" s="202"/>
      <c r="IT133" s="203"/>
      <c r="IU133" s="202"/>
      <c r="IV133" s="215"/>
    </row>
    <row r="134">
      <c r="A134" s="225">
        <f>IFERROR(__xludf.DUMMYFUNCTION("""COMPUTED_VALUE"""),100.0)</f>
        <v>100</v>
      </c>
      <c r="B134" s="159" t="str">
        <f t="shared" si="46"/>
        <v>Kristýna Salvatore</v>
      </c>
      <c r="C134" s="199">
        <f t="shared" ref="C134:BL134" si="133">BO134+EA134+GM134</f>
        <v>4</v>
      </c>
      <c r="D134" s="199">
        <f t="shared" si="133"/>
        <v>0</v>
      </c>
      <c r="E134" s="199">
        <f t="shared" si="133"/>
        <v>7</v>
      </c>
      <c r="F134" s="199">
        <f t="shared" si="133"/>
        <v>0</v>
      </c>
      <c r="G134" s="199">
        <f t="shared" si="133"/>
        <v>7</v>
      </c>
      <c r="H134" s="199">
        <f t="shared" si="133"/>
        <v>0</v>
      </c>
      <c r="I134" s="199">
        <f t="shared" si="133"/>
        <v>0</v>
      </c>
      <c r="J134" s="199">
        <f t="shared" si="133"/>
        <v>0</v>
      </c>
      <c r="K134" s="199">
        <f t="shared" si="133"/>
        <v>0</v>
      </c>
      <c r="L134" s="199">
        <f t="shared" si="133"/>
        <v>0</v>
      </c>
      <c r="M134" s="199">
        <f t="shared" si="133"/>
        <v>6</v>
      </c>
      <c r="N134" s="199">
        <f t="shared" si="133"/>
        <v>0</v>
      </c>
      <c r="O134" s="199">
        <f t="shared" si="133"/>
        <v>9.5</v>
      </c>
      <c r="P134" s="199">
        <f t="shared" si="133"/>
        <v>0</v>
      </c>
      <c r="Q134" s="199">
        <f t="shared" si="133"/>
        <v>9</v>
      </c>
      <c r="R134" s="199">
        <f t="shared" si="133"/>
        <v>0</v>
      </c>
      <c r="S134" s="199">
        <f t="shared" si="133"/>
        <v>8</v>
      </c>
      <c r="T134" s="199">
        <f t="shared" si="133"/>
        <v>0</v>
      </c>
      <c r="U134" s="199">
        <f t="shared" si="133"/>
        <v>1</v>
      </c>
      <c r="V134" s="199">
        <f t="shared" si="133"/>
        <v>0</v>
      </c>
      <c r="W134" s="199">
        <f t="shared" si="133"/>
        <v>8</v>
      </c>
      <c r="X134" s="199">
        <f t="shared" si="133"/>
        <v>0</v>
      </c>
      <c r="Y134" s="199">
        <f t="shared" si="133"/>
        <v>8</v>
      </c>
      <c r="Z134" s="199">
        <f t="shared" si="133"/>
        <v>0</v>
      </c>
      <c r="AA134" s="199">
        <f t="shared" si="133"/>
        <v>0</v>
      </c>
      <c r="AB134" s="199">
        <f t="shared" si="133"/>
        <v>0</v>
      </c>
      <c r="AC134" s="199">
        <f t="shared" si="133"/>
        <v>0</v>
      </c>
      <c r="AD134" s="199">
        <f t="shared" si="133"/>
        <v>0</v>
      </c>
      <c r="AE134" s="199">
        <f t="shared" si="133"/>
        <v>6</v>
      </c>
      <c r="AF134" s="199">
        <f t="shared" si="133"/>
        <v>0</v>
      </c>
      <c r="AG134" s="199">
        <f t="shared" si="133"/>
        <v>2.5</v>
      </c>
      <c r="AH134" s="199">
        <f t="shared" si="133"/>
        <v>0</v>
      </c>
      <c r="AI134" s="199">
        <f t="shared" si="133"/>
        <v>6.5</v>
      </c>
      <c r="AJ134" s="199">
        <f t="shared" si="133"/>
        <v>0</v>
      </c>
      <c r="AK134" s="199">
        <f t="shared" si="133"/>
        <v>0</v>
      </c>
      <c r="AL134" s="199">
        <f t="shared" si="133"/>
        <v>0</v>
      </c>
      <c r="AM134" s="199">
        <f t="shared" si="133"/>
        <v>7</v>
      </c>
      <c r="AN134" s="199">
        <f t="shared" si="133"/>
        <v>0</v>
      </c>
      <c r="AO134" s="199">
        <f t="shared" si="133"/>
        <v>0</v>
      </c>
      <c r="AP134" s="199">
        <f t="shared" si="133"/>
        <v>0</v>
      </c>
      <c r="AQ134" s="199">
        <f t="shared" si="133"/>
        <v>7</v>
      </c>
      <c r="AR134" s="199">
        <f t="shared" si="133"/>
        <v>0</v>
      </c>
      <c r="AS134" s="199">
        <f t="shared" si="133"/>
        <v>12</v>
      </c>
      <c r="AT134" s="199">
        <f t="shared" si="133"/>
        <v>0</v>
      </c>
      <c r="AU134" s="199">
        <f t="shared" si="133"/>
        <v>0</v>
      </c>
      <c r="AV134" s="199">
        <f t="shared" si="133"/>
        <v>0</v>
      </c>
      <c r="AW134" s="199">
        <f t="shared" si="133"/>
        <v>0</v>
      </c>
      <c r="AX134" s="199">
        <f t="shared" si="133"/>
        <v>0</v>
      </c>
      <c r="AY134" s="199">
        <f t="shared" si="133"/>
        <v>5.5</v>
      </c>
      <c r="AZ134" s="199">
        <f t="shared" si="133"/>
        <v>0</v>
      </c>
      <c r="BA134" s="199">
        <f t="shared" si="133"/>
        <v>0</v>
      </c>
      <c r="BB134" s="199">
        <f t="shared" si="133"/>
        <v>0</v>
      </c>
      <c r="BC134" s="199">
        <f t="shared" si="133"/>
        <v>0</v>
      </c>
      <c r="BD134" s="199">
        <f t="shared" si="133"/>
        <v>0</v>
      </c>
      <c r="BE134" s="199">
        <f t="shared" si="133"/>
        <v>10</v>
      </c>
      <c r="BF134" s="199">
        <f t="shared" si="133"/>
        <v>0</v>
      </c>
      <c r="BG134" s="199">
        <f t="shared" si="133"/>
        <v>8.5</v>
      </c>
      <c r="BH134" s="199">
        <f t="shared" si="133"/>
        <v>0</v>
      </c>
      <c r="BI134" s="199">
        <f t="shared" si="133"/>
        <v>8</v>
      </c>
      <c r="BJ134" s="199">
        <f t="shared" si="133"/>
        <v>0</v>
      </c>
      <c r="BK134" s="199">
        <f t="shared" si="133"/>
        <v>0</v>
      </c>
      <c r="BL134" s="199">
        <f t="shared" si="133"/>
        <v>0</v>
      </c>
      <c r="BM134" s="151"/>
      <c r="BN134" s="239" t="str">
        <f>IFERROR(__xludf.DUMMYFUNCTION("""COMPUTED_VALUE"""),"Kristýna Salvatore")</f>
        <v>Kristýna Salvatore</v>
      </c>
      <c r="BO134" s="202">
        <f>IFERROR(__xludf.DUMMYFUNCTION("""COMPUTED_VALUE"""),4.0)</f>
        <v>4</v>
      </c>
      <c r="BP134" s="203"/>
      <c r="BQ134" s="202"/>
      <c r="BR134" s="203"/>
      <c r="BS134" s="202"/>
      <c r="BT134" s="203"/>
      <c r="BU134" s="202"/>
      <c r="BV134" s="203"/>
      <c r="BW134" s="202"/>
      <c r="BX134" s="203"/>
      <c r="BY134" s="202"/>
      <c r="BZ134" s="203"/>
      <c r="CA134" s="202"/>
      <c r="CB134" s="203"/>
      <c r="CC134" s="202"/>
      <c r="CD134" s="203"/>
      <c r="CE134" s="202"/>
      <c r="CF134" s="203"/>
      <c r="CG134" s="202"/>
      <c r="CH134" s="203"/>
      <c r="CI134" s="202"/>
      <c r="CJ134" s="203"/>
      <c r="CK134" s="202"/>
      <c r="CL134" s="203"/>
      <c r="CM134" s="202"/>
      <c r="CN134" s="203"/>
      <c r="CO134" s="202"/>
      <c r="CP134" s="203"/>
      <c r="CQ134" s="202"/>
      <c r="CR134" s="203"/>
      <c r="CS134" s="202"/>
      <c r="CT134" s="203"/>
      <c r="CU134" s="202"/>
      <c r="CV134" s="203"/>
      <c r="CW134" s="202"/>
      <c r="CX134" s="203"/>
      <c r="CY134" s="202"/>
      <c r="CZ134" s="203"/>
      <c r="DA134" s="202"/>
      <c r="DB134" s="203"/>
      <c r="DC134" s="202"/>
      <c r="DD134" s="203"/>
      <c r="DE134" s="202"/>
      <c r="DF134" s="203"/>
      <c r="DG134" s="202"/>
      <c r="DH134" s="203"/>
      <c r="DI134" s="202"/>
      <c r="DJ134" s="203"/>
      <c r="DK134" s="202"/>
      <c r="DL134" s="203"/>
      <c r="DM134" s="202"/>
      <c r="DN134" s="203"/>
      <c r="DO134" s="202"/>
      <c r="DP134" s="203"/>
      <c r="DQ134" s="202"/>
      <c r="DR134" s="203"/>
      <c r="DS134" s="202"/>
      <c r="DT134" s="203"/>
      <c r="DU134" s="202"/>
      <c r="DV134" s="203"/>
      <c r="DW134" s="202"/>
      <c r="DX134" s="203"/>
      <c r="DZ134" s="159" t="str">
        <f t="shared" si="48"/>
        <v>Kristýna Salvatore</v>
      </c>
      <c r="EA134" s="202"/>
      <c r="EB134" s="203"/>
      <c r="EC134" s="202">
        <f>IFERROR(__xludf.DUMMYFUNCTION("""COMPUTED_VALUE"""),7.0)</f>
        <v>7</v>
      </c>
      <c r="ED134" s="203"/>
      <c r="EE134" s="202">
        <f>IFERROR(__xludf.DUMMYFUNCTION("""COMPUTED_VALUE"""),7.0)</f>
        <v>7</v>
      </c>
      <c r="EF134" s="203"/>
      <c r="EG134" s="202"/>
      <c r="EH134" s="203"/>
      <c r="EI134" s="202"/>
      <c r="EJ134" s="203"/>
      <c r="EK134" s="202">
        <f>IFERROR(__xludf.DUMMYFUNCTION("""COMPUTED_VALUE"""),6.0)</f>
        <v>6</v>
      </c>
      <c r="EL134" s="203"/>
      <c r="EM134" s="202">
        <f>IFERROR(__xludf.DUMMYFUNCTION("""COMPUTED_VALUE"""),9.5)</f>
        <v>9.5</v>
      </c>
      <c r="EN134" s="203"/>
      <c r="EO134" s="202">
        <f>IFERROR(__xludf.DUMMYFUNCTION("""COMPUTED_VALUE"""),9.0)</f>
        <v>9</v>
      </c>
      <c r="EP134" s="203"/>
      <c r="EQ134" s="202">
        <f>IFERROR(__xludf.DUMMYFUNCTION("""COMPUTED_VALUE"""),8.0)</f>
        <v>8</v>
      </c>
      <c r="ER134" s="203"/>
      <c r="ES134" s="202">
        <f>IFERROR(__xludf.DUMMYFUNCTION("""COMPUTED_VALUE"""),1.0)</f>
        <v>1</v>
      </c>
      <c r="ET134" s="203"/>
      <c r="EU134" s="202">
        <f>IFERROR(__xludf.DUMMYFUNCTION("""COMPUTED_VALUE"""),8.0)</f>
        <v>8</v>
      </c>
      <c r="EV134" s="203"/>
      <c r="EW134" s="202">
        <f>IFERROR(__xludf.DUMMYFUNCTION("""COMPUTED_VALUE"""),8.0)</f>
        <v>8</v>
      </c>
      <c r="EX134" s="203"/>
      <c r="EY134" s="202"/>
      <c r="EZ134" s="203"/>
      <c r="FA134" s="202"/>
      <c r="FB134" s="203"/>
      <c r="FC134" s="202">
        <f>IFERROR(__xludf.DUMMYFUNCTION("""COMPUTED_VALUE"""),6.0)</f>
        <v>6</v>
      </c>
      <c r="FD134" s="203"/>
      <c r="FE134" s="202">
        <f>IFERROR(__xludf.DUMMYFUNCTION("""COMPUTED_VALUE"""),2.5)</f>
        <v>2.5</v>
      </c>
      <c r="FF134" s="203"/>
      <c r="FG134" s="202">
        <f>IFERROR(__xludf.DUMMYFUNCTION("""COMPUTED_VALUE"""),6.5)</f>
        <v>6.5</v>
      </c>
      <c r="FH134" s="203"/>
      <c r="FI134" s="202"/>
      <c r="FJ134" s="203"/>
      <c r="FK134" s="202">
        <f>IFERROR(__xludf.DUMMYFUNCTION("""COMPUTED_VALUE"""),7.0)</f>
        <v>7</v>
      </c>
      <c r="FL134" s="203"/>
      <c r="FM134" s="202"/>
      <c r="FN134" s="203"/>
      <c r="FO134" s="202">
        <f>IFERROR(__xludf.DUMMYFUNCTION("""COMPUTED_VALUE"""),7.0)</f>
        <v>7</v>
      </c>
      <c r="FP134" s="203"/>
      <c r="FQ134" s="202">
        <f>IFERROR(__xludf.DUMMYFUNCTION("""COMPUTED_VALUE"""),12.0)</f>
        <v>12</v>
      </c>
      <c r="FR134" s="203"/>
      <c r="FS134" s="202"/>
      <c r="FT134" s="203"/>
      <c r="FU134" s="202"/>
      <c r="FV134" s="203"/>
      <c r="FW134" s="202">
        <f>IFERROR(__xludf.DUMMYFUNCTION("""COMPUTED_VALUE"""),5.5)</f>
        <v>5.5</v>
      </c>
      <c r="FX134" s="203"/>
      <c r="FY134" s="202"/>
      <c r="FZ134" s="203"/>
      <c r="GA134" s="202"/>
      <c r="GB134" s="203"/>
      <c r="GC134" s="202">
        <f>IFERROR(__xludf.DUMMYFUNCTION("""COMPUTED_VALUE"""),10.0)</f>
        <v>10</v>
      </c>
      <c r="GD134" s="203"/>
      <c r="GE134" s="202">
        <f>IFERROR(__xludf.DUMMYFUNCTION("""COMPUTED_VALUE"""),8.5)</f>
        <v>8.5</v>
      </c>
      <c r="GF134" s="203"/>
      <c r="GG134" s="202">
        <f>IFERROR(__xludf.DUMMYFUNCTION("""COMPUTED_VALUE"""),8.0)</f>
        <v>8</v>
      </c>
      <c r="GH134" s="203"/>
      <c r="GI134" s="202"/>
      <c r="GJ134" s="203"/>
      <c r="GL134" s="159" t="str">
        <f t="shared" si="49"/>
        <v>Kristýna Salvatore</v>
      </c>
      <c r="GM134" s="202"/>
      <c r="GN134" s="203"/>
      <c r="GO134" s="202"/>
      <c r="GP134" s="203"/>
      <c r="GQ134" s="202"/>
      <c r="GR134" s="203"/>
      <c r="GS134" s="202"/>
      <c r="GT134" s="203"/>
      <c r="GU134" s="202"/>
      <c r="GV134" s="203"/>
      <c r="GW134" s="202"/>
      <c r="GX134" s="203"/>
      <c r="GY134" s="202"/>
      <c r="GZ134" s="203"/>
      <c r="HA134" s="202"/>
      <c r="HB134" s="203"/>
      <c r="HC134" s="202"/>
      <c r="HD134" s="203"/>
      <c r="HE134" s="202"/>
      <c r="HF134" s="203"/>
      <c r="HG134" s="202"/>
      <c r="HH134" s="203"/>
      <c r="HI134" s="202"/>
      <c r="HJ134" s="203"/>
      <c r="HK134" s="202"/>
      <c r="HL134" s="203"/>
      <c r="HM134" s="202"/>
      <c r="HN134" s="203"/>
      <c r="HO134" s="202"/>
      <c r="HP134" s="203"/>
      <c r="HQ134" s="202"/>
      <c r="HR134" s="203"/>
      <c r="HS134" s="202"/>
      <c r="HT134" s="203"/>
      <c r="HU134" s="202"/>
      <c r="HV134" s="203"/>
      <c r="HW134" s="202"/>
      <c r="HX134" s="203"/>
      <c r="HY134" s="202"/>
      <c r="HZ134" s="203"/>
      <c r="IA134" s="202"/>
      <c r="IB134" s="203"/>
      <c r="IC134" s="202"/>
      <c r="ID134" s="203"/>
      <c r="IE134" s="202"/>
      <c r="IF134" s="203"/>
      <c r="IG134" s="202"/>
      <c r="IH134" s="203"/>
      <c r="II134" s="202"/>
      <c r="IJ134" s="203"/>
      <c r="IK134" s="202"/>
      <c r="IL134" s="203"/>
      <c r="IM134" s="202"/>
      <c r="IN134" s="203"/>
      <c r="IO134" s="202"/>
      <c r="IP134" s="203"/>
      <c r="IQ134" s="202"/>
      <c r="IR134" s="203"/>
      <c r="IS134" s="202"/>
      <c r="IT134" s="203"/>
      <c r="IU134" s="202"/>
      <c r="IV134" s="215"/>
    </row>
    <row r="135">
      <c r="A135" s="225">
        <f>IFERROR(__xludf.DUMMYFUNCTION("""COMPUTED_VALUE"""),100.0)</f>
        <v>100</v>
      </c>
      <c r="B135" s="159" t="str">
        <f t="shared" si="46"/>
        <v>Adéla Janáčková</v>
      </c>
      <c r="C135" s="199">
        <f t="shared" ref="C135:BL135" si="134">BO135+EA135+GM135</f>
        <v>0</v>
      </c>
      <c r="D135" s="199">
        <f t="shared" si="134"/>
        <v>0</v>
      </c>
      <c r="E135" s="199">
        <f t="shared" si="134"/>
        <v>0</v>
      </c>
      <c r="F135" s="199">
        <f t="shared" si="134"/>
        <v>0</v>
      </c>
      <c r="G135" s="199">
        <f t="shared" si="134"/>
        <v>5.5</v>
      </c>
      <c r="H135" s="199">
        <f t="shared" si="134"/>
        <v>0</v>
      </c>
      <c r="I135" s="199">
        <f t="shared" si="134"/>
        <v>0</v>
      </c>
      <c r="J135" s="199">
        <f t="shared" si="134"/>
        <v>0</v>
      </c>
      <c r="K135" s="199">
        <f t="shared" si="134"/>
        <v>0</v>
      </c>
      <c r="L135" s="199">
        <f t="shared" si="134"/>
        <v>0</v>
      </c>
      <c r="M135" s="199">
        <f t="shared" si="134"/>
        <v>0</v>
      </c>
      <c r="N135" s="199">
        <f t="shared" si="134"/>
        <v>0</v>
      </c>
      <c r="O135" s="199">
        <f t="shared" si="134"/>
        <v>0</v>
      </c>
      <c r="P135" s="199">
        <f t="shared" si="134"/>
        <v>0</v>
      </c>
      <c r="Q135" s="199">
        <f t="shared" si="134"/>
        <v>3.5</v>
      </c>
      <c r="R135" s="199">
        <f t="shared" si="134"/>
        <v>0</v>
      </c>
      <c r="S135" s="199">
        <f t="shared" si="134"/>
        <v>0</v>
      </c>
      <c r="T135" s="199">
        <f t="shared" si="134"/>
        <v>0</v>
      </c>
      <c r="U135" s="199">
        <f t="shared" si="134"/>
        <v>0</v>
      </c>
      <c r="V135" s="199">
        <f t="shared" si="134"/>
        <v>0</v>
      </c>
      <c r="W135" s="199">
        <f t="shared" si="134"/>
        <v>0</v>
      </c>
      <c r="X135" s="199">
        <f t="shared" si="134"/>
        <v>0</v>
      </c>
      <c r="Y135" s="199">
        <f t="shared" si="134"/>
        <v>0</v>
      </c>
      <c r="Z135" s="199">
        <f t="shared" si="134"/>
        <v>0</v>
      </c>
      <c r="AA135" s="199">
        <f t="shared" si="134"/>
        <v>0</v>
      </c>
      <c r="AB135" s="199">
        <f t="shared" si="134"/>
        <v>0</v>
      </c>
      <c r="AC135" s="199">
        <f t="shared" si="134"/>
        <v>0</v>
      </c>
      <c r="AD135" s="199">
        <f t="shared" si="134"/>
        <v>0</v>
      </c>
      <c r="AE135" s="199">
        <f t="shared" si="134"/>
        <v>0</v>
      </c>
      <c r="AF135" s="199">
        <f t="shared" si="134"/>
        <v>0</v>
      </c>
      <c r="AG135" s="199">
        <f t="shared" si="134"/>
        <v>0</v>
      </c>
      <c r="AH135" s="199">
        <f t="shared" si="134"/>
        <v>0</v>
      </c>
      <c r="AI135" s="199">
        <f t="shared" si="134"/>
        <v>0</v>
      </c>
      <c r="AJ135" s="199">
        <f t="shared" si="134"/>
        <v>0</v>
      </c>
      <c r="AK135" s="199">
        <f t="shared" si="134"/>
        <v>0</v>
      </c>
      <c r="AL135" s="199">
        <f t="shared" si="134"/>
        <v>0</v>
      </c>
      <c r="AM135" s="199">
        <f t="shared" si="134"/>
        <v>0</v>
      </c>
      <c r="AN135" s="199">
        <f t="shared" si="134"/>
        <v>0</v>
      </c>
      <c r="AO135" s="199">
        <f t="shared" si="134"/>
        <v>0</v>
      </c>
      <c r="AP135" s="199">
        <f t="shared" si="134"/>
        <v>0</v>
      </c>
      <c r="AQ135" s="199">
        <f t="shared" si="134"/>
        <v>0</v>
      </c>
      <c r="AR135" s="199">
        <f t="shared" si="134"/>
        <v>0</v>
      </c>
      <c r="AS135" s="199">
        <f t="shared" si="134"/>
        <v>0</v>
      </c>
      <c r="AT135" s="199">
        <f t="shared" si="134"/>
        <v>0</v>
      </c>
      <c r="AU135" s="199">
        <f t="shared" si="134"/>
        <v>0</v>
      </c>
      <c r="AV135" s="199">
        <f t="shared" si="134"/>
        <v>0</v>
      </c>
      <c r="AW135" s="199">
        <f t="shared" si="134"/>
        <v>0</v>
      </c>
      <c r="AX135" s="199">
        <f t="shared" si="134"/>
        <v>0</v>
      </c>
      <c r="AY135" s="199">
        <f t="shared" si="134"/>
        <v>0</v>
      </c>
      <c r="AZ135" s="199">
        <f t="shared" si="134"/>
        <v>0</v>
      </c>
      <c r="BA135" s="199">
        <f t="shared" si="134"/>
        <v>0</v>
      </c>
      <c r="BB135" s="199">
        <f t="shared" si="134"/>
        <v>0</v>
      </c>
      <c r="BC135" s="199">
        <f t="shared" si="134"/>
        <v>0</v>
      </c>
      <c r="BD135" s="199">
        <f t="shared" si="134"/>
        <v>0</v>
      </c>
      <c r="BE135" s="199">
        <f t="shared" si="134"/>
        <v>0</v>
      </c>
      <c r="BF135" s="199">
        <f t="shared" si="134"/>
        <v>0</v>
      </c>
      <c r="BG135" s="199">
        <f t="shared" si="134"/>
        <v>0</v>
      </c>
      <c r="BH135" s="199">
        <f t="shared" si="134"/>
        <v>0</v>
      </c>
      <c r="BI135" s="199">
        <f t="shared" si="134"/>
        <v>0</v>
      </c>
      <c r="BJ135" s="199">
        <f t="shared" si="134"/>
        <v>0</v>
      </c>
      <c r="BK135" s="199">
        <f t="shared" si="134"/>
        <v>0</v>
      </c>
      <c r="BL135" s="199">
        <f t="shared" si="134"/>
        <v>0</v>
      </c>
      <c r="BM135" s="151"/>
      <c r="BN135" s="239" t="str">
        <f>IFERROR(__xludf.DUMMYFUNCTION("""COMPUTED_VALUE"""),"Adéla Janáčková")</f>
        <v>Adéla Janáčková</v>
      </c>
      <c r="BO135" s="202"/>
      <c r="BP135" s="203"/>
      <c r="BQ135" s="202"/>
      <c r="BR135" s="203"/>
      <c r="BS135" s="202">
        <f>IFERROR(__xludf.DUMMYFUNCTION("""COMPUTED_VALUE"""),5.5)</f>
        <v>5.5</v>
      </c>
      <c r="BT135" s="203"/>
      <c r="BU135" s="202"/>
      <c r="BV135" s="203"/>
      <c r="BW135" s="202"/>
      <c r="BX135" s="203"/>
      <c r="BY135" s="202"/>
      <c r="BZ135" s="203"/>
      <c r="CA135" s="202"/>
      <c r="CB135" s="203"/>
      <c r="CC135" s="202">
        <f>IFERROR(__xludf.DUMMYFUNCTION("""COMPUTED_VALUE"""),3.5)</f>
        <v>3.5</v>
      </c>
      <c r="CD135" s="203"/>
      <c r="CE135" s="202"/>
      <c r="CF135" s="203"/>
      <c r="CG135" s="202"/>
      <c r="CH135" s="203"/>
      <c r="CI135" s="202"/>
      <c r="CJ135" s="203"/>
      <c r="CK135" s="202"/>
      <c r="CL135" s="203"/>
      <c r="CM135" s="202"/>
      <c r="CN135" s="203"/>
      <c r="CO135" s="202"/>
      <c r="CP135" s="203"/>
      <c r="CQ135" s="202"/>
      <c r="CR135" s="203"/>
      <c r="CS135" s="202"/>
      <c r="CT135" s="203"/>
      <c r="CU135" s="202"/>
      <c r="CV135" s="203"/>
      <c r="CW135" s="202"/>
      <c r="CX135" s="203"/>
      <c r="CY135" s="202"/>
      <c r="CZ135" s="203"/>
      <c r="DA135" s="202"/>
      <c r="DB135" s="203"/>
      <c r="DC135" s="202"/>
      <c r="DD135" s="203"/>
      <c r="DE135" s="202"/>
      <c r="DF135" s="203"/>
      <c r="DG135" s="202"/>
      <c r="DH135" s="203"/>
      <c r="DI135" s="202"/>
      <c r="DJ135" s="203"/>
      <c r="DK135" s="202"/>
      <c r="DL135" s="203"/>
      <c r="DM135" s="202"/>
      <c r="DN135" s="203"/>
      <c r="DO135" s="202"/>
      <c r="DP135" s="203"/>
      <c r="DQ135" s="202"/>
      <c r="DR135" s="203"/>
      <c r="DS135" s="202"/>
      <c r="DT135" s="203"/>
      <c r="DU135" s="202"/>
      <c r="DV135" s="203"/>
      <c r="DW135" s="202"/>
      <c r="DX135" s="203"/>
      <c r="DZ135" s="159" t="str">
        <f t="shared" si="48"/>
        <v>Adéla Janáčková</v>
      </c>
      <c r="EA135" s="202"/>
      <c r="EB135" s="203"/>
      <c r="EC135" s="202"/>
      <c r="ED135" s="203"/>
      <c r="EE135" s="202"/>
      <c r="EF135" s="203"/>
      <c r="EG135" s="202"/>
      <c r="EH135" s="203"/>
      <c r="EI135" s="202"/>
      <c r="EJ135" s="203"/>
      <c r="EK135" s="202"/>
      <c r="EL135" s="203"/>
      <c r="EM135" s="202"/>
      <c r="EN135" s="203"/>
      <c r="EO135" s="202"/>
      <c r="EP135" s="203"/>
      <c r="EQ135" s="202"/>
      <c r="ER135" s="203"/>
      <c r="ES135" s="202"/>
      <c r="ET135" s="203"/>
      <c r="EU135" s="202"/>
      <c r="EV135" s="203"/>
      <c r="EW135" s="202"/>
      <c r="EX135" s="203"/>
      <c r="EY135" s="202"/>
      <c r="EZ135" s="203"/>
      <c r="FA135" s="202"/>
      <c r="FB135" s="203"/>
      <c r="FC135" s="202"/>
      <c r="FD135" s="203"/>
      <c r="FE135" s="202"/>
      <c r="FF135" s="203"/>
      <c r="FG135" s="202"/>
      <c r="FH135" s="203"/>
      <c r="FI135" s="202"/>
      <c r="FJ135" s="203"/>
      <c r="FK135" s="202"/>
      <c r="FL135" s="203"/>
      <c r="FM135" s="202"/>
      <c r="FN135" s="203"/>
      <c r="FO135" s="202"/>
      <c r="FP135" s="203"/>
      <c r="FQ135" s="202"/>
      <c r="FR135" s="203"/>
      <c r="FS135" s="202"/>
      <c r="FT135" s="203"/>
      <c r="FU135" s="202"/>
      <c r="FV135" s="203"/>
      <c r="FW135" s="202"/>
      <c r="FX135" s="203"/>
      <c r="FY135" s="202"/>
      <c r="FZ135" s="203"/>
      <c r="GA135" s="202"/>
      <c r="GB135" s="203"/>
      <c r="GC135" s="202"/>
      <c r="GD135" s="203"/>
      <c r="GE135" s="202"/>
      <c r="GF135" s="203"/>
      <c r="GG135" s="202"/>
      <c r="GH135" s="203"/>
      <c r="GI135" s="202"/>
      <c r="GJ135" s="203"/>
      <c r="GL135" s="159" t="str">
        <f t="shared" si="49"/>
        <v>Adéla Janáčková</v>
      </c>
      <c r="GM135" s="202"/>
      <c r="GN135" s="203"/>
      <c r="GO135" s="202"/>
      <c r="GP135" s="203"/>
      <c r="GQ135" s="202"/>
      <c r="GR135" s="203"/>
      <c r="GS135" s="202"/>
      <c r="GT135" s="203"/>
      <c r="GU135" s="202"/>
      <c r="GV135" s="203"/>
      <c r="GW135" s="202"/>
      <c r="GX135" s="203"/>
      <c r="GY135" s="202"/>
      <c r="GZ135" s="203"/>
      <c r="HA135" s="202"/>
      <c r="HB135" s="203"/>
      <c r="HC135" s="202"/>
      <c r="HD135" s="203"/>
      <c r="HE135" s="202"/>
      <c r="HF135" s="203"/>
      <c r="HG135" s="202"/>
      <c r="HH135" s="203"/>
      <c r="HI135" s="202"/>
      <c r="HJ135" s="203"/>
      <c r="HK135" s="202"/>
      <c r="HL135" s="203"/>
      <c r="HM135" s="202"/>
      <c r="HN135" s="203"/>
      <c r="HO135" s="202"/>
      <c r="HP135" s="203"/>
      <c r="HQ135" s="202"/>
      <c r="HR135" s="203"/>
      <c r="HS135" s="202"/>
      <c r="HT135" s="203"/>
      <c r="HU135" s="202"/>
      <c r="HV135" s="203"/>
      <c r="HW135" s="202"/>
      <c r="HX135" s="203"/>
      <c r="HY135" s="202"/>
      <c r="HZ135" s="203"/>
      <c r="IA135" s="202"/>
      <c r="IB135" s="203"/>
      <c r="IC135" s="202"/>
      <c r="ID135" s="203"/>
      <c r="IE135" s="202"/>
      <c r="IF135" s="203"/>
      <c r="IG135" s="202"/>
      <c r="IH135" s="203"/>
      <c r="II135" s="202"/>
      <c r="IJ135" s="203"/>
      <c r="IK135" s="202"/>
      <c r="IL135" s="203"/>
      <c r="IM135" s="202"/>
      <c r="IN135" s="203"/>
      <c r="IO135" s="202"/>
      <c r="IP135" s="203"/>
      <c r="IQ135" s="202"/>
      <c r="IR135" s="203"/>
      <c r="IS135" s="202"/>
      <c r="IT135" s="203"/>
      <c r="IU135" s="202"/>
      <c r="IV135" s="215"/>
    </row>
    <row r="136">
      <c r="A136" s="225">
        <f>IFERROR(__xludf.DUMMYFUNCTION("""COMPUTED_VALUE"""),100.0)</f>
        <v>100</v>
      </c>
      <c r="B136" s="159" t="str">
        <f t="shared" si="46"/>
        <v>Martin Sajdl</v>
      </c>
      <c r="C136" s="199">
        <f t="shared" ref="C136:BL136" si="135">BO136+EA136+GM136</f>
        <v>0</v>
      </c>
      <c r="D136" s="199">
        <f t="shared" si="135"/>
        <v>0</v>
      </c>
      <c r="E136" s="199">
        <f t="shared" si="135"/>
        <v>0</v>
      </c>
      <c r="F136" s="199">
        <f t="shared" si="135"/>
        <v>0</v>
      </c>
      <c r="G136" s="199">
        <f t="shared" si="135"/>
        <v>0</v>
      </c>
      <c r="H136" s="199">
        <f t="shared" si="135"/>
        <v>0</v>
      </c>
      <c r="I136" s="199">
        <f t="shared" si="135"/>
        <v>0</v>
      </c>
      <c r="J136" s="199">
        <f t="shared" si="135"/>
        <v>0</v>
      </c>
      <c r="K136" s="199">
        <f t="shared" si="135"/>
        <v>0</v>
      </c>
      <c r="L136" s="199">
        <f t="shared" si="135"/>
        <v>0</v>
      </c>
      <c r="M136" s="199">
        <f t="shared" si="135"/>
        <v>0</v>
      </c>
      <c r="N136" s="199">
        <f t="shared" si="135"/>
        <v>0</v>
      </c>
      <c r="O136" s="199">
        <f t="shared" si="135"/>
        <v>0</v>
      </c>
      <c r="P136" s="199">
        <f t="shared" si="135"/>
        <v>0</v>
      </c>
      <c r="Q136" s="199">
        <f t="shared" si="135"/>
        <v>0</v>
      </c>
      <c r="R136" s="199">
        <f t="shared" si="135"/>
        <v>0</v>
      </c>
      <c r="S136" s="199">
        <f t="shared" si="135"/>
        <v>0</v>
      </c>
      <c r="T136" s="199">
        <f t="shared" si="135"/>
        <v>0</v>
      </c>
      <c r="U136" s="199">
        <f t="shared" si="135"/>
        <v>0</v>
      </c>
      <c r="V136" s="199">
        <f t="shared" si="135"/>
        <v>0</v>
      </c>
      <c r="W136" s="199">
        <f t="shared" si="135"/>
        <v>0</v>
      </c>
      <c r="X136" s="199">
        <f t="shared" si="135"/>
        <v>0</v>
      </c>
      <c r="Y136" s="199">
        <f t="shared" si="135"/>
        <v>0</v>
      </c>
      <c r="Z136" s="199">
        <f t="shared" si="135"/>
        <v>0</v>
      </c>
      <c r="AA136" s="199">
        <f t="shared" si="135"/>
        <v>0</v>
      </c>
      <c r="AB136" s="199">
        <f t="shared" si="135"/>
        <v>0</v>
      </c>
      <c r="AC136" s="199">
        <f t="shared" si="135"/>
        <v>0</v>
      </c>
      <c r="AD136" s="199">
        <f t="shared" si="135"/>
        <v>0</v>
      </c>
      <c r="AE136" s="199">
        <f t="shared" si="135"/>
        <v>0</v>
      </c>
      <c r="AF136" s="199">
        <f t="shared" si="135"/>
        <v>0</v>
      </c>
      <c r="AG136" s="199">
        <f t="shared" si="135"/>
        <v>0</v>
      </c>
      <c r="AH136" s="199">
        <f t="shared" si="135"/>
        <v>0</v>
      </c>
      <c r="AI136" s="199">
        <f t="shared" si="135"/>
        <v>0</v>
      </c>
      <c r="AJ136" s="199">
        <f t="shared" si="135"/>
        <v>0</v>
      </c>
      <c r="AK136" s="199">
        <f t="shared" si="135"/>
        <v>0</v>
      </c>
      <c r="AL136" s="199">
        <f t="shared" si="135"/>
        <v>0</v>
      </c>
      <c r="AM136" s="199">
        <f t="shared" si="135"/>
        <v>0</v>
      </c>
      <c r="AN136" s="199">
        <f t="shared" si="135"/>
        <v>0</v>
      </c>
      <c r="AO136" s="199">
        <f t="shared" si="135"/>
        <v>0</v>
      </c>
      <c r="AP136" s="199">
        <f t="shared" si="135"/>
        <v>0</v>
      </c>
      <c r="AQ136" s="199">
        <f t="shared" si="135"/>
        <v>0</v>
      </c>
      <c r="AR136" s="199">
        <f t="shared" si="135"/>
        <v>0</v>
      </c>
      <c r="AS136" s="199">
        <f t="shared" si="135"/>
        <v>0</v>
      </c>
      <c r="AT136" s="199">
        <f t="shared" si="135"/>
        <v>0</v>
      </c>
      <c r="AU136" s="199">
        <f t="shared" si="135"/>
        <v>0</v>
      </c>
      <c r="AV136" s="199">
        <f t="shared" si="135"/>
        <v>0</v>
      </c>
      <c r="AW136" s="199">
        <f t="shared" si="135"/>
        <v>0</v>
      </c>
      <c r="AX136" s="199">
        <f t="shared" si="135"/>
        <v>0</v>
      </c>
      <c r="AY136" s="199">
        <f t="shared" si="135"/>
        <v>0</v>
      </c>
      <c r="AZ136" s="199">
        <f t="shared" si="135"/>
        <v>0</v>
      </c>
      <c r="BA136" s="199">
        <f t="shared" si="135"/>
        <v>0</v>
      </c>
      <c r="BB136" s="199">
        <f t="shared" si="135"/>
        <v>0</v>
      </c>
      <c r="BC136" s="199">
        <f t="shared" si="135"/>
        <v>0</v>
      </c>
      <c r="BD136" s="199">
        <f t="shared" si="135"/>
        <v>0</v>
      </c>
      <c r="BE136" s="199">
        <f t="shared" si="135"/>
        <v>0</v>
      </c>
      <c r="BF136" s="199">
        <f t="shared" si="135"/>
        <v>0</v>
      </c>
      <c r="BG136" s="199">
        <f t="shared" si="135"/>
        <v>0</v>
      </c>
      <c r="BH136" s="199">
        <f t="shared" si="135"/>
        <v>0</v>
      </c>
      <c r="BI136" s="199">
        <f t="shared" si="135"/>
        <v>0</v>
      </c>
      <c r="BJ136" s="199">
        <f t="shared" si="135"/>
        <v>0</v>
      </c>
      <c r="BK136" s="199">
        <f t="shared" si="135"/>
        <v>0</v>
      </c>
      <c r="BL136" s="199">
        <f t="shared" si="135"/>
        <v>0</v>
      </c>
      <c r="BM136" s="151"/>
      <c r="BN136" s="239" t="str">
        <f>IFERROR(__xludf.DUMMYFUNCTION("""COMPUTED_VALUE"""),"Martin Sajdl")</f>
        <v>Martin Sajdl</v>
      </c>
      <c r="BO136" s="202"/>
      <c r="BP136" s="203"/>
      <c r="BQ136" s="202"/>
      <c r="BR136" s="203"/>
      <c r="BS136" s="202"/>
      <c r="BT136" s="203"/>
      <c r="BU136" s="202"/>
      <c r="BV136" s="203"/>
      <c r="BW136" s="202"/>
      <c r="BX136" s="203"/>
      <c r="BY136" s="202"/>
      <c r="BZ136" s="203"/>
      <c r="CA136" s="202"/>
      <c r="CB136" s="203"/>
      <c r="CC136" s="202"/>
      <c r="CD136" s="203"/>
      <c r="CE136" s="202"/>
      <c r="CF136" s="203"/>
      <c r="CG136" s="202"/>
      <c r="CH136" s="203"/>
      <c r="CI136" s="202"/>
      <c r="CJ136" s="203"/>
      <c r="CK136" s="202"/>
      <c r="CL136" s="203"/>
      <c r="CM136" s="202"/>
      <c r="CN136" s="203"/>
      <c r="CO136" s="202"/>
      <c r="CP136" s="203"/>
      <c r="CQ136" s="202"/>
      <c r="CR136" s="203"/>
      <c r="CS136" s="202"/>
      <c r="CT136" s="203"/>
      <c r="CU136" s="202"/>
      <c r="CV136" s="203"/>
      <c r="CW136" s="202"/>
      <c r="CX136" s="203"/>
      <c r="CY136" s="202"/>
      <c r="CZ136" s="203"/>
      <c r="DA136" s="202"/>
      <c r="DB136" s="203"/>
      <c r="DC136" s="202"/>
      <c r="DD136" s="203"/>
      <c r="DE136" s="202"/>
      <c r="DF136" s="203"/>
      <c r="DG136" s="202"/>
      <c r="DH136" s="203"/>
      <c r="DI136" s="202"/>
      <c r="DJ136" s="203"/>
      <c r="DK136" s="202"/>
      <c r="DL136" s="203"/>
      <c r="DM136" s="202"/>
      <c r="DN136" s="203"/>
      <c r="DO136" s="202"/>
      <c r="DP136" s="203"/>
      <c r="DQ136" s="202"/>
      <c r="DR136" s="203"/>
      <c r="DS136" s="202"/>
      <c r="DT136" s="203"/>
      <c r="DU136" s="202"/>
      <c r="DV136" s="203"/>
      <c r="DW136" s="202"/>
      <c r="DX136" s="203"/>
      <c r="DZ136" s="159" t="str">
        <f t="shared" si="48"/>
        <v>Martin Sajdl</v>
      </c>
      <c r="EA136" s="202"/>
      <c r="EB136" s="203"/>
      <c r="EC136" s="202"/>
      <c r="ED136" s="203"/>
      <c r="EE136" s="202"/>
      <c r="EF136" s="203"/>
      <c r="EG136" s="202"/>
      <c r="EH136" s="203"/>
      <c r="EI136" s="202"/>
      <c r="EJ136" s="203"/>
      <c r="EK136" s="202"/>
      <c r="EL136" s="203"/>
      <c r="EM136" s="202"/>
      <c r="EN136" s="203"/>
      <c r="EO136" s="202"/>
      <c r="EP136" s="203"/>
      <c r="EQ136" s="202"/>
      <c r="ER136" s="203"/>
      <c r="ES136" s="202"/>
      <c r="ET136" s="203"/>
      <c r="EU136" s="202"/>
      <c r="EV136" s="203"/>
      <c r="EW136" s="202"/>
      <c r="EX136" s="203"/>
      <c r="EY136" s="202"/>
      <c r="EZ136" s="203"/>
      <c r="FA136" s="202"/>
      <c r="FB136" s="203"/>
      <c r="FC136" s="202"/>
      <c r="FD136" s="203"/>
      <c r="FE136" s="202"/>
      <c r="FF136" s="203"/>
      <c r="FG136" s="202"/>
      <c r="FH136" s="203"/>
      <c r="FI136" s="202"/>
      <c r="FJ136" s="203"/>
      <c r="FK136" s="202"/>
      <c r="FL136" s="203"/>
      <c r="FM136" s="202"/>
      <c r="FN136" s="203"/>
      <c r="FO136" s="202"/>
      <c r="FP136" s="203"/>
      <c r="FQ136" s="202"/>
      <c r="FR136" s="203"/>
      <c r="FS136" s="202"/>
      <c r="FT136" s="203"/>
      <c r="FU136" s="202"/>
      <c r="FV136" s="203"/>
      <c r="FW136" s="202"/>
      <c r="FX136" s="203"/>
      <c r="FY136" s="202"/>
      <c r="FZ136" s="203"/>
      <c r="GA136" s="202"/>
      <c r="GB136" s="203"/>
      <c r="GC136" s="202"/>
      <c r="GD136" s="203"/>
      <c r="GE136" s="202"/>
      <c r="GF136" s="203"/>
      <c r="GG136" s="202"/>
      <c r="GH136" s="203"/>
      <c r="GI136" s="202"/>
      <c r="GJ136" s="203"/>
      <c r="GL136" s="159" t="str">
        <f t="shared" si="49"/>
        <v>Martin Sajdl</v>
      </c>
      <c r="GM136" s="202"/>
      <c r="GN136" s="203"/>
      <c r="GO136" s="202"/>
      <c r="GP136" s="203"/>
      <c r="GQ136" s="202"/>
      <c r="GR136" s="203"/>
      <c r="GS136" s="202"/>
      <c r="GT136" s="203"/>
      <c r="GU136" s="202"/>
      <c r="GV136" s="203"/>
      <c r="GW136" s="202"/>
      <c r="GX136" s="203"/>
      <c r="GY136" s="202"/>
      <c r="GZ136" s="203"/>
      <c r="HA136" s="202"/>
      <c r="HB136" s="203"/>
      <c r="HC136" s="202"/>
      <c r="HD136" s="203"/>
      <c r="HE136" s="202"/>
      <c r="HF136" s="203"/>
      <c r="HG136" s="202"/>
      <c r="HH136" s="203"/>
      <c r="HI136" s="202"/>
      <c r="HJ136" s="203"/>
      <c r="HK136" s="202"/>
      <c r="HL136" s="203"/>
      <c r="HM136" s="202"/>
      <c r="HN136" s="203"/>
      <c r="HO136" s="202"/>
      <c r="HP136" s="203"/>
      <c r="HQ136" s="202"/>
      <c r="HR136" s="203"/>
      <c r="HS136" s="202"/>
      <c r="HT136" s="203"/>
      <c r="HU136" s="202"/>
      <c r="HV136" s="203"/>
      <c r="HW136" s="202"/>
      <c r="HX136" s="203"/>
      <c r="HY136" s="202"/>
      <c r="HZ136" s="203"/>
      <c r="IA136" s="202"/>
      <c r="IB136" s="203"/>
      <c r="IC136" s="202"/>
      <c r="ID136" s="203"/>
      <c r="IE136" s="202"/>
      <c r="IF136" s="203"/>
      <c r="IG136" s="202"/>
      <c r="IH136" s="203"/>
      <c r="II136" s="202"/>
      <c r="IJ136" s="203"/>
      <c r="IK136" s="202"/>
      <c r="IL136" s="203"/>
      <c r="IM136" s="202"/>
      <c r="IN136" s="203"/>
      <c r="IO136" s="202"/>
      <c r="IP136" s="203"/>
      <c r="IQ136" s="202"/>
      <c r="IR136" s="203"/>
      <c r="IS136" s="202"/>
      <c r="IT136" s="203"/>
      <c r="IU136" s="202"/>
      <c r="IV136" s="215"/>
    </row>
    <row r="137">
      <c r="A137" s="225">
        <f>IFERROR(__xludf.DUMMYFUNCTION("""COMPUTED_VALUE"""),100.0)</f>
        <v>100</v>
      </c>
      <c r="B137" s="159" t="str">
        <f t="shared" si="46"/>
        <v>Zdeněk Diviš</v>
      </c>
      <c r="C137" s="199">
        <f t="shared" ref="C137:BL137" si="136">BO137+EA137+GM137</f>
        <v>0</v>
      </c>
      <c r="D137" s="199">
        <f t="shared" si="136"/>
        <v>0</v>
      </c>
      <c r="E137" s="199">
        <f t="shared" si="136"/>
        <v>8</v>
      </c>
      <c r="F137" s="199">
        <f t="shared" si="136"/>
        <v>0</v>
      </c>
      <c r="G137" s="199">
        <f t="shared" si="136"/>
        <v>0</v>
      </c>
      <c r="H137" s="199">
        <f t="shared" si="136"/>
        <v>0</v>
      </c>
      <c r="I137" s="199">
        <f t="shared" si="136"/>
        <v>8</v>
      </c>
      <c r="J137" s="199">
        <f t="shared" si="136"/>
        <v>0</v>
      </c>
      <c r="K137" s="199">
        <f t="shared" si="136"/>
        <v>0</v>
      </c>
      <c r="L137" s="199">
        <f t="shared" si="136"/>
        <v>0</v>
      </c>
      <c r="M137" s="199">
        <f t="shared" si="136"/>
        <v>4.5</v>
      </c>
      <c r="N137" s="199">
        <f t="shared" si="136"/>
        <v>0</v>
      </c>
      <c r="O137" s="199">
        <f t="shared" si="136"/>
        <v>8</v>
      </c>
      <c r="P137" s="199">
        <f t="shared" si="136"/>
        <v>0</v>
      </c>
      <c r="Q137" s="199">
        <f t="shared" si="136"/>
        <v>0</v>
      </c>
      <c r="R137" s="199">
        <f t="shared" si="136"/>
        <v>0</v>
      </c>
      <c r="S137" s="199">
        <f t="shared" si="136"/>
        <v>0</v>
      </c>
      <c r="T137" s="199">
        <f t="shared" si="136"/>
        <v>0</v>
      </c>
      <c r="U137" s="199">
        <f t="shared" si="136"/>
        <v>0</v>
      </c>
      <c r="V137" s="199">
        <f t="shared" si="136"/>
        <v>0</v>
      </c>
      <c r="W137" s="199">
        <f t="shared" si="136"/>
        <v>0</v>
      </c>
      <c r="X137" s="199">
        <f t="shared" si="136"/>
        <v>0</v>
      </c>
      <c r="Y137" s="199">
        <f t="shared" si="136"/>
        <v>0</v>
      </c>
      <c r="Z137" s="199">
        <f t="shared" si="136"/>
        <v>0</v>
      </c>
      <c r="AA137" s="199">
        <f t="shared" si="136"/>
        <v>0</v>
      </c>
      <c r="AB137" s="199">
        <f t="shared" si="136"/>
        <v>0</v>
      </c>
      <c r="AC137" s="199">
        <f t="shared" si="136"/>
        <v>2</v>
      </c>
      <c r="AD137" s="199">
        <f t="shared" si="136"/>
        <v>0</v>
      </c>
      <c r="AE137" s="199">
        <f t="shared" si="136"/>
        <v>0</v>
      </c>
      <c r="AF137" s="199">
        <f t="shared" si="136"/>
        <v>0</v>
      </c>
      <c r="AG137" s="199">
        <f t="shared" si="136"/>
        <v>0</v>
      </c>
      <c r="AH137" s="199">
        <f t="shared" si="136"/>
        <v>0</v>
      </c>
      <c r="AI137" s="199">
        <f t="shared" si="136"/>
        <v>0</v>
      </c>
      <c r="AJ137" s="199">
        <f t="shared" si="136"/>
        <v>0</v>
      </c>
      <c r="AK137" s="199">
        <f t="shared" si="136"/>
        <v>0</v>
      </c>
      <c r="AL137" s="199">
        <f t="shared" si="136"/>
        <v>0</v>
      </c>
      <c r="AM137" s="199">
        <f t="shared" si="136"/>
        <v>0</v>
      </c>
      <c r="AN137" s="199">
        <f t="shared" si="136"/>
        <v>0</v>
      </c>
      <c r="AO137" s="199">
        <f t="shared" si="136"/>
        <v>0</v>
      </c>
      <c r="AP137" s="199">
        <f t="shared" si="136"/>
        <v>0</v>
      </c>
      <c r="AQ137" s="199">
        <f t="shared" si="136"/>
        <v>0</v>
      </c>
      <c r="AR137" s="199">
        <f t="shared" si="136"/>
        <v>0</v>
      </c>
      <c r="AS137" s="199">
        <f t="shared" si="136"/>
        <v>0</v>
      </c>
      <c r="AT137" s="199">
        <f t="shared" si="136"/>
        <v>0</v>
      </c>
      <c r="AU137" s="199">
        <f t="shared" si="136"/>
        <v>0</v>
      </c>
      <c r="AV137" s="199">
        <f t="shared" si="136"/>
        <v>0</v>
      </c>
      <c r="AW137" s="199">
        <f t="shared" si="136"/>
        <v>0</v>
      </c>
      <c r="AX137" s="199">
        <f t="shared" si="136"/>
        <v>0</v>
      </c>
      <c r="AY137" s="199">
        <f t="shared" si="136"/>
        <v>0</v>
      </c>
      <c r="AZ137" s="199">
        <f t="shared" si="136"/>
        <v>0</v>
      </c>
      <c r="BA137" s="199">
        <f t="shared" si="136"/>
        <v>0</v>
      </c>
      <c r="BB137" s="199">
        <f t="shared" si="136"/>
        <v>0</v>
      </c>
      <c r="BC137" s="199">
        <f t="shared" si="136"/>
        <v>0</v>
      </c>
      <c r="BD137" s="199">
        <f t="shared" si="136"/>
        <v>0</v>
      </c>
      <c r="BE137" s="199">
        <f t="shared" si="136"/>
        <v>10</v>
      </c>
      <c r="BF137" s="199">
        <f t="shared" si="136"/>
        <v>0</v>
      </c>
      <c r="BG137" s="199">
        <f t="shared" si="136"/>
        <v>0</v>
      </c>
      <c r="BH137" s="199">
        <f t="shared" si="136"/>
        <v>0</v>
      </c>
      <c r="BI137" s="199">
        <f t="shared" si="136"/>
        <v>0</v>
      </c>
      <c r="BJ137" s="199">
        <f t="shared" si="136"/>
        <v>0</v>
      </c>
      <c r="BK137" s="199">
        <f t="shared" si="136"/>
        <v>0</v>
      </c>
      <c r="BL137" s="199">
        <f t="shared" si="136"/>
        <v>0</v>
      </c>
      <c r="BM137" s="151"/>
      <c r="BN137" s="239" t="str">
        <f>IFERROR(__xludf.DUMMYFUNCTION("""COMPUTED_VALUE"""),"Zdeněk Diviš")</f>
        <v>Zdeněk Diviš</v>
      </c>
      <c r="BO137" s="202"/>
      <c r="BP137" s="203"/>
      <c r="BQ137" s="202"/>
      <c r="BR137" s="203"/>
      <c r="BS137" s="202"/>
      <c r="BT137" s="203"/>
      <c r="BU137" s="202"/>
      <c r="BV137" s="203"/>
      <c r="BW137" s="202"/>
      <c r="BX137" s="203"/>
      <c r="BY137" s="202">
        <f>IFERROR(__xludf.DUMMYFUNCTION("""COMPUTED_VALUE"""),4.5)</f>
        <v>4.5</v>
      </c>
      <c r="BZ137" s="203"/>
      <c r="CA137" s="202"/>
      <c r="CB137" s="203"/>
      <c r="CC137" s="202"/>
      <c r="CD137" s="203"/>
      <c r="CE137" s="202"/>
      <c r="CF137" s="203"/>
      <c r="CG137" s="202"/>
      <c r="CH137" s="203"/>
      <c r="CI137" s="202"/>
      <c r="CJ137" s="203"/>
      <c r="CK137" s="202"/>
      <c r="CL137" s="203"/>
      <c r="CM137" s="202"/>
      <c r="CN137" s="203"/>
      <c r="CO137" s="202"/>
      <c r="CP137" s="203"/>
      <c r="CQ137" s="202"/>
      <c r="CR137" s="203"/>
      <c r="CS137" s="202"/>
      <c r="CT137" s="203"/>
      <c r="CU137" s="202"/>
      <c r="CV137" s="203"/>
      <c r="CW137" s="202"/>
      <c r="CX137" s="203"/>
      <c r="CY137" s="202"/>
      <c r="CZ137" s="203"/>
      <c r="DA137" s="202"/>
      <c r="DB137" s="203"/>
      <c r="DC137" s="202"/>
      <c r="DD137" s="203"/>
      <c r="DE137" s="202"/>
      <c r="DF137" s="203"/>
      <c r="DG137" s="202"/>
      <c r="DH137" s="203"/>
      <c r="DI137" s="202"/>
      <c r="DJ137" s="203"/>
      <c r="DK137" s="202"/>
      <c r="DL137" s="203"/>
      <c r="DM137" s="202"/>
      <c r="DN137" s="203"/>
      <c r="DO137" s="202"/>
      <c r="DP137" s="203"/>
      <c r="DQ137" s="202"/>
      <c r="DR137" s="203"/>
      <c r="DS137" s="202"/>
      <c r="DT137" s="203"/>
      <c r="DU137" s="202"/>
      <c r="DV137" s="203"/>
      <c r="DW137" s="202"/>
      <c r="DX137" s="203"/>
      <c r="DZ137" s="159" t="str">
        <f t="shared" si="48"/>
        <v>Zdeněk Diviš</v>
      </c>
      <c r="EA137" s="202"/>
      <c r="EB137" s="203"/>
      <c r="EC137" s="202">
        <f>IFERROR(__xludf.DUMMYFUNCTION("""COMPUTED_VALUE"""),8.0)</f>
        <v>8</v>
      </c>
      <c r="ED137" s="203"/>
      <c r="EE137" s="202"/>
      <c r="EF137" s="203"/>
      <c r="EG137" s="202">
        <f>IFERROR(__xludf.DUMMYFUNCTION("""COMPUTED_VALUE"""),8.0)</f>
        <v>8</v>
      </c>
      <c r="EH137" s="203"/>
      <c r="EI137" s="202"/>
      <c r="EJ137" s="203"/>
      <c r="EK137" s="202"/>
      <c r="EL137" s="203"/>
      <c r="EM137" s="202">
        <f>IFERROR(__xludf.DUMMYFUNCTION("""COMPUTED_VALUE"""),8.0)</f>
        <v>8</v>
      </c>
      <c r="EN137" s="203"/>
      <c r="EO137" s="202"/>
      <c r="EP137" s="203"/>
      <c r="EQ137" s="202"/>
      <c r="ER137" s="203"/>
      <c r="ES137" s="202"/>
      <c r="ET137" s="203"/>
      <c r="EU137" s="202"/>
      <c r="EV137" s="203"/>
      <c r="EW137" s="202"/>
      <c r="EX137" s="203"/>
      <c r="EY137" s="202"/>
      <c r="EZ137" s="203"/>
      <c r="FA137" s="202">
        <f>IFERROR(__xludf.DUMMYFUNCTION("""COMPUTED_VALUE"""),2.0)</f>
        <v>2</v>
      </c>
      <c r="FB137" s="203"/>
      <c r="FC137" s="202"/>
      <c r="FD137" s="203"/>
      <c r="FE137" s="202"/>
      <c r="FF137" s="203"/>
      <c r="FG137" s="202"/>
      <c r="FH137" s="203"/>
      <c r="FI137" s="202"/>
      <c r="FJ137" s="203"/>
      <c r="FK137" s="202"/>
      <c r="FL137" s="203"/>
      <c r="FM137" s="202"/>
      <c r="FN137" s="203"/>
      <c r="FO137" s="202"/>
      <c r="FP137" s="203"/>
      <c r="FQ137" s="202"/>
      <c r="FR137" s="203"/>
      <c r="FS137" s="202"/>
      <c r="FT137" s="203"/>
      <c r="FU137" s="202"/>
      <c r="FV137" s="203"/>
      <c r="FW137" s="202"/>
      <c r="FX137" s="203"/>
      <c r="FY137" s="202"/>
      <c r="FZ137" s="203"/>
      <c r="GA137" s="202"/>
      <c r="GB137" s="203"/>
      <c r="GC137" s="202">
        <f>IFERROR(__xludf.DUMMYFUNCTION("""COMPUTED_VALUE"""),10.0)</f>
        <v>10</v>
      </c>
      <c r="GD137" s="203"/>
      <c r="GE137" s="202"/>
      <c r="GF137" s="203"/>
      <c r="GG137" s="202"/>
      <c r="GH137" s="203"/>
      <c r="GI137" s="202"/>
      <c r="GJ137" s="203"/>
      <c r="GL137" s="159" t="str">
        <f t="shared" si="49"/>
        <v>Zdeněk Diviš</v>
      </c>
      <c r="GM137" s="202"/>
      <c r="GN137" s="203"/>
      <c r="GO137" s="202"/>
      <c r="GP137" s="203"/>
      <c r="GQ137" s="202"/>
      <c r="GR137" s="203"/>
      <c r="GS137" s="202"/>
      <c r="GT137" s="203"/>
      <c r="GU137" s="202"/>
      <c r="GV137" s="203"/>
      <c r="GW137" s="202"/>
      <c r="GX137" s="203"/>
      <c r="GY137" s="202"/>
      <c r="GZ137" s="203"/>
      <c r="HA137" s="202"/>
      <c r="HB137" s="203"/>
      <c r="HC137" s="202"/>
      <c r="HD137" s="203"/>
      <c r="HE137" s="202"/>
      <c r="HF137" s="203"/>
      <c r="HG137" s="202"/>
      <c r="HH137" s="203"/>
      <c r="HI137" s="202"/>
      <c r="HJ137" s="203"/>
      <c r="HK137" s="202"/>
      <c r="HL137" s="203"/>
      <c r="HM137" s="202"/>
      <c r="HN137" s="203"/>
      <c r="HO137" s="202"/>
      <c r="HP137" s="203"/>
      <c r="HQ137" s="202"/>
      <c r="HR137" s="203"/>
      <c r="HS137" s="202"/>
      <c r="HT137" s="203"/>
      <c r="HU137" s="202"/>
      <c r="HV137" s="203"/>
      <c r="HW137" s="202"/>
      <c r="HX137" s="203"/>
      <c r="HY137" s="202"/>
      <c r="HZ137" s="203"/>
      <c r="IA137" s="202"/>
      <c r="IB137" s="203"/>
      <c r="IC137" s="202"/>
      <c r="ID137" s="203"/>
      <c r="IE137" s="202"/>
      <c r="IF137" s="203"/>
      <c r="IG137" s="202"/>
      <c r="IH137" s="203"/>
      <c r="II137" s="202"/>
      <c r="IJ137" s="203"/>
      <c r="IK137" s="202"/>
      <c r="IL137" s="203"/>
      <c r="IM137" s="202"/>
      <c r="IN137" s="203"/>
      <c r="IO137" s="202"/>
      <c r="IP137" s="203"/>
      <c r="IQ137" s="202"/>
      <c r="IR137" s="203"/>
      <c r="IS137" s="202"/>
      <c r="IT137" s="203"/>
      <c r="IU137" s="202"/>
      <c r="IV137" s="215"/>
    </row>
    <row r="138">
      <c r="A138" s="225">
        <f>IFERROR(__xludf.DUMMYFUNCTION("""COMPUTED_VALUE"""),100.0)</f>
        <v>100</v>
      </c>
      <c r="B138" s="159" t="str">
        <f t="shared" si="46"/>
        <v>Anna Demčáková</v>
      </c>
      <c r="C138" s="199">
        <f t="shared" ref="C138:BL138" si="137">BO138+EA138+GM138</f>
        <v>5.5</v>
      </c>
      <c r="D138" s="199">
        <f t="shared" si="137"/>
        <v>0</v>
      </c>
      <c r="E138" s="199">
        <f t="shared" si="137"/>
        <v>12</v>
      </c>
      <c r="F138" s="199">
        <f t="shared" si="137"/>
        <v>0</v>
      </c>
      <c r="G138" s="199">
        <f t="shared" si="137"/>
        <v>8</v>
      </c>
      <c r="H138" s="199">
        <f t="shared" si="137"/>
        <v>0</v>
      </c>
      <c r="I138" s="199">
        <f t="shared" si="137"/>
        <v>0</v>
      </c>
      <c r="J138" s="199">
        <f t="shared" si="137"/>
        <v>0</v>
      </c>
      <c r="K138" s="199">
        <f t="shared" si="137"/>
        <v>0</v>
      </c>
      <c r="L138" s="199">
        <f t="shared" si="137"/>
        <v>0</v>
      </c>
      <c r="M138" s="199">
        <f t="shared" si="137"/>
        <v>10</v>
      </c>
      <c r="N138" s="199">
        <f t="shared" si="137"/>
        <v>0</v>
      </c>
      <c r="O138" s="199">
        <f t="shared" si="137"/>
        <v>8.5</v>
      </c>
      <c r="P138" s="199">
        <f t="shared" si="137"/>
        <v>0</v>
      </c>
      <c r="Q138" s="199">
        <f t="shared" si="137"/>
        <v>12</v>
      </c>
      <c r="R138" s="199">
        <f t="shared" si="137"/>
        <v>0</v>
      </c>
      <c r="S138" s="199">
        <f t="shared" si="137"/>
        <v>0</v>
      </c>
      <c r="T138" s="199">
        <f t="shared" si="137"/>
        <v>0</v>
      </c>
      <c r="U138" s="199">
        <f t="shared" si="137"/>
        <v>0</v>
      </c>
      <c r="V138" s="199">
        <f t="shared" si="137"/>
        <v>0</v>
      </c>
      <c r="W138" s="199">
        <f t="shared" si="137"/>
        <v>12</v>
      </c>
      <c r="X138" s="199">
        <f t="shared" si="137"/>
        <v>0</v>
      </c>
      <c r="Y138" s="199">
        <f t="shared" si="137"/>
        <v>8</v>
      </c>
      <c r="Z138" s="199">
        <f t="shared" si="137"/>
        <v>0</v>
      </c>
      <c r="AA138" s="199">
        <f t="shared" si="137"/>
        <v>7</v>
      </c>
      <c r="AB138" s="199">
        <f t="shared" si="137"/>
        <v>0</v>
      </c>
      <c r="AC138" s="199">
        <f t="shared" si="137"/>
        <v>10</v>
      </c>
      <c r="AD138" s="199">
        <f t="shared" si="137"/>
        <v>0</v>
      </c>
      <c r="AE138" s="199">
        <f t="shared" si="137"/>
        <v>0</v>
      </c>
      <c r="AF138" s="199">
        <f t="shared" si="137"/>
        <v>0</v>
      </c>
      <c r="AG138" s="199">
        <f t="shared" si="137"/>
        <v>8</v>
      </c>
      <c r="AH138" s="199">
        <f t="shared" si="137"/>
        <v>0</v>
      </c>
      <c r="AI138" s="199">
        <f t="shared" si="137"/>
        <v>8</v>
      </c>
      <c r="AJ138" s="199">
        <f t="shared" si="137"/>
        <v>0</v>
      </c>
      <c r="AK138" s="199">
        <f t="shared" si="137"/>
        <v>0</v>
      </c>
      <c r="AL138" s="199">
        <f t="shared" si="137"/>
        <v>0</v>
      </c>
      <c r="AM138" s="199">
        <f t="shared" si="137"/>
        <v>0</v>
      </c>
      <c r="AN138" s="199">
        <f t="shared" si="137"/>
        <v>0</v>
      </c>
      <c r="AO138" s="199">
        <f t="shared" si="137"/>
        <v>10</v>
      </c>
      <c r="AP138" s="199">
        <f t="shared" si="137"/>
        <v>0</v>
      </c>
      <c r="AQ138" s="199">
        <f t="shared" si="137"/>
        <v>10.5</v>
      </c>
      <c r="AR138" s="199">
        <f t="shared" si="137"/>
        <v>0</v>
      </c>
      <c r="AS138" s="199">
        <f t="shared" si="137"/>
        <v>6</v>
      </c>
      <c r="AT138" s="199">
        <f t="shared" si="137"/>
        <v>0</v>
      </c>
      <c r="AU138" s="199">
        <f t="shared" si="137"/>
        <v>0</v>
      </c>
      <c r="AV138" s="199">
        <f t="shared" si="137"/>
        <v>0</v>
      </c>
      <c r="AW138" s="199">
        <f t="shared" si="137"/>
        <v>0</v>
      </c>
      <c r="AX138" s="199">
        <f t="shared" si="137"/>
        <v>0</v>
      </c>
      <c r="AY138" s="199">
        <f t="shared" si="137"/>
        <v>2</v>
      </c>
      <c r="AZ138" s="199">
        <f t="shared" si="137"/>
        <v>0</v>
      </c>
      <c r="BA138" s="199">
        <f t="shared" si="137"/>
        <v>8</v>
      </c>
      <c r="BB138" s="199">
        <f t="shared" si="137"/>
        <v>0</v>
      </c>
      <c r="BC138" s="199">
        <f t="shared" si="137"/>
        <v>0</v>
      </c>
      <c r="BD138" s="199">
        <f t="shared" si="137"/>
        <v>0</v>
      </c>
      <c r="BE138" s="199">
        <f t="shared" si="137"/>
        <v>16</v>
      </c>
      <c r="BF138" s="199">
        <f t="shared" si="137"/>
        <v>0</v>
      </c>
      <c r="BG138" s="199">
        <f t="shared" si="137"/>
        <v>8</v>
      </c>
      <c r="BH138" s="199">
        <f t="shared" si="137"/>
        <v>0</v>
      </c>
      <c r="BI138" s="199">
        <f t="shared" si="137"/>
        <v>0</v>
      </c>
      <c r="BJ138" s="199">
        <f t="shared" si="137"/>
        <v>0</v>
      </c>
      <c r="BK138" s="199">
        <f t="shared" si="137"/>
        <v>0</v>
      </c>
      <c r="BL138" s="199">
        <f t="shared" si="137"/>
        <v>0</v>
      </c>
      <c r="BM138" s="151"/>
      <c r="BN138" s="239" t="str">
        <f>IFERROR(__xludf.DUMMYFUNCTION("""COMPUTED_VALUE"""),"Anna Demčáková")</f>
        <v>Anna Demčáková</v>
      </c>
      <c r="BO138" s="202"/>
      <c r="BP138" s="203"/>
      <c r="BQ138" s="202">
        <f>IFERROR(__xludf.DUMMYFUNCTION("""COMPUTED_VALUE"""),12.0)</f>
        <v>12</v>
      </c>
      <c r="BR138" s="203"/>
      <c r="BS138" s="202"/>
      <c r="BT138" s="203"/>
      <c r="BU138" s="202"/>
      <c r="BV138" s="203"/>
      <c r="BW138" s="202"/>
      <c r="BX138" s="203"/>
      <c r="BY138" s="202"/>
      <c r="BZ138" s="203"/>
      <c r="CA138" s="202"/>
      <c r="CB138" s="203"/>
      <c r="CC138" s="202"/>
      <c r="CD138" s="203"/>
      <c r="CE138" s="202"/>
      <c r="CF138" s="203"/>
      <c r="CG138" s="202"/>
      <c r="CH138" s="203"/>
      <c r="CI138" s="202">
        <f>IFERROR(__xludf.DUMMYFUNCTION("""COMPUTED_VALUE"""),5.0)</f>
        <v>5</v>
      </c>
      <c r="CJ138" s="203"/>
      <c r="CK138" s="202"/>
      <c r="CL138" s="203"/>
      <c r="CM138" s="202"/>
      <c r="CN138" s="203"/>
      <c r="CO138" s="202">
        <f>IFERROR(__xludf.DUMMYFUNCTION("""COMPUTED_VALUE"""),3.0)</f>
        <v>3</v>
      </c>
      <c r="CP138" s="203"/>
      <c r="CQ138" s="202"/>
      <c r="CR138" s="203"/>
      <c r="CS138" s="202"/>
      <c r="CT138" s="203"/>
      <c r="CU138" s="202"/>
      <c r="CV138" s="203"/>
      <c r="CW138" s="202"/>
      <c r="CX138" s="203"/>
      <c r="CY138" s="202"/>
      <c r="CZ138" s="203"/>
      <c r="DA138" s="202"/>
      <c r="DB138" s="203"/>
      <c r="DC138" s="202"/>
      <c r="DD138" s="203"/>
      <c r="DE138" s="202"/>
      <c r="DF138" s="203"/>
      <c r="DG138" s="202"/>
      <c r="DH138" s="203"/>
      <c r="DI138" s="202"/>
      <c r="DJ138" s="203"/>
      <c r="DK138" s="202"/>
      <c r="DL138" s="203"/>
      <c r="DM138" s="202"/>
      <c r="DN138" s="203"/>
      <c r="DO138" s="202"/>
      <c r="DP138" s="203"/>
      <c r="DQ138" s="202"/>
      <c r="DR138" s="203"/>
      <c r="DS138" s="202"/>
      <c r="DT138" s="203"/>
      <c r="DU138" s="202"/>
      <c r="DV138" s="203"/>
      <c r="DW138" s="202"/>
      <c r="DX138" s="203"/>
      <c r="DZ138" s="159" t="str">
        <f t="shared" si="48"/>
        <v>Anna Demčáková</v>
      </c>
      <c r="EA138" s="202">
        <f>IFERROR(__xludf.DUMMYFUNCTION("""COMPUTED_VALUE"""),5.5)</f>
        <v>5.5</v>
      </c>
      <c r="EB138" s="203"/>
      <c r="EC138" s="202"/>
      <c r="ED138" s="203"/>
      <c r="EE138" s="202">
        <f>IFERROR(__xludf.DUMMYFUNCTION("""COMPUTED_VALUE"""),8.0)</f>
        <v>8</v>
      </c>
      <c r="EF138" s="203"/>
      <c r="EG138" s="202"/>
      <c r="EH138" s="203"/>
      <c r="EI138" s="202"/>
      <c r="EJ138" s="203"/>
      <c r="EK138" s="202">
        <f>IFERROR(__xludf.DUMMYFUNCTION("""COMPUTED_VALUE"""),10.0)</f>
        <v>10</v>
      </c>
      <c r="EL138" s="203"/>
      <c r="EM138" s="202"/>
      <c r="EN138" s="203"/>
      <c r="EO138" s="202"/>
      <c r="EP138" s="203"/>
      <c r="EQ138" s="202"/>
      <c r="ER138" s="203"/>
      <c r="ES138" s="202"/>
      <c r="ET138" s="203"/>
      <c r="EU138" s="202">
        <f>IFERROR(__xludf.DUMMYFUNCTION("""COMPUTED_VALUE"""),7.0)</f>
        <v>7</v>
      </c>
      <c r="EV138" s="203"/>
      <c r="EW138" s="202">
        <f>IFERROR(__xludf.DUMMYFUNCTION("""COMPUTED_VALUE"""),8.0)</f>
        <v>8</v>
      </c>
      <c r="EX138" s="203"/>
      <c r="EY138" s="202">
        <f>IFERROR(__xludf.DUMMYFUNCTION("""COMPUTED_VALUE"""),7.0)</f>
        <v>7</v>
      </c>
      <c r="EZ138" s="203"/>
      <c r="FA138" s="202">
        <f>IFERROR(__xludf.DUMMYFUNCTION("""COMPUTED_VALUE"""),7.0)</f>
        <v>7</v>
      </c>
      <c r="FB138" s="203"/>
      <c r="FC138" s="202"/>
      <c r="FD138" s="203"/>
      <c r="FE138" s="202">
        <f>IFERROR(__xludf.DUMMYFUNCTION("""COMPUTED_VALUE"""),8.0)</f>
        <v>8</v>
      </c>
      <c r="FF138" s="203"/>
      <c r="FG138" s="202">
        <f>IFERROR(__xludf.DUMMYFUNCTION("""COMPUTED_VALUE"""),8.0)</f>
        <v>8</v>
      </c>
      <c r="FH138" s="203"/>
      <c r="FI138" s="202"/>
      <c r="FJ138" s="203"/>
      <c r="FK138" s="202"/>
      <c r="FL138" s="203"/>
      <c r="FM138" s="202">
        <f>IFERROR(__xludf.DUMMYFUNCTION("""COMPUTED_VALUE"""),10.0)</f>
        <v>10</v>
      </c>
      <c r="FN138" s="203"/>
      <c r="FO138" s="202">
        <f>IFERROR(__xludf.DUMMYFUNCTION("""COMPUTED_VALUE"""),10.5)</f>
        <v>10.5</v>
      </c>
      <c r="FP138" s="203"/>
      <c r="FQ138" s="202">
        <f>IFERROR(__xludf.DUMMYFUNCTION("""COMPUTED_VALUE"""),6.0)</f>
        <v>6</v>
      </c>
      <c r="FR138" s="203"/>
      <c r="FS138" s="202"/>
      <c r="FT138" s="203"/>
      <c r="FU138" s="202"/>
      <c r="FV138" s="203"/>
      <c r="FW138" s="202">
        <f>IFERROR(__xludf.DUMMYFUNCTION("""COMPUTED_VALUE"""),2.0)</f>
        <v>2</v>
      </c>
      <c r="FX138" s="203"/>
      <c r="FY138" s="202">
        <f>IFERROR(__xludf.DUMMYFUNCTION("""COMPUTED_VALUE"""),8.0)</f>
        <v>8</v>
      </c>
      <c r="FZ138" s="203"/>
      <c r="GA138" s="202"/>
      <c r="GB138" s="203"/>
      <c r="GC138" s="202"/>
      <c r="GD138" s="203"/>
      <c r="GE138" s="202">
        <f>IFERROR(__xludf.DUMMYFUNCTION("""COMPUTED_VALUE"""),8.0)</f>
        <v>8</v>
      </c>
      <c r="GF138" s="203"/>
      <c r="GG138" s="202"/>
      <c r="GH138" s="203"/>
      <c r="GI138" s="202"/>
      <c r="GJ138" s="203"/>
      <c r="GL138" s="159" t="str">
        <f t="shared" si="49"/>
        <v>Anna Demčáková</v>
      </c>
      <c r="GM138" s="202"/>
      <c r="GN138" s="203"/>
      <c r="GO138" s="202"/>
      <c r="GP138" s="203"/>
      <c r="GQ138" s="202"/>
      <c r="GR138" s="203"/>
      <c r="GS138" s="202"/>
      <c r="GT138" s="203"/>
      <c r="GU138" s="202"/>
      <c r="GV138" s="203"/>
      <c r="GW138" s="202"/>
      <c r="GX138" s="203"/>
      <c r="GY138" s="202">
        <f>IFERROR(__xludf.DUMMYFUNCTION("""COMPUTED_VALUE"""),8.5)</f>
        <v>8.5</v>
      </c>
      <c r="GZ138" s="203"/>
      <c r="HA138" s="202">
        <f>IFERROR(__xludf.DUMMYFUNCTION("""COMPUTED_VALUE"""),12.0)</f>
        <v>12</v>
      </c>
      <c r="HB138" s="203"/>
      <c r="HC138" s="202"/>
      <c r="HD138" s="203"/>
      <c r="HE138" s="202"/>
      <c r="HF138" s="203"/>
      <c r="HG138" s="202"/>
      <c r="HH138" s="203"/>
      <c r="HI138" s="202"/>
      <c r="HJ138" s="203"/>
      <c r="HK138" s="202"/>
      <c r="HL138" s="203"/>
      <c r="HM138" s="202"/>
      <c r="HN138" s="203"/>
      <c r="HO138" s="202"/>
      <c r="HP138" s="203"/>
      <c r="HQ138" s="202"/>
      <c r="HR138" s="203"/>
      <c r="HS138" s="202"/>
      <c r="HT138" s="203"/>
      <c r="HU138" s="202"/>
      <c r="HV138" s="203"/>
      <c r="HW138" s="202"/>
      <c r="HX138" s="203"/>
      <c r="HY138" s="202"/>
      <c r="HZ138" s="203"/>
      <c r="IA138" s="202"/>
      <c r="IB138" s="203"/>
      <c r="IC138" s="202"/>
      <c r="ID138" s="203"/>
      <c r="IE138" s="202"/>
      <c r="IF138" s="203"/>
      <c r="IG138" s="202"/>
      <c r="IH138" s="203"/>
      <c r="II138" s="202"/>
      <c r="IJ138" s="203"/>
      <c r="IK138" s="202"/>
      <c r="IL138" s="203"/>
      <c r="IM138" s="202"/>
      <c r="IN138" s="203"/>
      <c r="IO138" s="202">
        <f>IFERROR(__xludf.DUMMYFUNCTION("""COMPUTED_VALUE"""),16.0)</f>
        <v>16</v>
      </c>
      <c r="IP138" s="203"/>
      <c r="IQ138" s="202"/>
      <c r="IR138" s="203"/>
      <c r="IS138" s="202"/>
      <c r="IT138" s="203"/>
      <c r="IU138" s="202"/>
      <c r="IV138" s="215"/>
    </row>
    <row r="139">
      <c r="A139" s="225">
        <f>IFERROR(__xludf.DUMMYFUNCTION("""COMPUTED_VALUE"""),100.0)</f>
        <v>100</v>
      </c>
      <c r="B139" s="159" t="str">
        <f t="shared" si="46"/>
        <v>Ondřej Hodik-x</v>
      </c>
      <c r="C139" s="199">
        <f t="shared" ref="C139:BL139" si="138">BO139+EA139+GM139</f>
        <v>0</v>
      </c>
      <c r="D139" s="199">
        <f t="shared" si="138"/>
        <v>0</v>
      </c>
      <c r="E139" s="199">
        <f t="shared" si="138"/>
        <v>0</v>
      </c>
      <c r="F139" s="199">
        <f t="shared" si="138"/>
        <v>0</v>
      </c>
      <c r="G139" s="199">
        <f t="shared" si="138"/>
        <v>0</v>
      </c>
      <c r="H139" s="199">
        <f t="shared" si="138"/>
        <v>0</v>
      </c>
      <c r="I139" s="199">
        <f t="shared" si="138"/>
        <v>0</v>
      </c>
      <c r="J139" s="199">
        <f t="shared" si="138"/>
        <v>0</v>
      </c>
      <c r="K139" s="199">
        <f t="shared" si="138"/>
        <v>0</v>
      </c>
      <c r="L139" s="199">
        <f t="shared" si="138"/>
        <v>0</v>
      </c>
      <c r="M139" s="199">
        <f t="shared" si="138"/>
        <v>0</v>
      </c>
      <c r="N139" s="199">
        <f t="shared" si="138"/>
        <v>0</v>
      </c>
      <c r="O139" s="199">
        <f t="shared" si="138"/>
        <v>0</v>
      </c>
      <c r="P139" s="199">
        <f t="shared" si="138"/>
        <v>0</v>
      </c>
      <c r="Q139" s="199">
        <f t="shared" si="138"/>
        <v>0</v>
      </c>
      <c r="R139" s="199">
        <f t="shared" si="138"/>
        <v>0</v>
      </c>
      <c r="S139" s="199">
        <f t="shared" si="138"/>
        <v>0</v>
      </c>
      <c r="T139" s="199">
        <f t="shared" si="138"/>
        <v>0</v>
      </c>
      <c r="U139" s="199">
        <f t="shared" si="138"/>
        <v>0</v>
      </c>
      <c r="V139" s="199">
        <f t="shared" si="138"/>
        <v>0</v>
      </c>
      <c r="W139" s="199">
        <f t="shared" si="138"/>
        <v>0</v>
      </c>
      <c r="X139" s="199">
        <f t="shared" si="138"/>
        <v>0</v>
      </c>
      <c r="Y139" s="199">
        <f t="shared" si="138"/>
        <v>0</v>
      </c>
      <c r="Z139" s="199">
        <f t="shared" si="138"/>
        <v>0</v>
      </c>
      <c r="AA139" s="199">
        <f t="shared" si="138"/>
        <v>0</v>
      </c>
      <c r="AB139" s="199">
        <f t="shared" si="138"/>
        <v>0</v>
      </c>
      <c r="AC139" s="199">
        <f t="shared" si="138"/>
        <v>0</v>
      </c>
      <c r="AD139" s="199">
        <f t="shared" si="138"/>
        <v>0</v>
      </c>
      <c r="AE139" s="199">
        <f t="shared" si="138"/>
        <v>0</v>
      </c>
      <c r="AF139" s="199">
        <f t="shared" si="138"/>
        <v>0</v>
      </c>
      <c r="AG139" s="199">
        <f t="shared" si="138"/>
        <v>0</v>
      </c>
      <c r="AH139" s="199">
        <f t="shared" si="138"/>
        <v>0</v>
      </c>
      <c r="AI139" s="199">
        <f t="shared" si="138"/>
        <v>0</v>
      </c>
      <c r="AJ139" s="199">
        <f t="shared" si="138"/>
        <v>0</v>
      </c>
      <c r="AK139" s="199">
        <f t="shared" si="138"/>
        <v>0</v>
      </c>
      <c r="AL139" s="199">
        <f t="shared" si="138"/>
        <v>0</v>
      </c>
      <c r="AM139" s="199">
        <f t="shared" si="138"/>
        <v>0</v>
      </c>
      <c r="AN139" s="199">
        <f t="shared" si="138"/>
        <v>0</v>
      </c>
      <c r="AO139" s="199">
        <f t="shared" si="138"/>
        <v>0</v>
      </c>
      <c r="AP139" s="199">
        <f t="shared" si="138"/>
        <v>0</v>
      </c>
      <c r="AQ139" s="199">
        <f t="shared" si="138"/>
        <v>0</v>
      </c>
      <c r="AR139" s="199">
        <f t="shared" si="138"/>
        <v>0</v>
      </c>
      <c r="AS139" s="199">
        <f t="shared" si="138"/>
        <v>0</v>
      </c>
      <c r="AT139" s="199">
        <f t="shared" si="138"/>
        <v>0</v>
      </c>
      <c r="AU139" s="199">
        <f t="shared" si="138"/>
        <v>0</v>
      </c>
      <c r="AV139" s="199">
        <f t="shared" si="138"/>
        <v>0</v>
      </c>
      <c r="AW139" s="199">
        <f t="shared" si="138"/>
        <v>0</v>
      </c>
      <c r="AX139" s="199">
        <f t="shared" si="138"/>
        <v>0</v>
      </c>
      <c r="AY139" s="199">
        <f t="shared" si="138"/>
        <v>0</v>
      </c>
      <c r="AZ139" s="199">
        <f t="shared" si="138"/>
        <v>0</v>
      </c>
      <c r="BA139" s="199">
        <f t="shared" si="138"/>
        <v>0</v>
      </c>
      <c r="BB139" s="199">
        <f t="shared" si="138"/>
        <v>0</v>
      </c>
      <c r="BC139" s="199">
        <f t="shared" si="138"/>
        <v>0</v>
      </c>
      <c r="BD139" s="199">
        <f t="shared" si="138"/>
        <v>0</v>
      </c>
      <c r="BE139" s="199">
        <f t="shared" si="138"/>
        <v>0</v>
      </c>
      <c r="BF139" s="199">
        <f t="shared" si="138"/>
        <v>0</v>
      </c>
      <c r="BG139" s="199">
        <f t="shared" si="138"/>
        <v>0</v>
      </c>
      <c r="BH139" s="199">
        <f t="shared" si="138"/>
        <v>0</v>
      </c>
      <c r="BI139" s="199">
        <f t="shared" si="138"/>
        <v>0</v>
      </c>
      <c r="BJ139" s="199">
        <f t="shared" si="138"/>
        <v>0</v>
      </c>
      <c r="BK139" s="199">
        <f t="shared" si="138"/>
        <v>0</v>
      </c>
      <c r="BL139" s="199">
        <f t="shared" si="138"/>
        <v>0</v>
      </c>
      <c r="BM139" s="151"/>
      <c r="BN139" s="239" t="str">
        <f>IFERROR(__xludf.DUMMYFUNCTION("""COMPUTED_VALUE"""),"Ondřej Hodik-x")</f>
        <v>Ondřej Hodik-x</v>
      </c>
      <c r="BO139" s="202"/>
      <c r="BP139" s="203"/>
      <c r="BQ139" s="202"/>
      <c r="BR139" s="203"/>
      <c r="BS139" s="202"/>
      <c r="BT139" s="203"/>
      <c r="BU139" s="202"/>
      <c r="BV139" s="203"/>
      <c r="BW139" s="202"/>
      <c r="BX139" s="203"/>
      <c r="BY139" s="202"/>
      <c r="BZ139" s="203"/>
      <c r="CA139" s="202"/>
      <c r="CB139" s="203"/>
      <c r="CC139" s="202"/>
      <c r="CD139" s="203"/>
      <c r="CE139" s="202"/>
      <c r="CF139" s="203"/>
      <c r="CG139" s="202"/>
      <c r="CH139" s="203"/>
      <c r="CI139" s="202"/>
      <c r="CJ139" s="203"/>
      <c r="CK139" s="202"/>
      <c r="CL139" s="203"/>
      <c r="CM139" s="202"/>
      <c r="CN139" s="203"/>
      <c r="CO139" s="202"/>
      <c r="CP139" s="203"/>
      <c r="CQ139" s="202"/>
      <c r="CR139" s="203"/>
      <c r="CS139" s="202"/>
      <c r="CT139" s="203"/>
      <c r="CU139" s="202"/>
      <c r="CV139" s="203"/>
      <c r="CW139" s="202"/>
      <c r="CX139" s="203"/>
      <c r="CY139" s="202"/>
      <c r="CZ139" s="203"/>
      <c r="DA139" s="202"/>
      <c r="DB139" s="203"/>
      <c r="DC139" s="202"/>
      <c r="DD139" s="203"/>
      <c r="DE139" s="202"/>
      <c r="DF139" s="203"/>
      <c r="DG139" s="202"/>
      <c r="DH139" s="203"/>
      <c r="DI139" s="202"/>
      <c r="DJ139" s="203"/>
      <c r="DK139" s="202"/>
      <c r="DL139" s="203"/>
      <c r="DM139" s="202"/>
      <c r="DN139" s="203"/>
      <c r="DO139" s="202"/>
      <c r="DP139" s="203"/>
      <c r="DQ139" s="202"/>
      <c r="DR139" s="203"/>
      <c r="DS139" s="202"/>
      <c r="DT139" s="203"/>
      <c r="DU139" s="202"/>
      <c r="DV139" s="203"/>
      <c r="DW139" s="202"/>
      <c r="DX139" s="203"/>
      <c r="DZ139" s="159" t="str">
        <f t="shared" si="48"/>
        <v>Ondřej Hodik-x</v>
      </c>
      <c r="EA139" s="202"/>
      <c r="EB139" s="203"/>
      <c r="EC139" s="202"/>
      <c r="ED139" s="203"/>
      <c r="EE139" s="202"/>
      <c r="EF139" s="203"/>
      <c r="EG139" s="202"/>
      <c r="EH139" s="203"/>
      <c r="EI139" s="202"/>
      <c r="EJ139" s="203"/>
      <c r="EK139" s="202"/>
      <c r="EL139" s="203"/>
      <c r="EM139" s="202"/>
      <c r="EN139" s="203"/>
      <c r="EO139" s="202"/>
      <c r="EP139" s="203"/>
      <c r="EQ139" s="202"/>
      <c r="ER139" s="203"/>
      <c r="ES139" s="202"/>
      <c r="ET139" s="203"/>
      <c r="EU139" s="202"/>
      <c r="EV139" s="203"/>
      <c r="EW139" s="202"/>
      <c r="EX139" s="203"/>
      <c r="EY139" s="202"/>
      <c r="EZ139" s="203"/>
      <c r="FA139" s="202"/>
      <c r="FB139" s="203"/>
      <c r="FC139" s="202"/>
      <c r="FD139" s="203"/>
      <c r="FE139" s="202"/>
      <c r="FF139" s="203"/>
      <c r="FG139" s="202"/>
      <c r="FH139" s="203"/>
      <c r="FI139" s="202"/>
      <c r="FJ139" s="203"/>
      <c r="FK139" s="202"/>
      <c r="FL139" s="203"/>
      <c r="FM139" s="202"/>
      <c r="FN139" s="203"/>
      <c r="FO139" s="202"/>
      <c r="FP139" s="203"/>
      <c r="FQ139" s="202"/>
      <c r="FR139" s="203"/>
      <c r="FS139" s="202"/>
      <c r="FT139" s="203"/>
      <c r="FU139" s="202"/>
      <c r="FV139" s="203"/>
      <c r="FW139" s="202"/>
      <c r="FX139" s="203"/>
      <c r="FY139" s="202"/>
      <c r="FZ139" s="203"/>
      <c r="GA139" s="202"/>
      <c r="GB139" s="203"/>
      <c r="GC139" s="202"/>
      <c r="GD139" s="203"/>
      <c r="GE139" s="202"/>
      <c r="GF139" s="203"/>
      <c r="GG139" s="202"/>
      <c r="GH139" s="203"/>
      <c r="GI139" s="202"/>
      <c r="GJ139" s="203"/>
      <c r="GL139" s="159" t="str">
        <f t="shared" si="49"/>
        <v>Ondřej Hodik-x</v>
      </c>
      <c r="GM139" s="202"/>
      <c r="GN139" s="203"/>
      <c r="GO139" s="202"/>
      <c r="GP139" s="203"/>
      <c r="GQ139" s="202"/>
      <c r="GR139" s="203"/>
      <c r="GS139" s="202"/>
      <c r="GT139" s="203"/>
      <c r="GU139" s="202"/>
      <c r="GV139" s="203"/>
      <c r="GW139" s="202"/>
      <c r="GX139" s="203"/>
      <c r="GY139" s="202"/>
      <c r="GZ139" s="203"/>
      <c r="HA139" s="202"/>
      <c r="HB139" s="203"/>
      <c r="HC139" s="202"/>
      <c r="HD139" s="203"/>
      <c r="HE139" s="202"/>
      <c r="HF139" s="203"/>
      <c r="HG139" s="202"/>
      <c r="HH139" s="203"/>
      <c r="HI139" s="202"/>
      <c r="HJ139" s="203"/>
      <c r="HK139" s="202"/>
      <c r="HL139" s="203"/>
      <c r="HM139" s="202"/>
      <c r="HN139" s="203"/>
      <c r="HO139" s="202"/>
      <c r="HP139" s="203"/>
      <c r="HQ139" s="202"/>
      <c r="HR139" s="203"/>
      <c r="HS139" s="202"/>
      <c r="HT139" s="203"/>
      <c r="HU139" s="202"/>
      <c r="HV139" s="203"/>
      <c r="HW139" s="202"/>
      <c r="HX139" s="203"/>
      <c r="HY139" s="202"/>
      <c r="HZ139" s="203"/>
      <c r="IA139" s="202"/>
      <c r="IB139" s="203"/>
      <c r="IC139" s="202"/>
      <c r="ID139" s="203"/>
      <c r="IE139" s="202"/>
      <c r="IF139" s="203"/>
      <c r="IG139" s="202"/>
      <c r="IH139" s="203"/>
      <c r="II139" s="202"/>
      <c r="IJ139" s="203"/>
      <c r="IK139" s="202"/>
      <c r="IL139" s="203"/>
      <c r="IM139" s="202"/>
      <c r="IN139" s="203"/>
      <c r="IO139" s="202"/>
      <c r="IP139" s="203"/>
      <c r="IQ139" s="202"/>
      <c r="IR139" s="203"/>
      <c r="IS139" s="202"/>
      <c r="IT139" s="203"/>
      <c r="IU139" s="202"/>
      <c r="IV139" s="215"/>
    </row>
    <row r="140">
      <c r="A140" s="225">
        <f>IFERROR(__xludf.DUMMYFUNCTION("""COMPUTED_VALUE"""),100.0)</f>
        <v>100</v>
      </c>
      <c r="B140" s="159" t="str">
        <f t="shared" si="46"/>
        <v>Martin Horký</v>
      </c>
      <c r="C140" s="199">
        <f t="shared" ref="C140:BL140" si="139">BO140+EA140+GM140</f>
        <v>0</v>
      </c>
      <c r="D140" s="199">
        <f t="shared" si="139"/>
        <v>0</v>
      </c>
      <c r="E140" s="199">
        <f t="shared" si="139"/>
        <v>4.5</v>
      </c>
      <c r="F140" s="199">
        <f t="shared" si="139"/>
        <v>0</v>
      </c>
      <c r="G140" s="199">
        <f t="shared" si="139"/>
        <v>0</v>
      </c>
      <c r="H140" s="199">
        <f t="shared" si="139"/>
        <v>0</v>
      </c>
      <c r="I140" s="199">
        <f t="shared" si="139"/>
        <v>9</v>
      </c>
      <c r="J140" s="199">
        <f t="shared" si="139"/>
        <v>0</v>
      </c>
      <c r="K140" s="199">
        <f t="shared" si="139"/>
        <v>8</v>
      </c>
      <c r="L140" s="199">
        <f t="shared" si="139"/>
        <v>0</v>
      </c>
      <c r="M140" s="199">
        <f t="shared" si="139"/>
        <v>16</v>
      </c>
      <c r="N140" s="199">
        <f t="shared" si="139"/>
        <v>0</v>
      </c>
      <c r="O140" s="199">
        <f t="shared" si="139"/>
        <v>5</v>
      </c>
      <c r="P140" s="199">
        <f t="shared" si="139"/>
        <v>0</v>
      </c>
      <c r="Q140" s="199">
        <f t="shared" si="139"/>
        <v>11.5</v>
      </c>
      <c r="R140" s="199">
        <f t="shared" si="139"/>
        <v>0</v>
      </c>
      <c r="S140" s="199">
        <f t="shared" si="139"/>
        <v>8</v>
      </c>
      <c r="T140" s="199">
        <f t="shared" si="139"/>
        <v>0</v>
      </c>
      <c r="U140" s="199">
        <f t="shared" si="139"/>
        <v>8</v>
      </c>
      <c r="V140" s="199">
        <f t="shared" si="139"/>
        <v>0</v>
      </c>
      <c r="W140" s="199">
        <f t="shared" si="139"/>
        <v>4</v>
      </c>
      <c r="X140" s="199">
        <f t="shared" si="139"/>
        <v>0</v>
      </c>
      <c r="Y140" s="199">
        <f t="shared" si="139"/>
        <v>0</v>
      </c>
      <c r="Z140" s="199">
        <f t="shared" si="139"/>
        <v>0</v>
      </c>
      <c r="AA140" s="199">
        <f t="shared" si="139"/>
        <v>8</v>
      </c>
      <c r="AB140" s="199">
        <f t="shared" si="139"/>
        <v>0</v>
      </c>
      <c r="AC140" s="199">
        <f t="shared" si="139"/>
        <v>8</v>
      </c>
      <c r="AD140" s="199">
        <f t="shared" si="139"/>
        <v>0</v>
      </c>
      <c r="AE140" s="199">
        <f t="shared" si="139"/>
        <v>7</v>
      </c>
      <c r="AF140" s="199">
        <f t="shared" si="139"/>
        <v>0</v>
      </c>
      <c r="AG140" s="199">
        <f t="shared" si="139"/>
        <v>0</v>
      </c>
      <c r="AH140" s="199">
        <f t="shared" si="139"/>
        <v>0</v>
      </c>
      <c r="AI140" s="199">
        <f t="shared" si="139"/>
        <v>0</v>
      </c>
      <c r="AJ140" s="199">
        <f t="shared" si="139"/>
        <v>0</v>
      </c>
      <c r="AK140" s="199">
        <f t="shared" si="139"/>
        <v>8</v>
      </c>
      <c r="AL140" s="199">
        <f t="shared" si="139"/>
        <v>0</v>
      </c>
      <c r="AM140" s="199">
        <f t="shared" si="139"/>
        <v>8</v>
      </c>
      <c r="AN140" s="199">
        <f t="shared" si="139"/>
        <v>0</v>
      </c>
      <c r="AO140" s="199">
        <f t="shared" si="139"/>
        <v>13.5</v>
      </c>
      <c r="AP140" s="199">
        <f t="shared" si="139"/>
        <v>0</v>
      </c>
      <c r="AQ140" s="199">
        <f t="shared" si="139"/>
        <v>5</v>
      </c>
      <c r="AR140" s="199">
        <f t="shared" si="139"/>
        <v>0</v>
      </c>
      <c r="AS140" s="199">
        <f t="shared" si="139"/>
        <v>13</v>
      </c>
      <c r="AT140" s="199">
        <f t="shared" si="139"/>
        <v>0</v>
      </c>
      <c r="AU140" s="199">
        <f t="shared" si="139"/>
        <v>5</v>
      </c>
      <c r="AV140" s="199">
        <f t="shared" si="139"/>
        <v>0</v>
      </c>
      <c r="AW140" s="199">
        <f t="shared" si="139"/>
        <v>7</v>
      </c>
      <c r="AX140" s="199">
        <f t="shared" si="139"/>
        <v>0</v>
      </c>
      <c r="AY140" s="199">
        <f t="shared" si="139"/>
        <v>0</v>
      </c>
      <c r="AZ140" s="199">
        <f t="shared" si="139"/>
        <v>0</v>
      </c>
      <c r="BA140" s="199">
        <f t="shared" si="139"/>
        <v>5</v>
      </c>
      <c r="BB140" s="199">
        <f t="shared" si="139"/>
        <v>0</v>
      </c>
      <c r="BC140" s="199">
        <f t="shared" si="139"/>
        <v>10</v>
      </c>
      <c r="BD140" s="199">
        <f t="shared" si="139"/>
        <v>0</v>
      </c>
      <c r="BE140" s="199">
        <f t="shared" si="139"/>
        <v>6</v>
      </c>
      <c r="BF140" s="199">
        <f t="shared" si="139"/>
        <v>0</v>
      </c>
      <c r="BG140" s="199">
        <f t="shared" si="139"/>
        <v>1</v>
      </c>
      <c r="BH140" s="199">
        <f t="shared" si="139"/>
        <v>0</v>
      </c>
      <c r="BI140" s="199">
        <f t="shared" si="139"/>
        <v>0</v>
      </c>
      <c r="BJ140" s="199">
        <f t="shared" si="139"/>
        <v>0</v>
      </c>
      <c r="BK140" s="199">
        <f t="shared" si="139"/>
        <v>0</v>
      </c>
      <c r="BL140" s="199">
        <f t="shared" si="139"/>
        <v>0</v>
      </c>
      <c r="BM140" s="151"/>
      <c r="BN140" s="239" t="str">
        <f>IFERROR(__xludf.DUMMYFUNCTION("""COMPUTED_VALUE"""),"Martin Horký")</f>
        <v>Martin Horký</v>
      </c>
      <c r="BO140" s="202"/>
      <c r="BP140" s="203"/>
      <c r="BQ140" s="202">
        <f>IFERROR(__xludf.DUMMYFUNCTION("""COMPUTED_VALUE"""),4.5)</f>
        <v>4.5</v>
      </c>
      <c r="BR140" s="203"/>
      <c r="BS140" s="202"/>
      <c r="BT140" s="203"/>
      <c r="BU140" s="202"/>
      <c r="BV140" s="203"/>
      <c r="BW140" s="202"/>
      <c r="BX140" s="203"/>
      <c r="BY140" s="202">
        <f>IFERROR(__xludf.DUMMYFUNCTION("""COMPUTED_VALUE"""),6.0)</f>
        <v>6</v>
      </c>
      <c r="BZ140" s="203"/>
      <c r="CA140" s="202"/>
      <c r="CB140" s="203"/>
      <c r="CC140" s="202">
        <f>IFERROR(__xludf.DUMMYFUNCTION("""COMPUTED_VALUE"""),11.5)</f>
        <v>11.5</v>
      </c>
      <c r="CD140" s="203"/>
      <c r="CE140" s="202"/>
      <c r="CF140" s="203"/>
      <c r="CG140" s="202"/>
      <c r="CH140" s="203"/>
      <c r="CI140" s="202">
        <f>IFERROR(__xludf.DUMMYFUNCTION("""COMPUTED_VALUE"""),4.0)</f>
        <v>4</v>
      </c>
      <c r="CJ140" s="203"/>
      <c r="CK140" s="202"/>
      <c r="CL140" s="203"/>
      <c r="CM140" s="202"/>
      <c r="CN140" s="203"/>
      <c r="CO140" s="202"/>
      <c r="CP140" s="203"/>
      <c r="CQ140" s="202"/>
      <c r="CR140" s="203"/>
      <c r="CS140" s="202"/>
      <c r="CT140" s="203"/>
      <c r="CU140" s="202"/>
      <c r="CV140" s="203"/>
      <c r="CW140" s="202"/>
      <c r="CX140" s="203"/>
      <c r="CY140" s="202"/>
      <c r="CZ140" s="203"/>
      <c r="DA140" s="202"/>
      <c r="DB140" s="203"/>
      <c r="DC140" s="202"/>
      <c r="DD140" s="203"/>
      <c r="DE140" s="202"/>
      <c r="DF140" s="203"/>
      <c r="DG140" s="202">
        <f>IFERROR(__xludf.DUMMYFUNCTION("""COMPUTED_VALUE"""),5.0)</f>
        <v>5</v>
      </c>
      <c r="DH140" s="203"/>
      <c r="DI140" s="202"/>
      <c r="DJ140" s="203"/>
      <c r="DK140" s="202"/>
      <c r="DL140" s="203"/>
      <c r="DM140" s="202"/>
      <c r="DN140" s="203"/>
      <c r="DO140" s="202"/>
      <c r="DP140" s="203"/>
      <c r="DQ140" s="202"/>
      <c r="DR140" s="203"/>
      <c r="DS140" s="202"/>
      <c r="DT140" s="203"/>
      <c r="DU140" s="202"/>
      <c r="DV140" s="203"/>
      <c r="DW140" s="202"/>
      <c r="DX140" s="203"/>
      <c r="DZ140" s="159" t="str">
        <f t="shared" si="48"/>
        <v>Martin Horký</v>
      </c>
      <c r="EA140" s="202"/>
      <c r="EB140" s="203"/>
      <c r="EC140" s="202"/>
      <c r="ED140" s="203"/>
      <c r="EE140" s="202"/>
      <c r="EF140" s="203"/>
      <c r="EG140" s="202">
        <f>IFERROR(__xludf.DUMMYFUNCTION("""COMPUTED_VALUE"""),9.0)</f>
        <v>9</v>
      </c>
      <c r="EH140" s="203"/>
      <c r="EI140" s="202">
        <f>IFERROR(__xludf.DUMMYFUNCTION("""COMPUTED_VALUE"""),8.0)</f>
        <v>8</v>
      </c>
      <c r="EJ140" s="203"/>
      <c r="EK140" s="202">
        <f>IFERROR(__xludf.DUMMYFUNCTION("""COMPUTED_VALUE"""),10.0)</f>
        <v>10</v>
      </c>
      <c r="EL140" s="203"/>
      <c r="EM140" s="202">
        <f>IFERROR(__xludf.DUMMYFUNCTION("""COMPUTED_VALUE"""),5.0)</f>
        <v>5</v>
      </c>
      <c r="EN140" s="203"/>
      <c r="EO140" s="202"/>
      <c r="EP140" s="203"/>
      <c r="EQ140" s="202">
        <f>IFERROR(__xludf.DUMMYFUNCTION("""COMPUTED_VALUE"""),8.0)</f>
        <v>8</v>
      </c>
      <c r="ER140" s="203"/>
      <c r="ES140" s="202">
        <f>IFERROR(__xludf.DUMMYFUNCTION("""COMPUTED_VALUE"""),8.0)</f>
        <v>8</v>
      </c>
      <c r="ET140" s="203"/>
      <c r="EU140" s="202"/>
      <c r="EV140" s="203"/>
      <c r="EW140" s="202"/>
      <c r="EX140" s="203"/>
      <c r="EY140" s="202">
        <f>IFERROR(__xludf.DUMMYFUNCTION("""COMPUTED_VALUE"""),8.0)</f>
        <v>8</v>
      </c>
      <c r="EZ140" s="203"/>
      <c r="FA140" s="202">
        <f>IFERROR(__xludf.DUMMYFUNCTION("""COMPUTED_VALUE"""),8.0)</f>
        <v>8</v>
      </c>
      <c r="FB140" s="203"/>
      <c r="FC140" s="202">
        <f>IFERROR(__xludf.DUMMYFUNCTION("""COMPUTED_VALUE"""),7.0)</f>
        <v>7</v>
      </c>
      <c r="FD140" s="203"/>
      <c r="FE140" s="202"/>
      <c r="FF140" s="203"/>
      <c r="FG140" s="202"/>
      <c r="FH140" s="203"/>
      <c r="FI140" s="202">
        <f>IFERROR(__xludf.DUMMYFUNCTION("""COMPUTED_VALUE"""),8.0)</f>
        <v>8</v>
      </c>
      <c r="FJ140" s="203"/>
      <c r="FK140" s="202">
        <f>IFERROR(__xludf.DUMMYFUNCTION("""COMPUTED_VALUE"""),8.0)</f>
        <v>8</v>
      </c>
      <c r="FL140" s="203"/>
      <c r="FM140" s="202">
        <f>IFERROR(__xludf.DUMMYFUNCTION("""COMPUTED_VALUE"""),13.5)</f>
        <v>13.5</v>
      </c>
      <c r="FN140" s="203"/>
      <c r="FO140" s="202">
        <f>IFERROR(__xludf.DUMMYFUNCTION("""COMPUTED_VALUE"""),5.0)</f>
        <v>5</v>
      </c>
      <c r="FP140" s="203"/>
      <c r="FQ140" s="202">
        <f>IFERROR(__xludf.DUMMYFUNCTION("""COMPUTED_VALUE"""),13.0)</f>
        <v>13</v>
      </c>
      <c r="FR140" s="203"/>
      <c r="FS140" s="202"/>
      <c r="FT140" s="203"/>
      <c r="FU140" s="202">
        <f>IFERROR(__xludf.DUMMYFUNCTION("""COMPUTED_VALUE"""),7.0)</f>
        <v>7</v>
      </c>
      <c r="FV140" s="203"/>
      <c r="FW140" s="202"/>
      <c r="FX140" s="203"/>
      <c r="FY140" s="202">
        <f>IFERROR(__xludf.DUMMYFUNCTION("""COMPUTED_VALUE"""),5.0)</f>
        <v>5</v>
      </c>
      <c r="FZ140" s="203"/>
      <c r="GA140" s="202">
        <f>IFERROR(__xludf.DUMMYFUNCTION("""COMPUTED_VALUE"""),10.0)</f>
        <v>10</v>
      </c>
      <c r="GB140" s="203"/>
      <c r="GC140" s="202">
        <f>IFERROR(__xludf.DUMMYFUNCTION("""COMPUTED_VALUE"""),6.0)</f>
        <v>6</v>
      </c>
      <c r="GD140" s="203"/>
      <c r="GE140" s="202">
        <f>IFERROR(__xludf.DUMMYFUNCTION("""COMPUTED_VALUE"""),1.0)</f>
        <v>1</v>
      </c>
      <c r="GF140" s="203"/>
      <c r="GG140" s="202"/>
      <c r="GH140" s="203"/>
      <c r="GI140" s="202"/>
      <c r="GJ140" s="203"/>
      <c r="GL140" s="159" t="str">
        <f t="shared" si="49"/>
        <v>Martin Horký</v>
      </c>
      <c r="GM140" s="202"/>
      <c r="GN140" s="203"/>
      <c r="GO140" s="202"/>
      <c r="GP140" s="203"/>
      <c r="GQ140" s="202"/>
      <c r="GR140" s="203"/>
      <c r="GS140" s="202"/>
      <c r="GT140" s="203"/>
      <c r="GU140" s="202"/>
      <c r="GV140" s="203"/>
      <c r="GW140" s="202"/>
      <c r="GX140" s="203"/>
      <c r="GY140" s="202"/>
      <c r="GZ140" s="203"/>
      <c r="HA140" s="202"/>
      <c r="HB140" s="203"/>
      <c r="HC140" s="202"/>
      <c r="HD140" s="203"/>
      <c r="HE140" s="202"/>
      <c r="HF140" s="203"/>
      <c r="HG140" s="202"/>
      <c r="HH140" s="203"/>
      <c r="HI140" s="202"/>
      <c r="HJ140" s="203"/>
      <c r="HK140" s="202"/>
      <c r="HL140" s="203"/>
      <c r="HM140" s="202"/>
      <c r="HN140" s="203"/>
      <c r="HO140" s="202"/>
      <c r="HP140" s="203"/>
      <c r="HQ140" s="202"/>
      <c r="HR140" s="203"/>
      <c r="HS140" s="202"/>
      <c r="HT140" s="203"/>
      <c r="HU140" s="202"/>
      <c r="HV140" s="203"/>
      <c r="HW140" s="202"/>
      <c r="HX140" s="203"/>
      <c r="HY140" s="202"/>
      <c r="HZ140" s="203"/>
      <c r="IA140" s="202"/>
      <c r="IB140" s="203"/>
      <c r="IC140" s="202"/>
      <c r="ID140" s="203"/>
      <c r="IE140" s="202"/>
      <c r="IF140" s="203"/>
      <c r="IG140" s="202"/>
      <c r="IH140" s="203"/>
      <c r="II140" s="202"/>
      <c r="IJ140" s="203"/>
      <c r="IK140" s="202"/>
      <c r="IL140" s="203"/>
      <c r="IM140" s="202"/>
      <c r="IN140" s="203"/>
      <c r="IO140" s="202"/>
      <c r="IP140" s="203"/>
      <c r="IQ140" s="202"/>
      <c r="IR140" s="203"/>
      <c r="IS140" s="202"/>
      <c r="IT140" s="203"/>
      <c r="IU140" s="202"/>
      <c r="IV140" s="215"/>
    </row>
    <row r="141">
      <c r="A141" s="225">
        <f>IFERROR(__xludf.DUMMYFUNCTION("""COMPUTED_VALUE"""),100.0)</f>
        <v>100</v>
      </c>
      <c r="B141" s="159" t="str">
        <f t="shared" si="46"/>
        <v>Martin Mann</v>
      </c>
      <c r="C141" s="199">
        <f t="shared" ref="C141:BL141" si="140">BO141+EA141+GM141</f>
        <v>0</v>
      </c>
      <c r="D141" s="199">
        <f t="shared" si="140"/>
        <v>0</v>
      </c>
      <c r="E141" s="199">
        <f t="shared" si="140"/>
        <v>0</v>
      </c>
      <c r="F141" s="199">
        <f t="shared" si="140"/>
        <v>0</v>
      </c>
      <c r="G141" s="199">
        <f t="shared" si="140"/>
        <v>0</v>
      </c>
      <c r="H141" s="199">
        <f t="shared" si="140"/>
        <v>0</v>
      </c>
      <c r="I141" s="199">
        <f t="shared" si="140"/>
        <v>5</v>
      </c>
      <c r="J141" s="199">
        <f t="shared" si="140"/>
        <v>0</v>
      </c>
      <c r="K141" s="199">
        <f t="shared" si="140"/>
        <v>0</v>
      </c>
      <c r="L141" s="199">
        <f t="shared" si="140"/>
        <v>0</v>
      </c>
      <c r="M141" s="199">
        <f t="shared" si="140"/>
        <v>0</v>
      </c>
      <c r="N141" s="199">
        <f t="shared" si="140"/>
        <v>0</v>
      </c>
      <c r="O141" s="199">
        <f t="shared" si="140"/>
        <v>0</v>
      </c>
      <c r="P141" s="199">
        <f t="shared" si="140"/>
        <v>0</v>
      </c>
      <c r="Q141" s="199">
        <f t="shared" si="140"/>
        <v>0</v>
      </c>
      <c r="R141" s="199">
        <f t="shared" si="140"/>
        <v>0</v>
      </c>
      <c r="S141" s="199">
        <f t="shared" si="140"/>
        <v>5</v>
      </c>
      <c r="T141" s="199">
        <f t="shared" si="140"/>
        <v>500</v>
      </c>
      <c r="U141" s="199">
        <f t="shared" si="140"/>
        <v>0</v>
      </c>
      <c r="V141" s="199">
        <f t="shared" si="140"/>
        <v>0</v>
      </c>
      <c r="W141" s="199">
        <f t="shared" si="140"/>
        <v>0</v>
      </c>
      <c r="X141" s="199">
        <f t="shared" si="140"/>
        <v>0</v>
      </c>
      <c r="Y141" s="199">
        <f t="shared" si="140"/>
        <v>0</v>
      </c>
      <c r="Z141" s="199">
        <f t="shared" si="140"/>
        <v>0</v>
      </c>
      <c r="AA141" s="199">
        <f t="shared" si="140"/>
        <v>5.5</v>
      </c>
      <c r="AB141" s="199">
        <f t="shared" si="140"/>
        <v>550</v>
      </c>
      <c r="AC141" s="199">
        <f t="shared" si="140"/>
        <v>0</v>
      </c>
      <c r="AD141" s="199">
        <f t="shared" si="140"/>
        <v>0</v>
      </c>
      <c r="AE141" s="199">
        <f t="shared" si="140"/>
        <v>0</v>
      </c>
      <c r="AF141" s="199">
        <f t="shared" si="140"/>
        <v>0</v>
      </c>
      <c r="AG141" s="199">
        <f t="shared" si="140"/>
        <v>0</v>
      </c>
      <c r="AH141" s="199">
        <f t="shared" si="140"/>
        <v>0</v>
      </c>
      <c r="AI141" s="199">
        <f t="shared" si="140"/>
        <v>0</v>
      </c>
      <c r="AJ141" s="199">
        <f t="shared" si="140"/>
        <v>0</v>
      </c>
      <c r="AK141" s="199">
        <f t="shared" si="140"/>
        <v>0</v>
      </c>
      <c r="AL141" s="199">
        <f t="shared" si="140"/>
        <v>0</v>
      </c>
      <c r="AM141" s="199">
        <f t="shared" si="140"/>
        <v>11.5</v>
      </c>
      <c r="AN141" s="199">
        <f t="shared" si="140"/>
        <v>1150</v>
      </c>
      <c r="AO141" s="199">
        <f t="shared" si="140"/>
        <v>0</v>
      </c>
      <c r="AP141" s="199">
        <f t="shared" si="140"/>
        <v>0</v>
      </c>
      <c r="AQ141" s="199">
        <f t="shared" si="140"/>
        <v>0</v>
      </c>
      <c r="AR141" s="199">
        <f t="shared" si="140"/>
        <v>0</v>
      </c>
      <c r="AS141" s="199">
        <f t="shared" si="140"/>
        <v>0</v>
      </c>
      <c r="AT141" s="199">
        <f t="shared" si="140"/>
        <v>0</v>
      </c>
      <c r="AU141" s="199">
        <f t="shared" si="140"/>
        <v>0</v>
      </c>
      <c r="AV141" s="199">
        <f t="shared" si="140"/>
        <v>0</v>
      </c>
      <c r="AW141" s="199">
        <f t="shared" si="140"/>
        <v>0</v>
      </c>
      <c r="AX141" s="199">
        <f t="shared" si="140"/>
        <v>0</v>
      </c>
      <c r="AY141" s="199">
        <f t="shared" si="140"/>
        <v>0</v>
      </c>
      <c r="AZ141" s="199">
        <f t="shared" si="140"/>
        <v>0</v>
      </c>
      <c r="BA141" s="199">
        <f t="shared" si="140"/>
        <v>0</v>
      </c>
      <c r="BB141" s="199">
        <f t="shared" si="140"/>
        <v>0</v>
      </c>
      <c r="BC141" s="199">
        <f t="shared" si="140"/>
        <v>4</v>
      </c>
      <c r="BD141" s="199">
        <f t="shared" si="140"/>
        <v>400</v>
      </c>
      <c r="BE141" s="199">
        <f t="shared" si="140"/>
        <v>0</v>
      </c>
      <c r="BF141" s="199">
        <f t="shared" si="140"/>
        <v>0</v>
      </c>
      <c r="BG141" s="199">
        <f t="shared" si="140"/>
        <v>0</v>
      </c>
      <c r="BH141" s="199">
        <f t="shared" si="140"/>
        <v>0</v>
      </c>
      <c r="BI141" s="199">
        <f t="shared" si="140"/>
        <v>0</v>
      </c>
      <c r="BJ141" s="199">
        <f t="shared" si="140"/>
        <v>0</v>
      </c>
      <c r="BK141" s="199">
        <f t="shared" si="140"/>
        <v>0</v>
      </c>
      <c r="BL141" s="199">
        <f t="shared" si="140"/>
        <v>0</v>
      </c>
      <c r="BM141" s="151"/>
      <c r="BN141" s="239" t="str">
        <f>IFERROR(__xludf.DUMMYFUNCTION("""COMPUTED_VALUE"""),"Martin Mann")</f>
        <v>Martin Mann</v>
      </c>
      <c r="BO141" s="202"/>
      <c r="BP141" s="203"/>
      <c r="BQ141" s="202"/>
      <c r="BR141" s="203"/>
      <c r="BS141" s="202"/>
      <c r="BT141" s="203"/>
      <c r="BU141" s="202">
        <f>IFERROR(__xludf.DUMMYFUNCTION("""COMPUTED_VALUE"""),5.0)</f>
        <v>5</v>
      </c>
      <c r="BV141" s="203"/>
      <c r="BW141" s="202"/>
      <c r="BX141" s="203"/>
      <c r="BY141" s="202"/>
      <c r="BZ141" s="203"/>
      <c r="CA141" s="202"/>
      <c r="CB141" s="203"/>
      <c r="CC141" s="202"/>
      <c r="CD141" s="203"/>
      <c r="CE141" s="202">
        <f>IFERROR(__xludf.DUMMYFUNCTION("""COMPUTED_VALUE"""),5.0)</f>
        <v>5</v>
      </c>
      <c r="CF141" s="203">
        <f>IFERROR(__xludf.DUMMYFUNCTION("""COMPUTED_VALUE"""),500.0)</f>
        <v>500</v>
      </c>
      <c r="CG141" s="202"/>
      <c r="CH141" s="203"/>
      <c r="CI141" s="202"/>
      <c r="CJ141" s="203"/>
      <c r="CK141" s="202"/>
      <c r="CL141" s="203"/>
      <c r="CM141" s="202">
        <f>IFERROR(__xludf.DUMMYFUNCTION("""COMPUTED_VALUE"""),5.5)</f>
        <v>5.5</v>
      </c>
      <c r="CN141" s="203">
        <f>IFERROR(__xludf.DUMMYFUNCTION("""COMPUTED_VALUE"""),550.0)</f>
        <v>550</v>
      </c>
      <c r="CO141" s="202"/>
      <c r="CP141" s="203"/>
      <c r="CQ141" s="202"/>
      <c r="CR141" s="203"/>
      <c r="CS141" s="202"/>
      <c r="CT141" s="203"/>
      <c r="CU141" s="202"/>
      <c r="CV141" s="203"/>
      <c r="CW141" s="202"/>
      <c r="CX141" s="203"/>
      <c r="CY141" s="202">
        <f>IFERROR(__xludf.DUMMYFUNCTION("""COMPUTED_VALUE"""),11.5)</f>
        <v>11.5</v>
      </c>
      <c r="CZ141" s="203">
        <f>IFERROR(__xludf.DUMMYFUNCTION("""COMPUTED_VALUE"""),1150.0)</f>
        <v>1150</v>
      </c>
      <c r="DA141" s="202"/>
      <c r="DB141" s="203"/>
      <c r="DC141" s="202"/>
      <c r="DD141" s="203"/>
      <c r="DE141" s="202"/>
      <c r="DF141" s="203"/>
      <c r="DG141" s="202"/>
      <c r="DH141" s="203"/>
      <c r="DI141" s="202"/>
      <c r="DJ141" s="203"/>
      <c r="DK141" s="202"/>
      <c r="DL141" s="203"/>
      <c r="DM141" s="202"/>
      <c r="DN141" s="203"/>
      <c r="DO141" s="202">
        <f>IFERROR(__xludf.DUMMYFUNCTION("""COMPUTED_VALUE"""),4.0)</f>
        <v>4</v>
      </c>
      <c r="DP141" s="203">
        <f>IFERROR(__xludf.DUMMYFUNCTION("""COMPUTED_VALUE"""),400.0)</f>
        <v>400</v>
      </c>
      <c r="DQ141" s="202"/>
      <c r="DR141" s="203"/>
      <c r="DS141" s="202"/>
      <c r="DT141" s="203"/>
      <c r="DU141" s="202"/>
      <c r="DV141" s="203"/>
      <c r="DW141" s="202"/>
      <c r="DX141" s="203"/>
      <c r="DZ141" s="159" t="str">
        <f t="shared" si="48"/>
        <v>Martin Mann</v>
      </c>
      <c r="EA141" s="202"/>
      <c r="EB141" s="203"/>
      <c r="EC141" s="202"/>
      <c r="ED141" s="203"/>
      <c r="EE141" s="202"/>
      <c r="EF141" s="203"/>
      <c r="EG141" s="202"/>
      <c r="EH141" s="203"/>
      <c r="EI141" s="202"/>
      <c r="EJ141" s="203"/>
      <c r="EK141" s="202"/>
      <c r="EL141" s="203"/>
      <c r="EM141" s="202"/>
      <c r="EN141" s="203"/>
      <c r="EO141" s="202"/>
      <c r="EP141" s="203"/>
      <c r="EQ141" s="202"/>
      <c r="ER141" s="203"/>
      <c r="ES141" s="202"/>
      <c r="ET141" s="203"/>
      <c r="EU141" s="202"/>
      <c r="EV141" s="203"/>
      <c r="EW141" s="202"/>
      <c r="EX141" s="203"/>
      <c r="EY141" s="202"/>
      <c r="EZ141" s="203"/>
      <c r="FA141" s="202"/>
      <c r="FB141" s="203"/>
      <c r="FC141" s="202"/>
      <c r="FD141" s="203"/>
      <c r="FE141" s="202"/>
      <c r="FF141" s="203"/>
      <c r="FG141" s="202"/>
      <c r="FH141" s="203"/>
      <c r="FI141" s="202"/>
      <c r="FJ141" s="203"/>
      <c r="FK141" s="202"/>
      <c r="FL141" s="203"/>
      <c r="FM141" s="202"/>
      <c r="FN141" s="203"/>
      <c r="FO141" s="202"/>
      <c r="FP141" s="203"/>
      <c r="FQ141" s="202"/>
      <c r="FR141" s="203"/>
      <c r="FS141" s="202"/>
      <c r="FT141" s="203"/>
      <c r="FU141" s="202"/>
      <c r="FV141" s="203"/>
      <c r="FW141" s="202"/>
      <c r="FX141" s="203"/>
      <c r="FY141" s="202"/>
      <c r="FZ141" s="203"/>
      <c r="GA141" s="202"/>
      <c r="GB141" s="203"/>
      <c r="GC141" s="202"/>
      <c r="GD141" s="203"/>
      <c r="GE141" s="202"/>
      <c r="GF141" s="203"/>
      <c r="GG141" s="202"/>
      <c r="GH141" s="203"/>
      <c r="GI141" s="202"/>
      <c r="GJ141" s="203"/>
      <c r="GL141" s="159" t="str">
        <f t="shared" si="49"/>
        <v>Martin Mann</v>
      </c>
      <c r="GM141" s="202"/>
      <c r="GN141" s="203"/>
      <c r="GO141" s="202"/>
      <c r="GP141" s="203"/>
      <c r="GQ141" s="202"/>
      <c r="GR141" s="203"/>
      <c r="GS141" s="202"/>
      <c r="GT141" s="203"/>
      <c r="GU141" s="202"/>
      <c r="GV141" s="203"/>
      <c r="GW141" s="202"/>
      <c r="GX141" s="203"/>
      <c r="GY141" s="202"/>
      <c r="GZ141" s="203"/>
      <c r="HA141" s="202"/>
      <c r="HB141" s="203"/>
      <c r="HC141" s="202"/>
      <c r="HD141" s="203"/>
      <c r="HE141" s="202"/>
      <c r="HF141" s="203"/>
      <c r="HG141" s="202"/>
      <c r="HH141" s="203"/>
      <c r="HI141" s="202"/>
      <c r="HJ141" s="203"/>
      <c r="HK141" s="202"/>
      <c r="HL141" s="203"/>
      <c r="HM141" s="202"/>
      <c r="HN141" s="203"/>
      <c r="HO141" s="202"/>
      <c r="HP141" s="203"/>
      <c r="HQ141" s="202"/>
      <c r="HR141" s="203"/>
      <c r="HS141" s="202"/>
      <c r="HT141" s="203"/>
      <c r="HU141" s="202"/>
      <c r="HV141" s="203"/>
      <c r="HW141" s="202"/>
      <c r="HX141" s="203"/>
      <c r="HY141" s="202"/>
      <c r="HZ141" s="203"/>
      <c r="IA141" s="202"/>
      <c r="IB141" s="203"/>
      <c r="IC141" s="202"/>
      <c r="ID141" s="203"/>
      <c r="IE141" s="202"/>
      <c r="IF141" s="203"/>
      <c r="IG141" s="202"/>
      <c r="IH141" s="203"/>
      <c r="II141" s="202"/>
      <c r="IJ141" s="203"/>
      <c r="IK141" s="202"/>
      <c r="IL141" s="203"/>
      <c r="IM141" s="202"/>
      <c r="IN141" s="203"/>
      <c r="IO141" s="202"/>
      <c r="IP141" s="203"/>
      <c r="IQ141" s="202"/>
      <c r="IR141" s="203"/>
      <c r="IS141" s="202"/>
      <c r="IT141" s="203"/>
      <c r="IU141" s="202"/>
      <c r="IV141" s="215"/>
    </row>
    <row r="142">
      <c r="A142" s="225">
        <f>IFERROR(__xludf.DUMMYFUNCTION("""COMPUTED_VALUE"""),100.0)</f>
        <v>100</v>
      </c>
      <c r="B142" s="159" t="str">
        <f t="shared" si="46"/>
        <v>Jan Svítil</v>
      </c>
      <c r="C142" s="199">
        <f t="shared" ref="C142:BL142" si="141">BO142+EA142+GM142</f>
        <v>0</v>
      </c>
      <c r="D142" s="199">
        <f t="shared" si="141"/>
        <v>0</v>
      </c>
      <c r="E142" s="199">
        <f t="shared" si="141"/>
        <v>0</v>
      </c>
      <c r="F142" s="199">
        <f t="shared" si="141"/>
        <v>0</v>
      </c>
      <c r="G142" s="199">
        <f t="shared" si="141"/>
        <v>0</v>
      </c>
      <c r="H142" s="199">
        <f t="shared" si="141"/>
        <v>0</v>
      </c>
      <c r="I142" s="199">
        <f t="shared" si="141"/>
        <v>4</v>
      </c>
      <c r="J142" s="199">
        <f t="shared" si="141"/>
        <v>0</v>
      </c>
      <c r="K142" s="199">
        <f t="shared" si="141"/>
        <v>0</v>
      </c>
      <c r="L142" s="199">
        <f t="shared" si="141"/>
        <v>0</v>
      </c>
      <c r="M142" s="199">
        <f t="shared" si="141"/>
        <v>0</v>
      </c>
      <c r="N142" s="199">
        <f t="shared" si="141"/>
        <v>0</v>
      </c>
      <c r="O142" s="199">
        <f t="shared" si="141"/>
        <v>0</v>
      </c>
      <c r="P142" s="199">
        <f t="shared" si="141"/>
        <v>0</v>
      </c>
      <c r="Q142" s="199">
        <f t="shared" si="141"/>
        <v>0</v>
      </c>
      <c r="R142" s="199">
        <f t="shared" si="141"/>
        <v>0</v>
      </c>
      <c r="S142" s="199">
        <f t="shared" si="141"/>
        <v>0</v>
      </c>
      <c r="T142" s="199">
        <f t="shared" si="141"/>
        <v>0</v>
      </c>
      <c r="U142" s="199">
        <f t="shared" si="141"/>
        <v>0</v>
      </c>
      <c r="V142" s="199">
        <f t="shared" si="141"/>
        <v>0</v>
      </c>
      <c r="W142" s="199">
        <f t="shared" si="141"/>
        <v>0</v>
      </c>
      <c r="X142" s="199">
        <f t="shared" si="141"/>
        <v>0</v>
      </c>
      <c r="Y142" s="199">
        <f t="shared" si="141"/>
        <v>3</v>
      </c>
      <c r="Z142" s="199">
        <f t="shared" si="141"/>
        <v>0</v>
      </c>
      <c r="AA142" s="199">
        <f t="shared" si="141"/>
        <v>0</v>
      </c>
      <c r="AB142" s="199">
        <f t="shared" si="141"/>
        <v>0</v>
      </c>
      <c r="AC142" s="199">
        <f t="shared" si="141"/>
        <v>0</v>
      </c>
      <c r="AD142" s="199">
        <f t="shared" si="141"/>
        <v>0</v>
      </c>
      <c r="AE142" s="199">
        <f t="shared" si="141"/>
        <v>0</v>
      </c>
      <c r="AF142" s="199">
        <f t="shared" si="141"/>
        <v>0</v>
      </c>
      <c r="AG142" s="199">
        <f t="shared" si="141"/>
        <v>0</v>
      </c>
      <c r="AH142" s="199">
        <f t="shared" si="141"/>
        <v>0</v>
      </c>
      <c r="AI142" s="199">
        <f t="shared" si="141"/>
        <v>0</v>
      </c>
      <c r="AJ142" s="199">
        <f t="shared" si="141"/>
        <v>0</v>
      </c>
      <c r="AK142" s="199">
        <f t="shared" si="141"/>
        <v>2</v>
      </c>
      <c r="AL142" s="199">
        <f t="shared" si="141"/>
        <v>0</v>
      </c>
      <c r="AM142" s="199">
        <f t="shared" si="141"/>
        <v>7</v>
      </c>
      <c r="AN142" s="199">
        <f t="shared" si="141"/>
        <v>0</v>
      </c>
      <c r="AO142" s="199">
        <f t="shared" si="141"/>
        <v>0</v>
      </c>
      <c r="AP142" s="199">
        <f t="shared" si="141"/>
        <v>0</v>
      </c>
      <c r="AQ142" s="199">
        <f t="shared" si="141"/>
        <v>0</v>
      </c>
      <c r="AR142" s="199">
        <f t="shared" si="141"/>
        <v>0</v>
      </c>
      <c r="AS142" s="199">
        <f t="shared" si="141"/>
        <v>0</v>
      </c>
      <c r="AT142" s="199">
        <f t="shared" si="141"/>
        <v>0</v>
      </c>
      <c r="AU142" s="199">
        <f t="shared" si="141"/>
        <v>0</v>
      </c>
      <c r="AV142" s="199">
        <f t="shared" si="141"/>
        <v>0</v>
      </c>
      <c r="AW142" s="199">
        <f t="shared" si="141"/>
        <v>0</v>
      </c>
      <c r="AX142" s="199">
        <f t="shared" si="141"/>
        <v>0</v>
      </c>
      <c r="AY142" s="199">
        <f t="shared" si="141"/>
        <v>2.5</v>
      </c>
      <c r="AZ142" s="199">
        <f t="shared" si="141"/>
        <v>0</v>
      </c>
      <c r="BA142" s="199">
        <f t="shared" si="141"/>
        <v>0</v>
      </c>
      <c r="BB142" s="199">
        <f t="shared" si="141"/>
        <v>0</v>
      </c>
      <c r="BC142" s="199">
        <f t="shared" si="141"/>
        <v>0</v>
      </c>
      <c r="BD142" s="199">
        <f t="shared" si="141"/>
        <v>0</v>
      </c>
      <c r="BE142" s="199">
        <f t="shared" si="141"/>
        <v>0</v>
      </c>
      <c r="BF142" s="199">
        <f t="shared" si="141"/>
        <v>0</v>
      </c>
      <c r="BG142" s="199">
        <f t="shared" si="141"/>
        <v>0</v>
      </c>
      <c r="BH142" s="199">
        <f t="shared" si="141"/>
        <v>0</v>
      </c>
      <c r="BI142" s="199">
        <f t="shared" si="141"/>
        <v>0</v>
      </c>
      <c r="BJ142" s="199">
        <f t="shared" si="141"/>
        <v>0</v>
      </c>
      <c r="BK142" s="199">
        <f t="shared" si="141"/>
        <v>0</v>
      </c>
      <c r="BL142" s="199">
        <f t="shared" si="141"/>
        <v>0</v>
      </c>
      <c r="BM142" s="151"/>
      <c r="BN142" s="239" t="str">
        <f>IFERROR(__xludf.DUMMYFUNCTION("""COMPUTED_VALUE"""),"Jan Svítil")</f>
        <v>Jan Svítil</v>
      </c>
      <c r="BO142" s="202"/>
      <c r="BP142" s="203"/>
      <c r="BQ142" s="202"/>
      <c r="BR142" s="203"/>
      <c r="BS142" s="202"/>
      <c r="BT142" s="203"/>
      <c r="BU142" s="202"/>
      <c r="BV142" s="203"/>
      <c r="BW142" s="202"/>
      <c r="BX142" s="203"/>
      <c r="BY142" s="202"/>
      <c r="BZ142" s="203"/>
      <c r="CA142" s="202"/>
      <c r="CB142" s="203"/>
      <c r="CC142" s="202"/>
      <c r="CD142" s="203"/>
      <c r="CE142" s="202"/>
      <c r="CF142" s="203"/>
      <c r="CG142" s="202"/>
      <c r="CH142" s="203"/>
      <c r="CI142" s="202"/>
      <c r="CJ142" s="203"/>
      <c r="CK142" s="202"/>
      <c r="CL142" s="203"/>
      <c r="CM142" s="202"/>
      <c r="CN142" s="203"/>
      <c r="CO142" s="202"/>
      <c r="CP142" s="203"/>
      <c r="CQ142" s="202"/>
      <c r="CR142" s="203"/>
      <c r="CS142" s="202"/>
      <c r="CT142" s="203"/>
      <c r="CU142" s="202"/>
      <c r="CV142" s="203"/>
      <c r="CW142" s="202"/>
      <c r="CX142" s="203"/>
      <c r="CY142" s="202"/>
      <c r="CZ142" s="203"/>
      <c r="DA142" s="202"/>
      <c r="DB142" s="203"/>
      <c r="DC142" s="202"/>
      <c r="DD142" s="203"/>
      <c r="DE142" s="202"/>
      <c r="DF142" s="203"/>
      <c r="DG142" s="202"/>
      <c r="DH142" s="203"/>
      <c r="DI142" s="202"/>
      <c r="DJ142" s="203"/>
      <c r="DK142" s="202"/>
      <c r="DL142" s="203"/>
      <c r="DM142" s="202"/>
      <c r="DN142" s="203"/>
      <c r="DO142" s="202"/>
      <c r="DP142" s="203"/>
      <c r="DQ142" s="202"/>
      <c r="DR142" s="203"/>
      <c r="DS142" s="202"/>
      <c r="DT142" s="203"/>
      <c r="DU142" s="202"/>
      <c r="DV142" s="203"/>
      <c r="DW142" s="202"/>
      <c r="DX142" s="203"/>
      <c r="DZ142" s="159" t="str">
        <f t="shared" si="48"/>
        <v>Jan Svítil</v>
      </c>
      <c r="EA142" s="202"/>
      <c r="EB142" s="203"/>
      <c r="EC142" s="202"/>
      <c r="ED142" s="203"/>
      <c r="EE142" s="202"/>
      <c r="EF142" s="203"/>
      <c r="EG142" s="202"/>
      <c r="EH142" s="203"/>
      <c r="EI142" s="202"/>
      <c r="EJ142" s="203"/>
      <c r="EK142" s="202"/>
      <c r="EL142" s="203"/>
      <c r="EM142" s="202"/>
      <c r="EN142" s="203"/>
      <c r="EO142" s="202"/>
      <c r="EP142" s="203"/>
      <c r="EQ142" s="202"/>
      <c r="ER142" s="203"/>
      <c r="ES142" s="202"/>
      <c r="ET142" s="203"/>
      <c r="EU142" s="202"/>
      <c r="EV142" s="203"/>
      <c r="EW142" s="202"/>
      <c r="EX142" s="203"/>
      <c r="EY142" s="202"/>
      <c r="EZ142" s="203"/>
      <c r="FA142" s="202"/>
      <c r="FB142" s="203"/>
      <c r="FC142" s="202"/>
      <c r="FD142" s="203"/>
      <c r="FE142" s="202"/>
      <c r="FF142" s="203"/>
      <c r="FG142" s="202"/>
      <c r="FH142" s="203"/>
      <c r="FI142" s="202"/>
      <c r="FJ142" s="203"/>
      <c r="FK142" s="202"/>
      <c r="FL142" s="203"/>
      <c r="FM142" s="202"/>
      <c r="FN142" s="203"/>
      <c r="FO142" s="202"/>
      <c r="FP142" s="203"/>
      <c r="FQ142" s="202"/>
      <c r="FR142" s="203"/>
      <c r="FS142" s="202"/>
      <c r="FT142" s="203"/>
      <c r="FU142" s="202"/>
      <c r="FV142" s="203"/>
      <c r="FW142" s="202"/>
      <c r="FX142" s="203"/>
      <c r="FY142" s="202"/>
      <c r="FZ142" s="203"/>
      <c r="GA142" s="202"/>
      <c r="GB142" s="203"/>
      <c r="GC142" s="202"/>
      <c r="GD142" s="203"/>
      <c r="GE142" s="202"/>
      <c r="GF142" s="203"/>
      <c r="GG142" s="202"/>
      <c r="GH142" s="203"/>
      <c r="GI142" s="202"/>
      <c r="GJ142" s="203"/>
      <c r="GL142" s="159" t="str">
        <f t="shared" si="49"/>
        <v>Jan Svítil</v>
      </c>
      <c r="GM142" s="202"/>
      <c r="GN142" s="203"/>
      <c r="GO142" s="202"/>
      <c r="GP142" s="203"/>
      <c r="GQ142" s="202"/>
      <c r="GR142" s="203"/>
      <c r="GS142" s="202">
        <f>IFERROR(__xludf.DUMMYFUNCTION("""COMPUTED_VALUE"""),4.0)</f>
        <v>4</v>
      </c>
      <c r="GT142" s="203"/>
      <c r="GU142" s="202"/>
      <c r="GV142" s="203"/>
      <c r="GW142" s="202"/>
      <c r="GX142" s="203"/>
      <c r="GY142" s="202"/>
      <c r="GZ142" s="203"/>
      <c r="HA142" s="202"/>
      <c r="HB142" s="203"/>
      <c r="HC142" s="202"/>
      <c r="HD142" s="203"/>
      <c r="HE142" s="202"/>
      <c r="HF142" s="203"/>
      <c r="HG142" s="202"/>
      <c r="HH142" s="203"/>
      <c r="HI142" s="202">
        <f>IFERROR(__xludf.DUMMYFUNCTION("""COMPUTED_VALUE"""),3.0)</f>
        <v>3</v>
      </c>
      <c r="HJ142" s="203"/>
      <c r="HK142" s="202"/>
      <c r="HL142" s="203"/>
      <c r="HM142" s="202"/>
      <c r="HN142" s="203"/>
      <c r="HO142" s="202"/>
      <c r="HP142" s="203"/>
      <c r="HQ142" s="202"/>
      <c r="HR142" s="203"/>
      <c r="HS142" s="202"/>
      <c r="HT142" s="203"/>
      <c r="HU142" s="202">
        <f>IFERROR(__xludf.DUMMYFUNCTION("""COMPUTED_VALUE"""),2.0)</f>
        <v>2</v>
      </c>
      <c r="HV142" s="203"/>
      <c r="HW142" s="202">
        <f>IFERROR(__xludf.DUMMYFUNCTION("""COMPUTED_VALUE"""),7.0)</f>
        <v>7</v>
      </c>
      <c r="HX142" s="203"/>
      <c r="HY142" s="202"/>
      <c r="HZ142" s="203"/>
      <c r="IA142" s="202"/>
      <c r="IB142" s="203"/>
      <c r="IC142" s="202"/>
      <c r="ID142" s="203"/>
      <c r="IE142" s="202"/>
      <c r="IF142" s="203"/>
      <c r="IG142" s="202"/>
      <c r="IH142" s="203"/>
      <c r="II142" s="202">
        <f>IFERROR(__xludf.DUMMYFUNCTION("""COMPUTED_VALUE"""),2.5)</f>
        <v>2.5</v>
      </c>
      <c r="IJ142" s="203"/>
      <c r="IK142" s="202"/>
      <c r="IL142" s="203"/>
      <c r="IM142" s="202"/>
      <c r="IN142" s="203"/>
      <c r="IO142" s="202"/>
      <c r="IP142" s="203"/>
      <c r="IQ142" s="202"/>
      <c r="IR142" s="203"/>
      <c r="IS142" s="202"/>
      <c r="IT142" s="203"/>
      <c r="IU142" s="202"/>
      <c r="IV142" s="215"/>
    </row>
    <row r="143">
      <c r="A143" s="225">
        <f>IFERROR(__xludf.DUMMYFUNCTION("""COMPUTED_VALUE"""),100.0)</f>
        <v>100</v>
      </c>
      <c r="B143" s="159" t="str">
        <f t="shared" si="46"/>
        <v>Ondřej Huňák</v>
      </c>
      <c r="C143" s="199">
        <f t="shared" ref="C143:BL143" si="142">BO143+EA143+GM143</f>
        <v>0</v>
      </c>
      <c r="D143" s="199">
        <f t="shared" si="142"/>
        <v>0</v>
      </c>
      <c r="E143" s="199">
        <f t="shared" si="142"/>
        <v>0</v>
      </c>
      <c r="F143" s="199">
        <f t="shared" si="142"/>
        <v>0</v>
      </c>
      <c r="G143" s="199">
        <f t="shared" si="142"/>
        <v>0</v>
      </c>
      <c r="H143" s="199">
        <f t="shared" si="142"/>
        <v>0</v>
      </c>
      <c r="I143" s="199">
        <f t="shared" si="142"/>
        <v>0</v>
      </c>
      <c r="J143" s="199">
        <f t="shared" si="142"/>
        <v>0</v>
      </c>
      <c r="K143" s="199">
        <f t="shared" si="142"/>
        <v>0</v>
      </c>
      <c r="L143" s="199">
        <f t="shared" si="142"/>
        <v>0</v>
      </c>
      <c r="M143" s="199">
        <f t="shared" si="142"/>
        <v>0</v>
      </c>
      <c r="N143" s="199">
        <f t="shared" si="142"/>
        <v>0</v>
      </c>
      <c r="O143" s="199">
        <f t="shared" si="142"/>
        <v>0</v>
      </c>
      <c r="P143" s="199">
        <f t="shared" si="142"/>
        <v>0</v>
      </c>
      <c r="Q143" s="199">
        <f t="shared" si="142"/>
        <v>0</v>
      </c>
      <c r="R143" s="199">
        <f t="shared" si="142"/>
        <v>0</v>
      </c>
      <c r="S143" s="199">
        <f t="shared" si="142"/>
        <v>0</v>
      </c>
      <c r="T143" s="199">
        <f t="shared" si="142"/>
        <v>0</v>
      </c>
      <c r="U143" s="199">
        <f t="shared" si="142"/>
        <v>0</v>
      </c>
      <c r="V143" s="199">
        <f t="shared" si="142"/>
        <v>0</v>
      </c>
      <c r="W143" s="199">
        <f t="shared" si="142"/>
        <v>0</v>
      </c>
      <c r="X143" s="199">
        <f t="shared" si="142"/>
        <v>0</v>
      </c>
      <c r="Y143" s="199">
        <f t="shared" si="142"/>
        <v>0</v>
      </c>
      <c r="Z143" s="199">
        <f t="shared" si="142"/>
        <v>0</v>
      </c>
      <c r="AA143" s="199">
        <f t="shared" si="142"/>
        <v>0</v>
      </c>
      <c r="AB143" s="199">
        <f t="shared" si="142"/>
        <v>0</v>
      </c>
      <c r="AC143" s="199">
        <f t="shared" si="142"/>
        <v>0</v>
      </c>
      <c r="AD143" s="199">
        <f t="shared" si="142"/>
        <v>0</v>
      </c>
      <c r="AE143" s="199">
        <f t="shared" si="142"/>
        <v>0</v>
      </c>
      <c r="AF143" s="199">
        <f t="shared" si="142"/>
        <v>0</v>
      </c>
      <c r="AG143" s="199">
        <f t="shared" si="142"/>
        <v>0</v>
      </c>
      <c r="AH143" s="199">
        <f t="shared" si="142"/>
        <v>0</v>
      </c>
      <c r="AI143" s="199">
        <f t="shared" si="142"/>
        <v>0</v>
      </c>
      <c r="AJ143" s="199">
        <f t="shared" si="142"/>
        <v>0</v>
      </c>
      <c r="AK143" s="199">
        <f t="shared" si="142"/>
        <v>0</v>
      </c>
      <c r="AL143" s="199">
        <f t="shared" si="142"/>
        <v>0</v>
      </c>
      <c r="AM143" s="199">
        <f t="shared" si="142"/>
        <v>0</v>
      </c>
      <c r="AN143" s="199">
        <f t="shared" si="142"/>
        <v>0</v>
      </c>
      <c r="AO143" s="199">
        <f t="shared" si="142"/>
        <v>0</v>
      </c>
      <c r="AP143" s="199">
        <f t="shared" si="142"/>
        <v>0</v>
      </c>
      <c r="AQ143" s="199">
        <f t="shared" si="142"/>
        <v>0</v>
      </c>
      <c r="AR143" s="199">
        <f t="shared" si="142"/>
        <v>0</v>
      </c>
      <c r="AS143" s="199">
        <f t="shared" si="142"/>
        <v>0</v>
      </c>
      <c r="AT143" s="199">
        <f t="shared" si="142"/>
        <v>0</v>
      </c>
      <c r="AU143" s="199">
        <f t="shared" si="142"/>
        <v>0</v>
      </c>
      <c r="AV143" s="199">
        <f t="shared" si="142"/>
        <v>0</v>
      </c>
      <c r="AW143" s="199">
        <f t="shared" si="142"/>
        <v>0</v>
      </c>
      <c r="AX143" s="199">
        <f t="shared" si="142"/>
        <v>0</v>
      </c>
      <c r="AY143" s="199">
        <f t="shared" si="142"/>
        <v>0</v>
      </c>
      <c r="AZ143" s="199">
        <f t="shared" si="142"/>
        <v>0</v>
      </c>
      <c r="BA143" s="199">
        <f t="shared" si="142"/>
        <v>0</v>
      </c>
      <c r="BB143" s="199">
        <f t="shared" si="142"/>
        <v>0</v>
      </c>
      <c r="BC143" s="199">
        <f t="shared" si="142"/>
        <v>0</v>
      </c>
      <c r="BD143" s="199">
        <f t="shared" si="142"/>
        <v>0</v>
      </c>
      <c r="BE143" s="199">
        <f t="shared" si="142"/>
        <v>0</v>
      </c>
      <c r="BF143" s="199">
        <f t="shared" si="142"/>
        <v>0</v>
      </c>
      <c r="BG143" s="199">
        <f t="shared" si="142"/>
        <v>0</v>
      </c>
      <c r="BH143" s="199">
        <f t="shared" si="142"/>
        <v>0</v>
      </c>
      <c r="BI143" s="199">
        <f t="shared" si="142"/>
        <v>0</v>
      </c>
      <c r="BJ143" s="199">
        <f t="shared" si="142"/>
        <v>0</v>
      </c>
      <c r="BK143" s="199">
        <f t="shared" si="142"/>
        <v>0</v>
      </c>
      <c r="BL143" s="199">
        <f t="shared" si="142"/>
        <v>0</v>
      </c>
      <c r="BM143" s="151"/>
      <c r="BN143" s="239" t="str">
        <f>IFERROR(__xludf.DUMMYFUNCTION("""COMPUTED_VALUE"""),"Ondřej Huňák")</f>
        <v>Ondřej Huňák</v>
      </c>
      <c r="BO143" s="202"/>
      <c r="BP143" s="203"/>
      <c r="BQ143" s="202"/>
      <c r="BR143" s="203"/>
      <c r="BS143" s="202"/>
      <c r="BT143" s="203"/>
      <c r="BU143" s="202"/>
      <c r="BV143" s="203"/>
      <c r="BW143" s="202"/>
      <c r="BX143" s="203"/>
      <c r="BY143" s="202"/>
      <c r="BZ143" s="203"/>
      <c r="CA143" s="202"/>
      <c r="CB143" s="203"/>
      <c r="CC143" s="202"/>
      <c r="CD143" s="203"/>
      <c r="CE143" s="202"/>
      <c r="CF143" s="203"/>
      <c r="CG143" s="202"/>
      <c r="CH143" s="203"/>
      <c r="CI143" s="202"/>
      <c r="CJ143" s="203"/>
      <c r="CK143" s="202"/>
      <c r="CL143" s="203"/>
      <c r="CM143" s="202"/>
      <c r="CN143" s="203"/>
      <c r="CO143" s="202"/>
      <c r="CP143" s="203"/>
      <c r="CQ143" s="202"/>
      <c r="CR143" s="203"/>
      <c r="CS143" s="202"/>
      <c r="CT143" s="203"/>
      <c r="CU143" s="202"/>
      <c r="CV143" s="203"/>
      <c r="CW143" s="202"/>
      <c r="CX143" s="203"/>
      <c r="CY143" s="202"/>
      <c r="CZ143" s="203"/>
      <c r="DA143" s="202"/>
      <c r="DB143" s="203"/>
      <c r="DC143" s="202"/>
      <c r="DD143" s="203"/>
      <c r="DE143" s="202"/>
      <c r="DF143" s="203"/>
      <c r="DG143" s="202"/>
      <c r="DH143" s="203"/>
      <c r="DI143" s="202"/>
      <c r="DJ143" s="203"/>
      <c r="DK143" s="202"/>
      <c r="DL143" s="203"/>
      <c r="DM143" s="202"/>
      <c r="DN143" s="203"/>
      <c r="DO143" s="202"/>
      <c r="DP143" s="203"/>
      <c r="DQ143" s="202"/>
      <c r="DR143" s="203"/>
      <c r="DS143" s="202"/>
      <c r="DT143" s="203"/>
      <c r="DU143" s="202"/>
      <c r="DV143" s="203"/>
      <c r="DW143" s="202"/>
      <c r="DX143" s="203"/>
      <c r="DZ143" s="159" t="str">
        <f t="shared" si="48"/>
        <v>Ondřej Huňák</v>
      </c>
      <c r="EA143" s="202"/>
      <c r="EB143" s="203"/>
      <c r="EC143" s="202"/>
      <c r="ED143" s="203"/>
      <c r="EE143" s="202"/>
      <c r="EF143" s="203"/>
      <c r="EG143" s="202"/>
      <c r="EH143" s="203"/>
      <c r="EI143" s="202"/>
      <c r="EJ143" s="203"/>
      <c r="EK143" s="202"/>
      <c r="EL143" s="203"/>
      <c r="EM143" s="202"/>
      <c r="EN143" s="203"/>
      <c r="EO143" s="202"/>
      <c r="EP143" s="203"/>
      <c r="EQ143" s="202"/>
      <c r="ER143" s="203"/>
      <c r="ES143" s="202"/>
      <c r="ET143" s="203"/>
      <c r="EU143" s="202"/>
      <c r="EV143" s="203"/>
      <c r="EW143" s="202"/>
      <c r="EX143" s="203"/>
      <c r="EY143" s="202"/>
      <c r="EZ143" s="203"/>
      <c r="FA143" s="202"/>
      <c r="FB143" s="203"/>
      <c r="FC143" s="202"/>
      <c r="FD143" s="203"/>
      <c r="FE143" s="202"/>
      <c r="FF143" s="203"/>
      <c r="FG143" s="202"/>
      <c r="FH143" s="203"/>
      <c r="FI143" s="202"/>
      <c r="FJ143" s="203"/>
      <c r="FK143" s="202"/>
      <c r="FL143" s="203"/>
      <c r="FM143" s="202"/>
      <c r="FN143" s="203"/>
      <c r="FO143" s="202"/>
      <c r="FP143" s="203"/>
      <c r="FQ143" s="202"/>
      <c r="FR143" s="203"/>
      <c r="FS143" s="202"/>
      <c r="FT143" s="203"/>
      <c r="FU143" s="202"/>
      <c r="FV143" s="203"/>
      <c r="FW143" s="202"/>
      <c r="FX143" s="203"/>
      <c r="FY143" s="202"/>
      <c r="FZ143" s="203"/>
      <c r="GA143" s="202"/>
      <c r="GB143" s="203"/>
      <c r="GC143" s="202"/>
      <c r="GD143" s="203"/>
      <c r="GE143" s="202"/>
      <c r="GF143" s="203"/>
      <c r="GG143" s="202"/>
      <c r="GH143" s="203"/>
      <c r="GI143" s="202"/>
      <c r="GJ143" s="203"/>
      <c r="GL143" s="159" t="str">
        <f t="shared" si="49"/>
        <v>Ondřej Huňák</v>
      </c>
      <c r="GM143" s="202"/>
      <c r="GN143" s="203"/>
      <c r="GO143" s="202"/>
      <c r="GP143" s="203"/>
      <c r="GQ143" s="202"/>
      <c r="GR143" s="203"/>
      <c r="GS143" s="202"/>
      <c r="GT143" s="203"/>
      <c r="GU143" s="202"/>
      <c r="GV143" s="203"/>
      <c r="GW143" s="202"/>
      <c r="GX143" s="203"/>
      <c r="GY143" s="202"/>
      <c r="GZ143" s="203"/>
      <c r="HA143" s="202"/>
      <c r="HB143" s="203"/>
      <c r="HC143" s="202"/>
      <c r="HD143" s="203"/>
      <c r="HE143" s="202"/>
      <c r="HF143" s="203"/>
      <c r="HG143" s="202"/>
      <c r="HH143" s="203"/>
      <c r="HI143" s="202"/>
      <c r="HJ143" s="203"/>
      <c r="HK143" s="202"/>
      <c r="HL143" s="203"/>
      <c r="HM143" s="202"/>
      <c r="HN143" s="203"/>
      <c r="HO143" s="202"/>
      <c r="HP143" s="203"/>
      <c r="HQ143" s="202"/>
      <c r="HR143" s="203"/>
      <c r="HS143" s="202"/>
      <c r="HT143" s="203"/>
      <c r="HU143" s="202"/>
      <c r="HV143" s="203"/>
      <c r="HW143" s="202"/>
      <c r="HX143" s="203"/>
      <c r="HY143" s="202"/>
      <c r="HZ143" s="203"/>
      <c r="IA143" s="202"/>
      <c r="IB143" s="203"/>
      <c r="IC143" s="202"/>
      <c r="ID143" s="203"/>
      <c r="IE143" s="202"/>
      <c r="IF143" s="203"/>
      <c r="IG143" s="202"/>
      <c r="IH143" s="203"/>
      <c r="II143" s="202"/>
      <c r="IJ143" s="203"/>
      <c r="IK143" s="202"/>
      <c r="IL143" s="203"/>
      <c r="IM143" s="202"/>
      <c r="IN143" s="203"/>
      <c r="IO143" s="202"/>
      <c r="IP143" s="203"/>
      <c r="IQ143" s="202"/>
      <c r="IR143" s="203"/>
      <c r="IS143" s="202"/>
      <c r="IT143" s="203"/>
      <c r="IU143" s="202"/>
      <c r="IV143" s="215"/>
    </row>
    <row r="144">
      <c r="A144" s="225">
        <f>IFERROR(__xludf.DUMMYFUNCTION("""COMPUTED_VALUE"""),100.0)</f>
        <v>100</v>
      </c>
      <c r="B144" s="159" t="str">
        <f t="shared" si="46"/>
        <v>Martin Zámečník</v>
      </c>
      <c r="C144" s="199">
        <f t="shared" ref="C144:BL144" si="143">BO144+EA144+GM144</f>
        <v>0</v>
      </c>
      <c r="D144" s="199">
        <f t="shared" si="143"/>
        <v>0</v>
      </c>
      <c r="E144" s="199">
        <f t="shared" si="143"/>
        <v>0</v>
      </c>
      <c r="F144" s="199">
        <f t="shared" si="143"/>
        <v>0</v>
      </c>
      <c r="G144" s="199">
        <f t="shared" si="143"/>
        <v>0</v>
      </c>
      <c r="H144" s="199">
        <f t="shared" si="143"/>
        <v>0</v>
      </c>
      <c r="I144" s="199">
        <f t="shared" si="143"/>
        <v>0</v>
      </c>
      <c r="J144" s="199">
        <f t="shared" si="143"/>
        <v>0</v>
      </c>
      <c r="K144" s="199">
        <f t="shared" si="143"/>
        <v>0</v>
      </c>
      <c r="L144" s="199">
        <f t="shared" si="143"/>
        <v>0</v>
      </c>
      <c r="M144" s="199">
        <f t="shared" si="143"/>
        <v>4</v>
      </c>
      <c r="N144" s="199">
        <f t="shared" si="143"/>
        <v>0</v>
      </c>
      <c r="O144" s="199">
        <f t="shared" si="143"/>
        <v>9.5</v>
      </c>
      <c r="P144" s="199">
        <f t="shared" si="143"/>
        <v>0</v>
      </c>
      <c r="Q144" s="199">
        <f t="shared" si="143"/>
        <v>0</v>
      </c>
      <c r="R144" s="199">
        <f t="shared" si="143"/>
        <v>0</v>
      </c>
      <c r="S144" s="199">
        <f t="shared" si="143"/>
        <v>0</v>
      </c>
      <c r="T144" s="199">
        <f t="shared" si="143"/>
        <v>0</v>
      </c>
      <c r="U144" s="199">
        <f t="shared" si="143"/>
        <v>0</v>
      </c>
      <c r="V144" s="199">
        <f t="shared" si="143"/>
        <v>0</v>
      </c>
      <c r="W144" s="199">
        <f t="shared" si="143"/>
        <v>0</v>
      </c>
      <c r="X144" s="199">
        <f t="shared" si="143"/>
        <v>0</v>
      </c>
      <c r="Y144" s="199">
        <f t="shared" si="143"/>
        <v>0</v>
      </c>
      <c r="Z144" s="199">
        <f t="shared" si="143"/>
        <v>0</v>
      </c>
      <c r="AA144" s="199">
        <f t="shared" si="143"/>
        <v>0</v>
      </c>
      <c r="AB144" s="199">
        <f t="shared" si="143"/>
        <v>0</v>
      </c>
      <c r="AC144" s="199">
        <f t="shared" si="143"/>
        <v>0</v>
      </c>
      <c r="AD144" s="199">
        <f t="shared" si="143"/>
        <v>0</v>
      </c>
      <c r="AE144" s="199">
        <f t="shared" si="143"/>
        <v>0</v>
      </c>
      <c r="AF144" s="199">
        <f t="shared" si="143"/>
        <v>0</v>
      </c>
      <c r="AG144" s="199">
        <f t="shared" si="143"/>
        <v>0</v>
      </c>
      <c r="AH144" s="199">
        <f t="shared" si="143"/>
        <v>0</v>
      </c>
      <c r="AI144" s="199">
        <f t="shared" si="143"/>
        <v>0</v>
      </c>
      <c r="AJ144" s="199">
        <f t="shared" si="143"/>
        <v>0</v>
      </c>
      <c r="AK144" s="199">
        <f t="shared" si="143"/>
        <v>0</v>
      </c>
      <c r="AL144" s="199">
        <f t="shared" si="143"/>
        <v>0</v>
      </c>
      <c r="AM144" s="199">
        <f t="shared" si="143"/>
        <v>0</v>
      </c>
      <c r="AN144" s="199">
        <f t="shared" si="143"/>
        <v>0</v>
      </c>
      <c r="AO144" s="199">
        <f t="shared" si="143"/>
        <v>0</v>
      </c>
      <c r="AP144" s="199">
        <f t="shared" si="143"/>
        <v>0</v>
      </c>
      <c r="AQ144" s="199">
        <f t="shared" si="143"/>
        <v>0</v>
      </c>
      <c r="AR144" s="199">
        <f t="shared" si="143"/>
        <v>0</v>
      </c>
      <c r="AS144" s="199">
        <f t="shared" si="143"/>
        <v>0</v>
      </c>
      <c r="AT144" s="199">
        <f t="shared" si="143"/>
        <v>0</v>
      </c>
      <c r="AU144" s="199">
        <f t="shared" si="143"/>
        <v>0</v>
      </c>
      <c r="AV144" s="199">
        <f t="shared" si="143"/>
        <v>0</v>
      </c>
      <c r="AW144" s="199">
        <f t="shared" si="143"/>
        <v>0</v>
      </c>
      <c r="AX144" s="199">
        <f t="shared" si="143"/>
        <v>0</v>
      </c>
      <c r="AY144" s="199">
        <f t="shared" si="143"/>
        <v>0</v>
      </c>
      <c r="AZ144" s="199">
        <f t="shared" si="143"/>
        <v>0</v>
      </c>
      <c r="BA144" s="199">
        <f t="shared" si="143"/>
        <v>0</v>
      </c>
      <c r="BB144" s="199">
        <f t="shared" si="143"/>
        <v>0</v>
      </c>
      <c r="BC144" s="199">
        <f t="shared" si="143"/>
        <v>0</v>
      </c>
      <c r="BD144" s="199">
        <f t="shared" si="143"/>
        <v>0</v>
      </c>
      <c r="BE144" s="199">
        <f t="shared" si="143"/>
        <v>0</v>
      </c>
      <c r="BF144" s="199">
        <f t="shared" si="143"/>
        <v>0</v>
      </c>
      <c r="BG144" s="199">
        <f t="shared" si="143"/>
        <v>0</v>
      </c>
      <c r="BH144" s="199">
        <f t="shared" si="143"/>
        <v>0</v>
      </c>
      <c r="BI144" s="199">
        <f t="shared" si="143"/>
        <v>0</v>
      </c>
      <c r="BJ144" s="199">
        <f t="shared" si="143"/>
        <v>0</v>
      </c>
      <c r="BK144" s="199">
        <f t="shared" si="143"/>
        <v>0</v>
      </c>
      <c r="BL144" s="199">
        <f t="shared" si="143"/>
        <v>0</v>
      </c>
      <c r="BM144" s="151"/>
      <c r="BN144" s="239" t="str">
        <f>IFERROR(__xludf.DUMMYFUNCTION("""COMPUTED_VALUE"""),"Martin Zámečník")</f>
        <v>Martin Zámečník</v>
      </c>
      <c r="BO144" s="202"/>
      <c r="BP144" s="203"/>
      <c r="BQ144" s="202"/>
      <c r="BR144" s="203"/>
      <c r="BS144" s="202"/>
      <c r="BT144" s="203"/>
      <c r="BU144" s="202"/>
      <c r="BV144" s="203"/>
      <c r="BW144" s="202"/>
      <c r="BX144" s="203"/>
      <c r="BY144" s="202"/>
      <c r="BZ144" s="203"/>
      <c r="CA144" s="202"/>
      <c r="CB144" s="203"/>
      <c r="CC144" s="202"/>
      <c r="CD144" s="203"/>
      <c r="CE144" s="202"/>
      <c r="CF144" s="203"/>
      <c r="CG144" s="202"/>
      <c r="CH144" s="203"/>
      <c r="CI144" s="202"/>
      <c r="CJ144" s="203"/>
      <c r="CK144" s="202"/>
      <c r="CL144" s="203"/>
      <c r="CM144" s="202"/>
      <c r="CN144" s="203"/>
      <c r="CO144" s="202"/>
      <c r="CP144" s="203"/>
      <c r="CQ144" s="202"/>
      <c r="CR144" s="203"/>
      <c r="CS144" s="202"/>
      <c r="CT144" s="203"/>
      <c r="CU144" s="202"/>
      <c r="CV144" s="203"/>
      <c r="CW144" s="202"/>
      <c r="CX144" s="203"/>
      <c r="CY144" s="202"/>
      <c r="CZ144" s="203"/>
      <c r="DA144" s="202"/>
      <c r="DB144" s="203"/>
      <c r="DC144" s="202"/>
      <c r="DD144" s="203"/>
      <c r="DE144" s="202"/>
      <c r="DF144" s="203"/>
      <c r="DG144" s="202"/>
      <c r="DH144" s="203"/>
      <c r="DI144" s="202"/>
      <c r="DJ144" s="203"/>
      <c r="DK144" s="202"/>
      <c r="DL144" s="203"/>
      <c r="DM144" s="202"/>
      <c r="DN144" s="203"/>
      <c r="DO144" s="202"/>
      <c r="DP144" s="203"/>
      <c r="DQ144" s="202"/>
      <c r="DR144" s="203"/>
      <c r="DS144" s="202"/>
      <c r="DT144" s="203"/>
      <c r="DU144" s="202"/>
      <c r="DV144" s="203"/>
      <c r="DW144" s="202"/>
      <c r="DX144" s="203"/>
      <c r="DZ144" s="159" t="str">
        <f t="shared" si="48"/>
        <v>Martin Zámečník</v>
      </c>
      <c r="EA144" s="202"/>
      <c r="EB144" s="203"/>
      <c r="EC144" s="202"/>
      <c r="ED144" s="203"/>
      <c r="EE144" s="202"/>
      <c r="EF144" s="203"/>
      <c r="EG144" s="202"/>
      <c r="EH144" s="203"/>
      <c r="EI144" s="202"/>
      <c r="EJ144" s="203"/>
      <c r="EK144" s="202">
        <f>IFERROR(__xludf.DUMMYFUNCTION("""COMPUTED_VALUE"""),4.0)</f>
        <v>4</v>
      </c>
      <c r="EL144" s="203"/>
      <c r="EM144" s="202">
        <f>IFERROR(__xludf.DUMMYFUNCTION("""COMPUTED_VALUE"""),9.5)</f>
        <v>9.5</v>
      </c>
      <c r="EN144" s="203"/>
      <c r="EO144" s="202"/>
      <c r="EP144" s="203"/>
      <c r="EQ144" s="202"/>
      <c r="ER144" s="203"/>
      <c r="ES144" s="202"/>
      <c r="ET144" s="203"/>
      <c r="EU144" s="202"/>
      <c r="EV144" s="203"/>
      <c r="EW144" s="202"/>
      <c r="EX144" s="203"/>
      <c r="EY144" s="202"/>
      <c r="EZ144" s="203"/>
      <c r="FA144" s="202"/>
      <c r="FB144" s="203"/>
      <c r="FC144" s="202"/>
      <c r="FD144" s="203"/>
      <c r="FE144" s="202"/>
      <c r="FF144" s="203"/>
      <c r="FG144" s="202"/>
      <c r="FH144" s="203"/>
      <c r="FI144" s="202"/>
      <c r="FJ144" s="203"/>
      <c r="FK144" s="202"/>
      <c r="FL144" s="203"/>
      <c r="FM144" s="202"/>
      <c r="FN144" s="203"/>
      <c r="FO144" s="202"/>
      <c r="FP144" s="203"/>
      <c r="FQ144" s="202"/>
      <c r="FR144" s="203"/>
      <c r="FS144" s="202"/>
      <c r="FT144" s="203"/>
      <c r="FU144" s="202"/>
      <c r="FV144" s="203"/>
      <c r="FW144" s="202"/>
      <c r="FX144" s="203"/>
      <c r="FY144" s="202"/>
      <c r="FZ144" s="203"/>
      <c r="GA144" s="202"/>
      <c r="GB144" s="203"/>
      <c r="GC144" s="202"/>
      <c r="GD144" s="203"/>
      <c r="GE144" s="202"/>
      <c r="GF144" s="203"/>
      <c r="GG144" s="202"/>
      <c r="GH144" s="203"/>
      <c r="GI144" s="202"/>
      <c r="GJ144" s="203"/>
      <c r="GL144" s="159" t="str">
        <f t="shared" si="49"/>
        <v>Martin Zámečník</v>
      </c>
      <c r="GM144" s="202"/>
      <c r="GN144" s="203"/>
      <c r="GO144" s="202"/>
      <c r="GP144" s="203"/>
      <c r="GQ144" s="202"/>
      <c r="GR144" s="203"/>
      <c r="GS144" s="202"/>
      <c r="GT144" s="203"/>
      <c r="GU144" s="202"/>
      <c r="GV144" s="203"/>
      <c r="GW144" s="202"/>
      <c r="GX144" s="203"/>
      <c r="GY144" s="202"/>
      <c r="GZ144" s="203"/>
      <c r="HA144" s="202"/>
      <c r="HB144" s="203"/>
      <c r="HC144" s="202"/>
      <c r="HD144" s="203"/>
      <c r="HE144" s="202"/>
      <c r="HF144" s="203"/>
      <c r="HG144" s="202"/>
      <c r="HH144" s="203"/>
      <c r="HI144" s="202"/>
      <c r="HJ144" s="203"/>
      <c r="HK144" s="202"/>
      <c r="HL144" s="203"/>
      <c r="HM144" s="202"/>
      <c r="HN144" s="203"/>
      <c r="HO144" s="202"/>
      <c r="HP144" s="203"/>
      <c r="HQ144" s="202"/>
      <c r="HR144" s="203"/>
      <c r="HS144" s="202"/>
      <c r="HT144" s="203"/>
      <c r="HU144" s="202"/>
      <c r="HV144" s="203"/>
      <c r="HW144" s="202"/>
      <c r="HX144" s="203"/>
      <c r="HY144" s="202"/>
      <c r="HZ144" s="203"/>
      <c r="IA144" s="202"/>
      <c r="IB144" s="203"/>
      <c r="IC144" s="202"/>
      <c r="ID144" s="203"/>
      <c r="IE144" s="202"/>
      <c r="IF144" s="203"/>
      <c r="IG144" s="202"/>
      <c r="IH144" s="203"/>
      <c r="II144" s="202"/>
      <c r="IJ144" s="203"/>
      <c r="IK144" s="202"/>
      <c r="IL144" s="203"/>
      <c r="IM144" s="202"/>
      <c r="IN144" s="203"/>
      <c r="IO144" s="202"/>
      <c r="IP144" s="203"/>
      <c r="IQ144" s="202"/>
      <c r="IR144" s="203"/>
      <c r="IS144" s="202"/>
      <c r="IT144" s="203"/>
      <c r="IU144" s="202"/>
      <c r="IV144" s="215"/>
    </row>
    <row r="145">
      <c r="A145" s="225">
        <f>IFERROR(__xludf.DUMMYFUNCTION("""COMPUTED_VALUE"""),100.0)</f>
        <v>100</v>
      </c>
      <c r="B145" s="159" t="str">
        <f t="shared" si="46"/>
        <v>Pavel Winter-x</v>
      </c>
      <c r="C145" s="199">
        <f t="shared" ref="C145:BL145" si="144">BO145+EA145+GM145</f>
        <v>0</v>
      </c>
      <c r="D145" s="199">
        <f t="shared" si="144"/>
        <v>0</v>
      </c>
      <c r="E145" s="199">
        <f t="shared" si="144"/>
        <v>0</v>
      </c>
      <c r="F145" s="199">
        <f t="shared" si="144"/>
        <v>0</v>
      </c>
      <c r="G145" s="199">
        <f t="shared" si="144"/>
        <v>0</v>
      </c>
      <c r="H145" s="199">
        <f t="shared" si="144"/>
        <v>0</v>
      </c>
      <c r="I145" s="199">
        <f t="shared" si="144"/>
        <v>0</v>
      </c>
      <c r="J145" s="199">
        <f t="shared" si="144"/>
        <v>0</v>
      </c>
      <c r="K145" s="199">
        <f t="shared" si="144"/>
        <v>0</v>
      </c>
      <c r="L145" s="199">
        <f t="shared" si="144"/>
        <v>0</v>
      </c>
      <c r="M145" s="199">
        <f t="shared" si="144"/>
        <v>0</v>
      </c>
      <c r="N145" s="199">
        <f t="shared" si="144"/>
        <v>0</v>
      </c>
      <c r="O145" s="199">
        <f t="shared" si="144"/>
        <v>0</v>
      </c>
      <c r="P145" s="199">
        <f t="shared" si="144"/>
        <v>0</v>
      </c>
      <c r="Q145" s="199">
        <f t="shared" si="144"/>
        <v>0</v>
      </c>
      <c r="R145" s="199">
        <f t="shared" si="144"/>
        <v>0</v>
      </c>
      <c r="S145" s="199">
        <f t="shared" si="144"/>
        <v>0</v>
      </c>
      <c r="T145" s="199">
        <f t="shared" si="144"/>
        <v>0</v>
      </c>
      <c r="U145" s="199">
        <f t="shared" si="144"/>
        <v>0</v>
      </c>
      <c r="V145" s="199">
        <f t="shared" si="144"/>
        <v>0</v>
      </c>
      <c r="W145" s="199">
        <f t="shared" si="144"/>
        <v>0</v>
      </c>
      <c r="X145" s="199">
        <f t="shared" si="144"/>
        <v>0</v>
      </c>
      <c r="Y145" s="199">
        <f t="shared" si="144"/>
        <v>0</v>
      </c>
      <c r="Z145" s="199">
        <f t="shared" si="144"/>
        <v>0</v>
      </c>
      <c r="AA145" s="199">
        <f t="shared" si="144"/>
        <v>0</v>
      </c>
      <c r="AB145" s="199">
        <f t="shared" si="144"/>
        <v>0</v>
      </c>
      <c r="AC145" s="199">
        <f t="shared" si="144"/>
        <v>0</v>
      </c>
      <c r="AD145" s="199">
        <f t="shared" si="144"/>
        <v>0</v>
      </c>
      <c r="AE145" s="199">
        <f t="shared" si="144"/>
        <v>0</v>
      </c>
      <c r="AF145" s="199">
        <f t="shared" si="144"/>
        <v>0</v>
      </c>
      <c r="AG145" s="199">
        <f t="shared" si="144"/>
        <v>0</v>
      </c>
      <c r="AH145" s="199">
        <f t="shared" si="144"/>
        <v>0</v>
      </c>
      <c r="AI145" s="199">
        <f t="shared" si="144"/>
        <v>0</v>
      </c>
      <c r="AJ145" s="199">
        <f t="shared" si="144"/>
        <v>0</v>
      </c>
      <c r="AK145" s="199">
        <f t="shared" si="144"/>
        <v>0</v>
      </c>
      <c r="AL145" s="199">
        <f t="shared" si="144"/>
        <v>0</v>
      </c>
      <c r="AM145" s="199">
        <f t="shared" si="144"/>
        <v>0</v>
      </c>
      <c r="AN145" s="199">
        <f t="shared" si="144"/>
        <v>0</v>
      </c>
      <c r="AO145" s="199">
        <f t="shared" si="144"/>
        <v>0</v>
      </c>
      <c r="AP145" s="199">
        <f t="shared" si="144"/>
        <v>0</v>
      </c>
      <c r="AQ145" s="199">
        <f t="shared" si="144"/>
        <v>0</v>
      </c>
      <c r="AR145" s="199">
        <f t="shared" si="144"/>
        <v>0</v>
      </c>
      <c r="AS145" s="199">
        <f t="shared" si="144"/>
        <v>0</v>
      </c>
      <c r="AT145" s="199">
        <f t="shared" si="144"/>
        <v>0</v>
      </c>
      <c r="AU145" s="199">
        <f t="shared" si="144"/>
        <v>0</v>
      </c>
      <c r="AV145" s="199">
        <f t="shared" si="144"/>
        <v>0</v>
      </c>
      <c r="AW145" s="199">
        <f t="shared" si="144"/>
        <v>0</v>
      </c>
      <c r="AX145" s="199">
        <f t="shared" si="144"/>
        <v>0</v>
      </c>
      <c r="AY145" s="199">
        <f t="shared" si="144"/>
        <v>0</v>
      </c>
      <c r="AZ145" s="199">
        <f t="shared" si="144"/>
        <v>0</v>
      </c>
      <c r="BA145" s="199">
        <f t="shared" si="144"/>
        <v>0</v>
      </c>
      <c r="BB145" s="199">
        <f t="shared" si="144"/>
        <v>0</v>
      </c>
      <c r="BC145" s="199">
        <f t="shared" si="144"/>
        <v>0</v>
      </c>
      <c r="BD145" s="199">
        <f t="shared" si="144"/>
        <v>0</v>
      </c>
      <c r="BE145" s="199">
        <f t="shared" si="144"/>
        <v>0</v>
      </c>
      <c r="BF145" s="199">
        <f t="shared" si="144"/>
        <v>0</v>
      </c>
      <c r="BG145" s="199">
        <f t="shared" si="144"/>
        <v>0</v>
      </c>
      <c r="BH145" s="199">
        <f t="shared" si="144"/>
        <v>0</v>
      </c>
      <c r="BI145" s="199">
        <f t="shared" si="144"/>
        <v>0</v>
      </c>
      <c r="BJ145" s="199">
        <f t="shared" si="144"/>
        <v>0</v>
      </c>
      <c r="BK145" s="199">
        <f t="shared" si="144"/>
        <v>0</v>
      </c>
      <c r="BL145" s="199">
        <f t="shared" si="144"/>
        <v>0</v>
      </c>
      <c r="BM145" s="151"/>
      <c r="BN145" s="239" t="str">
        <f>IFERROR(__xludf.DUMMYFUNCTION("""COMPUTED_VALUE"""),"Pavel Winter-x")</f>
        <v>Pavel Winter-x</v>
      </c>
      <c r="BO145" s="202"/>
      <c r="BP145" s="203"/>
      <c r="BQ145" s="202"/>
      <c r="BR145" s="203"/>
      <c r="BS145" s="202"/>
      <c r="BT145" s="203"/>
      <c r="BU145" s="202"/>
      <c r="BV145" s="203"/>
      <c r="BW145" s="202"/>
      <c r="BX145" s="203"/>
      <c r="BY145" s="202"/>
      <c r="BZ145" s="203"/>
      <c r="CA145" s="202"/>
      <c r="CB145" s="203"/>
      <c r="CC145" s="202"/>
      <c r="CD145" s="203"/>
      <c r="CE145" s="202"/>
      <c r="CF145" s="203"/>
      <c r="CG145" s="202"/>
      <c r="CH145" s="203"/>
      <c r="CI145" s="202"/>
      <c r="CJ145" s="203"/>
      <c r="CK145" s="202"/>
      <c r="CL145" s="203"/>
      <c r="CM145" s="202"/>
      <c r="CN145" s="203"/>
      <c r="CO145" s="202"/>
      <c r="CP145" s="203"/>
      <c r="CQ145" s="202"/>
      <c r="CR145" s="203"/>
      <c r="CS145" s="202"/>
      <c r="CT145" s="203"/>
      <c r="CU145" s="202"/>
      <c r="CV145" s="203"/>
      <c r="CW145" s="202"/>
      <c r="CX145" s="203"/>
      <c r="CY145" s="202"/>
      <c r="CZ145" s="203"/>
      <c r="DA145" s="202"/>
      <c r="DB145" s="203"/>
      <c r="DC145" s="202"/>
      <c r="DD145" s="203"/>
      <c r="DE145" s="202"/>
      <c r="DF145" s="203"/>
      <c r="DG145" s="202"/>
      <c r="DH145" s="203"/>
      <c r="DI145" s="202"/>
      <c r="DJ145" s="203"/>
      <c r="DK145" s="202"/>
      <c r="DL145" s="203"/>
      <c r="DM145" s="202"/>
      <c r="DN145" s="203"/>
      <c r="DO145" s="202"/>
      <c r="DP145" s="203"/>
      <c r="DQ145" s="202"/>
      <c r="DR145" s="203"/>
      <c r="DS145" s="202"/>
      <c r="DT145" s="203"/>
      <c r="DU145" s="202"/>
      <c r="DV145" s="203"/>
      <c r="DW145" s="202"/>
      <c r="DX145" s="203"/>
      <c r="DZ145" s="159" t="str">
        <f t="shared" si="48"/>
        <v>Pavel Winter-x</v>
      </c>
      <c r="EA145" s="202"/>
      <c r="EB145" s="203"/>
      <c r="EC145" s="202"/>
      <c r="ED145" s="203"/>
      <c r="EE145" s="202"/>
      <c r="EF145" s="203"/>
      <c r="EG145" s="202"/>
      <c r="EH145" s="203"/>
      <c r="EI145" s="202"/>
      <c r="EJ145" s="203"/>
      <c r="EK145" s="202"/>
      <c r="EL145" s="203"/>
      <c r="EM145" s="202"/>
      <c r="EN145" s="203"/>
      <c r="EO145" s="202"/>
      <c r="EP145" s="203"/>
      <c r="EQ145" s="202"/>
      <c r="ER145" s="203"/>
      <c r="ES145" s="202"/>
      <c r="ET145" s="203"/>
      <c r="EU145" s="202"/>
      <c r="EV145" s="203"/>
      <c r="EW145" s="202"/>
      <c r="EX145" s="203"/>
      <c r="EY145" s="202"/>
      <c r="EZ145" s="203"/>
      <c r="FA145" s="202"/>
      <c r="FB145" s="203"/>
      <c r="FC145" s="202"/>
      <c r="FD145" s="203"/>
      <c r="FE145" s="202"/>
      <c r="FF145" s="203"/>
      <c r="FG145" s="202"/>
      <c r="FH145" s="203"/>
      <c r="FI145" s="202"/>
      <c r="FJ145" s="203"/>
      <c r="FK145" s="202"/>
      <c r="FL145" s="203"/>
      <c r="FM145" s="202"/>
      <c r="FN145" s="203"/>
      <c r="FO145" s="202"/>
      <c r="FP145" s="203"/>
      <c r="FQ145" s="202"/>
      <c r="FR145" s="203"/>
      <c r="FS145" s="202"/>
      <c r="FT145" s="203"/>
      <c r="FU145" s="202"/>
      <c r="FV145" s="203"/>
      <c r="FW145" s="202"/>
      <c r="FX145" s="203"/>
      <c r="FY145" s="202"/>
      <c r="FZ145" s="203"/>
      <c r="GA145" s="202"/>
      <c r="GB145" s="203"/>
      <c r="GC145" s="202"/>
      <c r="GD145" s="203"/>
      <c r="GE145" s="202"/>
      <c r="GF145" s="203"/>
      <c r="GG145" s="202"/>
      <c r="GH145" s="203"/>
      <c r="GI145" s="202"/>
      <c r="GJ145" s="203"/>
      <c r="GL145" s="159" t="str">
        <f t="shared" si="49"/>
        <v>Pavel Winter-x</v>
      </c>
      <c r="GM145" s="202"/>
      <c r="GN145" s="203"/>
      <c r="GO145" s="202"/>
      <c r="GP145" s="203"/>
      <c r="GQ145" s="202"/>
      <c r="GR145" s="203"/>
      <c r="GS145" s="202"/>
      <c r="GT145" s="203"/>
      <c r="GU145" s="202"/>
      <c r="GV145" s="203"/>
      <c r="GW145" s="202"/>
      <c r="GX145" s="203"/>
      <c r="GY145" s="202"/>
      <c r="GZ145" s="203"/>
      <c r="HA145" s="202"/>
      <c r="HB145" s="203"/>
      <c r="HC145" s="202"/>
      <c r="HD145" s="203"/>
      <c r="HE145" s="202"/>
      <c r="HF145" s="203"/>
      <c r="HG145" s="202"/>
      <c r="HH145" s="203"/>
      <c r="HI145" s="202"/>
      <c r="HJ145" s="203"/>
      <c r="HK145" s="202"/>
      <c r="HL145" s="203"/>
      <c r="HM145" s="202"/>
      <c r="HN145" s="203"/>
      <c r="HO145" s="202"/>
      <c r="HP145" s="203"/>
      <c r="HQ145" s="202"/>
      <c r="HR145" s="203"/>
      <c r="HS145" s="202"/>
      <c r="HT145" s="203"/>
      <c r="HU145" s="202"/>
      <c r="HV145" s="203"/>
      <c r="HW145" s="202"/>
      <c r="HX145" s="203"/>
      <c r="HY145" s="202"/>
      <c r="HZ145" s="203"/>
      <c r="IA145" s="202"/>
      <c r="IB145" s="203"/>
      <c r="IC145" s="202"/>
      <c r="ID145" s="203"/>
      <c r="IE145" s="202"/>
      <c r="IF145" s="203"/>
      <c r="IG145" s="202"/>
      <c r="IH145" s="203"/>
      <c r="II145" s="202"/>
      <c r="IJ145" s="203"/>
      <c r="IK145" s="202"/>
      <c r="IL145" s="203"/>
      <c r="IM145" s="202"/>
      <c r="IN145" s="203"/>
      <c r="IO145" s="202"/>
      <c r="IP145" s="203"/>
      <c r="IQ145" s="202"/>
      <c r="IR145" s="203"/>
      <c r="IS145" s="202"/>
      <c r="IT145" s="203"/>
      <c r="IU145" s="202"/>
      <c r="IV145" s="215"/>
    </row>
    <row r="146">
      <c r="A146" s="225">
        <f>IFERROR(__xludf.DUMMYFUNCTION("""COMPUTED_VALUE"""),100.0)</f>
        <v>100</v>
      </c>
      <c r="B146" s="159" t="str">
        <f t="shared" si="46"/>
        <v>Milan Fafel</v>
      </c>
      <c r="C146" s="199">
        <f t="shared" ref="C146:BL146" si="145">BO146+EA146+GM146</f>
        <v>0</v>
      </c>
      <c r="D146" s="199">
        <f t="shared" si="145"/>
        <v>0</v>
      </c>
      <c r="E146" s="199">
        <f t="shared" si="145"/>
        <v>11</v>
      </c>
      <c r="F146" s="199">
        <f t="shared" si="145"/>
        <v>0</v>
      </c>
      <c r="G146" s="199">
        <f t="shared" si="145"/>
        <v>0</v>
      </c>
      <c r="H146" s="199">
        <f t="shared" si="145"/>
        <v>0</v>
      </c>
      <c r="I146" s="199">
        <f t="shared" si="145"/>
        <v>0</v>
      </c>
      <c r="J146" s="199">
        <f t="shared" si="145"/>
        <v>0</v>
      </c>
      <c r="K146" s="199">
        <f t="shared" si="145"/>
        <v>0</v>
      </c>
      <c r="L146" s="199">
        <f t="shared" si="145"/>
        <v>0</v>
      </c>
      <c r="M146" s="199">
        <f t="shared" si="145"/>
        <v>0</v>
      </c>
      <c r="N146" s="199">
        <f t="shared" si="145"/>
        <v>0</v>
      </c>
      <c r="O146" s="199">
        <f t="shared" si="145"/>
        <v>0</v>
      </c>
      <c r="P146" s="199">
        <f t="shared" si="145"/>
        <v>0</v>
      </c>
      <c r="Q146" s="199">
        <f t="shared" si="145"/>
        <v>0</v>
      </c>
      <c r="R146" s="199">
        <f t="shared" si="145"/>
        <v>0</v>
      </c>
      <c r="S146" s="199">
        <f t="shared" si="145"/>
        <v>0</v>
      </c>
      <c r="T146" s="199">
        <f t="shared" si="145"/>
        <v>0</v>
      </c>
      <c r="U146" s="199">
        <f t="shared" si="145"/>
        <v>0</v>
      </c>
      <c r="V146" s="199">
        <f t="shared" si="145"/>
        <v>0</v>
      </c>
      <c r="W146" s="199">
        <f t="shared" si="145"/>
        <v>8</v>
      </c>
      <c r="X146" s="199">
        <f t="shared" si="145"/>
        <v>0</v>
      </c>
      <c r="Y146" s="199">
        <f t="shared" si="145"/>
        <v>7</v>
      </c>
      <c r="Z146" s="199">
        <f t="shared" si="145"/>
        <v>0</v>
      </c>
      <c r="AA146" s="199">
        <f t="shared" si="145"/>
        <v>0</v>
      </c>
      <c r="AB146" s="199">
        <f t="shared" si="145"/>
        <v>0</v>
      </c>
      <c r="AC146" s="199">
        <f t="shared" si="145"/>
        <v>9</v>
      </c>
      <c r="AD146" s="199">
        <f t="shared" si="145"/>
        <v>0</v>
      </c>
      <c r="AE146" s="199">
        <f t="shared" si="145"/>
        <v>0</v>
      </c>
      <c r="AF146" s="199">
        <f t="shared" si="145"/>
        <v>0</v>
      </c>
      <c r="AG146" s="199">
        <f t="shared" si="145"/>
        <v>0</v>
      </c>
      <c r="AH146" s="199">
        <f t="shared" si="145"/>
        <v>0</v>
      </c>
      <c r="AI146" s="199">
        <f t="shared" si="145"/>
        <v>0</v>
      </c>
      <c r="AJ146" s="199">
        <f t="shared" si="145"/>
        <v>0</v>
      </c>
      <c r="AK146" s="199">
        <f t="shared" si="145"/>
        <v>0</v>
      </c>
      <c r="AL146" s="199">
        <f t="shared" si="145"/>
        <v>0</v>
      </c>
      <c r="AM146" s="199">
        <f t="shared" si="145"/>
        <v>3</v>
      </c>
      <c r="AN146" s="199">
        <f t="shared" si="145"/>
        <v>0</v>
      </c>
      <c r="AO146" s="199">
        <f t="shared" si="145"/>
        <v>0</v>
      </c>
      <c r="AP146" s="199">
        <f t="shared" si="145"/>
        <v>0</v>
      </c>
      <c r="AQ146" s="199">
        <f t="shared" si="145"/>
        <v>4</v>
      </c>
      <c r="AR146" s="199">
        <f t="shared" si="145"/>
        <v>0</v>
      </c>
      <c r="AS146" s="199">
        <f t="shared" si="145"/>
        <v>4</v>
      </c>
      <c r="AT146" s="199">
        <f t="shared" si="145"/>
        <v>0</v>
      </c>
      <c r="AU146" s="199">
        <f t="shared" si="145"/>
        <v>0</v>
      </c>
      <c r="AV146" s="199">
        <f t="shared" si="145"/>
        <v>0</v>
      </c>
      <c r="AW146" s="199">
        <f t="shared" si="145"/>
        <v>0</v>
      </c>
      <c r="AX146" s="199">
        <f t="shared" si="145"/>
        <v>0</v>
      </c>
      <c r="AY146" s="199">
        <f t="shared" si="145"/>
        <v>0</v>
      </c>
      <c r="AZ146" s="199">
        <f t="shared" si="145"/>
        <v>0</v>
      </c>
      <c r="BA146" s="199">
        <f t="shared" si="145"/>
        <v>8.5</v>
      </c>
      <c r="BB146" s="199">
        <f t="shared" si="145"/>
        <v>0</v>
      </c>
      <c r="BC146" s="199">
        <f t="shared" si="145"/>
        <v>0</v>
      </c>
      <c r="BD146" s="199">
        <f t="shared" si="145"/>
        <v>0</v>
      </c>
      <c r="BE146" s="199">
        <f t="shared" si="145"/>
        <v>0</v>
      </c>
      <c r="BF146" s="199">
        <f t="shared" si="145"/>
        <v>0</v>
      </c>
      <c r="BG146" s="199">
        <f t="shared" si="145"/>
        <v>0</v>
      </c>
      <c r="BH146" s="199">
        <f t="shared" si="145"/>
        <v>0</v>
      </c>
      <c r="BI146" s="199">
        <f t="shared" si="145"/>
        <v>0</v>
      </c>
      <c r="BJ146" s="199">
        <f t="shared" si="145"/>
        <v>0</v>
      </c>
      <c r="BK146" s="199">
        <f t="shared" si="145"/>
        <v>0</v>
      </c>
      <c r="BL146" s="199">
        <f t="shared" si="145"/>
        <v>0</v>
      </c>
      <c r="BM146" s="151"/>
      <c r="BN146" s="239" t="str">
        <f>IFERROR(__xludf.DUMMYFUNCTION("""COMPUTED_VALUE"""),"Milan Fafel")</f>
        <v>Milan Fafel</v>
      </c>
      <c r="BO146" s="202"/>
      <c r="BP146" s="203"/>
      <c r="BQ146" s="202"/>
      <c r="BR146" s="203"/>
      <c r="BS146" s="202"/>
      <c r="BT146" s="203"/>
      <c r="BU146" s="202"/>
      <c r="BV146" s="203"/>
      <c r="BW146" s="202"/>
      <c r="BX146" s="203"/>
      <c r="BY146" s="202"/>
      <c r="BZ146" s="203"/>
      <c r="CA146" s="202"/>
      <c r="CB146" s="203"/>
      <c r="CC146" s="202"/>
      <c r="CD146" s="203"/>
      <c r="CE146" s="202"/>
      <c r="CF146" s="203"/>
      <c r="CG146" s="202"/>
      <c r="CH146" s="203"/>
      <c r="CI146" s="202"/>
      <c r="CJ146" s="203"/>
      <c r="CK146" s="202"/>
      <c r="CL146" s="203"/>
      <c r="CM146" s="202"/>
      <c r="CN146" s="203"/>
      <c r="CO146" s="202"/>
      <c r="CP146" s="203"/>
      <c r="CQ146" s="202"/>
      <c r="CR146" s="203"/>
      <c r="CS146" s="202"/>
      <c r="CT146" s="203"/>
      <c r="CU146" s="202"/>
      <c r="CV146" s="203"/>
      <c r="CW146" s="202"/>
      <c r="CX146" s="203"/>
      <c r="CY146" s="202"/>
      <c r="CZ146" s="203"/>
      <c r="DA146" s="202"/>
      <c r="DB146" s="203"/>
      <c r="DC146" s="202"/>
      <c r="DD146" s="203"/>
      <c r="DE146" s="202"/>
      <c r="DF146" s="203"/>
      <c r="DG146" s="202"/>
      <c r="DH146" s="203"/>
      <c r="DI146" s="202"/>
      <c r="DJ146" s="203"/>
      <c r="DK146" s="202"/>
      <c r="DL146" s="203"/>
      <c r="DM146" s="202"/>
      <c r="DN146" s="203"/>
      <c r="DO146" s="202"/>
      <c r="DP146" s="203"/>
      <c r="DQ146" s="202"/>
      <c r="DR146" s="203"/>
      <c r="DS146" s="202"/>
      <c r="DT146" s="203"/>
      <c r="DU146" s="202"/>
      <c r="DV146" s="203"/>
      <c r="DW146" s="202"/>
      <c r="DX146" s="203"/>
      <c r="DZ146" s="159" t="str">
        <f t="shared" si="48"/>
        <v>Milan Fafel</v>
      </c>
      <c r="EA146" s="202"/>
      <c r="EB146" s="203"/>
      <c r="EC146" s="202"/>
      <c r="ED146" s="203"/>
      <c r="EE146" s="202"/>
      <c r="EF146" s="203"/>
      <c r="EG146" s="202"/>
      <c r="EH146" s="203"/>
      <c r="EI146" s="202"/>
      <c r="EJ146" s="203"/>
      <c r="EK146" s="202"/>
      <c r="EL146" s="203"/>
      <c r="EM146" s="202"/>
      <c r="EN146" s="203"/>
      <c r="EO146" s="202"/>
      <c r="EP146" s="203"/>
      <c r="EQ146" s="202"/>
      <c r="ER146" s="203"/>
      <c r="ES146" s="202"/>
      <c r="ET146" s="203"/>
      <c r="EU146" s="202"/>
      <c r="EV146" s="203"/>
      <c r="EW146" s="202"/>
      <c r="EX146" s="203"/>
      <c r="EY146" s="202"/>
      <c r="EZ146" s="203"/>
      <c r="FA146" s="202"/>
      <c r="FB146" s="203"/>
      <c r="FC146" s="202"/>
      <c r="FD146" s="203"/>
      <c r="FE146" s="202"/>
      <c r="FF146" s="203"/>
      <c r="FG146" s="202"/>
      <c r="FH146" s="203"/>
      <c r="FI146" s="202"/>
      <c r="FJ146" s="203"/>
      <c r="FK146" s="202"/>
      <c r="FL146" s="203"/>
      <c r="FM146" s="202"/>
      <c r="FN146" s="203"/>
      <c r="FO146" s="202"/>
      <c r="FP146" s="203"/>
      <c r="FQ146" s="202"/>
      <c r="FR146" s="203"/>
      <c r="FS146" s="202"/>
      <c r="FT146" s="203"/>
      <c r="FU146" s="202"/>
      <c r="FV146" s="203"/>
      <c r="FW146" s="202"/>
      <c r="FX146" s="203"/>
      <c r="FY146" s="202">
        <f>IFERROR(__xludf.DUMMYFUNCTION("""COMPUTED_VALUE"""),3.0)</f>
        <v>3</v>
      </c>
      <c r="FZ146" s="203"/>
      <c r="GA146" s="202"/>
      <c r="GB146" s="203"/>
      <c r="GC146" s="202"/>
      <c r="GD146" s="203"/>
      <c r="GE146" s="202"/>
      <c r="GF146" s="203"/>
      <c r="GG146" s="202"/>
      <c r="GH146" s="203"/>
      <c r="GI146" s="202"/>
      <c r="GJ146" s="203"/>
      <c r="GL146" s="159" t="str">
        <f t="shared" si="49"/>
        <v>Milan Fafel</v>
      </c>
      <c r="GM146" s="202"/>
      <c r="GN146" s="203"/>
      <c r="GO146" s="202">
        <f>IFERROR(__xludf.DUMMYFUNCTION("""COMPUTED_VALUE"""),11.0)</f>
        <v>11</v>
      </c>
      <c r="GP146" s="203"/>
      <c r="GQ146" s="202"/>
      <c r="GR146" s="203"/>
      <c r="GS146" s="202"/>
      <c r="GT146" s="203"/>
      <c r="GU146" s="202"/>
      <c r="GV146" s="203"/>
      <c r="GW146" s="202"/>
      <c r="GX146" s="203"/>
      <c r="GY146" s="202"/>
      <c r="GZ146" s="203"/>
      <c r="HA146" s="202"/>
      <c r="HB146" s="203"/>
      <c r="HC146" s="202"/>
      <c r="HD146" s="203"/>
      <c r="HE146" s="202"/>
      <c r="HF146" s="203"/>
      <c r="HG146" s="202">
        <f>IFERROR(__xludf.DUMMYFUNCTION("""COMPUTED_VALUE"""),8.0)</f>
        <v>8</v>
      </c>
      <c r="HH146" s="203"/>
      <c r="HI146" s="202">
        <f>IFERROR(__xludf.DUMMYFUNCTION("""COMPUTED_VALUE"""),7.0)</f>
        <v>7</v>
      </c>
      <c r="HJ146" s="203"/>
      <c r="HK146" s="202"/>
      <c r="HL146" s="203"/>
      <c r="HM146" s="202">
        <f>IFERROR(__xludf.DUMMYFUNCTION("""COMPUTED_VALUE"""),9.0)</f>
        <v>9</v>
      </c>
      <c r="HN146" s="203"/>
      <c r="HO146" s="202"/>
      <c r="HP146" s="203"/>
      <c r="HQ146" s="202"/>
      <c r="HR146" s="203"/>
      <c r="HS146" s="202"/>
      <c r="HT146" s="203"/>
      <c r="HU146" s="202"/>
      <c r="HV146" s="203"/>
      <c r="HW146" s="202">
        <f>IFERROR(__xludf.DUMMYFUNCTION("""COMPUTED_VALUE"""),3.0)</f>
        <v>3</v>
      </c>
      <c r="HX146" s="203"/>
      <c r="HY146" s="202"/>
      <c r="HZ146" s="203"/>
      <c r="IA146" s="202">
        <f>IFERROR(__xludf.DUMMYFUNCTION("""COMPUTED_VALUE"""),4.0)</f>
        <v>4</v>
      </c>
      <c r="IB146" s="203"/>
      <c r="IC146" s="202">
        <f>IFERROR(__xludf.DUMMYFUNCTION("""COMPUTED_VALUE"""),4.0)</f>
        <v>4</v>
      </c>
      <c r="ID146" s="203"/>
      <c r="IE146" s="202"/>
      <c r="IF146" s="203"/>
      <c r="IG146" s="202"/>
      <c r="IH146" s="203"/>
      <c r="II146" s="202"/>
      <c r="IJ146" s="203"/>
      <c r="IK146" s="202">
        <f>IFERROR(__xludf.DUMMYFUNCTION("""COMPUTED_VALUE"""),5.5)</f>
        <v>5.5</v>
      </c>
      <c r="IL146" s="203"/>
      <c r="IM146" s="202"/>
      <c r="IN146" s="203"/>
      <c r="IO146" s="202"/>
      <c r="IP146" s="203"/>
      <c r="IQ146" s="202"/>
      <c r="IR146" s="203"/>
      <c r="IS146" s="202"/>
      <c r="IT146" s="203"/>
      <c r="IU146" s="202"/>
      <c r="IV146" s="215"/>
    </row>
    <row r="147">
      <c r="A147" s="225">
        <f>IFERROR(__xludf.DUMMYFUNCTION("""COMPUTED_VALUE"""),100.0)</f>
        <v>100</v>
      </c>
      <c r="B147" s="159" t="str">
        <f t="shared" si="46"/>
        <v>Dominik Scharf</v>
      </c>
      <c r="C147" s="199">
        <f t="shared" ref="C147:BL147" si="146">BO147+EA147+GM147</f>
        <v>0</v>
      </c>
      <c r="D147" s="199">
        <f t="shared" si="146"/>
        <v>0</v>
      </c>
      <c r="E147" s="199">
        <f t="shared" si="146"/>
        <v>0</v>
      </c>
      <c r="F147" s="199">
        <f t="shared" si="146"/>
        <v>0</v>
      </c>
      <c r="G147" s="199">
        <f t="shared" si="146"/>
        <v>0</v>
      </c>
      <c r="H147" s="199">
        <f t="shared" si="146"/>
        <v>0</v>
      </c>
      <c r="I147" s="199">
        <f t="shared" si="146"/>
        <v>0</v>
      </c>
      <c r="J147" s="199">
        <f t="shared" si="146"/>
        <v>0</v>
      </c>
      <c r="K147" s="199">
        <f t="shared" si="146"/>
        <v>0</v>
      </c>
      <c r="L147" s="199">
        <f t="shared" si="146"/>
        <v>0</v>
      </c>
      <c r="M147" s="199">
        <f t="shared" si="146"/>
        <v>0</v>
      </c>
      <c r="N147" s="199">
        <f t="shared" si="146"/>
        <v>0</v>
      </c>
      <c r="O147" s="199">
        <f t="shared" si="146"/>
        <v>0</v>
      </c>
      <c r="P147" s="199">
        <f t="shared" si="146"/>
        <v>0</v>
      </c>
      <c r="Q147" s="199">
        <f t="shared" si="146"/>
        <v>0</v>
      </c>
      <c r="R147" s="199">
        <f t="shared" si="146"/>
        <v>0</v>
      </c>
      <c r="S147" s="199">
        <f t="shared" si="146"/>
        <v>0</v>
      </c>
      <c r="T147" s="199">
        <f t="shared" si="146"/>
        <v>0</v>
      </c>
      <c r="U147" s="199">
        <f t="shared" si="146"/>
        <v>0</v>
      </c>
      <c r="V147" s="199">
        <f t="shared" si="146"/>
        <v>0</v>
      </c>
      <c r="W147" s="199">
        <f t="shared" si="146"/>
        <v>0</v>
      </c>
      <c r="X147" s="199">
        <f t="shared" si="146"/>
        <v>0</v>
      </c>
      <c r="Y147" s="199">
        <f t="shared" si="146"/>
        <v>0</v>
      </c>
      <c r="Z147" s="199">
        <f t="shared" si="146"/>
        <v>0</v>
      </c>
      <c r="AA147" s="199">
        <f t="shared" si="146"/>
        <v>0</v>
      </c>
      <c r="AB147" s="199">
        <f t="shared" si="146"/>
        <v>0</v>
      </c>
      <c r="AC147" s="199">
        <f t="shared" si="146"/>
        <v>0</v>
      </c>
      <c r="AD147" s="199">
        <f t="shared" si="146"/>
        <v>0</v>
      </c>
      <c r="AE147" s="199">
        <f t="shared" si="146"/>
        <v>0</v>
      </c>
      <c r="AF147" s="199">
        <f t="shared" si="146"/>
        <v>0</v>
      </c>
      <c r="AG147" s="199">
        <f t="shared" si="146"/>
        <v>0</v>
      </c>
      <c r="AH147" s="199">
        <f t="shared" si="146"/>
        <v>0</v>
      </c>
      <c r="AI147" s="199">
        <f t="shared" si="146"/>
        <v>0</v>
      </c>
      <c r="AJ147" s="199">
        <f t="shared" si="146"/>
        <v>0</v>
      </c>
      <c r="AK147" s="199">
        <f t="shared" si="146"/>
        <v>0</v>
      </c>
      <c r="AL147" s="199">
        <f t="shared" si="146"/>
        <v>0</v>
      </c>
      <c r="AM147" s="199">
        <f t="shared" si="146"/>
        <v>0</v>
      </c>
      <c r="AN147" s="199">
        <f t="shared" si="146"/>
        <v>0</v>
      </c>
      <c r="AO147" s="199">
        <f t="shared" si="146"/>
        <v>0</v>
      </c>
      <c r="AP147" s="199">
        <f t="shared" si="146"/>
        <v>0</v>
      </c>
      <c r="AQ147" s="199">
        <f t="shared" si="146"/>
        <v>0</v>
      </c>
      <c r="AR147" s="199">
        <f t="shared" si="146"/>
        <v>0</v>
      </c>
      <c r="AS147" s="199">
        <f t="shared" si="146"/>
        <v>0</v>
      </c>
      <c r="AT147" s="199">
        <f t="shared" si="146"/>
        <v>0</v>
      </c>
      <c r="AU147" s="199">
        <f t="shared" si="146"/>
        <v>0</v>
      </c>
      <c r="AV147" s="199">
        <f t="shared" si="146"/>
        <v>0</v>
      </c>
      <c r="AW147" s="199">
        <f t="shared" si="146"/>
        <v>0</v>
      </c>
      <c r="AX147" s="199">
        <f t="shared" si="146"/>
        <v>0</v>
      </c>
      <c r="AY147" s="199">
        <f t="shared" si="146"/>
        <v>0</v>
      </c>
      <c r="AZ147" s="199">
        <f t="shared" si="146"/>
        <v>0</v>
      </c>
      <c r="BA147" s="199">
        <f t="shared" si="146"/>
        <v>0</v>
      </c>
      <c r="BB147" s="199">
        <f t="shared" si="146"/>
        <v>0</v>
      </c>
      <c r="BC147" s="199">
        <f t="shared" si="146"/>
        <v>0</v>
      </c>
      <c r="BD147" s="199">
        <f t="shared" si="146"/>
        <v>0</v>
      </c>
      <c r="BE147" s="199">
        <f t="shared" si="146"/>
        <v>0</v>
      </c>
      <c r="BF147" s="199">
        <f t="shared" si="146"/>
        <v>0</v>
      </c>
      <c r="BG147" s="199">
        <f t="shared" si="146"/>
        <v>0</v>
      </c>
      <c r="BH147" s="199">
        <f t="shared" si="146"/>
        <v>0</v>
      </c>
      <c r="BI147" s="199">
        <f t="shared" si="146"/>
        <v>0</v>
      </c>
      <c r="BJ147" s="199">
        <f t="shared" si="146"/>
        <v>0</v>
      </c>
      <c r="BK147" s="199">
        <f t="shared" si="146"/>
        <v>0</v>
      </c>
      <c r="BL147" s="199">
        <f t="shared" si="146"/>
        <v>0</v>
      </c>
      <c r="BM147" s="151"/>
      <c r="BN147" s="239" t="str">
        <f>IFERROR(__xludf.DUMMYFUNCTION("""COMPUTED_VALUE"""),"Dominik Scharf")</f>
        <v>Dominik Scharf</v>
      </c>
      <c r="BO147" s="202"/>
      <c r="BP147" s="203"/>
      <c r="BQ147" s="202"/>
      <c r="BR147" s="203"/>
      <c r="BS147" s="202"/>
      <c r="BT147" s="203"/>
      <c r="BU147" s="202"/>
      <c r="BV147" s="203"/>
      <c r="BW147" s="202"/>
      <c r="BX147" s="203"/>
      <c r="BY147" s="202"/>
      <c r="BZ147" s="203"/>
      <c r="CA147" s="202"/>
      <c r="CB147" s="203"/>
      <c r="CC147" s="202"/>
      <c r="CD147" s="203"/>
      <c r="CE147" s="202"/>
      <c r="CF147" s="203"/>
      <c r="CG147" s="202"/>
      <c r="CH147" s="203"/>
      <c r="CI147" s="202"/>
      <c r="CJ147" s="203"/>
      <c r="CK147" s="202"/>
      <c r="CL147" s="203"/>
      <c r="CM147" s="202"/>
      <c r="CN147" s="203"/>
      <c r="CO147" s="202"/>
      <c r="CP147" s="203"/>
      <c r="CQ147" s="202"/>
      <c r="CR147" s="203"/>
      <c r="CS147" s="202"/>
      <c r="CT147" s="203"/>
      <c r="CU147" s="202"/>
      <c r="CV147" s="203"/>
      <c r="CW147" s="202"/>
      <c r="CX147" s="203"/>
      <c r="CY147" s="202"/>
      <c r="CZ147" s="203"/>
      <c r="DA147" s="202"/>
      <c r="DB147" s="203"/>
      <c r="DC147" s="202"/>
      <c r="DD147" s="203"/>
      <c r="DE147" s="202"/>
      <c r="DF147" s="203"/>
      <c r="DG147" s="202"/>
      <c r="DH147" s="203"/>
      <c r="DI147" s="202"/>
      <c r="DJ147" s="203"/>
      <c r="DK147" s="202"/>
      <c r="DL147" s="203"/>
      <c r="DM147" s="202"/>
      <c r="DN147" s="203"/>
      <c r="DO147" s="202"/>
      <c r="DP147" s="203"/>
      <c r="DQ147" s="202"/>
      <c r="DR147" s="203"/>
      <c r="DS147" s="202"/>
      <c r="DT147" s="203"/>
      <c r="DU147" s="202"/>
      <c r="DV147" s="203"/>
      <c r="DW147" s="202"/>
      <c r="DX147" s="203"/>
      <c r="DZ147" s="159" t="str">
        <f t="shared" si="48"/>
        <v>Dominik Scharf</v>
      </c>
      <c r="EA147" s="202"/>
      <c r="EB147" s="203"/>
      <c r="EC147" s="202"/>
      <c r="ED147" s="203"/>
      <c r="EE147" s="202"/>
      <c r="EF147" s="203"/>
      <c r="EG147" s="202"/>
      <c r="EH147" s="203"/>
      <c r="EI147" s="202"/>
      <c r="EJ147" s="203"/>
      <c r="EK147" s="202"/>
      <c r="EL147" s="203"/>
      <c r="EM147" s="202"/>
      <c r="EN147" s="203"/>
      <c r="EO147" s="202"/>
      <c r="EP147" s="203"/>
      <c r="EQ147" s="202"/>
      <c r="ER147" s="203"/>
      <c r="ES147" s="202"/>
      <c r="ET147" s="203"/>
      <c r="EU147" s="202"/>
      <c r="EV147" s="203"/>
      <c r="EW147" s="202"/>
      <c r="EX147" s="203"/>
      <c r="EY147" s="202"/>
      <c r="EZ147" s="203"/>
      <c r="FA147" s="202"/>
      <c r="FB147" s="203"/>
      <c r="FC147" s="202"/>
      <c r="FD147" s="203"/>
      <c r="FE147" s="202"/>
      <c r="FF147" s="203"/>
      <c r="FG147" s="202"/>
      <c r="FH147" s="203"/>
      <c r="FI147" s="202"/>
      <c r="FJ147" s="203"/>
      <c r="FK147" s="202"/>
      <c r="FL147" s="203"/>
      <c r="FM147" s="202"/>
      <c r="FN147" s="203"/>
      <c r="FO147" s="202"/>
      <c r="FP147" s="203"/>
      <c r="FQ147" s="202"/>
      <c r="FR147" s="203"/>
      <c r="FS147" s="202"/>
      <c r="FT147" s="203"/>
      <c r="FU147" s="202"/>
      <c r="FV147" s="203"/>
      <c r="FW147" s="202"/>
      <c r="FX147" s="203"/>
      <c r="FY147" s="202"/>
      <c r="FZ147" s="203"/>
      <c r="GA147" s="202"/>
      <c r="GB147" s="203"/>
      <c r="GC147" s="202"/>
      <c r="GD147" s="203"/>
      <c r="GE147" s="202"/>
      <c r="GF147" s="203"/>
      <c r="GG147" s="202"/>
      <c r="GH147" s="203"/>
      <c r="GI147" s="202"/>
      <c r="GJ147" s="203"/>
      <c r="GL147" s="159" t="str">
        <f t="shared" si="49"/>
        <v>Dominik Scharf</v>
      </c>
      <c r="GM147" s="202"/>
      <c r="GN147" s="203"/>
      <c r="GO147" s="202"/>
      <c r="GP147" s="203"/>
      <c r="GQ147" s="202"/>
      <c r="GR147" s="203"/>
      <c r="GS147" s="202"/>
      <c r="GT147" s="203"/>
      <c r="GU147" s="202"/>
      <c r="GV147" s="203"/>
      <c r="GW147" s="202"/>
      <c r="GX147" s="203"/>
      <c r="GY147" s="202"/>
      <c r="GZ147" s="203"/>
      <c r="HA147" s="202"/>
      <c r="HB147" s="203"/>
      <c r="HC147" s="202"/>
      <c r="HD147" s="203"/>
      <c r="HE147" s="202"/>
      <c r="HF147" s="203"/>
      <c r="HG147" s="202"/>
      <c r="HH147" s="203"/>
      <c r="HI147" s="202"/>
      <c r="HJ147" s="203"/>
      <c r="HK147" s="202"/>
      <c r="HL147" s="203"/>
      <c r="HM147" s="202"/>
      <c r="HN147" s="203"/>
      <c r="HO147" s="202"/>
      <c r="HP147" s="203"/>
      <c r="HQ147" s="202"/>
      <c r="HR147" s="203"/>
      <c r="HS147" s="202"/>
      <c r="HT147" s="203"/>
      <c r="HU147" s="202"/>
      <c r="HV147" s="203"/>
      <c r="HW147" s="202"/>
      <c r="HX147" s="203"/>
      <c r="HY147" s="202"/>
      <c r="HZ147" s="203"/>
      <c r="IA147" s="202"/>
      <c r="IB147" s="203"/>
      <c r="IC147" s="202"/>
      <c r="ID147" s="203"/>
      <c r="IE147" s="202"/>
      <c r="IF147" s="203"/>
      <c r="IG147" s="202"/>
      <c r="IH147" s="203"/>
      <c r="II147" s="202"/>
      <c r="IJ147" s="203"/>
      <c r="IK147" s="202"/>
      <c r="IL147" s="203"/>
      <c r="IM147" s="202"/>
      <c r="IN147" s="203"/>
      <c r="IO147" s="202"/>
      <c r="IP147" s="203"/>
      <c r="IQ147" s="202"/>
      <c r="IR147" s="203"/>
      <c r="IS147" s="202"/>
      <c r="IT147" s="203"/>
      <c r="IU147" s="202"/>
      <c r="IV147" s="215"/>
    </row>
    <row r="148">
      <c r="A148" s="225">
        <f>IFERROR(__xludf.DUMMYFUNCTION("""COMPUTED_VALUE"""),100.0)</f>
        <v>100</v>
      </c>
      <c r="B148" s="159" t="str">
        <f t="shared" si="46"/>
        <v>Lukáš Veškrna</v>
      </c>
      <c r="C148" s="199">
        <f t="shared" ref="C148:BL148" si="147">BO148+EA148+GM148</f>
        <v>0</v>
      </c>
      <c r="D148" s="199">
        <f t="shared" si="147"/>
        <v>0</v>
      </c>
      <c r="E148" s="199">
        <f t="shared" si="147"/>
        <v>0</v>
      </c>
      <c r="F148" s="199">
        <f t="shared" si="147"/>
        <v>0</v>
      </c>
      <c r="G148" s="199">
        <f t="shared" si="147"/>
        <v>0</v>
      </c>
      <c r="H148" s="199">
        <f t="shared" si="147"/>
        <v>0</v>
      </c>
      <c r="I148" s="199">
        <f t="shared" si="147"/>
        <v>0</v>
      </c>
      <c r="J148" s="199">
        <f t="shared" si="147"/>
        <v>0</v>
      </c>
      <c r="K148" s="199">
        <f t="shared" si="147"/>
        <v>0</v>
      </c>
      <c r="L148" s="199">
        <f t="shared" si="147"/>
        <v>0</v>
      </c>
      <c r="M148" s="199">
        <f t="shared" si="147"/>
        <v>0</v>
      </c>
      <c r="N148" s="199">
        <f t="shared" si="147"/>
        <v>0</v>
      </c>
      <c r="O148" s="199">
        <f t="shared" si="147"/>
        <v>0</v>
      </c>
      <c r="P148" s="199">
        <f t="shared" si="147"/>
        <v>0</v>
      </c>
      <c r="Q148" s="199">
        <f t="shared" si="147"/>
        <v>0</v>
      </c>
      <c r="R148" s="199">
        <f t="shared" si="147"/>
        <v>0</v>
      </c>
      <c r="S148" s="199">
        <f t="shared" si="147"/>
        <v>0</v>
      </c>
      <c r="T148" s="199">
        <f t="shared" si="147"/>
        <v>0</v>
      </c>
      <c r="U148" s="199">
        <f t="shared" si="147"/>
        <v>5.5</v>
      </c>
      <c r="V148" s="199">
        <f t="shared" si="147"/>
        <v>0</v>
      </c>
      <c r="W148" s="199">
        <f t="shared" si="147"/>
        <v>5.5</v>
      </c>
      <c r="X148" s="199">
        <f t="shared" si="147"/>
        <v>0</v>
      </c>
      <c r="Y148" s="199">
        <f t="shared" si="147"/>
        <v>0</v>
      </c>
      <c r="Z148" s="199">
        <f t="shared" si="147"/>
        <v>0</v>
      </c>
      <c r="AA148" s="199">
        <f t="shared" si="147"/>
        <v>0</v>
      </c>
      <c r="AB148" s="199">
        <f t="shared" si="147"/>
        <v>0</v>
      </c>
      <c r="AC148" s="199">
        <f t="shared" si="147"/>
        <v>0</v>
      </c>
      <c r="AD148" s="199">
        <f t="shared" si="147"/>
        <v>0</v>
      </c>
      <c r="AE148" s="199">
        <f t="shared" si="147"/>
        <v>0</v>
      </c>
      <c r="AF148" s="199">
        <f t="shared" si="147"/>
        <v>0</v>
      </c>
      <c r="AG148" s="199">
        <f t="shared" si="147"/>
        <v>0</v>
      </c>
      <c r="AH148" s="199">
        <f t="shared" si="147"/>
        <v>0</v>
      </c>
      <c r="AI148" s="199">
        <f t="shared" si="147"/>
        <v>0</v>
      </c>
      <c r="AJ148" s="199">
        <f t="shared" si="147"/>
        <v>0</v>
      </c>
      <c r="AK148" s="199">
        <f t="shared" si="147"/>
        <v>0</v>
      </c>
      <c r="AL148" s="199">
        <f t="shared" si="147"/>
        <v>0</v>
      </c>
      <c r="AM148" s="199">
        <f t="shared" si="147"/>
        <v>4</v>
      </c>
      <c r="AN148" s="199">
        <f t="shared" si="147"/>
        <v>400</v>
      </c>
      <c r="AO148" s="199">
        <f t="shared" si="147"/>
        <v>0</v>
      </c>
      <c r="AP148" s="199">
        <f t="shared" si="147"/>
        <v>0</v>
      </c>
      <c r="AQ148" s="199">
        <f t="shared" si="147"/>
        <v>5</v>
      </c>
      <c r="AR148" s="199">
        <f t="shared" si="147"/>
        <v>500</v>
      </c>
      <c r="AS148" s="199">
        <f t="shared" si="147"/>
        <v>3</v>
      </c>
      <c r="AT148" s="199">
        <f t="shared" si="147"/>
        <v>300</v>
      </c>
      <c r="AU148" s="199">
        <f t="shared" si="147"/>
        <v>5</v>
      </c>
      <c r="AV148" s="199">
        <f t="shared" si="147"/>
        <v>500</v>
      </c>
      <c r="AW148" s="199">
        <f t="shared" si="147"/>
        <v>0</v>
      </c>
      <c r="AX148" s="199">
        <f t="shared" si="147"/>
        <v>0</v>
      </c>
      <c r="AY148" s="199">
        <f t="shared" si="147"/>
        <v>7</v>
      </c>
      <c r="AZ148" s="199">
        <f t="shared" si="147"/>
        <v>0</v>
      </c>
      <c r="BA148" s="199">
        <f t="shared" si="147"/>
        <v>0</v>
      </c>
      <c r="BB148" s="199">
        <f t="shared" si="147"/>
        <v>0</v>
      </c>
      <c r="BC148" s="199">
        <f t="shared" si="147"/>
        <v>5</v>
      </c>
      <c r="BD148" s="199">
        <f t="shared" si="147"/>
        <v>0</v>
      </c>
      <c r="BE148" s="199">
        <f t="shared" si="147"/>
        <v>4</v>
      </c>
      <c r="BF148" s="199">
        <f t="shared" si="147"/>
        <v>0</v>
      </c>
      <c r="BG148" s="199">
        <f t="shared" si="147"/>
        <v>3.5</v>
      </c>
      <c r="BH148" s="199">
        <f t="shared" si="147"/>
        <v>0</v>
      </c>
      <c r="BI148" s="199">
        <f t="shared" si="147"/>
        <v>7</v>
      </c>
      <c r="BJ148" s="199">
        <f t="shared" si="147"/>
        <v>110</v>
      </c>
      <c r="BK148" s="199">
        <f t="shared" si="147"/>
        <v>0</v>
      </c>
      <c r="BL148" s="199">
        <f t="shared" si="147"/>
        <v>0</v>
      </c>
      <c r="BM148" s="151"/>
      <c r="BN148" s="239" t="str">
        <f>IFERROR(__xludf.DUMMYFUNCTION("""COMPUTED_VALUE"""),"Lukáš Veškrna")</f>
        <v>Lukáš Veškrna</v>
      </c>
      <c r="BO148" s="202"/>
      <c r="BP148" s="203"/>
      <c r="BQ148" s="202"/>
      <c r="BR148" s="203"/>
      <c r="BS148" s="202"/>
      <c r="BT148" s="203"/>
      <c r="BU148" s="202"/>
      <c r="BV148" s="203"/>
      <c r="BW148" s="202"/>
      <c r="BX148" s="203"/>
      <c r="BY148" s="202"/>
      <c r="BZ148" s="203"/>
      <c r="CA148" s="202"/>
      <c r="CB148" s="203"/>
      <c r="CC148" s="202"/>
      <c r="CD148" s="203"/>
      <c r="CE148" s="202"/>
      <c r="CF148" s="203"/>
      <c r="CG148" s="202">
        <f>IFERROR(__xludf.DUMMYFUNCTION("""COMPUTED_VALUE"""),5.5)</f>
        <v>5.5</v>
      </c>
      <c r="CH148" s="203"/>
      <c r="CI148" s="202">
        <f>IFERROR(__xludf.DUMMYFUNCTION("""COMPUTED_VALUE"""),5.5)</f>
        <v>5.5</v>
      </c>
      <c r="CJ148" s="203"/>
      <c r="CK148" s="202"/>
      <c r="CL148" s="203"/>
      <c r="CM148" s="202"/>
      <c r="CN148" s="203"/>
      <c r="CO148" s="202"/>
      <c r="CP148" s="203"/>
      <c r="CQ148" s="202"/>
      <c r="CR148" s="203"/>
      <c r="CS148" s="202"/>
      <c r="CT148" s="203"/>
      <c r="CU148" s="202"/>
      <c r="CV148" s="203"/>
      <c r="CW148" s="202"/>
      <c r="CX148" s="203"/>
      <c r="CY148" s="202">
        <f>IFERROR(__xludf.DUMMYFUNCTION("""COMPUTED_VALUE"""),4.0)</f>
        <v>4</v>
      </c>
      <c r="CZ148" s="203">
        <f>IFERROR(__xludf.DUMMYFUNCTION("""COMPUTED_VALUE"""),400.0)</f>
        <v>400</v>
      </c>
      <c r="DA148" s="202"/>
      <c r="DB148" s="203"/>
      <c r="DC148" s="202">
        <f>IFERROR(__xludf.DUMMYFUNCTION("""COMPUTED_VALUE"""),5.0)</f>
        <v>5</v>
      </c>
      <c r="DD148" s="203">
        <f>IFERROR(__xludf.DUMMYFUNCTION("""COMPUTED_VALUE"""),500.0)</f>
        <v>500</v>
      </c>
      <c r="DE148" s="202">
        <f>IFERROR(__xludf.DUMMYFUNCTION("""COMPUTED_VALUE"""),3.0)</f>
        <v>3</v>
      </c>
      <c r="DF148" s="203">
        <f>IFERROR(__xludf.DUMMYFUNCTION("""COMPUTED_VALUE"""),300.0)</f>
        <v>300</v>
      </c>
      <c r="DG148" s="202">
        <f>IFERROR(__xludf.DUMMYFUNCTION("""COMPUTED_VALUE"""),5.0)</f>
        <v>5</v>
      </c>
      <c r="DH148" s="203">
        <f>IFERROR(__xludf.DUMMYFUNCTION("""COMPUTED_VALUE"""),500.0)</f>
        <v>500</v>
      </c>
      <c r="DI148" s="202"/>
      <c r="DJ148" s="203"/>
      <c r="DK148" s="202">
        <f>IFERROR(__xludf.DUMMYFUNCTION("""COMPUTED_VALUE"""),7.0)</f>
        <v>7</v>
      </c>
      <c r="DL148" s="203"/>
      <c r="DM148" s="202"/>
      <c r="DN148" s="203"/>
      <c r="DO148" s="202">
        <f>IFERROR(__xludf.DUMMYFUNCTION("""COMPUTED_VALUE"""),5.0)</f>
        <v>5</v>
      </c>
      <c r="DP148" s="203"/>
      <c r="DQ148" s="202">
        <f>IFERROR(__xludf.DUMMYFUNCTION("""COMPUTED_VALUE"""),4.0)</f>
        <v>4</v>
      </c>
      <c r="DR148" s="203"/>
      <c r="DS148" s="202">
        <f>IFERROR(__xludf.DUMMYFUNCTION("""COMPUTED_VALUE"""),3.5)</f>
        <v>3.5</v>
      </c>
      <c r="DT148" s="203"/>
      <c r="DU148" s="202">
        <f>IFERROR(__xludf.DUMMYFUNCTION("""COMPUTED_VALUE"""),7.0)</f>
        <v>7</v>
      </c>
      <c r="DV148" s="203">
        <f>IFERROR(__xludf.DUMMYFUNCTION("""COMPUTED_VALUE"""),110.0)</f>
        <v>110</v>
      </c>
      <c r="DW148" s="202"/>
      <c r="DX148" s="203"/>
      <c r="DZ148" s="159" t="str">
        <f t="shared" si="48"/>
        <v>Lukáš Veškrna</v>
      </c>
      <c r="EA148" s="202"/>
      <c r="EB148" s="203"/>
      <c r="EC148" s="202"/>
      <c r="ED148" s="203"/>
      <c r="EE148" s="202"/>
      <c r="EF148" s="203"/>
      <c r="EG148" s="202"/>
      <c r="EH148" s="203"/>
      <c r="EI148" s="202"/>
      <c r="EJ148" s="203"/>
      <c r="EK148" s="202"/>
      <c r="EL148" s="203"/>
      <c r="EM148" s="202"/>
      <c r="EN148" s="203"/>
      <c r="EO148" s="202"/>
      <c r="EP148" s="203"/>
      <c r="EQ148" s="202"/>
      <c r="ER148" s="203"/>
      <c r="ES148" s="202"/>
      <c r="ET148" s="203"/>
      <c r="EU148" s="202"/>
      <c r="EV148" s="203"/>
      <c r="EW148" s="202"/>
      <c r="EX148" s="203"/>
      <c r="EY148" s="202"/>
      <c r="EZ148" s="203"/>
      <c r="FA148" s="202"/>
      <c r="FB148" s="203"/>
      <c r="FC148" s="202"/>
      <c r="FD148" s="203"/>
      <c r="FE148" s="202"/>
      <c r="FF148" s="203"/>
      <c r="FG148" s="202"/>
      <c r="FH148" s="203"/>
      <c r="FI148" s="202"/>
      <c r="FJ148" s="203"/>
      <c r="FK148" s="202"/>
      <c r="FL148" s="203"/>
      <c r="FM148" s="202"/>
      <c r="FN148" s="203"/>
      <c r="FO148" s="202"/>
      <c r="FP148" s="203"/>
      <c r="FQ148" s="202"/>
      <c r="FR148" s="203"/>
      <c r="FS148" s="202"/>
      <c r="FT148" s="203"/>
      <c r="FU148" s="202"/>
      <c r="FV148" s="203"/>
      <c r="FW148" s="202"/>
      <c r="FX148" s="203"/>
      <c r="FY148" s="202"/>
      <c r="FZ148" s="203"/>
      <c r="GA148" s="202"/>
      <c r="GB148" s="203"/>
      <c r="GC148" s="202"/>
      <c r="GD148" s="203"/>
      <c r="GE148" s="202"/>
      <c r="GF148" s="203"/>
      <c r="GG148" s="202"/>
      <c r="GH148" s="203"/>
      <c r="GI148" s="202"/>
      <c r="GJ148" s="203"/>
      <c r="GL148" s="159" t="str">
        <f t="shared" si="49"/>
        <v>Lukáš Veškrna</v>
      </c>
      <c r="GM148" s="202"/>
      <c r="GN148" s="203"/>
      <c r="GO148" s="202"/>
      <c r="GP148" s="203"/>
      <c r="GQ148" s="202"/>
      <c r="GR148" s="203"/>
      <c r="GS148" s="202"/>
      <c r="GT148" s="203"/>
      <c r="GU148" s="202"/>
      <c r="GV148" s="203"/>
      <c r="GW148" s="202"/>
      <c r="GX148" s="203"/>
      <c r="GY148" s="202"/>
      <c r="GZ148" s="203"/>
      <c r="HA148" s="202"/>
      <c r="HB148" s="203"/>
      <c r="HC148" s="202"/>
      <c r="HD148" s="203"/>
      <c r="HE148" s="202"/>
      <c r="HF148" s="203"/>
      <c r="HG148" s="202"/>
      <c r="HH148" s="203"/>
      <c r="HI148" s="202"/>
      <c r="HJ148" s="203"/>
      <c r="HK148" s="202"/>
      <c r="HL148" s="203"/>
      <c r="HM148" s="202"/>
      <c r="HN148" s="203"/>
      <c r="HO148" s="202"/>
      <c r="HP148" s="203"/>
      <c r="HQ148" s="202"/>
      <c r="HR148" s="203"/>
      <c r="HS148" s="202"/>
      <c r="HT148" s="203"/>
      <c r="HU148" s="202"/>
      <c r="HV148" s="203"/>
      <c r="HW148" s="202"/>
      <c r="HX148" s="203"/>
      <c r="HY148" s="202"/>
      <c r="HZ148" s="203"/>
      <c r="IA148" s="202"/>
      <c r="IB148" s="203"/>
      <c r="IC148" s="202"/>
      <c r="ID148" s="203"/>
      <c r="IE148" s="202"/>
      <c r="IF148" s="203"/>
      <c r="IG148" s="202"/>
      <c r="IH148" s="203"/>
      <c r="II148" s="202"/>
      <c r="IJ148" s="203"/>
      <c r="IK148" s="202"/>
      <c r="IL148" s="203"/>
      <c r="IM148" s="202"/>
      <c r="IN148" s="203"/>
      <c r="IO148" s="202"/>
      <c r="IP148" s="203"/>
      <c r="IQ148" s="202"/>
      <c r="IR148" s="203"/>
      <c r="IS148" s="202"/>
      <c r="IT148" s="203"/>
      <c r="IU148" s="202"/>
      <c r="IV148" s="215"/>
    </row>
    <row r="149">
      <c r="A149" s="225">
        <f>IFERROR(__xludf.DUMMYFUNCTION("""COMPUTED_VALUE"""),100.0)</f>
        <v>100</v>
      </c>
      <c r="B149" s="159" t="str">
        <f t="shared" si="46"/>
        <v>Vojtěch Makovský</v>
      </c>
      <c r="C149" s="199">
        <f t="shared" ref="C149:BL149" si="148">BO149+EA149+GM149</f>
        <v>0</v>
      </c>
      <c r="D149" s="199">
        <f t="shared" si="148"/>
        <v>0</v>
      </c>
      <c r="E149" s="199">
        <f t="shared" si="148"/>
        <v>0</v>
      </c>
      <c r="F149" s="199">
        <f t="shared" si="148"/>
        <v>0</v>
      </c>
      <c r="G149" s="199">
        <f t="shared" si="148"/>
        <v>0</v>
      </c>
      <c r="H149" s="199">
        <f t="shared" si="148"/>
        <v>0</v>
      </c>
      <c r="I149" s="199">
        <f t="shared" si="148"/>
        <v>0</v>
      </c>
      <c r="J149" s="199">
        <f t="shared" si="148"/>
        <v>0</v>
      </c>
      <c r="K149" s="199">
        <f t="shared" si="148"/>
        <v>0</v>
      </c>
      <c r="L149" s="199">
        <f t="shared" si="148"/>
        <v>0</v>
      </c>
      <c r="M149" s="199">
        <f t="shared" si="148"/>
        <v>0</v>
      </c>
      <c r="N149" s="199">
        <f t="shared" si="148"/>
        <v>0</v>
      </c>
      <c r="O149" s="199">
        <f t="shared" si="148"/>
        <v>0</v>
      </c>
      <c r="P149" s="199">
        <f t="shared" si="148"/>
        <v>0</v>
      </c>
      <c r="Q149" s="199">
        <f t="shared" si="148"/>
        <v>0</v>
      </c>
      <c r="R149" s="199">
        <f t="shared" si="148"/>
        <v>0</v>
      </c>
      <c r="S149" s="199">
        <f t="shared" si="148"/>
        <v>0</v>
      </c>
      <c r="T149" s="199">
        <f t="shared" si="148"/>
        <v>0</v>
      </c>
      <c r="U149" s="199">
        <f t="shared" si="148"/>
        <v>5</v>
      </c>
      <c r="V149" s="199">
        <f t="shared" si="148"/>
        <v>0</v>
      </c>
      <c r="W149" s="199">
        <f t="shared" si="148"/>
        <v>0</v>
      </c>
      <c r="X149" s="199">
        <f t="shared" si="148"/>
        <v>0</v>
      </c>
      <c r="Y149" s="199">
        <f t="shared" si="148"/>
        <v>0</v>
      </c>
      <c r="Z149" s="199">
        <f t="shared" si="148"/>
        <v>0</v>
      </c>
      <c r="AA149" s="199">
        <f t="shared" si="148"/>
        <v>0</v>
      </c>
      <c r="AB149" s="199">
        <f t="shared" si="148"/>
        <v>0</v>
      </c>
      <c r="AC149" s="199">
        <f t="shared" si="148"/>
        <v>0</v>
      </c>
      <c r="AD149" s="199">
        <f t="shared" si="148"/>
        <v>0</v>
      </c>
      <c r="AE149" s="199">
        <f t="shared" si="148"/>
        <v>6</v>
      </c>
      <c r="AF149" s="199">
        <f t="shared" si="148"/>
        <v>0</v>
      </c>
      <c r="AG149" s="199">
        <f t="shared" si="148"/>
        <v>0</v>
      </c>
      <c r="AH149" s="199">
        <f t="shared" si="148"/>
        <v>0</v>
      </c>
      <c r="AI149" s="199">
        <f t="shared" si="148"/>
        <v>0</v>
      </c>
      <c r="AJ149" s="199">
        <f t="shared" si="148"/>
        <v>0</v>
      </c>
      <c r="AK149" s="199">
        <f t="shared" si="148"/>
        <v>0</v>
      </c>
      <c r="AL149" s="199">
        <f t="shared" si="148"/>
        <v>0</v>
      </c>
      <c r="AM149" s="199">
        <f t="shared" si="148"/>
        <v>0</v>
      </c>
      <c r="AN149" s="199">
        <f t="shared" si="148"/>
        <v>0</v>
      </c>
      <c r="AO149" s="199">
        <f t="shared" si="148"/>
        <v>5</v>
      </c>
      <c r="AP149" s="199">
        <f t="shared" si="148"/>
        <v>0</v>
      </c>
      <c r="AQ149" s="199">
        <f t="shared" si="148"/>
        <v>0</v>
      </c>
      <c r="AR149" s="199">
        <f t="shared" si="148"/>
        <v>0</v>
      </c>
      <c r="AS149" s="199">
        <f t="shared" si="148"/>
        <v>0</v>
      </c>
      <c r="AT149" s="199">
        <f t="shared" si="148"/>
        <v>0</v>
      </c>
      <c r="AU149" s="199">
        <f t="shared" si="148"/>
        <v>8</v>
      </c>
      <c r="AV149" s="199">
        <f t="shared" si="148"/>
        <v>0</v>
      </c>
      <c r="AW149" s="199">
        <f t="shared" si="148"/>
        <v>0</v>
      </c>
      <c r="AX149" s="199">
        <f t="shared" si="148"/>
        <v>0</v>
      </c>
      <c r="AY149" s="199">
        <f t="shared" si="148"/>
        <v>0</v>
      </c>
      <c r="AZ149" s="199">
        <f t="shared" si="148"/>
        <v>0</v>
      </c>
      <c r="BA149" s="199">
        <f t="shared" si="148"/>
        <v>7</v>
      </c>
      <c r="BB149" s="199">
        <f t="shared" si="148"/>
        <v>1000</v>
      </c>
      <c r="BC149" s="199">
        <f t="shared" si="148"/>
        <v>4.5</v>
      </c>
      <c r="BD149" s="199">
        <f t="shared" si="148"/>
        <v>0</v>
      </c>
      <c r="BE149" s="199">
        <f t="shared" si="148"/>
        <v>0</v>
      </c>
      <c r="BF149" s="199">
        <f t="shared" si="148"/>
        <v>0</v>
      </c>
      <c r="BG149" s="199">
        <f t="shared" si="148"/>
        <v>6</v>
      </c>
      <c r="BH149" s="199">
        <f t="shared" si="148"/>
        <v>0</v>
      </c>
      <c r="BI149" s="199">
        <f t="shared" si="148"/>
        <v>0</v>
      </c>
      <c r="BJ149" s="199">
        <f t="shared" si="148"/>
        <v>0</v>
      </c>
      <c r="BK149" s="199">
        <f t="shared" si="148"/>
        <v>0</v>
      </c>
      <c r="BL149" s="199">
        <f t="shared" si="148"/>
        <v>0</v>
      </c>
      <c r="BM149" s="151"/>
      <c r="BN149" s="239" t="str">
        <f>IFERROR(__xludf.DUMMYFUNCTION("""COMPUTED_VALUE"""),"Vojtěch Makovský")</f>
        <v>Vojtěch Makovský</v>
      </c>
      <c r="BO149" s="202"/>
      <c r="BP149" s="203"/>
      <c r="BQ149" s="202"/>
      <c r="BR149" s="203"/>
      <c r="BS149" s="202"/>
      <c r="BT149" s="203"/>
      <c r="BU149" s="202"/>
      <c r="BV149" s="203"/>
      <c r="BW149" s="202"/>
      <c r="BX149" s="203"/>
      <c r="BY149" s="202"/>
      <c r="BZ149" s="203"/>
      <c r="CA149" s="202"/>
      <c r="CB149" s="203"/>
      <c r="CC149" s="202"/>
      <c r="CD149" s="203"/>
      <c r="CE149" s="202"/>
      <c r="CF149" s="203"/>
      <c r="CG149" s="202"/>
      <c r="CH149" s="203"/>
      <c r="CI149" s="202"/>
      <c r="CJ149" s="203"/>
      <c r="CK149" s="202"/>
      <c r="CL149" s="203"/>
      <c r="CM149" s="202"/>
      <c r="CN149" s="203"/>
      <c r="CO149" s="202"/>
      <c r="CP149" s="203"/>
      <c r="CQ149" s="202"/>
      <c r="CR149" s="203"/>
      <c r="CS149" s="202"/>
      <c r="CT149" s="203"/>
      <c r="CU149" s="202"/>
      <c r="CV149" s="203"/>
      <c r="CW149" s="202"/>
      <c r="CX149" s="203"/>
      <c r="CY149" s="202"/>
      <c r="CZ149" s="203"/>
      <c r="DA149" s="202"/>
      <c r="DB149" s="203"/>
      <c r="DC149" s="202"/>
      <c r="DD149" s="203"/>
      <c r="DE149" s="202"/>
      <c r="DF149" s="203"/>
      <c r="DG149" s="202"/>
      <c r="DH149" s="203"/>
      <c r="DI149" s="202"/>
      <c r="DJ149" s="203"/>
      <c r="DK149" s="202"/>
      <c r="DL149" s="203"/>
      <c r="DM149" s="202"/>
      <c r="DN149" s="203"/>
      <c r="DO149" s="202">
        <f>IFERROR(__xludf.DUMMYFUNCTION("""COMPUTED_VALUE"""),4.5)</f>
        <v>4.5</v>
      </c>
      <c r="DP149" s="203"/>
      <c r="DQ149" s="202"/>
      <c r="DR149" s="203"/>
      <c r="DS149" s="202"/>
      <c r="DT149" s="203"/>
      <c r="DU149" s="202"/>
      <c r="DV149" s="203"/>
      <c r="DW149" s="202"/>
      <c r="DX149" s="203"/>
      <c r="DZ149" s="159" t="str">
        <f t="shared" si="48"/>
        <v>Vojtěch Makovský</v>
      </c>
      <c r="EA149" s="202"/>
      <c r="EB149" s="203"/>
      <c r="EC149" s="202"/>
      <c r="ED149" s="203"/>
      <c r="EE149" s="202"/>
      <c r="EF149" s="203"/>
      <c r="EG149" s="202"/>
      <c r="EH149" s="203"/>
      <c r="EI149" s="202"/>
      <c r="EJ149" s="203"/>
      <c r="EK149" s="202"/>
      <c r="EL149" s="203"/>
      <c r="EM149" s="202"/>
      <c r="EN149" s="203"/>
      <c r="EO149" s="202"/>
      <c r="EP149" s="203"/>
      <c r="EQ149" s="202"/>
      <c r="ER149" s="203"/>
      <c r="ES149" s="202">
        <f>IFERROR(__xludf.DUMMYFUNCTION("""COMPUTED_VALUE"""),5.0)</f>
        <v>5</v>
      </c>
      <c r="ET149" s="203"/>
      <c r="EU149" s="202"/>
      <c r="EV149" s="203"/>
      <c r="EW149" s="202"/>
      <c r="EX149" s="203"/>
      <c r="EY149" s="202"/>
      <c r="EZ149" s="203"/>
      <c r="FA149" s="202"/>
      <c r="FB149" s="203"/>
      <c r="FC149" s="202">
        <f>IFERROR(__xludf.DUMMYFUNCTION("""COMPUTED_VALUE"""),6.0)</f>
        <v>6</v>
      </c>
      <c r="FD149" s="203"/>
      <c r="FE149" s="202"/>
      <c r="FF149" s="203"/>
      <c r="FG149" s="202"/>
      <c r="FH149" s="203"/>
      <c r="FI149" s="202"/>
      <c r="FJ149" s="203"/>
      <c r="FK149" s="202"/>
      <c r="FL149" s="203"/>
      <c r="FM149" s="202">
        <f>IFERROR(__xludf.DUMMYFUNCTION("""COMPUTED_VALUE"""),5.0)</f>
        <v>5</v>
      </c>
      <c r="FN149" s="203"/>
      <c r="FO149" s="202"/>
      <c r="FP149" s="203"/>
      <c r="FQ149" s="202"/>
      <c r="FR149" s="203"/>
      <c r="FS149" s="202">
        <f>IFERROR(__xludf.DUMMYFUNCTION("""COMPUTED_VALUE"""),8.0)</f>
        <v>8</v>
      </c>
      <c r="FT149" s="203"/>
      <c r="FU149" s="202"/>
      <c r="FV149" s="203"/>
      <c r="FW149" s="202"/>
      <c r="FX149" s="203"/>
      <c r="FY149" s="202">
        <f>IFERROR(__xludf.DUMMYFUNCTION("""COMPUTED_VALUE"""),7.0)</f>
        <v>7</v>
      </c>
      <c r="FZ149" s="203">
        <f>IFERROR(__xludf.DUMMYFUNCTION("""COMPUTED_VALUE"""),1000.0)</f>
        <v>1000</v>
      </c>
      <c r="GA149" s="202"/>
      <c r="GB149" s="203"/>
      <c r="GC149" s="202"/>
      <c r="GD149" s="203"/>
      <c r="GE149" s="202">
        <f>IFERROR(__xludf.DUMMYFUNCTION("""COMPUTED_VALUE"""),6.0)</f>
        <v>6</v>
      </c>
      <c r="GF149" s="203"/>
      <c r="GG149" s="202"/>
      <c r="GH149" s="203"/>
      <c r="GI149" s="202"/>
      <c r="GJ149" s="203"/>
      <c r="GL149" s="159" t="str">
        <f t="shared" si="49"/>
        <v>Vojtěch Makovský</v>
      </c>
      <c r="GM149" s="202"/>
      <c r="GN149" s="203"/>
      <c r="GO149" s="202"/>
      <c r="GP149" s="203"/>
      <c r="GQ149" s="202"/>
      <c r="GR149" s="203"/>
      <c r="GS149" s="202"/>
      <c r="GT149" s="203"/>
      <c r="GU149" s="202"/>
      <c r="GV149" s="203"/>
      <c r="GW149" s="202"/>
      <c r="GX149" s="203"/>
      <c r="GY149" s="202"/>
      <c r="GZ149" s="203"/>
      <c r="HA149" s="202"/>
      <c r="HB149" s="203"/>
      <c r="HC149" s="202"/>
      <c r="HD149" s="203"/>
      <c r="HE149" s="202"/>
      <c r="HF149" s="203"/>
      <c r="HG149" s="202"/>
      <c r="HH149" s="203"/>
      <c r="HI149" s="202"/>
      <c r="HJ149" s="203"/>
      <c r="HK149" s="202"/>
      <c r="HL149" s="203"/>
      <c r="HM149" s="202"/>
      <c r="HN149" s="203"/>
      <c r="HO149" s="202"/>
      <c r="HP149" s="203"/>
      <c r="HQ149" s="202"/>
      <c r="HR149" s="203"/>
      <c r="HS149" s="202"/>
      <c r="HT149" s="203"/>
      <c r="HU149" s="202"/>
      <c r="HV149" s="203"/>
      <c r="HW149" s="202"/>
      <c r="HX149" s="203"/>
      <c r="HY149" s="202"/>
      <c r="HZ149" s="203"/>
      <c r="IA149" s="202"/>
      <c r="IB149" s="203"/>
      <c r="IC149" s="202"/>
      <c r="ID149" s="203"/>
      <c r="IE149" s="202"/>
      <c r="IF149" s="203"/>
      <c r="IG149" s="202"/>
      <c r="IH149" s="203"/>
      <c r="II149" s="202"/>
      <c r="IJ149" s="203"/>
      <c r="IK149" s="202"/>
      <c r="IL149" s="203"/>
      <c r="IM149" s="202"/>
      <c r="IN149" s="203"/>
      <c r="IO149" s="202"/>
      <c r="IP149" s="203"/>
      <c r="IQ149" s="202"/>
      <c r="IR149" s="203"/>
      <c r="IS149" s="202"/>
      <c r="IT149" s="203"/>
      <c r="IU149" s="202"/>
      <c r="IV149" s="215"/>
    </row>
    <row r="150">
      <c r="A150" s="225">
        <f>IFERROR(__xludf.DUMMYFUNCTION("""COMPUTED_VALUE"""),100.0)</f>
        <v>100</v>
      </c>
      <c r="B150" s="159" t="str">
        <f t="shared" si="46"/>
        <v>Lenka Richterová</v>
      </c>
      <c r="C150" s="199">
        <f t="shared" ref="C150:BL150" si="149">BO150+EA150+GM150</f>
        <v>0</v>
      </c>
      <c r="D150" s="199">
        <f t="shared" si="149"/>
        <v>0</v>
      </c>
      <c r="E150" s="199">
        <f t="shared" si="149"/>
        <v>0</v>
      </c>
      <c r="F150" s="199">
        <f t="shared" si="149"/>
        <v>0</v>
      </c>
      <c r="G150" s="199">
        <f t="shared" si="149"/>
        <v>0</v>
      </c>
      <c r="H150" s="199">
        <f t="shared" si="149"/>
        <v>0</v>
      </c>
      <c r="I150" s="199">
        <f t="shared" si="149"/>
        <v>0</v>
      </c>
      <c r="J150" s="199">
        <f t="shared" si="149"/>
        <v>0</v>
      </c>
      <c r="K150" s="199">
        <f t="shared" si="149"/>
        <v>0</v>
      </c>
      <c r="L150" s="199">
        <f t="shared" si="149"/>
        <v>0</v>
      </c>
      <c r="M150" s="199">
        <f t="shared" si="149"/>
        <v>0</v>
      </c>
      <c r="N150" s="199">
        <f t="shared" si="149"/>
        <v>0</v>
      </c>
      <c r="O150" s="199">
        <f t="shared" si="149"/>
        <v>0</v>
      </c>
      <c r="P150" s="199">
        <f t="shared" si="149"/>
        <v>0</v>
      </c>
      <c r="Q150" s="199">
        <f t="shared" si="149"/>
        <v>0</v>
      </c>
      <c r="R150" s="199">
        <f t="shared" si="149"/>
        <v>0</v>
      </c>
      <c r="S150" s="199">
        <f t="shared" si="149"/>
        <v>0</v>
      </c>
      <c r="T150" s="199">
        <f t="shared" si="149"/>
        <v>0</v>
      </c>
      <c r="U150" s="199">
        <f t="shared" si="149"/>
        <v>0</v>
      </c>
      <c r="V150" s="199">
        <f t="shared" si="149"/>
        <v>0</v>
      </c>
      <c r="W150" s="199">
        <f t="shared" si="149"/>
        <v>0</v>
      </c>
      <c r="X150" s="199">
        <f t="shared" si="149"/>
        <v>0</v>
      </c>
      <c r="Y150" s="199">
        <f t="shared" si="149"/>
        <v>0</v>
      </c>
      <c r="Z150" s="199">
        <f t="shared" si="149"/>
        <v>0</v>
      </c>
      <c r="AA150" s="199">
        <f t="shared" si="149"/>
        <v>10</v>
      </c>
      <c r="AB150" s="199">
        <f t="shared" si="149"/>
        <v>0</v>
      </c>
      <c r="AC150" s="199">
        <f t="shared" si="149"/>
        <v>0</v>
      </c>
      <c r="AD150" s="199">
        <f t="shared" si="149"/>
        <v>0</v>
      </c>
      <c r="AE150" s="199">
        <f t="shared" si="149"/>
        <v>0</v>
      </c>
      <c r="AF150" s="199">
        <f t="shared" si="149"/>
        <v>0</v>
      </c>
      <c r="AG150" s="199">
        <f t="shared" si="149"/>
        <v>7</v>
      </c>
      <c r="AH150" s="199">
        <f t="shared" si="149"/>
        <v>0</v>
      </c>
      <c r="AI150" s="199">
        <f t="shared" si="149"/>
        <v>0</v>
      </c>
      <c r="AJ150" s="199">
        <f t="shared" si="149"/>
        <v>0</v>
      </c>
      <c r="AK150" s="199">
        <f t="shared" si="149"/>
        <v>0</v>
      </c>
      <c r="AL150" s="199">
        <f t="shared" si="149"/>
        <v>0</v>
      </c>
      <c r="AM150" s="199">
        <f t="shared" si="149"/>
        <v>0</v>
      </c>
      <c r="AN150" s="199">
        <f t="shared" si="149"/>
        <v>0</v>
      </c>
      <c r="AO150" s="199">
        <f t="shared" si="149"/>
        <v>0</v>
      </c>
      <c r="AP150" s="199">
        <f t="shared" si="149"/>
        <v>0</v>
      </c>
      <c r="AQ150" s="199">
        <f t="shared" si="149"/>
        <v>0</v>
      </c>
      <c r="AR150" s="199">
        <f t="shared" si="149"/>
        <v>0</v>
      </c>
      <c r="AS150" s="199">
        <f t="shared" si="149"/>
        <v>0</v>
      </c>
      <c r="AT150" s="199">
        <f t="shared" si="149"/>
        <v>0</v>
      </c>
      <c r="AU150" s="199">
        <f t="shared" si="149"/>
        <v>8</v>
      </c>
      <c r="AV150" s="199">
        <f t="shared" si="149"/>
        <v>0</v>
      </c>
      <c r="AW150" s="199">
        <f t="shared" si="149"/>
        <v>0</v>
      </c>
      <c r="AX150" s="199">
        <f t="shared" si="149"/>
        <v>0</v>
      </c>
      <c r="AY150" s="199">
        <f t="shared" si="149"/>
        <v>0</v>
      </c>
      <c r="AZ150" s="199">
        <f t="shared" si="149"/>
        <v>0</v>
      </c>
      <c r="BA150" s="199">
        <f t="shared" si="149"/>
        <v>0</v>
      </c>
      <c r="BB150" s="199">
        <f t="shared" si="149"/>
        <v>0</v>
      </c>
      <c r="BC150" s="199">
        <f t="shared" si="149"/>
        <v>10</v>
      </c>
      <c r="BD150" s="199">
        <f t="shared" si="149"/>
        <v>0</v>
      </c>
      <c r="BE150" s="199">
        <f t="shared" si="149"/>
        <v>0</v>
      </c>
      <c r="BF150" s="199">
        <f t="shared" si="149"/>
        <v>0</v>
      </c>
      <c r="BG150" s="199">
        <f t="shared" si="149"/>
        <v>6</v>
      </c>
      <c r="BH150" s="199">
        <f t="shared" si="149"/>
        <v>0</v>
      </c>
      <c r="BI150" s="199">
        <f t="shared" si="149"/>
        <v>0</v>
      </c>
      <c r="BJ150" s="199">
        <f t="shared" si="149"/>
        <v>0</v>
      </c>
      <c r="BK150" s="199">
        <f t="shared" si="149"/>
        <v>0</v>
      </c>
      <c r="BL150" s="199">
        <f t="shared" si="149"/>
        <v>0</v>
      </c>
      <c r="BM150" s="151"/>
      <c r="BN150" s="239" t="str">
        <f>IFERROR(__xludf.DUMMYFUNCTION("""COMPUTED_VALUE"""),"Lenka Richterová")</f>
        <v>Lenka Richterová</v>
      </c>
      <c r="BO150" s="202"/>
      <c r="BP150" s="203"/>
      <c r="BQ150" s="202"/>
      <c r="BR150" s="203"/>
      <c r="BS150" s="202"/>
      <c r="BT150" s="203"/>
      <c r="BU150" s="202"/>
      <c r="BV150" s="203"/>
      <c r="BW150" s="202"/>
      <c r="BX150" s="203"/>
      <c r="BY150" s="202"/>
      <c r="BZ150" s="203"/>
      <c r="CA150" s="202"/>
      <c r="CB150" s="203"/>
      <c r="CC150" s="202"/>
      <c r="CD150" s="203"/>
      <c r="CE150" s="202"/>
      <c r="CF150" s="203"/>
      <c r="CG150" s="202"/>
      <c r="CH150" s="203"/>
      <c r="CI150" s="202"/>
      <c r="CJ150" s="203"/>
      <c r="CK150" s="202"/>
      <c r="CL150" s="203"/>
      <c r="CM150" s="202"/>
      <c r="CN150" s="203"/>
      <c r="CO150" s="202"/>
      <c r="CP150" s="203"/>
      <c r="CQ150" s="202"/>
      <c r="CR150" s="203"/>
      <c r="CS150" s="202"/>
      <c r="CT150" s="203"/>
      <c r="CU150" s="202"/>
      <c r="CV150" s="203"/>
      <c r="CW150" s="202"/>
      <c r="CX150" s="203"/>
      <c r="CY150" s="202"/>
      <c r="CZ150" s="203"/>
      <c r="DA150" s="202"/>
      <c r="DB150" s="203"/>
      <c r="DC150" s="202"/>
      <c r="DD150" s="203"/>
      <c r="DE150" s="202"/>
      <c r="DF150" s="203"/>
      <c r="DG150" s="202"/>
      <c r="DH150" s="203"/>
      <c r="DI150" s="202"/>
      <c r="DJ150" s="203"/>
      <c r="DK150" s="202"/>
      <c r="DL150" s="203"/>
      <c r="DM150" s="202"/>
      <c r="DN150" s="203"/>
      <c r="DO150" s="202"/>
      <c r="DP150" s="203"/>
      <c r="DQ150" s="202"/>
      <c r="DR150" s="203"/>
      <c r="DS150" s="202"/>
      <c r="DT150" s="203"/>
      <c r="DU150" s="202"/>
      <c r="DV150" s="203"/>
      <c r="DW150" s="202"/>
      <c r="DX150" s="203"/>
      <c r="DZ150" s="159" t="str">
        <f t="shared" si="48"/>
        <v>Lenka Richterová</v>
      </c>
      <c r="EA150" s="202"/>
      <c r="EB150" s="203"/>
      <c r="EC150" s="202"/>
      <c r="ED150" s="203"/>
      <c r="EE150" s="202"/>
      <c r="EF150" s="203"/>
      <c r="EG150" s="202"/>
      <c r="EH150" s="203"/>
      <c r="EI150" s="202"/>
      <c r="EJ150" s="203"/>
      <c r="EK150" s="202"/>
      <c r="EL150" s="203"/>
      <c r="EM150" s="202"/>
      <c r="EN150" s="203"/>
      <c r="EO150" s="202"/>
      <c r="EP150" s="203"/>
      <c r="EQ150" s="202"/>
      <c r="ER150" s="203"/>
      <c r="ES150" s="202"/>
      <c r="ET150" s="203"/>
      <c r="EU150" s="202"/>
      <c r="EV150" s="203"/>
      <c r="EW150" s="202"/>
      <c r="EX150" s="203"/>
      <c r="EY150" s="202"/>
      <c r="EZ150" s="203"/>
      <c r="FA150" s="202"/>
      <c r="FB150" s="203"/>
      <c r="FC150" s="202"/>
      <c r="FD150" s="203"/>
      <c r="FE150" s="202"/>
      <c r="FF150" s="203"/>
      <c r="FG150" s="202"/>
      <c r="FH150" s="203"/>
      <c r="FI150" s="202"/>
      <c r="FJ150" s="203"/>
      <c r="FK150" s="202"/>
      <c r="FL150" s="203"/>
      <c r="FM150" s="202"/>
      <c r="FN150" s="203"/>
      <c r="FO150" s="202"/>
      <c r="FP150" s="203"/>
      <c r="FQ150" s="202"/>
      <c r="FR150" s="203"/>
      <c r="FS150" s="202"/>
      <c r="FT150" s="203"/>
      <c r="FU150" s="202"/>
      <c r="FV150" s="203"/>
      <c r="FW150" s="202"/>
      <c r="FX150" s="203"/>
      <c r="FY150" s="202"/>
      <c r="FZ150" s="203"/>
      <c r="GA150" s="202"/>
      <c r="GB150" s="203"/>
      <c r="GC150" s="202"/>
      <c r="GD150" s="203"/>
      <c r="GE150" s="202"/>
      <c r="GF150" s="203"/>
      <c r="GG150" s="202"/>
      <c r="GH150" s="203"/>
      <c r="GI150" s="202"/>
      <c r="GJ150" s="203"/>
      <c r="GL150" s="159" t="str">
        <f t="shared" si="49"/>
        <v>Lenka Richterová</v>
      </c>
      <c r="GM150" s="202"/>
      <c r="GN150" s="203"/>
      <c r="GO150" s="202"/>
      <c r="GP150" s="203"/>
      <c r="GQ150" s="202"/>
      <c r="GR150" s="203"/>
      <c r="GS150" s="202"/>
      <c r="GT150" s="203"/>
      <c r="GU150" s="202"/>
      <c r="GV150" s="203"/>
      <c r="GW150" s="202"/>
      <c r="GX150" s="203"/>
      <c r="GY150" s="202"/>
      <c r="GZ150" s="203"/>
      <c r="HA150" s="202"/>
      <c r="HB150" s="203"/>
      <c r="HC150" s="202"/>
      <c r="HD150" s="203"/>
      <c r="HE150" s="202"/>
      <c r="HF150" s="203"/>
      <c r="HG150" s="202"/>
      <c r="HH150" s="203"/>
      <c r="HI150" s="202"/>
      <c r="HJ150" s="203"/>
      <c r="HK150" s="202">
        <f>IFERROR(__xludf.DUMMYFUNCTION("""COMPUTED_VALUE"""),10.0)</f>
        <v>10</v>
      </c>
      <c r="HL150" s="203"/>
      <c r="HM150" s="202"/>
      <c r="HN150" s="203"/>
      <c r="HO150" s="202"/>
      <c r="HP150" s="203"/>
      <c r="HQ150" s="202">
        <f>IFERROR(__xludf.DUMMYFUNCTION("""COMPUTED_VALUE"""),7.0)</f>
        <v>7</v>
      </c>
      <c r="HR150" s="203"/>
      <c r="HS150" s="202"/>
      <c r="HT150" s="203"/>
      <c r="HU150" s="202"/>
      <c r="HV150" s="203"/>
      <c r="HW150" s="202"/>
      <c r="HX150" s="203"/>
      <c r="HY150" s="202"/>
      <c r="HZ150" s="203"/>
      <c r="IA150" s="202"/>
      <c r="IB150" s="203"/>
      <c r="IC150" s="202"/>
      <c r="ID150" s="203"/>
      <c r="IE150" s="202">
        <f>IFERROR(__xludf.DUMMYFUNCTION("""COMPUTED_VALUE"""),8.0)</f>
        <v>8</v>
      </c>
      <c r="IF150" s="203"/>
      <c r="IG150" s="202"/>
      <c r="IH150" s="203"/>
      <c r="II150" s="202"/>
      <c r="IJ150" s="203"/>
      <c r="IK150" s="202"/>
      <c r="IL150" s="203"/>
      <c r="IM150" s="202">
        <f>IFERROR(__xludf.DUMMYFUNCTION("""COMPUTED_VALUE"""),10.0)</f>
        <v>10</v>
      </c>
      <c r="IN150" s="203"/>
      <c r="IO150" s="202"/>
      <c r="IP150" s="203"/>
      <c r="IQ150" s="202">
        <f>IFERROR(__xludf.DUMMYFUNCTION("""COMPUTED_VALUE"""),6.0)</f>
        <v>6</v>
      </c>
      <c r="IR150" s="203"/>
      <c r="IS150" s="202"/>
      <c r="IT150" s="203"/>
      <c r="IU150" s="202"/>
      <c r="IV150" s="215"/>
    </row>
    <row r="151">
      <c r="A151" s="225">
        <f>IFERROR(__xludf.DUMMYFUNCTION("""COMPUTED_VALUE"""),100.0)</f>
        <v>100</v>
      </c>
      <c r="B151" s="159" t="str">
        <f t="shared" si="46"/>
        <v>Matyáš Svatoň</v>
      </c>
      <c r="C151" s="199">
        <f t="shared" ref="C151:BL151" si="150">BO151+EA151+GM151</f>
        <v>0</v>
      </c>
      <c r="D151" s="199">
        <f t="shared" si="150"/>
        <v>0</v>
      </c>
      <c r="E151" s="199">
        <f t="shared" si="150"/>
        <v>0</v>
      </c>
      <c r="F151" s="199">
        <f t="shared" si="150"/>
        <v>0</v>
      </c>
      <c r="G151" s="199">
        <f t="shared" si="150"/>
        <v>0</v>
      </c>
      <c r="H151" s="199">
        <f t="shared" si="150"/>
        <v>0</v>
      </c>
      <c r="I151" s="199">
        <f t="shared" si="150"/>
        <v>0</v>
      </c>
      <c r="J151" s="199">
        <f t="shared" si="150"/>
        <v>0</v>
      </c>
      <c r="K151" s="199">
        <f t="shared" si="150"/>
        <v>0</v>
      </c>
      <c r="L151" s="199">
        <f t="shared" si="150"/>
        <v>0</v>
      </c>
      <c r="M151" s="199">
        <f t="shared" si="150"/>
        <v>0</v>
      </c>
      <c r="N151" s="199">
        <f t="shared" si="150"/>
        <v>0</v>
      </c>
      <c r="O151" s="199">
        <f t="shared" si="150"/>
        <v>0</v>
      </c>
      <c r="P151" s="199">
        <f t="shared" si="150"/>
        <v>0</v>
      </c>
      <c r="Q151" s="199">
        <f t="shared" si="150"/>
        <v>0</v>
      </c>
      <c r="R151" s="199">
        <f t="shared" si="150"/>
        <v>0</v>
      </c>
      <c r="S151" s="199">
        <f t="shared" si="150"/>
        <v>0</v>
      </c>
      <c r="T151" s="199">
        <f t="shared" si="150"/>
        <v>0</v>
      </c>
      <c r="U151" s="199">
        <f t="shared" si="150"/>
        <v>0</v>
      </c>
      <c r="V151" s="199">
        <f t="shared" si="150"/>
        <v>0</v>
      </c>
      <c r="W151" s="199">
        <f t="shared" si="150"/>
        <v>0</v>
      </c>
      <c r="X151" s="199">
        <f t="shared" si="150"/>
        <v>0</v>
      </c>
      <c r="Y151" s="199">
        <f t="shared" si="150"/>
        <v>0</v>
      </c>
      <c r="Z151" s="199">
        <f t="shared" si="150"/>
        <v>0</v>
      </c>
      <c r="AA151" s="199">
        <f t="shared" si="150"/>
        <v>0</v>
      </c>
      <c r="AB151" s="199">
        <f t="shared" si="150"/>
        <v>0</v>
      </c>
      <c r="AC151" s="199">
        <f t="shared" si="150"/>
        <v>0</v>
      </c>
      <c r="AD151" s="199">
        <f t="shared" si="150"/>
        <v>0</v>
      </c>
      <c r="AE151" s="199">
        <f t="shared" si="150"/>
        <v>0</v>
      </c>
      <c r="AF151" s="199">
        <f t="shared" si="150"/>
        <v>0</v>
      </c>
      <c r="AG151" s="199">
        <f t="shared" si="150"/>
        <v>0</v>
      </c>
      <c r="AH151" s="199">
        <f t="shared" si="150"/>
        <v>0</v>
      </c>
      <c r="AI151" s="199">
        <f t="shared" si="150"/>
        <v>0</v>
      </c>
      <c r="AJ151" s="199">
        <f t="shared" si="150"/>
        <v>0</v>
      </c>
      <c r="AK151" s="199">
        <f t="shared" si="150"/>
        <v>0</v>
      </c>
      <c r="AL151" s="199">
        <f t="shared" si="150"/>
        <v>0</v>
      </c>
      <c r="AM151" s="199">
        <f t="shared" si="150"/>
        <v>0</v>
      </c>
      <c r="AN151" s="199">
        <f t="shared" si="150"/>
        <v>0</v>
      </c>
      <c r="AO151" s="199">
        <f t="shared" si="150"/>
        <v>0</v>
      </c>
      <c r="AP151" s="199">
        <f t="shared" si="150"/>
        <v>0</v>
      </c>
      <c r="AQ151" s="199">
        <f t="shared" si="150"/>
        <v>0</v>
      </c>
      <c r="AR151" s="199">
        <f t="shared" si="150"/>
        <v>0</v>
      </c>
      <c r="AS151" s="199">
        <f t="shared" si="150"/>
        <v>0</v>
      </c>
      <c r="AT151" s="199">
        <f t="shared" si="150"/>
        <v>0</v>
      </c>
      <c r="AU151" s="199">
        <f t="shared" si="150"/>
        <v>0</v>
      </c>
      <c r="AV151" s="199">
        <f t="shared" si="150"/>
        <v>0</v>
      </c>
      <c r="AW151" s="199">
        <f t="shared" si="150"/>
        <v>0</v>
      </c>
      <c r="AX151" s="199">
        <f t="shared" si="150"/>
        <v>0</v>
      </c>
      <c r="AY151" s="199">
        <f t="shared" si="150"/>
        <v>0</v>
      </c>
      <c r="AZ151" s="199">
        <f t="shared" si="150"/>
        <v>0</v>
      </c>
      <c r="BA151" s="199">
        <f t="shared" si="150"/>
        <v>0</v>
      </c>
      <c r="BB151" s="199">
        <f t="shared" si="150"/>
        <v>0</v>
      </c>
      <c r="BC151" s="199">
        <f t="shared" si="150"/>
        <v>0</v>
      </c>
      <c r="BD151" s="199">
        <f t="shared" si="150"/>
        <v>0</v>
      </c>
      <c r="BE151" s="199">
        <f t="shared" si="150"/>
        <v>0</v>
      </c>
      <c r="BF151" s="199">
        <f t="shared" si="150"/>
        <v>0</v>
      </c>
      <c r="BG151" s="199">
        <f t="shared" si="150"/>
        <v>0</v>
      </c>
      <c r="BH151" s="199">
        <f t="shared" si="150"/>
        <v>0</v>
      </c>
      <c r="BI151" s="199">
        <f t="shared" si="150"/>
        <v>0</v>
      </c>
      <c r="BJ151" s="199">
        <f t="shared" si="150"/>
        <v>0</v>
      </c>
      <c r="BK151" s="199">
        <f t="shared" si="150"/>
        <v>0</v>
      </c>
      <c r="BL151" s="199">
        <f t="shared" si="150"/>
        <v>0</v>
      </c>
      <c r="BM151" s="151"/>
      <c r="BN151" s="239" t="str">
        <f>IFERROR(__xludf.DUMMYFUNCTION("""COMPUTED_VALUE"""),"Matyáš Svatoň")</f>
        <v>Matyáš Svatoň</v>
      </c>
      <c r="BO151" s="202"/>
      <c r="BP151" s="203"/>
      <c r="BQ151" s="202"/>
      <c r="BR151" s="203"/>
      <c r="BS151" s="202"/>
      <c r="BT151" s="203"/>
      <c r="BU151" s="202"/>
      <c r="BV151" s="203"/>
      <c r="BW151" s="202"/>
      <c r="BX151" s="203"/>
      <c r="BY151" s="202"/>
      <c r="BZ151" s="203"/>
      <c r="CA151" s="202"/>
      <c r="CB151" s="203"/>
      <c r="CC151" s="202"/>
      <c r="CD151" s="203"/>
      <c r="CE151" s="202"/>
      <c r="CF151" s="203"/>
      <c r="CG151" s="202"/>
      <c r="CH151" s="203"/>
      <c r="CI151" s="202"/>
      <c r="CJ151" s="203"/>
      <c r="CK151" s="202"/>
      <c r="CL151" s="203"/>
      <c r="CM151" s="202"/>
      <c r="CN151" s="203"/>
      <c r="CO151" s="202"/>
      <c r="CP151" s="203"/>
      <c r="CQ151" s="202"/>
      <c r="CR151" s="203"/>
      <c r="CS151" s="202"/>
      <c r="CT151" s="203"/>
      <c r="CU151" s="202"/>
      <c r="CV151" s="203"/>
      <c r="CW151" s="202"/>
      <c r="CX151" s="203"/>
      <c r="CY151" s="202"/>
      <c r="CZ151" s="203"/>
      <c r="DA151" s="202"/>
      <c r="DB151" s="203"/>
      <c r="DC151" s="202"/>
      <c r="DD151" s="203"/>
      <c r="DE151" s="202"/>
      <c r="DF151" s="203"/>
      <c r="DG151" s="202"/>
      <c r="DH151" s="203"/>
      <c r="DI151" s="202"/>
      <c r="DJ151" s="203"/>
      <c r="DK151" s="202"/>
      <c r="DL151" s="203"/>
      <c r="DM151" s="202"/>
      <c r="DN151" s="203"/>
      <c r="DO151" s="202"/>
      <c r="DP151" s="203"/>
      <c r="DQ151" s="202"/>
      <c r="DR151" s="203"/>
      <c r="DS151" s="202"/>
      <c r="DT151" s="203"/>
      <c r="DU151" s="202"/>
      <c r="DV151" s="203"/>
      <c r="DW151" s="202"/>
      <c r="DX151" s="203"/>
      <c r="DZ151" s="159" t="str">
        <f t="shared" si="48"/>
        <v>Matyáš Svatoň</v>
      </c>
      <c r="EA151" s="202"/>
      <c r="EB151" s="203"/>
      <c r="EC151" s="202"/>
      <c r="ED151" s="203"/>
      <c r="EE151" s="202"/>
      <c r="EF151" s="203"/>
      <c r="EG151" s="202"/>
      <c r="EH151" s="203"/>
      <c r="EI151" s="202"/>
      <c r="EJ151" s="203"/>
      <c r="EK151" s="202"/>
      <c r="EL151" s="203"/>
      <c r="EM151" s="202"/>
      <c r="EN151" s="203"/>
      <c r="EO151" s="202"/>
      <c r="EP151" s="203"/>
      <c r="EQ151" s="202"/>
      <c r="ER151" s="203"/>
      <c r="ES151" s="202"/>
      <c r="ET151" s="203"/>
      <c r="EU151" s="202"/>
      <c r="EV151" s="203"/>
      <c r="EW151" s="202"/>
      <c r="EX151" s="203"/>
      <c r="EY151" s="202"/>
      <c r="EZ151" s="203"/>
      <c r="FA151" s="202"/>
      <c r="FB151" s="203"/>
      <c r="FC151" s="202"/>
      <c r="FD151" s="203"/>
      <c r="FE151" s="202"/>
      <c r="FF151" s="203"/>
      <c r="FG151" s="202"/>
      <c r="FH151" s="203"/>
      <c r="FI151" s="202"/>
      <c r="FJ151" s="203"/>
      <c r="FK151" s="202"/>
      <c r="FL151" s="203"/>
      <c r="FM151" s="202"/>
      <c r="FN151" s="203"/>
      <c r="FO151" s="202"/>
      <c r="FP151" s="203"/>
      <c r="FQ151" s="202"/>
      <c r="FR151" s="203"/>
      <c r="FS151" s="202"/>
      <c r="FT151" s="203"/>
      <c r="FU151" s="202"/>
      <c r="FV151" s="203"/>
      <c r="FW151" s="202"/>
      <c r="FX151" s="203"/>
      <c r="FY151" s="202"/>
      <c r="FZ151" s="203"/>
      <c r="GA151" s="202"/>
      <c r="GB151" s="203"/>
      <c r="GC151" s="202"/>
      <c r="GD151" s="203"/>
      <c r="GE151" s="202"/>
      <c r="GF151" s="203"/>
      <c r="GG151" s="202"/>
      <c r="GH151" s="203"/>
      <c r="GI151" s="202"/>
      <c r="GJ151" s="203"/>
      <c r="GL151" s="159" t="str">
        <f t="shared" si="49"/>
        <v>Matyáš Svatoň</v>
      </c>
      <c r="GM151" s="202"/>
      <c r="GN151" s="203"/>
      <c r="GO151" s="202"/>
      <c r="GP151" s="203"/>
      <c r="GQ151" s="202"/>
      <c r="GR151" s="203"/>
      <c r="GS151" s="202"/>
      <c r="GT151" s="203"/>
      <c r="GU151" s="202"/>
      <c r="GV151" s="203"/>
      <c r="GW151" s="202"/>
      <c r="GX151" s="203"/>
      <c r="GY151" s="202"/>
      <c r="GZ151" s="203"/>
      <c r="HA151" s="202"/>
      <c r="HB151" s="203"/>
      <c r="HC151" s="202"/>
      <c r="HD151" s="203"/>
      <c r="HE151" s="202"/>
      <c r="HF151" s="203"/>
      <c r="HG151" s="202"/>
      <c r="HH151" s="203"/>
      <c r="HI151" s="202"/>
      <c r="HJ151" s="203"/>
      <c r="HK151" s="202"/>
      <c r="HL151" s="203"/>
      <c r="HM151" s="202"/>
      <c r="HN151" s="203"/>
      <c r="HO151" s="202"/>
      <c r="HP151" s="203"/>
      <c r="HQ151" s="202"/>
      <c r="HR151" s="203"/>
      <c r="HS151" s="202"/>
      <c r="HT151" s="203"/>
      <c r="HU151" s="202"/>
      <c r="HV151" s="203"/>
      <c r="HW151" s="202"/>
      <c r="HX151" s="203"/>
      <c r="HY151" s="202"/>
      <c r="HZ151" s="203"/>
      <c r="IA151" s="202"/>
      <c r="IB151" s="203"/>
      <c r="IC151" s="202"/>
      <c r="ID151" s="203"/>
      <c r="IE151" s="202"/>
      <c r="IF151" s="203"/>
      <c r="IG151" s="202"/>
      <c r="IH151" s="203"/>
      <c r="II151" s="202"/>
      <c r="IJ151" s="203"/>
      <c r="IK151" s="202"/>
      <c r="IL151" s="203"/>
      <c r="IM151" s="202"/>
      <c r="IN151" s="203"/>
      <c r="IO151" s="202"/>
      <c r="IP151" s="203"/>
      <c r="IQ151" s="202"/>
      <c r="IR151" s="203"/>
      <c r="IS151" s="202"/>
      <c r="IT151" s="203"/>
      <c r="IU151" s="202"/>
      <c r="IV151" s="215"/>
    </row>
    <row r="152">
      <c r="A152" s="225">
        <f>IFERROR(__xludf.DUMMYFUNCTION("""COMPUTED_VALUE"""),100.0)</f>
        <v>100</v>
      </c>
      <c r="B152" s="159" t="str">
        <f t="shared" si="46"/>
        <v>Magdaléna Sejková</v>
      </c>
      <c r="C152" s="199">
        <f t="shared" ref="C152:BL152" si="151">BO152+EA152+GM152</f>
        <v>0</v>
      </c>
      <c r="D152" s="199">
        <f t="shared" si="151"/>
        <v>0</v>
      </c>
      <c r="E152" s="199">
        <f t="shared" si="151"/>
        <v>0</v>
      </c>
      <c r="F152" s="199">
        <f t="shared" si="151"/>
        <v>0</v>
      </c>
      <c r="G152" s="199">
        <f t="shared" si="151"/>
        <v>0</v>
      </c>
      <c r="H152" s="199">
        <f t="shared" si="151"/>
        <v>0</v>
      </c>
      <c r="I152" s="199">
        <f t="shared" si="151"/>
        <v>0</v>
      </c>
      <c r="J152" s="199">
        <f t="shared" si="151"/>
        <v>0</v>
      </c>
      <c r="K152" s="199">
        <f t="shared" si="151"/>
        <v>0</v>
      </c>
      <c r="L152" s="199">
        <f t="shared" si="151"/>
        <v>0</v>
      </c>
      <c r="M152" s="199">
        <f t="shared" si="151"/>
        <v>0</v>
      </c>
      <c r="N152" s="199">
        <f t="shared" si="151"/>
        <v>0</v>
      </c>
      <c r="O152" s="199">
        <f t="shared" si="151"/>
        <v>0</v>
      </c>
      <c r="P152" s="199">
        <f t="shared" si="151"/>
        <v>0</v>
      </c>
      <c r="Q152" s="199">
        <f t="shared" si="151"/>
        <v>0</v>
      </c>
      <c r="R152" s="199">
        <f t="shared" si="151"/>
        <v>0</v>
      </c>
      <c r="S152" s="199">
        <f t="shared" si="151"/>
        <v>0</v>
      </c>
      <c r="T152" s="199">
        <f t="shared" si="151"/>
        <v>0</v>
      </c>
      <c r="U152" s="199">
        <f t="shared" si="151"/>
        <v>0</v>
      </c>
      <c r="V152" s="199">
        <f t="shared" si="151"/>
        <v>0</v>
      </c>
      <c r="W152" s="199">
        <f t="shared" si="151"/>
        <v>0</v>
      </c>
      <c r="X152" s="199">
        <f t="shared" si="151"/>
        <v>0</v>
      </c>
      <c r="Y152" s="199">
        <f t="shared" si="151"/>
        <v>0</v>
      </c>
      <c r="Z152" s="199">
        <f t="shared" si="151"/>
        <v>0</v>
      </c>
      <c r="AA152" s="199">
        <f t="shared" si="151"/>
        <v>0</v>
      </c>
      <c r="AB152" s="199">
        <f t="shared" si="151"/>
        <v>0</v>
      </c>
      <c r="AC152" s="199">
        <f t="shared" si="151"/>
        <v>0</v>
      </c>
      <c r="AD152" s="199">
        <f t="shared" si="151"/>
        <v>0</v>
      </c>
      <c r="AE152" s="199">
        <f t="shared" si="151"/>
        <v>0</v>
      </c>
      <c r="AF152" s="199">
        <f t="shared" si="151"/>
        <v>0</v>
      </c>
      <c r="AG152" s="199">
        <f t="shared" si="151"/>
        <v>0</v>
      </c>
      <c r="AH152" s="199">
        <f t="shared" si="151"/>
        <v>0</v>
      </c>
      <c r="AI152" s="199">
        <f t="shared" si="151"/>
        <v>0</v>
      </c>
      <c r="AJ152" s="199">
        <f t="shared" si="151"/>
        <v>0</v>
      </c>
      <c r="AK152" s="199">
        <f t="shared" si="151"/>
        <v>0</v>
      </c>
      <c r="AL152" s="199">
        <f t="shared" si="151"/>
        <v>0</v>
      </c>
      <c r="AM152" s="199">
        <f t="shared" si="151"/>
        <v>0</v>
      </c>
      <c r="AN152" s="199">
        <f t="shared" si="151"/>
        <v>0</v>
      </c>
      <c r="AO152" s="199">
        <f t="shared" si="151"/>
        <v>0</v>
      </c>
      <c r="AP152" s="199">
        <f t="shared" si="151"/>
        <v>0</v>
      </c>
      <c r="AQ152" s="199">
        <f t="shared" si="151"/>
        <v>0</v>
      </c>
      <c r="AR152" s="199">
        <f t="shared" si="151"/>
        <v>0</v>
      </c>
      <c r="AS152" s="199">
        <f t="shared" si="151"/>
        <v>0</v>
      </c>
      <c r="AT152" s="199">
        <f t="shared" si="151"/>
        <v>0</v>
      </c>
      <c r="AU152" s="199">
        <f t="shared" si="151"/>
        <v>0</v>
      </c>
      <c r="AV152" s="199">
        <f t="shared" si="151"/>
        <v>0</v>
      </c>
      <c r="AW152" s="199">
        <f t="shared" si="151"/>
        <v>0</v>
      </c>
      <c r="AX152" s="199">
        <f t="shared" si="151"/>
        <v>0</v>
      </c>
      <c r="AY152" s="199">
        <f t="shared" si="151"/>
        <v>0</v>
      </c>
      <c r="AZ152" s="199">
        <f t="shared" si="151"/>
        <v>0</v>
      </c>
      <c r="BA152" s="199">
        <f t="shared" si="151"/>
        <v>0</v>
      </c>
      <c r="BB152" s="199">
        <f t="shared" si="151"/>
        <v>0</v>
      </c>
      <c r="BC152" s="199">
        <f t="shared" si="151"/>
        <v>0</v>
      </c>
      <c r="BD152" s="199">
        <f t="shared" si="151"/>
        <v>0</v>
      </c>
      <c r="BE152" s="199">
        <f t="shared" si="151"/>
        <v>0</v>
      </c>
      <c r="BF152" s="199">
        <f t="shared" si="151"/>
        <v>0</v>
      </c>
      <c r="BG152" s="199">
        <f t="shared" si="151"/>
        <v>0</v>
      </c>
      <c r="BH152" s="199">
        <f t="shared" si="151"/>
        <v>0</v>
      </c>
      <c r="BI152" s="199">
        <f t="shared" si="151"/>
        <v>0</v>
      </c>
      <c r="BJ152" s="199">
        <f t="shared" si="151"/>
        <v>0</v>
      </c>
      <c r="BK152" s="199">
        <f t="shared" si="151"/>
        <v>0</v>
      </c>
      <c r="BL152" s="199">
        <f t="shared" si="151"/>
        <v>0</v>
      </c>
      <c r="BM152" s="151"/>
      <c r="BN152" s="239" t="str">
        <f>IFERROR(__xludf.DUMMYFUNCTION("""COMPUTED_VALUE"""),"Magdaléna Sejková")</f>
        <v>Magdaléna Sejková</v>
      </c>
      <c r="BO152" s="202"/>
      <c r="BP152" s="203"/>
      <c r="BQ152" s="202"/>
      <c r="BR152" s="203"/>
      <c r="BS152" s="202"/>
      <c r="BT152" s="203"/>
      <c r="BU152" s="202"/>
      <c r="BV152" s="203"/>
      <c r="BW152" s="202"/>
      <c r="BX152" s="203"/>
      <c r="BY152" s="202"/>
      <c r="BZ152" s="203"/>
      <c r="CA152" s="202"/>
      <c r="CB152" s="203"/>
      <c r="CC152" s="202"/>
      <c r="CD152" s="203"/>
      <c r="CE152" s="202"/>
      <c r="CF152" s="203"/>
      <c r="CG152" s="202"/>
      <c r="CH152" s="203"/>
      <c r="CI152" s="202"/>
      <c r="CJ152" s="203"/>
      <c r="CK152" s="202"/>
      <c r="CL152" s="203"/>
      <c r="CM152" s="202"/>
      <c r="CN152" s="203"/>
      <c r="CO152" s="202"/>
      <c r="CP152" s="203"/>
      <c r="CQ152" s="202"/>
      <c r="CR152" s="203"/>
      <c r="CS152" s="202"/>
      <c r="CT152" s="203"/>
      <c r="CU152" s="202"/>
      <c r="CV152" s="203"/>
      <c r="CW152" s="202"/>
      <c r="CX152" s="203"/>
      <c r="CY152" s="202"/>
      <c r="CZ152" s="203"/>
      <c r="DA152" s="202"/>
      <c r="DB152" s="203"/>
      <c r="DC152" s="202"/>
      <c r="DD152" s="203"/>
      <c r="DE152" s="202"/>
      <c r="DF152" s="203"/>
      <c r="DG152" s="202"/>
      <c r="DH152" s="203"/>
      <c r="DI152" s="202"/>
      <c r="DJ152" s="203"/>
      <c r="DK152" s="202"/>
      <c r="DL152" s="203"/>
      <c r="DM152" s="202"/>
      <c r="DN152" s="203"/>
      <c r="DO152" s="202"/>
      <c r="DP152" s="203"/>
      <c r="DQ152" s="202"/>
      <c r="DR152" s="203"/>
      <c r="DS152" s="202"/>
      <c r="DT152" s="203"/>
      <c r="DU152" s="202"/>
      <c r="DV152" s="203"/>
      <c r="DW152" s="202"/>
      <c r="DX152" s="203"/>
      <c r="DZ152" s="159" t="str">
        <f t="shared" si="48"/>
        <v>Magdaléna Sejková</v>
      </c>
      <c r="EA152" s="202"/>
      <c r="EB152" s="203"/>
      <c r="EC152" s="202"/>
      <c r="ED152" s="203"/>
      <c r="EE152" s="202"/>
      <c r="EF152" s="203"/>
      <c r="EG152" s="202"/>
      <c r="EH152" s="203"/>
      <c r="EI152" s="202"/>
      <c r="EJ152" s="203"/>
      <c r="EK152" s="202"/>
      <c r="EL152" s="203"/>
      <c r="EM152" s="202"/>
      <c r="EN152" s="203"/>
      <c r="EO152" s="202"/>
      <c r="EP152" s="203"/>
      <c r="EQ152" s="202"/>
      <c r="ER152" s="203"/>
      <c r="ES152" s="202"/>
      <c r="ET152" s="203"/>
      <c r="EU152" s="202"/>
      <c r="EV152" s="203"/>
      <c r="EW152" s="202"/>
      <c r="EX152" s="203"/>
      <c r="EY152" s="202"/>
      <c r="EZ152" s="203"/>
      <c r="FA152" s="202"/>
      <c r="FB152" s="203"/>
      <c r="FC152" s="202"/>
      <c r="FD152" s="203"/>
      <c r="FE152" s="202"/>
      <c r="FF152" s="203"/>
      <c r="FG152" s="202"/>
      <c r="FH152" s="203"/>
      <c r="FI152" s="202"/>
      <c r="FJ152" s="203"/>
      <c r="FK152" s="202"/>
      <c r="FL152" s="203"/>
      <c r="FM152" s="202"/>
      <c r="FN152" s="203"/>
      <c r="FO152" s="202"/>
      <c r="FP152" s="203"/>
      <c r="FQ152" s="202"/>
      <c r="FR152" s="203"/>
      <c r="FS152" s="202"/>
      <c r="FT152" s="203"/>
      <c r="FU152" s="202"/>
      <c r="FV152" s="203"/>
      <c r="FW152" s="202"/>
      <c r="FX152" s="203"/>
      <c r="FY152" s="202"/>
      <c r="FZ152" s="203"/>
      <c r="GA152" s="202"/>
      <c r="GB152" s="203"/>
      <c r="GC152" s="202"/>
      <c r="GD152" s="203"/>
      <c r="GE152" s="202"/>
      <c r="GF152" s="203"/>
      <c r="GG152" s="202"/>
      <c r="GH152" s="203"/>
      <c r="GI152" s="202"/>
      <c r="GJ152" s="203"/>
      <c r="GL152" s="159" t="str">
        <f t="shared" si="49"/>
        <v>Magdaléna Sejková</v>
      </c>
      <c r="GM152" s="202"/>
      <c r="GN152" s="203"/>
      <c r="GO152" s="202"/>
      <c r="GP152" s="203"/>
      <c r="GQ152" s="202"/>
      <c r="GR152" s="203"/>
      <c r="GS152" s="202"/>
      <c r="GT152" s="203"/>
      <c r="GU152" s="202"/>
      <c r="GV152" s="203"/>
      <c r="GW152" s="202"/>
      <c r="GX152" s="203"/>
      <c r="GY152" s="202"/>
      <c r="GZ152" s="203"/>
      <c r="HA152" s="202"/>
      <c r="HB152" s="203"/>
      <c r="HC152" s="202"/>
      <c r="HD152" s="203"/>
      <c r="HE152" s="202"/>
      <c r="HF152" s="203"/>
      <c r="HG152" s="202"/>
      <c r="HH152" s="203"/>
      <c r="HI152" s="202"/>
      <c r="HJ152" s="203"/>
      <c r="HK152" s="202"/>
      <c r="HL152" s="203"/>
      <c r="HM152" s="202"/>
      <c r="HN152" s="203"/>
      <c r="HO152" s="202"/>
      <c r="HP152" s="203"/>
      <c r="HQ152" s="202"/>
      <c r="HR152" s="203"/>
      <c r="HS152" s="202"/>
      <c r="HT152" s="203"/>
      <c r="HU152" s="202"/>
      <c r="HV152" s="203"/>
      <c r="HW152" s="202"/>
      <c r="HX152" s="203"/>
      <c r="HY152" s="202"/>
      <c r="HZ152" s="203"/>
      <c r="IA152" s="202"/>
      <c r="IB152" s="203"/>
      <c r="IC152" s="202"/>
      <c r="ID152" s="203"/>
      <c r="IE152" s="202"/>
      <c r="IF152" s="203"/>
      <c r="IG152" s="202"/>
      <c r="IH152" s="203"/>
      <c r="II152" s="202"/>
      <c r="IJ152" s="203"/>
      <c r="IK152" s="202"/>
      <c r="IL152" s="203"/>
      <c r="IM152" s="202"/>
      <c r="IN152" s="203"/>
      <c r="IO152" s="202"/>
      <c r="IP152" s="203"/>
      <c r="IQ152" s="202"/>
      <c r="IR152" s="203"/>
      <c r="IS152" s="202"/>
      <c r="IT152" s="203"/>
      <c r="IU152" s="202"/>
      <c r="IV152" s="215"/>
    </row>
    <row r="153">
      <c r="A153" s="225">
        <f>IFERROR(__xludf.DUMMYFUNCTION("""COMPUTED_VALUE"""),100.0)</f>
        <v>100</v>
      </c>
      <c r="B153" s="159" t="str">
        <f t="shared" si="46"/>
        <v>Lukáš Bursík</v>
      </c>
      <c r="C153" s="199">
        <f t="shared" ref="C153:BL153" si="152">BO153+EA153+GM153</f>
        <v>0</v>
      </c>
      <c r="D153" s="199">
        <f t="shared" si="152"/>
        <v>0</v>
      </c>
      <c r="E153" s="199">
        <f t="shared" si="152"/>
        <v>0</v>
      </c>
      <c r="F153" s="199">
        <f t="shared" si="152"/>
        <v>0</v>
      </c>
      <c r="G153" s="199">
        <f t="shared" si="152"/>
        <v>0</v>
      </c>
      <c r="H153" s="199">
        <f t="shared" si="152"/>
        <v>0</v>
      </c>
      <c r="I153" s="199">
        <f t="shared" si="152"/>
        <v>0</v>
      </c>
      <c r="J153" s="199">
        <f t="shared" si="152"/>
        <v>0</v>
      </c>
      <c r="K153" s="199">
        <f t="shared" si="152"/>
        <v>0</v>
      </c>
      <c r="L153" s="199">
        <f t="shared" si="152"/>
        <v>0</v>
      </c>
      <c r="M153" s="199">
        <f t="shared" si="152"/>
        <v>0</v>
      </c>
      <c r="N153" s="199">
        <f t="shared" si="152"/>
        <v>0</v>
      </c>
      <c r="O153" s="199">
        <f t="shared" si="152"/>
        <v>0</v>
      </c>
      <c r="P153" s="199">
        <f t="shared" si="152"/>
        <v>0</v>
      </c>
      <c r="Q153" s="199">
        <f t="shared" si="152"/>
        <v>0</v>
      </c>
      <c r="R153" s="199">
        <f t="shared" si="152"/>
        <v>0</v>
      </c>
      <c r="S153" s="199">
        <f t="shared" si="152"/>
        <v>0</v>
      </c>
      <c r="T153" s="199">
        <f t="shared" si="152"/>
        <v>0</v>
      </c>
      <c r="U153" s="199">
        <f t="shared" si="152"/>
        <v>0</v>
      </c>
      <c r="V153" s="199">
        <f t="shared" si="152"/>
        <v>0</v>
      </c>
      <c r="W153" s="199">
        <f t="shared" si="152"/>
        <v>0</v>
      </c>
      <c r="X153" s="199">
        <f t="shared" si="152"/>
        <v>0</v>
      </c>
      <c r="Y153" s="199">
        <f t="shared" si="152"/>
        <v>0</v>
      </c>
      <c r="Z153" s="199">
        <f t="shared" si="152"/>
        <v>0</v>
      </c>
      <c r="AA153" s="199">
        <f t="shared" si="152"/>
        <v>0</v>
      </c>
      <c r="AB153" s="199">
        <f t="shared" si="152"/>
        <v>0</v>
      </c>
      <c r="AC153" s="199">
        <f t="shared" si="152"/>
        <v>0</v>
      </c>
      <c r="AD153" s="199">
        <f t="shared" si="152"/>
        <v>0</v>
      </c>
      <c r="AE153" s="199">
        <f t="shared" si="152"/>
        <v>0</v>
      </c>
      <c r="AF153" s="199">
        <f t="shared" si="152"/>
        <v>0</v>
      </c>
      <c r="AG153" s="199">
        <f t="shared" si="152"/>
        <v>0</v>
      </c>
      <c r="AH153" s="199">
        <f t="shared" si="152"/>
        <v>0</v>
      </c>
      <c r="AI153" s="199">
        <f t="shared" si="152"/>
        <v>0</v>
      </c>
      <c r="AJ153" s="199">
        <f t="shared" si="152"/>
        <v>0</v>
      </c>
      <c r="AK153" s="199">
        <f t="shared" si="152"/>
        <v>0</v>
      </c>
      <c r="AL153" s="199">
        <f t="shared" si="152"/>
        <v>0</v>
      </c>
      <c r="AM153" s="199">
        <f t="shared" si="152"/>
        <v>0</v>
      </c>
      <c r="AN153" s="199">
        <f t="shared" si="152"/>
        <v>0</v>
      </c>
      <c r="AO153" s="199">
        <f t="shared" si="152"/>
        <v>0</v>
      </c>
      <c r="AP153" s="199">
        <f t="shared" si="152"/>
        <v>0</v>
      </c>
      <c r="AQ153" s="199">
        <f t="shared" si="152"/>
        <v>0</v>
      </c>
      <c r="AR153" s="199">
        <f t="shared" si="152"/>
        <v>0</v>
      </c>
      <c r="AS153" s="199">
        <f t="shared" si="152"/>
        <v>0</v>
      </c>
      <c r="AT153" s="199">
        <f t="shared" si="152"/>
        <v>0</v>
      </c>
      <c r="AU153" s="199">
        <f t="shared" si="152"/>
        <v>0</v>
      </c>
      <c r="AV153" s="199">
        <f t="shared" si="152"/>
        <v>0</v>
      </c>
      <c r="AW153" s="199">
        <f t="shared" si="152"/>
        <v>0</v>
      </c>
      <c r="AX153" s="199">
        <f t="shared" si="152"/>
        <v>0</v>
      </c>
      <c r="AY153" s="199">
        <f t="shared" si="152"/>
        <v>0</v>
      </c>
      <c r="AZ153" s="199">
        <f t="shared" si="152"/>
        <v>0</v>
      </c>
      <c r="BA153" s="199">
        <f t="shared" si="152"/>
        <v>0</v>
      </c>
      <c r="BB153" s="199">
        <f t="shared" si="152"/>
        <v>0</v>
      </c>
      <c r="BC153" s="199">
        <f t="shared" si="152"/>
        <v>0</v>
      </c>
      <c r="BD153" s="199">
        <f t="shared" si="152"/>
        <v>0</v>
      </c>
      <c r="BE153" s="199">
        <f t="shared" si="152"/>
        <v>0</v>
      </c>
      <c r="BF153" s="199">
        <f t="shared" si="152"/>
        <v>0</v>
      </c>
      <c r="BG153" s="199">
        <f t="shared" si="152"/>
        <v>0</v>
      </c>
      <c r="BH153" s="199">
        <f t="shared" si="152"/>
        <v>0</v>
      </c>
      <c r="BI153" s="199">
        <f t="shared" si="152"/>
        <v>0</v>
      </c>
      <c r="BJ153" s="199">
        <f t="shared" si="152"/>
        <v>0</v>
      </c>
      <c r="BK153" s="199">
        <f t="shared" si="152"/>
        <v>0</v>
      </c>
      <c r="BL153" s="199">
        <f t="shared" si="152"/>
        <v>0</v>
      </c>
      <c r="BM153" s="151"/>
      <c r="BN153" s="239" t="str">
        <f>IFERROR(__xludf.DUMMYFUNCTION("""COMPUTED_VALUE"""),"Lukáš Bursík")</f>
        <v>Lukáš Bursík</v>
      </c>
      <c r="BO153" s="202"/>
      <c r="BP153" s="203"/>
      <c r="BQ153" s="202"/>
      <c r="BR153" s="203"/>
      <c r="BS153" s="202"/>
      <c r="BT153" s="203"/>
      <c r="BU153" s="202"/>
      <c r="BV153" s="203"/>
      <c r="BW153" s="202"/>
      <c r="BX153" s="203"/>
      <c r="BY153" s="202"/>
      <c r="BZ153" s="203"/>
      <c r="CA153" s="202"/>
      <c r="CB153" s="203"/>
      <c r="CC153" s="202"/>
      <c r="CD153" s="203"/>
      <c r="CE153" s="202"/>
      <c r="CF153" s="203"/>
      <c r="CG153" s="202"/>
      <c r="CH153" s="203"/>
      <c r="CI153" s="202"/>
      <c r="CJ153" s="203"/>
      <c r="CK153" s="202"/>
      <c r="CL153" s="203"/>
      <c r="CM153" s="202"/>
      <c r="CN153" s="203"/>
      <c r="CO153" s="202"/>
      <c r="CP153" s="203"/>
      <c r="CQ153" s="202"/>
      <c r="CR153" s="203"/>
      <c r="CS153" s="202"/>
      <c r="CT153" s="203"/>
      <c r="CU153" s="202"/>
      <c r="CV153" s="203"/>
      <c r="CW153" s="202"/>
      <c r="CX153" s="203"/>
      <c r="CY153" s="202"/>
      <c r="CZ153" s="203"/>
      <c r="DA153" s="202"/>
      <c r="DB153" s="203"/>
      <c r="DC153" s="202"/>
      <c r="DD153" s="203"/>
      <c r="DE153" s="202"/>
      <c r="DF153" s="203"/>
      <c r="DG153" s="202"/>
      <c r="DH153" s="203"/>
      <c r="DI153" s="202"/>
      <c r="DJ153" s="203"/>
      <c r="DK153" s="202"/>
      <c r="DL153" s="203"/>
      <c r="DM153" s="202"/>
      <c r="DN153" s="203"/>
      <c r="DO153" s="202"/>
      <c r="DP153" s="203"/>
      <c r="DQ153" s="202"/>
      <c r="DR153" s="203"/>
      <c r="DS153" s="202"/>
      <c r="DT153" s="203"/>
      <c r="DU153" s="202"/>
      <c r="DV153" s="203"/>
      <c r="DW153" s="202"/>
      <c r="DX153" s="203"/>
      <c r="DZ153" s="159" t="str">
        <f t="shared" si="48"/>
        <v>Lukáš Bursík</v>
      </c>
      <c r="EA153" s="202"/>
      <c r="EB153" s="203"/>
      <c r="EC153" s="202"/>
      <c r="ED153" s="203"/>
      <c r="EE153" s="202"/>
      <c r="EF153" s="203"/>
      <c r="EG153" s="202"/>
      <c r="EH153" s="203"/>
      <c r="EI153" s="202"/>
      <c r="EJ153" s="203"/>
      <c r="EK153" s="202"/>
      <c r="EL153" s="203"/>
      <c r="EM153" s="202"/>
      <c r="EN153" s="203"/>
      <c r="EO153" s="202"/>
      <c r="EP153" s="203"/>
      <c r="EQ153" s="202"/>
      <c r="ER153" s="203"/>
      <c r="ES153" s="202"/>
      <c r="ET153" s="203"/>
      <c r="EU153" s="202"/>
      <c r="EV153" s="203"/>
      <c r="EW153" s="202"/>
      <c r="EX153" s="203"/>
      <c r="EY153" s="202"/>
      <c r="EZ153" s="203"/>
      <c r="FA153" s="202"/>
      <c r="FB153" s="203"/>
      <c r="FC153" s="202"/>
      <c r="FD153" s="203"/>
      <c r="FE153" s="202"/>
      <c r="FF153" s="203"/>
      <c r="FG153" s="202"/>
      <c r="FH153" s="203"/>
      <c r="FI153" s="202"/>
      <c r="FJ153" s="203"/>
      <c r="FK153" s="202"/>
      <c r="FL153" s="203"/>
      <c r="FM153" s="202"/>
      <c r="FN153" s="203"/>
      <c r="FO153" s="202"/>
      <c r="FP153" s="203"/>
      <c r="FQ153" s="202"/>
      <c r="FR153" s="203"/>
      <c r="FS153" s="202"/>
      <c r="FT153" s="203"/>
      <c r="FU153" s="202"/>
      <c r="FV153" s="203"/>
      <c r="FW153" s="202"/>
      <c r="FX153" s="203"/>
      <c r="FY153" s="202"/>
      <c r="FZ153" s="203"/>
      <c r="GA153" s="202"/>
      <c r="GB153" s="203"/>
      <c r="GC153" s="202"/>
      <c r="GD153" s="203"/>
      <c r="GE153" s="202"/>
      <c r="GF153" s="203"/>
      <c r="GG153" s="202"/>
      <c r="GH153" s="203"/>
      <c r="GI153" s="202"/>
      <c r="GJ153" s="203"/>
      <c r="GL153" s="159" t="str">
        <f t="shared" si="49"/>
        <v>Lukáš Bursík</v>
      </c>
      <c r="GM153" s="202"/>
      <c r="GN153" s="203"/>
      <c r="GO153" s="202"/>
      <c r="GP153" s="203"/>
      <c r="GQ153" s="202"/>
      <c r="GR153" s="203"/>
      <c r="GS153" s="202"/>
      <c r="GT153" s="203"/>
      <c r="GU153" s="202"/>
      <c r="GV153" s="203"/>
      <c r="GW153" s="202"/>
      <c r="GX153" s="203"/>
      <c r="GY153" s="202"/>
      <c r="GZ153" s="203"/>
      <c r="HA153" s="202"/>
      <c r="HB153" s="203"/>
      <c r="HC153" s="202"/>
      <c r="HD153" s="203"/>
      <c r="HE153" s="202"/>
      <c r="HF153" s="203"/>
      <c r="HG153" s="202"/>
      <c r="HH153" s="203"/>
      <c r="HI153" s="202"/>
      <c r="HJ153" s="203"/>
      <c r="HK153" s="202"/>
      <c r="HL153" s="203"/>
      <c r="HM153" s="202"/>
      <c r="HN153" s="203"/>
      <c r="HO153" s="202"/>
      <c r="HP153" s="203"/>
      <c r="HQ153" s="202"/>
      <c r="HR153" s="203"/>
      <c r="HS153" s="202"/>
      <c r="HT153" s="203"/>
      <c r="HU153" s="202"/>
      <c r="HV153" s="203"/>
      <c r="HW153" s="202"/>
      <c r="HX153" s="203"/>
      <c r="HY153" s="202"/>
      <c r="HZ153" s="203"/>
      <c r="IA153" s="202"/>
      <c r="IB153" s="203"/>
      <c r="IC153" s="202"/>
      <c r="ID153" s="203"/>
      <c r="IE153" s="202"/>
      <c r="IF153" s="203"/>
      <c r="IG153" s="202"/>
      <c r="IH153" s="203"/>
      <c r="II153" s="202"/>
      <c r="IJ153" s="203"/>
      <c r="IK153" s="202"/>
      <c r="IL153" s="203"/>
      <c r="IM153" s="202"/>
      <c r="IN153" s="203"/>
      <c r="IO153" s="202"/>
      <c r="IP153" s="203"/>
      <c r="IQ153" s="202"/>
      <c r="IR153" s="203"/>
      <c r="IS153" s="202"/>
      <c r="IT153" s="203"/>
      <c r="IU153" s="202"/>
      <c r="IV153" s="215"/>
    </row>
    <row r="154">
      <c r="A154" s="215"/>
      <c r="B154" s="159" t="str">
        <f t="shared" si="46"/>
        <v/>
      </c>
      <c r="C154" s="199">
        <f t="shared" ref="C154:BL154" si="153">BO154+EA154+GM154</f>
        <v>0</v>
      </c>
      <c r="D154" s="199">
        <f t="shared" si="153"/>
        <v>0</v>
      </c>
      <c r="E154" s="199">
        <f t="shared" si="153"/>
        <v>0</v>
      </c>
      <c r="F154" s="199">
        <f t="shared" si="153"/>
        <v>0</v>
      </c>
      <c r="G154" s="199">
        <f t="shared" si="153"/>
        <v>0</v>
      </c>
      <c r="H154" s="199">
        <f t="shared" si="153"/>
        <v>0</v>
      </c>
      <c r="I154" s="199">
        <f t="shared" si="153"/>
        <v>0</v>
      </c>
      <c r="J154" s="199">
        <f t="shared" si="153"/>
        <v>0</v>
      </c>
      <c r="K154" s="199">
        <f t="shared" si="153"/>
        <v>0</v>
      </c>
      <c r="L154" s="199">
        <f t="shared" si="153"/>
        <v>0</v>
      </c>
      <c r="M154" s="199">
        <f t="shared" si="153"/>
        <v>0</v>
      </c>
      <c r="N154" s="199">
        <f t="shared" si="153"/>
        <v>0</v>
      </c>
      <c r="O154" s="199">
        <f t="shared" si="153"/>
        <v>0</v>
      </c>
      <c r="P154" s="199">
        <f t="shared" si="153"/>
        <v>0</v>
      </c>
      <c r="Q154" s="199">
        <f t="shared" si="153"/>
        <v>0</v>
      </c>
      <c r="R154" s="199">
        <f t="shared" si="153"/>
        <v>0</v>
      </c>
      <c r="S154" s="199">
        <f t="shared" si="153"/>
        <v>0</v>
      </c>
      <c r="T154" s="199">
        <f t="shared" si="153"/>
        <v>0</v>
      </c>
      <c r="U154" s="199">
        <f t="shared" si="153"/>
        <v>0</v>
      </c>
      <c r="V154" s="199">
        <f t="shared" si="153"/>
        <v>0</v>
      </c>
      <c r="W154" s="199">
        <f t="shared" si="153"/>
        <v>0</v>
      </c>
      <c r="X154" s="199">
        <f t="shared" si="153"/>
        <v>0</v>
      </c>
      <c r="Y154" s="199">
        <f t="shared" si="153"/>
        <v>0</v>
      </c>
      <c r="Z154" s="199">
        <f t="shared" si="153"/>
        <v>0</v>
      </c>
      <c r="AA154" s="199">
        <f t="shared" si="153"/>
        <v>0</v>
      </c>
      <c r="AB154" s="199">
        <f t="shared" si="153"/>
        <v>0</v>
      </c>
      <c r="AC154" s="199">
        <f t="shared" si="153"/>
        <v>0</v>
      </c>
      <c r="AD154" s="199">
        <f t="shared" si="153"/>
        <v>0</v>
      </c>
      <c r="AE154" s="199">
        <f t="shared" si="153"/>
        <v>0</v>
      </c>
      <c r="AF154" s="199">
        <f t="shared" si="153"/>
        <v>0</v>
      </c>
      <c r="AG154" s="199">
        <f t="shared" si="153"/>
        <v>0</v>
      </c>
      <c r="AH154" s="199">
        <f t="shared" si="153"/>
        <v>0</v>
      </c>
      <c r="AI154" s="199">
        <f t="shared" si="153"/>
        <v>0</v>
      </c>
      <c r="AJ154" s="199">
        <f t="shared" si="153"/>
        <v>0</v>
      </c>
      <c r="AK154" s="199">
        <f t="shared" si="153"/>
        <v>0</v>
      </c>
      <c r="AL154" s="199">
        <f t="shared" si="153"/>
        <v>0</v>
      </c>
      <c r="AM154" s="199">
        <f t="shared" si="153"/>
        <v>0</v>
      </c>
      <c r="AN154" s="199">
        <f t="shared" si="153"/>
        <v>0</v>
      </c>
      <c r="AO154" s="199">
        <f t="shared" si="153"/>
        <v>0</v>
      </c>
      <c r="AP154" s="199">
        <f t="shared" si="153"/>
        <v>0</v>
      </c>
      <c r="AQ154" s="199">
        <f t="shared" si="153"/>
        <v>0</v>
      </c>
      <c r="AR154" s="199">
        <f t="shared" si="153"/>
        <v>0</v>
      </c>
      <c r="AS154" s="199">
        <f t="shared" si="153"/>
        <v>0</v>
      </c>
      <c r="AT154" s="199">
        <f t="shared" si="153"/>
        <v>0</v>
      </c>
      <c r="AU154" s="199">
        <f t="shared" si="153"/>
        <v>0</v>
      </c>
      <c r="AV154" s="199">
        <f t="shared" si="153"/>
        <v>0</v>
      </c>
      <c r="AW154" s="199">
        <f t="shared" si="153"/>
        <v>0</v>
      </c>
      <c r="AX154" s="199">
        <f t="shared" si="153"/>
        <v>0</v>
      </c>
      <c r="AY154" s="199">
        <f t="shared" si="153"/>
        <v>0</v>
      </c>
      <c r="AZ154" s="199">
        <f t="shared" si="153"/>
        <v>0</v>
      </c>
      <c r="BA154" s="199">
        <f t="shared" si="153"/>
        <v>0</v>
      </c>
      <c r="BB154" s="199">
        <f t="shared" si="153"/>
        <v>0</v>
      </c>
      <c r="BC154" s="199">
        <f t="shared" si="153"/>
        <v>0</v>
      </c>
      <c r="BD154" s="199">
        <f t="shared" si="153"/>
        <v>0</v>
      </c>
      <c r="BE154" s="199">
        <f t="shared" si="153"/>
        <v>0</v>
      </c>
      <c r="BF154" s="199">
        <f t="shared" si="153"/>
        <v>0</v>
      </c>
      <c r="BG154" s="199">
        <f t="shared" si="153"/>
        <v>0</v>
      </c>
      <c r="BH154" s="199">
        <f t="shared" si="153"/>
        <v>0</v>
      </c>
      <c r="BI154" s="199">
        <f t="shared" si="153"/>
        <v>0</v>
      </c>
      <c r="BJ154" s="199">
        <f t="shared" si="153"/>
        <v>0</v>
      </c>
      <c r="BK154" s="199">
        <f t="shared" si="153"/>
        <v>0</v>
      </c>
      <c r="BL154" s="199">
        <f t="shared" si="153"/>
        <v>0</v>
      </c>
      <c r="BM154" s="151"/>
      <c r="BN154" s="239"/>
      <c r="BO154" s="202"/>
      <c r="BP154" s="203"/>
      <c r="BQ154" s="202"/>
      <c r="BR154" s="203"/>
      <c r="BS154" s="202"/>
      <c r="BT154" s="203"/>
      <c r="BU154" s="202"/>
      <c r="BV154" s="203"/>
      <c r="BW154" s="202"/>
      <c r="BX154" s="203"/>
      <c r="BY154" s="202"/>
      <c r="BZ154" s="203"/>
      <c r="CA154" s="202"/>
      <c r="CB154" s="203"/>
      <c r="CC154" s="202"/>
      <c r="CD154" s="203"/>
      <c r="CE154" s="202"/>
      <c r="CF154" s="203"/>
      <c r="CG154" s="202"/>
      <c r="CH154" s="203"/>
      <c r="CI154" s="202"/>
      <c r="CJ154" s="203"/>
      <c r="CK154" s="202"/>
      <c r="CL154" s="203"/>
      <c r="CM154" s="202"/>
      <c r="CN154" s="203"/>
      <c r="CO154" s="202"/>
      <c r="CP154" s="203"/>
      <c r="CQ154" s="202"/>
      <c r="CR154" s="203"/>
      <c r="CS154" s="202"/>
      <c r="CT154" s="203"/>
      <c r="CU154" s="202"/>
      <c r="CV154" s="203"/>
      <c r="CW154" s="202"/>
      <c r="CX154" s="203"/>
      <c r="CY154" s="202"/>
      <c r="CZ154" s="203"/>
      <c r="DA154" s="202"/>
      <c r="DB154" s="203"/>
      <c r="DC154" s="202"/>
      <c r="DD154" s="203"/>
      <c r="DE154" s="202"/>
      <c r="DF154" s="203"/>
      <c r="DG154" s="202"/>
      <c r="DH154" s="203"/>
      <c r="DI154" s="202"/>
      <c r="DJ154" s="203"/>
      <c r="DK154" s="202"/>
      <c r="DL154" s="203"/>
      <c r="DM154" s="202"/>
      <c r="DN154" s="203"/>
      <c r="DO154" s="202"/>
      <c r="DP154" s="203"/>
      <c r="DQ154" s="202"/>
      <c r="DR154" s="203"/>
      <c r="DS154" s="202"/>
      <c r="DT154" s="203"/>
      <c r="DU154" s="202"/>
      <c r="DV154" s="203"/>
      <c r="DW154" s="202"/>
      <c r="DX154" s="203"/>
      <c r="DZ154" s="159" t="str">
        <f t="shared" si="48"/>
        <v/>
      </c>
      <c r="EA154" s="202"/>
      <c r="EB154" s="203"/>
      <c r="EC154" s="202"/>
      <c r="ED154" s="203"/>
      <c r="EE154" s="202"/>
      <c r="EF154" s="203"/>
      <c r="EG154" s="202"/>
      <c r="EH154" s="203"/>
      <c r="EI154" s="202"/>
      <c r="EJ154" s="203"/>
      <c r="EK154" s="202"/>
      <c r="EL154" s="203"/>
      <c r="EM154" s="202"/>
      <c r="EN154" s="203"/>
      <c r="EO154" s="202"/>
      <c r="EP154" s="203"/>
      <c r="EQ154" s="202"/>
      <c r="ER154" s="203"/>
      <c r="ES154" s="202"/>
      <c r="ET154" s="203"/>
      <c r="EU154" s="202"/>
      <c r="EV154" s="203"/>
      <c r="EW154" s="202"/>
      <c r="EX154" s="203"/>
      <c r="EY154" s="202"/>
      <c r="EZ154" s="203"/>
      <c r="FA154" s="202"/>
      <c r="FB154" s="203"/>
      <c r="FC154" s="202"/>
      <c r="FD154" s="203"/>
      <c r="FE154" s="202"/>
      <c r="FF154" s="203"/>
      <c r="FG154" s="202"/>
      <c r="FH154" s="203"/>
      <c r="FI154" s="202"/>
      <c r="FJ154" s="203"/>
      <c r="FK154" s="202"/>
      <c r="FL154" s="203"/>
      <c r="FM154" s="202"/>
      <c r="FN154" s="203"/>
      <c r="FO154" s="202"/>
      <c r="FP154" s="203"/>
      <c r="FQ154" s="202"/>
      <c r="FR154" s="203"/>
      <c r="FS154" s="202"/>
      <c r="FT154" s="203"/>
      <c r="FU154" s="202"/>
      <c r="FV154" s="203"/>
      <c r="FW154" s="202"/>
      <c r="FX154" s="203"/>
      <c r="FY154" s="202"/>
      <c r="FZ154" s="203"/>
      <c r="GA154" s="202"/>
      <c r="GB154" s="203"/>
      <c r="GC154" s="202"/>
      <c r="GD154" s="203"/>
      <c r="GE154" s="202"/>
      <c r="GF154" s="203"/>
      <c r="GG154" s="202"/>
      <c r="GH154" s="203"/>
      <c r="GI154" s="202"/>
      <c r="GJ154" s="203"/>
      <c r="GL154" s="159" t="str">
        <f t="shared" si="49"/>
        <v/>
      </c>
      <c r="GM154" s="202"/>
      <c r="GN154" s="203"/>
      <c r="GO154" s="202"/>
      <c r="GP154" s="203"/>
      <c r="GQ154" s="202"/>
      <c r="GR154" s="203"/>
      <c r="GS154" s="202"/>
      <c r="GT154" s="203"/>
      <c r="GU154" s="202"/>
      <c r="GV154" s="203"/>
      <c r="GW154" s="202"/>
      <c r="GX154" s="203"/>
      <c r="GY154" s="202"/>
      <c r="GZ154" s="203"/>
      <c r="HA154" s="202"/>
      <c r="HB154" s="203"/>
      <c r="HC154" s="202"/>
      <c r="HD154" s="203"/>
      <c r="HE154" s="202"/>
      <c r="HF154" s="203"/>
      <c r="HG154" s="202"/>
      <c r="HH154" s="203"/>
      <c r="HI154" s="202"/>
      <c r="HJ154" s="203"/>
      <c r="HK154" s="202"/>
      <c r="HL154" s="203"/>
      <c r="HM154" s="202"/>
      <c r="HN154" s="203"/>
      <c r="HO154" s="202"/>
      <c r="HP154" s="203"/>
      <c r="HQ154" s="202"/>
      <c r="HR154" s="203"/>
      <c r="HS154" s="202"/>
      <c r="HT154" s="203"/>
      <c r="HU154" s="202"/>
      <c r="HV154" s="203"/>
      <c r="HW154" s="202"/>
      <c r="HX154" s="203"/>
      <c r="HY154" s="202"/>
      <c r="HZ154" s="203"/>
      <c r="IA154" s="202"/>
      <c r="IB154" s="203"/>
      <c r="IC154" s="202"/>
      <c r="ID154" s="203"/>
      <c r="IE154" s="202"/>
      <c r="IF154" s="203"/>
      <c r="IG154" s="202"/>
      <c r="IH154" s="203"/>
      <c r="II154" s="202"/>
      <c r="IJ154" s="203"/>
      <c r="IK154" s="202"/>
      <c r="IL154" s="203"/>
      <c r="IM154" s="202"/>
      <c r="IN154" s="203"/>
      <c r="IO154" s="202"/>
      <c r="IP154" s="203"/>
      <c r="IQ154" s="202"/>
      <c r="IR154" s="203"/>
      <c r="IS154" s="202"/>
      <c r="IT154" s="203"/>
      <c r="IU154" s="202"/>
      <c r="IV154" s="215"/>
    </row>
    <row r="155">
      <c r="A155" s="215"/>
      <c r="B155" s="159" t="str">
        <f t="shared" si="46"/>
        <v/>
      </c>
      <c r="C155" s="199">
        <f t="shared" ref="C155:BL155" si="154">BO155+EA155+GM155</f>
        <v>0</v>
      </c>
      <c r="D155" s="199">
        <f t="shared" si="154"/>
        <v>0</v>
      </c>
      <c r="E155" s="199">
        <f t="shared" si="154"/>
        <v>0</v>
      </c>
      <c r="F155" s="199">
        <f t="shared" si="154"/>
        <v>0</v>
      </c>
      <c r="G155" s="199">
        <f t="shared" si="154"/>
        <v>0</v>
      </c>
      <c r="H155" s="199">
        <f t="shared" si="154"/>
        <v>0</v>
      </c>
      <c r="I155" s="199">
        <f t="shared" si="154"/>
        <v>0</v>
      </c>
      <c r="J155" s="199">
        <f t="shared" si="154"/>
        <v>0</v>
      </c>
      <c r="K155" s="199">
        <f t="shared" si="154"/>
        <v>0</v>
      </c>
      <c r="L155" s="199">
        <f t="shared" si="154"/>
        <v>0</v>
      </c>
      <c r="M155" s="199">
        <f t="shared" si="154"/>
        <v>0</v>
      </c>
      <c r="N155" s="199">
        <f t="shared" si="154"/>
        <v>0</v>
      </c>
      <c r="O155" s="199">
        <f t="shared" si="154"/>
        <v>0</v>
      </c>
      <c r="P155" s="199">
        <f t="shared" si="154"/>
        <v>0</v>
      </c>
      <c r="Q155" s="199">
        <f t="shared" si="154"/>
        <v>0</v>
      </c>
      <c r="R155" s="199">
        <f t="shared" si="154"/>
        <v>0</v>
      </c>
      <c r="S155" s="199">
        <f t="shared" si="154"/>
        <v>0</v>
      </c>
      <c r="T155" s="199">
        <f t="shared" si="154"/>
        <v>0</v>
      </c>
      <c r="U155" s="199">
        <f t="shared" si="154"/>
        <v>0</v>
      </c>
      <c r="V155" s="199">
        <f t="shared" si="154"/>
        <v>0</v>
      </c>
      <c r="W155" s="199">
        <f t="shared" si="154"/>
        <v>0</v>
      </c>
      <c r="X155" s="199">
        <f t="shared" si="154"/>
        <v>0</v>
      </c>
      <c r="Y155" s="199">
        <f t="shared" si="154"/>
        <v>0</v>
      </c>
      <c r="Z155" s="199">
        <f t="shared" si="154"/>
        <v>0</v>
      </c>
      <c r="AA155" s="199">
        <f t="shared" si="154"/>
        <v>0</v>
      </c>
      <c r="AB155" s="199">
        <f t="shared" si="154"/>
        <v>0</v>
      </c>
      <c r="AC155" s="199">
        <f t="shared" si="154"/>
        <v>0</v>
      </c>
      <c r="AD155" s="199">
        <f t="shared" si="154"/>
        <v>0</v>
      </c>
      <c r="AE155" s="199">
        <f t="shared" si="154"/>
        <v>0</v>
      </c>
      <c r="AF155" s="199">
        <f t="shared" si="154"/>
        <v>0</v>
      </c>
      <c r="AG155" s="199">
        <f t="shared" si="154"/>
        <v>0</v>
      </c>
      <c r="AH155" s="199">
        <f t="shared" si="154"/>
        <v>0</v>
      </c>
      <c r="AI155" s="199">
        <f t="shared" si="154"/>
        <v>0</v>
      </c>
      <c r="AJ155" s="199">
        <f t="shared" si="154"/>
        <v>0</v>
      </c>
      <c r="AK155" s="199">
        <f t="shared" si="154"/>
        <v>0</v>
      </c>
      <c r="AL155" s="199">
        <f t="shared" si="154"/>
        <v>0</v>
      </c>
      <c r="AM155" s="199">
        <f t="shared" si="154"/>
        <v>0</v>
      </c>
      <c r="AN155" s="199">
        <f t="shared" si="154"/>
        <v>0</v>
      </c>
      <c r="AO155" s="199">
        <f t="shared" si="154"/>
        <v>0</v>
      </c>
      <c r="AP155" s="199">
        <f t="shared" si="154"/>
        <v>0</v>
      </c>
      <c r="AQ155" s="199">
        <f t="shared" si="154"/>
        <v>0</v>
      </c>
      <c r="AR155" s="199">
        <f t="shared" si="154"/>
        <v>0</v>
      </c>
      <c r="AS155" s="199">
        <f t="shared" si="154"/>
        <v>0</v>
      </c>
      <c r="AT155" s="199">
        <f t="shared" si="154"/>
        <v>0</v>
      </c>
      <c r="AU155" s="199">
        <f t="shared" si="154"/>
        <v>0</v>
      </c>
      <c r="AV155" s="199">
        <f t="shared" si="154"/>
        <v>0</v>
      </c>
      <c r="AW155" s="199">
        <f t="shared" si="154"/>
        <v>0</v>
      </c>
      <c r="AX155" s="199">
        <f t="shared" si="154"/>
        <v>0</v>
      </c>
      <c r="AY155" s="199">
        <f t="shared" si="154"/>
        <v>0</v>
      </c>
      <c r="AZ155" s="199">
        <f t="shared" si="154"/>
        <v>0</v>
      </c>
      <c r="BA155" s="199">
        <f t="shared" si="154"/>
        <v>0</v>
      </c>
      <c r="BB155" s="199">
        <f t="shared" si="154"/>
        <v>0</v>
      </c>
      <c r="BC155" s="199">
        <f t="shared" si="154"/>
        <v>0</v>
      </c>
      <c r="BD155" s="199">
        <f t="shared" si="154"/>
        <v>0</v>
      </c>
      <c r="BE155" s="199">
        <f t="shared" si="154"/>
        <v>0</v>
      </c>
      <c r="BF155" s="199">
        <f t="shared" si="154"/>
        <v>0</v>
      </c>
      <c r="BG155" s="199">
        <f t="shared" si="154"/>
        <v>0</v>
      </c>
      <c r="BH155" s="199">
        <f t="shared" si="154"/>
        <v>0</v>
      </c>
      <c r="BI155" s="199">
        <f t="shared" si="154"/>
        <v>0</v>
      </c>
      <c r="BJ155" s="199">
        <f t="shared" si="154"/>
        <v>0</v>
      </c>
      <c r="BK155" s="199">
        <f t="shared" si="154"/>
        <v>0</v>
      </c>
      <c r="BL155" s="199">
        <f t="shared" si="154"/>
        <v>0</v>
      </c>
      <c r="BM155" s="151"/>
      <c r="BN155" s="239"/>
      <c r="BO155" s="202"/>
      <c r="BP155" s="203"/>
      <c r="BQ155" s="202"/>
      <c r="BR155" s="203"/>
      <c r="BS155" s="202"/>
      <c r="BT155" s="203"/>
      <c r="BU155" s="202"/>
      <c r="BV155" s="203"/>
      <c r="BW155" s="202"/>
      <c r="BX155" s="203"/>
      <c r="BY155" s="202"/>
      <c r="BZ155" s="203"/>
      <c r="CA155" s="202"/>
      <c r="CB155" s="203"/>
      <c r="CC155" s="202"/>
      <c r="CD155" s="203"/>
      <c r="CE155" s="202"/>
      <c r="CF155" s="203"/>
      <c r="CG155" s="202"/>
      <c r="CH155" s="203"/>
      <c r="CI155" s="202"/>
      <c r="CJ155" s="203"/>
      <c r="CK155" s="202"/>
      <c r="CL155" s="203"/>
      <c r="CM155" s="202"/>
      <c r="CN155" s="203"/>
      <c r="CO155" s="202"/>
      <c r="CP155" s="203"/>
      <c r="CQ155" s="202"/>
      <c r="CR155" s="203"/>
      <c r="CS155" s="202"/>
      <c r="CT155" s="203"/>
      <c r="CU155" s="202"/>
      <c r="CV155" s="203"/>
      <c r="CW155" s="202"/>
      <c r="CX155" s="203"/>
      <c r="CY155" s="202"/>
      <c r="CZ155" s="203"/>
      <c r="DA155" s="202"/>
      <c r="DB155" s="203"/>
      <c r="DC155" s="202"/>
      <c r="DD155" s="203"/>
      <c r="DE155" s="202"/>
      <c r="DF155" s="203"/>
      <c r="DG155" s="202"/>
      <c r="DH155" s="203"/>
      <c r="DI155" s="202"/>
      <c r="DJ155" s="203"/>
      <c r="DK155" s="202"/>
      <c r="DL155" s="203"/>
      <c r="DM155" s="202"/>
      <c r="DN155" s="203"/>
      <c r="DO155" s="202"/>
      <c r="DP155" s="203"/>
      <c r="DQ155" s="202"/>
      <c r="DR155" s="203"/>
      <c r="DS155" s="202"/>
      <c r="DT155" s="203"/>
      <c r="DU155" s="202"/>
      <c r="DV155" s="203"/>
      <c r="DW155" s="202"/>
      <c r="DX155" s="203"/>
      <c r="DZ155" s="159" t="str">
        <f t="shared" si="48"/>
        <v/>
      </c>
      <c r="EA155" s="202"/>
      <c r="EB155" s="203"/>
      <c r="EC155" s="202"/>
      <c r="ED155" s="203"/>
      <c r="EE155" s="202"/>
      <c r="EF155" s="203"/>
      <c r="EG155" s="202"/>
      <c r="EH155" s="203"/>
      <c r="EI155" s="202"/>
      <c r="EJ155" s="203"/>
      <c r="EK155" s="202"/>
      <c r="EL155" s="203"/>
      <c r="EM155" s="202"/>
      <c r="EN155" s="203"/>
      <c r="EO155" s="202"/>
      <c r="EP155" s="203"/>
      <c r="EQ155" s="202"/>
      <c r="ER155" s="203"/>
      <c r="ES155" s="202"/>
      <c r="ET155" s="203"/>
      <c r="EU155" s="202"/>
      <c r="EV155" s="203"/>
      <c r="EW155" s="202"/>
      <c r="EX155" s="203"/>
      <c r="EY155" s="202"/>
      <c r="EZ155" s="203"/>
      <c r="FA155" s="202"/>
      <c r="FB155" s="203"/>
      <c r="FC155" s="202"/>
      <c r="FD155" s="203"/>
      <c r="FE155" s="202"/>
      <c r="FF155" s="203"/>
      <c r="FG155" s="202"/>
      <c r="FH155" s="203"/>
      <c r="FI155" s="202"/>
      <c r="FJ155" s="203"/>
      <c r="FK155" s="202"/>
      <c r="FL155" s="203"/>
      <c r="FM155" s="202"/>
      <c r="FN155" s="203"/>
      <c r="FO155" s="202"/>
      <c r="FP155" s="203"/>
      <c r="FQ155" s="202"/>
      <c r="FR155" s="203"/>
      <c r="FS155" s="202"/>
      <c r="FT155" s="203"/>
      <c r="FU155" s="202"/>
      <c r="FV155" s="203"/>
      <c r="FW155" s="202"/>
      <c r="FX155" s="203"/>
      <c r="FY155" s="202"/>
      <c r="FZ155" s="203"/>
      <c r="GA155" s="202"/>
      <c r="GB155" s="203"/>
      <c r="GC155" s="202"/>
      <c r="GD155" s="203"/>
      <c r="GE155" s="202"/>
      <c r="GF155" s="203"/>
      <c r="GG155" s="202"/>
      <c r="GH155" s="203"/>
      <c r="GI155" s="202"/>
      <c r="GJ155" s="203"/>
      <c r="GL155" s="159" t="str">
        <f t="shared" si="49"/>
        <v/>
      </c>
      <c r="GM155" s="202"/>
      <c r="GN155" s="203"/>
      <c r="GO155" s="202"/>
      <c r="GP155" s="203"/>
      <c r="GQ155" s="202"/>
      <c r="GR155" s="203"/>
      <c r="GS155" s="202"/>
      <c r="GT155" s="203"/>
      <c r="GU155" s="202"/>
      <c r="GV155" s="203"/>
      <c r="GW155" s="202"/>
      <c r="GX155" s="203"/>
      <c r="GY155" s="202"/>
      <c r="GZ155" s="203"/>
      <c r="HA155" s="202"/>
      <c r="HB155" s="203"/>
      <c r="HC155" s="202"/>
      <c r="HD155" s="203"/>
      <c r="HE155" s="202"/>
      <c r="HF155" s="203"/>
      <c r="HG155" s="202"/>
      <c r="HH155" s="203"/>
      <c r="HI155" s="202"/>
      <c r="HJ155" s="203"/>
      <c r="HK155" s="202"/>
      <c r="HL155" s="203"/>
      <c r="HM155" s="202"/>
      <c r="HN155" s="203"/>
      <c r="HO155" s="202"/>
      <c r="HP155" s="203"/>
      <c r="HQ155" s="202"/>
      <c r="HR155" s="203"/>
      <c r="HS155" s="202"/>
      <c r="HT155" s="203"/>
      <c r="HU155" s="202"/>
      <c r="HV155" s="203"/>
      <c r="HW155" s="202"/>
      <c r="HX155" s="203"/>
      <c r="HY155" s="202"/>
      <c r="HZ155" s="203"/>
      <c r="IA155" s="202"/>
      <c r="IB155" s="203"/>
      <c r="IC155" s="202"/>
      <c r="ID155" s="203"/>
      <c r="IE155" s="202"/>
      <c r="IF155" s="203"/>
      <c r="IG155" s="202"/>
      <c r="IH155" s="203"/>
      <c r="II155" s="202"/>
      <c r="IJ155" s="203"/>
      <c r="IK155" s="202"/>
      <c r="IL155" s="203"/>
      <c r="IM155" s="202"/>
      <c r="IN155" s="203"/>
      <c r="IO155" s="202"/>
      <c r="IP155" s="203"/>
      <c r="IQ155" s="202"/>
      <c r="IR155" s="203"/>
      <c r="IS155" s="202"/>
      <c r="IT155" s="203"/>
      <c r="IU155" s="202"/>
      <c r="IV155" s="215"/>
    </row>
    <row r="156">
      <c r="A156" s="215"/>
      <c r="B156" s="159" t="str">
        <f t="shared" si="46"/>
        <v/>
      </c>
      <c r="C156" s="199">
        <f t="shared" ref="C156:BL156" si="155">BO156+EA156+GM156</f>
        <v>0</v>
      </c>
      <c r="D156" s="199">
        <f t="shared" si="155"/>
        <v>0</v>
      </c>
      <c r="E156" s="199">
        <f t="shared" si="155"/>
        <v>0</v>
      </c>
      <c r="F156" s="199">
        <f t="shared" si="155"/>
        <v>0</v>
      </c>
      <c r="G156" s="199">
        <f t="shared" si="155"/>
        <v>0</v>
      </c>
      <c r="H156" s="199">
        <f t="shared" si="155"/>
        <v>0</v>
      </c>
      <c r="I156" s="199">
        <f t="shared" si="155"/>
        <v>0</v>
      </c>
      <c r="J156" s="199">
        <f t="shared" si="155"/>
        <v>0</v>
      </c>
      <c r="K156" s="199">
        <f t="shared" si="155"/>
        <v>0</v>
      </c>
      <c r="L156" s="199">
        <f t="shared" si="155"/>
        <v>0</v>
      </c>
      <c r="M156" s="199">
        <f t="shared" si="155"/>
        <v>0</v>
      </c>
      <c r="N156" s="199">
        <f t="shared" si="155"/>
        <v>0</v>
      </c>
      <c r="O156" s="199">
        <f t="shared" si="155"/>
        <v>0</v>
      </c>
      <c r="P156" s="199">
        <f t="shared" si="155"/>
        <v>0</v>
      </c>
      <c r="Q156" s="199">
        <f t="shared" si="155"/>
        <v>0</v>
      </c>
      <c r="R156" s="199">
        <f t="shared" si="155"/>
        <v>0</v>
      </c>
      <c r="S156" s="199">
        <f t="shared" si="155"/>
        <v>0</v>
      </c>
      <c r="T156" s="199">
        <f t="shared" si="155"/>
        <v>0</v>
      </c>
      <c r="U156" s="199">
        <f t="shared" si="155"/>
        <v>0</v>
      </c>
      <c r="V156" s="199">
        <f t="shared" si="155"/>
        <v>0</v>
      </c>
      <c r="W156" s="199">
        <f t="shared" si="155"/>
        <v>0</v>
      </c>
      <c r="X156" s="199">
        <f t="shared" si="155"/>
        <v>0</v>
      </c>
      <c r="Y156" s="199">
        <f t="shared" si="155"/>
        <v>0</v>
      </c>
      <c r="Z156" s="199">
        <f t="shared" si="155"/>
        <v>0</v>
      </c>
      <c r="AA156" s="199">
        <f t="shared" si="155"/>
        <v>0</v>
      </c>
      <c r="AB156" s="199">
        <f t="shared" si="155"/>
        <v>0</v>
      </c>
      <c r="AC156" s="199">
        <f t="shared" si="155"/>
        <v>0</v>
      </c>
      <c r="AD156" s="199">
        <f t="shared" si="155"/>
        <v>0</v>
      </c>
      <c r="AE156" s="199">
        <f t="shared" si="155"/>
        <v>0</v>
      </c>
      <c r="AF156" s="199">
        <f t="shared" si="155"/>
        <v>0</v>
      </c>
      <c r="AG156" s="199">
        <f t="shared" si="155"/>
        <v>0</v>
      </c>
      <c r="AH156" s="199">
        <f t="shared" si="155"/>
        <v>0</v>
      </c>
      <c r="AI156" s="199">
        <f t="shared" si="155"/>
        <v>0</v>
      </c>
      <c r="AJ156" s="199">
        <f t="shared" si="155"/>
        <v>0</v>
      </c>
      <c r="AK156" s="199">
        <f t="shared" si="155"/>
        <v>0</v>
      </c>
      <c r="AL156" s="199">
        <f t="shared" si="155"/>
        <v>0</v>
      </c>
      <c r="AM156" s="199">
        <f t="shared" si="155"/>
        <v>0</v>
      </c>
      <c r="AN156" s="199">
        <f t="shared" si="155"/>
        <v>0</v>
      </c>
      <c r="AO156" s="199">
        <f t="shared" si="155"/>
        <v>0</v>
      </c>
      <c r="AP156" s="199">
        <f t="shared" si="155"/>
        <v>0</v>
      </c>
      <c r="AQ156" s="199">
        <f t="shared" si="155"/>
        <v>0</v>
      </c>
      <c r="AR156" s="199">
        <f t="shared" si="155"/>
        <v>0</v>
      </c>
      <c r="AS156" s="199">
        <f t="shared" si="155"/>
        <v>0</v>
      </c>
      <c r="AT156" s="199">
        <f t="shared" si="155"/>
        <v>0</v>
      </c>
      <c r="AU156" s="199">
        <f t="shared" si="155"/>
        <v>0</v>
      </c>
      <c r="AV156" s="199">
        <f t="shared" si="155"/>
        <v>0</v>
      </c>
      <c r="AW156" s="199">
        <f t="shared" si="155"/>
        <v>0</v>
      </c>
      <c r="AX156" s="199">
        <f t="shared" si="155"/>
        <v>0</v>
      </c>
      <c r="AY156" s="199">
        <f t="shared" si="155"/>
        <v>0</v>
      </c>
      <c r="AZ156" s="199">
        <f t="shared" si="155"/>
        <v>0</v>
      </c>
      <c r="BA156" s="199">
        <f t="shared" si="155"/>
        <v>0</v>
      </c>
      <c r="BB156" s="199">
        <f t="shared" si="155"/>
        <v>0</v>
      </c>
      <c r="BC156" s="199">
        <f t="shared" si="155"/>
        <v>0</v>
      </c>
      <c r="BD156" s="199">
        <f t="shared" si="155"/>
        <v>0</v>
      </c>
      <c r="BE156" s="199">
        <f t="shared" si="155"/>
        <v>0</v>
      </c>
      <c r="BF156" s="199">
        <f t="shared" si="155"/>
        <v>0</v>
      </c>
      <c r="BG156" s="199">
        <f t="shared" si="155"/>
        <v>0</v>
      </c>
      <c r="BH156" s="199">
        <f t="shared" si="155"/>
        <v>0</v>
      </c>
      <c r="BI156" s="199">
        <f t="shared" si="155"/>
        <v>0</v>
      </c>
      <c r="BJ156" s="199">
        <f t="shared" si="155"/>
        <v>0</v>
      </c>
      <c r="BK156" s="199">
        <f t="shared" si="155"/>
        <v>0</v>
      </c>
      <c r="BL156" s="199">
        <f t="shared" si="155"/>
        <v>0</v>
      </c>
      <c r="BM156" s="151"/>
      <c r="BN156" s="239"/>
      <c r="BO156" s="202"/>
      <c r="BP156" s="203"/>
      <c r="BQ156" s="202"/>
      <c r="BR156" s="203"/>
      <c r="BS156" s="202"/>
      <c r="BT156" s="203"/>
      <c r="BU156" s="202"/>
      <c r="BV156" s="203"/>
      <c r="BW156" s="202"/>
      <c r="BX156" s="203"/>
      <c r="BY156" s="202"/>
      <c r="BZ156" s="203"/>
      <c r="CA156" s="202"/>
      <c r="CB156" s="203"/>
      <c r="CC156" s="202"/>
      <c r="CD156" s="203"/>
      <c r="CE156" s="202"/>
      <c r="CF156" s="203"/>
      <c r="CG156" s="202"/>
      <c r="CH156" s="203"/>
      <c r="CI156" s="202"/>
      <c r="CJ156" s="203"/>
      <c r="CK156" s="202"/>
      <c r="CL156" s="203"/>
      <c r="CM156" s="202"/>
      <c r="CN156" s="203"/>
      <c r="CO156" s="202"/>
      <c r="CP156" s="203"/>
      <c r="CQ156" s="202"/>
      <c r="CR156" s="203"/>
      <c r="CS156" s="202"/>
      <c r="CT156" s="203"/>
      <c r="CU156" s="202"/>
      <c r="CV156" s="203"/>
      <c r="CW156" s="202"/>
      <c r="CX156" s="203"/>
      <c r="CY156" s="202"/>
      <c r="CZ156" s="203"/>
      <c r="DA156" s="202"/>
      <c r="DB156" s="203"/>
      <c r="DC156" s="202"/>
      <c r="DD156" s="203"/>
      <c r="DE156" s="202"/>
      <c r="DF156" s="203"/>
      <c r="DG156" s="202"/>
      <c r="DH156" s="203"/>
      <c r="DI156" s="202"/>
      <c r="DJ156" s="203"/>
      <c r="DK156" s="202"/>
      <c r="DL156" s="203"/>
      <c r="DM156" s="202"/>
      <c r="DN156" s="203"/>
      <c r="DO156" s="202"/>
      <c r="DP156" s="203"/>
      <c r="DQ156" s="202"/>
      <c r="DR156" s="203"/>
      <c r="DS156" s="202"/>
      <c r="DT156" s="203"/>
      <c r="DU156" s="202"/>
      <c r="DV156" s="203"/>
      <c r="DW156" s="202"/>
      <c r="DX156" s="203"/>
      <c r="DZ156" s="159" t="str">
        <f t="shared" si="48"/>
        <v/>
      </c>
      <c r="EA156" s="202"/>
      <c r="EB156" s="203"/>
      <c r="EC156" s="202"/>
      <c r="ED156" s="203"/>
      <c r="EE156" s="202"/>
      <c r="EF156" s="203"/>
      <c r="EG156" s="202"/>
      <c r="EH156" s="203"/>
      <c r="EI156" s="202"/>
      <c r="EJ156" s="203"/>
      <c r="EK156" s="202"/>
      <c r="EL156" s="203"/>
      <c r="EM156" s="202"/>
      <c r="EN156" s="203"/>
      <c r="EO156" s="202"/>
      <c r="EP156" s="203"/>
      <c r="EQ156" s="202"/>
      <c r="ER156" s="203"/>
      <c r="ES156" s="202"/>
      <c r="ET156" s="203"/>
      <c r="EU156" s="202"/>
      <c r="EV156" s="203"/>
      <c r="EW156" s="202"/>
      <c r="EX156" s="203"/>
      <c r="EY156" s="202"/>
      <c r="EZ156" s="203"/>
      <c r="FA156" s="202"/>
      <c r="FB156" s="203"/>
      <c r="FC156" s="202"/>
      <c r="FD156" s="203"/>
      <c r="FE156" s="202"/>
      <c r="FF156" s="203"/>
      <c r="FG156" s="202"/>
      <c r="FH156" s="203"/>
      <c r="FI156" s="202"/>
      <c r="FJ156" s="203"/>
      <c r="FK156" s="202"/>
      <c r="FL156" s="203"/>
      <c r="FM156" s="202"/>
      <c r="FN156" s="203"/>
      <c r="FO156" s="202"/>
      <c r="FP156" s="203"/>
      <c r="FQ156" s="202"/>
      <c r="FR156" s="203"/>
      <c r="FS156" s="202"/>
      <c r="FT156" s="203"/>
      <c r="FU156" s="202"/>
      <c r="FV156" s="203"/>
      <c r="FW156" s="202"/>
      <c r="FX156" s="203"/>
      <c r="FY156" s="202"/>
      <c r="FZ156" s="203"/>
      <c r="GA156" s="202"/>
      <c r="GB156" s="203"/>
      <c r="GC156" s="202"/>
      <c r="GD156" s="203"/>
      <c r="GE156" s="202"/>
      <c r="GF156" s="203"/>
      <c r="GG156" s="202"/>
      <c r="GH156" s="203"/>
      <c r="GI156" s="202"/>
      <c r="GJ156" s="203"/>
      <c r="GL156" s="159" t="str">
        <f t="shared" si="49"/>
        <v/>
      </c>
      <c r="GM156" s="202"/>
      <c r="GN156" s="203"/>
      <c r="GO156" s="202"/>
      <c r="GP156" s="203"/>
      <c r="GQ156" s="202"/>
      <c r="GR156" s="203"/>
      <c r="GS156" s="202"/>
      <c r="GT156" s="203"/>
      <c r="GU156" s="202"/>
      <c r="GV156" s="203"/>
      <c r="GW156" s="202"/>
      <c r="GX156" s="203"/>
      <c r="GY156" s="202"/>
      <c r="GZ156" s="203"/>
      <c r="HA156" s="202"/>
      <c r="HB156" s="203"/>
      <c r="HC156" s="202"/>
      <c r="HD156" s="203"/>
      <c r="HE156" s="202"/>
      <c r="HF156" s="203"/>
      <c r="HG156" s="202"/>
      <c r="HH156" s="203"/>
      <c r="HI156" s="202"/>
      <c r="HJ156" s="203"/>
      <c r="HK156" s="202"/>
      <c r="HL156" s="203"/>
      <c r="HM156" s="202"/>
      <c r="HN156" s="203"/>
      <c r="HO156" s="202"/>
      <c r="HP156" s="203"/>
      <c r="HQ156" s="202"/>
      <c r="HR156" s="203"/>
      <c r="HS156" s="202"/>
      <c r="HT156" s="203"/>
      <c r="HU156" s="202"/>
      <c r="HV156" s="203"/>
      <c r="HW156" s="202"/>
      <c r="HX156" s="203"/>
      <c r="HY156" s="202"/>
      <c r="HZ156" s="203"/>
      <c r="IA156" s="202"/>
      <c r="IB156" s="203"/>
      <c r="IC156" s="202"/>
      <c r="ID156" s="203"/>
      <c r="IE156" s="202"/>
      <c r="IF156" s="203"/>
      <c r="IG156" s="202"/>
      <c r="IH156" s="203"/>
      <c r="II156" s="202"/>
      <c r="IJ156" s="203"/>
      <c r="IK156" s="202"/>
      <c r="IL156" s="203"/>
      <c r="IM156" s="202"/>
      <c r="IN156" s="203"/>
      <c r="IO156" s="202"/>
      <c r="IP156" s="203"/>
      <c r="IQ156" s="202"/>
      <c r="IR156" s="203"/>
      <c r="IS156" s="202"/>
      <c r="IT156" s="203"/>
      <c r="IU156" s="202"/>
      <c r="IV156" s="215"/>
    </row>
    <row r="157">
      <c r="A157" s="215"/>
      <c r="B157" s="159" t="str">
        <f t="shared" si="46"/>
        <v/>
      </c>
      <c r="C157" s="199">
        <f t="shared" ref="C157:BL157" si="156">BO157+EA157+GM157</f>
        <v>0</v>
      </c>
      <c r="D157" s="199">
        <f t="shared" si="156"/>
        <v>0</v>
      </c>
      <c r="E157" s="199">
        <f t="shared" si="156"/>
        <v>0</v>
      </c>
      <c r="F157" s="199">
        <f t="shared" si="156"/>
        <v>0</v>
      </c>
      <c r="G157" s="199">
        <f t="shared" si="156"/>
        <v>0</v>
      </c>
      <c r="H157" s="199">
        <f t="shared" si="156"/>
        <v>0</v>
      </c>
      <c r="I157" s="199">
        <f t="shared" si="156"/>
        <v>0</v>
      </c>
      <c r="J157" s="199">
        <f t="shared" si="156"/>
        <v>0</v>
      </c>
      <c r="K157" s="199">
        <f t="shared" si="156"/>
        <v>0</v>
      </c>
      <c r="L157" s="199">
        <f t="shared" si="156"/>
        <v>0</v>
      </c>
      <c r="M157" s="199">
        <f t="shared" si="156"/>
        <v>0</v>
      </c>
      <c r="N157" s="199">
        <f t="shared" si="156"/>
        <v>0</v>
      </c>
      <c r="O157" s="199">
        <f t="shared" si="156"/>
        <v>0</v>
      </c>
      <c r="P157" s="199">
        <f t="shared" si="156"/>
        <v>0</v>
      </c>
      <c r="Q157" s="199">
        <f t="shared" si="156"/>
        <v>0</v>
      </c>
      <c r="R157" s="199">
        <f t="shared" si="156"/>
        <v>0</v>
      </c>
      <c r="S157" s="199">
        <f t="shared" si="156"/>
        <v>0</v>
      </c>
      <c r="T157" s="199">
        <f t="shared" si="156"/>
        <v>0</v>
      </c>
      <c r="U157" s="199">
        <f t="shared" si="156"/>
        <v>0</v>
      </c>
      <c r="V157" s="199">
        <f t="shared" si="156"/>
        <v>0</v>
      </c>
      <c r="W157" s="199">
        <f t="shared" si="156"/>
        <v>0</v>
      </c>
      <c r="X157" s="199">
        <f t="shared" si="156"/>
        <v>0</v>
      </c>
      <c r="Y157" s="199">
        <f t="shared" si="156"/>
        <v>0</v>
      </c>
      <c r="Z157" s="199">
        <f t="shared" si="156"/>
        <v>0</v>
      </c>
      <c r="AA157" s="199">
        <f t="shared" si="156"/>
        <v>0</v>
      </c>
      <c r="AB157" s="199">
        <f t="shared" si="156"/>
        <v>0</v>
      </c>
      <c r="AC157" s="199">
        <f t="shared" si="156"/>
        <v>0</v>
      </c>
      <c r="AD157" s="199">
        <f t="shared" si="156"/>
        <v>0</v>
      </c>
      <c r="AE157" s="199">
        <f t="shared" si="156"/>
        <v>0</v>
      </c>
      <c r="AF157" s="199">
        <f t="shared" si="156"/>
        <v>0</v>
      </c>
      <c r="AG157" s="199">
        <f t="shared" si="156"/>
        <v>0</v>
      </c>
      <c r="AH157" s="199">
        <f t="shared" si="156"/>
        <v>0</v>
      </c>
      <c r="AI157" s="199">
        <f t="shared" si="156"/>
        <v>0</v>
      </c>
      <c r="AJ157" s="199">
        <f t="shared" si="156"/>
        <v>0</v>
      </c>
      <c r="AK157" s="199">
        <f t="shared" si="156"/>
        <v>0</v>
      </c>
      <c r="AL157" s="199">
        <f t="shared" si="156"/>
        <v>0</v>
      </c>
      <c r="AM157" s="199">
        <f t="shared" si="156"/>
        <v>0</v>
      </c>
      <c r="AN157" s="199">
        <f t="shared" si="156"/>
        <v>0</v>
      </c>
      <c r="AO157" s="199">
        <f t="shared" si="156"/>
        <v>0</v>
      </c>
      <c r="AP157" s="199">
        <f t="shared" si="156"/>
        <v>0</v>
      </c>
      <c r="AQ157" s="199">
        <f t="shared" si="156"/>
        <v>0</v>
      </c>
      <c r="AR157" s="199">
        <f t="shared" si="156"/>
        <v>0</v>
      </c>
      <c r="AS157" s="199">
        <f t="shared" si="156"/>
        <v>0</v>
      </c>
      <c r="AT157" s="199">
        <f t="shared" si="156"/>
        <v>0</v>
      </c>
      <c r="AU157" s="199">
        <f t="shared" si="156"/>
        <v>0</v>
      </c>
      <c r="AV157" s="199">
        <f t="shared" si="156"/>
        <v>0</v>
      </c>
      <c r="AW157" s="199">
        <f t="shared" si="156"/>
        <v>0</v>
      </c>
      <c r="AX157" s="199">
        <f t="shared" si="156"/>
        <v>0</v>
      </c>
      <c r="AY157" s="199">
        <f t="shared" si="156"/>
        <v>0</v>
      </c>
      <c r="AZ157" s="199">
        <f t="shared" si="156"/>
        <v>0</v>
      </c>
      <c r="BA157" s="199">
        <f t="shared" si="156"/>
        <v>0</v>
      </c>
      <c r="BB157" s="199">
        <f t="shared" si="156"/>
        <v>0</v>
      </c>
      <c r="BC157" s="199">
        <f t="shared" si="156"/>
        <v>0</v>
      </c>
      <c r="BD157" s="199">
        <f t="shared" si="156"/>
        <v>0</v>
      </c>
      <c r="BE157" s="199">
        <f t="shared" si="156"/>
        <v>0</v>
      </c>
      <c r="BF157" s="199">
        <f t="shared" si="156"/>
        <v>0</v>
      </c>
      <c r="BG157" s="199">
        <f t="shared" si="156"/>
        <v>0</v>
      </c>
      <c r="BH157" s="199">
        <f t="shared" si="156"/>
        <v>0</v>
      </c>
      <c r="BI157" s="199">
        <f t="shared" si="156"/>
        <v>0</v>
      </c>
      <c r="BJ157" s="199">
        <f t="shared" si="156"/>
        <v>0</v>
      </c>
      <c r="BK157" s="199">
        <f t="shared" si="156"/>
        <v>0</v>
      </c>
      <c r="BL157" s="199">
        <f t="shared" si="156"/>
        <v>0</v>
      </c>
      <c r="BM157" s="151"/>
      <c r="BN157" s="239"/>
      <c r="BO157" s="202"/>
      <c r="BP157" s="203"/>
      <c r="BQ157" s="202"/>
      <c r="BR157" s="203"/>
      <c r="BS157" s="202"/>
      <c r="BT157" s="203"/>
      <c r="BU157" s="202"/>
      <c r="BV157" s="203"/>
      <c r="BW157" s="202"/>
      <c r="BX157" s="203"/>
      <c r="BY157" s="202"/>
      <c r="BZ157" s="203"/>
      <c r="CA157" s="202"/>
      <c r="CB157" s="203"/>
      <c r="CC157" s="202"/>
      <c r="CD157" s="203"/>
      <c r="CE157" s="202"/>
      <c r="CF157" s="203"/>
      <c r="CG157" s="202"/>
      <c r="CH157" s="203"/>
      <c r="CI157" s="202"/>
      <c r="CJ157" s="203"/>
      <c r="CK157" s="202"/>
      <c r="CL157" s="203"/>
      <c r="CM157" s="202"/>
      <c r="CN157" s="203"/>
      <c r="CO157" s="202"/>
      <c r="CP157" s="203"/>
      <c r="CQ157" s="202"/>
      <c r="CR157" s="203"/>
      <c r="CS157" s="202"/>
      <c r="CT157" s="203"/>
      <c r="CU157" s="202"/>
      <c r="CV157" s="203"/>
      <c r="CW157" s="202"/>
      <c r="CX157" s="203"/>
      <c r="CY157" s="202"/>
      <c r="CZ157" s="203"/>
      <c r="DA157" s="202"/>
      <c r="DB157" s="203"/>
      <c r="DC157" s="202"/>
      <c r="DD157" s="203"/>
      <c r="DE157" s="202"/>
      <c r="DF157" s="203"/>
      <c r="DG157" s="202"/>
      <c r="DH157" s="203"/>
      <c r="DI157" s="202"/>
      <c r="DJ157" s="203"/>
      <c r="DK157" s="202"/>
      <c r="DL157" s="203"/>
      <c r="DM157" s="202"/>
      <c r="DN157" s="203"/>
      <c r="DO157" s="202"/>
      <c r="DP157" s="203"/>
      <c r="DQ157" s="202"/>
      <c r="DR157" s="203"/>
      <c r="DS157" s="202"/>
      <c r="DT157" s="203"/>
      <c r="DU157" s="202"/>
      <c r="DV157" s="203"/>
      <c r="DW157" s="202"/>
      <c r="DX157" s="203"/>
      <c r="DZ157" s="159" t="str">
        <f t="shared" si="48"/>
        <v/>
      </c>
      <c r="EA157" s="202"/>
      <c r="EB157" s="203"/>
      <c r="EC157" s="202"/>
      <c r="ED157" s="203"/>
      <c r="EE157" s="202"/>
      <c r="EF157" s="203"/>
      <c r="EG157" s="202"/>
      <c r="EH157" s="203"/>
      <c r="EI157" s="202"/>
      <c r="EJ157" s="203"/>
      <c r="EK157" s="202"/>
      <c r="EL157" s="203"/>
      <c r="EM157" s="202"/>
      <c r="EN157" s="203"/>
      <c r="EO157" s="202"/>
      <c r="EP157" s="203"/>
      <c r="EQ157" s="202"/>
      <c r="ER157" s="203"/>
      <c r="ES157" s="202"/>
      <c r="ET157" s="203"/>
      <c r="EU157" s="202"/>
      <c r="EV157" s="203"/>
      <c r="EW157" s="202"/>
      <c r="EX157" s="203"/>
      <c r="EY157" s="202"/>
      <c r="EZ157" s="203"/>
      <c r="FA157" s="202"/>
      <c r="FB157" s="203"/>
      <c r="FC157" s="202"/>
      <c r="FD157" s="203"/>
      <c r="FE157" s="202"/>
      <c r="FF157" s="203"/>
      <c r="FG157" s="202"/>
      <c r="FH157" s="203"/>
      <c r="FI157" s="202"/>
      <c r="FJ157" s="203"/>
      <c r="FK157" s="202"/>
      <c r="FL157" s="203"/>
      <c r="FM157" s="202"/>
      <c r="FN157" s="203"/>
      <c r="FO157" s="202"/>
      <c r="FP157" s="203"/>
      <c r="FQ157" s="202"/>
      <c r="FR157" s="203"/>
      <c r="FS157" s="202"/>
      <c r="FT157" s="203"/>
      <c r="FU157" s="202"/>
      <c r="FV157" s="203"/>
      <c r="FW157" s="202"/>
      <c r="FX157" s="203"/>
      <c r="FY157" s="202"/>
      <c r="FZ157" s="203"/>
      <c r="GA157" s="202"/>
      <c r="GB157" s="203"/>
      <c r="GC157" s="202"/>
      <c r="GD157" s="203"/>
      <c r="GE157" s="202"/>
      <c r="GF157" s="203"/>
      <c r="GG157" s="202"/>
      <c r="GH157" s="203"/>
      <c r="GI157" s="202"/>
      <c r="GJ157" s="203"/>
      <c r="GL157" s="159" t="str">
        <f t="shared" si="49"/>
        <v/>
      </c>
      <c r="GM157" s="202"/>
      <c r="GN157" s="203"/>
      <c r="GO157" s="202"/>
      <c r="GP157" s="203"/>
      <c r="GQ157" s="202"/>
      <c r="GR157" s="203"/>
      <c r="GS157" s="202"/>
      <c r="GT157" s="203"/>
      <c r="GU157" s="202"/>
      <c r="GV157" s="203"/>
      <c r="GW157" s="202"/>
      <c r="GX157" s="203"/>
      <c r="GY157" s="202"/>
      <c r="GZ157" s="203"/>
      <c r="HA157" s="202"/>
      <c r="HB157" s="203"/>
      <c r="HC157" s="202"/>
      <c r="HD157" s="203"/>
      <c r="HE157" s="202"/>
      <c r="HF157" s="203"/>
      <c r="HG157" s="202"/>
      <c r="HH157" s="203"/>
      <c r="HI157" s="202"/>
      <c r="HJ157" s="203"/>
      <c r="HK157" s="202"/>
      <c r="HL157" s="203"/>
      <c r="HM157" s="202"/>
      <c r="HN157" s="203"/>
      <c r="HO157" s="202"/>
      <c r="HP157" s="203"/>
      <c r="HQ157" s="202"/>
      <c r="HR157" s="203"/>
      <c r="HS157" s="202"/>
      <c r="HT157" s="203"/>
      <c r="HU157" s="202"/>
      <c r="HV157" s="203"/>
      <c r="HW157" s="202"/>
      <c r="HX157" s="203"/>
      <c r="HY157" s="202"/>
      <c r="HZ157" s="203"/>
      <c r="IA157" s="202"/>
      <c r="IB157" s="203"/>
      <c r="IC157" s="202"/>
      <c r="ID157" s="203"/>
      <c r="IE157" s="202"/>
      <c r="IF157" s="203"/>
      <c r="IG157" s="202"/>
      <c r="IH157" s="203"/>
      <c r="II157" s="202"/>
      <c r="IJ157" s="203"/>
      <c r="IK157" s="202"/>
      <c r="IL157" s="203"/>
      <c r="IM157" s="202"/>
      <c r="IN157" s="203"/>
      <c r="IO157" s="202"/>
      <c r="IP157" s="203"/>
      <c r="IQ157" s="202"/>
      <c r="IR157" s="203"/>
      <c r="IS157" s="202"/>
      <c r="IT157" s="203"/>
      <c r="IU157" s="202"/>
      <c r="IV157" s="215"/>
    </row>
    <row r="158">
      <c r="A158" s="215"/>
      <c r="B158" s="159" t="str">
        <f t="shared" si="46"/>
        <v/>
      </c>
      <c r="C158" s="199">
        <f t="shared" ref="C158:BL158" si="157">BO158+EA158+GM158</f>
        <v>0</v>
      </c>
      <c r="D158" s="199">
        <f t="shared" si="157"/>
        <v>0</v>
      </c>
      <c r="E158" s="199">
        <f t="shared" si="157"/>
        <v>0</v>
      </c>
      <c r="F158" s="199">
        <f t="shared" si="157"/>
        <v>0</v>
      </c>
      <c r="G158" s="199">
        <f t="shared" si="157"/>
        <v>0</v>
      </c>
      <c r="H158" s="199">
        <f t="shared" si="157"/>
        <v>0</v>
      </c>
      <c r="I158" s="199">
        <f t="shared" si="157"/>
        <v>0</v>
      </c>
      <c r="J158" s="199">
        <f t="shared" si="157"/>
        <v>0</v>
      </c>
      <c r="K158" s="199">
        <f t="shared" si="157"/>
        <v>0</v>
      </c>
      <c r="L158" s="199">
        <f t="shared" si="157"/>
        <v>0</v>
      </c>
      <c r="M158" s="199">
        <f t="shared" si="157"/>
        <v>0</v>
      </c>
      <c r="N158" s="199">
        <f t="shared" si="157"/>
        <v>0</v>
      </c>
      <c r="O158" s="199">
        <f t="shared" si="157"/>
        <v>0</v>
      </c>
      <c r="P158" s="199">
        <f t="shared" si="157"/>
        <v>0</v>
      </c>
      <c r="Q158" s="199">
        <f t="shared" si="157"/>
        <v>0</v>
      </c>
      <c r="R158" s="199">
        <f t="shared" si="157"/>
        <v>0</v>
      </c>
      <c r="S158" s="199">
        <f t="shared" si="157"/>
        <v>0</v>
      </c>
      <c r="T158" s="199">
        <f t="shared" si="157"/>
        <v>0</v>
      </c>
      <c r="U158" s="199">
        <f t="shared" si="157"/>
        <v>0</v>
      </c>
      <c r="V158" s="199">
        <f t="shared" si="157"/>
        <v>0</v>
      </c>
      <c r="W158" s="199">
        <f t="shared" si="157"/>
        <v>0</v>
      </c>
      <c r="X158" s="199">
        <f t="shared" si="157"/>
        <v>0</v>
      </c>
      <c r="Y158" s="199">
        <f t="shared" si="157"/>
        <v>0</v>
      </c>
      <c r="Z158" s="199">
        <f t="shared" si="157"/>
        <v>0</v>
      </c>
      <c r="AA158" s="199">
        <f t="shared" si="157"/>
        <v>0</v>
      </c>
      <c r="AB158" s="199">
        <f t="shared" si="157"/>
        <v>0</v>
      </c>
      <c r="AC158" s="199">
        <f t="shared" si="157"/>
        <v>0</v>
      </c>
      <c r="AD158" s="199">
        <f t="shared" si="157"/>
        <v>0</v>
      </c>
      <c r="AE158" s="199">
        <f t="shared" si="157"/>
        <v>0</v>
      </c>
      <c r="AF158" s="199">
        <f t="shared" si="157"/>
        <v>0</v>
      </c>
      <c r="AG158" s="199">
        <f t="shared" si="157"/>
        <v>0</v>
      </c>
      <c r="AH158" s="199">
        <f t="shared" si="157"/>
        <v>0</v>
      </c>
      <c r="AI158" s="199">
        <f t="shared" si="157"/>
        <v>0</v>
      </c>
      <c r="AJ158" s="199">
        <f t="shared" si="157"/>
        <v>0</v>
      </c>
      <c r="AK158" s="199">
        <f t="shared" si="157"/>
        <v>0</v>
      </c>
      <c r="AL158" s="199">
        <f t="shared" si="157"/>
        <v>0</v>
      </c>
      <c r="AM158" s="199">
        <f t="shared" si="157"/>
        <v>0</v>
      </c>
      <c r="AN158" s="199">
        <f t="shared" si="157"/>
        <v>0</v>
      </c>
      <c r="AO158" s="199">
        <f t="shared" si="157"/>
        <v>0</v>
      </c>
      <c r="AP158" s="199">
        <f t="shared" si="157"/>
        <v>0</v>
      </c>
      <c r="AQ158" s="199">
        <f t="shared" si="157"/>
        <v>0</v>
      </c>
      <c r="AR158" s="199">
        <f t="shared" si="157"/>
        <v>0</v>
      </c>
      <c r="AS158" s="199">
        <f t="shared" si="157"/>
        <v>0</v>
      </c>
      <c r="AT158" s="199">
        <f t="shared" si="157"/>
        <v>0</v>
      </c>
      <c r="AU158" s="199">
        <f t="shared" si="157"/>
        <v>0</v>
      </c>
      <c r="AV158" s="199">
        <f t="shared" si="157"/>
        <v>0</v>
      </c>
      <c r="AW158" s="199">
        <f t="shared" si="157"/>
        <v>0</v>
      </c>
      <c r="AX158" s="199">
        <f t="shared" si="157"/>
        <v>0</v>
      </c>
      <c r="AY158" s="199">
        <f t="shared" si="157"/>
        <v>0</v>
      </c>
      <c r="AZ158" s="199">
        <f t="shared" si="157"/>
        <v>0</v>
      </c>
      <c r="BA158" s="199">
        <f t="shared" si="157"/>
        <v>0</v>
      </c>
      <c r="BB158" s="199">
        <f t="shared" si="157"/>
        <v>0</v>
      </c>
      <c r="BC158" s="199">
        <f t="shared" si="157"/>
        <v>0</v>
      </c>
      <c r="BD158" s="199">
        <f t="shared" si="157"/>
        <v>0</v>
      </c>
      <c r="BE158" s="199">
        <f t="shared" si="157"/>
        <v>0</v>
      </c>
      <c r="BF158" s="199">
        <f t="shared" si="157"/>
        <v>0</v>
      </c>
      <c r="BG158" s="199">
        <f t="shared" si="157"/>
        <v>0</v>
      </c>
      <c r="BH158" s="199">
        <f t="shared" si="157"/>
        <v>0</v>
      </c>
      <c r="BI158" s="199">
        <f t="shared" si="157"/>
        <v>0</v>
      </c>
      <c r="BJ158" s="199">
        <f t="shared" si="157"/>
        <v>0</v>
      </c>
      <c r="BK158" s="199">
        <f t="shared" si="157"/>
        <v>0</v>
      </c>
      <c r="BL158" s="199">
        <f t="shared" si="157"/>
        <v>0</v>
      </c>
      <c r="BM158" s="151"/>
      <c r="BN158" s="239"/>
      <c r="BO158" s="202"/>
      <c r="BP158" s="203"/>
      <c r="BQ158" s="202"/>
      <c r="BR158" s="203"/>
      <c r="BS158" s="202"/>
      <c r="BT158" s="203"/>
      <c r="BU158" s="202"/>
      <c r="BV158" s="203"/>
      <c r="BW158" s="202"/>
      <c r="BX158" s="203"/>
      <c r="BY158" s="202"/>
      <c r="BZ158" s="203"/>
      <c r="CA158" s="202"/>
      <c r="CB158" s="203"/>
      <c r="CC158" s="202"/>
      <c r="CD158" s="203"/>
      <c r="CE158" s="202"/>
      <c r="CF158" s="203"/>
      <c r="CG158" s="202"/>
      <c r="CH158" s="203"/>
      <c r="CI158" s="202"/>
      <c r="CJ158" s="203"/>
      <c r="CK158" s="202"/>
      <c r="CL158" s="203"/>
      <c r="CM158" s="202"/>
      <c r="CN158" s="203"/>
      <c r="CO158" s="202"/>
      <c r="CP158" s="203"/>
      <c r="CQ158" s="202"/>
      <c r="CR158" s="203"/>
      <c r="CS158" s="202"/>
      <c r="CT158" s="203"/>
      <c r="CU158" s="202"/>
      <c r="CV158" s="203"/>
      <c r="CW158" s="202"/>
      <c r="CX158" s="203"/>
      <c r="CY158" s="202"/>
      <c r="CZ158" s="203"/>
      <c r="DA158" s="202"/>
      <c r="DB158" s="203"/>
      <c r="DC158" s="202"/>
      <c r="DD158" s="203"/>
      <c r="DE158" s="202"/>
      <c r="DF158" s="203"/>
      <c r="DG158" s="202"/>
      <c r="DH158" s="203"/>
      <c r="DI158" s="202"/>
      <c r="DJ158" s="203"/>
      <c r="DK158" s="202"/>
      <c r="DL158" s="203"/>
      <c r="DM158" s="202"/>
      <c r="DN158" s="203"/>
      <c r="DO158" s="202"/>
      <c r="DP158" s="203"/>
      <c r="DQ158" s="202"/>
      <c r="DR158" s="203"/>
      <c r="DS158" s="202"/>
      <c r="DT158" s="203"/>
      <c r="DU158" s="202"/>
      <c r="DV158" s="203"/>
      <c r="DW158" s="202"/>
      <c r="DX158" s="203"/>
      <c r="DZ158" s="159" t="str">
        <f t="shared" si="48"/>
        <v/>
      </c>
      <c r="EA158" s="202"/>
      <c r="EB158" s="203"/>
      <c r="EC158" s="202"/>
      <c r="ED158" s="203"/>
      <c r="EE158" s="202"/>
      <c r="EF158" s="203"/>
      <c r="EG158" s="202"/>
      <c r="EH158" s="203"/>
      <c r="EI158" s="202"/>
      <c r="EJ158" s="203"/>
      <c r="EK158" s="202"/>
      <c r="EL158" s="203"/>
      <c r="EM158" s="202"/>
      <c r="EN158" s="203"/>
      <c r="EO158" s="202"/>
      <c r="EP158" s="203"/>
      <c r="EQ158" s="202"/>
      <c r="ER158" s="203"/>
      <c r="ES158" s="202"/>
      <c r="ET158" s="203"/>
      <c r="EU158" s="202"/>
      <c r="EV158" s="203"/>
      <c r="EW158" s="202"/>
      <c r="EX158" s="203"/>
      <c r="EY158" s="202"/>
      <c r="EZ158" s="203"/>
      <c r="FA158" s="202"/>
      <c r="FB158" s="203"/>
      <c r="FC158" s="202"/>
      <c r="FD158" s="203"/>
      <c r="FE158" s="202"/>
      <c r="FF158" s="203"/>
      <c r="FG158" s="202"/>
      <c r="FH158" s="203"/>
      <c r="FI158" s="202"/>
      <c r="FJ158" s="203"/>
      <c r="FK158" s="202"/>
      <c r="FL158" s="203"/>
      <c r="FM158" s="202"/>
      <c r="FN158" s="203"/>
      <c r="FO158" s="202"/>
      <c r="FP158" s="203"/>
      <c r="FQ158" s="202"/>
      <c r="FR158" s="203"/>
      <c r="FS158" s="202"/>
      <c r="FT158" s="203"/>
      <c r="FU158" s="202"/>
      <c r="FV158" s="203"/>
      <c r="FW158" s="202"/>
      <c r="FX158" s="203"/>
      <c r="FY158" s="202"/>
      <c r="FZ158" s="203"/>
      <c r="GA158" s="202"/>
      <c r="GB158" s="203"/>
      <c r="GC158" s="202"/>
      <c r="GD158" s="203"/>
      <c r="GE158" s="202"/>
      <c r="GF158" s="203"/>
      <c r="GG158" s="202"/>
      <c r="GH158" s="203"/>
      <c r="GI158" s="202"/>
      <c r="GJ158" s="203"/>
      <c r="GL158" s="159" t="str">
        <f t="shared" si="49"/>
        <v/>
      </c>
      <c r="GM158" s="202"/>
      <c r="GN158" s="203"/>
      <c r="GO158" s="202"/>
      <c r="GP158" s="203"/>
      <c r="GQ158" s="202"/>
      <c r="GR158" s="203"/>
      <c r="GS158" s="202"/>
      <c r="GT158" s="203"/>
      <c r="GU158" s="202"/>
      <c r="GV158" s="203"/>
      <c r="GW158" s="202"/>
      <c r="GX158" s="203"/>
      <c r="GY158" s="202"/>
      <c r="GZ158" s="203"/>
      <c r="HA158" s="202"/>
      <c r="HB158" s="203"/>
      <c r="HC158" s="202"/>
      <c r="HD158" s="203"/>
      <c r="HE158" s="202"/>
      <c r="HF158" s="203"/>
      <c r="HG158" s="202"/>
      <c r="HH158" s="203"/>
      <c r="HI158" s="202"/>
      <c r="HJ158" s="203"/>
      <c r="HK158" s="202"/>
      <c r="HL158" s="203"/>
      <c r="HM158" s="202"/>
      <c r="HN158" s="203"/>
      <c r="HO158" s="202"/>
      <c r="HP158" s="203"/>
      <c r="HQ158" s="202"/>
      <c r="HR158" s="203"/>
      <c r="HS158" s="202"/>
      <c r="HT158" s="203"/>
      <c r="HU158" s="202"/>
      <c r="HV158" s="203"/>
      <c r="HW158" s="202"/>
      <c r="HX158" s="203"/>
      <c r="HY158" s="202"/>
      <c r="HZ158" s="203"/>
      <c r="IA158" s="202"/>
      <c r="IB158" s="203"/>
      <c r="IC158" s="202"/>
      <c r="ID158" s="203"/>
      <c r="IE158" s="202"/>
      <c r="IF158" s="203"/>
      <c r="IG158" s="202"/>
      <c r="IH158" s="203"/>
      <c r="II158" s="202"/>
      <c r="IJ158" s="203"/>
      <c r="IK158" s="202"/>
      <c r="IL158" s="203"/>
      <c r="IM158" s="202"/>
      <c r="IN158" s="203"/>
      <c r="IO158" s="202"/>
      <c r="IP158" s="203"/>
      <c r="IQ158" s="202"/>
      <c r="IR158" s="203"/>
      <c r="IS158" s="202"/>
      <c r="IT158" s="203"/>
      <c r="IU158" s="202"/>
      <c r="IV158" s="215"/>
    </row>
    <row r="159">
      <c r="A159" s="215"/>
      <c r="B159" s="159" t="str">
        <f t="shared" si="46"/>
        <v/>
      </c>
      <c r="C159" s="199">
        <f t="shared" ref="C159:BL159" si="158">BO159+EA159+GM159</f>
        <v>0</v>
      </c>
      <c r="D159" s="199">
        <f t="shared" si="158"/>
        <v>0</v>
      </c>
      <c r="E159" s="199">
        <f t="shared" si="158"/>
        <v>0</v>
      </c>
      <c r="F159" s="199">
        <f t="shared" si="158"/>
        <v>0</v>
      </c>
      <c r="G159" s="199">
        <f t="shared" si="158"/>
        <v>0</v>
      </c>
      <c r="H159" s="199">
        <f t="shared" si="158"/>
        <v>0</v>
      </c>
      <c r="I159" s="199">
        <f t="shared" si="158"/>
        <v>0</v>
      </c>
      <c r="J159" s="199">
        <f t="shared" si="158"/>
        <v>0</v>
      </c>
      <c r="K159" s="199">
        <f t="shared" si="158"/>
        <v>0</v>
      </c>
      <c r="L159" s="199">
        <f t="shared" si="158"/>
        <v>0</v>
      </c>
      <c r="M159" s="199">
        <f t="shared" si="158"/>
        <v>0</v>
      </c>
      <c r="N159" s="199">
        <f t="shared" si="158"/>
        <v>0</v>
      </c>
      <c r="O159" s="199">
        <f t="shared" si="158"/>
        <v>0</v>
      </c>
      <c r="P159" s="199">
        <f t="shared" si="158"/>
        <v>0</v>
      </c>
      <c r="Q159" s="199">
        <f t="shared" si="158"/>
        <v>0</v>
      </c>
      <c r="R159" s="199">
        <f t="shared" si="158"/>
        <v>0</v>
      </c>
      <c r="S159" s="199">
        <f t="shared" si="158"/>
        <v>0</v>
      </c>
      <c r="T159" s="199">
        <f t="shared" si="158"/>
        <v>0</v>
      </c>
      <c r="U159" s="199">
        <f t="shared" si="158"/>
        <v>0</v>
      </c>
      <c r="V159" s="199">
        <f t="shared" si="158"/>
        <v>0</v>
      </c>
      <c r="W159" s="199">
        <f t="shared" si="158"/>
        <v>0</v>
      </c>
      <c r="X159" s="199">
        <f t="shared" si="158"/>
        <v>0</v>
      </c>
      <c r="Y159" s="199">
        <f t="shared" si="158"/>
        <v>0</v>
      </c>
      <c r="Z159" s="199">
        <f t="shared" si="158"/>
        <v>0</v>
      </c>
      <c r="AA159" s="199">
        <f t="shared" si="158"/>
        <v>0</v>
      </c>
      <c r="AB159" s="199">
        <f t="shared" si="158"/>
        <v>0</v>
      </c>
      <c r="AC159" s="199">
        <f t="shared" si="158"/>
        <v>0</v>
      </c>
      <c r="AD159" s="199">
        <f t="shared" si="158"/>
        <v>0</v>
      </c>
      <c r="AE159" s="199">
        <f t="shared" si="158"/>
        <v>0</v>
      </c>
      <c r="AF159" s="199">
        <f t="shared" si="158"/>
        <v>0</v>
      </c>
      <c r="AG159" s="199">
        <f t="shared" si="158"/>
        <v>0</v>
      </c>
      <c r="AH159" s="199">
        <f t="shared" si="158"/>
        <v>0</v>
      </c>
      <c r="AI159" s="199">
        <f t="shared" si="158"/>
        <v>0</v>
      </c>
      <c r="AJ159" s="199">
        <f t="shared" si="158"/>
        <v>0</v>
      </c>
      <c r="AK159" s="199">
        <f t="shared" si="158"/>
        <v>0</v>
      </c>
      <c r="AL159" s="199">
        <f t="shared" si="158"/>
        <v>0</v>
      </c>
      <c r="AM159" s="199">
        <f t="shared" si="158"/>
        <v>0</v>
      </c>
      <c r="AN159" s="199">
        <f t="shared" si="158"/>
        <v>0</v>
      </c>
      <c r="AO159" s="199">
        <f t="shared" si="158"/>
        <v>0</v>
      </c>
      <c r="AP159" s="199">
        <f t="shared" si="158"/>
        <v>0</v>
      </c>
      <c r="AQ159" s="199">
        <f t="shared" si="158"/>
        <v>0</v>
      </c>
      <c r="AR159" s="199">
        <f t="shared" si="158"/>
        <v>0</v>
      </c>
      <c r="AS159" s="199">
        <f t="shared" si="158"/>
        <v>0</v>
      </c>
      <c r="AT159" s="199">
        <f t="shared" si="158"/>
        <v>0</v>
      </c>
      <c r="AU159" s="199">
        <f t="shared" si="158"/>
        <v>0</v>
      </c>
      <c r="AV159" s="199">
        <f t="shared" si="158"/>
        <v>0</v>
      </c>
      <c r="AW159" s="199">
        <f t="shared" si="158"/>
        <v>0</v>
      </c>
      <c r="AX159" s="199">
        <f t="shared" si="158"/>
        <v>0</v>
      </c>
      <c r="AY159" s="199">
        <f t="shared" si="158"/>
        <v>0</v>
      </c>
      <c r="AZ159" s="199">
        <f t="shared" si="158"/>
        <v>0</v>
      </c>
      <c r="BA159" s="199">
        <f t="shared" si="158"/>
        <v>0</v>
      </c>
      <c r="BB159" s="199">
        <f t="shared" si="158"/>
        <v>0</v>
      </c>
      <c r="BC159" s="199">
        <f t="shared" si="158"/>
        <v>0</v>
      </c>
      <c r="BD159" s="199">
        <f t="shared" si="158"/>
        <v>0</v>
      </c>
      <c r="BE159" s="199">
        <f t="shared" si="158"/>
        <v>0</v>
      </c>
      <c r="BF159" s="199">
        <f t="shared" si="158"/>
        <v>0</v>
      </c>
      <c r="BG159" s="199">
        <f t="shared" si="158"/>
        <v>0</v>
      </c>
      <c r="BH159" s="199">
        <f t="shared" si="158"/>
        <v>0</v>
      </c>
      <c r="BI159" s="199">
        <f t="shared" si="158"/>
        <v>0</v>
      </c>
      <c r="BJ159" s="199">
        <f t="shared" si="158"/>
        <v>0</v>
      </c>
      <c r="BK159" s="199">
        <f t="shared" si="158"/>
        <v>0</v>
      </c>
      <c r="BL159" s="199">
        <f t="shared" si="158"/>
        <v>0</v>
      </c>
      <c r="BM159" s="151"/>
      <c r="BN159" s="239"/>
      <c r="BO159" s="202"/>
      <c r="BP159" s="203"/>
      <c r="BQ159" s="202"/>
      <c r="BR159" s="203"/>
      <c r="BS159" s="202"/>
      <c r="BT159" s="203"/>
      <c r="BU159" s="202"/>
      <c r="BV159" s="203"/>
      <c r="BW159" s="202"/>
      <c r="BX159" s="203"/>
      <c r="BY159" s="202"/>
      <c r="BZ159" s="203"/>
      <c r="CA159" s="202"/>
      <c r="CB159" s="203"/>
      <c r="CC159" s="202"/>
      <c r="CD159" s="203"/>
      <c r="CE159" s="202"/>
      <c r="CF159" s="203"/>
      <c r="CG159" s="202"/>
      <c r="CH159" s="203"/>
      <c r="CI159" s="202"/>
      <c r="CJ159" s="203"/>
      <c r="CK159" s="202"/>
      <c r="CL159" s="203"/>
      <c r="CM159" s="202"/>
      <c r="CN159" s="203"/>
      <c r="CO159" s="202"/>
      <c r="CP159" s="203"/>
      <c r="CQ159" s="202"/>
      <c r="CR159" s="203"/>
      <c r="CS159" s="202"/>
      <c r="CT159" s="203"/>
      <c r="CU159" s="202"/>
      <c r="CV159" s="203"/>
      <c r="CW159" s="202"/>
      <c r="CX159" s="203"/>
      <c r="CY159" s="202"/>
      <c r="CZ159" s="203"/>
      <c r="DA159" s="202"/>
      <c r="DB159" s="203"/>
      <c r="DC159" s="202"/>
      <c r="DD159" s="203"/>
      <c r="DE159" s="202"/>
      <c r="DF159" s="203"/>
      <c r="DG159" s="202"/>
      <c r="DH159" s="203"/>
      <c r="DI159" s="202"/>
      <c r="DJ159" s="203"/>
      <c r="DK159" s="202"/>
      <c r="DL159" s="203"/>
      <c r="DM159" s="202"/>
      <c r="DN159" s="203"/>
      <c r="DO159" s="202"/>
      <c r="DP159" s="203"/>
      <c r="DQ159" s="202"/>
      <c r="DR159" s="203"/>
      <c r="DS159" s="202"/>
      <c r="DT159" s="203"/>
      <c r="DU159" s="202"/>
      <c r="DV159" s="203"/>
      <c r="DW159" s="202"/>
      <c r="DX159" s="203"/>
      <c r="DZ159" s="159" t="str">
        <f t="shared" si="48"/>
        <v/>
      </c>
      <c r="EA159" s="202"/>
      <c r="EB159" s="203"/>
      <c r="EC159" s="202"/>
      <c r="ED159" s="203"/>
      <c r="EE159" s="202"/>
      <c r="EF159" s="203"/>
      <c r="EG159" s="202"/>
      <c r="EH159" s="203"/>
      <c r="EI159" s="202"/>
      <c r="EJ159" s="203"/>
      <c r="EK159" s="202"/>
      <c r="EL159" s="203"/>
      <c r="EM159" s="202"/>
      <c r="EN159" s="203"/>
      <c r="EO159" s="202"/>
      <c r="EP159" s="203"/>
      <c r="EQ159" s="202"/>
      <c r="ER159" s="203"/>
      <c r="ES159" s="202"/>
      <c r="ET159" s="203"/>
      <c r="EU159" s="202"/>
      <c r="EV159" s="203"/>
      <c r="EW159" s="202"/>
      <c r="EX159" s="203"/>
      <c r="EY159" s="202"/>
      <c r="EZ159" s="203"/>
      <c r="FA159" s="202"/>
      <c r="FB159" s="203"/>
      <c r="FC159" s="202"/>
      <c r="FD159" s="203"/>
      <c r="FE159" s="202"/>
      <c r="FF159" s="203"/>
      <c r="FG159" s="202"/>
      <c r="FH159" s="203"/>
      <c r="FI159" s="202"/>
      <c r="FJ159" s="203"/>
      <c r="FK159" s="202"/>
      <c r="FL159" s="203"/>
      <c r="FM159" s="202"/>
      <c r="FN159" s="203"/>
      <c r="FO159" s="202"/>
      <c r="FP159" s="203"/>
      <c r="FQ159" s="202"/>
      <c r="FR159" s="203"/>
      <c r="FS159" s="202"/>
      <c r="FT159" s="203"/>
      <c r="FU159" s="202"/>
      <c r="FV159" s="203"/>
      <c r="FW159" s="202"/>
      <c r="FX159" s="203"/>
      <c r="FY159" s="202"/>
      <c r="FZ159" s="203"/>
      <c r="GA159" s="202"/>
      <c r="GB159" s="203"/>
      <c r="GC159" s="202"/>
      <c r="GD159" s="203"/>
      <c r="GE159" s="202"/>
      <c r="GF159" s="203"/>
      <c r="GG159" s="202"/>
      <c r="GH159" s="203"/>
      <c r="GI159" s="202"/>
      <c r="GJ159" s="203"/>
      <c r="GL159" s="159" t="str">
        <f t="shared" si="49"/>
        <v/>
      </c>
      <c r="GM159" s="202"/>
      <c r="GN159" s="203"/>
      <c r="GO159" s="202"/>
      <c r="GP159" s="203"/>
      <c r="GQ159" s="202"/>
      <c r="GR159" s="203"/>
      <c r="GS159" s="202"/>
      <c r="GT159" s="203"/>
      <c r="GU159" s="202"/>
      <c r="GV159" s="203"/>
      <c r="GW159" s="202"/>
      <c r="GX159" s="203"/>
      <c r="GY159" s="202"/>
      <c r="GZ159" s="203"/>
      <c r="HA159" s="202"/>
      <c r="HB159" s="203"/>
      <c r="HC159" s="202"/>
      <c r="HD159" s="203"/>
      <c r="HE159" s="202"/>
      <c r="HF159" s="203"/>
      <c r="HG159" s="202"/>
      <c r="HH159" s="203"/>
      <c r="HI159" s="202"/>
      <c r="HJ159" s="203"/>
      <c r="HK159" s="202"/>
      <c r="HL159" s="203"/>
      <c r="HM159" s="202"/>
      <c r="HN159" s="203"/>
      <c r="HO159" s="202"/>
      <c r="HP159" s="203"/>
      <c r="HQ159" s="202"/>
      <c r="HR159" s="203"/>
      <c r="HS159" s="202"/>
      <c r="HT159" s="203"/>
      <c r="HU159" s="202"/>
      <c r="HV159" s="203"/>
      <c r="HW159" s="202"/>
      <c r="HX159" s="203"/>
      <c r="HY159" s="202"/>
      <c r="HZ159" s="203"/>
      <c r="IA159" s="202"/>
      <c r="IB159" s="203"/>
      <c r="IC159" s="202"/>
      <c r="ID159" s="203"/>
      <c r="IE159" s="202"/>
      <c r="IF159" s="203"/>
      <c r="IG159" s="202"/>
      <c r="IH159" s="203"/>
      <c r="II159" s="202"/>
      <c r="IJ159" s="203"/>
      <c r="IK159" s="202"/>
      <c r="IL159" s="203"/>
      <c r="IM159" s="202"/>
      <c r="IN159" s="203"/>
      <c r="IO159" s="202"/>
      <c r="IP159" s="203"/>
      <c r="IQ159" s="202"/>
      <c r="IR159" s="203"/>
      <c r="IS159" s="202"/>
      <c r="IT159" s="203"/>
      <c r="IU159" s="202"/>
      <c r="IV159" s="215"/>
    </row>
    <row r="160">
      <c r="A160" s="215"/>
      <c r="B160" s="159" t="str">
        <f t="shared" si="46"/>
        <v/>
      </c>
      <c r="C160" s="199">
        <f t="shared" ref="C160:BL160" si="159">BO160+EA160+GM160</f>
        <v>0</v>
      </c>
      <c r="D160" s="199">
        <f t="shared" si="159"/>
        <v>0</v>
      </c>
      <c r="E160" s="199">
        <f t="shared" si="159"/>
        <v>0</v>
      </c>
      <c r="F160" s="199">
        <f t="shared" si="159"/>
        <v>0</v>
      </c>
      <c r="G160" s="199">
        <f t="shared" si="159"/>
        <v>0</v>
      </c>
      <c r="H160" s="199">
        <f t="shared" si="159"/>
        <v>0</v>
      </c>
      <c r="I160" s="199">
        <f t="shared" si="159"/>
        <v>0</v>
      </c>
      <c r="J160" s="199">
        <f t="shared" si="159"/>
        <v>0</v>
      </c>
      <c r="K160" s="199">
        <f t="shared" si="159"/>
        <v>0</v>
      </c>
      <c r="L160" s="199">
        <f t="shared" si="159"/>
        <v>0</v>
      </c>
      <c r="M160" s="199">
        <f t="shared" si="159"/>
        <v>0</v>
      </c>
      <c r="N160" s="199">
        <f t="shared" si="159"/>
        <v>0</v>
      </c>
      <c r="O160" s="199">
        <f t="shared" si="159"/>
        <v>0</v>
      </c>
      <c r="P160" s="199">
        <f t="shared" si="159"/>
        <v>0</v>
      </c>
      <c r="Q160" s="199">
        <f t="shared" si="159"/>
        <v>0</v>
      </c>
      <c r="R160" s="199">
        <f t="shared" si="159"/>
        <v>0</v>
      </c>
      <c r="S160" s="199">
        <f t="shared" si="159"/>
        <v>0</v>
      </c>
      <c r="T160" s="199">
        <f t="shared" si="159"/>
        <v>0</v>
      </c>
      <c r="U160" s="199">
        <f t="shared" si="159"/>
        <v>0</v>
      </c>
      <c r="V160" s="199">
        <f t="shared" si="159"/>
        <v>0</v>
      </c>
      <c r="W160" s="199">
        <f t="shared" si="159"/>
        <v>0</v>
      </c>
      <c r="X160" s="199">
        <f t="shared" si="159"/>
        <v>0</v>
      </c>
      <c r="Y160" s="199">
        <f t="shared" si="159"/>
        <v>0</v>
      </c>
      <c r="Z160" s="199">
        <f t="shared" si="159"/>
        <v>0</v>
      </c>
      <c r="AA160" s="199">
        <f t="shared" si="159"/>
        <v>0</v>
      </c>
      <c r="AB160" s="199">
        <f t="shared" si="159"/>
        <v>0</v>
      </c>
      <c r="AC160" s="199">
        <f t="shared" si="159"/>
        <v>0</v>
      </c>
      <c r="AD160" s="199">
        <f t="shared" si="159"/>
        <v>0</v>
      </c>
      <c r="AE160" s="199">
        <f t="shared" si="159"/>
        <v>0</v>
      </c>
      <c r="AF160" s="199">
        <f t="shared" si="159"/>
        <v>0</v>
      </c>
      <c r="AG160" s="199">
        <f t="shared" si="159"/>
        <v>0</v>
      </c>
      <c r="AH160" s="199">
        <f t="shared" si="159"/>
        <v>0</v>
      </c>
      <c r="AI160" s="199">
        <f t="shared" si="159"/>
        <v>0</v>
      </c>
      <c r="AJ160" s="199">
        <f t="shared" si="159"/>
        <v>0</v>
      </c>
      <c r="AK160" s="199">
        <f t="shared" si="159"/>
        <v>0</v>
      </c>
      <c r="AL160" s="199">
        <f t="shared" si="159"/>
        <v>0</v>
      </c>
      <c r="AM160" s="199">
        <f t="shared" si="159"/>
        <v>0</v>
      </c>
      <c r="AN160" s="199">
        <f t="shared" si="159"/>
        <v>0</v>
      </c>
      <c r="AO160" s="199">
        <f t="shared" si="159"/>
        <v>0</v>
      </c>
      <c r="AP160" s="199">
        <f t="shared" si="159"/>
        <v>0</v>
      </c>
      <c r="AQ160" s="199">
        <f t="shared" si="159"/>
        <v>0</v>
      </c>
      <c r="AR160" s="199">
        <f t="shared" si="159"/>
        <v>0</v>
      </c>
      <c r="AS160" s="199">
        <f t="shared" si="159"/>
        <v>0</v>
      </c>
      <c r="AT160" s="199">
        <f t="shared" si="159"/>
        <v>0</v>
      </c>
      <c r="AU160" s="199">
        <f t="shared" si="159"/>
        <v>0</v>
      </c>
      <c r="AV160" s="199">
        <f t="shared" si="159"/>
        <v>0</v>
      </c>
      <c r="AW160" s="199">
        <f t="shared" si="159"/>
        <v>0</v>
      </c>
      <c r="AX160" s="199">
        <f t="shared" si="159"/>
        <v>0</v>
      </c>
      <c r="AY160" s="199">
        <f t="shared" si="159"/>
        <v>0</v>
      </c>
      <c r="AZ160" s="199">
        <f t="shared" si="159"/>
        <v>0</v>
      </c>
      <c r="BA160" s="199">
        <f t="shared" si="159"/>
        <v>0</v>
      </c>
      <c r="BB160" s="199">
        <f t="shared" si="159"/>
        <v>0</v>
      </c>
      <c r="BC160" s="199">
        <f t="shared" si="159"/>
        <v>0</v>
      </c>
      <c r="BD160" s="199">
        <f t="shared" si="159"/>
        <v>0</v>
      </c>
      <c r="BE160" s="199">
        <f t="shared" si="159"/>
        <v>0</v>
      </c>
      <c r="BF160" s="199">
        <f t="shared" si="159"/>
        <v>0</v>
      </c>
      <c r="BG160" s="199">
        <f t="shared" si="159"/>
        <v>0</v>
      </c>
      <c r="BH160" s="199">
        <f t="shared" si="159"/>
        <v>0</v>
      </c>
      <c r="BI160" s="199">
        <f t="shared" si="159"/>
        <v>0</v>
      </c>
      <c r="BJ160" s="199">
        <f t="shared" si="159"/>
        <v>0</v>
      </c>
      <c r="BK160" s="199">
        <f t="shared" si="159"/>
        <v>0</v>
      </c>
      <c r="BL160" s="199">
        <f t="shared" si="159"/>
        <v>0</v>
      </c>
      <c r="BM160" s="151"/>
      <c r="BN160" s="239"/>
      <c r="BO160" s="202"/>
      <c r="BP160" s="203"/>
      <c r="BQ160" s="202"/>
      <c r="BR160" s="203"/>
      <c r="BS160" s="202"/>
      <c r="BT160" s="203"/>
      <c r="BU160" s="202"/>
      <c r="BV160" s="203"/>
      <c r="BW160" s="202"/>
      <c r="BX160" s="203"/>
      <c r="BY160" s="202"/>
      <c r="BZ160" s="203"/>
      <c r="CA160" s="202"/>
      <c r="CB160" s="203"/>
      <c r="CC160" s="202"/>
      <c r="CD160" s="203"/>
      <c r="CE160" s="202"/>
      <c r="CF160" s="203"/>
      <c r="CG160" s="202"/>
      <c r="CH160" s="203"/>
      <c r="CI160" s="202"/>
      <c r="CJ160" s="203"/>
      <c r="CK160" s="202"/>
      <c r="CL160" s="203"/>
      <c r="CM160" s="202"/>
      <c r="CN160" s="203"/>
      <c r="CO160" s="202"/>
      <c r="CP160" s="203"/>
      <c r="CQ160" s="202"/>
      <c r="CR160" s="203"/>
      <c r="CS160" s="202"/>
      <c r="CT160" s="203"/>
      <c r="CU160" s="202"/>
      <c r="CV160" s="203"/>
      <c r="CW160" s="202"/>
      <c r="CX160" s="203"/>
      <c r="CY160" s="202"/>
      <c r="CZ160" s="203"/>
      <c r="DA160" s="202"/>
      <c r="DB160" s="203"/>
      <c r="DC160" s="202"/>
      <c r="DD160" s="203"/>
      <c r="DE160" s="202"/>
      <c r="DF160" s="203"/>
      <c r="DG160" s="202"/>
      <c r="DH160" s="203"/>
      <c r="DI160" s="202"/>
      <c r="DJ160" s="203"/>
      <c r="DK160" s="202"/>
      <c r="DL160" s="203"/>
      <c r="DM160" s="202"/>
      <c r="DN160" s="203"/>
      <c r="DO160" s="202"/>
      <c r="DP160" s="203"/>
      <c r="DQ160" s="202"/>
      <c r="DR160" s="203"/>
      <c r="DS160" s="202"/>
      <c r="DT160" s="203"/>
      <c r="DU160" s="202"/>
      <c r="DV160" s="203"/>
      <c r="DW160" s="202"/>
      <c r="DX160" s="203"/>
      <c r="DZ160" s="159" t="str">
        <f t="shared" si="48"/>
        <v/>
      </c>
      <c r="EA160" s="202"/>
      <c r="EB160" s="203"/>
      <c r="EC160" s="202"/>
      <c r="ED160" s="203"/>
      <c r="EE160" s="202"/>
      <c r="EF160" s="203"/>
      <c r="EG160" s="202"/>
      <c r="EH160" s="203"/>
      <c r="EI160" s="202"/>
      <c r="EJ160" s="203"/>
      <c r="EK160" s="202"/>
      <c r="EL160" s="203"/>
      <c r="EM160" s="202"/>
      <c r="EN160" s="203"/>
      <c r="EO160" s="202"/>
      <c r="EP160" s="203"/>
      <c r="EQ160" s="202"/>
      <c r="ER160" s="203"/>
      <c r="ES160" s="202"/>
      <c r="ET160" s="203"/>
      <c r="EU160" s="202"/>
      <c r="EV160" s="203"/>
      <c r="EW160" s="202"/>
      <c r="EX160" s="203"/>
      <c r="EY160" s="202"/>
      <c r="EZ160" s="203"/>
      <c r="FA160" s="202"/>
      <c r="FB160" s="203"/>
      <c r="FC160" s="202"/>
      <c r="FD160" s="203"/>
      <c r="FE160" s="202"/>
      <c r="FF160" s="203"/>
      <c r="FG160" s="202"/>
      <c r="FH160" s="203"/>
      <c r="FI160" s="202"/>
      <c r="FJ160" s="203"/>
      <c r="FK160" s="202"/>
      <c r="FL160" s="203"/>
      <c r="FM160" s="202"/>
      <c r="FN160" s="203"/>
      <c r="FO160" s="202"/>
      <c r="FP160" s="203"/>
      <c r="FQ160" s="202"/>
      <c r="FR160" s="203"/>
      <c r="FS160" s="202"/>
      <c r="FT160" s="203"/>
      <c r="FU160" s="202"/>
      <c r="FV160" s="203"/>
      <c r="FW160" s="202"/>
      <c r="FX160" s="203"/>
      <c r="FY160" s="202"/>
      <c r="FZ160" s="203"/>
      <c r="GA160" s="202"/>
      <c r="GB160" s="203"/>
      <c r="GC160" s="202"/>
      <c r="GD160" s="203"/>
      <c r="GE160" s="202"/>
      <c r="GF160" s="203"/>
      <c r="GG160" s="202"/>
      <c r="GH160" s="203"/>
      <c r="GI160" s="202"/>
      <c r="GJ160" s="203"/>
      <c r="GL160" s="159" t="str">
        <f t="shared" si="49"/>
        <v/>
      </c>
      <c r="GM160" s="202"/>
      <c r="GN160" s="203"/>
      <c r="GO160" s="202"/>
      <c r="GP160" s="203"/>
      <c r="GQ160" s="202"/>
      <c r="GR160" s="203"/>
      <c r="GS160" s="202"/>
      <c r="GT160" s="203"/>
      <c r="GU160" s="202"/>
      <c r="GV160" s="203"/>
      <c r="GW160" s="202"/>
      <c r="GX160" s="203"/>
      <c r="GY160" s="202"/>
      <c r="GZ160" s="203"/>
      <c r="HA160" s="202"/>
      <c r="HB160" s="203"/>
      <c r="HC160" s="202"/>
      <c r="HD160" s="203"/>
      <c r="HE160" s="202"/>
      <c r="HF160" s="203"/>
      <c r="HG160" s="202"/>
      <c r="HH160" s="203"/>
      <c r="HI160" s="202"/>
      <c r="HJ160" s="203"/>
      <c r="HK160" s="202"/>
      <c r="HL160" s="203"/>
      <c r="HM160" s="202"/>
      <c r="HN160" s="203"/>
      <c r="HO160" s="202"/>
      <c r="HP160" s="203"/>
      <c r="HQ160" s="202"/>
      <c r="HR160" s="203"/>
      <c r="HS160" s="202"/>
      <c r="HT160" s="203"/>
      <c r="HU160" s="202"/>
      <c r="HV160" s="203"/>
      <c r="HW160" s="202"/>
      <c r="HX160" s="203"/>
      <c r="HY160" s="202"/>
      <c r="HZ160" s="203"/>
      <c r="IA160" s="202"/>
      <c r="IB160" s="203"/>
      <c r="IC160" s="202"/>
      <c r="ID160" s="203"/>
      <c r="IE160" s="202"/>
      <c r="IF160" s="203"/>
      <c r="IG160" s="202"/>
      <c r="IH160" s="203"/>
      <c r="II160" s="202"/>
      <c r="IJ160" s="203"/>
      <c r="IK160" s="202"/>
      <c r="IL160" s="203"/>
      <c r="IM160" s="202"/>
      <c r="IN160" s="203"/>
      <c r="IO160" s="202"/>
      <c r="IP160" s="203"/>
      <c r="IQ160" s="202"/>
      <c r="IR160" s="203"/>
      <c r="IS160" s="202"/>
      <c r="IT160" s="203"/>
      <c r="IU160" s="202"/>
      <c r="IV160" s="215"/>
    </row>
    <row r="161">
      <c r="A161" s="215"/>
      <c r="B161" s="159" t="str">
        <f t="shared" si="46"/>
        <v/>
      </c>
      <c r="C161" s="199">
        <f t="shared" ref="C161:BL161" si="160">BO161+EA161+GM161</f>
        <v>0</v>
      </c>
      <c r="D161" s="199">
        <f t="shared" si="160"/>
        <v>0</v>
      </c>
      <c r="E161" s="199">
        <f t="shared" si="160"/>
        <v>0</v>
      </c>
      <c r="F161" s="199">
        <f t="shared" si="160"/>
        <v>0</v>
      </c>
      <c r="G161" s="199">
        <f t="shared" si="160"/>
        <v>0</v>
      </c>
      <c r="H161" s="199">
        <f t="shared" si="160"/>
        <v>0</v>
      </c>
      <c r="I161" s="199">
        <f t="shared" si="160"/>
        <v>0</v>
      </c>
      <c r="J161" s="199">
        <f t="shared" si="160"/>
        <v>0</v>
      </c>
      <c r="K161" s="199">
        <f t="shared" si="160"/>
        <v>0</v>
      </c>
      <c r="L161" s="199">
        <f t="shared" si="160"/>
        <v>0</v>
      </c>
      <c r="M161" s="199">
        <f t="shared" si="160"/>
        <v>0</v>
      </c>
      <c r="N161" s="199">
        <f t="shared" si="160"/>
        <v>0</v>
      </c>
      <c r="O161" s="199">
        <f t="shared" si="160"/>
        <v>0</v>
      </c>
      <c r="P161" s="199">
        <f t="shared" si="160"/>
        <v>0</v>
      </c>
      <c r="Q161" s="199">
        <f t="shared" si="160"/>
        <v>0</v>
      </c>
      <c r="R161" s="199">
        <f t="shared" si="160"/>
        <v>0</v>
      </c>
      <c r="S161" s="199">
        <f t="shared" si="160"/>
        <v>0</v>
      </c>
      <c r="T161" s="199">
        <f t="shared" si="160"/>
        <v>0</v>
      </c>
      <c r="U161" s="199">
        <f t="shared" si="160"/>
        <v>0</v>
      </c>
      <c r="V161" s="199">
        <f t="shared" si="160"/>
        <v>0</v>
      </c>
      <c r="W161" s="199">
        <f t="shared" si="160"/>
        <v>0</v>
      </c>
      <c r="X161" s="199">
        <f t="shared" si="160"/>
        <v>0</v>
      </c>
      <c r="Y161" s="199">
        <f t="shared" si="160"/>
        <v>0</v>
      </c>
      <c r="Z161" s="199">
        <f t="shared" si="160"/>
        <v>0</v>
      </c>
      <c r="AA161" s="199">
        <f t="shared" si="160"/>
        <v>0</v>
      </c>
      <c r="AB161" s="199">
        <f t="shared" si="160"/>
        <v>0</v>
      </c>
      <c r="AC161" s="199">
        <f t="shared" si="160"/>
        <v>0</v>
      </c>
      <c r="AD161" s="199">
        <f t="shared" si="160"/>
        <v>0</v>
      </c>
      <c r="AE161" s="199">
        <f t="shared" si="160"/>
        <v>0</v>
      </c>
      <c r="AF161" s="199">
        <f t="shared" si="160"/>
        <v>0</v>
      </c>
      <c r="AG161" s="199">
        <f t="shared" si="160"/>
        <v>0</v>
      </c>
      <c r="AH161" s="199">
        <f t="shared" si="160"/>
        <v>0</v>
      </c>
      <c r="AI161" s="199">
        <f t="shared" si="160"/>
        <v>0</v>
      </c>
      <c r="AJ161" s="199">
        <f t="shared" si="160"/>
        <v>0</v>
      </c>
      <c r="AK161" s="199">
        <f t="shared" si="160"/>
        <v>0</v>
      </c>
      <c r="AL161" s="199">
        <f t="shared" si="160"/>
        <v>0</v>
      </c>
      <c r="AM161" s="199">
        <f t="shared" si="160"/>
        <v>0</v>
      </c>
      <c r="AN161" s="199">
        <f t="shared" si="160"/>
        <v>0</v>
      </c>
      <c r="AO161" s="199">
        <f t="shared" si="160"/>
        <v>0</v>
      </c>
      <c r="AP161" s="199">
        <f t="shared" si="160"/>
        <v>0</v>
      </c>
      <c r="AQ161" s="199">
        <f t="shared" si="160"/>
        <v>0</v>
      </c>
      <c r="AR161" s="199">
        <f t="shared" si="160"/>
        <v>0</v>
      </c>
      <c r="AS161" s="199">
        <f t="shared" si="160"/>
        <v>0</v>
      </c>
      <c r="AT161" s="199">
        <f t="shared" si="160"/>
        <v>0</v>
      </c>
      <c r="AU161" s="199">
        <f t="shared" si="160"/>
        <v>0</v>
      </c>
      <c r="AV161" s="199">
        <f t="shared" si="160"/>
        <v>0</v>
      </c>
      <c r="AW161" s="199">
        <f t="shared" si="160"/>
        <v>0</v>
      </c>
      <c r="AX161" s="199">
        <f t="shared" si="160"/>
        <v>0</v>
      </c>
      <c r="AY161" s="199">
        <f t="shared" si="160"/>
        <v>0</v>
      </c>
      <c r="AZ161" s="199">
        <f t="shared" si="160"/>
        <v>0</v>
      </c>
      <c r="BA161" s="199">
        <f t="shared" si="160"/>
        <v>0</v>
      </c>
      <c r="BB161" s="199">
        <f t="shared" si="160"/>
        <v>0</v>
      </c>
      <c r="BC161" s="199">
        <f t="shared" si="160"/>
        <v>0</v>
      </c>
      <c r="BD161" s="199">
        <f t="shared" si="160"/>
        <v>0</v>
      </c>
      <c r="BE161" s="199">
        <f t="shared" si="160"/>
        <v>0</v>
      </c>
      <c r="BF161" s="199">
        <f t="shared" si="160"/>
        <v>0</v>
      </c>
      <c r="BG161" s="199">
        <f t="shared" si="160"/>
        <v>0</v>
      </c>
      <c r="BH161" s="199">
        <f t="shared" si="160"/>
        <v>0</v>
      </c>
      <c r="BI161" s="199">
        <f t="shared" si="160"/>
        <v>0</v>
      </c>
      <c r="BJ161" s="199">
        <f t="shared" si="160"/>
        <v>0</v>
      </c>
      <c r="BK161" s="199">
        <f t="shared" si="160"/>
        <v>0</v>
      </c>
      <c r="BL161" s="199">
        <f t="shared" si="160"/>
        <v>0</v>
      </c>
      <c r="BM161" s="151"/>
      <c r="BN161" s="239"/>
      <c r="BO161" s="202"/>
      <c r="BP161" s="203"/>
      <c r="BQ161" s="202"/>
      <c r="BR161" s="203"/>
      <c r="BS161" s="202"/>
      <c r="BT161" s="203"/>
      <c r="BU161" s="202"/>
      <c r="BV161" s="203"/>
      <c r="BW161" s="202"/>
      <c r="BX161" s="203"/>
      <c r="BY161" s="202"/>
      <c r="BZ161" s="203"/>
      <c r="CA161" s="202"/>
      <c r="CB161" s="203"/>
      <c r="CC161" s="202"/>
      <c r="CD161" s="203"/>
      <c r="CE161" s="202"/>
      <c r="CF161" s="203"/>
      <c r="CG161" s="202"/>
      <c r="CH161" s="203"/>
      <c r="CI161" s="202"/>
      <c r="CJ161" s="203"/>
      <c r="CK161" s="202"/>
      <c r="CL161" s="203"/>
      <c r="CM161" s="202"/>
      <c r="CN161" s="203"/>
      <c r="CO161" s="202"/>
      <c r="CP161" s="203"/>
      <c r="CQ161" s="202"/>
      <c r="CR161" s="203"/>
      <c r="CS161" s="202"/>
      <c r="CT161" s="203"/>
      <c r="CU161" s="202"/>
      <c r="CV161" s="203"/>
      <c r="CW161" s="202"/>
      <c r="CX161" s="203"/>
      <c r="CY161" s="202"/>
      <c r="CZ161" s="203"/>
      <c r="DA161" s="202"/>
      <c r="DB161" s="203"/>
      <c r="DC161" s="202"/>
      <c r="DD161" s="203"/>
      <c r="DE161" s="202"/>
      <c r="DF161" s="203"/>
      <c r="DG161" s="202"/>
      <c r="DH161" s="203"/>
      <c r="DI161" s="202"/>
      <c r="DJ161" s="203"/>
      <c r="DK161" s="202"/>
      <c r="DL161" s="203"/>
      <c r="DM161" s="202"/>
      <c r="DN161" s="203"/>
      <c r="DO161" s="202"/>
      <c r="DP161" s="203"/>
      <c r="DQ161" s="202"/>
      <c r="DR161" s="203"/>
      <c r="DS161" s="202"/>
      <c r="DT161" s="203"/>
      <c r="DU161" s="202"/>
      <c r="DV161" s="203"/>
      <c r="DW161" s="202"/>
      <c r="DX161" s="203"/>
      <c r="DZ161" s="159" t="str">
        <f t="shared" si="48"/>
        <v/>
      </c>
      <c r="EA161" s="202"/>
      <c r="EB161" s="203"/>
      <c r="EC161" s="202"/>
      <c r="ED161" s="203"/>
      <c r="EE161" s="202"/>
      <c r="EF161" s="203"/>
      <c r="EG161" s="202"/>
      <c r="EH161" s="203"/>
      <c r="EI161" s="202"/>
      <c r="EJ161" s="203"/>
      <c r="EK161" s="202"/>
      <c r="EL161" s="203"/>
      <c r="EM161" s="202"/>
      <c r="EN161" s="203"/>
      <c r="EO161" s="202"/>
      <c r="EP161" s="203"/>
      <c r="EQ161" s="202"/>
      <c r="ER161" s="203"/>
      <c r="ES161" s="202"/>
      <c r="ET161" s="203"/>
      <c r="EU161" s="202"/>
      <c r="EV161" s="203"/>
      <c r="EW161" s="202"/>
      <c r="EX161" s="203"/>
      <c r="EY161" s="202"/>
      <c r="EZ161" s="203"/>
      <c r="FA161" s="202"/>
      <c r="FB161" s="203"/>
      <c r="FC161" s="202"/>
      <c r="FD161" s="203"/>
      <c r="FE161" s="202"/>
      <c r="FF161" s="203"/>
      <c r="FG161" s="202"/>
      <c r="FH161" s="203"/>
      <c r="FI161" s="202"/>
      <c r="FJ161" s="203"/>
      <c r="FK161" s="202"/>
      <c r="FL161" s="203"/>
      <c r="FM161" s="202"/>
      <c r="FN161" s="203"/>
      <c r="FO161" s="202"/>
      <c r="FP161" s="203"/>
      <c r="FQ161" s="202"/>
      <c r="FR161" s="203"/>
      <c r="FS161" s="202"/>
      <c r="FT161" s="203"/>
      <c r="FU161" s="202"/>
      <c r="FV161" s="203"/>
      <c r="FW161" s="202"/>
      <c r="FX161" s="203"/>
      <c r="FY161" s="202"/>
      <c r="FZ161" s="203"/>
      <c r="GA161" s="202"/>
      <c r="GB161" s="203"/>
      <c r="GC161" s="202"/>
      <c r="GD161" s="203"/>
      <c r="GE161" s="202"/>
      <c r="GF161" s="203"/>
      <c r="GG161" s="202"/>
      <c r="GH161" s="203"/>
      <c r="GI161" s="202"/>
      <c r="GJ161" s="203"/>
      <c r="GL161" s="159" t="str">
        <f t="shared" si="49"/>
        <v/>
      </c>
      <c r="GM161" s="202"/>
      <c r="GN161" s="203"/>
      <c r="GO161" s="202"/>
      <c r="GP161" s="203"/>
      <c r="GQ161" s="202"/>
      <c r="GR161" s="203"/>
      <c r="GS161" s="202"/>
      <c r="GT161" s="203"/>
      <c r="GU161" s="202"/>
      <c r="GV161" s="203"/>
      <c r="GW161" s="202"/>
      <c r="GX161" s="203"/>
      <c r="GY161" s="202"/>
      <c r="GZ161" s="203"/>
      <c r="HA161" s="202"/>
      <c r="HB161" s="203"/>
      <c r="HC161" s="202"/>
      <c r="HD161" s="203"/>
      <c r="HE161" s="202"/>
      <c r="HF161" s="203"/>
      <c r="HG161" s="202"/>
      <c r="HH161" s="203"/>
      <c r="HI161" s="202"/>
      <c r="HJ161" s="203"/>
      <c r="HK161" s="202"/>
      <c r="HL161" s="203"/>
      <c r="HM161" s="202"/>
      <c r="HN161" s="203"/>
      <c r="HO161" s="202"/>
      <c r="HP161" s="203"/>
      <c r="HQ161" s="202"/>
      <c r="HR161" s="203"/>
      <c r="HS161" s="202"/>
      <c r="HT161" s="203"/>
      <c r="HU161" s="202"/>
      <c r="HV161" s="203"/>
      <c r="HW161" s="202"/>
      <c r="HX161" s="203"/>
      <c r="HY161" s="202"/>
      <c r="HZ161" s="203"/>
      <c r="IA161" s="202"/>
      <c r="IB161" s="203"/>
      <c r="IC161" s="202"/>
      <c r="ID161" s="203"/>
      <c r="IE161" s="202"/>
      <c r="IF161" s="203"/>
      <c r="IG161" s="202"/>
      <c r="IH161" s="203"/>
      <c r="II161" s="202"/>
      <c r="IJ161" s="203"/>
      <c r="IK161" s="202"/>
      <c r="IL161" s="203"/>
      <c r="IM161" s="202"/>
      <c r="IN161" s="203"/>
      <c r="IO161" s="202"/>
      <c r="IP161" s="203"/>
      <c r="IQ161" s="202"/>
      <c r="IR161" s="203"/>
      <c r="IS161" s="202"/>
      <c r="IT161" s="203"/>
      <c r="IU161" s="202"/>
      <c r="IV161" s="215"/>
    </row>
    <row r="162">
      <c r="A162" s="215"/>
      <c r="B162" s="159" t="str">
        <f t="shared" si="46"/>
        <v/>
      </c>
      <c r="C162" s="199">
        <f t="shared" ref="C162:BL162" si="161">BO162+EA162+GM162</f>
        <v>0</v>
      </c>
      <c r="D162" s="199">
        <f t="shared" si="161"/>
        <v>0</v>
      </c>
      <c r="E162" s="199">
        <f t="shared" si="161"/>
        <v>0</v>
      </c>
      <c r="F162" s="199">
        <f t="shared" si="161"/>
        <v>0</v>
      </c>
      <c r="G162" s="199">
        <f t="shared" si="161"/>
        <v>0</v>
      </c>
      <c r="H162" s="199">
        <f t="shared" si="161"/>
        <v>0</v>
      </c>
      <c r="I162" s="199">
        <f t="shared" si="161"/>
        <v>0</v>
      </c>
      <c r="J162" s="199">
        <f t="shared" si="161"/>
        <v>0</v>
      </c>
      <c r="K162" s="199">
        <f t="shared" si="161"/>
        <v>0</v>
      </c>
      <c r="L162" s="199">
        <f t="shared" si="161"/>
        <v>0</v>
      </c>
      <c r="M162" s="199">
        <f t="shared" si="161"/>
        <v>0</v>
      </c>
      <c r="N162" s="199">
        <f t="shared" si="161"/>
        <v>0</v>
      </c>
      <c r="O162" s="199">
        <f t="shared" si="161"/>
        <v>0</v>
      </c>
      <c r="P162" s="199">
        <f t="shared" si="161"/>
        <v>0</v>
      </c>
      <c r="Q162" s="199">
        <f t="shared" si="161"/>
        <v>0</v>
      </c>
      <c r="R162" s="199">
        <f t="shared" si="161"/>
        <v>0</v>
      </c>
      <c r="S162" s="199">
        <f t="shared" si="161"/>
        <v>0</v>
      </c>
      <c r="T162" s="199">
        <f t="shared" si="161"/>
        <v>0</v>
      </c>
      <c r="U162" s="199">
        <f t="shared" si="161"/>
        <v>0</v>
      </c>
      <c r="V162" s="199">
        <f t="shared" si="161"/>
        <v>0</v>
      </c>
      <c r="W162" s="199">
        <f t="shared" si="161"/>
        <v>0</v>
      </c>
      <c r="X162" s="199">
        <f t="shared" si="161"/>
        <v>0</v>
      </c>
      <c r="Y162" s="199">
        <f t="shared" si="161"/>
        <v>0</v>
      </c>
      <c r="Z162" s="199">
        <f t="shared" si="161"/>
        <v>0</v>
      </c>
      <c r="AA162" s="199">
        <f t="shared" si="161"/>
        <v>0</v>
      </c>
      <c r="AB162" s="199">
        <f t="shared" si="161"/>
        <v>0</v>
      </c>
      <c r="AC162" s="199">
        <f t="shared" si="161"/>
        <v>0</v>
      </c>
      <c r="AD162" s="199">
        <f t="shared" si="161"/>
        <v>0</v>
      </c>
      <c r="AE162" s="199">
        <f t="shared" si="161"/>
        <v>0</v>
      </c>
      <c r="AF162" s="199">
        <f t="shared" si="161"/>
        <v>0</v>
      </c>
      <c r="AG162" s="199">
        <f t="shared" si="161"/>
        <v>0</v>
      </c>
      <c r="AH162" s="199">
        <f t="shared" si="161"/>
        <v>0</v>
      </c>
      <c r="AI162" s="199">
        <f t="shared" si="161"/>
        <v>0</v>
      </c>
      <c r="AJ162" s="199">
        <f t="shared" si="161"/>
        <v>0</v>
      </c>
      <c r="AK162" s="199">
        <f t="shared" si="161"/>
        <v>0</v>
      </c>
      <c r="AL162" s="199">
        <f t="shared" si="161"/>
        <v>0</v>
      </c>
      <c r="AM162" s="199">
        <f t="shared" si="161"/>
        <v>0</v>
      </c>
      <c r="AN162" s="199">
        <f t="shared" si="161"/>
        <v>0</v>
      </c>
      <c r="AO162" s="199">
        <f t="shared" si="161"/>
        <v>0</v>
      </c>
      <c r="AP162" s="199">
        <f t="shared" si="161"/>
        <v>0</v>
      </c>
      <c r="AQ162" s="199">
        <f t="shared" si="161"/>
        <v>0</v>
      </c>
      <c r="AR162" s="199">
        <f t="shared" si="161"/>
        <v>0</v>
      </c>
      <c r="AS162" s="199">
        <f t="shared" si="161"/>
        <v>0</v>
      </c>
      <c r="AT162" s="199">
        <f t="shared" si="161"/>
        <v>0</v>
      </c>
      <c r="AU162" s="199">
        <f t="shared" si="161"/>
        <v>0</v>
      </c>
      <c r="AV162" s="199">
        <f t="shared" si="161"/>
        <v>0</v>
      </c>
      <c r="AW162" s="199">
        <f t="shared" si="161"/>
        <v>0</v>
      </c>
      <c r="AX162" s="199">
        <f t="shared" si="161"/>
        <v>0</v>
      </c>
      <c r="AY162" s="199">
        <f t="shared" si="161"/>
        <v>0</v>
      </c>
      <c r="AZ162" s="199">
        <f t="shared" si="161"/>
        <v>0</v>
      </c>
      <c r="BA162" s="199">
        <f t="shared" si="161"/>
        <v>0</v>
      </c>
      <c r="BB162" s="199">
        <f t="shared" si="161"/>
        <v>0</v>
      </c>
      <c r="BC162" s="199">
        <f t="shared" si="161"/>
        <v>0</v>
      </c>
      <c r="BD162" s="199">
        <f t="shared" si="161"/>
        <v>0</v>
      </c>
      <c r="BE162" s="199">
        <f t="shared" si="161"/>
        <v>0</v>
      </c>
      <c r="BF162" s="199">
        <f t="shared" si="161"/>
        <v>0</v>
      </c>
      <c r="BG162" s="199">
        <f t="shared" si="161"/>
        <v>0</v>
      </c>
      <c r="BH162" s="199">
        <f t="shared" si="161"/>
        <v>0</v>
      </c>
      <c r="BI162" s="199">
        <f t="shared" si="161"/>
        <v>0</v>
      </c>
      <c r="BJ162" s="199">
        <f t="shared" si="161"/>
        <v>0</v>
      </c>
      <c r="BK162" s="199">
        <f t="shared" si="161"/>
        <v>0</v>
      </c>
      <c r="BL162" s="199">
        <f t="shared" si="161"/>
        <v>0</v>
      </c>
      <c r="BM162" s="151"/>
      <c r="BN162" s="239"/>
      <c r="BO162" s="202"/>
      <c r="BP162" s="203"/>
      <c r="BQ162" s="202"/>
      <c r="BR162" s="203"/>
      <c r="BS162" s="202"/>
      <c r="BT162" s="203"/>
      <c r="BU162" s="202"/>
      <c r="BV162" s="203"/>
      <c r="BW162" s="202"/>
      <c r="BX162" s="203"/>
      <c r="BY162" s="202"/>
      <c r="BZ162" s="203"/>
      <c r="CA162" s="202"/>
      <c r="CB162" s="203"/>
      <c r="CC162" s="202"/>
      <c r="CD162" s="203"/>
      <c r="CE162" s="202"/>
      <c r="CF162" s="203"/>
      <c r="CG162" s="202"/>
      <c r="CH162" s="203"/>
      <c r="CI162" s="202"/>
      <c r="CJ162" s="203"/>
      <c r="CK162" s="202"/>
      <c r="CL162" s="203"/>
      <c r="CM162" s="202"/>
      <c r="CN162" s="203"/>
      <c r="CO162" s="202"/>
      <c r="CP162" s="203"/>
      <c r="CQ162" s="202"/>
      <c r="CR162" s="203"/>
      <c r="CS162" s="202"/>
      <c r="CT162" s="203"/>
      <c r="CU162" s="202"/>
      <c r="CV162" s="203"/>
      <c r="CW162" s="202"/>
      <c r="CX162" s="203"/>
      <c r="CY162" s="202"/>
      <c r="CZ162" s="203"/>
      <c r="DA162" s="202"/>
      <c r="DB162" s="203"/>
      <c r="DC162" s="202"/>
      <c r="DD162" s="203"/>
      <c r="DE162" s="202"/>
      <c r="DF162" s="203"/>
      <c r="DG162" s="202"/>
      <c r="DH162" s="203"/>
      <c r="DI162" s="202"/>
      <c r="DJ162" s="203"/>
      <c r="DK162" s="202"/>
      <c r="DL162" s="203"/>
      <c r="DM162" s="202"/>
      <c r="DN162" s="203"/>
      <c r="DO162" s="202"/>
      <c r="DP162" s="203"/>
      <c r="DQ162" s="202"/>
      <c r="DR162" s="203"/>
      <c r="DS162" s="202"/>
      <c r="DT162" s="203"/>
      <c r="DU162" s="202"/>
      <c r="DV162" s="203"/>
      <c r="DW162" s="202"/>
      <c r="DX162" s="203"/>
      <c r="DZ162" s="159" t="str">
        <f t="shared" si="48"/>
        <v/>
      </c>
      <c r="EA162" s="202"/>
      <c r="EB162" s="203"/>
      <c r="EC162" s="202"/>
      <c r="ED162" s="203"/>
      <c r="EE162" s="202"/>
      <c r="EF162" s="203"/>
      <c r="EG162" s="202"/>
      <c r="EH162" s="203"/>
      <c r="EI162" s="202"/>
      <c r="EJ162" s="203"/>
      <c r="EK162" s="202"/>
      <c r="EL162" s="203"/>
      <c r="EM162" s="202"/>
      <c r="EN162" s="203"/>
      <c r="EO162" s="202"/>
      <c r="EP162" s="203"/>
      <c r="EQ162" s="202"/>
      <c r="ER162" s="203"/>
      <c r="ES162" s="202"/>
      <c r="ET162" s="203"/>
      <c r="EU162" s="202"/>
      <c r="EV162" s="203"/>
      <c r="EW162" s="202"/>
      <c r="EX162" s="203"/>
      <c r="EY162" s="202"/>
      <c r="EZ162" s="203"/>
      <c r="FA162" s="202"/>
      <c r="FB162" s="203"/>
      <c r="FC162" s="202"/>
      <c r="FD162" s="203"/>
      <c r="FE162" s="202"/>
      <c r="FF162" s="203"/>
      <c r="FG162" s="202"/>
      <c r="FH162" s="203"/>
      <c r="FI162" s="202"/>
      <c r="FJ162" s="203"/>
      <c r="FK162" s="202"/>
      <c r="FL162" s="203"/>
      <c r="FM162" s="202"/>
      <c r="FN162" s="203"/>
      <c r="FO162" s="202"/>
      <c r="FP162" s="203"/>
      <c r="FQ162" s="202"/>
      <c r="FR162" s="203"/>
      <c r="FS162" s="202"/>
      <c r="FT162" s="203"/>
      <c r="FU162" s="202"/>
      <c r="FV162" s="203"/>
      <c r="FW162" s="202"/>
      <c r="FX162" s="203"/>
      <c r="FY162" s="202"/>
      <c r="FZ162" s="203"/>
      <c r="GA162" s="202"/>
      <c r="GB162" s="203"/>
      <c r="GC162" s="202"/>
      <c r="GD162" s="203"/>
      <c r="GE162" s="202"/>
      <c r="GF162" s="203"/>
      <c r="GG162" s="202"/>
      <c r="GH162" s="203"/>
      <c r="GI162" s="202"/>
      <c r="GJ162" s="203"/>
      <c r="GL162" s="159" t="str">
        <f t="shared" si="49"/>
        <v/>
      </c>
      <c r="GM162" s="202"/>
      <c r="GN162" s="203"/>
      <c r="GO162" s="202"/>
      <c r="GP162" s="203"/>
      <c r="GQ162" s="202"/>
      <c r="GR162" s="203"/>
      <c r="GS162" s="202"/>
      <c r="GT162" s="203"/>
      <c r="GU162" s="202"/>
      <c r="GV162" s="203"/>
      <c r="GW162" s="202"/>
      <c r="GX162" s="203"/>
      <c r="GY162" s="202"/>
      <c r="GZ162" s="203"/>
      <c r="HA162" s="202"/>
      <c r="HB162" s="203"/>
      <c r="HC162" s="202"/>
      <c r="HD162" s="203"/>
      <c r="HE162" s="202"/>
      <c r="HF162" s="203"/>
      <c r="HG162" s="202"/>
      <c r="HH162" s="203"/>
      <c r="HI162" s="202"/>
      <c r="HJ162" s="203"/>
      <c r="HK162" s="202"/>
      <c r="HL162" s="203"/>
      <c r="HM162" s="202"/>
      <c r="HN162" s="203"/>
      <c r="HO162" s="202"/>
      <c r="HP162" s="203"/>
      <c r="HQ162" s="202"/>
      <c r="HR162" s="203"/>
      <c r="HS162" s="202"/>
      <c r="HT162" s="203"/>
      <c r="HU162" s="202"/>
      <c r="HV162" s="203"/>
      <c r="HW162" s="202"/>
      <c r="HX162" s="203"/>
      <c r="HY162" s="202"/>
      <c r="HZ162" s="203"/>
      <c r="IA162" s="202"/>
      <c r="IB162" s="203"/>
      <c r="IC162" s="202"/>
      <c r="ID162" s="203"/>
      <c r="IE162" s="202"/>
      <c r="IF162" s="203"/>
      <c r="IG162" s="202"/>
      <c r="IH162" s="203"/>
      <c r="II162" s="202"/>
      <c r="IJ162" s="203"/>
      <c r="IK162" s="202"/>
      <c r="IL162" s="203"/>
      <c r="IM162" s="202"/>
      <c r="IN162" s="203"/>
      <c r="IO162" s="202"/>
      <c r="IP162" s="203"/>
      <c r="IQ162" s="202"/>
      <c r="IR162" s="203"/>
      <c r="IS162" s="202"/>
      <c r="IT162" s="203"/>
      <c r="IU162" s="202"/>
      <c r="IV162" s="215"/>
    </row>
    <row r="163">
      <c r="A163" s="215"/>
      <c r="B163" s="159" t="str">
        <f t="shared" si="46"/>
        <v/>
      </c>
      <c r="C163" s="199">
        <f t="shared" ref="C163:BL163" si="162">BO163+EA163+GM163</f>
        <v>0</v>
      </c>
      <c r="D163" s="199">
        <f t="shared" si="162"/>
        <v>0</v>
      </c>
      <c r="E163" s="199">
        <f t="shared" si="162"/>
        <v>0</v>
      </c>
      <c r="F163" s="199">
        <f t="shared" si="162"/>
        <v>0</v>
      </c>
      <c r="G163" s="199">
        <f t="shared" si="162"/>
        <v>0</v>
      </c>
      <c r="H163" s="199">
        <f t="shared" si="162"/>
        <v>0</v>
      </c>
      <c r="I163" s="199">
        <f t="shared" si="162"/>
        <v>0</v>
      </c>
      <c r="J163" s="199">
        <f t="shared" si="162"/>
        <v>0</v>
      </c>
      <c r="K163" s="199">
        <f t="shared" si="162"/>
        <v>0</v>
      </c>
      <c r="L163" s="199">
        <f t="shared" si="162"/>
        <v>0</v>
      </c>
      <c r="M163" s="199">
        <f t="shared" si="162"/>
        <v>0</v>
      </c>
      <c r="N163" s="199">
        <f t="shared" si="162"/>
        <v>0</v>
      </c>
      <c r="O163" s="199">
        <f t="shared" si="162"/>
        <v>0</v>
      </c>
      <c r="P163" s="199">
        <f t="shared" si="162"/>
        <v>0</v>
      </c>
      <c r="Q163" s="199">
        <f t="shared" si="162"/>
        <v>0</v>
      </c>
      <c r="R163" s="199">
        <f t="shared" si="162"/>
        <v>0</v>
      </c>
      <c r="S163" s="199">
        <f t="shared" si="162"/>
        <v>0</v>
      </c>
      <c r="T163" s="199">
        <f t="shared" si="162"/>
        <v>0</v>
      </c>
      <c r="U163" s="199">
        <f t="shared" si="162"/>
        <v>0</v>
      </c>
      <c r="V163" s="199">
        <f t="shared" si="162"/>
        <v>0</v>
      </c>
      <c r="W163" s="199">
        <f t="shared" si="162"/>
        <v>0</v>
      </c>
      <c r="X163" s="199">
        <f t="shared" si="162"/>
        <v>0</v>
      </c>
      <c r="Y163" s="199">
        <f t="shared" si="162"/>
        <v>0</v>
      </c>
      <c r="Z163" s="199">
        <f t="shared" si="162"/>
        <v>0</v>
      </c>
      <c r="AA163" s="199">
        <f t="shared" si="162"/>
        <v>0</v>
      </c>
      <c r="AB163" s="199">
        <f t="shared" si="162"/>
        <v>0</v>
      </c>
      <c r="AC163" s="199">
        <f t="shared" si="162"/>
        <v>0</v>
      </c>
      <c r="AD163" s="199">
        <f t="shared" si="162"/>
        <v>0</v>
      </c>
      <c r="AE163" s="199">
        <f t="shared" si="162"/>
        <v>0</v>
      </c>
      <c r="AF163" s="199">
        <f t="shared" si="162"/>
        <v>0</v>
      </c>
      <c r="AG163" s="199">
        <f t="shared" si="162"/>
        <v>0</v>
      </c>
      <c r="AH163" s="199">
        <f t="shared" si="162"/>
        <v>0</v>
      </c>
      <c r="AI163" s="199">
        <f t="shared" si="162"/>
        <v>0</v>
      </c>
      <c r="AJ163" s="199">
        <f t="shared" si="162"/>
        <v>0</v>
      </c>
      <c r="AK163" s="199">
        <f t="shared" si="162"/>
        <v>0</v>
      </c>
      <c r="AL163" s="199">
        <f t="shared" si="162"/>
        <v>0</v>
      </c>
      <c r="AM163" s="199">
        <f t="shared" si="162"/>
        <v>0</v>
      </c>
      <c r="AN163" s="199">
        <f t="shared" si="162"/>
        <v>0</v>
      </c>
      <c r="AO163" s="199">
        <f t="shared" si="162"/>
        <v>0</v>
      </c>
      <c r="AP163" s="199">
        <f t="shared" si="162"/>
        <v>0</v>
      </c>
      <c r="AQ163" s="199">
        <f t="shared" si="162"/>
        <v>0</v>
      </c>
      <c r="AR163" s="199">
        <f t="shared" si="162"/>
        <v>0</v>
      </c>
      <c r="AS163" s="199">
        <f t="shared" si="162"/>
        <v>0</v>
      </c>
      <c r="AT163" s="199">
        <f t="shared" si="162"/>
        <v>0</v>
      </c>
      <c r="AU163" s="199">
        <f t="shared" si="162"/>
        <v>0</v>
      </c>
      <c r="AV163" s="199">
        <f t="shared" si="162"/>
        <v>0</v>
      </c>
      <c r="AW163" s="199">
        <f t="shared" si="162"/>
        <v>0</v>
      </c>
      <c r="AX163" s="199">
        <f t="shared" si="162"/>
        <v>0</v>
      </c>
      <c r="AY163" s="199">
        <f t="shared" si="162"/>
        <v>0</v>
      </c>
      <c r="AZ163" s="199">
        <f t="shared" si="162"/>
        <v>0</v>
      </c>
      <c r="BA163" s="199">
        <f t="shared" si="162"/>
        <v>0</v>
      </c>
      <c r="BB163" s="199">
        <f t="shared" si="162"/>
        <v>0</v>
      </c>
      <c r="BC163" s="199">
        <f t="shared" si="162"/>
        <v>0</v>
      </c>
      <c r="BD163" s="199">
        <f t="shared" si="162"/>
        <v>0</v>
      </c>
      <c r="BE163" s="199">
        <f t="shared" si="162"/>
        <v>0</v>
      </c>
      <c r="BF163" s="199">
        <f t="shared" si="162"/>
        <v>0</v>
      </c>
      <c r="BG163" s="199">
        <f t="shared" si="162"/>
        <v>0</v>
      </c>
      <c r="BH163" s="199">
        <f t="shared" si="162"/>
        <v>0</v>
      </c>
      <c r="BI163" s="199">
        <f t="shared" si="162"/>
        <v>0</v>
      </c>
      <c r="BJ163" s="199">
        <f t="shared" si="162"/>
        <v>0</v>
      </c>
      <c r="BK163" s="199">
        <f t="shared" si="162"/>
        <v>0</v>
      </c>
      <c r="BL163" s="199">
        <f t="shared" si="162"/>
        <v>0</v>
      </c>
      <c r="BM163" s="151"/>
      <c r="BN163" s="239"/>
      <c r="BO163" s="202"/>
      <c r="BP163" s="203"/>
      <c r="BQ163" s="202"/>
      <c r="BR163" s="203"/>
      <c r="BS163" s="202"/>
      <c r="BT163" s="203"/>
      <c r="BU163" s="202"/>
      <c r="BV163" s="203"/>
      <c r="BW163" s="202"/>
      <c r="BX163" s="203"/>
      <c r="BY163" s="202"/>
      <c r="BZ163" s="203"/>
      <c r="CA163" s="202"/>
      <c r="CB163" s="203"/>
      <c r="CC163" s="202"/>
      <c r="CD163" s="203"/>
      <c r="CE163" s="202"/>
      <c r="CF163" s="203"/>
      <c r="CG163" s="202"/>
      <c r="CH163" s="203"/>
      <c r="CI163" s="202"/>
      <c r="CJ163" s="203"/>
      <c r="CK163" s="202"/>
      <c r="CL163" s="203"/>
      <c r="CM163" s="202"/>
      <c r="CN163" s="203"/>
      <c r="CO163" s="202"/>
      <c r="CP163" s="203"/>
      <c r="CQ163" s="202"/>
      <c r="CR163" s="203"/>
      <c r="CS163" s="202"/>
      <c r="CT163" s="203"/>
      <c r="CU163" s="202"/>
      <c r="CV163" s="203"/>
      <c r="CW163" s="202"/>
      <c r="CX163" s="203"/>
      <c r="CY163" s="202"/>
      <c r="CZ163" s="203"/>
      <c r="DA163" s="202"/>
      <c r="DB163" s="203"/>
      <c r="DC163" s="202"/>
      <c r="DD163" s="203"/>
      <c r="DE163" s="202"/>
      <c r="DF163" s="203"/>
      <c r="DG163" s="202"/>
      <c r="DH163" s="203"/>
      <c r="DI163" s="202"/>
      <c r="DJ163" s="203"/>
      <c r="DK163" s="202"/>
      <c r="DL163" s="203"/>
      <c r="DM163" s="202"/>
      <c r="DN163" s="203"/>
      <c r="DO163" s="202"/>
      <c r="DP163" s="203"/>
      <c r="DQ163" s="202"/>
      <c r="DR163" s="203"/>
      <c r="DS163" s="202"/>
      <c r="DT163" s="203"/>
      <c r="DU163" s="202"/>
      <c r="DV163" s="203"/>
      <c r="DW163" s="202"/>
      <c r="DX163" s="203"/>
      <c r="DZ163" s="159" t="str">
        <f t="shared" si="48"/>
        <v/>
      </c>
      <c r="EA163" s="202"/>
      <c r="EB163" s="203"/>
      <c r="EC163" s="202"/>
      <c r="ED163" s="203"/>
      <c r="EE163" s="202"/>
      <c r="EF163" s="203"/>
      <c r="EG163" s="202"/>
      <c r="EH163" s="203"/>
      <c r="EI163" s="202"/>
      <c r="EJ163" s="203"/>
      <c r="EK163" s="202"/>
      <c r="EL163" s="203"/>
      <c r="EM163" s="202"/>
      <c r="EN163" s="203"/>
      <c r="EO163" s="202"/>
      <c r="EP163" s="203"/>
      <c r="EQ163" s="202"/>
      <c r="ER163" s="203"/>
      <c r="ES163" s="202"/>
      <c r="ET163" s="203"/>
      <c r="EU163" s="202"/>
      <c r="EV163" s="203"/>
      <c r="EW163" s="202"/>
      <c r="EX163" s="203"/>
      <c r="EY163" s="202"/>
      <c r="EZ163" s="203"/>
      <c r="FA163" s="202"/>
      <c r="FB163" s="203"/>
      <c r="FC163" s="202"/>
      <c r="FD163" s="203"/>
      <c r="FE163" s="202"/>
      <c r="FF163" s="203"/>
      <c r="FG163" s="202"/>
      <c r="FH163" s="203"/>
      <c r="FI163" s="202"/>
      <c r="FJ163" s="203"/>
      <c r="FK163" s="202"/>
      <c r="FL163" s="203"/>
      <c r="FM163" s="202"/>
      <c r="FN163" s="203"/>
      <c r="FO163" s="202"/>
      <c r="FP163" s="203"/>
      <c r="FQ163" s="202"/>
      <c r="FR163" s="203"/>
      <c r="FS163" s="202"/>
      <c r="FT163" s="203"/>
      <c r="FU163" s="202"/>
      <c r="FV163" s="203"/>
      <c r="FW163" s="202"/>
      <c r="FX163" s="203"/>
      <c r="FY163" s="202"/>
      <c r="FZ163" s="203"/>
      <c r="GA163" s="202"/>
      <c r="GB163" s="203"/>
      <c r="GC163" s="202"/>
      <c r="GD163" s="203"/>
      <c r="GE163" s="202"/>
      <c r="GF163" s="203"/>
      <c r="GG163" s="202"/>
      <c r="GH163" s="203"/>
      <c r="GI163" s="202"/>
      <c r="GJ163" s="203"/>
      <c r="GL163" s="159" t="str">
        <f t="shared" si="49"/>
        <v/>
      </c>
      <c r="GM163" s="202"/>
      <c r="GN163" s="203"/>
      <c r="GO163" s="202"/>
      <c r="GP163" s="203"/>
      <c r="GQ163" s="202"/>
      <c r="GR163" s="203"/>
      <c r="GS163" s="202"/>
      <c r="GT163" s="203"/>
      <c r="GU163" s="202"/>
      <c r="GV163" s="203"/>
      <c r="GW163" s="202"/>
      <c r="GX163" s="203"/>
      <c r="GY163" s="202"/>
      <c r="GZ163" s="203"/>
      <c r="HA163" s="202"/>
      <c r="HB163" s="203"/>
      <c r="HC163" s="202"/>
      <c r="HD163" s="203"/>
      <c r="HE163" s="202"/>
      <c r="HF163" s="203"/>
      <c r="HG163" s="202"/>
      <c r="HH163" s="203"/>
      <c r="HI163" s="202"/>
      <c r="HJ163" s="203"/>
      <c r="HK163" s="202"/>
      <c r="HL163" s="203"/>
      <c r="HM163" s="202"/>
      <c r="HN163" s="203"/>
      <c r="HO163" s="202"/>
      <c r="HP163" s="203"/>
      <c r="HQ163" s="202"/>
      <c r="HR163" s="203"/>
      <c r="HS163" s="202"/>
      <c r="HT163" s="203"/>
      <c r="HU163" s="202"/>
      <c r="HV163" s="203"/>
      <c r="HW163" s="202"/>
      <c r="HX163" s="203"/>
      <c r="HY163" s="202"/>
      <c r="HZ163" s="203"/>
      <c r="IA163" s="202"/>
      <c r="IB163" s="203"/>
      <c r="IC163" s="202"/>
      <c r="ID163" s="203"/>
      <c r="IE163" s="202"/>
      <c r="IF163" s="203"/>
      <c r="IG163" s="202"/>
      <c r="IH163" s="203"/>
      <c r="II163" s="202"/>
      <c r="IJ163" s="203"/>
      <c r="IK163" s="202"/>
      <c r="IL163" s="203"/>
      <c r="IM163" s="202"/>
      <c r="IN163" s="203"/>
      <c r="IO163" s="202"/>
      <c r="IP163" s="203"/>
      <c r="IQ163" s="202"/>
      <c r="IR163" s="203"/>
      <c r="IS163" s="202"/>
      <c r="IT163" s="203"/>
      <c r="IU163" s="202"/>
      <c r="IV163" s="215"/>
    </row>
    <row r="164">
      <c r="A164" s="215"/>
      <c r="B164" s="159" t="str">
        <f t="shared" si="46"/>
        <v/>
      </c>
      <c r="C164" s="199">
        <f t="shared" ref="C164:BL164" si="163">BO164+EA164+GM164</f>
        <v>0</v>
      </c>
      <c r="D164" s="199">
        <f t="shared" si="163"/>
        <v>0</v>
      </c>
      <c r="E164" s="199">
        <f t="shared" si="163"/>
        <v>0</v>
      </c>
      <c r="F164" s="199">
        <f t="shared" si="163"/>
        <v>0</v>
      </c>
      <c r="G164" s="199">
        <f t="shared" si="163"/>
        <v>0</v>
      </c>
      <c r="H164" s="199">
        <f t="shared" si="163"/>
        <v>0</v>
      </c>
      <c r="I164" s="199">
        <f t="shared" si="163"/>
        <v>0</v>
      </c>
      <c r="J164" s="199">
        <f t="shared" si="163"/>
        <v>0</v>
      </c>
      <c r="K164" s="199">
        <f t="shared" si="163"/>
        <v>0</v>
      </c>
      <c r="L164" s="199">
        <f t="shared" si="163"/>
        <v>0</v>
      </c>
      <c r="M164" s="199">
        <f t="shared" si="163"/>
        <v>0</v>
      </c>
      <c r="N164" s="199">
        <f t="shared" si="163"/>
        <v>0</v>
      </c>
      <c r="O164" s="199">
        <f t="shared" si="163"/>
        <v>0</v>
      </c>
      <c r="P164" s="199">
        <f t="shared" si="163"/>
        <v>0</v>
      </c>
      <c r="Q164" s="199">
        <f t="shared" si="163"/>
        <v>0</v>
      </c>
      <c r="R164" s="199">
        <f t="shared" si="163"/>
        <v>0</v>
      </c>
      <c r="S164" s="199">
        <f t="shared" si="163"/>
        <v>0</v>
      </c>
      <c r="T164" s="199">
        <f t="shared" si="163"/>
        <v>0</v>
      </c>
      <c r="U164" s="199">
        <f t="shared" si="163"/>
        <v>0</v>
      </c>
      <c r="V164" s="199">
        <f t="shared" si="163"/>
        <v>0</v>
      </c>
      <c r="W164" s="199">
        <f t="shared" si="163"/>
        <v>0</v>
      </c>
      <c r="X164" s="199">
        <f t="shared" si="163"/>
        <v>0</v>
      </c>
      <c r="Y164" s="199">
        <f t="shared" si="163"/>
        <v>0</v>
      </c>
      <c r="Z164" s="199">
        <f t="shared" si="163"/>
        <v>0</v>
      </c>
      <c r="AA164" s="199">
        <f t="shared" si="163"/>
        <v>0</v>
      </c>
      <c r="AB164" s="199">
        <f t="shared" si="163"/>
        <v>0</v>
      </c>
      <c r="AC164" s="199">
        <f t="shared" si="163"/>
        <v>0</v>
      </c>
      <c r="AD164" s="199">
        <f t="shared" si="163"/>
        <v>0</v>
      </c>
      <c r="AE164" s="199">
        <f t="shared" si="163"/>
        <v>0</v>
      </c>
      <c r="AF164" s="199">
        <f t="shared" si="163"/>
        <v>0</v>
      </c>
      <c r="AG164" s="199">
        <f t="shared" si="163"/>
        <v>0</v>
      </c>
      <c r="AH164" s="199">
        <f t="shared" si="163"/>
        <v>0</v>
      </c>
      <c r="AI164" s="199">
        <f t="shared" si="163"/>
        <v>0</v>
      </c>
      <c r="AJ164" s="199">
        <f t="shared" si="163"/>
        <v>0</v>
      </c>
      <c r="AK164" s="199">
        <f t="shared" si="163"/>
        <v>0</v>
      </c>
      <c r="AL164" s="199">
        <f t="shared" si="163"/>
        <v>0</v>
      </c>
      <c r="AM164" s="199">
        <f t="shared" si="163"/>
        <v>0</v>
      </c>
      <c r="AN164" s="199">
        <f t="shared" si="163"/>
        <v>0</v>
      </c>
      <c r="AO164" s="199">
        <f t="shared" si="163"/>
        <v>0</v>
      </c>
      <c r="AP164" s="199">
        <f t="shared" si="163"/>
        <v>0</v>
      </c>
      <c r="AQ164" s="199">
        <f t="shared" si="163"/>
        <v>0</v>
      </c>
      <c r="AR164" s="199">
        <f t="shared" si="163"/>
        <v>0</v>
      </c>
      <c r="AS164" s="199">
        <f t="shared" si="163"/>
        <v>0</v>
      </c>
      <c r="AT164" s="199">
        <f t="shared" si="163"/>
        <v>0</v>
      </c>
      <c r="AU164" s="199">
        <f t="shared" si="163"/>
        <v>0</v>
      </c>
      <c r="AV164" s="199">
        <f t="shared" si="163"/>
        <v>0</v>
      </c>
      <c r="AW164" s="199">
        <f t="shared" si="163"/>
        <v>0</v>
      </c>
      <c r="AX164" s="199">
        <f t="shared" si="163"/>
        <v>0</v>
      </c>
      <c r="AY164" s="199">
        <f t="shared" si="163"/>
        <v>0</v>
      </c>
      <c r="AZ164" s="199">
        <f t="shared" si="163"/>
        <v>0</v>
      </c>
      <c r="BA164" s="199">
        <f t="shared" si="163"/>
        <v>0</v>
      </c>
      <c r="BB164" s="199">
        <f t="shared" si="163"/>
        <v>0</v>
      </c>
      <c r="BC164" s="199">
        <f t="shared" si="163"/>
        <v>0</v>
      </c>
      <c r="BD164" s="199">
        <f t="shared" si="163"/>
        <v>0</v>
      </c>
      <c r="BE164" s="199">
        <f t="shared" si="163"/>
        <v>0</v>
      </c>
      <c r="BF164" s="199">
        <f t="shared" si="163"/>
        <v>0</v>
      </c>
      <c r="BG164" s="199">
        <f t="shared" si="163"/>
        <v>0</v>
      </c>
      <c r="BH164" s="199">
        <f t="shared" si="163"/>
        <v>0</v>
      </c>
      <c r="BI164" s="199">
        <f t="shared" si="163"/>
        <v>0</v>
      </c>
      <c r="BJ164" s="199">
        <f t="shared" si="163"/>
        <v>0</v>
      </c>
      <c r="BK164" s="199">
        <f t="shared" si="163"/>
        <v>0</v>
      </c>
      <c r="BL164" s="199">
        <f t="shared" si="163"/>
        <v>0</v>
      </c>
      <c r="BM164" s="151"/>
      <c r="BN164" s="239"/>
      <c r="BO164" s="202"/>
      <c r="BP164" s="203"/>
      <c r="BQ164" s="202"/>
      <c r="BR164" s="203"/>
      <c r="BS164" s="202"/>
      <c r="BT164" s="203"/>
      <c r="BU164" s="202"/>
      <c r="BV164" s="203"/>
      <c r="BW164" s="202"/>
      <c r="BX164" s="203"/>
      <c r="BY164" s="202"/>
      <c r="BZ164" s="203"/>
      <c r="CA164" s="202"/>
      <c r="CB164" s="203"/>
      <c r="CC164" s="202"/>
      <c r="CD164" s="203"/>
      <c r="CE164" s="202"/>
      <c r="CF164" s="203"/>
      <c r="CG164" s="202"/>
      <c r="CH164" s="203"/>
      <c r="CI164" s="202"/>
      <c r="CJ164" s="203"/>
      <c r="CK164" s="202"/>
      <c r="CL164" s="203"/>
      <c r="CM164" s="202"/>
      <c r="CN164" s="203"/>
      <c r="CO164" s="202"/>
      <c r="CP164" s="203"/>
      <c r="CQ164" s="202"/>
      <c r="CR164" s="203"/>
      <c r="CS164" s="202"/>
      <c r="CT164" s="203"/>
      <c r="CU164" s="202"/>
      <c r="CV164" s="203"/>
      <c r="CW164" s="202"/>
      <c r="CX164" s="203"/>
      <c r="CY164" s="202"/>
      <c r="CZ164" s="203"/>
      <c r="DA164" s="202"/>
      <c r="DB164" s="203"/>
      <c r="DC164" s="202"/>
      <c r="DD164" s="203"/>
      <c r="DE164" s="202"/>
      <c r="DF164" s="203"/>
      <c r="DG164" s="202"/>
      <c r="DH164" s="203"/>
      <c r="DI164" s="202"/>
      <c r="DJ164" s="203"/>
      <c r="DK164" s="202"/>
      <c r="DL164" s="203"/>
      <c r="DM164" s="202"/>
      <c r="DN164" s="203"/>
      <c r="DO164" s="202"/>
      <c r="DP164" s="203"/>
      <c r="DQ164" s="202"/>
      <c r="DR164" s="203"/>
      <c r="DS164" s="202"/>
      <c r="DT164" s="203"/>
      <c r="DU164" s="202"/>
      <c r="DV164" s="203"/>
      <c r="DW164" s="202"/>
      <c r="DX164" s="203"/>
      <c r="DZ164" s="159" t="str">
        <f t="shared" si="48"/>
        <v/>
      </c>
      <c r="EA164" s="202"/>
      <c r="EB164" s="203"/>
      <c r="EC164" s="202"/>
      <c r="ED164" s="203"/>
      <c r="EE164" s="202"/>
      <c r="EF164" s="203"/>
      <c r="EG164" s="202"/>
      <c r="EH164" s="203"/>
      <c r="EI164" s="202"/>
      <c r="EJ164" s="203"/>
      <c r="EK164" s="202"/>
      <c r="EL164" s="203"/>
      <c r="EM164" s="202"/>
      <c r="EN164" s="203"/>
      <c r="EO164" s="202"/>
      <c r="EP164" s="203"/>
      <c r="EQ164" s="202"/>
      <c r="ER164" s="203"/>
      <c r="ES164" s="202"/>
      <c r="ET164" s="203"/>
      <c r="EU164" s="202"/>
      <c r="EV164" s="203"/>
      <c r="EW164" s="202"/>
      <c r="EX164" s="203"/>
      <c r="EY164" s="202"/>
      <c r="EZ164" s="203"/>
      <c r="FA164" s="202"/>
      <c r="FB164" s="203"/>
      <c r="FC164" s="202"/>
      <c r="FD164" s="203"/>
      <c r="FE164" s="202"/>
      <c r="FF164" s="203"/>
      <c r="FG164" s="202"/>
      <c r="FH164" s="203"/>
      <c r="FI164" s="202"/>
      <c r="FJ164" s="203"/>
      <c r="FK164" s="202"/>
      <c r="FL164" s="203"/>
      <c r="FM164" s="202"/>
      <c r="FN164" s="203"/>
      <c r="FO164" s="202"/>
      <c r="FP164" s="203"/>
      <c r="FQ164" s="202"/>
      <c r="FR164" s="203"/>
      <c r="FS164" s="202"/>
      <c r="FT164" s="203"/>
      <c r="FU164" s="202"/>
      <c r="FV164" s="203"/>
      <c r="FW164" s="202"/>
      <c r="FX164" s="203"/>
      <c r="FY164" s="202"/>
      <c r="FZ164" s="203"/>
      <c r="GA164" s="202"/>
      <c r="GB164" s="203"/>
      <c r="GC164" s="202"/>
      <c r="GD164" s="203"/>
      <c r="GE164" s="202"/>
      <c r="GF164" s="203"/>
      <c r="GG164" s="202"/>
      <c r="GH164" s="203"/>
      <c r="GI164" s="202"/>
      <c r="GJ164" s="203"/>
      <c r="GL164" s="159" t="str">
        <f t="shared" si="49"/>
        <v/>
      </c>
      <c r="GM164" s="202"/>
      <c r="GN164" s="203"/>
      <c r="GO164" s="202"/>
      <c r="GP164" s="203"/>
      <c r="GQ164" s="202"/>
      <c r="GR164" s="203"/>
      <c r="GS164" s="202"/>
      <c r="GT164" s="203"/>
      <c r="GU164" s="202"/>
      <c r="GV164" s="203"/>
      <c r="GW164" s="202"/>
      <c r="GX164" s="203"/>
      <c r="GY164" s="202"/>
      <c r="GZ164" s="203"/>
      <c r="HA164" s="202"/>
      <c r="HB164" s="203"/>
      <c r="HC164" s="202"/>
      <c r="HD164" s="203"/>
      <c r="HE164" s="202"/>
      <c r="HF164" s="203"/>
      <c r="HG164" s="202"/>
      <c r="HH164" s="203"/>
      <c r="HI164" s="202"/>
      <c r="HJ164" s="203"/>
      <c r="HK164" s="202"/>
      <c r="HL164" s="203"/>
      <c r="HM164" s="202"/>
      <c r="HN164" s="203"/>
      <c r="HO164" s="202"/>
      <c r="HP164" s="203"/>
      <c r="HQ164" s="202"/>
      <c r="HR164" s="203"/>
      <c r="HS164" s="202"/>
      <c r="HT164" s="203"/>
      <c r="HU164" s="202"/>
      <c r="HV164" s="203"/>
      <c r="HW164" s="202"/>
      <c r="HX164" s="203"/>
      <c r="HY164" s="202"/>
      <c r="HZ164" s="203"/>
      <c r="IA164" s="202"/>
      <c r="IB164" s="203"/>
      <c r="IC164" s="202"/>
      <c r="ID164" s="203"/>
      <c r="IE164" s="202"/>
      <c r="IF164" s="203"/>
      <c r="IG164" s="202"/>
      <c r="IH164" s="203"/>
      <c r="II164" s="202"/>
      <c r="IJ164" s="203"/>
      <c r="IK164" s="202"/>
      <c r="IL164" s="203"/>
      <c r="IM164" s="202"/>
      <c r="IN164" s="203"/>
      <c r="IO164" s="202"/>
      <c r="IP164" s="203"/>
      <c r="IQ164" s="202"/>
      <c r="IR164" s="203"/>
      <c r="IS164" s="202"/>
      <c r="IT164" s="203"/>
      <c r="IU164" s="202"/>
      <c r="IV164" s="215"/>
    </row>
    <row r="165">
      <c r="A165" s="215"/>
      <c r="BM165" s="151"/>
      <c r="BN165" s="215"/>
      <c r="BO165" s="215"/>
      <c r="BP165" s="215"/>
      <c r="BQ165" s="215"/>
      <c r="BR165" s="215"/>
      <c r="BS165" s="215"/>
      <c r="BT165" s="215"/>
      <c r="BU165" s="215"/>
      <c r="BV165" s="215"/>
      <c r="BW165" s="215"/>
      <c r="BX165" s="215"/>
      <c r="BY165" s="215"/>
      <c r="BZ165" s="215"/>
      <c r="CA165" s="215"/>
      <c r="CB165" s="215"/>
      <c r="CC165" s="215"/>
      <c r="CD165" s="215"/>
      <c r="CE165" s="215"/>
      <c r="CF165" s="215"/>
      <c r="CG165" s="215"/>
      <c r="CH165" s="215"/>
      <c r="CI165" s="215"/>
      <c r="CJ165" s="215"/>
      <c r="CK165" s="215"/>
      <c r="CL165" s="215"/>
      <c r="CM165" s="215"/>
      <c r="CN165" s="215"/>
      <c r="CO165" s="215"/>
      <c r="CP165" s="215"/>
      <c r="CQ165" s="215"/>
      <c r="CR165" s="215"/>
      <c r="CS165" s="215"/>
      <c r="CT165" s="215"/>
      <c r="CU165" s="215"/>
      <c r="CV165" s="215"/>
      <c r="CW165" s="215"/>
      <c r="CX165" s="215"/>
      <c r="CY165" s="215"/>
      <c r="CZ165" s="215"/>
      <c r="DA165" s="215"/>
      <c r="DB165" s="215"/>
      <c r="DC165" s="215"/>
      <c r="DD165" s="215"/>
      <c r="DE165" s="215"/>
      <c r="DF165" s="215"/>
      <c r="DG165" s="215"/>
      <c r="DH165" s="215"/>
      <c r="DI165" s="215"/>
      <c r="DJ165" s="215"/>
      <c r="DK165" s="215"/>
      <c r="DL165" s="215"/>
      <c r="DM165" s="215"/>
      <c r="DN165" s="215"/>
      <c r="DO165" s="215"/>
      <c r="DP165" s="215"/>
      <c r="DQ165" s="215"/>
      <c r="DR165" s="215"/>
      <c r="DS165" s="215"/>
      <c r="DT165" s="215"/>
      <c r="DU165" s="215"/>
      <c r="DV165" s="215"/>
      <c r="DW165" s="215"/>
      <c r="DX165" s="215"/>
      <c r="EA165" s="215"/>
      <c r="EB165" s="215"/>
      <c r="EC165" s="215"/>
      <c r="ED165" s="215"/>
      <c r="EE165" s="215"/>
      <c r="EF165" s="215"/>
      <c r="EG165" s="215"/>
      <c r="EH165" s="215"/>
      <c r="EI165" s="215"/>
      <c r="EJ165" s="215"/>
      <c r="EK165" s="215"/>
      <c r="EL165" s="215"/>
      <c r="EM165" s="215"/>
      <c r="EN165" s="215"/>
      <c r="EO165" s="215"/>
      <c r="EP165" s="215"/>
      <c r="EQ165" s="215"/>
      <c r="ER165" s="215"/>
      <c r="ES165" s="215"/>
      <c r="ET165" s="215"/>
      <c r="EU165" s="215"/>
      <c r="EV165" s="215"/>
      <c r="EW165" s="215"/>
      <c r="EX165" s="215"/>
      <c r="EY165" s="215"/>
      <c r="EZ165" s="215"/>
      <c r="FA165" s="215"/>
      <c r="FB165" s="215"/>
      <c r="FC165" s="215"/>
      <c r="FD165" s="215"/>
      <c r="FE165" s="215"/>
      <c r="FF165" s="215"/>
      <c r="FG165" s="215"/>
      <c r="FH165" s="215"/>
      <c r="FI165" s="215"/>
      <c r="FJ165" s="215"/>
      <c r="FK165" s="215"/>
      <c r="FL165" s="215"/>
      <c r="FM165" s="215"/>
      <c r="FN165" s="215"/>
      <c r="FO165" s="215"/>
      <c r="FP165" s="215"/>
      <c r="FQ165" s="215"/>
      <c r="FR165" s="215"/>
      <c r="FS165" s="215"/>
      <c r="FT165" s="215"/>
      <c r="FU165" s="215"/>
      <c r="FV165" s="215"/>
      <c r="FW165" s="215"/>
      <c r="FX165" s="215"/>
      <c r="FY165" s="215"/>
      <c r="FZ165" s="215"/>
      <c r="GA165" s="215"/>
      <c r="GB165" s="215"/>
      <c r="GC165" s="215"/>
      <c r="GD165" s="215"/>
      <c r="GE165" s="215"/>
      <c r="GF165" s="215"/>
      <c r="GG165" s="215"/>
      <c r="GH165" s="215"/>
      <c r="GI165" s="215"/>
      <c r="GJ165" s="215"/>
      <c r="GM165" s="215"/>
      <c r="GN165" s="215"/>
      <c r="GO165" s="215"/>
      <c r="GP165" s="215"/>
      <c r="GQ165" s="215"/>
      <c r="GR165" s="215"/>
      <c r="GS165" s="215"/>
      <c r="GT165" s="215"/>
      <c r="GU165" s="215"/>
      <c r="GV165" s="215"/>
      <c r="GW165" s="215"/>
      <c r="GX165" s="215"/>
      <c r="GY165" s="215"/>
      <c r="GZ165" s="215"/>
      <c r="HA165" s="215"/>
      <c r="HB165" s="215"/>
      <c r="HC165" s="215"/>
      <c r="HD165" s="215"/>
      <c r="HE165" s="215"/>
      <c r="HF165" s="215"/>
      <c r="HG165" s="215"/>
      <c r="HH165" s="215"/>
      <c r="HI165" s="215"/>
      <c r="HJ165" s="215"/>
      <c r="HK165" s="215"/>
      <c r="HL165" s="215"/>
      <c r="HM165" s="215"/>
      <c r="HN165" s="215"/>
      <c r="HO165" s="215"/>
      <c r="HP165" s="215"/>
      <c r="HQ165" s="215"/>
      <c r="HR165" s="215"/>
      <c r="HS165" s="215"/>
      <c r="HT165" s="215"/>
      <c r="HU165" s="215"/>
      <c r="HV165" s="215"/>
      <c r="HW165" s="215"/>
      <c r="HX165" s="215"/>
      <c r="HY165" s="215"/>
      <c r="HZ165" s="215"/>
      <c r="IA165" s="215"/>
      <c r="IB165" s="215"/>
      <c r="IC165" s="215"/>
      <c r="ID165" s="215"/>
      <c r="IE165" s="215"/>
      <c r="IF165" s="215"/>
      <c r="IG165" s="215"/>
      <c r="IH165" s="215"/>
      <c r="II165" s="215"/>
      <c r="IJ165" s="215"/>
      <c r="IK165" s="215"/>
      <c r="IL165" s="215"/>
      <c r="IM165" s="215"/>
      <c r="IN165" s="215"/>
      <c r="IO165" s="215"/>
      <c r="IP165" s="215"/>
      <c r="IQ165" s="215"/>
      <c r="IR165" s="215"/>
      <c r="IS165" s="215"/>
      <c r="IT165" s="215"/>
      <c r="IU165" s="215"/>
      <c r="IV165" s="215"/>
    </row>
    <row r="166">
      <c r="A166" s="215"/>
      <c r="BM166" s="151"/>
      <c r="BN166" s="215" t="str">
        <f>IFERROR(__xludf.DUMMYFUNCTION("""COMPUTED_VALUE"""),"End")</f>
        <v>End</v>
      </c>
    </row>
    <row r="167">
      <c r="C167" s="244">
        <f>SUM(C50:C164)</f>
        <v>114.5</v>
      </c>
      <c r="E167" s="244">
        <f>SUM(E50:E164)</f>
        <v>119.5</v>
      </c>
      <c r="G167" s="244">
        <f>SUM(G50:G164)</f>
        <v>115</v>
      </c>
      <c r="I167" s="244">
        <f>SUM(I50:I164)</f>
        <v>132</v>
      </c>
      <c r="K167" s="244">
        <f>SUM(K50:K164)</f>
        <v>116.5</v>
      </c>
      <c r="M167" s="244">
        <f>SUM(M50:M164)</f>
        <v>148</v>
      </c>
      <c r="O167" s="244">
        <f>SUM(O50:O164)</f>
        <v>135.5</v>
      </c>
      <c r="Q167" s="244">
        <f>SUM(Q50:Q164)</f>
        <v>131</v>
      </c>
      <c r="S167" s="244">
        <f>SUM(S50:S164)</f>
        <v>118</v>
      </c>
      <c r="U167" s="244">
        <f>SUM(U50:U164)</f>
        <v>112.5</v>
      </c>
      <c r="W167" s="244">
        <f>SUM(W50:W164)</f>
        <v>110</v>
      </c>
      <c r="Y167" s="244">
        <f>SUM(Y50:Y164)</f>
        <v>128.5</v>
      </c>
      <c r="AA167" s="244">
        <f>SUM(AA50:AA164)</f>
        <v>155.5</v>
      </c>
      <c r="AC167" s="244">
        <f>SUM(AC50:AC164)</f>
        <v>139.5</v>
      </c>
      <c r="AE167" s="244">
        <f>SUM(AE50:AE164)</f>
        <v>120</v>
      </c>
      <c r="AG167" s="244">
        <f>SUM(AG50:AG164)</f>
        <v>115</v>
      </c>
      <c r="AI167" s="244">
        <f>SUM(AI50:AI164)</f>
        <v>119.5</v>
      </c>
      <c r="AK167" s="244">
        <f>SUM(AK50:AK164)</f>
        <v>124</v>
      </c>
      <c r="AM167" s="244">
        <f>SUM(AM50:AM164)</f>
        <v>120.5</v>
      </c>
      <c r="AO167" s="244">
        <f>SUM(AO50:AO164)</f>
        <v>153</v>
      </c>
      <c r="AQ167" s="244">
        <f>SUM(AQ50:AQ164)</f>
        <v>131.5</v>
      </c>
      <c r="AS167" s="244">
        <f>SUM(AS50:AS164)</f>
        <v>117</v>
      </c>
      <c r="AU167" s="244">
        <f>SUM(AU50:AU164)</f>
        <v>103.5</v>
      </c>
      <c r="AW167" s="244">
        <f>SUM(AW50:AW164)</f>
        <v>111.5</v>
      </c>
      <c r="AY167" s="244">
        <f>SUM(AY50:AY164)</f>
        <v>101.5</v>
      </c>
      <c r="BA167" s="244">
        <f>SUM(BA50:BA164)</f>
        <v>121.5</v>
      </c>
      <c r="BC167" s="244">
        <f>SUM(BC50:BC164)</f>
        <v>145.5</v>
      </c>
      <c r="BE167" s="244">
        <f>SUM(BE50:BE164)</f>
        <v>144</v>
      </c>
      <c r="BG167" s="244">
        <f>SUM(BG50:BG164)</f>
        <v>128.5</v>
      </c>
      <c r="BI167" s="244">
        <f>SUM(BI50:BI164)</f>
        <v>101.5</v>
      </c>
      <c r="BK167" s="244">
        <f>SUM(BK50:BK164)</f>
        <v>0</v>
      </c>
      <c r="BM167" s="151"/>
      <c r="BO167" s="244">
        <f>SUM(BO50:BO164)</f>
        <v>44</v>
      </c>
      <c r="BQ167" s="244">
        <f>SUM(BQ50:BQ164)</f>
        <v>41.5</v>
      </c>
      <c r="BS167" s="244">
        <f>SUM(BS50:BS164)</f>
        <v>41</v>
      </c>
      <c r="BU167" s="244">
        <f>SUM(BU50:BU164)</f>
        <v>42</v>
      </c>
      <c r="BW167" s="244">
        <f>SUM(BW50:BW164)</f>
        <v>42.5</v>
      </c>
      <c r="BY167" s="244">
        <f>SUM(BY50:BY164)</f>
        <v>48.5</v>
      </c>
      <c r="CA167" s="244">
        <f>SUM(CA50:CA164)</f>
        <v>43</v>
      </c>
      <c r="CC167" s="244">
        <f>SUM(CC50:CC164)</f>
        <v>54</v>
      </c>
      <c r="CE167" s="244">
        <f>SUM(CE50:CE164)</f>
        <v>45.5</v>
      </c>
      <c r="CG167" s="244">
        <f>SUM(CG50:CG164)</f>
        <v>38</v>
      </c>
      <c r="CI167" s="244">
        <f>SUM(CI50:CI164)</f>
        <v>37.5</v>
      </c>
      <c r="CK167" s="244">
        <f>SUM(CK50:CK164)</f>
        <v>39</v>
      </c>
      <c r="CM167" s="244">
        <f>SUM(CM50:CM164)</f>
        <v>48.5</v>
      </c>
      <c r="CO167" s="244">
        <f>SUM(CO50:CO164)</f>
        <v>47.5</v>
      </c>
      <c r="CQ167" s="244">
        <f>SUM(CQ50:CQ164)</f>
        <v>47</v>
      </c>
      <c r="CS167" s="244">
        <f>SUM(CS50:CS164)</f>
        <v>37</v>
      </c>
      <c r="CU167" s="244">
        <f>SUM(CU50:CU164)</f>
        <v>47.5</v>
      </c>
      <c r="CW167" s="244">
        <f>SUM(CW50:CW164)</f>
        <v>43.5</v>
      </c>
      <c r="CY167" s="244">
        <f>SUM(CY50:CY164)</f>
        <v>41</v>
      </c>
      <c r="DA167" s="244">
        <f>SUM(DA50:DA164)</f>
        <v>49</v>
      </c>
      <c r="DC167" s="244">
        <f>SUM(DC50:DC164)</f>
        <v>40</v>
      </c>
      <c r="DE167" s="244">
        <f>SUM(DE50:DE164)</f>
        <v>44</v>
      </c>
      <c r="DG167" s="244">
        <f>SUM(DG50:DG164)</f>
        <v>34.5</v>
      </c>
      <c r="DI167" s="244">
        <f>SUM(DI50:DI164)</f>
        <v>34.5</v>
      </c>
      <c r="DK167" s="244">
        <f>SUM(DK50:DK164)</f>
        <v>26</v>
      </c>
      <c r="DM167" s="244">
        <f>SUM(DM50:DM164)</f>
        <v>36.5</v>
      </c>
      <c r="DO167" s="244">
        <f>SUM(DO50:DO164)</f>
        <v>47.5</v>
      </c>
      <c r="DQ167" s="244">
        <f>SUM(DQ50:DQ164)</f>
        <v>44.5</v>
      </c>
      <c r="DS167" s="244">
        <f>SUM(DS50:DS164)</f>
        <v>50</v>
      </c>
      <c r="DU167" s="244">
        <f>SUM(DU50:DU164)</f>
        <v>28.5</v>
      </c>
      <c r="DW167" s="244">
        <f>SUM(DW50:DW164)</f>
        <v>0</v>
      </c>
      <c r="EA167" s="216">
        <f>SUM(EA50:EA164)</f>
        <v>43.5</v>
      </c>
      <c r="EC167" s="216">
        <f>SUM(EC50:EC164)</f>
        <v>46</v>
      </c>
      <c r="EE167" s="216">
        <f>SUM(EE50:EE164)</f>
        <v>46</v>
      </c>
      <c r="EG167" s="216">
        <f>SUM(EG50:EG164)</f>
        <v>58</v>
      </c>
      <c r="EI167" s="216">
        <f>SUM(EI50:EI164)</f>
        <v>41</v>
      </c>
      <c r="EK167" s="216">
        <f>SUM(EK50:EK164)</f>
        <v>58.5</v>
      </c>
      <c r="EM167" s="216">
        <f>SUM(EM50:EM164)</f>
        <v>59</v>
      </c>
      <c r="EO167" s="216">
        <f>SUM(EO50:EO164)</f>
        <v>47</v>
      </c>
      <c r="EQ167" s="216">
        <f>SUM(EQ50:EQ164)</f>
        <v>44</v>
      </c>
      <c r="ES167" s="216">
        <f>SUM(ES50:ES164)</f>
        <v>46.5</v>
      </c>
      <c r="EU167" s="216">
        <f>SUM(EU50:EU164)</f>
        <v>40.5</v>
      </c>
      <c r="EW167" s="216">
        <f>SUM(EW50:EW164)</f>
        <v>58.5</v>
      </c>
      <c r="EY167" s="216">
        <f>SUM(EY50:EY164)</f>
        <v>60</v>
      </c>
      <c r="FA167" s="216">
        <f>SUM(FA50:FA164)</f>
        <v>50</v>
      </c>
      <c r="FC167" s="216">
        <f>SUM(FC50:FC164)</f>
        <v>44</v>
      </c>
      <c r="FE167" s="216">
        <f>SUM(FE50:FE164)</f>
        <v>51.5</v>
      </c>
      <c r="FG167" s="216">
        <f>SUM(FG50:FG164)</f>
        <v>34.5</v>
      </c>
      <c r="FI167" s="216">
        <f>SUM(FI50:FI164)</f>
        <v>51</v>
      </c>
      <c r="FK167" s="216">
        <f>SUM(FK50:FK164)</f>
        <v>48.5</v>
      </c>
      <c r="FM167" s="216">
        <f>SUM(FM50:FM164)</f>
        <v>58</v>
      </c>
      <c r="FO167" s="216">
        <f>SUM(FO50:FO164)</f>
        <v>50</v>
      </c>
      <c r="FQ167" s="216">
        <f>SUM(FQ50:FQ164)</f>
        <v>46</v>
      </c>
      <c r="FS167" s="216">
        <f>SUM(FS50:FS164)</f>
        <v>43</v>
      </c>
      <c r="FU167" s="216">
        <f>SUM(FU50:FU164)</f>
        <v>49</v>
      </c>
      <c r="FW167" s="216">
        <f>SUM(FW50:FW164)</f>
        <v>46</v>
      </c>
      <c r="FY167" s="216">
        <f>SUM(FY50:FY164)</f>
        <v>49</v>
      </c>
      <c r="GA167" s="216">
        <f>SUM(GA50:GA164)</f>
        <v>54.5</v>
      </c>
      <c r="GC167" s="216">
        <f>SUM(GC50:GC164)</f>
        <v>56</v>
      </c>
      <c r="GE167" s="216">
        <f>SUM(GE50:GE164)</f>
        <v>44.5</v>
      </c>
      <c r="GG167" s="216">
        <f>SUM(GG50:GG164)</f>
        <v>45</v>
      </c>
      <c r="GI167" s="216">
        <f>SUM(GI50:GI164)</f>
        <v>0</v>
      </c>
      <c r="GM167" s="216">
        <f>SUM(GM50:GM164)</f>
        <v>27</v>
      </c>
      <c r="GO167" s="216">
        <f>SUM(GO50:GO164)</f>
        <v>32</v>
      </c>
      <c r="GQ167" s="216">
        <f>SUM(GQ50:GQ164)</f>
        <v>28</v>
      </c>
      <c r="GS167" s="216">
        <f>SUM(GS50:GS164)</f>
        <v>32</v>
      </c>
      <c r="GU167" s="216">
        <f>SUM(GU50:GU164)</f>
        <v>33</v>
      </c>
      <c r="GW167" s="216">
        <f>SUM(GW50:GW164)</f>
        <v>41</v>
      </c>
      <c r="GY167" s="216">
        <f>SUM(GY50:GY164)</f>
        <v>33.5</v>
      </c>
      <c r="HA167" s="216">
        <f>SUM(HA50:HA164)</f>
        <v>30</v>
      </c>
      <c r="HC167" s="216">
        <f>SUM(HC50:HC164)</f>
        <v>28.5</v>
      </c>
      <c r="HE167" s="216">
        <f>SUM(HE50:HE164)</f>
        <v>28</v>
      </c>
      <c r="HG167" s="216">
        <f>SUM(HG50:HG164)</f>
        <v>32</v>
      </c>
      <c r="HI167" s="216">
        <f>SUM(HI50:HI164)</f>
        <v>31</v>
      </c>
      <c r="HK167" s="216">
        <f>SUM(HK50:HK164)</f>
        <v>47</v>
      </c>
      <c r="HM167" s="216">
        <f>SUM(HM50:HM164)</f>
        <v>42</v>
      </c>
      <c r="HO167" s="216">
        <f>SUM(HO50:HO164)</f>
        <v>29</v>
      </c>
      <c r="HQ167" s="216">
        <f>SUM(HQ50:HQ164)</f>
        <v>26.5</v>
      </c>
      <c r="HS167" s="216">
        <f>SUM(HS50:HS164)</f>
        <v>37.5</v>
      </c>
      <c r="HU167" s="216">
        <f>SUM(HU50:HU164)</f>
        <v>29.5</v>
      </c>
      <c r="HW167" s="216">
        <f>SUM(HW50:HW164)</f>
        <v>31</v>
      </c>
      <c r="HY167" s="216">
        <f>SUM(HY50:HY164)</f>
        <v>46</v>
      </c>
      <c r="IA167" s="216">
        <f>SUM(IA50:IA164)</f>
        <v>41.5</v>
      </c>
      <c r="IC167" s="216">
        <f>SUM(IC50:IC164)</f>
        <v>27</v>
      </c>
      <c r="IE167" s="216">
        <f>SUM(IE50:IE164)</f>
        <v>26</v>
      </c>
      <c r="IG167" s="216">
        <f>SUM(IG50:IG164)</f>
        <v>28</v>
      </c>
      <c r="II167" s="216">
        <f>SUM(II50:II164)</f>
        <v>29.5</v>
      </c>
      <c r="IK167" s="216">
        <f>SUM(IK50:IK164)</f>
        <v>36</v>
      </c>
      <c r="IM167" s="216">
        <f>SUM(IM50:IM164)</f>
        <v>43.5</v>
      </c>
      <c r="IO167" s="216">
        <f>SUM(IO50:IO164)</f>
        <v>43.5</v>
      </c>
      <c r="IQ167" s="216">
        <f>SUM(IQ50:IQ164)</f>
        <v>34</v>
      </c>
      <c r="IS167" s="216">
        <f>SUM(IS50:IS164)</f>
        <v>28</v>
      </c>
      <c r="IU167" s="216">
        <f>SUM(IU50:IU164)</f>
        <v>0</v>
      </c>
    </row>
    <row r="168">
      <c r="AE168" s="244">
        <f>SUM(S167:AE167)</f>
        <v>884</v>
      </c>
      <c r="BM168" s="151"/>
      <c r="CQ168" s="244">
        <f>SUM(CE167:CQ167)</f>
        <v>303</v>
      </c>
      <c r="FC168" s="216">
        <f>SUM(EQ167:FC167)</f>
        <v>343.5</v>
      </c>
      <c r="HO168" s="216">
        <f>SUM(HC167:HO167)</f>
        <v>237.5</v>
      </c>
    </row>
    <row r="169">
      <c r="BM169" s="151"/>
    </row>
    <row r="170">
      <c r="BM170" s="151"/>
    </row>
    <row r="171">
      <c r="BM171" s="151"/>
    </row>
    <row r="172">
      <c r="BM172" s="151"/>
    </row>
    <row r="173">
      <c r="BM173" s="151"/>
    </row>
    <row r="174">
      <c r="BM174" s="151"/>
    </row>
    <row r="175">
      <c r="BM175" s="151"/>
    </row>
    <row r="176">
      <c r="BM176" s="151"/>
    </row>
    <row r="177">
      <c r="BM177" s="151"/>
    </row>
    <row r="178">
      <c r="BM178" s="151"/>
    </row>
    <row r="179">
      <c r="BM179" s="151"/>
    </row>
    <row r="180">
      <c r="BM180" s="151"/>
    </row>
    <row r="181">
      <c r="BM181" s="151"/>
    </row>
    <row r="182">
      <c r="BM182" s="151"/>
    </row>
    <row r="183">
      <c r="BM183" s="151"/>
    </row>
    <row r="184">
      <c r="BM184" s="151"/>
    </row>
    <row r="185">
      <c r="BM185" s="151"/>
    </row>
    <row r="186">
      <c r="BM186" s="151"/>
    </row>
    <row r="187">
      <c r="BM187" s="151"/>
    </row>
    <row r="188">
      <c r="BM188" s="151"/>
    </row>
    <row r="189">
      <c r="BM189" s="151"/>
    </row>
    <row r="190">
      <c r="BM190" s="151"/>
    </row>
    <row r="191">
      <c r="BM191" s="151"/>
    </row>
    <row r="192">
      <c r="BM192" s="151"/>
    </row>
    <row r="193">
      <c r="BM193" s="151"/>
    </row>
    <row r="194">
      <c r="BM194" s="151"/>
    </row>
    <row r="195">
      <c r="BM195" s="151"/>
    </row>
    <row r="196">
      <c r="BM196" s="151"/>
    </row>
    <row r="197">
      <c r="BM197" s="151"/>
    </row>
    <row r="198">
      <c r="BM198" s="151"/>
    </row>
    <row r="199">
      <c r="BM199" s="151"/>
    </row>
    <row r="200">
      <c r="BM200" s="151"/>
    </row>
    <row r="201">
      <c r="BM201" s="151"/>
    </row>
    <row r="202">
      <c r="BM202" s="151"/>
    </row>
    <row r="203">
      <c r="BM203" s="151"/>
    </row>
    <row r="204">
      <c r="BM204" s="151"/>
    </row>
    <row r="205">
      <c r="BM205" s="151"/>
    </row>
    <row r="206">
      <c r="BM206" s="151"/>
    </row>
    <row r="207">
      <c r="BM207" s="151"/>
    </row>
    <row r="208">
      <c r="BM208" s="151"/>
    </row>
    <row r="209">
      <c r="BM209" s="151"/>
    </row>
    <row r="210">
      <c r="BM210" s="151"/>
    </row>
    <row r="211">
      <c r="BM211" s="151"/>
    </row>
    <row r="212">
      <c r="BM212" s="151"/>
    </row>
    <row r="213">
      <c r="BM213" s="151"/>
    </row>
    <row r="214">
      <c r="BM214" s="151"/>
    </row>
    <row r="215">
      <c r="BM215" s="151"/>
    </row>
    <row r="216">
      <c r="BM216" s="151"/>
    </row>
    <row r="217">
      <c r="BM217" s="151"/>
    </row>
    <row r="218">
      <c r="BM218" s="151"/>
    </row>
    <row r="219">
      <c r="BM219" s="151"/>
    </row>
    <row r="220">
      <c r="BM220" s="151"/>
    </row>
    <row r="221">
      <c r="BM221" s="151"/>
    </row>
    <row r="222">
      <c r="BM222" s="151"/>
    </row>
    <row r="223">
      <c r="BM223" s="151"/>
    </row>
    <row r="224">
      <c r="BM224" s="151"/>
    </row>
    <row r="225">
      <c r="BM225" s="151"/>
    </row>
    <row r="226">
      <c r="BM226" s="151"/>
    </row>
    <row r="227">
      <c r="BM227" s="151"/>
    </row>
    <row r="228">
      <c r="BM228" s="151"/>
    </row>
    <row r="229">
      <c r="BM229" s="151"/>
    </row>
    <row r="230">
      <c r="BM230" s="151"/>
    </row>
    <row r="231">
      <c r="BM231" s="151"/>
    </row>
    <row r="232">
      <c r="BM232" s="151"/>
    </row>
    <row r="233">
      <c r="BM233" s="151"/>
    </row>
    <row r="234">
      <c r="BM234" s="151"/>
    </row>
    <row r="235">
      <c r="BM235" s="151"/>
    </row>
    <row r="236">
      <c r="BM236" s="151"/>
    </row>
    <row r="237">
      <c r="BM237" s="151"/>
    </row>
    <row r="238">
      <c r="BM238" s="151"/>
    </row>
    <row r="239">
      <c r="BM239" s="151"/>
    </row>
    <row r="240">
      <c r="BM240" s="151"/>
    </row>
    <row r="241">
      <c r="BM241" s="151"/>
    </row>
    <row r="242">
      <c r="BM242" s="151"/>
    </row>
    <row r="243">
      <c r="BM243" s="151"/>
    </row>
    <row r="244">
      <c r="BM244" s="151"/>
    </row>
    <row r="245">
      <c r="BM245" s="151"/>
    </row>
    <row r="246">
      <c r="BM246" s="151"/>
    </row>
    <row r="247">
      <c r="BM247" s="151"/>
    </row>
    <row r="248">
      <c r="BM248" s="151"/>
    </row>
    <row r="249">
      <c r="BM249" s="151"/>
    </row>
    <row r="250">
      <c r="BM250" s="151"/>
    </row>
    <row r="251">
      <c r="BM251" s="151"/>
    </row>
    <row r="252">
      <c r="BM252" s="151"/>
    </row>
    <row r="253">
      <c r="BM253" s="151"/>
    </row>
    <row r="254">
      <c r="BM254" s="151"/>
    </row>
    <row r="255">
      <c r="BM255" s="151"/>
    </row>
    <row r="256">
      <c r="BM256" s="151"/>
    </row>
    <row r="257">
      <c r="BM257" s="151"/>
    </row>
    <row r="258">
      <c r="BM258" s="151"/>
    </row>
    <row r="259">
      <c r="BM259" s="151"/>
    </row>
    <row r="260">
      <c r="BM260" s="151"/>
    </row>
    <row r="261">
      <c r="BM261" s="151"/>
    </row>
    <row r="262">
      <c r="BM262" s="151"/>
    </row>
    <row r="263">
      <c r="BM263" s="151"/>
    </row>
    <row r="264">
      <c r="BM264" s="151"/>
    </row>
    <row r="265">
      <c r="BM265" s="151"/>
    </row>
    <row r="266">
      <c r="BM266" s="151"/>
    </row>
    <row r="267">
      <c r="BM267" s="151"/>
    </row>
    <row r="268">
      <c r="BM268" s="151"/>
    </row>
    <row r="269">
      <c r="BM269" s="151"/>
    </row>
    <row r="270">
      <c r="BM270" s="151"/>
    </row>
    <row r="271">
      <c r="BM271" s="151"/>
    </row>
    <row r="272">
      <c r="BM272" s="151"/>
    </row>
    <row r="273">
      <c r="BM273" s="151"/>
    </row>
    <row r="274">
      <c r="BM274" s="151"/>
    </row>
    <row r="275">
      <c r="BM275" s="151"/>
    </row>
    <row r="276">
      <c r="BM276" s="151"/>
    </row>
    <row r="277">
      <c r="BM277" s="151"/>
    </row>
    <row r="278">
      <c r="BM278" s="151"/>
    </row>
    <row r="279">
      <c r="BM279" s="151"/>
    </row>
    <row r="280">
      <c r="BM280" s="151"/>
    </row>
    <row r="281">
      <c r="BM281" s="151"/>
    </row>
    <row r="282">
      <c r="BM282" s="151"/>
    </row>
    <row r="283">
      <c r="BM283" s="151"/>
    </row>
    <row r="284">
      <c r="BM284" s="151"/>
    </row>
    <row r="285">
      <c r="BM285" s="151"/>
    </row>
    <row r="286">
      <c r="BM286" s="151"/>
    </row>
    <row r="287">
      <c r="BM287" s="151"/>
    </row>
    <row r="288">
      <c r="BM288" s="151"/>
    </row>
    <row r="289">
      <c r="BM289" s="151"/>
    </row>
    <row r="290">
      <c r="BM290" s="151"/>
    </row>
    <row r="291">
      <c r="BM291" s="151"/>
    </row>
    <row r="292">
      <c r="BM292" s="151"/>
    </row>
    <row r="293">
      <c r="BM293" s="151"/>
    </row>
    <row r="294">
      <c r="BM294" s="151"/>
    </row>
    <row r="295">
      <c r="BM295" s="151"/>
    </row>
    <row r="296">
      <c r="BM296" s="151"/>
    </row>
    <row r="297">
      <c r="BM297" s="151"/>
    </row>
    <row r="298">
      <c r="BM298" s="151"/>
    </row>
    <row r="299">
      <c r="BM299" s="151"/>
    </row>
    <row r="300">
      <c r="BM300" s="151"/>
    </row>
    <row r="301">
      <c r="BM301" s="151"/>
    </row>
    <row r="302">
      <c r="BM302" s="151"/>
    </row>
    <row r="303">
      <c r="BM303" s="151"/>
    </row>
    <row r="304">
      <c r="BM304" s="151"/>
    </row>
    <row r="305">
      <c r="BM305" s="151"/>
    </row>
    <row r="306">
      <c r="BM306" s="151"/>
    </row>
    <row r="307">
      <c r="BM307" s="151"/>
    </row>
    <row r="308">
      <c r="BM308" s="151"/>
    </row>
    <row r="309">
      <c r="BM309" s="151"/>
    </row>
    <row r="310">
      <c r="BM310" s="151"/>
    </row>
    <row r="311">
      <c r="BM311" s="151"/>
    </row>
    <row r="312">
      <c r="BM312" s="151"/>
    </row>
    <row r="313">
      <c r="BM313" s="151"/>
    </row>
    <row r="314">
      <c r="BM314" s="151"/>
    </row>
    <row r="315">
      <c r="BM315" s="151"/>
    </row>
    <row r="316">
      <c r="BM316" s="151"/>
    </row>
    <row r="317">
      <c r="BM317" s="151"/>
    </row>
    <row r="318">
      <c r="BM318" s="151"/>
    </row>
    <row r="319">
      <c r="BM319" s="151"/>
    </row>
    <row r="320">
      <c r="BM320" s="151"/>
    </row>
    <row r="321">
      <c r="BM321" s="151"/>
    </row>
    <row r="322">
      <c r="BM322" s="151"/>
    </row>
    <row r="323">
      <c r="BM323" s="151"/>
    </row>
    <row r="324">
      <c r="BM324" s="151"/>
    </row>
    <row r="325">
      <c r="BM325" s="151"/>
    </row>
    <row r="326">
      <c r="BM326" s="151"/>
    </row>
    <row r="327">
      <c r="BM327" s="151"/>
    </row>
    <row r="328">
      <c r="BM328" s="151"/>
    </row>
    <row r="329">
      <c r="BM329" s="151"/>
    </row>
    <row r="330">
      <c r="BM330" s="151"/>
    </row>
    <row r="331">
      <c r="BM331" s="151"/>
    </row>
    <row r="332">
      <c r="BM332" s="151"/>
    </row>
    <row r="333">
      <c r="BM333" s="151"/>
    </row>
    <row r="334">
      <c r="BM334" s="151"/>
    </row>
    <row r="335">
      <c r="BM335" s="151"/>
    </row>
    <row r="336">
      <c r="BM336" s="151"/>
    </row>
    <row r="337">
      <c r="BM337" s="151"/>
    </row>
    <row r="338">
      <c r="BM338" s="151"/>
    </row>
    <row r="339">
      <c r="BM339" s="151"/>
    </row>
    <row r="340">
      <c r="BM340" s="151"/>
    </row>
    <row r="341">
      <c r="BM341" s="151"/>
    </row>
    <row r="342">
      <c r="BM342" s="151"/>
    </row>
    <row r="343">
      <c r="BM343" s="151"/>
    </row>
    <row r="344">
      <c r="BM344" s="151"/>
    </row>
    <row r="345">
      <c r="BM345" s="151"/>
    </row>
    <row r="346">
      <c r="BM346" s="151"/>
    </row>
    <row r="347">
      <c r="BM347" s="151"/>
    </row>
    <row r="348">
      <c r="BM348" s="151"/>
    </row>
    <row r="349">
      <c r="BM349" s="151"/>
    </row>
    <row r="350">
      <c r="BM350" s="151"/>
    </row>
    <row r="351">
      <c r="BM351" s="151"/>
    </row>
    <row r="352">
      <c r="BM352" s="151"/>
    </row>
    <row r="353">
      <c r="BM353" s="151"/>
    </row>
    <row r="354">
      <c r="BM354" s="151"/>
    </row>
    <row r="355">
      <c r="BM355" s="151"/>
    </row>
    <row r="356">
      <c r="BM356" s="151"/>
    </row>
    <row r="357">
      <c r="BM357" s="151"/>
    </row>
    <row r="358">
      <c r="BM358" s="151"/>
    </row>
    <row r="359">
      <c r="BM359" s="151"/>
    </row>
    <row r="360">
      <c r="BM360" s="151"/>
    </row>
    <row r="361">
      <c r="BM361" s="151"/>
    </row>
    <row r="362">
      <c r="BM362" s="151"/>
    </row>
    <row r="363">
      <c r="BM363" s="151"/>
    </row>
    <row r="364">
      <c r="BM364" s="151"/>
    </row>
    <row r="365">
      <c r="BM365" s="151"/>
    </row>
    <row r="366">
      <c r="BM366" s="151"/>
    </row>
    <row r="367">
      <c r="BM367" s="151"/>
    </row>
    <row r="368">
      <c r="BM368" s="151"/>
    </row>
    <row r="369">
      <c r="BM369" s="151"/>
    </row>
    <row r="370">
      <c r="BM370" s="151"/>
    </row>
    <row r="371">
      <c r="BM371" s="151"/>
    </row>
    <row r="372">
      <c r="BM372" s="151"/>
    </row>
    <row r="373">
      <c r="BM373" s="151"/>
    </row>
    <row r="374">
      <c r="BM374" s="151"/>
    </row>
    <row r="375">
      <c r="BM375" s="151"/>
    </row>
    <row r="376">
      <c r="BM376" s="151"/>
    </row>
    <row r="377">
      <c r="BM377" s="151"/>
    </row>
    <row r="378">
      <c r="BM378" s="151"/>
    </row>
    <row r="379">
      <c r="BM379" s="151"/>
    </row>
    <row r="380">
      <c r="BM380" s="151"/>
    </row>
    <row r="381">
      <c r="BM381" s="151"/>
    </row>
    <row r="382">
      <c r="BM382" s="151"/>
    </row>
    <row r="383">
      <c r="BM383" s="151"/>
    </row>
    <row r="384">
      <c r="BM384" s="151"/>
    </row>
    <row r="385">
      <c r="BM385" s="151"/>
    </row>
    <row r="386">
      <c r="BM386" s="151"/>
    </row>
    <row r="387">
      <c r="BM387" s="151"/>
    </row>
    <row r="388">
      <c r="BM388" s="151"/>
    </row>
    <row r="389">
      <c r="BM389" s="151"/>
    </row>
    <row r="390">
      <c r="BM390" s="151"/>
    </row>
    <row r="391">
      <c r="BM391" s="151"/>
    </row>
    <row r="392">
      <c r="BM392" s="151"/>
    </row>
    <row r="393">
      <c r="BM393" s="151"/>
    </row>
    <row r="394">
      <c r="BM394" s="151"/>
    </row>
    <row r="395">
      <c r="BM395" s="151"/>
    </row>
    <row r="396">
      <c r="BM396" s="151"/>
    </row>
    <row r="397">
      <c r="BM397" s="151"/>
    </row>
    <row r="398">
      <c r="BM398" s="151"/>
    </row>
    <row r="399">
      <c r="BM399" s="151"/>
    </row>
    <row r="400">
      <c r="BM400" s="151"/>
    </row>
    <row r="401">
      <c r="BM401" s="151"/>
    </row>
    <row r="402">
      <c r="BM402" s="151"/>
    </row>
    <row r="403">
      <c r="BM403" s="151"/>
    </row>
    <row r="404">
      <c r="BM404" s="151"/>
    </row>
    <row r="405">
      <c r="BM405" s="151"/>
    </row>
    <row r="406">
      <c r="BM406" s="151"/>
    </row>
    <row r="407">
      <c r="BM407" s="151"/>
    </row>
    <row r="408">
      <c r="BM408" s="151"/>
    </row>
    <row r="409">
      <c r="BM409" s="151"/>
    </row>
    <row r="410">
      <c r="BM410" s="151"/>
    </row>
    <row r="411">
      <c r="BM411" s="151"/>
    </row>
    <row r="412">
      <c r="BM412" s="151"/>
    </row>
    <row r="413">
      <c r="BM413" s="151"/>
    </row>
    <row r="414">
      <c r="BM414" s="151"/>
    </row>
    <row r="415">
      <c r="BM415" s="151"/>
    </row>
    <row r="416">
      <c r="BM416" s="151"/>
    </row>
    <row r="417">
      <c r="BM417" s="151"/>
    </row>
    <row r="418">
      <c r="BM418" s="151"/>
    </row>
    <row r="419">
      <c r="BM419" s="151"/>
    </row>
    <row r="420">
      <c r="BM420" s="151"/>
    </row>
    <row r="421">
      <c r="BM421" s="151"/>
    </row>
    <row r="422">
      <c r="BM422" s="151"/>
    </row>
    <row r="423">
      <c r="BM423" s="151"/>
    </row>
    <row r="424">
      <c r="BM424" s="151"/>
    </row>
    <row r="425">
      <c r="BM425" s="151"/>
    </row>
    <row r="426">
      <c r="BM426" s="151"/>
    </row>
    <row r="427">
      <c r="BM427" s="151"/>
    </row>
    <row r="428">
      <c r="BM428" s="151"/>
    </row>
    <row r="429">
      <c r="BM429" s="151"/>
    </row>
    <row r="430">
      <c r="BM430" s="151"/>
    </row>
    <row r="431">
      <c r="BM431" s="151"/>
    </row>
    <row r="432">
      <c r="BM432" s="151"/>
    </row>
    <row r="433">
      <c r="BM433" s="151"/>
    </row>
    <row r="434">
      <c r="BM434" s="151"/>
    </row>
    <row r="435">
      <c r="BM435" s="151"/>
    </row>
    <row r="436">
      <c r="BM436" s="151"/>
    </row>
    <row r="437">
      <c r="BM437" s="151"/>
    </row>
    <row r="438">
      <c r="BM438" s="151"/>
    </row>
    <row r="439">
      <c r="BM439" s="151"/>
    </row>
    <row r="440">
      <c r="BM440" s="151"/>
    </row>
    <row r="441">
      <c r="BM441" s="151"/>
    </row>
    <row r="442">
      <c r="BM442" s="151"/>
    </row>
    <row r="443">
      <c r="BM443" s="151"/>
    </row>
    <row r="444">
      <c r="BM444" s="151"/>
    </row>
    <row r="445">
      <c r="BM445" s="151"/>
    </row>
    <row r="446">
      <c r="BM446" s="151"/>
    </row>
    <row r="447">
      <c r="BM447" s="151"/>
    </row>
    <row r="448">
      <c r="BM448" s="151"/>
    </row>
    <row r="449">
      <c r="BM449" s="151"/>
    </row>
    <row r="450">
      <c r="BM450" s="151"/>
    </row>
    <row r="451">
      <c r="BM451" s="151"/>
    </row>
    <row r="452">
      <c r="BM452" s="151"/>
    </row>
    <row r="453">
      <c r="BM453" s="151"/>
    </row>
    <row r="454">
      <c r="BM454" s="151"/>
    </row>
    <row r="455">
      <c r="BM455" s="151"/>
    </row>
    <row r="456">
      <c r="BM456" s="151"/>
    </row>
    <row r="457">
      <c r="BM457" s="151"/>
    </row>
    <row r="458">
      <c r="BM458" s="151"/>
    </row>
    <row r="459">
      <c r="BM459" s="151"/>
    </row>
    <row r="460">
      <c r="BM460" s="151"/>
    </row>
    <row r="461">
      <c r="BM461" s="151"/>
    </row>
    <row r="462">
      <c r="BM462" s="151"/>
    </row>
    <row r="463">
      <c r="BM463" s="151"/>
    </row>
    <row r="464">
      <c r="BM464" s="151"/>
    </row>
    <row r="465">
      <c r="BM465" s="151"/>
    </row>
    <row r="466">
      <c r="BM466" s="151"/>
    </row>
    <row r="467">
      <c r="BM467" s="151"/>
    </row>
    <row r="468">
      <c r="BM468" s="151"/>
    </row>
    <row r="469">
      <c r="BM469" s="151"/>
    </row>
    <row r="470">
      <c r="BM470" s="151"/>
    </row>
    <row r="471">
      <c r="BM471" s="151"/>
    </row>
    <row r="472">
      <c r="BM472" s="151"/>
    </row>
    <row r="473">
      <c r="BM473" s="151"/>
    </row>
    <row r="474">
      <c r="BM474" s="151"/>
    </row>
    <row r="475">
      <c r="BM475" s="151"/>
    </row>
    <row r="476">
      <c r="BM476" s="151"/>
    </row>
    <row r="477">
      <c r="BM477" s="151"/>
    </row>
    <row r="478">
      <c r="BM478" s="151"/>
    </row>
    <row r="479">
      <c r="BM479" s="151"/>
    </row>
    <row r="480">
      <c r="BM480" s="151"/>
    </row>
    <row r="481">
      <c r="BM481" s="151"/>
    </row>
    <row r="482">
      <c r="BM482" s="151"/>
    </row>
    <row r="483">
      <c r="BM483" s="151"/>
    </row>
    <row r="484">
      <c r="BM484" s="151"/>
    </row>
    <row r="485">
      <c r="BM485" s="151"/>
    </row>
    <row r="486">
      <c r="BM486" s="151"/>
    </row>
    <row r="487">
      <c r="BM487" s="151"/>
    </row>
    <row r="488">
      <c r="BM488" s="151"/>
    </row>
    <row r="489">
      <c r="BM489" s="151"/>
    </row>
    <row r="490">
      <c r="BM490" s="151"/>
    </row>
    <row r="491">
      <c r="BM491" s="151"/>
    </row>
    <row r="492">
      <c r="BM492" s="151"/>
    </row>
    <row r="493">
      <c r="BM493" s="151"/>
    </row>
    <row r="494">
      <c r="BM494" s="151"/>
    </row>
    <row r="495">
      <c r="BM495" s="151"/>
    </row>
    <row r="496">
      <c r="BM496" s="151"/>
    </row>
    <row r="497">
      <c r="BM497" s="151"/>
    </row>
    <row r="498">
      <c r="BM498" s="151"/>
    </row>
    <row r="499">
      <c r="BM499" s="151"/>
    </row>
    <row r="500">
      <c r="BM500" s="151"/>
    </row>
    <row r="501">
      <c r="BM501" s="151"/>
    </row>
    <row r="502">
      <c r="BM502" s="151"/>
    </row>
    <row r="503">
      <c r="BM503" s="151"/>
    </row>
    <row r="504">
      <c r="BM504" s="151"/>
    </row>
    <row r="505">
      <c r="BM505" s="151"/>
    </row>
    <row r="506">
      <c r="BM506" s="151"/>
    </row>
    <row r="507">
      <c r="BM507" s="151"/>
    </row>
    <row r="508">
      <c r="BM508" s="151"/>
    </row>
    <row r="509">
      <c r="BM509" s="151"/>
    </row>
    <row r="510">
      <c r="BM510" s="151"/>
    </row>
    <row r="511">
      <c r="BM511" s="151"/>
    </row>
    <row r="512">
      <c r="BM512" s="151"/>
    </row>
    <row r="513">
      <c r="BM513" s="151"/>
    </row>
    <row r="514">
      <c r="BM514" s="151"/>
    </row>
    <row r="515">
      <c r="BM515" s="151"/>
    </row>
    <row r="516">
      <c r="BM516" s="151"/>
    </row>
    <row r="517">
      <c r="BM517" s="151"/>
    </row>
    <row r="518">
      <c r="BM518" s="151"/>
    </row>
    <row r="519">
      <c r="BM519" s="151"/>
    </row>
    <row r="520">
      <c r="BM520" s="151"/>
    </row>
    <row r="521">
      <c r="BM521" s="151"/>
    </row>
    <row r="522">
      <c r="BM522" s="151"/>
    </row>
    <row r="523">
      <c r="BM523" s="151"/>
    </row>
    <row r="524">
      <c r="BM524" s="151"/>
    </row>
    <row r="525">
      <c r="BM525" s="151"/>
    </row>
    <row r="526">
      <c r="BM526" s="151"/>
    </row>
    <row r="527">
      <c r="BM527" s="151"/>
    </row>
    <row r="528">
      <c r="BM528" s="151"/>
    </row>
    <row r="529">
      <c r="BM529" s="151"/>
    </row>
    <row r="530">
      <c r="BM530" s="151"/>
    </row>
    <row r="531">
      <c r="BM531" s="151"/>
    </row>
    <row r="532">
      <c r="BM532" s="151"/>
    </row>
    <row r="533">
      <c r="BM533" s="151"/>
    </row>
    <row r="534">
      <c r="BM534" s="151"/>
    </row>
    <row r="535">
      <c r="BM535" s="151"/>
    </row>
    <row r="536">
      <c r="BM536" s="151"/>
    </row>
    <row r="537">
      <c r="BM537" s="151"/>
    </row>
    <row r="538">
      <c r="BM538" s="151"/>
    </row>
    <row r="539">
      <c r="BM539" s="151"/>
    </row>
    <row r="540">
      <c r="BM540" s="151"/>
    </row>
    <row r="541">
      <c r="BM541" s="151"/>
    </row>
    <row r="542">
      <c r="BM542" s="151"/>
    </row>
    <row r="543">
      <c r="BM543" s="151"/>
    </row>
    <row r="544">
      <c r="BM544" s="151"/>
    </row>
    <row r="545">
      <c r="BM545" s="151"/>
    </row>
    <row r="546">
      <c r="BM546" s="151"/>
    </row>
    <row r="547">
      <c r="BM547" s="151"/>
    </row>
    <row r="548">
      <c r="BM548" s="151"/>
    </row>
    <row r="549">
      <c r="BM549" s="151"/>
    </row>
    <row r="550">
      <c r="BM550" s="151"/>
    </row>
    <row r="551">
      <c r="BM551" s="151"/>
    </row>
    <row r="552">
      <c r="BM552" s="151"/>
    </row>
    <row r="553">
      <c r="BM553" s="151"/>
    </row>
    <row r="554">
      <c r="BM554" s="151"/>
    </row>
    <row r="555">
      <c r="BM555" s="151"/>
    </row>
    <row r="556">
      <c r="BM556" s="151"/>
    </row>
    <row r="557">
      <c r="BM557" s="151"/>
    </row>
    <row r="558">
      <c r="BM558" s="151"/>
    </row>
    <row r="559">
      <c r="BM559" s="151"/>
    </row>
    <row r="560">
      <c r="BM560" s="151"/>
    </row>
    <row r="561">
      <c r="BM561" s="151"/>
    </row>
    <row r="562">
      <c r="BM562" s="151"/>
    </row>
    <row r="563">
      <c r="BM563" s="151"/>
    </row>
    <row r="564">
      <c r="BM564" s="151"/>
    </row>
    <row r="565">
      <c r="BM565" s="151"/>
    </row>
    <row r="566">
      <c r="BM566" s="151"/>
    </row>
    <row r="567">
      <c r="BM567" s="151"/>
    </row>
    <row r="568">
      <c r="BM568" s="151"/>
    </row>
    <row r="569">
      <c r="BM569" s="151"/>
    </row>
    <row r="570">
      <c r="BM570" s="151"/>
    </row>
    <row r="571">
      <c r="BM571" s="151"/>
    </row>
    <row r="572">
      <c r="BM572" s="151"/>
    </row>
    <row r="573">
      <c r="BM573" s="151"/>
    </row>
    <row r="574">
      <c r="BM574" s="151"/>
    </row>
    <row r="575">
      <c r="BM575" s="151"/>
    </row>
    <row r="576">
      <c r="BM576" s="151"/>
    </row>
    <row r="577">
      <c r="BM577" s="151"/>
    </row>
    <row r="578">
      <c r="BM578" s="151"/>
    </row>
    <row r="579">
      <c r="BM579" s="151"/>
    </row>
    <row r="580">
      <c r="BM580" s="151"/>
    </row>
    <row r="581">
      <c r="BM581" s="151"/>
    </row>
    <row r="582">
      <c r="BM582" s="151"/>
    </row>
    <row r="583">
      <c r="BM583" s="151"/>
    </row>
    <row r="584">
      <c r="BM584" s="151"/>
    </row>
    <row r="585">
      <c r="BM585" s="151"/>
    </row>
    <row r="586">
      <c r="BM586" s="151"/>
    </row>
    <row r="587">
      <c r="BM587" s="151"/>
    </row>
    <row r="588">
      <c r="BM588" s="151"/>
    </row>
    <row r="589">
      <c r="BM589" s="151"/>
    </row>
    <row r="590">
      <c r="BM590" s="151"/>
    </row>
    <row r="591">
      <c r="BM591" s="151"/>
    </row>
    <row r="592">
      <c r="BM592" s="151"/>
    </row>
    <row r="593">
      <c r="BM593" s="151"/>
    </row>
    <row r="594">
      <c r="BM594" s="151"/>
    </row>
    <row r="595">
      <c r="BM595" s="151"/>
    </row>
    <row r="596">
      <c r="BM596" s="151"/>
    </row>
    <row r="597">
      <c r="BM597" s="151"/>
    </row>
    <row r="598">
      <c r="BM598" s="151"/>
    </row>
    <row r="599">
      <c r="BM599" s="151"/>
    </row>
    <row r="600">
      <c r="BM600" s="151"/>
    </row>
    <row r="601">
      <c r="BM601" s="151"/>
    </row>
    <row r="602">
      <c r="BM602" s="151"/>
    </row>
    <row r="603">
      <c r="BM603" s="151"/>
    </row>
    <row r="604">
      <c r="BM604" s="151"/>
    </row>
    <row r="605">
      <c r="BM605" s="151"/>
    </row>
    <row r="606">
      <c r="BM606" s="151"/>
    </row>
    <row r="607">
      <c r="BM607" s="151"/>
    </row>
    <row r="608">
      <c r="BM608" s="151"/>
    </row>
    <row r="609">
      <c r="BM609" s="151"/>
    </row>
    <row r="610">
      <c r="BM610" s="151"/>
    </row>
    <row r="611">
      <c r="BM611" s="151"/>
    </row>
    <row r="612">
      <c r="BM612" s="151"/>
    </row>
    <row r="613">
      <c r="BM613" s="151"/>
    </row>
    <row r="614">
      <c r="BM614" s="151"/>
    </row>
    <row r="615">
      <c r="BM615" s="151"/>
    </row>
    <row r="616">
      <c r="BM616" s="151"/>
    </row>
    <row r="617">
      <c r="BM617" s="151"/>
    </row>
    <row r="618">
      <c r="BM618" s="151"/>
    </row>
    <row r="619">
      <c r="BM619" s="151"/>
    </row>
    <row r="620">
      <c r="BM620" s="151"/>
    </row>
    <row r="621">
      <c r="BM621" s="151"/>
    </row>
    <row r="622">
      <c r="BM622" s="151"/>
    </row>
    <row r="623">
      <c r="BM623" s="151"/>
    </row>
    <row r="624">
      <c r="BM624" s="151"/>
    </row>
    <row r="625">
      <c r="BM625" s="151"/>
    </row>
    <row r="626">
      <c r="BM626" s="151"/>
    </row>
    <row r="627">
      <c r="BM627" s="151"/>
    </row>
    <row r="628">
      <c r="BM628" s="151"/>
    </row>
    <row r="629">
      <c r="BM629" s="151"/>
    </row>
    <row r="630">
      <c r="BM630" s="151"/>
    </row>
    <row r="631">
      <c r="BM631" s="151"/>
    </row>
    <row r="632">
      <c r="BM632" s="151"/>
    </row>
    <row r="633">
      <c r="BM633" s="151"/>
    </row>
    <row r="634">
      <c r="BM634" s="151"/>
    </row>
    <row r="635">
      <c r="BM635" s="151"/>
    </row>
    <row r="636">
      <c r="BM636" s="151"/>
    </row>
    <row r="637">
      <c r="BM637" s="151"/>
    </row>
    <row r="638">
      <c r="BM638" s="151"/>
    </row>
    <row r="639">
      <c r="BM639" s="151"/>
    </row>
    <row r="640">
      <c r="BM640" s="151"/>
    </row>
    <row r="641">
      <c r="BM641" s="151"/>
    </row>
    <row r="642">
      <c r="BM642" s="151"/>
    </row>
    <row r="643">
      <c r="BM643" s="151"/>
    </row>
    <row r="644">
      <c r="BM644" s="151"/>
    </row>
    <row r="645">
      <c r="BM645" s="151"/>
    </row>
    <row r="646">
      <c r="BM646" s="151"/>
    </row>
    <row r="647">
      <c r="BM647" s="151"/>
    </row>
    <row r="648">
      <c r="BM648" s="151"/>
    </row>
    <row r="649">
      <c r="BM649" s="151"/>
    </row>
    <row r="650">
      <c r="BM650" s="151"/>
    </row>
    <row r="651">
      <c r="BM651" s="151"/>
    </row>
    <row r="652">
      <c r="BM652" s="151"/>
    </row>
    <row r="653">
      <c r="BM653" s="151"/>
    </row>
    <row r="654">
      <c r="BM654" s="151"/>
    </row>
    <row r="655">
      <c r="BM655" s="151"/>
    </row>
    <row r="656">
      <c r="BM656" s="151"/>
    </row>
    <row r="657">
      <c r="BM657" s="151"/>
    </row>
    <row r="658">
      <c r="BM658" s="151"/>
    </row>
    <row r="659">
      <c r="BM659" s="151"/>
    </row>
    <row r="660">
      <c r="BM660" s="151"/>
    </row>
    <row r="661">
      <c r="BM661" s="151"/>
    </row>
    <row r="662">
      <c r="BM662" s="151"/>
    </row>
    <row r="663">
      <c r="BM663" s="151"/>
    </row>
    <row r="664">
      <c r="BM664" s="151"/>
    </row>
    <row r="665">
      <c r="BM665" s="151"/>
    </row>
    <row r="666">
      <c r="BM666" s="151"/>
    </row>
    <row r="667">
      <c r="BM667" s="151"/>
    </row>
    <row r="668">
      <c r="BM668" s="151"/>
    </row>
    <row r="669">
      <c r="BM669" s="151"/>
    </row>
    <row r="670">
      <c r="BM670" s="151"/>
    </row>
    <row r="671">
      <c r="BM671" s="151"/>
    </row>
    <row r="672">
      <c r="BM672" s="151"/>
    </row>
    <row r="673">
      <c r="BM673" s="151"/>
    </row>
    <row r="674">
      <c r="BM674" s="151"/>
    </row>
    <row r="675">
      <c r="BM675" s="151"/>
    </row>
    <row r="676">
      <c r="BM676" s="151"/>
    </row>
    <row r="677">
      <c r="BM677" s="151"/>
    </row>
    <row r="678">
      <c r="BM678" s="151"/>
    </row>
    <row r="679">
      <c r="BM679" s="151"/>
    </row>
    <row r="680">
      <c r="BM680" s="151"/>
    </row>
    <row r="681">
      <c r="BM681" s="151"/>
    </row>
    <row r="682">
      <c r="BM682" s="151"/>
    </row>
    <row r="683">
      <c r="BM683" s="151"/>
    </row>
    <row r="684">
      <c r="BM684" s="151"/>
    </row>
    <row r="685">
      <c r="BM685" s="151"/>
    </row>
    <row r="686">
      <c r="BM686" s="151"/>
    </row>
    <row r="687">
      <c r="BM687" s="151"/>
    </row>
    <row r="688">
      <c r="BM688" s="151"/>
    </row>
    <row r="689">
      <c r="BM689" s="151"/>
    </row>
    <row r="690">
      <c r="BM690" s="151"/>
    </row>
    <row r="691">
      <c r="BM691" s="151"/>
    </row>
    <row r="692">
      <c r="BM692" s="151"/>
    </row>
    <row r="693">
      <c r="BM693" s="151"/>
    </row>
    <row r="694">
      <c r="BM694" s="151"/>
    </row>
    <row r="695">
      <c r="BM695" s="151"/>
    </row>
    <row r="696">
      <c r="BM696" s="151"/>
    </row>
    <row r="697">
      <c r="BM697" s="151"/>
    </row>
    <row r="698">
      <c r="BM698" s="151"/>
    </row>
    <row r="699">
      <c r="BM699" s="151"/>
    </row>
    <row r="700">
      <c r="BM700" s="151"/>
    </row>
    <row r="701">
      <c r="BM701" s="151"/>
    </row>
    <row r="702">
      <c r="BM702" s="151"/>
    </row>
    <row r="703">
      <c r="BM703" s="151"/>
    </row>
    <row r="704">
      <c r="BM704" s="151"/>
    </row>
    <row r="705">
      <c r="BM705" s="151"/>
    </row>
    <row r="706">
      <c r="BM706" s="151"/>
    </row>
    <row r="707">
      <c r="BM707" s="151"/>
    </row>
    <row r="708">
      <c r="BM708" s="151"/>
    </row>
    <row r="709">
      <c r="BM709" s="151"/>
    </row>
    <row r="710">
      <c r="BM710" s="151"/>
    </row>
    <row r="711">
      <c r="BM711" s="151"/>
    </row>
    <row r="712">
      <c r="BM712" s="151"/>
    </row>
    <row r="713">
      <c r="BM713" s="151"/>
    </row>
    <row r="714">
      <c r="BM714" s="151"/>
    </row>
    <row r="715">
      <c r="BM715" s="151"/>
    </row>
    <row r="716">
      <c r="BM716" s="151"/>
    </row>
    <row r="717">
      <c r="BM717" s="151"/>
    </row>
    <row r="718">
      <c r="BM718" s="151"/>
    </row>
    <row r="719">
      <c r="BM719" s="151"/>
    </row>
    <row r="720">
      <c r="BM720" s="151"/>
    </row>
    <row r="721">
      <c r="BM721" s="151"/>
    </row>
    <row r="722">
      <c r="BM722" s="151"/>
    </row>
    <row r="723">
      <c r="BM723" s="151"/>
    </row>
    <row r="724">
      <c r="BM724" s="151"/>
    </row>
    <row r="725">
      <c r="BM725" s="151"/>
    </row>
    <row r="726">
      <c r="BM726" s="151"/>
    </row>
    <row r="727">
      <c r="BM727" s="151"/>
    </row>
    <row r="728">
      <c r="BM728" s="151"/>
    </row>
    <row r="729">
      <c r="BM729" s="151"/>
    </row>
    <row r="730">
      <c r="BM730" s="151"/>
    </row>
    <row r="731">
      <c r="BM731" s="151"/>
    </row>
    <row r="732">
      <c r="BM732" s="151"/>
    </row>
    <row r="733">
      <c r="BM733" s="151"/>
    </row>
    <row r="734">
      <c r="BM734" s="151"/>
    </row>
    <row r="735">
      <c r="BM735" s="151"/>
    </row>
    <row r="736">
      <c r="BM736" s="151"/>
    </row>
    <row r="737">
      <c r="BM737" s="151"/>
    </row>
    <row r="738">
      <c r="BM738" s="151"/>
    </row>
    <row r="739">
      <c r="BM739" s="151"/>
    </row>
    <row r="740">
      <c r="BM740" s="151"/>
    </row>
    <row r="741">
      <c r="BM741" s="151"/>
    </row>
    <row r="742">
      <c r="BM742" s="151"/>
    </row>
    <row r="743">
      <c r="BM743" s="151"/>
    </row>
    <row r="744">
      <c r="BM744" s="151"/>
    </row>
    <row r="745">
      <c r="BM745" s="151"/>
    </row>
    <row r="746">
      <c r="BM746" s="151"/>
    </row>
    <row r="747">
      <c r="BM747" s="151"/>
    </row>
    <row r="748">
      <c r="BM748" s="151"/>
    </row>
    <row r="749">
      <c r="BM749" s="151"/>
    </row>
    <row r="750">
      <c r="BM750" s="151"/>
    </row>
    <row r="751">
      <c r="BM751" s="151"/>
    </row>
    <row r="752">
      <c r="BM752" s="151"/>
    </row>
    <row r="753">
      <c r="BM753" s="151"/>
    </row>
    <row r="754">
      <c r="BM754" s="151"/>
    </row>
    <row r="755">
      <c r="BM755" s="151"/>
    </row>
    <row r="756">
      <c r="BM756" s="151"/>
    </row>
    <row r="757">
      <c r="BM757" s="151"/>
    </row>
    <row r="758">
      <c r="BM758" s="151"/>
    </row>
    <row r="759">
      <c r="BM759" s="151"/>
    </row>
    <row r="760">
      <c r="BM760" s="151"/>
    </row>
    <row r="761">
      <c r="BM761" s="151"/>
    </row>
    <row r="762">
      <c r="BM762" s="151"/>
    </row>
    <row r="763">
      <c r="BM763" s="151"/>
    </row>
    <row r="764">
      <c r="BM764" s="151"/>
    </row>
    <row r="765">
      <c r="BM765" s="151"/>
    </row>
    <row r="766">
      <c r="BM766" s="151"/>
    </row>
    <row r="767">
      <c r="BM767" s="151"/>
    </row>
    <row r="768">
      <c r="BM768" s="151"/>
    </row>
    <row r="769">
      <c r="BM769" s="151"/>
    </row>
    <row r="770">
      <c r="BM770" s="151"/>
    </row>
    <row r="771">
      <c r="BM771" s="151"/>
    </row>
    <row r="772">
      <c r="BM772" s="151"/>
    </row>
    <row r="773">
      <c r="BM773" s="151"/>
    </row>
    <row r="774">
      <c r="BM774" s="151"/>
    </row>
    <row r="775">
      <c r="BM775" s="151"/>
    </row>
    <row r="776">
      <c r="BM776" s="151"/>
    </row>
    <row r="777">
      <c r="BM777" s="151"/>
    </row>
    <row r="778">
      <c r="BM778" s="151"/>
    </row>
    <row r="779">
      <c r="BM779" s="151"/>
    </row>
    <row r="780">
      <c r="BM780" s="151"/>
    </row>
    <row r="781">
      <c r="BM781" s="151"/>
    </row>
    <row r="782">
      <c r="BM782" s="151"/>
    </row>
    <row r="783">
      <c r="BM783" s="151"/>
    </row>
    <row r="784">
      <c r="BM784" s="151"/>
    </row>
    <row r="785">
      <c r="BM785" s="151"/>
    </row>
    <row r="786">
      <c r="BM786" s="151"/>
    </row>
    <row r="787">
      <c r="BM787" s="151"/>
    </row>
    <row r="788">
      <c r="BM788" s="151"/>
    </row>
    <row r="789">
      <c r="BM789" s="151"/>
    </row>
    <row r="790">
      <c r="BM790" s="151"/>
    </row>
    <row r="791">
      <c r="BM791" s="151"/>
    </row>
    <row r="792">
      <c r="BM792" s="151"/>
    </row>
    <row r="793">
      <c r="BM793" s="151"/>
    </row>
    <row r="794">
      <c r="BM794" s="151"/>
    </row>
    <row r="795">
      <c r="BM795" s="151"/>
    </row>
    <row r="796">
      <c r="BM796" s="151"/>
    </row>
    <row r="797">
      <c r="BM797" s="151"/>
    </row>
    <row r="798">
      <c r="BM798" s="151"/>
    </row>
    <row r="799">
      <c r="BM799" s="151"/>
    </row>
    <row r="800">
      <c r="BM800" s="151"/>
    </row>
    <row r="801">
      <c r="BM801" s="151"/>
    </row>
    <row r="802">
      <c r="BM802" s="151"/>
    </row>
    <row r="803">
      <c r="BM803" s="151"/>
    </row>
    <row r="804">
      <c r="BM804" s="151"/>
    </row>
    <row r="805">
      <c r="BM805" s="151"/>
    </row>
    <row r="806">
      <c r="BM806" s="151"/>
    </row>
    <row r="807">
      <c r="BM807" s="151"/>
    </row>
    <row r="808">
      <c r="BM808" s="151"/>
    </row>
    <row r="809">
      <c r="BM809" s="151"/>
    </row>
    <row r="810">
      <c r="BM810" s="151"/>
    </row>
    <row r="811">
      <c r="BM811" s="151"/>
    </row>
    <row r="812">
      <c r="BM812" s="151"/>
    </row>
    <row r="813">
      <c r="BM813" s="151"/>
    </row>
    <row r="814">
      <c r="BM814" s="151"/>
    </row>
    <row r="815">
      <c r="BM815" s="151"/>
    </row>
    <row r="816">
      <c r="BM816" s="151"/>
    </row>
    <row r="817">
      <c r="BM817" s="151"/>
    </row>
    <row r="818">
      <c r="BM818" s="151"/>
    </row>
    <row r="819">
      <c r="BM819" s="151"/>
    </row>
    <row r="820">
      <c r="BM820" s="151"/>
    </row>
    <row r="821">
      <c r="BM821" s="151"/>
    </row>
    <row r="822">
      <c r="BM822" s="151"/>
    </row>
    <row r="823">
      <c r="BM823" s="151"/>
    </row>
    <row r="824">
      <c r="BM824" s="151"/>
    </row>
    <row r="825">
      <c r="BM825" s="151"/>
    </row>
    <row r="826">
      <c r="BM826" s="151"/>
    </row>
    <row r="827">
      <c r="BM827" s="151"/>
    </row>
    <row r="828">
      <c r="BM828" s="151"/>
    </row>
    <row r="829">
      <c r="BM829" s="151"/>
    </row>
    <row r="830">
      <c r="BM830" s="151"/>
    </row>
    <row r="831">
      <c r="BM831" s="151"/>
    </row>
    <row r="832">
      <c r="BM832" s="151"/>
    </row>
    <row r="833">
      <c r="BM833" s="151"/>
    </row>
    <row r="834">
      <c r="BM834" s="151"/>
    </row>
    <row r="835">
      <c r="BM835" s="151"/>
    </row>
    <row r="836">
      <c r="BM836" s="151"/>
    </row>
    <row r="837">
      <c r="BM837" s="151"/>
    </row>
    <row r="838">
      <c r="BM838" s="151"/>
    </row>
    <row r="839">
      <c r="BM839" s="151"/>
    </row>
    <row r="840">
      <c r="BM840" s="151"/>
    </row>
    <row r="841">
      <c r="BM841" s="151"/>
    </row>
    <row r="842">
      <c r="BM842" s="151"/>
    </row>
    <row r="843">
      <c r="BM843" s="151"/>
    </row>
    <row r="844">
      <c r="BM844" s="151"/>
    </row>
    <row r="845">
      <c r="BM845" s="151"/>
    </row>
    <row r="846">
      <c r="BM846" s="151"/>
    </row>
    <row r="847">
      <c r="BM847" s="151"/>
    </row>
    <row r="848">
      <c r="BM848" s="151"/>
    </row>
    <row r="849">
      <c r="BM849" s="151"/>
    </row>
    <row r="850">
      <c r="BM850" s="151"/>
    </row>
    <row r="851">
      <c r="BM851" s="151"/>
    </row>
    <row r="852">
      <c r="BM852" s="151"/>
    </row>
    <row r="853">
      <c r="BM853" s="151"/>
    </row>
    <row r="854">
      <c r="BM854" s="151"/>
    </row>
    <row r="855">
      <c r="BM855" s="151"/>
    </row>
    <row r="856">
      <c r="BM856" s="151"/>
    </row>
    <row r="857">
      <c r="BM857" s="151"/>
    </row>
    <row r="858">
      <c r="BM858" s="151"/>
    </row>
    <row r="859">
      <c r="BM859" s="151"/>
    </row>
    <row r="860">
      <c r="BM860" s="151"/>
    </row>
    <row r="861">
      <c r="BM861" s="151"/>
    </row>
    <row r="862">
      <c r="BM862" s="151"/>
    </row>
    <row r="863">
      <c r="BM863" s="151"/>
    </row>
    <row r="864">
      <c r="BM864" s="151"/>
    </row>
    <row r="865">
      <c r="BM865" s="151"/>
    </row>
    <row r="866">
      <c r="BM866" s="151"/>
    </row>
    <row r="867">
      <c r="BM867" s="151"/>
    </row>
    <row r="868">
      <c r="BM868" s="151"/>
    </row>
    <row r="869">
      <c r="BM869" s="151"/>
    </row>
    <row r="870">
      <c r="BM870" s="151"/>
    </row>
    <row r="871">
      <c r="BM871" s="151"/>
    </row>
    <row r="872">
      <c r="BM872" s="151"/>
    </row>
    <row r="873">
      <c r="BM873" s="151"/>
    </row>
    <row r="874">
      <c r="BM874" s="151"/>
    </row>
    <row r="875">
      <c r="BM875" s="151"/>
    </row>
    <row r="876">
      <c r="BM876" s="151"/>
    </row>
    <row r="877">
      <c r="BM877" s="151"/>
    </row>
    <row r="878">
      <c r="BM878" s="151"/>
    </row>
    <row r="879">
      <c r="BM879" s="151"/>
    </row>
    <row r="880">
      <c r="BM880" s="151"/>
    </row>
    <row r="881">
      <c r="BM881" s="151"/>
    </row>
    <row r="882">
      <c r="BM882" s="151"/>
    </row>
    <row r="883">
      <c r="BM883" s="151"/>
    </row>
    <row r="884">
      <c r="BM884" s="151"/>
    </row>
    <row r="885">
      <c r="BM885" s="151"/>
    </row>
    <row r="886">
      <c r="BM886" s="151"/>
    </row>
    <row r="887">
      <c r="BM887" s="151"/>
    </row>
    <row r="888">
      <c r="BM888" s="151"/>
    </row>
    <row r="889">
      <c r="BM889" s="151"/>
    </row>
    <row r="890">
      <c r="BM890" s="151"/>
    </row>
    <row r="891">
      <c r="BM891" s="151"/>
    </row>
    <row r="892">
      <c r="BM892" s="151"/>
    </row>
    <row r="893">
      <c r="BM893" s="151"/>
    </row>
    <row r="894">
      <c r="BM894" s="151"/>
    </row>
    <row r="895">
      <c r="BM895" s="151"/>
    </row>
    <row r="896">
      <c r="BM896" s="151"/>
    </row>
    <row r="897">
      <c r="BM897" s="151"/>
    </row>
    <row r="898">
      <c r="BM898" s="151"/>
    </row>
    <row r="899">
      <c r="BM899" s="151"/>
    </row>
    <row r="900">
      <c r="BM900" s="151"/>
    </row>
    <row r="901">
      <c r="BM901" s="151"/>
    </row>
    <row r="902">
      <c r="BM902" s="151"/>
    </row>
    <row r="903">
      <c r="BM903" s="151"/>
    </row>
    <row r="904">
      <c r="BM904" s="151"/>
    </row>
    <row r="905">
      <c r="BM905" s="151"/>
    </row>
    <row r="906">
      <c r="BM906" s="151"/>
    </row>
    <row r="907">
      <c r="BM907" s="151"/>
    </row>
    <row r="908">
      <c r="BM908" s="151"/>
    </row>
    <row r="909">
      <c r="BM909" s="151"/>
    </row>
    <row r="910">
      <c r="BM910" s="151"/>
    </row>
    <row r="911">
      <c r="BM911" s="151"/>
    </row>
    <row r="912">
      <c r="BM912" s="151"/>
    </row>
    <row r="913">
      <c r="BM913" s="151"/>
    </row>
    <row r="914">
      <c r="BM914" s="151"/>
    </row>
    <row r="915">
      <c r="BM915" s="151"/>
    </row>
    <row r="916">
      <c r="BM916" s="151"/>
    </row>
    <row r="917">
      <c r="BM917" s="151"/>
    </row>
    <row r="918">
      <c r="BM918" s="151"/>
    </row>
    <row r="919">
      <c r="BM919" s="151"/>
    </row>
    <row r="920">
      <c r="BM920" s="151"/>
    </row>
    <row r="921">
      <c r="BM921" s="151"/>
    </row>
    <row r="922">
      <c r="BM922" s="151"/>
    </row>
    <row r="923">
      <c r="BM923" s="151"/>
    </row>
    <row r="924">
      <c r="BM924" s="151"/>
    </row>
    <row r="925">
      <c r="BM925" s="151"/>
    </row>
    <row r="926">
      <c r="BM926" s="151"/>
    </row>
    <row r="927">
      <c r="BM927" s="151"/>
    </row>
    <row r="928">
      <c r="BM928" s="151"/>
    </row>
    <row r="929">
      <c r="BM929" s="151"/>
    </row>
    <row r="930">
      <c r="BM930" s="151"/>
    </row>
    <row r="931">
      <c r="BM931" s="151"/>
    </row>
    <row r="932">
      <c r="BM932" s="151"/>
    </row>
    <row r="933">
      <c r="BM933" s="151"/>
    </row>
    <row r="934">
      <c r="BM934" s="151"/>
    </row>
    <row r="935">
      <c r="BM935" s="151"/>
    </row>
    <row r="936">
      <c r="BM936" s="151"/>
    </row>
    <row r="937">
      <c r="BM937" s="151"/>
    </row>
    <row r="938">
      <c r="BM938" s="151"/>
    </row>
    <row r="939">
      <c r="BM939" s="151"/>
    </row>
    <row r="940">
      <c r="BM940" s="151"/>
    </row>
    <row r="941">
      <c r="BM941" s="151"/>
    </row>
    <row r="942">
      <c r="BM942" s="151"/>
    </row>
    <row r="943">
      <c r="BM943" s="151"/>
    </row>
    <row r="944">
      <c r="BM944" s="151"/>
    </row>
    <row r="945">
      <c r="BM945" s="151"/>
    </row>
    <row r="946">
      <c r="BM946" s="151"/>
    </row>
    <row r="947">
      <c r="BM947" s="151"/>
    </row>
    <row r="948">
      <c r="BM948" s="151"/>
    </row>
    <row r="949">
      <c r="BM949" s="151"/>
    </row>
    <row r="950">
      <c r="BM950" s="151"/>
    </row>
    <row r="951">
      <c r="BM951" s="151"/>
    </row>
    <row r="952">
      <c r="BM952" s="151"/>
    </row>
    <row r="953">
      <c r="BM953" s="151"/>
    </row>
    <row r="954">
      <c r="BM954" s="151"/>
    </row>
    <row r="955">
      <c r="BM955" s="151"/>
    </row>
    <row r="956">
      <c r="BM956" s="151"/>
    </row>
    <row r="957">
      <c r="BM957" s="151"/>
    </row>
    <row r="958">
      <c r="BM958" s="151"/>
    </row>
    <row r="959">
      <c r="BM959" s="151"/>
    </row>
    <row r="960">
      <c r="BM960" s="151"/>
    </row>
    <row r="961">
      <c r="BM961" s="151"/>
    </row>
    <row r="962">
      <c r="BM962" s="151"/>
    </row>
    <row r="963">
      <c r="BM963" s="151"/>
    </row>
    <row r="964">
      <c r="BM964" s="151"/>
    </row>
    <row r="965">
      <c r="BM965" s="151"/>
    </row>
    <row r="966">
      <c r="BM966" s="151"/>
    </row>
    <row r="967">
      <c r="BM967" s="151"/>
    </row>
    <row r="968">
      <c r="BM968" s="151"/>
    </row>
    <row r="969">
      <c r="BM969" s="151"/>
    </row>
    <row r="970">
      <c r="BM970" s="151"/>
    </row>
    <row r="971">
      <c r="BM971" s="151"/>
    </row>
    <row r="972">
      <c r="BM972" s="151"/>
    </row>
    <row r="973">
      <c r="BM973" s="151"/>
    </row>
    <row r="974">
      <c r="BM974" s="151"/>
    </row>
    <row r="975">
      <c r="BM975" s="151"/>
    </row>
    <row r="976">
      <c r="BM976" s="151"/>
    </row>
    <row r="977">
      <c r="BM977" s="151"/>
    </row>
    <row r="978">
      <c r="BM978" s="151"/>
    </row>
    <row r="979">
      <c r="BM979" s="151"/>
    </row>
    <row r="980">
      <c r="BM980" s="151"/>
    </row>
    <row r="981">
      <c r="BM981" s="151"/>
    </row>
    <row r="982">
      <c r="BM982" s="151"/>
    </row>
    <row r="983">
      <c r="BM983" s="151"/>
    </row>
    <row r="984">
      <c r="BM984" s="151"/>
    </row>
    <row r="985">
      <c r="BM985" s="151"/>
    </row>
    <row r="986">
      <c r="BM986" s="151"/>
    </row>
    <row r="987">
      <c r="BM987" s="151"/>
    </row>
    <row r="988">
      <c r="BM988" s="151"/>
    </row>
    <row r="989">
      <c r="BM989" s="151"/>
    </row>
    <row r="990">
      <c r="BM990" s="151"/>
    </row>
    <row r="991">
      <c r="BM991" s="151"/>
    </row>
    <row r="992">
      <c r="BM992" s="151"/>
    </row>
    <row r="993">
      <c r="BM993" s="151"/>
    </row>
    <row r="994">
      <c r="BM994" s="151"/>
    </row>
    <row r="995">
      <c r="BM995" s="151"/>
    </row>
    <row r="996">
      <c r="BM996" s="151"/>
    </row>
    <row r="997">
      <c r="BM997" s="151"/>
    </row>
    <row r="998">
      <c r="BM998" s="151"/>
    </row>
    <row r="999">
      <c r="BM999" s="151"/>
    </row>
    <row r="1000">
      <c r="BM1000" s="151"/>
    </row>
    <row r="1001">
      <c r="BM1001" s="151"/>
    </row>
    <row r="1002">
      <c r="BM1002" s="151"/>
    </row>
    <row r="1003">
      <c r="BM1003" s="151"/>
    </row>
    <row r="1004">
      <c r="BM1004" s="151"/>
    </row>
    <row r="1005">
      <c r="BM1005" s="151"/>
    </row>
    <row r="1006">
      <c r="BM1006" s="151"/>
    </row>
    <row r="1007">
      <c r="BM1007" s="151"/>
    </row>
    <row r="1008">
      <c r="BM1008" s="151"/>
    </row>
    <row r="1009">
      <c r="BM1009" s="151"/>
    </row>
    <row r="1010">
      <c r="BM1010" s="151"/>
    </row>
    <row r="1011">
      <c r="BM1011" s="151"/>
    </row>
    <row r="1012">
      <c r="BM1012" s="151"/>
    </row>
    <row r="1013">
      <c r="BM1013" s="151"/>
    </row>
    <row r="1014">
      <c r="BM1014" s="151"/>
    </row>
    <row r="1015">
      <c r="BM1015" s="151"/>
    </row>
    <row r="1016">
      <c r="BM1016" s="151"/>
    </row>
    <row r="1017">
      <c r="BM1017" s="151"/>
    </row>
    <row r="1018">
      <c r="BM1018" s="151"/>
    </row>
    <row r="1019">
      <c r="BM1019" s="151"/>
    </row>
    <row r="1020">
      <c r="BM1020" s="151"/>
    </row>
    <row r="1021">
      <c r="BM1021" s="151"/>
    </row>
    <row r="1022">
      <c r="BM1022" s="151"/>
    </row>
  </sheetData>
  <mergeCells count="526">
    <mergeCell ref="DE1:DR1"/>
    <mergeCell ref="EA1:EN1"/>
    <mergeCell ref="EO1:FB1"/>
    <mergeCell ref="FC1:FP1"/>
    <mergeCell ref="FQ1:GD1"/>
    <mergeCell ref="GM1:GZ1"/>
    <mergeCell ref="HA1:HN1"/>
    <mergeCell ref="C1:P1"/>
    <mergeCell ref="Q1:AD1"/>
    <mergeCell ref="AE1:AR1"/>
    <mergeCell ref="AS1:BF1"/>
    <mergeCell ref="BO1:CB1"/>
    <mergeCell ref="CC1:CP1"/>
    <mergeCell ref="CQ1:DD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GS2:GT2"/>
    <mergeCell ref="GU2:GV2"/>
    <mergeCell ref="HY2:HZ2"/>
    <mergeCell ref="IA2:IB2"/>
    <mergeCell ref="IC2:ID2"/>
    <mergeCell ref="IE2:IF2"/>
    <mergeCell ref="IG2:IH2"/>
    <mergeCell ref="II2:IJ2"/>
    <mergeCell ref="IK2:IL2"/>
    <mergeCell ref="IM2:IN2"/>
    <mergeCell ref="IO2:IP2"/>
    <mergeCell ref="IQ2:IR2"/>
    <mergeCell ref="IS2:IT2"/>
    <mergeCell ref="IU2:IV2"/>
    <mergeCell ref="HO1:IB1"/>
    <mergeCell ref="IC1:IP1"/>
    <mergeCell ref="GG2:GH2"/>
    <mergeCell ref="GI2:GJ2"/>
    <mergeCell ref="GM2:GN2"/>
    <mergeCell ref="GO2:GP2"/>
    <mergeCell ref="GQ2:GR2"/>
    <mergeCell ref="GW2:GX2"/>
    <mergeCell ref="GY2:GZ2"/>
    <mergeCell ref="HA2:HB2"/>
    <mergeCell ref="HC2:HD2"/>
    <mergeCell ref="HE2:HF2"/>
    <mergeCell ref="HG2:HH2"/>
    <mergeCell ref="HI2:HJ2"/>
    <mergeCell ref="HK2:HL2"/>
    <mergeCell ref="HM2:HN2"/>
    <mergeCell ref="HO2:HP2"/>
    <mergeCell ref="HQ2:HR2"/>
    <mergeCell ref="HS2:HT2"/>
    <mergeCell ref="HU2:HV2"/>
    <mergeCell ref="HW2:HX2"/>
    <mergeCell ref="FS3:FT3"/>
    <mergeCell ref="FU3:FV3"/>
    <mergeCell ref="FW3:FX3"/>
    <mergeCell ref="FY3:FZ3"/>
    <mergeCell ref="GA3:GB3"/>
    <mergeCell ref="GC3:GD3"/>
    <mergeCell ref="GE3:GF3"/>
    <mergeCell ref="GG3:GH3"/>
    <mergeCell ref="GI3:GJ3"/>
    <mergeCell ref="GM3:GN3"/>
    <mergeCell ref="GO3:GP3"/>
    <mergeCell ref="GQ3:GR3"/>
    <mergeCell ref="GS3:GT3"/>
    <mergeCell ref="GU3:GV3"/>
    <mergeCell ref="GW3:GX3"/>
    <mergeCell ref="GY3:GZ3"/>
    <mergeCell ref="HA3:HB3"/>
    <mergeCell ref="HC3:HD3"/>
    <mergeCell ref="HE3:HF3"/>
    <mergeCell ref="HG3:HH3"/>
    <mergeCell ref="HI3:HJ3"/>
    <mergeCell ref="HK3:HL3"/>
    <mergeCell ref="HM3:HN3"/>
    <mergeCell ref="HO3:HP3"/>
    <mergeCell ref="HQ3:HR3"/>
    <mergeCell ref="HS3:HT3"/>
    <mergeCell ref="HU3:HV3"/>
    <mergeCell ref="HW3:HX3"/>
    <mergeCell ref="IM3:IN3"/>
    <mergeCell ref="IO3:IP3"/>
    <mergeCell ref="IQ3:IR3"/>
    <mergeCell ref="IS3:IT3"/>
    <mergeCell ref="IU3:IV3"/>
    <mergeCell ref="HY3:HZ3"/>
    <mergeCell ref="IA3:IB3"/>
    <mergeCell ref="IC3:ID3"/>
    <mergeCell ref="IE3:IF3"/>
    <mergeCell ref="IG3:IH3"/>
    <mergeCell ref="II3:IJ3"/>
    <mergeCell ref="IK3:IL3"/>
    <mergeCell ref="BW3:BX3"/>
    <mergeCell ref="BY3:BZ3"/>
    <mergeCell ref="CA3:CB3"/>
    <mergeCell ref="CC3:CD3"/>
    <mergeCell ref="CE3:CF3"/>
    <mergeCell ref="CG3:CH3"/>
    <mergeCell ref="CI3:CJ3"/>
    <mergeCell ref="CK3:CL3"/>
    <mergeCell ref="CM3:CN3"/>
    <mergeCell ref="CO3:CP3"/>
    <mergeCell ref="CQ3:CR3"/>
    <mergeCell ref="CS3:CT3"/>
    <mergeCell ref="CU3:CV3"/>
    <mergeCell ref="CW3:CX3"/>
    <mergeCell ref="CY3:CZ3"/>
    <mergeCell ref="DA3:DB3"/>
    <mergeCell ref="DC3:DD3"/>
    <mergeCell ref="DE3:DF3"/>
    <mergeCell ref="DG3:DH3"/>
    <mergeCell ref="DI3:DJ3"/>
    <mergeCell ref="DK3:DL3"/>
    <mergeCell ref="DM3:DN3"/>
    <mergeCell ref="DO3:DP3"/>
    <mergeCell ref="DQ3:DR3"/>
    <mergeCell ref="DS3:DT3"/>
    <mergeCell ref="DU3:DV3"/>
    <mergeCell ref="DW3:DX3"/>
    <mergeCell ref="EA3:EB3"/>
    <mergeCell ref="EC3:ED3"/>
    <mergeCell ref="EE3:EF3"/>
    <mergeCell ref="EG3:EH3"/>
    <mergeCell ref="EI3:EJ3"/>
    <mergeCell ref="EK3:EL3"/>
    <mergeCell ref="EM3:EN3"/>
    <mergeCell ref="EO3:EP3"/>
    <mergeCell ref="EQ3:ER3"/>
    <mergeCell ref="ES3:ET3"/>
    <mergeCell ref="EU3:EV3"/>
    <mergeCell ref="EW3:EX3"/>
    <mergeCell ref="EY3:EZ3"/>
    <mergeCell ref="FA3:FB3"/>
    <mergeCell ref="FC3:FD3"/>
    <mergeCell ref="FE3:FF3"/>
    <mergeCell ref="FG3:FH3"/>
    <mergeCell ref="FI3:FJ3"/>
    <mergeCell ref="FK3:FL3"/>
    <mergeCell ref="FM3:FN3"/>
    <mergeCell ref="FO3:FP3"/>
    <mergeCell ref="FQ3:FR3"/>
    <mergeCell ref="AC47:AD47"/>
    <mergeCell ref="AE47:AF47"/>
    <mergeCell ref="AG47:AH47"/>
    <mergeCell ref="AI47:AJ47"/>
    <mergeCell ref="AK47:AL47"/>
    <mergeCell ref="AM47:AN47"/>
    <mergeCell ref="AO47:AP47"/>
    <mergeCell ref="AQ47:AR47"/>
    <mergeCell ref="AS47:AT47"/>
    <mergeCell ref="AU47:AV47"/>
    <mergeCell ref="AW47:AX47"/>
    <mergeCell ref="AY47:AZ47"/>
    <mergeCell ref="BA47:BB47"/>
    <mergeCell ref="BC47:BD47"/>
    <mergeCell ref="CI47:CJ47"/>
    <mergeCell ref="CK47:CL47"/>
    <mergeCell ref="BU47:BV47"/>
    <mergeCell ref="BW47:BX47"/>
    <mergeCell ref="BY47:BZ47"/>
    <mergeCell ref="CA47:CB47"/>
    <mergeCell ref="CC47:CD47"/>
    <mergeCell ref="CE47:CF47"/>
    <mergeCell ref="CG47:CH47"/>
    <mergeCell ref="CO2:CP2"/>
    <mergeCell ref="CQ2:CR2"/>
    <mergeCell ref="CA2:CB2"/>
    <mergeCell ref="CC2:CD2"/>
    <mergeCell ref="CE2:CF2"/>
    <mergeCell ref="CG2:CH2"/>
    <mergeCell ref="CI2:CJ2"/>
    <mergeCell ref="CK2:CL2"/>
    <mergeCell ref="CM2:CN2"/>
    <mergeCell ref="I47:J47"/>
    <mergeCell ref="K47:L47"/>
    <mergeCell ref="M47:N47"/>
    <mergeCell ref="O47:P47"/>
    <mergeCell ref="Q47:R47"/>
    <mergeCell ref="S47:T47"/>
    <mergeCell ref="U47:V47"/>
    <mergeCell ref="W47:X47"/>
    <mergeCell ref="CM47:CN47"/>
    <mergeCell ref="CO47:CP47"/>
    <mergeCell ref="CQ47:CR47"/>
    <mergeCell ref="Y47:Z47"/>
    <mergeCell ref="AA47:AB47"/>
    <mergeCell ref="BI47:BJ47"/>
    <mergeCell ref="BK47:BL47"/>
    <mergeCell ref="BO47:BP47"/>
    <mergeCell ref="BQ47:BR47"/>
    <mergeCell ref="BS47:BT47"/>
    <mergeCell ref="BE47:BF47"/>
    <mergeCell ref="BG47:BH47"/>
    <mergeCell ref="CS47:CT47"/>
    <mergeCell ref="CU47:CV47"/>
    <mergeCell ref="CW47:CX47"/>
    <mergeCell ref="CY47:CZ47"/>
    <mergeCell ref="DA47:DB47"/>
    <mergeCell ref="DC47:DD47"/>
    <mergeCell ref="DE47:DF47"/>
    <mergeCell ref="DG47:DH47"/>
    <mergeCell ref="DI47:DJ47"/>
    <mergeCell ref="DK47:DL47"/>
    <mergeCell ref="DQ47:DR47"/>
    <mergeCell ref="DS47:DT47"/>
    <mergeCell ref="DU47:DV47"/>
    <mergeCell ref="DW47:DX47"/>
    <mergeCell ref="EA47:EB47"/>
    <mergeCell ref="EC47:ED47"/>
    <mergeCell ref="EE47:EF47"/>
    <mergeCell ref="CK48:CL48"/>
    <mergeCell ref="CM48:CN48"/>
    <mergeCell ref="BW48:BX48"/>
    <mergeCell ref="BY48:BZ48"/>
    <mergeCell ref="CA48:CB48"/>
    <mergeCell ref="CC48:CD48"/>
    <mergeCell ref="CE48:CF48"/>
    <mergeCell ref="CG48:CH48"/>
    <mergeCell ref="CI48:CJ48"/>
    <mergeCell ref="DC48:DD48"/>
    <mergeCell ref="DE48:DF48"/>
    <mergeCell ref="CO48:CP48"/>
    <mergeCell ref="CQ48:CR48"/>
    <mergeCell ref="CS48:CT48"/>
    <mergeCell ref="CU48:CV48"/>
    <mergeCell ref="CW48:CX48"/>
    <mergeCell ref="CY48:CZ48"/>
    <mergeCell ref="DA48:DB48"/>
    <mergeCell ref="BO46:CB46"/>
    <mergeCell ref="CC46:CP46"/>
    <mergeCell ref="CQ46:DD46"/>
    <mergeCell ref="DE46:DR46"/>
    <mergeCell ref="C47:D47"/>
    <mergeCell ref="E47:F47"/>
    <mergeCell ref="G47:H47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N48"/>
    <mergeCell ref="AO48:AP48"/>
    <mergeCell ref="AQ48:AR48"/>
    <mergeCell ref="AS48:AT48"/>
    <mergeCell ref="AU48:AV48"/>
    <mergeCell ref="AW48:AX48"/>
    <mergeCell ref="AY48:AZ48"/>
    <mergeCell ref="BA48:BB48"/>
    <mergeCell ref="BC48:BD48"/>
    <mergeCell ref="BE48:BF48"/>
    <mergeCell ref="BG48:BH48"/>
    <mergeCell ref="BI48:BJ48"/>
    <mergeCell ref="BK48:BL48"/>
    <mergeCell ref="BO48:BP48"/>
    <mergeCell ref="BQ48:BR48"/>
    <mergeCell ref="BS48:BT48"/>
    <mergeCell ref="BU48:BV48"/>
    <mergeCell ref="DM47:DN47"/>
    <mergeCell ref="DO47:DP47"/>
    <mergeCell ref="DG48:DH48"/>
    <mergeCell ref="DI48:DJ48"/>
    <mergeCell ref="DK48:DL48"/>
    <mergeCell ref="DM48:DN48"/>
    <mergeCell ref="DO48:DP48"/>
    <mergeCell ref="HO48:HP48"/>
    <mergeCell ref="HQ48:HR48"/>
    <mergeCell ref="HS48:HT48"/>
    <mergeCell ref="HU48:HV48"/>
    <mergeCell ref="HW48:HX48"/>
    <mergeCell ref="HY48:HZ48"/>
    <mergeCell ref="IA48:IB48"/>
    <mergeCell ref="IQ48:IR48"/>
    <mergeCell ref="IS48:IT48"/>
    <mergeCell ref="IU48:IV48"/>
    <mergeCell ref="IC48:ID48"/>
    <mergeCell ref="IE48:IF48"/>
    <mergeCell ref="IG48:IH48"/>
    <mergeCell ref="II48:IJ48"/>
    <mergeCell ref="IK48:IL48"/>
    <mergeCell ref="IM48:IN48"/>
    <mergeCell ref="IO48:IP48"/>
    <mergeCell ref="DQ48:DR48"/>
    <mergeCell ref="DS48:DT48"/>
    <mergeCell ref="DU48:DV48"/>
    <mergeCell ref="DW48:DX48"/>
    <mergeCell ref="EA48:EB48"/>
    <mergeCell ref="EC48:ED48"/>
    <mergeCell ref="EE48:EF48"/>
    <mergeCell ref="EG48:EH48"/>
    <mergeCell ref="EI48:EJ48"/>
    <mergeCell ref="EK48:EL48"/>
    <mergeCell ref="EM48:EN48"/>
    <mergeCell ref="EO48:EP48"/>
    <mergeCell ref="EQ48:ER48"/>
    <mergeCell ref="ES48:ET48"/>
    <mergeCell ref="EU48:EV48"/>
    <mergeCell ref="EW48:EX48"/>
    <mergeCell ref="EY48:EZ48"/>
    <mergeCell ref="FA48:FB48"/>
    <mergeCell ref="FC48:FD48"/>
    <mergeCell ref="FE48:FF48"/>
    <mergeCell ref="FG48:FH48"/>
    <mergeCell ref="FI48:FJ48"/>
    <mergeCell ref="FK48:FL48"/>
    <mergeCell ref="FM48:FN48"/>
    <mergeCell ref="FO48:FP48"/>
    <mergeCell ref="FQ48:FR48"/>
    <mergeCell ref="FS48:FT48"/>
    <mergeCell ref="FU48:FV48"/>
    <mergeCell ref="FW48:FX48"/>
    <mergeCell ref="FY48:FZ48"/>
    <mergeCell ref="GA48:GB48"/>
    <mergeCell ref="GC48:GD48"/>
    <mergeCell ref="GE48:GF48"/>
    <mergeCell ref="GG48:GH48"/>
    <mergeCell ref="GI48:GJ48"/>
    <mergeCell ref="GM48:GN48"/>
    <mergeCell ref="GO48:GP48"/>
    <mergeCell ref="GQ48:GR48"/>
    <mergeCell ref="GS48:GT48"/>
    <mergeCell ref="GU48:GV48"/>
    <mergeCell ref="GW48:GX48"/>
    <mergeCell ref="GY48:GZ48"/>
    <mergeCell ref="HA48:HB48"/>
    <mergeCell ref="HC48:HD48"/>
    <mergeCell ref="HE48:HF48"/>
    <mergeCell ref="HG48:HH48"/>
    <mergeCell ref="HI48:HJ48"/>
    <mergeCell ref="HK48:HL48"/>
    <mergeCell ref="HM48:HN48"/>
    <mergeCell ref="DG2:DH2"/>
    <mergeCell ref="DI2:DJ2"/>
    <mergeCell ref="CS2:CT2"/>
    <mergeCell ref="CU2:CV2"/>
    <mergeCell ref="CW2:CX2"/>
    <mergeCell ref="CY2:CZ2"/>
    <mergeCell ref="DA2:DB2"/>
    <mergeCell ref="DC2:DD2"/>
    <mergeCell ref="DE2:DF2"/>
    <mergeCell ref="EA2:EB2"/>
    <mergeCell ref="EC2:ED2"/>
    <mergeCell ref="DK2:DL2"/>
    <mergeCell ref="DM2:DN2"/>
    <mergeCell ref="DO2:DP2"/>
    <mergeCell ref="DQ2:DR2"/>
    <mergeCell ref="DS2:DT2"/>
    <mergeCell ref="DU2:DV2"/>
    <mergeCell ref="DW2:DX2"/>
    <mergeCell ref="ES2:ET2"/>
    <mergeCell ref="EU2:EV2"/>
    <mergeCell ref="EE2:EF2"/>
    <mergeCell ref="EG2:EH2"/>
    <mergeCell ref="EI2:EJ2"/>
    <mergeCell ref="EK2:EL2"/>
    <mergeCell ref="EM2:EN2"/>
    <mergeCell ref="EO2:EP2"/>
    <mergeCell ref="EQ2:ER2"/>
    <mergeCell ref="HO46:IB46"/>
    <mergeCell ref="IC46:IP46"/>
    <mergeCell ref="IQ46:IV46"/>
    <mergeCell ref="EA46:EN46"/>
    <mergeCell ref="EO46:FB46"/>
    <mergeCell ref="FC46:FP46"/>
    <mergeCell ref="FQ46:GD46"/>
    <mergeCell ref="GE46:GJ46"/>
    <mergeCell ref="GM46:GZ46"/>
    <mergeCell ref="HA46:HN46"/>
    <mergeCell ref="FK2:FL2"/>
    <mergeCell ref="FM2:FN2"/>
    <mergeCell ref="EW2:EX2"/>
    <mergeCell ref="EY2:EZ2"/>
    <mergeCell ref="FA2:FB2"/>
    <mergeCell ref="FC2:FD2"/>
    <mergeCell ref="FE2:FF2"/>
    <mergeCell ref="FG2:FH2"/>
    <mergeCell ref="FI2:FJ2"/>
    <mergeCell ref="GC2:GD2"/>
    <mergeCell ref="GE2:GF2"/>
    <mergeCell ref="FO2:FP2"/>
    <mergeCell ref="FQ2:FR2"/>
    <mergeCell ref="FS2:FT2"/>
    <mergeCell ref="FU2:FV2"/>
    <mergeCell ref="FW2:FX2"/>
    <mergeCell ref="FY2:FZ2"/>
    <mergeCell ref="GA2:GB2"/>
    <mergeCell ref="BW2:BX2"/>
    <mergeCell ref="BY2:BZ2"/>
    <mergeCell ref="BG2:BH2"/>
    <mergeCell ref="BI2:BJ2"/>
    <mergeCell ref="BK2:BL2"/>
    <mergeCell ref="BO2:BP2"/>
    <mergeCell ref="BQ2:BR2"/>
    <mergeCell ref="BS2:BT2"/>
    <mergeCell ref="BU2:BV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O3:BP3"/>
    <mergeCell ref="BQ3:BR3"/>
    <mergeCell ref="BS3:BT3"/>
    <mergeCell ref="BU3:BV3"/>
    <mergeCell ref="IQ47:IR47"/>
    <mergeCell ref="IS47:IT47"/>
    <mergeCell ref="IU47:IV47"/>
    <mergeCell ref="IC47:ID47"/>
    <mergeCell ref="IE47:IF47"/>
    <mergeCell ref="IG47:IH47"/>
    <mergeCell ref="II47:IJ47"/>
    <mergeCell ref="IK47:IL47"/>
    <mergeCell ref="IM47:IN47"/>
    <mergeCell ref="IO47:IP47"/>
    <mergeCell ref="EG47:EH47"/>
    <mergeCell ref="EI47:EJ47"/>
    <mergeCell ref="EK47:EL47"/>
    <mergeCell ref="EM47:EN47"/>
    <mergeCell ref="EO47:EP47"/>
    <mergeCell ref="EQ47:ER47"/>
    <mergeCell ref="ES47:ET47"/>
    <mergeCell ref="EU47:EV47"/>
    <mergeCell ref="EW47:EX47"/>
    <mergeCell ref="EY47:EZ47"/>
    <mergeCell ref="FA47:FB47"/>
    <mergeCell ref="FC47:FD47"/>
    <mergeCell ref="FE47:FF47"/>
    <mergeCell ref="FG47:FH47"/>
    <mergeCell ref="FI47:FJ47"/>
    <mergeCell ref="FK47:FL47"/>
    <mergeCell ref="FM47:FN47"/>
    <mergeCell ref="FO47:FP47"/>
    <mergeCell ref="FQ47:FR47"/>
    <mergeCell ref="FS47:FT47"/>
    <mergeCell ref="FU47:FV47"/>
    <mergeCell ref="FW47:FX47"/>
    <mergeCell ref="FY47:FZ47"/>
    <mergeCell ref="GA47:GB47"/>
    <mergeCell ref="GC47:GD47"/>
    <mergeCell ref="GE47:GF47"/>
    <mergeCell ref="GG47:GH47"/>
    <mergeCell ref="GI47:GJ47"/>
    <mergeCell ref="GM47:GN47"/>
    <mergeCell ref="GO47:GP47"/>
    <mergeCell ref="GQ47:GR47"/>
    <mergeCell ref="GS47:GT47"/>
    <mergeCell ref="GU47:GV47"/>
    <mergeCell ref="GW47:GX47"/>
    <mergeCell ref="GY47:GZ47"/>
    <mergeCell ref="HA47:HB47"/>
    <mergeCell ref="HC47:HD47"/>
    <mergeCell ref="HE47:HF47"/>
    <mergeCell ref="HG47:HH47"/>
    <mergeCell ref="HI47:HJ47"/>
    <mergeCell ref="HK47:HL47"/>
    <mergeCell ref="HM47:HN47"/>
    <mergeCell ref="HO47:HP47"/>
    <mergeCell ref="HQ47:HR47"/>
    <mergeCell ref="HS47:HT47"/>
    <mergeCell ref="HU47:HV47"/>
    <mergeCell ref="HW47:HX47"/>
    <mergeCell ref="HY47:HZ47"/>
    <mergeCell ref="IA47:IB47"/>
  </mergeCells>
  <conditionalFormatting sqref="C5:BL46 C50:BL164">
    <cfRule type="cellIs" dxfId="2" priority="1" operator="equal">
      <formula>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75"/>
    <col customWidth="1" min="2" max="2" width="19.75"/>
    <col customWidth="1" min="3" max="64" width="3.88"/>
    <col customWidth="1" min="65" max="65" width="4.75"/>
    <col customWidth="1" min="66" max="66" width="19.5"/>
    <col customWidth="1" min="67" max="129" width="3.88"/>
    <col customWidth="1" min="130" max="130" width="19.75"/>
    <col customWidth="1" min="131" max="193" width="3.88"/>
    <col customWidth="1" min="194" max="194" width="19.63"/>
    <col customWidth="1" min="195" max="256" width="3.88"/>
  </cols>
  <sheetData>
    <row r="1">
      <c r="C1" s="150" t="s">
        <v>146</v>
      </c>
      <c r="Q1" s="150" t="s">
        <v>146</v>
      </c>
      <c r="AE1" s="150" t="s">
        <v>146</v>
      </c>
      <c r="AS1" s="150" t="s">
        <v>146</v>
      </c>
      <c r="BM1" s="151"/>
      <c r="BN1" s="143" t="str">
        <f>Seznam!C47</f>
        <v>https://docs.google.com/spreadsheets/d/1shMrdlE-v4TgmShGJEX5IrXyolj8bVkHdxPh0z_Owww</v>
      </c>
      <c r="BO1" s="152" t="s">
        <v>143</v>
      </c>
      <c r="CC1" s="152" t="s">
        <v>143</v>
      </c>
      <c r="CQ1" s="152" t="s">
        <v>143</v>
      </c>
      <c r="DE1" s="152" t="s">
        <v>143</v>
      </c>
      <c r="DS1" s="153"/>
      <c r="DT1" s="153"/>
      <c r="DU1" s="153"/>
      <c r="DV1" s="153"/>
      <c r="DW1" s="153"/>
      <c r="DX1" s="153"/>
      <c r="DY1" s="151"/>
      <c r="EA1" s="154" t="s">
        <v>144</v>
      </c>
      <c r="EO1" s="154" t="s">
        <v>144</v>
      </c>
      <c r="FC1" s="154" t="s">
        <v>144</v>
      </c>
      <c r="FQ1" s="154" t="s">
        <v>144</v>
      </c>
      <c r="GE1" s="155"/>
      <c r="GF1" s="155"/>
      <c r="GG1" s="155"/>
      <c r="GH1" s="155"/>
      <c r="GI1" s="155"/>
      <c r="GJ1" s="155"/>
      <c r="GK1" s="151"/>
      <c r="GM1" s="217" t="s">
        <v>145</v>
      </c>
      <c r="HA1" s="217" t="str">
        <f>GM1</f>
        <v>Stodůlky</v>
      </c>
      <c r="HO1" s="217" t="str">
        <f>GM1</f>
        <v>Stodůlky</v>
      </c>
      <c r="IC1" s="217" t="str">
        <f>GM1</f>
        <v>Stodůlky</v>
      </c>
      <c r="IQ1" s="218"/>
      <c r="IR1" s="218"/>
      <c r="IS1" s="218"/>
      <c r="IT1" s="218"/>
      <c r="IU1" s="218"/>
      <c r="IV1" s="218"/>
    </row>
    <row r="2">
      <c r="A2" s="87"/>
      <c r="B2" s="87"/>
      <c r="C2" s="157">
        <f>WEEKNUM(C3, 2)</f>
        <v>49</v>
      </c>
      <c r="D2" s="136"/>
      <c r="E2" s="157">
        <f>WEEKNUM(E3, 2)</f>
        <v>49</v>
      </c>
      <c r="F2" s="136"/>
      <c r="G2" s="157">
        <f>WEEKNUM(G3, 2)</f>
        <v>49</v>
      </c>
      <c r="H2" s="136"/>
      <c r="I2" s="157">
        <f>WEEKNUM(I3, 2)</f>
        <v>49</v>
      </c>
      <c r="J2" s="136"/>
      <c r="K2" s="157">
        <f>WEEKNUM(K3, 2)</f>
        <v>49</v>
      </c>
      <c r="L2" s="136"/>
      <c r="M2" s="157">
        <f>WEEKNUM(M3, 2)</f>
        <v>49</v>
      </c>
      <c r="N2" s="136"/>
      <c r="O2" s="157">
        <f>WEEKNUM(O3, 2)</f>
        <v>50</v>
      </c>
      <c r="P2" s="136"/>
      <c r="Q2" s="157">
        <f>WEEKNUM(Q3, 2)</f>
        <v>50</v>
      </c>
      <c r="R2" s="136"/>
      <c r="S2" s="157">
        <f>WEEKNUM(S3, 2)</f>
        <v>50</v>
      </c>
      <c r="T2" s="136"/>
      <c r="U2" s="157">
        <f>WEEKNUM(U3, 2)</f>
        <v>50</v>
      </c>
      <c r="V2" s="136"/>
      <c r="W2" s="157">
        <f>WEEKNUM(W3, 2)</f>
        <v>50</v>
      </c>
      <c r="X2" s="136"/>
      <c r="Y2" s="157">
        <f>WEEKNUM(Y3, 2)</f>
        <v>50</v>
      </c>
      <c r="Z2" s="136"/>
      <c r="AA2" s="157">
        <f>WEEKNUM(AA3, 2)</f>
        <v>50</v>
      </c>
      <c r="AB2" s="136"/>
      <c r="AC2" s="157">
        <f>WEEKNUM(AC3, 2)</f>
        <v>51</v>
      </c>
      <c r="AD2" s="136"/>
      <c r="AE2" s="157">
        <f>WEEKNUM(AE3, 2)</f>
        <v>51</v>
      </c>
      <c r="AF2" s="136"/>
      <c r="AG2" s="157">
        <f>WEEKNUM(AG3, 2)</f>
        <v>51</v>
      </c>
      <c r="AH2" s="136"/>
      <c r="AI2" s="157">
        <f>WEEKNUM(AI3, 2)</f>
        <v>51</v>
      </c>
      <c r="AJ2" s="136"/>
      <c r="AK2" s="157">
        <f>WEEKNUM(AK3, 2)</f>
        <v>51</v>
      </c>
      <c r="AL2" s="136"/>
      <c r="AM2" s="157">
        <f>WEEKNUM(AM3, 2)</f>
        <v>51</v>
      </c>
      <c r="AN2" s="136"/>
      <c r="AO2" s="157">
        <f>WEEKNUM(AO3, 2)</f>
        <v>51</v>
      </c>
      <c r="AP2" s="136"/>
      <c r="AQ2" s="157">
        <f>WEEKNUM(AQ3, 2)</f>
        <v>52</v>
      </c>
      <c r="AR2" s="136"/>
      <c r="AS2" s="157">
        <f>WEEKNUM(AS3, 2)</f>
        <v>52</v>
      </c>
      <c r="AT2" s="136"/>
      <c r="AU2" s="157">
        <f>WEEKNUM(AU3, 2)</f>
        <v>52</v>
      </c>
      <c r="AV2" s="136"/>
      <c r="AW2" s="157">
        <f>WEEKNUM(AW3, 2)</f>
        <v>52</v>
      </c>
      <c r="AX2" s="136"/>
      <c r="AY2" s="157">
        <f>WEEKNUM(AY3, 2)</f>
        <v>52</v>
      </c>
      <c r="AZ2" s="136"/>
      <c r="BA2" s="157">
        <f>WEEKNUM(BA3, 2)</f>
        <v>52</v>
      </c>
      <c r="BB2" s="136"/>
      <c r="BC2" s="157">
        <f>WEEKNUM(BC3, 2)</f>
        <v>52</v>
      </c>
      <c r="BD2" s="136"/>
      <c r="BE2" s="157">
        <f>WEEKNUM(BE3, 2)</f>
        <v>53</v>
      </c>
      <c r="BF2" s="136"/>
      <c r="BG2" s="157">
        <f>WEEKNUM(BG3, 2)</f>
        <v>53</v>
      </c>
      <c r="BH2" s="136"/>
      <c r="BI2" s="157">
        <f>WEEKNUM(BI3, 2)</f>
        <v>53</v>
      </c>
      <c r="BJ2" s="136"/>
      <c r="BK2" s="157">
        <f>WEEKNUM(BK3, 2)</f>
        <v>53</v>
      </c>
      <c r="BL2" s="136"/>
      <c r="BM2" s="158"/>
      <c r="BN2" s="227" t="str">
        <f>Seznam!C48</f>
        <v>https://docs.google.com/spreadsheets/d/1mC1xwZ9_mbrc-Du_YS3LuXIbz5iTevkePQQ470WnSgk</v>
      </c>
      <c r="BO2" s="157">
        <f>WEEKNUM(BO3, 2)</f>
        <v>49</v>
      </c>
      <c r="BP2" s="136"/>
      <c r="BQ2" s="157">
        <f>WEEKNUM(BQ3, 2)</f>
        <v>49</v>
      </c>
      <c r="BR2" s="136"/>
      <c r="BS2" s="157">
        <f>WEEKNUM(BS3, 2)</f>
        <v>49</v>
      </c>
      <c r="BT2" s="136"/>
      <c r="BU2" s="157">
        <f>WEEKNUM(BU3, 2)</f>
        <v>49</v>
      </c>
      <c r="BV2" s="136"/>
      <c r="BW2" s="157">
        <f>WEEKNUM(BW3, 2)</f>
        <v>49</v>
      </c>
      <c r="BX2" s="136"/>
      <c r="BY2" s="157">
        <f>WEEKNUM(BY3, 2)</f>
        <v>49</v>
      </c>
      <c r="BZ2" s="136"/>
      <c r="CA2" s="157">
        <f>WEEKNUM(CA3, 2)</f>
        <v>50</v>
      </c>
      <c r="CB2" s="136"/>
      <c r="CC2" s="157">
        <f>WEEKNUM(CC3, 2)</f>
        <v>50</v>
      </c>
      <c r="CD2" s="136"/>
      <c r="CE2" s="157">
        <f>WEEKNUM(CE3, 2)</f>
        <v>50</v>
      </c>
      <c r="CF2" s="136"/>
      <c r="CG2" s="157">
        <f>WEEKNUM(CG3, 2)</f>
        <v>50</v>
      </c>
      <c r="CH2" s="136"/>
      <c r="CI2" s="157">
        <f>WEEKNUM(CI3, 2)</f>
        <v>50</v>
      </c>
      <c r="CJ2" s="136"/>
      <c r="CK2" s="157">
        <f>WEEKNUM(CK3, 2)</f>
        <v>50</v>
      </c>
      <c r="CL2" s="136"/>
      <c r="CM2" s="157">
        <f>WEEKNUM(CM3, 2)</f>
        <v>50</v>
      </c>
      <c r="CN2" s="136"/>
      <c r="CO2" s="157">
        <f>WEEKNUM(CO3, 2)</f>
        <v>51</v>
      </c>
      <c r="CP2" s="136"/>
      <c r="CQ2" s="157">
        <f>WEEKNUM(CQ3, 2)</f>
        <v>51</v>
      </c>
      <c r="CR2" s="136"/>
      <c r="CS2" s="157">
        <f>WEEKNUM(CS3, 2)</f>
        <v>51</v>
      </c>
      <c r="CT2" s="136"/>
      <c r="CU2" s="157">
        <f>WEEKNUM(CU3, 2)</f>
        <v>51</v>
      </c>
      <c r="CV2" s="136"/>
      <c r="CW2" s="157">
        <f>WEEKNUM(CW3, 2)</f>
        <v>51</v>
      </c>
      <c r="CX2" s="136"/>
      <c r="CY2" s="157">
        <f>WEEKNUM(CY3, 2)</f>
        <v>51</v>
      </c>
      <c r="CZ2" s="136"/>
      <c r="DA2" s="157">
        <f>WEEKNUM(DA3, 2)</f>
        <v>51</v>
      </c>
      <c r="DB2" s="136"/>
      <c r="DC2" s="157">
        <f>WEEKNUM(DC3, 2)</f>
        <v>52</v>
      </c>
      <c r="DD2" s="136"/>
      <c r="DE2" s="157">
        <f>WEEKNUM(DE3, 2)</f>
        <v>52</v>
      </c>
      <c r="DF2" s="136"/>
      <c r="DG2" s="157">
        <f>WEEKNUM(DG3, 2)</f>
        <v>52</v>
      </c>
      <c r="DH2" s="136"/>
      <c r="DI2" s="157">
        <f>WEEKNUM(DI3, 2)</f>
        <v>52</v>
      </c>
      <c r="DJ2" s="136"/>
      <c r="DK2" s="157">
        <f>WEEKNUM(DK3, 2)</f>
        <v>52</v>
      </c>
      <c r="DL2" s="136"/>
      <c r="DM2" s="157">
        <f>WEEKNUM(DM3, 2)</f>
        <v>52</v>
      </c>
      <c r="DN2" s="136"/>
      <c r="DO2" s="157">
        <f>WEEKNUM(DO3, 2)</f>
        <v>52</v>
      </c>
      <c r="DP2" s="136"/>
      <c r="DQ2" s="157">
        <f>WEEKNUM(DQ3, 2)</f>
        <v>53</v>
      </c>
      <c r="DR2" s="136"/>
      <c r="DS2" s="157">
        <f>WEEKNUM(DS3, 2)</f>
        <v>53</v>
      </c>
      <c r="DT2" s="136"/>
      <c r="DU2" s="157">
        <f>WEEKNUM(DU3, 2)</f>
        <v>53</v>
      </c>
      <c r="DV2" s="136"/>
      <c r="DW2" s="157">
        <f>WEEKNUM(DW3, 2)</f>
        <v>53</v>
      </c>
      <c r="DX2" s="136"/>
      <c r="DY2" s="158"/>
      <c r="DZ2" s="228" t="str">
        <f>Seznam!C49</f>
        <v>https://docs.google.com/spreadsheets/d/11IrvyGLEv6LLa8Enx4lR2ywrqauvc79kRB1B7hRLZ1A</v>
      </c>
      <c r="EA2" s="157">
        <f>WEEKNUM(EA3, 2)</f>
        <v>49</v>
      </c>
      <c r="EB2" s="136"/>
      <c r="EC2" s="157">
        <f>WEEKNUM(EC3, 2)</f>
        <v>49</v>
      </c>
      <c r="ED2" s="136"/>
      <c r="EE2" s="157">
        <f>WEEKNUM(EE3, 2)</f>
        <v>49</v>
      </c>
      <c r="EF2" s="136"/>
      <c r="EG2" s="157">
        <f>WEEKNUM(EG3, 2)</f>
        <v>49</v>
      </c>
      <c r="EH2" s="136"/>
      <c r="EI2" s="157">
        <f>WEEKNUM(EI3, 2)</f>
        <v>49</v>
      </c>
      <c r="EJ2" s="136"/>
      <c r="EK2" s="157">
        <f>WEEKNUM(EK3, 2)</f>
        <v>49</v>
      </c>
      <c r="EL2" s="136"/>
      <c r="EM2" s="157">
        <f>WEEKNUM(EM3, 2)</f>
        <v>50</v>
      </c>
      <c r="EN2" s="136"/>
      <c r="EO2" s="157">
        <f>WEEKNUM(EO3, 2)</f>
        <v>50</v>
      </c>
      <c r="EP2" s="136"/>
      <c r="EQ2" s="157">
        <f>WEEKNUM(EQ3, 2)</f>
        <v>50</v>
      </c>
      <c r="ER2" s="136"/>
      <c r="ES2" s="157">
        <f>WEEKNUM(ES3, 2)</f>
        <v>50</v>
      </c>
      <c r="ET2" s="136"/>
      <c r="EU2" s="157">
        <f>WEEKNUM(EU3, 2)</f>
        <v>50</v>
      </c>
      <c r="EV2" s="136"/>
      <c r="EW2" s="157">
        <f>WEEKNUM(EW3, 2)</f>
        <v>50</v>
      </c>
      <c r="EX2" s="136"/>
      <c r="EY2" s="157">
        <f>WEEKNUM(EY3, 2)</f>
        <v>50</v>
      </c>
      <c r="EZ2" s="136"/>
      <c r="FA2" s="157">
        <f>WEEKNUM(FA3, 2)</f>
        <v>51</v>
      </c>
      <c r="FB2" s="136"/>
      <c r="FC2" s="157">
        <f>WEEKNUM(FC3, 2)</f>
        <v>51</v>
      </c>
      <c r="FD2" s="136"/>
      <c r="FE2" s="157">
        <f>WEEKNUM(FE3, 2)</f>
        <v>51</v>
      </c>
      <c r="FF2" s="136"/>
      <c r="FG2" s="157">
        <f>WEEKNUM(FG3, 2)</f>
        <v>51</v>
      </c>
      <c r="FH2" s="136"/>
      <c r="FI2" s="157">
        <f>WEEKNUM(FI3, 2)</f>
        <v>51</v>
      </c>
      <c r="FJ2" s="136"/>
      <c r="FK2" s="157">
        <f>WEEKNUM(FK3, 2)</f>
        <v>51</v>
      </c>
      <c r="FL2" s="136"/>
      <c r="FM2" s="157">
        <f>WEEKNUM(FM3, 2)</f>
        <v>51</v>
      </c>
      <c r="FN2" s="136"/>
      <c r="FO2" s="157">
        <f>WEEKNUM(FO3, 2)</f>
        <v>52</v>
      </c>
      <c r="FP2" s="136"/>
      <c r="FQ2" s="157">
        <f>WEEKNUM(FQ3, 2)</f>
        <v>52</v>
      </c>
      <c r="FR2" s="136"/>
      <c r="FS2" s="157">
        <f>WEEKNUM(FS3, 2)</f>
        <v>52</v>
      </c>
      <c r="FT2" s="136"/>
      <c r="FU2" s="157">
        <f>WEEKNUM(FU3, 2)</f>
        <v>52</v>
      </c>
      <c r="FV2" s="136"/>
      <c r="FW2" s="157">
        <f>WEEKNUM(FW3, 2)</f>
        <v>52</v>
      </c>
      <c r="FX2" s="136"/>
      <c r="FY2" s="157">
        <f>WEEKNUM(FY3, 2)</f>
        <v>52</v>
      </c>
      <c r="FZ2" s="136"/>
      <c r="GA2" s="157">
        <f>WEEKNUM(GA3, 2)</f>
        <v>52</v>
      </c>
      <c r="GB2" s="136"/>
      <c r="GC2" s="157">
        <f>WEEKNUM(GC3, 2)</f>
        <v>53</v>
      </c>
      <c r="GD2" s="136"/>
      <c r="GE2" s="157">
        <f>WEEKNUM(GE3, 2)</f>
        <v>53</v>
      </c>
      <c r="GF2" s="136"/>
      <c r="GG2" s="157">
        <f>WEEKNUM(GG3, 2)</f>
        <v>53</v>
      </c>
      <c r="GH2" s="136"/>
      <c r="GI2" s="157">
        <f>WEEKNUM(GI3, 2)</f>
        <v>53</v>
      </c>
      <c r="GJ2" s="136"/>
      <c r="GK2" s="158"/>
      <c r="GL2" s="228" t="str">
        <f>Seznam!C50</f>
        <v>https://docs.google.com/spreadsheets/d/1oiAqvLgPlujUreUZh8I04-BWnNmb35Sj55UuOQY5Okk</v>
      </c>
      <c r="GM2" s="157">
        <f>WEEKNUM(GM3, 2)</f>
        <v>49</v>
      </c>
      <c r="GN2" s="136"/>
      <c r="GO2" s="157">
        <f>WEEKNUM(GO3, 2)</f>
        <v>49</v>
      </c>
      <c r="GP2" s="136"/>
      <c r="GQ2" s="157">
        <f>WEEKNUM(GQ3, 2)</f>
        <v>49</v>
      </c>
      <c r="GR2" s="136"/>
      <c r="GS2" s="157">
        <f>WEEKNUM(GS3, 2)</f>
        <v>49</v>
      </c>
      <c r="GT2" s="136"/>
      <c r="GU2" s="157">
        <f>WEEKNUM(GU3, 2)</f>
        <v>49</v>
      </c>
      <c r="GV2" s="136"/>
      <c r="GW2" s="157">
        <f>WEEKNUM(GW3, 2)</f>
        <v>49</v>
      </c>
      <c r="GX2" s="136"/>
      <c r="GY2" s="157">
        <f>WEEKNUM(GY3, 2)</f>
        <v>50</v>
      </c>
      <c r="GZ2" s="136"/>
      <c r="HA2" s="157">
        <f>WEEKNUM(HA3, 2)</f>
        <v>50</v>
      </c>
      <c r="HB2" s="136"/>
      <c r="HC2" s="157">
        <f>WEEKNUM(HC3, 2)</f>
        <v>50</v>
      </c>
      <c r="HD2" s="136"/>
      <c r="HE2" s="157">
        <f>WEEKNUM(HE3, 2)</f>
        <v>50</v>
      </c>
      <c r="HF2" s="136"/>
      <c r="HG2" s="157">
        <f>WEEKNUM(HG3, 2)</f>
        <v>50</v>
      </c>
      <c r="HH2" s="136"/>
      <c r="HI2" s="157">
        <f>WEEKNUM(HI3, 2)</f>
        <v>50</v>
      </c>
      <c r="HJ2" s="136"/>
      <c r="HK2" s="157">
        <f>WEEKNUM(HK3, 2)</f>
        <v>50</v>
      </c>
      <c r="HL2" s="136"/>
      <c r="HM2" s="157">
        <f>WEEKNUM(HM3, 2)</f>
        <v>51</v>
      </c>
      <c r="HN2" s="136"/>
      <c r="HO2" s="157">
        <f>WEEKNUM(HO3, 2)</f>
        <v>51</v>
      </c>
      <c r="HP2" s="136"/>
      <c r="HQ2" s="157">
        <f>WEEKNUM(HQ3, 2)</f>
        <v>51</v>
      </c>
      <c r="HR2" s="136"/>
      <c r="HS2" s="157">
        <f>WEEKNUM(HS3, 2)</f>
        <v>51</v>
      </c>
      <c r="HT2" s="136"/>
      <c r="HU2" s="157">
        <f>WEEKNUM(HU3, 2)</f>
        <v>51</v>
      </c>
      <c r="HV2" s="136"/>
      <c r="HW2" s="157">
        <f>WEEKNUM(HW3, 2)</f>
        <v>51</v>
      </c>
      <c r="HX2" s="136"/>
      <c r="HY2" s="157">
        <f>WEEKNUM(HY3, 2)</f>
        <v>51</v>
      </c>
      <c r="HZ2" s="136"/>
      <c r="IA2" s="157">
        <f>WEEKNUM(IA3, 2)</f>
        <v>52</v>
      </c>
      <c r="IB2" s="136"/>
      <c r="IC2" s="157">
        <f>WEEKNUM(IC3, 2)</f>
        <v>52</v>
      </c>
      <c r="ID2" s="136"/>
      <c r="IE2" s="157">
        <f>WEEKNUM(IE3, 2)</f>
        <v>52</v>
      </c>
      <c r="IF2" s="136"/>
      <c r="IG2" s="157">
        <f>WEEKNUM(IG3, 2)</f>
        <v>52</v>
      </c>
      <c r="IH2" s="136"/>
      <c r="II2" s="157">
        <f>WEEKNUM(II3, 2)</f>
        <v>52</v>
      </c>
      <c r="IJ2" s="136"/>
      <c r="IK2" s="157">
        <f>WEEKNUM(IK3, 2)</f>
        <v>52</v>
      </c>
      <c r="IL2" s="136"/>
      <c r="IM2" s="157">
        <f>WEEKNUM(IM3, 2)</f>
        <v>52</v>
      </c>
      <c r="IN2" s="136"/>
      <c r="IO2" s="157">
        <f>WEEKNUM(IO3, 2)</f>
        <v>53</v>
      </c>
      <c r="IP2" s="136"/>
      <c r="IQ2" s="157">
        <f>WEEKNUM(IQ3, 2)</f>
        <v>53</v>
      </c>
      <c r="IR2" s="136"/>
      <c r="IS2" s="157">
        <f>WEEKNUM(IS3, 2)</f>
        <v>53</v>
      </c>
      <c r="IT2" s="136"/>
      <c r="IU2" s="157">
        <f>WEEKNUM(IU3, 2)</f>
        <v>53</v>
      </c>
      <c r="IV2" s="136"/>
    </row>
    <row r="3">
      <c r="A3" s="87"/>
      <c r="B3" s="159"/>
      <c r="C3" s="229">
        <f>BO3</f>
        <v>44166</v>
      </c>
      <c r="D3" s="133"/>
      <c r="E3" s="229">
        <f>BQ3</f>
        <v>44167</v>
      </c>
      <c r="F3" s="133"/>
      <c r="G3" s="229">
        <f>BS3</f>
        <v>44168</v>
      </c>
      <c r="H3" s="133"/>
      <c r="I3" s="229">
        <f>BU3</f>
        <v>44169</v>
      </c>
      <c r="J3" s="133"/>
      <c r="K3" s="229">
        <f>BW3</f>
        <v>44170</v>
      </c>
      <c r="L3" s="133"/>
      <c r="M3" s="229">
        <f>BY3</f>
        <v>44171</v>
      </c>
      <c r="N3" s="133"/>
      <c r="O3" s="229">
        <f>CA3</f>
        <v>44172</v>
      </c>
      <c r="P3" s="133"/>
      <c r="Q3" s="229">
        <f>CC3</f>
        <v>44173</v>
      </c>
      <c r="R3" s="133"/>
      <c r="S3" s="229">
        <f>CE3</f>
        <v>44174</v>
      </c>
      <c r="T3" s="133"/>
      <c r="U3" s="229">
        <f>CG3</f>
        <v>44175</v>
      </c>
      <c r="V3" s="133"/>
      <c r="W3" s="229">
        <f>CI3</f>
        <v>44176</v>
      </c>
      <c r="X3" s="133"/>
      <c r="Y3" s="229">
        <f>CK3</f>
        <v>44177</v>
      </c>
      <c r="Z3" s="133"/>
      <c r="AA3" s="229">
        <f>CM3</f>
        <v>44178</v>
      </c>
      <c r="AB3" s="133"/>
      <c r="AC3" s="229">
        <f>CO3</f>
        <v>44179</v>
      </c>
      <c r="AD3" s="133"/>
      <c r="AE3" s="229">
        <f>CQ3</f>
        <v>44180</v>
      </c>
      <c r="AF3" s="133"/>
      <c r="AG3" s="229">
        <f>CS3</f>
        <v>44181</v>
      </c>
      <c r="AH3" s="133"/>
      <c r="AI3" s="229">
        <f>CU3</f>
        <v>44182</v>
      </c>
      <c r="AJ3" s="133"/>
      <c r="AK3" s="229">
        <f>CW3</f>
        <v>44183</v>
      </c>
      <c r="AL3" s="133"/>
      <c r="AM3" s="229">
        <f>CY3</f>
        <v>44184</v>
      </c>
      <c r="AN3" s="133"/>
      <c r="AO3" s="229">
        <f>DA3</f>
        <v>44185</v>
      </c>
      <c r="AP3" s="133"/>
      <c r="AQ3" s="229">
        <f>DC3</f>
        <v>44186</v>
      </c>
      <c r="AR3" s="133"/>
      <c r="AS3" s="229">
        <f>DE3</f>
        <v>44187</v>
      </c>
      <c r="AT3" s="133"/>
      <c r="AU3" s="229">
        <f>DG3</f>
        <v>44188</v>
      </c>
      <c r="AV3" s="133"/>
      <c r="AW3" s="229">
        <f>DI3</f>
        <v>44189</v>
      </c>
      <c r="AX3" s="133"/>
      <c r="AY3" s="229">
        <f>DK3</f>
        <v>44190</v>
      </c>
      <c r="AZ3" s="133"/>
      <c r="BA3" s="229">
        <f>DM3</f>
        <v>44191</v>
      </c>
      <c r="BB3" s="133"/>
      <c r="BC3" s="229">
        <f>DO3</f>
        <v>44192</v>
      </c>
      <c r="BD3" s="133"/>
      <c r="BE3" s="229">
        <f>DQ3</f>
        <v>44193</v>
      </c>
      <c r="BF3" s="133"/>
      <c r="BG3" s="229">
        <f>DS3</f>
        <v>44194</v>
      </c>
      <c r="BH3" s="133"/>
      <c r="BI3" s="229">
        <f>DU3</f>
        <v>44195</v>
      </c>
      <c r="BJ3" s="133"/>
      <c r="BK3" s="229">
        <f>DW3</f>
        <v>44196</v>
      </c>
      <c r="BL3" s="133"/>
      <c r="BM3" s="163"/>
      <c r="BN3" s="164"/>
      <c r="BO3" s="160">
        <f>IFERROR(__xludf.DUMMYFUNCTION("IMPORTRANGE(BN2, ""Přehled mzdy!D2:BM31"")"),44166.0)</f>
        <v>44166</v>
      </c>
      <c r="BP3" s="133"/>
      <c r="BQ3" s="161">
        <f>IFERROR(__xludf.DUMMYFUNCTION("""COMPUTED_VALUE"""),44167.0)</f>
        <v>44167</v>
      </c>
      <c r="BR3" s="136"/>
      <c r="BS3" s="161">
        <f>IFERROR(__xludf.DUMMYFUNCTION("""COMPUTED_VALUE"""),44168.0)</f>
        <v>44168</v>
      </c>
      <c r="BT3" s="136"/>
      <c r="BU3" s="161">
        <f>IFERROR(__xludf.DUMMYFUNCTION("""COMPUTED_VALUE"""),44169.0)</f>
        <v>44169</v>
      </c>
      <c r="BV3" s="136"/>
      <c r="BW3" s="161">
        <f>IFERROR(__xludf.DUMMYFUNCTION("""COMPUTED_VALUE"""),44170.0)</f>
        <v>44170</v>
      </c>
      <c r="BX3" s="136"/>
      <c r="BY3" s="162">
        <f>IFERROR(__xludf.DUMMYFUNCTION("""COMPUTED_VALUE"""),44171.0)</f>
        <v>44171</v>
      </c>
      <c r="BZ3" s="136"/>
      <c r="CA3" s="162">
        <f>IFERROR(__xludf.DUMMYFUNCTION("""COMPUTED_VALUE"""),44172.0)</f>
        <v>44172</v>
      </c>
      <c r="CB3" s="136"/>
      <c r="CC3" s="162">
        <f>IFERROR(__xludf.DUMMYFUNCTION("""COMPUTED_VALUE"""),44173.0)</f>
        <v>44173</v>
      </c>
      <c r="CD3" s="136"/>
      <c r="CE3" s="162">
        <f>IFERROR(__xludf.DUMMYFUNCTION("""COMPUTED_VALUE"""),44174.0)</f>
        <v>44174</v>
      </c>
      <c r="CF3" s="136"/>
      <c r="CG3" s="161">
        <f>IFERROR(__xludf.DUMMYFUNCTION("""COMPUTED_VALUE"""),44175.0)</f>
        <v>44175</v>
      </c>
      <c r="CH3" s="136"/>
      <c r="CI3" s="161">
        <f>IFERROR(__xludf.DUMMYFUNCTION("""COMPUTED_VALUE"""),44176.0)</f>
        <v>44176</v>
      </c>
      <c r="CJ3" s="136"/>
      <c r="CK3" s="161">
        <f>IFERROR(__xludf.DUMMYFUNCTION("""COMPUTED_VALUE"""),44177.0)</f>
        <v>44177</v>
      </c>
      <c r="CL3" s="136"/>
      <c r="CM3" s="161">
        <f>IFERROR(__xludf.DUMMYFUNCTION("""COMPUTED_VALUE"""),44178.0)</f>
        <v>44178</v>
      </c>
      <c r="CN3" s="136"/>
      <c r="CO3" s="162">
        <f>IFERROR(__xludf.DUMMYFUNCTION("""COMPUTED_VALUE"""),44179.0)</f>
        <v>44179</v>
      </c>
      <c r="CP3" s="136"/>
      <c r="CQ3" s="162">
        <f>IFERROR(__xludf.DUMMYFUNCTION("""COMPUTED_VALUE"""),44180.0)</f>
        <v>44180</v>
      </c>
      <c r="CR3" s="136"/>
      <c r="CS3" s="162">
        <f>IFERROR(__xludf.DUMMYFUNCTION("""COMPUTED_VALUE"""),44181.0)</f>
        <v>44181</v>
      </c>
      <c r="CT3" s="136"/>
      <c r="CU3" s="162">
        <f>IFERROR(__xludf.DUMMYFUNCTION("""COMPUTED_VALUE"""),44182.0)</f>
        <v>44182</v>
      </c>
      <c r="CV3" s="136"/>
      <c r="CW3" s="161">
        <f>IFERROR(__xludf.DUMMYFUNCTION("""COMPUTED_VALUE"""),44183.0)</f>
        <v>44183</v>
      </c>
      <c r="CX3" s="136"/>
      <c r="CY3" s="161">
        <f>IFERROR(__xludf.DUMMYFUNCTION("""COMPUTED_VALUE"""),44184.0)</f>
        <v>44184</v>
      </c>
      <c r="CZ3" s="136"/>
      <c r="DA3" s="161">
        <f>IFERROR(__xludf.DUMMYFUNCTION("""COMPUTED_VALUE"""),44185.0)</f>
        <v>44185</v>
      </c>
      <c r="DB3" s="136"/>
      <c r="DC3" s="161">
        <f>IFERROR(__xludf.DUMMYFUNCTION("""COMPUTED_VALUE"""),44186.0)</f>
        <v>44186</v>
      </c>
      <c r="DD3" s="136"/>
      <c r="DE3" s="162">
        <f>IFERROR(__xludf.DUMMYFUNCTION("""COMPUTED_VALUE"""),44187.0)</f>
        <v>44187</v>
      </c>
      <c r="DF3" s="136"/>
      <c r="DG3" s="162">
        <f>IFERROR(__xludf.DUMMYFUNCTION("""COMPUTED_VALUE"""),44188.0)</f>
        <v>44188</v>
      </c>
      <c r="DH3" s="136"/>
      <c r="DI3" s="162">
        <f>IFERROR(__xludf.DUMMYFUNCTION("""COMPUTED_VALUE"""),44189.0)</f>
        <v>44189</v>
      </c>
      <c r="DJ3" s="136"/>
      <c r="DK3" s="162">
        <f>IFERROR(__xludf.DUMMYFUNCTION("""COMPUTED_VALUE"""),44190.0)</f>
        <v>44190</v>
      </c>
      <c r="DL3" s="136"/>
      <c r="DM3" s="161">
        <f>IFERROR(__xludf.DUMMYFUNCTION("""COMPUTED_VALUE"""),44191.0)</f>
        <v>44191</v>
      </c>
      <c r="DN3" s="136"/>
      <c r="DO3" s="161">
        <f>IFERROR(__xludf.DUMMYFUNCTION("""COMPUTED_VALUE"""),44192.0)</f>
        <v>44192</v>
      </c>
      <c r="DP3" s="136"/>
      <c r="DQ3" s="161">
        <f>IFERROR(__xludf.DUMMYFUNCTION("""COMPUTED_VALUE"""),44193.0)</f>
        <v>44193</v>
      </c>
      <c r="DR3" s="136"/>
      <c r="DS3" s="161">
        <f>IFERROR(__xludf.DUMMYFUNCTION("""COMPUTED_VALUE"""),44194.0)</f>
        <v>44194</v>
      </c>
      <c r="DT3" s="136"/>
      <c r="DU3" s="162">
        <f>IFERROR(__xludf.DUMMYFUNCTION("""COMPUTED_VALUE"""),44195.0)</f>
        <v>44195</v>
      </c>
      <c r="DV3" s="136"/>
      <c r="DW3" s="162">
        <f>IFERROR(__xludf.DUMMYFUNCTION("""COMPUTED_VALUE"""),44196.0)</f>
        <v>44196</v>
      </c>
      <c r="DX3" s="136"/>
      <c r="DY3" s="163"/>
      <c r="DZ3" s="164"/>
      <c r="EA3" s="160">
        <f>IFERROR(__xludf.DUMMYFUNCTION("IMPORTRANGE(DZ2, ""Přehled mzdy!D2:BM31"")"),44166.0)</f>
        <v>44166</v>
      </c>
      <c r="EB3" s="133"/>
      <c r="EC3" s="161">
        <f>IFERROR(__xludf.DUMMYFUNCTION("""COMPUTED_VALUE"""),44167.0)</f>
        <v>44167</v>
      </c>
      <c r="ED3" s="136"/>
      <c r="EE3" s="161">
        <f>IFERROR(__xludf.DUMMYFUNCTION("""COMPUTED_VALUE"""),44168.0)</f>
        <v>44168</v>
      </c>
      <c r="EF3" s="136"/>
      <c r="EG3" s="161">
        <f>IFERROR(__xludf.DUMMYFUNCTION("""COMPUTED_VALUE"""),44169.0)</f>
        <v>44169</v>
      </c>
      <c r="EH3" s="136"/>
      <c r="EI3" s="161">
        <f>IFERROR(__xludf.DUMMYFUNCTION("""COMPUTED_VALUE"""),44170.0)</f>
        <v>44170</v>
      </c>
      <c r="EJ3" s="136"/>
      <c r="EK3" s="162">
        <f>IFERROR(__xludf.DUMMYFUNCTION("""COMPUTED_VALUE"""),44171.0)</f>
        <v>44171</v>
      </c>
      <c r="EL3" s="136"/>
      <c r="EM3" s="162">
        <f>IFERROR(__xludf.DUMMYFUNCTION("""COMPUTED_VALUE"""),44172.0)</f>
        <v>44172</v>
      </c>
      <c r="EN3" s="136"/>
      <c r="EO3" s="162">
        <f>IFERROR(__xludf.DUMMYFUNCTION("""COMPUTED_VALUE"""),44173.0)</f>
        <v>44173</v>
      </c>
      <c r="EP3" s="136"/>
      <c r="EQ3" s="162">
        <f>IFERROR(__xludf.DUMMYFUNCTION("""COMPUTED_VALUE"""),44174.0)</f>
        <v>44174</v>
      </c>
      <c r="ER3" s="136"/>
      <c r="ES3" s="161">
        <f>IFERROR(__xludf.DUMMYFUNCTION("""COMPUTED_VALUE"""),44175.0)</f>
        <v>44175</v>
      </c>
      <c r="ET3" s="136"/>
      <c r="EU3" s="161">
        <f>IFERROR(__xludf.DUMMYFUNCTION("""COMPUTED_VALUE"""),44176.0)</f>
        <v>44176</v>
      </c>
      <c r="EV3" s="136"/>
      <c r="EW3" s="161">
        <f>IFERROR(__xludf.DUMMYFUNCTION("""COMPUTED_VALUE"""),44177.0)</f>
        <v>44177</v>
      </c>
      <c r="EX3" s="136"/>
      <c r="EY3" s="161">
        <f>IFERROR(__xludf.DUMMYFUNCTION("""COMPUTED_VALUE"""),44178.0)</f>
        <v>44178</v>
      </c>
      <c r="EZ3" s="136"/>
      <c r="FA3" s="162">
        <f>IFERROR(__xludf.DUMMYFUNCTION("""COMPUTED_VALUE"""),44179.0)</f>
        <v>44179</v>
      </c>
      <c r="FB3" s="136"/>
      <c r="FC3" s="162">
        <f>IFERROR(__xludf.DUMMYFUNCTION("""COMPUTED_VALUE"""),44180.0)</f>
        <v>44180</v>
      </c>
      <c r="FD3" s="136"/>
      <c r="FE3" s="162">
        <f>IFERROR(__xludf.DUMMYFUNCTION("""COMPUTED_VALUE"""),44181.0)</f>
        <v>44181</v>
      </c>
      <c r="FF3" s="136"/>
      <c r="FG3" s="162">
        <f>IFERROR(__xludf.DUMMYFUNCTION("""COMPUTED_VALUE"""),44182.0)</f>
        <v>44182</v>
      </c>
      <c r="FH3" s="136"/>
      <c r="FI3" s="161">
        <f>IFERROR(__xludf.DUMMYFUNCTION("""COMPUTED_VALUE"""),44183.0)</f>
        <v>44183</v>
      </c>
      <c r="FJ3" s="136"/>
      <c r="FK3" s="161">
        <f>IFERROR(__xludf.DUMMYFUNCTION("""COMPUTED_VALUE"""),44184.0)</f>
        <v>44184</v>
      </c>
      <c r="FL3" s="136"/>
      <c r="FM3" s="161">
        <f>IFERROR(__xludf.DUMMYFUNCTION("""COMPUTED_VALUE"""),44185.0)</f>
        <v>44185</v>
      </c>
      <c r="FN3" s="136"/>
      <c r="FO3" s="161">
        <f>IFERROR(__xludf.DUMMYFUNCTION("""COMPUTED_VALUE"""),44186.0)</f>
        <v>44186</v>
      </c>
      <c r="FP3" s="136"/>
      <c r="FQ3" s="162">
        <f>IFERROR(__xludf.DUMMYFUNCTION("""COMPUTED_VALUE"""),44187.0)</f>
        <v>44187</v>
      </c>
      <c r="FR3" s="136"/>
      <c r="FS3" s="162">
        <f>IFERROR(__xludf.DUMMYFUNCTION("""COMPUTED_VALUE"""),44188.0)</f>
        <v>44188</v>
      </c>
      <c r="FT3" s="136"/>
      <c r="FU3" s="162">
        <f>IFERROR(__xludf.DUMMYFUNCTION("""COMPUTED_VALUE"""),44189.0)</f>
        <v>44189</v>
      </c>
      <c r="FV3" s="136"/>
      <c r="FW3" s="162">
        <f>IFERROR(__xludf.DUMMYFUNCTION("""COMPUTED_VALUE"""),44190.0)</f>
        <v>44190</v>
      </c>
      <c r="FX3" s="136"/>
      <c r="FY3" s="161">
        <f>IFERROR(__xludf.DUMMYFUNCTION("""COMPUTED_VALUE"""),44191.0)</f>
        <v>44191</v>
      </c>
      <c r="FZ3" s="136"/>
      <c r="GA3" s="161">
        <f>IFERROR(__xludf.DUMMYFUNCTION("""COMPUTED_VALUE"""),44192.0)</f>
        <v>44192</v>
      </c>
      <c r="GB3" s="136"/>
      <c r="GC3" s="161">
        <f>IFERROR(__xludf.DUMMYFUNCTION("""COMPUTED_VALUE"""),44193.0)</f>
        <v>44193</v>
      </c>
      <c r="GD3" s="136"/>
      <c r="GE3" s="161">
        <f>IFERROR(__xludf.DUMMYFUNCTION("""COMPUTED_VALUE"""),44194.0)</f>
        <v>44194</v>
      </c>
      <c r="GF3" s="136"/>
      <c r="GG3" s="162">
        <f>IFERROR(__xludf.DUMMYFUNCTION("""COMPUTED_VALUE"""),44195.0)</f>
        <v>44195</v>
      </c>
      <c r="GH3" s="136"/>
      <c r="GI3" s="162">
        <f>IFERROR(__xludf.DUMMYFUNCTION("""COMPUTED_VALUE"""),44196.0)</f>
        <v>44196</v>
      </c>
      <c r="GJ3" s="136"/>
      <c r="GK3" s="163"/>
      <c r="GL3" s="164"/>
      <c r="GM3" s="160">
        <f>IFERROR(__xludf.DUMMYFUNCTION("IMPORTRANGE(GL2, ""Přehled mzdy!D2:BM31"")"),44166.0)</f>
        <v>44166</v>
      </c>
      <c r="GN3" s="133"/>
      <c r="GO3" s="161">
        <f>IFERROR(__xludf.DUMMYFUNCTION("""COMPUTED_VALUE"""),44167.0)</f>
        <v>44167</v>
      </c>
      <c r="GP3" s="136"/>
      <c r="GQ3" s="161">
        <f>IFERROR(__xludf.DUMMYFUNCTION("""COMPUTED_VALUE"""),44168.0)</f>
        <v>44168</v>
      </c>
      <c r="GR3" s="136"/>
      <c r="GS3" s="161">
        <f>IFERROR(__xludf.DUMMYFUNCTION("""COMPUTED_VALUE"""),44169.0)</f>
        <v>44169</v>
      </c>
      <c r="GT3" s="136"/>
      <c r="GU3" s="161">
        <f>IFERROR(__xludf.DUMMYFUNCTION("""COMPUTED_VALUE"""),44170.0)</f>
        <v>44170</v>
      </c>
      <c r="GV3" s="136"/>
      <c r="GW3" s="162">
        <f>IFERROR(__xludf.DUMMYFUNCTION("""COMPUTED_VALUE"""),44171.0)</f>
        <v>44171</v>
      </c>
      <c r="GX3" s="136"/>
      <c r="GY3" s="162">
        <f>IFERROR(__xludf.DUMMYFUNCTION("""COMPUTED_VALUE"""),44172.0)</f>
        <v>44172</v>
      </c>
      <c r="GZ3" s="136"/>
      <c r="HA3" s="162">
        <f>IFERROR(__xludf.DUMMYFUNCTION("""COMPUTED_VALUE"""),44173.0)</f>
        <v>44173</v>
      </c>
      <c r="HB3" s="136"/>
      <c r="HC3" s="162">
        <f>IFERROR(__xludf.DUMMYFUNCTION("""COMPUTED_VALUE"""),44174.0)</f>
        <v>44174</v>
      </c>
      <c r="HD3" s="136"/>
      <c r="HE3" s="161">
        <f>IFERROR(__xludf.DUMMYFUNCTION("""COMPUTED_VALUE"""),44175.0)</f>
        <v>44175</v>
      </c>
      <c r="HF3" s="136"/>
      <c r="HG3" s="161">
        <f>IFERROR(__xludf.DUMMYFUNCTION("""COMPUTED_VALUE"""),44176.0)</f>
        <v>44176</v>
      </c>
      <c r="HH3" s="136"/>
      <c r="HI3" s="161">
        <f>IFERROR(__xludf.DUMMYFUNCTION("""COMPUTED_VALUE"""),44177.0)</f>
        <v>44177</v>
      </c>
      <c r="HJ3" s="136"/>
      <c r="HK3" s="161">
        <f>IFERROR(__xludf.DUMMYFUNCTION("""COMPUTED_VALUE"""),44178.0)</f>
        <v>44178</v>
      </c>
      <c r="HL3" s="136"/>
      <c r="HM3" s="162">
        <f>IFERROR(__xludf.DUMMYFUNCTION("""COMPUTED_VALUE"""),44179.0)</f>
        <v>44179</v>
      </c>
      <c r="HN3" s="136"/>
      <c r="HO3" s="162">
        <f>IFERROR(__xludf.DUMMYFUNCTION("""COMPUTED_VALUE"""),44180.0)</f>
        <v>44180</v>
      </c>
      <c r="HP3" s="136"/>
      <c r="HQ3" s="162">
        <f>IFERROR(__xludf.DUMMYFUNCTION("""COMPUTED_VALUE"""),44181.0)</f>
        <v>44181</v>
      </c>
      <c r="HR3" s="136"/>
      <c r="HS3" s="162">
        <f>IFERROR(__xludf.DUMMYFUNCTION("""COMPUTED_VALUE"""),44182.0)</f>
        <v>44182</v>
      </c>
      <c r="HT3" s="136"/>
      <c r="HU3" s="161">
        <f>IFERROR(__xludf.DUMMYFUNCTION("""COMPUTED_VALUE"""),44183.0)</f>
        <v>44183</v>
      </c>
      <c r="HV3" s="136"/>
      <c r="HW3" s="161">
        <f>IFERROR(__xludf.DUMMYFUNCTION("""COMPUTED_VALUE"""),44184.0)</f>
        <v>44184</v>
      </c>
      <c r="HX3" s="136"/>
      <c r="HY3" s="161">
        <f>IFERROR(__xludf.DUMMYFUNCTION("""COMPUTED_VALUE"""),44185.0)</f>
        <v>44185</v>
      </c>
      <c r="HZ3" s="136"/>
      <c r="IA3" s="161">
        <f>IFERROR(__xludf.DUMMYFUNCTION("""COMPUTED_VALUE"""),44186.0)</f>
        <v>44186</v>
      </c>
      <c r="IB3" s="136"/>
      <c r="IC3" s="162">
        <f>IFERROR(__xludf.DUMMYFUNCTION("""COMPUTED_VALUE"""),44187.0)</f>
        <v>44187</v>
      </c>
      <c r="ID3" s="136"/>
      <c r="IE3" s="162">
        <f>IFERROR(__xludf.DUMMYFUNCTION("""COMPUTED_VALUE"""),44188.0)</f>
        <v>44188</v>
      </c>
      <c r="IF3" s="136"/>
      <c r="IG3" s="162">
        <f>IFERROR(__xludf.DUMMYFUNCTION("""COMPUTED_VALUE"""),44189.0)</f>
        <v>44189</v>
      </c>
      <c r="IH3" s="136"/>
      <c r="II3" s="162">
        <f>IFERROR(__xludf.DUMMYFUNCTION("""COMPUTED_VALUE"""),44190.0)</f>
        <v>44190</v>
      </c>
      <c r="IJ3" s="136"/>
      <c r="IK3" s="161">
        <f>IFERROR(__xludf.DUMMYFUNCTION("""COMPUTED_VALUE"""),44191.0)</f>
        <v>44191</v>
      </c>
      <c r="IL3" s="136"/>
      <c r="IM3" s="161">
        <f>IFERROR(__xludf.DUMMYFUNCTION("""COMPUTED_VALUE"""),44192.0)</f>
        <v>44192</v>
      </c>
      <c r="IN3" s="136"/>
      <c r="IO3" s="161">
        <f>IFERROR(__xludf.DUMMYFUNCTION("""COMPUTED_VALUE"""),44193.0)</f>
        <v>44193</v>
      </c>
      <c r="IP3" s="136"/>
      <c r="IQ3" s="161">
        <f>IFERROR(__xludf.DUMMYFUNCTION("""COMPUTED_VALUE"""),44194.0)</f>
        <v>44194</v>
      </c>
      <c r="IR3" s="136"/>
      <c r="IS3" s="162">
        <f>IFERROR(__xludf.DUMMYFUNCTION("""COMPUTED_VALUE"""),44195.0)</f>
        <v>44195</v>
      </c>
      <c r="IT3" s="136"/>
      <c r="IU3" s="162">
        <f>IFERROR(__xludf.DUMMYFUNCTION("""COMPUTED_VALUE"""),44196.0)</f>
        <v>44196</v>
      </c>
      <c r="IV3" s="136"/>
    </row>
    <row r="4">
      <c r="A4" s="32" t="str">
        <f>IFERROR(__xludf.DUMMYFUNCTION("IMPORTRANGE(BN1, ""Mzdy!AE3:AE35"")"),"Mzda/h")</f>
        <v>Mzda/h</v>
      </c>
      <c r="B4" s="230" t="str">
        <f t="shared" ref="B4:B46" si="1">BN4</f>
        <v>Instore</v>
      </c>
      <c r="C4" s="166" t="s">
        <v>148</v>
      </c>
      <c r="D4" s="167" t="s">
        <v>149</v>
      </c>
      <c r="E4" s="166" t="s">
        <v>148</v>
      </c>
      <c r="F4" s="167" t="s">
        <v>149</v>
      </c>
      <c r="G4" s="166" t="s">
        <v>148</v>
      </c>
      <c r="H4" s="167" t="s">
        <v>149</v>
      </c>
      <c r="I4" s="166" t="s">
        <v>131</v>
      </c>
      <c r="J4" s="167" t="s">
        <v>149</v>
      </c>
      <c r="K4" s="166" t="s">
        <v>148</v>
      </c>
      <c r="L4" s="167" t="s">
        <v>149</v>
      </c>
      <c r="M4" s="166" t="s">
        <v>148</v>
      </c>
      <c r="N4" s="167" t="s">
        <v>149</v>
      </c>
      <c r="O4" s="166" t="s">
        <v>148</v>
      </c>
      <c r="P4" s="167" t="s">
        <v>149</v>
      </c>
      <c r="Q4" s="166" t="s">
        <v>148</v>
      </c>
      <c r="R4" s="167" t="s">
        <v>149</v>
      </c>
      <c r="S4" s="166" t="s">
        <v>148</v>
      </c>
      <c r="T4" s="167" t="s">
        <v>149</v>
      </c>
      <c r="U4" s="166" t="s">
        <v>148</v>
      </c>
      <c r="V4" s="167" t="s">
        <v>149</v>
      </c>
      <c r="W4" s="166" t="s">
        <v>148</v>
      </c>
      <c r="X4" s="167" t="s">
        <v>149</v>
      </c>
      <c r="Y4" s="166" t="s">
        <v>148</v>
      </c>
      <c r="Z4" s="167" t="s">
        <v>149</v>
      </c>
      <c r="AA4" s="166" t="s">
        <v>148</v>
      </c>
      <c r="AB4" s="167" t="s">
        <v>149</v>
      </c>
      <c r="AC4" s="166" t="s">
        <v>148</v>
      </c>
      <c r="AD4" s="167" t="s">
        <v>149</v>
      </c>
      <c r="AE4" s="166" t="s">
        <v>148</v>
      </c>
      <c r="AF4" s="167" t="s">
        <v>149</v>
      </c>
      <c r="AG4" s="166" t="s">
        <v>148</v>
      </c>
      <c r="AH4" s="167" t="s">
        <v>149</v>
      </c>
      <c r="AI4" s="166" t="s">
        <v>148</v>
      </c>
      <c r="AJ4" s="167" t="s">
        <v>149</v>
      </c>
      <c r="AK4" s="166" t="s">
        <v>148</v>
      </c>
      <c r="AL4" s="167" t="s">
        <v>149</v>
      </c>
      <c r="AM4" s="166" t="s">
        <v>148</v>
      </c>
      <c r="AN4" s="167" t="s">
        <v>149</v>
      </c>
      <c r="AO4" s="166" t="s">
        <v>148</v>
      </c>
      <c r="AP4" s="167" t="s">
        <v>149</v>
      </c>
      <c r="AQ4" s="166" t="s">
        <v>148</v>
      </c>
      <c r="AR4" s="167" t="s">
        <v>149</v>
      </c>
      <c r="AS4" s="166" t="s">
        <v>148</v>
      </c>
      <c r="AT4" s="167" t="s">
        <v>149</v>
      </c>
      <c r="AU4" s="166" t="s">
        <v>148</v>
      </c>
      <c r="AV4" s="167" t="s">
        <v>149</v>
      </c>
      <c r="AW4" s="166" t="s">
        <v>148</v>
      </c>
      <c r="AX4" s="167" t="s">
        <v>149</v>
      </c>
      <c r="AY4" s="166" t="s">
        <v>148</v>
      </c>
      <c r="AZ4" s="167" t="s">
        <v>149</v>
      </c>
      <c r="BA4" s="166" t="s">
        <v>148</v>
      </c>
      <c r="BB4" s="167" t="s">
        <v>149</v>
      </c>
      <c r="BC4" s="166" t="s">
        <v>148</v>
      </c>
      <c r="BD4" s="167" t="s">
        <v>149</v>
      </c>
      <c r="BE4" s="166" t="s">
        <v>148</v>
      </c>
      <c r="BF4" s="167" t="s">
        <v>149</v>
      </c>
      <c r="BG4" s="166" t="s">
        <v>148</v>
      </c>
      <c r="BH4" s="167" t="s">
        <v>149</v>
      </c>
      <c r="BI4" s="166" t="s">
        <v>148</v>
      </c>
      <c r="BJ4" s="167" t="s">
        <v>149</v>
      </c>
      <c r="BK4" s="166" t="s">
        <v>148</v>
      </c>
      <c r="BL4" s="167" t="s">
        <v>149</v>
      </c>
      <c r="BM4" s="168"/>
      <c r="BN4" s="165" t="str">
        <f>IFERROR(__xludf.DUMMYFUNCTION("IMPORTRANGE(BN1, ""Mzdy!A3:A33"")"),"Instore")</f>
        <v>Instore</v>
      </c>
      <c r="BO4" s="166" t="str">
        <f>IFERROR(__xludf.DUMMYFUNCTION("""COMPUTED_VALUE"""),"hod.")</f>
        <v>hod.</v>
      </c>
      <c r="BP4" s="167" t="str">
        <f>IFERROR(__xludf.DUMMYFUNCTION("""COMPUTED_VALUE"""),"zál.")</f>
        <v>zál.</v>
      </c>
      <c r="BQ4" s="166" t="str">
        <f>IFERROR(__xludf.DUMMYFUNCTION("""COMPUTED_VALUE"""),"hod.")</f>
        <v>hod.</v>
      </c>
      <c r="BR4" s="167" t="str">
        <f>IFERROR(__xludf.DUMMYFUNCTION("""COMPUTED_VALUE"""),"zál.")</f>
        <v>zál.</v>
      </c>
      <c r="BS4" s="166" t="str">
        <f>IFERROR(__xludf.DUMMYFUNCTION("""COMPUTED_VALUE"""),"hod.")</f>
        <v>hod.</v>
      </c>
      <c r="BT4" s="167" t="str">
        <f>IFERROR(__xludf.DUMMYFUNCTION("""COMPUTED_VALUE"""),"zál.")</f>
        <v>zál.</v>
      </c>
      <c r="BU4" s="166" t="str">
        <f>IFERROR(__xludf.DUMMYFUNCTION("""COMPUTED_VALUE"""),"Hodin")</f>
        <v>Hodin</v>
      </c>
      <c r="BV4" s="167" t="str">
        <f>IFERROR(__xludf.DUMMYFUNCTION("""COMPUTED_VALUE"""),"zál.")</f>
        <v>zál.</v>
      </c>
      <c r="BW4" s="166" t="str">
        <f>IFERROR(__xludf.DUMMYFUNCTION("""COMPUTED_VALUE"""),"hod.")</f>
        <v>hod.</v>
      </c>
      <c r="BX4" s="167" t="str">
        <f>IFERROR(__xludf.DUMMYFUNCTION("""COMPUTED_VALUE"""),"zál.")</f>
        <v>zál.</v>
      </c>
      <c r="BY4" s="166" t="str">
        <f>IFERROR(__xludf.DUMMYFUNCTION("""COMPUTED_VALUE"""),"hod.")</f>
        <v>hod.</v>
      </c>
      <c r="BZ4" s="167" t="str">
        <f>IFERROR(__xludf.DUMMYFUNCTION("""COMPUTED_VALUE"""),"zál.")</f>
        <v>zál.</v>
      </c>
      <c r="CA4" s="166" t="str">
        <f>IFERROR(__xludf.DUMMYFUNCTION("""COMPUTED_VALUE"""),"hod.")</f>
        <v>hod.</v>
      </c>
      <c r="CB4" s="167" t="str">
        <f>IFERROR(__xludf.DUMMYFUNCTION("""COMPUTED_VALUE"""),"zál.")</f>
        <v>zál.</v>
      </c>
      <c r="CC4" s="166" t="str">
        <f>IFERROR(__xludf.DUMMYFUNCTION("""COMPUTED_VALUE"""),"hod.")</f>
        <v>hod.</v>
      </c>
      <c r="CD4" s="167" t="str">
        <f>IFERROR(__xludf.DUMMYFUNCTION("""COMPUTED_VALUE"""),"zál.")</f>
        <v>zál.</v>
      </c>
      <c r="CE4" s="166" t="str">
        <f>IFERROR(__xludf.DUMMYFUNCTION("""COMPUTED_VALUE"""),"hod.")</f>
        <v>hod.</v>
      </c>
      <c r="CF4" s="167" t="str">
        <f>IFERROR(__xludf.DUMMYFUNCTION("""COMPUTED_VALUE"""),"zál.")</f>
        <v>zál.</v>
      </c>
      <c r="CG4" s="166" t="str">
        <f>IFERROR(__xludf.DUMMYFUNCTION("""COMPUTED_VALUE"""),"hod.")</f>
        <v>hod.</v>
      </c>
      <c r="CH4" s="167" t="str">
        <f>IFERROR(__xludf.DUMMYFUNCTION("""COMPUTED_VALUE"""),"zál.")</f>
        <v>zál.</v>
      </c>
      <c r="CI4" s="166" t="str">
        <f>IFERROR(__xludf.DUMMYFUNCTION("""COMPUTED_VALUE"""),"hod.")</f>
        <v>hod.</v>
      </c>
      <c r="CJ4" s="167" t="str">
        <f>IFERROR(__xludf.DUMMYFUNCTION("""COMPUTED_VALUE"""),"zál.")</f>
        <v>zál.</v>
      </c>
      <c r="CK4" s="166" t="str">
        <f>IFERROR(__xludf.DUMMYFUNCTION("""COMPUTED_VALUE"""),"hod.")</f>
        <v>hod.</v>
      </c>
      <c r="CL4" s="167" t="str">
        <f>IFERROR(__xludf.DUMMYFUNCTION("""COMPUTED_VALUE"""),"zál.")</f>
        <v>zál.</v>
      </c>
      <c r="CM4" s="166" t="str">
        <f>IFERROR(__xludf.DUMMYFUNCTION("""COMPUTED_VALUE"""),"hod.")</f>
        <v>hod.</v>
      </c>
      <c r="CN4" s="167" t="str">
        <f>IFERROR(__xludf.DUMMYFUNCTION("""COMPUTED_VALUE"""),"zál.")</f>
        <v>zál.</v>
      </c>
      <c r="CO4" s="166" t="str">
        <f>IFERROR(__xludf.DUMMYFUNCTION("""COMPUTED_VALUE"""),"hod.")</f>
        <v>hod.</v>
      </c>
      <c r="CP4" s="167" t="str">
        <f>IFERROR(__xludf.DUMMYFUNCTION("""COMPUTED_VALUE"""),"zál.")</f>
        <v>zál.</v>
      </c>
      <c r="CQ4" s="166" t="str">
        <f>IFERROR(__xludf.DUMMYFUNCTION("""COMPUTED_VALUE"""),"hod.")</f>
        <v>hod.</v>
      </c>
      <c r="CR4" s="167" t="str">
        <f>IFERROR(__xludf.DUMMYFUNCTION("""COMPUTED_VALUE"""),"zál.")</f>
        <v>zál.</v>
      </c>
      <c r="CS4" s="166" t="str">
        <f>IFERROR(__xludf.DUMMYFUNCTION("""COMPUTED_VALUE"""),"hod.")</f>
        <v>hod.</v>
      </c>
      <c r="CT4" s="167" t="str">
        <f>IFERROR(__xludf.DUMMYFUNCTION("""COMPUTED_VALUE"""),"zál.")</f>
        <v>zál.</v>
      </c>
      <c r="CU4" s="166" t="str">
        <f>IFERROR(__xludf.DUMMYFUNCTION("""COMPUTED_VALUE"""),"hod.")</f>
        <v>hod.</v>
      </c>
      <c r="CV4" s="167" t="str">
        <f>IFERROR(__xludf.DUMMYFUNCTION("""COMPUTED_VALUE"""),"zál.")</f>
        <v>zál.</v>
      </c>
      <c r="CW4" s="166" t="str">
        <f>IFERROR(__xludf.DUMMYFUNCTION("""COMPUTED_VALUE"""),"hod.")</f>
        <v>hod.</v>
      </c>
      <c r="CX4" s="167" t="str">
        <f>IFERROR(__xludf.DUMMYFUNCTION("""COMPUTED_VALUE"""),"zál.")</f>
        <v>zál.</v>
      </c>
      <c r="CY4" s="166" t="str">
        <f>IFERROR(__xludf.DUMMYFUNCTION("""COMPUTED_VALUE"""),"hod.")</f>
        <v>hod.</v>
      </c>
      <c r="CZ4" s="167" t="str">
        <f>IFERROR(__xludf.DUMMYFUNCTION("""COMPUTED_VALUE"""),"zál.")</f>
        <v>zál.</v>
      </c>
      <c r="DA4" s="166" t="str">
        <f>IFERROR(__xludf.DUMMYFUNCTION("""COMPUTED_VALUE"""),"hod.")</f>
        <v>hod.</v>
      </c>
      <c r="DB4" s="167" t="str">
        <f>IFERROR(__xludf.DUMMYFUNCTION("""COMPUTED_VALUE"""),"zál.")</f>
        <v>zál.</v>
      </c>
      <c r="DC4" s="166" t="str">
        <f>IFERROR(__xludf.DUMMYFUNCTION("""COMPUTED_VALUE"""),"hod.")</f>
        <v>hod.</v>
      </c>
      <c r="DD4" s="167" t="str">
        <f>IFERROR(__xludf.DUMMYFUNCTION("""COMPUTED_VALUE"""),"zál.")</f>
        <v>zál.</v>
      </c>
      <c r="DE4" s="166" t="str">
        <f>IFERROR(__xludf.DUMMYFUNCTION("""COMPUTED_VALUE"""),"hod.")</f>
        <v>hod.</v>
      </c>
      <c r="DF4" s="167" t="str">
        <f>IFERROR(__xludf.DUMMYFUNCTION("""COMPUTED_VALUE"""),"zál.")</f>
        <v>zál.</v>
      </c>
      <c r="DG4" s="166" t="str">
        <f>IFERROR(__xludf.DUMMYFUNCTION("""COMPUTED_VALUE"""),"hod.")</f>
        <v>hod.</v>
      </c>
      <c r="DH4" s="167" t="str">
        <f>IFERROR(__xludf.DUMMYFUNCTION("""COMPUTED_VALUE"""),"zál.")</f>
        <v>zál.</v>
      </c>
      <c r="DI4" s="166" t="str">
        <f>IFERROR(__xludf.DUMMYFUNCTION("""COMPUTED_VALUE"""),"hod.")</f>
        <v>hod.</v>
      </c>
      <c r="DJ4" s="167" t="str">
        <f>IFERROR(__xludf.DUMMYFUNCTION("""COMPUTED_VALUE"""),"zál.")</f>
        <v>zál.</v>
      </c>
      <c r="DK4" s="166" t="str">
        <f>IFERROR(__xludf.DUMMYFUNCTION("""COMPUTED_VALUE"""),"hod.")</f>
        <v>hod.</v>
      </c>
      <c r="DL4" s="167" t="str">
        <f>IFERROR(__xludf.DUMMYFUNCTION("""COMPUTED_VALUE"""),"zál.")</f>
        <v>zál.</v>
      </c>
      <c r="DM4" s="166" t="str">
        <f>IFERROR(__xludf.DUMMYFUNCTION("""COMPUTED_VALUE"""),"hod.")</f>
        <v>hod.</v>
      </c>
      <c r="DN4" s="167" t="str">
        <f>IFERROR(__xludf.DUMMYFUNCTION("""COMPUTED_VALUE"""),"zál.")</f>
        <v>zál.</v>
      </c>
      <c r="DO4" s="166" t="str">
        <f>IFERROR(__xludf.DUMMYFUNCTION("""COMPUTED_VALUE"""),"hod.")</f>
        <v>hod.</v>
      </c>
      <c r="DP4" s="167" t="str">
        <f>IFERROR(__xludf.DUMMYFUNCTION("""COMPUTED_VALUE"""),"zál.")</f>
        <v>zál.</v>
      </c>
      <c r="DQ4" s="166" t="str">
        <f>IFERROR(__xludf.DUMMYFUNCTION("""COMPUTED_VALUE"""),"hod.")</f>
        <v>hod.</v>
      </c>
      <c r="DR4" s="167" t="str">
        <f>IFERROR(__xludf.DUMMYFUNCTION("""COMPUTED_VALUE"""),"zál.")</f>
        <v>zál.</v>
      </c>
      <c r="DS4" s="166" t="str">
        <f>IFERROR(__xludf.DUMMYFUNCTION("""COMPUTED_VALUE"""),"hod.")</f>
        <v>hod.</v>
      </c>
      <c r="DT4" s="167" t="str">
        <f>IFERROR(__xludf.DUMMYFUNCTION("""COMPUTED_VALUE"""),"zál.")</f>
        <v>zál.</v>
      </c>
      <c r="DU4" s="166" t="str">
        <f>IFERROR(__xludf.DUMMYFUNCTION("""COMPUTED_VALUE"""),"hod.")</f>
        <v>hod.</v>
      </c>
      <c r="DV4" s="167" t="str">
        <f>IFERROR(__xludf.DUMMYFUNCTION("""COMPUTED_VALUE"""),"zál.")</f>
        <v>zál.</v>
      </c>
      <c r="DW4" s="166" t="str">
        <f>IFERROR(__xludf.DUMMYFUNCTION("""COMPUTED_VALUE"""),"hod.")</f>
        <v>hod.</v>
      </c>
      <c r="DX4" s="167" t="str">
        <f>IFERROR(__xludf.DUMMYFUNCTION("""COMPUTED_VALUE"""),"zál.")</f>
        <v>zál.</v>
      </c>
      <c r="DY4" s="168"/>
      <c r="DZ4" s="164" t="str">
        <f t="shared" ref="DZ4:DZ23" si="3">BN4</f>
        <v>Instore</v>
      </c>
      <c r="EA4" s="166" t="str">
        <f>IFERROR(__xludf.DUMMYFUNCTION("""COMPUTED_VALUE"""),"hod.")</f>
        <v>hod.</v>
      </c>
      <c r="EB4" s="167" t="str">
        <f>IFERROR(__xludf.DUMMYFUNCTION("""COMPUTED_VALUE"""),"zál.")</f>
        <v>zál.</v>
      </c>
      <c r="EC4" s="166" t="str">
        <f>IFERROR(__xludf.DUMMYFUNCTION("""COMPUTED_VALUE"""),"hod.")</f>
        <v>hod.</v>
      </c>
      <c r="ED4" s="167" t="str">
        <f>IFERROR(__xludf.DUMMYFUNCTION("""COMPUTED_VALUE"""),"zál.")</f>
        <v>zál.</v>
      </c>
      <c r="EE4" s="166" t="str">
        <f>IFERROR(__xludf.DUMMYFUNCTION("""COMPUTED_VALUE"""),"hod.")</f>
        <v>hod.</v>
      </c>
      <c r="EF4" s="167" t="str">
        <f>IFERROR(__xludf.DUMMYFUNCTION("""COMPUTED_VALUE"""),"zál.")</f>
        <v>zál.</v>
      </c>
      <c r="EG4" s="166" t="str">
        <f>IFERROR(__xludf.DUMMYFUNCTION("""COMPUTED_VALUE"""),"Hodin")</f>
        <v>Hodin</v>
      </c>
      <c r="EH4" s="167" t="str">
        <f>IFERROR(__xludf.DUMMYFUNCTION("""COMPUTED_VALUE"""),"zál.")</f>
        <v>zál.</v>
      </c>
      <c r="EI4" s="166" t="str">
        <f>IFERROR(__xludf.DUMMYFUNCTION("""COMPUTED_VALUE"""),"hod.")</f>
        <v>hod.</v>
      </c>
      <c r="EJ4" s="167" t="str">
        <f>IFERROR(__xludf.DUMMYFUNCTION("""COMPUTED_VALUE"""),"zál.")</f>
        <v>zál.</v>
      </c>
      <c r="EK4" s="166" t="str">
        <f>IFERROR(__xludf.DUMMYFUNCTION("""COMPUTED_VALUE"""),"hod.")</f>
        <v>hod.</v>
      </c>
      <c r="EL4" s="167" t="str">
        <f>IFERROR(__xludf.DUMMYFUNCTION("""COMPUTED_VALUE"""),"zál.")</f>
        <v>zál.</v>
      </c>
      <c r="EM4" s="166" t="str">
        <f>IFERROR(__xludf.DUMMYFUNCTION("""COMPUTED_VALUE"""),"hod.")</f>
        <v>hod.</v>
      </c>
      <c r="EN4" s="167" t="str">
        <f>IFERROR(__xludf.DUMMYFUNCTION("""COMPUTED_VALUE"""),"zál.")</f>
        <v>zál.</v>
      </c>
      <c r="EO4" s="166" t="str">
        <f>IFERROR(__xludf.DUMMYFUNCTION("""COMPUTED_VALUE"""),"hod.")</f>
        <v>hod.</v>
      </c>
      <c r="EP4" s="167" t="str">
        <f>IFERROR(__xludf.DUMMYFUNCTION("""COMPUTED_VALUE"""),"zál.")</f>
        <v>zál.</v>
      </c>
      <c r="EQ4" s="166" t="str">
        <f>IFERROR(__xludf.DUMMYFUNCTION("""COMPUTED_VALUE"""),"hod.")</f>
        <v>hod.</v>
      </c>
      <c r="ER4" s="167" t="str">
        <f>IFERROR(__xludf.DUMMYFUNCTION("""COMPUTED_VALUE"""),"zál.")</f>
        <v>zál.</v>
      </c>
      <c r="ES4" s="166" t="str">
        <f>IFERROR(__xludf.DUMMYFUNCTION("""COMPUTED_VALUE"""),"hod.")</f>
        <v>hod.</v>
      </c>
      <c r="ET4" s="167" t="str">
        <f>IFERROR(__xludf.DUMMYFUNCTION("""COMPUTED_VALUE"""),"zál.")</f>
        <v>zál.</v>
      </c>
      <c r="EU4" s="166" t="str">
        <f>IFERROR(__xludf.DUMMYFUNCTION("""COMPUTED_VALUE"""),"hod.")</f>
        <v>hod.</v>
      </c>
      <c r="EV4" s="167" t="str">
        <f>IFERROR(__xludf.DUMMYFUNCTION("""COMPUTED_VALUE"""),"zál.")</f>
        <v>zál.</v>
      </c>
      <c r="EW4" s="166" t="str">
        <f>IFERROR(__xludf.DUMMYFUNCTION("""COMPUTED_VALUE"""),"hod.")</f>
        <v>hod.</v>
      </c>
      <c r="EX4" s="167" t="str">
        <f>IFERROR(__xludf.DUMMYFUNCTION("""COMPUTED_VALUE"""),"zál.")</f>
        <v>zál.</v>
      </c>
      <c r="EY4" s="166" t="str">
        <f>IFERROR(__xludf.DUMMYFUNCTION("""COMPUTED_VALUE"""),"hod.")</f>
        <v>hod.</v>
      </c>
      <c r="EZ4" s="167" t="str">
        <f>IFERROR(__xludf.DUMMYFUNCTION("""COMPUTED_VALUE"""),"zál.")</f>
        <v>zál.</v>
      </c>
      <c r="FA4" s="166" t="str">
        <f>IFERROR(__xludf.DUMMYFUNCTION("""COMPUTED_VALUE"""),"hod.")</f>
        <v>hod.</v>
      </c>
      <c r="FB4" s="167" t="str">
        <f>IFERROR(__xludf.DUMMYFUNCTION("""COMPUTED_VALUE"""),"zál.")</f>
        <v>zál.</v>
      </c>
      <c r="FC4" s="166" t="str">
        <f>IFERROR(__xludf.DUMMYFUNCTION("""COMPUTED_VALUE"""),"hod.")</f>
        <v>hod.</v>
      </c>
      <c r="FD4" s="167" t="str">
        <f>IFERROR(__xludf.DUMMYFUNCTION("""COMPUTED_VALUE"""),"zál.")</f>
        <v>zál.</v>
      </c>
      <c r="FE4" s="166" t="str">
        <f>IFERROR(__xludf.DUMMYFUNCTION("""COMPUTED_VALUE"""),"hod.")</f>
        <v>hod.</v>
      </c>
      <c r="FF4" s="167" t="str">
        <f>IFERROR(__xludf.DUMMYFUNCTION("""COMPUTED_VALUE"""),"zál.")</f>
        <v>zál.</v>
      </c>
      <c r="FG4" s="166" t="str">
        <f>IFERROR(__xludf.DUMMYFUNCTION("""COMPUTED_VALUE"""),"hod.")</f>
        <v>hod.</v>
      </c>
      <c r="FH4" s="167" t="str">
        <f>IFERROR(__xludf.DUMMYFUNCTION("""COMPUTED_VALUE"""),"zál.")</f>
        <v>zál.</v>
      </c>
      <c r="FI4" s="166" t="str">
        <f>IFERROR(__xludf.DUMMYFUNCTION("""COMPUTED_VALUE"""),"hod.")</f>
        <v>hod.</v>
      </c>
      <c r="FJ4" s="167" t="str">
        <f>IFERROR(__xludf.DUMMYFUNCTION("""COMPUTED_VALUE"""),"zál.")</f>
        <v>zál.</v>
      </c>
      <c r="FK4" s="166" t="str">
        <f>IFERROR(__xludf.DUMMYFUNCTION("""COMPUTED_VALUE"""),"hod.")</f>
        <v>hod.</v>
      </c>
      <c r="FL4" s="167" t="str">
        <f>IFERROR(__xludf.DUMMYFUNCTION("""COMPUTED_VALUE"""),"zál.")</f>
        <v>zál.</v>
      </c>
      <c r="FM4" s="166" t="str">
        <f>IFERROR(__xludf.DUMMYFUNCTION("""COMPUTED_VALUE"""),"hod.")</f>
        <v>hod.</v>
      </c>
      <c r="FN4" s="167" t="str">
        <f>IFERROR(__xludf.DUMMYFUNCTION("""COMPUTED_VALUE"""),"zál.")</f>
        <v>zál.</v>
      </c>
      <c r="FO4" s="166" t="str">
        <f>IFERROR(__xludf.DUMMYFUNCTION("""COMPUTED_VALUE"""),"hod.")</f>
        <v>hod.</v>
      </c>
      <c r="FP4" s="167" t="str">
        <f>IFERROR(__xludf.DUMMYFUNCTION("""COMPUTED_VALUE"""),"zál.")</f>
        <v>zál.</v>
      </c>
      <c r="FQ4" s="166" t="str">
        <f>IFERROR(__xludf.DUMMYFUNCTION("""COMPUTED_VALUE"""),"hod.")</f>
        <v>hod.</v>
      </c>
      <c r="FR4" s="167" t="str">
        <f>IFERROR(__xludf.DUMMYFUNCTION("""COMPUTED_VALUE"""),"zál.")</f>
        <v>zál.</v>
      </c>
      <c r="FS4" s="166" t="str">
        <f>IFERROR(__xludf.DUMMYFUNCTION("""COMPUTED_VALUE"""),"hod.")</f>
        <v>hod.</v>
      </c>
      <c r="FT4" s="167" t="str">
        <f>IFERROR(__xludf.DUMMYFUNCTION("""COMPUTED_VALUE"""),"zál.")</f>
        <v>zál.</v>
      </c>
      <c r="FU4" s="166" t="str">
        <f>IFERROR(__xludf.DUMMYFUNCTION("""COMPUTED_VALUE"""),"hod.")</f>
        <v>hod.</v>
      </c>
      <c r="FV4" s="167" t="str">
        <f>IFERROR(__xludf.DUMMYFUNCTION("""COMPUTED_VALUE"""),"zál.")</f>
        <v>zál.</v>
      </c>
      <c r="FW4" s="166" t="str">
        <f>IFERROR(__xludf.DUMMYFUNCTION("""COMPUTED_VALUE"""),"hod.")</f>
        <v>hod.</v>
      </c>
      <c r="FX4" s="167" t="str">
        <f>IFERROR(__xludf.DUMMYFUNCTION("""COMPUTED_VALUE"""),"zál.")</f>
        <v>zál.</v>
      </c>
      <c r="FY4" s="166" t="str">
        <f>IFERROR(__xludf.DUMMYFUNCTION("""COMPUTED_VALUE"""),"hod.")</f>
        <v>hod.</v>
      </c>
      <c r="FZ4" s="167" t="str">
        <f>IFERROR(__xludf.DUMMYFUNCTION("""COMPUTED_VALUE"""),"zál.")</f>
        <v>zál.</v>
      </c>
      <c r="GA4" s="166" t="str">
        <f>IFERROR(__xludf.DUMMYFUNCTION("""COMPUTED_VALUE"""),"hod.")</f>
        <v>hod.</v>
      </c>
      <c r="GB4" s="167" t="str">
        <f>IFERROR(__xludf.DUMMYFUNCTION("""COMPUTED_VALUE"""),"zál.")</f>
        <v>zál.</v>
      </c>
      <c r="GC4" s="166" t="str">
        <f>IFERROR(__xludf.DUMMYFUNCTION("""COMPUTED_VALUE"""),"hod.")</f>
        <v>hod.</v>
      </c>
      <c r="GD4" s="167" t="str">
        <f>IFERROR(__xludf.DUMMYFUNCTION("""COMPUTED_VALUE"""),"zál.")</f>
        <v>zál.</v>
      </c>
      <c r="GE4" s="166" t="str">
        <f>IFERROR(__xludf.DUMMYFUNCTION("""COMPUTED_VALUE"""),"hod.")</f>
        <v>hod.</v>
      </c>
      <c r="GF4" s="167" t="str">
        <f>IFERROR(__xludf.DUMMYFUNCTION("""COMPUTED_VALUE"""),"zál.")</f>
        <v>zál.</v>
      </c>
      <c r="GG4" s="166" t="str">
        <f>IFERROR(__xludf.DUMMYFUNCTION("""COMPUTED_VALUE"""),"hod.")</f>
        <v>hod.</v>
      </c>
      <c r="GH4" s="167" t="str">
        <f>IFERROR(__xludf.DUMMYFUNCTION("""COMPUTED_VALUE"""),"zál.")</f>
        <v>zál.</v>
      </c>
      <c r="GI4" s="166" t="str">
        <f>IFERROR(__xludf.DUMMYFUNCTION("""COMPUTED_VALUE"""),"hod.")</f>
        <v>hod.</v>
      </c>
      <c r="GJ4" s="167" t="str">
        <f>IFERROR(__xludf.DUMMYFUNCTION("""COMPUTED_VALUE"""),"zál.")</f>
        <v>zál.</v>
      </c>
      <c r="GK4" s="168"/>
      <c r="GL4" s="164" t="str">
        <f t="shared" ref="GL4:GL23" si="4">DZ4</f>
        <v>Instore</v>
      </c>
      <c r="GM4" s="166" t="str">
        <f>IFERROR(__xludf.DUMMYFUNCTION("""COMPUTED_VALUE"""),"hod.")</f>
        <v>hod.</v>
      </c>
      <c r="GN4" s="167" t="str">
        <f>IFERROR(__xludf.DUMMYFUNCTION("""COMPUTED_VALUE"""),"zál.")</f>
        <v>zál.</v>
      </c>
      <c r="GO4" s="166" t="str">
        <f>IFERROR(__xludf.DUMMYFUNCTION("""COMPUTED_VALUE"""),"hod.")</f>
        <v>hod.</v>
      </c>
      <c r="GP4" s="167" t="str">
        <f>IFERROR(__xludf.DUMMYFUNCTION("""COMPUTED_VALUE"""),"zál.")</f>
        <v>zál.</v>
      </c>
      <c r="GQ4" s="166" t="str">
        <f>IFERROR(__xludf.DUMMYFUNCTION("""COMPUTED_VALUE"""),"hod.")</f>
        <v>hod.</v>
      </c>
      <c r="GR4" s="167" t="str">
        <f>IFERROR(__xludf.DUMMYFUNCTION("""COMPUTED_VALUE"""),"zál.")</f>
        <v>zál.</v>
      </c>
      <c r="GS4" s="166" t="str">
        <f>IFERROR(__xludf.DUMMYFUNCTION("""COMPUTED_VALUE"""),"Hodin")</f>
        <v>Hodin</v>
      </c>
      <c r="GT4" s="167" t="str">
        <f>IFERROR(__xludf.DUMMYFUNCTION("""COMPUTED_VALUE"""),"zál.")</f>
        <v>zál.</v>
      </c>
      <c r="GU4" s="166" t="str">
        <f>IFERROR(__xludf.DUMMYFUNCTION("""COMPUTED_VALUE"""),"hod.")</f>
        <v>hod.</v>
      </c>
      <c r="GV4" s="167" t="str">
        <f>IFERROR(__xludf.DUMMYFUNCTION("""COMPUTED_VALUE"""),"zál.")</f>
        <v>zál.</v>
      </c>
      <c r="GW4" s="166" t="str">
        <f>IFERROR(__xludf.DUMMYFUNCTION("""COMPUTED_VALUE"""),"hod.")</f>
        <v>hod.</v>
      </c>
      <c r="GX4" s="167" t="str">
        <f>IFERROR(__xludf.DUMMYFUNCTION("""COMPUTED_VALUE"""),"zál.")</f>
        <v>zál.</v>
      </c>
      <c r="GY4" s="166" t="str">
        <f>IFERROR(__xludf.DUMMYFUNCTION("""COMPUTED_VALUE"""),"hod.")</f>
        <v>hod.</v>
      </c>
      <c r="GZ4" s="167" t="str">
        <f>IFERROR(__xludf.DUMMYFUNCTION("""COMPUTED_VALUE"""),"zál.")</f>
        <v>zál.</v>
      </c>
      <c r="HA4" s="166" t="str">
        <f>IFERROR(__xludf.DUMMYFUNCTION("""COMPUTED_VALUE"""),"hod.")</f>
        <v>hod.</v>
      </c>
      <c r="HB4" s="167" t="str">
        <f>IFERROR(__xludf.DUMMYFUNCTION("""COMPUTED_VALUE"""),"zál.")</f>
        <v>zál.</v>
      </c>
      <c r="HC4" s="166" t="str">
        <f>IFERROR(__xludf.DUMMYFUNCTION("""COMPUTED_VALUE"""),"hod.")</f>
        <v>hod.</v>
      </c>
      <c r="HD4" s="167" t="str">
        <f>IFERROR(__xludf.DUMMYFUNCTION("""COMPUTED_VALUE"""),"zál.")</f>
        <v>zál.</v>
      </c>
      <c r="HE4" s="166" t="str">
        <f>IFERROR(__xludf.DUMMYFUNCTION("""COMPUTED_VALUE"""),"hod.")</f>
        <v>hod.</v>
      </c>
      <c r="HF4" s="167" t="str">
        <f>IFERROR(__xludf.DUMMYFUNCTION("""COMPUTED_VALUE"""),"zál.")</f>
        <v>zál.</v>
      </c>
      <c r="HG4" s="166" t="str">
        <f>IFERROR(__xludf.DUMMYFUNCTION("""COMPUTED_VALUE"""),"hod.")</f>
        <v>hod.</v>
      </c>
      <c r="HH4" s="167" t="str">
        <f>IFERROR(__xludf.DUMMYFUNCTION("""COMPUTED_VALUE"""),"zál.")</f>
        <v>zál.</v>
      </c>
      <c r="HI4" s="166" t="str">
        <f>IFERROR(__xludf.DUMMYFUNCTION("""COMPUTED_VALUE"""),"hod.")</f>
        <v>hod.</v>
      </c>
      <c r="HJ4" s="167" t="str">
        <f>IFERROR(__xludf.DUMMYFUNCTION("""COMPUTED_VALUE"""),"zál.")</f>
        <v>zál.</v>
      </c>
      <c r="HK4" s="166" t="str">
        <f>IFERROR(__xludf.DUMMYFUNCTION("""COMPUTED_VALUE"""),"hod.")</f>
        <v>hod.</v>
      </c>
      <c r="HL4" s="167" t="str">
        <f>IFERROR(__xludf.DUMMYFUNCTION("""COMPUTED_VALUE"""),"zál.")</f>
        <v>zál.</v>
      </c>
      <c r="HM4" s="166" t="str">
        <f>IFERROR(__xludf.DUMMYFUNCTION("""COMPUTED_VALUE"""),"hod.")</f>
        <v>hod.</v>
      </c>
      <c r="HN4" s="167" t="str">
        <f>IFERROR(__xludf.DUMMYFUNCTION("""COMPUTED_VALUE"""),"zál.")</f>
        <v>zál.</v>
      </c>
      <c r="HO4" s="166" t="str">
        <f>IFERROR(__xludf.DUMMYFUNCTION("""COMPUTED_VALUE"""),"hod.")</f>
        <v>hod.</v>
      </c>
      <c r="HP4" s="167" t="str">
        <f>IFERROR(__xludf.DUMMYFUNCTION("""COMPUTED_VALUE"""),"zál.")</f>
        <v>zál.</v>
      </c>
      <c r="HQ4" s="166" t="str">
        <f>IFERROR(__xludf.DUMMYFUNCTION("""COMPUTED_VALUE"""),"hod.")</f>
        <v>hod.</v>
      </c>
      <c r="HR4" s="167" t="str">
        <f>IFERROR(__xludf.DUMMYFUNCTION("""COMPUTED_VALUE"""),"zál.")</f>
        <v>zál.</v>
      </c>
      <c r="HS4" s="166" t="str">
        <f>IFERROR(__xludf.DUMMYFUNCTION("""COMPUTED_VALUE"""),"hod.")</f>
        <v>hod.</v>
      </c>
      <c r="HT4" s="167" t="str">
        <f>IFERROR(__xludf.DUMMYFUNCTION("""COMPUTED_VALUE"""),"zál.")</f>
        <v>zál.</v>
      </c>
      <c r="HU4" s="166" t="str">
        <f>IFERROR(__xludf.DUMMYFUNCTION("""COMPUTED_VALUE"""),"hod.")</f>
        <v>hod.</v>
      </c>
      <c r="HV4" s="167" t="str">
        <f>IFERROR(__xludf.DUMMYFUNCTION("""COMPUTED_VALUE"""),"zál.")</f>
        <v>zál.</v>
      </c>
      <c r="HW4" s="166" t="str">
        <f>IFERROR(__xludf.DUMMYFUNCTION("""COMPUTED_VALUE"""),"hod.")</f>
        <v>hod.</v>
      </c>
      <c r="HX4" s="167" t="str">
        <f>IFERROR(__xludf.DUMMYFUNCTION("""COMPUTED_VALUE"""),"zál.")</f>
        <v>zál.</v>
      </c>
      <c r="HY4" s="166" t="str">
        <f>IFERROR(__xludf.DUMMYFUNCTION("""COMPUTED_VALUE"""),"hod.")</f>
        <v>hod.</v>
      </c>
      <c r="HZ4" s="167" t="str">
        <f>IFERROR(__xludf.DUMMYFUNCTION("""COMPUTED_VALUE"""),"zál.")</f>
        <v>zál.</v>
      </c>
      <c r="IA4" s="166" t="str">
        <f>IFERROR(__xludf.DUMMYFUNCTION("""COMPUTED_VALUE"""),"hod.")</f>
        <v>hod.</v>
      </c>
      <c r="IB4" s="167" t="str">
        <f>IFERROR(__xludf.DUMMYFUNCTION("""COMPUTED_VALUE"""),"zál.")</f>
        <v>zál.</v>
      </c>
      <c r="IC4" s="166" t="str">
        <f>IFERROR(__xludf.DUMMYFUNCTION("""COMPUTED_VALUE"""),"hod.")</f>
        <v>hod.</v>
      </c>
      <c r="ID4" s="167" t="str">
        <f>IFERROR(__xludf.DUMMYFUNCTION("""COMPUTED_VALUE"""),"zál.")</f>
        <v>zál.</v>
      </c>
      <c r="IE4" s="166" t="str">
        <f>IFERROR(__xludf.DUMMYFUNCTION("""COMPUTED_VALUE"""),"hod.")</f>
        <v>hod.</v>
      </c>
      <c r="IF4" s="167" t="str">
        <f>IFERROR(__xludf.DUMMYFUNCTION("""COMPUTED_VALUE"""),"zál.")</f>
        <v>zál.</v>
      </c>
      <c r="IG4" s="166" t="str">
        <f>IFERROR(__xludf.DUMMYFUNCTION("""COMPUTED_VALUE"""),"hod.")</f>
        <v>hod.</v>
      </c>
      <c r="IH4" s="167" t="str">
        <f>IFERROR(__xludf.DUMMYFUNCTION("""COMPUTED_VALUE"""),"zál.")</f>
        <v>zál.</v>
      </c>
      <c r="II4" s="166" t="str">
        <f>IFERROR(__xludf.DUMMYFUNCTION("""COMPUTED_VALUE"""),"hod.")</f>
        <v>hod.</v>
      </c>
      <c r="IJ4" s="167" t="str">
        <f>IFERROR(__xludf.DUMMYFUNCTION("""COMPUTED_VALUE"""),"zál.")</f>
        <v>zál.</v>
      </c>
      <c r="IK4" s="166" t="str">
        <f>IFERROR(__xludf.DUMMYFUNCTION("""COMPUTED_VALUE"""),"hod.")</f>
        <v>hod.</v>
      </c>
      <c r="IL4" s="167" t="str">
        <f>IFERROR(__xludf.DUMMYFUNCTION("""COMPUTED_VALUE"""),"zál.")</f>
        <v>zál.</v>
      </c>
      <c r="IM4" s="166" t="str">
        <f>IFERROR(__xludf.DUMMYFUNCTION("""COMPUTED_VALUE"""),"hod.")</f>
        <v>hod.</v>
      </c>
      <c r="IN4" s="167" t="str">
        <f>IFERROR(__xludf.DUMMYFUNCTION("""COMPUTED_VALUE"""),"zál.")</f>
        <v>zál.</v>
      </c>
      <c r="IO4" s="166" t="str">
        <f>IFERROR(__xludf.DUMMYFUNCTION("""COMPUTED_VALUE"""),"hod.")</f>
        <v>hod.</v>
      </c>
      <c r="IP4" s="167" t="str">
        <f>IFERROR(__xludf.DUMMYFUNCTION("""COMPUTED_VALUE"""),"zál.")</f>
        <v>zál.</v>
      </c>
      <c r="IQ4" s="166" t="str">
        <f>IFERROR(__xludf.DUMMYFUNCTION("""COMPUTED_VALUE"""),"hod.")</f>
        <v>hod.</v>
      </c>
      <c r="IR4" s="167" t="str">
        <f>IFERROR(__xludf.DUMMYFUNCTION("""COMPUTED_VALUE"""),"zál.")</f>
        <v>zál.</v>
      </c>
      <c r="IS4" s="166" t="str">
        <f>IFERROR(__xludf.DUMMYFUNCTION("""COMPUTED_VALUE"""),"hod.")</f>
        <v>hod.</v>
      </c>
      <c r="IT4" s="167" t="str">
        <f>IFERROR(__xludf.DUMMYFUNCTION("""COMPUTED_VALUE"""),"zál.")</f>
        <v>zál.</v>
      </c>
      <c r="IU4" s="166" t="str">
        <f>IFERROR(__xludf.DUMMYFUNCTION("""COMPUTED_VALUE"""),"hod.")</f>
        <v>hod.</v>
      </c>
      <c r="IV4" s="167" t="str">
        <f>IFERROR(__xludf.DUMMYFUNCTION("""COMPUTED_VALUE"""),"zál.")</f>
        <v>zál.</v>
      </c>
    </row>
    <row r="5">
      <c r="A5" s="208">
        <f>IFERROR(__xludf.DUMMYFUNCTION("""COMPUTED_VALUE"""),1290.3225806451612)</f>
        <v>1290.322581</v>
      </c>
      <c r="B5" s="231" t="str">
        <f t="shared" si="1"/>
        <v>Stanislav Roth</v>
      </c>
      <c r="C5" s="199">
        <f t="shared" ref="C5:BL5" si="2">BO5+EA5+GM5</f>
        <v>13</v>
      </c>
      <c r="D5" s="199">
        <f t="shared" si="2"/>
        <v>0</v>
      </c>
      <c r="E5" s="199">
        <f t="shared" si="2"/>
        <v>12.5</v>
      </c>
      <c r="F5" s="199">
        <f t="shared" si="2"/>
        <v>0</v>
      </c>
      <c r="G5" s="199">
        <f t="shared" si="2"/>
        <v>0</v>
      </c>
      <c r="H5" s="199">
        <f t="shared" si="2"/>
        <v>0</v>
      </c>
      <c r="I5" s="199">
        <f t="shared" si="2"/>
        <v>0</v>
      </c>
      <c r="J5" s="199">
        <f t="shared" si="2"/>
        <v>0</v>
      </c>
      <c r="K5" s="199">
        <f t="shared" si="2"/>
        <v>13</v>
      </c>
      <c r="L5" s="199">
        <f t="shared" si="2"/>
        <v>0</v>
      </c>
      <c r="M5" s="199">
        <f t="shared" si="2"/>
        <v>0</v>
      </c>
      <c r="N5" s="199">
        <f t="shared" si="2"/>
        <v>0</v>
      </c>
      <c r="O5" s="199">
        <f t="shared" si="2"/>
        <v>0</v>
      </c>
      <c r="P5" s="199">
        <f t="shared" si="2"/>
        <v>0</v>
      </c>
      <c r="Q5" s="199">
        <f t="shared" si="2"/>
        <v>0</v>
      </c>
      <c r="R5" s="199">
        <f t="shared" si="2"/>
        <v>0</v>
      </c>
      <c r="S5" s="199">
        <f t="shared" si="2"/>
        <v>0</v>
      </c>
      <c r="T5" s="199">
        <f t="shared" si="2"/>
        <v>0</v>
      </c>
      <c r="U5" s="199">
        <f t="shared" si="2"/>
        <v>6</v>
      </c>
      <c r="V5" s="199">
        <f t="shared" si="2"/>
        <v>0</v>
      </c>
      <c r="W5" s="199">
        <f t="shared" si="2"/>
        <v>13</v>
      </c>
      <c r="X5" s="199">
        <f t="shared" si="2"/>
        <v>0</v>
      </c>
      <c r="Y5" s="199">
        <f t="shared" si="2"/>
        <v>13</v>
      </c>
      <c r="Z5" s="199">
        <f t="shared" si="2"/>
        <v>0</v>
      </c>
      <c r="AA5" s="199">
        <f t="shared" si="2"/>
        <v>0</v>
      </c>
      <c r="AB5" s="199">
        <f t="shared" si="2"/>
        <v>0</v>
      </c>
      <c r="AC5" s="199">
        <f t="shared" si="2"/>
        <v>0</v>
      </c>
      <c r="AD5" s="199">
        <f t="shared" si="2"/>
        <v>0</v>
      </c>
      <c r="AE5" s="199">
        <f t="shared" si="2"/>
        <v>0</v>
      </c>
      <c r="AF5" s="199">
        <f t="shared" si="2"/>
        <v>0</v>
      </c>
      <c r="AG5" s="199">
        <f t="shared" si="2"/>
        <v>13</v>
      </c>
      <c r="AH5" s="199">
        <f t="shared" si="2"/>
        <v>0</v>
      </c>
      <c r="AI5" s="199">
        <f t="shared" si="2"/>
        <v>0</v>
      </c>
      <c r="AJ5" s="199">
        <f t="shared" si="2"/>
        <v>0</v>
      </c>
      <c r="AK5" s="199">
        <f t="shared" si="2"/>
        <v>6</v>
      </c>
      <c r="AL5" s="199">
        <f t="shared" si="2"/>
        <v>0</v>
      </c>
      <c r="AM5" s="199">
        <f t="shared" si="2"/>
        <v>13</v>
      </c>
      <c r="AN5" s="199">
        <f t="shared" si="2"/>
        <v>0</v>
      </c>
      <c r="AO5" s="199">
        <f t="shared" si="2"/>
        <v>11</v>
      </c>
      <c r="AP5" s="199">
        <f t="shared" si="2"/>
        <v>0</v>
      </c>
      <c r="AQ5" s="199">
        <f t="shared" si="2"/>
        <v>7</v>
      </c>
      <c r="AR5" s="199">
        <f t="shared" si="2"/>
        <v>0</v>
      </c>
      <c r="AS5" s="199">
        <f t="shared" si="2"/>
        <v>7</v>
      </c>
      <c r="AT5" s="199">
        <f t="shared" si="2"/>
        <v>0</v>
      </c>
      <c r="AU5" s="199">
        <f t="shared" si="2"/>
        <v>5</v>
      </c>
      <c r="AV5" s="199">
        <f t="shared" si="2"/>
        <v>0</v>
      </c>
      <c r="AW5" s="199">
        <f t="shared" si="2"/>
        <v>0</v>
      </c>
      <c r="AX5" s="199">
        <f t="shared" si="2"/>
        <v>0</v>
      </c>
      <c r="AY5" s="199">
        <f t="shared" si="2"/>
        <v>6</v>
      </c>
      <c r="AZ5" s="199">
        <f t="shared" si="2"/>
        <v>0</v>
      </c>
      <c r="BA5" s="199">
        <f t="shared" si="2"/>
        <v>5</v>
      </c>
      <c r="BB5" s="199">
        <f t="shared" si="2"/>
        <v>0</v>
      </c>
      <c r="BC5" s="199">
        <f t="shared" si="2"/>
        <v>3</v>
      </c>
      <c r="BD5" s="199">
        <f t="shared" si="2"/>
        <v>0</v>
      </c>
      <c r="BE5" s="199">
        <f t="shared" si="2"/>
        <v>13</v>
      </c>
      <c r="BF5" s="199">
        <f t="shared" si="2"/>
        <v>0</v>
      </c>
      <c r="BG5" s="199">
        <f t="shared" si="2"/>
        <v>0</v>
      </c>
      <c r="BH5" s="199">
        <f t="shared" si="2"/>
        <v>0</v>
      </c>
      <c r="BI5" s="199">
        <f t="shared" si="2"/>
        <v>0</v>
      </c>
      <c r="BJ5" s="199">
        <f t="shared" si="2"/>
        <v>0</v>
      </c>
      <c r="BK5" s="199">
        <f t="shared" si="2"/>
        <v>13</v>
      </c>
      <c r="BL5" s="199">
        <f t="shared" si="2"/>
        <v>0</v>
      </c>
      <c r="BM5" s="158"/>
      <c r="BN5" s="159" t="str">
        <f>IFERROR(__xludf.DUMMYFUNCTION("""COMPUTED_VALUE"""),"Stanislav Roth")</f>
        <v>Stanislav Roth</v>
      </c>
      <c r="BO5" s="202">
        <f>IFERROR(__xludf.DUMMYFUNCTION("""COMPUTED_VALUE"""),13.0)</f>
        <v>13</v>
      </c>
      <c r="BP5" s="203"/>
      <c r="BQ5" s="202">
        <f>IFERROR(__xludf.DUMMYFUNCTION("""COMPUTED_VALUE"""),12.5)</f>
        <v>12.5</v>
      </c>
      <c r="BR5" s="203"/>
      <c r="BS5" s="202"/>
      <c r="BT5" s="203"/>
      <c r="BU5" s="204"/>
      <c r="BV5" s="203"/>
      <c r="BW5" s="204">
        <f>IFERROR(__xludf.DUMMYFUNCTION("""COMPUTED_VALUE"""),13.0)</f>
        <v>13</v>
      </c>
      <c r="BX5" s="203"/>
      <c r="BY5" s="202"/>
      <c r="BZ5" s="203"/>
      <c r="CA5" s="202"/>
      <c r="CB5" s="203"/>
      <c r="CC5" s="202"/>
      <c r="CD5" s="203"/>
      <c r="CE5" s="204"/>
      <c r="CF5" s="203"/>
      <c r="CG5" s="202">
        <f>IFERROR(__xludf.DUMMYFUNCTION("""COMPUTED_VALUE"""),6.0)</f>
        <v>6</v>
      </c>
      <c r="CH5" s="203"/>
      <c r="CI5" s="204">
        <f>IFERROR(__xludf.DUMMYFUNCTION("""COMPUTED_VALUE"""),13.0)</f>
        <v>13</v>
      </c>
      <c r="CJ5" s="203"/>
      <c r="CK5" s="202">
        <f>IFERROR(__xludf.DUMMYFUNCTION("""COMPUTED_VALUE"""),13.0)</f>
        <v>13</v>
      </c>
      <c r="CL5" s="203"/>
      <c r="CM5" s="202"/>
      <c r="CN5" s="203"/>
      <c r="CO5" s="202"/>
      <c r="CP5" s="203"/>
      <c r="CQ5" s="202"/>
      <c r="CR5" s="203"/>
      <c r="CS5" s="202">
        <f>IFERROR(__xludf.DUMMYFUNCTION("""COMPUTED_VALUE"""),13.0)</f>
        <v>13</v>
      </c>
      <c r="CT5" s="199"/>
      <c r="CU5" s="202"/>
      <c r="CV5" s="199"/>
      <c r="CW5" s="202">
        <f>IFERROR(__xludf.DUMMYFUNCTION("""COMPUTED_VALUE"""),3.0)</f>
        <v>3</v>
      </c>
      <c r="CX5" s="199"/>
      <c r="CY5" s="202">
        <f>IFERROR(__xludf.DUMMYFUNCTION("""COMPUTED_VALUE"""),13.0)</f>
        <v>13</v>
      </c>
      <c r="CZ5" s="199"/>
      <c r="DA5" s="202">
        <f>IFERROR(__xludf.DUMMYFUNCTION("""COMPUTED_VALUE"""),11.0)</f>
        <v>11</v>
      </c>
      <c r="DB5" s="199"/>
      <c r="DC5" s="202">
        <f>IFERROR(__xludf.DUMMYFUNCTION("""COMPUTED_VALUE"""),7.0)</f>
        <v>7</v>
      </c>
      <c r="DD5" s="199"/>
      <c r="DE5" s="202">
        <f>IFERROR(__xludf.DUMMYFUNCTION("""COMPUTED_VALUE"""),7.0)</f>
        <v>7</v>
      </c>
      <c r="DF5" s="199"/>
      <c r="DG5" s="202">
        <f>IFERROR(__xludf.DUMMYFUNCTION("""COMPUTED_VALUE"""),5.0)</f>
        <v>5</v>
      </c>
      <c r="DH5" s="199"/>
      <c r="DI5" s="202"/>
      <c r="DJ5" s="199"/>
      <c r="DK5" s="202">
        <f>IFERROR(__xludf.DUMMYFUNCTION("""COMPUTED_VALUE"""),6.0)</f>
        <v>6</v>
      </c>
      <c r="DL5" s="199"/>
      <c r="DM5" s="202">
        <f>IFERROR(__xludf.DUMMYFUNCTION("""COMPUTED_VALUE"""),5.0)</f>
        <v>5</v>
      </c>
      <c r="DN5" s="199"/>
      <c r="DO5" s="202">
        <f>IFERROR(__xludf.DUMMYFUNCTION("""COMPUTED_VALUE"""),3.0)</f>
        <v>3</v>
      </c>
      <c r="DP5" s="199"/>
      <c r="DQ5" s="202">
        <f>IFERROR(__xludf.DUMMYFUNCTION("""COMPUTED_VALUE"""),13.0)</f>
        <v>13</v>
      </c>
      <c r="DR5" s="199"/>
      <c r="DS5" s="202"/>
      <c r="DT5" s="199"/>
      <c r="DU5" s="202"/>
      <c r="DV5" s="199"/>
      <c r="DW5" s="202">
        <f>IFERROR(__xludf.DUMMYFUNCTION("""COMPUTED_VALUE"""),13.0)</f>
        <v>13</v>
      </c>
      <c r="DX5" s="199"/>
      <c r="DY5" s="158"/>
      <c r="DZ5" s="159" t="str">
        <f t="shared" si="3"/>
        <v>Stanislav Roth</v>
      </c>
      <c r="EA5" s="202"/>
      <c r="EB5" s="203"/>
      <c r="EC5" s="202"/>
      <c r="ED5" s="203"/>
      <c r="EE5" s="202"/>
      <c r="EF5" s="203"/>
      <c r="EG5" s="204"/>
      <c r="EH5" s="203"/>
      <c r="EI5" s="204"/>
      <c r="EJ5" s="203"/>
      <c r="EK5" s="202"/>
      <c r="EL5" s="203"/>
      <c r="EM5" s="202"/>
      <c r="EN5" s="203"/>
      <c r="EO5" s="202"/>
      <c r="EP5" s="203"/>
      <c r="EQ5" s="204"/>
      <c r="ER5" s="203"/>
      <c r="ES5" s="202"/>
      <c r="ET5" s="203"/>
      <c r="EU5" s="204"/>
      <c r="EV5" s="203"/>
      <c r="EW5" s="202"/>
      <c r="EX5" s="203"/>
      <c r="EY5" s="202"/>
      <c r="EZ5" s="203"/>
      <c r="FA5" s="202"/>
      <c r="FB5" s="203"/>
      <c r="FC5" s="202"/>
      <c r="FD5" s="203"/>
      <c r="FE5" s="202"/>
      <c r="FF5" s="199"/>
      <c r="FG5" s="202"/>
      <c r="FH5" s="199"/>
      <c r="FI5" s="202">
        <f>IFERROR(__xludf.DUMMYFUNCTION("""COMPUTED_VALUE"""),3.0)</f>
        <v>3</v>
      </c>
      <c r="FJ5" s="199"/>
      <c r="FK5" s="202"/>
      <c r="FL5" s="199"/>
      <c r="FM5" s="202"/>
      <c r="FN5" s="199"/>
      <c r="FO5" s="202"/>
      <c r="FP5" s="199"/>
      <c r="FQ5" s="202"/>
      <c r="FR5" s="199"/>
      <c r="FS5" s="202"/>
      <c r="FT5" s="199"/>
      <c r="FU5" s="202"/>
      <c r="FV5" s="199"/>
      <c r="FW5" s="202"/>
      <c r="FX5" s="199"/>
      <c r="FY5" s="202"/>
      <c r="FZ5" s="199"/>
      <c r="GA5" s="202"/>
      <c r="GB5" s="199"/>
      <c r="GC5" s="202"/>
      <c r="GD5" s="199"/>
      <c r="GE5" s="202"/>
      <c r="GF5" s="199"/>
      <c r="GG5" s="202"/>
      <c r="GH5" s="199"/>
      <c r="GI5" s="202"/>
      <c r="GJ5" s="199"/>
      <c r="GK5" s="158"/>
      <c r="GL5" s="159" t="str">
        <f t="shared" si="4"/>
        <v>Stanislav Roth</v>
      </c>
      <c r="GM5" s="202"/>
      <c r="GN5" s="203"/>
      <c r="GO5" s="202"/>
      <c r="GP5" s="203"/>
      <c r="GQ5" s="202"/>
      <c r="GR5" s="203"/>
      <c r="GS5" s="204"/>
      <c r="GT5" s="203"/>
      <c r="GU5" s="204"/>
      <c r="GV5" s="203"/>
      <c r="GW5" s="202"/>
      <c r="GX5" s="203"/>
      <c r="GY5" s="202"/>
      <c r="GZ5" s="203"/>
      <c r="HA5" s="202"/>
      <c r="HB5" s="203"/>
      <c r="HC5" s="204"/>
      <c r="HD5" s="203"/>
      <c r="HE5" s="202"/>
      <c r="HF5" s="203"/>
      <c r="HG5" s="204"/>
      <c r="HH5" s="203"/>
      <c r="HI5" s="202"/>
      <c r="HJ5" s="203"/>
      <c r="HK5" s="202"/>
      <c r="HL5" s="203"/>
      <c r="HM5" s="202"/>
      <c r="HN5" s="203"/>
      <c r="HO5" s="202"/>
      <c r="HP5" s="203"/>
      <c r="HQ5" s="202"/>
      <c r="HR5" s="199"/>
      <c r="HS5" s="202"/>
      <c r="HT5" s="199"/>
      <c r="HU5" s="202"/>
      <c r="HV5" s="199"/>
      <c r="HW5" s="202"/>
      <c r="HX5" s="199"/>
      <c r="HY5" s="202"/>
      <c r="HZ5" s="199"/>
      <c r="IA5" s="202"/>
      <c r="IB5" s="199"/>
      <c r="IC5" s="202"/>
      <c r="ID5" s="199"/>
      <c r="IE5" s="202"/>
      <c r="IF5" s="199"/>
      <c r="IG5" s="202"/>
      <c r="IH5" s="199"/>
      <c r="II5" s="202"/>
      <c r="IJ5" s="199"/>
      <c r="IK5" s="202"/>
      <c r="IL5" s="199"/>
      <c r="IM5" s="202"/>
      <c r="IN5" s="199"/>
      <c r="IO5" s="202"/>
      <c r="IP5" s="199"/>
      <c r="IQ5" s="202"/>
      <c r="IR5" s="199"/>
      <c r="IS5" s="202"/>
      <c r="IT5" s="199"/>
      <c r="IU5" s="202"/>
      <c r="IV5" s="199"/>
    </row>
    <row r="6">
      <c r="A6" s="208">
        <f>IFERROR(__xludf.DUMMYFUNCTION("""COMPUTED_VALUE"""),1290.3225806451612)</f>
        <v>1290.322581</v>
      </c>
      <c r="B6" s="231" t="str">
        <f t="shared" si="1"/>
        <v>Anastasia Rothová</v>
      </c>
      <c r="C6" s="199">
        <f t="shared" ref="C6:BL6" si="5">BO6+EA6+GM6</f>
        <v>0</v>
      </c>
      <c r="D6" s="199">
        <f t="shared" si="5"/>
        <v>0</v>
      </c>
      <c r="E6" s="199">
        <f t="shared" si="5"/>
        <v>0</v>
      </c>
      <c r="F6" s="199">
        <f t="shared" si="5"/>
        <v>0</v>
      </c>
      <c r="G6" s="199">
        <f t="shared" si="5"/>
        <v>0</v>
      </c>
      <c r="H6" s="199">
        <f t="shared" si="5"/>
        <v>0</v>
      </c>
      <c r="I6" s="199">
        <f t="shared" si="5"/>
        <v>18</v>
      </c>
      <c r="J6" s="199">
        <f t="shared" si="5"/>
        <v>0</v>
      </c>
      <c r="K6" s="199">
        <f t="shared" si="5"/>
        <v>0</v>
      </c>
      <c r="L6" s="199">
        <f t="shared" si="5"/>
        <v>0</v>
      </c>
      <c r="M6" s="199">
        <f t="shared" si="5"/>
        <v>14</v>
      </c>
      <c r="N6" s="199">
        <f t="shared" si="5"/>
        <v>0</v>
      </c>
      <c r="O6" s="199">
        <f t="shared" si="5"/>
        <v>0</v>
      </c>
      <c r="P6" s="199">
        <f t="shared" si="5"/>
        <v>0</v>
      </c>
      <c r="Q6" s="199">
        <f t="shared" si="5"/>
        <v>0</v>
      </c>
      <c r="R6" s="199">
        <f t="shared" si="5"/>
        <v>0</v>
      </c>
      <c r="S6" s="199">
        <f t="shared" si="5"/>
        <v>0</v>
      </c>
      <c r="T6" s="199">
        <f t="shared" si="5"/>
        <v>0</v>
      </c>
      <c r="U6" s="199">
        <f t="shared" si="5"/>
        <v>0</v>
      </c>
      <c r="V6" s="199">
        <f t="shared" si="5"/>
        <v>0</v>
      </c>
      <c r="W6" s="199">
        <f t="shared" si="5"/>
        <v>0</v>
      </c>
      <c r="X6" s="199">
        <f t="shared" si="5"/>
        <v>0</v>
      </c>
      <c r="Y6" s="199">
        <f t="shared" si="5"/>
        <v>0</v>
      </c>
      <c r="Z6" s="199">
        <f t="shared" si="5"/>
        <v>0</v>
      </c>
      <c r="AA6" s="199">
        <f t="shared" si="5"/>
        <v>0</v>
      </c>
      <c r="AB6" s="199">
        <f t="shared" si="5"/>
        <v>0</v>
      </c>
      <c r="AC6" s="199">
        <f t="shared" si="5"/>
        <v>0</v>
      </c>
      <c r="AD6" s="199">
        <f t="shared" si="5"/>
        <v>0</v>
      </c>
      <c r="AE6" s="199">
        <f t="shared" si="5"/>
        <v>0</v>
      </c>
      <c r="AF6" s="199">
        <f t="shared" si="5"/>
        <v>0</v>
      </c>
      <c r="AG6" s="199">
        <f t="shared" si="5"/>
        <v>16</v>
      </c>
      <c r="AH6" s="199">
        <f t="shared" si="5"/>
        <v>0</v>
      </c>
      <c r="AI6" s="199">
        <f t="shared" si="5"/>
        <v>0</v>
      </c>
      <c r="AJ6" s="199">
        <f t="shared" si="5"/>
        <v>0</v>
      </c>
      <c r="AK6" s="199">
        <f t="shared" si="5"/>
        <v>18</v>
      </c>
      <c r="AL6" s="199">
        <f t="shared" si="5"/>
        <v>0</v>
      </c>
      <c r="AM6" s="199">
        <f t="shared" si="5"/>
        <v>8</v>
      </c>
      <c r="AN6" s="199">
        <f t="shared" si="5"/>
        <v>0</v>
      </c>
      <c r="AO6" s="199">
        <f t="shared" si="5"/>
        <v>0</v>
      </c>
      <c r="AP6" s="199">
        <f t="shared" si="5"/>
        <v>0</v>
      </c>
      <c r="AQ6" s="199">
        <f t="shared" si="5"/>
        <v>16</v>
      </c>
      <c r="AR6" s="199">
        <f t="shared" si="5"/>
        <v>0</v>
      </c>
      <c r="AS6" s="199">
        <f t="shared" si="5"/>
        <v>0</v>
      </c>
      <c r="AT6" s="199">
        <f t="shared" si="5"/>
        <v>0</v>
      </c>
      <c r="AU6" s="199">
        <f t="shared" si="5"/>
        <v>0</v>
      </c>
      <c r="AV6" s="199">
        <f t="shared" si="5"/>
        <v>0</v>
      </c>
      <c r="AW6" s="199">
        <f t="shared" si="5"/>
        <v>0</v>
      </c>
      <c r="AX6" s="199">
        <f t="shared" si="5"/>
        <v>0</v>
      </c>
      <c r="AY6" s="199">
        <f t="shared" si="5"/>
        <v>0</v>
      </c>
      <c r="AZ6" s="199">
        <f t="shared" si="5"/>
        <v>0</v>
      </c>
      <c r="BA6" s="199">
        <f t="shared" si="5"/>
        <v>8</v>
      </c>
      <c r="BB6" s="199">
        <f t="shared" si="5"/>
        <v>0</v>
      </c>
      <c r="BC6" s="199">
        <f t="shared" si="5"/>
        <v>14</v>
      </c>
      <c r="BD6" s="199">
        <f t="shared" si="5"/>
        <v>0</v>
      </c>
      <c r="BE6" s="199">
        <f t="shared" si="5"/>
        <v>0</v>
      </c>
      <c r="BF6" s="199">
        <f t="shared" si="5"/>
        <v>0</v>
      </c>
      <c r="BG6" s="199">
        <f t="shared" si="5"/>
        <v>0</v>
      </c>
      <c r="BH6" s="199">
        <f t="shared" si="5"/>
        <v>0</v>
      </c>
      <c r="BI6" s="199">
        <f t="shared" si="5"/>
        <v>15</v>
      </c>
      <c r="BJ6" s="199">
        <f t="shared" si="5"/>
        <v>0</v>
      </c>
      <c r="BK6" s="199">
        <f t="shared" si="5"/>
        <v>5</v>
      </c>
      <c r="BL6" s="199">
        <f t="shared" si="5"/>
        <v>0</v>
      </c>
      <c r="BM6" s="158"/>
      <c r="BN6" s="159" t="str">
        <f>IFERROR(__xludf.DUMMYFUNCTION("""COMPUTED_VALUE"""),"Anastasia Rothová")</f>
        <v>Anastasia Rothová</v>
      </c>
      <c r="BO6" s="202"/>
      <c r="BP6" s="203"/>
      <c r="BQ6" s="202"/>
      <c r="BR6" s="203"/>
      <c r="BS6" s="202"/>
      <c r="BT6" s="203"/>
      <c r="BU6" s="202"/>
      <c r="BV6" s="203"/>
      <c r="BW6" s="202"/>
      <c r="BX6" s="203"/>
      <c r="BY6" s="204"/>
      <c r="BZ6" s="203"/>
      <c r="CA6" s="204"/>
      <c r="CB6" s="203"/>
      <c r="CC6" s="204"/>
      <c r="CD6" s="203"/>
      <c r="CE6" s="202"/>
      <c r="CF6" s="203"/>
      <c r="CG6" s="202"/>
      <c r="CH6" s="203"/>
      <c r="CI6" s="202"/>
      <c r="CJ6" s="203"/>
      <c r="CK6" s="202"/>
      <c r="CL6" s="203"/>
      <c r="CM6" s="204"/>
      <c r="CN6" s="203"/>
      <c r="CO6" s="204"/>
      <c r="CP6" s="203"/>
      <c r="CQ6" s="202"/>
      <c r="CR6" s="203"/>
      <c r="CS6" s="204"/>
      <c r="CT6" s="199"/>
      <c r="CU6" s="204"/>
      <c r="CV6" s="199"/>
      <c r="CW6" s="204"/>
      <c r="CX6" s="199"/>
      <c r="CY6" s="202"/>
      <c r="CZ6" s="199"/>
      <c r="DA6" s="204"/>
      <c r="DB6" s="199"/>
      <c r="DC6" s="202"/>
      <c r="DD6" s="199"/>
      <c r="DE6" s="204"/>
      <c r="DF6" s="199"/>
      <c r="DG6" s="202"/>
      <c r="DH6" s="199"/>
      <c r="DI6" s="202"/>
      <c r="DJ6" s="199"/>
      <c r="DK6" s="202"/>
      <c r="DL6" s="199"/>
      <c r="DM6" s="202"/>
      <c r="DN6" s="199"/>
      <c r="DO6" s="204"/>
      <c r="DP6" s="199"/>
      <c r="DQ6" s="204"/>
      <c r="DR6" s="199"/>
      <c r="DS6" s="202"/>
      <c r="DT6" s="199"/>
      <c r="DU6" s="202"/>
      <c r="DV6" s="199"/>
      <c r="DW6" s="202"/>
      <c r="DX6" s="199"/>
      <c r="DY6" s="158"/>
      <c r="DZ6" s="159" t="str">
        <f t="shared" si="3"/>
        <v>Anastasia Rothová</v>
      </c>
      <c r="EA6" s="202"/>
      <c r="EB6" s="203"/>
      <c r="EC6" s="202"/>
      <c r="ED6" s="203"/>
      <c r="EE6" s="202"/>
      <c r="EF6" s="203"/>
      <c r="EG6" s="202">
        <f>IFERROR(__xludf.DUMMYFUNCTION("""COMPUTED_VALUE"""),18.0)</f>
        <v>18</v>
      </c>
      <c r="EH6" s="203"/>
      <c r="EI6" s="202"/>
      <c r="EJ6" s="203"/>
      <c r="EK6" s="204">
        <f>IFERROR(__xludf.DUMMYFUNCTION("""COMPUTED_VALUE"""),14.0)</f>
        <v>14</v>
      </c>
      <c r="EL6" s="203"/>
      <c r="EM6" s="204"/>
      <c r="EN6" s="203"/>
      <c r="EO6" s="204"/>
      <c r="EP6" s="203"/>
      <c r="EQ6" s="202"/>
      <c r="ER6" s="203"/>
      <c r="ES6" s="202"/>
      <c r="ET6" s="203"/>
      <c r="EU6" s="202"/>
      <c r="EV6" s="203"/>
      <c r="EW6" s="202"/>
      <c r="EX6" s="203"/>
      <c r="EY6" s="204"/>
      <c r="EZ6" s="203"/>
      <c r="FA6" s="204"/>
      <c r="FB6" s="203"/>
      <c r="FC6" s="202"/>
      <c r="FD6" s="203"/>
      <c r="FE6" s="204">
        <f>IFERROR(__xludf.DUMMYFUNCTION("""COMPUTED_VALUE"""),16.0)</f>
        <v>16</v>
      </c>
      <c r="FF6" s="199"/>
      <c r="FG6" s="204"/>
      <c r="FH6" s="199"/>
      <c r="FI6" s="204">
        <f>IFERROR(__xludf.DUMMYFUNCTION("""COMPUTED_VALUE"""),18.0)</f>
        <v>18</v>
      </c>
      <c r="FJ6" s="199"/>
      <c r="FK6" s="202">
        <f>IFERROR(__xludf.DUMMYFUNCTION("""COMPUTED_VALUE"""),8.0)</f>
        <v>8</v>
      </c>
      <c r="FL6" s="199"/>
      <c r="FM6" s="204"/>
      <c r="FN6" s="199"/>
      <c r="FO6" s="202">
        <f>IFERROR(__xludf.DUMMYFUNCTION("""COMPUTED_VALUE"""),16.0)</f>
        <v>16</v>
      </c>
      <c r="FP6" s="199"/>
      <c r="FQ6" s="204"/>
      <c r="FR6" s="199"/>
      <c r="FS6" s="202"/>
      <c r="FT6" s="199"/>
      <c r="FU6" s="202"/>
      <c r="FV6" s="199"/>
      <c r="FW6" s="202"/>
      <c r="FX6" s="199"/>
      <c r="FY6" s="202">
        <f>IFERROR(__xludf.DUMMYFUNCTION("""COMPUTED_VALUE"""),8.0)</f>
        <v>8</v>
      </c>
      <c r="FZ6" s="199"/>
      <c r="GA6" s="204">
        <f>IFERROR(__xludf.DUMMYFUNCTION("""COMPUTED_VALUE"""),14.0)</f>
        <v>14</v>
      </c>
      <c r="GB6" s="199"/>
      <c r="GC6" s="204"/>
      <c r="GD6" s="199"/>
      <c r="GE6" s="202"/>
      <c r="GF6" s="199"/>
      <c r="GG6" s="202">
        <f>IFERROR(__xludf.DUMMYFUNCTION("""COMPUTED_VALUE"""),15.0)</f>
        <v>15</v>
      </c>
      <c r="GH6" s="199"/>
      <c r="GI6" s="202">
        <f>IFERROR(__xludf.DUMMYFUNCTION("""COMPUTED_VALUE"""),5.0)</f>
        <v>5</v>
      </c>
      <c r="GJ6" s="199"/>
      <c r="GK6" s="158"/>
      <c r="GL6" s="159" t="str">
        <f t="shared" si="4"/>
        <v>Anastasia Rothová</v>
      </c>
      <c r="GM6" s="202"/>
      <c r="GN6" s="203"/>
      <c r="GO6" s="202"/>
      <c r="GP6" s="203"/>
      <c r="GQ6" s="202"/>
      <c r="GR6" s="203"/>
      <c r="GS6" s="202"/>
      <c r="GT6" s="203"/>
      <c r="GU6" s="202"/>
      <c r="GV6" s="203"/>
      <c r="GW6" s="204"/>
      <c r="GX6" s="203"/>
      <c r="GY6" s="204"/>
      <c r="GZ6" s="203"/>
      <c r="HA6" s="204"/>
      <c r="HB6" s="203"/>
      <c r="HC6" s="202"/>
      <c r="HD6" s="203"/>
      <c r="HE6" s="202"/>
      <c r="HF6" s="203"/>
      <c r="HG6" s="202"/>
      <c r="HH6" s="203"/>
      <c r="HI6" s="202"/>
      <c r="HJ6" s="203"/>
      <c r="HK6" s="204"/>
      <c r="HL6" s="203"/>
      <c r="HM6" s="204"/>
      <c r="HN6" s="203"/>
      <c r="HO6" s="202"/>
      <c r="HP6" s="203"/>
      <c r="HQ6" s="204"/>
      <c r="HR6" s="199"/>
      <c r="HS6" s="204"/>
      <c r="HT6" s="199"/>
      <c r="HU6" s="204"/>
      <c r="HV6" s="199"/>
      <c r="HW6" s="202"/>
      <c r="HX6" s="199"/>
      <c r="HY6" s="204"/>
      <c r="HZ6" s="199"/>
      <c r="IA6" s="202"/>
      <c r="IB6" s="199"/>
      <c r="IC6" s="204"/>
      <c r="ID6" s="199"/>
      <c r="IE6" s="202"/>
      <c r="IF6" s="199"/>
      <c r="IG6" s="202"/>
      <c r="IH6" s="199"/>
      <c r="II6" s="202"/>
      <c r="IJ6" s="199"/>
      <c r="IK6" s="202"/>
      <c r="IL6" s="199"/>
      <c r="IM6" s="204"/>
      <c r="IN6" s="199"/>
      <c r="IO6" s="204"/>
      <c r="IP6" s="199"/>
      <c r="IQ6" s="202"/>
      <c r="IR6" s="199"/>
      <c r="IS6" s="202"/>
      <c r="IT6" s="199"/>
      <c r="IU6" s="202"/>
      <c r="IV6" s="199"/>
    </row>
    <row r="7">
      <c r="A7" s="208">
        <f>IFERROR(__xludf.DUMMYFUNCTION("""COMPUTED_VALUE"""),150.0)</f>
        <v>150</v>
      </c>
      <c r="B7" s="231" t="str">
        <f t="shared" si="1"/>
        <v>Petr Wolf</v>
      </c>
      <c r="C7" s="199">
        <f t="shared" ref="C7:BL7" si="6">BO7+EA7+GM7</f>
        <v>0</v>
      </c>
      <c r="D7" s="199">
        <f t="shared" si="6"/>
        <v>0</v>
      </c>
      <c r="E7" s="199">
        <f t="shared" si="6"/>
        <v>15</v>
      </c>
      <c r="F7" s="199">
        <f t="shared" si="6"/>
        <v>0</v>
      </c>
      <c r="G7" s="199">
        <f t="shared" si="6"/>
        <v>0</v>
      </c>
      <c r="H7" s="199">
        <f t="shared" si="6"/>
        <v>0</v>
      </c>
      <c r="I7" s="199">
        <f t="shared" si="6"/>
        <v>17</v>
      </c>
      <c r="J7" s="199">
        <f t="shared" si="6"/>
        <v>0</v>
      </c>
      <c r="K7" s="199">
        <f t="shared" si="6"/>
        <v>0</v>
      </c>
      <c r="L7" s="199">
        <f t="shared" si="6"/>
        <v>0</v>
      </c>
      <c r="M7" s="199">
        <f t="shared" si="6"/>
        <v>13</v>
      </c>
      <c r="N7" s="199">
        <f t="shared" si="6"/>
        <v>0</v>
      </c>
      <c r="O7" s="199">
        <f t="shared" si="6"/>
        <v>0</v>
      </c>
      <c r="P7" s="199">
        <f t="shared" si="6"/>
        <v>0</v>
      </c>
      <c r="Q7" s="199">
        <f t="shared" si="6"/>
        <v>15</v>
      </c>
      <c r="R7" s="199">
        <f t="shared" si="6"/>
        <v>0</v>
      </c>
      <c r="S7" s="199">
        <f t="shared" si="6"/>
        <v>0</v>
      </c>
      <c r="T7" s="199">
        <f t="shared" si="6"/>
        <v>0</v>
      </c>
      <c r="U7" s="199">
        <f t="shared" si="6"/>
        <v>15</v>
      </c>
      <c r="V7" s="199">
        <f t="shared" si="6"/>
        <v>0</v>
      </c>
      <c r="W7" s="199">
        <f t="shared" si="6"/>
        <v>0</v>
      </c>
      <c r="X7" s="199">
        <f t="shared" si="6"/>
        <v>0</v>
      </c>
      <c r="Y7" s="199">
        <f t="shared" si="6"/>
        <v>17</v>
      </c>
      <c r="Z7" s="199">
        <f t="shared" si="6"/>
        <v>0</v>
      </c>
      <c r="AA7" s="199">
        <f t="shared" si="6"/>
        <v>0</v>
      </c>
      <c r="AB7" s="199">
        <f t="shared" si="6"/>
        <v>0</v>
      </c>
      <c r="AC7" s="199">
        <f t="shared" si="6"/>
        <v>15</v>
      </c>
      <c r="AD7" s="199">
        <f t="shared" si="6"/>
        <v>0</v>
      </c>
      <c r="AE7" s="199">
        <f t="shared" si="6"/>
        <v>0</v>
      </c>
      <c r="AF7" s="199">
        <f t="shared" si="6"/>
        <v>0</v>
      </c>
      <c r="AG7" s="199">
        <f t="shared" si="6"/>
        <v>15</v>
      </c>
      <c r="AH7" s="199">
        <f t="shared" si="6"/>
        <v>0</v>
      </c>
      <c r="AI7" s="199">
        <f t="shared" si="6"/>
        <v>0</v>
      </c>
      <c r="AJ7" s="199">
        <f t="shared" si="6"/>
        <v>0</v>
      </c>
      <c r="AK7" s="199">
        <f t="shared" si="6"/>
        <v>17</v>
      </c>
      <c r="AL7" s="199">
        <f t="shared" si="6"/>
        <v>0</v>
      </c>
      <c r="AM7" s="199">
        <f t="shared" si="6"/>
        <v>0</v>
      </c>
      <c r="AN7" s="199">
        <f t="shared" si="6"/>
        <v>0</v>
      </c>
      <c r="AO7" s="199">
        <f t="shared" si="6"/>
        <v>13</v>
      </c>
      <c r="AP7" s="199">
        <f t="shared" si="6"/>
        <v>0</v>
      </c>
      <c r="AQ7" s="199">
        <f t="shared" si="6"/>
        <v>0</v>
      </c>
      <c r="AR7" s="199">
        <f t="shared" si="6"/>
        <v>0</v>
      </c>
      <c r="AS7" s="199">
        <f t="shared" si="6"/>
        <v>0</v>
      </c>
      <c r="AT7" s="199">
        <f t="shared" si="6"/>
        <v>0</v>
      </c>
      <c r="AU7" s="199">
        <f t="shared" si="6"/>
        <v>0</v>
      </c>
      <c r="AV7" s="199">
        <f t="shared" si="6"/>
        <v>0</v>
      </c>
      <c r="AW7" s="199">
        <f t="shared" si="6"/>
        <v>0</v>
      </c>
      <c r="AX7" s="199">
        <f t="shared" si="6"/>
        <v>0</v>
      </c>
      <c r="AY7" s="199">
        <f t="shared" si="6"/>
        <v>0</v>
      </c>
      <c r="AZ7" s="199">
        <f t="shared" si="6"/>
        <v>0</v>
      </c>
      <c r="BA7" s="199">
        <f t="shared" si="6"/>
        <v>0</v>
      </c>
      <c r="BB7" s="199">
        <f t="shared" si="6"/>
        <v>0</v>
      </c>
      <c r="BC7" s="199">
        <f t="shared" si="6"/>
        <v>0</v>
      </c>
      <c r="BD7" s="199">
        <f t="shared" si="6"/>
        <v>0</v>
      </c>
      <c r="BE7" s="199">
        <f t="shared" si="6"/>
        <v>15</v>
      </c>
      <c r="BF7" s="199">
        <f t="shared" si="6"/>
        <v>0</v>
      </c>
      <c r="BG7" s="199">
        <f t="shared" si="6"/>
        <v>0</v>
      </c>
      <c r="BH7" s="199">
        <f t="shared" si="6"/>
        <v>0</v>
      </c>
      <c r="BI7" s="199">
        <f t="shared" si="6"/>
        <v>15</v>
      </c>
      <c r="BJ7" s="199">
        <f t="shared" si="6"/>
        <v>0</v>
      </c>
      <c r="BK7" s="199">
        <f t="shared" si="6"/>
        <v>0</v>
      </c>
      <c r="BL7" s="199">
        <f t="shared" si="6"/>
        <v>0</v>
      </c>
      <c r="BM7" s="158"/>
      <c r="BN7" s="159" t="str">
        <f>IFERROR(__xludf.DUMMYFUNCTION("""COMPUTED_VALUE"""),"Petr Wolf")</f>
        <v>Petr Wolf</v>
      </c>
      <c r="BO7" s="202"/>
      <c r="BP7" s="203"/>
      <c r="BQ7" s="204"/>
      <c r="BR7" s="205"/>
      <c r="BS7" s="204"/>
      <c r="BT7" s="205"/>
      <c r="BU7" s="202"/>
      <c r="BV7" s="203"/>
      <c r="BW7" s="202"/>
      <c r="BX7" s="203"/>
      <c r="BY7" s="204"/>
      <c r="BZ7" s="205"/>
      <c r="CA7" s="202"/>
      <c r="CB7" s="203"/>
      <c r="CC7" s="204"/>
      <c r="CD7" s="205"/>
      <c r="CE7" s="202"/>
      <c r="CF7" s="203"/>
      <c r="CG7" s="202"/>
      <c r="CH7" s="203"/>
      <c r="CI7" s="202"/>
      <c r="CJ7" s="203"/>
      <c r="CK7" s="202"/>
      <c r="CL7" s="203"/>
      <c r="CM7" s="202"/>
      <c r="CN7" s="203"/>
      <c r="CO7" s="202"/>
      <c r="CP7" s="203"/>
      <c r="CQ7" s="202"/>
      <c r="CR7" s="203"/>
      <c r="CS7" s="202"/>
      <c r="CT7" s="199"/>
      <c r="CU7" s="202"/>
      <c r="CV7" s="199"/>
      <c r="CW7" s="202"/>
      <c r="CX7" s="199"/>
      <c r="CY7" s="202"/>
      <c r="CZ7" s="199"/>
      <c r="DA7" s="202"/>
      <c r="DB7" s="199"/>
      <c r="DC7" s="202"/>
      <c r="DD7" s="199"/>
      <c r="DE7" s="202"/>
      <c r="DF7" s="199"/>
      <c r="DG7" s="202"/>
      <c r="DH7" s="199"/>
      <c r="DI7" s="204"/>
      <c r="DJ7" s="199"/>
      <c r="DK7" s="204"/>
      <c r="DL7" s="206"/>
      <c r="DM7" s="204"/>
      <c r="DN7" s="206"/>
      <c r="DO7" s="202"/>
      <c r="DP7" s="199"/>
      <c r="DQ7" s="204"/>
      <c r="DR7" s="199"/>
      <c r="DS7" s="204"/>
      <c r="DT7" s="199"/>
      <c r="DU7" s="202"/>
      <c r="DV7" s="199"/>
      <c r="DW7" s="204"/>
      <c r="DX7" s="199"/>
      <c r="DY7" s="158"/>
      <c r="DZ7" s="159" t="str">
        <f t="shared" si="3"/>
        <v>Petr Wolf</v>
      </c>
      <c r="EA7" s="202"/>
      <c r="EB7" s="203"/>
      <c r="EC7" s="204"/>
      <c r="ED7" s="205"/>
      <c r="EE7" s="204"/>
      <c r="EF7" s="205"/>
      <c r="EG7" s="202"/>
      <c r="EH7" s="203"/>
      <c r="EI7" s="202"/>
      <c r="EJ7" s="203"/>
      <c r="EK7" s="204"/>
      <c r="EL7" s="205"/>
      <c r="EM7" s="202"/>
      <c r="EN7" s="203"/>
      <c r="EO7" s="204"/>
      <c r="EP7" s="205"/>
      <c r="EQ7" s="202"/>
      <c r="ER7" s="203"/>
      <c r="ES7" s="202"/>
      <c r="ET7" s="203"/>
      <c r="EU7" s="202"/>
      <c r="EV7" s="203"/>
      <c r="EW7" s="202"/>
      <c r="EX7" s="203"/>
      <c r="EY7" s="202"/>
      <c r="EZ7" s="203"/>
      <c r="FA7" s="202"/>
      <c r="FB7" s="203"/>
      <c r="FC7" s="202"/>
      <c r="FD7" s="203"/>
      <c r="FE7" s="202"/>
      <c r="FF7" s="199"/>
      <c r="FG7" s="202"/>
      <c r="FH7" s="199"/>
      <c r="FI7" s="202"/>
      <c r="FJ7" s="199"/>
      <c r="FK7" s="202"/>
      <c r="FL7" s="199"/>
      <c r="FM7" s="202"/>
      <c r="FN7" s="199"/>
      <c r="FO7" s="202"/>
      <c r="FP7" s="199"/>
      <c r="FQ7" s="202"/>
      <c r="FR7" s="199"/>
      <c r="FS7" s="202"/>
      <c r="FT7" s="199"/>
      <c r="FU7" s="204"/>
      <c r="FV7" s="199"/>
      <c r="FW7" s="204"/>
      <c r="FX7" s="206"/>
      <c r="FY7" s="204"/>
      <c r="FZ7" s="206"/>
      <c r="GA7" s="202"/>
      <c r="GB7" s="199"/>
      <c r="GC7" s="204"/>
      <c r="GD7" s="199"/>
      <c r="GE7" s="204"/>
      <c r="GF7" s="199"/>
      <c r="GG7" s="202"/>
      <c r="GH7" s="199"/>
      <c r="GI7" s="204"/>
      <c r="GJ7" s="199"/>
      <c r="GK7" s="158"/>
      <c r="GL7" s="159" t="str">
        <f t="shared" si="4"/>
        <v>Petr Wolf</v>
      </c>
      <c r="GM7" s="202"/>
      <c r="GN7" s="203"/>
      <c r="GO7" s="204">
        <f>IFERROR(__xludf.DUMMYFUNCTION("""COMPUTED_VALUE"""),15.0)</f>
        <v>15</v>
      </c>
      <c r="GP7" s="205"/>
      <c r="GQ7" s="204"/>
      <c r="GR7" s="205"/>
      <c r="GS7" s="202">
        <f>IFERROR(__xludf.DUMMYFUNCTION("""COMPUTED_VALUE"""),17.0)</f>
        <v>17</v>
      </c>
      <c r="GT7" s="203"/>
      <c r="GU7" s="202"/>
      <c r="GV7" s="203"/>
      <c r="GW7" s="204">
        <f>IFERROR(__xludf.DUMMYFUNCTION("""COMPUTED_VALUE"""),13.0)</f>
        <v>13</v>
      </c>
      <c r="GX7" s="205"/>
      <c r="GY7" s="202"/>
      <c r="GZ7" s="203"/>
      <c r="HA7" s="204">
        <f>IFERROR(__xludf.DUMMYFUNCTION("""COMPUTED_VALUE"""),15.0)</f>
        <v>15</v>
      </c>
      <c r="HB7" s="205"/>
      <c r="HC7" s="202"/>
      <c r="HD7" s="203"/>
      <c r="HE7" s="202">
        <f>IFERROR(__xludf.DUMMYFUNCTION("""COMPUTED_VALUE"""),15.0)</f>
        <v>15</v>
      </c>
      <c r="HF7" s="203"/>
      <c r="HG7" s="202"/>
      <c r="HH7" s="203"/>
      <c r="HI7" s="202">
        <f>IFERROR(__xludf.DUMMYFUNCTION("""COMPUTED_VALUE"""),17.0)</f>
        <v>17</v>
      </c>
      <c r="HJ7" s="203"/>
      <c r="HK7" s="202"/>
      <c r="HL7" s="203"/>
      <c r="HM7" s="202">
        <f>IFERROR(__xludf.DUMMYFUNCTION("""COMPUTED_VALUE"""),15.0)</f>
        <v>15</v>
      </c>
      <c r="HN7" s="203"/>
      <c r="HO7" s="202"/>
      <c r="HP7" s="203"/>
      <c r="HQ7" s="202">
        <f>IFERROR(__xludf.DUMMYFUNCTION("""COMPUTED_VALUE"""),15.0)</f>
        <v>15</v>
      </c>
      <c r="HR7" s="199"/>
      <c r="HS7" s="202"/>
      <c r="HT7" s="199"/>
      <c r="HU7" s="202">
        <f>IFERROR(__xludf.DUMMYFUNCTION("""COMPUTED_VALUE"""),17.0)</f>
        <v>17</v>
      </c>
      <c r="HV7" s="199"/>
      <c r="HW7" s="202"/>
      <c r="HX7" s="199"/>
      <c r="HY7" s="202">
        <f>IFERROR(__xludf.DUMMYFUNCTION("""COMPUTED_VALUE"""),13.0)</f>
        <v>13</v>
      </c>
      <c r="HZ7" s="199"/>
      <c r="IA7" s="202"/>
      <c r="IB7" s="199"/>
      <c r="IC7" s="202"/>
      <c r="ID7" s="199"/>
      <c r="IE7" s="202"/>
      <c r="IF7" s="199"/>
      <c r="IG7" s="204"/>
      <c r="IH7" s="199"/>
      <c r="II7" s="204"/>
      <c r="IJ7" s="206"/>
      <c r="IK7" s="204"/>
      <c r="IL7" s="206"/>
      <c r="IM7" s="202"/>
      <c r="IN7" s="199"/>
      <c r="IO7" s="204">
        <f>IFERROR(__xludf.DUMMYFUNCTION("""COMPUTED_VALUE"""),15.0)</f>
        <v>15</v>
      </c>
      <c r="IP7" s="199"/>
      <c r="IQ7" s="204"/>
      <c r="IR7" s="199"/>
      <c r="IS7" s="202">
        <f>IFERROR(__xludf.DUMMYFUNCTION("""COMPUTED_VALUE"""),15.0)</f>
        <v>15</v>
      </c>
      <c r="IT7" s="199"/>
      <c r="IU7" s="204"/>
      <c r="IV7" s="199"/>
    </row>
    <row r="8">
      <c r="A8" s="208">
        <f>IFERROR(__xludf.DUMMYFUNCTION("""COMPUTED_VALUE"""),150.0)</f>
        <v>150</v>
      </c>
      <c r="B8" s="231" t="str">
        <f t="shared" si="1"/>
        <v>David Kropáč</v>
      </c>
      <c r="C8" s="199">
        <f t="shared" ref="C8:BL8" si="7">BO8+EA8+GM8</f>
        <v>8</v>
      </c>
      <c r="D8" s="199">
        <f t="shared" si="7"/>
        <v>0</v>
      </c>
      <c r="E8" s="199">
        <f t="shared" si="7"/>
        <v>8</v>
      </c>
      <c r="F8" s="199">
        <f t="shared" si="7"/>
        <v>0</v>
      </c>
      <c r="G8" s="199">
        <f t="shared" si="7"/>
        <v>16</v>
      </c>
      <c r="H8" s="199">
        <f t="shared" si="7"/>
        <v>0</v>
      </c>
      <c r="I8" s="199">
        <f t="shared" si="7"/>
        <v>0</v>
      </c>
      <c r="J8" s="199">
        <f t="shared" si="7"/>
        <v>0</v>
      </c>
      <c r="K8" s="199">
        <f t="shared" si="7"/>
        <v>0</v>
      </c>
      <c r="L8" s="199">
        <f t="shared" si="7"/>
        <v>0</v>
      </c>
      <c r="M8" s="199">
        <f t="shared" si="7"/>
        <v>0</v>
      </c>
      <c r="N8" s="199">
        <f t="shared" si="7"/>
        <v>0</v>
      </c>
      <c r="O8" s="199">
        <f t="shared" si="7"/>
        <v>8</v>
      </c>
      <c r="P8" s="199">
        <f t="shared" si="7"/>
        <v>0</v>
      </c>
      <c r="Q8" s="199">
        <f t="shared" si="7"/>
        <v>8</v>
      </c>
      <c r="R8" s="199">
        <f t="shared" si="7"/>
        <v>0</v>
      </c>
      <c r="S8" s="199">
        <f t="shared" si="7"/>
        <v>8</v>
      </c>
      <c r="T8" s="199">
        <f t="shared" si="7"/>
        <v>0</v>
      </c>
      <c r="U8" s="199">
        <f t="shared" si="7"/>
        <v>8</v>
      </c>
      <c r="V8" s="199">
        <f t="shared" si="7"/>
        <v>0</v>
      </c>
      <c r="W8" s="199">
        <f t="shared" si="7"/>
        <v>8</v>
      </c>
      <c r="X8" s="199">
        <f t="shared" si="7"/>
        <v>0</v>
      </c>
      <c r="Y8" s="199">
        <f t="shared" si="7"/>
        <v>0</v>
      </c>
      <c r="Z8" s="199">
        <f t="shared" si="7"/>
        <v>0</v>
      </c>
      <c r="AA8" s="199">
        <f t="shared" si="7"/>
        <v>0</v>
      </c>
      <c r="AB8" s="199">
        <f t="shared" si="7"/>
        <v>0</v>
      </c>
      <c r="AC8" s="199">
        <f t="shared" si="7"/>
        <v>8</v>
      </c>
      <c r="AD8" s="199">
        <f t="shared" si="7"/>
        <v>0</v>
      </c>
      <c r="AE8" s="199">
        <f t="shared" si="7"/>
        <v>8</v>
      </c>
      <c r="AF8" s="199">
        <f t="shared" si="7"/>
        <v>1000</v>
      </c>
      <c r="AG8" s="199">
        <f t="shared" si="7"/>
        <v>8</v>
      </c>
      <c r="AH8" s="199">
        <f t="shared" si="7"/>
        <v>0</v>
      </c>
      <c r="AI8" s="199">
        <f t="shared" si="7"/>
        <v>8</v>
      </c>
      <c r="AJ8" s="199">
        <f t="shared" si="7"/>
        <v>0</v>
      </c>
      <c r="AK8" s="199">
        <f t="shared" si="7"/>
        <v>8</v>
      </c>
      <c r="AL8" s="199">
        <f t="shared" si="7"/>
        <v>0</v>
      </c>
      <c r="AM8" s="199">
        <f t="shared" si="7"/>
        <v>0</v>
      </c>
      <c r="AN8" s="199">
        <f t="shared" si="7"/>
        <v>0</v>
      </c>
      <c r="AO8" s="199">
        <f t="shared" si="7"/>
        <v>0</v>
      </c>
      <c r="AP8" s="199">
        <f t="shared" si="7"/>
        <v>0</v>
      </c>
      <c r="AQ8" s="199">
        <f t="shared" si="7"/>
        <v>0</v>
      </c>
      <c r="AR8" s="199">
        <f t="shared" si="7"/>
        <v>0</v>
      </c>
      <c r="AS8" s="199">
        <f t="shared" si="7"/>
        <v>8</v>
      </c>
      <c r="AT8" s="199">
        <f t="shared" si="7"/>
        <v>0</v>
      </c>
      <c r="AU8" s="199">
        <f t="shared" si="7"/>
        <v>0</v>
      </c>
      <c r="AV8" s="199">
        <f t="shared" si="7"/>
        <v>0</v>
      </c>
      <c r="AW8" s="199">
        <f t="shared" si="7"/>
        <v>0</v>
      </c>
      <c r="AX8" s="199">
        <f t="shared" si="7"/>
        <v>0</v>
      </c>
      <c r="AY8" s="199">
        <f t="shared" si="7"/>
        <v>0</v>
      </c>
      <c r="AZ8" s="199">
        <f t="shared" si="7"/>
        <v>0</v>
      </c>
      <c r="BA8" s="199">
        <f t="shared" si="7"/>
        <v>0</v>
      </c>
      <c r="BB8" s="199">
        <f t="shared" si="7"/>
        <v>0</v>
      </c>
      <c r="BC8" s="199">
        <f t="shared" si="7"/>
        <v>0</v>
      </c>
      <c r="BD8" s="199">
        <f t="shared" si="7"/>
        <v>0</v>
      </c>
      <c r="BE8" s="199">
        <f t="shared" si="7"/>
        <v>0</v>
      </c>
      <c r="BF8" s="199">
        <f t="shared" si="7"/>
        <v>0</v>
      </c>
      <c r="BG8" s="199">
        <f t="shared" si="7"/>
        <v>0</v>
      </c>
      <c r="BH8" s="199">
        <f t="shared" si="7"/>
        <v>0</v>
      </c>
      <c r="BI8" s="199">
        <f t="shared" si="7"/>
        <v>0</v>
      </c>
      <c r="BJ8" s="199">
        <f t="shared" si="7"/>
        <v>0</v>
      </c>
      <c r="BK8" s="199">
        <f t="shared" si="7"/>
        <v>0</v>
      </c>
      <c r="BL8" s="199">
        <f t="shared" si="7"/>
        <v>0</v>
      </c>
      <c r="BM8" s="158"/>
      <c r="BN8" s="159" t="str">
        <f>IFERROR(__xludf.DUMMYFUNCTION("""COMPUTED_VALUE"""),"David Kropáč")</f>
        <v>David Kropáč</v>
      </c>
      <c r="BO8" s="202"/>
      <c r="BP8" s="203"/>
      <c r="BQ8" s="202"/>
      <c r="BR8" s="203"/>
      <c r="BS8" s="202"/>
      <c r="BT8" s="203"/>
      <c r="BU8" s="202"/>
      <c r="BV8" s="203"/>
      <c r="BW8" s="202"/>
      <c r="BX8" s="203"/>
      <c r="BY8" s="202"/>
      <c r="BZ8" s="203"/>
      <c r="CA8" s="204"/>
      <c r="CB8" s="205"/>
      <c r="CC8" s="202"/>
      <c r="CD8" s="203"/>
      <c r="CE8" s="202"/>
      <c r="CF8" s="203"/>
      <c r="CG8" s="204"/>
      <c r="CH8" s="205"/>
      <c r="CI8" s="202"/>
      <c r="CJ8" s="203"/>
      <c r="CK8" s="204"/>
      <c r="CL8" s="205"/>
      <c r="CM8" s="202"/>
      <c r="CN8" s="203"/>
      <c r="CO8" s="202"/>
      <c r="CP8" s="203"/>
      <c r="CQ8" s="202"/>
      <c r="CR8" s="203"/>
      <c r="CS8" s="202"/>
      <c r="CT8" s="199"/>
      <c r="CU8" s="202"/>
      <c r="CV8" s="199"/>
      <c r="CW8" s="202"/>
      <c r="CX8" s="199"/>
      <c r="CY8" s="202"/>
      <c r="CZ8" s="199"/>
      <c r="DA8" s="202"/>
      <c r="DB8" s="199"/>
      <c r="DC8" s="202"/>
      <c r="DD8" s="199"/>
      <c r="DE8" s="202"/>
      <c r="DF8" s="199"/>
      <c r="DG8" s="202"/>
      <c r="DH8" s="199"/>
      <c r="DI8" s="202"/>
      <c r="DJ8" s="199"/>
      <c r="DK8" s="202"/>
      <c r="DL8" s="199"/>
      <c r="DM8" s="202"/>
      <c r="DN8" s="199"/>
      <c r="DO8" s="202"/>
      <c r="DP8" s="199"/>
      <c r="DQ8" s="202"/>
      <c r="DR8" s="199"/>
      <c r="DS8" s="202"/>
      <c r="DT8" s="199"/>
      <c r="DU8" s="202"/>
      <c r="DV8" s="199"/>
      <c r="DW8" s="202"/>
      <c r="DX8" s="199"/>
      <c r="DY8" s="158"/>
      <c r="DZ8" s="159" t="str">
        <f t="shared" si="3"/>
        <v>David Kropáč</v>
      </c>
      <c r="EA8" s="202">
        <f>IFERROR(__xludf.DUMMYFUNCTION("""COMPUTED_VALUE"""),8.0)</f>
        <v>8</v>
      </c>
      <c r="EB8" s="203"/>
      <c r="EC8" s="202">
        <f>IFERROR(__xludf.DUMMYFUNCTION("""COMPUTED_VALUE"""),8.0)</f>
        <v>8</v>
      </c>
      <c r="ED8" s="203"/>
      <c r="EE8" s="202">
        <f>IFERROR(__xludf.DUMMYFUNCTION("""COMPUTED_VALUE"""),16.0)</f>
        <v>16</v>
      </c>
      <c r="EF8" s="203"/>
      <c r="EG8" s="202"/>
      <c r="EH8" s="203"/>
      <c r="EI8" s="202"/>
      <c r="EJ8" s="203"/>
      <c r="EK8" s="202"/>
      <c r="EL8" s="203"/>
      <c r="EM8" s="204">
        <f>IFERROR(__xludf.DUMMYFUNCTION("""COMPUTED_VALUE"""),8.0)</f>
        <v>8</v>
      </c>
      <c r="EN8" s="205"/>
      <c r="EO8" s="202">
        <f>IFERROR(__xludf.DUMMYFUNCTION("""COMPUTED_VALUE"""),8.0)</f>
        <v>8</v>
      </c>
      <c r="EP8" s="203"/>
      <c r="EQ8" s="202">
        <f>IFERROR(__xludf.DUMMYFUNCTION("""COMPUTED_VALUE"""),8.0)</f>
        <v>8</v>
      </c>
      <c r="ER8" s="203"/>
      <c r="ES8" s="204">
        <f>IFERROR(__xludf.DUMMYFUNCTION("""COMPUTED_VALUE"""),8.0)</f>
        <v>8</v>
      </c>
      <c r="ET8" s="205"/>
      <c r="EU8" s="202">
        <f>IFERROR(__xludf.DUMMYFUNCTION("""COMPUTED_VALUE"""),8.0)</f>
        <v>8</v>
      </c>
      <c r="EV8" s="203"/>
      <c r="EW8" s="204"/>
      <c r="EX8" s="205"/>
      <c r="EY8" s="202"/>
      <c r="EZ8" s="203"/>
      <c r="FA8" s="202">
        <f>IFERROR(__xludf.DUMMYFUNCTION("""COMPUTED_VALUE"""),8.0)</f>
        <v>8</v>
      </c>
      <c r="FB8" s="203"/>
      <c r="FC8" s="202">
        <f>IFERROR(__xludf.DUMMYFUNCTION("""COMPUTED_VALUE"""),8.0)</f>
        <v>8</v>
      </c>
      <c r="FD8" s="203">
        <f>IFERROR(__xludf.DUMMYFUNCTION("""COMPUTED_VALUE"""),1000.0)</f>
        <v>1000</v>
      </c>
      <c r="FE8" s="202">
        <f>IFERROR(__xludf.DUMMYFUNCTION("""COMPUTED_VALUE"""),8.0)</f>
        <v>8</v>
      </c>
      <c r="FF8" s="199"/>
      <c r="FG8" s="202">
        <f>IFERROR(__xludf.DUMMYFUNCTION("""COMPUTED_VALUE"""),8.0)</f>
        <v>8</v>
      </c>
      <c r="FH8" s="199"/>
      <c r="FI8" s="202">
        <f>IFERROR(__xludf.DUMMYFUNCTION("""COMPUTED_VALUE"""),8.0)</f>
        <v>8</v>
      </c>
      <c r="FJ8" s="199"/>
      <c r="FK8" s="202"/>
      <c r="FL8" s="199"/>
      <c r="FM8" s="202"/>
      <c r="FN8" s="199"/>
      <c r="FO8" s="202"/>
      <c r="FP8" s="199"/>
      <c r="FQ8" s="202">
        <f>IFERROR(__xludf.DUMMYFUNCTION("""COMPUTED_VALUE"""),8.0)</f>
        <v>8</v>
      </c>
      <c r="FR8" s="199"/>
      <c r="FS8" s="202"/>
      <c r="FT8" s="199"/>
      <c r="FU8" s="202"/>
      <c r="FV8" s="199"/>
      <c r="FW8" s="202"/>
      <c r="FX8" s="199"/>
      <c r="FY8" s="202"/>
      <c r="FZ8" s="199"/>
      <c r="GA8" s="202"/>
      <c r="GB8" s="199"/>
      <c r="GC8" s="202"/>
      <c r="GD8" s="199"/>
      <c r="GE8" s="202"/>
      <c r="GF8" s="199"/>
      <c r="GG8" s="202"/>
      <c r="GH8" s="199"/>
      <c r="GI8" s="202"/>
      <c r="GJ8" s="199"/>
      <c r="GK8" s="158"/>
      <c r="GL8" s="159" t="str">
        <f t="shared" si="4"/>
        <v>David Kropáč</v>
      </c>
      <c r="GM8" s="202"/>
      <c r="GN8" s="203"/>
      <c r="GO8" s="202"/>
      <c r="GP8" s="203"/>
      <c r="GQ8" s="202"/>
      <c r="GR8" s="203"/>
      <c r="GS8" s="202"/>
      <c r="GT8" s="203"/>
      <c r="GU8" s="202"/>
      <c r="GV8" s="203"/>
      <c r="GW8" s="202"/>
      <c r="GX8" s="203"/>
      <c r="GY8" s="204"/>
      <c r="GZ8" s="205"/>
      <c r="HA8" s="202"/>
      <c r="HB8" s="203"/>
      <c r="HC8" s="202"/>
      <c r="HD8" s="203"/>
      <c r="HE8" s="204"/>
      <c r="HF8" s="205"/>
      <c r="HG8" s="202"/>
      <c r="HH8" s="203"/>
      <c r="HI8" s="204"/>
      <c r="HJ8" s="205"/>
      <c r="HK8" s="202"/>
      <c r="HL8" s="203"/>
      <c r="HM8" s="202"/>
      <c r="HN8" s="203"/>
      <c r="HO8" s="202"/>
      <c r="HP8" s="203"/>
      <c r="HQ8" s="202"/>
      <c r="HR8" s="199"/>
      <c r="HS8" s="202"/>
      <c r="HT8" s="199"/>
      <c r="HU8" s="202"/>
      <c r="HV8" s="199"/>
      <c r="HW8" s="202"/>
      <c r="HX8" s="199"/>
      <c r="HY8" s="202"/>
      <c r="HZ8" s="199"/>
      <c r="IA8" s="202"/>
      <c r="IB8" s="199"/>
      <c r="IC8" s="202"/>
      <c r="ID8" s="199"/>
      <c r="IE8" s="202"/>
      <c r="IF8" s="199"/>
      <c r="IG8" s="202"/>
      <c r="IH8" s="199"/>
      <c r="II8" s="202"/>
      <c r="IJ8" s="199"/>
      <c r="IK8" s="202"/>
      <c r="IL8" s="199"/>
      <c r="IM8" s="202"/>
      <c r="IN8" s="199"/>
      <c r="IO8" s="202"/>
      <c r="IP8" s="199"/>
      <c r="IQ8" s="202"/>
      <c r="IR8" s="199"/>
      <c r="IS8" s="202"/>
      <c r="IT8" s="199"/>
      <c r="IU8" s="202"/>
      <c r="IV8" s="199"/>
    </row>
    <row r="9">
      <c r="A9" s="208">
        <f>IFERROR(__xludf.DUMMYFUNCTION("""COMPUTED_VALUE"""),150.0)</f>
        <v>150</v>
      </c>
      <c r="B9" s="231" t="str">
        <f t="shared" si="1"/>
        <v>Oksana Dynysenko</v>
      </c>
      <c r="C9" s="199">
        <f t="shared" ref="C9:BL9" si="8">BO9+EA9+GM9</f>
        <v>0</v>
      </c>
      <c r="D9" s="199">
        <f t="shared" si="8"/>
        <v>0</v>
      </c>
      <c r="E9" s="199">
        <f t="shared" si="8"/>
        <v>0</v>
      </c>
      <c r="F9" s="199">
        <f t="shared" si="8"/>
        <v>0</v>
      </c>
      <c r="G9" s="199">
        <f t="shared" si="8"/>
        <v>0</v>
      </c>
      <c r="H9" s="199">
        <f t="shared" si="8"/>
        <v>0</v>
      </c>
      <c r="I9" s="199">
        <f t="shared" si="8"/>
        <v>0</v>
      </c>
      <c r="J9" s="199">
        <f t="shared" si="8"/>
        <v>0</v>
      </c>
      <c r="K9" s="199">
        <f t="shared" si="8"/>
        <v>10</v>
      </c>
      <c r="L9" s="199">
        <f t="shared" si="8"/>
        <v>0</v>
      </c>
      <c r="M9" s="199">
        <f t="shared" si="8"/>
        <v>0</v>
      </c>
      <c r="N9" s="199">
        <f t="shared" si="8"/>
        <v>0</v>
      </c>
      <c r="O9" s="199">
        <f t="shared" si="8"/>
        <v>0</v>
      </c>
      <c r="P9" s="199">
        <f t="shared" si="8"/>
        <v>0</v>
      </c>
      <c r="Q9" s="199">
        <f t="shared" si="8"/>
        <v>15</v>
      </c>
      <c r="R9" s="199">
        <f t="shared" si="8"/>
        <v>0</v>
      </c>
      <c r="S9" s="199">
        <f t="shared" si="8"/>
        <v>10</v>
      </c>
      <c r="T9" s="199">
        <f t="shared" si="8"/>
        <v>0</v>
      </c>
      <c r="U9" s="199">
        <f t="shared" si="8"/>
        <v>10.5</v>
      </c>
      <c r="V9" s="199">
        <f t="shared" si="8"/>
        <v>0</v>
      </c>
      <c r="W9" s="199">
        <f t="shared" si="8"/>
        <v>18</v>
      </c>
      <c r="X9" s="199">
        <f t="shared" si="8"/>
        <v>0</v>
      </c>
      <c r="Y9" s="199">
        <f t="shared" si="8"/>
        <v>10</v>
      </c>
      <c r="Z9" s="199">
        <f t="shared" si="8"/>
        <v>0</v>
      </c>
      <c r="AA9" s="199">
        <f t="shared" si="8"/>
        <v>7</v>
      </c>
      <c r="AB9" s="199">
        <f t="shared" si="8"/>
        <v>0</v>
      </c>
      <c r="AC9" s="199">
        <f t="shared" si="8"/>
        <v>0</v>
      </c>
      <c r="AD9" s="199">
        <f t="shared" si="8"/>
        <v>0</v>
      </c>
      <c r="AE9" s="199">
        <f t="shared" si="8"/>
        <v>16</v>
      </c>
      <c r="AF9" s="199">
        <f t="shared" si="8"/>
        <v>0</v>
      </c>
      <c r="AG9" s="199">
        <f t="shared" si="8"/>
        <v>0</v>
      </c>
      <c r="AH9" s="199">
        <f t="shared" si="8"/>
        <v>0</v>
      </c>
      <c r="AI9" s="199">
        <f t="shared" si="8"/>
        <v>8</v>
      </c>
      <c r="AJ9" s="199">
        <f t="shared" si="8"/>
        <v>0</v>
      </c>
      <c r="AK9" s="199">
        <f t="shared" si="8"/>
        <v>0</v>
      </c>
      <c r="AL9" s="199">
        <f t="shared" si="8"/>
        <v>0</v>
      </c>
      <c r="AM9" s="199">
        <f t="shared" si="8"/>
        <v>10</v>
      </c>
      <c r="AN9" s="199">
        <f t="shared" si="8"/>
        <v>0</v>
      </c>
      <c r="AO9" s="199">
        <f t="shared" si="8"/>
        <v>6</v>
      </c>
      <c r="AP9" s="199">
        <f t="shared" si="8"/>
        <v>0</v>
      </c>
      <c r="AQ9" s="199">
        <f t="shared" si="8"/>
        <v>10</v>
      </c>
      <c r="AR9" s="199">
        <f t="shared" si="8"/>
        <v>0</v>
      </c>
      <c r="AS9" s="199">
        <f t="shared" si="8"/>
        <v>8</v>
      </c>
      <c r="AT9" s="199">
        <f t="shared" si="8"/>
        <v>0</v>
      </c>
      <c r="AU9" s="199">
        <f t="shared" si="8"/>
        <v>0</v>
      </c>
      <c r="AV9" s="199">
        <f t="shared" si="8"/>
        <v>0</v>
      </c>
      <c r="AW9" s="199">
        <f t="shared" si="8"/>
        <v>0</v>
      </c>
      <c r="AX9" s="199">
        <f t="shared" si="8"/>
        <v>0</v>
      </c>
      <c r="AY9" s="199">
        <f t="shared" si="8"/>
        <v>0</v>
      </c>
      <c r="AZ9" s="199">
        <f t="shared" si="8"/>
        <v>0</v>
      </c>
      <c r="BA9" s="199">
        <f t="shared" si="8"/>
        <v>18</v>
      </c>
      <c r="BB9" s="199">
        <f t="shared" si="8"/>
        <v>0</v>
      </c>
      <c r="BC9" s="199">
        <f t="shared" si="8"/>
        <v>12</v>
      </c>
      <c r="BD9" s="199">
        <f t="shared" si="8"/>
        <v>0</v>
      </c>
      <c r="BE9" s="199">
        <f t="shared" si="8"/>
        <v>16</v>
      </c>
      <c r="BF9" s="199">
        <f t="shared" si="8"/>
        <v>0</v>
      </c>
      <c r="BG9" s="199">
        <f t="shared" si="8"/>
        <v>11</v>
      </c>
      <c r="BH9" s="199">
        <f t="shared" si="8"/>
        <v>0</v>
      </c>
      <c r="BI9" s="199">
        <f t="shared" si="8"/>
        <v>8</v>
      </c>
      <c r="BJ9" s="199">
        <f t="shared" si="8"/>
        <v>0</v>
      </c>
      <c r="BK9" s="199">
        <f t="shared" si="8"/>
        <v>12</v>
      </c>
      <c r="BL9" s="199">
        <f t="shared" si="8"/>
        <v>0</v>
      </c>
      <c r="BM9" s="158"/>
      <c r="BN9" s="159" t="str">
        <f>IFERROR(__xludf.DUMMYFUNCTION("""COMPUTED_VALUE"""),"Oksana Dynysenko")</f>
        <v>Oksana Dynysenko</v>
      </c>
      <c r="BO9" s="202"/>
      <c r="BP9" s="203"/>
      <c r="BQ9" s="204"/>
      <c r="BR9" s="203"/>
      <c r="BS9" s="204"/>
      <c r="BT9" s="203"/>
      <c r="BU9" s="204"/>
      <c r="BV9" s="203"/>
      <c r="BW9" s="204"/>
      <c r="BX9" s="203"/>
      <c r="BY9" s="204"/>
      <c r="BZ9" s="203"/>
      <c r="CA9" s="204"/>
      <c r="CB9" s="203"/>
      <c r="CC9" s="204"/>
      <c r="CD9" s="203"/>
      <c r="CE9" s="204"/>
      <c r="CF9" s="203"/>
      <c r="CG9" s="202"/>
      <c r="CH9" s="203"/>
      <c r="CI9" s="204"/>
      <c r="CJ9" s="203"/>
      <c r="CK9" s="204"/>
      <c r="CL9" s="203"/>
      <c r="CM9" s="204"/>
      <c r="CN9" s="203"/>
      <c r="CO9" s="204"/>
      <c r="CP9" s="203"/>
      <c r="CQ9" s="202"/>
      <c r="CR9" s="203"/>
      <c r="CS9" s="202"/>
      <c r="CT9" s="199"/>
      <c r="CU9" s="204"/>
      <c r="CV9" s="199"/>
      <c r="CW9" s="204"/>
      <c r="CX9" s="199"/>
      <c r="CY9" s="204"/>
      <c r="CZ9" s="199"/>
      <c r="DA9" s="204"/>
      <c r="DB9" s="199"/>
      <c r="DC9" s="204"/>
      <c r="DD9" s="199"/>
      <c r="DE9" s="204"/>
      <c r="DF9" s="199"/>
      <c r="DG9" s="204"/>
      <c r="DH9" s="199"/>
      <c r="DI9" s="202"/>
      <c r="DJ9" s="199"/>
      <c r="DK9" s="204"/>
      <c r="DL9" s="206"/>
      <c r="DM9" s="204"/>
      <c r="DN9" s="206"/>
      <c r="DO9" s="204"/>
      <c r="DP9" s="199"/>
      <c r="DQ9" s="204"/>
      <c r="DR9" s="199"/>
      <c r="DS9" s="204"/>
      <c r="DT9" s="199"/>
      <c r="DU9" s="204"/>
      <c r="DV9" s="199"/>
      <c r="DW9" s="202"/>
      <c r="DX9" s="199"/>
      <c r="DY9" s="158"/>
      <c r="DZ9" s="159" t="str">
        <f t="shared" si="3"/>
        <v>Oksana Dynysenko</v>
      </c>
      <c r="EA9" s="202"/>
      <c r="EB9" s="203"/>
      <c r="EC9" s="204"/>
      <c r="ED9" s="203"/>
      <c r="EE9" s="204"/>
      <c r="EF9" s="203"/>
      <c r="EG9" s="204"/>
      <c r="EH9" s="203"/>
      <c r="EI9" s="204">
        <f>IFERROR(__xludf.DUMMYFUNCTION("""COMPUTED_VALUE"""),10.0)</f>
        <v>10</v>
      </c>
      <c r="EJ9" s="203"/>
      <c r="EK9" s="204"/>
      <c r="EL9" s="203"/>
      <c r="EM9" s="204"/>
      <c r="EN9" s="203"/>
      <c r="EO9" s="204">
        <f>IFERROR(__xludf.DUMMYFUNCTION("""COMPUTED_VALUE"""),15.0)</f>
        <v>15</v>
      </c>
      <c r="EP9" s="203"/>
      <c r="EQ9" s="204">
        <f>IFERROR(__xludf.DUMMYFUNCTION("""COMPUTED_VALUE"""),10.0)</f>
        <v>10</v>
      </c>
      <c r="ER9" s="203"/>
      <c r="ES9" s="202">
        <f>IFERROR(__xludf.DUMMYFUNCTION("""COMPUTED_VALUE"""),10.5)</f>
        <v>10.5</v>
      </c>
      <c r="ET9" s="203"/>
      <c r="EU9" s="204">
        <f>IFERROR(__xludf.DUMMYFUNCTION("""COMPUTED_VALUE"""),18.0)</f>
        <v>18</v>
      </c>
      <c r="EV9" s="203"/>
      <c r="EW9" s="204">
        <f>IFERROR(__xludf.DUMMYFUNCTION("""COMPUTED_VALUE"""),10.0)</f>
        <v>10</v>
      </c>
      <c r="EX9" s="203"/>
      <c r="EY9" s="204">
        <f>IFERROR(__xludf.DUMMYFUNCTION("""COMPUTED_VALUE"""),7.0)</f>
        <v>7</v>
      </c>
      <c r="EZ9" s="203"/>
      <c r="FA9" s="204"/>
      <c r="FB9" s="203"/>
      <c r="FC9" s="202">
        <f>IFERROR(__xludf.DUMMYFUNCTION("""COMPUTED_VALUE"""),16.0)</f>
        <v>16</v>
      </c>
      <c r="FD9" s="203"/>
      <c r="FE9" s="202"/>
      <c r="FF9" s="199"/>
      <c r="FG9" s="204">
        <f>IFERROR(__xludf.DUMMYFUNCTION("""COMPUTED_VALUE"""),8.0)</f>
        <v>8</v>
      </c>
      <c r="FH9" s="199"/>
      <c r="FI9" s="204"/>
      <c r="FJ9" s="199"/>
      <c r="FK9" s="204">
        <f>IFERROR(__xludf.DUMMYFUNCTION("""COMPUTED_VALUE"""),10.0)</f>
        <v>10</v>
      </c>
      <c r="FL9" s="199"/>
      <c r="FM9" s="204">
        <f>IFERROR(__xludf.DUMMYFUNCTION("""COMPUTED_VALUE"""),6.0)</f>
        <v>6</v>
      </c>
      <c r="FN9" s="199"/>
      <c r="FO9" s="204">
        <f>IFERROR(__xludf.DUMMYFUNCTION("""COMPUTED_VALUE"""),10.0)</f>
        <v>10</v>
      </c>
      <c r="FP9" s="199"/>
      <c r="FQ9" s="204">
        <f>IFERROR(__xludf.DUMMYFUNCTION("""COMPUTED_VALUE"""),8.0)</f>
        <v>8</v>
      </c>
      <c r="FR9" s="199"/>
      <c r="FS9" s="204"/>
      <c r="FT9" s="199"/>
      <c r="FU9" s="202"/>
      <c r="FV9" s="199"/>
      <c r="FW9" s="204"/>
      <c r="FX9" s="206"/>
      <c r="FY9" s="204">
        <f>IFERROR(__xludf.DUMMYFUNCTION("""COMPUTED_VALUE"""),18.0)</f>
        <v>18</v>
      </c>
      <c r="FZ9" s="206"/>
      <c r="GA9" s="204">
        <f>IFERROR(__xludf.DUMMYFUNCTION("""COMPUTED_VALUE"""),12.0)</f>
        <v>12</v>
      </c>
      <c r="GB9" s="199"/>
      <c r="GC9" s="204">
        <f>IFERROR(__xludf.DUMMYFUNCTION("""COMPUTED_VALUE"""),16.0)</f>
        <v>16</v>
      </c>
      <c r="GD9" s="199"/>
      <c r="GE9" s="204">
        <f>IFERROR(__xludf.DUMMYFUNCTION("""COMPUTED_VALUE"""),11.0)</f>
        <v>11</v>
      </c>
      <c r="GF9" s="199"/>
      <c r="GG9" s="204">
        <f>IFERROR(__xludf.DUMMYFUNCTION("""COMPUTED_VALUE"""),8.0)</f>
        <v>8</v>
      </c>
      <c r="GH9" s="199"/>
      <c r="GI9" s="202">
        <f>IFERROR(__xludf.DUMMYFUNCTION("""COMPUTED_VALUE"""),12.0)</f>
        <v>12</v>
      </c>
      <c r="GJ9" s="199"/>
      <c r="GK9" s="158"/>
      <c r="GL9" s="159" t="str">
        <f t="shared" si="4"/>
        <v>Oksana Dynysenko</v>
      </c>
      <c r="GM9" s="202"/>
      <c r="GN9" s="203"/>
      <c r="GO9" s="204"/>
      <c r="GP9" s="203"/>
      <c r="GQ9" s="204"/>
      <c r="GR9" s="203"/>
      <c r="GS9" s="204"/>
      <c r="GT9" s="203"/>
      <c r="GU9" s="204"/>
      <c r="GV9" s="203"/>
      <c r="GW9" s="204"/>
      <c r="GX9" s="203"/>
      <c r="GY9" s="204"/>
      <c r="GZ9" s="203"/>
      <c r="HA9" s="204"/>
      <c r="HB9" s="203"/>
      <c r="HC9" s="204"/>
      <c r="HD9" s="203"/>
      <c r="HE9" s="202"/>
      <c r="HF9" s="203"/>
      <c r="HG9" s="204"/>
      <c r="HH9" s="203"/>
      <c r="HI9" s="204"/>
      <c r="HJ9" s="203"/>
      <c r="HK9" s="204"/>
      <c r="HL9" s="203"/>
      <c r="HM9" s="204"/>
      <c r="HN9" s="203"/>
      <c r="HO9" s="202"/>
      <c r="HP9" s="203"/>
      <c r="HQ9" s="202"/>
      <c r="HR9" s="199"/>
      <c r="HS9" s="204"/>
      <c r="HT9" s="199"/>
      <c r="HU9" s="204"/>
      <c r="HV9" s="199"/>
      <c r="HW9" s="204"/>
      <c r="HX9" s="199"/>
      <c r="HY9" s="204"/>
      <c r="HZ9" s="199"/>
      <c r="IA9" s="204"/>
      <c r="IB9" s="199"/>
      <c r="IC9" s="204"/>
      <c r="ID9" s="199"/>
      <c r="IE9" s="204"/>
      <c r="IF9" s="199"/>
      <c r="IG9" s="202"/>
      <c r="IH9" s="199"/>
      <c r="II9" s="204"/>
      <c r="IJ9" s="206"/>
      <c r="IK9" s="204"/>
      <c r="IL9" s="206"/>
      <c r="IM9" s="204"/>
      <c r="IN9" s="199"/>
      <c r="IO9" s="204"/>
      <c r="IP9" s="199"/>
      <c r="IQ9" s="204"/>
      <c r="IR9" s="199"/>
      <c r="IS9" s="204"/>
      <c r="IT9" s="199"/>
      <c r="IU9" s="202"/>
      <c r="IV9" s="199"/>
    </row>
    <row r="10">
      <c r="A10" s="208">
        <f>IFERROR(__xludf.DUMMYFUNCTION("""COMPUTED_VALUE"""),150.0)</f>
        <v>150</v>
      </c>
      <c r="B10" s="231" t="str">
        <f t="shared" si="1"/>
        <v>Filip Štěrba</v>
      </c>
      <c r="C10" s="199">
        <f t="shared" ref="C10:BL10" si="9">BO10+EA10+GM10</f>
        <v>15.5</v>
      </c>
      <c r="D10" s="199">
        <f t="shared" si="9"/>
        <v>0</v>
      </c>
      <c r="E10" s="199">
        <f t="shared" si="9"/>
        <v>0</v>
      </c>
      <c r="F10" s="199">
        <f t="shared" si="9"/>
        <v>0</v>
      </c>
      <c r="G10" s="199">
        <f t="shared" si="9"/>
        <v>15</v>
      </c>
      <c r="H10" s="199">
        <f t="shared" si="9"/>
        <v>0</v>
      </c>
      <c r="I10" s="199">
        <f t="shared" si="9"/>
        <v>0</v>
      </c>
      <c r="J10" s="199">
        <f t="shared" si="9"/>
        <v>0</v>
      </c>
      <c r="K10" s="199">
        <f t="shared" si="9"/>
        <v>17</v>
      </c>
      <c r="L10" s="199">
        <f t="shared" si="9"/>
        <v>0</v>
      </c>
      <c r="M10" s="199">
        <f t="shared" si="9"/>
        <v>0</v>
      </c>
      <c r="N10" s="199">
        <f t="shared" si="9"/>
        <v>0</v>
      </c>
      <c r="O10" s="199">
        <f t="shared" si="9"/>
        <v>15</v>
      </c>
      <c r="P10" s="199">
        <f t="shared" si="9"/>
        <v>0</v>
      </c>
      <c r="Q10" s="199">
        <f t="shared" si="9"/>
        <v>0</v>
      </c>
      <c r="R10" s="199">
        <f t="shared" si="9"/>
        <v>0</v>
      </c>
      <c r="S10" s="199">
        <f t="shared" si="9"/>
        <v>15</v>
      </c>
      <c r="T10" s="199">
        <f t="shared" si="9"/>
        <v>0</v>
      </c>
      <c r="U10" s="199">
        <f t="shared" si="9"/>
        <v>0</v>
      </c>
      <c r="V10" s="199">
        <f t="shared" si="9"/>
        <v>0</v>
      </c>
      <c r="W10" s="199">
        <f t="shared" si="9"/>
        <v>17</v>
      </c>
      <c r="X10" s="199">
        <f t="shared" si="9"/>
        <v>0</v>
      </c>
      <c r="Y10" s="199">
        <f t="shared" si="9"/>
        <v>0</v>
      </c>
      <c r="Z10" s="199">
        <f t="shared" si="9"/>
        <v>0</v>
      </c>
      <c r="AA10" s="199">
        <f t="shared" si="9"/>
        <v>13</v>
      </c>
      <c r="AB10" s="199">
        <f t="shared" si="9"/>
        <v>0</v>
      </c>
      <c r="AC10" s="199">
        <f t="shared" si="9"/>
        <v>0</v>
      </c>
      <c r="AD10" s="199">
        <f t="shared" si="9"/>
        <v>0</v>
      </c>
      <c r="AE10" s="199">
        <f t="shared" si="9"/>
        <v>15</v>
      </c>
      <c r="AF10" s="199">
        <f t="shared" si="9"/>
        <v>0</v>
      </c>
      <c r="AG10" s="199">
        <f t="shared" si="9"/>
        <v>0</v>
      </c>
      <c r="AH10" s="199">
        <f t="shared" si="9"/>
        <v>0</v>
      </c>
      <c r="AI10" s="199">
        <f t="shared" si="9"/>
        <v>15</v>
      </c>
      <c r="AJ10" s="199">
        <f t="shared" si="9"/>
        <v>0</v>
      </c>
      <c r="AK10" s="199">
        <f t="shared" si="9"/>
        <v>0</v>
      </c>
      <c r="AL10" s="199">
        <f t="shared" si="9"/>
        <v>0</v>
      </c>
      <c r="AM10" s="199">
        <f t="shared" si="9"/>
        <v>17</v>
      </c>
      <c r="AN10" s="199">
        <f t="shared" si="9"/>
        <v>0</v>
      </c>
      <c r="AO10" s="199">
        <f t="shared" si="9"/>
        <v>0</v>
      </c>
      <c r="AP10" s="199">
        <f t="shared" si="9"/>
        <v>0</v>
      </c>
      <c r="AQ10" s="199">
        <f t="shared" si="9"/>
        <v>15</v>
      </c>
      <c r="AR10" s="199">
        <f t="shared" si="9"/>
        <v>0</v>
      </c>
      <c r="AS10" s="199">
        <f t="shared" si="9"/>
        <v>0</v>
      </c>
      <c r="AT10" s="199">
        <f t="shared" si="9"/>
        <v>0</v>
      </c>
      <c r="AU10" s="199">
        <f t="shared" si="9"/>
        <v>0</v>
      </c>
      <c r="AV10" s="199">
        <f t="shared" si="9"/>
        <v>0</v>
      </c>
      <c r="AW10" s="199">
        <f t="shared" si="9"/>
        <v>0</v>
      </c>
      <c r="AX10" s="199">
        <f t="shared" si="9"/>
        <v>0</v>
      </c>
      <c r="AY10" s="199">
        <f t="shared" si="9"/>
        <v>0</v>
      </c>
      <c r="AZ10" s="199">
        <f t="shared" si="9"/>
        <v>0</v>
      </c>
      <c r="BA10" s="199">
        <f t="shared" si="9"/>
        <v>3</v>
      </c>
      <c r="BB10" s="199">
        <f t="shared" si="9"/>
        <v>0</v>
      </c>
      <c r="BC10" s="199">
        <f t="shared" si="9"/>
        <v>13</v>
      </c>
      <c r="BD10" s="199">
        <f t="shared" si="9"/>
        <v>0</v>
      </c>
      <c r="BE10" s="199">
        <f t="shared" si="9"/>
        <v>0</v>
      </c>
      <c r="BF10" s="199">
        <f t="shared" si="9"/>
        <v>0</v>
      </c>
      <c r="BG10" s="199">
        <f t="shared" si="9"/>
        <v>15</v>
      </c>
      <c r="BH10" s="199">
        <f t="shared" si="9"/>
        <v>0</v>
      </c>
      <c r="BI10" s="199">
        <f t="shared" si="9"/>
        <v>0</v>
      </c>
      <c r="BJ10" s="199">
        <f t="shared" si="9"/>
        <v>0</v>
      </c>
      <c r="BK10" s="199">
        <f t="shared" si="9"/>
        <v>12</v>
      </c>
      <c r="BL10" s="199">
        <f t="shared" si="9"/>
        <v>0</v>
      </c>
      <c r="BM10" s="158"/>
      <c r="BN10" s="159" t="str">
        <f>IFERROR(__xludf.DUMMYFUNCTION("""COMPUTED_VALUE"""),"Filip Štěrba")</f>
        <v>Filip Štěrba</v>
      </c>
      <c r="BO10" s="202"/>
      <c r="BP10" s="203"/>
      <c r="BQ10" s="202"/>
      <c r="BR10" s="203"/>
      <c r="BS10" s="202"/>
      <c r="BT10" s="203"/>
      <c r="BU10" s="204"/>
      <c r="BV10" s="205"/>
      <c r="BW10" s="204"/>
      <c r="BX10" s="205"/>
      <c r="BY10" s="202"/>
      <c r="BZ10" s="203"/>
      <c r="CA10" s="202"/>
      <c r="CB10" s="203"/>
      <c r="CC10" s="202"/>
      <c r="CD10" s="203"/>
      <c r="CE10" s="202"/>
      <c r="CF10" s="203"/>
      <c r="CG10" s="204"/>
      <c r="CH10" s="205"/>
      <c r="CI10" s="202"/>
      <c r="CJ10" s="203"/>
      <c r="CK10" s="202"/>
      <c r="CL10" s="203"/>
      <c r="CM10" s="204"/>
      <c r="CN10" s="205"/>
      <c r="CO10" s="204"/>
      <c r="CP10" s="205"/>
      <c r="CQ10" s="204"/>
      <c r="CR10" s="205"/>
      <c r="CS10" s="204"/>
      <c r="CT10" s="206"/>
      <c r="CU10" s="202"/>
      <c r="CV10" s="199"/>
      <c r="CW10" s="204"/>
      <c r="CX10" s="199"/>
      <c r="CY10" s="204"/>
      <c r="CZ10" s="199"/>
      <c r="DA10" s="204"/>
      <c r="DB10" s="199"/>
      <c r="DC10" s="204"/>
      <c r="DD10" s="199"/>
      <c r="DE10" s="202"/>
      <c r="DF10" s="199"/>
      <c r="DG10" s="202"/>
      <c r="DH10" s="199"/>
      <c r="DI10" s="202"/>
      <c r="DJ10" s="199"/>
      <c r="DK10" s="202"/>
      <c r="DL10" s="199"/>
      <c r="DM10" s="202"/>
      <c r="DN10" s="199"/>
      <c r="DO10" s="202"/>
      <c r="DP10" s="199"/>
      <c r="DQ10" s="202"/>
      <c r="DR10" s="199"/>
      <c r="DS10" s="202"/>
      <c r="DT10" s="199"/>
      <c r="DU10" s="202"/>
      <c r="DV10" s="199"/>
      <c r="DW10" s="202"/>
      <c r="DX10" s="199"/>
      <c r="DY10" s="158"/>
      <c r="DZ10" s="159" t="str">
        <f t="shared" si="3"/>
        <v>Filip Štěrba</v>
      </c>
      <c r="EA10" s="202"/>
      <c r="EB10" s="203"/>
      <c r="EC10" s="202"/>
      <c r="ED10" s="203"/>
      <c r="EE10" s="202"/>
      <c r="EF10" s="203"/>
      <c r="EG10" s="204"/>
      <c r="EH10" s="205"/>
      <c r="EI10" s="204"/>
      <c r="EJ10" s="205"/>
      <c r="EK10" s="202"/>
      <c r="EL10" s="203"/>
      <c r="EM10" s="202"/>
      <c r="EN10" s="203"/>
      <c r="EO10" s="202"/>
      <c r="EP10" s="203"/>
      <c r="EQ10" s="202"/>
      <c r="ER10" s="203"/>
      <c r="ES10" s="204"/>
      <c r="ET10" s="205"/>
      <c r="EU10" s="202"/>
      <c r="EV10" s="203"/>
      <c r="EW10" s="202"/>
      <c r="EX10" s="203"/>
      <c r="EY10" s="204"/>
      <c r="EZ10" s="205"/>
      <c r="FA10" s="204"/>
      <c r="FB10" s="205"/>
      <c r="FC10" s="204"/>
      <c r="FD10" s="205"/>
      <c r="FE10" s="204"/>
      <c r="FF10" s="206"/>
      <c r="FG10" s="202"/>
      <c r="FH10" s="199"/>
      <c r="FI10" s="204"/>
      <c r="FJ10" s="199"/>
      <c r="FK10" s="204"/>
      <c r="FL10" s="199"/>
      <c r="FM10" s="204"/>
      <c r="FN10" s="199"/>
      <c r="FO10" s="204"/>
      <c r="FP10" s="199"/>
      <c r="FQ10" s="202"/>
      <c r="FR10" s="199"/>
      <c r="FS10" s="202"/>
      <c r="FT10" s="199"/>
      <c r="FU10" s="202"/>
      <c r="FV10" s="199"/>
      <c r="FW10" s="202"/>
      <c r="FX10" s="199"/>
      <c r="FY10" s="202"/>
      <c r="FZ10" s="199"/>
      <c r="GA10" s="202"/>
      <c r="GB10" s="199"/>
      <c r="GC10" s="202"/>
      <c r="GD10" s="199"/>
      <c r="GE10" s="202"/>
      <c r="GF10" s="199"/>
      <c r="GG10" s="202"/>
      <c r="GH10" s="199"/>
      <c r="GI10" s="202"/>
      <c r="GJ10" s="199"/>
      <c r="GK10" s="158"/>
      <c r="GL10" s="159" t="str">
        <f t="shared" si="4"/>
        <v>Filip Štěrba</v>
      </c>
      <c r="GM10" s="202">
        <f>IFERROR(__xludf.DUMMYFUNCTION("""COMPUTED_VALUE"""),15.5)</f>
        <v>15.5</v>
      </c>
      <c r="GN10" s="203"/>
      <c r="GO10" s="202"/>
      <c r="GP10" s="203"/>
      <c r="GQ10" s="202">
        <f>IFERROR(__xludf.DUMMYFUNCTION("""COMPUTED_VALUE"""),15.0)</f>
        <v>15</v>
      </c>
      <c r="GR10" s="203"/>
      <c r="GS10" s="204"/>
      <c r="GT10" s="205"/>
      <c r="GU10" s="204">
        <f>IFERROR(__xludf.DUMMYFUNCTION("""COMPUTED_VALUE"""),17.0)</f>
        <v>17</v>
      </c>
      <c r="GV10" s="205"/>
      <c r="GW10" s="202"/>
      <c r="GX10" s="203"/>
      <c r="GY10" s="202">
        <f>IFERROR(__xludf.DUMMYFUNCTION("""COMPUTED_VALUE"""),15.0)</f>
        <v>15</v>
      </c>
      <c r="GZ10" s="203"/>
      <c r="HA10" s="202"/>
      <c r="HB10" s="203"/>
      <c r="HC10" s="202">
        <f>IFERROR(__xludf.DUMMYFUNCTION("""COMPUTED_VALUE"""),15.0)</f>
        <v>15</v>
      </c>
      <c r="HD10" s="203"/>
      <c r="HE10" s="204"/>
      <c r="HF10" s="205"/>
      <c r="HG10" s="202">
        <f>IFERROR(__xludf.DUMMYFUNCTION("""COMPUTED_VALUE"""),17.0)</f>
        <v>17</v>
      </c>
      <c r="HH10" s="203"/>
      <c r="HI10" s="202"/>
      <c r="HJ10" s="203"/>
      <c r="HK10" s="204">
        <f>IFERROR(__xludf.DUMMYFUNCTION("""COMPUTED_VALUE"""),13.0)</f>
        <v>13</v>
      </c>
      <c r="HL10" s="205"/>
      <c r="HM10" s="204"/>
      <c r="HN10" s="205"/>
      <c r="HO10" s="204">
        <f>IFERROR(__xludf.DUMMYFUNCTION("""COMPUTED_VALUE"""),15.0)</f>
        <v>15</v>
      </c>
      <c r="HP10" s="205"/>
      <c r="HQ10" s="204"/>
      <c r="HR10" s="206"/>
      <c r="HS10" s="202">
        <f>IFERROR(__xludf.DUMMYFUNCTION("""COMPUTED_VALUE"""),15.0)</f>
        <v>15</v>
      </c>
      <c r="HT10" s="199"/>
      <c r="HU10" s="204"/>
      <c r="HV10" s="199"/>
      <c r="HW10" s="204">
        <f>IFERROR(__xludf.DUMMYFUNCTION("""COMPUTED_VALUE"""),17.0)</f>
        <v>17</v>
      </c>
      <c r="HX10" s="199"/>
      <c r="HY10" s="204"/>
      <c r="HZ10" s="199"/>
      <c r="IA10" s="204">
        <f>IFERROR(__xludf.DUMMYFUNCTION("""COMPUTED_VALUE"""),15.0)</f>
        <v>15</v>
      </c>
      <c r="IB10" s="199"/>
      <c r="IC10" s="202"/>
      <c r="ID10" s="199"/>
      <c r="IE10" s="202"/>
      <c r="IF10" s="199"/>
      <c r="IG10" s="202"/>
      <c r="IH10" s="199"/>
      <c r="II10" s="202"/>
      <c r="IJ10" s="199"/>
      <c r="IK10" s="202">
        <f>IFERROR(__xludf.DUMMYFUNCTION("""COMPUTED_VALUE"""),3.0)</f>
        <v>3</v>
      </c>
      <c r="IL10" s="199"/>
      <c r="IM10" s="202">
        <f>IFERROR(__xludf.DUMMYFUNCTION("""COMPUTED_VALUE"""),13.0)</f>
        <v>13</v>
      </c>
      <c r="IN10" s="199"/>
      <c r="IO10" s="202"/>
      <c r="IP10" s="199"/>
      <c r="IQ10" s="202">
        <f>IFERROR(__xludf.DUMMYFUNCTION("""COMPUTED_VALUE"""),15.0)</f>
        <v>15</v>
      </c>
      <c r="IR10" s="199"/>
      <c r="IS10" s="202"/>
      <c r="IT10" s="199"/>
      <c r="IU10" s="202">
        <f>IFERROR(__xludf.DUMMYFUNCTION("""COMPUTED_VALUE"""),12.0)</f>
        <v>12</v>
      </c>
      <c r="IV10" s="199"/>
    </row>
    <row r="11">
      <c r="A11" s="208">
        <f>IFERROR(__xludf.DUMMYFUNCTION("""COMPUTED_VALUE"""),150.0)</f>
        <v>150</v>
      </c>
      <c r="B11" s="231" t="str">
        <f t="shared" si="1"/>
        <v>Yana Nynyk-x</v>
      </c>
      <c r="C11" s="199">
        <f t="shared" ref="C11:BL11" si="10">BO11+EA11+GM11</f>
        <v>0</v>
      </c>
      <c r="D11" s="199">
        <f t="shared" si="10"/>
        <v>0</v>
      </c>
      <c r="E11" s="199">
        <f t="shared" si="10"/>
        <v>0</v>
      </c>
      <c r="F11" s="199">
        <f t="shared" si="10"/>
        <v>0</v>
      </c>
      <c r="G11" s="199">
        <f t="shared" si="10"/>
        <v>0</v>
      </c>
      <c r="H11" s="199">
        <f t="shared" si="10"/>
        <v>0</v>
      </c>
      <c r="I11" s="199">
        <f t="shared" si="10"/>
        <v>0</v>
      </c>
      <c r="J11" s="199">
        <f t="shared" si="10"/>
        <v>0</v>
      </c>
      <c r="K11" s="199">
        <f t="shared" si="10"/>
        <v>0</v>
      </c>
      <c r="L11" s="199">
        <f t="shared" si="10"/>
        <v>0</v>
      </c>
      <c r="M11" s="199">
        <f t="shared" si="10"/>
        <v>0</v>
      </c>
      <c r="N11" s="199">
        <f t="shared" si="10"/>
        <v>0</v>
      </c>
      <c r="O11" s="199">
        <f t="shared" si="10"/>
        <v>0</v>
      </c>
      <c r="P11" s="199">
        <f t="shared" si="10"/>
        <v>0</v>
      </c>
      <c r="Q11" s="199">
        <f t="shared" si="10"/>
        <v>0</v>
      </c>
      <c r="R11" s="199">
        <f t="shared" si="10"/>
        <v>0</v>
      </c>
      <c r="S11" s="199">
        <f t="shared" si="10"/>
        <v>0</v>
      </c>
      <c r="T11" s="199">
        <f t="shared" si="10"/>
        <v>0</v>
      </c>
      <c r="U11" s="199">
        <f t="shared" si="10"/>
        <v>0</v>
      </c>
      <c r="V11" s="199">
        <f t="shared" si="10"/>
        <v>0</v>
      </c>
      <c r="W11" s="199">
        <f t="shared" si="10"/>
        <v>0</v>
      </c>
      <c r="X11" s="199">
        <f t="shared" si="10"/>
        <v>0</v>
      </c>
      <c r="Y11" s="199">
        <f t="shared" si="10"/>
        <v>0</v>
      </c>
      <c r="Z11" s="199">
        <f t="shared" si="10"/>
        <v>0</v>
      </c>
      <c r="AA11" s="199">
        <f t="shared" si="10"/>
        <v>0</v>
      </c>
      <c r="AB11" s="199">
        <f t="shared" si="10"/>
        <v>0</v>
      </c>
      <c r="AC11" s="199">
        <f t="shared" si="10"/>
        <v>0</v>
      </c>
      <c r="AD11" s="199">
        <f t="shared" si="10"/>
        <v>0</v>
      </c>
      <c r="AE11" s="199">
        <f t="shared" si="10"/>
        <v>0</v>
      </c>
      <c r="AF11" s="199">
        <f t="shared" si="10"/>
        <v>0</v>
      </c>
      <c r="AG11" s="199">
        <f t="shared" si="10"/>
        <v>0</v>
      </c>
      <c r="AH11" s="199">
        <f t="shared" si="10"/>
        <v>0</v>
      </c>
      <c r="AI11" s="199">
        <f t="shared" si="10"/>
        <v>0</v>
      </c>
      <c r="AJ11" s="199">
        <f t="shared" si="10"/>
        <v>0</v>
      </c>
      <c r="AK11" s="199">
        <f t="shared" si="10"/>
        <v>0</v>
      </c>
      <c r="AL11" s="199">
        <f t="shared" si="10"/>
        <v>0</v>
      </c>
      <c r="AM11" s="199">
        <f t="shared" si="10"/>
        <v>0</v>
      </c>
      <c r="AN11" s="199">
        <f t="shared" si="10"/>
        <v>0</v>
      </c>
      <c r="AO11" s="199">
        <f t="shared" si="10"/>
        <v>0</v>
      </c>
      <c r="AP11" s="199">
        <f t="shared" si="10"/>
        <v>0</v>
      </c>
      <c r="AQ11" s="199">
        <f t="shared" si="10"/>
        <v>0</v>
      </c>
      <c r="AR11" s="199">
        <f t="shared" si="10"/>
        <v>0</v>
      </c>
      <c r="AS11" s="199">
        <f t="shared" si="10"/>
        <v>0</v>
      </c>
      <c r="AT11" s="199">
        <f t="shared" si="10"/>
        <v>0</v>
      </c>
      <c r="AU11" s="199">
        <f t="shared" si="10"/>
        <v>0</v>
      </c>
      <c r="AV11" s="199">
        <f t="shared" si="10"/>
        <v>0</v>
      </c>
      <c r="AW11" s="199">
        <f t="shared" si="10"/>
        <v>0</v>
      </c>
      <c r="AX11" s="199">
        <f t="shared" si="10"/>
        <v>0</v>
      </c>
      <c r="AY11" s="199">
        <f t="shared" si="10"/>
        <v>0</v>
      </c>
      <c r="AZ11" s="199">
        <f t="shared" si="10"/>
        <v>0</v>
      </c>
      <c r="BA11" s="199">
        <f t="shared" si="10"/>
        <v>0</v>
      </c>
      <c r="BB11" s="199">
        <f t="shared" si="10"/>
        <v>0</v>
      </c>
      <c r="BC11" s="199">
        <f t="shared" si="10"/>
        <v>0</v>
      </c>
      <c r="BD11" s="199">
        <f t="shared" si="10"/>
        <v>0</v>
      </c>
      <c r="BE11" s="199">
        <f t="shared" si="10"/>
        <v>0</v>
      </c>
      <c r="BF11" s="199">
        <f t="shared" si="10"/>
        <v>0</v>
      </c>
      <c r="BG11" s="199">
        <f t="shared" si="10"/>
        <v>0</v>
      </c>
      <c r="BH11" s="199">
        <f t="shared" si="10"/>
        <v>0</v>
      </c>
      <c r="BI11" s="199">
        <f t="shared" si="10"/>
        <v>0</v>
      </c>
      <c r="BJ11" s="199">
        <f t="shared" si="10"/>
        <v>0</v>
      </c>
      <c r="BK11" s="199">
        <f t="shared" si="10"/>
        <v>0</v>
      </c>
      <c r="BL11" s="199">
        <f t="shared" si="10"/>
        <v>0</v>
      </c>
      <c r="BM11" s="158"/>
      <c r="BN11" s="159" t="str">
        <f>IFERROR(__xludf.DUMMYFUNCTION("""COMPUTED_VALUE"""),"Yana Nynyk-x")</f>
        <v>Yana Nynyk-x</v>
      </c>
      <c r="BO11" s="202"/>
      <c r="BP11" s="203"/>
      <c r="BQ11" s="202"/>
      <c r="BR11" s="203"/>
      <c r="BS11" s="202"/>
      <c r="BT11" s="203"/>
      <c r="BU11" s="202"/>
      <c r="BV11" s="203"/>
      <c r="BW11" s="202"/>
      <c r="BX11" s="203"/>
      <c r="BY11" s="202"/>
      <c r="BZ11" s="203"/>
      <c r="CA11" s="202"/>
      <c r="CB11" s="203"/>
      <c r="CC11" s="202"/>
      <c r="CD11" s="203"/>
      <c r="CE11" s="202"/>
      <c r="CF11" s="203"/>
      <c r="CG11" s="202"/>
      <c r="CH11" s="203"/>
      <c r="CI11" s="202"/>
      <c r="CJ11" s="203"/>
      <c r="CK11" s="202"/>
      <c r="CL11" s="203"/>
      <c r="CM11" s="202"/>
      <c r="CN11" s="203"/>
      <c r="CO11" s="202"/>
      <c r="CP11" s="203"/>
      <c r="CQ11" s="202"/>
      <c r="CR11" s="203"/>
      <c r="CS11" s="202"/>
      <c r="CT11" s="199"/>
      <c r="CU11" s="202"/>
      <c r="CV11" s="199"/>
      <c r="CW11" s="202"/>
      <c r="CX11" s="199"/>
      <c r="CY11" s="202"/>
      <c r="CZ11" s="199"/>
      <c r="DA11" s="202"/>
      <c r="DB11" s="199"/>
      <c r="DC11" s="202"/>
      <c r="DD11" s="199"/>
      <c r="DE11" s="202"/>
      <c r="DF11" s="199"/>
      <c r="DG11" s="202"/>
      <c r="DH11" s="199"/>
      <c r="DI11" s="202"/>
      <c r="DJ11" s="199"/>
      <c r="DK11" s="202"/>
      <c r="DL11" s="199"/>
      <c r="DM11" s="202"/>
      <c r="DN11" s="199"/>
      <c r="DO11" s="202"/>
      <c r="DP11" s="199"/>
      <c r="DQ11" s="202"/>
      <c r="DR11" s="199"/>
      <c r="DS11" s="202"/>
      <c r="DT11" s="199"/>
      <c r="DU11" s="202"/>
      <c r="DV11" s="199"/>
      <c r="DW11" s="202"/>
      <c r="DX11" s="199"/>
      <c r="DY11" s="158"/>
      <c r="DZ11" s="159" t="str">
        <f t="shared" si="3"/>
        <v>Yana Nynyk-x</v>
      </c>
      <c r="EA11" s="202"/>
      <c r="EB11" s="203"/>
      <c r="EC11" s="202"/>
      <c r="ED11" s="203"/>
      <c r="EE11" s="202"/>
      <c r="EF11" s="203"/>
      <c r="EG11" s="202"/>
      <c r="EH11" s="203"/>
      <c r="EI11" s="202"/>
      <c r="EJ11" s="203"/>
      <c r="EK11" s="202"/>
      <c r="EL11" s="203"/>
      <c r="EM11" s="202"/>
      <c r="EN11" s="203"/>
      <c r="EO11" s="202"/>
      <c r="EP11" s="203"/>
      <c r="EQ11" s="202"/>
      <c r="ER11" s="203"/>
      <c r="ES11" s="202"/>
      <c r="ET11" s="203"/>
      <c r="EU11" s="202"/>
      <c r="EV11" s="203"/>
      <c r="EW11" s="202"/>
      <c r="EX11" s="203"/>
      <c r="EY11" s="202"/>
      <c r="EZ11" s="203"/>
      <c r="FA11" s="202"/>
      <c r="FB11" s="203"/>
      <c r="FC11" s="202"/>
      <c r="FD11" s="203"/>
      <c r="FE11" s="202"/>
      <c r="FF11" s="199"/>
      <c r="FG11" s="202"/>
      <c r="FH11" s="199"/>
      <c r="FI11" s="202"/>
      <c r="FJ11" s="199"/>
      <c r="FK11" s="202"/>
      <c r="FL11" s="199"/>
      <c r="FM11" s="202"/>
      <c r="FN11" s="199"/>
      <c r="FO11" s="202"/>
      <c r="FP11" s="199"/>
      <c r="FQ11" s="202"/>
      <c r="FR11" s="199"/>
      <c r="FS11" s="202"/>
      <c r="FT11" s="199"/>
      <c r="FU11" s="202"/>
      <c r="FV11" s="199"/>
      <c r="FW11" s="202"/>
      <c r="FX11" s="199"/>
      <c r="FY11" s="202"/>
      <c r="FZ11" s="199"/>
      <c r="GA11" s="202"/>
      <c r="GB11" s="199"/>
      <c r="GC11" s="202"/>
      <c r="GD11" s="199"/>
      <c r="GE11" s="202"/>
      <c r="GF11" s="199"/>
      <c r="GG11" s="202"/>
      <c r="GH11" s="199"/>
      <c r="GI11" s="202"/>
      <c r="GJ11" s="199"/>
      <c r="GK11" s="158"/>
      <c r="GL11" s="159" t="str">
        <f t="shared" si="4"/>
        <v>Yana Nynyk-x</v>
      </c>
      <c r="GM11" s="202"/>
      <c r="GN11" s="203"/>
      <c r="GO11" s="202"/>
      <c r="GP11" s="203"/>
      <c r="GQ11" s="202"/>
      <c r="GR11" s="203"/>
      <c r="GS11" s="202"/>
      <c r="GT11" s="203"/>
      <c r="GU11" s="202"/>
      <c r="GV11" s="203"/>
      <c r="GW11" s="202"/>
      <c r="GX11" s="203"/>
      <c r="GY11" s="202"/>
      <c r="GZ11" s="203"/>
      <c r="HA11" s="202"/>
      <c r="HB11" s="203"/>
      <c r="HC11" s="202"/>
      <c r="HD11" s="203"/>
      <c r="HE11" s="202"/>
      <c r="HF11" s="203"/>
      <c r="HG11" s="202"/>
      <c r="HH11" s="203"/>
      <c r="HI11" s="202"/>
      <c r="HJ11" s="203"/>
      <c r="HK11" s="202"/>
      <c r="HL11" s="203"/>
      <c r="HM11" s="202"/>
      <c r="HN11" s="203"/>
      <c r="HO11" s="202"/>
      <c r="HP11" s="203"/>
      <c r="HQ11" s="202"/>
      <c r="HR11" s="199"/>
      <c r="HS11" s="202"/>
      <c r="HT11" s="199"/>
      <c r="HU11" s="202"/>
      <c r="HV11" s="199"/>
      <c r="HW11" s="202"/>
      <c r="HX11" s="199"/>
      <c r="HY11" s="202"/>
      <c r="HZ11" s="199"/>
      <c r="IA11" s="202"/>
      <c r="IB11" s="199"/>
      <c r="IC11" s="202"/>
      <c r="ID11" s="199"/>
      <c r="IE11" s="202"/>
      <c r="IF11" s="199"/>
      <c r="IG11" s="202"/>
      <c r="IH11" s="199"/>
      <c r="II11" s="202"/>
      <c r="IJ11" s="199"/>
      <c r="IK11" s="202"/>
      <c r="IL11" s="199"/>
      <c r="IM11" s="202"/>
      <c r="IN11" s="199"/>
      <c r="IO11" s="202"/>
      <c r="IP11" s="199"/>
      <c r="IQ11" s="202"/>
      <c r="IR11" s="199"/>
      <c r="IS11" s="202"/>
      <c r="IT11" s="199"/>
      <c r="IU11" s="202"/>
      <c r="IV11" s="199"/>
    </row>
    <row r="12">
      <c r="A12" s="208">
        <f>IFERROR(__xludf.DUMMYFUNCTION("""COMPUTED_VALUE"""),150.0)</f>
        <v>150</v>
      </c>
      <c r="B12" s="231" t="str">
        <f t="shared" si="1"/>
        <v>Vojtěch Fux</v>
      </c>
      <c r="C12" s="199">
        <f t="shared" ref="C12:BL12" si="11">BO12+EA12+GM12</f>
        <v>0</v>
      </c>
      <c r="D12" s="199">
        <f t="shared" si="11"/>
        <v>0</v>
      </c>
      <c r="E12" s="199">
        <f t="shared" si="11"/>
        <v>0</v>
      </c>
      <c r="F12" s="199">
        <f t="shared" si="11"/>
        <v>0</v>
      </c>
      <c r="G12" s="199">
        <f t="shared" si="11"/>
        <v>0</v>
      </c>
      <c r="H12" s="199">
        <f t="shared" si="11"/>
        <v>0</v>
      </c>
      <c r="I12" s="199">
        <f t="shared" si="11"/>
        <v>0</v>
      </c>
      <c r="J12" s="199">
        <f t="shared" si="11"/>
        <v>0</v>
      </c>
      <c r="K12" s="199">
        <f t="shared" si="11"/>
        <v>0</v>
      </c>
      <c r="L12" s="199">
        <f t="shared" si="11"/>
        <v>0</v>
      </c>
      <c r="M12" s="199">
        <f t="shared" si="11"/>
        <v>0</v>
      </c>
      <c r="N12" s="199">
        <f t="shared" si="11"/>
        <v>0</v>
      </c>
      <c r="O12" s="199">
        <f t="shared" si="11"/>
        <v>0</v>
      </c>
      <c r="P12" s="199">
        <f t="shared" si="11"/>
        <v>0</v>
      </c>
      <c r="Q12" s="199">
        <f t="shared" si="11"/>
        <v>0</v>
      </c>
      <c r="R12" s="199">
        <f t="shared" si="11"/>
        <v>0</v>
      </c>
      <c r="S12" s="199">
        <f t="shared" si="11"/>
        <v>0</v>
      </c>
      <c r="T12" s="199">
        <f t="shared" si="11"/>
        <v>0</v>
      </c>
      <c r="U12" s="199">
        <f t="shared" si="11"/>
        <v>0</v>
      </c>
      <c r="V12" s="199">
        <f t="shared" si="11"/>
        <v>0</v>
      </c>
      <c r="W12" s="199">
        <f t="shared" si="11"/>
        <v>0</v>
      </c>
      <c r="X12" s="199">
        <f t="shared" si="11"/>
        <v>0</v>
      </c>
      <c r="Y12" s="199">
        <f t="shared" si="11"/>
        <v>0</v>
      </c>
      <c r="Z12" s="199">
        <f t="shared" si="11"/>
        <v>0</v>
      </c>
      <c r="AA12" s="199">
        <f t="shared" si="11"/>
        <v>0</v>
      </c>
      <c r="AB12" s="199">
        <f t="shared" si="11"/>
        <v>0</v>
      </c>
      <c r="AC12" s="199">
        <f t="shared" si="11"/>
        <v>0</v>
      </c>
      <c r="AD12" s="199">
        <f t="shared" si="11"/>
        <v>0</v>
      </c>
      <c r="AE12" s="199">
        <f t="shared" si="11"/>
        <v>0</v>
      </c>
      <c r="AF12" s="199">
        <f t="shared" si="11"/>
        <v>0</v>
      </c>
      <c r="AG12" s="199">
        <f t="shared" si="11"/>
        <v>0</v>
      </c>
      <c r="AH12" s="199">
        <f t="shared" si="11"/>
        <v>0</v>
      </c>
      <c r="AI12" s="199">
        <f t="shared" si="11"/>
        <v>0</v>
      </c>
      <c r="AJ12" s="199">
        <f t="shared" si="11"/>
        <v>0</v>
      </c>
      <c r="AK12" s="199">
        <f t="shared" si="11"/>
        <v>0</v>
      </c>
      <c r="AL12" s="199">
        <f t="shared" si="11"/>
        <v>0</v>
      </c>
      <c r="AM12" s="199">
        <f t="shared" si="11"/>
        <v>0</v>
      </c>
      <c r="AN12" s="199">
        <f t="shared" si="11"/>
        <v>0</v>
      </c>
      <c r="AO12" s="199">
        <f t="shared" si="11"/>
        <v>0</v>
      </c>
      <c r="AP12" s="199">
        <f t="shared" si="11"/>
        <v>0</v>
      </c>
      <c r="AQ12" s="199">
        <f t="shared" si="11"/>
        <v>0</v>
      </c>
      <c r="AR12" s="199">
        <f t="shared" si="11"/>
        <v>0</v>
      </c>
      <c r="AS12" s="199">
        <f t="shared" si="11"/>
        <v>0</v>
      </c>
      <c r="AT12" s="199">
        <f t="shared" si="11"/>
        <v>0</v>
      </c>
      <c r="AU12" s="199">
        <f t="shared" si="11"/>
        <v>0</v>
      </c>
      <c r="AV12" s="199">
        <f t="shared" si="11"/>
        <v>0</v>
      </c>
      <c r="AW12" s="199">
        <f t="shared" si="11"/>
        <v>0</v>
      </c>
      <c r="AX12" s="199">
        <f t="shared" si="11"/>
        <v>0</v>
      </c>
      <c r="AY12" s="199">
        <f t="shared" si="11"/>
        <v>0</v>
      </c>
      <c r="AZ12" s="199">
        <f t="shared" si="11"/>
        <v>0</v>
      </c>
      <c r="BA12" s="199">
        <f t="shared" si="11"/>
        <v>0</v>
      </c>
      <c r="BB12" s="199">
        <f t="shared" si="11"/>
        <v>0</v>
      </c>
      <c r="BC12" s="199">
        <f t="shared" si="11"/>
        <v>0</v>
      </c>
      <c r="BD12" s="199">
        <f t="shared" si="11"/>
        <v>0</v>
      </c>
      <c r="BE12" s="199">
        <f t="shared" si="11"/>
        <v>0</v>
      </c>
      <c r="BF12" s="199">
        <f t="shared" si="11"/>
        <v>0</v>
      </c>
      <c r="BG12" s="199">
        <f t="shared" si="11"/>
        <v>0</v>
      </c>
      <c r="BH12" s="199">
        <f t="shared" si="11"/>
        <v>0</v>
      </c>
      <c r="BI12" s="199">
        <f t="shared" si="11"/>
        <v>0</v>
      </c>
      <c r="BJ12" s="199">
        <f t="shared" si="11"/>
        <v>0</v>
      </c>
      <c r="BK12" s="199">
        <f t="shared" si="11"/>
        <v>0</v>
      </c>
      <c r="BL12" s="199">
        <f t="shared" si="11"/>
        <v>0</v>
      </c>
      <c r="BM12" s="158"/>
      <c r="BN12" s="159" t="str">
        <f>IFERROR(__xludf.DUMMYFUNCTION("""COMPUTED_VALUE"""),"Vojtěch Fux")</f>
        <v>Vojtěch Fux</v>
      </c>
      <c r="BO12" s="202"/>
      <c r="BP12" s="203"/>
      <c r="BQ12" s="202"/>
      <c r="BR12" s="203"/>
      <c r="BS12" s="202"/>
      <c r="BT12" s="203"/>
      <c r="BU12" s="202"/>
      <c r="BV12" s="203"/>
      <c r="BW12" s="204"/>
      <c r="BX12" s="205"/>
      <c r="BY12" s="204"/>
      <c r="BZ12" s="205"/>
      <c r="CA12" s="202"/>
      <c r="CB12" s="203"/>
      <c r="CC12" s="204"/>
      <c r="CD12" s="205"/>
      <c r="CE12" s="204"/>
      <c r="CF12" s="205"/>
      <c r="CG12" s="202"/>
      <c r="CH12" s="203"/>
      <c r="CI12" s="202"/>
      <c r="CJ12" s="203"/>
      <c r="CK12" s="202"/>
      <c r="CL12" s="203"/>
      <c r="CM12" s="204"/>
      <c r="CN12" s="205"/>
      <c r="CO12" s="202"/>
      <c r="CP12" s="203"/>
      <c r="CQ12" s="204"/>
      <c r="CR12" s="205"/>
      <c r="CS12" s="204"/>
      <c r="CT12" s="206"/>
      <c r="CU12" s="204"/>
      <c r="CV12" s="199"/>
      <c r="CW12" s="202"/>
      <c r="CX12" s="199"/>
      <c r="CY12" s="204"/>
      <c r="CZ12" s="199"/>
      <c r="DA12" s="204"/>
      <c r="DB12" s="199"/>
      <c r="DC12" s="204"/>
      <c r="DD12" s="199"/>
      <c r="DE12" s="204"/>
      <c r="DF12" s="199"/>
      <c r="DG12" s="204"/>
      <c r="DH12" s="199"/>
      <c r="DI12" s="202"/>
      <c r="DJ12" s="199"/>
      <c r="DK12" s="202"/>
      <c r="DL12" s="199"/>
      <c r="DM12" s="202"/>
      <c r="DN12" s="199"/>
      <c r="DO12" s="204"/>
      <c r="DP12" s="199"/>
      <c r="DQ12" s="202"/>
      <c r="DR12" s="199"/>
      <c r="DS12" s="202"/>
      <c r="DT12" s="199"/>
      <c r="DU12" s="204"/>
      <c r="DV12" s="199"/>
      <c r="DW12" s="204"/>
      <c r="DX12" s="199"/>
      <c r="DY12" s="158"/>
      <c r="DZ12" s="159" t="str">
        <f t="shared" si="3"/>
        <v>Vojtěch Fux</v>
      </c>
      <c r="EA12" s="202"/>
      <c r="EB12" s="203"/>
      <c r="EC12" s="202"/>
      <c r="ED12" s="203"/>
      <c r="EE12" s="202"/>
      <c r="EF12" s="203"/>
      <c r="EG12" s="202"/>
      <c r="EH12" s="203"/>
      <c r="EI12" s="204"/>
      <c r="EJ12" s="205"/>
      <c r="EK12" s="204"/>
      <c r="EL12" s="205"/>
      <c r="EM12" s="202"/>
      <c r="EN12" s="203"/>
      <c r="EO12" s="204"/>
      <c r="EP12" s="205"/>
      <c r="EQ12" s="204"/>
      <c r="ER12" s="205"/>
      <c r="ES12" s="202"/>
      <c r="ET12" s="203"/>
      <c r="EU12" s="202"/>
      <c r="EV12" s="203"/>
      <c r="EW12" s="202"/>
      <c r="EX12" s="203"/>
      <c r="EY12" s="204"/>
      <c r="EZ12" s="205"/>
      <c r="FA12" s="202"/>
      <c r="FB12" s="203"/>
      <c r="FC12" s="204"/>
      <c r="FD12" s="205"/>
      <c r="FE12" s="204"/>
      <c r="FF12" s="206"/>
      <c r="FG12" s="204"/>
      <c r="FH12" s="199"/>
      <c r="FI12" s="202"/>
      <c r="FJ12" s="199"/>
      <c r="FK12" s="204"/>
      <c r="FL12" s="199"/>
      <c r="FM12" s="204"/>
      <c r="FN12" s="199"/>
      <c r="FO12" s="204"/>
      <c r="FP12" s="199"/>
      <c r="FQ12" s="204"/>
      <c r="FR12" s="199"/>
      <c r="FS12" s="204"/>
      <c r="FT12" s="199"/>
      <c r="FU12" s="202"/>
      <c r="FV12" s="199"/>
      <c r="FW12" s="202"/>
      <c r="FX12" s="199"/>
      <c r="FY12" s="202"/>
      <c r="FZ12" s="199"/>
      <c r="GA12" s="204"/>
      <c r="GB12" s="199"/>
      <c r="GC12" s="202"/>
      <c r="GD12" s="199"/>
      <c r="GE12" s="202"/>
      <c r="GF12" s="199"/>
      <c r="GG12" s="204"/>
      <c r="GH12" s="199"/>
      <c r="GI12" s="204"/>
      <c r="GJ12" s="199"/>
      <c r="GK12" s="158"/>
      <c r="GL12" s="159" t="str">
        <f t="shared" si="4"/>
        <v>Vojtěch Fux</v>
      </c>
      <c r="GM12" s="202"/>
      <c r="GN12" s="203"/>
      <c r="GO12" s="202"/>
      <c r="GP12" s="203"/>
      <c r="GQ12" s="202"/>
      <c r="GR12" s="203"/>
      <c r="GS12" s="202"/>
      <c r="GT12" s="203"/>
      <c r="GU12" s="204"/>
      <c r="GV12" s="205"/>
      <c r="GW12" s="204"/>
      <c r="GX12" s="205"/>
      <c r="GY12" s="202"/>
      <c r="GZ12" s="203"/>
      <c r="HA12" s="204"/>
      <c r="HB12" s="205"/>
      <c r="HC12" s="204"/>
      <c r="HD12" s="205"/>
      <c r="HE12" s="202"/>
      <c r="HF12" s="203"/>
      <c r="HG12" s="202"/>
      <c r="HH12" s="203"/>
      <c r="HI12" s="202"/>
      <c r="HJ12" s="203"/>
      <c r="HK12" s="204"/>
      <c r="HL12" s="205"/>
      <c r="HM12" s="202"/>
      <c r="HN12" s="203"/>
      <c r="HO12" s="204"/>
      <c r="HP12" s="205"/>
      <c r="HQ12" s="204"/>
      <c r="HR12" s="206"/>
      <c r="HS12" s="204"/>
      <c r="HT12" s="199"/>
      <c r="HU12" s="202"/>
      <c r="HV12" s="199"/>
      <c r="HW12" s="204"/>
      <c r="HX12" s="199"/>
      <c r="HY12" s="204"/>
      <c r="HZ12" s="199"/>
      <c r="IA12" s="204"/>
      <c r="IB12" s="199"/>
      <c r="IC12" s="204"/>
      <c r="ID12" s="199"/>
      <c r="IE12" s="204"/>
      <c r="IF12" s="199"/>
      <c r="IG12" s="202"/>
      <c r="IH12" s="199"/>
      <c r="II12" s="202"/>
      <c r="IJ12" s="199"/>
      <c r="IK12" s="202"/>
      <c r="IL12" s="199"/>
      <c r="IM12" s="204"/>
      <c r="IN12" s="199"/>
      <c r="IO12" s="202"/>
      <c r="IP12" s="199"/>
      <c r="IQ12" s="202"/>
      <c r="IR12" s="199"/>
      <c r="IS12" s="204"/>
      <c r="IT12" s="199"/>
      <c r="IU12" s="204"/>
      <c r="IV12" s="199"/>
    </row>
    <row r="13">
      <c r="A13" s="208">
        <f>IFERROR(__xludf.DUMMYFUNCTION("""COMPUTED_VALUE"""),120.0)</f>
        <v>120</v>
      </c>
      <c r="B13" s="231" t="str">
        <f t="shared" si="1"/>
        <v>Daniel Fux</v>
      </c>
      <c r="C13" s="199">
        <f t="shared" ref="C13:BL13" si="12">BO13+EA13+GM13</f>
        <v>0</v>
      </c>
      <c r="D13" s="199">
        <f t="shared" si="12"/>
        <v>0</v>
      </c>
      <c r="E13" s="199">
        <f t="shared" si="12"/>
        <v>0</v>
      </c>
      <c r="F13" s="199">
        <f t="shared" si="12"/>
        <v>0</v>
      </c>
      <c r="G13" s="199">
        <f t="shared" si="12"/>
        <v>0</v>
      </c>
      <c r="H13" s="199">
        <f t="shared" si="12"/>
        <v>0</v>
      </c>
      <c r="I13" s="199">
        <f t="shared" si="12"/>
        <v>0</v>
      </c>
      <c r="J13" s="199">
        <f t="shared" si="12"/>
        <v>0</v>
      </c>
      <c r="K13" s="199">
        <f t="shared" si="12"/>
        <v>0</v>
      </c>
      <c r="L13" s="199">
        <f t="shared" si="12"/>
        <v>0</v>
      </c>
      <c r="M13" s="199">
        <f t="shared" si="12"/>
        <v>0</v>
      </c>
      <c r="N13" s="199">
        <f t="shared" si="12"/>
        <v>0</v>
      </c>
      <c r="O13" s="199">
        <f t="shared" si="12"/>
        <v>0</v>
      </c>
      <c r="P13" s="199">
        <f t="shared" si="12"/>
        <v>0</v>
      </c>
      <c r="Q13" s="199">
        <f t="shared" si="12"/>
        <v>0</v>
      </c>
      <c r="R13" s="199">
        <f t="shared" si="12"/>
        <v>0</v>
      </c>
      <c r="S13" s="199">
        <f t="shared" si="12"/>
        <v>0</v>
      </c>
      <c r="T13" s="199">
        <f t="shared" si="12"/>
        <v>0</v>
      </c>
      <c r="U13" s="199">
        <f t="shared" si="12"/>
        <v>0</v>
      </c>
      <c r="V13" s="199">
        <f t="shared" si="12"/>
        <v>0</v>
      </c>
      <c r="W13" s="199">
        <f t="shared" si="12"/>
        <v>0</v>
      </c>
      <c r="X13" s="199">
        <f t="shared" si="12"/>
        <v>0</v>
      </c>
      <c r="Y13" s="199">
        <f t="shared" si="12"/>
        <v>0</v>
      </c>
      <c r="Z13" s="199">
        <f t="shared" si="12"/>
        <v>0</v>
      </c>
      <c r="AA13" s="199">
        <f t="shared" si="12"/>
        <v>0</v>
      </c>
      <c r="AB13" s="199">
        <f t="shared" si="12"/>
        <v>0</v>
      </c>
      <c r="AC13" s="199">
        <f t="shared" si="12"/>
        <v>0</v>
      </c>
      <c r="AD13" s="199">
        <f t="shared" si="12"/>
        <v>0</v>
      </c>
      <c r="AE13" s="199">
        <f t="shared" si="12"/>
        <v>0</v>
      </c>
      <c r="AF13" s="199">
        <f t="shared" si="12"/>
        <v>0</v>
      </c>
      <c r="AG13" s="199">
        <f t="shared" si="12"/>
        <v>0</v>
      </c>
      <c r="AH13" s="199">
        <f t="shared" si="12"/>
        <v>0</v>
      </c>
      <c r="AI13" s="199">
        <f t="shared" si="12"/>
        <v>0</v>
      </c>
      <c r="AJ13" s="199">
        <f t="shared" si="12"/>
        <v>0</v>
      </c>
      <c r="AK13" s="199">
        <f t="shared" si="12"/>
        <v>0</v>
      </c>
      <c r="AL13" s="199">
        <f t="shared" si="12"/>
        <v>0</v>
      </c>
      <c r="AM13" s="199">
        <f t="shared" si="12"/>
        <v>0</v>
      </c>
      <c r="AN13" s="199">
        <f t="shared" si="12"/>
        <v>0</v>
      </c>
      <c r="AO13" s="199">
        <f t="shared" si="12"/>
        <v>0</v>
      </c>
      <c r="AP13" s="199">
        <f t="shared" si="12"/>
        <v>0</v>
      </c>
      <c r="AQ13" s="199">
        <f t="shared" si="12"/>
        <v>0</v>
      </c>
      <c r="AR13" s="199">
        <f t="shared" si="12"/>
        <v>0</v>
      </c>
      <c r="AS13" s="199">
        <f t="shared" si="12"/>
        <v>0</v>
      </c>
      <c r="AT13" s="199">
        <f t="shared" si="12"/>
        <v>0</v>
      </c>
      <c r="AU13" s="199">
        <f t="shared" si="12"/>
        <v>0</v>
      </c>
      <c r="AV13" s="199">
        <f t="shared" si="12"/>
        <v>0</v>
      </c>
      <c r="AW13" s="199">
        <f t="shared" si="12"/>
        <v>0</v>
      </c>
      <c r="AX13" s="199">
        <f t="shared" si="12"/>
        <v>0</v>
      </c>
      <c r="AY13" s="199">
        <f t="shared" si="12"/>
        <v>0</v>
      </c>
      <c r="AZ13" s="199">
        <f t="shared" si="12"/>
        <v>0</v>
      </c>
      <c r="BA13" s="199">
        <f t="shared" si="12"/>
        <v>0</v>
      </c>
      <c r="BB13" s="199">
        <f t="shared" si="12"/>
        <v>0</v>
      </c>
      <c r="BC13" s="199">
        <f t="shared" si="12"/>
        <v>0</v>
      </c>
      <c r="BD13" s="199">
        <f t="shared" si="12"/>
        <v>0</v>
      </c>
      <c r="BE13" s="199">
        <f t="shared" si="12"/>
        <v>0</v>
      </c>
      <c r="BF13" s="199">
        <f t="shared" si="12"/>
        <v>0</v>
      </c>
      <c r="BG13" s="199">
        <f t="shared" si="12"/>
        <v>0</v>
      </c>
      <c r="BH13" s="199">
        <f t="shared" si="12"/>
        <v>0</v>
      </c>
      <c r="BI13" s="199">
        <f t="shared" si="12"/>
        <v>0</v>
      </c>
      <c r="BJ13" s="199">
        <f t="shared" si="12"/>
        <v>0</v>
      </c>
      <c r="BK13" s="199">
        <f t="shared" si="12"/>
        <v>0</v>
      </c>
      <c r="BL13" s="199">
        <f t="shared" si="12"/>
        <v>0</v>
      </c>
      <c r="BM13" s="158"/>
      <c r="BN13" s="159" t="str">
        <f>IFERROR(__xludf.DUMMYFUNCTION("""COMPUTED_VALUE"""),"Daniel Fux")</f>
        <v>Daniel Fux</v>
      </c>
      <c r="BO13" s="202"/>
      <c r="BP13" s="203"/>
      <c r="BQ13" s="202"/>
      <c r="BR13" s="203"/>
      <c r="BS13" s="202"/>
      <c r="BT13" s="203"/>
      <c r="BU13" s="202"/>
      <c r="BV13" s="203"/>
      <c r="BW13" s="202"/>
      <c r="BX13" s="203"/>
      <c r="BY13" s="202"/>
      <c r="BZ13" s="203"/>
      <c r="CA13" s="202"/>
      <c r="CB13" s="203"/>
      <c r="CC13" s="202"/>
      <c r="CD13" s="203"/>
      <c r="CE13" s="202"/>
      <c r="CF13" s="203"/>
      <c r="CG13" s="202"/>
      <c r="CH13" s="203"/>
      <c r="CI13" s="202"/>
      <c r="CJ13" s="203"/>
      <c r="CK13" s="202"/>
      <c r="CL13" s="203"/>
      <c r="CM13" s="202"/>
      <c r="CN13" s="203"/>
      <c r="CO13" s="202"/>
      <c r="CP13" s="203"/>
      <c r="CQ13" s="202"/>
      <c r="CR13" s="203"/>
      <c r="CS13" s="202"/>
      <c r="CT13" s="199"/>
      <c r="CU13" s="202"/>
      <c r="CV13" s="199"/>
      <c r="CW13" s="202"/>
      <c r="CX13" s="199"/>
      <c r="CY13" s="202"/>
      <c r="CZ13" s="199"/>
      <c r="DA13" s="202"/>
      <c r="DB13" s="199"/>
      <c r="DC13" s="202"/>
      <c r="DD13" s="199"/>
      <c r="DE13" s="202"/>
      <c r="DF13" s="199"/>
      <c r="DG13" s="202"/>
      <c r="DH13" s="199"/>
      <c r="DI13" s="202"/>
      <c r="DJ13" s="199"/>
      <c r="DK13" s="202"/>
      <c r="DL13" s="199"/>
      <c r="DM13" s="202"/>
      <c r="DN13" s="199"/>
      <c r="DO13" s="202"/>
      <c r="DP13" s="199"/>
      <c r="DQ13" s="202"/>
      <c r="DR13" s="199"/>
      <c r="DS13" s="202"/>
      <c r="DT13" s="199"/>
      <c r="DU13" s="202"/>
      <c r="DV13" s="199"/>
      <c r="DW13" s="202"/>
      <c r="DX13" s="199"/>
      <c r="DY13" s="158"/>
      <c r="DZ13" s="159" t="str">
        <f t="shared" si="3"/>
        <v>Daniel Fux</v>
      </c>
      <c r="EA13" s="202"/>
      <c r="EB13" s="203"/>
      <c r="EC13" s="202"/>
      <c r="ED13" s="203"/>
      <c r="EE13" s="202"/>
      <c r="EF13" s="203"/>
      <c r="EG13" s="202"/>
      <c r="EH13" s="203"/>
      <c r="EI13" s="202"/>
      <c r="EJ13" s="203"/>
      <c r="EK13" s="202"/>
      <c r="EL13" s="203"/>
      <c r="EM13" s="202"/>
      <c r="EN13" s="203"/>
      <c r="EO13" s="202"/>
      <c r="EP13" s="203"/>
      <c r="EQ13" s="202"/>
      <c r="ER13" s="203"/>
      <c r="ES13" s="202"/>
      <c r="ET13" s="203"/>
      <c r="EU13" s="202"/>
      <c r="EV13" s="203"/>
      <c r="EW13" s="202"/>
      <c r="EX13" s="203"/>
      <c r="EY13" s="202"/>
      <c r="EZ13" s="203"/>
      <c r="FA13" s="202"/>
      <c r="FB13" s="203"/>
      <c r="FC13" s="202"/>
      <c r="FD13" s="203"/>
      <c r="FE13" s="202"/>
      <c r="FF13" s="199"/>
      <c r="FG13" s="202"/>
      <c r="FH13" s="199"/>
      <c r="FI13" s="202"/>
      <c r="FJ13" s="199"/>
      <c r="FK13" s="202"/>
      <c r="FL13" s="199"/>
      <c r="FM13" s="202"/>
      <c r="FN13" s="199"/>
      <c r="FO13" s="202"/>
      <c r="FP13" s="199"/>
      <c r="FQ13" s="202"/>
      <c r="FR13" s="199"/>
      <c r="FS13" s="202"/>
      <c r="FT13" s="199"/>
      <c r="FU13" s="202"/>
      <c r="FV13" s="199"/>
      <c r="FW13" s="202"/>
      <c r="FX13" s="199"/>
      <c r="FY13" s="202"/>
      <c r="FZ13" s="199"/>
      <c r="GA13" s="202"/>
      <c r="GB13" s="199"/>
      <c r="GC13" s="202"/>
      <c r="GD13" s="199"/>
      <c r="GE13" s="202"/>
      <c r="GF13" s="199"/>
      <c r="GG13" s="202"/>
      <c r="GH13" s="199"/>
      <c r="GI13" s="202"/>
      <c r="GJ13" s="199"/>
      <c r="GK13" s="158"/>
      <c r="GL13" s="159" t="str">
        <f t="shared" si="4"/>
        <v>Daniel Fux</v>
      </c>
      <c r="GM13" s="202"/>
      <c r="GN13" s="203"/>
      <c r="GO13" s="202"/>
      <c r="GP13" s="203"/>
      <c r="GQ13" s="202"/>
      <c r="GR13" s="203"/>
      <c r="GS13" s="202"/>
      <c r="GT13" s="203"/>
      <c r="GU13" s="202"/>
      <c r="GV13" s="203"/>
      <c r="GW13" s="202"/>
      <c r="GX13" s="203"/>
      <c r="GY13" s="202"/>
      <c r="GZ13" s="203"/>
      <c r="HA13" s="202"/>
      <c r="HB13" s="203"/>
      <c r="HC13" s="202"/>
      <c r="HD13" s="203"/>
      <c r="HE13" s="202"/>
      <c r="HF13" s="203"/>
      <c r="HG13" s="202"/>
      <c r="HH13" s="203"/>
      <c r="HI13" s="202"/>
      <c r="HJ13" s="203"/>
      <c r="HK13" s="202"/>
      <c r="HL13" s="203"/>
      <c r="HM13" s="202"/>
      <c r="HN13" s="203"/>
      <c r="HO13" s="202"/>
      <c r="HP13" s="203"/>
      <c r="HQ13" s="202"/>
      <c r="HR13" s="199"/>
      <c r="HS13" s="202"/>
      <c r="HT13" s="199"/>
      <c r="HU13" s="202"/>
      <c r="HV13" s="199"/>
      <c r="HW13" s="202"/>
      <c r="HX13" s="199"/>
      <c r="HY13" s="202"/>
      <c r="HZ13" s="199"/>
      <c r="IA13" s="202"/>
      <c r="IB13" s="199"/>
      <c r="IC13" s="202"/>
      <c r="ID13" s="199"/>
      <c r="IE13" s="202"/>
      <c r="IF13" s="199"/>
      <c r="IG13" s="202"/>
      <c r="IH13" s="199"/>
      <c r="II13" s="202"/>
      <c r="IJ13" s="199"/>
      <c r="IK13" s="202"/>
      <c r="IL13" s="199"/>
      <c r="IM13" s="202"/>
      <c r="IN13" s="199"/>
      <c r="IO13" s="202"/>
      <c r="IP13" s="199"/>
      <c r="IQ13" s="202"/>
      <c r="IR13" s="199"/>
      <c r="IS13" s="202"/>
      <c r="IT13" s="199"/>
      <c r="IU13" s="202"/>
      <c r="IV13" s="199"/>
    </row>
    <row r="14">
      <c r="A14" s="208">
        <f>IFERROR(__xludf.DUMMYFUNCTION("""COMPUTED_VALUE"""),150.0)</f>
        <v>150</v>
      </c>
      <c r="B14" s="231" t="str">
        <f t="shared" si="1"/>
        <v>Radim Dvořák</v>
      </c>
      <c r="C14" s="199">
        <f t="shared" ref="C14:BL14" si="13">BO14+EA14+GM14</f>
        <v>0</v>
      </c>
      <c r="D14" s="199">
        <f t="shared" si="13"/>
        <v>0</v>
      </c>
      <c r="E14" s="199">
        <f t="shared" si="13"/>
        <v>0</v>
      </c>
      <c r="F14" s="199">
        <f t="shared" si="13"/>
        <v>0</v>
      </c>
      <c r="G14" s="199">
        <f t="shared" si="13"/>
        <v>13</v>
      </c>
      <c r="H14" s="199">
        <f t="shared" si="13"/>
        <v>0</v>
      </c>
      <c r="I14" s="199">
        <f t="shared" si="13"/>
        <v>13</v>
      </c>
      <c r="J14" s="199">
        <f t="shared" si="13"/>
        <v>0</v>
      </c>
      <c r="K14" s="199">
        <f t="shared" si="13"/>
        <v>0</v>
      </c>
      <c r="L14" s="199">
        <f t="shared" si="13"/>
        <v>0</v>
      </c>
      <c r="M14" s="199">
        <f t="shared" si="13"/>
        <v>11.5</v>
      </c>
      <c r="N14" s="199">
        <f t="shared" si="13"/>
        <v>0</v>
      </c>
      <c r="O14" s="199">
        <f t="shared" si="13"/>
        <v>13</v>
      </c>
      <c r="P14" s="199">
        <f t="shared" si="13"/>
        <v>0</v>
      </c>
      <c r="Q14" s="199">
        <f t="shared" si="13"/>
        <v>0</v>
      </c>
      <c r="R14" s="199">
        <f t="shared" si="13"/>
        <v>0</v>
      </c>
      <c r="S14" s="199">
        <f t="shared" si="13"/>
        <v>13</v>
      </c>
      <c r="T14" s="199">
        <f t="shared" si="13"/>
        <v>0</v>
      </c>
      <c r="U14" s="199">
        <f t="shared" si="13"/>
        <v>7</v>
      </c>
      <c r="V14" s="199">
        <f t="shared" si="13"/>
        <v>0</v>
      </c>
      <c r="W14" s="199">
        <f t="shared" si="13"/>
        <v>0</v>
      </c>
      <c r="X14" s="199">
        <f t="shared" si="13"/>
        <v>0</v>
      </c>
      <c r="Y14" s="199">
        <f t="shared" si="13"/>
        <v>0</v>
      </c>
      <c r="Z14" s="199">
        <f t="shared" si="13"/>
        <v>0</v>
      </c>
      <c r="AA14" s="199">
        <f t="shared" si="13"/>
        <v>13</v>
      </c>
      <c r="AB14" s="199">
        <f t="shared" si="13"/>
        <v>0</v>
      </c>
      <c r="AC14" s="199">
        <f t="shared" si="13"/>
        <v>10</v>
      </c>
      <c r="AD14" s="199">
        <f t="shared" si="13"/>
        <v>0</v>
      </c>
      <c r="AE14" s="199">
        <f t="shared" si="13"/>
        <v>0</v>
      </c>
      <c r="AF14" s="199">
        <f t="shared" si="13"/>
        <v>0</v>
      </c>
      <c r="AG14" s="199">
        <f t="shared" si="13"/>
        <v>0</v>
      </c>
      <c r="AH14" s="199">
        <f t="shared" si="13"/>
        <v>0</v>
      </c>
      <c r="AI14" s="199">
        <f t="shared" si="13"/>
        <v>13</v>
      </c>
      <c r="AJ14" s="199">
        <f t="shared" si="13"/>
        <v>0</v>
      </c>
      <c r="AK14" s="199">
        <f t="shared" si="13"/>
        <v>13</v>
      </c>
      <c r="AL14" s="199">
        <f t="shared" si="13"/>
        <v>0</v>
      </c>
      <c r="AM14" s="199">
        <f t="shared" si="13"/>
        <v>0</v>
      </c>
      <c r="AN14" s="199">
        <f t="shared" si="13"/>
        <v>0</v>
      </c>
      <c r="AO14" s="199">
        <f t="shared" si="13"/>
        <v>10</v>
      </c>
      <c r="AP14" s="199">
        <f t="shared" si="13"/>
        <v>0</v>
      </c>
      <c r="AQ14" s="199">
        <f t="shared" si="13"/>
        <v>13</v>
      </c>
      <c r="AR14" s="199">
        <f t="shared" si="13"/>
        <v>0</v>
      </c>
      <c r="AS14" s="199">
        <f t="shared" si="13"/>
        <v>6</v>
      </c>
      <c r="AT14" s="199">
        <f t="shared" si="13"/>
        <v>0</v>
      </c>
      <c r="AU14" s="199">
        <f t="shared" si="13"/>
        <v>0</v>
      </c>
      <c r="AV14" s="199">
        <f t="shared" si="13"/>
        <v>0</v>
      </c>
      <c r="AW14" s="199">
        <f t="shared" si="13"/>
        <v>0</v>
      </c>
      <c r="AX14" s="199">
        <f t="shared" si="13"/>
        <v>0</v>
      </c>
      <c r="AY14" s="199">
        <f t="shared" si="13"/>
        <v>0</v>
      </c>
      <c r="AZ14" s="199">
        <f t="shared" si="13"/>
        <v>0</v>
      </c>
      <c r="BA14" s="199">
        <f t="shared" si="13"/>
        <v>13</v>
      </c>
      <c r="BB14" s="199">
        <f t="shared" si="13"/>
        <v>0</v>
      </c>
      <c r="BC14" s="199">
        <f t="shared" si="13"/>
        <v>13</v>
      </c>
      <c r="BD14" s="199">
        <f t="shared" si="13"/>
        <v>0</v>
      </c>
      <c r="BE14" s="199">
        <f t="shared" si="13"/>
        <v>0</v>
      </c>
      <c r="BF14" s="199">
        <f t="shared" si="13"/>
        <v>0</v>
      </c>
      <c r="BG14" s="199">
        <f t="shared" si="13"/>
        <v>13</v>
      </c>
      <c r="BH14" s="199">
        <f t="shared" si="13"/>
        <v>0</v>
      </c>
      <c r="BI14" s="199">
        <f t="shared" si="13"/>
        <v>12.5</v>
      </c>
      <c r="BJ14" s="199">
        <f t="shared" si="13"/>
        <v>0</v>
      </c>
      <c r="BK14" s="199">
        <f t="shared" si="13"/>
        <v>0</v>
      </c>
      <c r="BL14" s="199">
        <f t="shared" si="13"/>
        <v>0</v>
      </c>
      <c r="BM14" s="158"/>
      <c r="BN14" s="159" t="str">
        <f>IFERROR(__xludf.DUMMYFUNCTION("""COMPUTED_VALUE"""),"Radim Dvořák")</f>
        <v>Radim Dvořák</v>
      </c>
      <c r="BO14" s="202"/>
      <c r="BP14" s="203"/>
      <c r="BQ14" s="202"/>
      <c r="BR14" s="203"/>
      <c r="BS14" s="202">
        <f>IFERROR(__xludf.DUMMYFUNCTION("""COMPUTED_VALUE"""),13.0)</f>
        <v>13</v>
      </c>
      <c r="BT14" s="203"/>
      <c r="BU14" s="202">
        <f>IFERROR(__xludf.DUMMYFUNCTION("""COMPUTED_VALUE"""),13.0)</f>
        <v>13</v>
      </c>
      <c r="BV14" s="203"/>
      <c r="BW14" s="202"/>
      <c r="BX14" s="203"/>
      <c r="BY14" s="202">
        <f>IFERROR(__xludf.DUMMYFUNCTION("""COMPUTED_VALUE"""),11.5)</f>
        <v>11.5</v>
      </c>
      <c r="BZ14" s="203"/>
      <c r="CA14" s="202">
        <f>IFERROR(__xludf.DUMMYFUNCTION("""COMPUTED_VALUE"""),13.0)</f>
        <v>13</v>
      </c>
      <c r="CB14" s="203"/>
      <c r="CC14" s="202"/>
      <c r="CD14" s="203"/>
      <c r="CE14" s="202">
        <f>IFERROR(__xludf.DUMMYFUNCTION("""COMPUTED_VALUE"""),13.0)</f>
        <v>13</v>
      </c>
      <c r="CF14" s="203"/>
      <c r="CG14" s="202">
        <f>IFERROR(__xludf.DUMMYFUNCTION("""COMPUTED_VALUE"""),7.0)</f>
        <v>7</v>
      </c>
      <c r="CH14" s="203"/>
      <c r="CI14" s="202"/>
      <c r="CJ14" s="203"/>
      <c r="CK14" s="202"/>
      <c r="CL14" s="203"/>
      <c r="CM14" s="202">
        <f>IFERROR(__xludf.DUMMYFUNCTION("""COMPUTED_VALUE"""),13.0)</f>
        <v>13</v>
      </c>
      <c r="CN14" s="203"/>
      <c r="CO14" s="202">
        <f>IFERROR(__xludf.DUMMYFUNCTION("""COMPUTED_VALUE"""),10.0)</f>
        <v>10</v>
      </c>
      <c r="CP14" s="203"/>
      <c r="CQ14" s="202"/>
      <c r="CR14" s="203"/>
      <c r="CS14" s="202"/>
      <c r="CT14" s="199"/>
      <c r="CU14" s="202">
        <f>IFERROR(__xludf.DUMMYFUNCTION("""COMPUTED_VALUE"""),13.0)</f>
        <v>13</v>
      </c>
      <c r="CV14" s="199"/>
      <c r="CW14" s="202">
        <f>IFERROR(__xludf.DUMMYFUNCTION("""COMPUTED_VALUE"""),13.0)</f>
        <v>13</v>
      </c>
      <c r="CX14" s="199"/>
      <c r="CY14" s="202"/>
      <c r="CZ14" s="199"/>
      <c r="DA14" s="202">
        <f>IFERROR(__xludf.DUMMYFUNCTION("""COMPUTED_VALUE"""),10.0)</f>
        <v>10</v>
      </c>
      <c r="DB14" s="199"/>
      <c r="DC14" s="202">
        <f>IFERROR(__xludf.DUMMYFUNCTION("""COMPUTED_VALUE"""),13.0)</f>
        <v>13</v>
      </c>
      <c r="DD14" s="199"/>
      <c r="DE14" s="202">
        <f>IFERROR(__xludf.DUMMYFUNCTION("""COMPUTED_VALUE"""),6.0)</f>
        <v>6</v>
      </c>
      <c r="DF14" s="199"/>
      <c r="DG14" s="202"/>
      <c r="DH14" s="199"/>
      <c r="DI14" s="202"/>
      <c r="DJ14" s="199"/>
      <c r="DK14" s="202"/>
      <c r="DL14" s="199"/>
      <c r="DM14" s="202">
        <f>IFERROR(__xludf.DUMMYFUNCTION("""COMPUTED_VALUE"""),13.0)</f>
        <v>13</v>
      </c>
      <c r="DN14" s="199"/>
      <c r="DO14" s="202">
        <f>IFERROR(__xludf.DUMMYFUNCTION("""COMPUTED_VALUE"""),13.0)</f>
        <v>13</v>
      </c>
      <c r="DP14" s="199"/>
      <c r="DQ14" s="202"/>
      <c r="DR14" s="199"/>
      <c r="DS14" s="202">
        <f>IFERROR(__xludf.DUMMYFUNCTION("""COMPUTED_VALUE"""),13.0)</f>
        <v>13</v>
      </c>
      <c r="DT14" s="199"/>
      <c r="DU14" s="202">
        <f>IFERROR(__xludf.DUMMYFUNCTION("""COMPUTED_VALUE"""),12.5)</f>
        <v>12.5</v>
      </c>
      <c r="DV14" s="199"/>
      <c r="DW14" s="202"/>
      <c r="DX14" s="199"/>
      <c r="DY14" s="158"/>
      <c r="DZ14" s="159" t="str">
        <f t="shared" si="3"/>
        <v>Radim Dvořák</v>
      </c>
      <c r="EA14" s="202"/>
      <c r="EB14" s="203"/>
      <c r="EC14" s="202"/>
      <c r="ED14" s="203"/>
      <c r="EE14" s="202"/>
      <c r="EF14" s="203"/>
      <c r="EG14" s="202"/>
      <c r="EH14" s="203"/>
      <c r="EI14" s="202"/>
      <c r="EJ14" s="203"/>
      <c r="EK14" s="202"/>
      <c r="EL14" s="203"/>
      <c r="EM14" s="202"/>
      <c r="EN14" s="203"/>
      <c r="EO14" s="202"/>
      <c r="EP14" s="203"/>
      <c r="EQ14" s="202"/>
      <c r="ER14" s="203"/>
      <c r="ES14" s="202"/>
      <c r="ET14" s="203"/>
      <c r="EU14" s="202"/>
      <c r="EV14" s="203"/>
      <c r="EW14" s="202"/>
      <c r="EX14" s="203"/>
      <c r="EY14" s="202"/>
      <c r="EZ14" s="203"/>
      <c r="FA14" s="202"/>
      <c r="FB14" s="203"/>
      <c r="FC14" s="202"/>
      <c r="FD14" s="203"/>
      <c r="FE14" s="202"/>
      <c r="FF14" s="199"/>
      <c r="FG14" s="202"/>
      <c r="FH14" s="199"/>
      <c r="FI14" s="202"/>
      <c r="FJ14" s="199"/>
      <c r="FK14" s="202"/>
      <c r="FL14" s="199"/>
      <c r="FM14" s="202"/>
      <c r="FN14" s="199"/>
      <c r="FO14" s="202"/>
      <c r="FP14" s="199"/>
      <c r="FQ14" s="202"/>
      <c r="FR14" s="199"/>
      <c r="FS14" s="202"/>
      <c r="FT14" s="199"/>
      <c r="FU14" s="202"/>
      <c r="FV14" s="199"/>
      <c r="FW14" s="202"/>
      <c r="FX14" s="199"/>
      <c r="FY14" s="202"/>
      <c r="FZ14" s="199"/>
      <c r="GA14" s="202"/>
      <c r="GB14" s="199"/>
      <c r="GC14" s="202"/>
      <c r="GD14" s="199"/>
      <c r="GE14" s="202"/>
      <c r="GF14" s="199"/>
      <c r="GG14" s="202"/>
      <c r="GH14" s="199"/>
      <c r="GI14" s="202"/>
      <c r="GJ14" s="199"/>
      <c r="GK14" s="158"/>
      <c r="GL14" s="159" t="str">
        <f t="shared" si="4"/>
        <v>Radim Dvořák</v>
      </c>
      <c r="GM14" s="202"/>
      <c r="GN14" s="203"/>
      <c r="GO14" s="202"/>
      <c r="GP14" s="203"/>
      <c r="GQ14" s="202"/>
      <c r="GR14" s="203"/>
      <c r="GS14" s="202"/>
      <c r="GT14" s="203"/>
      <c r="GU14" s="202"/>
      <c r="GV14" s="203"/>
      <c r="GW14" s="202"/>
      <c r="GX14" s="203"/>
      <c r="GY14" s="202"/>
      <c r="GZ14" s="203"/>
      <c r="HA14" s="202"/>
      <c r="HB14" s="203"/>
      <c r="HC14" s="202"/>
      <c r="HD14" s="203"/>
      <c r="HE14" s="202"/>
      <c r="HF14" s="203"/>
      <c r="HG14" s="202"/>
      <c r="HH14" s="203"/>
      <c r="HI14" s="202"/>
      <c r="HJ14" s="203"/>
      <c r="HK14" s="202"/>
      <c r="HL14" s="203"/>
      <c r="HM14" s="202"/>
      <c r="HN14" s="203"/>
      <c r="HO14" s="202"/>
      <c r="HP14" s="203"/>
      <c r="HQ14" s="202"/>
      <c r="HR14" s="199"/>
      <c r="HS14" s="202"/>
      <c r="HT14" s="199"/>
      <c r="HU14" s="202"/>
      <c r="HV14" s="199"/>
      <c r="HW14" s="202"/>
      <c r="HX14" s="199"/>
      <c r="HY14" s="202"/>
      <c r="HZ14" s="199"/>
      <c r="IA14" s="202"/>
      <c r="IB14" s="199"/>
      <c r="IC14" s="202"/>
      <c r="ID14" s="199"/>
      <c r="IE14" s="202"/>
      <c r="IF14" s="199"/>
      <c r="IG14" s="202"/>
      <c r="IH14" s="199"/>
      <c r="II14" s="202"/>
      <c r="IJ14" s="199"/>
      <c r="IK14" s="202"/>
      <c r="IL14" s="199"/>
      <c r="IM14" s="202"/>
      <c r="IN14" s="199"/>
      <c r="IO14" s="202"/>
      <c r="IP14" s="199"/>
      <c r="IQ14" s="202"/>
      <c r="IR14" s="199"/>
      <c r="IS14" s="202"/>
      <c r="IT14" s="199"/>
      <c r="IU14" s="202"/>
      <c r="IV14" s="199"/>
    </row>
    <row r="15">
      <c r="A15" s="208">
        <f>IFERROR(__xludf.DUMMYFUNCTION("""COMPUTED_VALUE"""),100.0)</f>
        <v>100</v>
      </c>
      <c r="B15" s="231" t="str">
        <f t="shared" si="1"/>
        <v>Vladimír Dudkin-x</v>
      </c>
      <c r="C15" s="199">
        <f t="shared" ref="C15:BL15" si="14">BO15+EA15+GM15</f>
        <v>0</v>
      </c>
      <c r="D15" s="199">
        <f t="shared" si="14"/>
        <v>0</v>
      </c>
      <c r="E15" s="199">
        <f t="shared" si="14"/>
        <v>0</v>
      </c>
      <c r="F15" s="199">
        <f t="shared" si="14"/>
        <v>0</v>
      </c>
      <c r="G15" s="199">
        <f t="shared" si="14"/>
        <v>0</v>
      </c>
      <c r="H15" s="199">
        <f t="shared" si="14"/>
        <v>0</v>
      </c>
      <c r="I15" s="199">
        <f t="shared" si="14"/>
        <v>0</v>
      </c>
      <c r="J15" s="199">
        <f t="shared" si="14"/>
        <v>0</v>
      </c>
      <c r="K15" s="199">
        <f t="shared" si="14"/>
        <v>0</v>
      </c>
      <c r="L15" s="199">
        <f t="shared" si="14"/>
        <v>0</v>
      </c>
      <c r="M15" s="199">
        <f t="shared" si="14"/>
        <v>0</v>
      </c>
      <c r="N15" s="199">
        <f t="shared" si="14"/>
        <v>0</v>
      </c>
      <c r="O15" s="199">
        <f t="shared" si="14"/>
        <v>0</v>
      </c>
      <c r="P15" s="199">
        <f t="shared" si="14"/>
        <v>0</v>
      </c>
      <c r="Q15" s="199">
        <f t="shared" si="14"/>
        <v>0</v>
      </c>
      <c r="R15" s="199">
        <f t="shared" si="14"/>
        <v>0</v>
      </c>
      <c r="S15" s="199">
        <f t="shared" si="14"/>
        <v>0</v>
      </c>
      <c r="T15" s="199">
        <f t="shared" si="14"/>
        <v>0</v>
      </c>
      <c r="U15" s="199">
        <f t="shared" si="14"/>
        <v>0</v>
      </c>
      <c r="V15" s="199">
        <f t="shared" si="14"/>
        <v>0</v>
      </c>
      <c r="W15" s="199">
        <f t="shared" si="14"/>
        <v>0</v>
      </c>
      <c r="X15" s="199">
        <f t="shared" si="14"/>
        <v>0</v>
      </c>
      <c r="Y15" s="199">
        <f t="shared" si="14"/>
        <v>0</v>
      </c>
      <c r="Z15" s="199">
        <f t="shared" si="14"/>
        <v>0</v>
      </c>
      <c r="AA15" s="199">
        <f t="shared" si="14"/>
        <v>0</v>
      </c>
      <c r="AB15" s="199">
        <f t="shared" si="14"/>
        <v>0</v>
      </c>
      <c r="AC15" s="199">
        <f t="shared" si="14"/>
        <v>0</v>
      </c>
      <c r="AD15" s="199">
        <f t="shared" si="14"/>
        <v>0</v>
      </c>
      <c r="AE15" s="199">
        <f t="shared" si="14"/>
        <v>0</v>
      </c>
      <c r="AF15" s="199">
        <f t="shared" si="14"/>
        <v>0</v>
      </c>
      <c r="AG15" s="199">
        <f t="shared" si="14"/>
        <v>0</v>
      </c>
      <c r="AH15" s="199">
        <f t="shared" si="14"/>
        <v>0</v>
      </c>
      <c r="AI15" s="199">
        <f t="shared" si="14"/>
        <v>0</v>
      </c>
      <c r="AJ15" s="199">
        <f t="shared" si="14"/>
        <v>0</v>
      </c>
      <c r="AK15" s="199">
        <f t="shared" si="14"/>
        <v>0</v>
      </c>
      <c r="AL15" s="199">
        <f t="shared" si="14"/>
        <v>0</v>
      </c>
      <c r="AM15" s="199">
        <f t="shared" si="14"/>
        <v>0</v>
      </c>
      <c r="AN15" s="199">
        <f t="shared" si="14"/>
        <v>0</v>
      </c>
      <c r="AO15" s="199">
        <f t="shared" si="14"/>
        <v>0</v>
      </c>
      <c r="AP15" s="199">
        <f t="shared" si="14"/>
        <v>0</v>
      </c>
      <c r="AQ15" s="199">
        <f t="shared" si="14"/>
        <v>0</v>
      </c>
      <c r="AR15" s="199">
        <f t="shared" si="14"/>
        <v>0</v>
      </c>
      <c r="AS15" s="199">
        <f t="shared" si="14"/>
        <v>0</v>
      </c>
      <c r="AT15" s="199">
        <f t="shared" si="14"/>
        <v>0</v>
      </c>
      <c r="AU15" s="199">
        <f t="shared" si="14"/>
        <v>0</v>
      </c>
      <c r="AV15" s="199">
        <f t="shared" si="14"/>
        <v>0</v>
      </c>
      <c r="AW15" s="199">
        <f t="shared" si="14"/>
        <v>0</v>
      </c>
      <c r="AX15" s="199">
        <f t="shared" si="14"/>
        <v>0</v>
      </c>
      <c r="AY15" s="199">
        <f t="shared" si="14"/>
        <v>0</v>
      </c>
      <c r="AZ15" s="199">
        <f t="shared" si="14"/>
        <v>0</v>
      </c>
      <c r="BA15" s="199">
        <f t="shared" si="14"/>
        <v>0</v>
      </c>
      <c r="BB15" s="199">
        <f t="shared" si="14"/>
        <v>0</v>
      </c>
      <c r="BC15" s="199">
        <f t="shared" si="14"/>
        <v>0</v>
      </c>
      <c r="BD15" s="199">
        <f t="shared" si="14"/>
        <v>0</v>
      </c>
      <c r="BE15" s="199">
        <f t="shared" si="14"/>
        <v>0</v>
      </c>
      <c r="BF15" s="199">
        <f t="shared" si="14"/>
        <v>0</v>
      </c>
      <c r="BG15" s="199">
        <f t="shared" si="14"/>
        <v>0</v>
      </c>
      <c r="BH15" s="199">
        <f t="shared" si="14"/>
        <v>0</v>
      </c>
      <c r="BI15" s="199">
        <f t="shared" si="14"/>
        <v>0</v>
      </c>
      <c r="BJ15" s="199">
        <f t="shared" si="14"/>
        <v>0</v>
      </c>
      <c r="BK15" s="199">
        <f t="shared" si="14"/>
        <v>0</v>
      </c>
      <c r="BL15" s="199">
        <f t="shared" si="14"/>
        <v>0</v>
      </c>
      <c r="BM15" s="158"/>
      <c r="BN15" s="159" t="str">
        <f>IFERROR(__xludf.DUMMYFUNCTION("""COMPUTED_VALUE"""),"Vladimír Dudkin-x")</f>
        <v>Vladimír Dudkin-x</v>
      </c>
      <c r="BO15" s="202"/>
      <c r="BP15" s="203"/>
      <c r="BQ15" s="202"/>
      <c r="BR15" s="203"/>
      <c r="BS15" s="202"/>
      <c r="BT15" s="203"/>
      <c r="BU15" s="202"/>
      <c r="BV15" s="203"/>
      <c r="BW15" s="202"/>
      <c r="BX15" s="203"/>
      <c r="BY15" s="202"/>
      <c r="BZ15" s="203"/>
      <c r="CA15" s="202"/>
      <c r="CB15" s="203"/>
      <c r="CC15" s="202"/>
      <c r="CD15" s="203"/>
      <c r="CE15" s="202"/>
      <c r="CF15" s="203"/>
      <c r="CG15" s="202"/>
      <c r="CH15" s="203"/>
      <c r="CI15" s="202"/>
      <c r="CJ15" s="203"/>
      <c r="CK15" s="202"/>
      <c r="CL15" s="203"/>
      <c r="CM15" s="202"/>
      <c r="CN15" s="203"/>
      <c r="CO15" s="202"/>
      <c r="CP15" s="203"/>
      <c r="CQ15" s="202"/>
      <c r="CR15" s="203"/>
      <c r="CS15" s="202"/>
      <c r="CT15" s="199"/>
      <c r="CU15" s="204"/>
      <c r="CV15" s="199"/>
      <c r="CW15" s="204"/>
      <c r="CX15" s="199"/>
      <c r="CY15" s="204"/>
      <c r="CZ15" s="199"/>
      <c r="DA15" s="204"/>
      <c r="DB15" s="199"/>
      <c r="DC15" s="204"/>
      <c r="DD15" s="199"/>
      <c r="DE15" s="202"/>
      <c r="DF15" s="199"/>
      <c r="DG15" s="202"/>
      <c r="DH15" s="199"/>
      <c r="DI15" s="204"/>
      <c r="DJ15" s="199"/>
      <c r="DK15" s="204"/>
      <c r="DL15" s="206"/>
      <c r="DM15" s="204"/>
      <c r="DN15" s="206"/>
      <c r="DO15" s="204"/>
      <c r="DP15" s="199"/>
      <c r="DQ15" s="204"/>
      <c r="DR15" s="199"/>
      <c r="DS15" s="202"/>
      <c r="DT15" s="199"/>
      <c r="DU15" s="202"/>
      <c r="DV15" s="199"/>
      <c r="DW15" s="202"/>
      <c r="DX15" s="199"/>
      <c r="DY15" s="158"/>
      <c r="DZ15" s="159" t="str">
        <f t="shared" si="3"/>
        <v>Vladimír Dudkin-x</v>
      </c>
      <c r="EA15" s="202"/>
      <c r="EB15" s="203"/>
      <c r="EC15" s="202"/>
      <c r="ED15" s="203"/>
      <c r="EE15" s="202"/>
      <c r="EF15" s="203"/>
      <c r="EG15" s="202"/>
      <c r="EH15" s="203"/>
      <c r="EI15" s="202"/>
      <c r="EJ15" s="203"/>
      <c r="EK15" s="202"/>
      <c r="EL15" s="203"/>
      <c r="EM15" s="202"/>
      <c r="EN15" s="203"/>
      <c r="EO15" s="202"/>
      <c r="EP15" s="203"/>
      <c r="EQ15" s="202"/>
      <c r="ER15" s="203"/>
      <c r="ES15" s="202"/>
      <c r="ET15" s="203"/>
      <c r="EU15" s="202"/>
      <c r="EV15" s="203"/>
      <c r="EW15" s="202"/>
      <c r="EX15" s="203"/>
      <c r="EY15" s="202"/>
      <c r="EZ15" s="203"/>
      <c r="FA15" s="202"/>
      <c r="FB15" s="203"/>
      <c r="FC15" s="202"/>
      <c r="FD15" s="203"/>
      <c r="FE15" s="202"/>
      <c r="FF15" s="199"/>
      <c r="FG15" s="204"/>
      <c r="FH15" s="199"/>
      <c r="FI15" s="204"/>
      <c r="FJ15" s="199"/>
      <c r="FK15" s="204"/>
      <c r="FL15" s="199"/>
      <c r="FM15" s="204"/>
      <c r="FN15" s="199"/>
      <c r="FO15" s="204"/>
      <c r="FP15" s="199"/>
      <c r="FQ15" s="202"/>
      <c r="FR15" s="199"/>
      <c r="FS15" s="202"/>
      <c r="FT15" s="199"/>
      <c r="FU15" s="204"/>
      <c r="FV15" s="199"/>
      <c r="FW15" s="204"/>
      <c r="FX15" s="206"/>
      <c r="FY15" s="204"/>
      <c r="FZ15" s="206"/>
      <c r="GA15" s="204"/>
      <c r="GB15" s="199"/>
      <c r="GC15" s="204"/>
      <c r="GD15" s="199"/>
      <c r="GE15" s="202"/>
      <c r="GF15" s="199"/>
      <c r="GG15" s="202"/>
      <c r="GH15" s="199"/>
      <c r="GI15" s="202"/>
      <c r="GJ15" s="199"/>
      <c r="GK15" s="158"/>
      <c r="GL15" s="159" t="str">
        <f t="shared" si="4"/>
        <v>Vladimír Dudkin-x</v>
      </c>
      <c r="GM15" s="202"/>
      <c r="GN15" s="203"/>
      <c r="GO15" s="202"/>
      <c r="GP15" s="203"/>
      <c r="GQ15" s="202"/>
      <c r="GR15" s="203"/>
      <c r="GS15" s="202"/>
      <c r="GT15" s="203"/>
      <c r="GU15" s="202"/>
      <c r="GV15" s="203"/>
      <c r="GW15" s="202"/>
      <c r="GX15" s="203"/>
      <c r="GY15" s="202"/>
      <c r="GZ15" s="203"/>
      <c r="HA15" s="202"/>
      <c r="HB15" s="203"/>
      <c r="HC15" s="202"/>
      <c r="HD15" s="203"/>
      <c r="HE15" s="202"/>
      <c r="HF15" s="203"/>
      <c r="HG15" s="202"/>
      <c r="HH15" s="203"/>
      <c r="HI15" s="202"/>
      <c r="HJ15" s="203"/>
      <c r="HK15" s="202"/>
      <c r="HL15" s="203"/>
      <c r="HM15" s="202"/>
      <c r="HN15" s="203"/>
      <c r="HO15" s="202"/>
      <c r="HP15" s="203"/>
      <c r="HQ15" s="202"/>
      <c r="HR15" s="199"/>
      <c r="HS15" s="204"/>
      <c r="HT15" s="199"/>
      <c r="HU15" s="204"/>
      <c r="HV15" s="199"/>
      <c r="HW15" s="204"/>
      <c r="HX15" s="199"/>
      <c r="HY15" s="204"/>
      <c r="HZ15" s="199"/>
      <c r="IA15" s="204"/>
      <c r="IB15" s="199"/>
      <c r="IC15" s="202"/>
      <c r="ID15" s="199"/>
      <c r="IE15" s="202"/>
      <c r="IF15" s="199"/>
      <c r="IG15" s="204"/>
      <c r="IH15" s="199"/>
      <c r="II15" s="204"/>
      <c r="IJ15" s="206"/>
      <c r="IK15" s="204"/>
      <c r="IL15" s="206"/>
      <c r="IM15" s="204"/>
      <c r="IN15" s="199"/>
      <c r="IO15" s="204"/>
      <c r="IP15" s="199"/>
      <c r="IQ15" s="202"/>
      <c r="IR15" s="199"/>
      <c r="IS15" s="202"/>
      <c r="IT15" s="199"/>
      <c r="IU15" s="202"/>
      <c r="IV15" s="199"/>
    </row>
    <row r="16">
      <c r="A16" s="208">
        <f>IFERROR(__xludf.DUMMYFUNCTION("""COMPUTED_VALUE"""),100.0)</f>
        <v>100</v>
      </c>
      <c r="B16" s="231" t="str">
        <f t="shared" si="1"/>
        <v>Jakub Kouřimský-x</v>
      </c>
      <c r="C16" s="199">
        <f t="shared" ref="C16:BL16" si="15">BO16+EA16+GM16</f>
        <v>0</v>
      </c>
      <c r="D16" s="199">
        <f t="shared" si="15"/>
        <v>0</v>
      </c>
      <c r="E16" s="199">
        <f t="shared" si="15"/>
        <v>0</v>
      </c>
      <c r="F16" s="199">
        <f t="shared" si="15"/>
        <v>0</v>
      </c>
      <c r="G16" s="199">
        <f t="shared" si="15"/>
        <v>0</v>
      </c>
      <c r="H16" s="199">
        <f t="shared" si="15"/>
        <v>0</v>
      </c>
      <c r="I16" s="199">
        <f t="shared" si="15"/>
        <v>0</v>
      </c>
      <c r="J16" s="199">
        <f t="shared" si="15"/>
        <v>0</v>
      </c>
      <c r="K16" s="199">
        <f t="shared" si="15"/>
        <v>0</v>
      </c>
      <c r="L16" s="199">
        <f t="shared" si="15"/>
        <v>0</v>
      </c>
      <c r="M16" s="199">
        <f t="shared" si="15"/>
        <v>0</v>
      </c>
      <c r="N16" s="199">
        <f t="shared" si="15"/>
        <v>0</v>
      </c>
      <c r="O16" s="199">
        <f t="shared" si="15"/>
        <v>0</v>
      </c>
      <c r="P16" s="199">
        <f t="shared" si="15"/>
        <v>0</v>
      </c>
      <c r="Q16" s="199">
        <f t="shared" si="15"/>
        <v>0</v>
      </c>
      <c r="R16" s="199">
        <f t="shared" si="15"/>
        <v>0</v>
      </c>
      <c r="S16" s="199">
        <f t="shared" si="15"/>
        <v>0</v>
      </c>
      <c r="T16" s="199">
        <f t="shared" si="15"/>
        <v>0</v>
      </c>
      <c r="U16" s="199">
        <f t="shared" si="15"/>
        <v>0</v>
      </c>
      <c r="V16" s="199">
        <f t="shared" si="15"/>
        <v>0</v>
      </c>
      <c r="W16" s="199">
        <f t="shared" si="15"/>
        <v>0</v>
      </c>
      <c r="X16" s="199">
        <f t="shared" si="15"/>
        <v>0</v>
      </c>
      <c r="Y16" s="199">
        <f t="shared" si="15"/>
        <v>0</v>
      </c>
      <c r="Z16" s="199">
        <f t="shared" si="15"/>
        <v>0</v>
      </c>
      <c r="AA16" s="199">
        <f t="shared" si="15"/>
        <v>0</v>
      </c>
      <c r="AB16" s="199">
        <f t="shared" si="15"/>
        <v>0</v>
      </c>
      <c r="AC16" s="199">
        <f t="shared" si="15"/>
        <v>0</v>
      </c>
      <c r="AD16" s="199">
        <f t="shared" si="15"/>
        <v>0</v>
      </c>
      <c r="AE16" s="199">
        <f t="shared" si="15"/>
        <v>0</v>
      </c>
      <c r="AF16" s="199">
        <f t="shared" si="15"/>
        <v>0</v>
      </c>
      <c r="AG16" s="199">
        <f t="shared" si="15"/>
        <v>0</v>
      </c>
      <c r="AH16" s="199">
        <f t="shared" si="15"/>
        <v>0</v>
      </c>
      <c r="AI16" s="199">
        <f t="shared" si="15"/>
        <v>0</v>
      </c>
      <c r="AJ16" s="199">
        <f t="shared" si="15"/>
        <v>0</v>
      </c>
      <c r="AK16" s="199">
        <f t="shared" si="15"/>
        <v>0</v>
      </c>
      <c r="AL16" s="199">
        <f t="shared" si="15"/>
        <v>0</v>
      </c>
      <c r="AM16" s="199">
        <f t="shared" si="15"/>
        <v>0</v>
      </c>
      <c r="AN16" s="199">
        <f t="shared" si="15"/>
        <v>0</v>
      </c>
      <c r="AO16" s="199">
        <f t="shared" si="15"/>
        <v>0</v>
      </c>
      <c r="AP16" s="199">
        <f t="shared" si="15"/>
        <v>0</v>
      </c>
      <c r="AQ16" s="199">
        <f t="shared" si="15"/>
        <v>0</v>
      </c>
      <c r="AR16" s="199">
        <f t="shared" si="15"/>
        <v>0</v>
      </c>
      <c r="AS16" s="199">
        <f t="shared" si="15"/>
        <v>0</v>
      </c>
      <c r="AT16" s="199">
        <f t="shared" si="15"/>
        <v>0</v>
      </c>
      <c r="AU16" s="199">
        <f t="shared" si="15"/>
        <v>0</v>
      </c>
      <c r="AV16" s="199">
        <f t="shared" si="15"/>
        <v>0</v>
      </c>
      <c r="AW16" s="199">
        <f t="shared" si="15"/>
        <v>0</v>
      </c>
      <c r="AX16" s="199">
        <f t="shared" si="15"/>
        <v>0</v>
      </c>
      <c r="AY16" s="199">
        <f t="shared" si="15"/>
        <v>0</v>
      </c>
      <c r="AZ16" s="199">
        <f t="shared" si="15"/>
        <v>0</v>
      </c>
      <c r="BA16" s="199">
        <f t="shared" si="15"/>
        <v>0</v>
      </c>
      <c r="BB16" s="199">
        <f t="shared" si="15"/>
        <v>0</v>
      </c>
      <c r="BC16" s="199">
        <f t="shared" si="15"/>
        <v>0</v>
      </c>
      <c r="BD16" s="199">
        <f t="shared" si="15"/>
        <v>0</v>
      </c>
      <c r="BE16" s="199">
        <f t="shared" si="15"/>
        <v>0</v>
      </c>
      <c r="BF16" s="199">
        <f t="shared" si="15"/>
        <v>0</v>
      </c>
      <c r="BG16" s="199">
        <f t="shared" si="15"/>
        <v>0</v>
      </c>
      <c r="BH16" s="199">
        <f t="shared" si="15"/>
        <v>0</v>
      </c>
      <c r="BI16" s="199">
        <f t="shared" si="15"/>
        <v>0</v>
      </c>
      <c r="BJ16" s="199">
        <f t="shared" si="15"/>
        <v>0</v>
      </c>
      <c r="BK16" s="199">
        <f t="shared" si="15"/>
        <v>0</v>
      </c>
      <c r="BL16" s="199">
        <f t="shared" si="15"/>
        <v>0</v>
      </c>
      <c r="BM16" s="158"/>
      <c r="BN16" s="159" t="str">
        <f>IFERROR(__xludf.DUMMYFUNCTION("""COMPUTED_VALUE"""),"Jakub Kouřimský-x")</f>
        <v>Jakub Kouřimský-x</v>
      </c>
      <c r="BO16" s="202"/>
      <c r="BP16" s="203"/>
      <c r="BQ16" s="202"/>
      <c r="BR16" s="203"/>
      <c r="BS16" s="202"/>
      <c r="BT16" s="203"/>
      <c r="BU16" s="202"/>
      <c r="BV16" s="203"/>
      <c r="BW16" s="202"/>
      <c r="BX16" s="203"/>
      <c r="BY16" s="202"/>
      <c r="BZ16" s="203"/>
      <c r="CA16" s="202"/>
      <c r="CB16" s="203"/>
      <c r="CC16" s="202"/>
      <c r="CD16" s="203"/>
      <c r="CE16" s="202"/>
      <c r="CF16" s="203"/>
      <c r="CG16" s="202"/>
      <c r="CH16" s="203"/>
      <c r="CI16" s="202"/>
      <c r="CJ16" s="203"/>
      <c r="CK16" s="202"/>
      <c r="CL16" s="203"/>
      <c r="CM16" s="202"/>
      <c r="CN16" s="203"/>
      <c r="CO16" s="202"/>
      <c r="CP16" s="203"/>
      <c r="CQ16" s="202"/>
      <c r="CR16" s="203"/>
      <c r="CS16" s="202"/>
      <c r="CT16" s="199"/>
      <c r="CU16" s="204"/>
      <c r="CV16" s="199"/>
      <c r="CW16" s="202"/>
      <c r="CX16" s="199"/>
      <c r="CY16" s="202"/>
      <c r="CZ16" s="199"/>
      <c r="DA16" s="202"/>
      <c r="DB16" s="199"/>
      <c r="DC16" s="202"/>
      <c r="DD16" s="199"/>
      <c r="DE16" s="204"/>
      <c r="DF16" s="199"/>
      <c r="DG16" s="202"/>
      <c r="DH16" s="199"/>
      <c r="DI16" s="202"/>
      <c r="DJ16" s="199"/>
      <c r="DK16" s="202"/>
      <c r="DL16" s="199"/>
      <c r="DM16" s="202"/>
      <c r="DN16" s="199"/>
      <c r="DO16" s="202"/>
      <c r="DP16" s="199"/>
      <c r="DQ16" s="202"/>
      <c r="DR16" s="199"/>
      <c r="DS16" s="202"/>
      <c r="DT16" s="199"/>
      <c r="DU16" s="202"/>
      <c r="DV16" s="199"/>
      <c r="DW16" s="202"/>
      <c r="DX16" s="199"/>
      <c r="DY16" s="158"/>
      <c r="DZ16" s="159" t="str">
        <f t="shared" si="3"/>
        <v>Jakub Kouřimský-x</v>
      </c>
      <c r="EA16" s="202"/>
      <c r="EB16" s="203"/>
      <c r="EC16" s="202"/>
      <c r="ED16" s="203"/>
      <c r="EE16" s="202"/>
      <c r="EF16" s="203"/>
      <c r="EG16" s="202"/>
      <c r="EH16" s="203"/>
      <c r="EI16" s="202"/>
      <c r="EJ16" s="203"/>
      <c r="EK16" s="202"/>
      <c r="EL16" s="203"/>
      <c r="EM16" s="202"/>
      <c r="EN16" s="203"/>
      <c r="EO16" s="202"/>
      <c r="EP16" s="203"/>
      <c r="EQ16" s="202"/>
      <c r="ER16" s="203"/>
      <c r="ES16" s="202"/>
      <c r="ET16" s="203"/>
      <c r="EU16" s="202"/>
      <c r="EV16" s="203"/>
      <c r="EW16" s="202"/>
      <c r="EX16" s="203"/>
      <c r="EY16" s="202"/>
      <c r="EZ16" s="203"/>
      <c r="FA16" s="202"/>
      <c r="FB16" s="203"/>
      <c r="FC16" s="202"/>
      <c r="FD16" s="203"/>
      <c r="FE16" s="202"/>
      <c r="FF16" s="199"/>
      <c r="FG16" s="204"/>
      <c r="FH16" s="199"/>
      <c r="FI16" s="202"/>
      <c r="FJ16" s="199"/>
      <c r="FK16" s="202"/>
      <c r="FL16" s="199"/>
      <c r="FM16" s="202"/>
      <c r="FN16" s="199"/>
      <c r="FO16" s="202"/>
      <c r="FP16" s="199"/>
      <c r="FQ16" s="204"/>
      <c r="FR16" s="199"/>
      <c r="FS16" s="202"/>
      <c r="FT16" s="199"/>
      <c r="FU16" s="202"/>
      <c r="FV16" s="199"/>
      <c r="FW16" s="202"/>
      <c r="FX16" s="199"/>
      <c r="FY16" s="202"/>
      <c r="FZ16" s="199"/>
      <c r="GA16" s="202"/>
      <c r="GB16" s="199"/>
      <c r="GC16" s="202"/>
      <c r="GD16" s="199"/>
      <c r="GE16" s="202"/>
      <c r="GF16" s="199"/>
      <c r="GG16" s="202"/>
      <c r="GH16" s="199"/>
      <c r="GI16" s="202"/>
      <c r="GJ16" s="199"/>
      <c r="GK16" s="158"/>
      <c r="GL16" s="159" t="str">
        <f t="shared" si="4"/>
        <v>Jakub Kouřimský-x</v>
      </c>
      <c r="GM16" s="202"/>
      <c r="GN16" s="203"/>
      <c r="GO16" s="202"/>
      <c r="GP16" s="203"/>
      <c r="GQ16" s="202"/>
      <c r="GR16" s="203"/>
      <c r="GS16" s="202"/>
      <c r="GT16" s="203"/>
      <c r="GU16" s="202"/>
      <c r="GV16" s="203"/>
      <c r="GW16" s="202"/>
      <c r="GX16" s="203"/>
      <c r="GY16" s="202"/>
      <c r="GZ16" s="203"/>
      <c r="HA16" s="202"/>
      <c r="HB16" s="203"/>
      <c r="HC16" s="202"/>
      <c r="HD16" s="203"/>
      <c r="HE16" s="202"/>
      <c r="HF16" s="203"/>
      <c r="HG16" s="202"/>
      <c r="HH16" s="203"/>
      <c r="HI16" s="202"/>
      <c r="HJ16" s="203"/>
      <c r="HK16" s="202"/>
      <c r="HL16" s="203"/>
      <c r="HM16" s="202"/>
      <c r="HN16" s="203"/>
      <c r="HO16" s="202"/>
      <c r="HP16" s="203"/>
      <c r="HQ16" s="202"/>
      <c r="HR16" s="199"/>
      <c r="HS16" s="204"/>
      <c r="HT16" s="199"/>
      <c r="HU16" s="202"/>
      <c r="HV16" s="199"/>
      <c r="HW16" s="202"/>
      <c r="HX16" s="199"/>
      <c r="HY16" s="202"/>
      <c r="HZ16" s="199"/>
      <c r="IA16" s="202"/>
      <c r="IB16" s="199"/>
      <c r="IC16" s="204"/>
      <c r="ID16" s="199"/>
      <c r="IE16" s="202"/>
      <c r="IF16" s="199"/>
      <c r="IG16" s="202"/>
      <c r="IH16" s="199"/>
      <c r="II16" s="202"/>
      <c r="IJ16" s="199"/>
      <c r="IK16" s="202"/>
      <c r="IL16" s="199"/>
      <c r="IM16" s="202"/>
      <c r="IN16" s="199"/>
      <c r="IO16" s="202"/>
      <c r="IP16" s="199"/>
      <c r="IQ16" s="202"/>
      <c r="IR16" s="199"/>
      <c r="IS16" s="202"/>
      <c r="IT16" s="199"/>
      <c r="IU16" s="202"/>
      <c r="IV16" s="199"/>
    </row>
    <row r="17">
      <c r="A17" s="208">
        <f>IFERROR(__xludf.DUMMYFUNCTION("""COMPUTED_VALUE"""),100.0)</f>
        <v>100</v>
      </c>
      <c r="B17" s="231" t="str">
        <f t="shared" si="1"/>
        <v>Filip Fux-x</v>
      </c>
      <c r="C17" s="199">
        <f t="shared" ref="C17:BL17" si="16">BO17+EA17+GM17</f>
        <v>0</v>
      </c>
      <c r="D17" s="199">
        <f t="shared" si="16"/>
        <v>0</v>
      </c>
      <c r="E17" s="199">
        <f t="shared" si="16"/>
        <v>0</v>
      </c>
      <c r="F17" s="199">
        <f t="shared" si="16"/>
        <v>0</v>
      </c>
      <c r="G17" s="199">
        <f t="shared" si="16"/>
        <v>0</v>
      </c>
      <c r="H17" s="199">
        <f t="shared" si="16"/>
        <v>0</v>
      </c>
      <c r="I17" s="199">
        <f t="shared" si="16"/>
        <v>0</v>
      </c>
      <c r="J17" s="199">
        <f t="shared" si="16"/>
        <v>0</v>
      </c>
      <c r="K17" s="199">
        <f t="shared" si="16"/>
        <v>0</v>
      </c>
      <c r="L17" s="199">
        <f t="shared" si="16"/>
        <v>0</v>
      </c>
      <c r="M17" s="199">
        <f t="shared" si="16"/>
        <v>0</v>
      </c>
      <c r="N17" s="199">
        <f t="shared" si="16"/>
        <v>0</v>
      </c>
      <c r="O17" s="199">
        <f t="shared" si="16"/>
        <v>0</v>
      </c>
      <c r="P17" s="199">
        <f t="shared" si="16"/>
        <v>0</v>
      </c>
      <c r="Q17" s="199">
        <f t="shared" si="16"/>
        <v>0</v>
      </c>
      <c r="R17" s="199">
        <f t="shared" si="16"/>
        <v>0</v>
      </c>
      <c r="S17" s="199">
        <f t="shared" si="16"/>
        <v>0</v>
      </c>
      <c r="T17" s="199">
        <f t="shared" si="16"/>
        <v>0</v>
      </c>
      <c r="U17" s="199">
        <f t="shared" si="16"/>
        <v>0</v>
      </c>
      <c r="V17" s="199">
        <f t="shared" si="16"/>
        <v>0</v>
      </c>
      <c r="W17" s="199">
        <f t="shared" si="16"/>
        <v>0</v>
      </c>
      <c r="X17" s="199">
        <f t="shared" si="16"/>
        <v>0</v>
      </c>
      <c r="Y17" s="199">
        <f t="shared" si="16"/>
        <v>0</v>
      </c>
      <c r="Z17" s="199">
        <f t="shared" si="16"/>
        <v>0</v>
      </c>
      <c r="AA17" s="199">
        <f t="shared" si="16"/>
        <v>0</v>
      </c>
      <c r="AB17" s="199">
        <f t="shared" si="16"/>
        <v>0</v>
      </c>
      <c r="AC17" s="199">
        <f t="shared" si="16"/>
        <v>0</v>
      </c>
      <c r="AD17" s="199">
        <f t="shared" si="16"/>
        <v>0</v>
      </c>
      <c r="AE17" s="199">
        <f t="shared" si="16"/>
        <v>0</v>
      </c>
      <c r="AF17" s="199">
        <f t="shared" si="16"/>
        <v>0</v>
      </c>
      <c r="AG17" s="199">
        <f t="shared" si="16"/>
        <v>0</v>
      </c>
      <c r="AH17" s="199">
        <f t="shared" si="16"/>
        <v>0</v>
      </c>
      <c r="AI17" s="199">
        <f t="shared" si="16"/>
        <v>0</v>
      </c>
      <c r="AJ17" s="199">
        <f t="shared" si="16"/>
        <v>0</v>
      </c>
      <c r="AK17" s="199">
        <f t="shared" si="16"/>
        <v>0</v>
      </c>
      <c r="AL17" s="199">
        <f t="shared" si="16"/>
        <v>0</v>
      </c>
      <c r="AM17" s="199">
        <f t="shared" si="16"/>
        <v>0</v>
      </c>
      <c r="AN17" s="199">
        <f t="shared" si="16"/>
        <v>0</v>
      </c>
      <c r="AO17" s="199">
        <f t="shared" si="16"/>
        <v>0</v>
      </c>
      <c r="AP17" s="199">
        <f t="shared" si="16"/>
        <v>0</v>
      </c>
      <c r="AQ17" s="199">
        <f t="shared" si="16"/>
        <v>0</v>
      </c>
      <c r="AR17" s="199">
        <f t="shared" si="16"/>
        <v>0</v>
      </c>
      <c r="AS17" s="199">
        <f t="shared" si="16"/>
        <v>0</v>
      </c>
      <c r="AT17" s="199">
        <f t="shared" si="16"/>
        <v>0</v>
      </c>
      <c r="AU17" s="199">
        <f t="shared" si="16"/>
        <v>0</v>
      </c>
      <c r="AV17" s="199">
        <f t="shared" si="16"/>
        <v>0</v>
      </c>
      <c r="AW17" s="199">
        <f t="shared" si="16"/>
        <v>0</v>
      </c>
      <c r="AX17" s="199">
        <f t="shared" si="16"/>
        <v>0</v>
      </c>
      <c r="AY17" s="199">
        <f t="shared" si="16"/>
        <v>0</v>
      </c>
      <c r="AZ17" s="199">
        <f t="shared" si="16"/>
        <v>0</v>
      </c>
      <c r="BA17" s="199">
        <f t="shared" si="16"/>
        <v>0</v>
      </c>
      <c r="BB17" s="199">
        <f t="shared" si="16"/>
        <v>0</v>
      </c>
      <c r="BC17" s="199">
        <f t="shared" si="16"/>
        <v>0</v>
      </c>
      <c r="BD17" s="199">
        <f t="shared" si="16"/>
        <v>0</v>
      </c>
      <c r="BE17" s="199">
        <f t="shared" si="16"/>
        <v>0</v>
      </c>
      <c r="BF17" s="199">
        <f t="shared" si="16"/>
        <v>0</v>
      </c>
      <c r="BG17" s="199">
        <f t="shared" si="16"/>
        <v>0</v>
      </c>
      <c r="BH17" s="199">
        <f t="shared" si="16"/>
        <v>0</v>
      </c>
      <c r="BI17" s="199">
        <f t="shared" si="16"/>
        <v>0</v>
      </c>
      <c r="BJ17" s="199">
        <f t="shared" si="16"/>
        <v>0</v>
      </c>
      <c r="BK17" s="199">
        <f t="shared" si="16"/>
        <v>0</v>
      </c>
      <c r="BL17" s="199">
        <f t="shared" si="16"/>
        <v>0</v>
      </c>
      <c r="BM17" s="158"/>
      <c r="BN17" s="159" t="str">
        <f>IFERROR(__xludf.DUMMYFUNCTION("""COMPUTED_VALUE"""),"Filip Fux-x")</f>
        <v>Filip Fux-x</v>
      </c>
      <c r="BO17" s="202"/>
      <c r="BP17" s="203"/>
      <c r="BQ17" s="202"/>
      <c r="BR17" s="203"/>
      <c r="BS17" s="202"/>
      <c r="BT17" s="203"/>
      <c r="BU17" s="202"/>
      <c r="BV17" s="203"/>
      <c r="BW17" s="202"/>
      <c r="BX17" s="203"/>
      <c r="BY17" s="202"/>
      <c r="BZ17" s="203"/>
      <c r="CA17" s="202"/>
      <c r="CB17" s="203"/>
      <c r="CC17" s="202"/>
      <c r="CD17" s="203"/>
      <c r="CE17" s="202"/>
      <c r="CF17" s="203"/>
      <c r="CG17" s="202"/>
      <c r="CH17" s="203"/>
      <c r="CI17" s="202"/>
      <c r="CJ17" s="203"/>
      <c r="CK17" s="202"/>
      <c r="CL17" s="203"/>
      <c r="CM17" s="202"/>
      <c r="CN17" s="203"/>
      <c r="CO17" s="202"/>
      <c r="CP17" s="203"/>
      <c r="CQ17" s="202"/>
      <c r="CR17" s="203"/>
      <c r="CS17" s="202"/>
      <c r="CT17" s="199"/>
      <c r="CU17" s="202"/>
      <c r="CV17" s="199"/>
      <c r="CW17" s="202"/>
      <c r="CX17" s="199"/>
      <c r="CY17" s="202"/>
      <c r="CZ17" s="199"/>
      <c r="DA17" s="202"/>
      <c r="DB17" s="199"/>
      <c r="DC17" s="202"/>
      <c r="DD17" s="199"/>
      <c r="DE17" s="202"/>
      <c r="DF17" s="199"/>
      <c r="DG17" s="202"/>
      <c r="DH17" s="199"/>
      <c r="DI17" s="202"/>
      <c r="DJ17" s="199"/>
      <c r="DK17" s="202"/>
      <c r="DL17" s="199"/>
      <c r="DM17" s="202"/>
      <c r="DN17" s="199"/>
      <c r="DO17" s="202"/>
      <c r="DP17" s="199"/>
      <c r="DQ17" s="202"/>
      <c r="DR17" s="199"/>
      <c r="DS17" s="202"/>
      <c r="DT17" s="199"/>
      <c r="DU17" s="202"/>
      <c r="DV17" s="199"/>
      <c r="DW17" s="202"/>
      <c r="DX17" s="199"/>
      <c r="DY17" s="158"/>
      <c r="DZ17" s="159" t="str">
        <f t="shared" si="3"/>
        <v>Filip Fux-x</v>
      </c>
      <c r="EA17" s="202"/>
      <c r="EB17" s="203"/>
      <c r="EC17" s="202"/>
      <c r="ED17" s="203"/>
      <c r="EE17" s="202"/>
      <c r="EF17" s="203"/>
      <c r="EG17" s="202"/>
      <c r="EH17" s="203"/>
      <c r="EI17" s="202"/>
      <c r="EJ17" s="203"/>
      <c r="EK17" s="202"/>
      <c r="EL17" s="203"/>
      <c r="EM17" s="202"/>
      <c r="EN17" s="203"/>
      <c r="EO17" s="202"/>
      <c r="EP17" s="203"/>
      <c r="EQ17" s="202"/>
      <c r="ER17" s="203"/>
      <c r="ES17" s="202"/>
      <c r="ET17" s="203"/>
      <c r="EU17" s="202"/>
      <c r="EV17" s="203"/>
      <c r="EW17" s="202"/>
      <c r="EX17" s="203"/>
      <c r="EY17" s="202"/>
      <c r="EZ17" s="203"/>
      <c r="FA17" s="202"/>
      <c r="FB17" s="203"/>
      <c r="FC17" s="202"/>
      <c r="FD17" s="203"/>
      <c r="FE17" s="202"/>
      <c r="FF17" s="199"/>
      <c r="FG17" s="202"/>
      <c r="FH17" s="199"/>
      <c r="FI17" s="202"/>
      <c r="FJ17" s="199"/>
      <c r="FK17" s="202"/>
      <c r="FL17" s="199"/>
      <c r="FM17" s="202"/>
      <c r="FN17" s="199"/>
      <c r="FO17" s="202"/>
      <c r="FP17" s="199"/>
      <c r="FQ17" s="202"/>
      <c r="FR17" s="199"/>
      <c r="FS17" s="202"/>
      <c r="FT17" s="199"/>
      <c r="FU17" s="202"/>
      <c r="FV17" s="199"/>
      <c r="FW17" s="202"/>
      <c r="FX17" s="199"/>
      <c r="FY17" s="202"/>
      <c r="FZ17" s="199"/>
      <c r="GA17" s="202"/>
      <c r="GB17" s="199"/>
      <c r="GC17" s="202"/>
      <c r="GD17" s="199"/>
      <c r="GE17" s="202"/>
      <c r="GF17" s="199"/>
      <c r="GG17" s="202"/>
      <c r="GH17" s="199"/>
      <c r="GI17" s="202"/>
      <c r="GJ17" s="199"/>
      <c r="GK17" s="158"/>
      <c r="GL17" s="159" t="str">
        <f t="shared" si="4"/>
        <v>Filip Fux-x</v>
      </c>
      <c r="GM17" s="202"/>
      <c r="GN17" s="203"/>
      <c r="GO17" s="202"/>
      <c r="GP17" s="203"/>
      <c r="GQ17" s="202"/>
      <c r="GR17" s="203"/>
      <c r="GS17" s="202"/>
      <c r="GT17" s="203"/>
      <c r="GU17" s="202"/>
      <c r="GV17" s="203"/>
      <c r="GW17" s="202"/>
      <c r="GX17" s="203"/>
      <c r="GY17" s="202"/>
      <c r="GZ17" s="203"/>
      <c r="HA17" s="202"/>
      <c r="HB17" s="203"/>
      <c r="HC17" s="202"/>
      <c r="HD17" s="203"/>
      <c r="HE17" s="202"/>
      <c r="HF17" s="203"/>
      <c r="HG17" s="202"/>
      <c r="HH17" s="203"/>
      <c r="HI17" s="202"/>
      <c r="HJ17" s="203"/>
      <c r="HK17" s="202"/>
      <c r="HL17" s="203"/>
      <c r="HM17" s="202"/>
      <c r="HN17" s="203"/>
      <c r="HO17" s="202"/>
      <c r="HP17" s="203"/>
      <c r="HQ17" s="202"/>
      <c r="HR17" s="199"/>
      <c r="HS17" s="202"/>
      <c r="HT17" s="199"/>
      <c r="HU17" s="202"/>
      <c r="HV17" s="199"/>
      <c r="HW17" s="202"/>
      <c r="HX17" s="199"/>
      <c r="HY17" s="202"/>
      <c r="HZ17" s="199"/>
      <c r="IA17" s="202"/>
      <c r="IB17" s="199"/>
      <c r="IC17" s="202"/>
      <c r="ID17" s="199"/>
      <c r="IE17" s="202"/>
      <c r="IF17" s="199"/>
      <c r="IG17" s="202"/>
      <c r="IH17" s="199"/>
      <c r="II17" s="202"/>
      <c r="IJ17" s="199"/>
      <c r="IK17" s="202"/>
      <c r="IL17" s="199"/>
      <c r="IM17" s="202"/>
      <c r="IN17" s="199"/>
      <c r="IO17" s="202"/>
      <c r="IP17" s="199"/>
      <c r="IQ17" s="202"/>
      <c r="IR17" s="199"/>
      <c r="IS17" s="202"/>
      <c r="IT17" s="199"/>
      <c r="IU17" s="202"/>
      <c r="IV17" s="199"/>
    </row>
    <row r="18">
      <c r="A18" s="208">
        <f>IFERROR(__xludf.DUMMYFUNCTION("""COMPUTED_VALUE"""),100.0)</f>
        <v>100</v>
      </c>
      <c r="B18" s="231" t="str">
        <f t="shared" si="1"/>
        <v>Martin Štěpánek-x</v>
      </c>
      <c r="C18" s="199">
        <f t="shared" ref="C18:BL18" si="17">BO18+EA18+GM18</f>
        <v>0</v>
      </c>
      <c r="D18" s="199">
        <f t="shared" si="17"/>
        <v>0</v>
      </c>
      <c r="E18" s="199">
        <f t="shared" si="17"/>
        <v>0</v>
      </c>
      <c r="F18" s="199">
        <f t="shared" si="17"/>
        <v>0</v>
      </c>
      <c r="G18" s="199">
        <f t="shared" si="17"/>
        <v>0</v>
      </c>
      <c r="H18" s="199">
        <f t="shared" si="17"/>
        <v>0</v>
      </c>
      <c r="I18" s="199">
        <f t="shared" si="17"/>
        <v>0</v>
      </c>
      <c r="J18" s="199">
        <f t="shared" si="17"/>
        <v>0</v>
      </c>
      <c r="K18" s="199">
        <f t="shared" si="17"/>
        <v>0</v>
      </c>
      <c r="L18" s="199">
        <f t="shared" si="17"/>
        <v>0</v>
      </c>
      <c r="M18" s="199">
        <f t="shared" si="17"/>
        <v>0</v>
      </c>
      <c r="N18" s="199">
        <f t="shared" si="17"/>
        <v>0</v>
      </c>
      <c r="O18" s="199">
        <f t="shared" si="17"/>
        <v>0</v>
      </c>
      <c r="P18" s="199">
        <f t="shared" si="17"/>
        <v>0</v>
      </c>
      <c r="Q18" s="199">
        <f t="shared" si="17"/>
        <v>0</v>
      </c>
      <c r="R18" s="199">
        <f t="shared" si="17"/>
        <v>0</v>
      </c>
      <c r="S18" s="199">
        <f t="shared" si="17"/>
        <v>0</v>
      </c>
      <c r="T18" s="199">
        <f t="shared" si="17"/>
        <v>0</v>
      </c>
      <c r="U18" s="199">
        <f t="shared" si="17"/>
        <v>0</v>
      </c>
      <c r="V18" s="199">
        <f t="shared" si="17"/>
        <v>0</v>
      </c>
      <c r="W18" s="199">
        <f t="shared" si="17"/>
        <v>0</v>
      </c>
      <c r="X18" s="199">
        <f t="shared" si="17"/>
        <v>0</v>
      </c>
      <c r="Y18" s="199">
        <f t="shared" si="17"/>
        <v>0</v>
      </c>
      <c r="Z18" s="199">
        <f t="shared" si="17"/>
        <v>0</v>
      </c>
      <c r="AA18" s="199">
        <f t="shared" si="17"/>
        <v>0</v>
      </c>
      <c r="AB18" s="199">
        <f t="shared" si="17"/>
        <v>0</v>
      </c>
      <c r="AC18" s="199">
        <f t="shared" si="17"/>
        <v>0</v>
      </c>
      <c r="AD18" s="199">
        <f t="shared" si="17"/>
        <v>0</v>
      </c>
      <c r="AE18" s="199">
        <f t="shared" si="17"/>
        <v>0</v>
      </c>
      <c r="AF18" s="199">
        <f t="shared" si="17"/>
        <v>0</v>
      </c>
      <c r="AG18" s="199">
        <f t="shared" si="17"/>
        <v>0</v>
      </c>
      <c r="AH18" s="199">
        <f t="shared" si="17"/>
        <v>0</v>
      </c>
      <c r="AI18" s="199">
        <f t="shared" si="17"/>
        <v>0</v>
      </c>
      <c r="AJ18" s="199">
        <f t="shared" si="17"/>
        <v>0</v>
      </c>
      <c r="AK18" s="199">
        <f t="shared" si="17"/>
        <v>0</v>
      </c>
      <c r="AL18" s="199">
        <f t="shared" si="17"/>
        <v>0</v>
      </c>
      <c r="AM18" s="199">
        <f t="shared" si="17"/>
        <v>0</v>
      </c>
      <c r="AN18" s="199">
        <f t="shared" si="17"/>
        <v>0</v>
      </c>
      <c r="AO18" s="199">
        <f t="shared" si="17"/>
        <v>0</v>
      </c>
      <c r="AP18" s="199">
        <f t="shared" si="17"/>
        <v>0</v>
      </c>
      <c r="AQ18" s="199">
        <f t="shared" si="17"/>
        <v>0</v>
      </c>
      <c r="AR18" s="199">
        <f t="shared" si="17"/>
        <v>0</v>
      </c>
      <c r="AS18" s="199">
        <f t="shared" si="17"/>
        <v>0</v>
      </c>
      <c r="AT18" s="199">
        <f t="shared" si="17"/>
        <v>0</v>
      </c>
      <c r="AU18" s="199">
        <f t="shared" si="17"/>
        <v>0</v>
      </c>
      <c r="AV18" s="199">
        <f t="shared" si="17"/>
        <v>0</v>
      </c>
      <c r="AW18" s="199">
        <f t="shared" si="17"/>
        <v>0</v>
      </c>
      <c r="AX18" s="199">
        <f t="shared" si="17"/>
        <v>0</v>
      </c>
      <c r="AY18" s="199">
        <f t="shared" si="17"/>
        <v>0</v>
      </c>
      <c r="AZ18" s="199">
        <f t="shared" si="17"/>
        <v>0</v>
      </c>
      <c r="BA18" s="199">
        <f t="shared" si="17"/>
        <v>0</v>
      </c>
      <c r="BB18" s="199">
        <f t="shared" si="17"/>
        <v>0</v>
      </c>
      <c r="BC18" s="199">
        <f t="shared" si="17"/>
        <v>0</v>
      </c>
      <c r="BD18" s="199">
        <f t="shared" si="17"/>
        <v>0</v>
      </c>
      <c r="BE18" s="199">
        <f t="shared" si="17"/>
        <v>0</v>
      </c>
      <c r="BF18" s="199">
        <f t="shared" si="17"/>
        <v>0</v>
      </c>
      <c r="BG18" s="199">
        <f t="shared" si="17"/>
        <v>0</v>
      </c>
      <c r="BH18" s="199">
        <f t="shared" si="17"/>
        <v>0</v>
      </c>
      <c r="BI18" s="199">
        <f t="shared" si="17"/>
        <v>0</v>
      </c>
      <c r="BJ18" s="199">
        <f t="shared" si="17"/>
        <v>0</v>
      </c>
      <c r="BK18" s="199">
        <f t="shared" si="17"/>
        <v>0</v>
      </c>
      <c r="BL18" s="199">
        <f t="shared" si="17"/>
        <v>0</v>
      </c>
      <c r="BM18" s="158"/>
      <c r="BN18" s="159" t="str">
        <f>IFERROR(__xludf.DUMMYFUNCTION("""COMPUTED_VALUE"""),"Martin Štěpánek-x")</f>
        <v>Martin Štěpánek-x</v>
      </c>
      <c r="BO18" s="202"/>
      <c r="BP18" s="203"/>
      <c r="BQ18" s="202"/>
      <c r="BR18" s="203"/>
      <c r="BS18" s="202"/>
      <c r="BT18" s="203"/>
      <c r="BU18" s="202"/>
      <c r="BV18" s="203"/>
      <c r="BW18" s="202"/>
      <c r="BX18" s="203"/>
      <c r="BY18" s="202"/>
      <c r="BZ18" s="203"/>
      <c r="CA18" s="202"/>
      <c r="CB18" s="203"/>
      <c r="CC18" s="202"/>
      <c r="CD18" s="203"/>
      <c r="CE18" s="202"/>
      <c r="CF18" s="203"/>
      <c r="CG18" s="202"/>
      <c r="CH18" s="203"/>
      <c r="CI18" s="202"/>
      <c r="CJ18" s="203"/>
      <c r="CK18" s="202"/>
      <c r="CL18" s="203"/>
      <c r="CM18" s="202"/>
      <c r="CN18" s="203"/>
      <c r="CO18" s="202"/>
      <c r="CP18" s="203"/>
      <c r="CQ18" s="202"/>
      <c r="CR18" s="203"/>
      <c r="CS18" s="202"/>
      <c r="CT18" s="199"/>
      <c r="CU18" s="202"/>
      <c r="CV18" s="199"/>
      <c r="CW18" s="202"/>
      <c r="CX18" s="199"/>
      <c r="CY18" s="202"/>
      <c r="CZ18" s="199"/>
      <c r="DA18" s="202"/>
      <c r="DB18" s="199"/>
      <c r="DC18" s="202"/>
      <c r="DD18" s="199"/>
      <c r="DE18" s="202"/>
      <c r="DF18" s="199"/>
      <c r="DG18" s="202"/>
      <c r="DH18" s="199"/>
      <c r="DI18" s="202"/>
      <c r="DJ18" s="199"/>
      <c r="DK18" s="202"/>
      <c r="DL18" s="199"/>
      <c r="DM18" s="202"/>
      <c r="DN18" s="199"/>
      <c r="DO18" s="202"/>
      <c r="DP18" s="199"/>
      <c r="DQ18" s="202"/>
      <c r="DR18" s="199"/>
      <c r="DS18" s="202"/>
      <c r="DT18" s="199"/>
      <c r="DU18" s="202"/>
      <c r="DV18" s="199"/>
      <c r="DW18" s="202"/>
      <c r="DX18" s="199"/>
      <c r="DY18" s="158"/>
      <c r="DZ18" s="159" t="str">
        <f t="shared" si="3"/>
        <v>Martin Štěpánek-x</v>
      </c>
      <c r="EA18" s="202"/>
      <c r="EB18" s="203"/>
      <c r="EC18" s="202"/>
      <c r="ED18" s="203"/>
      <c r="EE18" s="202"/>
      <c r="EF18" s="203"/>
      <c r="EG18" s="202"/>
      <c r="EH18" s="203"/>
      <c r="EI18" s="202"/>
      <c r="EJ18" s="203"/>
      <c r="EK18" s="202"/>
      <c r="EL18" s="203"/>
      <c r="EM18" s="202"/>
      <c r="EN18" s="203"/>
      <c r="EO18" s="202"/>
      <c r="EP18" s="203"/>
      <c r="EQ18" s="202"/>
      <c r="ER18" s="203"/>
      <c r="ES18" s="202"/>
      <c r="ET18" s="203"/>
      <c r="EU18" s="202"/>
      <c r="EV18" s="203"/>
      <c r="EW18" s="202"/>
      <c r="EX18" s="203"/>
      <c r="EY18" s="202"/>
      <c r="EZ18" s="203"/>
      <c r="FA18" s="202"/>
      <c r="FB18" s="203"/>
      <c r="FC18" s="202"/>
      <c r="FD18" s="203"/>
      <c r="FE18" s="202"/>
      <c r="FF18" s="199"/>
      <c r="FG18" s="202"/>
      <c r="FH18" s="199"/>
      <c r="FI18" s="202"/>
      <c r="FJ18" s="199"/>
      <c r="FK18" s="202"/>
      <c r="FL18" s="199"/>
      <c r="FM18" s="202"/>
      <c r="FN18" s="199"/>
      <c r="FO18" s="202"/>
      <c r="FP18" s="199"/>
      <c r="FQ18" s="202"/>
      <c r="FR18" s="199"/>
      <c r="FS18" s="202"/>
      <c r="FT18" s="199"/>
      <c r="FU18" s="202"/>
      <c r="FV18" s="199"/>
      <c r="FW18" s="202"/>
      <c r="FX18" s="199"/>
      <c r="FY18" s="202"/>
      <c r="FZ18" s="199"/>
      <c r="GA18" s="202"/>
      <c r="GB18" s="199"/>
      <c r="GC18" s="202"/>
      <c r="GD18" s="199"/>
      <c r="GE18" s="202"/>
      <c r="GF18" s="199"/>
      <c r="GG18" s="202"/>
      <c r="GH18" s="199"/>
      <c r="GI18" s="202"/>
      <c r="GJ18" s="199"/>
      <c r="GK18" s="158"/>
      <c r="GL18" s="159" t="str">
        <f t="shared" si="4"/>
        <v>Martin Štěpánek-x</v>
      </c>
      <c r="GM18" s="202"/>
      <c r="GN18" s="203"/>
      <c r="GO18" s="202"/>
      <c r="GP18" s="203"/>
      <c r="GQ18" s="202"/>
      <c r="GR18" s="203"/>
      <c r="GS18" s="202"/>
      <c r="GT18" s="203"/>
      <c r="GU18" s="202"/>
      <c r="GV18" s="203"/>
      <c r="GW18" s="202"/>
      <c r="GX18" s="203"/>
      <c r="GY18" s="202"/>
      <c r="GZ18" s="203"/>
      <c r="HA18" s="202"/>
      <c r="HB18" s="203"/>
      <c r="HC18" s="202"/>
      <c r="HD18" s="203"/>
      <c r="HE18" s="202"/>
      <c r="HF18" s="203"/>
      <c r="HG18" s="202"/>
      <c r="HH18" s="203"/>
      <c r="HI18" s="202"/>
      <c r="HJ18" s="203"/>
      <c r="HK18" s="202"/>
      <c r="HL18" s="203"/>
      <c r="HM18" s="202"/>
      <c r="HN18" s="203"/>
      <c r="HO18" s="202"/>
      <c r="HP18" s="203"/>
      <c r="HQ18" s="202"/>
      <c r="HR18" s="199"/>
      <c r="HS18" s="202"/>
      <c r="HT18" s="199"/>
      <c r="HU18" s="202"/>
      <c r="HV18" s="199"/>
      <c r="HW18" s="202"/>
      <c r="HX18" s="199"/>
      <c r="HY18" s="202"/>
      <c r="HZ18" s="199"/>
      <c r="IA18" s="202"/>
      <c r="IB18" s="199"/>
      <c r="IC18" s="202"/>
      <c r="ID18" s="199"/>
      <c r="IE18" s="202"/>
      <c r="IF18" s="199"/>
      <c r="IG18" s="202"/>
      <c r="IH18" s="199"/>
      <c r="II18" s="202"/>
      <c r="IJ18" s="199"/>
      <c r="IK18" s="202"/>
      <c r="IL18" s="199"/>
      <c r="IM18" s="202"/>
      <c r="IN18" s="199"/>
      <c r="IO18" s="202"/>
      <c r="IP18" s="199"/>
      <c r="IQ18" s="202"/>
      <c r="IR18" s="199"/>
      <c r="IS18" s="202"/>
      <c r="IT18" s="199"/>
      <c r="IU18" s="202"/>
      <c r="IV18" s="199"/>
    </row>
    <row r="19">
      <c r="A19" s="208">
        <f>IFERROR(__xludf.DUMMYFUNCTION("""COMPUTED_VALUE"""),100.0)</f>
        <v>100</v>
      </c>
      <c r="B19" s="231" t="str">
        <f t="shared" si="1"/>
        <v>Jakub Ljuta-x</v>
      </c>
      <c r="C19" s="199">
        <f t="shared" ref="C19:BL19" si="18">BO19+EA19+GM19</f>
        <v>0</v>
      </c>
      <c r="D19" s="199">
        <f t="shared" si="18"/>
        <v>0</v>
      </c>
      <c r="E19" s="199">
        <f t="shared" si="18"/>
        <v>0</v>
      </c>
      <c r="F19" s="199">
        <f t="shared" si="18"/>
        <v>0</v>
      </c>
      <c r="G19" s="199">
        <f t="shared" si="18"/>
        <v>0</v>
      </c>
      <c r="H19" s="199">
        <f t="shared" si="18"/>
        <v>0</v>
      </c>
      <c r="I19" s="199">
        <f t="shared" si="18"/>
        <v>0</v>
      </c>
      <c r="J19" s="199">
        <f t="shared" si="18"/>
        <v>0</v>
      </c>
      <c r="K19" s="199">
        <f t="shared" si="18"/>
        <v>0</v>
      </c>
      <c r="L19" s="199">
        <f t="shared" si="18"/>
        <v>0</v>
      </c>
      <c r="M19" s="199">
        <f t="shared" si="18"/>
        <v>0</v>
      </c>
      <c r="N19" s="199">
        <f t="shared" si="18"/>
        <v>0</v>
      </c>
      <c r="O19" s="199">
        <f t="shared" si="18"/>
        <v>0</v>
      </c>
      <c r="P19" s="199">
        <f t="shared" si="18"/>
        <v>0</v>
      </c>
      <c r="Q19" s="199">
        <f t="shared" si="18"/>
        <v>0</v>
      </c>
      <c r="R19" s="199">
        <f t="shared" si="18"/>
        <v>0</v>
      </c>
      <c r="S19" s="199">
        <f t="shared" si="18"/>
        <v>0</v>
      </c>
      <c r="T19" s="199">
        <f t="shared" si="18"/>
        <v>0</v>
      </c>
      <c r="U19" s="199">
        <f t="shared" si="18"/>
        <v>0</v>
      </c>
      <c r="V19" s="199">
        <f t="shared" si="18"/>
        <v>0</v>
      </c>
      <c r="W19" s="199">
        <f t="shared" si="18"/>
        <v>0</v>
      </c>
      <c r="X19" s="199">
        <f t="shared" si="18"/>
        <v>0</v>
      </c>
      <c r="Y19" s="199">
        <f t="shared" si="18"/>
        <v>0</v>
      </c>
      <c r="Z19" s="199">
        <f t="shared" si="18"/>
        <v>0</v>
      </c>
      <c r="AA19" s="199">
        <f t="shared" si="18"/>
        <v>0</v>
      </c>
      <c r="AB19" s="199">
        <f t="shared" si="18"/>
        <v>0</v>
      </c>
      <c r="AC19" s="199">
        <f t="shared" si="18"/>
        <v>0</v>
      </c>
      <c r="AD19" s="199">
        <f t="shared" si="18"/>
        <v>0</v>
      </c>
      <c r="AE19" s="199">
        <f t="shared" si="18"/>
        <v>0</v>
      </c>
      <c r="AF19" s="199">
        <f t="shared" si="18"/>
        <v>0</v>
      </c>
      <c r="AG19" s="199">
        <f t="shared" si="18"/>
        <v>0</v>
      </c>
      <c r="AH19" s="199">
        <f t="shared" si="18"/>
        <v>0</v>
      </c>
      <c r="AI19" s="199">
        <f t="shared" si="18"/>
        <v>0</v>
      </c>
      <c r="AJ19" s="199">
        <f t="shared" si="18"/>
        <v>0</v>
      </c>
      <c r="AK19" s="199">
        <f t="shared" si="18"/>
        <v>0</v>
      </c>
      <c r="AL19" s="199">
        <f t="shared" si="18"/>
        <v>0</v>
      </c>
      <c r="AM19" s="199">
        <f t="shared" si="18"/>
        <v>0</v>
      </c>
      <c r="AN19" s="199">
        <f t="shared" si="18"/>
        <v>0</v>
      </c>
      <c r="AO19" s="199">
        <f t="shared" si="18"/>
        <v>0</v>
      </c>
      <c r="AP19" s="199">
        <f t="shared" si="18"/>
        <v>0</v>
      </c>
      <c r="AQ19" s="199">
        <f t="shared" si="18"/>
        <v>0</v>
      </c>
      <c r="AR19" s="199">
        <f t="shared" si="18"/>
        <v>0</v>
      </c>
      <c r="AS19" s="199">
        <f t="shared" si="18"/>
        <v>0</v>
      </c>
      <c r="AT19" s="199">
        <f t="shared" si="18"/>
        <v>0</v>
      </c>
      <c r="AU19" s="199">
        <f t="shared" si="18"/>
        <v>0</v>
      </c>
      <c r="AV19" s="199">
        <f t="shared" si="18"/>
        <v>0</v>
      </c>
      <c r="AW19" s="199">
        <f t="shared" si="18"/>
        <v>0</v>
      </c>
      <c r="AX19" s="199">
        <f t="shared" si="18"/>
        <v>0</v>
      </c>
      <c r="AY19" s="199">
        <f t="shared" si="18"/>
        <v>0</v>
      </c>
      <c r="AZ19" s="199">
        <f t="shared" si="18"/>
        <v>0</v>
      </c>
      <c r="BA19" s="199">
        <f t="shared" si="18"/>
        <v>0</v>
      </c>
      <c r="BB19" s="199">
        <f t="shared" si="18"/>
        <v>0</v>
      </c>
      <c r="BC19" s="199">
        <f t="shared" si="18"/>
        <v>0</v>
      </c>
      <c r="BD19" s="199">
        <f t="shared" si="18"/>
        <v>0</v>
      </c>
      <c r="BE19" s="199">
        <f t="shared" si="18"/>
        <v>0</v>
      </c>
      <c r="BF19" s="199">
        <f t="shared" si="18"/>
        <v>0</v>
      </c>
      <c r="BG19" s="199">
        <f t="shared" si="18"/>
        <v>0</v>
      </c>
      <c r="BH19" s="199">
        <f t="shared" si="18"/>
        <v>0</v>
      </c>
      <c r="BI19" s="199">
        <f t="shared" si="18"/>
        <v>0</v>
      </c>
      <c r="BJ19" s="199">
        <f t="shared" si="18"/>
        <v>0</v>
      </c>
      <c r="BK19" s="199">
        <f t="shared" si="18"/>
        <v>0</v>
      </c>
      <c r="BL19" s="199">
        <f t="shared" si="18"/>
        <v>0</v>
      </c>
      <c r="BM19" s="158"/>
      <c r="BN19" s="159" t="str">
        <f>IFERROR(__xludf.DUMMYFUNCTION("""COMPUTED_VALUE"""),"Jakub Ljuta-x")</f>
        <v>Jakub Ljuta-x</v>
      </c>
      <c r="BO19" s="202"/>
      <c r="BP19" s="203"/>
      <c r="BQ19" s="202"/>
      <c r="BR19" s="203"/>
      <c r="BS19" s="202"/>
      <c r="BT19" s="203"/>
      <c r="BU19" s="202"/>
      <c r="BV19" s="203"/>
      <c r="BW19" s="202"/>
      <c r="BX19" s="203"/>
      <c r="BY19" s="202"/>
      <c r="BZ19" s="203"/>
      <c r="CA19" s="202"/>
      <c r="CB19" s="203"/>
      <c r="CC19" s="202"/>
      <c r="CD19" s="203"/>
      <c r="CE19" s="202"/>
      <c r="CF19" s="203"/>
      <c r="CG19" s="202"/>
      <c r="CH19" s="203"/>
      <c r="CI19" s="202"/>
      <c r="CJ19" s="203"/>
      <c r="CK19" s="202"/>
      <c r="CL19" s="203"/>
      <c r="CM19" s="202"/>
      <c r="CN19" s="203"/>
      <c r="CO19" s="202"/>
      <c r="CP19" s="203"/>
      <c r="CQ19" s="202"/>
      <c r="CR19" s="203"/>
      <c r="CS19" s="202"/>
      <c r="CT19" s="199"/>
      <c r="CU19" s="202"/>
      <c r="CV19" s="199"/>
      <c r="CW19" s="202"/>
      <c r="CX19" s="199"/>
      <c r="CY19" s="202"/>
      <c r="CZ19" s="199"/>
      <c r="DA19" s="202"/>
      <c r="DB19" s="199"/>
      <c r="DC19" s="202"/>
      <c r="DD19" s="199"/>
      <c r="DE19" s="202"/>
      <c r="DF19" s="199"/>
      <c r="DG19" s="202"/>
      <c r="DH19" s="199"/>
      <c r="DI19" s="202"/>
      <c r="DJ19" s="199"/>
      <c r="DK19" s="202"/>
      <c r="DL19" s="199"/>
      <c r="DM19" s="202"/>
      <c r="DN19" s="199"/>
      <c r="DO19" s="202"/>
      <c r="DP19" s="199"/>
      <c r="DQ19" s="202"/>
      <c r="DR19" s="199"/>
      <c r="DS19" s="202"/>
      <c r="DT19" s="199"/>
      <c r="DU19" s="202"/>
      <c r="DV19" s="199"/>
      <c r="DW19" s="202"/>
      <c r="DX19" s="199"/>
      <c r="DY19" s="158"/>
      <c r="DZ19" s="159" t="str">
        <f t="shared" si="3"/>
        <v>Jakub Ljuta-x</v>
      </c>
      <c r="EA19" s="202"/>
      <c r="EB19" s="203"/>
      <c r="EC19" s="202"/>
      <c r="ED19" s="203"/>
      <c r="EE19" s="202"/>
      <c r="EF19" s="203"/>
      <c r="EG19" s="202"/>
      <c r="EH19" s="203"/>
      <c r="EI19" s="202"/>
      <c r="EJ19" s="203"/>
      <c r="EK19" s="202"/>
      <c r="EL19" s="203"/>
      <c r="EM19" s="202"/>
      <c r="EN19" s="203"/>
      <c r="EO19" s="202"/>
      <c r="EP19" s="203"/>
      <c r="EQ19" s="202"/>
      <c r="ER19" s="203"/>
      <c r="ES19" s="202"/>
      <c r="ET19" s="203"/>
      <c r="EU19" s="202"/>
      <c r="EV19" s="203"/>
      <c r="EW19" s="202"/>
      <c r="EX19" s="203"/>
      <c r="EY19" s="202"/>
      <c r="EZ19" s="203"/>
      <c r="FA19" s="202"/>
      <c r="FB19" s="203"/>
      <c r="FC19" s="202"/>
      <c r="FD19" s="203"/>
      <c r="FE19" s="202"/>
      <c r="FF19" s="199"/>
      <c r="FG19" s="202"/>
      <c r="FH19" s="199"/>
      <c r="FI19" s="202"/>
      <c r="FJ19" s="199"/>
      <c r="FK19" s="202"/>
      <c r="FL19" s="199"/>
      <c r="FM19" s="202"/>
      <c r="FN19" s="199"/>
      <c r="FO19" s="202"/>
      <c r="FP19" s="199"/>
      <c r="FQ19" s="202"/>
      <c r="FR19" s="199"/>
      <c r="FS19" s="202"/>
      <c r="FT19" s="199"/>
      <c r="FU19" s="202"/>
      <c r="FV19" s="199"/>
      <c r="FW19" s="202"/>
      <c r="FX19" s="199"/>
      <c r="FY19" s="202"/>
      <c r="FZ19" s="199"/>
      <c r="GA19" s="202"/>
      <c r="GB19" s="199"/>
      <c r="GC19" s="202"/>
      <c r="GD19" s="199"/>
      <c r="GE19" s="202"/>
      <c r="GF19" s="199"/>
      <c r="GG19" s="202"/>
      <c r="GH19" s="199"/>
      <c r="GI19" s="202"/>
      <c r="GJ19" s="199"/>
      <c r="GK19" s="158"/>
      <c r="GL19" s="159" t="str">
        <f t="shared" si="4"/>
        <v>Jakub Ljuta-x</v>
      </c>
      <c r="GM19" s="202"/>
      <c r="GN19" s="203"/>
      <c r="GO19" s="202"/>
      <c r="GP19" s="203"/>
      <c r="GQ19" s="202"/>
      <c r="GR19" s="203"/>
      <c r="GS19" s="202"/>
      <c r="GT19" s="203"/>
      <c r="GU19" s="202"/>
      <c r="GV19" s="203"/>
      <c r="GW19" s="202"/>
      <c r="GX19" s="203"/>
      <c r="GY19" s="202"/>
      <c r="GZ19" s="203"/>
      <c r="HA19" s="202"/>
      <c r="HB19" s="203"/>
      <c r="HC19" s="202"/>
      <c r="HD19" s="203"/>
      <c r="HE19" s="202"/>
      <c r="HF19" s="203"/>
      <c r="HG19" s="202"/>
      <c r="HH19" s="203"/>
      <c r="HI19" s="202"/>
      <c r="HJ19" s="203"/>
      <c r="HK19" s="202"/>
      <c r="HL19" s="203"/>
      <c r="HM19" s="202"/>
      <c r="HN19" s="203"/>
      <c r="HO19" s="202"/>
      <c r="HP19" s="203"/>
      <c r="HQ19" s="202"/>
      <c r="HR19" s="199"/>
      <c r="HS19" s="202"/>
      <c r="HT19" s="199"/>
      <c r="HU19" s="202"/>
      <c r="HV19" s="199"/>
      <c r="HW19" s="202"/>
      <c r="HX19" s="199"/>
      <c r="HY19" s="202"/>
      <c r="HZ19" s="199"/>
      <c r="IA19" s="202"/>
      <c r="IB19" s="199"/>
      <c r="IC19" s="202"/>
      <c r="ID19" s="199"/>
      <c r="IE19" s="202"/>
      <c r="IF19" s="199"/>
      <c r="IG19" s="202"/>
      <c r="IH19" s="199"/>
      <c r="II19" s="202"/>
      <c r="IJ19" s="199"/>
      <c r="IK19" s="202"/>
      <c r="IL19" s="199"/>
      <c r="IM19" s="202"/>
      <c r="IN19" s="199"/>
      <c r="IO19" s="202"/>
      <c r="IP19" s="199"/>
      <c r="IQ19" s="202"/>
      <c r="IR19" s="199"/>
      <c r="IS19" s="202"/>
      <c r="IT19" s="199"/>
      <c r="IU19" s="202"/>
      <c r="IV19" s="199"/>
    </row>
    <row r="20">
      <c r="A20" s="208">
        <f>IFERROR(__xludf.DUMMYFUNCTION("""COMPUTED_VALUE"""),100.0)</f>
        <v>100</v>
      </c>
      <c r="B20" s="231" t="str">
        <f t="shared" si="1"/>
        <v>Nadiia Doroshenko</v>
      </c>
      <c r="C20" s="199">
        <f t="shared" ref="C20:BL20" si="19">BO20+EA20+GM20</f>
        <v>0</v>
      </c>
      <c r="D20" s="199">
        <f t="shared" si="19"/>
        <v>0</v>
      </c>
      <c r="E20" s="199">
        <f t="shared" si="19"/>
        <v>0</v>
      </c>
      <c r="F20" s="199">
        <f t="shared" si="19"/>
        <v>0</v>
      </c>
      <c r="G20" s="199">
        <f t="shared" si="19"/>
        <v>0</v>
      </c>
      <c r="H20" s="199">
        <f t="shared" si="19"/>
        <v>0</v>
      </c>
      <c r="I20" s="199">
        <f t="shared" si="19"/>
        <v>0</v>
      </c>
      <c r="J20" s="199">
        <f t="shared" si="19"/>
        <v>0</v>
      </c>
      <c r="K20" s="199">
        <f t="shared" si="19"/>
        <v>0</v>
      </c>
      <c r="L20" s="199">
        <f t="shared" si="19"/>
        <v>0</v>
      </c>
      <c r="M20" s="199">
        <f t="shared" si="19"/>
        <v>0</v>
      </c>
      <c r="N20" s="199">
        <f t="shared" si="19"/>
        <v>0</v>
      </c>
      <c r="O20" s="199">
        <f t="shared" si="19"/>
        <v>0</v>
      </c>
      <c r="P20" s="199">
        <f t="shared" si="19"/>
        <v>0</v>
      </c>
      <c r="Q20" s="199">
        <f t="shared" si="19"/>
        <v>0</v>
      </c>
      <c r="R20" s="199">
        <f t="shared" si="19"/>
        <v>0</v>
      </c>
      <c r="S20" s="199">
        <f t="shared" si="19"/>
        <v>0</v>
      </c>
      <c r="T20" s="199">
        <f t="shared" si="19"/>
        <v>0</v>
      </c>
      <c r="U20" s="199">
        <f t="shared" si="19"/>
        <v>0</v>
      </c>
      <c r="V20" s="199">
        <f t="shared" si="19"/>
        <v>0</v>
      </c>
      <c r="W20" s="199">
        <f t="shared" si="19"/>
        <v>0</v>
      </c>
      <c r="X20" s="199">
        <f t="shared" si="19"/>
        <v>0</v>
      </c>
      <c r="Y20" s="199">
        <f t="shared" si="19"/>
        <v>0</v>
      </c>
      <c r="Z20" s="199">
        <f t="shared" si="19"/>
        <v>0</v>
      </c>
      <c r="AA20" s="199">
        <f t="shared" si="19"/>
        <v>0</v>
      </c>
      <c r="AB20" s="199">
        <f t="shared" si="19"/>
        <v>0</v>
      </c>
      <c r="AC20" s="199">
        <f t="shared" si="19"/>
        <v>0</v>
      </c>
      <c r="AD20" s="199">
        <f t="shared" si="19"/>
        <v>0</v>
      </c>
      <c r="AE20" s="199">
        <f t="shared" si="19"/>
        <v>0</v>
      </c>
      <c r="AF20" s="199">
        <f t="shared" si="19"/>
        <v>0</v>
      </c>
      <c r="AG20" s="199">
        <f t="shared" si="19"/>
        <v>0</v>
      </c>
      <c r="AH20" s="199">
        <f t="shared" si="19"/>
        <v>0</v>
      </c>
      <c r="AI20" s="199">
        <f t="shared" si="19"/>
        <v>0</v>
      </c>
      <c r="AJ20" s="199">
        <f t="shared" si="19"/>
        <v>0</v>
      </c>
      <c r="AK20" s="199">
        <f t="shared" si="19"/>
        <v>0</v>
      </c>
      <c r="AL20" s="199">
        <f t="shared" si="19"/>
        <v>0</v>
      </c>
      <c r="AM20" s="199">
        <f t="shared" si="19"/>
        <v>0</v>
      </c>
      <c r="AN20" s="199">
        <f t="shared" si="19"/>
        <v>0</v>
      </c>
      <c r="AO20" s="199">
        <f t="shared" si="19"/>
        <v>0</v>
      </c>
      <c r="AP20" s="199">
        <f t="shared" si="19"/>
        <v>0</v>
      </c>
      <c r="AQ20" s="199">
        <f t="shared" si="19"/>
        <v>0</v>
      </c>
      <c r="AR20" s="199">
        <f t="shared" si="19"/>
        <v>0</v>
      </c>
      <c r="AS20" s="199">
        <f t="shared" si="19"/>
        <v>0</v>
      </c>
      <c r="AT20" s="199">
        <f t="shared" si="19"/>
        <v>0</v>
      </c>
      <c r="AU20" s="199">
        <f t="shared" si="19"/>
        <v>0</v>
      </c>
      <c r="AV20" s="199">
        <f t="shared" si="19"/>
        <v>0</v>
      </c>
      <c r="AW20" s="199">
        <f t="shared" si="19"/>
        <v>0</v>
      </c>
      <c r="AX20" s="199">
        <f t="shared" si="19"/>
        <v>0</v>
      </c>
      <c r="AY20" s="199">
        <f t="shared" si="19"/>
        <v>0</v>
      </c>
      <c r="AZ20" s="199">
        <f t="shared" si="19"/>
        <v>0</v>
      </c>
      <c r="BA20" s="199">
        <f t="shared" si="19"/>
        <v>0</v>
      </c>
      <c r="BB20" s="199">
        <f t="shared" si="19"/>
        <v>0</v>
      </c>
      <c r="BC20" s="199">
        <f t="shared" si="19"/>
        <v>0</v>
      </c>
      <c r="BD20" s="199">
        <f t="shared" si="19"/>
        <v>0</v>
      </c>
      <c r="BE20" s="199">
        <f t="shared" si="19"/>
        <v>0</v>
      </c>
      <c r="BF20" s="199">
        <f t="shared" si="19"/>
        <v>0</v>
      </c>
      <c r="BG20" s="199">
        <f t="shared" si="19"/>
        <v>0</v>
      </c>
      <c r="BH20" s="199">
        <f t="shared" si="19"/>
        <v>0</v>
      </c>
      <c r="BI20" s="199">
        <f t="shared" si="19"/>
        <v>0</v>
      </c>
      <c r="BJ20" s="199">
        <f t="shared" si="19"/>
        <v>0</v>
      </c>
      <c r="BK20" s="199">
        <f t="shared" si="19"/>
        <v>0</v>
      </c>
      <c r="BL20" s="199">
        <f t="shared" si="19"/>
        <v>0</v>
      </c>
      <c r="BM20" s="158"/>
      <c r="BN20" s="159" t="str">
        <f>IFERROR(__xludf.DUMMYFUNCTION("""COMPUTED_VALUE"""),"Nadiia Doroshenko")</f>
        <v>Nadiia Doroshenko</v>
      </c>
      <c r="BO20" s="202"/>
      <c r="BP20" s="203"/>
      <c r="BQ20" s="202"/>
      <c r="BR20" s="203"/>
      <c r="BS20" s="202"/>
      <c r="BT20" s="203"/>
      <c r="BU20" s="202"/>
      <c r="BV20" s="203"/>
      <c r="BW20" s="202"/>
      <c r="BX20" s="203"/>
      <c r="BY20" s="202"/>
      <c r="BZ20" s="203"/>
      <c r="CA20" s="202"/>
      <c r="CB20" s="203"/>
      <c r="CC20" s="202"/>
      <c r="CD20" s="203"/>
      <c r="CE20" s="202"/>
      <c r="CF20" s="203"/>
      <c r="CG20" s="202"/>
      <c r="CH20" s="203"/>
      <c r="CI20" s="202"/>
      <c r="CJ20" s="203"/>
      <c r="CK20" s="202"/>
      <c r="CL20" s="203"/>
      <c r="CM20" s="202"/>
      <c r="CN20" s="203"/>
      <c r="CO20" s="202"/>
      <c r="CP20" s="203"/>
      <c r="CQ20" s="202"/>
      <c r="CR20" s="203"/>
      <c r="CS20" s="202"/>
      <c r="CT20" s="199"/>
      <c r="CU20" s="202"/>
      <c r="CV20" s="199"/>
      <c r="CW20" s="202"/>
      <c r="CX20" s="199"/>
      <c r="CY20" s="202"/>
      <c r="CZ20" s="199"/>
      <c r="DA20" s="202"/>
      <c r="DB20" s="199"/>
      <c r="DC20" s="202"/>
      <c r="DD20" s="199"/>
      <c r="DE20" s="202"/>
      <c r="DF20" s="199"/>
      <c r="DG20" s="202"/>
      <c r="DH20" s="199"/>
      <c r="DI20" s="202"/>
      <c r="DJ20" s="199"/>
      <c r="DK20" s="202"/>
      <c r="DL20" s="199"/>
      <c r="DM20" s="202"/>
      <c r="DN20" s="199"/>
      <c r="DO20" s="202"/>
      <c r="DP20" s="199"/>
      <c r="DQ20" s="202"/>
      <c r="DR20" s="199"/>
      <c r="DS20" s="202"/>
      <c r="DT20" s="199"/>
      <c r="DU20" s="202"/>
      <c r="DV20" s="199"/>
      <c r="DW20" s="202"/>
      <c r="DX20" s="199"/>
      <c r="DY20" s="158"/>
      <c r="DZ20" s="159" t="str">
        <f t="shared" si="3"/>
        <v>Nadiia Doroshenko</v>
      </c>
      <c r="EA20" s="202"/>
      <c r="EB20" s="203"/>
      <c r="EC20" s="202"/>
      <c r="ED20" s="203"/>
      <c r="EE20" s="202"/>
      <c r="EF20" s="203"/>
      <c r="EG20" s="202"/>
      <c r="EH20" s="203"/>
      <c r="EI20" s="202"/>
      <c r="EJ20" s="203"/>
      <c r="EK20" s="202"/>
      <c r="EL20" s="203"/>
      <c r="EM20" s="202"/>
      <c r="EN20" s="203"/>
      <c r="EO20" s="202"/>
      <c r="EP20" s="203"/>
      <c r="EQ20" s="202"/>
      <c r="ER20" s="203"/>
      <c r="ES20" s="202"/>
      <c r="ET20" s="203"/>
      <c r="EU20" s="202"/>
      <c r="EV20" s="203"/>
      <c r="EW20" s="202"/>
      <c r="EX20" s="203"/>
      <c r="EY20" s="202"/>
      <c r="EZ20" s="203"/>
      <c r="FA20" s="202"/>
      <c r="FB20" s="203"/>
      <c r="FC20" s="202"/>
      <c r="FD20" s="203"/>
      <c r="FE20" s="202"/>
      <c r="FF20" s="199"/>
      <c r="FG20" s="202"/>
      <c r="FH20" s="199"/>
      <c r="FI20" s="202"/>
      <c r="FJ20" s="199"/>
      <c r="FK20" s="202"/>
      <c r="FL20" s="199"/>
      <c r="FM20" s="202"/>
      <c r="FN20" s="199"/>
      <c r="FO20" s="202"/>
      <c r="FP20" s="199"/>
      <c r="FQ20" s="202"/>
      <c r="FR20" s="199"/>
      <c r="FS20" s="202"/>
      <c r="FT20" s="199"/>
      <c r="FU20" s="202"/>
      <c r="FV20" s="199"/>
      <c r="FW20" s="202"/>
      <c r="FX20" s="199"/>
      <c r="FY20" s="202"/>
      <c r="FZ20" s="199"/>
      <c r="GA20" s="202"/>
      <c r="GB20" s="199"/>
      <c r="GC20" s="202"/>
      <c r="GD20" s="199"/>
      <c r="GE20" s="202"/>
      <c r="GF20" s="199"/>
      <c r="GG20" s="202"/>
      <c r="GH20" s="199"/>
      <c r="GI20" s="202"/>
      <c r="GJ20" s="199"/>
      <c r="GK20" s="158"/>
      <c r="GL20" s="159" t="str">
        <f t="shared" si="4"/>
        <v>Nadiia Doroshenko</v>
      </c>
      <c r="GM20" s="202"/>
      <c r="GN20" s="203"/>
      <c r="GO20" s="202"/>
      <c r="GP20" s="203"/>
      <c r="GQ20" s="202"/>
      <c r="GR20" s="203"/>
      <c r="GS20" s="202"/>
      <c r="GT20" s="203"/>
      <c r="GU20" s="202"/>
      <c r="GV20" s="203"/>
      <c r="GW20" s="202"/>
      <c r="GX20" s="203"/>
      <c r="GY20" s="202"/>
      <c r="GZ20" s="203"/>
      <c r="HA20" s="202"/>
      <c r="HB20" s="203"/>
      <c r="HC20" s="202"/>
      <c r="HD20" s="203"/>
      <c r="HE20" s="202"/>
      <c r="HF20" s="203"/>
      <c r="HG20" s="202"/>
      <c r="HH20" s="203"/>
      <c r="HI20" s="202"/>
      <c r="HJ20" s="203"/>
      <c r="HK20" s="202"/>
      <c r="HL20" s="203"/>
      <c r="HM20" s="202"/>
      <c r="HN20" s="203"/>
      <c r="HO20" s="202"/>
      <c r="HP20" s="203"/>
      <c r="HQ20" s="202"/>
      <c r="HR20" s="199"/>
      <c r="HS20" s="202"/>
      <c r="HT20" s="199"/>
      <c r="HU20" s="202"/>
      <c r="HV20" s="199"/>
      <c r="HW20" s="202"/>
      <c r="HX20" s="199"/>
      <c r="HY20" s="202"/>
      <c r="HZ20" s="199"/>
      <c r="IA20" s="202"/>
      <c r="IB20" s="199"/>
      <c r="IC20" s="202"/>
      <c r="ID20" s="199"/>
      <c r="IE20" s="202"/>
      <c r="IF20" s="199"/>
      <c r="IG20" s="202"/>
      <c r="IH20" s="199"/>
      <c r="II20" s="202"/>
      <c r="IJ20" s="199"/>
      <c r="IK20" s="202"/>
      <c r="IL20" s="199"/>
      <c r="IM20" s="202"/>
      <c r="IN20" s="199"/>
      <c r="IO20" s="202"/>
      <c r="IP20" s="199"/>
      <c r="IQ20" s="202"/>
      <c r="IR20" s="199"/>
      <c r="IS20" s="202"/>
      <c r="IT20" s="199"/>
      <c r="IU20" s="202"/>
      <c r="IV20" s="199"/>
    </row>
    <row r="21">
      <c r="A21" s="208">
        <f>IFERROR(__xludf.DUMMYFUNCTION("""COMPUTED_VALUE"""),100.0)</f>
        <v>100</v>
      </c>
      <c r="B21" s="231" t="str">
        <f t="shared" si="1"/>
        <v>Lucie Nováková</v>
      </c>
      <c r="C21" s="199">
        <f t="shared" ref="C21:BL21" si="20">BO21+EA21+GM21</f>
        <v>0</v>
      </c>
      <c r="D21" s="199">
        <f t="shared" si="20"/>
        <v>0</v>
      </c>
      <c r="E21" s="199">
        <f t="shared" si="20"/>
        <v>0</v>
      </c>
      <c r="F21" s="199">
        <f t="shared" si="20"/>
        <v>0</v>
      </c>
      <c r="G21" s="199">
        <f t="shared" si="20"/>
        <v>7</v>
      </c>
      <c r="H21" s="199">
        <f t="shared" si="20"/>
        <v>0</v>
      </c>
      <c r="I21" s="199">
        <f t="shared" si="20"/>
        <v>11</v>
      </c>
      <c r="J21" s="199">
        <f t="shared" si="20"/>
        <v>0</v>
      </c>
      <c r="K21" s="199">
        <f t="shared" si="20"/>
        <v>0</v>
      </c>
      <c r="L21" s="199">
        <f t="shared" si="20"/>
        <v>0</v>
      </c>
      <c r="M21" s="199">
        <f t="shared" si="20"/>
        <v>0</v>
      </c>
      <c r="N21" s="199">
        <f t="shared" si="20"/>
        <v>0</v>
      </c>
      <c r="O21" s="199">
        <f t="shared" si="20"/>
        <v>6</v>
      </c>
      <c r="P21" s="199">
        <f t="shared" si="20"/>
        <v>0</v>
      </c>
      <c r="Q21" s="199">
        <f t="shared" si="20"/>
        <v>0</v>
      </c>
      <c r="R21" s="199">
        <f t="shared" si="20"/>
        <v>0</v>
      </c>
      <c r="S21" s="199">
        <f t="shared" si="20"/>
        <v>7.5</v>
      </c>
      <c r="T21" s="199">
        <f t="shared" si="20"/>
        <v>0</v>
      </c>
      <c r="U21" s="199">
        <f t="shared" si="20"/>
        <v>0</v>
      </c>
      <c r="V21" s="199">
        <f t="shared" si="20"/>
        <v>0</v>
      </c>
      <c r="W21" s="199">
        <f t="shared" si="20"/>
        <v>10.5</v>
      </c>
      <c r="X21" s="199">
        <f t="shared" si="20"/>
        <v>0</v>
      </c>
      <c r="Y21" s="199">
        <f t="shared" si="20"/>
        <v>8</v>
      </c>
      <c r="Z21" s="199">
        <f t="shared" si="20"/>
        <v>0</v>
      </c>
      <c r="AA21" s="199">
        <f t="shared" si="20"/>
        <v>13</v>
      </c>
      <c r="AB21" s="199">
        <f t="shared" si="20"/>
        <v>0</v>
      </c>
      <c r="AC21" s="199">
        <f t="shared" si="20"/>
        <v>5</v>
      </c>
      <c r="AD21" s="199">
        <f t="shared" si="20"/>
        <v>0</v>
      </c>
      <c r="AE21" s="199">
        <f t="shared" si="20"/>
        <v>3</v>
      </c>
      <c r="AF21" s="199">
        <f t="shared" si="20"/>
        <v>0</v>
      </c>
      <c r="AG21" s="199">
        <f t="shared" si="20"/>
        <v>0</v>
      </c>
      <c r="AH21" s="199">
        <f t="shared" si="20"/>
        <v>0</v>
      </c>
      <c r="AI21" s="199">
        <f t="shared" si="20"/>
        <v>2</v>
      </c>
      <c r="AJ21" s="199">
        <f t="shared" si="20"/>
        <v>0</v>
      </c>
      <c r="AK21" s="199">
        <f t="shared" si="20"/>
        <v>0</v>
      </c>
      <c r="AL21" s="199">
        <f t="shared" si="20"/>
        <v>0</v>
      </c>
      <c r="AM21" s="199">
        <f t="shared" si="20"/>
        <v>15</v>
      </c>
      <c r="AN21" s="199">
        <f t="shared" si="20"/>
        <v>0</v>
      </c>
      <c r="AO21" s="199">
        <f t="shared" si="20"/>
        <v>13</v>
      </c>
      <c r="AP21" s="199">
        <f t="shared" si="20"/>
        <v>0</v>
      </c>
      <c r="AQ21" s="199">
        <f t="shared" si="20"/>
        <v>0</v>
      </c>
      <c r="AR21" s="199">
        <f t="shared" si="20"/>
        <v>0</v>
      </c>
      <c r="AS21" s="199">
        <f t="shared" si="20"/>
        <v>7</v>
      </c>
      <c r="AT21" s="199">
        <f t="shared" si="20"/>
        <v>0</v>
      </c>
      <c r="AU21" s="199">
        <f t="shared" si="20"/>
        <v>0</v>
      </c>
      <c r="AV21" s="199">
        <f t="shared" si="20"/>
        <v>0</v>
      </c>
      <c r="AW21" s="199">
        <f t="shared" si="20"/>
        <v>0</v>
      </c>
      <c r="AX21" s="199">
        <f t="shared" si="20"/>
        <v>0</v>
      </c>
      <c r="AY21" s="199">
        <f t="shared" si="20"/>
        <v>0</v>
      </c>
      <c r="AZ21" s="199">
        <f t="shared" si="20"/>
        <v>0</v>
      </c>
      <c r="BA21" s="199">
        <f t="shared" si="20"/>
        <v>8</v>
      </c>
      <c r="BB21" s="199">
        <f t="shared" si="20"/>
        <v>0</v>
      </c>
      <c r="BC21" s="199">
        <f t="shared" si="20"/>
        <v>0</v>
      </c>
      <c r="BD21" s="199">
        <f t="shared" si="20"/>
        <v>0</v>
      </c>
      <c r="BE21" s="199">
        <f t="shared" si="20"/>
        <v>8</v>
      </c>
      <c r="BF21" s="199">
        <f t="shared" si="20"/>
        <v>0</v>
      </c>
      <c r="BG21" s="199">
        <f t="shared" si="20"/>
        <v>0</v>
      </c>
      <c r="BH21" s="199">
        <f t="shared" si="20"/>
        <v>0</v>
      </c>
      <c r="BI21" s="199">
        <f t="shared" si="20"/>
        <v>0</v>
      </c>
      <c r="BJ21" s="199">
        <f t="shared" si="20"/>
        <v>0</v>
      </c>
      <c r="BK21" s="199">
        <f t="shared" si="20"/>
        <v>9</v>
      </c>
      <c r="BL21" s="199">
        <f t="shared" si="20"/>
        <v>0</v>
      </c>
      <c r="BM21" s="158"/>
      <c r="BN21" s="159" t="str">
        <f>IFERROR(__xludf.DUMMYFUNCTION("""COMPUTED_VALUE"""),"Lucie Nováková")</f>
        <v>Lucie Nováková</v>
      </c>
      <c r="BO21" s="211"/>
      <c r="BP21" s="199"/>
      <c r="BQ21" s="211"/>
      <c r="BR21" s="199"/>
      <c r="BS21" s="211"/>
      <c r="BT21" s="199"/>
      <c r="BU21" s="211"/>
      <c r="BV21" s="199"/>
      <c r="BW21" s="211"/>
      <c r="BX21" s="199"/>
      <c r="BY21" s="211"/>
      <c r="BZ21" s="199"/>
      <c r="CA21" s="211"/>
      <c r="CB21" s="199"/>
      <c r="CC21" s="211"/>
      <c r="CD21" s="199"/>
      <c r="CE21" s="211"/>
      <c r="CF21" s="199"/>
      <c r="CG21" s="211"/>
      <c r="CH21" s="199"/>
      <c r="CI21" s="211"/>
      <c r="CJ21" s="199"/>
      <c r="CK21" s="211"/>
      <c r="CL21" s="199"/>
      <c r="CM21" s="211"/>
      <c r="CN21" s="199"/>
      <c r="CO21" s="211"/>
      <c r="CP21" s="199"/>
      <c r="CQ21" s="211"/>
      <c r="CR21" s="199"/>
      <c r="CS21" s="211"/>
      <c r="CT21" s="199"/>
      <c r="CU21" s="211"/>
      <c r="CV21" s="199"/>
      <c r="CW21" s="211"/>
      <c r="CX21" s="199"/>
      <c r="CY21" s="211"/>
      <c r="CZ21" s="199"/>
      <c r="DA21" s="211"/>
      <c r="DB21" s="199"/>
      <c r="DC21" s="211"/>
      <c r="DD21" s="199"/>
      <c r="DE21" s="211"/>
      <c r="DF21" s="199"/>
      <c r="DG21" s="211"/>
      <c r="DH21" s="199"/>
      <c r="DI21" s="211"/>
      <c r="DJ21" s="199"/>
      <c r="DK21" s="211"/>
      <c r="DL21" s="199"/>
      <c r="DM21" s="211"/>
      <c r="DN21" s="199"/>
      <c r="DO21" s="211"/>
      <c r="DP21" s="199"/>
      <c r="DQ21" s="211"/>
      <c r="DR21" s="199"/>
      <c r="DS21" s="211"/>
      <c r="DT21" s="199"/>
      <c r="DU21" s="211"/>
      <c r="DV21" s="199"/>
      <c r="DW21" s="211"/>
      <c r="DX21" s="199"/>
      <c r="DY21" s="158"/>
      <c r="DZ21" s="159" t="str">
        <f t="shared" si="3"/>
        <v>Lucie Nováková</v>
      </c>
      <c r="EA21" s="211"/>
      <c r="EB21" s="199"/>
      <c r="EC21" s="211"/>
      <c r="ED21" s="199"/>
      <c r="EE21" s="211">
        <f>IFERROR(__xludf.DUMMYFUNCTION("""COMPUTED_VALUE"""),7.0)</f>
        <v>7</v>
      </c>
      <c r="EF21" s="199"/>
      <c r="EG21" s="211">
        <f>IFERROR(__xludf.DUMMYFUNCTION("""COMPUTED_VALUE"""),11.0)</f>
        <v>11</v>
      </c>
      <c r="EH21" s="199"/>
      <c r="EI21" s="211"/>
      <c r="EJ21" s="199"/>
      <c r="EK21" s="211"/>
      <c r="EL21" s="199"/>
      <c r="EM21" s="211">
        <f>IFERROR(__xludf.DUMMYFUNCTION("""COMPUTED_VALUE"""),6.0)</f>
        <v>6</v>
      </c>
      <c r="EN21" s="199"/>
      <c r="EO21" s="211"/>
      <c r="EP21" s="199"/>
      <c r="EQ21" s="211">
        <f>IFERROR(__xludf.DUMMYFUNCTION("""COMPUTED_VALUE"""),7.5)</f>
        <v>7.5</v>
      </c>
      <c r="ER21" s="199"/>
      <c r="ES21" s="211"/>
      <c r="ET21" s="199"/>
      <c r="EU21" s="211">
        <f>IFERROR(__xludf.DUMMYFUNCTION("""COMPUTED_VALUE"""),10.5)</f>
        <v>10.5</v>
      </c>
      <c r="EV21" s="199"/>
      <c r="EW21" s="211">
        <f>IFERROR(__xludf.DUMMYFUNCTION("""COMPUTED_VALUE"""),8.0)</f>
        <v>8</v>
      </c>
      <c r="EX21" s="199"/>
      <c r="EY21" s="211">
        <f>IFERROR(__xludf.DUMMYFUNCTION("""COMPUTED_VALUE"""),13.0)</f>
        <v>13</v>
      </c>
      <c r="EZ21" s="199"/>
      <c r="FA21" s="211">
        <f>IFERROR(__xludf.DUMMYFUNCTION("""COMPUTED_VALUE"""),5.0)</f>
        <v>5</v>
      </c>
      <c r="FB21" s="199"/>
      <c r="FC21" s="211">
        <f>IFERROR(__xludf.DUMMYFUNCTION("""COMPUTED_VALUE"""),3.0)</f>
        <v>3</v>
      </c>
      <c r="FD21" s="199"/>
      <c r="FE21" s="211"/>
      <c r="FF21" s="199"/>
      <c r="FG21" s="211">
        <f>IFERROR(__xludf.DUMMYFUNCTION("""COMPUTED_VALUE"""),2.0)</f>
        <v>2</v>
      </c>
      <c r="FH21" s="199"/>
      <c r="FI21" s="211"/>
      <c r="FJ21" s="199"/>
      <c r="FK21" s="211">
        <f>IFERROR(__xludf.DUMMYFUNCTION("""COMPUTED_VALUE"""),15.0)</f>
        <v>15</v>
      </c>
      <c r="FL21" s="199"/>
      <c r="FM21" s="211">
        <f>IFERROR(__xludf.DUMMYFUNCTION("""COMPUTED_VALUE"""),13.0)</f>
        <v>13</v>
      </c>
      <c r="FN21" s="199"/>
      <c r="FO21" s="211"/>
      <c r="FP21" s="199"/>
      <c r="FQ21" s="211">
        <f>IFERROR(__xludf.DUMMYFUNCTION("""COMPUTED_VALUE"""),7.0)</f>
        <v>7</v>
      </c>
      <c r="FR21" s="199"/>
      <c r="FS21" s="211"/>
      <c r="FT21" s="199"/>
      <c r="FU21" s="211"/>
      <c r="FV21" s="199"/>
      <c r="FW21" s="211"/>
      <c r="FX21" s="199"/>
      <c r="FY21" s="211">
        <f>IFERROR(__xludf.DUMMYFUNCTION("""COMPUTED_VALUE"""),8.0)</f>
        <v>8</v>
      </c>
      <c r="FZ21" s="199"/>
      <c r="GA21" s="211"/>
      <c r="GB21" s="199"/>
      <c r="GC21" s="211">
        <f>IFERROR(__xludf.DUMMYFUNCTION("""COMPUTED_VALUE"""),8.0)</f>
        <v>8</v>
      </c>
      <c r="GD21" s="199"/>
      <c r="GE21" s="211"/>
      <c r="GF21" s="199"/>
      <c r="GG21" s="211"/>
      <c r="GH21" s="199"/>
      <c r="GI21" s="211">
        <f>IFERROR(__xludf.DUMMYFUNCTION("""COMPUTED_VALUE"""),9.0)</f>
        <v>9</v>
      </c>
      <c r="GJ21" s="199"/>
      <c r="GK21" s="158"/>
      <c r="GL21" s="159" t="str">
        <f t="shared" si="4"/>
        <v>Lucie Nováková</v>
      </c>
      <c r="GM21" s="211"/>
      <c r="GN21" s="199"/>
      <c r="GO21" s="211"/>
      <c r="GP21" s="199"/>
      <c r="GQ21" s="211"/>
      <c r="GR21" s="199"/>
      <c r="GS21" s="211"/>
      <c r="GT21" s="199"/>
      <c r="GU21" s="211"/>
      <c r="GV21" s="199"/>
      <c r="GW21" s="211"/>
      <c r="GX21" s="199"/>
      <c r="GY21" s="211"/>
      <c r="GZ21" s="199"/>
      <c r="HA21" s="211"/>
      <c r="HB21" s="199"/>
      <c r="HC21" s="211"/>
      <c r="HD21" s="199"/>
      <c r="HE21" s="211"/>
      <c r="HF21" s="199"/>
      <c r="HG21" s="211"/>
      <c r="HH21" s="199"/>
      <c r="HI21" s="211"/>
      <c r="HJ21" s="199"/>
      <c r="HK21" s="211"/>
      <c r="HL21" s="199"/>
      <c r="HM21" s="211"/>
      <c r="HN21" s="199"/>
      <c r="HO21" s="211"/>
      <c r="HP21" s="199"/>
      <c r="HQ21" s="211"/>
      <c r="HR21" s="199"/>
      <c r="HS21" s="211"/>
      <c r="HT21" s="199"/>
      <c r="HU21" s="211"/>
      <c r="HV21" s="199"/>
      <c r="HW21" s="211"/>
      <c r="HX21" s="199"/>
      <c r="HY21" s="211"/>
      <c r="HZ21" s="199"/>
      <c r="IA21" s="211"/>
      <c r="IB21" s="199"/>
      <c r="IC21" s="211"/>
      <c r="ID21" s="199"/>
      <c r="IE21" s="211"/>
      <c r="IF21" s="199"/>
      <c r="IG21" s="211"/>
      <c r="IH21" s="199"/>
      <c r="II21" s="211"/>
      <c r="IJ21" s="199"/>
      <c r="IK21" s="211"/>
      <c r="IL21" s="199"/>
      <c r="IM21" s="211"/>
      <c r="IN21" s="199"/>
      <c r="IO21" s="211"/>
      <c r="IP21" s="199"/>
      <c r="IQ21" s="211"/>
      <c r="IR21" s="199"/>
      <c r="IS21" s="211"/>
      <c r="IT21" s="199"/>
      <c r="IU21" s="211"/>
      <c r="IV21" s="199"/>
    </row>
    <row r="22">
      <c r="A22" s="242">
        <f>IFERROR(__xludf.DUMMYFUNCTION("""COMPUTED_VALUE"""),150.0)</f>
        <v>150</v>
      </c>
      <c r="B22" s="231" t="str">
        <f t="shared" si="1"/>
        <v>Michal Nedbal</v>
      </c>
      <c r="C22" s="199">
        <f t="shared" ref="C22:BL22" si="21">BO22+EA22+GM22</f>
        <v>8</v>
      </c>
      <c r="D22" s="199">
        <f t="shared" si="21"/>
        <v>0</v>
      </c>
      <c r="E22" s="199">
        <f t="shared" si="21"/>
        <v>12</v>
      </c>
      <c r="F22" s="199">
        <f t="shared" si="21"/>
        <v>0</v>
      </c>
      <c r="G22" s="199">
        <f t="shared" si="21"/>
        <v>0</v>
      </c>
      <c r="H22" s="199">
        <f t="shared" si="21"/>
        <v>0</v>
      </c>
      <c r="I22" s="199">
        <f t="shared" si="21"/>
        <v>11</v>
      </c>
      <c r="J22" s="199">
        <f t="shared" si="21"/>
        <v>0</v>
      </c>
      <c r="K22" s="199">
        <f t="shared" si="21"/>
        <v>13</v>
      </c>
      <c r="L22" s="199">
        <f t="shared" si="21"/>
        <v>0</v>
      </c>
      <c r="M22" s="199">
        <f t="shared" si="21"/>
        <v>6</v>
      </c>
      <c r="N22" s="199">
        <f t="shared" si="21"/>
        <v>0</v>
      </c>
      <c r="O22" s="199">
        <f t="shared" si="21"/>
        <v>16</v>
      </c>
      <c r="P22" s="199">
        <f t="shared" si="21"/>
        <v>0</v>
      </c>
      <c r="Q22" s="199">
        <f t="shared" si="21"/>
        <v>12</v>
      </c>
      <c r="R22" s="199">
        <f t="shared" si="21"/>
        <v>0</v>
      </c>
      <c r="S22" s="199">
        <f t="shared" si="21"/>
        <v>8</v>
      </c>
      <c r="T22" s="199">
        <f t="shared" si="21"/>
        <v>0</v>
      </c>
      <c r="U22" s="199">
        <f t="shared" si="21"/>
        <v>8</v>
      </c>
      <c r="V22" s="199">
        <f t="shared" si="21"/>
        <v>1000</v>
      </c>
      <c r="W22" s="199">
        <f t="shared" si="21"/>
        <v>0</v>
      </c>
      <c r="X22" s="199">
        <f t="shared" si="21"/>
        <v>0</v>
      </c>
      <c r="Y22" s="199">
        <f t="shared" si="21"/>
        <v>14</v>
      </c>
      <c r="Z22" s="199">
        <f t="shared" si="21"/>
        <v>0</v>
      </c>
      <c r="AA22" s="199">
        <f t="shared" si="21"/>
        <v>6</v>
      </c>
      <c r="AB22" s="199">
        <f t="shared" si="21"/>
        <v>0</v>
      </c>
      <c r="AC22" s="199">
        <f t="shared" si="21"/>
        <v>16</v>
      </c>
      <c r="AD22" s="199">
        <f t="shared" si="21"/>
        <v>0</v>
      </c>
      <c r="AE22" s="199">
        <f t="shared" si="21"/>
        <v>12</v>
      </c>
      <c r="AF22" s="199">
        <f t="shared" si="21"/>
        <v>0</v>
      </c>
      <c r="AG22" s="199">
        <f t="shared" si="21"/>
        <v>0</v>
      </c>
      <c r="AH22" s="199">
        <f t="shared" si="21"/>
        <v>0</v>
      </c>
      <c r="AI22" s="199">
        <f t="shared" si="21"/>
        <v>8</v>
      </c>
      <c r="AJ22" s="199">
        <f t="shared" si="21"/>
        <v>0</v>
      </c>
      <c r="AK22" s="199">
        <f t="shared" si="21"/>
        <v>10</v>
      </c>
      <c r="AL22" s="199">
        <f t="shared" si="21"/>
        <v>12000</v>
      </c>
      <c r="AM22" s="199">
        <f t="shared" si="21"/>
        <v>0</v>
      </c>
      <c r="AN22" s="199">
        <f t="shared" si="21"/>
        <v>0</v>
      </c>
      <c r="AO22" s="199">
        <f t="shared" si="21"/>
        <v>8</v>
      </c>
      <c r="AP22" s="199">
        <f t="shared" si="21"/>
        <v>0</v>
      </c>
      <c r="AQ22" s="199">
        <f t="shared" si="21"/>
        <v>0</v>
      </c>
      <c r="AR22" s="199">
        <f t="shared" si="21"/>
        <v>0</v>
      </c>
      <c r="AS22" s="199">
        <f t="shared" si="21"/>
        <v>15</v>
      </c>
      <c r="AT22" s="199">
        <f t="shared" si="21"/>
        <v>2000</v>
      </c>
      <c r="AU22" s="199">
        <f t="shared" si="21"/>
        <v>0</v>
      </c>
      <c r="AV22" s="199">
        <f t="shared" si="21"/>
        <v>0</v>
      </c>
      <c r="AW22" s="199">
        <f t="shared" si="21"/>
        <v>0</v>
      </c>
      <c r="AX22" s="199">
        <f t="shared" si="21"/>
        <v>0</v>
      </c>
      <c r="AY22" s="199">
        <f t="shared" si="21"/>
        <v>0</v>
      </c>
      <c r="AZ22" s="199">
        <f t="shared" si="21"/>
        <v>0</v>
      </c>
      <c r="BA22" s="199">
        <f t="shared" si="21"/>
        <v>17</v>
      </c>
      <c r="BB22" s="199">
        <f t="shared" si="21"/>
        <v>2000</v>
      </c>
      <c r="BC22" s="199">
        <f t="shared" si="21"/>
        <v>6</v>
      </c>
      <c r="BD22" s="199">
        <f t="shared" si="21"/>
        <v>0</v>
      </c>
      <c r="BE22" s="199">
        <f t="shared" si="21"/>
        <v>0</v>
      </c>
      <c r="BF22" s="199">
        <f t="shared" si="21"/>
        <v>0</v>
      </c>
      <c r="BG22" s="199">
        <f t="shared" si="21"/>
        <v>16</v>
      </c>
      <c r="BH22" s="199">
        <f t="shared" si="21"/>
        <v>0</v>
      </c>
      <c r="BI22" s="199">
        <f t="shared" si="21"/>
        <v>0</v>
      </c>
      <c r="BJ22" s="199">
        <f t="shared" si="21"/>
        <v>0</v>
      </c>
      <c r="BK22" s="199">
        <f t="shared" si="21"/>
        <v>13.5</v>
      </c>
      <c r="BL22" s="199">
        <f t="shared" si="21"/>
        <v>500</v>
      </c>
      <c r="BM22" s="158"/>
      <c r="BN22" s="210" t="str">
        <f>IFERROR(__xludf.DUMMYFUNCTION("""COMPUTED_VALUE"""),"Michal Nedbal")</f>
        <v>Michal Nedbal</v>
      </c>
      <c r="BO22" s="202"/>
      <c r="BP22" s="203"/>
      <c r="BQ22" s="202"/>
      <c r="BR22" s="203"/>
      <c r="BS22" s="202"/>
      <c r="BT22" s="203"/>
      <c r="BU22" s="202">
        <f>IFERROR(__xludf.DUMMYFUNCTION("""COMPUTED_VALUE"""),11.0)</f>
        <v>11</v>
      </c>
      <c r="BV22" s="203"/>
      <c r="BW22" s="202"/>
      <c r="BX22" s="203"/>
      <c r="BY22" s="202">
        <f>IFERROR(__xludf.DUMMYFUNCTION("""COMPUTED_VALUE"""),6.0)</f>
        <v>6</v>
      </c>
      <c r="BZ22" s="203"/>
      <c r="CA22" s="202"/>
      <c r="CB22" s="203"/>
      <c r="CC22" s="202">
        <f>IFERROR(__xludf.DUMMYFUNCTION("""COMPUTED_VALUE"""),12.0)</f>
        <v>12</v>
      </c>
      <c r="CD22" s="203"/>
      <c r="CE22" s="202"/>
      <c r="CF22" s="203"/>
      <c r="CG22" s="202"/>
      <c r="CH22" s="203"/>
      <c r="CI22" s="202"/>
      <c r="CJ22" s="203"/>
      <c r="CK22" s="202">
        <f>IFERROR(__xludf.DUMMYFUNCTION("""COMPUTED_VALUE"""),6.0)</f>
        <v>6</v>
      </c>
      <c r="CL22" s="203"/>
      <c r="CM22" s="202"/>
      <c r="CN22" s="203"/>
      <c r="CO22" s="202"/>
      <c r="CP22" s="203"/>
      <c r="CQ22" s="202">
        <f>IFERROR(__xludf.DUMMYFUNCTION("""COMPUTED_VALUE"""),12.0)</f>
        <v>12</v>
      </c>
      <c r="CR22" s="203"/>
      <c r="CS22" s="202"/>
      <c r="CT22" s="199"/>
      <c r="CU22" s="202"/>
      <c r="CV22" s="199"/>
      <c r="CW22" s="202"/>
      <c r="CX22" s="199"/>
      <c r="CY22" s="202"/>
      <c r="CZ22" s="199"/>
      <c r="DA22" s="202"/>
      <c r="DB22" s="199"/>
      <c r="DC22" s="202"/>
      <c r="DD22" s="199"/>
      <c r="DE22" s="202"/>
      <c r="DF22" s="199"/>
      <c r="DG22" s="202"/>
      <c r="DH22" s="199"/>
      <c r="DI22" s="202"/>
      <c r="DJ22" s="199"/>
      <c r="DK22" s="202"/>
      <c r="DL22" s="199"/>
      <c r="DM22" s="202"/>
      <c r="DN22" s="199"/>
      <c r="DO22" s="202">
        <f>IFERROR(__xludf.DUMMYFUNCTION("""COMPUTED_VALUE"""),6.0)</f>
        <v>6</v>
      </c>
      <c r="DP22" s="199"/>
      <c r="DQ22" s="202"/>
      <c r="DR22" s="199"/>
      <c r="DS22" s="202"/>
      <c r="DT22" s="199"/>
      <c r="DU22" s="202"/>
      <c r="DV22" s="199"/>
      <c r="DW22" s="202">
        <f>IFERROR(__xludf.DUMMYFUNCTION("""COMPUTED_VALUE"""),5.5)</f>
        <v>5.5</v>
      </c>
      <c r="DX22" s="199"/>
      <c r="DY22" s="158"/>
      <c r="DZ22" s="159" t="str">
        <f t="shared" si="3"/>
        <v>Michal Nedbal</v>
      </c>
      <c r="EA22" s="202">
        <f>IFERROR(__xludf.DUMMYFUNCTION("""COMPUTED_VALUE"""),8.0)</f>
        <v>8</v>
      </c>
      <c r="EB22" s="203"/>
      <c r="EC22" s="202">
        <f>IFERROR(__xludf.DUMMYFUNCTION("""COMPUTED_VALUE"""),12.0)</f>
        <v>12</v>
      </c>
      <c r="ED22" s="203"/>
      <c r="EE22" s="202"/>
      <c r="EF22" s="203"/>
      <c r="EG22" s="202"/>
      <c r="EH22" s="203"/>
      <c r="EI22" s="202">
        <f>IFERROR(__xludf.DUMMYFUNCTION("""COMPUTED_VALUE"""),13.0)</f>
        <v>13</v>
      </c>
      <c r="EJ22" s="203"/>
      <c r="EK22" s="202"/>
      <c r="EL22" s="203"/>
      <c r="EM22" s="202">
        <f>IFERROR(__xludf.DUMMYFUNCTION("""COMPUTED_VALUE"""),16.0)</f>
        <v>16</v>
      </c>
      <c r="EN22" s="203"/>
      <c r="EO22" s="202"/>
      <c r="EP22" s="203"/>
      <c r="EQ22" s="202">
        <f>IFERROR(__xludf.DUMMYFUNCTION("""COMPUTED_VALUE"""),8.0)</f>
        <v>8</v>
      </c>
      <c r="ER22" s="203"/>
      <c r="ES22" s="202">
        <f>IFERROR(__xludf.DUMMYFUNCTION("""COMPUTED_VALUE"""),8.0)</f>
        <v>8</v>
      </c>
      <c r="ET22" s="203">
        <f>IFERROR(__xludf.DUMMYFUNCTION("""COMPUTED_VALUE"""),1000.0)</f>
        <v>1000</v>
      </c>
      <c r="EU22" s="202"/>
      <c r="EV22" s="203"/>
      <c r="EW22" s="202">
        <f>IFERROR(__xludf.DUMMYFUNCTION("""COMPUTED_VALUE"""),8.0)</f>
        <v>8</v>
      </c>
      <c r="EX22" s="203"/>
      <c r="EY22" s="202">
        <f>IFERROR(__xludf.DUMMYFUNCTION("""COMPUTED_VALUE"""),6.0)</f>
        <v>6</v>
      </c>
      <c r="EZ22" s="203"/>
      <c r="FA22" s="202">
        <f>IFERROR(__xludf.DUMMYFUNCTION("""COMPUTED_VALUE"""),16.0)</f>
        <v>16</v>
      </c>
      <c r="FB22" s="203"/>
      <c r="FC22" s="202"/>
      <c r="FD22" s="203"/>
      <c r="FE22" s="202"/>
      <c r="FF22" s="199"/>
      <c r="FG22" s="202">
        <f>IFERROR(__xludf.DUMMYFUNCTION("""COMPUTED_VALUE"""),8.0)</f>
        <v>8</v>
      </c>
      <c r="FH22" s="199"/>
      <c r="FI22" s="202">
        <f>IFERROR(__xludf.DUMMYFUNCTION("""COMPUTED_VALUE"""),10.0)</f>
        <v>10</v>
      </c>
      <c r="FJ22" s="199">
        <f>IFERROR(__xludf.DUMMYFUNCTION("""COMPUTED_VALUE"""),12000.0)</f>
        <v>12000</v>
      </c>
      <c r="FK22" s="202"/>
      <c r="FL22" s="199"/>
      <c r="FM22" s="202">
        <f>IFERROR(__xludf.DUMMYFUNCTION("""COMPUTED_VALUE"""),8.0)</f>
        <v>8</v>
      </c>
      <c r="FN22" s="199"/>
      <c r="FO22" s="202"/>
      <c r="FP22" s="199"/>
      <c r="FQ22" s="202"/>
      <c r="FR22" s="199"/>
      <c r="FS22" s="202"/>
      <c r="FT22" s="199"/>
      <c r="FU22" s="202"/>
      <c r="FV22" s="199"/>
      <c r="FW22" s="202"/>
      <c r="FX22" s="199"/>
      <c r="FY22" s="202"/>
      <c r="FZ22" s="199"/>
      <c r="GA22" s="202"/>
      <c r="GB22" s="199"/>
      <c r="GC22" s="202"/>
      <c r="GD22" s="199"/>
      <c r="GE22" s="202">
        <f>IFERROR(__xludf.DUMMYFUNCTION("""COMPUTED_VALUE"""),16.0)</f>
        <v>16</v>
      </c>
      <c r="GF22" s="199"/>
      <c r="GG22" s="202"/>
      <c r="GH22" s="199"/>
      <c r="GI22" s="202">
        <f>IFERROR(__xludf.DUMMYFUNCTION("""COMPUTED_VALUE"""),8.0)</f>
        <v>8</v>
      </c>
      <c r="GJ22" s="199">
        <f>IFERROR(__xludf.DUMMYFUNCTION("""COMPUTED_VALUE"""),500.0)</f>
        <v>500</v>
      </c>
      <c r="GK22" s="158"/>
      <c r="GL22" s="159" t="str">
        <f t="shared" si="4"/>
        <v>Michal Nedbal</v>
      </c>
      <c r="GM22" s="202"/>
      <c r="GN22" s="203"/>
      <c r="GO22" s="202"/>
      <c r="GP22" s="203"/>
      <c r="GQ22" s="202"/>
      <c r="GR22" s="203"/>
      <c r="GS22" s="202"/>
      <c r="GT22" s="203"/>
      <c r="GU22" s="202"/>
      <c r="GV22" s="203"/>
      <c r="GW22" s="202"/>
      <c r="GX22" s="203"/>
      <c r="GY22" s="202"/>
      <c r="GZ22" s="203"/>
      <c r="HA22" s="202"/>
      <c r="HB22" s="203"/>
      <c r="HC22" s="202"/>
      <c r="HD22" s="203"/>
      <c r="HE22" s="202"/>
      <c r="HF22" s="203"/>
      <c r="HG22" s="202"/>
      <c r="HH22" s="203"/>
      <c r="HI22" s="202"/>
      <c r="HJ22" s="203"/>
      <c r="HK22" s="202"/>
      <c r="HL22" s="203"/>
      <c r="HM22" s="202"/>
      <c r="HN22" s="203"/>
      <c r="HO22" s="202"/>
      <c r="HP22" s="203"/>
      <c r="HQ22" s="202"/>
      <c r="HR22" s="199"/>
      <c r="HS22" s="202"/>
      <c r="HT22" s="199"/>
      <c r="HU22" s="202"/>
      <c r="HV22" s="199"/>
      <c r="HW22" s="202"/>
      <c r="HX22" s="199"/>
      <c r="HY22" s="202"/>
      <c r="HZ22" s="199"/>
      <c r="IA22" s="202"/>
      <c r="IB22" s="199"/>
      <c r="IC22" s="202">
        <f>IFERROR(__xludf.DUMMYFUNCTION("""COMPUTED_VALUE"""),15.0)</f>
        <v>15</v>
      </c>
      <c r="ID22" s="199">
        <f>IFERROR(__xludf.DUMMYFUNCTION("""COMPUTED_VALUE"""),2000.0)</f>
        <v>2000</v>
      </c>
      <c r="IE22" s="202"/>
      <c r="IF22" s="199"/>
      <c r="IG22" s="202"/>
      <c r="IH22" s="199"/>
      <c r="II22" s="202"/>
      <c r="IJ22" s="199"/>
      <c r="IK22" s="202">
        <f>IFERROR(__xludf.DUMMYFUNCTION("""COMPUTED_VALUE"""),17.0)</f>
        <v>17</v>
      </c>
      <c r="IL22" s="199">
        <f>IFERROR(__xludf.DUMMYFUNCTION("""COMPUTED_VALUE"""),2000.0)</f>
        <v>2000</v>
      </c>
      <c r="IM22" s="202"/>
      <c r="IN22" s="199"/>
      <c r="IO22" s="202"/>
      <c r="IP22" s="199"/>
      <c r="IQ22" s="202"/>
      <c r="IR22" s="199"/>
      <c r="IS22" s="202"/>
      <c r="IT22" s="199"/>
      <c r="IU22" s="202"/>
      <c r="IV22" s="199"/>
    </row>
    <row r="23">
      <c r="A23" s="242">
        <f>IFERROR(__xludf.DUMMYFUNCTION("""COMPUTED_VALUE"""),100.0)</f>
        <v>100</v>
      </c>
      <c r="B23" s="231" t="str">
        <f t="shared" si="1"/>
        <v>Jan Fialka</v>
      </c>
      <c r="C23" s="199">
        <f t="shared" ref="C23:BL23" si="22">BO23+EA23+GM23</f>
        <v>8</v>
      </c>
      <c r="D23" s="199">
        <f t="shared" si="22"/>
        <v>0</v>
      </c>
      <c r="E23" s="199">
        <f t="shared" si="22"/>
        <v>0</v>
      </c>
      <c r="F23" s="199">
        <f t="shared" si="22"/>
        <v>0</v>
      </c>
      <c r="G23" s="199">
        <f t="shared" si="22"/>
        <v>7</v>
      </c>
      <c r="H23" s="199">
        <f t="shared" si="22"/>
        <v>0</v>
      </c>
      <c r="I23" s="199">
        <f t="shared" si="22"/>
        <v>0</v>
      </c>
      <c r="J23" s="199">
        <f t="shared" si="22"/>
        <v>0</v>
      </c>
      <c r="K23" s="199">
        <f t="shared" si="22"/>
        <v>9</v>
      </c>
      <c r="L23" s="199">
        <f t="shared" si="22"/>
        <v>0</v>
      </c>
      <c r="M23" s="199">
        <f t="shared" si="22"/>
        <v>0</v>
      </c>
      <c r="N23" s="199">
        <f t="shared" si="22"/>
        <v>0</v>
      </c>
      <c r="O23" s="199">
        <f t="shared" si="22"/>
        <v>8</v>
      </c>
      <c r="P23" s="199">
        <f t="shared" si="22"/>
        <v>0</v>
      </c>
      <c r="Q23" s="199">
        <f t="shared" si="22"/>
        <v>7</v>
      </c>
      <c r="R23" s="199">
        <f t="shared" si="22"/>
        <v>0</v>
      </c>
      <c r="S23" s="199">
        <f t="shared" si="22"/>
        <v>0</v>
      </c>
      <c r="T23" s="199">
        <f t="shared" si="22"/>
        <v>0</v>
      </c>
      <c r="U23" s="199">
        <f t="shared" si="22"/>
        <v>8.5</v>
      </c>
      <c r="V23" s="199">
        <f t="shared" si="22"/>
        <v>0</v>
      </c>
      <c r="W23" s="199">
        <f t="shared" si="22"/>
        <v>0</v>
      </c>
      <c r="X23" s="199">
        <f t="shared" si="22"/>
        <v>0</v>
      </c>
      <c r="Y23" s="199">
        <f t="shared" si="22"/>
        <v>12</v>
      </c>
      <c r="Z23" s="199">
        <f t="shared" si="22"/>
        <v>0</v>
      </c>
      <c r="AA23" s="199">
        <f t="shared" si="22"/>
        <v>0</v>
      </c>
      <c r="AB23" s="199">
        <f t="shared" si="22"/>
        <v>0</v>
      </c>
      <c r="AC23" s="199">
        <f t="shared" si="22"/>
        <v>7</v>
      </c>
      <c r="AD23" s="199">
        <f t="shared" si="22"/>
        <v>0</v>
      </c>
      <c r="AE23" s="199">
        <f t="shared" si="22"/>
        <v>7</v>
      </c>
      <c r="AF23" s="199">
        <f t="shared" si="22"/>
        <v>0</v>
      </c>
      <c r="AG23" s="199">
        <f t="shared" si="22"/>
        <v>0</v>
      </c>
      <c r="AH23" s="199">
        <f t="shared" si="22"/>
        <v>0</v>
      </c>
      <c r="AI23" s="199">
        <f t="shared" si="22"/>
        <v>7.5</v>
      </c>
      <c r="AJ23" s="199">
        <f t="shared" si="22"/>
        <v>0</v>
      </c>
      <c r="AK23" s="199">
        <f t="shared" si="22"/>
        <v>0</v>
      </c>
      <c r="AL23" s="199">
        <f t="shared" si="22"/>
        <v>0</v>
      </c>
      <c r="AM23" s="199">
        <f t="shared" si="22"/>
        <v>0</v>
      </c>
      <c r="AN23" s="199">
        <f t="shared" si="22"/>
        <v>0</v>
      </c>
      <c r="AO23" s="199">
        <f t="shared" si="22"/>
        <v>0</v>
      </c>
      <c r="AP23" s="199">
        <f t="shared" si="22"/>
        <v>0</v>
      </c>
      <c r="AQ23" s="199">
        <f t="shared" si="22"/>
        <v>0</v>
      </c>
      <c r="AR23" s="199">
        <f t="shared" si="22"/>
        <v>0</v>
      </c>
      <c r="AS23" s="199">
        <f t="shared" si="22"/>
        <v>0</v>
      </c>
      <c r="AT23" s="199">
        <f t="shared" si="22"/>
        <v>0</v>
      </c>
      <c r="AU23" s="199">
        <f t="shared" si="22"/>
        <v>0</v>
      </c>
      <c r="AV23" s="199">
        <f t="shared" si="22"/>
        <v>0</v>
      </c>
      <c r="AW23" s="199">
        <f t="shared" si="22"/>
        <v>0</v>
      </c>
      <c r="AX23" s="199">
        <f t="shared" si="22"/>
        <v>0</v>
      </c>
      <c r="AY23" s="199">
        <f t="shared" si="22"/>
        <v>0</v>
      </c>
      <c r="AZ23" s="199">
        <f t="shared" si="22"/>
        <v>0</v>
      </c>
      <c r="BA23" s="199">
        <f t="shared" si="22"/>
        <v>0</v>
      </c>
      <c r="BB23" s="199">
        <f t="shared" si="22"/>
        <v>0</v>
      </c>
      <c r="BC23" s="199">
        <f t="shared" si="22"/>
        <v>0</v>
      </c>
      <c r="BD23" s="199">
        <f t="shared" si="22"/>
        <v>0</v>
      </c>
      <c r="BE23" s="199">
        <f t="shared" si="22"/>
        <v>0</v>
      </c>
      <c r="BF23" s="199">
        <f t="shared" si="22"/>
        <v>0</v>
      </c>
      <c r="BG23" s="199">
        <f t="shared" si="22"/>
        <v>0</v>
      </c>
      <c r="BH23" s="199">
        <f t="shared" si="22"/>
        <v>0</v>
      </c>
      <c r="BI23" s="199">
        <f t="shared" si="22"/>
        <v>0</v>
      </c>
      <c r="BJ23" s="199">
        <f t="shared" si="22"/>
        <v>0</v>
      </c>
      <c r="BK23" s="199">
        <f t="shared" si="22"/>
        <v>0</v>
      </c>
      <c r="BL23" s="199">
        <f t="shared" si="22"/>
        <v>0</v>
      </c>
      <c r="BM23" s="158"/>
      <c r="BN23" s="210" t="str">
        <f>IFERROR(__xludf.DUMMYFUNCTION("""COMPUTED_VALUE"""),"Jan Fialka")</f>
        <v>Jan Fialka</v>
      </c>
      <c r="BO23" s="202"/>
      <c r="BP23" s="203"/>
      <c r="BQ23" s="202"/>
      <c r="BR23" s="203"/>
      <c r="BS23" s="202"/>
      <c r="BT23" s="203"/>
      <c r="BU23" s="202"/>
      <c r="BV23" s="203"/>
      <c r="BW23" s="202"/>
      <c r="BX23" s="203"/>
      <c r="BY23" s="202"/>
      <c r="BZ23" s="203"/>
      <c r="CA23" s="202"/>
      <c r="CB23" s="203"/>
      <c r="CC23" s="202"/>
      <c r="CD23" s="203"/>
      <c r="CE23" s="202"/>
      <c r="CF23" s="203"/>
      <c r="CG23" s="202"/>
      <c r="CH23" s="203"/>
      <c r="CI23" s="202"/>
      <c r="CJ23" s="203"/>
      <c r="CK23" s="202"/>
      <c r="CL23" s="203"/>
      <c r="CM23" s="202"/>
      <c r="CN23" s="203"/>
      <c r="CO23" s="202"/>
      <c r="CP23" s="203"/>
      <c r="CQ23" s="202"/>
      <c r="CR23" s="203"/>
      <c r="CS23" s="202"/>
      <c r="CT23" s="199"/>
      <c r="CU23" s="202"/>
      <c r="CV23" s="199"/>
      <c r="CW23" s="202"/>
      <c r="CX23" s="199"/>
      <c r="CY23" s="202"/>
      <c r="CZ23" s="199"/>
      <c r="DA23" s="202"/>
      <c r="DB23" s="199"/>
      <c r="DC23" s="202"/>
      <c r="DD23" s="199"/>
      <c r="DE23" s="202"/>
      <c r="DF23" s="199"/>
      <c r="DG23" s="202"/>
      <c r="DH23" s="199"/>
      <c r="DI23" s="202"/>
      <c r="DJ23" s="199"/>
      <c r="DK23" s="202"/>
      <c r="DL23" s="199"/>
      <c r="DM23" s="202"/>
      <c r="DN23" s="199"/>
      <c r="DO23" s="202"/>
      <c r="DP23" s="199"/>
      <c r="DQ23" s="202"/>
      <c r="DR23" s="199"/>
      <c r="DS23" s="202"/>
      <c r="DT23" s="199"/>
      <c r="DU23" s="202"/>
      <c r="DV23" s="199"/>
      <c r="DW23" s="202"/>
      <c r="DX23" s="199"/>
      <c r="DY23" s="158"/>
      <c r="DZ23" s="159" t="str">
        <f t="shared" si="3"/>
        <v>Jan Fialka</v>
      </c>
      <c r="EA23" s="202">
        <f>IFERROR(__xludf.DUMMYFUNCTION("""COMPUTED_VALUE"""),8.0)</f>
        <v>8</v>
      </c>
      <c r="EB23" s="203"/>
      <c r="EC23" s="202"/>
      <c r="ED23" s="203"/>
      <c r="EE23" s="202">
        <f>IFERROR(__xludf.DUMMYFUNCTION("""COMPUTED_VALUE"""),7.0)</f>
        <v>7</v>
      </c>
      <c r="EF23" s="203"/>
      <c r="EG23" s="202"/>
      <c r="EH23" s="203"/>
      <c r="EI23" s="202">
        <f>IFERROR(__xludf.DUMMYFUNCTION("""COMPUTED_VALUE"""),9.0)</f>
        <v>9</v>
      </c>
      <c r="EJ23" s="203"/>
      <c r="EK23" s="202"/>
      <c r="EL23" s="203"/>
      <c r="EM23" s="202">
        <f>IFERROR(__xludf.DUMMYFUNCTION("""COMPUTED_VALUE"""),8.0)</f>
        <v>8</v>
      </c>
      <c r="EN23" s="203"/>
      <c r="EO23" s="202">
        <f>IFERROR(__xludf.DUMMYFUNCTION("""COMPUTED_VALUE"""),7.0)</f>
        <v>7</v>
      </c>
      <c r="EP23" s="203"/>
      <c r="EQ23" s="202"/>
      <c r="ER23" s="203"/>
      <c r="ES23" s="202">
        <f>IFERROR(__xludf.DUMMYFUNCTION("""COMPUTED_VALUE"""),8.5)</f>
        <v>8.5</v>
      </c>
      <c r="ET23" s="203"/>
      <c r="EU23" s="202"/>
      <c r="EV23" s="203"/>
      <c r="EW23" s="202">
        <f>IFERROR(__xludf.DUMMYFUNCTION("""COMPUTED_VALUE"""),12.0)</f>
        <v>12</v>
      </c>
      <c r="EX23" s="203"/>
      <c r="EY23" s="202"/>
      <c r="EZ23" s="203"/>
      <c r="FA23" s="202">
        <f>IFERROR(__xludf.DUMMYFUNCTION("""COMPUTED_VALUE"""),7.0)</f>
        <v>7</v>
      </c>
      <c r="FB23" s="203"/>
      <c r="FC23" s="202">
        <f>IFERROR(__xludf.DUMMYFUNCTION("""COMPUTED_VALUE"""),7.0)</f>
        <v>7</v>
      </c>
      <c r="FD23" s="203"/>
      <c r="FE23" s="202"/>
      <c r="FF23" s="199"/>
      <c r="FG23" s="202">
        <f>IFERROR(__xludf.DUMMYFUNCTION("""COMPUTED_VALUE"""),7.5)</f>
        <v>7.5</v>
      </c>
      <c r="FH23" s="199"/>
      <c r="FI23" s="202"/>
      <c r="FJ23" s="199"/>
      <c r="FK23" s="202"/>
      <c r="FL23" s="199"/>
      <c r="FM23" s="202"/>
      <c r="FN23" s="199"/>
      <c r="FO23" s="202"/>
      <c r="FP23" s="199"/>
      <c r="FQ23" s="202"/>
      <c r="FR23" s="199"/>
      <c r="FS23" s="202"/>
      <c r="FT23" s="199"/>
      <c r="FU23" s="202"/>
      <c r="FV23" s="199"/>
      <c r="FW23" s="202"/>
      <c r="FX23" s="199"/>
      <c r="FY23" s="202"/>
      <c r="FZ23" s="199"/>
      <c r="GA23" s="202"/>
      <c r="GB23" s="199"/>
      <c r="GC23" s="202"/>
      <c r="GD23" s="199"/>
      <c r="GE23" s="202"/>
      <c r="GF23" s="199"/>
      <c r="GG23" s="202"/>
      <c r="GH23" s="199"/>
      <c r="GI23" s="202"/>
      <c r="GJ23" s="199"/>
      <c r="GK23" s="158"/>
      <c r="GL23" s="159" t="str">
        <f t="shared" si="4"/>
        <v>Jan Fialka</v>
      </c>
      <c r="GM23" s="202"/>
      <c r="GN23" s="203"/>
      <c r="GO23" s="202"/>
      <c r="GP23" s="203"/>
      <c r="GQ23" s="202"/>
      <c r="GR23" s="203"/>
      <c r="GS23" s="202"/>
      <c r="GT23" s="203"/>
      <c r="GU23" s="202"/>
      <c r="GV23" s="203"/>
      <c r="GW23" s="202"/>
      <c r="GX23" s="203"/>
      <c r="GY23" s="202"/>
      <c r="GZ23" s="203"/>
      <c r="HA23" s="202"/>
      <c r="HB23" s="203"/>
      <c r="HC23" s="202"/>
      <c r="HD23" s="203"/>
      <c r="HE23" s="202"/>
      <c r="HF23" s="203"/>
      <c r="HG23" s="202"/>
      <c r="HH23" s="203"/>
      <c r="HI23" s="202"/>
      <c r="HJ23" s="203"/>
      <c r="HK23" s="202"/>
      <c r="HL23" s="203"/>
      <c r="HM23" s="202"/>
      <c r="HN23" s="203"/>
      <c r="HO23" s="202"/>
      <c r="HP23" s="203"/>
      <c r="HQ23" s="202"/>
      <c r="HR23" s="199"/>
      <c r="HS23" s="202"/>
      <c r="HT23" s="199"/>
      <c r="HU23" s="202"/>
      <c r="HV23" s="199"/>
      <c r="HW23" s="202"/>
      <c r="HX23" s="199"/>
      <c r="HY23" s="202"/>
      <c r="HZ23" s="199"/>
      <c r="IA23" s="202"/>
      <c r="IB23" s="199"/>
      <c r="IC23" s="202"/>
      <c r="ID23" s="199"/>
      <c r="IE23" s="202"/>
      <c r="IF23" s="199"/>
      <c r="IG23" s="202"/>
      <c r="IH23" s="199"/>
      <c r="II23" s="202"/>
      <c r="IJ23" s="199"/>
      <c r="IK23" s="202"/>
      <c r="IL23" s="199"/>
      <c r="IM23" s="202"/>
      <c r="IN23" s="199"/>
      <c r="IO23" s="202"/>
      <c r="IP23" s="199"/>
      <c r="IQ23" s="202"/>
      <c r="IR23" s="199"/>
      <c r="IS23" s="202"/>
      <c r="IT23" s="199"/>
      <c r="IU23" s="202"/>
      <c r="IV23" s="199"/>
    </row>
    <row r="24">
      <c r="A24" s="242">
        <f>IFERROR(__xludf.DUMMYFUNCTION("""COMPUTED_VALUE"""),100.0)</f>
        <v>100</v>
      </c>
      <c r="B24" s="231" t="str">
        <f t="shared" si="1"/>
        <v>Filip Rataj</v>
      </c>
      <c r="C24" s="199">
        <f t="shared" ref="C24:BL24" si="23">BO24+EA24+GM24</f>
        <v>0</v>
      </c>
      <c r="D24" s="199">
        <f t="shared" si="23"/>
        <v>0</v>
      </c>
      <c r="E24" s="199">
        <f t="shared" si="23"/>
        <v>0</v>
      </c>
      <c r="F24" s="199">
        <f t="shared" si="23"/>
        <v>0</v>
      </c>
      <c r="G24" s="199">
        <f t="shared" si="23"/>
        <v>0</v>
      </c>
      <c r="H24" s="199">
        <f t="shared" si="23"/>
        <v>0</v>
      </c>
      <c r="I24" s="199">
        <f t="shared" si="23"/>
        <v>0</v>
      </c>
      <c r="J24" s="199">
        <f t="shared" si="23"/>
        <v>0</v>
      </c>
      <c r="K24" s="199">
        <f t="shared" si="23"/>
        <v>0</v>
      </c>
      <c r="L24" s="199">
        <f t="shared" si="23"/>
        <v>0</v>
      </c>
      <c r="M24" s="199">
        <f t="shared" si="23"/>
        <v>0</v>
      </c>
      <c r="N24" s="199">
        <f t="shared" si="23"/>
        <v>0</v>
      </c>
      <c r="O24" s="199">
        <f t="shared" si="23"/>
        <v>0</v>
      </c>
      <c r="P24" s="199">
        <f t="shared" si="23"/>
        <v>0</v>
      </c>
      <c r="Q24" s="199">
        <f t="shared" si="23"/>
        <v>0</v>
      </c>
      <c r="R24" s="199">
        <f t="shared" si="23"/>
        <v>0</v>
      </c>
      <c r="S24" s="199">
        <f t="shared" si="23"/>
        <v>0</v>
      </c>
      <c r="T24" s="199">
        <f t="shared" si="23"/>
        <v>0</v>
      </c>
      <c r="U24" s="199">
        <f t="shared" si="23"/>
        <v>0</v>
      </c>
      <c r="V24" s="199">
        <f t="shared" si="23"/>
        <v>0</v>
      </c>
      <c r="W24" s="199">
        <f t="shared" si="23"/>
        <v>0</v>
      </c>
      <c r="X24" s="199">
        <f t="shared" si="23"/>
        <v>0</v>
      </c>
      <c r="Y24" s="199">
        <f t="shared" si="23"/>
        <v>0</v>
      </c>
      <c r="Z24" s="199">
        <f t="shared" si="23"/>
        <v>0</v>
      </c>
      <c r="AA24" s="199">
        <f t="shared" si="23"/>
        <v>0</v>
      </c>
      <c r="AB24" s="199">
        <f t="shared" si="23"/>
        <v>0</v>
      </c>
      <c r="AC24" s="199">
        <f t="shared" si="23"/>
        <v>0</v>
      </c>
      <c r="AD24" s="199">
        <f t="shared" si="23"/>
        <v>0</v>
      </c>
      <c r="AE24" s="199">
        <f t="shared" si="23"/>
        <v>0</v>
      </c>
      <c r="AF24" s="199">
        <f t="shared" si="23"/>
        <v>0</v>
      </c>
      <c r="AG24" s="199">
        <f t="shared" si="23"/>
        <v>0</v>
      </c>
      <c r="AH24" s="199">
        <f t="shared" si="23"/>
        <v>0</v>
      </c>
      <c r="AI24" s="199">
        <f t="shared" si="23"/>
        <v>0</v>
      </c>
      <c r="AJ24" s="199">
        <f t="shared" si="23"/>
        <v>0</v>
      </c>
      <c r="AK24" s="199">
        <f t="shared" si="23"/>
        <v>0</v>
      </c>
      <c r="AL24" s="199">
        <f t="shared" si="23"/>
        <v>0</v>
      </c>
      <c r="AM24" s="199">
        <f t="shared" si="23"/>
        <v>0</v>
      </c>
      <c r="AN24" s="199">
        <f t="shared" si="23"/>
        <v>0</v>
      </c>
      <c r="AO24" s="199">
        <f t="shared" si="23"/>
        <v>0</v>
      </c>
      <c r="AP24" s="199">
        <f t="shared" si="23"/>
        <v>0</v>
      </c>
      <c r="AQ24" s="199">
        <f t="shared" si="23"/>
        <v>0</v>
      </c>
      <c r="AR24" s="199">
        <f t="shared" si="23"/>
        <v>0</v>
      </c>
      <c r="AS24" s="199">
        <f t="shared" si="23"/>
        <v>0</v>
      </c>
      <c r="AT24" s="199">
        <f t="shared" si="23"/>
        <v>0</v>
      </c>
      <c r="AU24" s="199">
        <f t="shared" si="23"/>
        <v>0</v>
      </c>
      <c r="AV24" s="199">
        <f t="shared" si="23"/>
        <v>0</v>
      </c>
      <c r="AW24" s="199">
        <f t="shared" si="23"/>
        <v>0</v>
      </c>
      <c r="AX24" s="199">
        <f t="shared" si="23"/>
        <v>0</v>
      </c>
      <c r="AY24" s="199">
        <f t="shared" si="23"/>
        <v>0</v>
      </c>
      <c r="AZ24" s="199">
        <f t="shared" si="23"/>
        <v>0</v>
      </c>
      <c r="BA24" s="199">
        <f t="shared" si="23"/>
        <v>0</v>
      </c>
      <c r="BB24" s="199">
        <f t="shared" si="23"/>
        <v>0</v>
      </c>
      <c r="BC24" s="199">
        <f t="shared" si="23"/>
        <v>0</v>
      </c>
      <c r="BD24" s="199">
        <f t="shared" si="23"/>
        <v>0</v>
      </c>
      <c r="BE24" s="199">
        <f t="shared" si="23"/>
        <v>0</v>
      </c>
      <c r="BF24" s="199">
        <f t="shared" si="23"/>
        <v>0</v>
      </c>
      <c r="BG24" s="199">
        <f t="shared" si="23"/>
        <v>0</v>
      </c>
      <c r="BH24" s="199">
        <f t="shared" si="23"/>
        <v>0</v>
      </c>
      <c r="BI24" s="199">
        <f t="shared" si="23"/>
        <v>6</v>
      </c>
      <c r="BJ24" s="199">
        <f t="shared" si="23"/>
        <v>0</v>
      </c>
      <c r="BK24" s="199">
        <f t="shared" si="23"/>
        <v>6</v>
      </c>
      <c r="BL24" s="199">
        <f t="shared" si="23"/>
        <v>1000</v>
      </c>
      <c r="BM24" s="158"/>
      <c r="BN24" s="210" t="str">
        <f>IFERROR(__xludf.DUMMYFUNCTION("""COMPUTED_VALUE"""),"Filip Rataj")</f>
        <v>Filip Rataj</v>
      </c>
      <c r="BO24" s="202"/>
      <c r="BP24" s="203"/>
      <c r="BQ24" s="202"/>
      <c r="BR24" s="203"/>
      <c r="BS24" s="202"/>
      <c r="BT24" s="203"/>
      <c r="BU24" s="202"/>
      <c r="BV24" s="203"/>
      <c r="BW24" s="202"/>
      <c r="BX24" s="203"/>
      <c r="BY24" s="202"/>
      <c r="BZ24" s="203"/>
      <c r="CA24" s="202"/>
      <c r="CB24" s="203"/>
      <c r="CC24" s="202"/>
      <c r="CD24" s="203"/>
      <c r="CE24" s="202"/>
      <c r="CF24" s="203"/>
      <c r="CG24" s="202"/>
      <c r="CH24" s="203"/>
      <c r="CI24" s="202"/>
      <c r="CJ24" s="203"/>
      <c r="CK24" s="202"/>
      <c r="CL24" s="203"/>
      <c r="CM24" s="202"/>
      <c r="CN24" s="203"/>
      <c r="CO24" s="202"/>
      <c r="CP24" s="203"/>
      <c r="CQ24" s="202"/>
      <c r="CR24" s="203"/>
      <c r="CS24" s="202"/>
      <c r="CT24" s="199"/>
      <c r="CU24" s="202"/>
      <c r="CV24" s="199"/>
      <c r="CW24" s="202"/>
      <c r="CX24" s="199"/>
      <c r="CY24" s="202"/>
      <c r="CZ24" s="199"/>
      <c r="DA24" s="202"/>
      <c r="DB24" s="199"/>
      <c r="DC24" s="202"/>
      <c r="DD24" s="199"/>
      <c r="DE24" s="202"/>
      <c r="DF24" s="199"/>
      <c r="DG24" s="202"/>
      <c r="DH24" s="199"/>
      <c r="DI24" s="202"/>
      <c r="DJ24" s="199"/>
      <c r="DK24" s="202"/>
      <c r="DL24" s="199"/>
      <c r="DM24" s="202"/>
      <c r="DN24" s="199"/>
      <c r="DO24" s="202"/>
      <c r="DP24" s="199"/>
      <c r="DQ24" s="202"/>
      <c r="DR24" s="199"/>
      <c r="DS24" s="202"/>
      <c r="DT24" s="199"/>
      <c r="DU24" s="202"/>
      <c r="DV24" s="199"/>
      <c r="DW24" s="202"/>
      <c r="DX24" s="199"/>
      <c r="DY24" s="158"/>
      <c r="DZ24" s="159"/>
      <c r="EA24" s="202"/>
      <c r="EB24" s="203"/>
      <c r="EC24" s="202"/>
      <c r="ED24" s="203"/>
      <c r="EE24" s="202"/>
      <c r="EF24" s="203"/>
      <c r="EG24" s="202"/>
      <c r="EH24" s="203"/>
      <c r="EI24" s="202"/>
      <c r="EJ24" s="203"/>
      <c r="EK24" s="202"/>
      <c r="EL24" s="203"/>
      <c r="EM24" s="202"/>
      <c r="EN24" s="203"/>
      <c r="EO24" s="202"/>
      <c r="EP24" s="203"/>
      <c r="EQ24" s="202"/>
      <c r="ER24" s="203"/>
      <c r="ES24" s="202"/>
      <c r="ET24" s="203"/>
      <c r="EU24" s="202"/>
      <c r="EV24" s="203"/>
      <c r="EW24" s="202"/>
      <c r="EX24" s="203"/>
      <c r="EY24" s="202"/>
      <c r="EZ24" s="203"/>
      <c r="FA24" s="202"/>
      <c r="FB24" s="203"/>
      <c r="FC24" s="202"/>
      <c r="FD24" s="203"/>
      <c r="FE24" s="202"/>
      <c r="FF24" s="199"/>
      <c r="FG24" s="202"/>
      <c r="FH24" s="199"/>
      <c r="FI24" s="202"/>
      <c r="FJ24" s="199"/>
      <c r="FK24" s="202"/>
      <c r="FL24" s="199"/>
      <c r="FM24" s="202"/>
      <c r="FN24" s="199"/>
      <c r="FO24" s="202"/>
      <c r="FP24" s="199"/>
      <c r="FQ24" s="202"/>
      <c r="FR24" s="199"/>
      <c r="FS24" s="202"/>
      <c r="FT24" s="199"/>
      <c r="FU24" s="202"/>
      <c r="FV24" s="199"/>
      <c r="FW24" s="202"/>
      <c r="FX24" s="199"/>
      <c r="FY24" s="202"/>
      <c r="FZ24" s="199"/>
      <c r="GA24" s="202"/>
      <c r="GB24" s="199"/>
      <c r="GC24" s="202"/>
      <c r="GD24" s="199"/>
      <c r="GE24" s="202"/>
      <c r="GF24" s="199"/>
      <c r="GG24" s="202">
        <f>IFERROR(__xludf.DUMMYFUNCTION("""COMPUTED_VALUE"""),6.0)</f>
        <v>6</v>
      </c>
      <c r="GH24" s="199"/>
      <c r="GI24" s="202">
        <f>IFERROR(__xludf.DUMMYFUNCTION("""COMPUTED_VALUE"""),6.0)</f>
        <v>6</v>
      </c>
      <c r="GJ24" s="199">
        <f>IFERROR(__xludf.DUMMYFUNCTION("""COMPUTED_VALUE"""),1000.0)</f>
        <v>1000</v>
      </c>
      <c r="GK24" s="158"/>
      <c r="GL24" s="159"/>
      <c r="GM24" s="202"/>
      <c r="GN24" s="203"/>
      <c r="GO24" s="202"/>
      <c r="GP24" s="203"/>
      <c r="GQ24" s="202"/>
      <c r="GR24" s="203"/>
      <c r="GS24" s="202"/>
      <c r="GT24" s="203"/>
      <c r="GU24" s="202"/>
      <c r="GV24" s="203"/>
      <c r="GW24" s="202"/>
      <c r="GX24" s="203"/>
      <c r="GY24" s="202"/>
      <c r="GZ24" s="203"/>
      <c r="HA24" s="202"/>
      <c r="HB24" s="203"/>
      <c r="HC24" s="202"/>
      <c r="HD24" s="203"/>
      <c r="HE24" s="202"/>
      <c r="HF24" s="203"/>
      <c r="HG24" s="202"/>
      <c r="HH24" s="203"/>
      <c r="HI24" s="202"/>
      <c r="HJ24" s="203"/>
      <c r="HK24" s="202"/>
      <c r="HL24" s="203"/>
      <c r="HM24" s="202"/>
      <c r="HN24" s="203"/>
      <c r="HO24" s="202"/>
      <c r="HP24" s="203"/>
      <c r="HQ24" s="202"/>
      <c r="HR24" s="199"/>
      <c r="HS24" s="202"/>
      <c r="HT24" s="199"/>
      <c r="HU24" s="202"/>
      <c r="HV24" s="199"/>
      <c r="HW24" s="202"/>
      <c r="HX24" s="199"/>
      <c r="HY24" s="202"/>
      <c r="HZ24" s="199"/>
      <c r="IA24" s="202"/>
      <c r="IB24" s="199"/>
      <c r="IC24" s="202"/>
      <c r="ID24" s="199"/>
      <c r="IE24" s="202"/>
      <c r="IF24" s="199"/>
      <c r="IG24" s="202"/>
      <c r="IH24" s="199"/>
      <c r="II24" s="202"/>
      <c r="IJ24" s="199"/>
      <c r="IK24" s="202"/>
      <c r="IL24" s="199"/>
      <c r="IM24" s="202"/>
      <c r="IN24" s="199"/>
      <c r="IO24" s="202"/>
      <c r="IP24" s="199"/>
      <c r="IQ24" s="202"/>
      <c r="IR24" s="199"/>
      <c r="IS24" s="202"/>
      <c r="IT24" s="199"/>
      <c r="IU24" s="202"/>
      <c r="IV24" s="199"/>
    </row>
    <row r="25">
      <c r="A25" s="212"/>
      <c r="B25" s="231" t="str">
        <f t="shared" si="1"/>
        <v/>
      </c>
      <c r="C25" s="199">
        <f t="shared" ref="C25:BL25" si="24">BO25+EA25+GM25</f>
        <v>0</v>
      </c>
      <c r="D25" s="199">
        <f t="shared" si="24"/>
        <v>0</v>
      </c>
      <c r="E25" s="199">
        <f t="shared" si="24"/>
        <v>0</v>
      </c>
      <c r="F25" s="199">
        <f t="shared" si="24"/>
        <v>0</v>
      </c>
      <c r="G25" s="199">
        <f t="shared" si="24"/>
        <v>0</v>
      </c>
      <c r="H25" s="199">
        <f t="shared" si="24"/>
        <v>0</v>
      </c>
      <c r="I25" s="199">
        <f t="shared" si="24"/>
        <v>0</v>
      </c>
      <c r="J25" s="199">
        <f t="shared" si="24"/>
        <v>0</v>
      </c>
      <c r="K25" s="199">
        <f t="shared" si="24"/>
        <v>0</v>
      </c>
      <c r="L25" s="199">
        <f t="shared" si="24"/>
        <v>0</v>
      </c>
      <c r="M25" s="199">
        <f t="shared" si="24"/>
        <v>0</v>
      </c>
      <c r="N25" s="199">
        <f t="shared" si="24"/>
        <v>0</v>
      </c>
      <c r="O25" s="199">
        <f t="shared" si="24"/>
        <v>0</v>
      </c>
      <c r="P25" s="199">
        <f t="shared" si="24"/>
        <v>0</v>
      </c>
      <c r="Q25" s="199">
        <f t="shared" si="24"/>
        <v>0</v>
      </c>
      <c r="R25" s="199">
        <f t="shared" si="24"/>
        <v>0</v>
      </c>
      <c r="S25" s="199">
        <f t="shared" si="24"/>
        <v>0</v>
      </c>
      <c r="T25" s="199">
        <f t="shared" si="24"/>
        <v>0</v>
      </c>
      <c r="U25" s="199">
        <f t="shared" si="24"/>
        <v>0</v>
      </c>
      <c r="V25" s="199">
        <f t="shared" si="24"/>
        <v>0</v>
      </c>
      <c r="W25" s="199">
        <f t="shared" si="24"/>
        <v>0</v>
      </c>
      <c r="X25" s="199">
        <f t="shared" si="24"/>
        <v>0</v>
      </c>
      <c r="Y25" s="199">
        <f t="shared" si="24"/>
        <v>0</v>
      </c>
      <c r="Z25" s="199">
        <f t="shared" si="24"/>
        <v>0</v>
      </c>
      <c r="AA25" s="199">
        <f t="shared" si="24"/>
        <v>0</v>
      </c>
      <c r="AB25" s="199">
        <f t="shared" si="24"/>
        <v>0</v>
      </c>
      <c r="AC25" s="199">
        <f t="shared" si="24"/>
        <v>0</v>
      </c>
      <c r="AD25" s="199">
        <f t="shared" si="24"/>
        <v>0</v>
      </c>
      <c r="AE25" s="199">
        <f t="shared" si="24"/>
        <v>0</v>
      </c>
      <c r="AF25" s="199">
        <f t="shared" si="24"/>
        <v>0</v>
      </c>
      <c r="AG25" s="199">
        <f t="shared" si="24"/>
        <v>0</v>
      </c>
      <c r="AH25" s="199">
        <f t="shared" si="24"/>
        <v>0</v>
      </c>
      <c r="AI25" s="199">
        <f t="shared" si="24"/>
        <v>0</v>
      </c>
      <c r="AJ25" s="199">
        <f t="shared" si="24"/>
        <v>0</v>
      </c>
      <c r="AK25" s="199">
        <f t="shared" si="24"/>
        <v>0</v>
      </c>
      <c r="AL25" s="199">
        <f t="shared" si="24"/>
        <v>0</v>
      </c>
      <c r="AM25" s="199">
        <f t="shared" si="24"/>
        <v>0</v>
      </c>
      <c r="AN25" s="199">
        <f t="shared" si="24"/>
        <v>0</v>
      </c>
      <c r="AO25" s="199">
        <f t="shared" si="24"/>
        <v>0</v>
      </c>
      <c r="AP25" s="199">
        <f t="shared" si="24"/>
        <v>0</v>
      </c>
      <c r="AQ25" s="199">
        <f t="shared" si="24"/>
        <v>0</v>
      </c>
      <c r="AR25" s="199">
        <f t="shared" si="24"/>
        <v>0</v>
      </c>
      <c r="AS25" s="199">
        <f t="shared" si="24"/>
        <v>0</v>
      </c>
      <c r="AT25" s="199">
        <f t="shared" si="24"/>
        <v>0</v>
      </c>
      <c r="AU25" s="199">
        <f t="shared" si="24"/>
        <v>0</v>
      </c>
      <c r="AV25" s="199">
        <f t="shared" si="24"/>
        <v>0</v>
      </c>
      <c r="AW25" s="199">
        <f t="shared" si="24"/>
        <v>0</v>
      </c>
      <c r="AX25" s="199">
        <f t="shared" si="24"/>
        <v>0</v>
      </c>
      <c r="AY25" s="199">
        <f t="shared" si="24"/>
        <v>0</v>
      </c>
      <c r="AZ25" s="199">
        <f t="shared" si="24"/>
        <v>0</v>
      </c>
      <c r="BA25" s="199">
        <f t="shared" si="24"/>
        <v>0</v>
      </c>
      <c r="BB25" s="199">
        <f t="shared" si="24"/>
        <v>0</v>
      </c>
      <c r="BC25" s="199">
        <f t="shared" si="24"/>
        <v>0</v>
      </c>
      <c r="BD25" s="199">
        <f t="shared" si="24"/>
        <v>0</v>
      </c>
      <c r="BE25" s="199">
        <f t="shared" si="24"/>
        <v>0</v>
      </c>
      <c r="BF25" s="199">
        <f t="shared" si="24"/>
        <v>0</v>
      </c>
      <c r="BG25" s="199">
        <f t="shared" si="24"/>
        <v>0</v>
      </c>
      <c r="BH25" s="199">
        <f t="shared" si="24"/>
        <v>0</v>
      </c>
      <c r="BI25" s="199">
        <f t="shared" si="24"/>
        <v>0</v>
      </c>
      <c r="BJ25" s="199">
        <f t="shared" si="24"/>
        <v>0</v>
      </c>
      <c r="BK25" s="199">
        <f t="shared" si="24"/>
        <v>0</v>
      </c>
      <c r="BL25" s="199">
        <f t="shared" si="24"/>
        <v>0</v>
      </c>
      <c r="BM25" s="158"/>
      <c r="BN25" s="210"/>
      <c r="BO25" s="202"/>
      <c r="BP25" s="203"/>
      <c r="BQ25" s="202"/>
      <c r="BR25" s="203"/>
      <c r="BS25" s="202"/>
      <c r="BT25" s="203"/>
      <c r="BU25" s="202"/>
      <c r="BV25" s="203"/>
      <c r="BW25" s="202"/>
      <c r="BX25" s="203"/>
      <c r="BY25" s="202"/>
      <c r="BZ25" s="203"/>
      <c r="CA25" s="202"/>
      <c r="CB25" s="203"/>
      <c r="CC25" s="202"/>
      <c r="CD25" s="203"/>
      <c r="CE25" s="202"/>
      <c r="CF25" s="203"/>
      <c r="CG25" s="202"/>
      <c r="CH25" s="203"/>
      <c r="CI25" s="202"/>
      <c r="CJ25" s="203"/>
      <c r="CK25" s="202"/>
      <c r="CL25" s="203"/>
      <c r="CM25" s="202"/>
      <c r="CN25" s="203"/>
      <c r="CO25" s="202"/>
      <c r="CP25" s="203"/>
      <c r="CQ25" s="202"/>
      <c r="CR25" s="203"/>
      <c r="CS25" s="202"/>
      <c r="CT25" s="199"/>
      <c r="CU25" s="202"/>
      <c r="CV25" s="199"/>
      <c r="CW25" s="202"/>
      <c r="CX25" s="199"/>
      <c r="CY25" s="202"/>
      <c r="CZ25" s="199"/>
      <c r="DA25" s="202"/>
      <c r="DB25" s="199"/>
      <c r="DC25" s="202"/>
      <c r="DD25" s="199"/>
      <c r="DE25" s="202"/>
      <c r="DF25" s="199"/>
      <c r="DG25" s="202"/>
      <c r="DH25" s="199"/>
      <c r="DI25" s="202"/>
      <c r="DJ25" s="199"/>
      <c r="DK25" s="202"/>
      <c r="DL25" s="199"/>
      <c r="DM25" s="202"/>
      <c r="DN25" s="199"/>
      <c r="DO25" s="202"/>
      <c r="DP25" s="199"/>
      <c r="DQ25" s="202"/>
      <c r="DR25" s="199"/>
      <c r="DS25" s="202"/>
      <c r="DT25" s="199"/>
      <c r="DU25" s="202"/>
      <c r="DV25" s="199"/>
      <c r="DW25" s="202"/>
      <c r="DX25" s="199"/>
      <c r="DY25" s="158"/>
      <c r="DZ25" s="159"/>
      <c r="EA25" s="202"/>
      <c r="EB25" s="203"/>
      <c r="EC25" s="202"/>
      <c r="ED25" s="203"/>
      <c r="EE25" s="202"/>
      <c r="EF25" s="203"/>
      <c r="EG25" s="202"/>
      <c r="EH25" s="203"/>
      <c r="EI25" s="202"/>
      <c r="EJ25" s="203"/>
      <c r="EK25" s="202"/>
      <c r="EL25" s="203"/>
      <c r="EM25" s="202"/>
      <c r="EN25" s="203"/>
      <c r="EO25" s="202"/>
      <c r="EP25" s="203"/>
      <c r="EQ25" s="202"/>
      <c r="ER25" s="203"/>
      <c r="ES25" s="202"/>
      <c r="ET25" s="203"/>
      <c r="EU25" s="202"/>
      <c r="EV25" s="203"/>
      <c r="EW25" s="202"/>
      <c r="EX25" s="203"/>
      <c r="EY25" s="202"/>
      <c r="EZ25" s="203"/>
      <c r="FA25" s="202"/>
      <c r="FB25" s="203"/>
      <c r="FC25" s="202"/>
      <c r="FD25" s="203"/>
      <c r="FE25" s="202"/>
      <c r="FF25" s="199"/>
      <c r="FG25" s="202"/>
      <c r="FH25" s="199"/>
      <c r="FI25" s="202"/>
      <c r="FJ25" s="199"/>
      <c r="FK25" s="202"/>
      <c r="FL25" s="199"/>
      <c r="FM25" s="202"/>
      <c r="FN25" s="199"/>
      <c r="FO25" s="202"/>
      <c r="FP25" s="199"/>
      <c r="FQ25" s="202"/>
      <c r="FR25" s="199"/>
      <c r="FS25" s="202"/>
      <c r="FT25" s="199"/>
      <c r="FU25" s="202"/>
      <c r="FV25" s="199"/>
      <c r="FW25" s="202"/>
      <c r="FX25" s="199"/>
      <c r="FY25" s="202"/>
      <c r="FZ25" s="199"/>
      <c r="GA25" s="202"/>
      <c r="GB25" s="199"/>
      <c r="GC25" s="202"/>
      <c r="GD25" s="199"/>
      <c r="GE25" s="202"/>
      <c r="GF25" s="199"/>
      <c r="GG25" s="202"/>
      <c r="GH25" s="199"/>
      <c r="GI25" s="202"/>
      <c r="GJ25" s="199"/>
      <c r="GK25" s="158"/>
      <c r="GL25" s="159"/>
      <c r="GM25" s="202"/>
      <c r="GN25" s="203"/>
      <c r="GO25" s="202"/>
      <c r="GP25" s="203"/>
      <c r="GQ25" s="202"/>
      <c r="GR25" s="203"/>
      <c r="GS25" s="202"/>
      <c r="GT25" s="203"/>
      <c r="GU25" s="202"/>
      <c r="GV25" s="203"/>
      <c r="GW25" s="202"/>
      <c r="GX25" s="203"/>
      <c r="GY25" s="202"/>
      <c r="GZ25" s="203"/>
      <c r="HA25" s="202"/>
      <c r="HB25" s="203"/>
      <c r="HC25" s="202"/>
      <c r="HD25" s="203"/>
      <c r="HE25" s="202"/>
      <c r="HF25" s="203"/>
      <c r="HG25" s="202"/>
      <c r="HH25" s="203"/>
      <c r="HI25" s="202"/>
      <c r="HJ25" s="203"/>
      <c r="HK25" s="202"/>
      <c r="HL25" s="203"/>
      <c r="HM25" s="202"/>
      <c r="HN25" s="203"/>
      <c r="HO25" s="202"/>
      <c r="HP25" s="203"/>
      <c r="HQ25" s="202"/>
      <c r="HR25" s="199"/>
      <c r="HS25" s="202"/>
      <c r="HT25" s="199"/>
      <c r="HU25" s="202"/>
      <c r="HV25" s="199"/>
      <c r="HW25" s="202"/>
      <c r="HX25" s="199"/>
      <c r="HY25" s="202"/>
      <c r="HZ25" s="199"/>
      <c r="IA25" s="202"/>
      <c r="IB25" s="199"/>
      <c r="IC25" s="202"/>
      <c r="ID25" s="199"/>
      <c r="IE25" s="202"/>
      <c r="IF25" s="199"/>
      <c r="IG25" s="202"/>
      <c r="IH25" s="199"/>
      <c r="II25" s="202"/>
      <c r="IJ25" s="199"/>
      <c r="IK25" s="202"/>
      <c r="IL25" s="199"/>
      <c r="IM25" s="202"/>
      <c r="IN25" s="199"/>
      <c r="IO25" s="202"/>
      <c r="IP25" s="199"/>
      <c r="IQ25" s="202"/>
      <c r="IR25" s="199"/>
      <c r="IS25" s="202"/>
      <c r="IT25" s="199"/>
      <c r="IU25" s="202"/>
      <c r="IV25" s="199"/>
    </row>
    <row r="26">
      <c r="A26" s="212"/>
      <c r="B26" s="231" t="str">
        <f t="shared" si="1"/>
        <v/>
      </c>
      <c r="C26" s="199">
        <f t="shared" ref="C26:BL26" si="25">BO26+EA26+GM26</f>
        <v>0</v>
      </c>
      <c r="D26" s="199">
        <f t="shared" si="25"/>
        <v>0</v>
      </c>
      <c r="E26" s="199">
        <f t="shared" si="25"/>
        <v>0</v>
      </c>
      <c r="F26" s="199">
        <f t="shared" si="25"/>
        <v>0</v>
      </c>
      <c r="G26" s="199">
        <f t="shared" si="25"/>
        <v>0</v>
      </c>
      <c r="H26" s="199">
        <f t="shared" si="25"/>
        <v>0</v>
      </c>
      <c r="I26" s="199">
        <f t="shared" si="25"/>
        <v>0</v>
      </c>
      <c r="J26" s="199">
        <f t="shared" si="25"/>
        <v>0</v>
      </c>
      <c r="K26" s="199">
        <f t="shared" si="25"/>
        <v>0</v>
      </c>
      <c r="L26" s="199">
        <f t="shared" si="25"/>
        <v>0</v>
      </c>
      <c r="M26" s="199">
        <f t="shared" si="25"/>
        <v>0</v>
      </c>
      <c r="N26" s="199">
        <f t="shared" si="25"/>
        <v>0</v>
      </c>
      <c r="O26" s="199">
        <f t="shared" si="25"/>
        <v>0</v>
      </c>
      <c r="P26" s="199">
        <f t="shared" si="25"/>
        <v>0</v>
      </c>
      <c r="Q26" s="199">
        <f t="shared" si="25"/>
        <v>0</v>
      </c>
      <c r="R26" s="199">
        <f t="shared" si="25"/>
        <v>0</v>
      </c>
      <c r="S26" s="199">
        <f t="shared" si="25"/>
        <v>0</v>
      </c>
      <c r="T26" s="199">
        <f t="shared" si="25"/>
        <v>0</v>
      </c>
      <c r="U26" s="199">
        <f t="shared" si="25"/>
        <v>0</v>
      </c>
      <c r="V26" s="199">
        <f t="shared" si="25"/>
        <v>0</v>
      </c>
      <c r="W26" s="199">
        <f t="shared" si="25"/>
        <v>0</v>
      </c>
      <c r="X26" s="199">
        <f t="shared" si="25"/>
        <v>0</v>
      </c>
      <c r="Y26" s="199">
        <f t="shared" si="25"/>
        <v>0</v>
      </c>
      <c r="Z26" s="199">
        <f t="shared" si="25"/>
        <v>0</v>
      </c>
      <c r="AA26" s="199">
        <f t="shared" si="25"/>
        <v>0</v>
      </c>
      <c r="AB26" s="199">
        <f t="shared" si="25"/>
        <v>0</v>
      </c>
      <c r="AC26" s="199">
        <f t="shared" si="25"/>
        <v>0</v>
      </c>
      <c r="AD26" s="199">
        <f t="shared" si="25"/>
        <v>0</v>
      </c>
      <c r="AE26" s="199">
        <f t="shared" si="25"/>
        <v>0</v>
      </c>
      <c r="AF26" s="199">
        <f t="shared" si="25"/>
        <v>0</v>
      </c>
      <c r="AG26" s="199">
        <f t="shared" si="25"/>
        <v>0</v>
      </c>
      <c r="AH26" s="199">
        <f t="shared" si="25"/>
        <v>0</v>
      </c>
      <c r="AI26" s="199">
        <f t="shared" si="25"/>
        <v>0</v>
      </c>
      <c r="AJ26" s="199">
        <f t="shared" si="25"/>
        <v>0</v>
      </c>
      <c r="AK26" s="199">
        <f t="shared" si="25"/>
        <v>0</v>
      </c>
      <c r="AL26" s="199">
        <f t="shared" si="25"/>
        <v>0</v>
      </c>
      <c r="AM26" s="199">
        <f t="shared" si="25"/>
        <v>0</v>
      </c>
      <c r="AN26" s="199">
        <f t="shared" si="25"/>
        <v>0</v>
      </c>
      <c r="AO26" s="199">
        <f t="shared" si="25"/>
        <v>0</v>
      </c>
      <c r="AP26" s="199">
        <f t="shared" si="25"/>
        <v>0</v>
      </c>
      <c r="AQ26" s="199">
        <f t="shared" si="25"/>
        <v>0</v>
      </c>
      <c r="AR26" s="199">
        <f t="shared" si="25"/>
        <v>0</v>
      </c>
      <c r="AS26" s="199">
        <f t="shared" si="25"/>
        <v>0</v>
      </c>
      <c r="AT26" s="199">
        <f t="shared" si="25"/>
        <v>0</v>
      </c>
      <c r="AU26" s="199">
        <f t="shared" si="25"/>
        <v>0</v>
      </c>
      <c r="AV26" s="199">
        <f t="shared" si="25"/>
        <v>0</v>
      </c>
      <c r="AW26" s="199">
        <f t="shared" si="25"/>
        <v>0</v>
      </c>
      <c r="AX26" s="199">
        <f t="shared" si="25"/>
        <v>0</v>
      </c>
      <c r="AY26" s="199">
        <f t="shared" si="25"/>
        <v>0</v>
      </c>
      <c r="AZ26" s="199">
        <f t="shared" si="25"/>
        <v>0</v>
      </c>
      <c r="BA26" s="199">
        <f t="shared" si="25"/>
        <v>0</v>
      </c>
      <c r="BB26" s="199">
        <f t="shared" si="25"/>
        <v>0</v>
      </c>
      <c r="BC26" s="199">
        <f t="shared" si="25"/>
        <v>0</v>
      </c>
      <c r="BD26" s="199">
        <f t="shared" si="25"/>
        <v>0</v>
      </c>
      <c r="BE26" s="199">
        <f t="shared" si="25"/>
        <v>0</v>
      </c>
      <c r="BF26" s="199">
        <f t="shared" si="25"/>
        <v>0</v>
      </c>
      <c r="BG26" s="199">
        <f t="shared" si="25"/>
        <v>0</v>
      </c>
      <c r="BH26" s="199">
        <f t="shared" si="25"/>
        <v>0</v>
      </c>
      <c r="BI26" s="199">
        <f t="shared" si="25"/>
        <v>0</v>
      </c>
      <c r="BJ26" s="199">
        <f t="shared" si="25"/>
        <v>0</v>
      </c>
      <c r="BK26" s="199">
        <f t="shared" si="25"/>
        <v>0</v>
      </c>
      <c r="BL26" s="199">
        <f t="shared" si="25"/>
        <v>0</v>
      </c>
      <c r="BM26" s="158"/>
      <c r="BN26" s="210"/>
      <c r="BO26" s="202"/>
      <c r="BP26" s="203"/>
      <c r="BQ26" s="202"/>
      <c r="BR26" s="203"/>
      <c r="BS26" s="202"/>
      <c r="BT26" s="203"/>
      <c r="BU26" s="202"/>
      <c r="BV26" s="203"/>
      <c r="BW26" s="202"/>
      <c r="BX26" s="203"/>
      <c r="BY26" s="202"/>
      <c r="BZ26" s="203"/>
      <c r="CA26" s="202"/>
      <c r="CB26" s="203"/>
      <c r="CC26" s="202"/>
      <c r="CD26" s="203"/>
      <c r="CE26" s="202"/>
      <c r="CF26" s="203"/>
      <c r="CG26" s="202"/>
      <c r="CH26" s="203"/>
      <c r="CI26" s="202"/>
      <c r="CJ26" s="203"/>
      <c r="CK26" s="202"/>
      <c r="CL26" s="203"/>
      <c r="CM26" s="202"/>
      <c r="CN26" s="203"/>
      <c r="CO26" s="202"/>
      <c r="CP26" s="203"/>
      <c r="CQ26" s="202"/>
      <c r="CR26" s="203"/>
      <c r="CS26" s="202"/>
      <c r="CT26" s="199"/>
      <c r="CU26" s="202"/>
      <c r="CV26" s="199"/>
      <c r="CW26" s="202"/>
      <c r="CX26" s="199"/>
      <c r="CY26" s="202"/>
      <c r="CZ26" s="199"/>
      <c r="DA26" s="202"/>
      <c r="DB26" s="199"/>
      <c r="DC26" s="202"/>
      <c r="DD26" s="199"/>
      <c r="DE26" s="202"/>
      <c r="DF26" s="199"/>
      <c r="DG26" s="202"/>
      <c r="DH26" s="199"/>
      <c r="DI26" s="202"/>
      <c r="DJ26" s="199"/>
      <c r="DK26" s="202"/>
      <c r="DL26" s="199"/>
      <c r="DM26" s="202"/>
      <c r="DN26" s="199"/>
      <c r="DO26" s="202"/>
      <c r="DP26" s="199"/>
      <c r="DQ26" s="202"/>
      <c r="DR26" s="199"/>
      <c r="DS26" s="202"/>
      <c r="DT26" s="199"/>
      <c r="DU26" s="202"/>
      <c r="DV26" s="199"/>
      <c r="DW26" s="202"/>
      <c r="DX26" s="199"/>
      <c r="DY26" s="158"/>
      <c r="DZ26" s="159"/>
      <c r="EA26" s="202"/>
      <c r="EB26" s="203"/>
      <c r="EC26" s="202"/>
      <c r="ED26" s="203"/>
      <c r="EE26" s="202"/>
      <c r="EF26" s="203"/>
      <c r="EG26" s="202"/>
      <c r="EH26" s="203"/>
      <c r="EI26" s="202"/>
      <c r="EJ26" s="203"/>
      <c r="EK26" s="202"/>
      <c r="EL26" s="203"/>
      <c r="EM26" s="202"/>
      <c r="EN26" s="203"/>
      <c r="EO26" s="202"/>
      <c r="EP26" s="203"/>
      <c r="EQ26" s="202"/>
      <c r="ER26" s="203"/>
      <c r="ES26" s="202"/>
      <c r="ET26" s="203"/>
      <c r="EU26" s="202"/>
      <c r="EV26" s="203"/>
      <c r="EW26" s="202"/>
      <c r="EX26" s="203"/>
      <c r="EY26" s="202"/>
      <c r="EZ26" s="203"/>
      <c r="FA26" s="202"/>
      <c r="FB26" s="203"/>
      <c r="FC26" s="202"/>
      <c r="FD26" s="203"/>
      <c r="FE26" s="202"/>
      <c r="FF26" s="199"/>
      <c r="FG26" s="202"/>
      <c r="FH26" s="199"/>
      <c r="FI26" s="202"/>
      <c r="FJ26" s="199"/>
      <c r="FK26" s="202"/>
      <c r="FL26" s="199"/>
      <c r="FM26" s="202"/>
      <c r="FN26" s="199"/>
      <c r="FO26" s="202"/>
      <c r="FP26" s="199"/>
      <c r="FQ26" s="202"/>
      <c r="FR26" s="199"/>
      <c r="FS26" s="202"/>
      <c r="FT26" s="199"/>
      <c r="FU26" s="202"/>
      <c r="FV26" s="199"/>
      <c r="FW26" s="202"/>
      <c r="FX26" s="199"/>
      <c r="FY26" s="202"/>
      <c r="FZ26" s="199"/>
      <c r="GA26" s="202"/>
      <c r="GB26" s="199"/>
      <c r="GC26" s="202"/>
      <c r="GD26" s="199"/>
      <c r="GE26" s="202"/>
      <c r="GF26" s="199"/>
      <c r="GG26" s="202"/>
      <c r="GH26" s="199"/>
      <c r="GI26" s="202"/>
      <c r="GJ26" s="199"/>
      <c r="GK26" s="158"/>
      <c r="GL26" s="159"/>
      <c r="GM26" s="202"/>
      <c r="GN26" s="203"/>
      <c r="GO26" s="202"/>
      <c r="GP26" s="203"/>
      <c r="GQ26" s="202"/>
      <c r="GR26" s="203"/>
      <c r="GS26" s="202"/>
      <c r="GT26" s="203"/>
      <c r="GU26" s="202"/>
      <c r="GV26" s="203"/>
      <c r="GW26" s="202"/>
      <c r="GX26" s="203"/>
      <c r="GY26" s="202"/>
      <c r="GZ26" s="203"/>
      <c r="HA26" s="202"/>
      <c r="HB26" s="203"/>
      <c r="HC26" s="202"/>
      <c r="HD26" s="203"/>
      <c r="HE26" s="202"/>
      <c r="HF26" s="203"/>
      <c r="HG26" s="202"/>
      <c r="HH26" s="203"/>
      <c r="HI26" s="202"/>
      <c r="HJ26" s="203"/>
      <c r="HK26" s="202"/>
      <c r="HL26" s="203"/>
      <c r="HM26" s="202"/>
      <c r="HN26" s="203"/>
      <c r="HO26" s="202"/>
      <c r="HP26" s="203"/>
      <c r="HQ26" s="202"/>
      <c r="HR26" s="199"/>
      <c r="HS26" s="202"/>
      <c r="HT26" s="199"/>
      <c r="HU26" s="202"/>
      <c r="HV26" s="199"/>
      <c r="HW26" s="202"/>
      <c r="HX26" s="199"/>
      <c r="HY26" s="202"/>
      <c r="HZ26" s="199"/>
      <c r="IA26" s="202"/>
      <c r="IB26" s="199"/>
      <c r="IC26" s="202"/>
      <c r="ID26" s="199"/>
      <c r="IE26" s="202"/>
      <c r="IF26" s="199"/>
      <c r="IG26" s="202"/>
      <c r="IH26" s="199"/>
      <c r="II26" s="202"/>
      <c r="IJ26" s="199"/>
      <c r="IK26" s="202"/>
      <c r="IL26" s="199"/>
      <c r="IM26" s="202"/>
      <c r="IN26" s="199"/>
      <c r="IO26" s="202"/>
      <c r="IP26" s="199"/>
      <c r="IQ26" s="202"/>
      <c r="IR26" s="199"/>
      <c r="IS26" s="202"/>
      <c r="IT26" s="199"/>
      <c r="IU26" s="202"/>
      <c r="IV26" s="199"/>
    </row>
    <row r="27">
      <c r="A27" s="212"/>
      <c r="B27" s="231" t="str">
        <f t="shared" si="1"/>
        <v/>
      </c>
      <c r="C27" s="199">
        <f t="shared" ref="C27:BL27" si="26">BO27+EA27+GM27</f>
        <v>0</v>
      </c>
      <c r="D27" s="199">
        <f t="shared" si="26"/>
        <v>0</v>
      </c>
      <c r="E27" s="199">
        <f t="shared" si="26"/>
        <v>0</v>
      </c>
      <c r="F27" s="199">
        <f t="shared" si="26"/>
        <v>0</v>
      </c>
      <c r="G27" s="199">
        <f t="shared" si="26"/>
        <v>0</v>
      </c>
      <c r="H27" s="199">
        <f t="shared" si="26"/>
        <v>0</v>
      </c>
      <c r="I27" s="199">
        <f t="shared" si="26"/>
        <v>0</v>
      </c>
      <c r="J27" s="199">
        <f t="shared" si="26"/>
        <v>0</v>
      </c>
      <c r="K27" s="199">
        <f t="shared" si="26"/>
        <v>0</v>
      </c>
      <c r="L27" s="199">
        <f t="shared" si="26"/>
        <v>0</v>
      </c>
      <c r="M27" s="199">
        <f t="shared" si="26"/>
        <v>0</v>
      </c>
      <c r="N27" s="199">
        <f t="shared" si="26"/>
        <v>0</v>
      </c>
      <c r="O27" s="199">
        <f t="shared" si="26"/>
        <v>0</v>
      </c>
      <c r="P27" s="199">
        <f t="shared" si="26"/>
        <v>0</v>
      </c>
      <c r="Q27" s="199">
        <f t="shared" si="26"/>
        <v>0</v>
      </c>
      <c r="R27" s="199">
        <f t="shared" si="26"/>
        <v>0</v>
      </c>
      <c r="S27" s="199">
        <f t="shared" si="26"/>
        <v>0</v>
      </c>
      <c r="T27" s="199">
        <f t="shared" si="26"/>
        <v>0</v>
      </c>
      <c r="U27" s="199">
        <f t="shared" si="26"/>
        <v>0</v>
      </c>
      <c r="V27" s="199">
        <f t="shared" si="26"/>
        <v>0</v>
      </c>
      <c r="W27" s="199">
        <f t="shared" si="26"/>
        <v>0</v>
      </c>
      <c r="X27" s="199">
        <f t="shared" si="26"/>
        <v>0</v>
      </c>
      <c r="Y27" s="199">
        <f t="shared" si="26"/>
        <v>0</v>
      </c>
      <c r="Z27" s="199">
        <f t="shared" si="26"/>
        <v>0</v>
      </c>
      <c r="AA27" s="199">
        <f t="shared" si="26"/>
        <v>0</v>
      </c>
      <c r="AB27" s="199">
        <f t="shared" si="26"/>
        <v>0</v>
      </c>
      <c r="AC27" s="199">
        <f t="shared" si="26"/>
        <v>0</v>
      </c>
      <c r="AD27" s="199">
        <f t="shared" si="26"/>
        <v>0</v>
      </c>
      <c r="AE27" s="199">
        <f t="shared" si="26"/>
        <v>0</v>
      </c>
      <c r="AF27" s="199">
        <f t="shared" si="26"/>
        <v>0</v>
      </c>
      <c r="AG27" s="199">
        <f t="shared" si="26"/>
        <v>0</v>
      </c>
      <c r="AH27" s="199">
        <f t="shared" si="26"/>
        <v>0</v>
      </c>
      <c r="AI27" s="199">
        <f t="shared" si="26"/>
        <v>0</v>
      </c>
      <c r="AJ27" s="199">
        <f t="shared" si="26"/>
        <v>0</v>
      </c>
      <c r="AK27" s="199">
        <f t="shared" si="26"/>
        <v>0</v>
      </c>
      <c r="AL27" s="199">
        <f t="shared" si="26"/>
        <v>0</v>
      </c>
      <c r="AM27" s="199">
        <f t="shared" si="26"/>
        <v>0</v>
      </c>
      <c r="AN27" s="199">
        <f t="shared" si="26"/>
        <v>0</v>
      </c>
      <c r="AO27" s="199">
        <f t="shared" si="26"/>
        <v>0</v>
      </c>
      <c r="AP27" s="199">
        <f t="shared" si="26"/>
        <v>0</v>
      </c>
      <c r="AQ27" s="199">
        <f t="shared" si="26"/>
        <v>0</v>
      </c>
      <c r="AR27" s="199">
        <f t="shared" si="26"/>
        <v>0</v>
      </c>
      <c r="AS27" s="199">
        <f t="shared" si="26"/>
        <v>0</v>
      </c>
      <c r="AT27" s="199">
        <f t="shared" si="26"/>
        <v>0</v>
      </c>
      <c r="AU27" s="199">
        <f t="shared" si="26"/>
        <v>0</v>
      </c>
      <c r="AV27" s="199">
        <f t="shared" si="26"/>
        <v>0</v>
      </c>
      <c r="AW27" s="199">
        <f t="shared" si="26"/>
        <v>0</v>
      </c>
      <c r="AX27" s="199">
        <f t="shared" si="26"/>
        <v>0</v>
      </c>
      <c r="AY27" s="199">
        <f t="shared" si="26"/>
        <v>0</v>
      </c>
      <c r="AZ27" s="199">
        <f t="shared" si="26"/>
        <v>0</v>
      </c>
      <c r="BA27" s="199">
        <f t="shared" si="26"/>
        <v>0</v>
      </c>
      <c r="BB27" s="199">
        <f t="shared" si="26"/>
        <v>0</v>
      </c>
      <c r="BC27" s="199">
        <f t="shared" si="26"/>
        <v>0</v>
      </c>
      <c r="BD27" s="199">
        <f t="shared" si="26"/>
        <v>0</v>
      </c>
      <c r="BE27" s="199">
        <f t="shared" si="26"/>
        <v>0</v>
      </c>
      <c r="BF27" s="199">
        <f t="shared" si="26"/>
        <v>0</v>
      </c>
      <c r="BG27" s="199">
        <f t="shared" si="26"/>
        <v>0</v>
      </c>
      <c r="BH27" s="199">
        <f t="shared" si="26"/>
        <v>0</v>
      </c>
      <c r="BI27" s="199">
        <f t="shared" si="26"/>
        <v>0</v>
      </c>
      <c r="BJ27" s="199">
        <f t="shared" si="26"/>
        <v>0</v>
      </c>
      <c r="BK27" s="199">
        <f t="shared" si="26"/>
        <v>0</v>
      </c>
      <c r="BL27" s="199">
        <f t="shared" si="26"/>
        <v>0</v>
      </c>
      <c r="BM27" s="158"/>
      <c r="BN27" s="210"/>
      <c r="BO27" s="202"/>
      <c r="BP27" s="203"/>
      <c r="BQ27" s="202"/>
      <c r="BR27" s="203"/>
      <c r="BS27" s="202"/>
      <c r="BT27" s="203"/>
      <c r="BU27" s="202"/>
      <c r="BV27" s="203"/>
      <c r="BW27" s="202"/>
      <c r="BX27" s="203"/>
      <c r="BY27" s="202"/>
      <c r="BZ27" s="203"/>
      <c r="CA27" s="202"/>
      <c r="CB27" s="203"/>
      <c r="CC27" s="202"/>
      <c r="CD27" s="203"/>
      <c r="CE27" s="202"/>
      <c r="CF27" s="203"/>
      <c r="CG27" s="202"/>
      <c r="CH27" s="203"/>
      <c r="CI27" s="202"/>
      <c r="CJ27" s="203"/>
      <c r="CK27" s="202"/>
      <c r="CL27" s="203"/>
      <c r="CM27" s="202"/>
      <c r="CN27" s="203"/>
      <c r="CO27" s="202"/>
      <c r="CP27" s="203"/>
      <c r="CQ27" s="202"/>
      <c r="CR27" s="203"/>
      <c r="CS27" s="202"/>
      <c r="CT27" s="199"/>
      <c r="CU27" s="202"/>
      <c r="CV27" s="199"/>
      <c r="CW27" s="202"/>
      <c r="CX27" s="199"/>
      <c r="CY27" s="202"/>
      <c r="CZ27" s="199"/>
      <c r="DA27" s="202"/>
      <c r="DB27" s="199"/>
      <c r="DC27" s="202"/>
      <c r="DD27" s="199"/>
      <c r="DE27" s="202"/>
      <c r="DF27" s="199"/>
      <c r="DG27" s="202"/>
      <c r="DH27" s="199"/>
      <c r="DI27" s="202"/>
      <c r="DJ27" s="199"/>
      <c r="DK27" s="202"/>
      <c r="DL27" s="199"/>
      <c r="DM27" s="202"/>
      <c r="DN27" s="199"/>
      <c r="DO27" s="202"/>
      <c r="DP27" s="199"/>
      <c r="DQ27" s="202"/>
      <c r="DR27" s="199"/>
      <c r="DS27" s="202"/>
      <c r="DT27" s="199"/>
      <c r="DU27" s="202"/>
      <c r="DV27" s="199"/>
      <c r="DW27" s="202"/>
      <c r="DX27" s="199"/>
      <c r="DY27" s="158"/>
      <c r="DZ27" s="159"/>
      <c r="EA27" s="202"/>
      <c r="EB27" s="203"/>
      <c r="EC27" s="202"/>
      <c r="ED27" s="203"/>
      <c r="EE27" s="202"/>
      <c r="EF27" s="203"/>
      <c r="EG27" s="202"/>
      <c r="EH27" s="203"/>
      <c r="EI27" s="202"/>
      <c r="EJ27" s="203"/>
      <c r="EK27" s="202"/>
      <c r="EL27" s="203"/>
      <c r="EM27" s="202"/>
      <c r="EN27" s="203"/>
      <c r="EO27" s="202"/>
      <c r="EP27" s="203"/>
      <c r="EQ27" s="202"/>
      <c r="ER27" s="203"/>
      <c r="ES27" s="202"/>
      <c r="ET27" s="203"/>
      <c r="EU27" s="202"/>
      <c r="EV27" s="203"/>
      <c r="EW27" s="202"/>
      <c r="EX27" s="203"/>
      <c r="EY27" s="202"/>
      <c r="EZ27" s="203"/>
      <c r="FA27" s="202"/>
      <c r="FB27" s="203"/>
      <c r="FC27" s="202"/>
      <c r="FD27" s="203"/>
      <c r="FE27" s="202"/>
      <c r="FF27" s="199"/>
      <c r="FG27" s="202"/>
      <c r="FH27" s="199"/>
      <c r="FI27" s="202"/>
      <c r="FJ27" s="199"/>
      <c r="FK27" s="202"/>
      <c r="FL27" s="199"/>
      <c r="FM27" s="202"/>
      <c r="FN27" s="199"/>
      <c r="FO27" s="202"/>
      <c r="FP27" s="199"/>
      <c r="FQ27" s="202"/>
      <c r="FR27" s="199"/>
      <c r="FS27" s="202"/>
      <c r="FT27" s="199"/>
      <c r="FU27" s="202"/>
      <c r="FV27" s="199"/>
      <c r="FW27" s="202"/>
      <c r="FX27" s="199"/>
      <c r="FY27" s="202"/>
      <c r="FZ27" s="199"/>
      <c r="GA27" s="202"/>
      <c r="GB27" s="199"/>
      <c r="GC27" s="202"/>
      <c r="GD27" s="199"/>
      <c r="GE27" s="202"/>
      <c r="GF27" s="199"/>
      <c r="GG27" s="202"/>
      <c r="GH27" s="199"/>
      <c r="GI27" s="202"/>
      <c r="GJ27" s="199"/>
      <c r="GK27" s="158"/>
      <c r="GL27" s="159"/>
      <c r="GM27" s="202"/>
      <c r="GN27" s="203"/>
      <c r="GO27" s="202"/>
      <c r="GP27" s="203"/>
      <c r="GQ27" s="202"/>
      <c r="GR27" s="203"/>
      <c r="GS27" s="202"/>
      <c r="GT27" s="203"/>
      <c r="GU27" s="202"/>
      <c r="GV27" s="203"/>
      <c r="GW27" s="202"/>
      <c r="GX27" s="203"/>
      <c r="GY27" s="202"/>
      <c r="GZ27" s="203"/>
      <c r="HA27" s="202"/>
      <c r="HB27" s="203"/>
      <c r="HC27" s="202"/>
      <c r="HD27" s="203"/>
      <c r="HE27" s="202"/>
      <c r="HF27" s="203"/>
      <c r="HG27" s="202"/>
      <c r="HH27" s="203"/>
      <c r="HI27" s="202"/>
      <c r="HJ27" s="203"/>
      <c r="HK27" s="202"/>
      <c r="HL27" s="203"/>
      <c r="HM27" s="202"/>
      <c r="HN27" s="203"/>
      <c r="HO27" s="202"/>
      <c r="HP27" s="203"/>
      <c r="HQ27" s="202"/>
      <c r="HR27" s="199"/>
      <c r="HS27" s="202"/>
      <c r="HT27" s="199"/>
      <c r="HU27" s="202"/>
      <c r="HV27" s="199"/>
      <c r="HW27" s="202"/>
      <c r="HX27" s="199"/>
      <c r="HY27" s="202"/>
      <c r="HZ27" s="199"/>
      <c r="IA27" s="202"/>
      <c r="IB27" s="199"/>
      <c r="IC27" s="202"/>
      <c r="ID27" s="199"/>
      <c r="IE27" s="202"/>
      <c r="IF27" s="199"/>
      <c r="IG27" s="202"/>
      <c r="IH27" s="199"/>
      <c r="II27" s="202"/>
      <c r="IJ27" s="199"/>
      <c r="IK27" s="202"/>
      <c r="IL27" s="199"/>
      <c r="IM27" s="202"/>
      <c r="IN27" s="199"/>
      <c r="IO27" s="202"/>
      <c r="IP27" s="199"/>
      <c r="IQ27" s="202"/>
      <c r="IR27" s="199"/>
      <c r="IS27" s="202"/>
      <c r="IT27" s="199"/>
      <c r="IU27" s="202"/>
      <c r="IV27" s="199"/>
    </row>
    <row r="28">
      <c r="A28" s="212"/>
      <c r="B28" s="231" t="str">
        <f t="shared" si="1"/>
        <v/>
      </c>
      <c r="C28" s="199">
        <f t="shared" ref="C28:BL28" si="27">BO28+EA28+GM28</f>
        <v>0</v>
      </c>
      <c r="D28" s="199">
        <f t="shared" si="27"/>
        <v>0</v>
      </c>
      <c r="E28" s="199">
        <f t="shared" si="27"/>
        <v>0</v>
      </c>
      <c r="F28" s="199">
        <f t="shared" si="27"/>
        <v>0</v>
      </c>
      <c r="G28" s="199">
        <f t="shared" si="27"/>
        <v>0</v>
      </c>
      <c r="H28" s="199">
        <f t="shared" si="27"/>
        <v>0</v>
      </c>
      <c r="I28" s="199">
        <f t="shared" si="27"/>
        <v>0</v>
      </c>
      <c r="J28" s="199">
        <f t="shared" si="27"/>
        <v>0</v>
      </c>
      <c r="K28" s="199">
        <f t="shared" si="27"/>
        <v>0</v>
      </c>
      <c r="L28" s="199">
        <f t="shared" si="27"/>
        <v>0</v>
      </c>
      <c r="M28" s="199">
        <f t="shared" si="27"/>
        <v>0</v>
      </c>
      <c r="N28" s="199">
        <f t="shared" si="27"/>
        <v>0</v>
      </c>
      <c r="O28" s="199">
        <f t="shared" si="27"/>
        <v>0</v>
      </c>
      <c r="P28" s="199">
        <f t="shared" si="27"/>
        <v>0</v>
      </c>
      <c r="Q28" s="199">
        <f t="shared" si="27"/>
        <v>0</v>
      </c>
      <c r="R28" s="199">
        <f t="shared" si="27"/>
        <v>0</v>
      </c>
      <c r="S28" s="199">
        <f t="shared" si="27"/>
        <v>0</v>
      </c>
      <c r="T28" s="199">
        <f t="shared" si="27"/>
        <v>0</v>
      </c>
      <c r="U28" s="199">
        <f t="shared" si="27"/>
        <v>0</v>
      </c>
      <c r="V28" s="199">
        <f t="shared" si="27"/>
        <v>0</v>
      </c>
      <c r="W28" s="199">
        <f t="shared" si="27"/>
        <v>0</v>
      </c>
      <c r="X28" s="199">
        <f t="shared" si="27"/>
        <v>0</v>
      </c>
      <c r="Y28" s="199">
        <f t="shared" si="27"/>
        <v>0</v>
      </c>
      <c r="Z28" s="199">
        <f t="shared" si="27"/>
        <v>0</v>
      </c>
      <c r="AA28" s="199">
        <f t="shared" si="27"/>
        <v>0</v>
      </c>
      <c r="AB28" s="199">
        <f t="shared" si="27"/>
        <v>0</v>
      </c>
      <c r="AC28" s="199">
        <f t="shared" si="27"/>
        <v>0</v>
      </c>
      <c r="AD28" s="199">
        <f t="shared" si="27"/>
        <v>0</v>
      </c>
      <c r="AE28" s="199">
        <f t="shared" si="27"/>
        <v>0</v>
      </c>
      <c r="AF28" s="199">
        <f t="shared" si="27"/>
        <v>0</v>
      </c>
      <c r="AG28" s="199">
        <f t="shared" si="27"/>
        <v>0</v>
      </c>
      <c r="AH28" s="199">
        <f t="shared" si="27"/>
        <v>0</v>
      </c>
      <c r="AI28" s="199">
        <f t="shared" si="27"/>
        <v>0</v>
      </c>
      <c r="AJ28" s="199">
        <f t="shared" si="27"/>
        <v>0</v>
      </c>
      <c r="AK28" s="199">
        <f t="shared" si="27"/>
        <v>0</v>
      </c>
      <c r="AL28" s="199">
        <f t="shared" si="27"/>
        <v>0</v>
      </c>
      <c r="AM28" s="199">
        <f t="shared" si="27"/>
        <v>0</v>
      </c>
      <c r="AN28" s="199">
        <f t="shared" si="27"/>
        <v>0</v>
      </c>
      <c r="AO28" s="199">
        <f t="shared" si="27"/>
        <v>0</v>
      </c>
      <c r="AP28" s="199">
        <f t="shared" si="27"/>
        <v>0</v>
      </c>
      <c r="AQ28" s="199">
        <f t="shared" si="27"/>
        <v>0</v>
      </c>
      <c r="AR28" s="199">
        <f t="shared" si="27"/>
        <v>0</v>
      </c>
      <c r="AS28" s="199">
        <f t="shared" si="27"/>
        <v>0</v>
      </c>
      <c r="AT28" s="199">
        <f t="shared" si="27"/>
        <v>0</v>
      </c>
      <c r="AU28" s="199">
        <f t="shared" si="27"/>
        <v>0</v>
      </c>
      <c r="AV28" s="199">
        <f t="shared" si="27"/>
        <v>0</v>
      </c>
      <c r="AW28" s="199">
        <f t="shared" si="27"/>
        <v>0</v>
      </c>
      <c r="AX28" s="199">
        <f t="shared" si="27"/>
        <v>0</v>
      </c>
      <c r="AY28" s="199">
        <f t="shared" si="27"/>
        <v>0</v>
      </c>
      <c r="AZ28" s="199">
        <f t="shared" si="27"/>
        <v>0</v>
      </c>
      <c r="BA28" s="199">
        <f t="shared" si="27"/>
        <v>0</v>
      </c>
      <c r="BB28" s="199">
        <f t="shared" si="27"/>
        <v>0</v>
      </c>
      <c r="BC28" s="199">
        <f t="shared" si="27"/>
        <v>0</v>
      </c>
      <c r="BD28" s="199">
        <f t="shared" si="27"/>
        <v>0</v>
      </c>
      <c r="BE28" s="199">
        <f t="shared" si="27"/>
        <v>0</v>
      </c>
      <c r="BF28" s="199">
        <f t="shared" si="27"/>
        <v>0</v>
      </c>
      <c r="BG28" s="199">
        <f t="shared" si="27"/>
        <v>0</v>
      </c>
      <c r="BH28" s="199">
        <f t="shared" si="27"/>
        <v>0</v>
      </c>
      <c r="BI28" s="199">
        <f t="shared" si="27"/>
        <v>0</v>
      </c>
      <c r="BJ28" s="199">
        <f t="shared" si="27"/>
        <v>0</v>
      </c>
      <c r="BK28" s="199">
        <f t="shared" si="27"/>
        <v>0</v>
      </c>
      <c r="BL28" s="199">
        <f t="shared" si="27"/>
        <v>0</v>
      </c>
      <c r="BM28" s="158"/>
      <c r="BN28" s="210"/>
      <c r="BO28" s="202"/>
      <c r="BP28" s="203"/>
      <c r="BQ28" s="202"/>
      <c r="BR28" s="203"/>
      <c r="BS28" s="202"/>
      <c r="BT28" s="203"/>
      <c r="BU28" s="202"/>
      <c r="BV28" s="203"/>
      <c r="BW28" s="202"/>
      <c r="BX28" s="203"/>
      <c r="BY28" s="202"/>
      <c r="BZ28" s="203"/>
      <c r="CA28" s="202"/>
      <c r="CB28" s="203"/>
      <c r="CC28" s="202"/>
      <c r="CD28" s="203"/>
      <c r="CE28" s="202"/>
      <c r="CF28" s="203"/>
      <c r="CG28" s="202"/>
      <c r="CH28" s="203"/>
      <c r="CI28" s="202"/>
      <c r="CJ28" s="203"/>
      <c r="CK28" s="202"/>
      <c r="CL28" s="203"/>
      <c r="CM28" s="202"/>
      <c r="CN28" s="203"/>
      <c r="CO28" s="202"/>
      <c r="CP28" s="203"/>
      <c r="CQ28" s="202"/>
      <c r="CR28" s="203"/>
      <c r="CS28" s="202"/>
      <c r="CT28" s="199"/>
      <c r="CU28" s="202"/>
      <c r="CV28" s="199"/>
      <c r="CW28" s="202"/>
      <c r="CX28" s="199"/>
      <c r="CY28" s="202"/>
      <c r="CZ28" s="199"/>
      <c r="DA28" s="202"/>
      <c r="DB28" s="199"/>
      <c r="DC28" s="202"/>
      <c r="DD28" s="199"/>
      <c r="DE28" s="202"/>
      <c r="DF28" s="199"/>
      <c r="DG28" s="202"/>
      <c r="DH28" s="199"/>
      <c r="DI28" s="202"/>
      <c r="DJ28" s="199"/>
      <c r="DK28" s="202"/>
      <c r="DL28" s="199"/>
      <c r="DM28" s="202"/>
      <c r="DN28" s="199"/>
      <c r="DO28" s="202"/>
      <c r="DP28" s="199"/>
      <c r="DQ28" s="202"/>
      <c r="DR28" s="199"/>
      <c r="DS28" s="202"/>
      <c r="DT28" s="199"/>
      <c r="DU28" s="202"/>
      <c r="DV28" s="199"/>
      <c r="DW28" s="202"/>
      <c r="DX28" s="199"/>
      <c r="DY28" s="158"/>
      <c r="DZ28" s="159"/>
      <c r="EA28" s="202"/>
      <c r="EB28" s="203"/>
      <c r="EC28" s="202"/>
      <c r="ED28" s="203"/>
      <c r="EE28" s="202"/>
      <c r="EF28" s="203"/>
      <c r="EG28" s="202"/>
      <c r="EH28" s="203"/>
      <c r="EI28" s="202"/>
      <c r="EJ28" s="203"/>
      <c r="EK28" s="202"/>
      <c r="EL28" s="203"/>
      <c r="EM28" s="202"/>
      <c r="EN28" s="203"/>
      <c r="EO28" s="202"/>
      <c r="EP28" s="203"/>
      <c r="EQ28" s="202"/>
      <c r="ER28" s="203"/>
      <c r="ES28" s="202"/>
      <c r="ET28" s="203"/>
      <c r="EU28" s="202"/>
      <c r="EV28" s="203"/>
      <c r="EW28" s="202"/>
      <c r="EX28" s="203"/>
      <c r="EY28" s="202"/>
      <c r="EZ28" s="203"/>
      <c r="FA28" s="202"/>
      <c r="FB28" s="203"/>
      <c r="FC28" s="202"/>
      <c r="FD28" s="203"/>
      <c r="FE28" s="202"/>
      <c r="FF28" s="199"/>
      <c r="FG28" s="202"/>
      <c r="FH28" s="199"/>
      <c r="FI28" s="202"/>
      <c r="FJ28" s="199"/>
      <c r="FK28" s="202"/>
      <c r="FL28" s="199"/>
      <c r="FM28" s="202"/>
      <c r="FN28" s="199"/>
      <c r="FO28" s="202"/>
      <c r="FP28" s="199"/>
      <c r="FQ28" s="202"/>
      <c r="FR28" s="199"/>
      <c r="FS28" s="202"/>
      <c r="FT28" s="199"/>
      <c r="FU28" s="202"/>
      <c r="FV28" s="199"/>
      <c r="FW28" s="202"/>
      <c r="FX28" s="199"/>
      <c r="FY28" s="202"/>
      <c r="FZ28" s="199"/>
      <c r="GA28" s="202"/>
      <c r="GB28" s="199"/>
      <c r="GC28" s="202"/>
      <c r="GD28" s="199"/>
      <c r="GE28" s="202"/>
      <c r="GF28" s="199"/>
      <c r="GG28" s="202"/>
      <c r="GH28" s="199"/>
      <c r="GI28" s="202"/>
      <c r="GJ28" s="199"/>
      <c r="GK28" s="158"/>
      <c r="GL28" s="159"/>
      <c r="GM28" s="202"/>
      <c r="GN28" s="203"/>
      <c r="GO28" s="202"/>
      <c r="GP28" s="203"/>
      <c r="GQ28" s="202"/>
      <c r="GR28" s="203"/>
      <c r="GS28" s="202"/>
      <c r="GT28" s="203"/>
      <c r="GU28" s="202"/>
      <c r="GV28" s="203"/>
      <c r="GW28" s="202"/>
      <c r="GX28" s="203"/>
      <c r="GY28" s="202"/>
      <c r="GZ28" s="203"/>
      <c r="HA28" s="202"/>
      <c r="HB28" s="203"/>
      <c r="HC28" s="202"/>
      <c r="HD28" s="203"/>
      <c r="HE28" s="202"/>
      <c r="HF28" s="203"/>
      <c r="HG28" s="202"/>
      <c r="HH28" s="203"/>
      <c r="HI28" s="202"/>
      <c r="HJ28" s="203"/>
      <c r="HK28" s="202"/>
      <c r="HL28" s="203"/>
      <c r="HM28" s="202"/>
      <c r="HN28" s="203"/>
      <c r="HO28" s="202"/>
      <c r="HP28" s="203"/>
      <c r="HQ28" s="202"/>
      <c r="HR28" s="199"/>
      <c r="HS28" s="202"/>
      <c r="HT28" s="199"/>
      <c r="HU28" s="202"/>
      <c r="HV28" s="199"/>
      <c r="HW28" s="202"/>
      <c r="HX28" s="199"/>
      <c r="HY28" s="202"/>
      <c r="HZ28" s="199"/>
      <c r="IA28" s="202"/>
      <c r="IB28" s="199"/>
      <c r="IC28" s="202"/>
      <c r="ID28" s="199"/>
      <c r="IE28" s="202"/>
      <c r="IF28" s="199"/>
      <c r="IG28" s="202"/>
      <c r="IH28" s="199"/>
      <c r="II28" s="202"/>
      <c r="IJ28" s="199"/>
      <c r="IK28" s="202"/>
      <c r="IL28" s="199"/>
      <c r="IM28" s="202"/>
      <c r="IN28" s="199"/>
      <c r="IO28" s="202"/>
      <c r="IP28" s="199"/>
      <c r="IQ28" s="202"/>
      <c r="IR28" s="199"/>
      <c r="IS28" s="202"/>
      <c r="IT28" s="199"/>
      <c r="IU28" s="202"/>
      <c r="IV28" s="199"/>
    </row>
    <row r="29">
      <c r="A29" s="212"/>
      <c r="B29" s="231" t="str">
        <f t="shared" si="1"/>
        <v/>
      </c>
      <c r="C29" s="199">
        <f t="shared" ref="C29:BL29" si="28">BO29+EA29+GM29</f>
        <v>0</v>
      </c>
      <c r="D29" s="199">
        <f t="shared" si="28"/>
        <v>0</v>
      </c>
      <c r="E29" s="199">
        <f t="shared" si="28"/>
        <v>0</v>
      </c>
      <c r="F29" s="199">
        <f t="shared" si="28"/>
        <v>0</v>
      </c>
      <c r="G29" s="199">
        <f t="shared" si="28"/>
        <v>0</v>
      </c>
      <c r="H29" s="199">
        <f t="shared" si="28"/>
        <v>0</v>
      </c>
      <c r="I29" s="199">
        <f t="shared" si="28"/>
        <v>0</v>
      </c>
      <c r="J29" s="199">
        <f t="shared" si="28"/>
        <v>0</v>
      </c>
      <c r="K29" s="199">
        <f t="shared" si="28"/>
        <v>0</v>
      </c>
      <c r="L29" s="199">
        <f t="shared" si="28"/>
        <v>0</v>
      </c>
      <c r="M29" s="199">
        <f t="shared" si="28"/>
        <v>0</v>
      </c>
      <c r="N29" s="199">
        <f t="shared" si="28"/>
        <v>0</v>
      </c>
      <c r="O29" s="199">
        <f t="shared" si="28"/>
        <v>0</v>
      </c>
      <c r="P29" s="199">
        <f t="shared" si="28"/>
        <v>0</v>
      </c>
      <c r="Q29" s="199">
        <f t="shared" si="28"/>
        <v>0</v>
      </c>
      <c r="R29" s="199">
        <f t="shared" si="28"/>
        <v>0</v>
      </c>
      <c r="S29" s="199">
        <f t="shared" si="28"/>
        <v>0</v>
      </c>
      <c r="T29" s="199">
        <f t="shared" si="28"/>
        <v>0</v>
      </c>
      <c r="U29" s="199">
        <f t="shared" si="28"/>
        <v>0</v>
      </c>
      <c r="V29" s="199">
        <f t="shared" si="28"/>
        <v>0</v>
      </c>
      <c r="W29" s="199">
        <f t="shared" si="28"/>
        <v>0</v>
      </c>
      <c r="X29" s="199">
        <f t="shared" si="28"/>
        <v>0</v>
      </c>
      <c r="Y29" s="199">
        <f t="shared" si="28"/>
        <v>0</v>
      </c>
      <c r="Z29" s="199">
        <f t="shared" si="28"/>
        <v>0</v>
      </c>
      <c r="AA29" s="199">
        <f t="shared" si="28"/>
        <v>0</v>
      </c>
      <c r="AB29" s="199">
        <f t="shared" si="28"/>
        <v>0</v>
      </c>
      <c r="AC29" s="199">
        <f t="shared" si="28"/>
        <v>0</v>
      </c>
      <c r="AD29" s="199">
        <f t="shared" si="28"/>
        <v>0</v>
      </c>
      <c r="AE29" s="199">
        <f t="shared" si="28"/>
        <v>0</v>
      </c>
      <c r="AF29" s="199">
        <f t="shared" si="28"/>
        <v>0</v>
      </c>
      <c r="AG29" s="199">
        <f t="shared" si="28"/>
        <v>0</v>
      </c>
      <c r="AH29" s="199">
        <f t="shared" si="28"/>
        <v>0</v>
      </c>
      <c r="AI29" s="199">
        <f t="shared" si="28"/>
        <v>0</v>
      </c>
      <c r="AJ29" s="199">
        <f t="shared" si="28"/>
        <v>0</v>
      </c>
      <c r="AK29" s="199">
        <f t="shared" si="28"/>
        <v>0</v>
      </c>
      <c r="AL29" s="199">
        <f t="shared" si="28"/>
        <v>0</v>
      </c>
      <c r="AM29" s="199">
        <f t="shared" si="28"/>
        <v>0</v>
      </c>
      <c r="AN29" s="199">
        <f t="shared" si="28"/>
        <v>0</v>
      </c>
      <c r="AO29" s="199">
        <f t="shared" si="28"/>
        <v>0</v>
      </c>
      <c r="AP29" s="199">
        <f t="shared" si="28"/>
        <v>0</v>
      </c>
      <c r="AQ29" s="199">
        <f t="shared" si="28"/>
        <v>0</v>
      </c>
      <c r="AR29" s="199">
        <f t="shared" si="28"/>
        <v>0</v>
      </c>
      <c r="AS29" s="199">
        <f t="shared" si="28"/>
        <v>0</v>
      </c>
      <c r="AT29" s="199">
        <f t="shared" si="28"/>
        <v>0</v>
      </c>
      <c r="AU29" s="199">
        <f t="shared" si="28"/>
        <v>0</v>
      </c>
      <c r="AV29" s="199">
        <f t="shared" si="28"/>
        <v>0</v>
      </c>
      <c r="AW29" s="199">
        <f t="shared" si="28"/>
        <v>0</v>
      </c>
      <c r="AX29" s="199">
        <f t="shared" si="28"/>
        <v>0</v>
      </c>
      <c r="AY29" s="199">
        <f t="shared" si="28"/>
        <v>0</v>
      </c>
      <c r="AZ29" s="199">
        <f t="shared" si="28"/>
        <v>0</v>
      </c>
      <c r="BA29" s="199">
        <f t="shared" si="28"/>
        <v>0</v>
      </c>
      <c r="BB29" s="199">
        <f t="shared" si="28"/>
        <v>0</v>
      </c>
      <c r="BC29" s="199">
        <f t="shared" si="28"/>
        <v>0</v>
      </c>
      <c r="BD29" s="199">
        <f t="shared" si="28"/>
        <v>0</v>
      </c>
      <c r="BE29" s="199">
        <f t="shared" si="28"/>
        <v>0</v>
      </c>
      <c r="BF29" s="199">
        <f t="shared" si="28"/>
        <v>0</v>
      </c>
      <c r="BG29" s="199">
        <f t="shared" si="28"/>
        <v>0</v>
      </c>
      <c r="BH29" s="199">
        <f t="shared" si="28"/>
        <v>0</v>
      </c>
      <c r="BI29" s="199">
        <f t="shared" si="28"/>
        <v>0</v>
      </c>
      <c r="BJ29" s="199">
        <f t="shared" si="28"/>
        <v>0</v>
      </c>
      <c r="BK29" s="199">
        <f t="shared" si="28"/>
        <v>0</v>
      </c>
      <c r="BL29" s="199">
        <f t="shared" si="28"/>
        <v>0</v>
      </c>
      <c r="BM29" s="158"/>
      <c r="BN29" s="210"/>
      <c r="BO29" s="202"/>
      <c r="BP29" s="203"/>
      <c r="BQ29" s="202"/>
      <c r="BR29" s="203"/>
      <c r="BS29" s="202"/>
      <c r="BT29" s="203"/>
      <c r="BU29" s="202"/>
      <c r="BV29" s="203"/>
      <c r="BW29" s="202"/>
      <c r="BX29" s="203"/>
      <c r="BY29" s="202"/>
      <c r="BZ29" s="203"/>
      <c r="CA29" s="202"/>
      <c r="CB29" s="203"/>
      <c r="CC29" s="202"/>
      <c r="CD29" s="203"/>
      <c r="CE29" s="202"/>
      <c r="CF29" s="203"/>
      <c r="CG29" s="202"/>
      <c r="CH29" s="203"/>
      <c r="CI29" s="202"/>
      <c r="CJ29" s="203"/>
      <c r="CK29" s="202"/>
      <c r="CL29" s="203"/>
      <c r="CM29" s="202"/>
      <c r="CN29" s="203"/>
      <c r="CO29" s="202"/>
      <c r="CP29" s="203"/>
      <c r="CQ29" s="202"/>
      <c r="CR29" s="203"/>
      <c r="CS29" s="202"/>
      <c r="CT29" s="199"/>
      <c r="CU29" s="202"/>
      <c r="CV29" s="199"/>
      <c r="CW29" s="202"/>
      <c r="CX29" s="199"/>
      <c r="CY29" s="202"/>
      <c r="CZ29" s="199"/>
      <c r="DA29" s="202"/>
      <c r="DB29" s="199"/>
      <c r="DC29" s="202"/>
      <c r="DD29" s="199"/>
      <c r="DE29" s="202"/>
      <c r="DF29" s="199"/>
      <c r="DG29" s="202"/>
      <c r="DH29" s="199"/>
      <c r="DI29" s="202"/>
      <c r="DJ29" s="199"/>
      <c r="DK29" s="202"/>
      <c r="DL29" s="199"/>
      <c r="DM29" s="202"/>
      <c r="DN29" s="199"/>
      <c r="DO29" s="202"/>
      <c r="DP29" s="199"/>
      <c r="DQ29" s="202"/>
      <c r="DR29" s="199"/>
      <c r="DS29" s="202"/>
      <c r="DT29" s="199"/>
      <c r="DU29" s="202"/>
      <c r="DV29" s="199"/>
      <c r="DW29" s="202"/>
      <c r="DX29" s="199"/>
      <c r="DY29" s="158"/>
      <c r="DZ29" s="159"/>
      <c r="EA29" s="202"/>
      <c r="EB29" s="203"/>
      <c r="EC29" s="202"/>
      <c r="ED29" s="203"/>
      <c r="EE29" s="202"/>
      <c r="EF29" s="203"/>
      <c r="EG29" s="202"/>
      <c r="EH29" s="203"/>
      <c r="EI29" s="202"/>
      <c r="EJ29" s="203"/>
      <c r="EK29" s="202"/>
      <c r="EL29" s="203"/>
      <c r="EM29" s="202"/>
      <c r="EN29" s="203"/>
      <c r="EO29" s="202"/>
      <c r="EP29" s="203"/>
      <c r="EQ29" s="202"/>
      <c r="ER29" s="203"/>
      <c r="ES29" s="202"/>
      <c r="ET29" s="203"/>
      <c r="EU29" s="202"/>
      <c r="EV29" s="203"/>
      <c r="EW29" s="202"/>
      <c r="EX29" s="203"/>
      <c r="EY29" s="202"/>
      <c r="EZ29" s="203"/>
      <c r="FA29" s="202"/>
      <c r="FB29" s="203"/>
      <c r="FC29" s="202"/>
      <c r="FD29" s="203"/>
      <c r="FE29" s="202"/>
      <c r="FF29" s="199"/>
      <c r="FG29" s="202"/>
      <c r="FH29" s="199"/>
      <c r="FI29" s="202"/>
      <c r="FJ29" s="199"/>
      <c r="FK29" s="202"/>
      <c r="FL29" s="199"/>
      <c r="FM29" s="202"/>
      <c r="FN29" s="199"/>
      <c r="FO29" s="202"/>
      <c r="FP29" s="199"/>
      <c r="FQ29" s="202"/>
      <c r="FR29" s="199"/>
      <c r="FS29" s="202"/>
      <c r="FT29" s="199"/>
      <c r="FU29" s="202"/>
      <c r="FV29" s="199"/>
      <c r="FW29" s="202"/>
      <c r="FX29" s="199"/>
      <c r="FY29" s="202"/>
      <c r="FZ29" s="199"/>
      <c r="GA29" s="202"/>
      <c r="GB29" s="199"/>
      <c r="GC29" s="202"/>
      <c r="GD29" s="199"/>
      <c r="GE29" s="202"/>
      <c r="GF29" s="199"/>
      <c r="GG29" s="202"/>
      <c r="GH29" s="199"/>
      <c r="GI29" s="202"/>
      <c r="GJ29" s="199"/>
      <c r="GK29" s="158"/>
      <c r="GL29" s="159"/>
      <c r="GM29" s="202"/>
      <c r="GN29" s="203"/>
      <c r="GO29" s="202"/>
      <c r="GP29" s="203"/>
      <c r="GQ29" s="202"/>
      <c r="GR29" s="203"/>
      <c r="GS29" s="202"/>
      <c r="GT29" s="203"/>
      <c r="GU29" s="202"/>
      <c r="GV29" s="203"/>
      <c r="GW29" s="202"/>
      <c r="GX29" s="203"/>
      <c r="GY29" s="202"/>
      <c r="GZ29" s="203"/>
      <c r="HA29" s="202"/>
      <c r="HB29" s="203"/>
      <c r="HC29" s="202"/>
      <c r="HD29" s="203"/>
      <c r="HE29" s="202"/>
      <c r="HF29" s="203"/>
      <c r="HG29" s="202"/>
      <c r="HH29" s="203"/>
      <c r="HI29" s="202"/>
      <c r="HJ29" s="203"/>
      <c r="HK29" s="202"/>
      <c r="HL29" s="203"/>
      <c r="HM29" s="202"/>
      <c r="HN29" s="203"/>
      <c r="HO29" s="202"/>
      <c r="HP29" s="203"/>
      <c r="HQ29" s="202"/>
      <c r="HR29" s="199"/>
      <c r="HS29" s="202"/>
      <c r="HT29" s="199"/>
      <c r="HU29" s="202"/>
      <c r="HV29" s="199"/>
      <c r="HW29" s="202"/>
      <c r="HX29" s="199"/>
      <c r="HY29" s="202"/>
      <c r="HZ29" s="199"/>
      <c r="IA29" s="202"/>
      <c r="IB29" s="199"/>
      <c r="IC29" s="202"/>
      <c r="ID29" s="199"/>
      <c r="IE29" s="202"/>
      <c r="IF29" s="199"/>
      <c r="IG29" s="202"/>
      <c r="IH29" s="199"/>
      <c r="II29" s="202"/>
      <c r="IJ29" s="199"/>
      <c r="IK29" s="202"/>
      <c r="IL29" s="199"/>
      <c r="IM29" s="202"/>
      <c r="IN29" s="199"/>
      <c r="IO29" s="202"/>
      <c r="IP29" s="199"/>
      <c r="IQ29" s="202"/>
      <c r="IR29" s="199"/>
      <c r="IS29" s="202"/>
      <c r="IT29" s="199"/>
      <c r="IU29" s="202"/>
      <c r="IV29" s="199"/>
    </row>
    <row r="30">
      <c r="A30" s="212"/>
      <c r="B30" s="231" t="str">
        <f t="shared" si="1"/>
        <v/>
      </c>
      <c r="C30" s="199">
        <f t="shared" ref="C30:BL30" si="29">BO30+EA30+GM30</f>
        <v>0</v>
      </c>
      <c r="D30" s="199">
        <f t="shared" si="29"/>
        <v>0</v>
      </c>
      <c r="E30" s="199">
        <f t="shared" si="29"/>
        <v>0</v>
      </c>
      <c r="F30" s="199">
        <f t="shared" si="29"/>
        <v>0</v>
      </c>
      <c r="G30" s="199">
        <f t="shared" si="29"/>
        <v>0</v>
      </c>
      <c r="H30" s="199">
        <f t="shared" si="29"/>
        <v>0</v>
      </c>
      <c r="I30" s="199">
        <f t="shared" si="29"/>
        <v>0</v>
      </c>
      <c r="J30" s="199">
        <f t="shared" si="29"/>
        <v>0</v>
      </c>
      <c r="K30" s="199">
        <f t="shared" si="29"/>
        <v>0</v>
      </c>
      <c r="L30" s="199">
        <f t="shared" si="29"/>
        <v>0</v>
      </c>
      <c r="M30" s="199">
        <f t="shared" si="29"/>
        <v>0</v>
      </c>
      <c r="N30" s="199">
        <f t="shared" si="29"/>
        <v>0</v>
      </c>
      <c r="O30" s="199">
        <f t="shared" si="29"/>
        <v>0</v>
      </c>
      <c r="P30" s="199">
        <f t="shared" si="29"/>
        <v>0</v>
      </c>
      <c r="Q30" s="199">
        <f t="shared" si="29"/>
        <v>0</v>
      </c>
      <c r="R30" s="199">
        <f t="shared" si="29"/>
        <v>0</v>
      </c>
      <c r="S30" s="199">
        <f t="shared" si="29"/>
        <v>0</v>
      </c>
      <c r="T30" s="199">
        <f t="shared" si="29"/>
        <v>0</v>
      </c>
      <c r="U30" s="199">
        <f t="shared" si="29"/>
        <v>0</v>
      </c>
      <c r="V30" s="199">
        <f t="shared" si="29"/>
        <v>0</v>
      </c>
      <c r="W30" s="199">
        <f t="shared" si="29"/>
        <v>0</v>
      </c>
      <c r="X30" s="199">
        <f t="shared" si="29"/>
        <v>0</v>
      </c>
      <c r="Y30" s="199">
        <f t="shared" si="29"/>
        <v>0</v>
      </c>
      <c r="Z30" s="199">
        <f t="shared" si="29"/>
        <v>0</v>
      </c>
      <c r="AA30" s="199">
        <f t="shared" si="29"/>
        <v>0</v>
      </c>
      <c r="AB30" s="199">
        <f t="shared" si="29"/>
        <v>0</v>
      </c>
      <c r="AC30" s="199">
        <f t="shared" si="29"/>
        <v>0</v>
      </c>
      <c r="AD30" s="199">
        <f t="shared" si="29"/>
        <v>0</v>
      </c>
      <c r="AE30" s="199">
        <f t="shared" si="29"/>
        <v>0</v>
      </c>
      <c r="AF30" s="199">
        <f t="shared" si="29"/>
        <v>0</v>
      </c>
      <c r="AG30" s="199">
        <f t="shared" si="29"/>
        <v>0</v>
      </c>
      <c r="AH30" s="199">
        <f t="shared" si="29"/>
        <v>0</v>
      </c>
      <c r="AI30" s="199">
        <f t="shared" si="29"/>
        <v>0</v>
      </c>
      <c r="AJ30" s="199">
        <f t="shared" si="29"/>
        <v>0</v>
      </c>
      <c r="AK30" s="199">
        <f t="shared" si="29"/>
        <v>0</v>
      </c>
      <c r="AL30" s="199">
        <f t="shared" si="29"/>
        <v>0</v>
      </c>
      <c r="AM30" s="199">
        <f t="shared" si="29"/>
        <v>0</v>
      </c>
      <c r="AN30" s="199">
        <f t="shared" si="29"/>
        <v>0</v>
      </c>
      <c r="AO30" s="199">
        <f t="shared" si="29"/>
        <v>0</v>
      </c>
      <c r="AP30" s="199">
        <f t="shared" si="29"/>
        <v>0</v>
      </c>
      <c r="AQ30" s="199">
        <f t="shared" si="29"/>
        <v>0</v>
      </c>
      <c r="AR30" s="199">
        <f t="shared" si="29"/>
        <v>0</v>
      </c>
      <c r="AS30" s="199">
        <f t="shared" si="29"/>
        <v>0</v>
      </c>
      <c r="AT30" s="199">
        <f t="shared" si="29"/>
        <v>0</v>
      </c>
      <c r="AU30" s="199">
        <f t="shared" si="29"/>
        <v>0</v>
      </c>
      <c r="AV30" s="199">
        <f t="shared" si="29"/>
        <v>0</v>
      </c>
      <c r="AW30" s="199">
        <f t="shared" si="29"/>
        <v>0</v>
      </c>
      <c r="AX30" s="199">
        <f t="shared" si="29"/>
        <v>0</v>
      </c>
      <c r="AY30" s="199">
        <f t="shared" si="29"/>
        <v>0</v>
      </c>
      <c r="AZ30" s="199">
        <f t="shared" si="29"/>
        <v>0</v>
      </c>
      <c r="BA30" s="199">
        <f t="shared" si="29"/>
        <v>0</v>
      </c>
      <c r="BB30" s="199">
        <f t="shared" si="29"/>
        <v>0</v>
      </c>
      <c r="BC30" s="199">
        <f t="shared" si="29"/>
        <v>0</v>
      </c>
      <c r="BD30" s="199">
        <f t="shared" si="29"/>
        <v>0</v>
      </c>
      <c r="BE30" s="199">
        <f t="shared" si="29"/>
        <v>0</v>
      </c>
      <c r="BF30" s="199">
        <f t="shared" si="29"/>
        <v>0</v>
      </c>
      <c r="BG30" s="199">
        <f t="shared" si="29"/>
        <v>0</v>
      </c>
      <c r="BH30" s="199">
        <f t="shared" si="29"/>
        <v>0</v>
      </c>
      <c r="BI30" s="199">
        <f t="shared" si="29"/>
        <v>0</v>
      </c>
      <c r="BJ30" s="199">
        <f t="shared" si="29"/>
        <v>0</v>
      </c>
      <c r="BK30" s="199">
        <f t="shared" si="29"/>
        <v>0</v>
      </c>
      <c r="BL30" s="199">
        <f t="shared" si="29"/>
        <v>0</v>
      </c>
      <c r="BM30" s="158"/>
      <c r="BN30" s="210"/>
      <c r="BO30" s="202"/>
      <c r="BP30" s="203"/>
      <c r="BQ30" s="202"/>
      <c r="BR30" s="203"/>
      <c r="BS30" s="202"/>
      <c r="BT30" s="203"/>
      <c r="BU30" s="202"/>
      <c r="BV30" s="203"/>
      <c r="BW30" s="202"/>
      <c r="BX30" s="203"/>
      <c r="BY30" s="202"/>
      <c r="BZ30" s="203"/>
      <c r="CA30" s="202"/>
      <c r="CB30" s="203"/>
      <c r="CC30" s="202"/>
      <c r="CD30" s="203"/>
      <c r="CE30" s="202"/>
      <c r="CF30" s="203"/>
      <c r="CG30" s="202"/>
      <c r="CH30" s="203"/>
      <c r="CI30" s="202"/>
      <c r="CJ30" s="203"/>
      <c r="CK30" s="202"/>
      <c r="CL30" s="203"/>
      <c r="CM30" s="202"/>
      <c r="CN30" s="203"/>
      <c r="CO30" s="202"/>
      <c r="CP30" s="203"/>
      <c r="CQ30" s="202"/>
      <c r="CR30" s="203"/>
      <c r="CS30" s="202"/>
      <c r="CT30" s="199"/>
      <c r="CU30" s="202"/>
      <c r="CV30" s="199"/>
      <c r="CW30" s="202"/>
      <c r="CX30" s="199"/>
      <c r="CY30" s="202"/>
      <c r="CZ30" s="199"/>
      <c r="DA30" s="202"/>
      <c r="DB30" s="199"/>
      <c r="DC30" s="202"/>
      <c r="DD30" s="199"/>
      <c r="DE30" s="202"/>
      <c r="DF30" s="199"/>
      <c r="DG30" s="202"/>
      <c r="DH30" s="199"/>
      <c r="DI30" s="202"/>
      <c r="DJ30" s="199"/>
      <c r="DK30" s="202"/>
      <c r="DL30" s="199"/>
      <c r="DM30" s="202"/>
      <c r="DN30" s="199"/>
      <c r="DO30" s="202"/>
      <c r="DP30" s="199"/>
      <c r="DQ30" s="202"/>
      <c r="DR30" s="199"/>
      <c r="DS30" s="202"/>
      <c r="DT30" s="199"/>
      <c r="DU30" s="202"/>
      <c r="DV30" s="199"/>
      <c r="DW30" s="202"/>
      <c r="DX30" s="199"/>
      <c r="DY30" s="158"/>
      <c r="DZ30" s="159"/>
      <c r="EA30" s="202"/>
      <c r="EB30" s="203"/>
      <c r="EC30" s="202"/>
      <c r="ED30" s="203"/>
      <c r="EE30" s="202"/>
      <c r="EF30" s="203"/>
      <c r="EG30" s="202"/>
      <c r="EH30" s="203"/>
      <c r="EI30" s="202"/>
      <c r="EJ30" s="203"/>
      <c r="EK30" s="202"/>
      <c r="EL30" s="203"/>
      <c r="EM30" s="202"/>
      <c r="EN30" s="203"/>
      <c r="EO30" s="202"/>
      <c r="EP30" s="203"/>
      <c r="EQ30" s="202"/>
      <c r="ER30" s="203"/>
      <c r="ES30" s="202"/>
      <c r="ET30" s="203"/>
      <c r="EU30" s="202"/>
      <c r="EV30" s="203"/>
      <c r="EW30" s="202"/>
      <c r="EX30" s="203"/>
      <c r="EY30" s="202"/>
      <c r="EZ30" s="203"/>
      <c r="FA30" s="202"/>
      <c r="FB30" s="203"/>
      <c r="FC30" s="202"/>
      <c r="FD30" s="203"/>
      <c r="FE30" s="202"/>
      <c r="FF30" s="199"/>
      <c r="FG30" s="202"/>
      <c r="FH30" s="199"/>
      <c r="FI30" s="202"/>
      <c r="FJ30" s="199"/>
      <c r="FK30" s="202"/>
      <c r="FL30" s="199"/>
      <c r="FM30" s="202"/>
      <c r="FN30" s="199"/>
      <c r="FO30" s="202"/>
      <c r="FP30" s="199"/>
      <c r="FQ30" s="202"/>
      <c r="FR30" s="199"/>
      <c r="FS30" s="202"/>
      <c r="FT30" s="199"/>
      <c r="FU30" s="202"/>
      <c r="FV30" s="199"/>
      <c r="FW30" s="202"/>
      <c r="FX30" s="199"/>
      <c r="FY30" s="202"/>
      <c r="FZ30" s="199"/>
      <c r="GA30" s="202"/>
      <c r="GB30" s="199"/>
      <c r="GC30" s="202"/>
      <c r="GD30" s="199"/>
      <c r="GE30" s="202"/>
      <c r="GF30" s="199"/>
      <c r="GG30" s="202"/>
      <c r="GH30" s="199"/>
      <c r="GI30" s="202"/>
      <c r="GJ30" s="199"/>
      <c r="GK30" s="158"/>
      <c r="GL30" s="159"/>
      <c r="GM30" s="202"/>
      <c r="GN30" s="203"/>
      <c r="GO30" s="202"/>
      <c r="GP30" s="203"/>
      <c r="GQ30" s="202"/>
      <c r="GR30" s="203"/>
      <c r="GS30" s="202"/>
      <c r="GT30" s="203"/>
      <c r="GU30" s="202"/>
      <c r="GV30" s="203"/>
      <c r="GW30" s="202"/>
      <c r="GX30" s="203"/>
      <c r="GY30" s="202"/>
      <c r="GZ30" s="203"/>
      <c r="HA30" s="202"/>
      <c r="HB30" s="203"/>
      <c r="HC30" s="202"/>
      <c r="HD30" s="203"/>
      <c r="HE30" s="202"/>
      <c r="HF30" s="203"/>
      <c r="HG30" s="202"/>
      <c r="HH30" s="203"/>
      <c r="HI30" s="202"/>
      <c r="HJ30" s="203"/>
      <c r="HK30" s="202"/>
      <c r="HL30" s="203"/>
      <c r="HM30" s="202"/>
      <c r="HN30" s="203"/>
      <c r="HO30" s="202"/>
      <c r="HP30" s="203"/>
      <c r="HQ30" s="202"/>
      <c r="HR30" s="199"/>
      <c r="HS30" s="202"/>
      <c r="HT30" s="199"/>
      <c r="HU30" s="202"/>
      <c r="HV30" s="199"/>
      <c r="HW30" s="202"/>
      <c r="HX30" s="199"/>
      <c r="HY30" s="202"/>
      <c r="HZ30" s="199"/>
      <c r="IA30" s="202"/>
      <c r="IB30" s="199"/>
      <c r="IC30" s="202"/>
      <c r="ID30" s="199"/>
      <c r="IE30" s="202"/>
      <c r="IF30" s="199"/>
      <c r="IG30" s="202"/>
      <c r="IH30" s="199"/>
      <c r="II30" s="202"/>
      <c r="IJ30" s="199"/>
      <c r="IK30" s="202"/>
      <c r="IL30" s="199"/>
      <c r="IM30" s="202"/>
      <c r="IN30" s="199"/>
      <c r="IO30" s="202"/>
      <c r="IP30" s="199"/>
      <c r="IQ30" s="202"/>
      <c r="IR30" s="199"/>
      <c r="IS30" s="202"/>
      <c r="IT30" s="199"/>
      <c r="IU30" s="202"/>
      <c r="IV30" s="199"/>
    </row>
    <row r="31">
      <c r="A31" s="212"/>
      <c r="B31" s="231" t="str">
        <f t="shared" si="1"/>
        <v/>
      </c>
      <c r="C31" s="199">
        <f t="shared" ref="C31:BL31" si="30">BO31+EA31+GM31</f>
        <v>0</v>
      </c>
      <c r="D31" s="199">
        <f t="shared" si="30"/>
        <v>0</v>
      </c>
      <c r="E31" s="199">
        <f t="shared" si="30"/>
        <v>0</v>
      </c>
      <c r="F31" s="199">
        <f t="shared" si="30"/>
        <v>0</v>
      </c>
      <c r="G31" s="199">
        <f t="shared" si="30"/>
        <v>0</v>
      </c>
      <c r="H31" s="199">
        <f t="shared" si="30"/>
        <v>0</v>
      </c>
      <c r="I31" s="199">
        <f t="shared" si="30"/>
        <v>0</v>
      </c>
      <c r="J31" s="199">
        <f t="shared" si="30"/>
        <v>0</v>
      </c>
      <c r="K31" s="199">
        <f t="shared" si="30"/>
        <v>0</v>
      </c>
      <c r="L31" s="199">
        <f t="shared" si="30"/>
        <v>0</v>
      </c>
      <c r="M31" s="199">
        <f t="shared" si="30"/>
        <v>0</v>
      </c>
      <c r="N31" s="199">
        <f t="shared" si="30"/>
        <v>0</v>
      </c>
      <c r="O31" s="199">
        <f t="shared" si="30"/>
        <v>0</v>
      </c>
      <c r="P31" s="199">
        <f t="shared" si="30"/>
        <v>0</v>
      </c>
      <c r="Q31" s="199">
        <f t="shared" si="30"/>
        <v>0</v>
      </c>
      <c r="R31" s="199">
        <f t="shared" si="30"/>
        <v>0</v>
      </c>
      <c r="S31" s="199">
        <f t="shared" si="30"/>
        <v>0</v>
      </c>
      <c r="T31" s="199">
        <f t="shared" si="30"/>
        <v>0</v>
      </c>
      <c r="U31" s="199">
        <f t="shared" si="30"/>
        <v>0</v>
      </c>
      <c r="V31" s="199">
        <f t="shared" si="30"/>
        <v>0</v>
      </c>
      <c r="W31" s="199">
        <f t="shared" si="30"/>
        <v>0</v>
      </c>
      <c r="X31" s="199">
        <f t="shared" si="30"/>
        <v>0</v>
      </c>
      <c r="Y31" s="199">
        <f t="shared" si="30"/>
        <v>0</v>
      </c>
      <c r="Z31" s="199">
        <f t="shared" si="30"/>
        <v>0</v>
      </c>
      <c r="AA31" s="199">
        <f t="shared" si="30"/>
        <v>0</v>
      </c>
      <c r="AB31" s="199">
        <f t="shared" si="30"/>
        <v>0</v>
      </c>
      <c r="AC31" s="199">
        <f t="shared" si="30"/>
        <v>0</v>
      </c>
      <c r="AD31" s="199">
        <f t="shared" si="30"/>
        <v>0</v>
      </c>
      <c r="AE31" s="199">
        <f t="shared" si="30"/>
        <v>0</v>
      </c>
      <c r="AF31" s="199">
        <f t="shared" si="30"/>
        <v>0</v>
      </c>
      <c r="AG31" s="199">
        <f t="shared" si="30"/>
        <v>0</v>
      </c>
      <c r="AH31" s="199">
        <f t="shared" si="30"/>
        <v>0</v>
      </c>
      <c r="AI31" s="199">
        <f t="shared" si="30"/>
        <v>0</v>
      </c>
      <c r="AJ31" s="199">
        <f t="shared" si="30"/>
        <v>0</v>
      </c>
      <c r="AK31" s="199">
        <f t="shared" si="30"/>
        <v>0</v>
      </c>
      <c r="AL31" s="199">
        <f t="shared" si="30"/>
        <v>0</v>
      </c>
      <c r="AM31" s="199">
        <f t="shared" si="30"/>
        <v>0</v>
      </c>
      <c r="AN31" s="199">
        <f t="shared" si="30"/>
        <v>0</v>
      </c>
      <c r="AO31" s="199">
        <f t="shared" si="30"/>
        <v>0</v>
      </c>
      <c r="AP31" s="199">
        <f t="shared" si="30"/>
        <v>0</v>
      </c>
      <c r="AQ31" s="199">
        <f t="shared" si="30"/>
        <v>0</v>
      </c>
      <c r="AR31" s="199">
        <f t="shared" si="30"/>
        <v>0</v>
      </c>
      <c r="AS31" s="199">
        <f t="shared" si="30"/>
        <v>0</v>
      </c>
      <c r="AT31" s="199">
        <f t="shared" si="30"/>
        <v>0</v>
      </c>
      <c r="AU31" s="199">
        <f t="shared" si="30"/>
        <v>0</v>
      </c>
      <c r="AV31" s="199">
        <f t="shared" si="30"/>
        <v>0</v>
      </c>
      <c r="AW31" s="199">
        <f t="shared" si="30"/>
        <v>0</v>
      </c>
      <c r="AX31" s="199">
        <f t="shared" si="30"/>
        <v>0</v>
      </c>
      <c r="AY31" s="199">
        <f t="shared" si="30"/>
        <v>0</v>
      </c>
      <c r="AZ31" s="199">
        <f t="shared" si="30"/>
        <v>0</v>
      </c>
      <c r="BA31" s="199">
        <f t="shared" si="30"/>
        <v>0</v>
      </c>
      <c r="BB31" s="199">
        <f t="shared" si="30"/>
        <v>0</v>
      </c>
      <c r="BC31" s="199">
        <f t="shared" si="30"/>
        <v>0</v>
      </c>
      <c r="BD31" s="199">
        <f t="shared" si="30"/>
        <v>0</v>
      </c>
      <c r="BE31" s="199">
        <f t="shared" si="30"/>
        <v>0</v>
      </c>
      <c r="BF31" s="199">
        <f t="shared" si="30"/>
        <v>0</v>
      </c>
      <c r="BG31" s="199">
        <f t="shared" si="30"/>
        <v>0</v>
      </c>
      <c r="BH31" s="199">
        <f t="shared" si="30"/>
        <v>0</v>
      </c>
      <c r="BI31" s="199">
        <f t="shared" si="30"/>
        <v>0</v>
      </c>
      <c r="BJ31" s="199">
        <f t="shared" si="30"/>
        <v>0</v>
      </c>
      <c r="BK31" s="199">
        <f t="shared" si="30"/>
        <v>0</v>
      </c>
      <c r="BL31" s="199">
        <f t="shared" si="30"/>
        <v>0</v>
      </c>
      <c r="BM31" s="158"/>
      <c r="BN31" s="210"/>
      <c r="BO31" s="202"/>
      <c r="BP31" s="203"/>
      <c r="BQ31" s="202"/>
      <c r="BR31" s="203"/>
      <c r="BS31" s="202"/>
      <c r="BT31" s="203"/>
      <c r="BU31" s="202"/>
      <c r="BV31" s="203"/>
      <c r="BW31" s="202"/>
      <c r="BX31" s="203"/>
      <c r="BY31" s="202"/>
      <c r="BZ31" s="203"/>
      <c r="CA31" s="202"/>
      <c r="CB31" s="203"/>
      <c r="CC31" s="202"/>
      <c r="CD31" s="203"/>
      <c r="CE31" s="202"/>
      <c r="CF31" s="203"/>
      <c r="CG31" s="202"/>
      <c r="CH31" s="203"/>
      <c r="CI31" s="202"/>
      <c r="CJ31" s="203"/>
      <c r="CK31" s="202"/>
      <c r="CL31" s="203"/>
      <c r="CM31" s="202"/>
      <c r="CN31" s="203"/>
      <c r="CO31" s="202"/>
      <c r="CP31" s="203"/>
      <c r="CQ31" s="202"/>
      <c r="CR31" s="203"/>
      <c r="CS31" s="202"/>
      <c r="CT31" s="199"/>
      <c r="CU31" s="202"/>
      <c r="CV31" s="199"/>
      <c r="CW31" s="202"/>
      <c r="CX31" s="199"/>
      <c r="CY31" s="202"/>
      <c r="CZ31" s="199"/>
      <c r="DA31" s="202"/>
      <c r="DB31" s="199"/>
      <c r="DC31" s="202"/>
      <c r="DD31" s="199"/>
      <c r="DE31" s="202"/>
      <c r="DF31" s="199"/>
      <c r="DG31" s="202"/>
      <c r="DH31" s="199"/>
      <c r="DI31" s="202"/>
      <c r="DJ31" s="199"/>
      <c r="DK31" s="202"/>
      <c r="DL31" s="199"/>
      <c r="DM31" s="202"/>
      <c r="DN31" s="199"/>
      <c r="DO31" s="202"/>
      <c r="DP31" s="199"/>
      <c r="DQ31" s="202"/>
      <c r="DR31" s="199"/>
      <c r="DS31" s="202"/>
      <c r="DT31" s="199"/>
      <c r="DU31" s="202"/>
      <c r="DV31" s="199"/>
      <c r="DW31" s="202"/>
      <c r="DX31" s="199"/>
      <c r="DY31" s="158"/>
      <c r="DZ31" s="159"/>
      <c r="EA31" s="202"/>
      <c r="EB31" s="203"/>
      <c r="EC31" s="202"/>
      <c r="ED31" s="203"/>
      <c r="EE31" s="202"/>
      <c r="EF31" s="203"/>
      <c r="EG31" s="202"/>
      <c r="EH31" s="203"/>
      <c r="EI31" s="202"/>
      <c r="EJ31" s="203"/>
      <c r="EK31" s="202"/>
      <c r="EL31" s="203"/>
      <c r="EM31" s="202"/>
      <c r="EN31" s="203"/>
      <c r="EO31" s="202"/>
      <c r="EP31" s="203"/>
      <c r="EQ31" s="202"/>
      <c r="ER31" s="203"/>
      <c r="ES31" s="202"/>
      <c r="ET31" s="203"/>
      <c r="EU31" s="202"/>
      <c r="EV31" s="203"/>
      <c r="EW31" s="202"/>
      <c r="EX31" s="203"/>
      <c r="EY31" s="202"/>
      <c r="EZ31" s="203"/>
      <c r="FA31" s="202"/>
      <c r="FB31" s="203"/>
      <c r="FC31" s="202"/>
      <c r="FD31" s="203"/>
      <c r="FE31" s="202"/>
      <c r="FF31" s="199"/>
      <c r="FG31" s="202"/>
      <c r="FH31" s="199"/>
      <c r="FI31" s="202"/>
      <c r="FJ31" s="199"/>
      <c r="FK31" s="202"/>
      <c r="FL31" s="199"/>
      <c r="FM31" s="202"/>
      <c r="FN31" s="199"/>
      <c r="FO31" s="202"/>
      <c r="FP31" s="199"/>
      <c r="FQ31" s="202"/>
      <c r="FR31" s="199"/>
      <c r="FS31" s="202"/>
      <c r="FT31" s="199"/>
      <c r="FU31" s="202"/>
      <c r="FV31" s="199"/>
      <c r="FW31" s="202"/>
      <c r="FX31" s="199"/>
      <c r="FY31" s="202"/>
      <c r="FZ31" s="199"/>
      <c r="GA31" s="202"/>
      <c r="GB31" s="199"/>
      <c r="GC31" s="202"/>
      <c r="GD31" s="199"/>
      <c r="GE31" s="202"/>
      <c r="GF31" s="199"/>
      <c r="GG31" s="202"/>
      <c r="GH31" s="199"/>
      <c r="GI31" s="202"/>
      <c r="GJ31" s="199"/>
      <c r="GK31" s="158"/>
      <c r="GL31" s="159"/>
      <c r="GM31" s="202"/>
      <c r="GN31" s="203"/>
      <c r="GO31" s="202"/>
      <c r="GP31" s="203"/>
      <c r="GQ31" s="202"/>
      <c r="GR31" s="203"/>
      <c r="GS31" s="202"/>
      <c r="GT31" s="203"/>
      <c r="GU31" s="202"/>
      <c r="GV31" s="203"/>
      <c r="GW31" s="202"/>
      <c r="GX31" s="203"/>
      <c r="GY31" s="202"/>
      <c r="GZ31" s="203"/>
      <c r="HA31" s="202"/>
      <c r="HB31" s="203"/>
      <c r="HC31" s="202"/>
      <c r="HD31" s="203"/>
      <c r="HE31" s="202"/>
      <c r="HF31" s="203"/>
      <c r="HG31" s="202"/>
      <c r="HH31" s="203"/>
      <c r="HI31" s="202"/>
      <c r="HJ31" s="203"/>
      <c r="HK31" s="202"/>
      <c r="HL31" s="203"/>
      <c r="HM31" s="202"/>
      <c r="HN31" s="203"/>
      <c r="HO31" s="202"/>
      <c r="HP31" s="203"/>
      <c r="HQ31" s="202"/>
      <c r="HR31" s="199"/>
      <c r="HS31" s="202"/>
      <c r="HT31" s="199"/>
      <c r="HU31" s="202"/>
      <c r="HV31" s="199"/>
      <c r="HW31" s="202"/>
      <c r="HX31" s="199"/>
      <c r="HY31" s="202"/>
      <c r="HZ31" s="199"/>
      <c r="IA31" s="202"/>
      <c r="IB31" s="199"/>
      <c r="IC31" s="202"/>
      <c r="ID31" s="199"/>
      <c r="IE31" s="202"/>
      <c r="IF31" s="199"/>
      <c r="IG31" s="202"/>
      <c r="IH31" s="199"/>
      <c r="II31" s="202"/>
      <c r="IJ31" s="199"/>
      <c r="IK31" s="202"/>
      <c r="IL31" s="199"/>
      <c r="IM31" s="202"/>
      <c r="IN31" s="199"/>
      <c r="IO31" s="202"/>
      <c r="IP31" s="199"/>
      <c r="IQ31" s="202"/>
      <c r="IR31" s="199"/>
      <c r="IS31" s="202"/>
      <c r="IT31" s="199"/>
      <c r="IU31" s="202"/>
      <c r="IV31" s="199"/>
    </row>
    <row r="32">
      <c r="A32" s="212"/>
      <c r="B32" s="231" t="str">
        <f t="shared" si="1"/>
        <v/>
      </c>
      <c r="C32" s="199">
        <f t="shared" ref="C32:BL32" si="31">BO32+EA32+GM32</f>
        <v>0</v>
      </c>
      <c r="D32" s="199">
        <f t="shared" si="31"/>
        <v>0</v>
      </c>
      <c r="E32" s="199">
        <f t="shared" si="31"/>
        <v>0</v>
      </c>
      <c r="F32" s="199">
        <f t="shared" si="31"/>
        <v>0</v>
      </c>
      <c r="G32" s="199">
        <f t="shared" si="31"/>
        <v>0</v>
      </c>
      <c r="H32" s="199">
        <f t="shared" si="31"/>
        <v>0</v>
      </c>
      <c r="I32" s="199">
        <f t="shared" si="31"/>
        <v>0</v>
      </c>
      <c r="J32" s="199">
        <f t="shared" si="31"/>
        <v>0</v>
      </c>
      <c r="K32" s="199">
        <f t="shared" si="31"/>
        <v>0</v>
      </c>
      <c r="L32" s="199">
        <f t="shared" si="31"/>
        <v>0</v>
      </c>
      <c r="M32" s="199">
        <f t="shared" si="31"/>
        <v>0</v>
      </c>
      <c r="N32" s="199">
        <f t="shared" si="31"/>
        <v>0</v>
      </c>
      <c r="O32" s="199">
        <f t="shared" si="31"/>
        <v>0</v>
      </c>
      <c r="P32" s="199">
        <f t="shared" si="31"/>
        <v>0</v>
      </c>
      <c r="Q32" s="199">
        <f t="shared" si="31"/>
        <v>0</v>
      </c>
      <c r="R32" s="199">
        <f t="shared" si="31"/>
        <v>0</v>
      </c>
      <c r="S32" s="199">
        <f t="shared" si="31"/>
        <v>0</v>
      </c>
      <c r="T32" s="199">
        <f t="shared" si="31"/>
        <v>0</v>
      </c>
      <c r="U32" s="199">
        <f t="shared" si="31"/>
        <v>0</v>
      </c>
      <c r="V32" s="199">
        <f t="shared" si="31"/>
        <v>0</v>
      </c>
      <c r="W32" s="199">
        <f t="shared" si="31"/>
        <v>0</v>
      </c>
      <c r="X32" s="199">
        <f t="shared" si="31"/>
        <v>0</v>
      </c>
      <c r="Y32" s="199">
        <f t="shared" si="31"/>
        <v>0</v>
      </c>
      <c r="Z32" s="199">
        <f t="shared" si="31"/>
        <v>0</v>
      </c>
      <c r="AA32" s="199">
        <f t="shared" si="31"/>
        <v>0</v>
      </c>
      <c r="AB32" s="199">
        <f t="shared" si="31"/>
        <v>0</v>
      </c>
      <c r="AC32" s="199">
        <f t="shared" si="31"/>
        <v>0</v>
      </c>
      <c r="AD32" s="199">
        <f t="shared" si="31"/>
        <v>0</v>
      </c>
      <c r="AE32" s="199">
        <f t="shared" si="31"/>
        <v>0</v>
      </c>
      <c r="AF32" s="199">
        <f t="shared" si="31"/>
        <v>0</v>
      </c>
      <c r="AG32" s="199">
        <f t="shared" si="31"/>
        <v>0</v>
      </c>
      <c r="AH32" s="199">
        <f t="shared" si="31"/>
        <v>0</v>
      </c>
      <c r="AI32" s="199">
        <f t="shared" si="31"/>
        <v>0</v>
      </c>
      <c r="AJ32" s="199">
        <f t="shared" si="31"/>
        <v>0</v>
      </c>
      <c r="AK32" s="199">
        <f t="shared" si="31"/>
        <v>0</v>
      </c>
      <c r="AL32" s="199">
        <f t="shared" si="31"/>
        <v>0</v>
      </c>
      <c r="AM32" s="199">
        <f t="shared" si="31"/>
        <v>0</v>
      </c>
      <c r="AN32" s="199">
        <f t="shared" si="31"/>
        <v>0</v>
      </c>
      <c r="AO32" s="199">
        <f t="shared" si="31"/>
        <v>0</v>
      </c>
      <c r="AP32" s="199">
        <f t="shared" si="31"/>
        <v>0</v>
      </c>
      <c r="AQ32" s="199">
        <f t="shared" si="31"/>
        <v>0</v>
      </c>
      <c r="AR32" s="199">
        <f t="shared" si="31"/>
        <v>0</v>
      </c>
      <c r="AS32" s="199">
        <f t="shared" si="31"/>
        <v>0</v>
      </c>
      <c r="AT32" s="199">
        <f t="shared" si="31"/>
        <v>0</v>
      </c>
      <c r="AU32" s="199">
        <f t="shared" si="31"/>
        <v>0</v>
      </c>
      <c r="AV32" s="199">
        <f t="shared" si="31"/>
        <v>0</v>
      </c>
      <c r="AW32" s="199">
        <f t="shared" si="31"/>
        <v>0</v>
      </c>
      <c r="AX32" s="199">
        <f t="shared" si="31"/>
        <v>0</v>
      </c>
      <c r="AY32" s="199">
        <f t="shared" si="31"/>
        <v>0</v>
      </c>
      <c r="AZ32" s="199">
        <f t="shared" si="31"/>
        <v>0</v>
      </c>
      <c r="BA32" s="199">
        <f t="shared" si="31"/>
        <v>0</v>
      </c>
      <c r="BB32" s="199">
        <f t="shared" si="31"/>
        <v>0</v>
      </c>
      <c r="BC32" s="199">
        <f t="shared" si="31"/>
        <v>0</v>
      </c>
      <c r="BD32" s="199">
        <f t="shared" si="31"/>
        <v>0</v>
      </c>
      <c r="BE32" s="199">
        <f t="shared" si="31"/>
        <v>0</v>
      </c>
      <c r="BF32" s="199">
        <f t="shared" si="31"/>
        <v>0</v>
      </c>
      <c r="BG32" s="199">
        <f t="shared" si="31"/>
        <v>0</v>
      </c>
      <c r="BH32" s="199">
        <f t="shared" si="31"/>
        <v>0</v>
      </c>
      <c r="BI32" s="199">
        <f t="shared" si="31"/>
        <v>0</v>
      </c>
      <c r="BJ32" s="199">
        <f t="shared" si="31"/>
        <v>0</v>
      </c>
      <c r="BK32" s="199">
        <f t="shared" si="31"/>
        <v>0</v>
      </c>
      <c r="BL32" s="199">
        <f t="shared" si="31"/>
        <v>0</v>
      </c>
      <c r="BM32" s="158"/>
      <c r="BN32" s="210"/>
      <c r="BO32" s="202"/>
      <c r="BP32" s="203"/>
      <c r="BQ32" s="202"/>
      <c r="BR32" s="203"/>
      <c r="BS32" s="202"/>
      <c r="BT32" s="203"/>
      <c r="BU32" s="202"/>
      <c r="BV32" s="203"/>
      <c r="BW32" s="202"/>
      <c r="BX32" s="203"/>
      <c r="BY32" s="202"/>
      <c r="BZ32" s="203"/>
      <c r="CA32" s="202"/>
      <c r="CB32" s="203"/>
      <c r="CC32" s="202"/>
      <c r="CD32" s="203"/>
      <c r="CE32" s="202"/>
      <c r="CF32" s="203"/>
      <c r="CG32" s="202"/>
      <c r="CH32" s="203"/>
      <c r="CI32" s="202"/>
      <c r="CJ32" s="203"/>
      <c r="CK32" s="202"/>
      <c r="CL32" s="203"/>
      <c r="CM32" s="202"/>
      <c r="CN32" s="203"/>
      <c r="CO32" s="202"/>
      <c r="CP32" s="203"/>
      <c r="CQ32" s="202"/>
      <c r="CR32" s="203"/>
      <c r="CS32" s="202"/>
      <c r="CT32" s="199"/>
      <c r="CU32" s="202"/>
      <c r="CV32" s="199"/>
      <c r="CW32" s="202"/>
      <c r="CX32" s="199"/>
      <c r="CY32" s="202"/>
      <c r="CZ32" s="199"/>
      <c r="DA32" s="202"/>
      <c r="DB32" s="199"/>
      <c r="DC32" s="202"/>
      <c r="DD32" s="199"/>
      <c r="DE32" s="202"/>
      <c r="DF32" s="199"/>
      <c r="DG32" s="202"/>
      <c r="DH32" s="199"/>
      <c r="DI32" s="202"/>
      <c r="DJ32" s="199"/>
      <c r="DK32" s="202"/>
      <c r="DL32" s="199"/>
      <c r="DM32" s="202"/>
      <c r="DN32" s="199"/>
      <c r="DO32" s="202"/>
      <c r="DP32" s="199"/>
      <c r="DQ32" s="202"/>
      <c r="DR32" s="199"/>
      <c r="DS32" s="202"/>
      <c r="DT32" s="199"/>
      <c r="DU32" s="202"/>
      <c r="DV32" s="199"/>
      <c r="DW32" s="202"/>
      <c r="DX32" s="199"/>
      <c r="DY32" s="158"/>
      <c r="DZ32" s="159"/>
      <c r="EA32" s="202"/>
      <c r="EB32" s="203"/>
      <c r="EC32" s="202"/>
      <c r="ED32" s="203"/>
      <c r="EE32" s="202"/>
      <c r="EF32" s="203"/>
      <c r="EG32" s="202"/>
      <c r="EH32" s="203"/>
      <c r="EI32" s="202"/>
      <c r="EJ32" s="203"/>
      <c r="EK32" s="202"/>
      <c r="EL32" s="203"/>
      <c r="EM32" s="202"/>
      <c r="EN32" s="203"/>
      <c r="EO32" s="202"/>
      <c r="EP32" s="203"/>
      <c r="EQ32" s="202"/>
      <c r="ER32" s="203"/>
      <c r="ES32" s="202"/>
      <c r="ET32" s="203"/>
      <c r="EU32" s="202"/>
      <c r="EV32" s="203"/>
      <c r="EW32" s="202"/>
      <c r="EX32" s="203"/>
      <c r="EY32" s="202"/>
      <c r="EZ32" s="203"/>
      <c r="FA32" s="202"/>
      <c r="FB32" s="203"/>
      <c r="FC32" s="202"/>
      <c r="FD32" s="203"/>
      <c r="FE32" s="202"/>
      <c r="FF32" s="199"/>
      <c r="FG32" s="202"/>
      <c r="FH32" s="199"/>
      <c r="FI32" s="202"/>
      <c r="FJ32" s="199"/>
      <c r="FK32" s="202"/>
      <c r="FL32" s="199"/>
      <c r="FM32" s="202"/>
      <c r="FN32" s="199"/>
      <c r="FO32" s="202"/>
      <c r="FP32" s="199"/>
      <c r="FQ32" s="202"/>
      <c r="FR32" s="199"/>
      <c r="FS32" s="202"/>
      <c r="FT32" s="199"/>
      <c r="FU32" s="202"/>
      <c r="FV32" s="199"/>
      <c r="FW32" s="202"/>
      <c r="FX32" s="199"/>
      <c r="FY32" s="202"/>
      <c r="FZ32" s="199"/>
      <c r="GA32" s="202"/>
      <c r="GB32" s="199"/>
      <c r="GC32" s="202"/>
      <c r="GD32" s="199"/>
      <c r="GE32" s="202"/>
      <c r="GF32" s="199"/>
      <c r="GG32" s="202"/>
      <c r="GH32" s="199"/>
      <c r="GI32" s="202"/>
      <c r="GJ32" s="199"/>
      <c r="GK32" s="158"/>
      <c r="GL32" s="159"/>
      <c r="GM32" s="202"/>
      <c r="GN32" s="203"/>
      <c r="GO32" s="202"/>
      <c r="GP32" s="203"/>
      <c r="GQ32" s="202"/>
      <c r="GR32" s="203"/>
      <c r="GS32" s="202"/>
      <c r="GT32" s="203"/>
      <c r="GU32" s="202"/>
      <c r="GV32" s="203"/>
      <c r="GW32" s="202"/>
      <c r="GX32" s="203"/>
      <c r="GY32" s="202"/>
      <c r="GZ32" s="203"/>
      <c r="HA32" s="202"/>
      <c r="HB32" s="203"/>
      <c r="HC32" s="202"/>
      <c r="HD32" s="203"/>
      <c r="HE32" s="202"/>
      <c r="HF32" s="203"/>
      <c r="HG32" s="202"/>
      <c r="HH32" s="203"/>
      <c r="HI32" s="202"/>
      <c r="HJ32" s="203"/>
      <c r="HK32" s="202"/>
      <c r="HL32" s="203"/>
      <c r="HM32" s="202"/>
      <c r="HN32" s="203"/>
      <c r="HO32" s="202"/>
      <c r="HP32" s="203"/>
      <c r="HQ32" s="202"/>
      <c r="HR32" s="199"/>
      <c r="HS32" s="202"/>
      <c r="HT32" s="199"/>
      <c r="HU32" s="202"/>
      <c r="HV32" s="199"/>
      <c r="HW32" s="202"/>
      <c r="HX32" s="199"/>
      <c r="HY32" s="202"/>
      <c r="HZ32" s="199"/>
      <c r="IA32" s="202"/>
      <c r="IB32" s="199"/>
      <c r="IC32" s="202"/>
      <c r="ID32" s="199"/>
      <c r="IE32" s="202"/>
      <c r="IF32" s="199"/>
      <c r="IG32" s="202"/>
      <c r="IH32" s="199"/>
      <c r="II32" s="202"/>
      <c r="IJ32" s="199"/>
      <c r="IK32" s="202"/>
      <c r="IL32" s="199"/>
      <c r="IM32" s="202"/>
      <c r="IN32" s="199"/>
      <c r="IO32" s="202"/>
      <c r="IP32" s="199"/>
      <c r="IQ32" s="202"/>
      <c r="IR32" s="199"/>
      <c r="IS32" s="202"/>
      <c r="IT32" s="199"/>
      <c r="IU32" s="202"/>
      <c r="IV32" s="199"/>
    </row>
    <row r="33">
      <c r="A33" s="212"/>
      <c r="B33" s="231" t="str">
        <f t="shared" si="1"/>
        <v/>
      </c>
      <c r="C33" s="199">
        <f t="shared" ref="C33:BL33" si="32">BO33+EA33+GM33</f>
        <v>0</v>
      </c>
      <c r="D33" s="199">
        <f t="shared" si="32"/>
        <v>0</v>
      </c>
      <c r="E33" s="199">
        <f t="shared" si="32"/>
        <v>0</v>
      </c>
      <c r="F33" s="199">
        <f t="shared" si="32"/>
        <v>0</v>
      </c>
      <c r="G33" s="199">
        <f t="shared" si="32"/>
        <v>0</v>
      </c>
      <c r="H33" s="199">
        <f t="shared" si="32"/>
        <v>0</v>
      </c>
      <c r="I33" s="199">
        <f t="shared" si="32"/>
        <v>0</v>
      </c>
      <c r="J33" s="199">
        <f t="shared" si="32"/>
        <v>0</v>
      </c>
      <c r="K33" s="199">
        <f t="shared" si="32"/>
        <v>0</v>
      </c>
      <c r="L33" s="199">
        <f t="shared" si="32"/>
        <v>0</v>
      </c>
      <c r="M33" s="199">
        <f t="shared" si="32"/>
        <v>0</v>
      </c>
      <c r="N33" s="199">
        <f t="shared" si="32"/>
        <v>0</v>
      </c>
      <c r="O33" s="199">
        <f t="shared" si="32"/>
        <v>0</v>
      </c>
      <c r="P33" s="199">
        <f t="shared" si="32"/>
        <v>0</v>
      </c>
      <c r="Q33" s="199">
        <f t="shared" si="32"/>
        <v>0</v>
      </c>
      <c r="R33" s="199">
        <f t="shared" si="32"/>
        <v>0</v>
      </c>
      <c r="S33" s="199">
        <f t="shared" si="32"/>
        <v>0</v>
      </c>
      <c r="T33" s="199">
        <f t="shared" si="32"/>
        <v>0</v>
      </c>
      <c r="U33" s="199">
        <f t="shared" si="32"/>
        <v>0</v>
      </c>
      <c r="V33" s="199">
        <f t="shared" si="32"/>
        <v>0</v>
      </c>
      <c r="W33" s="199">
        <f t="shared" si="32"/>
        <v>0</v>
      </c>
      <c r="X33" s="199">
        <f t="shared" si="32"/>
        <v>0</v>
      </c>
      <c r="Y33" s="199">
        <f t="shared" si="32"/>
        <v>0</v>
      </c>
      <c r="Z33" s="199">
        <f t="shared" si="32"/>
        <v>0</v>
      </c>
      <c r="AA33" s="199">
        <f t="shared" si="32"/>
        <v>0</v>
      </c>
      <c r="AB33" s="199">
        <f t="shared" si="32"/>
        <v>0</v>
      </c>
      <c r="AC33" s="199">
        <f t="shared" si="32"/>
        <v>0</v>
      </c>
      <c r="AD33" s="199">
        <f t="shared" si="32"/>
        <v>0</v>
      </c>
      <c r="AE33" s="199">
        <f t="shared" si="32"/>
        <v>0</v>
      </c>
      <c r="AF33" s="199">
        <f t="shared" si="32"/>
        <v>0</v>
      </c>
      <c r="AG33" s="199">
        <f t="shared" si="32"/>
        <v>0</v>
      </c>
      <c r="AH33" s="199">
        <f t="shared" si="32"/>
        <v>0</v>
      </c>
      <c r="AI33" s="199">
        <f t="shared" si="32"/>
        <v>0</v>
      </c>
      <c r="AJ33" s="199">
        <f t="shared" si="32"/>
        <v>0</v>
      </c>
      <c r="AK33" s="199">
        <f t="shared" si="32"/>
        <v>0</v>
      </c>
      <c r="AL33" s="199">
        <f t="shared" si="32"/>
        <v>0</v>
      </c>
      <c r="AM33" s="199">
        <f t="shared" si="32"/>
        <v>0</v>
      </c>
      <c r="AN33" s="199">
        <f t="shared" si="32"/>
        <v>0</v>
      </c>
      <c r="AO33" s="199">
        <f t="shared" si="32"/>
        <v>0</v>
      </c>
      <c r="AP33" s="199">
        <f t="shared" si="32"/>
        <v>0</v>
      </c>
      <c r="AQ33" s="199">
        <f t="shared" si="32"/>
        <v>0</v>
      </c>
      <c r="AR33" s="199">
        <f t="shared" si="32"/>
        <v>0</v>
      </c>
      <c r="AS33" s="199">
        <f t="shared" si="32"/>
        <v>0</v>
      </c>
      <c r="AT33" s="199">
        <f t="shared" si="32"/>
        <v>0</v>
      </c>
      <c r="AU33" s="199">
        <f t="shared" si="32"/>
        <v>0</v>
      </c>
      <c r="AV33" s="199">
        <f t="shared" si="32"/>
        <v>0</v>
      </c>
      <c r="AW33" s="199">
        <f t="shared" si="32"/>
        <v>0</v>
      </c>
      <c r="AX33" s="199">
        <f t="shared" si="32"/>
        <v>0</v>
      </c>
      <c r="AY33" s="199">
        <f t="shared" si="32"/>
        <v>0</v>
      </c>
      <c r="AZ33" s="199">
        <f t="shared" si="32"/>
        <v>0</v>
      </c>
      <c r="BA33" s="199">
        <f t="shared" si="32"/>
        <v>0</v>
      </c>
      <c r="BB33" s="199">
        <f t="shared" si="32"/>
        <v>0</v>
      </c>
      <c r="BC33" s="199">
        <f t="shared" si="32"/>
        <v>0</v>
      </c>
      <c r="BD33" s="199">
        <f t="shared" si="32"/>
        <v>0</v>
      </c>
      <c r="BE33" s="199">
        <f t="shared" si="32"/>
        <v>0</v>
      </c>
      <c r="BF33" s="199">
        <f t="shared" si="32"/>
        <v>0</v>
      </c>
      <c r="BG33" s="199">
        <f t="shared" si="32"/>
        <v>0</v>
      </c>
      <c r="BH33" s="199">
        <f t="shared" si="32"/>
        <v>0</v>
      </c>
      <c r="BI33" s="199">
        <f t="shared" si="32"/>
        <v>0</v>
      </c>
      <c r="BJ33" s="199">
        <f t="shared" si="32"/>
        <v>0</v>
      </c>
      <c r="BK33" s="199">
        <f t="shared" si="32"/>
        <v>0</v>
      </c>
      <c r="BL33" s="199">
        <f t="shared" si="32"/>
        <v>0</v>
      </c>
      <c r="BM33" s="158"/>
      <c r="BN33" s="210"/>
      <c r="BO33" s="202"/>
      <c r="BP33" s="203"/>
      <c r="BQ33" s="202"/>
      <c r="BR33" s="203"/>
      <c r="BS33" s="202"/>
      <c r="BT33" s="203"/>
      <c r="BU33" s="202"/>
      <c r="BV33" s="203"/>
      <c r="BW33" s="202"/>
      <c r="BX33" s="203"/>
      <c r="BY33" s="202"/>
      <c r="BZ33" s="203"/>
      <c r="CA33" s="202"/>
      <c r="CB33" s="203"/>
      <c r="CC33" s="202"/>
      <c r="CD33" s="203"/>
      <c r="CE33" s="202"/>
      <c r="CF33" s="203"/>
      <c r="CG33" s="202"/>
      <c r="CH33" s="203"/>
      <c r="CI33" s="202"/>
      <c r="CJ33" s="203"/>
      <c r="CK33" s="202"/>
      <c r="CL33" s="203"/>
      <c r="CM33" s="202"/>
      <c r="CN33" s="203"/>
      <c r="CO33" s="202"/>
      <c r="CP33" s="203"/>
      <c r="CQ33" s="202"/>
      <c r="CR33" s="203"/>
      <c r="CS33" s="202"/>
      <c r="CT33" s="199"/>
      <c r="CU33" s="202"/>
      <c r="CV33" s="199"/>
      <c r="CW33" s="202"/>
      <c r="CX33" s="199"/>
      <c r="CY33" s="202"/>
      <c r="CZ33" s="199"/>
      <c r="DA33" s="202"/>
      <c r="DB33" s="199"/>
      <c r="DC33" s="202"/>
      <c r="DD33" s="199"/>
      <c r="DE33" s="202"/>
      <c r="DF33" s="199"/>
      <c r="DG33" s="202"/>
      <c r="DH33" s="199"/>
      <c r="DI33" s="202"/>
      <c r="DJ33" s="199"/>
      <c r="DK33" s="202"/>
      <c r="DL33" s="199"/>
      <c r="DM33" s="202"/>
      <c r="DN33" s="199"/>
      <c r="DO33" s="202"/>
      <c r="DP33" s="199"/>
      <c r="DQ33" s="202"/>
      <c r="DR33" s="199"/>
      <c r="DS33" s="202"/>
      <c r="DT33" s="199"/>
      <c r="DU33" s="202"/>
      <c r="DV33" s="199"/>
      <c r="DW33" s="202"/>
      <c r="DX33" s="199"/>
      <c r="DY33" s="158"/>
      <c r="DZ33" s="159"/>
      <c r="EA33" s="202"/>
      <c r="EB33" s="203"/>
      <c r="EC33" s="202"/>
      <c r="ED33" s="203"/>
      <c r="EE33" s="202"/>
      <c r="EF33" s="203"/>
      <c r="EG33" s="202"/>
      <c r="EH33" s="203"/>
      <c r="EI33" s="202"/>
      <c r="EJ33" s="203"/>
      <c r="EK33" s="202"/>
      <c r="EL33" s="203"/>
      <c r="EM33" s="202"/>
      <c r="EN33" s="203"/>
      <c r="EO33" s="202"/>
      <c r="EP33" s="203"/>
      <c r="EQ33" s="202"/>
      <c r="ER33" s="203"/>
      <c r="ES33" s="202"/>
      <c r="ET33" s="203"/>
      <c r="EU33" s="202"/>
      <c r="EV33" s="203"/>
      <c r="EW33" s="202"/>
      <c r="EX33" s="203"/>
      <c r="EY33" s="202"/>
      <c r="EZ33" s="203"/>
      <c r="FA33" s="202"/>
      <c r="FB33" s="203"/>
      <c r="FC33" s="202"/>
      <c r="FD33" s="203"/>
      <c r="FE33" s="202"/>
      <c r="FF33" s="199"/>
      <c r="FG33" s="202"/>
      <c r="FH33" s="199"/>
      <c r="FI33" s="202"/>
      <c r="FJ33" s="199"/>
      <c r="FK33" s="202"/>
      <c r="FL33" s="199"/>
      <c r="FM33" s="202"/>
      <c r="FN33" s="199"/>
      <c r="FO33" s="202"/>
      <c r="FP33" s="199"/>
      <c r="FQ33" s="202"/>
      <c r="FR33" s="199"/>
      <c r="FS33" s="202"/>
      <c r="FT33" s="199"/>
      <c r="FU33" s="202"/>
      <c r="FV33" s="199"/>
      <c r="FW33" s="202"/>
      <c r="FX33" s="199"/>
      <c r="FY33" s="202"/>
      <c r="FZ33" s="199"/>
      <c r="GA33" s="202"/>
      <c r="GB33" s="199"/>
      <c r="GC33" s="202"/>
      <c r="GD33" s="199"/>
      <c r="GE33" s="202"/>
      <c r="GF33" s="199"/>
      <c r="GG33" s="202"/>
      <c r="GH33" s="199"/>
      <c r="GI33" s="202"/>
      <c r="GJ33" s="199"/>
      <c r="GK33" s="158"/>
      <c r="GL33" s="159"/>
      <c r="GM33" s="202"/>
      <c r="GN33" s="203"/>
      <c r="GO33" s="202"/>
      <c r="GP33" s="203"/>
      <c r="GQ33" s="202"/>
      <c r="GR33" s="203"/>
      <c r="GS33" s="202"/>
      <c r="GT33" s="203"/>
      <c r="GU33" s="202"/>
      <c r="GV33" s="203"/>
      <c r="GW33" s="202"/>
      <c r="GX33" s="203"/>
      <c r="GY33" s="202"/>
      <c r="GZ33" s="203"/>
      <c r="HA33" s="202"/>
      <c r="HB33" s="203"/>
      <c r="HC33" s="202"/>
      <c r="HD33" s="203"/>
      <c r="HE33" s="202"/>
      <c r="HF33" s="203"/>
      <c r="HG33" s="202"/>
      <c r="HH33" s="203"/>
      <c r="HI33" s="202"/>
      <c r="HJ33" s="203"/>
      <c r="HK33" s="202"/>
      <c r="HL33" s="203"/>
      <c r="HM33" s="202"/>
      <c r="HN33" s="203"/>
      <c r="HO33" s="202"/>
      <c r="HP33" s="203"/>
      <c r="HQ33" s="202"/>
      <c r="HR33" s="199"/>
      <c r="HS33" s="202"/>
      <c r="HT33" s="199"/>
      <c r="HU33" s="202"/>
      <c r="HV33" s="199"/>
      <c r="HW33" s="202"/>
      <c r="HX33" s="199"/>
      <c r="HY33" s="202"/>
      <c r="HZ33" s="199"/>
      <c r="IA33" s="202"/>
      <c r="IB33" s="199"/>
      <c r="IC33" s="202"/>
      <c r="ID33" s="199"/>
      <c r="IE33" s="202"/>
      <c r="IF33" s="199"/>
      <c r="IG33" s="202"/>
      <c r="IH33" s="199"/>
      <c r="II33" s="202"/>
      <c r="IJ33" s="199"/>
      <c r="IK33" s="202"/>
      <c r="IL33" s="199"/>
      <c r="IM33" s="202"/>
      <c r="IN33" s="199"/>
      <c r="IO33" s="202"/>
      <c r="IP33" s="199"/>
      <c r="IQ33" s="202"/>
      <c r="IR33" s="199"/>
      <c r="IS33" s="202"/>
      <c r="IT33" s="199"/>
      <c r="IU33" s="202"/>
      <c r="IV33" s="199"/>
    </row>
    <row r="34">
      <c r="A34" s="212"/>
      <c r="B34" s="231" t="str">
        <f t="shared" si="1"/>
        <v/>
      </c>
      <c r="C34" s="199">
        <f t="shared" ref="C34:BL34" si="33">BO34+EA34+GM34</f>
        <v>0</v>
      </c>
      <c r="D34" s="199">
        <f t="shared" si="33"/>
        <v>0</v>
      </c>
      <c r="E34" s="199">
        <f t="shared" si="33"/>
        <v>0</v>
      </c>
      <c r="F34" s="199">
        <f t="shared" si="33"/>
        <v>0</v>
      </c>
      <c r="G34" s="199">
        <f t="shared" si="33"/>
        <v>0</v>
      </c>
      <c r="H34" s="199">
        <f t="shared" si="33"/>
        <v>0</v>
      </c>
      <c r="I34" s="199">
        <f t="shared" si="33"/>
        <v>0</v>
      </c>
      <c r="J34" s="199">
        <f t="shared" si="33"/>
        <v>0</v>
      </c>
      <c r="K34" s="199">
        <f t="shared" si="33"/>
        <v>0</v>
      </c>
      <c r="L34" s="199">
        <f t="shared" si="33"/>
        <v>0</v>
      </c>
      <c r="M34" s="199">
        <f t="shared" si="33"/>
        <v>0</v>
      </c>
      <c r="N34" s="199">
        <f t="shared" si="33"/>
        <v>0</v>
      </c>
      <c r="O34" s="199">
        <f t="shared" si="33"/>
        <v>0</v>
      </c>
      <c r="P34" s="199">
        <f t="shared" si="33"/>
        <v>0</v>
      </c>
      <c r="Q34" s="199">
        <f t="shared" si="33"/>
        <v>0</v>
      </c>
      <c r="R34" s="199">
        <f t="shared" si="33"/>
        <v>0</v>
      </c>
      <c r="S34" s="199">
        <f t="shared" si="33"/>
        <v>0</v>
      </c>
      <c r="T34" s="199">
        <f t="shared" si="33"/>
        <v>0</v>
      </c>
      <c r="U34" s="199">
        <f t="shared" si="33"/>
        <v>0</v>
      </c>
      <c r="V34" s="199">
        <f t="shared" si="33"/>
        <v>0</v>
      </c>
      <c r="W34" s="199">
        <f t="shared" si="33"/>
        <v>0</v>
      </c>
      <c r="X34" s="199">
        <f t="shared" si="33"/>
        <v>0</v>
      </c>
      <c r="Y34" s="199">
        <f t="shared" si="33"/>
        <v>0</v>
      </c>
      <c r="Z34" s="199">
        <f t="shared" si="33"/>
        <v>0</v>
      </c>
      <c r="AA34" s="199">
        <f t="shared" si="33"/>
        <v>0</v>
      </c>
      <c r="AB34" s="199">
        <f t="shared" si="33"/>
        <v>0</v>
      </c>
      <c r="AC34" s="199">
        <f t="shared" si="33"/>
        <v>0</v>
      </c>
      <c r="AD34" s="199">
        <f t="shared" si="33"/>
        <v>0</v>
      </c>
      <c r="AE34" s="199">
        <f t="shared" si="33"/>
        <v>0</v>
      </c>
      <c r="AF34" s="199">
        <f t="shared" si="33"/>
        <v>0</v>
      </c>
      <c r="AG34" s="199">
        <f t="shared" si="33"/>
        <v>0</v>
      </c>
      <c r="AH34" s="199">
        <f t="shared" si="33"/>
        <v>0</v>
      </c>
      <c r="AI34" s="199">
        <f t="shared" si="33"/>
        <v>0</v>
      </c>
      <c r="AJ34" s="199">
        <f t="shared" si="33"/>
        <v>0</v>
      </c>
      <c r="AK34" s="199">
        <f t="shared" si="33"/>
        <v>0</v>
      </c>
      <c r="AL34" s="199">
        <f t="shared" si="33"/>
        <v>0</v>
      </c>
      <c r="AM34" s="199">
        <f t="shared" si="33"/>
        <v>0</v>
      </c>
      <c r="AN34" s="199">
        <f t="shared" si="33"/>
        <v>0</v>
      </c>
      <c r="AO34" s="199">
        <f t="shared" si="33"/>
        <v>0</v>
      </c>
      <c r="AP34" s="199">
        <f t="shared" si="33"/>
        <v>0</v>
      </c>
      <c r="AQ34" s="199">
        <f t="shared" si="33"/>
        <v>0</v>
      </c>
      <c r="AR34" s="199">
        <f t="shared" si="33"/>
        <v>0</v>
      </c>
      <c r="AS34" s="199">
        <f t="shared" si="33"/>
        <v>0</v>
      </c>
      <c r="AT34" s="199">
        <f t="shared" si="33"/>
        <v>0</v>
      </c>
      <c r="AU34" s="199">
        <f t="shared" si="33"/>
        <v>0</v>
      </c>
      <c r="AV34" s="199">
        <f t="shared" si="33"/>
        <v>0</v>
      </c>
      <c r="AW34" s="199">
        <f t="shared" si="33"/>
        <v>0</v>
      </c>
      <c r="AX34" s="199">
        <f t="shared" si="33"/>
        <v>0</v>
      </c>
      <c r="AY34" s="199">
        <f t="shared" si="33"/>
        <v>0</v>
      </c>
      <c r="AZ34" s="199">
        <f t="shared" si="33"/>
        <v>0</v>
      </c>
      <c r="BA34" s="199">
        <f t="shared" si="33"/>
        <v>0</v>
      </c>
      <c r="BB34" s="199">
        <f t="shared" si="33"/>
        <v>0</v>
      </c>
      <c r="BC34" s="199">
        <f t="shared" si="33"/>
        <v>0</v>
      </c>
      <c r="BD34" s="199">
        <f t="shared" si="33"/>
        <v>0</v>
      </c>
      <c r="BE34" s="199">
        <f t="shared" si="33"/>
        <v>0</v>
      </c>
      <c r="BF34" s="199">
        <f t="shared" si="33"/>
        <v>0</v>
      </c>
      <c r="BG34" s="199">
        <f t="shared" si="33"/>
        <v>0</v>
      </c>
      <c r="BH34" s="199">
        <f t="shared" si="33"/>
        <v>0</v>
      </c>
      <c r="BI34" s="199">
        <f t="shared" si="33"/>
        <v>0</v>
      </c>
      <c r="BJ34" s="199">
        <f t="shared" si="33"/>
        <v>0</v>
      </c>
      <c r="BK34" s="199">
        <f t="shared" si="33"/>
        <v>0</v>
      </c>
      <c r="BL34" s="199">
        <f t="shared" si="33"/>
        <v>0</v>
      </c>
      <c r="BM34" s="158"/>
      <c r="BN34" s="210"/>
      <c r="BO34" s="202"/>
      <c r="BP34" s="203"/>
      <c r="BQ34" s="202"/>
      <c r="BR34" s="203"/>
      <c r="BS34" s="202"/>
      <c r="BT34" s="203"/>
      <c r="BU34" s="202"/>
      <c r="BV34" s="203"/>
      <c r="BW34" s="202"/>
      <c r="BX34" s="203"/>
      <c r="BY34" s="202"/>
      <c r="BZ34" s="203"/>
      <c r="CA34" s="202"/>
      <c r="CB34" s="203"/>
      <c r="CC34" s="202"/>
      <c r="CD34" s="203"/>
      <c r="CE34" s="202"/>
      <c r="CF34" s="203"/>
      <c r="CG34" s="202"/>
      <c r="CH34" s="203"/>
      <c r="CI34" s="202"/>
      <c r="CJ34" s="203"/>
      <c r="CK34" s="202"/>
      <c r="CL34" s="203"/>
      <c r="CM34" s="202"/>
      <c r="CN34" s="203"/>
      <c r="CO34" s="202"/>
      <c r="CP34" s="203"/>
      <c r="CQ34" s="202"/>
      <c r="CR34" s="203"/>
      <c r="CS34" s="202"/>
      <c r="CT34" s="199"/>
      <c r="CU34" s="202"/>
      <c r="CV34" s="199"/>
      <c r="CW34" s="202"/>
      <c r="CX34" s="199"/>
      <c r="CY34" s="202"/>
      <c r="CZ34" s="199"/>
      <c r="DA34" s="202"/>
      <c r="DB34" s="199"/>
      <c r="DC34" s="202"/>
      <c r="DD34" s="199"/>
      <c r="DE34" s="202"/>
      <c r="DF34" s="199"/>
      <c r="DG34" s="202"/>
      <c r="DH34" s="199"/>
      <c r="DI34" s="202"/>
      <c r="DJ34" s="199"/>
      <c r="DK34" s="202"/>
      <c r="DL34" s="199"/>
      <c r="DM34" s="202"/>
      <c r="DN34" s="199"/>
      <c r="DO34" s="202"/>
      <c r="DP34" s="199"/>
      <c r="DQ34" s="202"/>
      <c r="DR34" s="199"/>
      <c r="DS34" s="202"/>
      <c r="DT34" s="199"/>
      <c r="DU34" s="202"/>
      <c r="DV34" s="199"/>
      <c r="DW34" s="202"/>
      <c r="DX34" s="199"/>
      <c r="DY34" s="158"/>
      <c r="DZ34" s="159" t="str">
        <f t="shared" ref="DZ34:DZ39" si="35">BN34</f>
        <v/>
      </c>
      <c r="EA34" s="202"/>
      <c r="EB34" s="203"/>
      <c r="EC34" s="202"/>
      <c r="ED34" s="203"/>
      <c r="EE34" s="202"/>
      <c r="EF34" s="203"/>
      <c r="EG34" s="202"/>
      <c r="EH34" s="203"/>
      <c r="EI34" s="202"/>
      <c r="EJ34" s="203"/>
      <c r="EK34" s="202"/>
      <c r="EL34" s="203"/>
      <c r="EM34" s="202"/>
      <c r="EN34" s="203"/>
      <c r="EO34" s="202"/>
      <c r="EP34" s="203"/>
      <c r="EQ34" s="202"/>
      <c r="ER34" s="203"/>
      <c r="ES34" s="202"/>
      <c r="ET34" s="203"/>
      <c r="EU34" s="202"/>
      <c r="EV34" s="203"/>
      <c r="EW34" s="202"/>
      <c r="EX34" s="203"/>
      <c r="EY34" s="202"/>
      <c r="EZ34" s="203"/>
      <c r="FA34" s="202"/>
      <c r="FB34" s="203"/>
      <c r="FC34" s="202"/>
      <c r="FD34" s="203"/>
      <c r="FE34" s="202"/>
      <c r="FF34" s="199"/>
      <c r="FG34" s="202"/>
      <c r="FH34" s="199"/>
      <c r="FI34" s="202"/>
      <c r="FJ34" s="199"/>
      <c r="FK34" s="202"/>
      <c r="FL34" s="199"/>
      <c r="FM34" s="202"/>
      <c r="FN34" s="199"/>
      <c r="FO34" s="202"/>
      <c r="FP34" s="199"/>
      <c r="FQ34" s="202"/>
      <c r="FR34" s="199"/>
      <c r="FS34" s="202"/>
      <c r="FT34" s="199"/>
      <c r="FU34" s="202"/>
      <c r="FV34" s="199"/>
      <c r="FW34" s="202"/>
      <c r="FX34" s="199"/>
      <c r="FY34" s="202"/>
      <c r="FZ34" s="199"/>
      <c r="GA34" s="202"/>
      <c r="GB34" s="199"/>
      <c r="GC34" s="202"/>
      <c r="GD34" s="199"/>
      <c r="GE34" s="202"/>
      <c r="GF34" s="199"/>
      <c r="GG34" s="202"/>
      <c r="GH34" s="199"/>
      <c r="GI34" s="202"/>
      <c r="GJ34" s="199"/>
      <c r="GK34" s="158"/>
      <c r="GL34" s="159" t="str">
        <f t="shared" ref="GL34:GL36" si="36">DZ34</f>
        <v/>
      </c>
      <c r="GM34" s="202"/>
      <c r="GN34" s="203"/>
      <c r="GO34" s="202"/>
      <c r="GP34" s="203"/>
      <c r="GQ34" s="202"/>
      <c r="GR34" s="203"/>
      <c r="GS34" s="202"/>
      <c r="GT34" s="203"/>
      <c r="GU34" s="202"/>
      <c r="GV34" s="203"/>
      <c r="GW34" s="202"/>
      <c r="GX34" s="203"/>
      <c r="GY34" s="202"/>
      <c r="GZ34" s="203"/>
      <c r="HA34" s="202"/>
      <c r="HB34" s="203"/>
      <c r="HC34" s="202"/>
      <c r="HD34" s="203"/>
      <c r="HE34" s="202"/>
      <c r="HF34" s="203"/>
      <c r="HG34" s="202"/>
      <c r="HH34" s="203"/>
      <c r="HI34" s="202"/>
      <c r="HJ34" s="203"/>
      <c r="HK34" s="202"/>
      <c r="HL34" s="203"/>
      <c r="HM34" s="202"/>
      <c r="HN34" s="203"/>
      <c r="HO34" s="202"/>
      <c r="HP34" s="203"/>
      <c r="HQ34" s="202"/>
      <c r="HR34" s="199"/>
      <c r="HS34" s="202"/>
      <c r="HT34" s="199"/>
      <c r="HU34" s="202"/>
      <c r="HV34" s="199"/>
      <c r="HW34" s="202"/>
      <c r="HX34" s="199"/>
      <c r="HY34" s="202"/>
      <c r="HZ34" s="199"/>
      <c r="IA34" s="202"/>
      <c r="IB34" s="199"/>
      <c r="IC34" s="202"/>
      <c r="ID34" s="199"/>
      <c r="IE34" s="202"/>
      <c r="IF34" s="199"/>
      <c r="IG34" s="202"/>
      <c r="IH34" s="199"/>
      <c r="II34" s="202"/>
      <c r="IJ34" s="199"/>
      <c r="IK34" s="202"/>
      <c r="IL34" s="199"/>
      <c r="IM34" s="202"/>
      <c r="IN34" s="199"/>
      <c r="IO34" s="202"/>
      <c r="IP34" s="199"/>
      <c r="IQ34" s="202"/>
      <c r="IR34" s="199"/>
      <c r="IS34" s="202"/>
      <c r="IT34" s="199"/>
      <c r="IU34" s="202"/>
      <c r="IV34" s="199"/>
    </row>
    <row r="35">
      <c r="A35" s="212"/>
      <c r="B35" s="231" t="str">
        <f t="shared" si="1"/>
        <v/>
      </c>
      <c r="C35" s="199">
        <f t="shared" ref="C35:BL35" si="34">BO35+EA35+GM35</f>
        <v>0</v>
      </c>
      <c r="D35" s="199">
        <f t="shared" si="34"/>
        <v>0</v>
      </c>
      <c r="E35" s="199">
        <f t="shared" si="34"/>
        <v>0</v>
      </c>
      <c r="F35" s="199">
        <f t="shared" si="34"/>
        <v>0</v>
      </c>
      <c r="G35" s="199">
        <f t="shared" si="34"/>
        <v>0</v>
      </c>
      <c r="H35" s="199">
        <f t="shared" si="34"/>
        <v>0</v>
      </c>
      <c r="I35" s="199">
        <f t="shared" si="34"/>
        <v>0</v>
      </c>
      <c r="J35" s="199">
        <f t="shared" si="34"/>
        <v>0</v>
      </c>
      <c r="K35" s="199">
        <f t="shared" si="34"/>
        <v>0</v>
      </c>
      <c r="L35" s="199">
        <f t="shared" si="34"/>
        <v>0</v>
      </c>
      <c r="M35" s="199">
        <f t="shared" si="34"/>
        <v>0</v>
      </c>
      <c r="N35" s="199">
        <f t="shared" si="34"/>
        <v>0</v>
      </c>
      <c r="O35" s="199">
        <f t="shared" si="34"/>
        <v>0</v>
      </c>
      <c r="P35" s="199">
        <f t="shared" si="34"/>
        <v>0</v>
      </c>
      <c r="Q35" s="199">
        <f t="shared" si="34"/>
        <v>0</v>
      </c>
      <c r="R35" s="199">
        <f t="shared" si="34"/>
        <v>0</v>
      </c>
      <c r="S35" s="199">
        <f t="shared" si="34"/>
        <v>0</v>
      </c>
      <c r="T35" s="199">
        <f t="shared" si="34"/>
        <v>0</v>
      </c>
      <c r="U35" s="199">
        <f t="shared" si="34"/>
        <v>0</v>
      </c>
      <c r="V35" s="199">
        <f t="shared" si="34"/>
        <v>0</v>
      </c>
      <c r="W35" s="199">
        <f t="shared" si="34"/>
        <v>0</v>
      </c>
      <c r="X35" s="199">
        <f t="shared" si="34"/>
        <v>0</v>
      </c>
      <c r="Y35" s="199">
        <f t="shared" si="34"/>
        <v>0</v>
      </c>
      <c r="Z35" s="199">
        <f t="shared" si="34"/>
        <v>0</v>
      </c>
      <c r="AA35" s="199">
        <f t="shared" si="34"/>
        <v>0</v>
      </c>
      <c r="AB35" s="199">
        <f t="shared" si="34"/>
        <v>0</v>
      </c>
      <c r="AC35" s="199">
        <f t="shared" si="34"/>
        <v>0</v>
      </c>
      <c r="AD35" s="199">
        <f t="shared" si="34"/>
        <v>0</v>
      </c>
      <c r="AE35" s="199">
        <f t="shared" si="34"/>
        <v>0</v>
      </c>
      <c r="AF35" s="199">
        <f t="shared" si="34"/>
        <v>0</v>
      </c>
      <c r="AG35" s="199">
        <f t="shared" si="34"/>
        <v>0</v>
      </c>
      <c r="AH35" s="199">
        <f t="shared" si="34"/>
        <v>0</v>
      </c>
      <c r="AI35" s="199">
        <f t="shared" si="34"/>
        <v>0</v>
      </c>
      <c r="AJ35" s="199">
        <f t="shared" si="34"/>
        <v>0</v>
      </c>
      <c r="AK35" s="199">
        <f t="shared" si="34"/>
        <v>0</v>
      </c>
      <c r="AL35" s="199">
        <f t="shared" si="34"/>
        <v>0</v>
      </c>
      <c r="AM35" s="199">
        <f t="shared" si="34"/>
        <v>0</v>
      </c>
      <c r="AN35" s="199">
        <f t="shared" si="34"/>
        <v>0</v>
      </c>
      <c r="AO35" s="199">
        <f t="shared" si="34"/>
        <v>0</v>
      </c>
      <c r="AP35" s="199">
        <f t="shared" si="34"/>
        <v>0</v>
      </c>
      <c r="AQ35" s="199">
        <f t="shared" si="34"/>
        <v>0</v>
      </c>
      <c r="AR35" s="199">
        <f t="shared" si="34"/>
        <v>0</v>
      </c>
      <c r="AS35" s="199">
        <f t="shared" si="34"/>
        <v>0</v>
      </c>
      <c r="AT35" s="199">
        <f t="shared" si="34"/>
        <v>0</v>
      </c>
      <c r="AU35" s="199">
        <f t="shared" si="34"/>
        <v>0</v>
      </c>
      <c r="AV35" s="199">
        <f t="shared" si="34"/>
        <v>0</v>
      </c>
      <c r="AW35" s="199">
        <f t="shared" si="34"/>
        <v>0</v>
      </c>
      <c r="AX35" s="199">
        <f t="shared" si="34"/>
        <v>0</v>
      </c>
      <c r="AY35" s="199">
        <f t="shared" si="34"/>
        <v>0</v>
      </c>
      <c r="AZ35" s="199">
        <f t="shared" si="34"/>
        <v>0</v>
      </c>
      <c r="BA35" s="199">
        <f t="shared" si="34"/>
        <v>0</v>
      </c>
      <c r="BB35" s="199">
        <f t="shared" si="34"/>
        <v>0</v>
      </c>
      <c r="BC35" s="199">
        <f t="shared" si="34"/>
        <v>0</v>
      </c>
      <c r="BD35" s="199">
        <f t="shared" si="34"/>
        <v>0</v>
      </c>
      <c r="BE35" s="199">
        <f t="shared" si="34"/>
        <v>0</v>
      </c>
      <c r="BF35" s="199">
        <f t="shared" si="34"/>
        <v>0</v>
      </c>
      <c r="BG35" s="199">
        <f t="shared" si="34"/>
        <v>0</v>
      </c>
      <c r="BH35" s="199">
        <f t="shared" si="34"/>
        <v>0</v>
      </c>
      <c r="BI35" s="199">
        <f t="shared" si="34"/>
        <v>0</v>
      </c>
      <c r="BJ35" s="199">
        <f t="shared" si="34"/>
        <v>0</v>
      </c>
      <c r="BK35" s="199">
        <f t="shared" si="34"/>
        <v>0</v>
      </c>
      <c r="BL35" s="199">
        <f t="shared" si="34"/>
        <v>0</v>
      </c>
      <c r="BM35" s="158"/>
      <c r="BN35" s="210"/>
      <c r="BO35" s="202"/>
      <c r="BP35" s="203"/>
      <c r="BQ35" s="202"/>
      <c r="BR35" s="203"/>
      <c r="BS35" s="202"/>
      <c r="BT35" s="203"/>
      <c r="BU35" s="202"/>
      <c r="BV35" s="203"/>
      <c r="BW35" s="202"/>
      <c r="BX35" s="203"/>
      <c r="BY35" s="202"/>
      <c r="BZ35" s="203"/>
      <c r="CA35" s="202"/>
      <c r="CB35" s="203"/>
      <c r="CC35" s="202"/>
      <c r="CD35" s="203"/>
      <c r="CE35" s="202"/>
      <c r="CF35" s="203"/>
      <c r="CG35" s="202"/>
      <c r="CH35" s="203"/>
      <c r="CI35" s="202"/>
      <c r="CJ35" s="203"/>
      <c r="CK35" s="202"/>
      <c r="CL35" s="203"/>
      <c r="CM35" s="202"/>
      <c r="CN35" s="203"/>
      <c r="CO35" s="202"/>
      <c r="CP35" s="203"/>
      <c r="CQ35" s="202"/>
      <c r="CR35" s="203"/>
      <c r="CS35" s="202"/>
      <c r="CT35" s="199"/>
      <c r="CU35" s="202"/>
      <c r="CV35" s="199"/>
      <c r="CW35" s="202"/>
      <c r="CX35" s="199"/>
      <c r="CY35" s="202"/>
      <c r="CZ35" s="199"/>
      <c r="DA35" s="202"/>
      <c r="DB35" s="199"/>
      <c r="DC35" s="202"/>
      <c r="DD35" s="199"/>
      <c r="DE35" s="202"/>
      <c r="DF35" s="199"/>
      <c r="DG35" s="202"/>
      <c r="DH35" s="199"/>
      <c r="DI35" s="202"/>
      <c r="DJ35" s="199"/>
      <c r="DK35" s="202"/>
      <c r="DL35" s="199"/>
      <c r="DM35" s="202"/>
      <c r="DN35" s="199"/>
      <c r="DO35" s="202"/>
      <c r="DP35" s="199"/>
      <c r="DQ35" s="202"/>
      <c r="DR35" s="199"/>
      <c r="DS35" s="202"/>
      <c r="DT35" s="199"/>
      <c r="DU35" s="202"/>
      <c r="DV35" s="199"/>
      <c r="DW35" s="202"/>
      <c r="DX35" s="199"/>
      <c r="DY35" s="158"/>
      <c r="DZ35" s="159" t="str">
        <f t="shared" si="35"/>
        <v/>
      </c>
      <c r="EA35" s="202"/>
      <c r="EB35" s="203"/>
      <c r="EC35" s="202"/>
      <c r="ED35" s="203"/>
      <c r="EE35" s="202"/>
      <c r="EF35" s="203"/>
      <c r="EG35" s="202"/>
      <c r="EH35" s="203"/>
      <c r="EI35" s="202"/>
      <c r="EJ35" s="203"/>
      <c r="EK35" s="202"/>
      <c r="EL35" s="203"/>
      <c r="EM35" s="202"/>
      <c r="EN35" s="203"/>
      <c r="EO35" s="202"/>
      <c r="EP35" s="203"/>
      <c r="EQ35" s="202"/>
      <c r="ER35" s="203"/>
      <c r="ES35" s="202"/>
      <c r="ET35" s="203"/>
      <c r="EU35" s="202"/>
      <c r="EV35" s="203"/>
      <c r="EW35" s="202"/>
      <c r="EX35" s="203"/>
      <c r="EY35" s="202"/>
      <c r="EZ35" s="203"/>
      <c r="FA35" s="202"/>
      <c r="FB35" s="203"/>
      <c r="FC35" s="202"/>
      <c r="FD35" s="203"/>
      <c r="FE35" s="202"/>
      <c r="FF35" s="199"/>
      <c r="FG35" s="202"/>
      <c r="FH35" s="199"/>
      <c r="FI35" s="202"/>
      <c r="FJ35" s="199"/>
      <c r="FK35" s="202"/>
      <c r="FL35" s="199"/>
      <c r="FM35" s="202"/>
      <c r="FN35" s="199"/>
      <c r="FO35" s="202"/>
      <c r="FP35" s="199"/>
      <c r="FQ35" s="202"/>
      <c r="FR35" s="199"/>
      <c r="FS35" s="202"/>
      <c r="FT35" s="199"/>
      <c r="FU35" s="202"/>
      <c r="FV35" s="199"/>
      <c r="FW35" s="202"/>
      <c r="FX35" s="199"/>
      <c r="FY35" s="202"/>
      <c r="FZ35" s="199"/>
      <c r="GA35" s="202"/>
      <c r="GB35" s="199"/>
      <c r="GC35" s="202"/>
      <c r="GD35" s="199"/>
      <c r="GE35" s="202"/>
      <c r="GF35" s="199"/>
      <c r="GG35" s="202"/>
      <c r="GH35" s="199"/>
      <c r="GI35" s="202"/>
      <c r="GJ35" s="199"/>
      <c r="GK35" s="158"/>
      <c r="GL35" s="159" t="str">
        <f t="shared" si="36"/>
        <v/>
      </c>
      <c r="GM35" s="202"/>
      <c r="GN35" s="203"/>
      <c r="GO35" s="202"/>
      <c r="GP35" s="203"/>
      <c r="GQ35" s="202"/>
      <c r="GR35" s="203"/>
      <c r="GS35" s="202"/>
      <c r="GT35" s="203"/>
      <c r="GU35" s="202"/>
      <c r="GV35" s="203"/>
      <c r="GW35" s="202"/>
      <c r="GX35" s="203"/>
      <c r="GY35" s="202"/>
      <c r="GZ35" s="203"/>
      <c r="HA35" s="202"/>
      <c r="HB35" s="203"/>
      <c r="HC35" s="202"/>
      <c r="HD35" s="203"/>
      <c r="HE35" s="202"/>
      <c r="HF35" s="203"/>
      <c r="HG35" s="202"/>
      <c r="HH35" s="203"/>
      <c r="HI35" s="202"/>
      <c r="HJ35" s="203"/>
      <c r="HK35" s="202"/>
      <c r="HL35" s="203"/>
      <c r="HM35" s="202"/>
      <c r="HN35" s="203"/>
      <c r="HO35" s="202"/>
      <c r="HP35" s="203"/>
      <c r="HQ35" s="202"/>
      <c r="HR35" s="199"/>
      <c r="HS35" s="202"/>
      <c r="HT35" s="199"/>
      <c r="HU35" s="202"/>
      <c r="HV35" s="199"/>
      <c r="HW35" s="202"/>
      <c r="HX35" s="199"/>
      <c r="HY35" s="202"/>
      <c r="HZ35" s="199"/>
      <c r="IA35" s="202"/>
      <c r="IB35" s="199"/>
      <c r="IC35" s="202"/>
      <c r="ID35" s="199"/>
      <c r="IE35" s="202"/>
      <c r="IF35" s="199"/>
      <c r="IG35" s="202"/>
      <c r="IH35" s="199"/>
      <c r="II35" s="202"/>
      <c r="IJ35" s="199"/>
      <c r="IK35" s="202"/>
      <c r="IL35" s="199"/>
      <c r="IM35" s="202"/>
      <c r="IN35" s="199"/>
      <c r="IO35" s="202"/>
      <c r="IP35" s="199"/>
      <c r="IQ35" s="202"/>
      <c r="IR35" s="199"/>
      <c r="IS35" s="202"/>
      <c r="IT35" s="199"/>
      <c r="IU35" s="202"/>
      <c r="IV35" s="199"/>
    </row>
    <row r="36">
      <c r="A36" s="212"/>
      <c r="B36" s="231" t="str">
        <f t="shared" si="1"/>
        <v/>
      </c>
      <c r="C36" s="199">
        <f t="shared" ref="C36:BL36" si="37">BO36+EA36+GM36</f>
        <v>0</v>
      </c>
      <c r="D36" s="199">
        <f t="shared" si="37"/>
        <v>0</v>
      </c>
      <c r="E36" s="199">
        <f t="shared" si="37"/>
        <v>0</v>
      </c>
      <c r="F36" s="199">
        <f t="shared" si="37"/>
        <v>0</v>
      </c>
      <c r="G36" s="199">
        <f t="shared" si="37"/>
        <v>0</v>
      </c>
      <c r="H36" s="199">
        <f t="shared" si="37"/>
        <v>0</v>
      </c>
      <c r="I36" s="199">
        <f t="shared" si="37"/>
        <v>0</v>
      </c>
      <c r="J36" s="199">
        <f t="shared" si="37"/>
        <v>0</v>
      </c>
      <c r="K36" s="199">
        <f t="shared" si="37"/>
        <v>0</v>
      </c>
      <c r="L36" s="199">
        <f t="shared" si="37"/>
        <v>0</v>
      </c>
      <c r="M36" s="199">
        <f t="shared" si="37"/>
        <v>0</v>
      </c>
      <c r="N36" s="199">
        <f t="shared" si="37"/>
        <v>0</v>
      </c>
      <c r="O36" s="199">
        <f t="shared" si="37"/>
        <v>0</v>
      </c>
      <c r="P36" s="199">
        <f t="shared" si="37"/>
        <v>0</v>
      </c>
      <c r="Q36" s="199">
        <f t="shared" si="37"/>
        <v>0</v>
      </c>
      <c r="R36" s="199">
        <f t="shared" si="37"/>
        <v>0</v>
      </c>
      <c r="S36" s="199">
        <f t="shared" si="37"/>
        <v>0</v>
      </c>
      <c r="T36" s="199">
        <f t="shared" si="37"/>
        <v>0</v>
      </c>
      <c r="U36" s="199">
        <f t="shared" si="37"/>
        <v>0</v>
      </c>
      <c r="V36" s="199">
        <f t="shared" si="37"/>
        <v>0</v>
      </c>
      <c r="W36" s="199">
        <f t="shared" si="37"/>
        <v>0</v>
      </c>
      <c r="X36" s="199">
        <f t="shared" si="37"/>
        <v>0</v>
      </c>
      <c r="Y36" s="199">
        <f t="shared" si="37"/>
        <v>0</v>
      </c>
      <c r="Z36" s="199">
        <f t="shared" si="37"/>
        <v>0</v>
      </c>
      <c r="AA36" s="199">
        <f t="shared" si="37"/>
        <v>0</v>
      </c>
      <c r="AB36" s="199">
        <f t="shared" si="37"/>
        <v>0</v>
      </c>
      <c r="AC36" s="199">
        <f t="shared" si="37"/>
        <v>0</v>
      </c>
      <c r="AD36" s="199">
        <f t="shared" si="37"/>
        <v>0</v>
      </c>
      <c r="AE36" s="199">
        <f t="shared" si="37"/>
        <v>0</v>
      </c>
      <c r="AF36" s="199">
        <f t="shared" si="37"/>
        <v>0</v>
      </c>
      <c r="AG36" s="199">
        <f t="shared" si="37"/>
        <v>0</v>
      </c>
      <c r="AH36" s="199">
        <f t="shared" si="37"/>
        <v>0</v>
      </c>
      <c r="AI36" s="199">
        <f t="shared" si="37"/>
        <v>0</v>
      </c>
      <c r="AJ36" s="199">
        <f t="shared" si="37"/>
        <v>0</v>
      </c>
      <c r="AK36" s="199">
        <f t="shared" si="37"/>
        <v>0</v>
      </c>
      <c r="AL36" s="199">
        <f t="shared" si="37"/>
        <v>0</v>
      </c>
      <c r="AM36" s="199">
        <f t="shared" si="37"/>
        <v>0</v>
      </c>
      <c r="AN36" s="199">
        <f t="shared" si="37"/>
        <v>0</v>
      </c>
      <c r="AO36" s="199">
        <f t="shared" si="37"/>
        <v>0</v>
      </c>
      <c r="AP36" s="199">
        <f t="shared" si="37"/>
        <v>0</v>
      </c>
      <c r="AQ36" s="199">
        <f t="shared" si="37"/>
        <v>0</v>
      </c>
      <c r="AR36" s="199">
        <f t="shared" si="37"/>
        <v>0</v>
      </c>
      <c r="AS36" s="199">
        <f t="shared" si="37"/>
        <v>0</v>
      </c>
      <c r="AT36" s="199">
        <f t="shared" si="37"/>
        <v>0</v>
      </c>
      <c r="AU36" s="199">
        <f t="shared" si="37"/>
        <v>0</v>
      </c>
      <c r="AV36" s="199">
        <f t="shared" si="37"/>
        <v>0</v>
      </c>
      <c r="AW36" s="199">
        <f t="shared" si="37"/>
        <v>0</v>
      </c>
      <c r="AX36" s="199">
        <f t="shared" si="37"/>
        <v>0</v>
      </c>
      <c r="AY36" s="199">
        <f t="shared" si="37"/>
        <v>0</v>
      </c>
      <c r="AZ36" s="199">
        <f t="shared" si="37"/>
        <v>0</v>
      </c>
      <c r="BA36" s="199">
        <f t="shared" si="37"/>
        <v>0</v>
      </c>
      <c r="BB36" s="199">
        <f t="shared" si="37"/>
        <v>0</v>
      </c>
      <c r="BC36" s="199">
        <f t="shared" si="37"/>
        <v>0</v>
      </c>
      <c r="BD36" s="199">
        <f t="shared" si="37"/>
        <v>0</v>
      </c>
      <c r="BE36" s="199">
        <f t="shared" si="37"/>
        <v>0</v>
      </c>
      <c r="BF36" s="199">
        <f t="shared" si="37"/>
        <v>0</v>
      </c>
      <c r="BG36" s="199">
        <f t="shared" si="37"/>
        <v>0</v>
      </c>
      <c r="BH36" s="199">
        <f t="shared" si="37"/>
        <v>0</v>
      </c>
      <c r="BI36" s="199">
        <f t="shared" si="37"/>
        <v>0</v>
      </c>
      <c r="BJ36" s="199">
        <f t="shared" si="37"/>
        <v>0</v>
      </c>
      <c r="BK36" s="199">
        <f t="shared" si="37"/>
        <v>0</v>
      </c>
      <c r="BL36" s="199">
        <f t="shared" si="37"/>
        <v>0</v>
      </c>
      <c r="BM36" s="158"/>
      <c r="BN36" s="210"/>
      <c r="BO36" s="202"/>
      <c r="BP36" s="203"/>
      <c r="BQ36" s="202"/>
      <c r="BR36" s="203"/>
      <c r="BS36" s="202"/>
      <c r="BT36" s="203"/>
      <c r="BU36" s="202"/>
      <c r="BV36" s="203"/>
      <c r="BW36" s="202"/>
      <c r="BX36" s="203"/>
      <c r="BY36" s="202"/>
      <c r="BZ36" s="203"/>
      <c r="CA36" s="202"/>
      <c r="CB36" s="203"/>
      <c r="CC36" s="202"/>
      <c r="CD36" s="203"/>
      <c r="CE36" s="202"/>
      <c r="CF36" s="203"/>
      <c r="CG36" s="202"/>
      <c r="CH36" s="203"/>
      <c r="CI36" s="202"/>
      <c r="CJ36" s="203"/>
      <c r="CK36" s="202"/>
      <c r="CL36" s="203"/>
      <c r="CM36" s="202"/>
      <c r="CN36" s="203"/>
      <c r="CO36" s="202"/>
      <c r="CP36" s="203"/>
      <c r="CQ36" s="202"/>
      <c r="CR36" s="203"/>
      <c r="CS36" s="202"/>
      <c r="CT36" s="199"/>
      <c r="CU36" s="202"/>
      <c r="CV36" s="199"/>
      <c r="CW36" s="202"/>
      <c r="CX36" s="199"/>
      <c r="CY36" s="202"/>
      <c r="CZ36" s="199"/>
      <c r="DA36" s="202"/>
      <c r="DB36" s="199"/>
      <c r="DC36" s="202"/>
      <c r="DD36" s="199"/>
      <c r="DE36" s="202"/>
      <c r="DF36" s="199"/>
      <c r="DG36" s="202"/>
      <c r="DH36" s="199"/>
      <c r="DI36" s="202"/>
      <c r="DJ36" s="199"/>
      <c r="DK36" s="202"/>
      <c r="DL36" s="199"/>
      <c r="DM36" s="202"/>
      <c r="DN36" s="199"/>
      <c r="DO36" s="202"/>
      <c r="DP36" s="199"/>
      <c r="DQ36" s="202"/>
      <c r="DR36" s="199"/>
      <c r="DS36" s="202"/>
      <c r="DT36" s="199"/>
      <c r="DU36" s="202"/>
      <c r="DV36" s="199"/>
      <c r="DW36" s="202"/>
      <c r="DX36" s="199"/>
      <c r="DY36" s="158"/>
      <c r="DZ36" s="159" t="str">
        <f t="shared" si="35"/>
        <v/>
      </c>
      <c r="EA36" s="202"/>
      <c r="EB36" s="203"/>
      <c r="EC36" s="202"/>
      <c r="ED36" s="203"/>
      <c r="EE36" s="202"/>
      <c r="EF36" s="203"/>
      <c r="EG36" s="202"/>
      <c r="EH36" s="203"/>
      <c r="EI36" s="202"/>
      <c r="EJ36" s="203"/>
      <c r="EK36" s="202"/>
      <c r="EL36" s="203"/>
      <c r="EM36" s="202"/>
      <c r="EN36" s="203"/>
      <c r="EO36" s="202"/>
      <c r="EP36" s="203"/>
      <c r="EQ36" s="202"/>
      <c r="ER36" s="203"/>
      <c r="ES36" s="202"/>
      <c r="ET36" s="203"/>
      <c r="EU36" s="202"/>
      <c r="EV36" s="203"/>
      <c r="EW36" s="202"/>
      <c r="EX36" s="203"/>
      <c r="EY36" s="202"/>
      <c r="EZ36" s="203"/>
      <c r="FA36" s="202"/>
      <c r="FB36" s="203"/>
      <c r="FC36" s="202"/>
      <c r="FD36" s="203"/>
      <c r="FE36" s="202"/>
      <c r="FF36" s="199"/>
      <c r="FG36" s="202"/>
      <c r="FH36" s="199"/>
      <c r="FI36" s="202"/>
      <c r="FJ36" s="199"/>
      <c r="FK36" s="202"/>
      <c r="FL36" s="199"/>
      <c r="FM36" s="202"/>
      <c r="FN36" s="199"/>
      <c r="FO36" s="202"/>
      <c r="FP36" s="199"/>
      <c r="FQ36" s="202"/>
      <c r="FR36" s="199"/>
      <c r="FS36" s="202"/>
      <c r="FT36" s="199"/>
      <c r="FU36" s="202"/>
      <c r="FV36" s="199"/>
      <c r="FW36" s="202"/>
      <c r="FX36" s="199"/>
      <c r="FY36" s="202"/>
      <c r="FZ36" s="199"/>
      <c r="GA36" s="202"/>
      <c r="GB36" s="199"/>
      <c r="GC36" s="202"/>
      <c r="GD36" s="199"/>
      <c r="GE36" s="202"/>
      <c r="GF36" s="199"/>
      <c r="GG36" s="202"/>
      <c r="GH36" s="199"/>
      <c r="GI36" s="202"/>
      <c r="GJ36" s="199"/>
      <c r="GK36" s="158"/>
      <c r="GL36" s="159" t="str">
        <f t="shared" si="36"/>
        <v/>
      </c>
      <c r="GM36" s="202"/>
      <c r="GN36" s="203"/>
      <c r="GO36" s="202"/>
      <c r="GP36" s="203"/>
      <c r="GQ36" s="202"/>
      <c r="GR36" s="203"/>
      <c r="GS36" s="202"/>
      <c r="GT36" s="203"/>
      <c r="GU36" s="202"/>
      <c r="GV36" s="203"/>
      <c r="GW36" s="202"/>
      <c r="GX36" s="203"/>
      <c r="GY36" s="202"/>
      <c r="GZ36" s="203"/>
      <c r="HA36" s="202"/>
      <c r="HB36" s="203"/>
      <c r="HC36" s="202"/>
      <c r="HD36" s="203"/>
      <c r="HE36" s="202"/>
      <c r="HF36" s="203"/>
      <c r="HG36" s="202"/>
      <c r="HH36" s="203"/>
      <c r="HI36" s="202"/>
      <c r="HJ36" s="203"/>
      <c r="HK36" s="202"/>
      <c r="HL36" s="203"/>
      <c r="HM36" s="202"/>
      <c r="HN36" s="203"/>
      <c r="HO36" s="202"/>
      <c r="HP36" s="203"/>
      <c r="HQ36" s="202"/>
      <c r="HR36" s="199"/>
      <c r="HS36" s="202"/>
      <c r="HT36" s="199"/>
      <c r="HU36" s="202"/>
      <c r="HV36" s="199"/>
      <c r="HW36" s="202"/>
      <c r="HX36" s="199"/>
      <c r="HY36" s="202"/>
      <c r="HZ36" s="199"/>
      <c r="IA36" s="202"/>
      <c r="IB36" s="199"/>
      <c r="IC36" s="202"/>
      <c r="ID36" s="199"/>
      <c r="IE36" s="202"/>
      <c r="IF36" s="199"/>
      <c r="IG36" s="202"/>
      <c r="IH36" s="199"/>
      <c r="II36" s="202"/>
      <c r="IJ36" s="199"/>
      <c r="IK36" s="202"/>
      <c r="IL36" s="199"/>
      <c r="IM36" s="202"/>
      <c r="IN36" s="199"/>
      <c r="IO36" s="202"/>
      <c r="IP36" s="199"/>
      <c r="IQ36" s="202"/>
      <c r="IR36" s="199"/>
      <c r="IS36" s="202"/>
      <c r="IT36" s="199"/>
      <c r="IU36" s="202"/>
      <c r="IV36" s="199"/>
    </row>
    <row r="37">
      <c r="A37" s="212"/>
      <c r="B37" s="231" t="str">
        <f t="shared" si="1"/>
        <v/>
      </c>
      <c r="C37" s="199">
        <f t="shared" ref="C37:BL37" si="38">BO37+EA37+GM37</f>
        <v>0</v>
      </c>
      <c r="D37" s="199">
        <f t="shared" si="38"/>
        <v>0</v>
      </c>
      <c r="E37" s="199">
        <f t="shared" si="38"/>
        <v>0</v>
      </c>
      <c r="F37" s="199">
        <f t="shared" si="38"/>
        <v>0</v>
      </c>
      <c r="G37" s="199">
        <f t="shared" si="38"/>
        <v>0</v>
      </c>
      <c r="H37" s="199">
        <f t="shared" si="38"/>
        <v>0</v>
      </c>
      <c r="I37" s="199">
        <f t="shared" si="38"/>
        <v>0</v>
      </c>
      <c r="J37" s="199">
        <f t="shared" si="38"/>
        <v>0</v>
      </c>
      <c r="K37" s="199">
        <f t="shared" si="38"/>
        <v>0</v>
      </c>
      <c r="L37" s="199">
        <f t="shared" si="38"/>
        <v>0</v>
      </c>
      <c r="M37" s="199">
        <f t="shared" si="38"/>
        <v>0</v>
      </c>
      <c r="N37" s="199">
        <f t="shared" si="38"/>
        <v>0</v>
      </c>
      <c r="O37" s="199">
        <f t="shared" si="38"/>
        <v>0</v>
      </c>
      <c r="P37" s="199">
        <f t="shared" si="38"/>
        <v>0</v>
      </c>
      <c r="Q37" s="199">
        <f t="shared" si="38"/>
        <v>0</v>
      </c>
      <c r="R37" s="199">
        <f t="shared" si="38"/>
        <v>0</v>
      </c>
      <c r="S37" s="199">
        <f t="shared" si="38"/>
        <v>0</v>
      </c>
      <c r="T37" s="199">
        <f t="shared" si="38"/>
        <v>0</v>
      </c>
      <c r="U37" s="199">
        <f t="shared" si="38"/>
        <v>0</v>
      </c>
      <c r="V37" s="199">
        <f t="shared" si="38"/>
        <v>0</v>
      </c>
      <c r="W37" s="199">
        <f t="shared" si="38"/>
        <v>0</v>
      </c>
      <c r="X37" s="199">
        <f t="shared" si="38"/>
        <v>0</v>
      </c>
      <c r="Y37" s="199">
        <f t="shared" si="38"/>
        <v>0</v>
      </c>
      <c r="Z37" s="199">
        <f t="shared" si="38"/>
        <v>0</v>
      </c>
      <c r="AA37" s="199">
        <f t="shared" si="38"/>
        <v>0</v>
      </c>
      <c r="AB37" s="199">
        <f t="shared" si="38"/>
        <v>0</v>
      </c>
      <c r="AC37" s="199">
        <f t="shared" si="38"/>
        <v>0</v>
      </c>
      <c r="AD37" s="199">
        <f t="shared" si="38"/>
        <v>0</v>
      </c>
      <c r="AE37" s="199">
        <f t="shared" si="38"/>
        <v>0</v>
      </c>
      <c r="AF37" s="199">
        <f t="shared" si="38"/>
        <v>0</v>
      </c>
      <c r="AG37" s="199">
        <f t="shared" si="38"/>
        <v>0</v>
      </c>
      <c r="AH37" s="199">
        <f t="shared" si="38"/>
        <v>0</v>
      </c>
      <c r="AI37" s="199">
        <f t="shared" si="38"/>
        <v>0</v>
      </c>
      <c r="AJ37" s="199">
        <f t="shared" si="38"/>
        <v>0</v>
      </c>
      <c r="AK37" s="199">
        <f t="shared" si="38"/>
        <v>0</v>
      </c>
      <c r="AL37" s="199">
        <f t="shared" si="38"/>
        <v>0</v>
      </c>
      <c r="AM37" s="199">
        <f t="shared" si="38"/>
        <v>0</v>
      </c>
      <c r="AN37" s="199">
        <f t="shared" si="38"/>
        <v>0</v>
      </c>
      <c r="AO37" s="199">
        <f t="shared" si="38"/>
        <v>0</v>
      </c>
      <c r="AP37" s="199">
        <f t="shared" si="38"/>
        <v>0</v>
      </c>
      <c r="AQ37" s="199">
        <f t="shared" si="38"/>
        <v>0</v>
      </c>
      <c r="AR37" s="199">
        <f t="shared" si="38"/>
        <v>0</v>
      </c>
      <c r="AS37" s="199">
        <f t="shared" si="38"/>
        <v>0</v>
      </c>
      <c r="AT37" s="199">
        <f t="shared" si="38"/>
        <v>0</v>
      </c>
      <c r="AU37" s="199">
        <f t="shared" si="38"/>
        <v>0</v>
      </c>
      <c r="AV37" s="199">
        <f t="shared" si="38"/>
        <v>0</v>
      </c>
      <c r="AW37" s="199">
        <f t="shared" si="38"/>
        <v>0</v>
      </c>
      <c r="AX37" s="199">
        <f t="shared" si="38"/>
        <v>0</v>
      </c>
      <c r="AY37" s="199">
        <f t="shared" si="38"/>
        <v>0</v>
      </c>
      <c r="AZ37" s="199">
        <f t="shared" si="38"/>
        <v>0</v>
      </c>
      <c r="BA37" s="199">
        <f t="shared" si="38"/>
        <v>0</v>
      </c>
      <c r="BB37" s="199">
        <f t="shared" si="38"/>
        <v>0</v>
      </c>
      <c r="BC37" s="199">
        <f t="shared" si="38"/>
        <v>0</v>
      </c>
      <c r="BD37" s="199">
        <f t="shared" si="38"/>
        <v>0</v>
      </c>
      <c r="BE37" s="199">
        <f t="shared" si="38"/>
        <v>0</v>
      </c>
      <c r="BF37" s="199">
        <f t="shared" si="38"/>
        <v>0</v>
      </c>
      <c r="BG37" s="199">
        <f t="shared" si="38"/>
        <v>0</v>
      </c>
      <c r="BH37" s="199">
        <f t="shared" si="38"/>
        <v>0</v>
      </c>
      <c r="BI37" s="199">
        <f t="shared" si="38"/>
        <v>0</v>
      </c>
      <c r="BJ37" s="199">
        <f t="shared" si="38"/>
        <v>0</v>
      </c>
      <c r="BK37" s="199">
        <f t="shared" si="38"/>
        <v>0</v>
      </c>
      <c r="BL37" s="199">
        <f t="shared" si="38"/>
        <v>0</v>
      </c>
      <c r="BM37" s="158"/>
      <c r="BN37" s="210"/>
      <c r="BO37" s="202"/>
      <c r="BP37" s="203"/>
      <c r="BQ37" s="202"/>
      <c r="BR37" s="203"/>
      <c r="BS37" s="202"/>
      <c r="BT37" s="203"/>
      <c r="BU37" s="202"/>
      <c r="BV37" s="203"/>
      <c r="BW37" s="202"/>
      <c r="BX37" s="203"/>
      <c r="BY37" s="202"/>
      <c r="BZ37" s="203"/>
      <c r="CA37" s="202"/>
      <c r="CB37" s="203"/>
      <c r="CC37" s="202"/>
      <c r="CD37" s="203"/>
      <c r="CE37" s="202"/>
      <c r="CF37" s="203"/>
      <c r="CG37" s="202"/>
      <c r="CH37" s="203"/>
      <c r="CI37" s="202"/>
      <c r="CJ37" s="203"/>
      <c r="CK37" s="202"/>
      <c r="CL37" s="203"/>
      <c r="CM37" s="202"/>
      <c r="CN37" s="203"/>
      <c r="CO37" s="202"/>
      <c r="CP37" s="203"/>
      <c r="CQ37" s="202"/>
      <c r="CR37" s="203"/>
      <c r="CS37" s="202"/>
      <c r="CT37" s="199"/>
      <c r="CU37" s="202"/>
      <c r="CV37" s="199"/>
      <c r="CW37" s="202"/>
      <c r="CX37" s="199"/>
      <c r="CY37" s="202"/>
      <c r="CZ37" s="199"/>
      <c r="DA37" s="202"/>
      <c r="DB37" s="199"/>
      <c r="DC37" s="202"/>
      <c r="DD37" s="199"/>
      <c r="DE37" s="202"/>
      <c r="DF37" s="199"/>
      <c r="DG37" s="202"/>
      <c r="DH37" s="199"/>
      <c r="DI37" s="202"/>
      <c r="DJ37" s="199"/>
      <c r="DK37" s="202"/>
      <c r="DL37" s="199"/>
      <c r="DM37" s="202"/>
      <c r="DN37" s="199"/>
      <c r="DO37" s="202"/>
      <c r="DP37" s="199"/>
      <c r="DQ37" s="202"/>
      <c r="DR37" s="199"/>
      <c r="DS37" s="202"/>
      <c r="DT37" s="199"/>
      <c r="DU37" s="202"/>
      <c r="DV37" s="199"/>
      <c r="DW37" s="202"/>
      <c r="DX37" s="199"/>
      <c r="DY37" s="158"/>
      <c r="DZ37" s="159" t="str">
        <f t="shared" si="35"/>
        <v/>
      </c>
      <c r="EA37" s="202"/>
      <c r="EB37" s="203"/>
      <c r="EC37" s="202"/>
      <c r="ED37" s="203"/>
      <c r="EE37" s="202"/>
      <c r="EF37" s="203"/>
      <c r="EG37" s="202"/>
      <c r="EH37" s="203"/>
      <c r="EI37" s="202"/>
      <c r="EJ37" s="203"/>
      <c r="EK37" s="202"/>
      <c r="EL37" s="203"/>
      <c r="EM37" s="202"/>
      <c r="EN37" s="203"/>
      <c r="EO37" s="202"/>
      <c r="EP37" s="203"/>
      <c r="EQ37" s="202"/>
      <c r="ER37" s="203"/>
      <c r="ES37" s="202"/>
      <c r="ET37" s="203"/>
      <c r="EU37" s="202"/>
      <c r="EV37" s="203"/>
      <c r="EW37" s="202"/>
      <c r="EX37" s="203"/>
      <c r="EY37" s="202"/>
      <c r="EZ37" s="203"/>
      <c r="FA37" s="202"/>
      <c r="FB37" s="203"/>
      <c r="FC37" s="202"/>
      <c r="FD37" s="203"/>
      <c r="FE37" s="202"/>
      <c r="FF37" s="199"/>
      <c r="FG37" s="202"/>
      <c r="FH37" s="199"/>
      <c r="FI37" s="202"/>
      <c r="FJ37" s="199"/>
      <c r="FK37" s="202"/>
      <c r="FL37" s="199"/>
      <c r="FM37" s="202"/>
      <c r="FN37" s="199"/>
      <c r="FO37" s="202"/>
      <c r="FP37" s="199"/>
      <c r="FQ37" s="202"/>
      <c r="FR37" s="199"/>
      <c r="FS37" s="202"/>
      <c r="FT37" s="199"/>
      <c r="FU37" s="202"/>
      <c r="FV37" s="199"/>
      <c r="FW37" s="202"/>
      <c r="FX37" s="199"/>
      <c r="FY37" s="202"/>
      <c r="FZ37" s="199"/>
      <c r="GA37" s="202"/>
      <c r="GB37" s="199"/>
      <c r="GC37" s="202"/>
      <c r="GD37" s="199"/>
      <c r="GE37" s="202"/>
      <c r="GF37" s="199"/>
      <c r="GG37" s="202"/>
      <c r="GH37" s="199"/>
      <c r="GI37" s="202"/>
      <c r="GJ37" s="199"/>
      <c r="GK37" s="158"/>
      <c r="GL37" s="159"/>
      <c r="GM37" s="202"/>
      <c r="GN37" s="203"/>
      <c r="GO37" s="202"/>
      <c r="GP37" s="203"/>
      <c r="GQ37" s="202"/>
      <c r="GR37" s="203"/>
      <c r="GS37" s="202"/>
      <c r="GT37" s="203"/>
      <c r="GU37" s="202"/>
      <c r="GV37" s="203"/>
      <c r="GW37" s="202"/>
      <c r="GX37" s="203"/>
      <c r="GY37" s="202"/>
      <c r="GZ37" s="203"/>
      <c r="HA37" s="202"/>
      <c r="HB37" s="203"/>
      <c r="HC37" s="202"/>
      <c r="HD37" s="203"/>
      <c r="HE37" s="202"/>
      <c r="HF37" s="203"/>
      <c r="HG37" s="202"/>
      <c r="HH37" s="203"/>
      <c r="HI37" s="202"/>
      <c r="HJ37" s="203"/>
      <c r="HK37" s="202"/>
      <c r="HL37" s="203"/>
      <c r="HM37" s="202"/>
      <c r="HN37" s="203"/>
      <c r="HO37" s="202"/>
      <c r="HP37" s="203"/>
      <c r="HQ37" s="202"/>
      <c r="HR37" s="199"/>
      <c r="HS37" s="202"/>
      <c r="HT37" s="199"/>
      <c r="HU37" s="202"/>
      <c r="HV37" s="199"/>
      <c r="HW37" s="202"/>
      <c r="HX37" s="199"/>
      <c r="HY37" s="202"/>
      <c r="HZ37" s="199"/>
      <c r="IA37" s="202"/>
      <c r="IB37" s="199"/>
      <c r="IC37" s="202"/>
      <c r="ID37" s="199"/>
      <c r="IE37" s="202"/>
      <c r="IF37" s="199"/>
      <c r="IG37" s="202"/>
      <c r="IH37" s="199"/>
      <c r="II37" s="202"/>
      <c r="IJ37" s="199"/>
      <c r="IK37" s="202"/>
      <c r="IL37" s="199"/>
      <c r="IM37" s="202"/>
      <c r="IN37" s="199"/>
      <c r="IO37" s="202"/>
      <c r="IP37" s="199"/>
      <c r="IQ37" s="202"/>
      <c r="IR37" s="199"/>
      <c r="IS37" s="202"/>
      <c r="IT37" s="199"/>
      <c r="IU37" s="202"/>
      <c r="IV37" s="199"/>
    </row>
    <row r="38">
      <c r="A38" s="212"/>
      <c r="B38" s="231" t="str">
        <f t="shared" si="1"/>
        <v/>
      </c>
      <c r="C38" s="199">
        <f t="shared" ref="C38:BL38" si="39">BO38+EA38+GM38</f>
        <v>0</v>
      </c>
      <c r="D38" s="199">
        <f t="shared" si="39"/>
        <v>0</v>
      </c>
      <c r="E38" s="199">
        <f t="shared" si="39"/>
        <v>0</v>
      </c>
      <c r="F38" s="199">
        <f t="shared" si="39"/>
        <v>0</v>
      </c>
      <c r="G38" s="199">
        <f t="shared" si="39"/>
        <v>0</v>
      </c>
      <c r="H38" s="199">
        <f t="shared" si="39"/>
        <v>0</v>
      </c>
      <c r="I38" s="199">
        <f t="shared" si="39"/>
        <v>0</v>
      </c>
      <c r="J38" s="199">
        <f t="shared" si="39"/>
        <v>0</v>
      </c>
      <c r="K38" s="199">
        <f t="shared" si="39"/>
        <v>0</v>
      </c>
      <c r="L38" s="199">
        <f t="shared" si="39"/>
        <v>0</v>
      </c>
      <c r="M38" s="199">
        <f t="shared" si="39"/>
        <v>0</v>
      </c>
      <c r="N38" s="199">
        <f t="shared" si="39"/>
        <v>0</v>
      </c>
      <c r="O38" s="199">
        <f t="shared" si="39"/>
        <v>0</v>
      </c>
      <c r="P38" s="199">
        <f t="shared" si="39"/>
        <v>0</v>
      </c>
      <c r="Q38" s="199">
        <f t="shared" si="39"/>
        <v>0</v>
      </c>
      <c r="R38" s="199">
        <f t="shared" si="39"/>
        <v>0</v>
      </c>
      <c r="S38" s="199">
        <f t="shared" si="39"/>
        <v>0</v>
      </c>
      <c r="T38" s="199">
        <f t="shared" si="39"/>
        <v>0</v>
      </c>
      <c r="U38" s="199">
        <f t="shared" si="39"/>
        <v>0</v>
      </c>
      <c r="V38" s="199">
        <f t="shared" si="39"/>
        <v>0</v>
      </c>
      <c r="W38" s="199">
        <f t="shared" si="39"/>
        <v>0</v>
      </c>
      <c r="X38" s="199">
        <f t="shared" si="39"/>
        <v>0</v>
      </c>
      <c r="Y38" s="199">
        <f t="shared" si="39"/>
        <v>0</v>
      </c>
      <c r="Z38" s="199">
        <f t="shared" si="39"/>
        <v>0</v>
      </c>
      <c r="AA38" s="199">
        <f t="shared" si="39"/>
        <v>0</v>
      </c>
      <c r="AB38" s="199">
        <f t="shared" si="39"/>
        <v>0</v>
      </c>
      <c r="AC38" s="199">
        <f t="shared" si="39"/>
        <v>0</v>
      </c>
      <c r="AD38" s="199">
        <f t="shared" si="39"/>
        <v>0</v>
      </c>
      <c r="AE38" s="199">
        <f t="shared" si="39"/>
        <v>0</v>
      </c>
      <c r="AF38" s="199">
        <f t="shared" si="39"/>
        <v>0</v>
      </c>
      <c r="AG38" s="199">
        <f t="shared" si="39"/>
        <v>0</v>
      </c>
      <c r="AH38" s="199">
        <f t="shared" si="39"/>
        <v>0</v>
      </c>
      <c r="AI38" s="199">
        <f t="shared" si="39"/>
        <v>0</v>
      </c>
      <c r="AJ38" s="199">
        <f t="shared" si="39"/>
        <v>0</v>
      </c>
      <c r="AK38" s="199">
        <f t="shared" si="39"/>
        <v>0</v>
      </c>
      <c r="AL38" s="199">
        <f t="shared" si="39"/>
        <v>0</v>
      </c>
      <c r="AM38" s="199">
        <f t="shared" si="39"/>
        <v>0</v>
      </c>
      <c r="AN38" s="199">
        <f t="shared" si="39"/>
        <v>0</v>
      </c>
      <c r="AO38" s="199">
        <f t="shared" si="39"/>
        <v>0</v>
      </c>
      <c r="AP38" s="199">
        <f t="shared" si="39"/>
        <v>0</v>
      </c>
      <c r="AQ38" s="199">
        <f t="shared" si="39"/>
        <v>0</v>
      </c>
      <c r="AR38" s="199">
        <f t="shared" si="39"/>
        <v>0</v>
      </c>
      <c r="AS38" s="199">
        <f t="shared" si="39"/>
        <v>0</v>
      </c>
      <c r="AT38" s="199">
        <f t="shared" si="39"/>
        <v>0</v>
      </c>
      <c r="AU38" s="199">
        <f t="shared" si="39"/>
        <v>0</v>
      </c>
      <c r="AV38" s="199">
        <f t="shared" si="39"/>
        <v>0</v>
      </c>
      <c r="AW38" s="199">
        <f t="shared" si="39"/>
        <v>0</v>
      </c>
      <c r="AX38" s="199">
        <f t="shared" si="39"/>
        <v>0</v>
      </c>
      <c r="AY38" s="199">
        <f t="shared" si="39"/>
        <v>0</v>
      </c>
      <c r="AZ38" s="199">
        <f t="shared" si="39"/>
        <v>0</v>
      </c>
      <c r="BA38" s="199">
        <f t="shared" si="39"/>
        <v>0</v>
      </c>
      <c r="BB38" s="199">
        <f t="shared" si="39"/>
        <v>0</v>
      </c>
      <c r="BC38" s="199">
        <f t="shared" si="39"/>
        <v>0</v>
      </c>
      <c r="BD38" s="199">
        <f t="shared" si="39"/>
        <v>0</v>
      </c>
      <c r="BE38" s="199">
        <f t="shared" si="39"/>
        <v>0</v>
      </c>
      <c r="BF38" s="199">
        <f t="shared" si="39"/>
        <v>0</v>
      </c>
      <c r="BG38" s="199">
        <f t="shared" si="39"/>
        <v>0</v>
      </c>
      <c r="BH38" s="199">
        <f t="shared" si="39"/>
        <v>0</v>
      </c>
      <c r="BI38" s="199">
        <f t="shared" si="39"/>
        <v>0</v>
      </c>
      <c r="BJ38" s="199">
        <f t="shared" si="39"/>
        <v>0</v>
      </c>
      <c r="BK38" s="199">
        <f t="shared" si="39"/>
        <v>0</v>
      </c>
      <c r="BL38" s="199">
        <f t="shared" si="39"/>
        <v>0</v>
      </c>
      <c r="BM38" s="158"/>
      <c r="BN38" s="210"/>
      <c r="BO38" s="202"/>
      <c r="BP38" s="203"/>
      <c r="BQ38" s="202"/>
      <c r="BR38" s="203"/>
      <c r="BS38" s="202"/>
      <c r="BT38" s="203"/>
      <c r="BU38" s="202"/>
      <c r="BV38" s="203"/>
      <c r="BW38" s="202"/>
      <c r="BX38" s="203"/>
      <c r="BY38" s="202"/>
      <c r="BZ38" s="203"/>
      <c r="CA38" s="202"/>
      <c r="CB38" s="203"/>
      <c r="CC38" s="202"/>
      <c r="CD38" s="203"/>
      <c r="CE38" s="202"/>
      <c r="CF38" s="203"/>
      <c r="CG38" s="202"/>
      <c r="CH38" s="203"/>
      <c r="CI38" s="202"/>
      <c r="CJ38" s="203"/>
      <c r="CK38" s="202"/>
      <c r="CL38" s="203"/>
      <c r="CM38" s="202"/>
      <c r="CN38" s="203"/>
      <c r="CO38" s="202"/>
      <c r="CP38" s="203"/>
      <c r="CQ38" s="202"/>
      <c r="CR38" s="203"/>
      <c r="CS38" s="202"/>
      <c r="CT38" s="199"/>
      <c r="CU38" s="202"/>
      <c r="CV38" s="199"/>
      <c r="CW38" s="202"/>
      <c r="CX38" s="199"/>
      <c r="CY38" s="202"/>
      <c r="CZ38" s="199"/>
      <c r="DA38" s="202"/>
      <c r="DB38" s="199"/>
      <c r="DC38" s="202"/>
      <c r="DD38" s="199"/>
      <c r="DE38" s="202"/>
      <c r="DF38" s="199"/>
      <c r="DG38" s="202"/>
      <c r="DH38" s="199"/>
      <c r="DI38" s="202"/>
      <c r="DJ38" s="199"/>
      <c r="DK38" s="202"/>
      <c r="DL38" s="199"/>
      <c r="DM38" s="202"/>
      <c r="DN38" s="199"/>
      <c r="DO38" s="202"/>
      <c r="DP38" s="199"/>
      <c r="DQ38" s="202"/>
      <c r="DR38" s="199"/>
      <c r="DS38" s="202"/>
      <c r="DT38" s="199"/>
      <c r="DU38" s="202"/>
      <c r="DV38" s="199"/>
      <c r="DW38" s="202"/>
      <c r="DX38" s="199"/>
      <c r="DY38" s="158"/>
      <c r="DZ38" s="159" t="str">
        <f t="shared" si="35"/>
        <v/>
      </c>
      <c r="EA38" s="202"/>
      <c r="EB38" s="203"/>
      <c r="EC38" s="202"/>
      <c r="ED38" s="203"/>
      <c r="EE38" s="202"/>
      <c r="EF38" s="203"/>
      <c r="EG38" s="202"/>
      <c r="EH38" s="203"/>
      <c r="EI38" s="202"/>
      <c r="EJ38" s="203"/>
      <c r="EK38" s="202"/>
      <c r="EL38" s="203"/>
      <c r="EM38" s="202"/>
      <c r="EN38" s="203"/>
      <c r="EO38" s="202"/>
      <c r="EP38" s="203"/>
      <c r="EQ38" s="202"/>
      <c r="ER38" s="203"/>
      <c r="ES38" s="202"/>
      <c r="ET38" s="203"/>
      <c r="EU38" s="202"/>
      <c r="EV38" s="203"/>
      <c r="EW38" s="202"/>
      <c r="EX38" s="203"/>
      <c r="EY38" s="202"/>
      <c r="EZ38" s="203"/>
      <c r="FA38" s="202"/>
      <c r="FB38" s="203"/>
      <c r="FC38" s="202"/>
      <c r="FD38" s="203"/>
      <c r="FE38" s="202"/>
      <c r="FF38" s="199"/>
      <c r="FG38" s="202"/>
      <c r="FH38" s="199"/>
      <c r="FI38" s="202"/>
      <c r="FJ38" s="199"/>
      <c r="FK38" s="202"/>
      <c r="FL38" s="199"/>
      <c r="FM38" s="202"/>
      <c r="FN38" s="199"/>
      <c r="FO38" s="202"/>
      <c r="FP38" s="199"/>
      <c r="FQ38" s="202"/>
      <c r="FR38" s="199"/>
      <c r="FS38" s="202"/>
      <c r="FT38" s="199"/>
      <c r="FU38" s="202"/>
      <c r="FV38" s="199"/>
      <c r="FW38" s="202"/>
      <c r="FX38" s="199"/>
      <c r="FY38" s="202"/>
      <c r="FZ38" s="199"/>
      <c r="GA38" s="202"/>
      <c r="GB38" s="199"/>
      <c r="GC38" s="202"/>
      <c r="GD38" s="199"/>
      <c r="GE38" s="202"/>
      <c r="GF38" s="199"/>
      <c r="GG38" s="202"/>
      <c r="GH38" s="199"/>
      <c r="GI38" s="202"/>
      <c r="GJ38" s="199"/>
      <c r="GK38" s="158"/>
      <c r="GL38" s="159"/>
      <c r="GM38" s="202"/>
      <c r="GN38" s="203"/>
      <c r="GO38" s="202"/>
      <c r="GP38" s="203"/>
      <c r="GQ38" s="202"/>
      <c r="GR38" s="203"/>
      <c r="GS38" s="202"/>
      <c r="GT38" s="203"/>
      <c r="GU38" s="202"/>
      <c r="GV38" s="203"/>
      <c r="GW38" s="202"/>
      <c r="GX38" s="203"/>
      <c r="GY38" s="202"/>
      <c r="GZ38" s="203"/>
      <c r="HA38" s="202"/>
      <c r="HB38" s="203"/>
      <c r="HC38" s="202"/>
      <c r="HD38" s="203"/>
      <c r="HE38" s="202"/>
      <c r="HF38" s="203"/>
      <c r="HG38" s="202"/>
      <c r="HH38" s="203"/>
      <c r="HI38" s="202"/>
      <c r="HJ38" s="203"/>
      <c r="HK38" s="202"/>
      <c r="HL38" s="203"/>
      <c r="HM38" s="202"/>
      <c r="HN38" s="203"/>
      <c r="HO38" s="202"/>
      <c r="HP38" s="203"/>
      <c r="HQ38" s="202"/>
      <c r="HR38" s="199"/>
      <c r="HS38" s="202"/>
      <c r="HT38" s="199"/>
      <c r="HU38" s="202"/>
      <c r="HV38" s="199"/>
      <c r="HW38" s="202"/>
      <c r="HX38" s="199"/>
      <c r="HY38" s="202"/>
      <c r="HZ38" s="199"/>
      <c r="IA38" s="202"/>
      <c r="IB38" s="199"/>
      <c r="IC38" s="202"/>
      <c r="ID38" s="199"/>
      <c r="IE38" s="202"/>
      <c r="IF38" s="199"/>
      <c r="IG38" s="202"/>
      <c r="IH38" s="199"/>
      <c r="II38" s="202"/>
      <c r="IJ38" s="199"/>
      <c r="IK38" s="202"/>
      <c r="IL38" s="199"/>
      <c r="IM38" s="202"/>
      <c r="IN38" s="199"/>
      <c r="IO38" s="202"/>
      <c r="IP38" s="199"/>
      <c r="IQ38" s="202"/>
      <c r="IR38" s="199"/>
      <c r="IS38" s="202"/>
      <c r="IT38" s="199"/>
      <c r="IU38" s="202"/>
      <c r="IV38" s="199"/>
    </row>
    <row r="39">
      <c r="A39" s="212"/>
      <c r="B39" s="231" t="str">
        <f t="shared" si="1"/>
        <v/>
      </c>
      <c r="C39" s="199">
        <f t="shared" ref="C39:BL39" si="40">BO39+EA39+GM39</f>
        <v>0</v>
      </c>
      <c r="D39" s="199">
        <f t="shared" si="40"/>
        <v>0</v>
      </c>
      <c r="E39" s="199">
        <f t="shared" si="40"/>
        <v>0</v>
      </c>
      <c r="F39" s="199">
        <f t="shared" si="40"/>
        <v>0</v>
      </c>
      <c r="G39" s="199">
        <f t="shared" si="40"/>
        <v>0</v>
      </c>
      <c r="H39" s="199">
        <f t="shared" si="40"/>
        <v>0</v>
      </c>
      <c r="I39" s="199">
        <f t="shared" si="40"/>
        <v>0</v>
      </c>
      <c r="J39" s="199">
        <f t="shared" si="40"/>
        <v>0</v>
      </c>
      <c r="K39" s="199">
        <f t="shared" si="40"/>
        <v>0</v>
      </c>
      <c r="L39" s="199">
        <f t="shared" si="40"/>
        <v>0</v>
      </c>
      <c r="M39" s="199">
        <f t="shared" si="40"/>
        <v>0</v>
      </c>
      <c r="N39" s="199">
        <f t="shared" si="40"/>
        <v>0</v>
      </c>
      <c r="O39" s="199">
        <f t="shared" si="40"/>
        <v>0</v>
      </c>
      <c r="P39" s="199">
        <f t="shared" si="40"/>
        <v>0</v>
      </c>
      <c r="Q39" s="199">
        <f t="shared" si="40"/>
        <v>0</v>
      </c>
      <c r="R39" s="199">
        <f t="shared" si="40"/>
        <v>0</v>
      </c>
      <c r="S39" s="199">
        <f t="shared" si="40"/>
        <v>0</v>
      </c>
      <c r="T39" s="199">
        <f t="shared" si="40"/>
        <v>0</v>
      </c>
      <c r="U39" s="199">
        <f t="shared" si="40"/>
        <v>0</v>
      </c>
      <c r="V39" s="199">
        <f t="shared" si="40"/>
        <v>0</v>
      </c>
      <c r="W39" s="199">
        <f t="shared" si="40"/>
        <v>0</v>
      </c>
      <c r="X39" s="199">
        <f t="shared" si="40"/>
        <v>0</v>
      </c>
      <c r="Y39" s="199">
        <f t="shared" si="40"/>
        <v>0</v>
      </c>
      <c r="Z39" s="199">
        <f t="shared" si="40"/>
        <v>0</v>
      </c>
      <c r="AA39" s="199">
        <f t="shared" si="40"/>
        <v>0</v>
      </c>
      <c r="AB39" s="199">
        <f t="shared" si="40"/>
        <v>0</v>
      </c>
      <c r="AC39" s="199">
        <f t="shared" si="40"/>
        <v>0</v>
      </c>
      <c r="AD39" s="199">
        <f t="shared" si="40"/>
        <v>0</v>
      </c>
      <c r="AE39" s="199">
        <f t="shared" si="40"/>
        <v>0</v>
      </c>
      <c r="AF39" s="199">
        <f t="shared" si="40"/>
        <v>0</v>
      </c>
      <c r="AG39" s="199">
        <f t="shared" si="40"/>
        <v>0</v>
      </c>
      <c r="AH39" s="199">
        <f t="shared" si="40"/>
        <v>0</v>
      </c>
      <c r="AI39" s="199">
        <f t="shared" si="40"/>
        <v>0</v>
      </c>
      <c r="AJ39" s="199">
        <f t="shared" si="40"/>
        <v>0</v>
      </c>
      <c r="AK39" s="199">
        <f t="shared" si="40"/>
        <v>0</v>
      </c>
      <c r="AL39" s="199">
        <f t="shared" si="40"/>
        <v>0</v>
      </c>
      <c r="AM39" s="199">
        <f t="shared" si="40"/>
        <v>0</v>
      </c>
      <c r="AN39" s="199">
        <f t="shared" si="40"/>
        <v>0</v>
      </c>
      <c r="AO39" s="199">
        <f t="shared" si="40"/>
        <v>0</v>
      </c>
      <c r="AP39" s="199">
        <f t="shared" si="40"/>
        <v>0</v>
      </c>
      <c r="AQ39" s="199">
        <f t="shared" si="40"/>
        <v>0</v>
      </c>
      <c r="AR39" s="199">
        <f t="shared" si="40"/>
        <v>0</v>
      </c>
      <c r="AS39" s="199">
        <f t="shared" si="40"/>
        <v>0</v>
      </c>
      <c r="AT39" s="199">
        <f t="shared" si="40"/>
        <v>0</v>
      </c>
      <c r="AU39" s="199">
        <f t="shared" si="40"/>
        <v>0</v>
      </c>
      <c r="AV39" s="199">
        <f t="shared" si="40"/>
        <v>0</v>
      </c>
      <c r="AW39" s="199">
        <f t="shared" si="40"/>
        <v>0</v>
      </c>
      <c r="AX39" s="199">
        <f t="shared" si="40"/>
        <v>0</v>
      </c>
      <c r="AY39" s="199">
        <f t="shared" si="40"/>
        <v>0</v>
      </c>
      <c r="AZ39" s="199">
        <f t="shared" si="40"/>
        <v>0</v>
      </c>
      <c r="BA39" s="199">
        <f t="shared" si="40"/>
        <v>0</v>
      </c>
      <c r="BB39" s="199">
        <f t="shared" si="40"/>
        <v>0</v>
      </c>
      <c r="BC39" s="199">
        <f t="shared" si="40"/>
        <v>0</v>
      </c>
      <c r="BD39" s="199">
        <f t="shared" si="40"/>
        <v>0</v>
      </c>
      <c r="BE39" s="199">
        <f t="shared" si="40"/>
        <v>0</v>
      </c>
      <c r="BF39" s="199">
        <f t="shared" si="40"/>
        <v>0</v>
      </c>
      <c r="BG39" s="199">
        <f t="shared" si="40"/>
        <v>0</v>
      </c>
      <c r="BH39" s="199">
        <f t="shared" si="40"/>
        <v>0</v>
      </c>
      <c r="BI39" s="199">
        <f t="shared" si="40"/>
        <v>0</v>
      </c>
      <c r="BJ39" s="199">
        <f t="shared" si="40"/>
        <v>0</v>
      </c>
      <c r="BK39" s="199">
        <f t="shared" si="40"/>
        <v>0</v>
      </c>
      <c r="BL39" s="199">
        <f t="shared" si="40"/>
        <v>0</v>
      </c>
      <c r="BM39" s="158"/>
      <c r="BN39" s="210"/>
      <c r="BO39" s="202"/>
      <c r="BP39" s="203"/>
      <c r="BQ39" s="202"/>
      <c r="BR39" s="203"/>
      <c r="BS39" s="202"/>
      <c r="BT39" s="203"/>
      <c r="BU39" s="202"/>
      <c r="BV39" s="203"/>
      <c r="BW39" s="202"/>
      <c r="BX39" s="203"/>
      <c r="BY39" s="202"/>
      <c r="BZ39" s="203"/>
      <c r="CA39" s="202"/>
      <c r="CB39" s="203"/>
      <c r="CC39" s="202"/>
      <c r="CD39" s="203"/>
      <c r="CE39" s="202"/>
      <c r="CF39" s="203"/>
      <c r="CG39" s="202"/>
      <c r="CH39" s="203"/>
      <c r="CI39" s="202"/>
      <c r="CJ39" s="203"/>
      <c r="CK39" s="202"/>
      <c r="CL39" s="203"/>
      <c r="CM39" s="202"/>
      <c r="CN39" s="203"/>
      <c r="CO39" s="202"/>
      <c r="CP39" s="203"/>
      <c r="CQ39" s="202"/>
      <c r="CR39" s="203"/>
      <c r="CS39" s="202"/>
      <c r="CT39" s="199"/>
      <c r="CU39" s="202"/>
      <c r="CV39" s="199"/>
      <c r="CW39" s="202"/>
      <c r="CX39" s="199"/>
      <c r="CY39" s="202"/>
      <c r="CZ39" s="199"/>
      <c r="DA39" s="202"/>
      <c r="DB39" s="199"/>
      <c r="DC39" s="202"/>
      <c r="DD39" s="199"/>
      <c r="DE39" s="202"/>
      <c r="DF39" s="199"/>
      <c r="DG39" s="202"/>
      <c r="DH39" s="199"/>
      <c r="DI39" s="202"/>
      <c r="DJ39" s="199"/>
      <c r="DK39" s="202"/>
      <c r="DL39" s="199"/>
      <c r="DM39" s="202"/>
      <c r="DN39" s="199"/>
      <c r="DO39" s="202"/>
      <c r="DP39" s="199"/>
      <c r="DQ39" s="202"/>
      <c r="DR39" s="199"/>
      <c r="DS39" s="202"/>
      <c r="DT39" s="199"/>
      <c r="DU39" s="202"/>
      <c r="DV39" s="199"/>
      <c r="DW39" s="202"/>
      <c r="DX39" s="199"/>
      <c r="DY39" s="158"/>
      <c r="DZ39" s="159" t="str">
        <f t="shared" si="35"/>
        <v/>
      </c>
      <c r="EA39" s="202"/>
      <c r="EB39" s="203"/>
      <c r="EC39" s="202"/>
      <c r="ED39" s="203"/>
      <c r="EE39" s="202"/>
      <c r="EF39" s="203"/>
      <c r="EG39" s="202"/>
      <c r="EH39" s="203"/>
      <c r="EI39" s="202"/>
      <c r="EJ39" s="203"/>
      <c r="EK39" s="202"/>
      <c r="EL39" s="203"/>
      <c r="EM39" s="202"/>
      <c r="EN39" s="203"/>
      <c r="EO39" s="202"/>
      <c r="EP39" s="203"/>
      <c r="EQ39" s="202"/>
      <c r="ER39" s="203"/>
      <c r="ES39" s="202"/>
      <c r="ET39" s="203"/>
      <c r="EU39" s="202"/>
      <c r="EV39" s="203"/>
      <c r="EW39" s="202"/>
      <c r="EX39" s="203"/>
      <c r="EY39" s="202"/>
      <c r="EZ39" s="203"/>
      <c r="FA39" s="202"/>
      <c r="FB39" s="203"/>
      <c r="FC39" s="202"/>
      <c r="FD39" s="203"/>
      <c r="FE39" s="202"/>
      <c r="FF39" s="199"/>
      <c r="FG39" s="202"/>
      <c r="FH39" s="199"/>
      <c r="FI39" s="202"/>
      <c r="FJ39" s="199"/>
      <c r="FK39" s="202"/>
      <c r="FL39" s="199"/>
      <c r="FM39" s="202"/>
      <c r="FN39" s="199"/>
      <c r="FO39" s="202"/>
      <c r="FP39" s="199"/>
      <c r="FQ39" s="202"/>
      <c r="FR39" s="199"/>
      <c r="FS39" s="202"/>
      <c r="FT39" s="199"/>
      <c r="FU39" s="202"/>
      <c r="FV39" s="199"/>
      <c r="FW39" s="202"/>
      <c r="FX39" s="199"/>
      <c r="FY39" s="202"/>
      <c r="FZ39" s="199"/>
      <c r="GA39" s="202"/>
      <c r="GB39" s="199"/>
      <c r="GC39" s="202"/>
      <c r="GD39" s="199"/>
      <c r="GE39" s="202"/>
      <c r="GF39" s="199"/>
      <c r="GG39" s="202"/>
      <c r="GH39" s="199"/>
      <c r="GI39" s="202"/>
      <c r="GJ39" s="199"/>
      <c r="GK39" s="158"/>
      <c r="GL39" s="159"/>
      <c r="GM39" s="202"/>
      <c r="GN39" s="203"/>
      <c r="GO39" s="202"/>
      <c r="GP39" s="203"/>
      <c r="GQ39" s="202"/>
      <c r="GR39" s="203"/>
      <c r="GS39" s="202"/>
      <c r="GT39" s="203"/>
      <c r="GU39" s="202"/>
      <c r="GV39" s="203"/>
      <c r="GW39" s="202"/>
      <c r="GX39" s="203"/>
      <c r="GY39" s="202"/>
      <c r="GZ39" s="203"/>
      <c r="HA39" s="202"/>
      <c r="HB39" s="203"/>
      <c r="HC39" s="202"/>
      <c r="HD39" s="203"/>
      <c r="HE39" s="202"/>
      <c r="HF39" s="203"/>
      <c r="HG39" s="202"/>
      <c r="HH39" s="203"/>
      <c r="HI39" s="202"/>
      <c r="HJ39" s="203"/>
      <c r="HK39" s="202"/>
      <c r="HL39" s="203"/>
      <c r="HM39" s="202"/>
      <c r="HN39" s="203"/>
      <c r="HO39" s="202"/>
      <c r="HP39" s="203"/>
      <c r="HQ39" s="202"/>
      <c r="HR39" s="199"/>
      <c r="HS39" s="202"/>
      <c r="HT39" s="199"/>
      <c r="HU39" s="202"/>
      <c r="HV39" s="199"/>
      <c r="HW39" s="202"/>
      <c r="HX39" s="199"/>
      <c r="HY39" s="202"/>
      <c r="HZ39" s="199"/>
      <c r="IA39" s="202"/>
      <c r="IB39" s="199"/>
      <c r="IC39" s="202"/>
      <c r="ID39" s="199"/>
      <c r="IE39" s="202"/>
      <c r="IF39" s="199"/>
      <c r="IG39" s="202"/>
      <c r="IH39" s="199"/>
      <c r="II39" s="202"/>
      <c r="IJ39" s="199"/>
      <c r="IK39" s="202"/>
      <c r="IL39" s="199"/>
      <c r="IM39" s="202"/>
      <c r="IN39" s="199"/>
      <c r="IO39" s="202"/>
      <c r="IP39" s="199"/>
      <c r="IQ39" s="202"/>
      <c r="IR39" s="199"/>
      <c r="IS39" s="202"/>
      <c r="IT39" s="199"/>
      <c r="IU39" s="202"/>
      <c r="IV39" s="199"/>
    </row>
    <row r="40">
      <c r="A40" s="212"/>
      <c r="B40" s="231" t="str">
        <f t="shared" si="1"/>
        <v/>
      </c>
      <c r="C40" s="199">
        <f t="shared" ref="C40:BL40" si="41">BO40+EA40+GM40</f>
        <v>0</v>
      </c>
      <c r="D40" s="199">
        <f t="shared" si="41"/>
        <v>0</v>
      </c>
      <c r="E40" s="199">
        <f t="shared" si="41"/>
        <v>0</v>
      </c>
      <c r="F40" s="199">
        <f t="shared" si="41"/>
        <v>0</v>
      </c>
      <c r="G40" s="199">
        <f t="shared" si="41"/>
        <v>0</v>
      </c>
      <c r="H40" s="199">
        <f t="shared" si="41"/>
        <v>0</v>
      </c>
      <c r="I40" s="199">
        <f t="shared" si="41"/>
        <v>0</v>
      </c>
      <c r="J40" s="199">
        <f t="shared" si="41"/>
        <v>0</v>
      </c>
      <c r="K40" s="199">
        <f t="shared" si="41"/>
        <v>0</v>
      </c>
      <c r="L40" s="199">
        <f t="shared" si="41"/>
        <v>0</v>
      </c>
      <c r="M40" s="199">
        <f t="shared" si="41"/>
        <v>0</v>
      </c>
      <c r="N40" s="199">
        <f t="shared" si="41"/>
        <v>0</v>
      </c>
      <c r="O40" s="199">
        <f t="shared" si="41"/>
        <v>0</v>
      </c>
      <c r="P40" s="199">
        <f t="shared" si="41"/>
        <v>0</v>
      </c>
      <c r="Q40" s="199">
        <f t="shared" si="41"/>
        <v>0</v>
      </c>
      <c r="R40" s="199">
        <f t="shared" si="41"/>
        <v>0</v>
      </c>
      <c r="S40" s="199">
        <f t="shared" si="41"/>
        <v>0</v>
      </c>
      <c r="T40" s="199">
        <f t="shared" si="41"/>
        <v>0</v>
      </c>
      <c r="U40" s="199">
        <f t="shared" si="41"/>
        <v>0</v>
      </c>
      <c r="V40" s="199">
        <f t="shared" si="41"/>
        <v>0</v>
      </c>
      <c r="W40" s="199">
        <f t="shared" si="41"/>
        <v>0</v>
      </c>
      <c r="X40" s="199">
        <f t="shared" si="41"/>
        <v>0</v>
      </c>
      <c r="Y40" s="199">
        <f t="shared" si="41"/>
        <v>0</v>
      </c>
      <c r="Z40" s="199">
        <f t="shared" si="41"/>
        <v>0</v>
      </c>
      <c r="AA40" s="199">
        <f t="shared" si="41"/>
        <v>0</v>
      </c>
      <c r="AB40" s="199">
        <f t="shared" si="41"/>
        <v>0</v>
      </c>
      <c r="AC40" s="199">
        <f t="shared" si="41"/>
        <v>0</v>
      </c>
      <c r="AD40" s="199">
        <f t="shared" si="41"/>
        <v>0</v>
      </c>
      <c r="AE40" s="199">
        <f t="shared" si="41"/>
        <v>0</v>
      </c>
      <c r="AF40" s="199">
        <f t="shared" si="41"/>
        <v>0</v>
      </c>
      <c r="AG40" s="199">
        <f t="shared" si="41"/>
        <v>0</v>
      </c>
      <c r="AH40" s="199">
        <f t="shared" si="41"/>
        <v>0</v>
      </c>
      <c r="AI40" s="199">
        <f t="shared" si="41"/>
        <v>0</v>
      </c>
      <c r="AJ40" s="199">
        <f t="shared" si="41"/>
        <v>0</v>
      </c>
      <c r="AK40" s="199">
        <f t="shared" si="41"/>
        <v>0</v>
      </c>
      <c r="AL40" s="199">
        <f t="shared" si="41"/>
        <v>0</v>
      </c>
      <c r="AM40" s="199">
        <f t="shared" si="41"/>
        <v>0</v>
      </c>
      <c r="AN40" s="199">
        <f t="shared" si="41"/>
        <v>0</v>
      </c>
      <c r="AO40" s="199">
        <f t="shared" si="41"/>
        <v>0</v>
      </c>
      <c r="AP40" s="199">
        <f t="shared" si="41"/>
        <v>0</v>
      </c>
      <c r="AQ40" s="199">
        <f t="shared" si="41"/>
        <v>0</v>
      </c>
      <c r="AR40" s="199">
        <f t="shared" si="41"/>
        <v>0</v>
      </c>
      <c r="AS40" s="199">
        <f t="shared" si="41"/>
        <v>0</v>
      </c>
      <c r="AT40" s="199">
        <f t="shared" si="41"/>
        <v>0</v>
      </c>
      <c r="AU40" s="199">
        <f t="shared" si="41"/>
        <v>0</v>
      </c>
      <c r="AV40" s="199">
        <f t="shared" si="41"/>
        <v>0</v>
      </c>
      <c r="AW40" s="199">
        <f t="shared" si="41"/>
        <v>0</v>
      </c>
      <c r="AX40" s="199">
        <f t="shared" si="41"/>
        <v>0</v>
      </c>
      <c r="AY40" s="199">
        <f t="shared" si="41"/>
        <v>0</v>
      </c>
      <c r="AZ40" s="199">
        <f t="shared" si="41"/>
        <v>0</v>
      </c>
      <c r="BA40" s="199">
        <f t="shared" si="41"/>
        <v>0</v>
      </c>
      <c r="BB40" s="199">
        <f t="shared" si="41"/>
        <v>0</v>
      </c>
      <c r="BC40" s="199">
        <f t="shared" si="41"/>
        <v>0</v>
      </c>
      <c r="BD40" s="199">
        <f t="shared" si="41"/>
        <v>0</v>
      </c>
      <c r="BE40" s="199">
        <f t="shared" si="41"/>
        <v>0</v>
      </c>
      <c r="BF40" s="199">
        <f t="shared" si="41"/>
        <v>0</v>
      </c>
      <c r="BG40" s="199">
        <f t="shared" si="41"/>
        <v>0</v>
      </c>
      <c r="BH40" s="199">
        <f t="shared" si="41"/>
        <v>0</v>
      </c>
      <c r="BI40" s="199">
        <f t="shared" si="41"/>
        <v>0</v>
      </c>
      <c r="BJ40" s="199">
        <f t="shared" si="41"/>
        <v>0</v>
      </c>
      <c r="BK40" s="199">
        <f t="shared" si="41"/>
        <v>0</v>
      </c>
      <c r="BL40" s="199">
        <f t="shared" si="41"/>
        <v>0</v>
      </c>
      <c r="BM40" s="158"/>
      <c r="BN40" s="210"/>
      <c r="BO40" s="202"/>
      <c r="BP40" s="203"/>
      <c r="BQ40" s="202"/>
      <c r="BR40" s="203"/>
      <c r="BS40" s="202"/>
      <c r="BT40" s="203"/>
      <c r="BU40" s="202"/>
      <c r="BV40" s="203"/>
      <c r="BW40" s="202"/>
      <c r="BX40" s="203"/>
      <c r="BY40" s="202"/>
      <c r="BZ40" s="203"/>
      <c r="CA40" s="202"/>
      <c r="CB40" s="203"/>
      <c r="CC40" s="202"/>
      <c r="CD40" s="203"/>
      <c r="CE40" s="202"/>
      <c r="CF40" s="203"/>
      <c r="CG40" s="202"/>
      <c r="CH40" s="203"/>
      <c r="CI40" s="202"/>
      <c r="CJ40" s="203"/>
      <c r="CK40" s="202"/>
      <c r="CL40" s="203"/>
      <c r="CM40" s="202"/>
      <c r="CN40" s="203"/>
      <c r="CO40" s="202"/>
      <c r="CP40" s="203"/>
      <c r="CQ40" s="202"/>
      <c r="CR40" s="203"/>
      <c r="CS40" s="202"/>
      <c r="CT40" s="199"/>
      <c r="CU40" s="202"/>
      <c r="CV40" s="199"/>
      <c r="CW40" s="202"/>
      <c r="CX40" s="199"/>
      <c r="CY40" s="202"/>
      <c r="CZ40" s="199"/>
      <c r="DA40" s="202"/>
      <c r="DB40" s="199"/>
      <c r="DC40" s="202"/>
      <c r="DD40" s="199"/>
      <c r="DE40" s="202"/>
      <c r="DF40" s="199"/>
      <c r="DG40" s="202"/>
      <c r="DH40" s="199"/>
      <c r="DI40" s="202"/>
      <c r="DJ40" s="199"/>
      <c r="DK40" s="202"/>
      <c r="DL40" s="199"/>
      <c r="DM40" s="202"/>
      <c r="DN40" s="199"/>
      <c r="DO40" s="202"/>
      <c r="DP40" s="199"/>
      <c r="DQ40" s="202"/>
      <c r="DR40" s="199"/>
      <c r="DS40" s="202"/>
      <c r="DT40" s="199"/>
      <c r="DU40" s="202"/>
      <c r="DV40" s="199"/>
      <c r="DW40" s="202"/>
      <c r="DX40" s="199"/>
      <c r="DY40" s="158"/>
      <c r="DZ40" s="159"/>
      <c r="EA40" s="202"/>
      <c r="EB40" s="203"/>
      <c r="EC40" s="202"/>
      <c r="ED40" s="203"/>
      <c r="EE40" s="202"/>
      <c r="EF40" s="203"/>
      <c r="EG40" s="202"/>
      <c r="EH40" s="203"/>
      <c r="EI40" s="202"/>
      <c r="EJ40" s="203"/>
      <c r="EK40" s="202"/>
      <c r="EL40" s="203"/>
      <c r="EM40" s="202"/>
      <c r="EN40" s="203"/>
      <c r="EO40" s="202"/>
      <c r="EP40" s="203"/>
      <c r="EQ40" s="202"/>
      <c r="ER40" s="203"/>
      <c r="ES40" s="202"/>
      <c r="ET40" s="203"/>
      <c r="EU40" s="202"/>
      <c r="EV40" s="203"/>
      <c r="EW40" s="202"/>
      <c r="EX40" s="203"/>
      <c r="EY40" s="202"/>
      <c r="EZ40" s="203"/>
      <c r="FA40" s="202"/>
      <c r="FB40" s="203"/>
      <c r="FC40" s="202"/>
      <c r="FD40" s="203"/>
      <c r="FE40" s="202"/>
      <c r="FF40" s="199"/>
      <c r="FG40" s="202"/>
      <c r="FH40" s="199"/>
      <c r="FI40" s="202"/>
      <c r="FJ40" s="199"/>
      <c r="FK40" s="202"/>
      <c r="FL40" s="199"/>
      <c r="FM40" s="202"/>
      <c r="FN40" s="199"/>
      <c r="FO40" s="202"/>
      <c r="FP40" s="199"/>
      <c r="FQ40" s="202"/>
      <c r="FR40" s="199"/>
      <c r="FS40" s="202"/>
      <c r="FT40" s="199"/>
      <c r="FU40" s="202"/>
      <c r="FV40" s="199"/>
      <c r="FW40" s="202"/>
      <c r="FX40" s="199"/>
      <c r="FY40" s="202"/>
      <c r="FZ40" s="199"/>
      <c r="GA40" s="202"/>
      <c r="GB40" s="199"/>
      <c r="GC40" s="202"/>
      <c r="GD40" s="199"/>
      <c r="GE40" s="202"/>
      <c r="GF40" s="199"/>
      <c r="GG40" s="202"/>
      <c r="GH40" s="199"/>
      <c r="GI40" s="202"/>
      <c r="GJ40" s="199"/>
      <c r="GK40" s="158"/>
      <c r="GL40" s="159"/>
      <c r="GM40" s="202"/>
      <c r="GN40" s="203"/>
      <c r="GO40" s="202"/>
      <c r="GP40" s="203"/>
      <c r="GQ40" s="202"/>
      <c r="GR40" s="203"/>
      <c r="GS40" s="202"/>
      <c r="GT40" s="203"/>
      <c r="GU40" s="202"/>
      <c r="GV40" s="203"/>
      <c r="GW40" s="202"/>
      <c r="GX40" s="203"/>
      <c r="GY40" s="202"/>
      <c r="GZ40" s="203"/>
      <c r="HA40" s="202"/>
      <c r="HB40" s="203"/>
      <c r="HC40" s="202"/>
      <c r="HD40" s="203"/>
      <c r="HE40" s="202"/>
      <c r="HF40" s="203"/>
      <c r="HG40" s="202"/>
      <c r="HH40" s="203"/>
      <c r="HI40" s="202"/>
      <c r="HJ40" s="203"/>
      <c r="HK40" s="202"/>
      <c r="HL40" s="203"/>
      <c r="HM40" s="202"/>
      <c r="HN40" s="203"/>
      <c r="HO40" s="202"/>
      <c r="HP40" s="203"/>
      <c r="HQ40" s="202"/>
      <c r="HR40" s="199"/>
      <c r="HS40" s="202"/>
      <c r="HT40" s="199"/>
      <c r="HU40" s="202"/>
      <c r="HV40" s="199"/>
      <c r="HW40" s="202"/>
      <c r="HX40" s="199"/>
      <c r="HY40" s="202"/>
      <c r="HZ40" s="199"/>
      <c r="IA40" s="202"/>
      <c r="IB40" s="199"/>
      <c r="IC40" s="202"/>
      <c r="ID40" s="199"/>
      <c r="IE40" s="202"/>
      <c r="IF40" s="199"/>
      <c r="IG40" s="202"/>
      <c r="IH40" s="199"/>
      <c r="II40" s="202"/>
      <c r="IJ40" s="199"/>
      <c r="IK40" s="202"/>
      <c r="IL40" s="199"/>
      <c r="IM40" s="202"/>
      <c r="IN40" s="199"/>
      <c r="IO40" s="202"/>
      <c r="IP40" s="199"/>
      <c r="IQ40" s="202"/>
      <c r="IR40" s="199"/>
      <c r="IS40" s="202"/>
      <c r="IT40" s="199"/>
      <c r="IU40" s="202"/>
      <c r="IV40" s="199"/>
    </row>
    <row r="41">
      <c r="A41" s="212"/>
      <c r="B41" s="231" t="str">
        <f t="shared" si="1"/>
        <v/>
      </c>
      <c r="C41" s="199">
        <f t="shared" ref="C41:BL41" si="42">BO41+EA41+GM41</f>
        <v>0</v>
      </c>
      <c r="D41" s="199">
        <f t="shared" si="42"/>
        <v>0</v>
      </c>
      <c r="E41" s="199">
        <f t="shared" si="42"/>
        <v>0</v>
      </c>
      <c r="F41" s="199">
        <f t="shared" si="42"/>
        <v>0</v>
      </c>
      <c r="G41" s="199">
        <f t="shared" si="42"/>
        <v>0</v>
      </c>
      <c r="H41" s="199">
        <f t="shared" si="42"/>
        <v>0</v>
      </c>
      <c r="I41" s="199">
        <f t="shared" si="42"/>
        <v>0</v>
      </c>
      <c r="J41" s="199">
        <f t="shared" si="42"/>
        <v>0</v>
      </c>
      <c r="K41" s="199">
        <f t="shared" si="42"/>
        <v>0</v>
      </c>
      <c r="L41" s="199">
        <f t="shared" si="42"/>
        <v>0</v>
      </c>
      <c r="M41" s="199">
        <f t="shared" si="42"/>
        <v>0</v>
      </c>
      <c r="N41" s="199">
        <f t="shared" si="42"/>
        <v>0</v>
      </c>
      <c r="O41" s="199">
        <f t="shared" si="42"/>
        <v>0</v>
      </c>
      <c r="P41" s="199">
        <f t="shared" si="42"/>
        <v>0</v>
      </c>
      <c r="Q41" s="199">
        <f t="shared" si="42"/>
        <v>0</v>
      </c>
      <c r="R41" s="199">
        <f t="shared" si="42"/>
        <v>0</v>
      </c>
      <c r="S41" s="199">
        <f t="shared" si="42"/>
        <v>0</v>
      </c>
      <c r="T41" s="199">
        <f t="shared" si="42"/>
        <v>0</v>
      </c>
      <c r="U41" s="199">
        <f t="shared" si="42"/>
        <v>0</v>
      </c>
      <c r="V41" s="199">
        <f t="shared" si="42"/>
        <v>0</v>
      </c>
      <c r="W41" s="199">
        <f t="shared" si="42"/>
        <v>0</v>
      </c>
      <c r="X41" s="199">
        <f t="shared" si="42"/>
        <v>0</v>
      </c>
      <c r="Y41" s="199">
        <f t="shared" si="42"/>
        <v>0</v>
      </c>
      <c r="Z41" s="199">
        <f t="shared" si="42"/>
        <v>0</v>
      </c>
      <c r="AA41" s="199">
        <f t="shared" si="42"/>
        <v>0</v>
      </c>
      <c r="AB41" s="199">
        <f t="shared" si="42"/>
        <v>0</v>
      </c>
      <c r="AC41" s="199">
        <f t="shared" si="42"/>
        <v>0</v>
      </c>
      <c r="AD41" s="199">
        <f t="shared" si="42"/>
        <v>0</v>
      </c>
      <c r="AE41" s="199">
        <f t="shared" si="42"/>
        <v>0</v>
      </c>
      <c r="AF41" s="199">
        <f t="shared" si="42"/>
        <v>0</v>
      </c>
      <c r="AG41" s="199">
        <f t="shared" si="42"/>
        <v>0</v>
      </c>
      <c r="AH41" s="199">
        <f t="shared" si="42"/>
        <v>0</v>
      </c>
      <c r="AI41" s="199">
        <f t="shared" si="42"/>
        <v>0</v>
      </c>
      <c r="AJ41" s="199">
        <f t="shared" si="42"/>
        <v>0</v>
      </c>
      <c r="AK41" s="199">
        <f t="shared" si="42"/>
        <v>0</v>
      </c>
      <c r="AL41" s="199">
        <f t="shared" si="42"/>
        <v>0</v>
      </c>
      <c r="AM41" s="199">
        <f t="shared" si="42"/>
        <v>0</v>
      </c>
      <c r="AN41" s="199">
        <f t="shared" si="42"/>
        <v>0</v>
      </c>
      <c r="AO41" s="199">
        <f t="shared" si="42"/>
        <v>0</v>
      </c>
      <c r="AP41" s="199">
        <f t="shared" si="42"/>
        <v>0</v>
      </c>
      <c r="AQ41" s="199">
        <f t="shared" si="42"/>
        <v>0</v>
      </c>
      <c r="AR41" s="199">
        <f t="shared" si="42"/>
        <v>0</v>
      </c>
      <c r="AS41" s="199">
        <f t="shared" si="42"/>
        <v>0</v>
      </c>
      <c r="AT41" s="199">
        <f t="shared" si="42"/>
        <v>0</v>
      </c>
      <c r="AU41" s="199">
        <f t="shared" si="42"/>
        <v>0</v>
      </c>
      <c r="AV41" s="199">
        <f t="shared" si="42"/>
        <v>0</v>
      </c>
      <c r="AW41" s="199">
        <f t="shared" si="42"/>
        <v>0</v>
      </c>
      <c r="AX41" s="199">
        <f t="shared" si="42"/>
        <v>0</v>
      </c>
      <c r="AY41" s="199">
        <f t="shared" si="42"/>
        <v>0</v>
      </c>
      <c r="AZ41" s="199">
        <f t="shared" si="42"/>
        <v>0</v>
      </c>
      <c r="BA41" s="199">
        <f t="shared" si="42"/>
        <v>0</v>
      </c>
      <c r="BB41" s="199">
        <f t="shared" si="42"/>
        <v>0</v>
      </c>
      <c r="BC41" s="199">
        <f t="shared" si="42"/>
        <v>0</v>
      </c>
      <c r="BD41" s="199">
        <f t="shared" si="42"/>
        <v>0</v>
      </c>
      <c r="BE41" s="199">
        <f t="shared" si="42"/>
        <v>0</v>
      </c>
      <c r="BF41" s="199">
        <f t="shared" si="42"/>
        <v>0</v>
      </c>
      <c r="BG41" s="199">
        <f t="shared" si="42"/>
        <v>0</v>
      </c>
      <c r="BH41" s="199">
        <f t="shared" si="42"/>
        <v>0</v>
      </c>
      <c r="BI41" s="199">
        <f t="shared" si="42"/>
        <v>0</v>
      </c>
      <c r="BJ41" s="199">
        <f t="shared" si="42"/>
        <v>0</v>
      </c>
      <c r="BK41" s="199">
        <f t="shared" si="42"/>
        <v>0</v>
      </c>
      <c r="BL41" s="199">
        <f t="shared" si="42"/>
        <v>0</v>
      </c>
      <c r="BM41" s="158"/>
      <c r="BN41" s="210"/>
      <c r="BO41" s="202"/>
      <c r="BP41" s="203"/>
      <c r="BQ41" s="202"/>
      <c r="BR41" s="203"/>
      <c r="BS41" s="202"/>
      <c r="BT41" s="203"/>
      <c r="BU41" s="202"/>
      <c r="BV41" s="203"/>
      <c r="BW41" s="202"/>
      <c r="BX41" s="203"/>
      <c r="BY41" s="202"/>
      <c r="BZ41" s="203"/>
      <c r="CA41" s="202"/>
      <c r="CB41" s="203"/>
      <c r="CC41" s="202"/>
      <c r="CD41" s="203"/>
      <c r="CE41" s="202"/>
      <c r="CF41" s="203"/>
      <c r="CG41" s="202"/>
      <c r="CH41" s="203"/>
      <c r="CI41" s="202"/>
      <c r="CJ41" s="203"/>
      <c r="CK41" s="202"/>
      <c r="CL41" s="203"/>
      <c r="CM41" s="202"/>
      <c r="CN41" s="203"/>
      <c r="CO41" s="202"/>
      <c r="CP41" s="203"/>
      <c r="CQ41" s="202"/>
      <c r="CR41" s="203"/>
      <c r="CS41" s="202"/>
      <c r="CT41" s="199"/>
      <c r="CU41" s="202"/>
      <c r="CV41" s="199"/>
      <c r="CW41" s="202"/>
      <c r="CX41" s="199"/>
      <c r="CY41" s="202"/>
      <c r="CZ41" s="199"/>
      <c r="DA41" s="202"/>
      <c r="DB41" s="199"/>
      <c r="DC41" s="202"/>
      <c r="DD41" s="199"/>
      <c r="DE41" s="202"/>
      <c r="DF41" s="199"/>
      <c r="DG41" s="202"/>
      <c r="DH41" s="199"/>
      <c r="DI41" s="202"/>
      <c r="DJ41" s="199"/>
      <c r="DK41" s="202"/>
      <c r="DL41" s="199"/>
      <c r="DM41" s="202"/>
      <c r="DN41" s="199"/>
      <c r="DO41" s="202"/>
      <c r="DP41" s="199"/>
      <c r="DQ41" s="202"/>
      <c r="DR41" s="199"/>
      <c r="DS41" s="202"/>
      <c r="DT41" s="199"/>
      <c r="DU41" s="202"/>
      <c r="DV41" s="199"/>
      <c r="DW41" s="202"/>
      <c r="DX41" s="199"/>
      <c r="DY41" s="158"/>
      <c r="DZ41" s="159"/>
      <c r="EA41" s="202"/>
      <c r="EB41" s="203"/>
      <c r="EC41" s="202"/>
      <c r="ED41" s="203"/>
      <c r="EE41" s="202"/>
      <c r="EF41" s="203"/>
      <c r="EG41" s="202"/>
      <c r="EH41" s="203"/>
      <c r="EI41" s="202"/>
      <c r="EJ41" s="203"/>
      <c r="EK41" s="202"/>
      <c r="EL41" s="203"/>
      <c r="EM41" s="202"/>
      <c r="EN41" s="203"/>
      <c r="EO41" s="202"/>
      <c r="EP41" s="203"/>
      <c r="EQ41" s="202"/>
      <c r="ER41" s="203"/>
      <c r="ES41" s="202"/>
      <c r="ET41" s="203"/>
      <c r="EU41" s="202"/>
      <c r="EV41" s="203"/>
      <c r="EW41" s="202"/>
      <c r="EX41" s="203"/>
      <c r="EY41" s="202"/>
      <c r="EZ41" s="203"/>
      <c r="FA41" s="202"/>
      <c r="FB41" s="203"/>
      <c r="FC41" s="202"/>
      <c r="FD41" s="203"/>
      <c r="FE41" s="202"/>
      <c r="FF41" s="199"/>
      <c r="FG41" s="202"/>
      <c r="FH41" s="199"/>
      <c r="FI41" s="202"/>
      <c r="FJ41" s="199"/>
      <c r="FK41" s="202"/>
      <c r="FL41" s="199"/>
      <c r="FM41" s="202"/>
      <c r="FN41" s="199"/>
      <c r="FO41" s="202"/>
      <c r="FP41" s="199"/>
      <c r="FQ41" s="202"/>
      <c r="FR41" s="199"/>
      <c r="FS41" s="202"/>
      <c r="FT41" s="199"/>
      <c r="FU41" s="202"/>
      <c r="FV41" s="199"/>
      <c r="FW41" s="202"/>
      <c r="FX41" s="199"/>
      <c r="FY41" s="202"/>
      <c r="FZ41" s="199"/>
      <c r="GA41" s="202"/>
      <c r="GB41" s="199"/>
      <c r="GC41" s="202"/>
      <c r="GD41" s="199"/>
      <c r="GE41" s="202"/>
      <c r="GF41" s="199"/>
      <c r="GG41" s="202"/>
      <c r="GH41" s="199"/>
      <c r="GI41" s="202"/>
      <c r="GJ41" s="199"/>
      <c r="GK41" s="158"/>
      <c r="GL41" s="159"/>
      <c r="GM41" s="202"/>
      <c r="GN41" s="203"/>
      <c r="GO41" s="202"/>
      <c r="GP41" s="203"/>
      <c r="GQ41" s="202"/>
      <c r="GR41" s="203"/>
      <c r="GS41" s="202"/>
      <c r="GT41" s="203"/>
      <c r="GU41" s="202"/>
      <c r="GV41" s="203"/>
      <c r="GW41" s="202"/>
      <c r="GX41" s="203"/>
      <c r="GY41" s="202"/>
      <c r="GZ41" s="203"/>
      <c r="HA41" s="202"/>
      <c r="HB41" s="203"/>
      <c r="HC41" s="202"/>
      <c r="HD41" s="203"/>
      <c r="HE41" s="202"/>
      <c r="HF41" s="203"/>
      <c r="HG41" s="202"/>
      <c r="HH41" s="203"/>
      <c r="HI41" s="202"/>
      <c r="HJ41" s="203"/>
      <c r="HK41" s="202"/>
      <c r="HL41" s="203"/>
      <c r="HM41" s="202"/>
      <c r="HN41" s="203"/>
      <c r="HO41" s="202"/>
      <c r="HP41" s="203"/>
      <c r="HQ41" s="202"/>
      <c r="HR41" s="199"/>
      <c r="HS41" s="202"/>
      <c r="HT41" s="199"/>
      <c r="HU41" s="202"/>
      <c r="HV41" s="199"/>
      <c r="HW41" s="202"/>
      <c r="HX41" s="199"/>
      <c r="HY41" s="202"/>
      <c r="HZ41" s="199"/>
      <c r="IA41" s="202"/>
      <c r="IB41" s="199"/>
      <c r="IC41" s="202"/>
      <c r="ID41" s="199"/>
      <c r="IE41" s="202"/>
      <c r="IF41" s="199"/>
      <c r="IG41" s="202"/>
      <c r="IH41" s="199"/>
      <c r="II41" s="202"/>
      <c r="IJ41" s="199"/>
      <c r="IK41" s="202"/>
      <c r="IL41" s="199"/>
      <c r="IM41" s="202"/>
      <c r="IN41" s="199"/>
      <c r="IO41" s="202"/>
      <c r="IP41" s="199"/>
      <c r="IQ41" s="202"/>
      <c r="IR41" s="199"/>
      <c r="IS41" s="202"/>
      <c r="IT41" s="199"/>
      <c r="IU41" s="202"/>
      <c r="IV41" s="199"/>
    </row>
    <row r="42">
      <c r="A42" s="212"/>
      <c r="B42" s="231" t="str">
        <f t="shared" si="1"/>
        <v/>
      </c>
      <c r="C42" s="199">
        <f t="shared" ref="C42:BL42" si="43">BO42+EA42+GM42</f>
        <v>0</v>
      </c>
      <c r="D42" s="199">
        <f t="shared" si="43"/>
        <v>0</v>
      </c>
      <c r="E42" s="199">
        <f t="shared" si="43"/>
        <v>0</v>
      </c>
      <c r="F42" s="199">
        <f t="shared" si="43"/>
        <v>0</v>
      </c>
      <c r="G42" s="199">
        <f t="shared" si="43"/>
        <v>0</v>
      </c>
      <c r="H42" s="199">
        <f t="shared" si="43"/>
        <v>0</v>
      </c>
      <c r="I42" s="199">
        <f t="shared" si="43"/>
        <v>0</v>
      </c>
      <c r="J42" s="199">
        <f t="shared" si="43"/>
        <v>0</v>
      </c>
      <c r="K42" s="199">
        <f t="shared" si="43"/>
        <v>0</v>
      </c>
      <c r="L42" s="199">
        <f t="shared" si="43"/>
        <v>0</v>
      </c>
      <c r="M42" s="199">
        <f t="shared" si="43"/>
        <v>0</v>
      </c>
      <c r="N42" s="199">
        <f t="shared" si="43"/>
        <v>0</v>
      </c>
      <c r="O42" s="199">
        <f t="shared" si="43"/>
        <v>0</v>
      </c>
      <c r="P42" s="199">
        <f t="shared" si="43"/>
        <v>0</v>
      </c>
      <c r="Q42" s="199">
        <f t="shared" si="43"/>
        <v>0</v>
      </c>
      <c r="R42" s="199">
        <f t="shared" si="43"/>
        <v>0</v>
      </c>
      <c r="S42" s="199">
        <f t="shared" si="43"/>
        <v>0</v>
      </c>
      <c r="T42" s="199">
        <f t="shared" si="43"/>
        <v>0</v>
      </c>
      <c r="U42" s="199">
        <f t="shared" si="43"/>
        <v>0</v>
      </c>
      <c r="V42" s="199">
        <f t="shared" si="43"/>
        <v>0</v>
      </c>
      <c r="W42" s="199">
        <f t="shared" si="43"/>
        <v>0</v>
      </c>
      <c r="X42" s="199">
        <f t="shared" si="43"/>
        <v>0</v>
      </c>
      <c r="Y42" s="199">
        <f t="shared" si="43"/>
        <v>0</v>
      </c>
      <c r="Z42" s="199">
        <f t="shared" si="43"/>
        <v>0</v>
      </c>
      <c r="AA42" s="199">
        <f t="shared" si="43"/>
        <v>0</v>
      </c>
      <c r="AB42" s="199">
        <f t="shared" si="43"/>
        <v>0</v>
      </c>
      <c r="AC42" s="199">
        <f t="shared" si="43"/>
        <v>0</v>
      </c>
      <c r="AD42" s="199">
        <f t="shared" si="43"/>
        <v>0</v>
      </c>
      <c r="AE42" s="199">
        <f t="shared" si="43"/>
        <v>0</v>
      </c>
      <c r="AF42" s="199">
        <f t="shared" si="43"/>
        <v>0</v>
      </c>
      <c r="AG42" s="199">
        <f t="shared" si="43"/>
        <v>0</v>
      </c>
      <c r="AH42" s="199">
        <f t="shared" si="43"/>
        <v>0</v>
      </c>
      <c r="AI42" s="199">
        <f t="shared" si="43"/>
        <v>0</v>
      </c>
      <c r="AJ42" s="199">
        <f t="shared" si="43"/>
        <v>0</v>
      </c>
      <c r="AK42" s="199">
        <f t="shared" si="43"/>
        <v>0</v>
      </c>
      <c r="AL42" s="199">
        <f t="shared" si="43"/>
        <v>0</v>
      </c>
      <c r="AM42" s="199">
        <f t="shared" si="43"/>
        <v>0</v>
      </c>
      <c r="AN42" s="199">
        <f t="shared" si="43"/>
        <v>0</v>
      </c>
      <c r="AO42" s="199">
        <f t="shared" si="43"/>
        <v>0</v>
      </c>
      <c r="AP42" s="199">
        <f t="shared" si="43"/>
        <v>0</v>
      </c>
      <c r="AQ42" s="199">
        <f t="shared" si="43"/>
        <v>0</v>
      </c>
      <c r="AR42" s="199">
        <f t="shared" si="43"/>
        <v>0</v>
      </c>
      <c r="AS42" s="199">
        <f t="shared" si="43"/>
        <v>0</v>
      </c>
      <c r="AT42" s="199">
        <f t="shared" si="43"/>
        <v>0</v>
      </c>
      <c r="AU42" s="199">
        <f t="shared" si="43"/>
        <v>0</v>
      </c>
      <c r="AV42" s="199">
        <f t="shared" si="43"/>
        <v>0</v>
      </c>
      <c r="AW42" s="199">
        <f t="shared" si="43"/>
        <v>0</v>
      </c>
      <c r="AX42" s="199">
        <f t="shared" si="43"/>
        <v>0</v>
      </c>
      <c r="AY42" s="199">
        <f t="shared" si="43"/>
        <v>0</v>
      </c>
      <c r="AZ42" s="199">
        <f t="shared" si="43"/>
        <v>0</v>
      </c>
      <c r="BA42" s="199">
        <f t="shared" si="43"/>
        <v>0</v>
      </c>
      <c r="BB42" s="199">
        <f t="shared" si="43"/>
        <v>0</v>
      </c>
      <c r="BC42" s="199">
        <f t="shared" si="43"/>
        <v>0</v>
      </c>
      <c r="BD42" s="199">
        <f t="shared" si="43"/>
        <v>0</v>
      </c>
      <c r="BE42" s="199">
        <f t="shared" si="43"/>
        <v>0</v>
      </c>
      <c r="BF42" s="199">
        <f t="shared" si="43"/>
        <v>0</v>
      </c>
      <c r="BG42" s="199">
        <f t="shared" si="43"/>
        <v>0</v>
      </c>
      <c r="BH42" s="199">
        <f t="shared" si="43"/>
        <v>0</v>
      </c>
      <c r="BI42" s="199">
        <f t="shared" si="43"/>
        <v>0</v>
      </c>
      <c r="BJ42" s="199">
        <f t="shared" si="43"/>
        <v>0</v>
      </c>
      <c r="BK42" s="199">
        <f t="shared" si="43"/>
        <v>0</v>
      </c>
      <c r="BL42" s="199">
        <f t="shared" si="43"/>
        <v>0</v>
      </c>
      <c r="BM42" s="158"/>
      <c r="BN42" s="210"/>
      <c r="BO42" s="202"/>
      <c r="BP42" s="203"/>
      <c r="BQ42" s="202"/>
      <c r="BR42" s="203"/>
      <c r="BS42" s="202"/>
      <c r="BT42" s="203"/>
      <c r="BU42" s="202"/>
      <c r="BV42" s="203"/>
      <c r="BW42" s="202"/>
      <c r="BX42" s="203"/>
      <c r="BY42" s="202"/>
      <c r="BZ42" s="203"/>
      <c r="CA42" s="202"/>
      <c r="CB42" s="203"/>
      <c r="CC42" s="202"/>
      <c r="CD42" s="203"/>
      <c r="CE42" s="202"/>
      <c r="CF42" s="203"/>
      <c r="CG42" s="202"/>
      <c r="CH42" s="203"/>
      <c r="CI42" s="202"/>
      <c r="CJ42" s="203"/>
      <c r="CK42" s="202"/>
      <c r="CL42" s="203"/>
      <c r="CM42" s="202"/>
      <c r="CN42" s="203"/>
      <c r="CO42" s="202"/>
      <c r="CP42" s="203"/>
      <c r="CQ42" s="202"/>
      <c r="CR42" s="203"/>
      <c r="CS42" s="202"/>
      <c r="CT42" s="199"/>
      <c r="CU42" s="202"/>
      <c r="CV42" s="199"/>
      <c r="CW42" s="202"/>
      <c r="CX42" s="199"/>
      <c r="CY42" s="202"/>
      <c r="CZ42" s="199"/>
      <c r="DA42" s="202"/>
      <c r="DB42" s="199"/>
      <c r="DC42" s="202"/>
      <c r="DD42" s="199"/>
      <c r="DE42" s="202"/>
      <c r="DF42" s="199"/>
      <c r="DG42" s="202"/>
      <c r="DH42" s="199"/>
      <c r="DI42" s="202"/>
      <c r="DJ42" s="199"/>
      <c r="DK42" s="202"/>
      <c r="DL42" s="199"/>
      <c r="DM42" s="202"/>
      <c r="DN42" s="199"/>
      <c r="DO42" s="202"/>
      <c r="DP42" s="199"/>
      <c r="DQ42" s="202"/>
      <c r="DR42" s="199"/>
      <c r="DS42" s="202"/>
      <c r="DT42" s="199"/>
      <c r="DU42" s="202"/>
      <c r="DV42" s="199"/>
      <c r="DW42" s="202"/>
      <c r="DX42" s="199"/>
      <c r="DY42" s="158"/>
      <c r="DZ42" s="159"/>
      <c r="EA42" s="202"/>
      <c r="EB42" s="203"/>
      <c r="EC42" s="202"/>
      <c r="ED42" s="203"/>
      <c r="EE42" s="202"/>
      <c r="EF42" s="203"/>
      <c r="EG42" s="202"/>
      <c r="EH42" s="203"/>
      <c r="EI42" s="202"/>
      <c r="EJ42" s="203"/>
      <c r="EK42" s="202"/>
      <c r="EL42" s="203"/>
      <c r="EM42" s="202"/>
      <c r="EN42" s="203"/>
      <c r="EO42" s="202"/>
      <c r="EP42" s="203"/>
      <c r="EQ42" s="202"/>
      <c r="ER42" s="203"/>
      <c r="ES42" s="202"/>
      <c r="ET42" s="203"/>
      <c r="EU42" s="202"/>
      <c r="EV42" s="203"/>
      <c r="EW42" s="202"/>
      <c r="EX42" s="203"/>
      <c r="EY42" s="202"/>
      <c r="EZ42" s="203"/>
      <c r="FA42" s="202"/>
      <c r="FB42" s="203"/>
      <c r="FC42" s="202"/>
      <c r="FD42" s="203"/>
      <c r="FE42" s="202"/>
      <c r="FF42" s="199"/>
      <c r="FG42" s="202"/>
      <c r="FH42" s="199"/>
      <c r="FI42" s="202"/>
      <c r="FJ42" s="199"/>
      <c r="FK42" s="202"/>
      <c r="FL42" s="199"/>
      <c r="FM42" s="202"/>
      <c r="FN42" s="199"/>
      <c r="FO42" s="202"/>
      <c r="FP42" s="199"/>
      <c r="FQ42" s="202"/>
      <c r="FR42" s="199"/>
      <c r="FS42" s="202"/>
      <c r="FT42" s="199"/>
      <c r="FU42" s="202"/>
      <c r="FV42" s="199"/>
      <c r="FW42" s="202"/>
      <c r="FX42" s="199"/>
      <c r="FY42" s="202"/>
      <c r="FZ42" s="199"/>
      <c r="GA42" s="202"/>
      <c r="GB42" s="199"/>
      <c r="GC42" s="202"/>
      <c r="GD42" s="199"/>
      <c r="GE42" s="202"/>
      <c r="GF42" s="199"/>
      <c r="GG42" s="202"/>
      <c r="GH42" s="199"/>
      <c r="GI42" s="202"/>
      <c r="GJ42" s="199"/>
      <c r="GK42" s="158"/>
      <c r="GL42" s="159"/>
      <c r="GM42" s="202"/>
      <c r="GN42" s="203"/>
      <c r="GO42" s="202"/>
      <c r="GP42" s="203"/>
      <c r="GQ42" s="202"/>
      <c r="GR42" s="203"/>
      <c r="GS42" s="202"/>
      <c r="GT42" s="203"/>
      <c r="GU42" s="202"/>
      <c r="GV42" s="203"/>
      <c r="GW42" s="202"/>
      <c r="GX42" s="203"/>
      <c r="GY42" s="202"/>
      <c r="GZ42" s="203"/>
      <c r="HA42" s="202"/>
      <c r="HB42" s="203"/>
      <c r="HC42" s="202"/>
      <c r="HD42" s="203"/>
      <c r="HE42" s="202"/>
      <c r="HF42" s="203"/>
      <c r="HG42" s="202"/>
      <c r="HH42" s="203"/>
      <c r="HI42" s="202"/>
      <c r="HJ42" s="203"/>
      <c r="HK42" s="202"/>
      <c r="HL42" s="203"/>
      <c r="HM42" s="202"/>
      <c r="HN42" s="203"/>
      <c r="HO42" s="202"/>
      <c r="HP42" s="203"/>
      <c r="HQ42" s="202"/>
      <c r="HR42" s="199"/>
      <c r="HS42" s="202"/>
      <c r="HT42" s="199"/>
      <c r="HU42" s="202"/>
      <c r="HV42" s="199"/>
      <c r="HW42" s="202"/>
      <c r="HX42" s="199"/>
      <c r="HY42" s="202"/>
      <c r="HZ42" s="199"/>
      <c r="IA42" s="202"/>
      <c r="IB42" s="199"/>
      <c r="IC42" s="202"/>
      <c r="ID42" s="199"/>
      <c r="IE42" s="202"/>
      <c r="IF42" s="199"/>
      <c r="IG42" s="202"/>
      <c r="IH42" s="199"/>
      <c r="II42" s="202"/>
      <c r="IJ42" s="199"/>
      <c r="IK42" s="202"/>
      <c r="IL42" s="199"/>
      <c r="IM42" s="202"/>
      <c r="IN42" s="199"/>
      <c r="IO42" s="202"/>
      <c r="IP42" s="199"/>
      <c r="IQ42" s="202"/>
      <c r="IR42" s="199"/>
      <c r="IS42" s="202"/>
      <c r="IT42" s="199"/>
      <c r="IU42" s="202"/>
      <c r="IV42" s="199"/>
    </row>
    <row r="43">
      <c r="A43" s="212"/>
      <c r="B43" s="231" t="str">
        <f t="shared" si="1"/>
        <v/>
      </c>
      <c r="C43" s="199">
        <f t="shared" ref="C43:BL43" si="44">BO43+EA43+GM43</f>
        <v>0</v>
      </c>
      <c r="D43" s="199">
        <f t="shared" si="44"/>
        <v>0</v>
      </c>
      <c r="E43" s="199">
        <f t="shared" si="44"/>
        <v>0</v>
      </c>
      <c r="F43" s="199">
        <f t="shared" si="44"/>
        <v>0</v>
      </c>
      <c r="G43" s="199">
        <f t="shared" si="44"/>
        <v>0</v>
      </c>
      <c r="H43" s="199">
        <f t="shared" si="44"/>
        <v>0</v>
      </c>
      <c r="I43" s="199">
        <f t="shared" si="44"/>
        <v>0</v>
      </c>
      <c r="J43" s="199">
        <f t="shared" si="44"/>
        <v>0</v>
      </c>
      <c r="K43" s="199">
        <f t="shared" si="44"/>
        <v>0</v>
      </c>
      <c r="L43" s="199">
        <f t="shared" si="44"/>
        <v>0</v>
      </c>
      <c r="M43" s="199">
        <f t="shared" si="44"/>
        <v>0</v>
      </c>
      <c r="N43" s="199">
        <f t="shared" si="44"/>
        <v>0</v>
      </c>
      <c r="O43" s="199">
        <f t="shared" si="44"/>
        <v>0</v>
      </c>
      <c r="P43" s="199">
        <f t="shared" si="44"/>
        <v>0</v>
      </c>
      <c r="Q43" s="199">
        <f t="shared" si="44"/>
        <v>0</v>
      </c>
      <c r="R43" s="199">
        <f t="shared" si="44"/>
        <v>0</v>
      </c>
      <c r="S43" s="199">
        <f t="shared" si="44"/>
        <v>0</v>
      </c>
      <c r="T43" s="199">
        <f t="shared" si="44"/>
        <v>0</v>
      </c>
      <c r="U43" s="199">
        <f t="shared" si="44"/>
        <v>0</v>
      </c>
      <c r="V43" s="199">
        <f t="shared" si="44"/>
        <v>0</v>
      </c>
      <c r="W43" s="199">
        <f t="shared" si="44"/>
        <v>0</v>
      </c>
      <c r="X43" s="199">
        <f t="shared" si="44"/>
        <v>0</v>
      </c>
      <c r="Y43" s="199">
        <f t="shared" si="44"/>
        <v>0</v>
      </c>
      <c r="Z43" s="199">
        <f t="shared" si="44"/>
        <v>0</v>
      </c>
      <c r="AA43" s="199">
        <f t="shared" si="44"/>
        <v>0</v>
      </c>
      <c r="AB43" s="199">
        <f t="shared" si="44"/>
        <v>0</v>
      </c>
      <c r="AC43" s="199">
        <f t="shared" si="44"/>
        <v>0</v>
      </c>
      <c r="AD43" s="199">
        <f t="shared" si="44"/>
        <v>0</v>
      </c>
      <c r="AE43" s="199">
        <f t="shared" si="44"/>
        <v>0</v>
      </c>
      <c r="AF43" s="199">
        <f t="shared" si="44"/>
        <v>0</v>
      </c>
      <c r="AG43" s="199">
        <f t="shared" si="44"/>
        <v>0</v>
      </c>
      <c r="AH43" s="199">
        <f t="shared" si="44"/>
        <v>0</v>
      </c>
      <c r="AI43" s="199">
        <f t="shared" si="44"/>
        <v>0</v>
      </c>
      <c r="AJ43" s="199">
        <f t="shared" si="44"/>
        <v>0</v>
      </c>
      <c r="AK43" s="199">
        <f t="shared" si="44"/>
        <v>0</v>
      </c>
      <c r="AL43" s="199">
        <f t="shared" si="44"/>
        <v>0</v>
      </c>
      <c r="AM43" s="199">
        <f t="shared" si="44"/>
        <v>0</v>
      </c>
      <c r="AN43" s="199">
        <f t="shared" si="44"/>
        <v>0</v>
      </c>
      <c r="AO43" s="199">
        <f t="shared" si="44"/>
        <v>0</v>
      </c>
      <c r="AP43" s="199">
        <f t="shared" si="44"/>
        <v>0</v>
      </c>
      <c r="AQ43" s="199">
        <f t="shared" si="44"/>
        <v>0</v>
      </c>
      <c r="AR43" s="199">
        <f t="shared" si="44"/>
        <v>0</v>
      </c>
      <c r="AS43" s="199">
        <f t="shared" si="44"/>
        <v>0</v>
      </c>
      <c r="AT43" s="199">
        <f t="shared" si="44"/>
        <v>0</v>
      </c>
      <c r="AU43" s="199">
        <f t="shared" si="44"/>
        <v>0</v>
      </c>
      <c r="AV43" s="199">
        <f t="shared" si="44"/>
        <v>0</v>
      </c>
      <c r="AW43" s="199">
        <f t="shared" si="44"/>
        <v>0</v>
      </c>
      <c r="AX43" s="199">
        <f t="shared" si="44"/>
        <v>0</v>
      </c>
      <c r="AY43" s="199">
        <f t="shared" si="44"/>
        <v>0</v>
      </c>
      <c r="AZ43" s="199">
        <f t="shared" si="44"/>
        <v>0</v>
      </c>
      <c r="BA43" s="199">
        <f t="shared" si="44"/>
        <v>0</v>
      </c>
      <c r="BB43" s="199">
        <f t="shared" si="44"/>
        <v>0</v>
      </c>
      <c r="BC43" s="199">
        <f t="shared" si="44"/>
        <v>0</v>
      </c>
      <c r="BD43" s="199">
        <f t="shared" si="44"/>
        <v>0</v>
      </c>
      <c r="BE43" s="199">
        <f t="shared" si="44"/>
        <v>0</v>
      </c>
      <c r="BF43" s="199">
        <f t="shared" si="44"/>
        <v>0</v>
      </c>
      <c r="BG43" s="199">
        <f t="shared" si="44"/>
        <v>0</v>
      </c>
      <c r="BH43" s="199">
        <f t="shared" si="44"/>
        <v>0</v>
      </c>
      <c r="BI43" s="199">
        <f t="shared" si="44"/>
        <v>0</v>
      </c>
      <c r="BJ43" s="199">
        <f t="shared" si="44"/>
        <v>0</v>
      </c>
      <c r="BK43" s="199">
        <f t="shared" si="44"/>
        <v>0</v>
      </c>
      <c r="BL43" s="199">
        <f t="shared" si="44"/>
        <v>0</v>
      </c>
      <c r="BM43" s="158"/>
      <c r="BN43" s="210"/>
      <c r="BO43" s="202"/>
      <c r="BP43" s="203"/>
      <c r="BQ43" s="202"/>
      <c r="BR43" s="203"/>
      <c r="BS43" s="202"/>
      <c r="BT43" s="203"/>
      <c r="BU43" s="202"/>
      <c r="BV43" s="203"/>
      <c r="BW43" s="202"/>
      <c r="BX43" s="203"/>
      <c r="BY43" s="202"/>
      <c r="BZ43" s="203"/>
      <c r="CA43" s="202"/>
      <c r="CB43" s="203"/>
      <c r="CC43" s="202"/>
      <c r="CD43" s="203"/>
      <c r="CE43" s="202"/>
      <c r="CF43" s="203"/>
      <c r="CG43" s="202"/>
      <c r="CH43" s="203"/>
      <c r="CI43" s="202"/>
      <c r="CJ43" s="203"/>
      <c r="CK43" s="202"/>
      <c r="CL43" s="203"/>
      <c r="CM43" s="202"/>
      <c r="CN43" s="203"/>
      <c r="CO43" s="202"/>
      <c r="CP43" s="203"/>
      <c r="CQ43" s="202"/>
      <c r="CR43" s="203"/>
      <c r="CS43" s="202"/>
      <c r="CT43" s="199"/>
      <c r="CU43" s="202"/>
      <c r="CV43" s="199"/>
      <c r="CW43" s="202"/>
      <c r="CX43" s="199"/>
      <c r="CY43" s="202"/>
      <c r="CZ43" s="199"/>
      <c r="DA43" s="202"/>
      <c r="DB43" s="199"/>
      <c r="DC43" s="202"/>
      <c r="DD43" s="199"/>
      <c r="DE43" s="202"/>
      <c r="DF43" s="199"/>
      <c r="DG43" s="202"/>
      <c r="DH43" s="199"/>
      <c r="DI43" s="202"/>
      <c r="DJ43" s="199"/>
      <c r="DK43" s="202"/>
      <c r="DL43" s="199"/>
      <c r="DM43" s="202"/>
      <c r="DN43" s="199"/>
      <c r="DO43" s="202"/>
      <c r="DP43" s="199"/>
      <c r="DQ43" s="202"/>
      <c r="DR43" s="199"/>
      <c r="DS43" s="202"/>
      <c r="DT43" s="199"/>
      <c r="DU43" s="202"/>
      <c r="DV43" s="199"/>
      <c r="DW43" s="202"/>
      <c r="DX43" s="199"/>
      <c r="DY43" s="158"/>
      <c r="DZ43" s="159"/>
      <c r="EA43" s="202"/>
      <c r="EB43" s="203"/>
      <c r="EC43" s="202"/>
      <c r="ED43" s="203"/>
      <c r="EE43" s="202"/>
      <c r="EF43" s="203"/>
      <c r="EG43" s="202"/>
      <c r="EH43" s="203"/>
      <c r="EI43" s="202"/>
      <c r="EJ43" s="203"/>
      <c r="EK43" s="202"/>
      <c r="EL43" s="203"/>
      <c r="EM43" s="202"/>
      <c r="EN43" s="203"/>
      <c r="EO43" s="202"/>
      <c r="EP43" s="203"/>
      <c r="EQ43" s="202"/>
      <c r="ER43" s="203"/>
      <c r="ES43" s="202"/>
      <c r="ET43" s="203"/>
      <c r="EU43" s="202"/>
      <c r="EV43" s="203"/>
      <c r="EW43" s="202"/>
      <c r="EX43" s="203"/>
      <c r="EY43" s="202"/>
      <c r="EZ43" s="203"/>
      <c r="FA43" s="202"/>
      <c r="FB43" s="203"/>
      <c r="FC43" s="202"/>
      <c r="FD43" s="203"/>
      <c r="FE43" s="202"/>
      <c r="FF43" s="199"/>
      <c r="FG43" s="202"/>
      <c r="FH43" s="199"/>
      <c r="FI43" s="202"/>
      <c r="FJ43" s="199"/>
      <c r="FK43" s="202"/>
      <c r="FL43" s="199"/>
      <c r="FM43" s="202"/>
      <c r="FN43" s="199"/>
      <c r="FO43" s="202"/>
      <c r="FP43" s="199"/>
      <c r="FQ43" s="202"/>
      <c r="FR43" s="199"/>
      <c r="FS43" s="202"/>
      <c r="FT43" s="199"/>
      <c r="FU43" s="202"/>
      <c r="FV43" s="199"/>
      <c r="FW43" s="202"/>
      <c r="FX43" s="199"/>
      <c r="FY43" s="202"/>
      <c r="FZ43" s="199"/>
      <c r="GA43" s="202"/>
      <c r="GB43" s="199"/>
      <c r="GC43" s="202"/>
      <c r="GD43" s="199"/>
      <c r="GE43" s="202"/>
      <c r="GF43" s="199"/>
      <c r="GG43" s="202"/>
      <c r="GH43" s="199"/>
      <c r="GI43" s="202"/>
      <c r="GJ43" s="199"/>
      <c r="GK43" s="158"/>
      <c r="GL43" s="159"/>
      <c r="GM43" s="202"/>
      <c r="GN43" s="203"/>
      <c r="GO43" s="202"/>
      <c r="GP43" s="203"/>
      <c r="GQ43" s="202"/>
      <c r="GR43" s="203"/>
      <c r="GS43" s="202"/>
      <c r="GT43" s="203"/>
      <c r="GU43" s="202"/>
      <c r="GV43" s="203"/>
      <c r="GW43" s="202"/>
      <c r="GX43" s="203"/>
      <c r="GY43" s="202"/>
      <c r="GZ43" s="203"/>
      <c r="HA43" s="202"/>
      <c r="HB43" s="203"/>
      <c r="HC43" s="202"/>
      <c r="HD43" s="203"/>
      <c r="HE43" s="202"/>
      <c r="HF43" s="203"/>
      <c r="HG43" s="202"/>
      <c r="HH43" s="203"/>
      <c r="HI43" s="202"/>
      <c r="HJ43" s="203"/>
      <c r="HK43" s="202"/>
      <c r="HL43" s="203"/>
      <c r="HM43" s="202"/>
      <c r="HN43" s="203"/>
      <c r="HO43" s="202"/>
      <c r="HP43" s="203"/>
      <c r="HQ43" s="202"/>
      <c r="HR43" s="199"/>
      <c r="HS43" s="202"/>
      <c r="HT43" s="199"/>
      <c r="HU43" s="202"/>
      <c r="HV43" s="199"/>
      <c r="HW43" s="202"/>
      <c r="HX43" s="199"/>
      <c r="HY43" s="202"/>
      <c r="HZ43" s="199"/>
      <c r="IA43" s="202"/>
      <c r="IB43" s="199"/>
      <c r="IC43" s="202"/>
      <c r="ID43" s="199"/>
      <c r="IE43" s="202"/>
      <c r="IF43" s="199"/>
      <c r="IG43" s="202"/>
      <c r="IH43" s="199"/>
      <c r="II43" s="202"/>
      <c r="IJ43" s="199"/>
      <c r="IK43" s="202"/>
      <c r="IL43" s="199"/>
      <c r="IM43" s="202"/>
      <c r="IN43" s="199"/>
      <c r="IO43" s="202"/>
      <c r="IP43" s="199"/>
      <c r="IQ43" s="202"/>
      <c r="IR43" s="199"/>
      <c r="IS43" s="202"/>
      <c r="IT43" s="199"/>
      <c r="IU43" s="202"/>
      <c r="IV43" s="199"/>
    </row>
    <row r="44">
      <c r="A44" s="212"/>
      <c r="B44" s="231" t="str">
        <f t="shared" si="1"/>
        <v/>
      </c>
      <c r="C44" s="191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  <c r="AD44" s="191"/>
      <c r="AE44" s="191"/>
      <c r="AF44" s="191"/>
      <c r="AG44" s="191"/>
      <c r="AH44" s="191"/>
      <c r="AI44" s="191"/>
      <c r="AJ44" s="191"/>
      <c r="AK44" s="191"/>
      <c r="AL44" s="191"/>
      <c r="AM44" s="191"/>
      <c r="AN44" s="191"/>
      <c r="AO44" s="191"/>
      <c r="AP44" s="191"/>
      <c r="AQ44" s="191"/>
      <c r="AR44" s="191"/>
      <c r="AS44" s="191"/>
      <c r="AT44" s="191"/>
      <c r="AU44" s="191"/>
      <c r="AV44" s="191"/>
      <c r="AW44" s="191"/>
      <c r="AX44" s="191"/>
      <c r="AY44" s="191"/>
      <c r="AZ44" s="191"/>
      <c r="BA44" s="191"/>
      <c r="BB44" s="191"/>
      <c r="BC44" s="191"/>
      <c r="BD44" s="191"/>
      <c r="BE44" s="191"/>
      <c r="BF44" s="191"/>
      <c r="BG44" s="191"/>
      <c r="BH44" s="191"/>
      <c r="BI44" s="191"/>
      <c r="BJ44" s="191"/>
      <c r="BK44" s="191"/>
      <c r="BL44" s="199">
        <f t="shared" ref="BL44:BL45" si="45">DX44+GJ44+IV44</f>
        <v>0</v>
      </c>
      <c r="BM44" s="158"/>
      <c r="BN44" s="210"/>
      <c r="BO44" s="202">
        <f>SUM(BO5:BO43)</f>
        <v>13</v>
      </c>
      <c r="BP44" s="159"/>
      <c r="BQ44" s="202">
        <f>SUM(BQ5:BQ43)</f>
        <v>12.5</v>
      </c>
      <c r="BR44" s="159"/>
      <c r="BS44" s="202">
        <f>SUM(BS5:BS43)</f>
        <v>13</v>
      </c>
      <c r="BT44" s="159"/>
      <c r="BU44" s="202">
        <f>SUM(BU5:BU43)</f>
        <v>24</v>
      </c>
      <c r="BV44" s="159"/>
      <c r="BW44" s="202">
        <f>SUM(BW5:BW43)</f>
        <v>13</v>
      </c>
      <c r="BX44" s="159"/>
      <c r="BY44" s="202">
        <f>SUM(BY5:BY43)</f>
        <v>17.5</v>
      </c>
      <c r="BZ44" s="159"/>
      <c r="CA44" s="202">
        <f>SUM(CA5:CA43)</f>
        <v>13</v>
      </c>
      <c r="CB44" s="159"/>
      <c r="CC44" s="202">
        <f>SUM(CC5:CC43)</f>
        <v>12</v>
      </c>
      <c r="CD44" s="159"/>
      <c r="CE44" s="202">
        <f>SUM(CE5:CE43)</f>
        <v>13</v>
      </c>
      <c r="CF44" s="159"/>
      <c r="CG44" s="202">
        <f>SUM(CG5:CG43)</f>
        <v>13</v>
      </c>
      <c r="CH44" s="159"/>
      <c r="CI44" s="202">
        <f>SUM(CI5:CI43)</f>
        <v>13</v>
      </c>
      <c r="CJ44" s="159"/>
      <c r="CK44" s="202">
        <f>SUM(CK5:CK43)</f>
        <v>19</v>
      </c>
      <c r="CL44" s="159"/>
      <c r="CM44" s="202">
        <f>SUM(CM5:CM43)</f>
        <v>13</v>
      </c>
      <c r="CN44" s="159"/>
      <c r="CO44" s="202">
        <f>SUM(CO5:CO43)</f>
        <v>10</v>
      </c>
      <c r="CP44" s="159"/>
      <c r="CQ44" s="202">
        <f>SUM(CQ5:CQ43)</f>
        <v>12</v>
      </c>
      <c r="CR44" s="159"/>
      <c r="CS44" s="202">
        <f>SUM(CS5:CS43)</f>
        <v>13</v>
      </c>
      <c r="CT44" s="159"/>
      <c r="CU44" s="202">
        <f>SUM(CU5:CU43)</f>
        <v>13</v>
      </c>
      <c r="CV44" s="159"/>
      <c r="CW44" s="202">
        <f>SUM(CW5:CW43)</f>
        <v>16</v>
      </c>
      <c r="CX44" s="191"/>
      <c r="CY44" s="202">
        <f>SUM(CY5:CY43)</f>
        <v>13</v>
      </c>
      <c r="CZ44" s="159"/>
      <c r="DA44" s="202">
        <f>SUM(DA5:DA43)</f>
        <v>21</v>
      </c>
      <c r="DB44" s="159"/>
      <c r="DC44" s="202">
        <f>SUM(DC5:DC43)</f>
        <v>20</v>
      </c>
      <c r="DD44" s="159"/>
      <c r="DE44" s="202">
        <f>SUM(DE5:DE43)</f>
        <v>13</v>
      </c>
      <c r="DF44" s="159"/>
      <c r="DG44" s="202">
        <f>SUM(DG5:DG43)</f>
        <v>5</v>
      </c>
      <c r="DH44" s="159"/>
      <c r="DI44" s="202">
        <f>SUM(DI5:DI43)</f>
        <v>0</v>
      </c>
      <c r="DJ44" s="191"/>
      <c r="DK44" s="202">
        <f>SUM(DK5:DK43)</f>
        <v>6</v>
      </c>
      <c r="DL44" s="159"/>
      <c r="DM44" s="202">
        <f>SUM(DM5:DM43)</f>
        <v>18</v>
      </c>
      <c r="DN44" s="159"/>
      <c r="DO44" s="202">
        <f>SUM(DO5:DO43)</f>
        <v>22</v>
      </c>
      <c r="DP44" s="159"/>
      <c r="DQ44" s="202">
        <f>SUM(DQ5:DQ43)</f>
        <v>13</v>
      </c>
      <c r="DR44" s="159"/>
      <c r="DS44" s="202">
        <f>SUM(DS5:DS43)</f>
        <v>13</v>
      </c>
      <c r="DT44" s="159"/>
      <c r="DU44" s="202">
        <f>SUM(DU5:DU43)</f>
        <v>12.5</v>
      </c>
      <c r="DV44" s="191"/>
      <c r="DW44" s="192"/>
      <c r="DX44" s="199"/>
      <c r="DY44" s="158"/>
      <c r="DZ44" s="159" t="str">
        <f>BN44</f>
        <v/>
      </c>
      <c r="EA44" s="202"/>
      <c r="EB44" s="203"/>
      <c r="EC44" s="202"/>
      <c r="ED44" s="203"/>
      <c r="EE44" s="202"/>
      <c r="EF44" s="203"/>
      <c r="EG44" s="202"/>
      <c r="EH44" s="203"/>
      <c r="EI44" s="202"/>
      <c r="EJ44" s="203"/>
      <c r="EK44" s="202"/>
      <c r="EL44" s="203"/>
      <c r="EM44" s="202"/>
      <c r="EN44" s="203"/>
      <c r="EO44" s="202"/>
      <c r="EP44" s="203"/>
      <c r="EQ44" s="202"/>
      <c r="ER44" s="203"/>
      <c r="ES44" s="202"/>
      <c r="ET44" s="203"/>
      <c r="EU44" s="202"/>
      <c r="EV44" s="203"/>
      <c r="EW44" s="202"/>
      <c r="EX44" s="203"/>
      <c r="EY44" s="202"/>
      <c r="EZ44" s="203"/>
      <c r="FA44" s="202"/>
      <c r="FB44" s="203"/>
      <c r="FC44" s="202"/>
      <c r="FD44" s="203"/>
      <c r="FE44" s="202"/>
      <c r="FF44" s="199"/>
      <c r="FG44" s="202"/>
      <c r="FH44" s="199"/>
      <c r="FI44" s="202"/>
      <c r="FJ44" s="199"/>
      <c r="FK44" s="202"/>
      <c r="FL44" s="199"/>
      <c r="FM44" s="202"/>
      <c r="FN44" s="199"/>
      <c r="FO44" s="202"/>
      <c r="FP44" s="199"/>
      <c r="FQ44" s="202"/>
      <c r="FR44" s="199"/>
      <c r="FS44" s="202"/>
      <c r="FT44" s="199"/>
      <c r="FU44" s="202"/>
      <c r="FV44" s="199"/>
      <c r="FW44" s="202"/>
      <c r="FX44" s="199"/>
      <c r="FY44" s="202"/>
      <c r="FZ44" s="199"/>
      <c r="GA44" s="202"/>
      <c r="GB44" s="199"/>
      <c r="GC44" s="202"/>
      <c r="GD44" s="199"/>
      <c r="GE44" s="202"/>
      <c r="GF44" s="199"/>
      <c r="GG44" s="202"/>
      <c r="GH44" s="199"/>
      <c r="GI44" s="202"/>
      <c r="GJ44" s="199"/>
      <c r="GK44" s="158"/>
      <c r="GL44" s="159" t="str">
        <f>DZ44</f>
        <v/>
      </c>
      <c r="GM44" s="202"/>
      <c r="GN44" s="203"/>
      <c r="GO44" s="202"/>
      <c r="GP44" s="203"/>
      <c r="GQ44" s="202"/>
      <c r="GR44" s="203"/>
      <c r="GS44" s="202"/>
      <c r="GT44" s="203"/>
      <c r="GU44" s="202"/>
      <c r="GV44" s="203"/>
      <c r="GW44" s="202"/>
      <c r="GX44" s="203"/>
      <c r="GY44" s="202"/>
      <c r="GZ44" s="203"/>
      <c r="HA44" s="202"/>
      <c r="HB44" s="203"/>
      <c r="HC44" s="202"/>
      <c r="HD44" s="203"/>
      <c r="HE44" s="202"/>
      <c r="HF44" s="203"/>
      <c r="HG44" s="202"/>
      <c r="HH44" s="203"/>
      <c r="HI44" s="202"/>
      <c r="HJ44" s="203"/>
      <c r="HK44" s="202"/>
      <c r="HL44" s="203"/>
      <c r="HM44" s="202"/>
      <c r="HN44" s="203"/>
      <c r="HO44" s="202"/>
      <c r="HP44" s="203"/>
      <c r="HQ44" s="202"/>
      <c r="HR44" s="199"/>
      <c r="HS44" s="202"/>
      <c r="HT44" s="199"/>
      <c r="HU44" s="202"/>
      <c r="HV44" s="199"/>
      <c r="HW44" s="202"/>
      <c r="HX44" s="199"/>
      <c r="HY44" s="202"/>
      <c r="HZ44" s="199"/>
      <c r="IA44" s="202"/>
      <c r="IB44" s="199"/>
      <c r="IC44" s="202"/>
      <c r="ID44" s="199"/>
      <c r="IE44" s="202"/>
      <c r="IF44" s="199"/>
      <c r="IG44" s="202"/>
      <c r="IH44" s="199"/>
      <c r="II44" s="202"/>
      <c r="IJ44" s="199"/>
      <c r="IK44" s="202"/>
      <c r="IL44" s="199"/>
      <c r="IM44" s="202"/>
      <c r="IN44" s="199"/>
      <c r="IO44" s="202"/>
      <c r="IP44" s="199"/>
      <c r="IQ44" s="202"/>
      <c r="IR44" s="199"/>
      <c r="IS44" s="202"/>
      <c r="IT44" s="199"/>
      <c r="IU44" s="202"/>
      <c r="IV44" s="199"/>
    </row>
    <row r="45">
      <c r="A45" s="209"/>
      <c r="B45" s="231" t="str">
        <f t="shared" si="1"/>
        <v/>
      </c>
      <c r="C45" s="191">
        <f>BO45+EA45+GM45</f>
        <v>0</v>
      </c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  <c r="AL45" s="191"/>
      <c r="AM45" s="191"/>
      <c r="AN45" s="191"/>
      <c r="AO45" s="191"/>
      <c r="AP45" s="191"/>
      <c r="AQ45" s="191"/>
      <c r="AR45" s="191"/>
      <c r="AS45" s="191"/>
      <c r="AT45" s="191"/>
      <c r="AU45" s="191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1"/>
      <c r="BG45" s="191"/>
      <c r="BH45" s="191"/>
      <c r="BI45" s="191"/>
      <c r="BJ45" s="191"/>
      <c r="BK45" s="191"/>
      <c r="BL45" s="191">
        <f t="shared" si="45"/>
        <v>0</v>
      </c>
      <c r="BM45" s="158"/>
      <c r="BN45" s="159"/>
      <c r="CO45" s="232"/>
      <c r="DX45" s="191"/>
      <c r="DY45" s="158"/>
      <c r="DZ45" s="159"/>
      <c r="EA45" s="192"/>
      <c r="EB45" s="159"/>
      <c r="EC45" s="192"/>
      <c r="ED45" s="159"/>
      <c r="EE45" s="192"/>
      <c r="EF45" s="159"/>
      <c r="EG45" s="192"/>
      <c r="EH45" s="159"/>
      <c r="EI45" s="192"/>
      <c r="EJ45" s="159"/>
      <c r="EK45" s="192"/>
      <c r="EL45" s="159"/>
      <c r="EM45" s="192"/>
      <c r="EN45" s="159"/>
      <c r="EO45" s="192"/>
      <c r="EP45" s="159"/>
      <c r="EQ45" s="192"/>
      <c r="ER45" s="159"/>
      <c r="ES45" s="192"/>
      <c r="ET45" s="159"/>
      <c r="EU45" s="192"/>
      <c r="EV45" s="159"/>
      <c r="EW45" s="192"/>
      <c r="EX45" s="159"/>
      <c r="EY45" s="192"/>
      <c r="EZ45" s="159"/>
      <c r="FA45" s="192"/>
      <c r="FB45" s="159"/>
      <c r="FC45" s="192"/>
      <c r="FD45" s="159"/>
      <c r="FE45" s="192"/>
      <c r="FF45" s="191"/>
      <c r="FG45" s="192"/>
      <c r="FH45" s="191"/>
      <c r="FI45" s="192"/>
      <c r="FJ45" s="191"/>
      <c r="FK45" s="192"/>
      <c r="FL45" s="191"/>
      <c r="FM45" s="192"/>
      <c r="FN45" s="191"/>
      <c r="FO45" s="192"/>
      <c r="FP45" s="191"/>
      <c r="FQ45" s="192"/>
      <c r="FR45" s="191"/>
      <c r="FS45" s="192"/>
      <c r="FT45" s="191"/>
      <c r="FU45" s="192"/>
      <c r="FV45" s="191"/>
      <c r="FW45" s="192"/>
      <c r="FX45" s="191"/>
      <c r="FY45" s="192"/>
      <c r="FZ45" s="191"/>
      <c r="GA45" s="193"/>
      <c r="GB45" s="194"/>
      <c r="GC45" s="192"/>
      <c r="GD45" s="191"/>
      <c r="GE45" s="192"/>
      <c r="GF45" s="191"/>
      <c r="GG45" s="192"/>
      <c r="GH45" s="191"/>
      <c r="GI45" s="192"/>
      <c r="GJ45" s="191"/>
      <c r="GK45" s="158"/>
      <c r="GL45" s="159"/>
      <c r="GM45" s="192"/>
      <c r="GN45" s="159"/>
      <c r="GO45" s="192"/>
      <c r="GP45" s="159"/>
      <c r="GQ45" s="192"/>
      <c r="GR45" s="159"/>
      <c r="GS45" s="192"/>
      <c r="GT45" s="159"/>
      <c r="GU45" s="192"/>
      <c r="GV45" s="159"/>
      <c r="GW45" s="192"/>
      <c r="GX45" s="159"/>
      <c r="GY45" s="192"/>
      <c r="GZ45" s="159"/>
      <c r="HA45" s="192"/>
      <c r="HB45" s="159"/>
      <c r="HC45" s="192"/>
      <c r="HD45" s="159"/>
      <c r="HE45" s="192"/>
      <c r="HF45" s="159"/>
      <c r="HG45" s="192"/>
      <c r="HH45" s="159"/>
      <c r="HI45" s="192"/>
      <c r="HJ45" s="159"/>
      <c r="HK45" s="192"/>
      <c r="HL45" s="159"/>
      <c r="HM45" s="192"/>
      <c r="HN45" s="159"/>
      <c r="HO45" s="192"/>
      <c r="HP45" s="159"/>
      <c r="HQ45" s="192"/>
      <c r="HR45" s="191"/>
      <c r="HS45" s="192"/>
      <c r="HT45" s="191"/>
      <c r="HU45" s="192"/>
      <c r="HV45" s="191"/>
      <c r="HW45" s="192"/>
      <c r="HX45" s="191"/>
      <c r="HY45" s="192"/>
      <c r="HZ45" s="191"/>
      <c r="IA45" s="192"/>
      <c r="IB45" s="191"/>
      <c r="IC45" s="192"/>
      <c r="ID45" s="191"/>
      <c r="IE45" s="192"/>
      <c r="IF45" s="191"/>
      <c r="IG45" s="192"/>
      <c r="IH45" s="191"/>
      <c r="II45" s="192"/>
      <c r="IJ45" s="191"/>
      <c r="IK45" s="192"/>
      <c r="IL45" s="191"/>
      <c r="IM45" s="193"/>
      <c r="IN45" s="194"/>
      <c r="IO45" s="192"/>
      <c r="IP45" s="191"/>
      <c r="IQ45" s="192"/>
      <c r="IR45" s="191"/>
      <c r="IS45" s="192"/>
      <c r="IT45" s="191"/>
      <c r="IU45" s="192"/>
      <c r="IV45" s="191"/>
    </row>
    <row r="46">
      <c r="A46" s="209"/>
      <c r="B46" s="231" t="str">
        <f t="shared" si="1"/>
        <v/>
      </c>
      <c r="C46" s="191"/>
      <c r="D46" s="191"/>
      <c r="E46" s="191"/>
      <c r="F46" s="191"/>
      <c r="G46" s="191"/>
      <c r="H46" s="191"/>
      <c r="I46" s="191"/>
      <c r="J46" s="191"/>
      <c r="K46" s="191"/>
      <c r="L46" s="191"/>
      <c r="M46" s="191"/>
      <c r="N46" s="191"/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  <c r="AA46" s="191"/>
      <c r="AB46" s="191"/>
      <c r="AC46" s="191"/>
      <c r="AD46" s="191"/>
      <c r="AE46" s="191"/>
      <c r="AF46" s="191"/>
      <c r="AG46" s="191"/>
      <c r="AH46" s="191"/>
      <c r="AI46" s="191"/>
      <c r="AJ46" s="191"/>
      <c r="AK46" s="191"/>
      <c r="AL46" s="191"/>
      <c r="AM46" s="191"/>
      <c r="AN46" s="191"/>
      <c r="AO46" s="191"/>
      <c r="AP46" s="191"/>
      <c r="AQ46" s="191"/>
      <c r="AR46" s="191"/>
      <c r="AS46" s="191"/>
      <c r="AT46" s="191"/>
      <c r="AU46" s="191"/>
      <c r="AV46" s="191"/>
      <c r="AW46" s="191"/>
      <c r="AX46" s="191"/>
      <c r="AY46" s="191"/>
      <c r="AZ46" s="191"/>
      <c r="BA46" s="191"/>
      <c r="BB46" s="191"/>
      <c r="BC46" s="191"/>
      <c r="BD46" s="191"/>
      <c r="BE46" s="191"/>
      <c r="BF46" s="191"/>
      <c r="BG46" s="191"/>
      <c r="BH46" s="191"/>
      <c r="BI46" s="191"/>
      <c r="BJ46" s="191"/>
      <c r="BK46" s="191"/>
      <c r="BL46" s="191">
        <f>DX45+GJ45</f>
        <v>0</v>
      </c>
      <c r="BM46" s="158"/>
      <c r="BN46" s="159"/>
      <c r="BO46" s="152" t="s">
        <v>143</v>
      </c>
      <c r="CC46" s="152" t="s">
        <v>143</v>
      </c>
      <c r="CQ46" s="152" t="s">
        <v>143</v>
      </c>
      <c r="DE46" s="152" t="s">
        <v>143</v>
      </c>
      <c r="DS46" s="153"/>
      <c r="DT46" s="153"/>
      <c r="DU46" s="153"/>
      <c r="DV46" s="153"/>
      <c r="DW46" s="153"/>
      <c r="DX46" s="153"/>
      <c r="DY46" s="158"/>
      <c r="DZ46" s="159"/>
      <c r="EA46" s="154" t="s">
        <v>144</v>
      </c>
      <c r="EO46" s="154" t="s">
        <v>144</v>
      </c>
      <c r="FC46" s="154" t="s">
        <v>144</v>
      </c>
      <c r="FQ46" s="154" t="s">
        <v>144</v>
      </c>
      <c r="GE46" s="155"/>
      <c r="GK46" s="158"/>
      <c r="GL46" s="159"/>
      <c r="GM46" s="217" t="str">
        <f>GM1</f>
        <v>Stodůlky</v>
      </c>
      <c r="HA46" s="217" t="str">
        <f>GM1</f>
        <v>Stodůlky</v>
      </c>
      <c r="HO46" s="217" t="str">
        <f>GM1</f>
        <v>Stodůlky</v>
      </c>
      <c r="IC46" s="217" t="str">
        <f>GM1</f>
        <v>Stodůlky</v>
      </c>
      <c r="IQ46" s="218"/>
    </row>
    <row r="47">
      <c r="A47" s="209"/>
      <c r="B47" s="172"/>
      <c r="C47" s="157">
        <f>WEEKNUM(C48, 2)</f>
        <v>49</v>
      </c>
      <c r="D47" s="136"/>
      <c r="E47" s="157">
        <f>WEEKNUM(E48, 2)</f>
        <v>49</v>
      </c>
      <c r="F47" s="136"/>
      <c r="G47" s="157">
        <f>WEEKNUM(G48, 2)</f>
        <v>49</v>
      </c>
      <c r="H47" s="136"/>
      <c r="I47" s="157">
        <f>WEEKNUM(I48, 2)</f>
        <v>49</v>
      </c>
      <c r="J47" s="136"/>
      <c r="K47" s="157">
        <f>WEEKNUM(K48, 2)</f>
        <v>49</v>
      </c>
      <c r="L47" s="136"/>
      <c r="M47" s="157">
        <f>WEEKNUM(M48, 2)</f>
        <v>49</v>
      </c>
      <c r="N47" s="136"/>
      <c r="O47" s="157">
        <f>WEEKNUM(O48, 2)</f>
        <v>50</v>
      </c>
      <c r="P47" s="136"/>
      <c r="Q47" s="157">
        <f>WEEKNUM(Q48, 2)</f>
        <v>50</v>
      </c>
      <c r="R47" s="136"/>
      <c r="S47" s="157">
        <f>WEEKNUM(S48, 2)</f>
        <v>50</v>
      </c>
      <c r="T47" s="136"/>
      <c r="U47" s="157">
        <f>WEEKNUM(U48, 2)</f>
        <v>50</v>
      </c>
      <c r="V47" s="136"/>
      <c r="W47" s="157">
        <f>WEEKNUM(W48, 2)</f>
        <v>50</v>
      </c>
      <c r="X47" s="136"/>
      <c r="Y47" s="157">
        <f>WEEKNUM(Y48, 2)</f>
        <v>50</v>
      </c>
      <c r="Z47" s="136"/>
      <c r="AA47" s="157">
        <f>WEEKNUM(AA48, 2)</f>
        <v>50</v>
      </c>
      <c r="AB47" s="136"/>
      <c r="AC47" s="157">
        <f>WEEKNUM(AC48, 2)</f>
        <v>51</v>
      </c>
      <c r="AD47" s="136"/>
      <c r="AE47" s="157">
        <f>WEEKNUM(AE48, 2)</f>
        <v>51</v>
      </c>
      <c r="AF47" s="136"/>
      <c r="AG47" s="157">
        <f>WEEKNUM(AG48, 2)</f>
        <v>51</v>
      </c>
      <c r="AH47" s="136"/>
      <c r="AI47" s="157">
        <f>WEEKNUM(AI48, 2)</f>
        <v>51</v>
      </c>
      <c r="AJ47" s="136"/>
      <c r="AK47" s="157">
        <f>WEEKNUM(AK48, 2)</f>
        <v>51</v>
      </c>
      <c r="AL47" s="136"/>
      <c r="AM47" s="157">
        <f>WEEKNUM(AM48, 2)</f>
        <v>51</v>
      </c>
      <c r="AN47" s="136"/>
      <c r="AO47" s="157">
        <f>WEEKNUM(AO48, 2)</f>
        <v>51</v>
      </c>
      <c r="AP47" s="136"/>
      <c r="AQ47" s="157">
        <f>WEEKNUM(AQ48, 2)</f>
        <v>52</v>
      </c>
      <c r="AR47" s="136"/>
      <c r="AS47" s="157">
        <f>WEEKNUM(AS48, 2)</f>
        <v>52</v>
      </c>
      <c r="AT47" s="136"/>
      <c r="AU47" s="157">
        <f>WEEKNUM(AU48, 2)</f>
        <v>52</v>
      </c>
      <c r="AV47" s="136"/>
      <c r="AW47" s="157">
        <f>WEEKNUM(AW48, 2)</f>
        <v>52</v>
      </c>
      <c r="AX47" s="136"/>
      <c r="AY47" s="157">
        <f>WEEKNUM(AY48, 2)</f>
        <v>52</v>
      </c>
      <c r="AZ47" s="136"/>
      <c r="BA47" s="157">
        <f>WEEKNUM(BA48, 2)</f>
        <v>52</v>
      </c>
      <c r="BB47" s="136"/>
      <c r="BC47" s="157">
        <f>WEEKNUM(BC48, 2)</f>
        <v>52</v>
      </c>
      <c r="BD47" s="136"/>
      <c r="BE47" s="157">
        <f>WEEKNUM(BE48, 2)</f>
        <v>53</v>
      </c>
      <c r="BF47" s="136"/>
      <c r="BG47" s="157">
        <f>WEEKNUM(BG48, 2)</f>
        <v>53</v>
      </c>
      <c r="BH47" s="136"/>
      <c r="BI47" s="157">
        <f>WEEKNUM(BI48, 2)</f>
        <v>53</v>
      </c>
      <c r="BJ47" s="136"/>
      <c r="BK47" s="157">
        <f>WEEKNUM(BK48, 2)</f>
        <v>53</v>
      </c>
      <c r="BL47" s="136"/>
      <c r="BM47" s="158"/>
      <c r="BN47" s="159"/>
      <c r="BO47" s="157">
        <f>WEEKNUM(BO48, 2)</f>
        <v>49</v>
      </c>
      <c r="BP47" s="136"/>
      <c r="BQ47" s="157">
        <f>WEEKNUM(BQ48, 2)</f>
        <v>49</v>
      </c>
      <c r="BR47" s="136"/>
      <c r="BS47" s="157">
        <f>WEEKNUM(BS48, 2)</f>
        <v>49</v>
      </c>
      <c r="BT47" s="136"/>
      <c r="BU47" s="157">
        <f>WEEKNUM(BU48, 2)</f>
        <v>49</v>
      </c>
      <c r="BV47" s="136"/>
      <c r="BW47" s="157">
        <f>WEEKNUM(BW48, 2)</f>
        <v>49</v>
      </c>
      <c r="BX47" s="136"/>
      <c r="BY47" s="157">
        <f>WEEKNUM(BY48, 2)</f>
        <v>49</v>
      </c>
      <c r="BZ47" s="136"/>
      <c r="CA47" s="157">
        <f>WEEKNUM(CA48, 2)</f>
        <v>50</v>
      </c>
      <c r="CB47" s="136"/>
      <c r="CC47" s="157">
        <f>WEEKNUM(CC48, 2)</f>
        <v>50</v>
      </c>
      <c r="CD47" s="136"/>
      <c r="CE47" s="157">
        <f>WEEKNUM(CE48, 2)</f>
        <v>50</v>
      </c>
      <c r="CF47" s="136"/>
      <c r="CG47" s="157">
        <f>WEEKNUM(CG48, 2)</f>
        <v>50</v>
      </c>
      <c r="CH47" s="136"/>
      <c r="CI47" s="157">
        <f>WEEKNUM(CI48, 2)</f>
        <v>50</v>
      </c>
      <c r="CJ47" s="136"/>
      <c r="CK47" s="157">
        <f>WEEKNUM(CK48, 2)</f>
        <v>50</v>
      </c>
      <c r="CL47" s="136"/>
      <c r="CM47" s="157">
        <f>WEEKNUM(CM48, 2)</f>
        <v>50</v>
      </c>
      <c r="CN47" s="136"/>
      <c r="CO47" s="157">
        <f>WEEKNUM(CO48, 2)</f>
        <v>51</v>
      </c>
      <c r="CP47" s="136"/>
      <c r="CQ47" s="157">
        <f>WEEKNUM(CQ48, 2)</f>
        <v>51</v>
      </c>
      <c r="CR47" s="136"/>
      <c r="CS47" s="157">
        <f>WEEKNUM(CS48, 2)</f>
        <v>51</v>
      </c>
      <c r="CT47" s="136"/>
      <c r="CU47" s="157">
        <f>WEEKNUM(CU48, 2)</f>
        <v>51</v>
      </c>
      <c r="CV47" s="136"/>
      <c r="CW47" s="157">
        <f>WEEKNUM(CW48, 2)</f>
        <v>51</v>
      </c>
      <c r="CX47" s="136"/>
      <c r="CY47" s="157">
        <f>WEEKNUM(CY48, 2)</f>
        <v>51</v>
      </c>
      <c r="CZ47" s="136"/>
      <c r="DA47" s="157">
        <f>WEEKNUM(DA48, 2)</f>
        <v>51</v>
      </c>
      <c r="DB47" s="136"/>
      <c r="DC47" s="157">
        <f>WEEKNUM(DC48, 2)</f>
        <v>52</v>
      </c>
      <c r="DD47" s="136"/>
      <c r="DE47" s="157">
        <f>WEEKNUM(DE48, 2)</f>
        <v>52</v>
      </c>
      <c r="DF47" s="136"/>
      <c r="DG47" s="157">
        <f>WEEKNUM(DG48, 2)</f>
        <v>52</v>
      </c>
      <c r="DH47" s="136"/>
      <c r="DI47" s="157">
        <f>WEEKNUM(DI48, 2)</f>
        <v>52</v>
      </c>
      <c r="DJ47" s="136"/>
      <c r="DK47" s="157">
        <f>WEEKNUM(DK48, 2)</f>
        <v>52</v>
      </c>
      <c r="DL47" s="136"/>
      <c r="DM47" s="157">
        <f>WEEKNUM(DM48, 2)</f>
        <v>52</v>
      </c>
      <c r="DN47" s="136"/>
      <c r="DO47" s="157">
        <f>WEEKNUM(DO48, 2)</f>
        <v>52</v>
      </c>
      <c r="DP47" s="136"/>
      <c r="DQ47" s="157">
        <f>WEEKNUM(DQ48, 2)</f>
        <v>53</v>
      </c>
      <c r="DR47" s="136"/>
      <c r="DS47" s="157">
        <f>WEEKNUM(DS48, 2)</f>
        <v>53</v>
      </c>
      <c r="DT47" s="136"/>
      <c r="DU47" s="157">
        <f>WEEKNUM(DU48, 2)</f>
        <v>53</v>
      </c>
      <c r="DV47" s="136"/>
      <c r="DW47" s="157">
        <f>WEEKNUM(DW48, 2)</f>
        <v>53</v>
      </c>
      <c r="DX47" s="136"/>
      <c r="DY47" s="158"/>
      <c r="DZ47" s="159"/>
      <c r="EA47" s="157">
        <f>WEEKNUM(EA48, 2)</f>
        <v>49</v>
      </c>
      <c r="EB47" s="136"/>
      <c r="EC47" s="157">
        <f>WEEKNUM(EC48, 2)</f>
        <v>49</v>
      </c>
      <c r="ED47" s="136"/>
      <c r="EE47" s="157">
        <f>WEEKNUM(EE48, 2)</f>
        <v>49</v>
      </c>
      <c r="EF47" s="136"/>
      <c r="EG47" s="157">
        <f>WEEKNUM(EG48, 2)</f>
        <v>49</v>
      </c>
      <c r="EH47" s="136"/>
      <c r="EI47" s="157">
        <f>WEEKNUM(EI48, 2)</f>
        <v>49</v>
      </c>
      <c r="EJ47" s="136"/>
      <c r="EK47" s="157">
        <f>WEEKNUM(EK48, 2)</f>
        <v>49</v>
      </c>
      <c r="EL47" s="136"/>
      <c r="EM47" s="157">
        <f>WEEKNUM(EM48, 2)</f>
        <v>50</v>
      </c>
      <c r="EN47" s="136"/>
      <c r="EO47" s="157">
        <f>WEEKNUM(EO48, 2)</f>
        <v>50</v>
      </c>
      <c r="EP47" s="136"/>
      <c r="EQ47" s="157">
        <f>WEEKNUM(EQ48, 2)</f>
        <v>50</v>
      </c>
      <c r="ER47" s="136"/>
      <c r="ES47" s="157">
        <f>WEEKNUM(ES48, 2)</f>
        <v>50</v>
      </c>
      <c r="ET47" s="136"/>
      <c r="EU47" s="157">
        <f>WEEKNUM(EU48, 2)</f>
        <v>50</v>
      </c>
      <c r="EV47" s="136"/>
      <c r="EW47" s="157">
        <f>WEEKNUM(EW48, 2)</f>
        <v>50</v>
      </c>
      <c r="EX47" s="136"/>
      <c r="EY47" s="157">
        <f>WEEKNUM(EY48, 2)</f>
        <v>50</v>
      </c>
      <c r="EZ47" s="136"/>
      <c r="FA47" s="157">
        <f>WEEKNUM(FA48, 2)</f>
        <v>51</v>
      </c>
      <c r="FB47" s="136"/>
      <c r="FC47" s="157">
        <f>WEEKNUM(FC48, 2)</f>
        <v>51</v>
      </c>
      <c r="FD47" s="136"/>
      <c r="FE47" s="157">
        <f>WEEKNUM(FE48, 2)</f>
        <v>51</v>
      </c>
      <c r="FF47" s="136"/>
      <c r="FG47" s="157">
        <f>WEEKNUM(FG48, 2)</f>
        <v>51</v>
      </c>
      <c r="FH47" s="136"/>
      <c r="FI47" s="157">
        <f>WEEKNUM(FI48, 2)</f>
        <v>51</v>
      </c>
      <c r="FJ47" s="136"/>
      <c r="FK47" s="157">
        <f>WEEKNUM(FK48, 2)</f>
        <v>51</v>
      </c>
      <c r="FL47" s="136"/>
      <c r="FM47" s="157">
        <f>WEEKNUM(FM48, 2)</f>
        <v>51</v>
      </c>
      <c r="FN47" s="136"/>
      <c r="FO47" s="157">
        <f>WEEKNUM(FO48, 2)</f>
        <v>52</v>
      </c>
      <c r="FP47" s="136"/>
      <c r="FQ47" s="157">
        <f>WEEKNUM(FQ48, 2)</f>
        <v>52</v>
      </c>
      <c r="FR47" s="136"/>
      <c r="FS47" s="157">
        <f>WEEKNUM(FS48, 2)</f>
        <v>52</v>
      </c>
      <c r="FT47" s="136"/>
      <c r="FU47" s="157">
        <f>WEEKNUM(FU48, 2)</f>
        <v>52</v>
      </c>
      <c r="FV47" s="136"/>
      <c r="FW47" s="157">
        <f>WEEKNUM(FW48, 2)</f>
        <v>52</v>
      </c>
      <c r="FX47" s="136"/>
      <c r="FY47" s="157">
        <f>WEEKNUM(FY48, 2)</f>
        <v>52</v>
      </c>
      <c r="FZ47" s="136"/>
      <c r="GA47" s="157">
        <f>WEEKNUM(GA48, 2)</f>
        <v>52</v>
      </c>
      <c r="GB47" s="136"/>
      <c r="GC47" s="157">
        <f>WEEKNUM(GC48, 2)</f>
        <v>53</v>
      </c>
      <c r="GD47" s="136"/>
      <c r="GE47" s="157">
        <f>WEEKNUM(GE48, 2)</f>
        <v>53</v>
      </c>
      <c r="GF47" s="136"/>
      <c r="GG47" s="157">
        <f>WEEKNUM(GG48, 2)</f>
        <v>53</v>
      </c>
      <c r="GH47" s="136"/>
      <c r="GI47" s="157">
        <f>WEEKNUM(GI48, 2)</f>
        <v>53</v>
      </c>
      <c r="GJ47" s="136"/>
      <c r="GK47" s="158"/>
      <c r="GL47" s="159"/>
      <c r="GM47" s="157">
        <f>WEEKNUM(GM48, 2)</f>
        <v>49</v>
      </c>
      <c r="GN47" s="136"/>
      <c r="GO47" s="157">
        <f>WEEKNUM(GO48, 2)</f>
        <v>49</v>
      </c>
      <c r="GP47" s="136"/>
      <c r="GQ47" s="157">
        <f>WEEKNUM(GQ48, 2)</f>
        <v>49</v>
      </c>
      <c r="GR47" s="136"/>
      <c r="GS47" s="157">
        <f>WEEKNUM(GS48, 2)</f>
        <v>49</v>
      </c>
      <c r="GT47" s="136"/>
      <c r="GU47" s="157">
        <f>WEEKNUM(GU48, 2)</f>
        <v>49</v>
      </c>
      <c r="GV47" s="136"/>
      <c r="GW47" s="157">
        <f>WEEKNUM(GW48, 2)</f>
        <v>49</v>
      </c>
      <c r="GX47" s="136"/>
      <c r="GY47" s="157">
        <f>WEEKNUM(GY48, 2)</f>
        <v>50</v>
      </c>
      <c r="GZ47" s="136"/>
      <c r="HA47" s="157">
        <f>WEEKNUM(HA48, 2)</f>
        <v>50</v>
      </c>
      <c r="HB47" s="136"/>
      <c r="HC47" s="157">
        <f>WEEKNUM(HC48, 2)</f>
        <v>50</v>
      </c>
      <c r="HD47" s="136"/>
      <c r="HE47" s="157">
        <f>WEEKNUM(HE48, 2)</f>
        <v>50</v>
      </c>
      <c r="HF47" s="136"/>
      <c r="HG47" s="157">
        <f>WEEKNUM(HG48, 2)</f>
        <v>50</v>
      </c>
      <c r="HH47" s="136"/>
      <c r="HI47" s="157">
        <f>WEEKNUM(HI48, 2)</f>
        <v>50</v>
      </c>
      <c r="HJ47" s="136"/>
      <c r="HK47" s="157">
        <f>WEEKNUM(HK48, 2)</f>
        <v>50</v>
      </c>
      <c r="HL47" s="136"/>
      <c r="HM47" s="157">
        <f>WEEKNUM(HM48, 2)</f>
        <v>51</v>
      </c>
      <c r="HN47" s="136"/>
      <c r="HO47" s="157">
        <f>WEEKNUM(HO48, 2)</f>
        <v>51</v>
      </c>
      <c r="HP47" s="136"/>
      <c r="HQ47" s="157">
        <f>WEEKNUM(HQ48, 2)</f>
        <v>51</v>
      </c>
      <c r="HR47" s="136"/>
      <c r="HS47" s="157">
        <f>WEEKNUM(HS48, 2)</f>
        <v>51</v>
      </c>
      <c r="HT47" s="136"/>
      <c r="HU47" s="157">
        <f>WEEKNUM(HU48, 2)</f>
        <v>51</v>
      </c>
      <c r="HV47" s="136"/>
      <c r="HW47" s="157">
        <f>WEEKNUM(HW48, 2)</f>
        <v>51</v>
      </c>
      <c r="HX47" s="136"/>
      <c r="HY47" s="157">
        <f>WEEKNUM(HY48, 2)</f>
        <v>51</v>
      </c>
      <c r="HZ47" s="136"/>
      <c r="IA47" s="157">
        <f>WEEKNUM(IA48, 2)</f>
        <v>52</v>
      </c>
      <c r="IB47" s="136"/>
      <c r="IC47" s="157">
        <f>WEEKNUM(IC48, 2)</f>
        <v>52</v>
      </c>
      <c r="ID47" s="136"/>
      <c r="IE47" s="157">
        <f>WEEKNUM(IE48, 2)</f>
        <v>52</v>
      </c>
      <c r="IF47" s="136"/>
      <c r="IG47" s="157">
        <f>WEEKNUM(IG48, 2)</f>
        <v>52</v>
      </c>
      <c r="IH47" s="136"/>
      <c r="II47" s="157">
        <f>WEEKNUM(II48, 2)</f>
        <v>52</v>
      </c>
      <c r="IJ47" s="136"/>
      <c r="IK47" s="157">
        <f>WEEKNUM(IK48, 2)</f>
        <v>52</v>
      </c>
      <c r="IL47" s="136"/>
      <c r="IM47" s="157">
        <f>WEEKNUM(IM48, 2)</f>
        <v>52</v>
      </c>
      <c r="IN47" s="136"/>
      <c r="IO47" s="157">
        <f>WEEKNUM(IO48, 2)</f>
        <v>53</v>
      </c>
      <c r="IP47" s="136"/>
      <c r="IQ47" s="157">
        <f>WEEKNUM(IQ48, 2)</f>
        <v>53</v>
      </c>
      <c r="IR47" s="136"/>
      <c r="IS47" s="157">
        <f>WEEKNUM(IS48, 2)</f>
        <v>53</v>
      </c>
      <c r="IT47" s="136"/>
      <c r="IU47" s="157">
        <f>WEEKNUM(IU48, 2)</f>
        <v>53</v>
      </c>
      <c r="IV47" s="136"/>
    </row>
    <row r="48">
      <c r="A48" s="87"/>
      <c r="B48" s="159"/>
      <c r="C48" s="229">
        <f>BO3</f>
        <v>44166</v>
      </c>
      <c r="D48" s="133"/>
      <c r="E48" s="229">
        <f>BQ3</f>
        <v>44167</v>
      </c>
      <c r="F48" s="133"/>
      <c r="G48" s="229">
        <f>BS3</f>
        <v>44168</v>
      </c>
      <c r="H48" s="133"/>
      <c r="I48" s="229">
        <f>BU3</f>
        <v>44169</v>
      </c>
      <c r="J48" s="133"/>
      <c r="K48" s="229">
        <f>BW3</f>
        <v>44170</v>
      </c>
      <c r="L48" s="133"/>
      <c r="M48" s="229">
        <f>BY3</f>
        <v>44171</v>
      </c>
      <c r="N48" s="133"/>
      <c r="O48" s="229">
        <f>CA3</f>
        <v>44172</v>
      </c>
      <c r="P48" s="133"/>
      <c r="Q48" s="229">
        <f>CC3</f>
        <v>44173</v>
      </c>
      <c r="R48" s="133"/>
      <c r="S48" s="229">
        <f>CE3</f>
        <v>44174</v>
      </c>
      <c r="T48" s="133"/>
      <c r="U48" s="229">
        <f>CG3</f>
        <v>44175</v>
      </c>
      <c r="V48" s="133"/>
      <c r="W48" s="229">
        <f>CI3</f>
        <v>44176</v>
      </c>
      <c r="X48" s="133"/>
      <c r="Y48" s="229">
        <f>CK3</f>
        <v>44177</v>
      </c>
      <c r="Z48" s="133"/>
      <c r="AA48" s="229">
        <f>CM3</f>
        <v>44178</v>
      </c>
      <c r="AB48" s="133"/>
      <c r="AC48" s="229">
        <f>CO3</f>
        <v>44179</v>
      </c>
      <c r="AD48" s="133"/>
      <c r="AE48" s="229">
        <f>CQ3</f>
        <v>44180</v>
      </c>
      <c r="AF48" s="133"/>
      <c r="AG48" s="229">
        <f>CS3</f>
        <v>44181</v>
      </c>
      <c r="AH48" s="133"/>
      <c r="AI48" s="229">
        <f>CU3</f>
        <v>44182</v>
      </c>
      <c r="AJ48" s="133"/>
      <c r="AK48" s="229">
        <f>CW3</f>
        <v>44183</v>
      </c>
      <c r="AL48" s="133"/>
      <c r="AM48" s="229">
        <f>CY3</f>
        <v>44184</v>
      </c>
      <c r="AN48" s="133"/>
      <c r="AO48" s="229">
        <f>DA3</f>
        <v>44185</v>
      </c>
      <c r="AP48" s="133"/>
      <c r="AQ48" s="229">
        <f>DC3</f>
        <v>44186</v>
      </c>
      <c r="AR48" s="133"/>
      <c r="AS48" s="229">
        <f>DE3</f>
        <v>44187</v>
      </c>
      <c r="AT48" s="133"/>
      <c r="AU48" s="229">
        <f>DG3</f>
        <v>44188</v>
      </c>
      <c r="AV48" s="133"/>
      <c r="AW48" s="229">
        <f>DI3</f>
        <v>44189</v>
      </c>
      <c r="AX48" s="133"/>
      <c r="AY48" s="229">
        <f>DK3</f>
        <v>44190</v>
      </c>
      <c r="AZ48" s="133"/>
      <c r="BA48" s="229">
        <f>DM3</f>
        <v>44191</v>
      </c>
      <c r="BB48" s="133"/>
      <c r="BC48" s="229">
        <f>DO3</f>
        <v>44192</v>
      </c>
      <c r="BD48" s="133"/>
      <c r="BE48" s="229">
        <f>DQ3</f>
        <v>44193</v>
      </c>
      <c r="BF48" s="133"/>
      <c r="BG48" s="229">
        <f>DS3</f>
        <v>44194</v>
      </c>
      <c r="BH48" s="133"/>
      <c r="BI48" s="229">
        <f>DU3</f>
        <v>44195</v>
      </c>
      <c r="BJ48" s="133"/>
      <c r="BK48" s="229">
        <f>DW3</f>
        <v>44196</v>
      </c>
      <c r="BL48" s="133"/>
      <c r="BM48" s="158"/>
      <c r="BN48" s="159"/>
      <c r="BO48" s="160">
        <f>IFERROR(__xludf.DUMMYFUNCTION("IMPORTRANGE(BN2, ""Přehled mzdy!D2:BM2"")"),44166.0)</f>
        <v>44166</v>
      </c>
      <c r="BP48" s="133"/>
      <c r="BQ48" s="161">
        <f>IFERROR(__xludf.DUMMYFUNCTION("""COMPUTED_VALUE"""),44167.0)</f>
        <v>44167</v>
      </c>
      <c r="BR48" s="136"/>
      <c r="BS48" s="161">
        <f>IFERROR(__xludf.DUMMYFUNCTION("""COMPUTED_VALUE"""),44168.0)</f>
        <v>44168</v>
      </c>
      <c r="BT48" s="136"/>
      <c r="BU48" s="161">
        <f>IFERROR(__xludf.DUMMYFUNCTION("""COMPUTED_VALUE"""),44169.0)</f>
        <v>44169</v>
      </c>
      <c r="BV48" s="136"/>
      <c r="BW48" s="161">
        <f>IFERROR(__xludf.DUMMYFUNCTION("""COMPUTED_VALUE"""),44170.0)</f>
        <v>44170</v>
      </c>
      <c r="BX48" s="136"/>
      <c r="BY48" s="162">
        <f>IFERROR(__xludf.DUMMYFUNCTION("""COMPUTED_VALUE"""),44171.0)</f>
        <v>44171</v>
      </c>
      <c r="BZ48" s="136"/>
      <c r="CA48" s="162">
        <f>IFERROR(__xludf.DUMMYFUNCTION("""COMPUTED_VALUE"""),44172.0)</f>
        <v>44172</v>
      </c>
      <c r="CB48" s="136"/>
      <c r="CC48" s="162">
        <f>IFERROR(__xludf.DUMMYFUNCTION("""COMPUTED_VALUE"""),44173.0)</f>
        <v>44173</v>
      </c>
      <c r="CD48" s="136"/>
      <c r="CE48" s="162">
        <f>IFERROR(__xludf.DUMMYFUNCTION("""COMPUTED_VALUE"""),44174.0)</f>
        <v>44174</v>
      </c>
      <c r="CF48" s="136"/>
      <c r="CG48" s="161">
        <f>IFERROR(__xludf.DUMMYFUNCTION("""COMPUTED_VALUE"""),44175.0)</f>
        <v>44175</v>
      </c>
      <c r="CH48" s="136"/>
      <c r="CI48" s="161">
        <f>IFERROR(__xludf.DUMMYFUNCTION("""COMPUTED_VALUE"""),44176.0)</f>
        <v>44176</v>
      </c>
      <c r="CJ48" s="136"/>
      <c r="CK48" s="161">
        <f>IFERROR(__xludf.DUMMYFUNCTION("""COMPUTED_VALUE"""),44177.0)</f>
        <v>44177</v>
      </c>
      <c r="CL48" s="136"/>
      <c r="CM48" s="161">
        <f>IFERROR(__xludf.DUMMYFUNCTION("""COMPUTED_VALUE"""),44178.0)</f>
        <v>44178</v>
      </c>
      <c r="CN48" s="136"/>
      <c r="CO48" s="162">
        <f>IFERROR(__xludf.DUMMYFUNCTION("""COMPUTED_VALUE"""),44179.0)</f>
        <v>44179</v>
      </c>
      <c r="CP48" s="136"/>
      <c r="CQ48" s="162">
        <f>IFERROR(__xludf.DUMMYFUNCTION("""COMPUTED_VALUE"""),44180.0)</f>
        <v>44180</v>
      </c>
      <c r="CR48" s="136"/>
      <c r="CS48" s="162">
        <f>IFERROR(__xludf.DUMMYFUNCTION("""COMPUTED_VALUE"""),44181.0)</f>
        <v>44181</v>
      </c>
      <c r="CT48" s="136"/>
      <c r="CU48" s="162">
        <f>IFERROR(__xludf.DUMMYFUNCTION("""COMPUTED_VALUE"""),44182.0)</f>
        <v>44182</v>
      </c>
      <c r="CV48" s="136"/>
      <c r="CW48" s="161">
        <f>IFERROR(__xludf.DUMMYFUNCTION("""COMPUTED_VALUE"""),44183.0)</f>
        <v>44183</v>
      </c>
      <c r="CX48" s="136"/>
      <c r="CY48" s="161">
        <f>IFERROR(__xludf.DUMMYFUNCTION("""COMPUTED_VALUE"""),44184.0)</f>
        <v>44184</v>
      </c>
      <c r="CZ48" s="136"/>
      <c r="DA48" s="161">
        <f>IFERROR(__xludf.DUMMYFUNCTION("""COMPUTED_VALUE"""),44185.0)</f>
        <v>44185</v>
      </c>
      <c r="DB48" s="136"/>
      <c r="DC48" s="161">
        <f>IFERROR(__xludf.DUMMYFUNCTION("""COMPUTED_VALUE"""),44186.0)</f>
        <v>44186</v>
      </c>
      <c r="DD48" s="136"/>
      <c r="DE48" s="162">
        <f>IFERROR(__xludf.DUMMYFUNCTION("""COMPUTED_VALUE"""),44187.0)</f>
        <v>44187</v>
      </c>
      <c r="DF48" s="136"/>
      <c r="DG48" s="162">
        <f>IFERROR(__xludf.DUMMYFUNCTION("""COMPUTED_VALUE"""),44188.0)</f>
        <v>44188</v>
      </c>
      <c r="DH48" s="136"/>
      <c r="DI48" s="162">
        <f>IFERROR(__xludf.DUMMYFUNCTION("""COMPUTED_VALUE"""),44189.0)</f>
        <v>44189</v>
      </c>
      <c r="DJ48" s="136"/>
      <c r="DK48" s="162">
        <f>IFERROR(__xludf.DUMMYFUNCTION("""COMPUTED_VALUE"""),44190.0)</f>
        <v>44190</v>
      </c>
      <c r="DL48" s="136"/>
      <c r="DM48" s="161">
        <f>IFERROR(__xludf.DUMMYFUNCTION("""COMPUTED_VALUE"""),44191.0)</f>
        <v>44191</v>
      </c>
      <c r="DN48" s="136"/>
      <c r="DO48" s="161">
        <f>IFERROR(__xludf.DUMMYFUNCTION("""COMPUTED_VALUE"""),44192.0)</f>
        <v>44192</v>
      </c>
      <c r="DP48" s="136"/>
      <c r="DQ48" s="161">
        <f>IFERROR(__xludf.DUMMYFUNCTION("""COMPUTED_VALUE"""),44193.0)</f>
        <v>44193</v>
      </c>
      <c r="DR48" s="136"/>
      <c r="DS48" s="161">
        <f>IFERROR(__xludf.DUMMYFUNCTION("""COMPUTED_VALUE"""),44194.0)</f>
        <v>44194</v>
      </c>
      <c r="DT48" s="136"/>
      <c r="DU48" s="162">
        <f>IFERROR(__xludf.DUMMYFUNCTION("""COMPUTED_VALUE"""),44195.0)</f>
        <v>44195</v>
      </c>
      <c r="DV48" s="136"/>
      <c r="DW48" s="162">
        <f>IFERROR(__xludf.DUMMYFUNCTION("""COMPUTED_VALUE"""),44196.0)</f>
        <v>44196</v>
      </c>
      <c r="DX48" s="136"/>
      <c r="DY48" s="158"/>
      <c r="DZ48" s="159"/>
      <c r="EA48" s="233">
        <f>BO48</f>
        <v>44166</v>
      </c>
      <c r="EB48" s="133"/>
      <c r="EC48" s="233">
        <f>BQ48</f>
        <v>44167</v>
      </c>
      <c r="ED48" s="133"/>
      <c r="EE48" s="233">
        <f>BS48</f>
        <v>44168</v>
      </c>
      <c r="EF48" s="133"/>
      <c r="EG48" s="233">
        <f>BU48</f>
        <v>44169</v>
      </c>
      <c r="EH48" s="133"/>
      <c r="EI48" s="233">
        <f>BW48</f>
        <v>44170</v>
      </c>
      <c r="EJ48" s="133"/>
      <c r="EK48" s="233">
        <f>BY48</f>
        <v>44171</v>
      </c>
      <c r="EL48" s="133"/>
      <c r="EM48" s="233">
        <f>CA48</f>
        <v>44172</v>
      </c>
      <c r="EN48" s="133"/>
      <c r="EO48" s="233">
        <f>CC48</f>
        <v>44173</v>
      </c>
      <c r="EP48" s="133"/>
      <c r="EQ48" s="233">
        <f>CE48</f>
        <v>44174</v>
      </c>
      <c r="ER48" s="133"/>
      <c r="ES48" s="233">
        <f>CG48</f>
        <v>44175</v>
      </c>
      <c r="ET48" s="133"/>
      <c r="EU48" s="233">
        <f>CI48</f>
        <v>44176</v>
      </c>
      <c r="EV48" s="133"/>
      <c r="EW48" s="233">
        <f>CK48</f>
        <v>44177</v>
      </c>
      <c r="EX48" s="133"/>
      <c r="EY48" s="233">
        <f>CM48</f>
        <v>44178</v>
      </c>
      <c r="EZ48" s="133"/>
      <c r="FA48" s="233">
        <f>CO48</f>
        <v>44179</v>
      </c>
      <c r="FB48" s="133"/>
      <c r="FC48" s="233">
        <f>CQ48</f>
        <v>44180</v>
      </c>
      <c r="FD48" s="133"/>
      <c r="FE48" s="233">
        <f>CS48</f>
        <v>44181</v>
      </c>
      <c r="FF48" s="133"/>
      <c r="FG48" s="233">
        <f>CU48</f>
        <v>44182</v>
      </c>
      <c r="FH48" s="133"/>
      <c r="FI48" s="233">
        <f>CW48</f>
        <v>44183</v>
      </c>
      <c r="FJ48" s="133"/>
      <c r="FK48" s="233">
        <f>CY48</f>
        <v>44184</v>
      </c>
      <c r="FL48" s="133"/>
      <c r="FM48" s="233">
        <f>DA48</f>
        <v>44185</v>
      </c>
      <c r="FN48" s="133"/>
      <c r="FO48" s="233">
        <f>DC48</f>
        <v>44186</v>
      </c>
      <c r="FP48" s="133"/>
      <c r="FQ48" s="233">
        <f>DE48</f>
        <v>44187</v>
      </c>
      <c r="FR48" s="133"/>
      <c r="FS48" s="233">
        <f>DG48</f>
        <v>44188</v>
      </c>
      <c r="FT48" s="133"/>
      <c r="FU48" s="233">
        <f>DI48</f>
        <v>44189</v>
      </c>
      <c r="FV48" s="133"/>
      <c r="FW48" s="233">
        <f>DK48</f>
        <v>44190</v>
      </c>
      <c r="FX48" s="133"/>
      <c r="FY48" s="233">
        <f>DM48</f>
        <v>44191</v>
      </c>
      <c r="FZ48" s="133"/>
      <c r="GA48" s="233">
        <f>DO48</f>
        <v>44192</v>
      </c>
      <c r="GB48" s="133"/>
      <c r="GC48" s="233">
        <f>DQ48</f>
        <v>44193</v>
      </c>
      <c r="GD48" s="133"/>
      <c r="GE48" s="233">
        <f>DS48</f>
        <v>44194</v>
      </c>
      <c r="GF48" s="133"/>
      <c r="GG48" s="233">
        <f>DU48</f>
        <v>44195</v>
      </c>
      <c r="GH48" s="133"/>
      <c r="GI48" s="233">
        <f>DW48</f>
        <v>44196</v>
      </c>
      <c r="GJ48" s="133"/>
      <c r="GK48" s="158"/>
      <c r="GL48" s="159"/>
      <c r="GM48" s="233">
        <f>BO48</f>
        <v>44166</v>
      </c>
      <c r="GN48" s="133"/>
      <c r="GO48" s="233">
        <f>BQ48</f>
        <v>44167</v>
      </c>
      <c r="GP48" s="133"/>
      <c r="GQ48" s="233">
        <f>BS48</f>
        <v>44168</v>
      </c>
      <c r="GR48" s="133"/>
      <c r="GS48" s="233">
        <f>BU48</f>
        <v>44169</v>
      </c>
      <c r="GT48" s="133"/>
      <c r="GU48" s="233">
        <f>BW48</f>
        <v>44170</v>
      </c>
      <c r="GV48" s="133"/>
      <c r="GW48" s="233">
        <f>BY48</f>
        <v>44171</v>
      </c>
      <c r="GX48" s="133"/>
      <c r="GY48" s="233">
        <f>CA48</f>
        <v>44172</v>
      </c>
      <c r="GZ48" s="133"/>
      <c r="HA48" s="233">
        <f>CC48</f>
        <v>44173</v>
      </c>
      <c r="HB48" s="133"/>
      <c r="HC48" s="233">
        <f>CE48</f>
        <v>44174</v>
      </c>
      <c r="HD48" s="133"/>
      <c r="HE48" s="233">
        <f>CG48</f>
        <v>44175</v>
      </c>
      <c r="HF48" s="133"/>
      <c r="HG48" s="233">
        <f>CI48</f>
        <v>44176</v>
      </c>
      <c r="HH48" s="133"/>
      <c r="HI48" s="233">
        <f>CK48</f>
        <v>44177</v>
      </c>
      <c r="HJ48" s="133"/>
      <c r="HK48" s="233">
        <f>CM48</f>
        <v>44178</v>
      </c>
      <c r="HL48" s="133"/>
      <c r="HM48" s="233">
        <f>CO48</f>
        <v>44179</v>
      </c>
      <c r="HN48" s="133"/>
      <c r="HO48" s="233">
        <f>CQ48</f>
        <v>44180</v>
      </c>
      <c r="HP48" s="133"/>
      <c r="HQ48" s="233">
        <f>CS48</f>
        <v>44181</v>
      </c>
      <c r="HR48" s="133"/>
      <c r="HS48" s="233">
        <f>CU48</f>
        <v>44182</v>
      </c>
      <c r="HT48" s="133"/>
      <c r="HU48" s="233">
        <f>CW48</f>
        <v>44183</v>
      </c>
      <c r="HV48" s="133"/>
      <c r="HW48" s="233">
        <f>CY48</f>
        <v>44184</v>
      </c>
      <c r="HX48" s="133"/>
      <c r="HY48" s="233">
        <f>DA48</f>
        <v>44185</v>
      </c>
      <c r="HZ48" s="133"/>
      <c r="IA48" s="233">
        <f>DC48</f>
        <v>44186</v>
      </c>
      <c r="IB48" s="133"/>
      <c r="IC48" s="233">
        <f>DE48</f>
        <v>44187</v>
      </c>
      <c r="ID48" s="133"/>
      <c r="IE48" s="233">
        <f>DG48</f>
        <v>44188</v>
      </c>
      <c r="IF48" s="133"/>
      <c r="IG48" s="233">
        <f>DI48</f>
        <v>44189</v>
      </c>
      <c r="IH48" s="133"/>
      <c r="II48" s="233">
        <f>DK48</f>
        <v>44190</v>
      </c>
      <c r="IJ48" s="133"/>
      <c r="IK48" s="233">
        <f>DM48</f>
        <v>44191</v>
      </c>
      <c r="IL48" s="133"/>
      <c r="IM48" s="233">
        <f>DO48</f>
        <v>44192</v>
      </c>
      <c r="IN48" s="133"/>
      <c r="IO48" s="233">
        <f>DQ48</f>
        <v>44193</v>
      </c>
      <c r="IP48" s="133"/>
      <c r="IQ48" s="233">
        <f>DS48</f>
        <v>44194</v>
      </c>
      <c r="IR48" s="133"/>
      <c r="IS48" s="233">
        <f>DU48</f>
        <v>44195</v>
      </c>
      <c r="IT48" s="133"/>
      <c r="IU48" s="233">
        <f>DW48</f>
        <v>44196</v>
      </c>
      <c r="IV48" s="133"/>
    </row>
    <row r="49">
      <c r="A49" s="32" t="str">
        <f>IFERROR(__xludf.DUMMYFUNCTION("IMPORTRANGE(BN1, ""Mzdy!AE59:AE176"")"),"Mzda/h")</f>
        <v>Mzda/h</v>
      </c>
      <c r="B49" s="234" t="str">
        <f t="shared" ref="B49:B164" si="46">BN49</f>
        <v>Kurýr</v>
      </c>
      <c r="C49" s="166" t="s">
        <v>148</v>
      </c>
      <c r="D49" s="167" t="s">
        <v>149</v>
      </c>
      <c r="E49" s="166" t="s">
        <v>148</v>
      </c>
      <c r="F49" s="167" t="s">
        <v>149</v>
      </c>
      <c r="G49" s="166" t="s">
        <v>148</v>
      </c>
      <c r="H49" s="167" t="s">
        <v>149</v>
      </c>
      <c r="I49" s="166" t="s">
        <v>131</v>
      </c>
      <c r="J49" s="167" t="s">
        <v>149</v>
      </c>
      <c r="K49" s="166" t="s">
        <v>148</v>
      </c>
      <c r="L49" s="167" t="s">
        <v>149</v>
      </c>
      <c r="M49" s="166" t="s">
        <v>148</v>
      </c>
      <c r="N49" s="167" t="s">
        <v>149</v>
      </c>
      <c r="O49" s="166" t="s">
        <v>148</v>
      </c>
      <c r="P49" s="167" t="s">
        <v>149</v>
      </c>
      <c r="Q49" s="166" t="s">
        <v>148</v>
      </c>
      <c r="R49" s="167" t="s">
        <v>149</v>
      </c>
      <c r="S49" s="166" t="s">
        <v>148</v>
      </c>
      <c r="T49" s="167" t="s">
        <v>149</v>
      </c>
      <c r="U49" s="166" t="s">
        <v>148</v>
      </c>
      <c r="V49" s="167" t="s">
        <v>149</v>
      </c>
      <c r="W49" s="166" t="s">
        <v>148</v>
      </c>
      <c r="X49" s="167" t="s">
        <v>149</v>
      </c>
      <c r="Y49" s="166" t="s">
        <v>148</v>
      </c>
      <c r="Z49" s="167" t="s">
        <v>149</v>
      </c>
      <c r="AA49" s="166" t="s">
        <v>148</v>
      </c>
      <c r="AB49" s="167" t="s">
        <v>149</v>
      </c>
      <c r="AC49" s="166" t="s">
        <v>148</v>
      </c>
      <c r="AD49" s="167" t="s">
        <v>149</v>
      </c>
      <c r="AE49" s="166" t="s">
        <v>148</v>
      </c>
      <c r="AF49" s="167" t="s">
        <v>149</v>
      </c>
      <c r="AG49" s="166" t="s">
        <v>148</v>
      </c>
      <c r="AH49" s="167" t="s">
        <v>149</v>
      </c>
      <c r="AI49" s="166" t="s">
        <v>148</v>
      </c>
      <c r="AJ49" s="167" t="s">
        <v>149</v>
      </c>
      <c r="AK49" s="166" t="s">
        <v>148</v>
      </c>
      <c r="AL49" s="167" t="s">
        <v>149</v>
      </c>
      <c r="AM49" s="166" t="s">
        <v>148</v>
      </c>
      <c r="AN49" s="167" t="s">
        <v>149</v>
      </c>
      <c r="AO49" s="166" t="s">
        <v>148</v>
      </c>
      <c r="AP49" s="167" t="s">
        <v>149</v>
      </c>
      <c r="AQ49" s="166" t="s">
        <v>148</v>
      </c>
      <c r="AR49" s="167" t="s">
        <v>149</v>
      </c>
      <c r="AS49" s="166" t="s">
        <v>148</v>
      </c>
      <c r="AT49" s="167" t="s">
        <v>149</v>
      </c>
      <c r="AU49" s="166" t="s">
        <v>148</v>
      </c>
      <c r="AV49" s="167" t="s">
        <v>149</v>
      </c>
      <c r="AW49" s="166" t="s">
        <v>148</v>
      </c>
      <c r="AX49" s="167" t="s">
        <v>149</v>
      </c>
      <c r="AY49" s="166" t="s">
        <v>148</v>
      </c>
      <c r="AZ49" s="167" t="s">
        <v>149</v>
      </c>
      <c r="BA49" s="166" t="s">
        <v>148</v>
      </c>
      <c r="BB49" s="167" t="s">
        <v>149</v>
      </c>
      <c r="BC49" s="166" t="s">
        <v>148</v>
      </c>
      <c r="BD49" s="167" t="s">
        <v>149</v>
      </c>
      <c r="BE49" s="166" t="s">
        <v>148</v>
      </c>
      <c r="BF49" s="167" t="s">
        <v>149</v>
      </c>
      <c r="BG49" s="166" t="s">
        <v>148</v>
      </c>
      <c r="BH49" s="167" t="s">
        <v>149</v>
      </c>
      <c r="BI49" s="166" t="s">
        <v>148</v>
      </c>
      <c r="BJ49" s="167" t="s">
        <v>149</v>
      </c>
      <c r="BK49" s="166" t="s">
        <v>148</v>
      </c>
      <c r="BL49" s="167" t="s">
        <v>149</v>
      </c>
      <c r="BM49" s="158"/>
      <c r="BN49" s="89" t="str">
        <f>IFERROR(__xludf.DUMMYFUNCTION("IMPORTRANGE(BN1, ""Mzdy!A59:A176"")"),"Kurýr")</f>
        <v>Kurýr</v>
      </c>
      <c r="BO49" s="166" t="s">
        <v>148</v>
      </c>
      <c r="BP49" s="167" t="s">
        <v>149</v>
      </c>
      <c r="BQ49" s="166" t="s">
        <v>148</v>
      </c>
      <c r="BR49" s="167" t="s">
        <v>149</v>
      </c>
      <c r="BS49" s="166" t="s">
        <v>148</v>
      </c>
      <c r="BT49" s="167" t="s">
        <v>149</v>
      </c>
      <c r="BU49" s="166" t="s">
        <v>131</v>
      </c>
      <c r="BV49" s="167" t="s">
        <v>149</v>
      </c>
      <c r="BW49" s="166" t="s">
        <v>148</v>
      </c>
      <c r="BX49" s="167" t="s">
        <v>149</v>
      </c>
      <c r="BY49" s="166" t="s">
        <v>148</v>
      </c>
      <c r="BZ49" s="167" t="s">
        <v>149</v>
      </c>
      <c r="CA49" s="166" t="s">
        <v>148</v>
      </c>
      <c r="CB49" s="167" t="s">
        <v>149</v>
      </c>
      <c r="CC49" s="166" t="s">
        <v>148</v>
      </c>
      <c r="CD49" s="167" t="s">
        <v>149</v>
      </c>
      <c r="CE49" s="166" t="s">
        <v>148</v>
      </c>
      <c r="CF49" s="167" t="s">
        <v>149</v>
      </c>
      <c r="CG49" s="166" t="s">
        <v>148</v>
      </c>
      <c r="CH49" s="167" t="s">
        <v>149</v>
      </c>
      <c r="CI49" s="166" t="s">
        <v>148</v>
      </c>
      <c r="CJ49" s="167" t="s">
        <v>149</v>
      </c>
      <c r="CK49" s="166" t="s">
        <v>148</v>
      </c>
      <c r="CL49" s="167" t="s">
        <v>149</v>
      </c>
      <c r="CM49" s="166" t="s">
        <v>148</v>
      </c>
      <c r="CN49" s="167" t="s">
        <v>149</v>
      </c>
      <c r="CO49" s="166" t="s">
        <v>148</v>
      </c>
      <c r="CP49" s="167" t="s">
        <v>149</v>
      </c>
      <c r="CQ49" s="166" t="s">
        <v>148</v>
      </c>
      <c r="CR49" s="167" t="s">
        <v>149</v>
      </c>
      <c r="CS49" s="166" t="s">
        <v>148</v>
      </c>
      <c r="CT49" s="167" t="s">
        <v>149</v>
      </c>
      <c r="CU49" s="166" t="s">
        <v>148</v>
      </c>
      <c r="CV49" s="167" t="s">
        <v>149</v>
      </c>
      <c r="CW49" s="166" t="s">
        <v>148</v>
      </c>
      <c r="CX49" s="167" t="s">
        <v>149</v>
      </c>
      <c r="CY49" s="166" t="s">
        <v>148</v>
      </c>
      <c r="CZ49" s="167" t="s">
        <v>149</v>
      </c>
      <c r="DA49" s="166" t="s">
        <v>148</v>
      </c>
      <c r="DB49" s="167" t="s">
        <v>149</v>
      </c>
      <c r="DC49" s="166" t="s">
        <v>148</v>
      </c>
      <c r="DD49" s="167" t="s">
        <v>149</v>
      </c>
      <c r="DE49" s="166" t="s">
        <v>148</v>
      </c>
      <c r="DF49" s="167" t="s">
        <v>149</v>
      </c>
      <c r="DG49" s="166" t="s">
        <v>148</v>
      </c>
      <c r="DH49" s="167" t="s">
        <v>149</v>
      </c>
      <c r="DI49" s="166" t="s">
        <v>148</v>
      </c>
      <c r="DJ49" s="167" t="s">
        <v>149</v>
      </c>
      <c r="DK49" s="166" t="s">
        <v>148</v>
      </c>
      <c r="DL49" s="167" t="s">
        <v>149</v>
      </c>
      <c r="DM49" s="166" t="s">
        <v>148</v>
      </c>
      <c r="DN49" s="167" t="s">
        <v>149</v>
      </c>
      <c r="DO49" s="166" t="s">
        <v>148</v>
      </c>
      <c r="DP49" s="167" t="s">
        <v>149</v>
      </c>
      <c r="DQ49" s="166" t="s">
        <v>148</v>
      </c>
      <c r="DR49" s="167" t="s">
        <v>149</v>
      </c>
      <c r="DS49" s="166" t="s">
        <v>148</v>
      </c>
      <c r="DT49" s="167" t="s">
        <v>149</v>
      </c>
      <c r="DU49" s="166" t="s">
        <v>148</v>
      </c>
      <c r="DV49" s="167" t="s">
        <v>149</v>
      </c>
      <c r="DW49" s="166" t="s">
        <v>148</v>
      </c>
      <c r="DX49" s="167" t="s">
        <v>149</v>
      </c>
      <c r="DY49" s="158"/>
      <c r="DZ49" s="235" t="str">
        <f t="shared" ref="DZ49:DZ164" si="48">BN49</f>
        <v>Kurýr</v>
      </c>
      <c r="EA49" s="192"/>
      <c r="EB49" s="159"/>
      <c r="EC49" s="193"/>
      <c r="ED49" s="196"/>
      <c r="EE49" s="193"/>
      <c r="EF49" s="196"/>
      <c r="EG49" s="193"/>
      <c r="EH49" s="196"/>
      <c r="EI49" s="193"/>
      <c r="EJ49" s="196"/>
      <c r="EK49" s="193"/>
      <c r="EL49" s="196"/>
      <c r="EM49" s="193"/>
      <c r="EN49" s="196"/>
      <c r="EO49" s="193"/>
      <c r="EP49" s="196"/>
      <c r="EQ49" s="193"/>
      <c r="ER49" s="196"/>
      <c r="ES49" s="193"/>
      <c r="ET49" s="196"/>
      <c r="EU49" s="193"/>
      <c r="EV49" s="196"/>
      <c r="EW49" s="193"/>
      <c r="EX49" s="196"/>
      <c r="EY49" s="193"/>
      <c r="EZ49" s="196"/>
      <c r="FA49" s="193"/>
      <c r="FB49" s="196"/>
      <c r="FC49" s="193"/>
      <c r="FD49" s="196"/>
      <c r="FE49" s="193"/>
      <c r="FF49" s="194"/>
      <c r="FG49" s="193"/>
      <c r="FH49" s="191"/>
      <c r="FI49" s="193"/>
      <c r="FJ49" s="191"/>
      <c r="FK49" s="193"/>
      <c r="FL49" s="191"/>
      <c r="FM49" s="193"/>
      <c r="FN49" s="191"/>
      <c r="FO49" s="193"/>
      <c r="FP49" s="191"/>
      <c r="FQ49" s="193"/>
      <c r="FR49" s="191"/>
      <c r="FS49" s="192"/>
      <c r="FT49" s="191"/>
      <c r="FU49" s="193"/>
      <c r="FV49" s="191"/>
      <c r="FW49" s="193"/>
      <c r="FX49" s="194"/>
      <c r="FY49" s="193"/>
      <c r="FZ49" s="194"/>
      <c r="GA49" s="193"/>
      <c r="GB49" s="191"/>
      <c r="GC49" s="193"/>
      <c r="GD49" s="191"/>
      <c r="GE49" s="192"/>
      <c r="GF49" s="191"/>
      <c r="GG49" s="193"/>
      <c r="GH49" s="191"/>
      <c r="GI49" s="193"/>
      <c r="GJ49" s="191"/>
      <c r="GK49" s="158"/>
      <c r="GL49" s="235" t="str">
        <f t="shared" ref="GL49:GL164" si="49">DZ49</f>
        <v>Kurýr</v>
      </c>
      <c r="GM49" s="192"/>
      <c r="GN49" s="159"/>
      <c r="GO49" s="193"/>
      <c r="GP49" s="196"/>
      <c r="GQ49" s="193"/>
      <c r="GR49" s="196"/>
      <c r="GS49" s="193"/>
      <c r="GT49" s="196"/>
      <c r="GU49" s="193"/>
      <c r="GV49" s="196"/>
      <c r="GW49" s="193"/>
      <c r="GX49" s="196"/>
      <c r="GY49" s="193"/>
      <c r="GZ49" s="196"/>
      <c r="HA49" s="193"/>
      <c r="HB49" s="196"/>
      <c r="HC49" s="193"/>
      <c r="HD49" s="196"/>
      <c r="HE49" s="193"/>
      <c r="HF49" s="196"/>
      <c r="HG49" s="193"/>
      <c r="HH49" s="196"/>
      <c r="HI49" s="193"/>
      <c r="HJ49" s="196"/>
      <c r="HK49" s="193"/>
      <c r="HL49" s="196"/>
      <c r="HM49" s="193"/>
      <c r="HN49" s="196"/>
      <c r="HO49" s="193"/>
      <c r="HP49" s="196"/>
      <c r="HQ49" s="193"/>
      <c r="HR49" s="194"/>
      <c r="HS49" s="193"/>
      <c r="HT49" s="191"/>
      <c r="HU49" s="193"/>
      <c r="HV49" s="191"/>
      <c r="HW49" s="193"/>
      <c r="HX49" s="191"/>
      <c r="HY49" s="193"/>
      <c r="HZ49" s="191"/>
      <c r="IA49" s="193"/>
      <c r="IB49" s="191"/>
      <c r="IC49" s="193"/>
      <c r="ID49" s="191"/>
      <c r="IE49" s="192"/>
      <c r="IF49" s="191"/>
      <c r="IG49" s="193"/>
      <c r="IH49" s="191"/>
      <c r="II49" s="193"/>
      <c r="IJ49" s="194"/>
      <c r="IK49" s="193"/>
      <c r="IL49" s="194"/>
      <c r="IM49" s="193"/>
      <c r="IN49" s="191"/>
      <c r="IO49" s="193"/>
      <c r="IP49" s="191"/>
      <c r="IQ49" s="192"/>
      <c r="IR49" s="191"/>
      <c r="IS49" s="193"/>
      <c r="IT49" s="191"/>
      <c r="IU49" s="193"/>
      <c r="IV49" s="191"/>
    </row>
    <row r="50">
      <c r="A50" s="214">
        <f>IFERROR(__xludf.DUMMYFUNCTION("""COMPUTED_VALUE"""),100.0)</f>
        <v>100</v>
      </c>
      <c r="B50" s="159" t="str">
        <f t="shared" si="46"/>
        <v>Daniel Fux</v>
      </c>
      <c r="C50" s="173">
        <f t="shared" ref="C50:BL50" si="47">BO50+EA50+GM50</f>
        <v>0</v>
      </c>
      <c r="D50" s="173">
        <f t="shared" si="47"/>
        <v>0</v>
      </c>
      <c r="E50" s="173">
        <f t="shared" si="47"/>
        <v>0</v>
      </c>
      <c r="F50" s="173">
        <f t="shared" si="47"/>
        <v>0</v>
      </c>
      <c r="G50" s="173">
        <f t="shared" si="47"/>
        <v>0</v>
      </c>
      <c r="H50" s="173">
        <f t="shared" si="47"/>
        <v>0</v>
      </c>
      <c r="I50" s="173">
        <f t="shared" si="47"/>
        <v>0</v>
      </c>
      <c r="J50" s="173">
        <f t="shared" si="47"/>
        <v>0</v>
      </c>
      <c r="K50" s="173">
        <f t="shared" si="47"/>
        <v>9</v>
      </c>
      <c r="L50" s="173">
        <f t="shared" si="47"/>
        <v>900</v>
      </c>
      <c r="M50" s="173">
        <f t="shared" si="47"/>
        <v>0</v>
      </c>
      <c r="N50" s="173">
        <f t="shared" si="47"/>
        <v>0</v>
      </c>
      <c r="O50" s="173">
        <f t="shared" si="47"/>
        <v>0</v>
      </c>
      <c r="P50" s="173">
        <f t="shared" si="47"/>
        <v>0</v>
      </c>
      <c r="Q50" s="173">
        <f t="shared" si="47"/>
        <v>0</v>
      </c>
      <c r="R50" s="173">
        <f t="shared" si="47"/>
        <v>0</v>
      </c>
      <c r="S50" s="173">
        <f t="shared" si="47"/>
        <v>0</v>
      </c>
      <c r="T50" s="173">
        <f t="shared" si="47"/>
        <v>0</v>
      </c>
      <c r="U50" s="173">
        <f t="shared" si="47"/>
        <v>0</v>
      </c>
      <c r="V50" s="173">
        <f t="shared" si="47"/>
        <v>0</v>
      </c>
      <c r="W50" s="173">
        <f t="shared" si="47"/>
        <v>0</v>
      </c>
      <c r="X50" s="173">
        <f t="shared" si="47"/>
        <v>0</v>
      </c>
      <c r="Y50" s="173">
        <f t="shared" si="47"/>
        <v>10</v>
      </c>
      <c r="Z50" s="173">
        <f t="shared" si="47"/>
        <v>1000</v>
      </c>
      <c r="AA50" s="173">
        <f t="shared" si="47"/>
        <v>0</v>
      </c>
      <c r="AB50" s="173">
        <f t="shared" si="47"/>
        <v>0</v>
      </c>
      <c r="AC50" s="173">
        <f t="shared" si="47"/>
        <v>0</v>
      </c>
      <c r="AD50" s="173">
        <f t="shared" si="47"/>
        <v>0</v>
      </c>
      <c r="AE50" s="173">
        <f t="shared" si="47"/>
        <v>0</v>
      </c>
      <c r="AF50" s="173">
        <f t="shared" si="47"/>
        <v>0</v>
      </c>
      <c r="AG50" s="173">
        <f t="shared" si="47"/>
        <v>0</v>
      </c>
      <c r="AH50" s="173">
        <f t="shared" si="47"/>
        <v>0</v>
      </c>
      <c r="AI50" s="173">
        <f t="shared" si="47"/>
        <v>0</v>
      </c>
      <c r="AJ50" s="173">
        <f t="shared" si="47"/>
        <v>0</v>
      </c>
      <c r="AK50" s="173">
        <f t="shared" si="47"/>
        <v>0</v>
      </c>
      <c r="AL50" s="173">
        <f t="shared" si="47"/>
        <v>0</v>
      </c>
      <c r="AM50" s="173">
        <f t="shared" si="47"/>
        <v>10</v>
      </c>
      <c r="AN50" s="173">
        <f t="shared" si="47"/>
        <v>1000</v>
      </c>
      <c r="AO50" s="173">
        <f t="shared" si="47"/>
        <v>0</v>
      </c>
      <c r="AP50" s="173">
        <f t="shared" si="47"/>
        <v>0</v>
      </c>
      <c r="AQ50" s="173">
        <f t="shared" si="47"/>
        <v>0</v>
      </c>
      <c r="AR50" s="173">
        <f t="shared" si="47"/>
        <v>0</v>
      </c>
      <c r="AS50" s="173">
        <f t="shared" si="47"/>
        <v>0</v>
      </c>
      <c r="AT50" s="173">
        <f t="shared" si="47"/>
        <v>0</v>
      </c>
      <c r="AU50" s="173">
        <f t="shared" si="47"/>
        <v>0</v>
      </c>
      <c r="AV50" s="173">
        <f t="shared" si="47"/>
        <v>0</v>
      </c>
      <c r="AW50" s="173">
        <f t="shared" si="47"/>
        <v>0</v>
      </c>
      <c r="AX50" s="173">
        <f t="shared" si="47"/>
        <v>0</v>
      </c>
      <c r="AY50" s="173">
        <f t="shared" si="47"/>
        <v>0</v>
      </c>
      <c r="AZ50" s="173">
        <f t="shared" si="47"/>
        <v>0</v>
      </c>
      <c r="BA50" s="173">
        <f t="shared" si="47"/>
        <v>0</v>
      </c>
      <c r="BB50" s="173">
        <f t="shared" si="47"/>
        <v>0</v>
      </c>
      <c r="BC50" s="173">
        <f t="shared" si="47"/>
        <v>0</v>
      </c>
      <c r="BD50" s="173">
        <f t="shared" si="47"/>
        <v>0</v>
      </c>
      <c r="BE50" s="173">
        <f t="shared" si="47"/>
        <v>0</v>
      </c>
      <c r="BF50" s="173">
        <f t="shared" si="47"/>
        <v>0</v>
      </c>
      <c r="BG50" s="173">
        <f t="shared" si="47"/>
        <v>0</v>
      </c>
      <c r="BH50" s="173">
        <f t="shared" si="47"/>
        <v>0</v>
      </c>
      <c r="BI50" s="173">
        <f t="shared" si="47"/>
        <v>0</v>
      </c>
      <c r="BJ50" s="173">
        <f t="shared" si="47"/>
        <v>0</v>
      </c>
      <c r="BK50" s="173">
        <f t="shared" si="47"/>
        <v>0</v>
      </c>
      <c r="BL50" s="173">
        <f t="shared" si="47"/>
        <v>0</v>
      </c>
      <c r="BM50" s="158"/>
      <c r="BN50" s="159" t="str">
        <f>IFERROR(__xludf.DUMMYFUNCTION("""COMPUTED_VALUE"""),"Daniel Fux")</f>
        <v>Daniel Fux</v>
      </c>
      <c r="BO50" s="236" t="str">
        <f>IFERROR(__xludf.DUMMYFUNCTION("IMPORTRANGE(BN2, ""Přehled mzdy!BR4:EA119"")"),"")</f>
        <v/>
      </c>
      <c r="BP50" s="237"/>
      <c r="BQ50" s="174"/>
      <c r="BR50" s="175"/>
      <c r="BS50" s="176"/>
      <c r="BT50" s="181"/>
      <c r="BU50" s="174"/>
      <c r="BV50" s="175"/>
      <c r="BW50" s="174"/>
      <c r="BX50" s="175"/>
      <c r="BY50" s="174"/>
      <c r="BZ50" s="175"/>
      <c r="CA50" s="174"/>
      <c r="CB50" s="175"/>
      <c r="CC50" s="174"/>
      <c r="CD50" s="175"/>
      <c r="CE50" s="174"/>
      <c r="CF50" s="175"/>
      <c r="CG50" s="176"/>
      <c r="CH50" s="181"/>
      <c r="CI50" s="176"/>
      <c r="CJ50" s="181"/>
      <c r="CK50" s="174"/>
      <c r="CL50" s="175"/>
      <c r="CM50" s="174"/>
      <c r="CN50" s="175"/>
      <c r="CO50" s="174"/>
      <c r="CP50" s="175"/>
      <c r="CQ50" s="176"/>
      <c r="CR50" s="181"/>
      <c r="CS50" s="174"/>
      <c r="CT50" s="173"/>
      <c r="CU50" s="176"/>
      <c r="CV50" s="173"/>
      <c r="CW50" s="174"/>
      <c r="CX50" s="173"/>
      <c r="CY50" s="176">
        <f>IFERROR(__xludf.DUMMYFUNCTION("""COMPUTED_VALUE"""),10.0)</f>
        <v>10</v>
      </c>
      <c r="CZ50" s="173">
        <f>IFERROR(__xludf.DUMMYFUNCTION("""COMPUTED_VALUE"""),1000.0)</f>
        <v>1000</v>
      </c>
      <c r="DA50" s="174"/>
      <c r="DB50" s="173"/>
      <c r="DC50" s="174"/>
      <c r="DD50" s="173"/>
      <c r="DE50" s="174"/>
      <c r="DF50" s="173"/>
      <c r="DG50" s="174"/>
      <c r="DH50" s="173"/>
      <c r="DI50" s="174"/>
      <c r="DJ50" s="173"/>
      <c r="DK50" s="174"/>
      <c r="DL50" s="173"/>
      <c r="DM50" s="174"/>
      <c r="DN50" s="173"/>
      <c r="DO50" s="174"/>
      <c r="DP50" s="173"/>
      <c r="DQ50" s="174"/>
      <c r="DR50" s="173"/>
      <c r="DS50" s="174"/>
      <c r="DT50" s="173"/>
      <c r="DU50" s="176"/>
      <c r="DV50" s="173"/>
      <c r="DW50" s="174"/>
      <c r="DX50" s="173"/>
      <c r="DY50" s="158"/>
      <c r="DZ50" s="159" t="str">
        <f t="shared" si="48"/>
        <v>Daniel Fux</v>
      </c>
      <c r="EA50" s="219" t="str">
        <f>IFERROR(__xludf.DUMMYFUNCTION("IMPORTRANGE(DZ2, ""Přehled mzdy!BR4:EA119"")"),"")</f>
        <v/>
      </c>
      <c r="EB50" s="220"/>
      <c r="EC50" s="202"/>
      <c r="ED50" s="203"/>
      <c r="EE50" s="204"/>
      <c r="EF50" s="205"/>
      <c r="EG50" s="202"/>
      <c r="EH50" s="203"/>
      <c r="EI50" s="202">
        <f>IFERROR(__xludf.DUMMYFUNCTION("""COMPUTED_VALUE"""),9.0)</f>
        <v>9</v>
      </c>
      <c r="EJ50" s="203">
        <f>IFERROR(__xludf.DUMMYFUNCTION("""COMPUTED_VALUE"""),900.0)</f>
        <v>900</v>
      </c>
      <c r="EK50" s="202"/>
      <c r="EL50" s="203"/>
      <c r="EM50" s="202"/>
      <c r="EN50" s="203"/>
      <c r="EO50" s="202"/>
      <c r="EP50" s="203"/>
      <c r="EQ50" s="202"/>
      <c r="ER50" s="203"/>
      <c r="ES50" s="204"/>
      <c r="ET50" s="205"/>
      <c r="EU50" s="204"/>
      <c r="EV50" s="205"/>
      <c r="EW50" s="202">
        <f>IFERROR(__xludf.DUMMYFUNCTION("""COMPUTED_VALUE"""),10.0)</f>
        <v>10</v>
      </c>
      <c r="EX50" s="203">
        <f>IFERROR(__xludf.DUMMYFUNCTION("""COMPUTED_VALUE"""),1000.0)</f>
        <v>1000</v>
      </c>
      <c r="EY50" s="202"/>
      <c r="EZ50" s="203"/>
      <c r="FA50" s="202"/>
      <c r="FB50" s="203"/>
      <c r="FC50" s="204"/>
      <c r="FD50" s="205"/>
      <c r="FE50" s="202"/>
      <c r="FF50" s="199"/>
      <c r="FG50" s="204"/>
      <c r="FH50" s="199"/>
      <c r="FI50" s="202"/>
      <c r="FJ50" s="199"/>
      <c r="FK50" s="204"/>
      <c r="FL50" s="199"/>
      <c r="FM50" s="202"/>
      <c r="FN50" s="199"/>
      <c r="FO50" s="202"/>
      <c r="FP50" s="199"/>
      <c r="FQ50" s="202"/>
      <c r="FR50" s="199"/>
      <c r="FS50" s="202"/>
      <c r="FT50" s="199"/>
      <c r="FU50" s="202"/>
      <c r="FV50" s="199"/>
      <c r="FW50" s="202"/>
      <c r="FX50" s="199"/>
      <c r="FY50" s="202"/>
      <c r="FZ50" s="199"/>
      <c r="GA50" s="202"/>
      <c r="GB50" s="199"/>
      <c r="GC50" s="202"/>
      <c r="GD50" s="199"/>
      <c r="GE50" s="202"/>
      <c r="GF50" s="199"/>
      <c r="GG50" s="204"/>
      <c r="GH50" s="199"/>
      <c r="GI50" s="202"/>
      <c r="GJ50" s="199"/>
      <c r="GK50" s="158"/>
      <c r="GL50" s="159" t="str">
        <f t="shared" si="49"/>
        <v>Daniel Fux</v>
      </c>
      <c r="GM50" s="219" t="str">
        <f>IFERROR(__xludf.DUMMYFUNCTION("IMPORTRANGE(GL2, ""Přehled mzdy!BR4:EA119"")"),"")</f>
        <v/>
      </c>
      <c r="GN50" s="220"/>
      <c r="GO50" s="202"/>
      <c r="GP50" s="203"/>
      <c r="GQ50" s="204"/>
      <c r="GR50" s="205"/>
      <c r="GS50" s="202"/>
      <c r="GT50" s="203"/>
      <c r="GU50" s="202"/>
      <c r="GV50" s="203"/>
      <c r="GW50" s="202"/>
      <c r="GX50" s="203"/>
      <c r="GY50" s="202"/>
      <c r="GZ50" s="203"/>
      <c r="HA50" s="202"/>
      <c r="HB50" s="203"/>
      <c r="HC50" s="202"/>
      <c r="HD50" s="203"/>
      <c r="HE50" s="204"/>
      <c r="HF50" s="205"/>
      <c r="HG50" s="204"/>
      <c r="HH50" s="205"/>
      <c r="HI50" s="202"/>
      <c r="HJ50" s="203"/>
      <c r="HK50" s="202"/>
      <c r="HL50" s="203"/>
      <c r="HM50" s="202"/>
      <c r="HN50" s="203"/>
      <c r="HO50" s="204"/>
      <c r="HP50" s="205"/>
      <c r="HQ50" s="202"/>
      <c r="HR50" s="199"/>
      <c r="HS50" s="204"/>
      <c r="HT50" s="199"/>
      <c r="HU50" s="202"/>
      <c r="HV50" s="199"/>
      <c r="HW50" s="204"/>
      <c r="HX50" s="199"/>
      <c r="HY50" s="202"/>
      <c r="HZ50" s="199"/>
      <c r="IA50" s="202"/>
      <c r="IB50" s="199"/>
      <c r="IC50" s="202"/>
      <c r="ID50" s="199"/>
      <c r="IE50" s="202"/>
      <c r="IF50" s="199"/>
      <c r="IG50" s="202"/>
      <c r="IH50" s="199"/>
      <c r="II50" s="202"/>
      <c r="IJ50" s="199"/>
      <c r="IK50" s="202"/>
      <c r="IL50" s="199"/>
      <c r="IM50" s="202"/>
      <c r="IN50" s="199"/>
      <c r="IO50" s="202"/>
      <c r="IP50" s="199"/>
      <c r="IQ50" s="202"/>
      <c r="IR50" s="199"/>
      <c r="IS50" s="204"/>
      <c r="IT50" s="199"/>
      <c r="IU50" s="202"/>
      <c r="IV50" s="199"/>
    </row>
    <row r="51">
      <c r="A51" s="214">
        <f>IFERROR(__xludf.DUMMYFUNCTION("""COMPUTED_VALUE"""),100.0)</f>
        <v>100</v>
      </c>
      <c r="B51" s="159" t="str">
        <f t="shared" si="46"/>
        <v>Radim Dvořák</v>
      </c>
      <c r="C51" s="173">
        <f t="shared" ref="C51:BL51" si="50">BO51+EA51+GM51</f>
        <v>0</v>
      </c>
      <c r="D51" s="173">
        <f t="shared" si="50"/>
        <v>0</v>
      </c>
      <c r="E51" s="173">
        <f t="shared" si="50"/>
        <v>0</v>
      </c>
      <c r="F51" s="173">
        <f t="shared" si="50"/>
        <v>0</v>
      </c>
      <c r="G51" s="173">
        <f t="shared" si="50"/>
        <v>0</v>
      </c>
      <c r="H51" s="173">
        <f t="shared" si="50"/>
        <v>0</v>
      </c>
      <c r="I51" s="173">
        <f t="shared" si="50"/>
        <v>0</v>
      </c>
      <c r="J51" s="173">
        <f t="shared" si="50"/>
        <v>0</v>
      </c>
      <c r="K51" s="173">
        <f t="shared" si="50"/>
        <v>0</v>
      </c>
      <c r="L51" s="173">
        <f t="shared" si="50"/>
        <v>0</v>
      </c>
      <c r="M51" s="173">
        <f t="shared" si="50"/>
        <v>0</v>
      </c>
      <c r="N51" s="173">
        <f t="shared" si="50"/>
        <v>0</v>
      </c>
      <c r="O51" s="173">
        <f t="shared" si="50"/>
        <v>0</v>
      </c>
      <c r="P51" s="173">
        <f t="shared" si="50"/>
        <v>0</v>
      </c>
      <c r="Q51" s="173">
        <f t="shared" si="50"/>
        <v>0</v>
      </c>
      <c r="R51" s="173">
        <f t="shared" si="50"/>
        <v>0</v>
      </c>
      <c r="S51" s="173">
        <f t="shared" si="50"/>
        <v>0</v>
      </c>
      <c r="T51" s="173">
        <f t="shared" si="50"/>
        <v>0</v>
      </c>
      <c r="U51" s="173">
        <f t="shared" si="50"/>
        <v>0</v>
      </c>
      <c r="V51" s="173">
        <f t="shared" si="50"/>
        <v>0</v>
      </c>
      <c r="W51" s="173">
        <f t="shared" si="50"/>
        <v>0</v>
      </c>
      <c r="X51" s="173">
        <f t="shared" si="50"/>
        <v>0</v>
      </c>
      <c r="Y51" s="173">
        <f t="shared" si="50"/>
        <v>0</v>
      </c>
      <c r="Z51" s="173">
        <f t="shared" si="50"/>
        <v>0</v>
      </c>
      <c r="AA51" s="173">
        <f t="shared" si="50"/>
        <v>0</v>
      </c>
      <c r="AB51" s="173">
        <f t="shared" si="50"/>
        <v>0</v>
      </c>
      <c r="AC51" s="173">
        <f t="shared" si="50"/>
        <v>0</v>
      </c>
      <c r="AD51" s="173">
        <f t="shared" si="50"/>
        <v>0</v>
      </c>
      <c r="AE51" s="173">
        <f t="shared" si="50"/>
        <v>0</v>
      </c>
      <c r="AF51" s="173">
        <f t="shared" si="50"/>
        <v>0</v>
      </c>
      <c r="AG51" s="173">
        <f t="shared" si="50"/>
        <v>0</v>
      </c>
      <c r="AH51" s="173">
        <f t="shared" si="50"/>
        <v>0</v>
      </c>
      <c r="AI51" s="173">
        <f t="shared" si="50"/>
        <v>0</v>
      </c>
      <c r="AJ51" s="173">
        <f t="shared" si="50"/>
        <v>0</v>
      </c>
      <c r="AK51" s="173">
        <f t="shared" si="50"/>
        <v>0</v>
      </c>
      <c r="AL51" s="173">
        <f t="shared" si="50"/>
        <v>0</v>
      </c>
      <c r="AM51" s="173">
        <f t="shared" si="50"/>
        <v>0</v>
      </c>
      <c r="AN51" s="173">
        <f t="shared" si="50"/>
        <v>0</v>
      </c>
      <c r="AO51" s="173">
        <f t="shared" si="50"/>
        <v>0</v>
      </c>
      <c r="AP51" s="173">
        <f t="shared" si="50"/>
        <v>0</v>
      </c>
      <c r="AQ51" s="173">
        <f t="shared" si="50"/>
        <v>0</v>
      </c>
      <c r="AR51" s="173">
        <f t="shared" si="50"/>
        <v>0</v>
      </c>
      <c r="AS51" s="173">
        <f t="shared" si="50"/>
        <v>0</v>
      </c>
      <c r="AT51" s="173">
        <f t="shared" si="50"/>
        <v>0</v>
      </c>
      <c r="AU51" s="173">
        <f t="shared" si="50"/>
        <v>0</v>
      </c>
      <c r="AV51" s="173">
        <f t="shared" si="50"/>
        <v>0</v>
      </c>
      <c r="AW51" s="173">
        <f t="shared" si="50"/>
        <v>0</v>
      </c>
      <c r="AX51" s="173">
        <f t="shared" si="50"/>
        <v>0</v>
      </c>
      <c r="AY51" s="173">
        <f t="shared" si="50"/>
        <v>0</v>
      </c>
      <c r="AZ51" s="173">
        <f t="shared" si="50"/>
        <v>0</v>
      </c>
      <c r="BA51" s="173">
        <f t="shared" si="50"/>
        <v>0</v>
      </c>
      <c r="BB51" s="173">
        <f t="shared" si="50"/>
        <v>0</v>
      </c>
      <c r="BC51" s="173">
        <f t="shared" si="50"/>
        <v>0</v>
      </c>
      <c r="BD51" s="173">
        <f t="shared" si="50"/>
        <v>0</v>
      </c>
      <c r="BE51" s="173">
        <f t="shared" si="50"/>
        <v>0</v>
      </c>
      <c r="BF51" s="173">
        <f t="shared" si="50"/>
        <v>0</v>
      </c>
      <c r="BG51" s="173">
        <f t="shared" si="50"/>
        <v>0</v>
      </c>
      <c r="BH51" s="173">
        <f t="shared" si="50"/>
        <v>0</v>
      </c>
      <c r="BI51" s="173">
        <f t="shared" si="50"/>
        <v>0</v>
      </c>
      <c r="BJ51" s="173">
        <f t="shared" si="50"/>
        <v>0</v>
      </c>
      <c r="BK51" s="173">
        <f t="shared" si="50"/>
        <v>0</v>
      </c>
      <c r="BL51" s="173">
        <f t="shared" si="50"/>
        <v>0</v>
      </c>
      <c r="BM51" s="158"/>
      <c r="BN51" s="159" t="str">
        <f>IFERROR(__xludf.DUMMYFUNCTION("""COMPUTED_VALUE"""),"Radim Dvořák")</f>
        <v>Radim Dvořák</v>
      </c>
      <c r="BO51" s="174"/>
      <c r="BP51" s="175"/>
      <c r="BQ51" s="174"/>
      <c r="BR51" s="175"/>
      <c r="BS51" s="174"/>
      <c r="BT51" s="175"/>
      <c r="BU51" s="174"/>
      <c r="BV51" s="175"/>
      <c r="BW51" s="176"/>
      <c r="BX51" s="181"/>
      <c r="BY51" s="174"/>
      <c r="BZ51" s="175"/>
      <c r="CA51" s="174"/>
      <c r="CB51" s="175"/>
      <c r="CC51" s="174"/>
      <c r="CD51" s="175"/>
      <c r="CE51" s="174"/>
      <c r="CF51" s="175"/>
      <c r="CG51" s="174"/>
      <c r="CH51" s="175"/>
      <c r="CI51" s="176"/>
      <c r="CJ51" s="181"/>
      <c r="CK51" s="174"/>
      <c r="CL51" s="175"/>
      <c r="CM51" s="174"/>
      <c r="CN51" s="175"/>
      <c r="CO51" s="174"/>
      <c r="CP51" s="175"/>
      <c r="CQ51" s="174"/>
      <c r="CR51" s="175"/>
      <c r="CS51" s="176"/>
      <c r="CT51" s="182"/>
      <c r="CU51" s="176"/>
      <c r="CV51" s="173"/>
      <c r="CW51" s="174"/>
      <c r="CX51" s="173"/>
      <c r="CY51" s="176"/>
      <c r="CZ51" s="173"/>
      <c r="DA51" s="174"/>
      <c r="DB51" s="173"/>
      <c r="DC51" s="174"/>
      <c r="DD51" s="173"/>
      <c r="DE51" s="176"/>
      <c r="DF51" s="182"/>
      <c r="DG51" s="176"/>
      <c r="DH51" s="182"/>
      <c r="DI51" s="176"/>
      <c r="DJ51" s="173"/>
      <c r="DK51" s="176"/>
      <c r="DL51" s="182"/>
      <c r="DM51" s="174"/>
      <c r="DN51" s="173"/>
      <c r="DO51" s="174"/>
      <c r="DP51" s="173"/>
      <c r="DQ51" s="174"/>
      <c r="DR51" s="173"/>
      <c r="DS51" s="174"/>
      <c r="DT51" s="173"/>
      <c r="DU51" s="174"/>
      <c r="DV51" s="173"/>
      <c r="DW51" s="174"/>
      <c r="DX51" s="173"/>
      <c r="DY51" s="158"/>
      <c r="DZ51" s="159" t="str">
        <f t="shared" si="48"/>
        <v>Radim Dvořák</v>
      </c>
      <c r="EA51" s="202"/>
      <c r="EB51" s="203"/>
      <c r="EC51" s="202"/>
      <c r="ED51" s="203"/>
      <c r="EE51" s="202"/>
      <c r="EF51" s="203"/>
      <c r="EG51" s="202"/>
      <c r="EH51" s="203"/>
      <c r="EI51" s="204"/>
      <c r="EJ51" s="205"/>
      <c r="EK51" s="202"/>
      <c r="EL51" s="203"/>
      <c r="EM51" s="202"/>
      <c r="EN51" s="203"/>
      <c r="EO51" s="202"/>
      <c r="EP51" s="203"/>
      <c r="EQ51" s="202"/>
      <c r="ER51" s="203"/>
      <c r="ES51" s="202"/>
      <c r="ET51" s="203"/>
      <c r="EU51" s="204"/>
      <c r="EV51" s="205"/>
      <c r="EW51" s="202"/>
      <c r="EX51" s="203"/>
      <c r="EY51" s="202"/>
      <c r="EZ51" s="203"/>
      <c r="FA51" s="202"/>
      <c r="FB51" s="203"/>
      <c r="FC51" s="202"/>
      <c r="FD51" s="203"/>
      <c r="FE51" s="204"/>
      <c r="FF51" s="206"/>
      <c r="FG51" s="204"/>
      <c r="FH51" s="199"/>
      <c r="FI51" s="202"/>
      <c r="FJ51" s="199"/>
      <c r="FK51" s="204"/>
      <c r="FL51" s="199"/>
      <c r="FM51" s="202"/>
      <c r="FN51" s="199"/>
      <c r="FO51" s="202"/>
      <c r="FP51" s="199"/>
      <c r="FQ51" s="204"/>
      <c r="FR51" s="206"/>
      <c r="FS51" s="204"/>
      <c r="FT51" s="206"/>
      <c r="FU51" s="204"/>
      <c r="FV51" s="199"/>
      <c r="FW51" s="204"/>
      <c r="FX51" s="206"/>
      <c r="FY51" s="202"/>
      <c r="FZ51" s="199"/>
      <c r="GA51" s="202"/>
      <c r="GB51" s="199"/>
      <c r="GC51" s="202"/>
      <c r="GD51" s="199"/>
      <c r="GE51" s="202"/>
      <c r="GF51" s="199"/>
      <c r="GG51" s="202"/>
      <c r="GH51" s="199"/>
      <c r="GI51" s="202"/>
      <c r="GJ51" s="199"/>
      <c r="GK51" s="158"/>
      <c r="GL51" s="159" t="str">
        <f t="shared" si="49"/>
        <v>Radim Dvořák</v>
      </c>
      <c r="GM51" s="243"/>
      <c r="GN51" s="203"/>
      <c r="GO51" s="202"/>
      <c r="GP51" s="203"/>
      <c r="GQ51" s="202"/>
      <c r="GR51" s="203"/>
      <c r="GS51" s="202"/>
      <c r="GT51" s="203"/>
      <c r="GU51" s="204"/>
      <c r="GV51" s="205"/>
      <c r="GW51" s="202"/>
      <c r="GX51" s="203"/>
      <c r="GY51" s="202"/>
      <c r="GZ51" s="203"/>
      <c r="HA51" s="202"/>
      <c r="HB51" s="203"/>
      <c r="HC51" s="202"/>
      <c r="HD51" s="203"/>
      <c r="HE51" s="202"/>
      <c r="HF51" s="203"/>
      <c r="HG51" s="204"/>
      <c r="HH51" s="205"/>
      <c r="HI51" s="202"/>
      <c r="HJ51" s="203"/>
      <c r="HK51" s="202"/>
      <c r="HL51" s="203"/>
      <c r="HM51" s="202"/>
      <c r="HN51" s="203"/>
      <c r="HO51" s="202"/>
      <c r="HP51" s="203"/>
      <c r="HQ51" s="204"/>
      <c r="HR51" s="206"/>
      <c r="HS51" s="204"/>
      <c r="HT51" s="199"/>
      <c r="HU51" s="202"/>
      <c r="HV51" s="199"/>
      <c r="HW51" s="204"/>
      <c r="HX51" s="199"/>
      <c r="HY51" s="202"/>
      <c r="HZ51" s="199"/>
      <c r="IA51" s="202"/>
      <c r="IB51" s="199"/>
      <c r="IC51" s="204"/>
      <c r="ID51" s="206"/>
      <c r="IE51" s="204"/>
      <c r="IF51" s="206"/>
      <c r="IG51" s="204"/>
      <c r="IH51" s="199"/>
      <c r="II51" s="204"/>
      <c r="IJ51" s="206"/>
      <c r="IK51" s="202"/>
      <c r="IL51" s="199"/>
      <c r="IM51" s="202"/>
      <c r="IN51" s="199"/>
      <c r="IO51" s="202"/>
      <c r="IP51" s="199"/>
      <c r="IQ51" s="202"/>
      <c r="IR51" s="199"/>
      <c r="IS51" s="202"/>
      <c r="IT51" s="199"/>
      <c r="IU51" s="202"/>
      <c r="IV51" s="199"/>
    </row>
    <row r="52">
      <c r="A52" s="214">
        <f>IFERROR(__xludf.DUMMYFUNCTION("""COMPUTED_VALUE"""),100.0)</f>
        <v>100</v>
      </c>
      <c r="B52" s="159" t="str">
        <f t="shared" si="46"/>
        <v>Daniel Dubecký</v>
      </c>
      <c r="C52" s="173">
        <f t="shared" ref="C52:BL52" si="51">BO52+EA52+GM52</f>
        <v>5</v>
      </c>
      <c r="D52" s="173">
        <f t="shared" si="51"/>
        <v>0</v>
      </c>
      <c r="E52" s="173">
        <f t="shared" si="51"/>
        <v>6</v>
      </c>
      <c r="F52" s="173">
        <f t="shared" si="51"/>
        <v>0</v>
      </c>
      <c r="G52" s="173">
        <f t="shared" si="51"/>
        <v>9</v>
      </c>
      <c r="H52" s="173">
        <f t="shared" si="51"/>
        <v>0</v>
      </c>
      <c r="I52" s="173">
        <f t="shared" si="51"/>
        <v>10</v>
      </c>
      <c r="J52" s="173">
        <f t="shared" si="51"/>
        <v>0</v>
      </c>
      <c r="K52" s="173">
        <f t="shared" si="51"/>
        <v>0</v>
      </c>
      <c r="L52" s="173">
        <f t="shared" si="51"/>
        <v>0</v>
      </c>
      <c r="M52" s="173">
        <f t="shared" si="51"/>
        <v>11</v>
      </c>
      <c r="N52" s="173">
        <f t="shared" si="51"/>
        <v>0</v>
      </c>
      <c r="O52" s="173">
        <f t="shared" si="51"/>
        <v>0</v>
      </c>
      <c r="P52" s="173">
        <f t="shared" si="51"/>
        <v>0</v>
      </c>
      <c r="Q52" s="173">
        <f t="shared" si="51"/>
        <v>0</v>
      </c>
      <c r="R52" s="173">
        <f t="shared" si="51"/>
        <v>0</v>
      </c>
      <c r="S52" s="173">
        <f t="shared" si="51"/>
        <v>0</v>
      </c>
      <c r="T52" s="173">
        <f t="shared" si="51"/>
        <v>0</v>
      </c>
      <c r="U52" s="173">
        <f t="shared" si="51"/>
        <v>0</v>
      </c>
      <c r="V52" s="173">
        <f t="shared" si="51"/>
        <v>0</v>
      </c>
      <c r="W52" s="173">
        <f t="shared" si="51"/>
        <v>10</v>
      </c>
      <c r="X52" s="173">
        <f t="shared" si="51"/>
        <v>0</v>
      </c>
      <c r="Y52" s="173">
        <f t="shared" si="51"/>
        <v>10</v>
      </c>
      <c r="Z52" s="173">
        <f t="shared" si="51"/>
        <v>0</v>
      </c>
      <c r="AA52" s="173">
        <f t="shared" si="51"/>
        <v>13</v>
      </c>
      <c r="AB52" s="173">
        <f t="shared" si="51"/>
        <v>0</v>
      </c>
      <c r="AC52" s="173">
        <f t="shared" si="51"/>
        <v>0</v>
      </c>
      <c r="AD52" s="173">
        <f t="shared" si="51"/>
        <v>0</v>
      </c>
      <c r="AE52" s="173">
        <f t="shared" si="51"/>
        <v>0</v>
      </c>
      <c r="AF52" s="173">
        <f t="shared" si="51"/>
        <v>0</v>
      </c>
      <c r="AG52" s="173">
        <f t="shared" si="51"/>
        <v>0</v>
      </c>
      <c r="AH52" s="173">
        <f t="shared" si="51"/>
        <v>0</v>
      </c>
      <c r="AI52" s="173">
        <f t="shared" si="51"/>
        <v>0</v>
      </c>
      <c r="AJ52" s="173">
        <f t="shared" si="51"/>
        <v>0</v>
      </c>
      <c r="AK52" s="173">
        <f t="shared" si="51"/>
        <v>10</v>
      </c>
      <c r="AL52" s="173">
        <f t="shared" si="51"/>
        <v>0</v>
      </c>
      <c r="AM52" s="173">
        <f t="shared" si="51"/>
        <v>0</v>
      </c>
      <c r="AN52" s="173">
        <f t="shared" si="51"/>
        <v>0</v>
      </c>
      <c r="AO52" s="173">
        <f t="shared" si="51"/>
        <v>0</v>
      </c>
      <c r="AP52" s="173">
        <f t="shared" si="51"/>
        <v>0</v>
      </c>
      <c r="AQ52" s="173">
        <f t="shared" si="51"/>
        <v>0</v>
      </c>
      <c r="AR52" s="173">
        <f t="shared" si="51"/>
        <v>0</v>
      </c>
      <c r="AS52" s="173">
        <f t="shared" si="51"/>
        <v>0</v>
      </c>
      <c r="AT52" s="173">
        <f t="shared" si="51"/>
        <v>0</v>
      </c>
      <c r="AU52" s="173">
        <f t="shared" si="51"/>
        <v>0</v>
      </c>
      <c r="AV52" s="173">
        <f t="shared" si="51"/>
        <v>0</v>
      </c>
      <c r="AW52" s="173">
        <f t="shared" si="51"/>
        <v>0</v>
      </c>
      <c r="AX52" s="173">
        <f t="shared" si="51"/>
        <v>0</v>
      </c>
      <c r="AY52" s="173">
        <f t="shared" si="51"/>
        <v>0</v>
      </c>
      <c r="AZ52" s="173">
        <f t="shared" si="51"/>
        <v>0</v>
      </c>
      <c r="BA52" s="173">
        <f t="shared" si="51"/>
        <v>0</v>
      </c>
      <c r="BB52" s="173">
        <f t="shared" si="51"/>
        <v>0</v>
      </c>
      <c r="BC52" s="173">
        <f t="shared" si="51"/>
        <v>0</v>
      </c>
      <c r="BD52" s="173">
        <f t="shared" si="51"/>
        <v>0</v>
      </c>
      <c r="BE52" s="173">
        <f t="shared" si="51"/>
        <v>0</v>
      </c>
      <c r="BF52" s="173">
        <f t="shared" si="51"/>
        <v>0</v>
      </c>
      <c r="BG52" s="173">
        <f t="shared" si="51"/>
        <v>0</v>
      </c>
      <c r="BH52" s="173">
        <f t="shared" si="51"/>
        <v>0</v>
      </c>
      <c r="BI52" s="173">
        <f t="shared" si="51"/>
        <v>0</v>
      </c>
      <c r="BJ52" s="173">
        <f t="shared" si="51"/>
        <v>0</v>
      </c>
      <c r="BK52" s="173">
        <f t="shared" si="51"/>
        <v>12</v>
      </c>
      <c r="BL52" s="173">
        <f t="shared" si="51"/>
        <v>0</v>
      </c>
      <c r="BM52" s="158"/>
      <c r="BN52" s="159" t="str">
        <f>IFERROR(__xludf.DUMMYFUNCTION("""COMPUTED_VALUE"""),"Daniel Dubecký")</f>
        <v>Daniel Dubecký</v>
      </c>
      <c r="BO52" s="174"/>
      <c r="BP52" s="175"/>
      <c r="BQ52" s="174">
        <f>IFERROR(__xludf.DUMMYFUNCTION("""COMPUTED_VALUE"""),6.0)</f>
        <v>6</v>
      </c>
      <c r="BR52" s="175"/>
      <c r="BS52" s="176"/>
      <c r="BT52" s="181"/>
      <c r="BU52" s="176"/>
      <c r="BV52" s="181"/>
      <c r="BW52" s="174"/>
      <c r="BX52" s="175"/>
      <c r="BY52" s="176"/>
      <c r="BZ52" s="181"/>
      <c r="CA52" s="174"/>
      <c r="CB52" s="175"/>
      <c r="CC52" s="174"/>
      <c r="CD52" s="175"/>
      <c r="CE52" s="176"/>
      <c r="CF52" s="181"/>
      <c r="CG52" s="174"/>
      <c r="CH52" s="175"/>
      <c r="CI52" s="176"/>
      <c r="CJ52" s="181"/>
      <c r="CK52" s="176"/>
      <c r="CL52" s="181"/>
      <c r="CM52" s="174"/>
      <c r="CN52" s="175"/>
      <c r="CO52" s="174"/>
      <c r="CP52" s="175"/>
      <c r="CQ52" s="174"/>
      <c r="CR52" s="175"/>
      <c r="CS52" s="176"/>
      <c r="CT52" s="182"/>
      <c r="CU52" s="176"/>
      <c r="CV52" s="173"/>
      <c r="CW52" s="176"/>
      <c r="CX52" s="173"/>
      <c r="CY52" s="176"/>
      <c r="CZ52" s="173"/>
      <c r="DA52" s="176"/>
      <c r="DB52" s="173"/>
      <c r="DC52" s="174"/>
      <c r="DD52" s="173"/>
      <c r="DE52" s="174"/>
      <c r="DF52" s="173"/>
      <c r="DG52" s="176"/>
      <c r="DH52" s="173"/>
      <c r="DI52" s="176"/>
      <c r="DJ52" s="173"/>
      <c r="DK52" s="176"/>
      <c r="DL52" s="182"/>
      <c r="DM52" s="176"/>
      <c r="DN52" s="182"/>
      <c r="DO52" s="176"/>
      <c r="DP52" s="173"/>
      <c r="DQ52" s="174"/>
      <c r="DR52" s="173"/>
      <c r="DS52" s="174"/>
      <c r="DT52" s="173"/>
      <c r="DU52" s="176"/>
      <c r="DV52" s="173"/>
      <c r="DW52" s="174"/>
      <c r="DX52" s="173"/>
      <c r="DY52" s="158"/>
      <c r="DZ52" s="159" t="str">
        <f t="shared" si="48"/>
        <v>Daniel Dubecký</v>
      </c>
      <c r="EA52" s="202">
        <f>IFERROR(__xludf.DUMMYFUNCTION("""COMPUTED_VALUE"""),5.0)</f>
        <v>5</v>
      </c>
      <c r="EB52" s="203"/>
      <c r="EC52" s="202"/>
      <c r="ED52" s="203"/>
      <c r="EE52" s="204">
        <f>IFERROR(__xludf.DUMMYFUNCTION("""COMPUTED_VALUE"""),9.0)</f>
        <v>9</v>
      </c>
      <c r="EF52" s="205"/>
      <c r="EG52" s="204">
        <f>IFERROR(__xludf.DUMMYFUNCTION("""COMPUTED_VALUE"""),10.0)</f>
        <v>10</v>
      </c>
      <c r="EH52" s="205"/>
      <c r="EI52" s="202"/>
      <c r="EJ52" s="203"/>
      <c r="EK52" s="204">
        <f>IFERROR(__xludf.DUMMYFUNCTION("""COMPUTED_VALUE"""),11.0)</f>
        <v>11</v>
      </c>
      <c r="EL52" s="205"/>
      <c r="EM52" s="202"/>
      <c r="EN52" s="203"/>
      <c r="EO52" s="202"/>
      <c r="EP52" s="203"/>
      <c r="EQ52" s="204"/>
      <c r="ER52" s="205"/>
      <c r="ES52" s="202"/>
      <c r="ET52" s="203"/>
      <c r="EU52" s="204">
        <f>IFERROR(__xludf.DUMMYFUNCTION("""COMPUTED_VALUE"""),10.0)</f>
        <v>10</v>
      </c>
      <c r="EV52" s="205"/>
      <c r="EW52" s="204">
        <f>IFERROR(__xludf.DUMMYFUNCTION("""COMPUTED_VALUE"""),10.0)</f>
        <v>10</v>
      </c>
      <c r="EX52" s="205"/>
      <c r="EY52" s="202">
        <f>IFERROR(__xludf.DUMMYFUNCTION("""COMPUTED_VALUE"""),13.0)</f>
        <v>13</v>
      </c>
      <c r="EZ52" s="203"/>
      <c r="FA52" s="202"/>
      <c r="FB52" s="203"/>
      <c r="FC52" s="202"/>
      <c r="FD52" s="203"/>
      <c r="FE52" s="204"/>
      <c r="FF52" s="206"/>
      <c r="FG52" s="204"/>
      <c r="FH52" s="199"/>
      <c r="FI52" s="204">
        <f>IFERROR(__xludf.DUMMYFUNCTION("""COMPUTED_VALUE"""),10.0)</f>
        <v>10</v>
      </c>
      <c r="FJ52" s="199"/>
      <c r="FK52" s="204"/>
      <c r="FL52" s="199"/>
      <c r="FM52" s="204"/>
      <c r="FN52" s="199"/>
      <c r="FO52" s="202"/>
      <c r="FP52" s="199"/>
      <c r="FQ52" s="202"/>
      <c r="FR52" s="199"/>
      <c r="FS52" s="204"/>
      <c r="FT52" s="199"/>
      <c r="FU52" s="204"/>
      <c r="FV52" s="199"/>
      <c r="FW52" s="204"/>
      <c r="FX52" s="206"/>
      <c r="FY52" s="204"/>
      <c r="FZ52" s="206"/>
      <c r="GA52" s="204"/>
      <c r="GB52" s="199"/>
      <c r="GC52" s="202"/>
      <c r="GD52" s="199"/>
      <c r="GE52" s="202"/>
      <c r="GF52" s="199"/>
      <c r="GG52" s="204"/>
      <c r="GH52" s="199"/>
      <c r="GI52" s="202">
        <f>IFERROR(__xludf.DUMMYFUNCTION("""COMPUTED_VALUE"""),12.0)</f>
        <v>12</v>
      </c>
      <c r="GJ52" s="199"/>
      <c r="GK52" s="158"/>
      <c r="GL52" s="159" t="str">
        <f t="shared" si="49"/>
        <v>Daniel Dubecký</v>
      </c>
      <c r="GM52" s="202"/>
      <c r="GN52" s="203"/>
      <c r="GO52" s="202"/>
      <c r="GP52" s="203"/>
      <c r="GQ52" s="204"/>
      <c r="GR52" s="205"/>
      <c r="GS52" s="204"/>
      <c r="GT52" s="205"/>
      <c r="GU52" s="202"/>
      <c r="GV52" s="203"/>
      <c r="GW52" s="204"/>
      <c r="GX52" s="205"/>
      <c r="GY52" s="202"/>
      <c r="GZ52" s="203"/>
      <c r="HA52" s="202"/>
      <c r="HB52" s="203"/>
      <c r="HC52" s="204"/>
      <c r="HD52" s="205"/>
      <c r="HE52" s="202"/>
      <c r="HF52" s="203"/>
      <c r="HG52" s="204"/>
      <c r="HH52" s="205"/>
      <c r="HI52" s="204"/>
      <c r="HJ52" s="205"/>
      <c r="HK52" s="202"/>
      <c r="HL52" s="203"/>
      <c r="HM52" s="202"/>
      <c r="HN52" s="203"/>
      <c r="HO52" s="202"/>
      <c r="HP52" s="203"/>
      <c r="HQ52" s="204"/>
      <c r="HR52" s="206"/>
      <c r="HS52" s="204"/>
      <c r="HT52" s="199"/>
      <c r="HU52" s="204"/>
      <c r="HV52" s="199"/>
      <c r="HW52" s="204"/>
      <c r="HX52" s="199"/>
      <c r="HY52" s="204"/>
      <c r="HZ52" s="199"/>
      <c r="IA52" s="202"/>
      <c r="IB52" s="199"/>
      <c r="IC52" s="202"/>
      <c r="ID52" s="199"/>
      <c r="IE52" s="204"/>
      <c r="IF52" s="199"/>
      <c r="IG52" s="204"/>
      <c r="IH52" s="199"/>
      <c r="II52" s="204"/>
      <c r="IJ52" s="206"/>
      <c r="IK52" s="204"/>
      <c r="IL52" s="206"/>
      <c r="IM52" s="204"/>
      <c r="IN52" s="199"/>
      <c r="IO52" s="202"/>
      <c r="IP52" s="199"/>
      <c r="IQ52" s="202"/>
      <c r="IR52" s="199"/>
      <c r="IS52" s="204"/>
      <c r="IT52" s="199"/>
      <c r="IU52" s="202"/>
      <c r="IV52" s="199"/>
    </row>
    <row r="53">
      <c r="A53" s="214">
        <f>IFERROR(__xludf.DUMMYFUNCTION("""COMPUTED_VALUE"""),100.0)</f>
        <v>100</v>
      </c>
      <c r="B53" s="159" t="str">
        <f t="shared" si="46"/>
        <v>Nikola Adamová-x</v>
      </c>
      <c r="C53" s="173">
        <f t="shared" ref="C53:BL53" si="52">BO53+EA53+GM53</f>
        <v>0</v>
      </c>
      <c r="D53" s="173">
        <f t="shared" si="52"/>
        <v>0</v>
      </c>
      <c r="E53" s="173">
        <f t="shared" si="52"/>
        <v>0</v>
      </c>
      <c r="F53" s="173">
        <f t="shared" si="52"/>
        <v>0</v>
      </c>
      <c r="G53" s="173">
        <f t="shared" si="52"/>
        <v>0</v>
      </c>
      <c r="H53" s="173">
        <f t="shared" si="52"/>
        <v>0</v>
      </c>
      <c r="I53" s="173">
        <f t="shared" si="52"/>
        <v>0</v>
      </c>
      <c r="J53" s="173">
        <f t="shared" si="52"/>
        <v>0</v>
      </c>
      <c r="K53" s="173">
        <f t="shared" si="52"/>
        <v>0</v>
      </c>
      <c r="L53" s="173">
        <f t="shared" si="52"/>
        <v>0</v>
      </c>
      <c r="M53" s="173">
        <f t="shared" si="52"/>
        <v>0</v>
      </c>
      <c r="N53" s="173">
        <f t="shared" si="52"/>
        <v>0</v>
      </c>
      <c r="O53" s="173">
        <f t="shared" si="52"/>
        <v>0</v>
      </c>
      <c r="P53" s="173">
        <f t="shared" si="52"/>
        <v>0</v>
      </c>
      <c r="Q53" s="173">
        <f t="shared" si="52"/>
        <v>0</v>
      </c>
      <c r="R53" s="173">
        <f t="shared" si="52"/>
        <v>0</v>
      </c>
      <c r="S53" s="173">
        <f t="shared" si="52"/>
        <v>0</v>
      </c>
      <c r="T53" s="173">
        <f t="shared" si="52"/>
        <v>0</v>
      </c>
      <c r="U53" s="173">
        <f t="shared" si="52"/>
        <v>0</v>
      </c>
      <c r="V53" s="173">
        <f t="shared" si="52"/>
        <v>0</v>
      </c>
      <c r="W53" s="173">
        <f t="shared" si="52"/>
        <v>0</v>
      </c>
      <c r="X53" s="173">
        <f t="shared" si="52"/>
        <v>0</v>
      </c>
      <c r="Y53" s="173">
        <f t="shared" si="52"/>
        <v>0</v>
      </c>
      <c r="Z53" s="173">
        <f t="shared" si="52"/>
        <v>0</v>
      </c>
      <c r="AA53" s="173">
        <f t="shared" si="52"/>
        <v>0</v>
      </c>
      <c r="AB53" s="173">
        <f t="shared" si="52"/>
        <v>0</v>
      </c>
      <c r="AC53" s="173">
        <f t="shared" si="52"/>
        <v>0</v>
      </c>
      <c r="AD53" s="173">
        <f t="shared" si="52"/>
        <v>0</v>
      </c>
      <c r="AE53" s="173">
        <f t="shared" si="52"/>
        <v>0</v>
      </c>
      <c r="AF53" s="173">
        <f t="shared" si="52"/>
        <v>0</v>
      </c>
      <c r="AG53" s="173">
        <f t="shared" si="52"/>
        <v>0</v>
      </c>
      <c r="AH53" s="173">
        <f t="shared" si="52"/>
        <v>0</v>
      </c>
      <c r="AI53" s="173">
        <f t="shared" si="52"/>
        <v>0</v>
      </c>
      <c r="AJ53" s="173">
        <f t="shared" si="52"/>
        <v>0</v>
      </c>
      <c r="AK53" s="173">
        <f t="shared" si="52"/>
        <v>0</v>
      </c>
      <c r="AL53" s="173">
        <f t="shared" si="52"/>
        <v>0</v>
      </c>
      <c r="AM53" s="173">
        <f t="shared" si="52"/>
        <v>0</v>
      </c>
      <c r="AN53" s="173">
        <f t="shared" si="52"/>
        <v>0</v>
      </c>
      <c r="AO53" s="173">
        <f t="shared" si="52"/>
        <v>0</v>
      </c>
      <c r="AP53" s="173">
        <f t="shared" si="52"/>
        <v>0</v>
      </c>
      <c r="AQ53" s="173">
        <f t="shared" si="52"/>
        <v>0</v>
      </c>
      <c r="AR53" s="173">
        <f t="shared" si="52"/>
        <v>0</v>
      </c>
      <c r="AS53" s="173">
        <f t="shared" si="52"/>
        <v>0</v>
      </c>
      <c r="AT53" s="173">
        <f t="shared" si="52"/>
        <v>0</v>
      </c>
      <c r="AU53" s="173">
        <f t="shared" si="52"/>
        <v>0</v>
      </c>
      <c r="AV53" s="173">
        <f t="shared" si="52"/>
        <v>0</v>
      </c>
      <c r="AW53" s="173">
        <f t="shared" si="52"/>
        <v>0</v>
      </c>
      <c r="AX53" s="173">
        <f t="shared" si="52"/>
        <v>0</v>
      </c>
      <c r="AY53" s="173">
        <f t="shared" si="52"/>
        <v>0</v>
      </c>
      <c r="AZ53" s="173">
        <f t="shared" si="52"/>
        <v>0</v>
      </c>
      <c r="BA53" s="173">
        <f t="shared" si="52"/>
        <v>0</v>
      </c>
      <c r="BB53" s="173">
        <f t="shared" si="52"/>
        <v>0</v>
      </c>
      <c r="BC53" s="173">
        <f t="shared" si="52"/>
        <v>0</v>
      </c>
      <c r="BD53" s="173">
        <f t="shared" si="52"/>
        <v>0</v>
      </c>
      <c r="BE53" s="173">
        <f t="shared" si="52"/>
        <v>0</v>
      </c>
      <c r="BF53" s="173">
        <f t="shared" si="52"/>
        <v>0</v>
      </c>
      <c r="BG53" s="173">
        <f t="shared" si="52"/>
        <v>0</v>
      </c>
      <c r="BH53" s="173">
        <f t="shared" si="52"/>
        <v>0</v>
      </c>
      <c r="BI53" s="173">
        <f t="shared" si="52"/>
        <v>0</v>
      </c>
      <c r="BJ53" s="173">
        <f t="shared" si="52"/>
        <v>0</v>
      </c>
      <c r="BK53" s="173">
        <f t="shared" si="52"/>
        <v>0</v>
      </c>
      <c r="BL53" s="173">
        <f t="shared" si="52"/>
        <v>0</v>
      </c>
      <c r="BM53" s="158"/>
      <c r="BN53" s="159" t="str">
        <f>IFERROR(__xludf.DUMMYFUNCTION("""COMPUTED_VALUE"""),"Nikola Adamová-x")</f>
        <v>Nikola Adamová-x</v>
      </c>
      <c r="BO53" s="174"/>
      <c r="BP53" s="175"/>
      <c r="BQ53" s="174"/>
      <c r="BR53" s="175"/>
      <c r="BS53" s="174"/>
      <c r="BT53" s="175"/>
      <c r="BU53" s="174"/>
      <c r="BV53" s="175"/>
      <c r="BW53" s="174"/>
      <c r="BX53" s="175"/>
      <c r="BY53" s="174"/>
      <c r="BZ53" s="175"/>
      <c r="CA53" s="174"/>
      <c r="CB53" s="175"/>
      <c r="CC53" s="174"/>
      <c r="CD53" s="175"/>
      <c r="CE53" s="174"/>
      <c r="CF53" s="175"/>
      <c r="CG53" s="174"/>
      <c r="CH53" s="175"/>
      <c r="CI53" s="174"/>
      <c r="CJ53" s="175"/>
      <c r="CK53" s="174"/>
      <c r="CL53" s="175"/>
      <c r="CM53" s="174"/>
      <c r="CN53" s="175"/>
      <c r="CO53" s="174"/>
      <c r="CP53" s="175"/>
      <c r="CQ53" s="174"/>
      <c r="CR53" s="175"/>
      <c r="CS53" s="174"/>
      <c r="CT53" s="173"/>
      <c r="CU53" s="174"/>
      <c r="CV53" s="173"/>
      <c r="CW53" s="174"/>
      <c r="CX53" s="173"/>
      <c r="CY53" s="174"/>
      <c r="CZ53" s="173"/>
      <c r="DA53" s="174"/>
      <c r="DB53" s="173"/>
      <c r="DC53" s="174"/>
      <c r="DD53" s="173"/>
      <c r="DE53" s="174"/>
      <c r="DF53" s="173"/>
      <c r="DG53" s="174"/>
      <c r="DH53" s="173"/>
      <c r="DI53" s="174"/>
      <c r="DJ53" s="173"/>
      <c r="DK53" s="174"/>
      <c r="DL53" s="173"/>
      <c r="DM53" s="174"/>
      <c r="DN53" s="173"/>
      <c r="DO53" s="174"/>
      <c r="DP53" s="173"/>
      <c r="DQ53" s="174"/>
      <c r="DR53" s="173"/>
      <c r="DS53" s="174"/>
      <c r="DT53" s="173"/>
      <c r="DU53" s="174"/>
      <c r="DV53" s="173"/>
      <c r="DW53" s="174"/>
      <c r="DX53" s="173"/>
      <c r="DY53" s="158"/>
      <c r="DZ53" s="159" t="str">
        <f t="shared" si="48"/>
        <v>Nikola Adamová-x</v>
      </c>
      <c r="EA53" s="202"/>
      <c r="EB53" s="203"/>
      <c r="EC53" s="202"/>
      <c r="ED53" s="203"/>
      <c r="EE53" s="202"/>
      <c r="EF53" s="203"/>
      <c r="EG53" s="202"/>
      <c r="EH53" s="203"/>
      <c r="EI53" s="202"/>
      <c r="EJ53" s="203"/>
      <c r="EK53" s="202"/>
      <c r="EL53" s="203"/>
      <c r="EM53" s="202"/>
      <c r="EN53" s="203"/>
      <c r="EO53" s="202"/>
      <c r="EP53" s="203"/>
      <c r="EQ53" s="202"/>
      <c r="ER53" s="203"/>
      <c r="ES53" s="202"/>
      <c r="ET53" s="203"/>
      <c r="EU53" s="202"/>
      <c r="EV53" s="203"/>
      <c r="EW53" s="202"/>
      <c r="EX53" s="203"/>
      <c r="EY53" s="202"/>
      <c r="EZ53" s="203"/>
      <c r="FA53" s="202"/>
      <c r="FB53" s="203"/>
      <c r="FC53" s="202"/>
      <c r="FD53" s="203"/>
      <c r="FE53" s="202"/>
      <c r="FF53" s="199"/>
      <c r="FG53" s="202"/>
      <c r="FH53" s="199"/>
      <c r="FI53" s="202"/>
      <c r="FJ53" s="199"/>
      <c r="FK53" s="202"/>
      <c r="FL53" s="199"/>
      <c r="FM53" s="202"/>
      <c r="FN53" s="199"/>
      <c r="FO53" s="202"/>
      <c r="FP53" s="199"/>
      <c r="FQ53" s="202"/>
      <c r="FR53" s="199"/>
      <c r="FS53" s="202"/>
      <c r="FT53" s="199"/>
      <c r="FU53" s="202"/>
      <c r="FV53" s="199"/>
      <c r="FW53" s="202"/>
      <c r="FX53" s="199"/>
      <c r="FY53" s="202"/>
      <c r="FZ53" s="199"/>
      <c r="GA53" s="202"/>
      <c r="GB53" s="199"/>
      <c r="GC53" s="202"/>
      <c r="GD53" s="199"/>
      <c r="GE53" s="202"/>
      <c r="GF53" s="199"/>
      <c r="GG53" s="202"/>
      <c r="GH53" s="199"/>
      <c r="GI53" s="202"/>
      <c r="GJ53" s="199"/>
      <c r="GK53" s="158"/>
      <c r="GL53" s="159" t="str">
        <f t="shared" si="49"/>
        <v>Nikola Adamová-x</v>
      </c>
      <c r="GM53" s="202"/>
      <c r="GN53" s="203"/>
      <c r="GO53" s="202"/>
      <c r="GP53" s="203"/>
      <c r="GQ53" s="202"/>
      <c r="GR53" s="203"/>
      <c r="GS53" s="202"/>
      <c r="GT53" s="203"/>
      <c r="GU53" s="202"/>
      <c r="GV53" s="203"/>
      <c r="GW53" s="202"/>
      <c r="GX53" s="203"/>
      <c r="GY53" s="202"/>
      <c r="GZ53" s="203"/>
      <c r="HA53" s="202"/>
      <c r="HB53" s="203"/>
      <c r="HC53" s="202"/>
      <c r="HD53" s="203"/>
      <c r="HE53" s="202"/>
      <c r="HF53" s="203"/>
      <c r="HG53" s="202"/>
      <c r="HH53" s="203"/>
      <c r="HI53" s="202"/>
      <c r="HJ53" s="203"/>
      <c r="HK53" s="202"/>
      <c r="HL53" s="203"/>
      <c r="HM53" s="202"/>
      <c r="HN53" s="203"/>
      <c r="HO53" s="202"/>
      <c r="HP53" s="203"/>
      <c r="HQ53" s="202"/>
      <c r="HR53" s="199"/>
      <c r="HS53" s="202"/>
      <c r="HT53" s="199"/>
      <c r="HU53" s="202"/>
      <c r="HV53" s="199"/>
      <c r="HW53" s="202"/>
      <c r="HX53" s="199"/>
      <c r="HY53" s="202"/>
      <c r="HZ53" s="199"/>
      <c r="IA53" s="202"/>
      <c r="IB53" s="199"/>
      <c r="IC53" s="202"/>
      <c r="ID53" s="199"/>
      <c r="IE53" s="202"/>
      <c r="IF53" s="199"/>
      <c r="IG53" s="202"/>
      <c r="IH53" s="199"/>
      <c r="II53" s="202"/>
      <c r="IJ53" s="199"/>
      <c r="IK53" s="202"/>
      <c r="IL53" s="199"/>
      <c r="IM53" s="202"/>
      <c r="IN53" s="199"/>
      <c r="IO53" s="202"/>
      <c r="IP53" s="199"/>
      <c r="IQ53" s="202"/>
      <c r="IR53" s="199"/>
      <c r="IS53" s="202"/>
      <c r="IT53" s="199"/>
      <c r="IU53" s="202"/>
      <c r="IV53" s="199"/>
    </row>
    <row r="54">
      <c r="A54" s="214">
        <f>IFERROR(__xludf.DUMMYFUNCTION("""COMPUTED_VALUE"""),100.0)</f>
        <v>100</v>
      </c>
      <c r="B54" s="159" t="str">
        <f t="shared" si="46"/>
        <v>Václav Černý-x</v>
      </c>
      <c r="C54" s="173">
        <f t="shared" ref="C54:BL54" si="53">BO54+EA54+GM54</f>
        <v>0</v>
      </c>
      <c r="D54" s="173">
        <f t="shared" si="53"/>
        <v>0</v>
      </c>
      <c r="E54" s="173">
        <f t="shared" si="53"/>
        <v>0</v>
      </c>
      <c r="F54" s="173">
        <f t="shared" si="53"/>
        <v>0</v>
      </c>
      <c r="G54" s="173">
        <f t="shared" si="53"/>
        <v>0</v>
      </c>
      <c r="H54" s="173">
        <f t="shared" si="53"/>
        <v>0</v>
      </c>
      <c r="I54" s="173">
        <f t="shared" si="53"/>
        <v>0</v>
      </c>
      <c r="J54" s="173">
        <f t="shared" si="53"/>
        <v>0</v>
      </c>
      <c r="K54" s="173">
        <f t="shared" si="53"/>
        <v>0</v>
      </c>
      <c r="L54" s="173">
        <f t="shared" si="53"/>
        <v>0</v>
      </c>
      <c r="M54" s="173">
        <f t="shared" si="53"/>
        <v>0</v>
      </c>
      <c r="N54" s="173">
        <f t="shared" si="53"/>
        <v>0</v>
      </c>
      <c r="O54" s="173">
        <f t="shared" si="53"/>
        <v>0</v>
      </c>
      <c r="P54" s="173">
        <f t="shared" si="53"/>
        <v>0</v>
      </c>
      <c r="Q54" s="173">
        <f t="shared" si="53"/>
        <v>0</v>
      </c>
      <c r="R54" s="173">
        <f t="shared" si="53"/>
        <v>0</v>
      </c>
      <c r="S54" s="173">
        <f t="shared" si="53"/>
        <v>0</v>
      </c>
      <c r="T54" s="173">
        <f t="shared" si="53"/>
        <v>0</v>
      </c>
      <c r="U54" s="173">
        <f t="shared" si="53"/>
        <v>0</v>
      </c>
      <c r="V54" s="173">
        <f t="shared" si="53"/>
        <v>0</v>
      </c>
      <c r="W54" s="173">
        <f t="shared" si="53"/>
        <v>0</v>
      </c>
      <c r="X54" s="173">
        <f t="shared" si="53"/>
        <v>0</v>
      </c>
      <c r="Y54" s="173">
        <f t="shared" si="53"/>
        <v>0</v>
      </c>
      <c r="Z54" s="173">
        <f t="shared" si="53"/>
        <v>0</v>
      </c>
      <c r="AA54" s="173">
        <f t="shared" si="53"/>
        <v>0</v>
      </c>
      <c r="AB54" s="173">
        <f t="shared" si="53"/>
        <v>0</v>
      </c>
      <c r="AC54" s="173">
        <f t="shared" si="53"/>
        <v>0</v>
      </c>
      <c r="AD54" s="173">
        <f t="shared" si="53"/>
        <v>0</v>
      </c>
      <c r="AE54" s="173">
        <f t="shared" si="53"/>
        <v>0</v>
      </c>
      <c r="AF54" s="173">
        <f t="shared" si="53"/>
        <v>0</v>
      </c>
      <c r="AG54" s="173">
        <f t="shared" si="53"/>
        <v>0</v>
      </c>
      <c r="AH54" s="173">
        <f t="shared" si="53"/>
        <v>0</v>
      </c>
      <c r="AI54" s="173">
        <f t="shared" si="53"/>
        <v>0</v>
      </c>
      <c r="AJ54" s="173">
        <f t="shared" si="53"/>
        <v>0</v>
      </c>
      <c r="AK54" s="173">
        <f t="shared" si="53"/>
        <v>0</v>
      </c>
      <c r="AL54" s="173">
        <f t="shared" si="53"/>
        <v>0</v>
      </c>
      <c r="AM54" s="173">
        <f t="shared" si="53"/>
        <v>0</v>
      </c>
      <c r="AN54" s="173">
        <f t="shared" si="53"/>
        <v>0</v>
      </c>
      <c r="AO54" s="173">
        <f t="shared" si="53"/>
        <v>0</v>
      </c>
      <c r="AP54" s="173">
        <f t="shared" si="53"/>
        <v>0</v>
      </c>
      <c r="AQ54" s="173">
        <f t="shared" si="53"/>
        <v>0</v>
      </c>
      <c r="AR54" s="173">
        <f t="shared" si="53"/>
        <v>0</v>
      </c>
      <c r="AS54" s="173">
        <f t="shared" si="53"/>
        <v>0</v>
      </c>
      <c r="AT54" s="173">
        <f t="shared" si="53"/>
        <v>0</v>
      </c>
      <c r="AU54" s="173">
        <f t="shared" si="53"/>
        <v>0</v>
      </c>
      <c r="AV54" s="173">
        <f t="shared" si="53"/>
        <v>0</v>
      </c>
      <c r="AW54" s="173">
        <f t="shared" si="53"/>
        <v>0</v>
      </c>
      <c r="AX54" s="173">
        <f t="shared" si="53"/>
        <v>0</v>
      </c>
      <c r="AY54" s="173">
        <f t="shared" si="53"/>
        <v>0</v>
      </c>
      <c r="AZ54" s="173">
        <f t="shared" si="53"/>
        <v>0</v>
      </c>
      <c r="BA54" s="173">
        <f t="shared" si="53"/>
        <v>0</v>
      </c>
      <c r="BB54" s="173">
        <f t="shared" si="53"/>
        <v>0</v>
      </c>
      <c r="BC54" s="173">
        <f t="shared" si="53"/>
        <v>0</v>
      </c>
      <c r="BD54" s="173">
        <f t="shared" si="53"/>
        <v>0</v>
      </c>
      <c r="BE54" s="173">
        <f t="shared" si="53"/>
        <v>0</v>
      </c>
      <c r="BF54" s="173">
        <f t="shared" si="53"/>
        <v>0</v>
      </c>
      <c r="BG54" s="173">
        <f t="shared" si="53"/>
        <v>0</v>
      </c>
      <c r="BH54" s="173">
        <f t="shared" si="53"/>
        <v>0</v>
      </c>
      <c r="BI54" s="173">
        <f t="shared" si="53"/>
        <v>0</v>
      </c>
      <c r="BJ54" s="173">
        <f t="shared" si="53"/>
        <v>0</v>
      </c>
      <c r="BK54" s="173">
        <f t="shared" si="53"/>
        <v>0</v>
      </c>
      <c r="BL54" s="173">
        <f t="shared" si="53"/>
        <v>0</v>
      </c>
      <c r="BM54" s="158"/>
      <c r="BN54" s="159" t="str">
        <f>IFERROR(__xludf.DUMMYFUNCTION("""COMPUTED_VALUE"""),"Václav Černý-x")</f>
        <v>Václav Černý-x</v>
      </c>
      <c r="BO54" s="174"/>
      <c r="BP54" s="175"/>
      <c r="BQ54" s="174"/>
      <c r="BR54" s="175"/>
      <c r="BS54" s="174"/>
      <c r="BT54" s="175"/>
      <c r="BU54" s="174"/>
      <c r="BV54" s="175"/>
      <c r="BW54" s="174"/>
      <c r="BX54" s="175"/>
      <c r="BY54" s="174"/>
      <c r="BZ54" s="175"/>
      <c r="CA54" s="174"/>
      <c r="CB54" s="175"/>
      <c r="CC54" s="174"/>
      <c r="CD54" s="175"/>
      <c r="CE54" s="174"/>
      <c r="CF54" s="175"/>
      <c r="CG54" s="174"/>
      <c r="CH54" s="175"/>
      <c r="CI54" s="174"/>
      <c r="CJ54" s="175"/>
      <c r="CK54" s="174"/>
      <c r="CL54" s="175"/>
      <c r="CM54" s="174"/>
      <c r="CN54" s="175"/>
      <c r="CO54" s="174"/>
      <c r="CP54" s="175"/>
      <c r="CQ54" s="174"/>
      <c r="CR54" s="175"/>
      <c r="CS54" s="174"/>
      <c r="CT54" s="173"/>
      <c r="CU54" s="174"/>
      <c r="CV54" s="173"/>
      <c r="CW54" s="174"/>
      <c r="CX54" s="173"/>
      <c r="CY54" s="174"/>
      <c r="CZ54" s="173"/>
      <c r="DA54" s="174"/>
      <c r="DB54" s="173"/>
      <c r="DC54" s="174"/>
      <c r="DD54" s="173"/>
      <c r="DE54" s="174"/>
      <c r="DF54" s="173"/>
      <c r="DG54" s="174"/>
      <c r="DH54" s="173"/>
      <c r="DI54" s="174"/>
      <c r="DJ54" s="173"/>
      <c r="DK54" s="174"/>
      <c r="DL54" s="173"/>
      <c r="DM54" s="174"/>
      <c r="DN54" s="173"/>
      <c r="DO54" s="174"/>
      <c r="DP54" s="173"/>
      <c r="DQ54" s="174"/>
      <c r="DR54" s="173"/>
      <c r="DS54" s="174"/>
      <c r="DT54" s="173"/>
      <c r="DU54" s="174"/>
      <c r="DV54" s="173"/>
      <c r="DW54" s="174"/>
      <c r="DX54" s="173"/>
      <c r="DY54" s="158"/>
      <c r="DZ54" s="159" t="str">
        <f t="shared" si="48"/>
        <v>Václav Černý-x</v>
      </c>
      <c r="EA54" s="202"/>
      <c r="EB54" s="203"/>
      <c r="EC54" s="202"/>
      <c r="ED54" s="203"/>
      <c r="EE54" s="202"/>
      <c r="EF54" s="203"/>
      <c r="EG54" s="202"/>
      <c r="EH54" s="203"/>
      <c r="EI54" s="202"/>
      <c r="EJ54" s="203"/>
      <c r="EK54" s="202"/>
      <c r="EL54" s="203"/>
      <c r="EM54" s="202"/>
      <c r="EN54" s="203"/>
      <c r="EO54" s="202"/>
      <c r="EP54" s="203"/>
      <c r="EQ54" s="202"/>
      <c r="ER54" s="203"/>
      <c r="ES54" s="202"/>
      <c r="ET54" s="203"/>
      <c r="EU54" s="202"/>
      <c r="EV54" s="203"/>
      <c r="EW54" s="202"/>
      <c r="EX54" s="203"/>
      <c r="EY54" s="202"/>
      <c r="EZ54" s="203"/>
      <c r="FA54" s="202"/>
      <c r="FB54" s="203"/>
      <c r="FC54" s="202"/>
      <c r="FD54" s="203"/>
      <c r="FE54" s="202"/>
      <c r="FF54" s="199"/>
      <c r="FG54" s="202"/>
      <c r="FH54" s="199"/>
      <c r="FI54" s="202"/>
      <c r="FJ54" s="199"/>
      <c r="FK54" s="202"/>
      <c r="FL54" s="199"/>
      <c r="FM54" s="202"/>
      <c r="FN54" s="199"/>
      <c r="FO54" s="202"/>
      <c r="FP54" s="199"/>
      <c r="FQ54" s="202"/>
      <c r="FR54" s="199"/>
      <c r="FS54" s="202"/>
      <c r="FT54" s="199"/>
      <c r="FU54" s="202"/>
      <c r="FV54" s="199"/>
      <c r="FW54" s="202"/>
      <c r="FX54" s="199"/>
      <c r="FY54" s="202"/>
      <c r="FZ54" s="199"/>
      <c r="GA54" s="202"/>
      <c r="GB54" s="199"/>
      <c r="GC54" s="202"/>
      <c r="GD54" s="199"/>
      <c r="GE54" s="202"/>
      <c r="GF54" s="199"/>
      <c r="GG54" s="202"/>
      <c r="GH54" s="199"/>
      <c r="GI54" s="202"/>
      <c r="GJ54" s="199"/>
      <c r="GK54" s="158"/>
      <c r="GL54" s="159" t="str">
        <f t="shared" si="49"/>
        <v>Václav Černý-x</v>
      </c>
      <c r="GM54" s="202"/>
      <c r="GN54" s="203"/>
      <c r="GO54" s="202"/>
      <c r="GP54" s="203"/>
      <c r="GQ54" s="202"/>
      <c r="GR54" s="203"/>
      <c r="GS54" s="202"/>
      <c r="GT54" s="203"/>
      <c r="GU54" s="202"/>
      <c r="GV54" s="203"/>
      <c r="GW54" s="202"/>
      <c r="GX54" s="203"/>
      <c r="GY54" s="202"/>
      <c r="GZ54" s="203"/>
      <c r="HA54" s="202"/>
      <c r="HB54" s="203"/>
      <c r="HC54" s="202"/>
      <c r="HD54" s="203"/>
      <c r="HE54" s="202"/>
      <c r="HF54" s="203"/>
      <c r="HG54" s="202"/>
      <c r="HH54" s="203"/>
      <c r="HI54" s="202"/>
      <c r="HJ54" s="203"/>
      <c r="HK54" s="202"/>
      <c r="HL54" s="203"/>
      <c r="HM54" s="202"/>
      <c r="HN54" s="203"/>
      <c r="HO54" s="202"/>
      <c r="HP54" s="203"/>
      <c r="HQ54" s="202"/>
      <c r="HR54" s="199"/>
      <c r="HS54" s="202"/>
      <c r="HT54" s="199"/>
      <c r="HU54" s="202"/>
      <c r="HV54" s="199"/>
      <c r="HW54" s="202"/>
      <c r="HX54" s="199"/>
      <c r="HY54" s="202"/>
      <c r="HZ54" s="199"/>
      <c r="IA54" s="202"/>
      <c r="IB54" s="199"/>
      <c r="IC54" s="202"/>
      <c r="ID54" s="199"/>
      <c r="IE54" s="202"/>
      <c r="IF54" s="199"/>
      <c r="IG54" s="202"/>
      <c r="IH54" s="199"/>
      <c r="II54" s="202"/>
      <c r="IJ54" s="199"/>
      <c r="IK54" s="202"/>
      <c r="IL54" s="199"/>
      <c r="IM54" s="202"/>
      <c r="IN54" s="199"/>
      <c r="IO54" s="202"/>
      <c r="IP54" s="199"/>
      <c r="IQ54" s="202"/>
      <c r="IR54" s="199"/>
      <c r="IS54" s="202"/>
      <c r="IT54" s="199"/>
      <c r="IU54" s="202"/>
      <c r="IV54" s="199"/>
    </row>
    <row r="55">
      <c r="A55" s="214">
        <f>IFERROR(__xludf.DUMMYFUNCTION("""COMPUTED_VALUE"""),100.0)</f>
        <v>100</v>
      </c>
      <c r="B55" s="159" t="str">
        <f t="shared" si="46"/>
        <v>Vojtěch Vrzoň</v>
      </c>
      <c r="C55" s="173">
        <f t="shared" ref="C55:BL55" si="54">BO55+EA55+GM55</f>
        <v>0</v>
      </c>
      <c r="D55" s="173">
        <f t="shared" si="54"/>
        <v>0</v>
      </c>
      <c r="E55" s="173">
        <f t="shared" si="54"/>
        <v>0</v>
      </c>
      <c r="F55" s="173">
        <f t="shared" si="54"/>
        <v>0</v>
      </c>
      <c r="G55" s="173">
        <f t="shared" si="54"/>
        <v>0</v>
      </c>
      <c r="H55" s="173">
        <f t="shared" si="54"/>
        <v>0</v>
      </c>
      <c r="I55" s="173">
        <f t="shared" si="54"/>
        <v>0</v>
      </c>
      <c r="J55" s="173">
        <f t="shared" si="54"/>
        <v>0</v>
      </c>
      <c r="K55" s="173">
        <f t="shared" si="54"/>
        <v>0</v>
      </c>
      <c r="L55" s="173">
        <f t="shared" si="54"/>
        <v>0</v>
      </c>
      <c r="M55" s="173">
        <f t="shared" si="54"/>
        <v>5</v>
      </c>
      <c r="N55" s="173">
        <f t="shared" si="54"/>
        <v>0</v>
      </c>
      <c r="O55" s="173">
        <f t="shared" si="54"/>
        <v>0</v>
      </c>
      <c r="P55" s="173">
        <f t="shared" si="54"/>
        <v>0</v>
      </c>
      <c r="Q55" s="173">
        <f t="shared" si="54"/>
        <v>8</v>
      </c>
      <c r="R55" s="173">
        <f t="shared" si="54"/>
        <v>0</v>
      </c>
      <c r="S55" s="173">
        <f t="shared" si="54"/>
        <v>0</v>
      </c>
      <c r="T55" s="173">
        <f t="shared" si="54"/>
        <v>0</v>
      </c>
      <c r="U55" s="173">
        <f t="shared" si="54"/>
        <v>0</v>
      </c>
      <c r="V55" s="173">
        <f t="shared" si="54"/>
        <v>0</v>
      </c>
      <c r="W55" s="173">
        <f t="shared" si="54"/>
        <v>0</v>
      </c>
      <c r="X55" s="173">
        <f t="shared" si="54"/>
        <v>0</v>
      </c>
      <c r="Y55" s="173">
        <f t="shared" si="54"/>
        <v>6</v>
      </c>
      <c r="Z55" s="173">
        <f t="shared" si="54"/>
        <v>0</v>
      </c>
      <c r="AA55" s="173">
        <f t="shared" si="54"/>
        <v>0</v>
      </c>
      <c r="AB55" s="173">
        <f t="shared" si="54"/>
        <v>0</v>
      </c>
      <c r="AC55" s="173">
        <f t="shared" si="54"/>
        <v>0</v>
      </c>
      <c r="AD55" s="173">
        <f t="shared" si="54"/>
        <v>0</v>
      </c>
      <c r="AE55" s="173">
        <f t="shared" si="54"/>
        <v>0</v>
      </c>
      <c r="AF55" s="173">
        <f t="shared" si="54"/>
        <v>0</v>
      </c>
      <c r="AG55" s="173">
        <f t="shared" si="54"/>
        <v>0</v>
      </c>
      <c r="AH55" s="173">
        <f t="shared" si="54"/>
        <v>0</v>
      </c>
      <c r="AI55" s="173">
        <f t="shared" si="54"/>
        <v>0</v>
      </c>
      <c r="AJ55" s="173">
        <f t="shared" si="54"/>
        <v>0</v>
      </c>
      <c r="AK55" s="173">
        <f t="shared" si="54"/>
        <v>0</v>
      </c>
      <c r="AL55" s="173">
        <f t="shared" si="54"/>
        <v>0</v>
      </c>
      <c r="AM55" s="173">
        <f t="shared" si="54"/>
        <v>7</v>
      </c>
      <c r="AN55" s="173">
        <f t="shared" si="54"/>
        <v>0</v>
      </c>
      <c r="AO55" s="173">
        <f t="shared" si="54"/>
        <v>0</v>
      </c>
      <c r="AP55" s="173">
        <f t="shared" si="54"/>
        <v>0</v>
      </c>
      <c r="AQ55" s="173">
        <f t="shared" si="54"/>
        <v>0</v>
      </c>
      <c r="AR55" s="173">
        <f t="shared" si="54"/>
        <v>0</v>
      </c>
      <c r="AS55" s="173">
        <f t="shared" si="54"/>
        <v>0</v>
      </c>
      <c r="AT55" s="173">
        <f t="shared" si="54"/>
        <v>0</v>
      </c>
      <c r="AU55" s="173">
        <f t="shared" si="54"/>
        <v>0</v>
      </c>
      <c r="AV55" s="173">
        <f t="shared" si="54"/>
        <v>0</v>
      </c>
      <c r="AW55" s="173">
        <f t="shared" si="54"/>
        <v>0</v>
      </c>
      <c r="AX55" s="173">
        <f t="shared" si="54"/>
        <v>0</v>
      </c>
      <c r="AY55" s="173">
        <f t="shared" si="54"/>
        <v>0</v>
      </c>
      <c r="AZ55" s="173">
        <f t="shared" si="54"/>
        <v>0</v>
      </c>
      <c r="BA55" s="173">
        <f t="shared" si="54"/>
        <v>0</v>
      </c>
      <c r="BB55" s="173">
        <f t="shared" si="54"/>
        <v>0</v>
      </c>
      <c r="BC55" s="173">
        <f t="shared" si="54"/>
        <v>0</v>
      </c>
      <c r="BD55" s="173">
        <f t="shared" si="54"/>
        <v>0</v>
      </c>
      <c r="BE55" s="173">
        <f t="shared" si="54"/>
        <v>0</v>
      </c>
      <c r="BF55" s="173">
        <f t="shared" si="54"/>
        <v>0</v>
      </c>
      <c r="BG55" s="173">
        <f t="shared" si="54"/>
        <v>0</v>
      </c>
      <c r="BH55" s="173">
        <f t="shared" si="54"/>
        <v>0</v>
      </c>
      <c r="BI55" s="173">
        <f t="shared" si="54"/>
        <v>0</v>
      </c>
      <c r="BJ55" s="173">
        <f t="shared" si="54"/>
        <v>0</v>
      </c>
      <c r="BK55" s="173">
        <f t="shared" si="54"/>
        <v>0</v>
      </c>
      <c r="BL55" s="173">
        <f t="shared" si="54"/>
        <v>0</v>
      </c>
      <c r="BM55" s="158"/>
      <c r="BN55" s="159" t="str">
        <f>IFERROR(__xludf.DUMMYFUNCTION("""COMPUTED_VALUE"""),"Vojtěch Vrzoň")</f>
        <v>Vojtěch Vrzoň</v>
      </c>
      <c r="BO55" s="174"/>
      <c r="BP55" s="175"/>
      <c r="BQ55" s="174"/>
      <c r="BR55" s="175"/>
      <c r="BS55" s="174"/>
      <c r="BT55" s="175"/>
      <c r="BU55" s="174"/>
      <c r="BV55" s="175"/>
      <c r="BW55" s="174"/>
      <c r="BX55" s="175"/>
      <c r="BY55" s="174"/>
      <c r="BZ55" s="175"/>
      <c r="CA55" s="174"/>
      <c r="CB55" s="175"/>
      <c r="CC55" s="174"/>
      <c r="CD55" s="175"/>
      <c r="CE55" s="174"/>
      <c r="CF55" s="175"/>
      <c r="CG55" s="174"/>
      <c r="CH55" s="175"/>
      <c r="CI55" s="174"/>
      <c r="CJ55" s="175"/>
      <c r="CK55" s="174"/>
      <c r="CL55" s="175"/>
      <c r="CM55" s="174"/>
      <c r="CN55" s="175"/>
      <c r="CO55" s="174"/>
      <c r="CP55" s="175"/>
      <c r="CQ55" s="174"/>
      <c r="CR55" s="175"/>
      <c r="CS55" s="174"/>
      <c r="CT55" s="173"/>
      <c r="CU55" s="174"/>
      <c r="CV55" s="173"/>
      <c r="CW55" s="174"/>
      <c r="CX55" s="173"/>
      <c r="CY55" s="174"/>
      <c r="CZ55" s="173"/>
      <c r="DA55" s="174"/>
      <c r="DB55" s="173"/>
      <c r="DC55" s="174"/>
      <c r="DD55" s="173"/>
      <c r="DE55" s="174"/>
      <c r="DF55" s="173"/>
      <c r="DG55" s="174"/>
      <c r="DH55" s="173"/>
      <c r="DI55" s="174"/>
      <c r="DJ55" s="173"/>
      <c r="DK55" s="174"/>
      <c r="DL55" s="173"/>
      <c r="DM55" s="174"/>
      <c r="DN55" s="173"/>
      <c r="DO55" s="174"/>
      <c r="DP55" s="173"/>
      <c r="DQ55" s="174"/>
      <c r="DR55" s="173"/>
      <c r="DS55" s="174"/>
      <c r="DT55" s="173"/>
      <c r="DU55" s="174"/>
      <c r="DV55" s="173"/>
      <c r="DW55" s="174"/>
      <c r="DX55" s="173"/>
      <c r="DY55" s="158"/>
      <c r="DZ55" s="159" t="str">
        <f t="shared" si="48"/>
        <v>Vojtěch Vrzoň</v>
      </c>
      <c r="EA55" s="202"/>
      <c r="EB55" s="203"/>
      <c r="EC55" s="202"/>
      <c r="ED55" s="203"/>
      <c r="EE55" s="202"/>
      <c r="EF55" s="203"/>
      <c r="EG55" s="202"/>
      <c r="EH55" s="203"/>
      <c r="EI55" s="202"/>
      <c r="EJ55" s="203"/>
      <c r="EK55" s="202">
        <f>IFERROR(__xludf.DUMMYFUNCTION("""COMPUTED_VALUE"""),5.0)</f>
        <v>5</v>
      </c>
      <c r="EL55" s="203"/>
      <c r="EM55" s="202"/>
      <c r="EN55" s="203"/>
      <c r="EO55" s="202">
        <f>IFERROR(__xludf.DUMMYFUNCTION("""COMPUTED_VALUE"""),8.0)</f>
        <v>8</v>
      </c>
      <c r="EP55" s="203"/>
      <c r="EQ55" s="202"/>
      <c r="ER55" s="203"/>
      <c r="ES55" s="202"/>
      <c r="ET55" s="203"/>
      <c r="EU55" s="202"/>
      <c r="EV55" s="203"/>
      <c r="EW55" s="202">
        <f>IFERROR(__xludf.DUMMYFUNCTION("""COMPUTED_VALUE"""),6.0)</f>
        <v>6</v>
      </c>
      <c r="EX55" s="203"/>
      <c r="EY55" s="202"/>
      <c r="EZ55" s="203"/>
      <c r="FA55" s="202"/>
      <c r="FB55" s="203"/>
      <c r="FC55" s="202"/>
      <c r="FD55" s="203"/>
      <c r="FE55" s="202"/>
      <c r="FF55" s="199"/>
      <c r="FG55" s="202"/>
      <c r="FH55" s="199"/>
      <c r="FI55" s="202"/>
      <c r="FJ55" s="199"/>
      <c r="FK55" s="202">
        <f>IFERROR(__xludf.DUMMYFUNCTION("""COMPUTED_VALUE"""),7.0)</f>
        <v>7</v>
      </c>
      <c r="FL55" s="199"/>
      <c r="FM55" s="202"/>
      <c r="FN55" s="199"/>
      <c r="FO55" s="202"/>
      <c r="FP55" s="199"/>
      <c r="FQ55" s="202"/>
      <c r="FR55" s="199"/>
      <c r="FS55" s="202"/>
      <c r="FT55" s="199"/>
      <c r="FU55" s="202"/>
      <c r="FV55" s="199"/>
      <c r="FW55" s="202"/>
      <c r="FX55" s="199"/>
      <c r="FY55" s="202"/>
      <c r="FZ55" s="199"/>
      <c r="GA55" s="202"/>
      <c r="GB55" s="199"/>
      <c r="GC55" s="202"/>
      <c r="GD55" s="199"/>
      <c r="GE55" s="202"/>
      <c r="GF55" s="199"/>
      <c r="GG55" s="202"/>
      <c r="GH55" s="199"/>
      <c r="GI55" s="202"/>
      <c r="GJ55" s="199"/>
      <c r="GK55" s="158"/>
      <c r="GL55" s="159" t="str">
        <f t="shared" si="49"/>
        <v>Vojtěch Vrzoň</v>
      </c>
      <c r="GM55" s="202"/>
      <c r="GN55" s="203"/>
      <c r="GO55" s="202"/>
      <c r="GP55" s="203"/>
      <c r="GQ55" s="202"/>
      <c r="GR55" s="203"/>
      <c r="GS55" s="202"/>
      <c r="GT55" s="203"/>
      <c r="GU55" s="202"/>
      <c r="GV55" s="203"/>
      <c r="GW55" s="202"/>
      <c r="GX55" s="203"/>
      <c r="GY55" s="202"/>
      <c r="GZ55" s="203"/>
      <c r="HA55" s="202"/>
      <c r="HB55" s="203"/>
      <c r="HC55" s="202"/>
      <c r="HD55" s="203"/>
      <c r="HE55" s="202"/>
      <c r="HF55" s="203"/>
      <c r="HG55" s="202"/>
      <c r="HH55" s="203"/>
      <c r="HI55" s="202"/>
      <c r="HJ55" s="203"/>
      <c r="HK55" s="202"/>
      <c r="HL55" s="203"/>
      <c r="HM55" s="202"/>
      <c r="HN55" s="203"/>
      <c r="HO55" s="202"/>
      <c r="HP55" s="203"/>
      <c r="HQ55" s="202"/>
      <c r="HR55" s="199"/>
      <c r="HS55" s="202"/>
      <c r="HT55" s="199"/>
      <c r="HU55" s="202"/>
      <c r="HV55" s="199"/>
      <c r="HW55" s="202"/>
      <c r="HX55" s="199"/>
      <c r="HY55" s="202"/>
      <c r="HZ55" s="199"/>
      <c r="IA55" s="202"/>
      <c r="IB55" s="199"/>
      <c r="IC55" s="202"/>
      <c r="ID55" s="199"/>
      <c r="IE55" s="202"/>
      <c r="IF55" s="199"/>
      <c r="IG55" s="202"/>
      <c r="IH55" s="199"/>
      <c r="II55" s="202"/>
      <c r="IJ55" s="199"/>
      <c r="IK55" s="202"/>
      <c r="IL55" s="199"/>
      <c r="IM55" s="202"/>
      <c r="IN55" s="199"/>
      <c r="IO55" s="202"/>
      <c r="IP55" s="199"/>
      <c r="IQ55" s="202"/>
      <c r="IR55" s="199"/>
      <c r="IS55" s="202"/>
      <c r="IT55" s="199"/>
      <c r="IU55" s="202"/>
      <c r="IV55" s="199"/>
    </row>
    <row r="56">
      <c r="A56" s="214">
        <f>IFERROR(__xludf.DUMMYFUNCTION("""COMPUTED_VALUE"""),100.0)</f>
        <v>100</v>
      </c>
      <c r="B56" s="159" t="str">
        <f t="shared" si="46"/>
        <v>Patrik Vild-x</v>
      </c>
      <c r="C56" s="173">
        <f t="shared" ref="C56:BL56" si="55">BO56+EA56+GM56</f>
        <v>0</v>
      </c>
      <c r="D56" s="173">
        <f t="shared" si="55"/>
        <v>0</v>
      </c>
      <c r="E56" s="173">
        <f t="shared" si="55"/>
        <v>0</v>
      </c>
      <c r="F56" s="173">
        <f t="shared" si="55"/>
        <v>0</v>
      </c>
      <c r="G56" s="173">
        <f t="shared" si="55"/>
        <v>0</v>
      </c>
      <c r="H56" s="173">
        <f t="shared" si="55"/>
        <v>0</v>
      </c>
      <c r="I56" s="173">
        <f t="shared" si="55"/>
        <v>0</v>
      </c>
      <c r="J56" s="173">
        <f t="shared" si="55"/>
        <v>0</v>
      </c>
      <c r="K56" s="173">
        <f t="shared" si="55"/>
        <v>0</v>
      </c>
      <c r="L56" s="173">
        <f t="shared" si="55"/>
        <v>0</v>
      </c>
      <c r="M56" s="173">
        <f t="shared" si="55"/>
        <v>0</v>
      </c>
      <c r="N56" s="173">
        <f t="shared" si="55"/>
        <v>0</v>
      </c>
      <c r="O56" s="173">
        <f t="shared" si="55"/>
        <v>0</v>
      </c>
      <c r="P56" s="173">
        <f t="shared" si="55"/>
        <v>0</v>
      </c>
      <c r="Q56" s="173">
        <f t="shared" si="55"/>
        <v>0</v>
      </c>
      <c r="R56" s="173">
        <f t="shared" si="55"/>
        <v>0</v>
      </c>
      <c r="S56" s="173">
        <f t="shared" si="55"/>
        <v>0</v>
      </c>
      <c r="T56" s="173">
        <f t="shared" si="55"/>
        <v>0</v>
      </c>
      <c r="U56" s="173">
        <f t="shared" si="55"/>
        <v>0</v>
      </c>
      <c r="V56" s="173">
        <f t="shared" si="55"/>
        <v>0</v>
      </c>
      <c r="W56" s="173">
        <f t="shared" si="55"/>
        <v>0</v>
      </c>
      <c r="X56" s="173">
        <f t="shared" si="55"/>
        <v>0</v>
      </c>
      <c r="Y56" s="173">
        <f t="shared" si="55"/>
        <v>0</v>
      </c>
      <c r="Z56" s="173">
        <f t="shared" si="55"/>
        <v>0</v>
      </c>
      <c r="AA56" s="173">
        <f t="shared" si="55"/>
        <v>0</v>
      </c>
      <c r="AB56" s="173">
        <f t="shared" si="55"/>
        <v>0</v>
      </c>
      <c r="AC56" s="173">
        <f t="shared" si="55"/>
        <v>0</v>
      </c>
      <c r="AD56" s="173">
        <f t="shared" si="55"/>
        <v>0</v>
      </c>
      <c r="AE56" s="173">
        <f t="shared" si="55"/>
        <v>0</v>
      </c>
      <c r="AF56" s="173">
        <f t="shared" si="55"/>
        <v>0</v>
      </c>
      <c r="AG56" s="173">
        <f t="shared" si="55"/>
        <v>0</v>
      </c>
      <c r="AH56" s="173">
        <f t="shared" si="55"/>
        <v>0</v>
      </c>
      <c r="AI56" s="173">
        <f t="shared" si="55"/>
        <v>0</v>
      </c>
      <c r="AJ56" s="173">
        <f t="shared" si="55"/>
        <v>0</v>
      </c>
      <c r="AK56" s="173">
        <f t="shared" si="55"/>
        <v>0</v>
      </c>
      <c r="AL56" s="173">
        <f t="shared" si="55"/>
        <v>0</v>
      </c>
      <c r="AM56" s="173">
        <f t="shared" si="55"/>
        <v>0</v>
      </c>
      <c r="AN56" s="173">
        <f t="shared" si="55"/>
        <v>0</v>
      </c>
      <c r="AO56" s="173">
        <f t="shared" si="55"/>
        <v>0</v>
      </c>
      <c r="AP56" s="173">
        <f t="shared" si="55"/>
        <v>0</v>
      </c>
      <c r="AQ56" s="173">
        <f t="shared" si="55"/>
        <v>0</v>
      </c>
      <c r="AR56" s="173">
        <f t="shared" si="55"/>
        <v>0</v>
      </c>
      <c r="AS56" s="173">
        <f t="shared" si="55"/>
        <v>0</v>
      </c>
      <c r="AT56" s="173">
        <f t="shared" si="55"/>
        <v>0</v>
      </c>
      <c r="AU56" s="173">
        <f t="shared" si="55"/>
        <v>0</v>
      </c>
      <c r="AV56" s="173">
        <f t="shared" si="55"/>
        <v>0</v>
      </c>
      <c r="AW56" s="173">
        <f t="shared" si="55"/>
        <v>0</v>
      </c>
      <c r="AX56" s="173">
        <f t="shared" si="55"/>
        <v>0</v>
      </c>
      <c r="AY56" s="173">
        <f t="shared" si="55"/>
        <v>0</v>
      </c>
      <c r="AZ56" s="173">
        <f t="shared" si="55"/>
        <v>0</v>
      </c>
      <c r="BA56" s="173">
        <f t="shared" si="55"/>
        <v>0</v>
      </c>
      <c r="BB56" s="173">
        <f t="shared" si="55"/>
        <v>0</v>
      </c>
      <c r="BC56" s="173">
        <f t="shared" si="55"/>
        <v>0</v>
      </c>
      <c r="BD56" s="173">
        <f t="shared" si="55"/>
        <v>0</v>
      </c>
      <c r="BE56" s="173">
        <f t="shared" si="55"/>
        <v>0</v>
      </c>
      <c r="BF56" s="173">
        <f t="shared" si="55"/>
        <v>0</v>
      </c>
      <c r="BG56" s="173">
        <f t="shared" si="55"/>
        <v>0</v>
      </c>
      <c r="BH56" s="173">
        <f t="shared" si="55"/>
        <v>0</v>
      </c>
      <c r="BI56" s="173">
        <f t="shared" si="55"/>
        <v>0</v>
      </c>
      <c r="BJ56" s="173">
        <f t="shared" si="55"/>
        <v>0</v>
      </c>
      <c r="BK56" s="173">
        <f t="shared" si="55"/>
        <v>0</v>
      </c>
      <c r="BL56" s="173">
        <f t="shared" si="55"/>
        <v>0</v>
      </c>
      <c r="BM56" s="158"/>
      <c r="BN56" s="159" t="str">
        <f>IFERROR(__xludf.DUMMYFUNCTION("""COMPUTED_VALUE"""),"Patrik Vild-x")</f>
        <v>Patrik Vild-x</v>
      </c>
      <c r="BO56" s="174"/>
      <c r="BP56" s="175"/>
      <c r="BQ56" s="174"/>
      <c r="BR56" s="175"/>
      <c r="BS56" s="174"/>
      <c r="BT56" s="175"/>
      <c r="BU56" s="174"/>
      <c r="BV56" s="175"/>
      <c r="BW56" s="174"/>
      <c r="BX56" s="175"/>
      <c r="BY56" s="174"/>
      <c r="BZ56" s="175"/>
      <c r="CA56" s="174"/>
      <c r="CB56" s="175"/>
      <c r="CC56" s="174"/>
      <c r="CD56" s="175"/>
      <c r="CE56" s="174"/>
      <c r="CF56" s="175"/>
      <c r="CG56" s="174"/>
      <c r="CH56" s="175"/>
      <c r="CI56" s="174"/>
      <c r="CJ56" s="175"/>
      <c r="CK56" s="174"/>
      <c r="CL56" s="175"/>
      <c r="CM56" s="174"/>
      <c r="CN56" s="175"/>
      <c r="CO56" s="174"/>
      <c r="CP56" s="175"/>
      <c r="CQ56" s="174"/>
      <c r="CR56" s="175"/>
      <c r="CS56" s="174"/>
      <c r="CT56" s="173"/>
      <c r="CU56" s="174"/>
      <c r="CV56" s="173"/>
      <c r="CW56" s="174"/>
      <c r="CX56" s="173"/>
      <c r="CY56" s="174"/>
      <c r="CZ56" s="173"/>
      <c r="DA56" s="174"/>
      <c r="DB56" s="173"/>
      <c r="DC56" s="174"/>
      <c r="DD56" s="173"/>
      <c r="DE56" s="174"/>
      <c r="DF56" s="173"/>
      <c r="DG56" s="174"/>
      <c r="DH56" s="173"/>
      <c r="DI56" s="174"/>
      <c r="DJ56" s="173"/>
      <c r="DK56" s="174"/>
      <c r="DL56" s="173"/>
      <c r="DM56" s="174"/>
      <c r="DN56" s="173"/>
      <c r="DO56" s="174"/>
      <c r="DP56" s="173"/>
      <c r="DQ56" s="174"/>
      <c r="DR56" s="173"/>
      <c r="DS56" s="174"/>
      <c r="DT56" s="173"/>
      <c r="DU56" s="174"/>
      <c r="DV56" s="173"/>
      <c r="DW56" s="174"/>
      <c r="DX56" s="173"/>
      <c r="DY56" s="158"/>
      <c r="DZ56" s="159" t="str">
        <f t="shared" si="48"/>
        <v>Patrik Vild-x</v>
      </c>
      <c r="EA56" s="202"/>
      <c r="EB56" s="203"/>
      <c r="EC56" s="202"/>
      <c r="ED56" s="203"/>
      <c r="EE56" s="202"/>
      <c r="EF56" s="203"/>
      <c r="EG56" s="202"/>
      <c r="EH56" s="203"/>
      <c r="EI56" s="202"/>
      <c r="EJ56" s="203"/>
      <c r="EK56" s="202"/>
      <c r="EL56" s="203"/>
      <c r="EM56" s="202"/>
      <c r="EN56" s="203"/>
      <c r="EO56" s="202"/>
      <c r="EP56" s="203"/>
      <c r="EQ56" s="202"/>
      <c r="ER56" s="203"/>
      <c r="ES56" s="202"/>
      <c r="ET56" s="203"/>
      <c r="EU56" s="202"/>
      <c r="EV56" s="203"/>
      <c r="EW56" s="202"/>
      <c r="EX56" s="203"/>
      <c r="EY56" s="202"/>
      <c r="EZ56" s="203"/>
      <c r="FA56" s="202"/>
      <c r="FB56" s="203"/>
      <c r="FC56" s="202"/>
      <c r="FD56" s="203"/>
      <c r="FE56" s="202"/>
      <c r="FF56" s="199"/>
      <c r="FG56" s="202"/>
      <c r="FH56" s="199"/>
      <c r="FI56" s="202"/>
      <c r="FJ56" s="199"/>
      <c r="FK56" s="202"/>
      <c r="FL56" s="199"/>
      <c r="FM56" s="202"/>
      <c r="FN56" s="199"/>
      <c r="FO56" s="202"/>
      <c r="FP56" s="199"/>
      <c r="FQ56" s="202"/>
      <c r="FR56" s="199"/>
      <c r="FS56" s="202"/>
      <c r="FT56" s="199"/>
      <c r="FU56" s="202"/>
      <c r="FV56" s="199"/>
      <c r="FW56" s="202"/>
      <c r="FX56" s="199"/>
      <c r="FY56" s="202"/>
      <c r="FZ56" s="199"/>
      <c r="GA56" s="202"/>
      <c r="GB56" s="199"/>
      <c r="GC56" s="202"/>
      <c r="GD56" s="199"/>
      <c r="GE56" s="202"/>
      <c r="GF56" s="199"/>
      <c r="GG56" s="202"/>
      <c r="GH56" s="199"/>
      <c r="GI56" s="202"/>
      <c r="GJ56" s="199"/>
      <c r="GK56" s="158"/>
      <c r="GL56" s="159" t="str">
        <f t="shared" si="49"/>
        <v>Patrik Vild-x</v>
      </c>
      <c r="GM56" s="202"/>
      <c r="GN56" s="203"/>
      <c r="GO56" s="202"/>
      <c r="GP56" s="203"/>
      <c r="GQ56" s="202"/>
      <c r="GR56" s="203"/>
      <c r="GS56" s="202"/>
      <c r="GT56" s="203"/>
      <c r="GU56" s="202"/>
      <c r="GV56" s="203"/>
      <c r="GW56" s="202"/>
      <c r="GX56" s="203"/>
      <c r="GY56" s="202"/>
      <c r="GZ56" s="203"/>
      <c r="HA56" s="202"/>
      <c r="HB56" s="203"/>
      <c r="HC56" s="202"/>
      <c r="HD56" s="203"/>
      <c r="HE56" s="202"/>
      <c r="HF56" s="203"/>
      <c r="HG56" s="202"/>
      <c r="HH56" s="203"/>
      <c r="HI56" s="202"/>
      <c r="HJ56" s="203"/>
      <c r="HK56" s="202"/>
      <c r="HL56" s="203"/>
      <c r="HM56" s="202"/>
      <c r="HN56" s="203"/>
      <c r="HO56" s="202"/>
      <c r="HP56" s="203"/>
      <c r="HQ56" s="202"/>
      <c r="HR56" s="199"/>
      <c r="HS56" s="202"/>
      <c r="HT56" s="199"/>
      <c r="HU56" s="202"/>
      <c r="HV56" s="199"/>
      <c r="HW56" s="202"/>
      <c r="HX56" s="199"/>
      <c r="HY56" s="202"/>
      <c r="HZ56" s="199"/>
      <c r="IA56" s="202"/>
      <c r="IB56" s="199"/>
      <c r="IC56" s="202"/>
      <c r="ID56" s="199"/>
      <c r="IE56" s="202"/>
      <c r="IF56" s="199"/>
      <c r="IG56" s="202"/>
      <c r="IH56" s="199"/>
      <c r="II56" s="202"/>
      <c r="IJ56" s="199"/>
      <c r="IK56" s="202"/>
      <c r="IL56" s="199"/>
      <c r="IM56" s="202"/>
      <c r="IN56" s="199"/>
      <c r="IO56" s="202"/>
      <c r="IP56" s="199"/>
      <c r="IQ56" s="202"/>
      <c r="IR56" s="199"/>
      <c r="IS56" s="202"/>
      <c r="IT56" s="199"/>
      <c r="IU56" s="202"/>
      <c r="IV56" s="199"/>
    </row>
    <row r="57">
      <c r="A57" s="214">
        <f>IFERROR(__xludf.DUMMYFUNCTION("""COMPUTED_VALUE"""),100.0)</f>
        <v>100</v>
      </c>
      <c r="B57" s="159" t="str">
        <f t="shared" si="46"/>
        <v>Jakub Staňo</v>
      </c>
      <c r="C57" s="173">
        <f t="shared" ref="C57:BL57" si="56">BO57+EA57+GM57</f>
        <v>5</v>
      </c>
      <c r="D57" s="173">
        <f t="shared" si="56"/>
        <v>0</v>
      </c>
      <c r="E57" s="173">
        <f t="shared" si="56"/>
        <v>5</v>
      </c>
      <c r="F57" s="173">
        <f t="shared" si="56"/>
        <v>0</v>
      </c>
      <c r="G57" s="173">
        <f t="shared" si="56"/>
        <v>2</v>
      </c>
      <c r="H57" s="173">
        <f t="shared" si="56"/>
        <v>0</v>
      </c>
      <c r="I57" s="173">
        <f t="shared" si="56"/>
        <v>5.5</v>
      </c>
      <c r="J57" s="173">
        <f t="shared" si="56"/>
        <v>0</v>
      </c>
      <c r="K57" s="173">
        <f t="shared" si="56"/>
        <v>0</v>
      </c>
      <c r="L57" s="173">
        <f t="shared" si="56"/>
        <v>0</v>
      </c>
      <c r="M57" s="173">
        <f t="shared" si="56"/>
        <v>0</v>
      </c>
      <c r="N57" s="173">
        <f t="shared" si="56"/>
        <v>0</v>
      </c>
      <c r="O57" s="173">
        <f t="shared" si="56"/>
        <v>6.5</v>
      </c>
      <c r="P57" s="173">
        <f t="shared" si="56"/>
        <v>0</v>
      </c>
      <c r="Q57" s="173">
        <f t="shared" si="56"/>
        <v>6</v>
      </c>
      <c r="R57" s="173">
        <f t="shared" si="56"/>
        <v>0</v>
      </c>
      <c r="S57" s="173">
        <f t="shared" si="56"/>
        <v>0</v>
      </c>
      <c r="T57" s="173">
        <f t="shared" si="56"/>
        <v>0</v>
      </c>
      <c r="U57" s="173">
        <f t="shared" si="56"/>
        <v>7</v>
      </c>
      <c r="V57" s="173">
        <f t="shared" si="56"/>
        <v>0</v>
      </c>
      <c r="W57" s="173">
        <f t="shared" si="56"/>
        <v>7</v>
      </c>
      <c r="X57" s="173">
        <f t="shared" si="56"/>
        <v>0</v>
      </c>
      <c r="Y57" s="173">
        <f t="shared" si="56"/>
        <v>0</v>
      </c>
      <c r="Z57" s="173">
        <f t="shared" si="56"/>
        <v>0</v>
      </c>
      <c r="AA57" s="173">
        <f t="shared" si="56"/>
        <v>0</v>
      </c>
      <c r="AB57" s="173">
        <f t="shared" si="56"/>
        <v>0</v>
      </c>
      <c r="AC57" s="173">
        <f t="shared" si="56"/>
        <v>6</v>
      </c>
      <c r="AD57" s="173">
        <f t="shared" si="56"/>
        <v>0</v>
      </c>
      <c r="AE57" s="173">
        <f t="shared" si="56"/>
        <v>6</v>
      </c>
      <c r="AF57" s="173">
        <f t="shared" si="56"/>
        <v>0</v>
      </c>
      <c r="AG57" s="173">
        <f t="shared" si="56"/>
        <v>6</v>
      </c>
      <c r="AH57" s="173">
        <f t="shared" si="56"/>
        <v>0</v>
      </c>
      <c r="AI57" s="173">
        <f t="shared" si="56"/>
        <v>4</v>
      </c>
      <c r="AJ57" s="173">
        <f t="shared" si="56"/>
        <v>0</v>
      </c>
      <c r="AK57" s="173">
        <f t="shared" si="56"/>
        <v>6</v>
      </c>
      <c r="AL57" s="173">
        <f t="shared" si="56"/>
        <v>0</v>
      </c>
      <c r="AM57" s="173">
        <f t="shared" si="56"/>
        <v>0</v>
      </c>
      <c r="AN57" s="173">
        <f t="shared" si="56"/>
        <v>0</v>
      </c>
      <c r="AO57" s="173">
        <f t="shared" si="56"/>
        <v>0</v>
      </c>
      <c r="AP57" s="173">
        <f t="shared" si="56"/>
        <v>0</v>
      </c>
      <c r="AQ57" s="173">
        <f t="shared" si="56"/>
        <v>6</v>
      </c>
      <c r="AR57" s="173">
        <f t="shared" si="56"/>
        <v>0</v>
      </c>
      <c r="AS57" s="173">
        <f t="shared" si="56"/>
        <v>4.5</v>
      </c>
      <c r="AT57" s="173">
        <f t="shared" si="56"/>
        <v>0</v>
      </c>
      <c r="AU57" s="173">
        <f t="shared" si="56"/>
        <v>0</v>
      </c>
      <c r="AV57" s="173">
        <f t="shared" si="56"/>
        <v>0</v>
      </c>
      <c r="AW57" s="173">
        <f t="shared" si="56"/>
        <v>0</v>
      </c>
      <c r="AX57" s="173">
        <f t="shared" si="56"/>
        <v>0</v>
      </c>
      <c r="AY57" s="173">
        <f t="shared" si="56"/>
        <v>0</v>
      </c>
      <c r="AZ57" s="173">
        <f t="shared" si="56"/>
        <v>0</v>
      </c>
      <c r="BA57" s="173">
        <f t="shared" si="56"/>
        <v>0</v>
      </c>
      <c r="BB57" s="173">
        <f t="shared" si="56"/>
        <v>0</v>
      </c>
      <c r="BC57" s="173">
        <f t="shared" si="56"/>
        <v>0</v>
      </c>
      <c r="BD57" s="173">
        <f t="shared" si="56"/>
        <v>0</v>
      </c>
      <c r="BE57" s="173">
        <f t="shared" si="56"/>
        <v>6</v>
      </c>
      <c r="BF57" s="173">
        <f t="shared" si="56"/>
        <v>0</v>
      </c>
      <c r="BG57" s="173">
        <f t="shared" si="56"/>
        <v>6</v>
      </c>
      <c r="BH57" s="173">
        <f t="shared" si="56"/>
        <v>0</v>
      </c>
      <c r="BI57" s="173">
        <f t="shared" si="56"/>
        <v>6</v>
      </c>
      <c r="BJ57" s="173">
        <f t="shared" si="56"/>
        <v>0</v>
      </c>
      <c r="BK57" s="173">
        <f t="shared" si="56"/>
        <v>6</v>
      </c>
      <c r="BL57" s="173">
        <f t="shared" si="56"/>
        <v>0</v>
      </c>
      <c r="BM57" s="158"/>
      <c r="BN57" s="159" t="str">
        <f>IFERROR(__xludf.DUMMYFUNCTION("""COMPUTED_VALUE"""),"Jakub Staňo")</f>
        <v>Jakub Staňo</v>
      </c>
      <c r="BO57" s="174"/>
      <c r="BP57" s="175"/>
      <c r="BQ57" s="174"/>
      <c r="BR57" s="175"/>
      <c r="BS57" s="174"/>
      <c r="BT57" s="175"/>
      <c r="BU57" s="174"/>
      <c r="BV57" s="175"/>
      <c r="BW57" s="174"/>
      <c r="BX57" s="175"/>
      <c r="BY57" s="174"/>
      <c r="BZ57" s="175"/>
      <c r="CA57" s="174"/>
      <c r="CB57" s="175"/>
      <c r="CC57" s="174"/>
      <c r="CD57" s="175"/>
      <c r="CE57" s="174"/>
      <c r="CF57" s="175"/>
      <c r="CG57" s="174"/>
      <c r="CH57" s="175"/>
      <c r="CI57" s="174"/>
      <c r="CJ57" s="175"/>
      <c r="CK57" s="174"/>
      <c r="CL57" s="175"/>
      <c r="CM57" s="174"/>
      <c r="CN57" s="175"/>
      <c r="CO57" s="174"/>
      <c r="CP57" s="175"/>
      <c r="CQ57" s="174"/>
      <c r="CR57" s="175"/>
      <c r="CS57" s="174"/>
      <c r="CT57" s="173"/>
      <c r="CU57" s="174"/>
      <c r="CV57" s="173"/>
      <c r="CW57" s="174"/>
      <c r="CX57" s="173"/>
      <c r="CY57" s="174"/>
      <c r="CZ57" s="173"/>
      <c r="DA57" s="174"/>
      <c r="DB57" s="173"/>
      <c r="DC57" s="174"/>
      <c r="DD57" s="173"/>
      <c r="DE57" s="174"/>
      <c r="DF57" s="173"/>
      <c r="DG57" s="174"/>
      <c r="DH57" s="173"/>
      <c r="DI57" s="174"/>
      <c r="DJ57" s="173"/>
      <c r="DK57" s="174"/>
      <c r="DL57" s="173"/>
      <c r="DM57" s="174"/>
      <c r="DN57" s="173"/>
      <c r="DO57" s="174"/>
      <c r="DP57" s="173"/>
      <c r="DQ57" s="174"/>
      <c r="DR57" s="173"/>
      <c r="DS57" s="174"/>
      <c r="DT57" s="173"/>
      <c r="DU57" s="174"/>
      <c r="DV57" s="173"/>
      <c r="DW57" s="174"/>
      <c r="DX57" s="173"/>
      <c r="DY57" s="158"/>
      <c r="DZ57" s="159" t="str">
        <f t="shared" si="48"/>
        <v>Jakub Staňo</v>
      </c>
      <c r="EA57" s="202">
        <f>IFERROR(__xludf.DUMMYFUNCTION("""COMPUTED_VALUE"""),5.0)</f>
        <v>5</v>
      </c>
      <c r="EB57" s="203"/>
      <c r="EC57" s="202">
        <f>IFERROR(__xludf.DUMMYFUNCTION("""COMPUTED_VALUE"""),5.0)</f>
        <v>5</v>
      </c>
      <c r="ED57" s="203"/>
      <c r="EE57" s="202">
        <f>IFERROR(__xludf.DUMMYFUNCTION("""COMPUTED_VALUE"""),2.0)</f>
        <v>2</v>
      </c>
      <c r="EF57" s="203"/>
      <c r="EG57" s="202">
        <f>IFERROR(__xludf.DUMMYFUNCTION("""COMPUTED_VALUE"""),5.5)</f>
        <v>5.5</v>
      </c>
      <c r="EH57" s="203"/>
      <c r="EI57" s="202"/>
      <c r="EJ57" s="203"/>
      <c r="EK57" s="202"/>
      <c r="EL57" s="203"/>
      <c r="EM57" s="202">
        <f>IFERROR(__xludf.DUMMYFUNCTION("""COMPUTED_VALUE"""),6.5)</f>
        <v>6.5</v>
      </c>
      <c r="EN57" s="203"/>
      <c r="EO57" s="202">
        <f>IFERROR(__xludf.DUMMYFUNCTION("""COMPUTED_VALUE"""),6.0)</f>
        <v>6</v>
      </c>
      <c r="EP57" s="203"/>
      <c r="EQ57" s="202"/>
      <c r="ER57" s="203"/>
      <c r="ES57" s="202">
        <f>IFERROR(__xludf.DUMMYFUNCTION("""COMPUTED_VALUE"""),7.0)</f>
        <v>7</v>
      </c>
      <c r="ET57" s="203"/>
      <c r="EU57" s="202">
        <f>IFERROR(__xludf.DUMMYFUNCTION("""COMPUTED_VALUE"""),7.0)</f>
        <v>7</v>
      </c>
      <c r="EV57" s="203"/>
      <c r="EW57" s="202"/>
      <c r="EX57" s="203"/>
      <c r="EY57" s="202"/>
      <c r="EZ57" s="203"/>
      <c r="FA57" s="202">
        <f>IFERROR(__xludf.DUMMYFUNCTION("""COMPUTED_VALUE"""),6.0)</f>
        <v>6</v>
      </c>
      <c r="FB57" s="203"/>
      <c r="FC57" s="202">
        <f>IFERROR(__xludf.DUMMYFUNCTION("""COMPUTED_VALUE"""),6.0)</f>
        <v>6</v>
      </c>
      <c r="FD57" s="203"/>
      <c r="FE57" s="202">
        <f>IFERROR(__xludf.DUMMYFUNCTION("""COMPUTED_VALUE"""),6.0)</f>
        <v>6</v>
      </c>
      <c r="FF57" s="199"/>
      <c r="FG57" s="202">
        <f>IFERROR(__xludf.DUMMYFUNCTION("""COMPUTED_VALUE"""),4.0)</f>
        <v>4</v>
      </c>
      <c r="FH57" s="199"/>
      <c r="FI57" s="202">
        <f>IFERROR(__xludf.DUMMYFUNCTION("""COMPUTED_VALUE"""),6.0)</f>
        <v>6</v>
      </c>
      <c r="FJ57" s="199"/>
      <c r="FK57" s="202"/>
      <c r="FL57" s="199"/>
      <c r="FM57" s="202"/>
      <c r="FN57" s="199"/>
      <c r="FO57" s="202">
        <f>IFERROR(__xludf.DUMMYFUNCTION("""COMPUTED_VALUE"""),6.0)</f>
        <v>6</v>
      </c>
      <c r="FP57" s="199"/>
      <c r="FQ57" s="202">
        <f>IFERROR(__xludf.DUMMYFUNCTION("""COMPUTED_VALUE"""),4.5)</f>
        <v>4.5</v>
      </c>
      <c r="FR57" s="199"/>
      <c r="FS57" s="202"/>
      <c r="FT57" s="199"/>
      <c r="FU57" s="202"/>
      <c r="FV57" s="199"/>
      <c r="FW57" s="202"/>
      <c r="FX57" s="199"/>
      <c r="FY57" s="202"/>
      <c r="FZ57" s="199"/>
      <c r="GA57" s="202"/>
      <c r="GB57" s="199"/>
      <c r="GC57" s="202">
        <f>IFERROR(__xludf.DUMMYFUNCTION("""COMPUTED_VALUE"""),6.0)</f>
        <v>6</v>
      </c>
      <c r="GD57" s="199"/>
      <c r="GE57" s="202">
        <f>IFERROR(__xludf.DUMMYFUNCTION("""COMPUTED_VALUE"""),6.0)</f>
        <v>6</v>
      </c>
      <c r="GF57" s="199"/>
      <c r="GG57" s="202">
        <f>IFERROR(__xludf.DUMMYFUNCTION("""COMPUTED_VALUE"""),6.0)</f>
        <v>6</v>
      </c>
      <c r="GH57" s="199"/>
      <c r="GI57" s="202">
        <f>IFERROR(__xludf.DUMMYFUNCTION("""COMPUTED_VALUE"""),6.0)</f>
        <v>6</v>
      </c>
      <c r="GJ57" s="199"/>
      <c r="GK57" s="158"/>
      <c r="GL57" s="159" t="str">
        <f t="shared" si="49"/>
        <v>Jakub Staňo</v>
      </c>
      <c r="GM57" s="202"/>
      <c r="GN57" s="203"/>
      <c r="GO57" s="202"/>
      <c r="GP57" s="203"/>
      <c r="GQ57" s="202"/>
      <c r="GR57" s="203"/>
      <c r="GS57" s="202"/>
      <c r="GT57" s="203"/>
      <c r="GU57" s="202"/>
      <c r="GV57" s="203"/>
      <c r="GW57" s="202"/>
      <c r="GX57" s="203"/>
      <c r="GY57" s="202"/>
      <c r="GZ57" s="203"/>
      <c r="HA57" s="202"/>
      <c r="HB57" s="203"/>
      <c r="HC57" s="202"/>
      <c r="HD57" s="203"/>
      <c r="HE57" s="202"/>
      <c r="HF57" s="203"/>
      <c r="HG57" s="202"/>
      <c r="HH57" s="203"/>
      <c r="HI57" s="202"/>
      <c r="HJ57" s="203"/>
      <c r="HK57" s="202"/>
      <c r="HL57" s="203"/>
      <c r="HM57" s="202"/>
      <c r="HN57" s="203"/>
      <c r="HO57" s="202"/>
      <c r="HP57" s="203"/>
      <c r="HQ57" s="202"/>
      <c r="HR57" s="199"/>
      <c r="HS57" s="202"/>
      <c r="HT57" s="199"/>
      <c r="HU57" s="202"/>
      <c r="HV57" s="199"/>
      <c r="HW57" s="202"/>
      <c r="HX57" s="199"/>
      <c r="HY57" s="202"/>
      <c r="HZ57" s="199"/>
      <c r="IA57" s="202"/>
      <c r="IB57" s="199"/>
      <c r="IC57" s="202"/>
      <c r="ID57" s="199"/>
      <c r="IE57" s="202"/>
      <c r="IF57" s="199"/>
      <c r="IG57" s="202"/>
      <c r="IH57" s="199"/>
      <c r="II57" s="202"/>
      <c r="IJ57" s="199"/>
      <c r="IK57" s="202"/>
      <c r="IL57" s="199"/>
      <c r="IM57" s="202"/>
      <c r="IN57" s="199"/>
      <c r="IO57" s="202"/>
      <c r="IP57" s="199"/>
      <c r="IQ57" s="202"/>
      <c r="IR57" s="199"/>
      <c r="IS57" s="202"/>
      <c r="IT57" s="199"/>
      <c r="IU57" s="202"/>
      <c r="IV57" s="199"/>
    </row>
    <row r="58">
      <c r="A58" s="214">
        <f>IFERROR(__xludf.DUMMYFUNCTION("""COMPUTED_VALUE"""),100.0)</f>
        <v>100</v>
      </c>
      <c r="B58" s="159" t="str">
        <f t="shared" si="46"/>
        <v>Daniel Fux</v>
      </c>
      <c r="C58" s="173">
        <f t="shared" ref="C58:BL58" si="57">BO58+EA58+GM58</f>
        <v>0</v>
      </c>
      <c r="D58" s="173">
        <f t="shared" si="57"/>
        <v>0</v>
      </c>
      <c r="E58" s="173">
        <f t="shared" si="57"/>
        <v>0</v>
      </c>
      <c r="F58" s="173">
        <f t="shared" si="57"/>
        <v>0</v>
      </c>
      <c r="G58" s="173">
        <f t="shared" si="57"/>
        <v>0</v>
      </c>
      <c r="H58" s="173">
        <f t="shared" si="57"/>
        <v>0</v>
      </c>
      <c r="I58" s="173">
        <f t="shared" si="57"/>
        <v>0</v>
      </c>
      <c r="J58" s="173">
        <f t="shared" si="57"/>
        <v>0</v>
      </c>
      <c r="K58" s="173">
        <f t="shared" si="57"/>
        <v>0</v>
      </c>
      <c r="L58" s="173">
        <f t="shared" si="57"/>
        <v>0</v>
      </c>
      <c r="M58" s="173">
        <f t="shared" si="57"/>
        <v>0</v>
      </c>
      <c r="N58" s="173">
        <f t="shared" si="57"/>
        <v>0</v>
      </c>
      <c r="O58" s="173">
        <f t="shared" si="57"/>
        <v>0</v>
      </c>
      <c r="P58" s="173">
        <f t="shared" si="57"/>
        <v>0</v>
      </c>
      <c r="Q58" s="173">
        <f t="shared" si="57"/>
        <v>0</v>
      </c>
      <c r="R58" s="173">
        <f t="shared" si="57"/>
        <v>0</v>
      </c>
      <c r="S58" s="173">
        <f t="shared" si="57"/>
        <v>0</v>
      </c>
      <c r="T58" s="173">
        <f t="shared" si="57"/>
        <v>0</v>
      </c>
      <c r="U58" s="173">
        <f t="shared" si="57"/>
        <v>0</v>
      </c>
      <c r="V58" s="173">
        <f t="shared" si="57"/>
        <v>0</v>
      </c>
      <c r="W58" s="173">
        <f t="shared" si="57"/>
        <v>0</v>
      </c>
      <c r="X58" s="173">
        <f t="shared" si="57"/>
        <v>0</v>
      </c>
      <c r="Y58" s="173">
        <f t="shared" si="57"/>
        <v>0</v>
      </c>
      <c r="Z58" s="173">
        <f t="shared" si="57"/>
        <v>0</v>
      </c>
      <c r="AA58" s="173">
        <f t="shared" si="57"/>
        <v>0</v>
      </c>
      <c r="AB58" s="173">
        <f t="shared" si="57"/>
        <v>0</v>
      </c>
      <c r="AC58" s="173">
        <f t="shared" si="57"/>
        <v>0</v>
      </c>
      <c r="AD58" s="173">
        <f t="shared" si="57"/>
        <v>0</v>
      </c>
      <c r="AE58" s="173">
        <f t="shared" si="57"/>
        <v>0</v>
      </c>
      <c r="AF58" s="173">
        <f t="shared" si="57"/>
        <v>0</v>
      </c>
      <c r="AG58" s="173">
        <f t="shared" si="57"/>
        <v>0</v>
      </c>
      <c r="AH58" s="173">
        <f t="shared" si="57"/>
        <v>0</v>
      </c>
      <c r="AI58" s="173">
        <f t="shared" si="57"/>
        <v>0</v>
      </c>
      <c r="AJ58" s="173">
        <f t="shared" si="57"/>
        <v>0</v>
      </c>
      <c r="AK58" s="173">
        <f t="shared" si="57"/>
        <v>0</v>
      </c>
      <c r="AL58" s="173">
        <f t="shared" si="57"/>
        <v>0</v>
      </c>
      <c r="AM58" s="173">
        <f t="shared" si="57"/>
        <v>0</v>
      </c>
      <c r="AN58" s="173">
        <f t="shared" si="57"/>
        <v>0</v>
      </c>
      <c r="AO58" s="173">
        <f t="shared" si="57"/>
        <v>12</v>
      </c>
      <c r="AP58" s="173">
        <f t="shared" si="57"/>
        <v>1200</v>
      </c>
      <c r="AQ58" s="173">
        <f t="shared" si="57"/>
        <v>0</v>
      </c>
      <c r="AR58" s="173">
        <f t="shared" si="57"/>
        <v>0</v>
      </c>
      <c r="AS58" s="173">
        <f t="shared" si="57"/>
        <v>0</v>
      </c>
      <c r="AT58" s="173">
        <f t="shared" si="57"/>
        <v>0</v>
      </c>
      <c r="AU58" s="173">
        <f t="shared" si="57"/>
        <v>0</v>
      </c>
      <c r="AV58" s="173">
        <f t="shared" si="57"/>
        <v>0</v>
      </c>
      <c r="AW58" s="173">
        <f t="shared" si="57"/>
        <v>0</v>
      </c>
      <c r="AX58" s="173">
        <f t="shared" si="57"/>
        <v>0</v>
      </c>
      <c r="AY58" s="173">
        <f t="shared" si="57"/>
        <v>0</v>
      </c>
      <c r="AZ58" s="173">
        <f t="shared" si="57"/>
        <v>0</v>
      </c>
      <c r="BA58" s="173">
        <f t="shared" si="57"/>
        <v>0</v>
      </c>
      <c r="BB58" s="173">
        <f t="shared" si="57"/>
        <v>0</v>
      </c>
      <c r="BC58" s="173">
        <f t="shared" si="57"/>
        <v>0</v>
      </c>
      <c r="BD58" s="173">
        <f t="shared" si="57"/>
        <v>0</v>
      </c>
      <c r="BE58" s="173">
        <f t="shared" si="57"/>
        <v>0</v>
      </c>
      <c r="BF58" s="173">
        <f t="shared" si="57"/>
        <v>0</v>
      </c>
      <c r="BG58" s="173">
        <f t="shared" si="57"/>
        <v>0</v>
      </c>
      <c r="BH58" s="173">
        <f t="shared" si="57"/>
        <v>0</v>
      </c>
      <c r="BI58" s="173">
        <f t="shared" si="57"/>
        <v>0</v>
      </c>
      <c r="BJ58" s="173">
        <f t="shared" si="57"/>
        <v>0</v>
      </c>
      <c r="BK58" s="173">
        <f t="shared" si="57"/>
        <v>0</v>
      </c>
      <c r="BL58" s="173">
        <f t="shared" si="57"/>
        <v>0</v>
      </c>
      <c r="BM58" s="158"/>
      <c r="BN58" s="159" t="str">
        <f>IFERROR(__xludf.DUMMYFUNCTION("""COMPUTED_VALUE"""),"Daniel Fux")</f>
        <v>Daniel Fux</v>
      </c>
      <c r="BO58" s="174"/>
      <c r="BP58" s="175"/>
      <c r="BQ58" s="174"/>
      <c r="BR58" s="175"/>
      <c r="BS58" s="176"/>
      <c r="BT58" s="181"/>
      <c r="BU58" s="176"/>
      <c r="BV58" s="181"/>
      <c r="BW58" s="176"/>
      <c r="BX58" s="181"/>
      <c r="BY58" s="174"/>
      <c r="BZ58" s="175"/>
      <c r="CA58" s="176"/>
      <c r="CB58" s="181"/>
      <c r="CC58" s="176"/>
      <c r="CD58" s="181"/>
      <c r="CE58" s="174"/>
      <c r="CF58" s="175"/>
      <c r="CG58" s="176"/>
      <c r="CH58" s="181"/>
      <c r="CI58" s="176"/>
      <c r="CJ58" s="181"/>
      <c r="CK58" s="176"/>
      <c r="CL58" s="181"/>
      <c r="CM58" s="176"/>
      <c r="CN58" s="181"/>
      <c r="CO58" s="174"/>
      <c r="CP58" s="175"/>
      <c r="CQ58" s="174"/>
      <c r="CR58" s="175"/>
      <c r="CS58" s="174"/>
      <c r="CT58" s="173"/>
      <c r="CU58" s="176"/>
      <c r="CV58" s="173"/>
      <c r="CW58" s="176"/>
      <c r="CX58" s="173"/>
      <c r="CY58" s="176"/>
      <c r="CZ58" s="173"/>
      <c r="DA58" s="176">
        <f>IFERROR(__xludf.DUMMYFUNCTION("""COMPUTED_VALUE"""),12.0)</f>
        <v>12</v>
      </c>
      <c r="DB58" s="173">
        <f>IFERROR(__xludf.DUMMYFUNCTION("""COMPUTED_VALUE"""),1200.0)</f>
        <v>1200</v>
      </c>
      <c r="DC58" s="176"/>
      <c r="DD58" s="173"/>
      <c r="DE58" s="174"/>
      <c r="DF58" s="173"/>
      <c r="DG58" s="174"/>
      <c r="DH58" s="173"/>
      <c r="DI58" s="176"/>
      <c r="DJ58" s="173"/>
      <c r="DK58" s="176"/>
      <c r="DL58" s="182"/>
      <c r="DM58" s="174"/>
      <c r="DN58" s="173"/>
      <c r="DO58" s="176"/>
      <c r="DP58" s="173"/>
      <c r="DQ58" s="176"/>
      <c r="DR58" s="173"/>
      <c r="DS58" s="174"/>
      <c r="DT58" s="173"/>
      <c r="DU58" s="174"/>
      <c r="DV58" s="173"/>
      <c r="DW58" s="176"/>
      <c r="DX58" s="173"/>
      <c r="DY58" s="158"/>
      <c r="DZ58" s="159" t="str">
        <f t="shared" si="48"/>
        <v>Daniel Fux</v>
      </c>
      <c r="EA58" s="202"/>
      <c r="EB58" s="203"/>
      <c r="EC58" s="202"/>
      <c r="ED58" s="203"/>
      <c r="EE58" s="204"/>
      <c r="EF58" s="205"/>
      <c r="EG58" s="204"/>
      <c r="EH58" s="205"/>
      <c r="EI58" s="204"/>
      <c r="EJ58" s="205"/>
      <c r="EK58" s="202"/>
      <c r="EL58" s="203"/>
      <c r="EM58" s="204"/>
      <c r="EN58" s="205"/>
      <c r="EO58" s="204"/>
      <c r="EP58" s="205"/>
      <c r="EQ58" s="202"/>
      <c r="ER58" s="203"/>
      <c r="ES58" s="204"/>
      <c r="ET58" s="205"/>
      <c r="EU58" s="204"/>
      <c r="EV58" s="205"/>
      <c r="EW58" s="204"/>
      <c r="EX58" s="205"/>
      <c r="EY58" s="204"/>
      <c r="EZ58" s="205"/>
      <c r="FA58" s="202"/>
      <c r="FB58" s="203"/>
      <c r="FC58" s="202"/>
      <c r="FD58" s="203"/>
      <c r="FE58" s="202"/>
      <c r="FF58" s="199"/>
      <c r="FG58" s="204"/>
      <c r="FH58" s="199"/>
      <c r="FI58" s="204"/>
      <c r="FJ58" s="199"/>
      <c r="FK58" s="204"/>
      <c r="FL58" s="199"/>
      <c r="FM58" s="204"/>
      <c r="FN58" s="199"/>
      <c r="FO58" s="204"/>
      <c r="FP58" s="199"/>
      <c r="FQ58" s="202"/>
      <c r="FR58" s="199"/>
      <c r="FS58" s="202"/>
      <c r="FT58" s="199"/>
      <c r="FU58" s="204"/>
      <c r="FV58" s="199"/>
      <c r="FW58" s="204"/>
      <c r="FX58" s="206"/>
      <c r="FY58" s="202"/>
      <c r="FZ58" s="199"/>
      <c r="GA58" s="204"/>
      <c r="GB58" s="199"/>
      <c r="GC58" s="204"/>
      <c r="GD58" s="199"/>
      <c r="GE58" s="202"/>
      <c r="GF58" s="199"/>
      <c r="GG58" s="202"/>
      <c r="GH58" s="199"/>
      <c r="GI58" s="204"/>
      <c r="GJ58" s="199"/>
      <c r="GK58" s="158"/>
      <c r="GL58" s="159" t="str">
        <f t="shared" si="49"/>
        <v>Daniel Fux</v>
      </c>
      <c r="GM58" s="202"/>
      <c r="GN58" s="203"/>
      <c r="GO58" s="202"/>
      <c r="GP58" s="203"/>
      <c r="GQ58" s="204"/>
      <c r="GR58" s="205"/>
      <c r="GS58" s="204"/>
      <c r="GT58" s="205"/>
      <c r="GU58" s="204"/>
      <c r="GV58" s="205"/>
      <c r="GW58" s="202"/>
      <c r="GX58" s="203"/>
      <c r="GY58" s="204"/>
      <c r="GZ58" s="205"/>
      <c r="HA58" s="204"/>
      <c r="HB58" s="205"/>
      <c r="HC58" s="202"/>
      <c r="HD58" s="203"/>
      <c r="HE58" s="204"/>
      <c r="HF58" s="205"/>
      <c r="HG58" s="204"/>
      <c r="HH58" s="205"/>
      <c r="HI58" s="204"/>
      <c r="HJ58" s="205"/>
      <c r="HK58" s="204"/>
      <c r="HL58" s="205"/>
      <c r="HM58" s="202"/>
      <c r="HN58" s="203"/>
      <c r="HO58" s="202"/>
      <c r="HP58" s="203"/>
      <c r="HQ58" s="202"/>
      <c r="HR58" s="199"/>
      <c r="HS58" s="204"/>
      <c r="HT58" s="199"/>
      <c r="HU58" s="204"/>
      <c r="HV58" s="199"/>
      <c r="HW58" s="204"/>
      <c r="HX58" s="199"/>
      <c r="HY58" s="204"/>
      <c r="HZ58" s="199"/>
      <c r="IA58" s="204"/>
      <c r="IB58" s="199"/>
      <c r="IC58" s="202"/>
      <c r="ID58" s="199"/>
      <c r="IE58" s="202"/>
      <c r="IF58" s="199"/>
      <c r="IG58" s="204"/>
      <c r="IH58" s="199"/>
      <c r="II58" s="204"/>
      <c r="IJ58" s="206"/>
      <c r="IK58" s="202"/>
      <c r="IL58" s="199"/>
      <c r="IM58" s="204"/>
      <c r="IN58" s="199"/>
      <c r="IO58" s="204"/>
      <c r="IP58" s="199"/>
      <c r="IQ58" s="202"/>
      <c r="IR58" s="199"/>
      <c r="IS58" s="202"/>
      <c r="IT58" s="199"/>
      <c r="IU58" s="204"/>
      <c r="IV58" s="199"/>
    </row>
    <row r="59">
      <c r="A59" s="214">
        <f>IFERROR(__xludf.DUMMYFUNCTION("""COMPUTED_VALUE"""),100.0)</f>
        <v>100</v>
      </c>
      <c r="B59" s="159" t="str">
        <f t="shared" si="46"/>
        <v>Peter Tomko-x</v>
      </c>
      <c r="C59" s="173">
        <f t="shared" ref="C59:BL59" si="58">BO59+EA59+GM59</f>
        <v>0</v>
      </c>
      <c r="D59" s="173">
        <f t="shared" si="58"/>
        <v>0</v>
      </c>
      <c r="E59" s="173">
        <f t="shared" si="58"/>
        <v>0</v>
      </c>
      <c r="F59" s="173">
        <f t="shared" si="58"/>
        <v>0</v>
      </c>
      <c r="G59" s="173">
        <f t="shared" si="58"/>
        <v>0</v>
      </c>
      <c r="H59" s="173">
        <f t="shared" si="58"/>
        <v>0</v>
      </c>
      <c r="I59" s="173">
        <f t="shared" si="58"/>
        <v>0</v>
      </c>
      <c r="J59" s="173">
        <f t="shared" si="58"/>
        <v>0</v>
      </c>
      <c r="K59" s="173">
        <f t="shared" si="58"/>
        <v>0</v>
      </c>
      <c r="L59" s="173">
        <f t="shared" si="58"/>
        <v>0</v>
      </c>
      <c r="M59" s="173">
        <f t="shared" si="58"/>
        <v>0</v>
      </c>
      <c r="N59" s="173">
        <f t="shared" si="58"/>
        <v>0</v>
      </c>
      <c r="O59" s="173">
        <f t="shared" si="58"/>
        <v>0</v>
      </c>
      <c r="P59" s="173">
        <f t="shared" si="58"/>
        <v>0</v>
      </c>
      <c r="Q59" s="173">
        <f t="shared" si="58"/>
        <v>0</v>
      </c>
      <c r="R59" s="173">
        <f t="shared" si="58"/>
        <v>0</v>
      </c>
      <c r="S59" s="173">
        <f t="shared" si="58"/>
        <v>0</v>
      </c>
      <c r="T59" s="173">
        <f t="shared" si="58"/>
        <v>0</v>
      </c>
      <c r="U59" s="173">
        <f t="shared" si="58"/>
        <v>0</v>
      </c>
      <c r="V59" s="173">
        <f t="shared" si="58"/>
        <v>0</v>
      </c>
      <c r="W59" s="173">
        <f t="shared" si="58"/>
        <v>0</v>
      </c>
      <c r="X59" s="173">
        <f t="shared" si="58"/>
        <v>0</v>
      </c>
      <c r="Y59" s="173">
        <f t="shared" si="58"/>
        <v>0</v>
      </c>
      <c r="Z59" s="173">
        <f t="shared" si="58"/>
        <v>0</v>
      </c>
      <c r="AA59" s="173">
        <f t="shared" si="58"/>
        <v>0</v>
      </c>
      <c r="AB59" s="173">
        <f t="shared" si="58"/>
        <v>0</v>
      </c>
      <c r="AC59" s="173">
        <f t="shared" si="58"/>
        <v>0</v>
      </c>
      <c r="AD59" s="173">
        <f t="shared" si="58"/>
        <v>0</v>
      </c>
      <c r="AE59" s="173">
        <f t="shared" si="58"/>
        <v>0</v>
      </c>
      <c r="AF59" s="173">
        <f t="shared" si="58"/>
        <v>0</v>
      </c>
      <c r="AG59" s="173">
        <f t="shared" si="58"/>
        <v>0</v>
      </c>
      <c r="AH59" s="173">
        <f t="shared" si="58"/>
        <v>0</v>
      </c>
      <c r="AI59" s="173">
        <f t="shared" si="58"/>
        <v>0</v>
      </c>
      <c r="AJ59" s="173">
        <f t="shared" si="58"/>
        <v>0</v>
      </c>
      <c r="AK59" s="173">
        <f t="shared" si="58"/>
        <v>0</v>
      </c>
      <c r="AL59" s="173">
        <f t="shared" si="58"/>
        <v>0</v>
      </c>
      <c r="AM59" s="173">
        <f t="shared" si="58"/>
        <v>0</v>
      </c>
      <c r="AN59" s="173">
        <f t="shared" si="58"/>
        <v>0</v>
      </c>
      <c r="AO59" s="173">
        <f t="shared" si="58"/>
        <v>0</v>
      </c>
      <c r="AP59" s="173">
        <f t="shared" si="58"/>
        <v>0</v>
      </c>
      <c r="AQ59" s="173">
        <f t="shared" si="58"/>
        <v>0</v>
      </c>
      <c r="AR59" s="173">
        <f t="shared" si="58"/>
        <v>0</v>
      </c>
      <c r="AS59" s="173">
        <f t="shared" si="58"/>
        <v>0</v>
      </c>
      <c r="AT59" s="173">
        <f t="shared" si="58"/>
        <v>0</v>
      </c>
      <c r="AU59" s="173">
        <f t="shared" si="58"/>
        <v>0</v>
      </c>
      <c r="AV59" s="173">
        <f t="shared" si="58"/>
        <v>0</v>
      </c>
      <c r="AW59" s="173">
        <f t="shared" si="58"/>
        <v>0</v>
      </c>
      <c r="AX59" s="173">
        <f t="shared" si="58"/>
        <v>0</v>
      </c>
      <c r="AY59" s="173">
        <f t="shared" si="58"/>
        <v>0</v>
      </c>
      <c r="AZ59" s="173">
        <f t="shared" si="58"/>
        <v>0</v>
      </c>
      <c r="BA59" s="173">
        <f t="shared" si="58"/>
        <v>0</v>
      </c>
      <c r="BB59" s="173">
        <f t="shared" si="58"/>
        <v>0</v>
      </c>
      <c r="BC59" s="173">
        <f t="shared" si="58"/>
        <v>0</v>
      </c>
      <c r="BD59" s="173">
        <f t="shared" si="58"/>
        <v>0</v>
      </c>
      <c r="BE59" s="173">
        <f t="shared" si="58"/>
        <v>0</v>
      </c>
      <c r="BF59" s="173">
        <f t="shared" si="58"/>
        <v>0</v>
      </c>
      <c r="BG59" s="173">
        <f t="shared" si="58"/>
        <v>0</v>
      </c>
      <c r="BH59" s="173">
        <f t="shared" si="58"/>
        <v>0</v>
      </c>
      <c r="BI59" s="173">
        <f t="shared" si="58"/>
        <v>0</v>
      </c>
      <c r="BJ59" s="173">
        <f t="shared" si="58"/>
        <v>0</v>
      </c>
      <c r="BK59" s="173">
        <f t="shared" si="58"/>
        <v>0</v>
      </c>
      <c r="BL59" s="173">
        <f t="shared" si="58"/>
        <v>0</v>
      </c>
      <c r="BM59" s="158"/>
      <c r="BN59" s="159" t="str">
        <f>IFERROR(__xludf.DUMMYFUNCTION("""COMPUTED_VALUE"""),"Peter Tomko-x")</f>
        <v>Peter Tomko-x</v>
      </c>
      <c r="BO59" s="174"/>
      <c r="BP59" s="175"/>
      <c r="BQ59" s="174"/>
      <c r="BR59" s="175"/>
      <c r="BS59" s="174"/>
      <c r="BT59" s="175"/>
      <c r="BU59" s="174"/>
      <c r="BV59" s="175"/>
      <c r="BW59" s="174"/>
      <c r="BX59" s="175"/>
      <c r="BY59" s="174"/>
      <c r="BZ59" s="175"/>
      <c r="CA59" s="174"/>
      <c r="CB59" s="175"/>
      <c r="CC59" s="174"/>
      <c r="CD59" s="175"/>
      <c r="CE59" s="174"/>
      <c r="CF59" s="175"/>
      <c r="CG59" s="174"/>
      <c r="CH59" s="175"/>
      <c r="CI59" s="174"/>
      <c r="CJ59" s="175"/>
      <c r="CK59" s="174"/>
      <c r="CL59" s="175"/>
      <c r="CM59" s="174"/>
      <c r="CN59" s="175"/>
      <c r="CO59" s="174"/>
      <c r="CP59" s="175"/>
      <c r="CQ59" s="174"/>
      <c r="CR59" s="175"/>
      <c r="CS59" s="174"/>
      <c r="CT59" s="173"/>
      <c r="CU59" s="174"/>
      <c r="CV59" s="173"/>
      <c r="CW59" s="174"/>
      <c r="CX59" s="173"/>
      <c r="CY59" s="174"/>
      <c r="CZ59" s="173"/>
      <c r="DA59" s="174"/>
      <c r="DB59" s="173"/>
      <c r="DC59" s="174"/>
      <c r="DD59" s="173"/>
      <c r="DE59" s="174"/>
      <c r="DF59" s="173"/>
      <c r="DG59" s="174"/>
      <c r="DH59" s="173"/>
      <c r="DI59" s="174"/>
      <c r="DJ59" s="173"/>
      <c r="DK59" s="174"/>
      <c r="DL59" s="173"/>
      <c r="DM59" s="174"/>
      <c r="DN59" s="173"/>
      <c r="DO59" s="174"/>
      <c r="DP59" s="173"/>
      <c r="DQ59" s="174"/>
      <c r="DR59" s="173"/>
      <c r="DS59" s="174"/>
      <c r="DT59" s="173"/>
      <c r="DU59" s="174"/>
      <c r="DV59" s="173"/>
      <c r="DW59" s="174"/>
      <c r="DX59" s="173"/>
      <c r="DY59" s="158"/>
      <c r="DZ59" s="159" t="str">
        <f t="shared" si="48"/>
        <v>Peter Tomko-x</v>
      </c>
      <c r="EA59" s="202"/>
      <c r="EB59" s="203"/>
      <c r="EC59" s="202"/>
      <c r="ED59" s="203"/>
      <c r="EE59" s="202"/>
      <c r="EF59" s="203"/>
      <c r="EG59" s="202"/>
      <c r="EH59" s="203"/>
      <c r="EI59" s="202"/>
      <c r="EJ59" s="203"/>
      <c r="EK59" s="202"/>
      <c r="EL59" s="203"/>
      <c r="EM59" s="202"/>
      <c r="EN59" s="203"/>
      <c r="EO59" s="202"/>
      <c r="EP59" s="203"/>
      <c r="EQ59" s="202"/>
      <c r="ER59" s="203"/>
      <c r="ES59" s="202"/>
      <c r="ET59" s="203"/>
      <c r="EU59" s="202"/>
      <c r="EV59" s="203"/>
      <c r="EW59" s="202"/>
      <c r="EX59" s="203"/>
      <c r="EY59" s="202"/>
      <c r="EZ59" s="203"/>
      <c r="FA59" s="202"/>
      <c r="FB59" s="203"/>
      <c r="FC59" s="202"/>
      <c r="FD59" s="203"/>
      <c r="FE59" s="202"/>
      <c r="FF59" s="199"/>
      <c r="FG59" s="202"/>
      <c r="FH59" s="199"/>
      <c r="FI59" s="202"/>
      <c r="FJ59" s="199"/>
      <c r="FK59" s="202"/>
      <c r="FL59" s="199"/>
      <c r="FM59" s="202"/>
      <c r="FN59" s="199"/>
      <c r="FO59" s="202"/>
      <c r="FP59" s="199"/>
      <c r="FQ59" s="202"/>
      <c r="FR59" s="199"/>
      <c r="FS59" s="202"/>
      <c r="FT59" s="199"/>
      <c r="FU59" s="202"/>
      <c r="FV59" s="199"/>
      <c r="FW59" s="202"/>
      <c r="FX59" s="199"/>
      <c r="FY59" s="202"/>
      <c r="FZ59" s="199"/>
      <c r="GA59" s="202"/>
      <c r="GB59" s="199"/>
      <c r="GC59" s="202"/>
      <c r="GD59" s="199"/>
      <c r="GE59" s="202"/>
      <c r="GF59" s="199"/>
      <c r="GG59" s="202"/>
      <c r="GH59" s="199"/>
      <c r="GI59" s="202"/>
      <c r="GJ59" s="199"/>
      <c r="GK59" s="158"/>
      <c r="GL59" s="159" t="str">
        <f t="shared" si="49"/>
        <v>Peter Tomko-x</v>
      </c>
      <c r="GM59" s="202"/>
      <c r="GN59" s="203"/>
      <c r="GO59" s="202"/>
      <c r="GP59" s="203"/>
      <c r="GQ59" s="202"/>
      <c r="GR59" s="203"/>
      <c r="GS59" s="202"/>
      <c r="GT59" s="203"/>
      <c r="GU59" s="202"/>
      <c r="GV59" s="203"/>
      <c r="GW59" s="202"/>
      <c r="GX59" s="203"/>
      <c r="GY59" s="202"/>
      <c r="GZ59" s="203"/>
      <c r="HA59" s="202"/>
      <c r="HB59" s="203"/>
      <c r="HC59" s="202"/>
      <c r="HD59" s="203"/>
      <c r="HE59" s="202"/>
      <c r="HF59" s="203"/>
      <c r="HG59" s="202"/>
      <c r="HH59" s="203"/>
      <c r="HI59" s="202"/>
      <c r="HJ59" s="203"/>
      <c r="HK59" s="202"/>
      <c r="HL59" s="203"/>
      <c r="HM59" s="202"/>
      <c r="HN59" s="203"/>
      <c r="HO59" s="202"/>
      <c r="HP59" s="203"/>
      <c r="HQ59" s="202"/>
      <c r="HR59" s="199"/>
      <c r="HS59" s="202"/>
      <c r="HT59" s="199"/>
      <c r="HU59" s="202"/>
      <c r="HV59" s="199"/>
      <c r="HW59" s="202"/>
      <c r="HX59" s="199"/>
      <c r="HY59" s="202"/>
      <c r="HZ59" s="199"/>
      <c r="IA59" s="202"/>
      <c r="IB59" s="199"/>
      <c r="IC59" s="202"/>
      <c r="ID59" s="199"/>
      <c r="IE59" s="202"/>
      <c r="IF59" s="199"/>
      <c r="IG59" s="202"/>
      <c r="IH59" s="199"/>
      <c r="II59" s="202"/>
      <c r="IJ59" s="199"/>
      <c r="IK59" s="202"/>
      <c r="IL59" s="199"/>
      <c r="IM59" s="202"/>
      <c r="IN59" s="199"/>
      <c r="IO59" s="202"/>
      <c r="IP59" s="199"/>
      <c r="IQ59" s="202"/>
      <c r="IR59" s="199"/>
      <c r="IS59" s="202"/>
      <c r="IT59" s="199"/>
      <c r="IU59" s="202"/>
      <c r="IV59" s="199"/>
    </row>
    <row r="60">
      <c r="A60" s="214">
        <f>IFERROR(__xludf.DUMMYFUNCTION("""COMPUTED_VALUE"""),100.0)</f>
        <v>100</v>
      </c>
      <c r="B60" s="159" t="str">
        <f t="shared" si="46"/>
        <v>Karolína Schejbalová-x</v>
      </c>
      <c r="C60" s="173">
        <f t="shared" ref="C60:BL60" si="59">BO60+EA60+GM60</f>
        <v>0</v>
      </c>
      <c r="D60" s="173">
        <f t="shared" si="59"/>
        <v>0</v>
      </c>
      <c r="E60" s="173">
        <f t="shared" si="59"/>
        <v>0</v>
      </c>
      <c r="F60" s="173">
        <f t="shared" si="59"/>
        <v>0</v>
      </c>
      <c r="G60" s="173">
        <f t="shared" si="59"/>
        <v>0</v>
      </c>
      <c r="H60" s="173">
        <f t="shared" si="59"/>
        <v>0</v>
      </c>
      <c r="I60" s="173">
        <f t="shared" si="59"/>
        <v>0</v>
      </c>
      <c r="J60" s="173">
        <f t="shared" si="59"/>
        <v>0</v>
      </c>
      <c r="K60" s="173">
        <f t="shared" si="59"/>
        <v>0</v>
      </c>
      <c r="L60" s="173">
        <f t="shared" si="59"/>
        <v>0</v>
      </c>
      <c r="M60" s="173">
        <f t="shared" si="59"/>
        <v>0</v>
      </c>
      <c r="N60" s="173">
        <f t="shared" si="59"/>
        <v>0</v>
      </c>
      <c r="O60" s="173">
        <f t="shared" si="59"/>
        <v>0</v>
      </c>
      <c r="P60" s="173">
        <f t="shared" si="59"/>
        <v>0</v>
      </c>
      <c r="Q60" s="173">
        <f t="shared" si="59"/>
        <v>0</v>
      </c>
      <c r="R60" s="173">
        <f t="shared" si="59"/>
        <v>0</v>
      </c>
      <c r="S60" s="173">
        <f t="shared" si="59"/>
        <v>0</v>
      </c>
      <c r="T60" s="173">
        <f t="shared" si="59"/>
        <v>0</v>
      </c>
      <c r="U60" s="173">
        <f t="shared" si="59"/>
        <v>0</v>
      </c>
      <c r="V60" s="173">
        <f t="shared" si="59"/>
        <v>0</v>
      </c>
      <c r="W60" s="173">
        <f t="shared" si="59"/>
        <v>0</v>
      </c>
      <c r="X60" s="173">
        <f t="shared" si="59"/>
        <v>0</v>
      </c>
      <c r="Y60" s="173">
        <f t="shared" si="59"/>
        <v>0</v>
      </c>
      <c r="Z60" s="173">
        <f t="shared" si="59"/>
        <v>0</v>
      </c>
      <c r="AA60" s="173">
        <f t="shared" si="59"/>
        <v>0</v>
      </c>
      <c r="AB60" s="173">
        <f t="shared" si="59"/>
        <v>0</v>
      </c>
      <c r="AC60" s="173">
        <f t="shared" si="59"/>
        <v>0</v>
      </c>
      <c r="AD60" s="173">
        <f t="shared" si="59"/>
        <v>0</v>
      </c>
      <c r="AE60" s="173">
        <f t="shared" si="59"/>
        <v>0</v>
      </c>
      <c r="AF60" s="173">
        <f t="shared" si="59"/>
        <v>0</v>
      </c>
      <c r="AG60" s="173">
        <f t="shared" si="59"/>
        <v>0</v>
      </c>
      <c r="AH60" s="173">
        <f t="shared" si="59"/>
        <v>0</v>
      </c>
      <c r="AI60" s="173">
        <f t="shared" si="59"/>
        <v>0</v>
      </c>
      <c r="AJ60" s="173">
        <f t="shared" si="59"/>
        <v>0</v>
      </c>
      <c r="AK60" s="173">
        <f t="shared" si="59"/>
        <v>0</v>
      </c>
      <c r="AL60" s="173">
        <f t="shared" si="59"/>
        <v>0</v>
      </c>
      <c r="AM60" s="173">
        <f t="shared" si="59"/>
        <v>0</v>
      </c>
      <c r="AN60" s="173">
        <f t="shared" si="59"/>
        <v>0</v>
      </c>
      <c r="AO60" s="173">
        <f t="shared" si="59"/>
        <v>0</v>
      </c>
      <c r="AP60" s="173">
        <f t="shared" si="59"/>
        <v>0</v>
      </c>
      <c r="AQ60" s="173">
        <f t="shared" si="59"/>
        <v>0</v>
      </c>
      <c r="AR60" s="173">
        <f t="shared" si="59"/>
        <v>0</v>
      </c>
      <c r="AS60" s="173">
        <f t="shared" si="59"/>
        <v>0</v>
      </c>
      <c r="AT60" s="173">
        <f t="shared" si="59"/>
        <v>0</v>
      </c>
      <c r="AU60" s="173">
        <f t="shared" si="59"/>
        <v>0</v>
      </c>
      <c r="AV60" s="173">
        <f t="shared" si="59"/>
        <v>0</v>
      </c>
      <c r="AW60" s="173">
        <f t="shared" si="59"/>
        <v>0</v>
      </c>
      <c r="AX60" s="173">
        <f t="shared" si="59"/>
        <v>0</v>
      </c>
      <c r="AY60" s="173">
        <f t="shared" si="59"/>
        <v>0</v>
      </c>
      <c r="AZ60" s="173">
        <f t="shared" si="59"/>
        <v>0</v>
      </c>
      <c r="BA60" s="173">
        <f t="shared" si="59"/>
        <v>0</v>
      </c>
      <c r="BB60" s="173">
        <f t="shared" si="59"/>
        <v>0</v>
      </c>
      <c r="BC60" s="173">
        <f t="shared" si="59"/>
        <v>0</v>
      </c>
      <c r="BD60" s="173">
        <f t="shared" si="59"/>
        <v>0</v>
      </c>
      <c r="BE60" s="173">
        <f t="shared" si="59"/>
        <v>0</v>
      </c>
      <c r="BF60" s="173">
        <f t="shared" si="59"/>
        <v>0</v>
      </c>
      <c r="BG60" s="173">
        <f t="shared" si="59"/>
        <v>0</v>
      </c>
      <c r="BH60" s="173">
        <f t="shared" si="59"/>
        <v>0</v>
      </c>
      <c r="BI60" s="173">
        <f t="shared" si="59"/>
        <v>0</v>
      </c>
      <c r="BJ60" s="173">
        <f t="shared" si="59"/>
        <v>0</v>
      </c>
      <c r="BK60" s="173">
        <f t="shared" si="59"/>
        <v>0</v>
      </c>
      <c r="BL60" s="173">
        <f t="shared" si="59"/>
        <v>0</v>
      </c>
      <c r="BM60" s="158"/>
      <c r="BN60" s="159" t="str">
        <f>IFERROR(__xludf.DUMMYFUNCTION("""COMPUTED_VALUE"""),"Karolína Schejbalová-x")</f>
        <v>Karolína Schejbalová-x</v>
      </c>
      <c r="BO60" s="174"/>
      <c r="BP60" s="175"/>
      <c r="BQ60" s="174"/>
      <c r="BR60" s="175"/>
      <c r="BS60" s="174"/>
      <c r="BT60" s="175"/>
      <c r="BU60" s="174"/>
      <c r="BV60" s="175"/>
      <c r="BW60" s="174"/>
      <c r="BX60" s="175"/>
      <c r="BY60" s="174"/>
      <c r="BZ60" s="175"/>
      <c r="CA60" s="174"/>
      <c r="CB60" s="175"/>
      <c r="CC60" s="174"/>
      <c r="CD60" s="175"/>
      <c r="CE60" s="174"/>
      <c r="CF60" s="175"/>
      <c r="CG60" s="174"/>
      <c r="CH60" s="175"/>
      <c r="CI60" s="174"/>
      <c r="CJ60" s="175"/>
      <c r="CK60" s="174"/>
      <c r="CL60" s="175"/>
      <c r="CM60" s="174"/>
      <c r="CN60" s="175"/>
      <c r="CO60" s="176"/>
      <c r="CP60" s="181"/>
      <c r="CQ60" s="174"/>
      <c r="CR60" s="175"/>
      <c r="CS60" s="174"/>
      <c r="CT60" s="173"/>
      <c r="CU60" s="174"/>
      <c r="CV60" s="173"/>
      <c r="CW60" s="174"/>
      <c r="CX60" s="173"/>
      <c r="CY60" s="174"/>
      <c r="CZ60" s="173"/>
      <c r="DA60" s="174"/>
      <c r="DB60" s="173"/>
      <c r="DC60" s="174"/>
      <c r="DD60" s="173"/>
      <c r="DE60" s="174"/>
      <c r="DF60" s="173"/>
      <c r="DG60" s="174"/>
      <c r="DH60" s="173"/>
      <c r="DI60" s="174"/>
      <c r="DJ60" s="173"/>
      <c r="DK60" s="174"/>
      <c r="DL60" s="173"/>
      <c r="DM60" s="174"/>
      <c r="DN60" s="173"/>
      <c r="DO60" s="174"/>
      <c r="DP60" s="173"/>
      <c r="DQ60" s="174"/>
      <c r="DR60" s="173"/>
      <c r="DS60" s="174"/>
      <c r="DT60" s="173"/>
      <c r="DU60" s="174"/>
      <c r="DV60" s="173"/>
      <c r="DW60" s="174"/>
      <c r="DX60" s="173"/>
      <c r="DY60" s="158"/>
      <c r="DZ60" s="159" t="str">
        <f t="shared" si="48"/>
        <v>Karolína Schejbalová-x</v>
      </c>
      <c r="EA60" s="202"/>
      <c r="EB60" s="203"/>
      <c r="EC60" s="202"/>
      <c r="ED60" s="203"/>
      <c r="EE60" s="202"/>
      <c r="EF60" s="203"/>
      <c r="EG60" s="202"/>
      <c r="EH60" s="203"/>
      <c r="EI60" s="202"/>
      <c r="EJ60" s="203"/>
      <c r="EK60" s="202"/>
      <c r="EL60" s="203"/>
      <c r="EM60" s="202"/>
      <c r="EN60" s="203"/>
      <c r="EO60" s="202"/>
      <c r="EP60" s="203"/>
      <c r="EQ60" s="202"/>
      <c r="ER60" s="203"/>
      <c r="ES60" s="202"/>
      <c r="ET60" s="203"/>
      <c r="EU60" s="202"/>
      <c r="EV60" s="203"/>
      <c r="EW60" s="202"/>
      <c r="EX60" s="203"/>
      <c r="EY60" s="202"/>
      <c r="EZ60" s="203"/>
      <c r="FA60" s="204"/>
      <c r="FB60" s="205"/>
      <c r="FC60" s="202"/>
      <c r="FD60" s="203"/>
      <c r="FE60" s="202"/>
      <c r="FF60" s="199"/>
      <c r="FG60" s="202"/>
      <c r="FH60" s="199"/>
      <c r="FI60" s="202"/>
      <c r="FJ60" s="199"/>
      <c r="FK60" s="202"/>
      <c r="FL60" s="199"/>
      <c r="FM60" s="202"/>
      <c r="FN60" s="199"/>
      <c r="FO60" s="202"/>
      <c r="FP60" s="199"/>
      <c r="FQ60" s="202"/>
      <c r="FR60" s="199"/>
      <c r="FS60" s="202"/>
      <c r="FT60" s="199"/>
      <c r="FU60" s="202"/>
      <c r="FV60" s="199"/>
      <c r="FW60" s="202"/>
      <c r="FX60" s="199"/>
      <c r="FY60" s="202"/>
      <c r="FZ60" s="199"/>
      <c r="GA60" s="202"/>
      <c r="GB60" s="199"/>
      <c r="GC60" s="202"/>
      <c r="GD60" s="199"/>
      <c r="GE60" s="202"/>
      <c r="GF60" s="199"/>
      <c r="GG60" s="202"/>
      <c r="GH60" s="199"/>
      <c r="GI60" s="202"/>
      <c r="GJ60" s="199"/>
      <c r="GK60" s="158"/>
      <c r="GL60" s="159" t="str">
        <f t="shared" si="49"/>
        <v>Karolína Schejbalová-x</v>
      </c>
      <c r="GM60" s="202"/>
      <c r="GN60" s="203"/>
      <c r="GO60" s="202"/>
      <c r="GP60" s="203"/>
      <c r="GQ60" s="202"/>
      <c r="GR60" s="203"/>
      <c r="GS60" s="202"/>
      <c r="GT60" s="203"/>
      <c r="GU60" s="202"/>
      <c r="GV60" s="203"/>
      <c r="GW60" s="202"/>
      <c r="GX60" s="203"/>
      <c r="GY60" s="202"/>
      <c r="GZ60" s="203"/>
      <c r="HA60" s="202"/>
      <c r="HB60" s="203"/>
      <c r="HC60" s="202"/>
      <c r="HD60" s="203"/>
      <c r="HE60" s="202"/>
      <c r="HF60" s="203"/>
      <c r="HG60" s="202"/>
      <c r="HH60" s="203"/>
      <c r="HI60" s="202"/>
      <c r="HJ60" s="203"/>
      <c r="HK60" s="202"/>
      <c r="HL60" s="203"/>
      <c r="HM60" s="204"/>
      <c r="HN60" s="205"/>
      <c r="HO60" s="202"/>
      <c r="HP60" s="203"/>
      <c r="HQ60" s="202"/>
      <c r="HR60" s="199"/>
      <c r="HS60" s="202"/>
      <c r="HT60" s="199"/>
      <c r="HU60" s="202"/>
      <c r="HV60" s="199"/>
      <c r="HW60" s="202"/>
      <c r="HX60" s="199"/>
      <c r="HY60" s="202"/>
      <c r="HZ60" s="199"/>
      <c r="IA60" s="202"/>
      <c r="IB60" s="199"/>
      <c r="IC60" s="202"/>
      <c r="ID60" s="199"/>
      <c r="IE60" s="202"/>
      <c r="IF60" s="199"/>
      <c r="IG60" s="202"/>
      <c r="IH60" s="199"/>
      <c r="II60" s="202"/>
      <c r="IJ60" s="199"/>
      <c r="IK60" s="202"/>
      <c r="IL60" s="199"/>
      <c r="IM60" s="202"/>
      <c r="IN60" s="199"/>
      <c r="IO60" s="202"/>
      <c r="IP60" s="199"/>
      <c r="IQ60" s="202"/>
      <c r="IR60" s="199"/>
      <c r="IS60" s="202"/>
      <c r="IT60" s="199"/>
      <c r="IU60" s="202"/>
      <c r="IV60" s="199"/>
    </row>
    <row r="61">
      <c r="A61" s="214">
        <f>IFERROR(__xludf.DUMMYFUNCTION("""COMPUTED_VALUE"""),100.0)</f>
        <v>100</v>
      </c>
      <c r="B61" s="159" t="str">
        <f t="shared" si="46"/>
        <v>Martin Sova</v>
      </c>
      <c r="C61" s="173">
        <f t="shared" ref="C61:BL61" si="60">BO61+EA61+GM61</f>
        <v>6</v>
      </c>
      <c r="D61" s="173">
        <f t="shared" si="60"/>
        <v>0</v>
      </c>
      <c r="E61" s="173">
        <f t="shared" si="60"/>
        <v>1</v>
      </c>
      <c r="F61" s="173">
        <f t="shared" si="60"/>
        <v>0</v>
      </c>
      <c r="G61" s="173">
        <f t="shared" si="60"/>
        <v>5</v>
      </c>
      <c r="H61" s="173">
        <f t="shared" si="60"/>
        <v>0</v>
      </c>
      <c r="I61" s="173">
        <f t="shared" si="60"/>
        <v>5.5</v>
      </c>
      <c r="J61" s="173">
        <f t="shared" si="60"/>
        <v>0</v>
      </c>
      <c r="K61" s="173">
        <f t="shared" si="60"/>
        <v>0</v>
      </c>
      <c r="L61" s="173">
        <f t="shared" si="60"/>
        <v>0</v>
      </c>
      <c r="M61" s="173">
        <f t="shared" si="60"/>
        <v>12</v>
      </c>
      <c r="N61" s="173">
        <f t="shared" si="60"/>
        <v>0</v>
      </c>
      <c r="O61" s="173">
        <f t="shared" si="60"/>
        <v>0</v>
      </c>
      <c r="P61" s="173">
        <f t="shared" si="60"/>
        <v>0</v>
      </c>
      <c r="Q61" s="173">
        <f t="shared" si="60"/>
        <v>7</v>
      </c>
      <c r="R61" s="173">
        <f t="shared" si="60"/>
        <v>0</v>
      </c>
      <c r="S61" s="173">
        <f t="shared" si="60"/>
        <v>6</v>
      </c>
      <c r="T61" s="173">
        <f t="shared" si="60"/>
        <v>0</v>
      </c>
      <c r="U61" s="173">
        <f t="shared" si="60"/>
        <v>6.5</v>
      </c>
      <c r="V61" s="173">
        <f t="shared" si="60"/>
        <v>0</v>
      </c>
      <c r="W61" s="173">
        <f t="shared" si="60"/>
        <v>6.5</v>
      </c>
      <c r="X61" s="173">
        <f t="shared" si="60"/>
        <v>0</v>
      </c>
      <c r="Y61" s="173">
        <f t="shared" si="60"/>
        <v>13.5</v>
      </c>
      <c r="Z61" s="173">
        <f t="shared" si="60"/>
        <v>0</v>
      </c>
      <c r="AA61" s="173">
        <f t="shared" si="60"/>
        <v>12</v>
      </c>
      <c r="AB61" s="173">
        <f t="shared" si="60"/>
        <v>0</v>
      </c>
      <c r="AC61" s="173">
        <f t="shared" si="60"/>
        <v>5</v>
      </c>
      <c r="AD61" s="173">
        <f t="shared" si="60"/>
        <v>0</v>
      </c>
      <c r="AE61" s="173">
        <f t="shared" si="60"/>
        <v>8</v>
      </c>
      <c r="AF61" s="173">
        <f t="shared" si="60"/>
        <v>0</v>
      </c>
      <c r="AG61" s="173">
        <f t="shared" si="60"/>
        <v>4</v>
      </c>
      <c r="AH61" s="173">
        <f t="shared" si="60"/>
        <v>0</v>
      </c>
      <c r="AI61" s="173">
        <f t="shared" si="60"/>
        <v>5</v>
      </c>
      <c r="AJ61" s="173">
        <f t="shared" si="60"/>
        <v>0</v>
      </c>
      <c r="AK61" s="173">
        <f t="shared" si="60"/>
        <v>6</v>
      </c>
      <c r="AL61" s="173">
        <f t="shared" si="60"/>
        <v>0</v>
      </c>
      <c r="AM61" s="173">
        <f t="shared" si="60"/>
        <v>5</v>
      </c>
      <c r="AN61" s="173">
        <f t="shared" si="60"/>
        <v>0</v>
      </c>
      <c r="AO61" s="173">
        <f t="shared" si="60"/>
        <v>7</v>
      </c>
      <c r="AP61" s="173">
        <f t="shared" si="60"/>
        <v>0</v>
      </c>
      <c r="AQ61" s="173">
        <f t="shared" si="60"/>
        <v>0</v>
      </c>
      <c r="AR61" s="173">
        <f t="shared" si="60"/>
        <v>0</v>
      </c>
      <c r="AS61" s="173">
        <f t="shared" si="60"/>
        <v>0</v>
      </c>
      <c r="AT61" s="173">
        <f t="shared" si="60"/>
        <v>0</v>
      </c>
      <c r="AU61" s="173">
        <f t="shared" si="60"/>
        <v>0</v>
      </c>
      <c r="AV61" s="173">
        <f t="shared" si="60"/>
        <v>0</v>
      </c>
      <c r="AW61" s="173">
        <f t="shared" si="60"/>
        <v>0</v>
      </c>
      <c r="AX61" s="173">
        <f t="shared" si="60"/>
        <v>0</v>
      </c>
      <c r="AY61" s="173">
        <f t="shared" si="60"/>
        <v>0</v>
      </c>
      <c r="AZ61" s="173">
        <f t="shared" si="60"/>
        <v>0</v>
      </c>
      <c r="BA61" s="173">
        <f t="shared" si="60"/>
        <v>0</v>
      </c>
      <c r="BB61" s="173">
        <f t="shared" si="60"/>
        <v>0</v>
      </c>
      <c r="BC61" s="173">
        <f t="shared" si="60"/>
        <v>0</v>
      </c>
      <c r="BD61" s="173">
        <f t="shared" si="60"/>
        <v>0</v>
      </c>
      <c r="BE61" s="173">
        <f t="shared" si="60"/>
        <v>0</v>
      </c>
      <c r="BF61" s="173">
        <f t="shared" si="60"/>
        <v>0</v>
      </c>
      <c r="BG61" s="173">
        <f t="shared" si="60"/>
        <v>0</v>
      </c>
      <c r="BH61" s="173">
        <f t="shared" si="60"/>
        <v>0</v>
      </c>
      <c r="BI61" s="173">
        <f t="shared" si="60"/>
        <v>0</v>
      </c>
      <c r="BJ61" s="173">
        <f t="shared" si="60"/>
        <v>0</v>
      </c>
      <c r="BK61" s="173">
        <f t="shared" si="60"/>
        <v>0</v>
      </c>
      <c r="BL61" s="173">
        <f t="shared" si="60"/>
        <v>0</v>
      </c>
      <c r="BM61" s="158"/>
      <c r="BN61" s="159" t="str">
        <f>IFERROR(__xludf.DUMMYFUNCTION("""COMPUTED_VALUE"""),"Martin Sova")</f>
        <v>Martin Sova</v>
      </c>
      <c r="BO61" s="174">
        <f>IFERROR(__xludf.DUMMYFUNCTION("""COMPUTED_VALUE"""),6.0)</f>
        <v>6</v>
      </c>
      <c r="BP61" s="175"/>
      <c r="BQ61" s="174">
        <f>IFERROR(__xludf.DUMMYFUNCTION("""COMPUTED_VALUE"""),1.0)</f>
        <v>1</v>
      </c>
      <c r="BR61" s="175"/>
      <c r="BS61" s="174">
        <f>IFERROR(__xludf.DUMMYFUNCTION("""COMPUTED_VALUE"""),5.0)</f>
        <v>5</v>
      </c>
      <c r="BT61" s="175"/>
      <c r="BU61" s="174">
        <f>IFERROR(__xludf.DUMMYFUNCTION("""COMPUTED_VALUE"""),5.5)</f>
        <v>5.5</v>
      </c>
      <c r="BV61" s="175"/>
      <c r="BW61" s="174"/>
      <c r="BX61" s="175"/>
      <c r="BY61" s="174">
        <f>IFERROR(__xludf.DUMMYFUNCTION("""COMPUTED_VALUE"""),12.0)</f>
        <v>12</v>
      </c>
      <c r="BZ61" s="175"/>
      <c r="CA61" s="174"/>
      <c r="CB61" s="175"/>
      <c r="CC61" s="174">
        <f>IFERROR(__xludf.DUMMYFUNCTION("""COMPUTED_VALUE"""),7.0)</f>
        <v>7</v>
      </c>
      <c r="CD61" s="175"/>
      <c r="CE61" s="174">
        <f>IFERROR(__xludf.DUMMYFUNCTION("""COMPUTED_VALUE"""),6.0)</f>
        <v>6</v>
      </c>
      <c r="CF61" s="175"/>
      <c r="CG61" s="174">
        <f>IFERROR(__xludf.DUMMYFUNCTION("""COMPUTED_VALUE"""),6.5)</f>
        <v>6.5</v>
      </c>
      <c r="CH61" s="175"/>
      <c r="CI61" s="174">
        <f>IFERROR(__xludf.DUMMYFUNCTION("""COMPUTED_VALUE"""),6.5)</f>
        <v>6.5</v>
      </c>
      <c r="CJ61" s="175"/>
      <c r="CK61" s="174">
        <f>IFERROR(__xludf.DUMMYFUNCTION("""COMPUTED_VALUE"""),13.5)</f>
        <v>13.5</v>
      </c>
      <c r="CL61" s="175"/>
      <c r="CM61" s="174">
        <f>IFERROR(__xludf.DUMMYFUNCTION("""COMPUTED_VALUE"""),12.0)</f>
        <v>12</v>
      </c>
      <c r="CN61" s="175"/>
      <c r="CO61" s="174">
        <f>IFERROR(__xludf.DUMMYFUNCTION("""COMPUTED_VALUE"""),5.0)</f>
        <v>5</v>
      </c>
      <c r="CP61" s="175"/>
      <c r="CQ61" s="174">
        <f>IFERROR(__xludf.DUMMYFUNCTION("""COMPUTED_VALUE"""),8.0)</f>
        <v>8</v>
      </c>
      <c r="CR61" s="175"/>
      <c r="CS61" s="174">
        <f>IFERROR(__xludf.DUMMYFUNCTION("""COMPUTED_VALUE"""),4.0)</f>
        <v>4</v>
      </c>
      <c r="CT61" s="173"/>
      <c r="CU61" s="174">
        <f>IFERROR(__xludf.DUMMYFUNCTION("""COMPUTED_VALUE"""),5.0)</f>
        <v>5</v>
      </c>
      <c r="CV61" s="173"/>
      <c r="CW61" s="174">
        <f>IFERROR(__xludf.DUMMYFUNCTION("""COMPUTED_VALUE"""),6.0)</f>
        <v>6</v>
      </c>
      <c r="CX61" s="173"/>
      <c r="CY61" s="174">
        <f>IFERROR(__xludf.DUMMYFUNCTION("""COMPUTED_VALUE"""),2.0)</f>
        <v>2</v>
      </c>
      <c r="CZ61" s="173"/>
      <c r="DA61" s="174"/>
      <c r="DB61" s="173"/>
      <c r="DC61" s="174"/>
      <c r="DD61" s="173"/>
      <c r="DE61" s="174"/>
      <c r="DF61" s="173"/>
      <c r="DG61" s="174"/>
      <c r="DH61" s="173"/>
      <c r="DI61" s="174"/>
      <c r="DJ61" s="173"/>
      <c r="DK61" s="174"/>
      <c r="DL61" s="173"/>
      <c r="DM61" s="174"/>
      <c r="DN61" s="173"/>
      <c r="DO61" s="174"/>
      <c r="DP61" s="173"/>
      <c r="DQ61" s="174"/>
      <c r="DR61" s="173"/>
      <c r="DS61" s="174"/>
      <c r="DT61" s="173"/>
      <c r="DU61" s="174"/>
      <c r="DV61" s="173"/>
      <c r="DW61" s="174"/>
      <c r="DX61" s="173"/>
      <c r="DY61" s="158"/>
      <c r="DZ61" s="159" t="str">
        <f t="shared" si="48"/>
        <v>Martin Sova</v>
      </c>
      <c r="EA61" s="202"/>
      <c r="EB61" s="203"/>
      <c r="EC61" s="202"/>
      <c r="ED61" s="203"/>
      <c r="EE61" s="202"/>
      <c r="EF61" s="203"/>
      <c r="EG61" s="202"/>
      <c r="EH61" s="203"/>
      <c r="EI61" s="202"/>
      <c r="EJ61" s="203"/>
      <c r="EK61" s="202"/>
      <c r="EL61" s="203"/>
      <c r="EM61" s="202"/>
      <c r="EN61" s="203"/>
      <c r="EO61" s="202"/>
      <c r="EP61" s="203"/>
      <c r="EQ61" s="202"/>
      <c r="ER61" s="203"/>
      <c r="ES61" s="202"/>
      <c r="ET61" s="203"/>
      <c r="EU61" s="202"/>
      <c r="EV61" s="203"/>
      <c r="EW61" s="202"/>
      <c r="EX61" s="203"/>
      <c r="EY61" s="202"/>
      <c r="EZ61" s="203"/>
      <c r="FA61" s="202"/>
      <c r="FB61" s="203"/>
      <c r="FC61" s="202"/>
      <c r="FD61" s="203"/>
      <c r="FE61" s="202"/>
      <c r="FF61" s="199"/>
      <c r="FG61" s="202"/>
      <c r="FH61" s="199"/>
      <c r="FI61" s="202"/>
      <c r="FJ61" s="199"/>
      <c r="FK61" s="202">
        <f>IFERROR(__xludf.DUMMYFUNCTION("""COMPUTED_VALUE"""),3.0)</f>
        <v>3</v>
      </c>
      <c r="FL61" s="199"/>
      <c r="FM61" s="202">
        <f>IFERROR(__xludf.DUMMYFUNCTION("""COMPUTED_VALUE"""),7.0)</f>
        <v>7</v>
      </c>
      <c r="FN61" s="199"/>
      <c r="FO61" s="202"/>
      <c r="FP61" s="199"/>
      <c r="FQ61" s="202"/>
      <c r="FR61" s="199"/>
      <c r="FS61" s="202"/>
      <c r="FT61" s="199"/>
      <c r="FU61" s="202"/>
      <c r="FV61" s="199"/>
      <c r="FW61" s="202"/>
      <c r="FX61" s="199"/>
      <c r="FY61" s="202"/>
      <c r="FZ61" s="199"/>
      <c r="GA61" s="202"/>
      <c r="GB61" s="199"/>
      <c r="GC61" s="202"/>
      <c r="GD61" s="199"/>
      <c r="GE61" s="202"/>
      <c r="GF61" s="199"/>
      <c r="GG61" s="202"/>
      <c r="GH61" s="199"/>
      <c r="GI61" s="202"/>
      <c r="GJ61" s="199"/>
      <c r="GK61" s="158"/>
      <c r="GL61" s="159" t="str">
        <f t="shared" si="49"/>
        <v>Martin Sova</v>
      </c>
      <c r="GM61" s="202"/>
      <c r="GN61" s="203"/>
      <c r="GO61" s="202"/>
      <c r="GP61" s="203"/>
      <c r="GQ61" s="202"/>
      <c r="GR61" s="203"/>
      <c r="GS61" s="202"/>
      <c r="GT61" s="203"/>
      <c r="GU61" s="202"/>
      <c r="GV61" s="203"/>
      <c r="GW61" s="202"/>
      <c r="GX61" s="203"/>
      <c r="GY61" s="202"/>
      <c r="GZ61" s="203"/>
      <c r="HA61" s="202"/>
      <c r="HB61" s="203"/>
      <c r="HC61" s="202"/>
      <c r="HD61" s="203"/>
      <c r="HE61" s="202"/>
      <c r="HF61" s="203"/>
      <c r="HG61" s="202"/>
      <c r="HH61" s="203"/>
      <c r="HI61" s="202"/>
      <c r="HJ61" s="203"/>
      <c r="HK61" s="202"/>
      <c r="HL61" s="203"/>
      <c r="HM61" s="202"/>
      <c r="HN61" s="203"/>
      <c r="HO61" s="202"/>
      <c r="HP61" s="203"/>
      <c r="HQ61" s="202"/>
      <c r="HR61" s="199"/>
      <c r="HS61" s="202"/>
      <c r="HT61" s="199"/>
      <c r="HU61" s="202"/>
      <c r="HV61" s="199"/>
      <c r="HW61" s="202"/>
      <c r="HX61" s="199"/>
      <c r="HY61" s="202"/>
      <c r="HZ61" s="199"/>
      <c r="IA61" s="202"/>
      <c r="IB61" s="199"/>
      <c r="IC61" s="202"/>
      <c r="ID61" s="199"/>
      <c r="IE61" s="202"/>
      <c r="IF61" s="199"/>
      <c r="IG61" s="202"/>
      <c r="IH61" s="199"/>
      <c r="II61" s="202"/>
      <c r="IJ61" s="199"/>
      <c r="IK61" s="202"/>
      <c r="IL61" s="199"/>
      <c r="IM61" s="202"/>
      <c r="IN61" s="199"/>
      <c r="IO61" s="202"/>
      <c r="IP61" s="199"/>
      <c r="IQ61" s="202"/>
      <c r="IR61" s="199"/>
      <c r="IS61" s="202"/>
      <c r="IT61" s="199"/>
      <c r="IU61" s="202"/>
      <c r="IV61" s="199"/>
    </row>
    <row r="62">
      <c r="A62" s="214">
        <f>IFERROR(__xludf.DUMMYFUNCTION("""COMPUTED_VALUE"""),100.0)</f>
        <v>100</v>
      </c>
      <c r="B62" s="159" t="str">
        <f t="shared" si="46"/>
        <v>Bogdan - Mihai Strajescu-x</v>
      </c>
      <c r="C62" s="173">
        <f t="shared" ref="C62:BL62" si="61">BO62+EA62+GM62</f>
        <v>0</v>
      </c>
      <c r="D62" s="173">
        <f t="shared" si="61"/>
        <v>0</v>
      </c>
      <c r="E62" s="173">
        <f t="shared" si="61"/>
        <v>0</v>
      </c>
      <c r="F62" s="173">
        <f t="shared" si="61"/>
        <v>0</v>
      </c>
      <c r="G62" s="173">
        <f t="shared" si="61"/>
        <v>0</v>
      </c>
      <c r="H62" s="173">
        <f t="shared" si="61"/>
        <v>0</v>
      </c>
      <c r="I62" s="173">
        <f t="shared" si="61"/>
        <v>0</v>
      </c>
      <c r="J62" s="173">
        <f t="shared" si="61"/>
        <v>0</v>
      </c>
      <c r="K62" s="173">
        <f t="shared" si="61"/>
        <v>0</v>
      </c>
      <c r="L62" s="173">
        <f t="shared" si="61"/>
        <v>0</v>
      </c>
      <c r="M62" s="173">
        <f t="shared" si="61"/>
        <v>0</v>
      </c>
      <c r="N62" s="173">
        <f t="shared" si="61"/>
        <v>0</v>
      </c>
      <c r="O62" s="173">
        <f t="shared" si="61"/>
        <v>0</v>
      </c>
      <c r="P62" s="173">
        <f t="shared" si="61"/>
        <v>0</v>
      </c>
      <c r="Q62" s="173">
        <f t="shared" si="61"/>
        <v>0</v>
      </c>
      <c r="R62" s="173">
        <f t="shared" si="61"/>
        <v>0</v>
      </c>
      <c r="S62" s="173">
        <f t="shared" si="61"/>
        <v>0</v>
      </c>
      <c r="T62" s="173">
        <f t="shared" si="61"/>
        <v>0</v>
      </c>
      <c r="U62" s="173">
        <f t="shared" si="61"/>
        <v>0</v>
      </c>
      <c r="V62" s="173">
        <f t="shared" si="61"/>
        <v>0</v>
      </c>
      <c r="W62" s="173">
        <f t="shared" si="61"/>
        <v>0</v>
      </c>
      <c r="X62" s="173">
        <f t="shared" si="61"/>
        <v>0</v>
      </c>
      <c r="Y62" s="173">
        <f t="shared" si="61"/>
        <v>0</v>
      </c>
      <c r="Z62" s="173">
        <f t="shared" si="61"/>
        <v>0</v>
      </c>
      <c r="AA62" s="173">
        <f t="shared" si="61"/>
        <v>0</v>
      </c>
      <c r="AB62" s="173">
        <f t="shared" si="61"/>
        <v>0</v>
      </c>
      <c r="AC62" s="173">
        <f t="shared" si="61"/>
        <v>0</v>
      </c>
      <c r="AD62" s="173">
        <f t="shared" si="61"/>
        <v>0</v>
      </c>
      <c r="AE62" s="173">
        <f t="shared" si="61"/>
        <v>0</v>
      </c>
      <c r="AF62" s="173">
        <f t="shared" si="61"/>
        <v>0</v>
      </c>
      <c r="AG62" s="173">
        <f t="shared" si="61"/>
        <v>0</v>
      </c>
      <c r="AH62" s="173">
        <f t="shared" si="61"/>
        <v>0</v>
      </c>
      <c r="AI62" s="173">
        <f t="shared" si="61"/>
        <v>0</v>
      </c>
      <c r="AJ62" s="173">
        <f t="shared" si="61"/>
        <v>0</v>
      </c>
      <c r="AK62" s="173">
        <f t="shared" si="61"/>
        <v>0</v>
      </c>
      <c r="AL62" s="173">
        <f t="shared" si="61"/>
        <v>0</v>
      </c>
      <c r="AM62" s="173">
        <f t="shared" si="61"/>
        <v>0</v>
      </c>
      <c r="AN62" s="173">
        <f t="shared" si="61"/>
        <v>0</v>
      </c>
      <c r="AO62" s="173">
        <f t="shared" si="61"/>
        <v>0</v>
      </c>
      <c r="AP62" s="173">
        <f t="shared" si="61"/>
        <v>0</v>
      </c>
      <c r="AQ62" s="173">
        <f t="shared" si="61"/>
        <v>0</v>
      </c>
      <c r="AR62" s="173">
        <f t="shared" si="61"/>
        <v>0</v>
      </c>
      <c r="AS62" s="173">
        <f t="shared" si="61"/>
        <v>0</v>
      </c>
      <c r="AT62" s="173">
        <f t="shared" si="61"/>
        <v>0</v>
      </c>
      <c r="AU62" s="173">
        <f t="shared" si="61"/>
        <v>0</v>
      </c>
      <c r="AV62" s="173">
        <f t="shared" si="61"/>
        <v>0</v>
      </c>
      <c r="AW62" s="173">
        <f t="shared" si="61"/>
        <v>0</v>
      </c>
      <c r="AX62" s="173">
        <f t="shared" si="61"/>
        <v>0</v>
      </c>
      <c r="AY62" s="173">
        <f t="shared" si="61"/>
        <v>0</v>
      </c>
      <c r="AZ62" s="173">
        <f t="shared" si="61"/>
        <v>0</v>
      </c>
      <c r="BA62" s="173">
        <f t="shared" si="61"/>
        <v>0</v>
      </c>
      <c r="BB62" s="173">
        <f t="shared" si="61"/>
        <v>0</v>
      </c>
      <c r="BC62" s="173">
        <f t="shared" si="61"/>
        <v>0</v>
      </c>
      <c r="BD62" s="173">
        <f t="shared" si="61"/>
        <v>0</v>
      </c>
      <c r="BE62" s="173">
        <f t="shared" si="61"/>
        <v>0</v>
      </c>
      <c r="BF62" s="173">
        <f t="shared" si="61"/>
        <v>0</v>
      </c>
      <c r="BG62" s="173">
        <f t="shared" si="61"/>
        <v>0</v>
      </c>
      <c r="BH62" s="173">
        <f t="shared" si="61"/>
        <v>0</v>
      </c>
      <c r="BI62" s="173">
        <f t="shared" si="61"/>
        <v>0</v>
      </c>
      <c r="BJ62" s="173">
        <f t="shared" si="61"/>
        <v>0</v>
      </c>
      <c r="BK62" s="173">
        <f t="shared" si="61"/>
        <v>0</v>
      </c>
      <c r="BL62" s="173">
        <f t="shared" si="61"/>
        <v>0</v>
      </c>
      <c r="BM62" s="158"/>
      <c r="BN62" s="159" t="str">
        <f>IFERROR(__xludf.DUMMYFUNCTION("""COMPUTED_VALUE"""),"Bogdan - Mihai Strajescu-x")</f>
        <v>Bogdan - Mihai Strajescu-x</v>
      </c>
      <c r="BO62" s="174"/>
      <c r="BP62" s="175"/>
      <c r="BQ62" s="174"/>
      <c r="BR62" s="175"/>
      <c r="BS62" s="174"/>
      <c r="BT62" s="175"/>
      <c r="BU62" s="174"/>
      <c r="BV62" s="175"/>
      <c r="BW62" s="174"/>
      <c r="BX62" s="175"/>
      <c r="BY62" s="176"/>
      <c r="BZ62" s="181"/>
      <c r="CA62" s="174"/>
      <c r="CB62" s="175"/>
      <c r="CC62" s="174"/>
      <c r="CD62" s="175"/>
      <c r="CE62" s="176"/>
      <c r="CF62" s="181"/>
      <c r="CG62" s="174"/>
      <c r="CH62" s="175"/>
      <c r="CI62" s="174"/>
      <c r="CJ62" s="175"/>
      <c r="CK62" s="174"/>
      <c r="CL62" s="175"/>
      <c r="CM62" s="176"/>
      <c r="CN62" s="181"/>
      <c r="CO62" s="176"/>
      <c r="CP62" s="181"/>
      <c r="CQ62" s="174"/>
      <c r="CR62" s="175"/>
      <c r="CS62" s="174"/>
      <c r="CT62" s="173"/>
      <c r="CU62" s="174"/>
      <c r="CV62" s="173"/>
      <c r="CW62" s="174"/>
      <c r="CX62" s="173"/>
      <c r="CY62" s="174"/>
      <c r="CZ62" s="173"/>
      <c r="DA62" s="174"/>
      <c r="DB62" s="173"/>
      <c r="DC62" s="176"/>
      <c r="DD62" s="173"/>
      <c r="DE62" s="174"/>
      <c r="DF62" s="173"/>
      <c r="DG62" s="174"/>
      <c r="DH62" s="173"/>
      <c r="DI62" s="174"/>
      <c r="DJ62" s="173"/>
      <c r="DK62" s="174"/>
      <c r="DL62" s="173"/>
      <c r="DM62" s="174"/>
      <c r="DN62" s="173"/>
      <c r="DO62" s="174"/>
      <c r="DP62" s="173"/>
      <c r="DQ62" s="174"/>
      <c r="DR62" s="173"/>
      <c r="DS62" s="176"/>
      <c r="DT62" s="173"/>
      <c r="DU62" s="174"/>
      <c r="DV62" s="173"/>
      <c r="DW62" s="174"/>
      <c r="DX62" s="173"/>
      <c r="DY62" s="158"/>
      <c r="DZ62" s="159" t="str">
        <f t="shared" si="48"/>
        <v>Bogdan - Mihai Strajescu-x</v>
      </c>
      <c r="EA62" s="202"/>
      <c r="EB62" s="203"/>
      <c r="EC62" s="202"/>
      <c r="ED62" s="203"/>
      <c r="EE62" s="202"/>
      <c r="EF62" s="203"/>
      <c r="EG62" s="202"/>
      <c r="EH62" s="203"/>
      <c r="EI62" s="202"/>
      <c r="EJ62" s="203"/>
      <c r="EK62" s="204"/>
      <c r="EL62" s="205"/>
      <c r="EM62" s="202"/>
      <c r="EN62" s="203"/>
      <c r="EO62" s="202"/>
      <c r="EP62" s="203"/>
      <c r="EQ62" s="204"/>
      <c r="ER62" s="205"/>
      <c r="ES62" s="202"/>
      <c r="ET62" s="203"/>
      <c r="EU62" s="202"/>
      <c r="EV62" s="203"/>
      <c r="EW62" s="202"/>
      <c r="EX62" s="203"/>
      <c r="EY62" s="204"/>
      <c r="EZ62" s="205"/>
      <c r="FA62" s="204"/>
      <c r="FB62" s="205"/>
      <c r="FC62" s="202"/>
      <c r="FD62" s="203"/>
      <c r="FE62" s="202"/>
      <c r="FF62" s="199"/>
      <c r="FG62" s="202"/>
      <c r="FH62" s="199"/>
      <c r="FI62" s="202"/>
      <c r="FJ62" s="199"/>
      <c r="FK62" s="202"/>
      <c r="FL62" s="199"/>
      <c r="FM62" s="202"/>
      <c r="FN62" s="199"/>
      <c r="FO62" s="204"/>
      <c r="FP62" s="199"/>
      <c r="FQ62" s="202"/>
      <c r="FR62" s="199"/>
      <c r="FS62" s="202"/>
      <c r="FT62" s="199"/>
      <c r="FU62" s="202"/>
      <c r="FV62" s="199"/>
      <c r="FW62" s="202"/>
      <c r="FX62" s="199"/>
      <c r="FY62" s="202"/>
      <c r="FZ62" s="199"/>
      <c r="GA62" s="202"/>
      <c r="GB62" s="199"/>
      <c r="GC62" s="202"/>
      <c r="GD62" s="199"/>
      <c r="GE62" s="204"/>
      <c r="GF62" s="199"/>
      <c r="GG62" s="202"/>
      <c r="GH62" s="199"/>
      <c r="GI62" s="202"/>
      <c r="GJ62" s="199"/>
      <c r="GK62" s="158"/>
      <c r="GL62" s="159" t="str">
        <f t="shared" si="49"/>
        <v>Bogdan - Mihai Strajescu-x</v>
      </c>
      <c r="GM62" s="202"/>
      <c r="GN62" s="203"/>
      <c r="GO62" s="202"/>
      <c r="GP62" s="203"/>
      <c r="GQ62" s="202"/>
      <c r="GR62" s="203"/>
      <c r="GS62" s="202"/>
      <c r="GT62" s="203"/>
      <c r="GU62" s="202"/>
      <c r="GV62" s="203"/>
      <c r="GW62" s="204"/>
      <c r="GX62" s="205"/>
      <c r="GY62" s="202"/>
      <c r="GZ62" s="203"/>
      <c r="HA62" s="202"/>
      <c r="HB62" s="203"/>
      <c r="HC62" s="204"/>
      <c r="HD62" s="205"/>
      <c r="HE62" s="202"/>
      <c r="HF62" s="203"/>
      <c r="HG62" s="202"/>
      <c r="HH62" s="203"/>
      <c r="HI62" s="202"/>
      <c r="HJ62" s="203"/>
      <c r="HK62" s="204"/>
      <c r="HL62" s="205"/>
      <c r="HM62" s="204"/>
      <c r="HN62" s="205"/>
      <c r="HO62" s="202"/>
      <c r="HP62" s="203"/>
      <c r="HQ62" s="202"/>
      <c r="HR62" s="199"/>
      <c r="HS62" s="202"/>
      <c r="HT62" s="199"/>
      <c r="HU62" s="202"/>
      <c r="HV62" s="199"/>
      <c r="HW62" s="202"/>
      <c r="HX62" s="199"/>
      <c r="HY62" s="202"/>
      <c r="HZ62" s="199"/>
      <c r="IA62" s="204"/>
      <c r="IB62" s="199"/>
      <c r="IC62" s="202"/>
      <c r="ID62" s="199"/>
      <c r="IE62" s="202"/>
      <c r="IF62" s="199"/>
      <c r="IG62" s="202"/>
      <c r="IH62" s="199"/>
      <c r="II62" s="202"/>
      <c r="IJ62" s="199"/>
      <c r="IK62" s="202"/>
      <c r="IL62" s="199"/>
      <c r="IM62" s="202"/>
      <c r="IN62" s="199"/>
      <c r="IO62" s="202"/>
      <c r="IP62" s="199"/>
      <c r="IQ62" s="204"/>
      <c r="IR62" s="199"/>
      <c r="IS62" s="202"/>
      <c r="IT62" s="199"/>
      <c r="IU62" s="202"/>
      <c r="IV62" s="199"/>
    </row>
    <row r="63">
      <c r="A63" s="214">
        <f>IFERROR(__xludf.DUMMYFUNCTION("""COMPUTED_VALUE"""),100.0)</f>
        <v>100</v>
      </c>
      <c r="B63" s="159" t="str">
        <f t="shared" si="46"/>
        <v>William Simba-x</v>
      </c>
      <c r="C63" s="173">
        <f t="shared" ref="C63:BL63" si="62">BO63+EA63+GM63</f>
        <v>0</v>
      </c>
      <c r="D63" s="173">
        <f t="shared" si="62"/>
        <v>0</v>
      </c>
      <c r="E63" s="173">
        <f t="shared" si="62"/>
        <v>0</v>
      </c>
      <c r="F63" s="173">
        <f t="shared" si="62"/>
        <v>0</v>
      </c>
      <c r="G63" s="173">
        <f t="shared" si="62"/>
        <v>0</v>
      </c>
      <c r="H63" s="173">
        <f t="shared" si="62"/>
        <v>0</v>
      </c>
      <c r="I63" s="173">
        <f t="shared" si="62"/>
        <v>0</v>
      </c>
      <c r="J63" s="173">
        <f t="shared" si="62"/>
        <v>0</v>
      </c>
      <c r="K63" s="173">
        <f t="shared" si="62"/>
        <v>0</v>
      </c>
      <c r="L63" s="173">
        <f t="shared" si="62"/>
        <v>0</v>
      </c>
      <c r="M63" s="173">
        <f t="shared" si="62"/>
        <v>0</v>
      </c>
      <c r="N63" s="173">
        <f t="shared" si="62"/>
        <v>0</v>
      </c>
      <c r="O63" s="173">
        <f t="shared" si="62"/>
        <v>0</v>
      </c>
      <c r="P63" s="173">
        <f t="shared" si="62"/>
        <v>0</v>
      </c>
      <c r="Q63" s="173">
        <f t="shared" si="62"/>
        <v>0</v>
      </c>
      <c r="R63" s="173">
        <f t="shared" si="62"/>
        <v>0</v>
      </c>
      <c r="S63" s="173">
        <f t="shared" si="62"/>
        <v>0</v>
      </c>
      <c r="T63" s="173">
        <f t="shared" si="62"/>
        <v>0</v>
      </c>
      <c r="U63" s="173">
        <f t="shared" si="62"/>
        <v>0</v>
      </c>
      <c r="V63" s="173">
        <f t="shared" si="62"/>
        <v>0</v>
      </c>
      <c r="W63" s="173">
        <f t="shared" si="62"/>
        <v>0</v>
      </c>
      <c r="X63" s="173">
        <f t="shared" si="62"/>
        <v>0</v>
      </c>
      <c r="Y63" s="173">
        <f t="shared" si="62"/>
        <v>0</v>
      </c>
      <c r="Z63" s="173">
        <f t="shared" si="62"/>
        <v>0</v>
      </c>
      <c r="AA63" s="173">
        <f t="shared" si="62"/>
        <v>0</v>
      </c>
      <c r="AB63" s="173">
        <f t="shared" si="62"/>
        <v>0</v>
      </c>
      <c r="AC63" s="173">
        <f t="shared" si="62"/>
        <v>0</v>
      </c>
      <c r="AD63" s="173">
        <f t="shared" si="62"/>
        <v>0</v>
      </c>
      <c r="AE63" s="173">
        <f t="shared" si="62"/>
        <v>0</v>
      </c>
      <c r="AF63" s="173">
        <f t="shared" si="62"/>
        <v>0</v>
      </c>
      <c r="AG63" s="173">
        <f t="shared" si="62"/>
        <v>0</v>
      </c>
      <c r="AH63" s="173">
        <f t="shared" si="62"/>
        <v>0</v>
      </c>
      <c r="AI63" s="173">
        <f t="shared" si="62"/>
        <v>0</v>
      </c>
      <c r="AJ63" s="173">
        <f t="shared" si="62"/>
        <v>0</v>
      </c>
      <c r="AK63" s="173">
        <f t="shared" si="62"/>
        <v>0</v>
      </c>
      <c r="AL63" s="173">
        <f t="shared" si="62"/>
        <v>0</v>
      </c>
      <c r="AM63" s="173">
        <f t="shared" si="62"/>
        <v>0</v>
      </c>
      <c r="AN63" s="173">
        <f t="shared" si="62"/>
        <v>0</v>
      </c>
      <c r="AO63" s="173">
        <f t="shared" si="62"/>
        <v>0</v>
      </c>
      <c r="AP63" s="173">
        <f t="shared" si="62"/>
        <v>0</v>
      </c>
      <c r="AQ63" s="173">
        <f t="shared" si="62"/>
        <v>0</v>
      </c>
      <c r="AR63" s="173">
        <f t="shared" si="62"/>
        <v>0</v>
      </c>
      <c r="AS63" s="173">
        <f t="shared" si="62"/>
        <v>0</v>
      </c>
      <c r="AT63" s="173">
        <f t="shared" si="62"/>
        <v>0</v>
      </c>
      <c r="AU63" s="173">
        <f t="shared" si="62"/>
        <v>0</v>
      </c>
      <c r="AV63" s="173">
        <f t="shared" si="62"/>
        <v>0</v>
      </c>
      <c r="AW63" s="173">
        <f t="shared" si="62"/>
        <v>0</v>
      </c>
      <c r="AX63" s="173">
        <f t="shared" si="62"/>
        <v>0</v>
      </c>
      <c r="AY63" s="173">
        <f t="shared" si="62"/>
        <v>0</v>
      </c>
      <c r="AZ63" s="173">
        <f t="shared" si="62"/>
        <v>0</v>
      </c>
      <c r="BA63" s="173">
        <f t="shared" si="62"/>
        <v>0</v>
      </c>
      <c r="BB63" s="173">
        <f t="shared" si="62"/>
        <v>0</v>
      </c>
      <c r="BC63" s="173">
        <f t="shared" si="62"/>
        <v>0</v>
      </c>
      <c r="BD63" s="173">
        <f t="shared" si="62"/>
        <v>0</v>
      </c>
      <c r="BE63" s="173">
        <f t="shared" si="62"/>
        <v>0</v>
      </c>
      <c r="BF63" s="173">
        <f t="shared" si="62"/>
        <v>0</v>
      </c>
      <c r="BG63" s="173">
        <f t="shared" si="62"/>
        <v>0</v>
      </c>
      <c r="BH63" s="173">
        <f t="shared" si="62"/>
        <v>0</v>
      </c>
      <c r="BI63" s="173">
        <f t="shared" si="62"/>
        <v>0</v>
      </c>
      <c r="BJ63" s="173">
        <f t="shared" si="62"/>
        <v>0</v>
      </c>
      <c r="BK63" s="173">
        <f t="shared" si="62"/>
        <v>0</v>
      </c>
      <c r="BL63" s="173">
        <f t="shared" si="62"/>
        <v>0</v>
      </c>
      <c r="BM63" s="158"/>
      <c r="BN63" s="159" t="str">
        <f>IFERROR(__xludf.DUMMYFUNCTION("""COMPUTED_VALUE"""),"William Simba-x")</f>
        <v>William Simba-x</v>
      </c>
      <c r="BO63" s="174"/>
      <c r="BP63" s="175"/>
      <c r="BQ63" s="174"/>
      <c r="BR63" s="175"/>
      <c r="BS63" s="174"/>
      <c r="BT63" s="175"/>
      <c r="BU63" s="174"/>
      <c r="BV63" s="175"/>
      <c r="BW63" s="174"/>
      <c r="BX63" s="175"/>
      <c r="BY63" s="174"/>
      <c r="BZ63" s="175"/>
      <c r="CA63" s="174"/>
      <c r="CB63" s="175"/>
      <c r="CC63" s="174"/>
      <c r="CD63" s="175"/>
      <c r="CE63" s="174"/>
      <c r="CF63" s="175"/>
      <c r="CG63" s="174"/>
      <c r="CH63" s="175"/>
      <c r="CI63" s="174"/>
      <c r="CJ63" s="175"/>
      <c r="CK63" s="174"/>
      <c r="CL63" s="175"/>
      <c r="CM63" s="174"/>
      <c r="CN63" s="175"/>
      <c r="CO63" s="174"/>
      <c r="CP63" s="175"/>
      <c r="CQ63" s="174"/>
      <c r="CR63" s="175"/>
      <c r="CS63" s="174"/>
      <c r="CT63" s="173"/>
      <c r="CU63" s="174"/>
      <c r="CV63" s="173"/>
      <c r="CW63" s="174"/>
      <c r="CX63" s="173"/>
      <c r="CY63" s="174"/>
      <c r="CZ63" s="173"/>
      <c r="DA63" s="174"/>
      <c r="DB63" s="173"/>
      <c r="DC63" s="174"/>
      <c r="DD63" s="173"/>
      <c r="DE63" s="174"/>
      <c r="DF63" s="173"/>
      <c r="DG63" s="174"/>
      <c r="DH63" s="173"/>
      <c r="DI63" s="174"/>
      <c r="DJ63" s="173"/>
      <c r="DK63" s="174"/>
      <c r="DL63" s="173"/>
      <c r="DM63" s="174"/>
      <c r="DN63" s="173"/>
      <c r="DO63" s="174"/>
      <c r="DP63" s="173"/>
      <c r="DQ63" s="174"/>
      <c r="DR63" s="173"/>
      <c r="DS63" s="174"/>
      <c r="DT63" s="173"/>
      <c r="DU63" s="174"/>
      <c r="DV63" s="173"/>
      <c r="DW63" s="174"/>
      <c r="DX63" s="173"/>
      <c r="DY63" s="158"/>
      <c r="DZ63" s="159" t="str">
        <f t="shared" si="48"/>
        <v>William Simba-x</v>
      </c>
      <c r="EA63" s="202"/>
      <c r="EB63" s="203"/>
      <c r="EC63" s="202"/>
      <c r="ED63" s="203"/>
      <c r="EE63" s="202"/>
      <c r="EF63" s="203"/>
      <c r="EG63" s="202"/>
      <c r="EH63" s="203"/>
      <c r="EI63" s="202"/>
      <c r="EJ63" s="203"/>
      <c r="EK63" s="202"/>
      <c r="EL63" s="203"/>
      <c r="EM63" s="202"/>
      <c r="EN63" s="203"/>
      <c r="EO63" s="202"/>
      <c r="EP63" s="203"/>
      <c r="EQ63" s="202"/>
      <c r="ER63" s="203"/>
      <c r="ES63" s="202"/>
      <c r="ET63" s="203"/>
      <c r="EU63" s="202"/>
      <c r="EV63" s="203"/>
      <c r="EW63" s="202"/>
      <c r="EX63" s="203"/>
      <c r="EY63" s="202"/>
      <c r="EZ63" s="203"/>
      <c r="FA63" s="202"/>
      <c r="FB63" s="203"/>
      <c r="FC63" s="202"/>
      <c r="FD63" s="203"/>
      <c r="FE63" s="202"/>
      <c r="FF63" s="199"/>
      <c r="FG63" s="202"/>
      <c r="FH63" s="199"/>
      <c r="FI63" s="202"/>
      <c r="FJ63" s="199"/>
      <c r="FK63" s="202"/>
      <c r="FL63" s="199"/>
      <c r="FM63" s="202"/>
      <c r="FN63" s="199"/>
      <c r="FO63" s="202"/>
      <c r="FP63" s="199"/>
      <c r="FQ63" s="202"/>
      <c r="FR63" s="199"/>
      <c r="FS63" s="202"/>
      <c r="FT63" s="199"/>
      <c r="FU63" s="202"/>
      <c r="FV63" s="199"/>
      <c r="FW63" s="202"/>
      <c r="FX63" s="199"/>
      <c r="FY63" s="202"/>
      <c r="FZ63" s="199"/>
      <c r="GA63" s="202"/>
      <c r="GB63" s="199"/>
      <c r="GC63" s="202"/>
      <c r="GD63" s="199"/>
      <c r="GE63" s="202"/>
      <c r="GF63" s="199"/>
      <c r="GG63" s="202"/>
      <c r="GH63" s="199"/>
      <c r="GI63" s="202"/>
      <c r="GJ63" s="199"/>
      <c r="GK63" s="158"/>
      <c r="GL63" s="159" t="str">
        <f t="shared" si="49"/>
        <v>William Simba-x</v>
      </c>
      <c r="GM63" s="202"/>
      <c r="GN63" s="203"/>
      <c r="GO63" s="202"/>
      <c r="GP63" s="203"/>
      <c r="GQ63" s="202"/>
      <c r="GR63" s="203"/>
      <c r="GS63" s="202"/>
      <c r="GT63" s="203"/>
      <c r="GU63" s="202"/>
      <c r="GV63" s="203"/>
      <c r="GW63" s="202"/>
      <c r="GX63" s="203"/>
      <c r="GY63" s="202"/>
      <c r="GZ63" s="203"/>
      <c r="HA63" s="202"/>
      <c r="HB63" s="203"/>
      <c r="HC63" s="202"/>
      <c r="HD63" s="203"/>
      <c r="HE63" s="202"/>
      <c r="HF63" s="203"/>
      <c r="HG63" s="202"/>
      <c r="HH63" s="203"/>
      <c r="HI63" s="202"/>
      <c r="HJ63" s="203"/>
      <c r="HK63" s="202"/>
      <c r="HL63" s="203"/>
      <c r="HM63" s="202"/>
      <c r="HN63" s="203"/>
      <c r="HO63" s="202"/>
      <c r="HP63" s="203"/>
      <c r="HQ63" s="202"/>
      <c r="HR63" s="199"/>
      <c r="HS63" s="202"/>
      <c r="HT63" s="199"/>
      <c r="HU63" s="202"/>
      <c r="HV63" s="199"/>
      <c r="HW63" s="202"/>
      <c r="HX63" s="199"/>
      <c r="HY63" s="202"/>
      <c r="HZ63" s="199"/>
      <c r="IA63" s="202"/>
      <c r="IB63" s="199"/>
      <c r="IC63" s="202"/>
      <c r="ID63" s="199"/>
      <c r="IE63" s="202"/>
      <c r="IF63" s="199"/>
      <c r="IG63" s="202"/>
      <c r="IH63" s="199"/>
      <c r="II63" s="202"/>
      <c r="IJ63" s="199"/>
      <c r="IK63" s="202"/>
      <c r="IL63" s="199"/>
      <c r="IM63" s="202"/>
      <c r="IN63" s="199"/>
      <c r="IO63" s="202"/>
      <c r="IP63" s="199"/>
      <c r="IQ63" s="202"/>
      <c r="IR63" s="199"/>
      <c r="IS63" s="202"/>
      <c r="IT63" s="199"/>
      <c r="IU63" s="202"/>
      <c r="IV63" s="199"/>
    </row>
    <row r="64">
      <c r="A64" s="214">
        <f>IFERROR(__xludf.DUMMYFUNCTION("""COMPUTED_VALUE"""),100.0)</f>
        <v>100</v>
      </c>
      <c r="B64" s="159" t="str">
        <f t="shared" si="46"/>
        <v>Jan Pelikán</v>
      </c>
      <c r="C64" s="173">
        <f t="shared" ref="C64:BL64" si="63">BO64+EA64+GM64</f>
        <v>0</v>
      </c>
      <c r="D64" s="173">
        <f t="shared" si="63"/>
        <v>0</v>
      </c>
      <c r="E64" s="173">
        <f t="shared" si="63"/>
        <v>0</v>
      </c>
      <c r="F64" s="173">
        <f t="shared" si="63"/>
        <v>0</v>
      </c>
      <c r="G64" s="173">
        <f t="shared" si="63"/>
        <v>10</v>
      </c>
      <c r="H64" s="173">
        <f t="shared" si="63"/>
        <v>0</v>
      </c>
      <c r="I64" s="173">
        <f t="shared" si="63"/>
        <v>0</v>
      </c>
      <c r="J64" s="173">
        <f t="shared" si="63"/>
        <v>0</v>
      </c>
      <c r="K64" s="173">
        <f t="shared" si="63"/>
        <v>4</v>
      </c>
      <c r="L64" s="173">
        <f t="shared" si="63"/>
        <v>0</v>
      </c>
      <c r="M64" s="173">
        <f t="shared" si="63"/>
        <v>0</v>
      </c>
      <c r="N64" s="173">
        <f t="shared" si="63"/>
        <v>0</v>
      </c>
      <c r="O64" s="173">
        <f t="shared" si="63"/>
        <v>4</v>
      </c>
      <c r="P64" s="173">
        <f t="shared" si="63"/>
        <v>0</v>
      </c>
      <c r="Q64" s="173">
        <f t="shared" si="63"/>
        <v>0</v>
      </c>
      <c r="R64" s="173">
        <f t="shared" si="63"/>
        <v>0</v>
      </c>
      <c r="S64" s="173">
        <f t="shared" si="63"/>
        <v>0</v>
      </c>
      <c r="T64" s="173">
        <f t="shared" si="63"/>
        <v>0</v>
      </c>
      <c r="U64" s="173">
        <f t="shared" si="63"/>
        <v>5.5</v>
      </c>
      <c r="V64" s="173">
        <f t="shared" si="63"/>
        <v>0</v>
      </c>
      <c r="W64" s="173">
        <f t="shared" si="63"/>
        <v>0</v>
      </c>
      <c r="X64" s="173">
        <f t="shared" si="63"/>
        <v>0</v>
      </c>
      <c r="Y64" s="173">
        <f t="shared" si="63"/>
        <v>4</v>
      </c>
      <c r="Z64" s="173">
        <f t="shared" si="63"/>
        <v>0</v>
      </c>
      <c r="AA64" s="173">
        <f t="shared" si="63"/>
        <v>0</v>
      </c>
      <c r="AB64" s="173">
        <f t="shared" si="63"/>
        <v>0</v>
      </c>
      <c r="AC64" s="173">
        <f t="shared" si="63"/>
        <v>4</v>
      </c>
      <c r="AD64" s="173">
        <f t="shared" si="63"/>
        <v>0</v>
      </c>
      <c r="AE64" s="173">
        <f t="shared" si="63"/>
        <v>0</v>
      </c>
      <c r="AF64" s="173">
        <f t="shared" si="63"/>
        <v>0</v>
      </c>
      <c r="AG64" s="173">
        <f t="shared" si="63"/>
        <v>0</v>
      </c>
      <c r="AH64" s="173">
        <f t="shared" si="63"/>
        <v>0</v>
      </c>
      <c r="AI64" s="173">
        <f t="shared" si="63"/>
        <v>4</v>
      </c>
      <c r="AJ64" s="173">
        <f t="shared" si="63"/>
        <v>0</v>
      </c>
      <c r="AK64" s="173">
        <f t="shared" si="63"/>
        <v>0</v>
      </c>
      <c r="AL64" s="173">
        <f t="shared" si="63"/>
        <v>0</v>
      </c>
      <c r="AM64" s="173">
        <f t="shared" si="63"/>
        <v>0</v>
      </c>
      <c r="AN64" s="173">
        <f t="shared" si="63"/>
        <v>0</v>
      </c>
      <c r="AO64" s="173">
        <f t="shared" si="63"/>
        <v>0</v>
      </c>
      <c r="AP64" s="173">
        <f t="shared" si="63"/>
        <v>0</v>
      </c>
      <c r="AQ64" s="173">
        <f t="shared" si="63"/>
        <v>0</v>
      </c>
      <c r="AR64" s="173">
        <f t="shared" si="63"/>
        <v>0</v>
      </c>
      <c r="AS64" s="173">
        <f t="shared" si="63"/>
        <v>5</v>
      </c>
      <c r="AT64" s="173">
        <f t="shared" si="63"/>
        <v>0</v>
      </c>
      <c r="AU64" s="173">
        <f t="shared" si="63"/>
        <v>0</v>
      </c>
      <c r="AV64" s="173">
        <f t="shared" si="63"/>
        <v>0</v>
      </c>
      <c r="AW64" s="173">
        <f t="shared" si="63"/>
        <v>0</v>
      </c>
      <c r="AX64" s="173">
        <f t="shared" si="63"/>
        <v>0</v>
      </c>
      <c r="AY64" s="173">
        <f t="shared" si="63"/>
        <v>0</v>
      </c>
      <c r="AZ64" s="173">
        <f t="shared" si="63"/>
        <v>0</v>
      </c>
      <c r="BA64" s="173">
        <f t="shared" si="63"/>
        <v>0</v>
      </c>
      <c r="BB64" s="173">
        <f t="shared" si="63"/>
        <v>0</v>
      </c>
      <c r="BC64" s="173">
        <f t="shared" si="63"/>
        <v>0</v>
      </c>
      <c r="BD64" s="173">
        <f t="shared" si="63"/>
        <v>0</v>
      </c>
      <c r="BE64" s="173">
        <f t="shared" si="63"/>
        <v>0</v>
      </c>
      <c r="BF64" s="173">
        <f t="shared" si="63"/>
        <v>0</v>
      </c>
      <c r="BG64" s="173">
        <f t="shared" si="63"/>
        <v>0</v>
      </c>
      <c r="BH64" s="173">
        <f t="shared" si="63"/>
        <v>0</v>
      </c>
      <c r="BI64" s="173">
        <f t="shared" si="63"/>
        <v>0</v>
      </c>
      <c r="BJ64" s="173">
        <f t="shared" si="63"/>
        <v>0</v>
      </c>
      <c r="BK64" s="173">
        <f t="shared" si="63"/>
        <v>0</v>
      </c>
      <c r="BL64" s="173">
        <f t="shared" si="63"/>
        <v>0</v>
      </c>
      <c r="BM64" s="158"/>
      <c r="BN64" s="159" t="str">
        <f>IFERROR(__xludf.DUMMYFUNCTION("""COMPUTED_VALUE"""),"Jan Pelikán")</f>
        <v>Jan Pelikán</v>
      </c>
      <c r="BO64" s="174"/>
      <c r="BP64" s="175"/>
      <c r="BQ64" s="174"/>
      <c r="BR64" s="175"/>
      <c r="BS64" s="174">
        <f>IFERROR(__xludf.DUMMYFUNCTION("""COMPUTED_VALUE"""),10.0)</f>
        <v>10</v>
      </c>
      <c r="BT64" s="175"/>
      <c r="BU64" s="174"/>
      <c r="BV64" s="175"/>
      <c r="BW64" s="174">
        <f>IFERROR(__xludf.DUMMYFUNCTION("""COMPUTED_VALUE"""),4.0)</f>
        <v>4</v>
      </c>
      <c r="BX64" s="175"/>
      <c r="BY64" s="174"/>
      <c r="BZ64" s="175"/>
      <c r="CA64" s="174">
        <f>IFERROR(__xludf.DUMMYFUNCTION("""COMPUTED_VALUE"""),4.0)</f>
        <v>4</v>
      </c>
      <c r="CB64" s="175"/>
      <c r="CC64" s="174"/>
      <c r="CD64" s="175"/>
      <c r="CE64" s="174"/>
      <c r="CF64" s="175"/>
      <c r="CG64" s="174">
        <f>IFERROR(__xludf.DUMMYFUNCTION("""COMPUTED_VALUE"""),5.5)</f>
        <v>5.5</v>
      </c>
      <c r="CH64" s="175"/>
      <c r="CI64" s="174"/>
      <c r="CJ64" s="175"/>
      <c r="CK64" s="174">
        <f>IFERROR(__xludf.DUMMYFUNCTION("""COMPUTED_VALUE"""),4.0)</f>
        <v>4</v>
      </c>
      <c r="CL64" s="175"/>
      <c r="CM64" s="174"/>
      <c r="CN64" s="175"/>
      <c r="CO64" s="174">
        <f>IFERROR(__xludf.DUMMYFUNCTION("""COMPUTED_VALUE"""),4.0)</f>
        <v>4</v>
      </c>
      <c r="CP64" s="175"/>
      <c r="CQ64" s="174"/>
      <c r="CR64" s="175"/>
      <c r="CS64" s="174"/>
      <c r="CT64" s="173"/>
      <c r="CU64" s="174">
        <f>IFERROR(__xludf.DUMMYFUNCTION("""COMPUTED_VALUE"""),4.0)</f>
        <v>4</v>
      </c>
      <c r="CV64" s="173"/>
      <c r="CW64" s="174"/>
      <c r="CX64" s="173"/>
      <c r="CY64" s="174"/>
      <c r="CZ64" s="173"/>
      <c r="DA64" s="174"/>
      <c r="DB64" s="173"/>
      <c r="DC64" s="174"/>
      <c r="DD64" s="173"/>
      <c r="DE64" s="174">
        <f>IFERROR(__xludf.DUMMYFUNCTION("""COMPUTED_VALUE"""),5.0)</f>
        <v>5</v>
      </c>
      <c r="DF64" s="173"/>
      <c r="DG64" s="174"/>
      <c r="DH64" s="173"/>
      <c r="DI64" s="174"/>
      <c r="DJ64" s="173"/>
      <c r="DK64" s="174"/>
      <c r="DL64" s="173"/>
      <c r="DM64" s="174"/>
      <c r="DN64" s="173"/>
      <c r="DO64" s="174"/>
      <c r="DP64" s="173"/>
      <c r="DQ64" s="174"/>
      <c r="DR64" s="173"/>
      <c r="DS64" s="174"/>
      <c r="DT64" s="173"/>
      <c r="DU64" s="174"/>
      <c r="DV64" s="173"/>
      <c r="DW64" s="174"/>
      <c r="DX64" s="173"/>
      <c r="DY64" s="158"/>
      <c r="DZ64" s="159" t="str">
        <f t="shared" si="48"/>
        <v>Jan Pelikán</v>
      </c>
      <c r="EA64" s="202"/>
      <c r="EB64" s="203"/>
      <c r="EC64" s="202"/>
      <c r="ED64" s="203"/>
      <c r="EE64" s="202"/>
      <c r="EF64" s="203"/>
      <c r="EG64" s="202"/>
      <c r="EH64" s="203"/>
      <c r="EI64" s="202"/>
      <c r="EJ64" s="203"/>
      <c r="EK64" s="202"/>
      <c r="EL64" s="203"/>
      <c r="EM64" s="202"/>
      <c r="EN64" s="203"/>
      <c r="EO64" s="202"/>
      <c r="EP64" s="203"/>
      <c r="EQ64" s="202"/>
      <c r="ER64" s="203"/>
      <c r="ES64" s="202"/>
      <c r="ET64" s="203"/>
      <c r="EU64" s="202"/>
      <c r="EV64" s="203"/>
      <c r="EW64" s="202"/>
      <c r="EX64" s="203"/>
      <c r="EY64" s="202"/>
      <c r="EZ64" s="203"/>
      <c r="FA64" s="202"/>
      <c r="FB64" s="203"/>
      <c r="FC64" s="202"/>
      <c r="FD64" s="203"/>
      <c r="FE64" s="202"/>
      <c r="FF64" s="199"/>
      <c r="FG64" s="202"/>
      <c r="FH64" s="199"/>
      <c r="FI64" s="202"/>
      <c r="FJ64" s="199"/>
      <c r="FK64" s="202"/>
      <c r="FL64" s="199"/>
      <c r="FM64" s="202"/>
      <c r="FN64" s="199"/>
      <c r="FO64" s="202"/>
      <c r="FP64" s="199"/>
      <c r="FQ64" s="202"/>
      <c r="FR64" s="199"/>
      <c r="FS64" s="202"/>
      <c r="FT64" s="199"/>
      <c r="FU64" s="202"/>
      <c r="FV64" s="199"/>
      <c r="FW64" s="202"/>
      <c r="FX64" s="199"/>
      <c r="FY64" s="202"/>
      <c r="FZ64" s="199"/>
      <c r="GA64" s="202"/>
      <c r="GB64" s="199"/>
      <c r="GC64" s="202"/>
      <c r="GD64" s="199"/>
      <c r="GE64" s="202"/>
      <c r="GF64" s="199"/>
      <c r="GG64" s="202"/>
      <c r="GH64" s="199"/>
      <c r="GI64" s="202"/>
      <c r="GJ64" s="199"/>
      <c r="GK64" s="158"/>
      <c r="GL64" s="159" t="str">
        <f t="shared" si="49"/>
        <v>Jan Pelikán</v>
      </c>
      <c r="GM64" s="202"/>
      <c r="GN64" s="203"/>
      <c r="GO64" s="202"/>
      <c r="GP64" s="203"/>
      <c r="GQ64" s="202"/>
      <c r="GR64" s="203"/>
      <c r="GS64" s="202"/>
      <c r="GT64" s="203"/>
      <c r="GU64" s="202"/>
      <c r="GV64" s="203"/>
      <c r="GW64" s="202"/>
      <c r="GX64" s="203"/>
      <c r="GY64" s="202"/>
      <c r="GZ64" s="203"/>
      <c r="HA64" s="202"/>
      <c r="HB64" s="203"/>
      <c r="HC64" s="202"/>
      <c r="HD64" s="203"/>
      <c r="HE64" s="202"/>
      <c r="HF64" s="203"/>
      <c r="HG64" s="202"/>
      <c r="HH64" s="203"/>
      <c r="HI64" s="202"/>
      <c r="HJ64" s="203"/>
      <c r="HK64" s="202"/>
      <c r="HL64" s="203"/>
      <c r="HM64" s="202"/>
      <c r="HN64" s="203"/>
      <c r="HO64" s="202"/>
      <c r="HP64" s="203"/>
      <c r="HQ64" s="202"/>
      <c r="HR64" s="199"/>
      <c r="HS64" s="202"/>
      <c r="HT64" s="199"/>
      <c r="HU64" s="202"/>
      <c r="HV64" s="199"/>
      <c r="HW64" s="202"/>
      <c r="HX64" s="199"/>
      <c r="HY64" s="202"/>
      <c r="HZ64" s="199"/>
      <c r="IA64" s="202"/>
      <c r="IB64" s="199"/>
      <c r="IC64" s="202"/>
      <c r="ID64" s="199"/>
      <c r="IE64" s="202"/>
      <c r="IF64" s="199"/>
      <c r="IG64" s="202"/>
      <c r="IH64" s="199"/>
      <c r="II64" s="202"/>
      <c r="IJ64" s="199"/>
      <c r="IK64" s="202"/>
      <c r="IL64" s="199"/>
      <c r="IM64" s="202"/>
      <c r="IN64" s="199"/>
      <c r="IO64" s="202"/>
      <c r="IP64" s="199"/>
      <c r="IQ64" s="202"/>
      <c r="IR64" s="199"/>
      <c r="IS64" s="202"/>
      <c r="IT64" s="199"/>
      <c r="IU64" s="202"/>
      <c r="IV64" s="199"/>
    </row>
    <row r="65">
      <c r="A65" s="214">
        <f>IFERROR(__xludf.DUMMYFUNCTION("""COMPUTED_VALUE"""),100.0)</f>
        <v>100</v>
      </c>
      <c r="B65" s="159" t="str">
        <f t="shared" si="46"/>
        <v>Martin Danč-x</v>
      </c>
      <c r="C65" s="173">
        <f t="shared" ref="C65:BL65" si="64">BO65+EA65+GM65</f>
        <v>0</v>
      </c>
      <c r="D65" s="173">
        <f t="shared" si="64"/>
        <v>0</v>
      </c>
      <c r="E65" s="173">
        <f t="shared" si="64"/>
        <v>0</v>
      </c>
      <c r="F65" s="173">
        <f t="shared" si="64"/>
        <v>0</v>
      </c>
      <c r="G65" s="173">
        <f t="shared" si="64"/>
        <v>0</v>
      </c>
      <c r="H65" s="173">
        <f t="shared" si="64"/>
        <v>0</v>
      </c>
      <c r="I65" s="173">
        <f t="shared" si="64"/>
        <v>0</v>
      </c>
      <c r="J65" s="173">
        <f t="shared" si="64"/>
        <v>0</v>
      </c>
      <c r="K65" s="173">
        <f t="shared" si="64"/>
        <v>0</v>
      </c>
      <c r="L65" s="173">
        <f t="shared" si="64"/>
        <v>0</v>
      </c>
      <c r="M65" s="173">
        <f t="shared" si="64"/>
        <v>0</v>
      </c>
      <c r="N65" s="173">
        <f t="shared" si="64"/>
        <v>0</v>
      </c>
      <c r="O65" s="173">
        <f t="shared" si="64"/>
        <v>0</v>
      </c>
      <c r="P65" s="173">
        <f t="shared" si="64"/>
        <v>0</v>
      </c>
      <c r="Q65" s="173">
        <f t="shared" si="64"/>
        <v>0</v>
      </c>
      <c r="R65" s="173">
        <f t="shared" si="64"/>
        <v>0</v>
      </c>
      <c r="S65" s="173">
        <f t="shared" si="64"/>
        <v>0</v>
      </c>
      <c r="T65" s="173">
        <f t="shared" si="64"/>
        <v>0</v>
      </c>
      <c r="U65" s="173">
        <f t="shared" si="64"/>
        <v>0</v>
      </c>
      <c r="V65" s="173">
        <f t="shared" si="64"/>
        <v>0</v>
      </c>
      <c r="W65" s="173">
        <f t="shared" si="64"/>
        <v>0</v>
      </c>
      <c r="X65" s="173">
        <f t="shared" si="64"/>
        <v>0</v>
      </c>
      <c r="Y65" s="173">
        <f t="shared" si="64"/>
        <v>0</v>
      </c>
      <c r="Z65" s="173">
        <f t="shared" si="64"/>
        <v>0</v>
      </c>
      <c r="AA65" s="173">
        <f t="shared" si="64"/>
        <v>0</v>
      </c>
      <c r="AB65" s="173">
        <f t="shared" si="64"/>
        <v>0</v>
      </c>
      <c r="AC65" s="173">
        <f t="shared" si="64"/>
        <v>0</v>
      </c>
      <c r="AD65" s="173">
        <f t="shared" si="64"/>
        <v>0</v>
      </c>
      <c r="AE65" s="173">
        <f t="shared" si="64"/>
        <v>0</v>
      </c>
      <c r="AF65" s="173">
        <f t="shared" si="64"/>
        <v>0</v>
      </c>
      <c r="AG65" s="173">
        <f t="shared" si="64"/>
        <v>0</v>
      </c>
      <c r="AH65" s="173">
        <f t="shared" si="64"/>
        <v>0</v>
      </c>
      <c r="AI65" s="173">
        <f t="shared" si="64"/>
        <v>0</v>
      </c>
      <c r="AJ65" s="173">
        <f t="shared" si="64"/>
        <v>0</v>
      </c>
      <c r="AK65" s="173">
        <f t="shared" si="64"/>
        <v>0</v>
      </c>
      <c r="AL65" s="173">
        <f t="shared" si="64"/>
        <v>0</v>
      </c>
      <c r="AM65" s="173">
        <f t="shared" si="64"/>
        <v>0</v>
      </c>
      <c r="AN65" s="173">
        <f t="shared" si="64"/>
        <v>0</v>
      </c>
      <c r="AO65" s="173">
        <f t="shared" si="64"/>
        <v>0</v>
      </c>
      <c r="AP65" s="173">
        <f t="shared" si="64"/>
        <v>0</v>
      </c>
      <c r="AQ65" s="173">
        <f t="shared" si="64"/>
        <v>0</v>
      </c>
      <c r="AR65" s="173">
        <f t="shared" si="64"/>
        <v>0</v>
      </c>
      <c r="AS65" s="173">
        <f t="shared" si="64"/>
        <v>0</v>
      </c>
      <c r="AT65" s="173">
        <f t="shared" si="64"/>
        <v>0</v>
      </c>
      <c r="AU65" s="173">
        <f t="shared" si="64"/>
        <v>0</v>
      </c>
      <c r="AV65" s="173">
        <f t="shared" si="64"/>
        <v>0</v>
      </c>
      <c r="AW65" s="173">
        <f t="shared" si="64"/>
        <v>0</v>
      </c>
      <c r="AX65" s="173">
        <f t="shared" si="64"/>
        <v>0</v>
      </c>
      <c r="AY65" s="173">
        <f t="shared" si="64"/>
        <v>0</v>
      </c>
      <c r="AZ65" s="173">
        <f t="shared" si="64"/>
        <v>0</v>
      </c>
      <c r="BA65" s="173">
        <f t="shared" si="64"/>
        <v>0</v>
      </c>
      <c r="BB65" s="173">
        <f t="shared" si="64"/>
        <v>0</v>
      </c>
      <c r="BC65" s="173">
        <f t="shared" si="64"/>
        <v>0</v>
      </c>
      <c r="BD65" s="173">
        <f t="shared" si="64"/>
        <v>0</v>
      </c>
      <c r="BE65" s="173">
        <f t="shared" si="64"/>
        <v>0</v>
      </c>
      <c r="BF65" s="173">
        <f t="shared" si="64"/>
        <v>0</v>
      </c>
      <c r="BG65" s="173">
        <f t="shared" si="64"/>
        <v>0</v>
      </c>
      <c r="BH65" s="173">
        <f t="shared" si="64"/>
        <v>0</v>
      </c>
      <c r="BI65" s="173">
        <f t="shared" si="64"/>
        <v>0</v>
      </c>
      <c r="BJ65" s="173">
        <f t="shared" si="64"/>
        <v>0</v>
      </c>
      <c r="BK65" s="173">
        <f t="shared" si="64"/>
        <v>0</v>
      </c>
      <c r="BL65" s="173">
        <f t="shared" si="64"/>
        <v>0</v>
      </c>
      <c r="BM65" s="158"/>
      <c r="BN65" s="159" t="str">
        <f>IFERROR(__xludf.DUMMYFUNCTION("""COMPUTED_VALUE"""),"Martin Danč-x")</f>
        <v>Martin Danč-x</v>
      </c>
      <c r="BO65" s="174"/>
      <c r="BP65" s="175"/>
      <c r="BQ65" s="176"/>
      <c r="BR65" s="181"/>
      <c r="BS65" s="176"/>
      <c r="BT65" s="181"/>
      <c r="BU65" s="176"/>
      <c r="BV65" s="181"/>
      <c r="BW65" s="174"/>
      <c r="BX65" s="175"/>
      <c r="BY65" s="176"/>
      <c r="BZ65" s="181"/>
      <c r="CA65" s="176"/>
      <c r="CB65" s="181"/>
      <c r="CC65" s="176"/>
      <c r="CD65" s="181"/>
      <c r="CE65" s="176"/>
      <c r="CF65" s="181"/>
      <c r="CG65" s="174"/>
      <c r="CH65" s="175"/>
      <c r="CI65" s="174"/>
      <c r="CJ65" s="175"/>
      <c r="CK65" s="176"/>
      <c r="CL65" s="181"/>
      <c r="CM65" s="176"/>
      <c r="CN65" s="181"/>
      <c r="CO65" s="176"/>
      <c r="CP65" s="181"/>
      <c r="CQ65" s="176"/>
      <c r="CR65" s="181"/>
      <c r="CS65" s="176"/>
      <c r="CT65" s="182"/>
      <c r="CU65" s="174"/>
      <c r="CV65" s="173"/>
      <c r="CW65" s="176"/>
      <c r="CX65" s="173"/>
      <c r="CY65" s="174"/>
      <c r="CZ65" s="173"/>
      <c r="DA65" s="176"/>
      <c r="DB65" s="173"/>
      <c r="DC65" s="176"/>
      <c r="DD65" s="173"/>
      <c r="DE65" s="176"/>
      <c r="DF65" s="173"/>
      <c r="DG65" s="174"/>
      <c r="DH65" s="173"/>
      <c r="DI65" s="176"/>
      <c r="DJ65" s="173"/>
      <c r="DK65" s="174"/>
      <c r="DL65" s="173"/>
      <c r="DM65" s="176"/>
      <c r="DN65" s="182"/>
      <c r="DO65" s="176"/>
      <c r="DP65" s="173"/>
      <c r="DQ65" s="176"/>
      <c r="DR65" s="173"/>
      <c r="DS65" s="174"/>
      <c r="DT65" s="173"/>
      <c r="DU65" s="174"/>
      <c r="DV65" s="173"/>
      <c r="DW65" s="176"/>
      <c r="DX65" s="173"/>
      <c r="DY65" s="158"/>
      <c r="DZ65" s="159" t="str">
        <f t="shared" si="48"/>
        <v>Martin Danč-x</v>
      </c>
      <c r="EA65" s="202"/>
      <c r="EB65" s="203"/>
      <c r="EC65" s="204"/>
      <c r="ED65" s="205"/>
      <c r="EE65" s="204"/>
      <c r="EF65" s="205"/>
      <c r="EG65" s="204"/>
      <c r="EH65" s="205"/>
      <c r="EI65" s="202"/>
      <c r="EJ65" s="203"/>
      <c r="EK65" s="204"/>
      <c r="EL65" s="205"/>
      <c r="EM65" s="204"/>
      <c r="EN65" s="205"/>
      <c r="EO65" s="204"/>
      <c r="EP65" s="205"/>
      <c r="EQ65" s="204"/>
      <c r="ER65" s="205"/>
      <c r="ES65" s="202"/>
      <c r="ET65" s="203"/>
      <c r="EU65" s="202"/>
      <c r="EV65" s="203"/>
      <c r="EW65" s="204"/>
      <c r="EX65" s="205"/>
      <c r="EY65" s="204"/>
      <c r="EZ65" s="205"/>
      <c r="FA65" s="204"/>
      <c r="FB65" s="205"/>
      <c r="FC65" s="204"/>
      <c r="FD65" s="205"/>
      <c r="FE65" s="204"/>
      <c r="FF65" s="206"/>
      <c r="FG65" s="202"/>
      <c r="FH65" s="199"/>
      <c r="FI65" s="204"/>
      <c r="FJ65" s="199"/>
      <c r="FK65" s="202"/>
      <c r="FL65" s="199"/>
      <c r="FM65" s="204"/>
      <c r="FN65" s="199"/>
      <c r="FO65" s="204"/>
      <c r="FP65" s="199"/>
      <c r="FQ65" s="204"/>
      <c r="FR65" s="199"/>
      <c r="FS65" s="202"/>
      <c r="FT65" s="199"/>
      <c r="FU65" s="204"/>
      <c r="FV65" s="199"/>
      <c r="FW65" s="202"/>
      <c r="FX65" s="199"/>
      <c r="FY65" s="204"/>
      <c r="FZ65" s="206"/>
      <c r="GA65" s="204"/>
      <c r="GB65" s="199"/>
      <c r="GC65" s="204"/>
      <c r="GD65" s="199"/>
      <c r="GE65" s="202"/>
      <c r="GF65" s="199"/>
      <c r="GG65" s="202"/>
      <c r="GH65" s="199"/>
      <c r="GI65" s="204"/>
      <c r="GJ65" s="199"/>
      <c r="GK65" s="158"/>
      <c r="GL65" s="159" t="str">
        <f t="shared" si="49"/>
        <v>Martin Danč-x</v>
      </c>
      <c r="GM65" s="202"/>
      <c r="GN65" s="203"/>
      <c r="GO65" s="204"/>
      <c r="GP65" s="205"/>
      <c r="GQ65" s="204"/>
      <c r="GR65" s="205"/>
      <c r="GS65" s="204"/>
      <c r="GT65" s="205"/>
      <c r="GU65" s="202"/>
      <c r="GV65" s="203"/>
      <c r="GW65" s="204"/>
      <c r="GX65" s="205"/>
      <c r="GY65" s="204"/>
      <c r="GZ65" s="205"/>
      <c r="HA65" s="204"/>
      <c r="HB65" s="205"/>
      <c r="HC65" s="204"/>
      <c r="HD65" s="205"/>
      <c r="HE65" s="202"/>
      <c r="HF65" s="203"/>
      <c r="HG65" s="202"/>
      <c r="HH65" s="203"/>
      <c r="HI65" s="204"/>
      <c r="HJ65" s="205"/>
      <c r="HK65" s="204"/>
      <c r="HL65" s="205"/>
      <c r="HM65" s="204"/>
      <c r="HN65" s="205"/>
      <c r="HO65" s="204"/>
      <c r="HP65" s="205"/>
      <c r="HQ65" s="204"/>
      <c r="HR65" s="206"/>
      <c r="HS65" s="202"/>
      <c r="HT65" s="199"/>
      <c r="HU65" s="204"/>
      <c r="HV65" s="199"/>
      <c r="HW65" s="202"/>
      <c r="HX65" s="199"/>
      <c r="HY65" s="204"/>
      <c r="HZ65" s="199"/>
      <c r="IA65" s="204"/>
      <c r="IB65" s="199"/>
      <c r="IC65" s="204"/>
      <c r="ID65" s="199"/>
      <c r="IE65" s="202"/>
      <c r="IF65" s="199"/>
      <c r="IG65" s="204"/>
      <c r="IH65" s="199"/>
      <c r="II65" s="202"/>
      <c r="IJ65" s="199"/>
      <c r="IK65" s="204"/>
      <c r="IL65" s="206"/>
      <c r="IM65" s="204"/>
      <c r="IN65" s="199"/>
      <c r="IO65" s="204"/>
      <c r="IP65" s="199"/>
      <c r="IQ65" s="202"/>
      <c r="IR65" s="199"/>
      <c r="IS65" s="202"/>
      <c r="IT65" s="199"/>
      <c r="IU65" s="204"/>
      <c r="IV65" s="199"/>
    </row>
    <row r="66">
      <c r="A66" s="214">
        <f>IFERROR(__xludf.DUMMYFUNCTION("""COMPUTED_VALUE"""),100.0)</f>
        <v>100</v>
      </c>
      <c r="B66" s="159" t="str">
        <f t="shared" si="46"/>
        <v>Pavel Hochman-x</v>
      </c>
      <c r="C66" s="173">
        <f t="shared" ref="C66:BL66" si="65">BO66+EA66+GM66</f>
        <v>0</v>
      </c>
      <c r="D66" s="173">
        <f t="shared" si="65"/>
        <v>0</v>
      </c>
      <c r="E66" s="173">
        <f t="shared" si="65"/>
        <v>0</v>
      </c>
      <c r="F66" s="173">
        <f t="shared" si="65"/>
        <v>0</v>
      </c>
      <c r="G66" s="173">
        <f t="shared" si="65"/>
        <v>0</v>
      </c>
      <c r="H66" s="173">
        <f t="shared" si="65"/>
        <v>0</v>
      </c>
      <c r="I66" s="173">
        <f t="shared" si="65"/>
        <v>0</v>
      </c>
      <c r="J66" s="173">
        <f t="shared" si="65"/>
        <v>0</v>
      </c>
      <c r="K66" s="173">
        <f t="shared" si="65"/>
        <v>0</v>
      </c>
      <c r="L66" s="173">
        <f t="shared" si="65"/>
        <v>0</v>
      </c>
      <c r="M66" s="173">
        <f t="shared" si="65"/>
        <v>0</v>
      </c>
      <c r="N66" s="173">
        <f t="shared" si="65"/>
        <v>0</v>
      </c>
      <c r="O66" s="173">
        <f t="shared" si="65"/>
        <v>0</v>
      </c>
      <c r="P66" s="173">
        <f t="shared" si="65"/>
        <v>0</v>
      </c>
      <c r="Q66" s="173">
        <f t="shared" si="65"/>
        <v>0</v>
      </c>
      <c r="R66" s="173">
        <f t="shared" si="65"/>
        <v>0</v>
      </c>
      <c r="S66" s="173">
        <f t="shared" si="65"/>
        <v>0</v>
      </c>
      <c r="T66" s="173">
        <f t="shared" si="65"/>
        <v>0</v>
      </c>
      <c r="U66" s="173">
        <f t="shared" si="65"/>
        <v>0</v>
      </c>
      <c r="V66" s="173">
        <f t="shared" si="65"/>
        <v>0</v>
      </c>
      <c r="W66" s="173">
        <f t="shared" si="65"/>
        <v>0</v>
      </c>
      <c r="X66" s="173">
        <f t="shared" si="65"/>
        <v>0</v>
      </c>
      <c r="Y66" s="173">
        <f t="shared" si="65"/>
        <v>0</v>
      </c>
      <c r="Z66" s="173">
        <f t="shared" si="65"/>
        <v>0</v>
      </c>
      <c r="AA66" s="173">
        <f t="shared" si="65"/>
        <v>0</v>
      </c>
      <c r="AB66" s="173">
        <f t="shared" si="65"/>
        <v>0</v>
      </c>
      <c r="AC66" s="173">
        <f t="shared" si="65"/>
        <v>0</v>
      </c>
      <c r="AD66" s="173">
        <f t="shared" si="65"/>
        <v>0</v>
      </c>
      <c r="AE66" s="173">
        <f t="shared" si="65"/>
        <v>0</v>
      </c>
      <c r="AF66" s="173">
        <f t="shared" si="65"/>
        <v>0</v>
      </c>
      <c r="AG66" s="173">
        <f t="shared" si="65"/>
        <v>0</v>
      </c>
      <c r="AH66" s="173">
        <f t="shared" si="65"/>
        <v>0</v>
      </c>
      <c r="AI66" s="173">
        <f t="shared" si="65"/>
        <v>0</v>
      </c>
      <c r="AJ66" s="173">
        <f t="shared" si="65"/>
        <v>0</v>
      </c>
      <c r="AK66" s="173">
        <f t="shared" si="65"/>
        <v>0</v>
      </c>
      <c r="AL66" s="173">
        <f t="shared" si="65"/>
        <v>0</v>
      </c>
      <c r="AM66" s="173">
        <f t="shared" si="65"/>
        <v>0</v>
      </c>
      <c r="AN66" s="173">
        <f t="shared" si="65"/>
        <v>0</v>
      </c>
      <c r="AO66" s="173">
        <f t="shared" si="65"/>
        <v>0</v>
      </c>
      <c r="AP66" s="173">
        <f t="shared" si="65"/>
        <v>0</v>
      </c>
      <c r="AQ66" s="173">
        <f t="shared" si="65"/>
        <v>0</v>
      </c>
      <c r="AR66" s="173">
        <f t="shared" si="65"/>
        <v>0</v>
      </c>
      <c r="AS66" s="173">
        <f t="shared" si="65"/>
        <v>0</v>
      </c>
      <c r="AT66" s="173">
        <f t="shared" si="65"/>
        <v>0</v>
      </c>
      <c r="AU66" s="173">
        <f t="shared" si="65"/>
        <v>0</v>
      </c>
      <c r="AV66" s="173">
        <f t="shared" si="65"/>
        <v>0</v>
      </c>
      <c r="AW66" s="173">
        <f t="shared" si="65"/>
        <v>0</v>
      </c>
      <c r="AX66" s="173">
        <f t="shared" si="65"/>
        <v>0</v>
      </c>
      <c r="AY66" s="173">
        <f t="shared" si="65"/>
        <v>0</v>
      </c>
      <c r="AZ66" s="173">
        <f t="shared" si="65"/>
        <v>0</v>
      </c>
      <c r="BA66" s="173">
        <f t="shared" si="65"/>
        <v>0</v>
      </c>
      <c r="BB66" s="173">
        <f t="shared" si="65"/>
        <v>0</v>
      </c>
      <c r="BC66" s="173">
        <f t="shared" si="65"/>
        <v>0</v>
      </c>
      <c r="BD66" s="173">
        <f t="shared" si="65"/>
        <v>0</v>
      </c>
      <c r="BE66" s="173">
        <f t="shared" si="65"/>
        <v>0</v>
      </c>
      <c r="BF66" s="173">
        <f t="shared" si="65"/>
        <v>0</v>
      </c>
      <c r="BG66" s="173">
        <f t="shared" si="65"/>
        <v>0</v>
      </c>
      <c r="BH66" s="173">
        <f t="shared" si="65"/>
        <v>0</v>
      </c>
      <c r="BI66" s="173">
        <f t="shared" si="65"/>
        <v>0</v>
      </c>
      <c r="BJ66" s="173">
        <f t="shared" si="65"/>
        <v>0</v>
      </c>
      <c r="BK66" s="173">
        <f t="shared" si="65"/>
        <v>0</v>
      </c>
      <c r="BL66" s="173">
        <f t="shared" si="65"/>
        <v>0</v>
      </c>
      <c r="BM66" s="158"/>
      <c r="BN66" s="159" t="str">
        <f>IFERROR(__xludf.DUMMYFUNCTION("""COMPUTED_VALUE"""),"Pavel Hochman-x")</f>
        <v>Pavel Hochman-x</v>
      </c>
      <c r="BO66" s="174"/>
      <c r="BP66" s="175"/>
      <c r="BQ66" s="174"/>
      <c r="BR66" s="175"/>
      <c r="BS66" s="174"/>
      <c r="BT66" s="175"/>
      <c r="BU66" s="174"/>
      <c r="BV66" s="175"/>
      <c r="BW66" s="174"/>
      <c r="BX66" s="175"/>
      <c r="BY66" s="174"/>
      <c r="BZ66" s="175"/>
      <c r="CA66" s="174"/>
      <c r="CB66" s="175"/>
      <c r="CC66" s="174"/>
      <c r="CD66" s="175"/>
      <c r="CE66" s="174"/>
      <c r="CF66" s="175"/>
      <c r="CG66" s="174"/>
      <c r="CH66" s="175"/>
      <c r="CI66" s="174"/>
      <c r="CJ66" s="175"/>
      <c r="CK66" s="174"/>
      <c r="CL66" s="175"/>
      <c r="CM66" s="174"/>
      <c r="CN66" s="175"/>
      <c r="CO66" s="174"/>
      <c r="CP66" s="175"/>
      <c r="CQ66" s="174"/>
      <c r="CR66" s="175"/>
      <c r="CS66" s="174"/>
      <c r="CT66" s="173"/>
      <c r="CU66" s="176"/>
      <c r="CV66" s="173"/>
      <c r="CW66" s="174"/>
      <c r="CX66" s="173"/>
      <c r="CY66" s="174"/>
      <c r="CZ66" s="173"/>
      <c r="DA66" s="174"/>
      <c r="DB66" s="173"/>
      <c r="DC66" s="174"/>
      <c r="DD66" s="173"/>
      <c r="DE66" s="174"/>
      <c r="DF66" s="173"/>
      <c r="DG66" s="174"/>
      <c r="DH66" s="173"/>
      <c r="DI66" s="174"/>
      <c r="DJ66" s="173"/>
      <c r="DK66" s="174"/>
      <c r="DL66" s="173"/>
      <c r="DM66" s="174"/>
      <c r="DN66" s="173"/>
      <c r="DO66" s="174"/>
      <c r="DP66" s="173"/>
      <c r="DQ66" s="174"/>
      <c r="DR66" s="173"/>
      <c r="DS66" s="174"/>
      <c r="DT66" s="173"/>
      <c r="DU66" s="174"/>
      <c r="DV66" s="173"/>
      <c r="DW66" s="174"/>
      <c r="DX66" s="173"/>
      <c r="DY66" s="158"/>
      <c r="DZ66" s="159" t="str">
        <f t="shared" si="48"/>
        <v>Pavel Hochman-x</v>
      </c>
      <c r="EA66" s="202"/>
      <c r="EB66" s="203"/>
      <c r="EC66" s="202"/>
      <c r="ED66" s="203"/>
      <c r="EE66" s="202"/>
      <c r="EF66" s="203"/>
      <c r="EG66" s="202"/>
      <c r="EH66" s="203"/>
      <c r="EI66" s="202"/>
      <c r="EJ66" s="203"/>
      <c r="EK66" s="202"/>
      <c r="EL66" s="203"/>
      <c r="EM66" s="202"/>
      <c r="EN66" s="203"/>
      <c r="EO66" s="202"/>
      <c r="EP66" s="203"/>
      <c r="EQ66" s="202"/>
      <c r="ER66" s="203"/>
      <c r="ES66" s="202"/>
      <c r="ET66" s="203"/>
      <c r="EU66" s="202"/>
      <c r="EV66" s="203"/>
      <c r="EW66" s="202"/>
      <c r="EX66" s="203"/>
      <c r="EY66" s="202"/>
      <c r="EZ66" s="203"/>
      <c r="FA66" s="202"/>
      <c r="FB66" s="203"/>
      <c r="FC66" s="202"/>
      <c r="FD66" s="203"/>
      <c r="FE66" s="202"/>
      <c r="FF66" s="199"/>
      <c r="FG66" s="204"/>
      <c r="FH66" s="199"/>
      <c r="FI66" s="202"/>
      <c r="FJ66" s="199"/>
      <c r="FK66" s="202"/>
      <c r="FL66" s="199"/>
      <c r="FM66" s="202"/>
      <c r="FN66" s="199"/>
      <c r="FO66" s="202"/>
      <c r="FP66" s="199"/>
      <c r="FQ66" s="202"/>
      <c r="FR66" s="199"/>
      <c r="FS66" s="202"/>
      <c r="FT66" s="199"/>
      <c r="FU66" s="202"/>
      <c r="FV66" s="199"/>
      <c r="FW66" s="202"/>
      <c r="FX66" s="199"/>
      <c r="FY66" s="202"/>
      <c r="FZ66" s="199"/>
      <c r="GA66" s="202"/>
      <c r="GB66" s="199"/>
      <c r="GC66" s="202"/>
      <c r="GD66" s="199"/>
      <c r="GE66" s="202"/>
      <c r="GF66" s="199"/>
      <c r="GG66" s="202"/>
      <c r="GH66" s="199"/>
      <c r="GI66" s="202"/>
      <c r="GJ66" s="199"/>
      <c r="GK66" s="158"/>
      <c r="GL66" s="159" t="str">
        <f t="shared" si="49"/>
        <v>Pavel Hochman-x</v>
      </c>
      <c r="GM66" s="202"/>
      <c r="GN66" s="203"/>
      <c r="GO66" s="202"/>
      <c r="GP66" s="203"/>
      <c r="GQ66" s="202"/>
      <c r="GR66" s="203"/>
      <c r="GS66" s="202"/>
      <c r="GT66" s="203"/>
      <c r="GU66" s="202"/>
      <c r="GV66" s="203"/>
      <c r="GW66" s="202"/>
      <c r="GX66" s="203"/>
      <c r="GY66" s="202"/>
      <c r="GZ66" s="203"/>
      <c r="HA66" s="202"/>
      <c r="HB66" s="203"/>
      <c r="HC66" s="202"/>
      <c r="HD66" s="203"/>
      <c r="HE66" s="202"/>
      <c r="HF66" s="203"/>
      <c r="HG66" s="202"/>
      <c r="HH66" s="203"/>
      <c r="HI66" s="202"/>
      <c r="HJ66" s="203"/>
      <c r="HK66" s="202"/>
      <c r="HL66" s="203"/>
      <c r="HM66" s="202"/>
      <c r="HN66" s="203"/>
      <c r="HO66" s="202"/>
      <c r="HP66" s="203"/>
      <c r="HQ66" s="202"/>
      <c r="HR66" s="199"/>
      <c r="HS66" s="204"/>
      <c r="HT66" s="199"/>
      <c r="HU66" s="202"/>
      <c r="HV66" s="199"/>
      <c r="HW66" s="202"/>
      <c r="HX66" s="199"/>
      <c r="HY66" s="202"/>
      <c r="HZ66" s="199"/>
      <c r="IA66" s="202"/>
      <c r="IB66" s="199"/>
      <c r="IC66" s="202"/>
      <c r="ID66" s="199"/>
      <c r="IE66" s="202"/>
      <c r="IF66" s="199"/>
      <c r="IG66" s="202"/>
      <c r="IH66" s="199"/>
      <c r="II66" s="202"/>
      <c r="IJ66" s="199"/>
      <c r="IK66" s="202"/>
      <c r="IL66" s="199"/>
      <c r="IM66" s="202"/>
      <c r="IN66" s="199"/>
      <c r="IO66" s="202"/>
      <c r="IP66" s="199"/>
      <c r="IQ66" s="202"/>
      <c r="IR66" s="199"/>
      <c r="IS66" s="202"/>
      <c r="IT66" s="199"/>
      <c r="IU66" s="202"/>
      <c r="IV66" s="199"/>
    </row>
    <row r="67">
      <c r="A67" s="214">
        <f>IFERROR(__xludf.DUMMYFUNCTION("""COMPUTED_VALUE"""),100.0)</f>
        <v>100</v>
      </c>
      <c r="B67" s="159" t="str">
        <f t="shared" si="46"/>
        <v>Marek Šos</v>
      </c>
      <c r="C67" s="173">
        <f t="shared" ref="C67:BL67" si="66">BO67+EA67+GM67</f>
        <v>8.5</v>
      </c>
      <c r="D67" s="173">
        <f t="shared" si="66"/>
        <v>0</v>
      </c>
      <c r="E67" s="173">
        <f t="shared" si="66"/>
        <v>0</v>
      </c>
      <c r="F67" s="173">
        <f t="shared" si="66"/>
        <v>0</v>
      </c>
      <c r="G67" s="173">
        <f t="shared" si="66"/>
        <v>0</v>
      </c>
      <c r="H67" s="173">
        <f t="shared" si="66"/>
        <v>0</v>
      </c>
      <c r="I67" s="173">
        <f t="shared" si="66"/>
        <v>7</v>
      </c>
      <c r="J67" s="173">
        <f t="shared" si="66"/>
        <v>0</v>
      </c>
      <c r="K67" s="173">
        <f t="shared" si="66"/>
        <v>0</v>
      </c>
      <c r="L67" s="173">
        <f t="shared" si="66"/>
        <v>0</v>
      </c>
      <c r="M67" s="173">
        <f t="shared" si="66"/>
        <v>0</v>
      </c>
      <c r="N67" s="173">
        <f t="shared" si="66"/>
        <v>0</v>
      </c>
      <c r="O67" s="173">
        <f t="shared" si="66"/>
        <v>8.5</v>
      </c>
      <c r="P67" s="173">
        <f t="shared" si="66"/>
        <v>0</v>
      </c>
      <c r="Q67" s="173">
        <f t="shared" si="66"/>
        <v>8.5</v>
      </c>
      <c r="R67" s="173">
        <f t="shared" si="66"/>
        <v>0</v>
      </c>
      <c r="S67" s="173">
        <f t="shared" si="66"/>
        <v>12.5</v>
      </c>
      <c r="T67" s="173">
        <f t="shared" si="66"/>
        <v>0</v>
      </c>
      <c r="U67" s="173">
        <f t="shared" si="66"/>
        <v>7.5</v>
      </c>
      <c r="V67" s="173">
        <f t="shared" si="66"/>
        <v>0</v>
      </c>
      <c r="W67" s="173">
        <f t="shared" si="66"/>
        <v>7</v>
      </c>
      <c r="X67" s="173">
        <f t="shared" si="66"/>
        <v>0</v>
      </c>
      <c r="Y67" s="173">
        <f t="shared" si="66"/>
        <v>8</v>
      </c>
      <c r="Z67" s="173">
        <f t="shared" si="66"/>
        <v>800</v>
      </c>
      <c r="AA67" s="173">
        <f t="shared" si="66"/>
        <v>0</v>
      </c>
      <c r="AB67" s="173">
        <f t="shared" si="66"/>
        <v>2000</v>
      </c>
      <c r="AC67" s="173">
        <f t="shared" si="66"/>
        <v>8.5</v>
      </c>
      <c r="AD67" s="173">
        <f t="shared" si="66"/>
        <v>0</v>
      </c>
      <c r="AE67" s="173">
        <f t="shared" si="66"/>
        <v>8</v>
      </c>
      <c r="AF67" s="173">
        <f t="shared" si="66"/>
        <v>0</v>
      </c>
      <c r="AG67" s="173">
        <f t="shared" si="66"/>
        <v>6</v>
      </c>
      <c r="AH67" s="173">
        <f t="shared" si="66"/>
        <v>0</v>
      </c>
      <c r="AI67" s="173">
        <f t="shared" si="66"/>
        <v>8</v>
      </c>
      <c r="AJ67" s="173">
        <f t="shared" si="66"/>
        <v>0</v>
      </c>
      <c r="AK67" s="173">
        <f t="shared" si="66"/>
        <v>7</v>
      </c>
      <c r="AL67" s="173">
        <f t="shared" si="66"/>
        <v>0</v>
      </c>
      <c r="AM67" s="173">
        <f t="shared" si="66"/>
        <v>8</v>
      </c>
      <c r="AN67" s="173">
        <f t="shared" si="66"/>
        <v>0</v>
      </c>
      <c r="AO67" s="173">
        <f t="shared" si="66"/>
        <v>0</v>
      </c>
      <c r="AP67" s="173">
        <f t="shared" si="66"/>
        <v>0</v>
      </c>
      <c r="AQ67" s="173">
        <f t="shared" si="66"/>
        <v>0</v>
      </c>
      <c r="AR67" s="173">
        <f t="shared" si="66"/>
        <v>0</v>
      </c>
      <c r="AS67" s="173">
        <f t="shared" si="66"/>
        <v>0</v>
      </c>
      <c r="AT67" s="173">
        <f t="shared" si="66"/>
        <v>0</v>
      </c>
      <c r="AU67" s="173">
        <f t="shared" si="66"/>
        <v>0</v>
      </c>
      <c r="AV67" s="173">
        <f t="shared" si="66"/>
        <v>0</v>
      </c>
      <c r="AW67" s="173">
        <f t="shared" si="66"/>
        <v>0</v>
      </c>
      <c r="AX67" s="173">
        <f t="shared" si="66"/>
        <v>0</v>
      </c>
      <c r="AY67" s="173">
        <f t="shared" si="66"/>
        <v>0</v>
      </c>
      <c r="AZ67" s="173">
        <f t="shared" si="66"/>
        <v>0</v>
      </c>
      <c r="BA67" s="173">
        <f t="shared" si="66"/>
        <v>0</v>
      </c>
      <c r="BB67" s="173">
        <f t="shared" si="66"/>
        <v>0</v>
      </c>
      <c r="BC67" s="173">
        <f t="shared" si="66"/>
        <v>0</v>
      </c>
      <c r="BD67" s="173">
        <f t="shared" si="66"/>
        <v>0</v>
      </c>
      <c r="BE67" s="173">
        <f t="shared" si="66"/>
        <v>0</v>
      </c>
      <c r="BF67" s="173">
        <f t="shared" si="66"/>
        <v>0</v>
      </c>
      <c r="BG67" s="173">
        <f t="shared" si="66"/>
        <v>0</v>
      </c>
      <c r="BH67" s="173">
        <f t="shared" si="66"/>
        <v>0</v>
      </c>
      <c r="BI67" s="173">
        <f t="shared" si="66"/>
        <v>0</v>
      </c>
      <c r="BJ67" s="173">
        <f t="shared" si="66"/>
        <v>0</v>
      </c>
      <c r="BK67" s="173">
        <f t="shared" si="66"/>
        <v>0</v>
      </c>
      <c r="BL67" s="173">
        <f t="shared" si="66"/>
        <v>0</v>
      </c>
      <c r="BM67" s="158"/>
      <c r="BN67" s="159" t="str">
        <f>IFERROR(__xludf.DUMMYFUNCTION("""COMPUTED_VALUE"""),"Marek Šos")</f>
        <v>Marek Šos</v>
      </c>
      <c r="BO67" s="174"/>
      <c r="BP67" s="175"/>
      <c r="BQ67" s="174"/>
      <c r="BR67" s="175"/>
      <c r="BS67" s="174"/>
      <c r="BT67" s="175"/>
      <c r="BU67" s="174"/>
      <c r="BV67" s="175"/>
      <c r="BW67" s="174"/>
      <c r="BX67" s="175"/>
      <c r="BY67" s="174"/>
      <c r="BZ67" s="175"/>
      <c r="CA67" s="174"/>
      <c r="CB67" s="175"/>
      <c r="CC67" s="174"/>
      <c r="CD67" s="175"/>
      <c r="CE67" s="174">
        <f>IFERROR(__xludf.DUMMYFUNCTION("""COMPUTED_VALUE"""),4.0)</f>
        <v>4</v>
      </c>
      <c r="CF67" s="175"/>
      <c r="CG67" s="174">
        <f>IFERROR(__xludf.DUMMYFUNCTION("""COMPUTED_VALUE"""),7.5)</f>
        <v>7.5</v>
      </c>
      <c r="CH67" s="175"/>
      <c r="CI67" s="174"/>
      <c r="CJ67" s="175"/>
      <c r="CK67" s="174"/>
      <c r="CL67" s="175"/>
      <c r="CM67" s="174"/>
      <c r="CN67" s="175"/>
      <c r="CO67" s="174"/>
      <c r="CP67" s="175"/>
      <c r="CQ67" s="174"/>
      <c r="CR67" s="175"/>
      <c r="CS67" s="174"/>
      <c r="CT67" s="173"/>
      <c r="CU67" s="174"/>
      <c r="CV67" s="173"/>
      <c r="CW67" s="174"/>
      <c r="CX67" s="173"/>
      <c r="CY67" s="174"/>
      <c r="CZ67" s="173"/>
      <c r="DA67" s="174"/>
      <c r="DB67" s="173"/>
      <c r="DC67" s="174"/>
      <c r="DD67" s="173"/>
      <c r="DE67" s="174"/>
      <c r="DF67" s="173"/>
      <c r="DG67" s="174"/>
      <c r="DH67" s="173"/>
      <c r="DI67" s="174"/>
      <c r="DJ67" s="173"/>
      <c r="DK67" s="174"/>
      <c r="DL67" s="173"/>
      <c r="DM67" s="174"/>
      <c r="DN67" s="173"/>
      <c r="DO67" s="174"/>
      <c r="DP67" s="173"/>
      <c r="DQ67" s="174"/>
      <c r="DR67" s="173"/>
      <c r="DS67" s="174"/>
      <c r="DT67" s="173"/>
      <c r="DU67" s="174"/>
      <c r="DV67" s="173"/>
      <c r="DW67" s="174"/>
      <c r="DX67" s="173"/>
      <c r="DY67" s="158"/>
      <c r="DZ67" s="159" t="str">
        <f t="shared" si="48"/>
        <v>Marek Šos</v>
      </c>
      <c r="EA67" s="202">
        <f>IFERROR(__xludf.DUMMYFUNCTION("""COMPUTED_VALUE"""),8.5)</f>
        <v>8.5</v>
      </c>
      <c r="EB67" s="203"/>
      <c r="EC67" s="202"/>
      <c r="ED67" s="203"/>
      <c r="EE67" s="202"/>
      <c r="EF67" s="203"/>
      <c r="EG67" s="202">
        <f>IFERROR(__xludf.DUMMYFUNCTION("""COMPUTED_VALUE"""),7.0)</f>
        <v>7</v>
      </c>
      <c r="EH67" s="203"/>
      <c r="EI67" s="202"/>
      <c r="EJ67" s="203"/>
      <c r="EK67" s="202"/>
      <c r="EL67" s="203"/>
      <c r="EM67" s="202">
        <f>IFERROR(__xludf.DUMMYFUNCTION("""COMPUTED_VALUE"""),8.5)</f>
        <v>8.5</v>
      </c>
      <c r="EN67" s="203"/>
      <c r="EO67" s="202">
        <f>IFERROR(__xludf.DUMMYFUNCTION("""COMPUTED_VALUE"""),8.5)</f>
        <v>8.5</v>
      </c>
      <c r="EP67" s="203"/>
      <c r="EQ67" s="202">
        <f>IFERROR(__xludf.DUMMYFUNCTION("""COMPUTED_VALUE"""),8.5)</f>
        <v>8.5</v>
      </c>
      <c r="ER67" s="203"/>
      <c r="ES67" s="202"/>
      <c r="ET67" s="203"/>
      <c r="EU67" s="202">
        <f>IFERROR(__xludf.DUMMYFUNCTION("""COMPUTED_VALUE"""),7.0)</f>
        <v>7</v>
      </c>
      <c r="EV67" s="203"/>
      <c r="EW67" s="202">
        <f>IFERROR(__xludf.DUMMYFUNCTION("""COMPUTED_VALUE"""),8.0)</f>
        <v>8</v>
      </c>
      <c r="EX67" s="203">
        <f>IFERROR(__xludf.DUMMYFUNCTION("""COMPUTED_VALUE"""),800.0)</f>
        <v>800</v>
      </c>
      <c r="EY67" s="202"/>
      <c r="EZ67" s="203">
        <f>IFERROR(__xludf.DUMMYFUNCTION("""COMPUTED_VALUE"""),2000.0)</f>
        <v>2000</v>
      </c>
      <c r="FA67" s="202">
        <f>IFERROR(__xludf.DUMMYFUNCTION("""COMPUTED_VALUE"""),8.5)</f>
        <v>8.5</v>
      </c>
      <c r="FB67" s="203"/>
      <c r="FC67" s="202">
        <f>IFERROR(__xludf.DUMMYFUNCTION("""COMPUTED_VALUE"""),8.0)</f>
        <v>8</v>
      </c>
      <c r="FD67" s="203"/>
      <c r="FE67" s="202">
        <f>IFERROR(__xludf.DUMMYFUNCTION("""COMPUTED_VALUE"""),6.0)</f>
        <v>6</v>
      </c>
      <c r="FF67" s="199"/>
      <c r="FG67" s="202">
        <f>IFERROR(__xludf.DUMMYFUNCTION("""COMPUTED_VALUE"""),8.0)</f>
        <v>8</v>
      </c>
      <c r="FH67" s="199"/>
      <c r="FI67" s="202">
        <f>IFERROR(__xludf.DUMMYFUNCTION("""COMPUTED_VALUE"""),7.0)</f>
        <v>7</v>
      </c>
      <c r="FJ67" s="199"/>
      <c r="FK67" s="202">
        <f>IFERROR(__xludf.DUMMYFUNCTION("""COMPUTED_VALUE"""),8.0)</f>
        <v>8</v>
      </c>
      <c r="FL67" s="199"/>
      <c r="FM67" s="202"/>
      <c r="FN67" s="199"/>
      <c r="FO67" s="202"/>
      <c r="FP67" s="199"/>
      <c r="FQ67" s="202"/>
      <c r="FR67" s="199"/>
      <c r="FS67" s="202"/>
      <c r="FT67" s="199"/>
      <c r="FU67" s="202"/>
      <c r="FV67" s="199"/>
      <c r="FW67" s="202"/>
      <c r="FX67" s="199"/>
      <c r="FY67" s="202"/>
      <c r="FZ67" s="199"/>
      <c r="GA67" s="202"/>
      <c r="GB67" s="199"/>
      <c r="GC67" s="202"/>
      <c r="GD67" s="199"/>
      <c r="GE67" s="202"/>
      <c r="GF67" s="199"/>
      <c r="GG67" s="202"/>
      <c r="GH67" s="199"/>
      <c r="GI67" s="202"/>
      <c r="GJ67" s="199"/>
      <c r="GK67" s="158"/>
      <c r="GL67" s="159" t="str">
        <f t="shared" si="49"/>
        <v>Marek Šos</v>
      </c>
      <c r="GM67" s="202"/>
      <c r="GN67" s="203"/>
      <c r="GO67" s="202"/>
      <c r="GP67" s="203"/>
      <c r="GQ67" s="202"/>
      <c r="GR67" s="203"/>
      <c r="GS67" s="202"/>
      <c r="GT67" s="203"/>
      <c r="GU67" s="202"/>
      <c r="GV67" s="203"/>
      <c r="GW67" s="202"/>
      <c r="GX67" s="203"/>
      <c r="GY67" s="202"/>
      <c r="GZ67" s="203"/>
      <c r="HA67" s="202"/>
      <c r="HB67" s="203"/>
      <c r="HC67" s="202"/>
      <c r="HD67" s="203"/>
      <c r="HE67" s="202"/>
      <c r="HF67" s="203"/>
      <c r="HG67" s="202"/>
      <c r="HH67" s="203"/>
      <c r="HI67" s="202"/>
      <c r="HJ67" s="203"/>
      <c r="HK67" s="202"/>
      <c r="HL67" s="203"/>
      <c r="HM67" s="202"/>
      <c r="HN67" s="203"/>
      <c r="HO67" s="202"/>
      <c r="HP67" s="203"/>
      <c r="HQ67" s="202"/>
      <c r="HR67" s="199"/>
      <c r="HS67" s="202"/>
      <c r="HT67" s="199"/>
      <c r="HU67" s="202"/>
      <c r="HV67" s="199"/>
      <c r="HW67" s="202"/>
      <c r="HX67" s="199"/>
      <c r="HY67" s="202"/>
      <c r="HZ67" s="199"/>
      <c r="IA67" s="202"/>
      <c r="IB67" s="199"/>
      <c r="IC67" s="202"/>
      <c r="ID67" s="199"/>
      <c r="IE67" s="202"/>
      <c r="IF67" s="199"/>
      <c r="IG67" s="202"/>
      <c r="IH67" s="199"/>
      <c r="II67" s="202"/>
      <c r="IJ67" s="199"/>
      <c r="IK67" s="202"/>
      <c r="IL67" s="199"/>
      <c r="IM67" s="202"/>
      <c r="IN67" s="199"/>
      <c r="IO67" s="202"/>
      <c r="IP67" s="199"/>
      <c r="IQ67" s="202"/>
      <c r="IR67" s="199"/>
      <c r="IS67" s="202"/>
      <c r="IT67" s="199"/>
      <c r="IU67" s="202"/>
      <c r="IV67" s="199"/>
    </row>
    <row r="68">
      <c r="A68" s="214">
        <f>IFERROR(__xludf.DUMMYFUNCTION("""COMPUTED_VALUE"""),100.0)</f>
        <v>100</v>
      </c>
      <c r="B68" s="159" t="str">
        <f t="shared" si="46"/>
        <v>Martin Jurkovič</v>
      </c>
      <c r="C68" s="173">
        <f t="shared" ref="C68:BL68" si="67">BO68+EA68+GM68</f>
        <v>3.5</v>
      </c>
      <c r="D68" s="173">
        <f t="shared" si="67"/>
        <v>0</v>
      </c>
      <c r="E68" s="173">
        <f t="shared" si="67"/>
        <v>2</v>
      </c>
      <c r="F68" s="173">
        <f t="shared" si="67"/>
        <v>0</v>
      </c>
      <c r="G68" s="173">
        <f t="shared" si="67"/>
        <v>0</v>
      </c>
      <c r="H68" s="173">
        <f t="shared" si="67"/>
        <v>0</v>
      </c>
      <c r="I68" s="173">
        <f t="shared" si="67"/>
        <v>0</v>
      </c>
      <c r="J68" s="173">
        <f t="shared" si="67"/>
        <v>0</v>
      </c>
      <c r="K68" s="173">
        <f t="shared" si="67"/>
        <v>6</v>
      </c>
      <c r="L68" s="173">
        <f t="shared" si="67"/>
        <v>0</v>
      </c>
      <c r="M68" s="173">
        <f t="shared" si="67"/>
        <v>4</v>
      </c>
      <c r="N68" s="173">
        <f t="shared" si="67"/>
        <v>0</v>
      </c>
      <c r="O68" s="173">
        <f t="shared" si="67"/>
        <v>0</v>
      </c>
      <c r="P68" s="173">
        <f t="shared" si="67"/>
        <v>0</v>
      </c>
      <c r="Q68" s="173">
        <f t="shared" si="67"/>
        <v>3.5</v>
      </c>
      <c r="R68" s="173">
        <f t="shared" si="67"/>
        <v>0</v>
      </c>
      <c r="S68" s="173">
        <f t="shared" si="67"/>
        <v>0</v>
      </c>
      <c r="T68" s="173">
        <f t="shared" si="67"/>
        <v>0</v>
      </c>
      <c r="U68" s="173">
        <f t="shared" si="67"/>
        <v>0</v>
      </c>
      <c r="V68" s="173">
        <f t="shared" si="67"/>
        <v>0</v>
      </c>
      <c r="W68" s="173">
        <f t="shared" si="67"/>
        <v>5</v>
      </c>
      <c r="X68" s="173">
        <f t="shared" si="67"/>
        <v>0</v>
      </c>
      <c r="Y68" s="173">
        <f t="shared" si="67"/>
        <v>5</v>
      </c>
      <c r="Z68" s="173">
        <f t="shared" si="67"/>
        <v>0</v>
      </c>
      <c r="AA68" s="173">
        <f t="shared" si="67"/>
        <v>0</v>
      </c>
      <c r="AB68" s="173">
        <f t="shared" si="67"/>
        <v>0</v>
      </c>
      <c r="AC68" s="173">
        <f t="shared" si="67"/>
        <v>0</v>
      </c>
      <c r="AD68" s="173">
        <f t="shared" si="67"/>
        <v>0</v>
      </c>
      <c r="AE68" s="173">
        <f t="shared" si="67"/>
        <v>6</v>
      </c>
      <c r="AF68" s="173">
        <f t="shared" si="67"/>
        <v>0</v>
      </c>
      <c r="AG68" s="173">
        <f t="shared" si="67"/>
        <v>6</v>
      </c>
      <c r="AH68" s="173">
        <f t="shared" si="67"/>
        <v>0</v>
      </c>
      <c r="AI68" s="173">
        <f t="shared" si="67"/>
        <v>0</v>
      </c>
      <c r="AJ68" s="173">
        <f t="shared" si="67"/>
        <v>0</v>
      </c>
      <c r="AK68" s="173">
        <f t="shared" si="67"/>
        <v>0</v>
      </c>
      <c r="AL68" s="173">
        <f t="shared" si="67"/>
        <v>0</v>
      </c>
      <c r="AM68" s="173">
        <f t="shared" si="67"/>
        <v>6</v>
      </c>
      <c r="AN68" s="173">
        <f t="shared" si="67"/>
        <v>0</v>
      </c>
      <c r="AO68" s="173">
        <f t="shared" si="67"/>
        <v>4.5</v>
      </c>
      <c r="AP68" s="173">
        <f t="shared" si="67"/>
        <v>0</v>
      </c>
      <c r="AQ68" s="173">
        <f t="shared" si="67"/>
        <v>0</v>
      </c>
      <c r="AR68" s="173">
        <f t="shared" si="67"/>
        <v>0</v>
      </c>
      <c r="AS68" s="173">
        <f t="shared" si="67"/>
        <v>0</v>
      </c>
      <c r="AT68" s="173">
        <f t="shared" si="67"/>
        <v>0</v>
      </c>
      <c r="AU68" s="173">
        <f t="shared" si="67"/>
        <v>0</v>
      </c>
      <c r="AV68" s="173">
        <f t="shared" si="67"/>
        <v>0</v>
      </c>
      <c r="AW68" s="173">
        <f t="shared" si="67"/>
        <v>0</v>
      </c>
      <c r="AX68" s="173">
        <f t="shared" si="67"/>
        <v>0</v>
      </c>
      <c r="AY68" s="173">
        <f t="shared" si="67"/>
        <v>0</v>
      </c>
      <c r="AZ68" s="173">
        <f t="shared" si="67"/>
        <v>0</v>
      </c>
      <c r="BA68" s="173">
        <f t="shared" si="67"/>
        <v>4.5</v>
      </c>
      <c r="BB68" s="173">
        <f t="shared" si="67"/>
        <v>0</v>
      </c>
      <c r="BC68" s="173">
        <f t="shared" si="67"/>
        <v>4</v>
      </c>
      <c r="BD68" s="173">
        <f t="shared" si="67"/>
        <v>0</v>
      </c>
      <c r="BE68" s="173">
        <f t="shared" si="67"/>
        <v>0</v>
      </c>
      <c r="BF68" s="173">
        <f t="shared" si="67"/>
        <v>0</v>
      </c>
      <c r="BG68" s="173">
        <f t="shared" si="67"/>
        <v>5</v>
      </c>
      <c r="BH68" s="173">
        <f t="shared" si="67"/>
        <v>0</v>
      </c>
      <c r="BI68" s="173">
        <f t="shared" si="67"/>
        <v>4</v>
      </c>
      <c r="BJ68" s="173">
        <f t="shared" si="67"/>
        <v>0</v>
      </c>
      <c r="BK68" s="173">
        <f t="shared" si="67"/>
        <v>5.5</v>
      </c>
      <c r="BL68" s="173">
        <f t="shared" si="67"/>
        <v>0</v>
      </c>
      <c r="BM68" s="158"/>
      <c r="BN68" s="159" t="str">
        <f>IFERROR(__xludf.DUMMYFUNCTION("""COMPUTED_VALUE"""),"Martin Jurkovič")</f>
        <v>Martin Jurkovič</v>
      </c>
      <c r="BO68" s="174">
        <f>IFERROR(__xludf.DUMMYFUNCTION("""COMPUTED_VALUE"""),3.5)</f>
        <v>3.5</v>
      </c>
      <c r="BP68" s="175"/>
      <c r="BQ68" s="176">
        <f>IFERROR(__xludf.DUMMYFUNCTION("""COMPUTED_VALUE"""),2.0)</f>
        <v>2</v>
      </c>
      <c r="BR68" s="181"/>
      <c r="BS68" s="174"/>
      <c r="BT68" s="175"/>
      <c r="BU68" s="174"/>
      <c r="BV68" s="175"/>
      <c r="BW68" s="176">
        <f>IFERROR(__xludf.DUMMYFUNCTION("""COMPUTED_VALUE"""),6.0)</f>
        <v>6</v>
      </c>
      <c r="BX68" s="181"/>
      <c r="BY68" s="176">
        <f>IFERROR(__xludf.DUMMYFUNCTION("""COMPUTED_VALUE"""),4.0)</f>
        <v>4</v>
      </c>
      <c r="BZ68" s="181"/>
      <c r="CA68" s="176"/>
      <c r="CB68" s="181"/>
      <c r="CC68" s="176">
        <f>IFERROR(__xludf.DUMMYFUNCTION("""COMPUTED_VALUE"""),3.5)</f>
        <v>3.5</v>
      </c>
      <c r="CD68" s="181"/>
      <c r="CE68" s="174"/>
      <c r="CF68" s="175"/>
      <c r="CG68" s="176"/>
      <c r="CH68" s="181"/>
      <c r="CI68" s="176">
        <f>IFERROR(__xludf.DUMMYFUNCTION("""COMPUTED_VALUE"""),5.0)</f>
        <v>5</v>
      </c>
      <c r="CJ68" s="181"/>
      <c r="CK68" s="176">
        <f>IFERROR(__xludf.DUMMYFUNCTION("""COMPUTED_VALUE"""),5.0)</f>
        <v>5</v>
      </c>
      <c r="CL68" s="181"/>
      <c r="CM68" s="176"/>
      <c r="CN68" s="181"/>
      <c r="CO68" s="176"/>
      <c r="CP68" s="181"/>
      <c r="CQ68" s="174">
        <f>IFERROR(__xludf.DUMMYFUNCTION("""COMPUTED_VALUE"""),6.0)</f>
        <v>6</v>
      </c>
      <c r="CR68" s="175"/>
      <c r="CS68" s="176">
        <f>IFERROR(__xludf.DUMMYFUNCTION("""COMPUTED_VALUE"""),6.0)</f>
        <v>6</v>
      </c>
      <c r="CT68" s="182"/>
      <c r="CU68" s="174"/>
      <c r="CV68" s="173"/>
      <c r="CW68" s="176"/>
      <c r="CX68" s="173"/>
      <c r="CY68" s="176">
        <f>IFERROR(__xludf.DUMMYFUNCTION("""COMPUTED_VALUE"""),6.0)</f>
        <v>6</v>
      </c>
      <c r="CZ68" s="173"/>
      <c r="DA68" s="176">
        <f>IFERROR(__xludf.DUMMYFUNCTION("""COMPUTED_VALUE"""),4.5)</f>
        <v>4.5</v>
      </c>
      <c r="DB68" s="173"/>
      <c r="DC68" s="176"/>
      <c r="DD68" s="173"/>
      <c r="DE68" s="174"/>
      <c r="DF68" s="173"/>
      <c r="DG68" s="176"/>
      <c r="DH68" s="173"/>
      <c r="DI68" s="176"/>
      <c r="DJ68" s="173"/>
      <c r="DK68" s="174"/>
      <c r="DL68" s="173"/>
      <c r="DM68" s="176">
        <f>IFERROR(__xludf.DUMMYFUNCTION("""COMPUTED_VALUE"""),4.5)</f>
        <v>4.5</v>
      </c>
      <c r="DN68" s="182"/>
      <c r="DO68" s="176">
        <f>IFERROR(__xludf.DUMMYFUNCTION("""COMPUTED_VALUE"""),4.0)</f>
        <v>4</v>
      </c>
      <c r="DP68" s="173"/>
      <c r="DQ68" s="176"/>
      <c r="DR68" s="173"/>
      <c r="DS68" s="176">
        <f>IFERROR(__xludf.DUMMYFUNCTION("""COMPUTED_VALUE"""),5.0)</f>
        <v>5</v>
      </c>
      <c r="DT68" s="173"/>
      <c r="DU68" s="176">
        <f>IFERROR(__xludf.DUMMYFUNCTION("""COMPUTED_VALUE"""),4.0)</f>
        <v>4</v>
      </c>
      <c r="DV68" s="173"/>
      <c r="DW68" s="176">
        <f>IFERROR(__xludf.DUMMYFUNCTION("""COMPUTED_VALUE"""),5.5)</f>
        <v>5.5</v>
      </c>
      <c r="DX68" s="173"/>
      <c r="DY68" s="158"/>
      <c r="DZ68" s="159" t="str">
        <f t="shared" si="48"/>
        <v>Martin Jurkovič</v>
      </c>
      <c r="EA68" s="202"/>
      <c r="EB68" s="203"/>
      <c r="EC68" s="204"/>
      <c r="ED68" s="205"/>
      <c r="EE68" s="202"/>
      <c r="EF68" s="203"/>
      <c r="EG68" s="202"/>
      <c r="EH68" s="203"/>
      <c r="EI68" s="204"/>
      <c r="EJ68" s="205"/>
      <c r="EK68" s="204"/>
      <c r="EL68" s="205"/>
      <c r="EM68" s="204"/>
      <c r="EN68" s="205"/>
      <c r="EO68" s="204"/>
      <c r="EP68" s="205"/>
      <c r="EQ68" s="202"/>
      <c r="ER68" s="203"/>
      <c r="ES68" s="204"/>
      <c r="ET68" s="205"/>
      <c r="EU68" s="204"/>
      <c r="EV68" s="205"/>
      <c r="EW68" s="204"/>
      <c r="EX68" s="205"/>
      <c r="EY68" s="204"/>
      <c r="EZ68" s="205"/>
      <c r="FA68" s="204"/>
      <c r="FB68" s="205"/>
      <c r="FC68" s="202"/>
      <c r="FD68" s="203"/>
      <c r="FE68" s="204"/>
      <c r="FF68" s="206"/>
      <c r="FG68" s="202"/>
      <c r="FH68" s="199"/>
      <c r="FI68" s="204"/>
      <c r="FJ68" s="199"/>
      <c r="FK68" s="204"/>
      <c r="FL68" s="199"/>
      <c r="FM68" s="204"/>
      <c r="FN68" s="199"/>
      <c r="FO68" s="204"/>
      <c r="FP68" s="199"/>
      <c r="FQ68" s="202"/>
      <c r="FR68" s="199"/>
      <c r="FS68" s="204"/>
      <c r="FT68" s="199"/>
      <c r="FU68" s="204"/>
      <c r="FV68" s="199"/>
      <c r="FW68" s="202"/>
      <c r="FX68" s="199"/>
      <c r="FY68" s="204"/>
      <c r="FZ68" s="206"/>
      <c r="GA68" s="204"/>
      <c r="GB68" s="199"/>
      <c r="GC68" s="204"/>
      <c r="GD68" s="199"/>
      <c r="GE68" s="204"/>
      <c r="GF68" s="199"/>
      <c r="GG68" s="204"/>
      <c r="GH68" s="199"/>
      <c r="GI68" s="204"/>
      <c r="GJ68" s="199"/>
      <c r="GK68" s="158"/>
      <c r="GL68" s="159" t="str">
        <f t="shared" si="49"/>
        <v>Martin Jurkovič</v>
      </c>
      <c r="GM68" s="202"/>
      <c r="GN68" s="203"/>
      <c r="GO68" s="204"/>
      <c r="GP68" s="205"/>
      <c r="GQ68" s="202"/>
      <c r="GR68" s="203"/>
      <c r="GS68" s="202"/>
      <c r="GT68" s="203"/>
      <c r="GU68" s="204"/>
      <c r="GV68" s="205"/>
      <c r="GW68" s="204"/>
      <c r="GX68" s="205"/>
      <c r="GY68" s="204"/>
      <c r="GZ68" s="205"/>
      <c r="HA68" s="204"/>
      <c r="HB68" s="205"/>
      <c r="HC68" s="202"/>
      <c r="HD68" s="203"/>
      <c r="HE68" s="204"/>
      <c r="HF68" s="205"/>
      <c r="HG68" s="204"/>
      <c r="HH68" s="205"/>
      <c r="HI68" s="204"/>
      <c r="HJ68" s="205"/>
      <c r="HK68" s="204"/>
      <c r="HL68" s="205"/>
      <c r="HM68" s="204"/>
      <c r="HN68" s="205"/>
      <c r="HO68" s="202"/>
      <c r="HP68" s="203"/>
      <c r="HQ68" s="204"/>
      <c r="HR68" s="206"/>
      <c r="HS68" s="202"/>
      <c r="HT68" s="199"/>
      <c r="HU68" s="204"/>
      <c r="HV68" s="199"/>
      <c r="HW68" s="204"/>
      <c r="HX68" s="199"/>
      <c r="HY68" s="204"/>
      <c r="HZ68" s="199"/>
      <c r="IA68" s="204"/>
      <c r="IB68" s="199"/>
      <c r="IC68" s="202"/>
      <c r="ID68" s="199"/>
      <c r="IE68" s="204"/>
      <c r="IF68" s="199"/>
      <c r="IG68" s="204"/>
      <c r="IH68" s="199"/>
      <c r="II68" s="202"/>
      <c r="IJ68" s="199"/>
      <c r="IK68" s="204"/>
      <c r="IL68" s="206"/>
      <c r="IM68" s="204"/>
      <c r="IN68" s="199"/>
      <c r="IO68" s="204"/>
      <c r="IP68" s="199"/>
      <c r="IQ68" s="204"/>
      <c r="IR68" s="199"/>
      <c r="IS68" s="204"/>
      <c r="IT68" s="199"/>
      <c r="IU68" s="204"/>
      <c r="IV68" s="199"/>
    </row>
    <row r="69">
      <c r="A69" s="214">
        <f>IFERROR(__xludf.DUMMYFUNCTION("""COMPUTED_VALUE"""),100.0)</f>
        <v>100</v>
      </c>
      <c r="B69" s="159" t="str">
        <f t="shared" si="46"/>
        <v>Václav Schejbal</v>
      </c>
      <c r="C69" s="173">
        <f t="shared" ref="C69:BL69" si="68">BO69+EA69+GM69</f>
        <v>0</v>
      </c>
      <c r="D69" s="173">
        <f t="shared" si="68"/>
        <v>0</v>
      </c>
      <c r="E69" s="173">
        <f t="shared" si="68"/>
        <v>0</v>
      </c>
      <c r="F69" s="173">
        <f t="shared" si="68"/>
        <v>0</v>
      </c>
      <c r="G69" s="173">
        <f t="shared" si="68"/>
        <v>0</v>
      </c>
      <c r="H69" s="173">
        <f t="shared" si="68"/>
        <v>0</v>
      </c>
      <c r="I69" s="173">
        <f t="shared" si="68"/>
        <v>0</v>
      </c>
      <c r="J69" s="173">
        <f t="shared" si="68"/>
        <v>0</v>
      </c>
      <c r="K69" s="173">
        <f t="shared" si="68"/>
        <v>11.5</v>
      </c>
      <c r="L69" s="173">
        <f t="shared" si="68"/>
        <v>0</v>
      </c>
      <c r="M69" s="173">
        <f t="shared" si="68"/>
        <v>0</v>
      </c>
      <c r="N69" s="173">
        <f t="shared" si="68"/>
        <v>0</v>
      </c>
      <c r="O69" s="173">
        <f t="shared" si="68"/>
        <v>0</v>
      </c>
      <c r="P69" s="173">
        <f t="shared" si="68"/>
        <v>0</v>
      </c>
      <c r="Q69" s="173">
        <f t="shared" si="68"/>
        <v>0</v>
      </c>
      <c r="R69" s="173">
        <f t="shared" si="68"/>
        <v>0</v>
      </c>
      <c r="S69" s="173">
        <f t="shared" si="68"/>
        <v>0</v>
      </c>
      <c r="T69" s="173">
        <f t="shared" si="68"/>
        <v>0</v>
      </c>
      <c r="U69" s="173">
        <f t="shared" si="68"/>
        <v>0</v>
      </c>
      <c r="V69" s="173">
        <f t="shared" si="68"/>
        <v>0</v>
      </c>
      <c r="W69" s="173">
        <f t="shared" si="68"/>
        <v>0</v>
      </c>
      <c r="X69" s="173">
        <f t="shared" si="68"/>
        <v>0</v>
      </c>
      <c r="Y69" s="173">
        <f t="shared" si="68"/>
        <v>0</v>
      </c>
      <c r="Z69" s="173">
        <f t="shared" si="68"/>
        <v>0</v>
      </c>
      <c r="AA69" s="173">
        <f t="shared" si="68"/>
        <v>0</v>
      </c>
      <c r="AB69" s="173">
        <f t="shared" si="68"/>
        <v>0</v>
      </c>
      <c r="AC69" s="173">
        <f t="shared" si="68"/>
        <v>0</v>
      </c>
      <c r="AD69" s="173">
        <f t="shared" si="68"/>
        <v>0</v>
      </c>
      <c r="AE69" s="173">
        <f t="shared" si="68"/>
        <v>0</v>
      </c>
      <c r="AF69" s="173">
        <f t="shared" si="68"/>
        <v>0</v>
      </c>
      <c r="AG69" s="173">
        <f t="shared" si="68"/>
        <v>0</v>
      </c>
      <c r="AH69" s="173">
        <f t="shared" si="68"/>
        <v>0</v>
      </c>
      <c r="AI69" s="173">
        <f t="shared" si="68"/>
        <v>0</v>
      </c>
      <c r="AJ69" s="173">
        <f t="shared" si="68"/>
        <v>0</v>
      </c>
      <c r="AK69" s="173">
        <f t="shared" si="68"/>
        <v>0</v>
      </c>
      <c r="AL69" s="173">
        <f t="shared" si="68"/>
        <v>0</v>
      </c>
      <c r="AM69" s="173">
        <f t="shared" si="68"/>
        <v>11.5</v>
      </c>
      <c r="AN69" s="173">
        <f t="shared" si="68"/>
        <v>0</v>
      </c>
      <c r="AO69" s="173">
        <f t="shared" si="68"/>
        <v>3</v>
      </c>
      <c r="AP69" s="173">
        <f t="shared" si="68"/>
        <v>0</v>
      </c>
      <c r="AQ69" s="173">
        <f t="shared" si="68"/>
        <v>0</v>
      </c>
      <c r="AR69" s="173">
        <f t="shared" si="68"/>
        <v>0</v>
      </c>
      <c r="AS69" s="173">
        <f t="shared" si="68"/>
        <v>0</v>
      </c>
      <c r="AT69" s="173">
        <f t="shared" si="68"/>
        <v>0</v>
      </c>
      <c r="AU69" s="173">
        <f t="shared" si="68"/>
        <v>0</v>
      </c>
      <c r="AV69" s="173">
        <f t="shared" si="68"/>
        <v>0</v>
      </c>
      <c r="AW69" s="173">
        <f t="shared" si="68"/>
        <v>0</v>
      </c>
      <c r="AX69" s="173">
        <f t="shared" si="68"/>
        <v>0</v>
      </c>
      <c r="AY69" s="173">
        <f t="shared" si="68"/>
        <v>0</v>
      </c>
      <c r="AZ69" s="173">
        <f t="shared" si="68"/>
        <v>0</v>
      </c>
      <c r="BA69" s="173">
        <f t="shared" si="68"/>
        <v>0</v>
      </c>
      <c r="BB69" s="173">
        <f t="shared" si="68"/>
        <v>0</v>
      </c>
      <c r="BC69" s="173">
        <f t="shared" si="68"/>
        <v>0</v>
      </c>
      <c r="BD69" s="173">
        <f t="shared" si="68"/>
        <v>0</v>
      </c>
      <c r="BE69" s="173">
        <f t="shared" si="68"/>
        <v>11.5</v>
      </c>
      <c r="BF69" s="173">
        <f t="shared" si="68"/>
        <v>0</v>
      </c>
      <c r="BG69" s="173">
        <f t="shared" si="68"/>
        <v>0</v>
      </c>
      <c r="BH69" s="173">
        <f t="shared" si="68"/>
        <v>0</v>
      </c>
      <c r="BI69" s="173">
        <f t="shared" si="68"/>
        <v>0</v>
      </c>
      <c r="BJ69" s="173">
        <f t="shared" si="68"/>
        <v>0</v>
      </c>
      <c r="BK69" s="173">
        <f t="shared" si="68"/>
        <v>0</v>
      </c>
      <c r="BL69" s="173">
        <f t="shared" si="68"/>
        <v>0</v>
      </c>
      <c r="BM69" s="158"/>
      <c r="BN69" s="159" t="str">
        <f>IFERROR(__xludf.DUMMYFUNCTION("""COMPUTED_VALUE"""),"Václav Schejbal")</f>
        <v>Václav Schejbal</v>
      </c>
      <c r="BO69" s="174"/>
      <c r="BP69" s="175"/>
      <c r="BQ69" s="174"/>
      <c r="BR69" s="175"/>
      <c r="BS69" s="174"/>
      <c r="BT69" s="175"/>
      <c r="BU69" s="174"/>
      <c r="BV69" s="175"/>
      <c r="BW69" s="174">
        <f>IFERROR(__xludf.DUMMYFUNCTION("""COMPUTED_VALUE"""),11.5)</f>
        <v>11.5</v>
      </c>
      <c r="BX69" s="175"/>
      <c r="BY69" s="174"/>
      <c r="BZ69" s="175"/>
      <c r="CA69" s="174"/>
      <c r="CB69" s="175"/>
      <c r="CC69" s="174"/>
      <c r="CD69" s="175"/>
      <c r="CE69" s="174"/>
      <c r="CF69" s="175"/>
      <c r="CG69" s="174"/>
      <c r="CH69" s="175"/>
      <c r="CI69" s="174"/>
      <c r="CJ69" s="175"/>
      <c r="CK69" s="174"/>
      <c r="CL69" s="175"/>
      <c r="CM69" s="174"/>
      <c r="CN69" s="175"/>
      <c r="CO69" s="174"/>
      <c r="CP69" s="175"/>
      <c r="CQ69" s="174"/>
      <c r="CR69" s="175"/>
      <c r="CS69" s="174"/>
      <c r="CT69" s="173"/>
      <c r="CU69" s="174"/>
      <c r="CV69" s="173"/>
      <c r="CW69" s="174"/>
      <c r="CX69" s="173"/>
      <c r="CY69" s="174">
        <f>IFERROR(__xludf.DUMMYFUNCTION("""COMPUTED_VALUE"""),11.5)</f>
        <v>11.5</v>
      </c>
      <c r="CZ69" s="173"/>
      <c r="DA69" s="174">
        <f>IFERROR(__xludf.DUMMYFUNCTION("""COMPUTED_VALUE"""),3.0)</f>
        <v>3</v>
      </c>
      <c r="DB69" s="173"/>
      <c r="DC69" s="174"/>
      <c r="DD69" s="173"/>
      <c r="DE69" s="174"/>
      <c r="DF69" s="173"/>
      <c r="DG69" s="174"/>
      <c r="DH69" s="173"/>
      <c r="DI69" s="174"/>
      <c r="DJ69" s="173"/>
      <c r="DK69" s="174"/>
      <c r="DL69" s="173"/>
      <c r="DM69" s="174"/>
      <c r="DN69" s="173"/>
      <c r="DO69" s="174"/>
      <c r="DP69" s="173"/>
      <c r="DQ69" s="174">
        <f>IFERROR(__xludf.DUMMYFUNCTION("""COMPUTED_VALUE"""),11.5)</f>
        <v>11.5</v>
      </c>
      <c r="DR69" s="173"/>
      <c r="DS69" s="174"/>
      <c r="DT69" s="173"/>
      <c r="DU69" s="174"/>
      <c r="DV69" s="173"/>
      <c r="DW69" s="174"/>
      <c r="DX69" s="173"/>
      <c r="DY69" s="158"/>
      <c r="DZ69" s="159" t="str">
        <f t="shared" si="48"/>
        <v>Václav Schejbal</v>
      </c>
      <c r="EA69" s="202"/>
      <c r="EB69" s="203"/>
      <c r="EC69" s="202"/>
      <c r="ED69" s="203"/>
      <c r="EE69" s="202"/>
      <c r="EF69" s="203"/>
      <c r="EG69" s="202"/>
      <c r="EH69" s="203"/>
      <c r="EI69" s="202"/>
      <c r="EJ69" s="203"/>
      <c r="EK69" s="202"/>
      <c r="EL69" s="203"/>
      <c r="EM69" s="202"/>
      <c r="EN69" s="203"/>
      <c r="EO69" s="202"/>
      <c r="EP69" s="203"/>
      <c r="EQ69" s="202"/>
      <c r="ER69" s="203"/>
      <c r="ES69" s="202"/>
      <c r="ET69" s="203"/>
      <c r="EU69" s="202"/>
      <c r="EV69" s="203"/>
      <c r="EW69" s="202"/>
      <c r="EX69" s="203"/>
      <c r="EY69" s="202"/>
      <c r="EZ69" s="203"/>
      <c r="FA69" s="202"/>
      <c r="FB69" s="203"/>
      <c r="FC69" s="202"/>
      <c r="FD69" s="203"/>
      <c r="FE69" s="202"/>
      <c r="FF69" s="199"/>
      <c r="FG69" s="202"/>
      <c r="FH69" s="199"/>
      <c r="FI69" s="202"/>
      <c r="FJ69" s="199"/>
      <c r="FK69" s="202"/>
      <c r="FL69" s="199"/>
      <c r="FM69" s="202"/>
      <c r="FN69" s="199"/>
      <c r="FO69" s="202"/>
      <c r="FP69" s="199"/>
      <c r="FQ69" s="202"/>
      <c r="FR69" s="199"/>
      <c r="FS69" s="202"/>
      <c r="FT69" s="199"/>
      <c r="FU69" s="202"/>
      <c r="FV69" s="199"/>
      <c r="FW69" s="202"/>
      <c r="FX69" s="199"/>
      <c r="FY69" s="202"/>
      <c r="FZ69" s="199"/>
      <c r="GA69" s="202"/>
      <c r="GB69" s="199"/>
      <c r="GC69" s="202"/>
      <c r="GD69" s="199"/>
      <c r="GE69" s="202"/>
      <c r="GF69" s="199"/>
      <c r="GG69" s="202"/>
      <c r="GH69" s="199"/>
      <c r="GI69" s="202"/>
      <c r="GJ69" s="199"/>
      <c r="GK69" s="158"/>
      <c r="GL69" s="159" t="str">
        <f t="shared" si="49"/>
        <v>Václav Schejbal</v>
      </c>
      <c r="GM69" s="202"/>
      <c r="GN69" s="203"/>
      <c r="GO69" s="202"/>
      <c r="GP69" s="203"/>
      <c r="GQ69" s="202"/>
      <c r="GR69" s="203"/>
      <c r="GS69" s="202"/>
      <c r="GT69" s="203"/>
      <c r="GU69" s="202"/>
      <c r="GV69" s="203"/>
      <c r="GW69" s="202"/>
      <c r="GX69" s="203"/>
      <c r="GY69" s="202"/>
      <c r="GZ69" s="203"/>
      <c r="HA69" s="202"/>
      <c r="HB69" s="203"/>
      <c r="HC69" s="202"/>
      <c r="HD69" s="203"/>
      <c r="HE69" s="202"/>
      <c r="HF69" s="203"/>
      <c r="HG69" s="202"/>
      <c r="HH69" s="203"/>
      <c r="HI69" s="202"/>
      <c r="HJ69" s="203"/>
      <c r="HK69" s="202"/>
      <c r="HL69" s="203"/>
      <c r="HM69" s="202"/>
      <c r="HN69" s="203"/>
      <c r="HO69" s="202"/>
      <c r="HP69" s="203"/>
      <c r="HQ69" s="202"/>
      <c r="HR69" s="199"/>
      <c r="HS69" s="202"/>
      <c r="HT69" s="199"/>
      <c r="HU69" s="202"/>
      <c r="HV69" s="199"/>
      <c r="HW69" s="202"/>
      <c r="HX69" s="199"/>
      <c r="HY69" s="202"/>
      <c r="HZ69" s="199"/>
      <c r="IA69" s="202"/>
      <c r="IB69" s="199"/>
      <c r="IC69" s="202"/>
      <c r="ID69" s="199"/>
      <c r="IE69" s="202"/>
      <c r="IF69" s="199"/>
      <c r="IG69" s="202"/>
      <c r="IH69" s="199"/>
      <c r="II69" s="202"/>
      <c r="IJ69" s="199"/>
      <c r="IK69" s="202"/>
      <c r="IL69" s="199"/>
      <c r="IM69" s="202"/>
      <c r="IN69" s="199"/>
      <c r="IO69" s="202"/>
      <c r="IP69" s="199"/>
      <c r="IQ69" s="202"/>
      <c r="IR69" s="199"/>
      <c r="IS69" s="202"/>
      <c r="IT69" s="199"/>
      <c r="IU69" s="202"/>
      <c r="IV69" s="199"/>
    </row>
    <row r="70">
      <c r="A70" s="214">
        <f>IFERROR(__xludf.DUMMYFUNCTION("""COMPUTED_VALUE"""),100.0)</f>
        <v>100</v>
      </c>
      <c r="B70" s="159" t="str">
        <f t="shared" si="46"/>
        <v>Zbyněk Hyský</v>
      </c>
      <c r="C70" s="173">
        <f t="shared" ref="C70:BL70" si="69">BO70+EA70+GM70</f>
        <v>4</v>
      </c>
      <c r="D70" s="173">
        <f t="shared" si="69"/>
        <v>0</v>
      </c>
      <c r="E70" s="173">
        <f t="shared" si="69"/>
        <v>0</v>
      </c>
      <c r="F70" s="173">
        <f t="shared" si="69"/>
        <v>0</v>
      </c>
      <c r="G70" s="173">
        <f t="shared" si="69"/>
        <v>7</v>
      </c>
      <c r="H70" s="173">
        <f t="shared" si="69"/>
        <v>0</v>
      </c>
      <c r="I70" s="173">
        <f t="shared" si="69"/>
        <v>11</v>
      </c>
      <c r="J70" s="173">
        <f t="shared" si="69"/>
        <v>0</v>
      </c>
      <c r="K70" s="173">
        <f t="shared" si="69"/>
        <v>7.5</v>
      </c>
      <c r="L70" s="173">
        <f t="shared" si="69"/>
        <v>0</v>
      </c>
      <c r="M70" s="173">
        <f t="shared" si="69"/>
        <v>13</v>
      </c>
      <c r="N70" s="173">
        <f t="shared" si="69"/>
        <v>0</v>
      </c>
      <c r="O70" s="173">
        <f t="shared" si="69"/>
        <v>7.5</v>
      </c>
      <c r="P70" s="173">
        <f t="shared" si="69"/>
        <v>0</v>
      </c>
      <c r="Q70" s="173">
        <f t="shared" si="69"/>
        <v>0</v>
      </c>
      <c r="R70" s="173">
        <f t="shared" si="69"/>
        <v>0</v>
      </c>
      <c r="S70" s="173">
        <f t="shared" si="69"/>
        <v>6.5</v>
      </c>
      <c r="T70" s="173">
        <f t="shared" si="69"/>
        <v>0</v>
      </c>
      <c r="U70" s="173">
        <f t="shared" si="69"/>
        <v>0</v>
      </c>
      <c r="V70" s="173">
        <f t="shared" si="69"/>
        <v>0</v>
      </c>
      <c r="W70" s="173">
        <f t="shared" si="69"/>
        <v>10.5</v>
      </c>
      <c r="X70" s="173">
        <f t="shared" si="69"/>
        <v>0</v>
      </c>
      <c r="Y70" s="173">
        <f t="shared" si="69"/>
        <v>8</v>
      </c>
      <c r="Z70" s="173">
        <f t="shared" si="69"/>
        <v>0</v>
      </c>
      <c r="AA70" s="173">
        <f t="shared" si="69"/>
        <v>7</v>
      </c>
      <c r="AB70" s="173">
        <f t="shared" si="69"/>
        <v>0</v>
      </c>
      <c r="AC70" s="173">
        <f t="shared" si="69"/>
        <v>0</v>
      </c>
      <c r="AD70" s="173">
        <f t="shared" si="69"/>
        <v>0</v>
      </c>
      <c r="AE70" s="173">
        <f t="shared" si="69"/>
        <v>0</v>
      </c>
      <c r="AF70" s="173">
        <f t="shared" si="69"/>
        <v>0</v>
      </c>
      <c r="AG70" s="173">
        <f t="shared" si="69"/>
        <v>7.5</v>
      </c>
      <c r="AH70" s="173">
        <f t="shared" si="69"/>
        <v>0</v>
      </c>
      <c r="AI70" s="173">
        <f t="shared" si="69"/>
        <v>0</v>
      </c>
      <c r="AJ70" s="173">
        <f t="shared" si="69"/>
        <v>0</v>
      </c>
      <c r="AK70" s="173">
        <f t="shared" si="69"/>
        <v>9</v>
      </c>
      <c r="AL70" s="173">
        <f t="shared" si="69"/>
        <v>0</v>
      </c>
      <c r="AM70" s="173">
        <f t="shared" si="69"/>
        <v>8</v>
      </c>
      <c r="AN70" s="173">
        <f t="shared" si="69"/>
        <v>0</v>
      </c>
      <c r="AO70" s="173">
        <f t="shared" si="69"/>
        <v>7.5</v>
      </c>
      <c r="AP70" s="173">
        <f t="shared" si="69"/>
        <v>0</v>
      </c>
      <c r="AQ70" s="173">
        <f t="shared" si="69"/>
        <v>0</v>
      </c>
      <c r="AR70" s="173">
        <f t="shared" si="69"/>
        <v>0</v>
      </c>
      <c r="AS70" s="173">
        <f t="shared" si="69"/>
        <v>0</v>
      </c>
      <c r="AT70" s="173">
        <f t="shared" si="69"/>
        <v>0</v>
      </c>
      <c r="AU70" s="173">
        <f t="shared" si="69"/>
        <v>0</v>
      </c>
      <c r="AV70" s="173">
        <f t="shared" si="69"/>
        <v>0</v>
      </c>
      <c r="AW70" s="173">
        <f t="shared" si="69"/>
        <v>0</v>
      </c>
      <c r="AX70" s="173">
        <f t="shared" si="69"/>
        <v>0</v>
      </c>
      <c r="AY70" s="173">
        <f t="shared" si="69"/>
        <v>0</v>
      </c>
      <c r="AZ70" s="173">
        <f t="shared" si="69"/>
        <v>0</v>
      </c>
      <c r="BA70" s="173">
        <f t="shared" si="69"/>
        <v>0</v>
      </c>
      <c r="BB70" s="173">
        <f t="shared" si="69"/>
        <v>0</v>
      </c>
      <c r="BC70" s="173">
        <f t="shared" si="69"/>
        <v>13</v>
      </c>
      <c r="BD70" s="173">
        <f t="shared" si="69"/>
        <v>0</v>
      </c>
      <c r="BE70" s="173">
        <f t="shared" si="69"/>
        <v>8</v>
      </c>
      <c r="BF70" s="173">
        <f t="shared" si="69"/>
        <v>0</v>
      </c>
      <c r="BG70" s="173">
        <f t="shared" si="69"/>
        <v>3.5</v>
      </c>
      <c r="BH70" s="173">
        <f t="shared" si="69"/>
        <v>0</v>
      </c>
      <c r="BI70" s="173">
        <f t="shared" si="69"/>
        <v>7</v>
      </c>
      <c r="BJ70" s="173">
        <f t="shared" si="69"/>
        <v>0</v>
      </c>
      <c r="BK70" s="173">
        <f t="shared" si="69"/>
        <v>0</v>
      </c>
      <c r="BL70" s="173">
        <f t="shared" si="69"/>
        <v>0</v>
      </c>
      <c r="BM70" s="158"/>
      <c r="BN70" s="159" t="str">
        <f>IFERROR(__xludf.DUMMYFUNCTION("""COMPUTED_VALUE"""),"Zbyněk Hyský")</f>
        <v>Zbyněk Hyský</v>
      </c>
      <c r="BO70" s="174"/>
      <c r="BP70" s="175"/>
      <c r="BQ70" s="174"/>
      <c r="BR70" s="175"/>
      <c r="BS70" s="174"/>
      <c r="BT70" s="175"/>
      <c r="BU70" s="174"/>
      <c r="BV70" s="175"/>
      <c r="BW70" s="174"/>
      <c r="BX70" s="175"/>
      <c r="BY70" s="174"/>
      <c r="BZ70" s="175"/>
      <c r="CA70" s="174"/>
      <c r="CB70" s="175"/>
      <c r="CC70" s="174"/>
      <c r="CD70" s="175"/>
      <c r="CE70" s="174"/>
      <c r="CF70" s="175"/>
      <c r="CG70" s="174"/>
      <c r="CH70" s="175"/>
      <c r="CI70" s="174"/>
      <c r="CJ70" s="175"/>
      <c r="CK70" s="174"/>
      <c r="CL70" s="175"/>
      <c r="CM70" s="174"/>
      <c r="CN70" s="175"/>
      <c r="CO70" s="174"/>
      <c r="CP70" s="175"/>
      <c r="CQ70" s="174"/>
      <c r="CR70" s="175"/>
      <c r="CS70" s="174"/>
      <c r="CT70" s="173"/>
      <c r="CU70" s="174"/>
      <c r="CV70" s="173"/>
      <c r="CW70" s="174"/>
      <c r="CX70" s="173"/>
      <c r="CY70" s="174"/>
      <c r="CZ70" s="173"/>
      <c r="DA70" s="174"/>
      <c r="DB70" s="173"/>
      <c r="DC70" s="174"/>
      <c r="DD70" s="173"/>
      <c r="DE70" s="174"/>
      <c r="DF70" s="173"/>
      <c r="DG70" s="174"/>
      <c r="DH70" s="173"/>
      <c r="DI70" s="174"/>
      <c r="DJ70" s="173"/>
      <c r="DK70" s="174"/>
      <c r="DL70" s="173"/>
      <c r="DM70" s="174"/>
      <c r="DN70" s="173"/>
      <c r="DO70" s="174"/>
      <c r="DP70" s="173"/>
      <c r="DQ70" s="174"/>
      <c r="DR70" s="173"/>
      <c r="DS70" s="174"/>
      <c r="DT70" s="173"/>
      <c r="DU70" s="174"/>
      <c r="DV70" s="173"/>
      <c r="DW70" s="174"/>
      <c r="DX70" s="173"/>
      <c r="DY70" s="158"/>
      <c r="DZ70" s="159" t="str">
        <f t="shared" si="48"/>
        <v>Zbyněk Hyský</v>
      </c>
      <c r="EA70" s="202">
        <f>IFERROR(__xludf.DUMMYFUNCTION("""COMPUTED_VALUE"""),4.0)</f>
        <v>4</v>
      </c>
      <c r="EB70" s="203"/>
      <c r="EC70" s="202"/>
      <c r="ED70" s="203"/>
      <c r="EE70" s="202">
        <f>IFERROR(__xludf.DUMMYFUNCTION("""COMPUTED_VALUE"""),7.0)</f>
        <v>7</v>
      </c>
      <c r="EF70" s="203"/>
      <c r="EG70" s="202">
        <f>IFERROR(__xludf.DUMMYFUNCTION("""COMPUTED_VALUE"""),11.0)</f>
        <v>11</v>
      </c>
      <c r="EH70" s="203"/>
      <c r="EI70" s="202">
        <f>IFERROR(__xludf.DUMMYFUNCTION("""COMPUTED_VALUE"""),7.5)</f>
        <v>7.5</v>
      </c>
      <c r="EJ70" s="203"/>
      <c r="EK70" s="202">
        <f>IFERROR(__xludf.DUMMYFUNCTION("""COMPUTED_VALUE"""),13.0)</f>
        <v>13</v>
      </c>
      <c r="EL70" s="203"/>
      <c r="EM70" s="202">
        <f>IFERROR(__xludf.DUMMYFUNCTION("""COMPUTED_VALUE"""),7.5)</f>
        <v>7.5</v>
      </c>
      <c r="EN70" s="203"/>
      <c r="EO70" s="202"/>
      <c r="EP70" s="203"/>
      <c r="EQ70" s="202">
        <f>IFERROR(__xludf.DUMMYFUNCTION("""COMPUTED_VALUE"""),6.5)</f>
        <v>6.5</v>
      </c>
      <c r="ER70" s="203"/>
      <c r="ES70" s="202"/>
      <c r="ET70" s="203"/>
      <c r="EU70" s="202">
        <f>IFERROR(__xludf.DUMMYFUNCTION("""COMPUTED_VALUE"""),10.5)</f>
        <v>10.5</v>
      </c>
      <c r="EV70" s="203"/>
      <c r="EW70" s="202">
        <f>IFERROR(__xludf.DUMMYFUNCTION("""COMPUTED_VALUE"""),8.0)</f>
        <v>8</v>
      </c>
      <c r="EX70" s="203"/>
      <c r="EY70" s="202">
        <f>IFERROR(__xludf.DUMMYFUNCTION("""COMPUTED_VALUE"""),7.0)</f>
        <v>7</v>
      </c>
      <c r="EZ70" s="203"/>
      <c r="FA70" s="202"/>
      <c r="FB70" s="203"/>
      <c r="FC70" s="202"/>
      <c r="FD70" s="203"/>
      <c r="FE70" s="202">
        <f>IFERROR(__xludf.DUMMYFUNCTION("""COMPUTED_VALUE"""),7.5)</f>
        <v>7.5</v>
      </c>
      <c r="FF70" s="199"/>
      <c r="FG70" s="202"/>
      <c r="FH70" s="199"/>
      <c r="FI70" s="202">
        <f>IFERROR(__xludf.DUMMYFUNCTION("""COMPUTED_VALUE"""),9.0)</f>
        <v>9</v>
      </c>
      <c r="FJ70" s="199"/>
      <c r="FK70" s="202">
        <f>IFERROR(__xludf.DUMMYFUNCTION("""COMPUTED_VALUE"""),8.0)</f>
        <v>8</v>
      </c>
      <c r="FL70" s="199"/>
      <c r="FM70" s="202">
        <f>IFERROR(__xludf.DUMMYFUNCTION("""COMPUTED_VALUE"""),7.5)</f>
        <v>7.5</v>
      </c>
      <c r="FN70" s="199"/>
      <c r="FO70" s="202"/>
      <c r="FP70" s="199"/>
      <c r="FQ70" s="202"/>
      <c r="FR70" s="199"/>
      <c r="FS70" s="202"/>
      <c r="FT70" s="199"/>
      <c r="FU70" s="202"/>
      <c r="FV70" s="199"/>
      <c r="FW70" s="202"/>
      <c r="FX70" s="199"/>
      <c r="FY70" s="202"/>
      <c r="FZ70" s="199"/>
      <c r="GA70" s="202">
        <f>IFERROR(__xludf.DUMMYFUNCTION("""COMPUTED_VALUE"""),13.0)</f>
        <v>13</v>
      </c>
      <c r="GB70" s="199"/>
      <c r="GC70" s="202">
        <f>IFERROR(__xludf.DUMMYFUNCTION("""COMPUTED_VALUE"""),8.0)</f>
        <v>8</v>
      </c>
      <c r="GD70" s="199"/>
      <c r="GE70" s="202">
        <f>IFERROR(__xludf.DUMMYFUNCTION("""COMPUTED_VALUE"""),3.5)</f>
        <v>3.5</v>
      </c>
      <c r="GF70" s="199"/>
      <c r="GG70" s="202">
        <f>IFERROR(__xludf.DUMMYFUNCTION("""COMPUTED_VALUE"""),7.0)</f>
        <v>7</v>
      </c>
      <c r="GH70" s="199"/>
      <c r="GI70" s="202"/>
      <c r="GJ70" s="199"/>
      <c r="GK70" s="158"/>
      <c r="GL70" s="159" t="str">
        <f t="shared" si="49"/>
        <v>Zbyněk Hyský</v>
      </c>
      <c r="GM70" s="202"/>
      <c r="GN70" s="203"/>
      <c r="GO70" s="202"/>
      <c r="GP70" s="203"/>
      <c r="GQ70" s="202"/>
      <c r="GR70" s="203"/>
      <c r="GS70" s="202"/>
      <c r="GT70" s="203"/>
      <c r="GU70" s="202"/>
      <c r="GV70" s="203"/>
      <c r="GW70" s="202"/>
      <c r="GX70" s="203"/>
      <c r="GY70" s="202"/>
      <c r="GZ70" s="203"/>
      <c r="HA70" s="202"/>
      <c r="HB70" s="203"/>
      <c r="HC70" s="202"/>
      <c r="HD70" s="203"/>
      <c r="HE70" s="202"/>
      <c r="HF70" s="203"/>
      <c r="HG70" s="202"/>
      <c r="HH70" s="203"/>
      <c r="HI70" s="202"/>
      <c r="HJ70" s="203"/>
      <c r="HK70" s="202"/>
      <c r="HL70" s="203"/>
      <c r="HM70" s="202"/>
      <c r="HN70" s="203"/>
      <c r="HO70" s="202"/>
      <c r="HP70" s="203"/>
      <c r="HQ70" s="202"/>
      <c r="HR70" s="199"/>
      <c r="HS70" s="202"/>
      <c r="HT70" s="199"/>
      <c r="HU70" s="202"/>
      <c r="HV70" s="199"/>
      <c r="HW70" s="202"/>
      <c r="HX70" s="199"/>
      <c r="HY70" s="202"/>
      <c r="HZ70" s="199"/>
      <c r="IA70" s="202"/>
      <c r="IB70" s="199"/>
      <c r="IC70" s="202"/>
      <c r="ID70" s="199"/>
      <c r="IE70" s="202"/>
      <c r="IF70" s="199"/>
      <c r="IG70" s="202"/>
      <c r="IH70" s="199"/>
      <c r="II70" s="202"/>
      <c r="IJ70" s="199"/>
      <c r="IK70" s="202"/>
      <c r="IL70" s="199"/>
      <c r="IM70" s="202"/>
      <c r="IN70" s="199"/>
      <c r="IO70" s="202"/>
      <c r="IP70" s="199"/>
      <c r="IQ70" s="202"/>
      <c r="IR70" s="199"/>
      <c r="IS70" s="202"/>
      <c r="IT70" s="199"/>
      <c r="IU70" s="202"/>
      <c r="IV70" s="199"/>
    </row>
    <row r="71">
      <c r="A71" s="214">
        <f>IFERROR(__xludf.DUMMYFUNCTION("""COMPUTED_VALUE"""),100.0)</f>
        <v>100</v>
      </c>
      <c r="B71" s="159" t="str">
        <f t="shared" si="46"/>
        <v>Stanislav Roth st.</v>
      </c>
      <c r="C71" s="173">
        <f t="shared" ref="C71:BL71" si="70">BO71+EA71+GM71</f>
        <v>1.5</v>
      </c>
      <c r="D71" s="173">
        <f t="shared" si="70"/>
        <v>0</v>
      </c>
      <c r="E71" s="173">
        <f t="shared" si="70"/>
        <v>0</v>
      </c>
      <c r="F71" s="173">
        <f t="shared" si="70"/>
        <v>0</v>
      </c>
      <c r="G71" s="173">
        <f t="shared" si="70"/>
        <v>0</v>
      </c>
      <c r="H71" s="173">
        <f t="shared" si="70"/>
        <v>0</v>
      </c>
      <c r="I71" s="173">
        <f t="shared" si="70"/>
        <v>3</v>
      </c>
      <c r="J71" s="173">
        <f t="shared" si="70"/>
        <v>0</v>
      </c>
      <c r="K71" s="173">
        <f t="shared" si="70"/>
        <v>0</v>
      </c>
      <c r="L71" s="173">
        <f t="shared" si="70"/>
        <v>0</v>
      </c>
      <c r="M71" s="173">
        <f t="shared" si="70"/>
        <v>0</v>
      </c>
      <c r="N71" s="173">
        <f t="shared" si="70"/>
        <v>0</v>
      </c>
      <c r="O71" s="173">
        <f t="shared" si="70"/>
        <v>0</v>
      </c>
      <c r="P71" s="173">
        <f t="shared" si="70"/>
        <v>0</v>
      </c>
      <c r="Q71" s="173">
        <f t="shared" si="70"/>
        <v>0</v>
      </c>
      <c r="R71" s="173">
        <f t="shared" si="70"/>
        <v>0</v>
      </c>
      <c r="S71" s="173">
        <f t="shared" si="70"/>
        <v>0</v>
      </c>
      <c r="T71" s="173">
        <f t="shared" si="70"/>
        <v>0</v>
      </c>
      <c r="U71" s="173">
        <f t="shared" si="70"/>
        <v>0</v>
      </c>
      <c r="V71" s="173">
        <f t="shared" si="70"/>
        <v>0</v>
      </c>
      <c r="W71" s="173">
        <f t="shared" si="70"/>
        <v>0</v>
      </c>
      <c r="X71" s="173">
        <f t="shared" si="70"/>
        <v>0</v>
      </c>
      <c r="Y71" s="173">
        <f t="shared" si="70"/>
        <v>0</v>
      </c>
      <c r="Z71" s="173">
        <f t="shared" si="70"/>
        <v>0</v>
      </c>
      <c r="AA71" s="173">
        <f t="shared" si="70"/>
        <v>0</v>
      </c>
      <c r="AB71" s="173">
        <f t="shared" si="70"/>
        <v>0</v>
      </c>
      <c r="AC71" s="173">
        <f t="shared" si="70"/>
        <v>0</v>
      </c>
      <c r="AD71" s="173">
        <f t="shared" si="70"/>
        <v>0</v>
      </c>
      <c r="AE71" s="173">
        <f t="shared" si="70"/>
        <v>0</v>
      </c>
      <c r="AF71" s="173">
        <f t="shared" si="70"/>
        <v>0</v>
      </c>
      <c r="AG71" s="173">
        <f t="shared" si="70"/>
        <v>0</v>
      </c>
      <c r="AH71" s="173">
        <f t="shared" si="70"/>
        <v>0</v>
      </c>
      <c r="AI71" s="173">
        <f t="shared" si="70"/>
        <v>0</v>
      </c>
      <c r="AJ71" s="173">
        <f t="shared" si="70"/>
        <v>0</v>
      </c>
      <c r="AK71" s="173">
        <f t="shared" si="70"/>
        <v>3</v>
      </c>
      <c r="AL71" s="173">
        <f t="shared" si="70"/>
        <v>0</v>
      </c>
      <c r="AM71" s="173">
        <f t="shared" si="70"/>
        <v>0</v>
      </c>
      <c r="AN71" s="173">
        <f t="shared" si="70"/>
        <v>0</v>
      </c>
      <c r="AO71" s="173">
        <f t="shared" si="70"/>
        <v>0</v>
      </c>
      <c r="AP71" s="173">
        <f t="shared" si="70"/>
        <v>0</v>
      </c>
      <c r="AQ71" s="173">
        <f t="shared" si="70"/>
        <v>0</v>
      </c>
      <c r="AR71" s="173">
        <f t="shared" si="70"/>
        <v>0</v>
      </c>
      <c r="AS71" s="173">
        <f t="shared" si="70"/>
        <v>0</v>
      </c>
      <c r="AT71" s="173">
        <f t="shared" si="70"/>
        <v>0</v>
      </c>
      <c r="AU71" s="173">
        <f t="shared" si="70"/>
        <v>0</v>
      </c>
      <c r="AV71" s="173">
        <f t="shared" si="70"/>
        <v>0</v>
      </c>
      <c r="AW71" s="173">
        <f t="shared" si="70"/>
        <v>0</v>
      </c>
      <c r="AX71" s="173">
        <f t="shared" si="70"/>
        <v>0</v>
      </c>
      <c r="AY71" s="173">
        <f t="shared" si="70"/>
        <v>0</v>
      </c>
      <c r="AZ71" s="173">
        <f t="shared" si="70"/>
        <v>0</v>
      </c>
      <c r="BA71" s="173">
        <f t="shared" si="70"/>
        <v>0</v>
      </c>
      <c r="BB71" s="173">
        <f t="shared" si="70"/>
        <v>0</v>
      </c>
      <c r="BC71" s="173">
        <f t="shared" si="70"/>
        <v>0</v>
      </c>
      <c r="BD71" s="173">
        <f t="shared" si="70"/>
        <v>0</v>
      </c>
      <c r="BE71" s="173">
        <f t="shared" si="70"/>
        <v>0</v>
      </c>
      <c r="BF71" s="173">
        <f t="shared" si="70"/>
        <v>0</v>
      </c>
      <c r="BG71" s="173">
        <f t="shared" si="70"/>
        <v>0</v>
      </c>
      <c r="BH71" s="173">
        <f t="shared" si="70"/>
        <v>0</v>
      </c>
      <c r="BI71" s="173">
        <f t="shared" si="70"/>
        <v>0</v>
      </c>
      <c r="BJ71" s="173">
        <f t="shared" si="70"/>
        <v>0</v>
      </c>
      <c r="BK71" s="173">
        <f t="shared" si="70"/>
        <v>0</v>
      </c>
      <c r="BL71" s="173">
        <f t="shared" si="70"/>
        <v>0</v>
      </c>
      <c r="BM71" s="158"/>
      <c r="BN71" s="159" t="str">
        <f>IFERROR(__xludf.DUMMYFUNCTION("""COMPUTED_VALUE"""),"Stanislav Roth st.")</f>
        <v>Stanislav Roth st.</v>
      </c>
      <c r="BO71" s="174">
        <f>IFERROR(__xludf.DUMMYFUNCTION("""COMPUTED_VALUE"""),1.5)</f>
        <v>1.5</v>
      </c>
      <c r="BP71" s="175"/>
      <c r="BQ71" s="174"/>
      <c r="BR71" s="175"/>
      <c r="BS71" s="174"/>
      <c r="BT71" s="175"/>
      <c r="BU71" s="174"/>
      <c r="BV71" s="175"/>
      <c r="BW71" s="174"/>
      <c r="BX71" s="175"/>
      <c r="BY71" s="174"/>
      <c r="BZ71" s="175"/>
      <c r="CA71" s="174"/>
      <c r="CB71" s="175"/>
      <c r="CC71" s="174"/>
      <c r="CD71" s="175"/>
      <c r="CE71" s="174"/>
      <c r="CF71" s="175"/>
      <c r="CG71" s="174"/>
      <c r="CH71" s="175"/>
      <c r="CI71" s="174"/>
      <c r="CJ71" s="175"/>
      <c r="CK71" s="174"/>
      <c r="CL71" s="175"/>
      <c r="CM71" s="174"/>
      <c r="CN71" s="175"/>
      <c r="CO71" s="174"/>
      <c r="CP71" s="175"/>
      <c r="CQ71" s="174"/>
      <c r="CR71" s="175"/>
      <c r="CS71" s="174"/>
      <c r="CT71" s="173"/>
      <c r="CU71" s="174"/>
      <c r="CV71" s="173"/>
      <c r="CW71" s="174">
        <f>IFERROR(__xludf.DUMMYFUNCTION("""COMPUTED_VALUE"""),3.0)</f>
        <v>3</v>
      </c>
      <c r="CX71" s="173"/>
      <c r="CY71" s="174"/>
      <c r="CZ71" s="173"/>
      <c r="DA71" s="174"/>
      <c r="DB71" s="173"/>
      <c r="DC71" s="174"/>
      <c r="DD71" s="173"/>
      <c r="DE71" s="174"/>
      <c r="DF71" s="173"/>
      <c r="DG71" s="174"/>
      <c r="DH71" s="173"/>
      <c r="DI71" s="174"/>
      <c r="DJ71" s="173"/>
      <c r="DK71" s="174"/>
      <c r="DL71" s="173"/>
      <c r="DM71" s="174"/>
      <c r="DN71" s="173"/>
      <c r="DO71" s="174"/>
      <c r="DP71" s="173"/>
      <c r="DQ71" s="174"/>
      <c r="DR71" s="173"/>
      <c r="DS71" s="174"/>
      <c r="DT71" s="173"/>
      <c r="DU71" s="174"/>
      <c r="DV71" s="173"/>
      <c r="DW71" s="174"/>
      <c r="DX71" s="173"/>
      <c r="DY71" s="158"/>
      <c r="DZ71" s="159" t="str">
        <f t="shared" si="48"/>
        <v>Stanislav Roth st.</v>
      </c>
      <c r="EA71" s="202"/>
      <c r="EB71" s="203"/>
      <c r="EC71" s="202"/>
      <c r="ED71" s="203"/>
      <c r="EE71" s="202"/>
      <c r="EF71" s="203"/>
      <c r="EG71" s="202">
        <f>IFERROR(__xludf.DUMMYFUNCTION("""COMPUTED_VALUE"""),3.0)</f>
        <v>3</v>
      </c>
      <c r="EH71" s="203"/>
      <c r="EI71" s="202"/>
      <c r="EJ71" s="203"/>
      <c r="EK71" s="202"/>
      <c r="EL71" s="203"/>
      <c r="EM71" s="202"/>
      <c r="EN71" s="203"/>
      <c r="EO71" s="202"/>
      <c r="EP71" s="203"/>
      <c r="EQ71" s="202"/>
      <c r="ER71" s="203"/>
      <c r="ES71" s="202"/>
      <c r="ET71" s="203"/>
      <c r="EU71" s="202"/>
      <c r="EV71" s="203"/>
      <c r="EW71" s="202"/>
      <c r="EX71" s="203"/>
      <c r="EY71" s="202"/>
      <c r="EZ71" s="203"/>
      <c r="FA71" s="202"/>
      <c r="FB71" s="203"/>
      <c r="FC71" s="202"/>
      <c r="FD71" s="203"/>
      <c r="FE71" s="202"/>
      <c r="FF71" s="199"/>
      <c r="FG71" s="202"/>
      <c r="FH71" s="199"/>
      <c r="FI71" s="202"/>
      <c r="FJ71" s="199"/>
      <c r="FK71" s="202"/>
      <c r="FL71" s="199"/>
      <c r="FM71" s="202"/>
      <c r="FN71" s="199"/>
      <c r="FO71" s="202"/>
      <c r="FP71" s="199"/>
      <c r="FQ71" s="202"/>
      <c r="FR71" s="199"/>
      <c r="FS71" s="202"/>
      <c r="FT71" s="199"/>
      <c r="FU71" s="202"/>
      <c r="FV71" s="199"/>
      <c r="FW71" s="202"/>
      <c r="FX71" s="199"/>
      <c r="FY71" s="202"/>
      <c r="FZ71" s="199"/>
      <c r="GA71" s="202"/>
      <c r="GB71" s="199"/>
      <c r="GC71" s="202"/>
      <c r="GD71" s="199"/>
      <c r="GE71" s="202"/>
      <c r="GF71" s="199"/>
      <c r="GG71" s="202"/>
      <c r="GH71" s="199"/>
      <c r="GI71" s="202"/>
      <c r="GJ71" s="199"/>
      <c r="GK71" s="158"/>
      <c r="GL71" s="159" t="str">
        <f t="shared" si="49"/>
        <v>Stanislav Roth st.</v>
      </c>
      <c r="GM71" s="202"/>
      <c r="GN71" s="203"/>
      <c r="GO71" s="202"/>
      <c r="GP71" s="203"/>
      <c r="GQ71" s="202"/>
      <c r="GR71" s="203"/>
      <c r="GS71" s="202"/>
      <c r="GT71" s="203"/>
      <c r="GU71" s="202"/>
      <c r="GV71" s="203"/>
      <c r="GW71" s="202"/>
      <c r="GX71" s="203"/>
      <c r="GY71" s="202"/>
      <c r="GZ71" s="203"/>
      <c r="HA71" s="202"/>
      <c r="HB71" s="203"/>
      <c r="HC71" s="202"/>
      <c r="HD71" s="203"/>
      <c r="HE71" s="202"/>
      <c r="HF71" s="203"/>
      <c r="HG71" s="202"/>
      <c r="HH71" s="203"/>
      <c r="HI71" s="202"/>
      <c r="HJ71" s="203"/>
      <c r="HK71" s="202"/>
      <c r="HL71" s="203"/>
      <c r="HM71" s="202"/>
      <c r="HN71" s="203"/>
      <c r="HO71" s="202"/>
      <c r="HP71" s="203"/>
      <c r="HQ71" s="202"/>
      <c r="HR71" s="199"/>
      <c r="HS71" s="202"/>
      <c r="HT71" s="199"/>
      <c r="HU71" s="202"/>
      <c r="HV71" s="199"/>
      <c r="HW71" s="202"/>
      <c r="HX71" s="199"/>
      <c r="HY71" s="202"/>
      <c r="HZ71" s="199"/>
      <c r="IA71" s="202"/>
      <c r="IB71" s="199"/>
      <c r="IC71" s="202"/>
      <c r="ID71" s="199"/>
      <c r="IE71" s="202"/>
      <c r="IF71" s="199"/>
      <c r="IG71" s="202"/>
      <c r="IH71" s="199"/>
      <c r="II71" s="202"/>
      <c r="IJ71" s="199"/>
      <c r="IK71" s="202"/>
      <c r="IL71" s="199"/>
      <c r="IM71" s="202"/>
      <c r="IN71" s="199"/>
      <c r="IO71" s="202"/>
      <c r="IP71" s="199"/>
      <c r="IQ71" s="202"/>
      <c r="IR71" s="199"/>
      <c r="IS71" s="202"/>
      <c r="IT71" s="199"/>
      <c r="IU71" s="202"/>
      <c r="IV71" s="199"/>
    </row>
    <row r="72">
      <c r="A72" s="214">
        <f>IFERROR(__xludf.DUMMYFUNCTION("""COMPUTED_VALUE"""),100.0)</f>
        <v>100</v>
      </c>
      <c r="B72" s="159" t="str">
        <f t="shared" si="46"/>
        <v>Vojtěch Olejník</v>
      </c>
      <c r="C72" s="173">
        <f t="shared" ref="C72:BL72" si="71">BO72+EA72+GM72</f>
        <v>0</v>
      </c>
      <c r="D72" s="173">
        <f t="shared" si="71"/>
        <v>0</v>
      </c>
      <c r="E72" s="173">
        <f t="shared" si="71"/>
        <v>0</v>
      </c>
      <c r="F72" s="173">
        <f t="shared" si="71"/>
        <v>0</v>
      </c>
      <c r="G72" s="173">
        <f t="shared" si="71"/>
        <v>0</v>
      </c>
      <c r="H72" s="173">
        <f t="shared" si="71"/>
        <v>0</v>
      </c>
      <c r="I72" s="173">
        <f t="shared" si="71"/>
        <v>0</v>
      </c>
      <c r="J72" s="173">
        <f t="shared" si="71"/>
        <v>0</v>
      </c>
      <c r="K72" s="173">
        <f t="shared" si="71"/>
        <v>0</v>
      </c>
      <c r="L72" s="173">
        <f t="shared" si="71"/>
        <v>0</v>
      </c>
      <c r="M72" s="173">
        <f t="shared" si="71"/>
        <v>0</v>
      </c>
      <c r="N72" s="173">
        <f t="shared" si="71"/>
        <v>0</v>
      </c>
      <c r="O72" s="173">
        <f t="shared" si="71"/>
        <v>0</v>
      </c>
      <c r="P72" s="173">
        <f t="shared" si="71"/>
        <v>0</v>
      </c>
      <c r="Q72" s="173">
        <f t="shared" si="71"/>
        <v>0</v>
      </c>
      <c r="R72" s="173">
        <f t="shared" si="71"/>
        <v>0</v>
      </c>
      <c r="S72" s="173">
        <f t="shared" si="71"/>
        <v>0</v>
      </c>
      <c r="T72" s="173">
        <f t="shared" si="71"/>
        <v>0</v>
      </c>
      <c r="U72" s="173">
        <f t="shared" si="71"/>
        <v>0</v>
      </c>
      <c r="V72" s="173">
        <f t="shared" si="71"/>
        <v>0</v>
      </c>
      <c r="W72" s="173">
        <f t="shared" si="71"/>
        <v>0</v>
      </c>
      <c r="X72" s="173">
        <f t="shared" si="71"/>
        <v>0</v>
      </c>
      <c r="Y72" s="173">
        <f t="shared" si="71"/>
        <v>0</v>
      </c>
      <c r="Z72" s="173">
        <f t="shared" si="71"/>
        <v>0</v>
      </c>
      <c r="AA72" s="173">
        <f t="shared" si="71"/>
        <v>0</v>
      </c>
      <c r="AB72" s="173">
        <f t="shared" si="71"/>
        <v>0</v>
      </c>
      <c r="AC72" s="173">
        <f t="shared" si="71"/>
        <v>0</v>
      </c>
      <c r="AD72" s="173">
        <f t="shared" si="71"/>
        <v>0</v>
      </c>
      <c r="AE72" s="173">
        <f t="shared" si="71"/>
        <v>0</v>
      </c>
      <c r="AF72" s="173">
        <f t="shared" si="71"/>
        <v>0</v>
      </c>
      <c r="AG72" s="173">
        <f t="shared" si="71"/>
        <v>0</v>
      </c>
      <c r="AH72" s="173">
        <f t="shared" si="71"/>
        <v>0</v>
      </c>
      <c r="AI72" s="173">
        <f t="shared" si="71"/>
        <v>0</v>
      </c>
      <c r="AJ72" s="173">
        <f t="shared" si="71"/>
        <v>0</v>
      </c>
      <c r="AK72" s="173">
        <f t="shared" si="71"/>
        <v>0</v>
      </c>
      <c r="AL72" s="173">
        <f t="shared" si="71"/>
        <v>0</v>
      </c>
      <c r="AM72" s="173">
        <f t="shared" si="71"/>
        <v>11.5</v>
      </c>
      <c r="AN72" s="173">
        <f t="shared" si="71"/>
        <v>1150</v>
      </c>
      <c r="AO72" s="173">
        <f t="shared" si="71"/>
        <v>0</v>
      </c>
      <c r="AP72" s="173">
        <f t="shared" si="71"/>
        <v>0</v>
      </c>
      <c r="AQ72" s="173">
        <f t="shared" si="71"/>
        <v>11.5</v>
      </c>
      <c r="AR72" s="173">
        <f t="shared" si="71"/>
        <v>1150</v>
      </c>
      <c r="AS72" s="173">
        <f t="shared" si="71"/>
        <v>0</v>
      </c>
      <c r="AT72" s="173">
        <f t="shared" si="71"/>
        <v>0</v>
      </c>
      <c r="AU72" s="173">
        <f t="shared" si="71"/>
        <v>0</v>
      </c>
      <c r="AV72" s="173">
        <f t="shared" si="71"/>
        <v>0</v>
      </c>
      <c r="AW72" s="173">
        <f t="shared" si="71"/>
        <v>0</v>
      </c>
      <c r="AX72" s="173">
        <f t="shared" si="71"/>
        <v>0</v>
      </c>
      <c r="AY72" s="173">
        <f t="shared" si="71"/>
        <v>0</v>
      </c>
      <c r="AZ72" s="173">
        <f t="shared" si="71"/>
        <v>0</v>
      </c>
      <c r="BA72" s="173">
        <f t="shared" si="71"/>
        <v>0</v>
      </c>
      <c r="BB72" s="173">
        <f t="shared" si="71"/>
        <v>0</v>
      </c>
      <c r="BC72" s="173">
        <f t="shared" si="71"/>
        <v>0</v>
      </c>
      <c r="BD72" s="173">
        <f t="shared" si="71"/>
        <v>0</v>
      </c>
      <c r="BE72" s="173">
        <f t="shared" si="71"/>
        <v>0</v>
      </c>
      <c r="BF72" s="173">
        <f t="shared" si="71"/>
        <v>0</v>
      </c>
      <c r="BG72" s="173">
        <f t="shared" si="71"/>
        <v>0</v>
      </c>
      <c r="BH72" s="173">
        <f t="shared" si="71"/>
        <v>0</v>
      </c>
      <c r="BI72" s="173">
        <f t="shared" si="71"/>
        <v>0</v>
      </c>
      <c r="BJ72" s="173">
        <f t="shared" si="71"/>
        <v>0</v>
      </c>
      <c r="BK72" s="173">
        <f t="shared" si="71"/>
        <v>0</v>
      </c>
      <c r="BL72" s="173">
        <f t="shared" si="71"/>
        <v>0</v>
      </c>
      <c r="BM72" s="158"/>
      <c r="BN72" s="159" t="str">
        <f>IFERROR(__xludf.DUMMYFUNCTION("""COMPUTED_VALUE"""),"Vojtěch Olejník")</f>
        <v>Vojtěch Olejník</v>
      </c>
      <c r="BO72" s="174"/>
      <c r="BP72" s="175"/>
      <c r="BQ72" s="174"/>
      <c r="BR72" s="175"/>
      <c r="BS72" s="174"/>
      <c r="BT72" s="175"/>
      <c r="BU72" s="174"/>
      <c r="BV72" s="175"/>
      <c r="BW72" s="174"/>
      <c r="BX72" s="175"/>
      <c r="BY72" s="174"/>
      <c r="BZ72" s="175"/>
      <c r="CA72" s="174"/>
      <c r="CB72" s="175"/>
      <c r="CC72" s="174"/>
      <c r="CD72" s="175"/>
      <c r="CE72" s="174"/>
      <c r="CF72" s="175"/>
      <c r="CG72" s="174"/>
      <c r="CH72" s="175"/>
      <c r="CI72" s="174"/>
      <c r="CJ72" s="175"/>
      <c r="CK72" s="174"/>
      <c r="CL72" s="175"/>
      <c r="CM72" s="174"/>
      <c r="CN72" s="175"/>
      <c r="CO72" s="174"/>
      <c r="CP72" s="175"/>
      <c r="CQ72" s="174"/>
      <c r="CR72" s="175"/>
      <c r="CS72" s="174"/>
      <c r="CT72" s="173"/>
      <c r="CU72" s="176"/>
      <c r="CV72" s="173"/>
      <c r="CW72" s="174"/>
      <c r="CX72" s="173"/>
      <c r="CY72" s="174">
        <f>IFERROR(__xludf.DUMMYFUNCTION("""COMPUTED_VALUE"""),11.5)</f>
        <v>11.5</v>
      </c>
      <c r="CZ72" s="173">
        <f>IFERROR(__xludf.DUMMYFUNCTION("""COMPUTED_VALUE"""),1150.0)</f>
        <v>1150</v>
      </c>
      <c r="DA72" s="174"/>
      <c r="DB72" s="173"/>
      <c r="DC72" s="174">
        <f>IFERROR(__xludf.DUMMYFUNCTION("""COMPUTED_VALUE"""),11.5)</f>
        <v>11.5</v>
      </c>
      <c r="DD72" s="173">
        <f>IFERROR(__xludf.DUMMYFUNCTION("""COMPUTED_VALUE"""),1150.0)</f>
        <v>1150</v>
      </c>
      <c r="DE72" s="174"/>
      <c r="DF72" s="173"/>
      <c r="DG72" s="174"/>
      <c r="DH72" s="173"/>
      <c r="DI72" s="174"/>
      <c r="DJ72" s="173"/>
      <c r="DK72" s="174"/>
      <c r="DL72" s="173"/>
      <c r="DM72" s="174"/>
      <c r="DN72" s="173"/>
      <c r="DO72" s="174"/>
      <c r="DP72" s="173"/>
      <c r="DQ72" s="174"/>
      <c r="DR72" s="173"/>
      <c r="DS72" s="174"/>
      <c r="DT72" s="173"/>
      <c r="DU72" s="174"/>
      <c r="DV72" s="173"/>
      <c r="DW72" s="174"/>
      <c r="DX72" s="173"/>
      <c r="DY72" s="158"/>
      <c r="DZ72" s="159" t="str">
        <f t="shared" si="48"/>
        <v>Vojtěch Olejník</v>
      </c>
      <c r="EA72" s="202"/>
      <c r="EB72" s="203"/>
      <c r="EC72" s="202"/>
      <c r="ED72" s="203"/>
      <c r="EE72" s="202"/>
      <c r="EF72" s="203"/>
      <c r="EG72" s="202"/>
      <c r="EH72" s="203"/>
      <c r="EI72" s="202"/>
      <c r="EJ72" s="203"/>
      <c r="EK72" s="202"/>
      <c r="EL72" s="203"/>
      <c r="EM72" s="202"/>
      <c r="EN72" s="203"/>
      <c r="EO72" s="202"/>
      <c r="EP72" s="203"/>
      <c r="EQ72" s="202"/>
      <c r="ER72" s="203"/>
      <c r="ES72" s="202"/>
      <c r="ET72" s="203"/>
      <c r="EU72" s="202"/>
      <c r="EV72" s="203"/>
      <c r="EW72" s="202"/>
      <c r="EX72" s="203"/>
      <c r="EY72" s="202"/>
      <c r="EZ72" s="203"/>
      <c r="FA72" s="202"/>
      <c r="FB72" s="203"/>
      <c r="FC72" s="202"/>
      <c r="FD72" s="203"/>
      <c r="FE72" s="202"/>
      <c r="FF72" s="199"/>
      <c r="FG72" s="204"/>
      <c r="FH72" s="199"/>
      <c r="FI72" s="202"/>
      <c r="FJ72" s="199"/>
      <c r="FK72" s="202"/>
      <c r="FL72" s="199"/>
      <c r="FM72" s="202"/>
      <c r="FN72" s="199"/>
      <c r="FO72" s="202"/>
      <c r="FP72" s="199"/>
      <c r="FQ72" s="202"/>
      <c r="FR72" s="199"/>
      <c r="FS72" s="202"/>
      <c r="FT72" s="199"/>
      <c r="FU72" s="202"/>
      <c r="FV72" s="199"/>
      <c r="FW72" s="202"/>
      <c r="FX72" s="199"/>
      <c r="FY72" s="202"/>
      <c r="FZ72" s="199"/>
      <c r="GA72" s="202"/>
      <c r="GB72" s="199"/>
      <c r="GC72" s="202"/>
      <c r="GD72" s="199"/>
      <c r="GE72" s="202"/>
      <c r="GF72" s="199"/>
      <c r="GG72" s="202"/>
      <c r="GH72" s="199"/>
      <c r="GI72" s="202"/>
      <c r="GJ72" s="199"/>
      <c r="GK72" s="158"/>
      <c r="GL72" s="159" t="str">
        <f t="shared" si="49"/>
        <v>Vojtěch Olejník</v>
      </c>
      <c r="GM72" s="202"/>
      <c r="GN72" s="203"/>
      <c r="GO72" s="202"/>
      <c r="GP72" s="203"/>
      <c r="GQ72" s="202"/>
      <c r="GR72" s="203"/>
      <c r="GS72" s="202"/>
      <c r="GT72" s="203"/>
      <c r="GU72" s="202"/>
      <c r="GV72" s="203"/>
      <c r="GW72" s="202"/>
      <c r="GX72" s="203"/>
      <c r="GY72" s="202"/>
      <c r="GZ72" s="203"/>
      <c r="HA72" s="202"/>
      <c r="HB72" s="203"/>
      <c r="HC72" s="202"/>
      <c r="HD72" s="203"/>
      <c r="HE72" s="202"/>
      <c r="HF72" s="203"/>
      <c r="HG72" s="202"/>
      <c r="HH72" s="203"/>
      <c r="HI72" s="202"/>
      <c r="HJ72" s="203"/>
      <c r="HK72" s="202"/>
      <c r="HL72" s="203"/>
      <c r="HM72" s="202"/>
      <c r="HN72" s="203"/>
      <c r="HO72" s="202"/>
      <c r="HP72" s="203"/>
      <c r="HQ72" s="202"/>
      <c r="HR72" s="199"/>
      <c r="HS72" s="204"/>
      <c r="HT72" s="199"/>
      <c r="HU72" s="202"/>
      <c r="HV72" s="199"/>
      <c r="HW72" s="202"/>
      <c r="HX72" s="199"/>
      <c r="HY72" s="202"/>
      <c r="HZ72" s="199"/>
      <c r="IA72" s="202"/>
      <c r="IB72" s="199"/>
      <c r="IC72" s="202"/>
      <c r="ID72" s="199"/>
      <c r="IE72" s="202"/>
      <c r="IF72" s="199"/>
      <c r="IG72" s="202"/>
      <c r="IH72" s="199"/>
      <c r="II72" s="202"/>
      <c r="IJ72" s="199"/>
      <c r="IK72" s="202"/>
      <c r="IL72" s="199"/>
      <c r="IM72" s="202"/>
      <c r="IN72" s="199"/>
      <c r="IO72" s="202"/>
      <c r="IP72" s="199"/>
      <c r="IQ72" s="202"/>
      <c r="IR72" s="199"/>
      <c r="IS72" s="202"/>
      <c r="IT72" s="199"/>
      <c r="IU72" s="202"/>
      <c r="IV72" s="199"/>
    </row>
    <row r="73">
      <c r="A73" s="214">
        <f>IFERROR(__xludf.DUMMYFUNCTION("""COMPUTED_VALUE"""),120.0)</f>
        <v>120</v>
      </c>
      <c r="B73" s="159" t="str">
        <f t="shared" si="46"/>
        <v>Jakub Malík</v>
      </c>
      <c r="C73" s="173">
        <f t="shared" ref="C73:BL73" si="72">BO73+EA73+GM73</f>
        <v>1</v>
      </c>
      <c r="D73" s="173">
        <f t="shared" si="72"/>
        <v>0</v>
      </c>
      <c r="E73" s="173">
        <f t="shared" si="72"/>
        <v>15</v>
      </c>
      <c r="F73" s="173">
        <f t="shared" si="72"/>
        <v>0</v>
      </c>
      <c r="G73" s="173">
        <f t="shared" si="72"/>
        <v>6</v>
      </c>
      <c r="H73" s="173">
        <f t="shared" si="72"/>
        <v>0</v>
      </c>
      <c r="I73" s="173">
        <f t="shared" si="72"/>
        <v>7</v>
      </c>
      <c r="J73" s="173">
        <f t="shared" si="72"/>
        <v>0</v>
      </c>
      <c r="K73" s="173">
        <f t="shared" si="72"/>
        <v>11.5</v>
      </c>
      <c r="L73" s="173">
        <f t="shared" si="72"/>
        <v>0</v>
      </c>
      <c r="M73" s="173">
        <f t="shared" si="72"/>
        <v>6</v>
      </c>
      <c r="N73" s="173">
        <f t="shared" si="72"/>
        <v>0</v>
      </c>
      <c r="O73" s="173">
        <f t="shared" si="72"/>
        <v>6.5</v>
      </c>
      <c r="P73" s="173">
        <f t="shared" si="72"/>
        <v>0</v>
      </c>
      <c r="Q73" s="173">
        <f t="shared" si="72"/>
        <v>4</v>
      </c>
      <c r="R73" s="173">
        <f t="shared" si="72"/>
        <v>0</v>
      </c>
      <c r="S73" s="173">
        <f t="shared" si="72"/>
        <v>15.5</v>
      </c>
      <c r="T73" s="173">
        <f t="shared" si="72"/>
        <v>0</v>
      </c>
      <c r="U73" s="173">
        <f t="shared" si="72"/>
        <v>8</v>
      </c>
      <c r="V73" s="173">
        <f t="shared" si="72"/>
        <v>0</v>
      </c>
      <c r="W73" s="173">
        <f t="shared" si="72"/>
        <v>12.5</v>
      </c>
      <c r="X73" s="173">
        <f t="shared" si="72"/>
        <v>660</v>
      </c>
      <c r="Y73" s="173">
        <f t="shared" si="72"/>
        <v>0</v>
      </c>
      <c r="Z73" s="173">
        <f t="shared" si="72"/>
        <v>0</v>
      </c>
      <c r="AA73" s="173">
        <f t="shared" si="72"/>
        <v>0</v>
      </c>
      <c r="AB73" s="173">
        <f t="shared" si="72"/>
        <v>0</v>
      </c>
      <c r="AC73" s="173">
        <f t="shared" si="72"/>
        <v>7.5</v>
      </c>
      <c r="AD73" s="173">
        <f t="shared" si="72"/>
        <v>1000</v>
      </c>
      <c r="AE73" s="173">
        <f t="shared" si="72"/>
        <v>8</v>
      </c>
      <c r="AF73" s="173">
        <f t="shared" si="72"/>
        <v>0</v>
      </c>
      <c r="AG73" s="173">
        <f t="shared" si="72"/>
        <v>11</v>
      </c>
      <c r="AH73" s="173">
        <f t="shared" si="72"/>
        <v>0</v>
      </c>
      <c r="AI73" s="173">
        <f t="shared" si="72"/>
        <v>15</v>
      </c>
      <c r="AJ73" s="173">
        <f t="shared" si="72"/>
        <v>0</v>
      </c>
      <c r="AK73" s="173">
        <f t="shared" si="72"/>
        <v>8</v>
      </c>
      <c r="AL73" s="173">
        <f t="shared" si="72"/>
        <v>0</v>
      </c>
      <c r="AM73" s="173">
        <f t="shared" si="72"/>
        <v>4.5</v>
      </c>
      <c r="AN73" s="173">
        <f t="shared" si="72"/>
        <v>540</v>
      </c>
      <c r="AO73" s="173">
        <f t="shared" si="72"/>
        <v>0</v>
      </c>
      <c r="AP73" s="173">
        <f t="shared" si="72"/>
        <v>0</v>
      </c>
      <c r="AQ73" s="173">
        <f t="shared" si="72"/>
        <v>7</v>
      </c>
      <c r="AR73" s="173">
        <f t="shared" si="72"/>
        <v>0</v>
      </c>
      <c r="AS73" s="173">
        <f t="shared" si="72"/>
        <v>7</v>
      </c>
      <c r="AT73" s="173">
        <f t="shared" si="72"/>
        <v>0</v>
      </c>
      <c r="AU73" s="173">
        <f t="shared" si="72"/>
        <v>0</v>
      </c>
      <c r="AV73" s="173">
        <f t="shared" si="72"/>
        <v>0</v>
      </c>
      <c r="AW73" s="173">
        <f t="shared" si="72"/>
        <v>0</v>
      </c>
      <c r="AX73" s="173">
        <f t="shared" si="72"/>
        <v>0</v>
      </c>
      <c r="AY73" s="173">
        <f t="shared" si="72"/>
        <v>0</v>
      </c>
      <c r="AZ73" s="173">
        <f t="shared" si="72"/>
        <v>0</v>
      </c>
      <c r="BA73" s="173">
        <f t="shared" si="72"/>
        <v>15</v>
      </c>
      <c r="BB73" s="173">
        <f t="shared" si="72"/>
        <v>0</v>
      </c>
      <c r="BC73" s="173">
        <f t="shared" si="72"/>
        <v>13</v>
      </c>
      <c r="BD73" s="173">
        <f t="shared" si="72"/>
        <v>0</v>
      </c>
      <c r="BE73" s="173">
        <f t="shared" si="72"/>
        <v>11.5</v>
      </c>
      <c r="BF73" s="173">
        <f t="shared" si="72"/>
        <v>0</v>
      </c>
      <c r="BG73" s="173">
        <f t="shared" si="72"/>
        <v>12</v>
      </c>
      <c r="BH73" s="173">
        <f t="shared" si="72"/>
        <v>0</v>
      </c>
      <c r="BI73" s="173">
        <f t="shared" si="72"/>
        <v>13</v>
      </c>
      <c r="BJ73" s="173">
        <f t="shared" si="72"/>
        <v>0</v>
      </c>
      <c r="BK73" s="173">
        <f t="shared" si="72"/>
        <v>4</v>
      </c>
      <c r="BL73" s="173">
        <f t="shared" si="72"/>
        <v>0</v>
      </c>
      <c r="BM73" s="158"/>
      <c r="BN73" s="159" t="str">
        <f>IFERROR(__xludf.DUMMYFUNCTION("""COMPUTED_VALUE"""),"Jakub Malík")</f>
        <v>Jakub Malík</v>
      </c>
      <c r="BO73" s="174"/>
      <c r="BP73" s="175"/>
      <c r="BQ73" s="174"/>
      <c r="BR73" s="175"/>
      <c r="BS73" s="174"/>
      <c r="BT73" s="175"/>
      <c r="BU73" s="174"/>
      <c r="BV73" s="175"/>
      <c r="BW73" s="174">
        <f>IFERROR(__xludf.DUMMYFUNCTION("""COMPUTED_VALUE"""),6.0)</f>
        <v>6</v>
      </c>
      <c r="BX73" s="175"/>
      <c r="BY73" s="174"/>
      <c r="BZ73" s="175"/>
      <c r="CA73" s="174"/>
      <c r="CB73" s="175"/>
      <c r="CC73" s="174"/>
      <c r="CD73" s="175"/>
      <c r="CE73" s="174"/>
      <c r="CF73" s="175"/>
      <c r="CG73" s="174"/>
      <c r="CH73" s="175"/>
      <c r="CI73" s="174">
        <f>IFERROR(__xludf.DUMMYFUNCTION("""COMPUTED_VALUE"""),5.5)</f>
        <v>5.5</v>
      </c>
      <c r="CJ73" s="175">
        <f>IFERROR(__xludf.DUMMYFUNCTION("""COMPUTED_VALUE"""),660.0)</f>
        <v>660</v>
      </c>
      <c r="CK73" s="174"/>
      <c r="CL73" s="175"/>
      <c r="CM73" s="174"/>
      <c r="CN73" s="175"/>
      <c r="CO73" s="174"/>
      <c r="CP73" s="175"/>
      <c r="CQ73" s="174"/>
      <c r="CR73" s="175"/>
      <c r="CS73" s="174"/>
      <c r="CT73" s="173"/>
      <c r="CU73" s="174"/>
      <c r="CV73" s="173"/>
      <c r="CW73" s="174"/>
      <c r="CX73" s="173"/>
      <c r="CY73" s="174">
        <f>IFERROR(__xludf.DUMMYFUNCTION("""COMPUTED_VALUE"""),4.5)</f>
        <v>4.5</v>
      </c>
      <c r="CZ73" s="173">
        <f>IFERROR(__xludf.DUMMYFUNCTION("""COMPUTED_VALUE"""),540.0)</f>
        <v>540</v>
      </c>
      <c r="DA73" s="174"/>
      <c r="DB73" s="173"/>
      <c r="DC73" s="174"/>
      <c r="DD73" s="173"/>
      <c r="DE73" s="174"/>
      <c r="DF73" s="173"/>
      <c r="DG73" s="174"/>
      <c r="DH73" s="173"/>
      <c r="DI73" s="174"/>
      <c r="DJ73" s="173"/>
      <c r="DK73" s="174"/>
      <c r="DL73" s="173"/>
      <c r="DM73" s="174"/>
      <c r="DN73" s="173"/>
      <c r="DO73" s="174"/>
      <c r="DP73" s="173"/>
      <c r="DQ73" s="174">
        <f>IFERROR(__xludf.DUMMYFUNCTION("""COMPUTED_VALUE"""),11.5)</f>
        <v>11.5</v>
      </c>
      <c r="DR73" s="173"/>
      <c r="DS73" s="174">
        <f>IFERROR(__xludf.DUMMYFUNCTION("""COMPUTED_VALUE"""),12.0)</f>
        <v>12</v>
      </c>
      <c r="DT73" s="173"/>
      <c r="DU73" s="174">
        <f>IFERROR(__xludf.DUMMYFUNCTION("""COMPUTED_VALUE"""),13.0)</f>
        <v>13</v>
      </c>
      <c r="DV73" s="173"/>
      <c r="DW73" s="174">
        <f>IFERROR(__xludf.DUMMYFUNCTION("""COMPUTED_VALUE"""),4.0)</f>
        <v>4</v>
      </c>
      <c r="DX73" s="173"/>
      <c r="DY73" s="158"/>
      <c r="DZ73" s="159" t="str">
        <f t="shared" si="48"/>
        <v>Jakub Malík</v>
      </c>
      <c r="EA73" s="202">
        <f>IFERROR(__xludf.DUMMYFUNCTION("""COMPUTED_VALUE"""),1.0)</f>
        <v>1</v>
      </c>
      <c r="EB73" s="203"/>
      <c r="EC73" s="202">
        <f>IFERROR(__xludf.DUMMYFUNCTION("""COMPUTED_VALUE"""),15.0)</f>
        <v>15</v>
      </c>
      <c r="ED73" s="203"/>
      <c r="EE73" s="202">
        <f>IFERROR(__xludf.DUMMYFUNCTION("""COMPUTED_VALUE"""),6.0)</f>
        <v>6</v>
      </c>
      <c r="EF73" s="203"/>
      <c r="EG73" s="202">
        <f>IFERROR(__xludf.DUMMYFUNCTION("""COMPUTED_VALUE"""),7.0)</f>
        <v>7</v>
      </c>
      <c r="EH73" s="203"/>
      <c r="EI73" s="202">
        <f>IFERROR(__xludf.DUMMYFUNCTION("""COMPUTED_VALUE"""),5.5)</f>
        <v>5.5</v>
      </c>
      <c r="EJ73" s="203"/>
      <c r="EK73" s="202">
        <f>IFERROR(__xludf.DUMMYFUNCTION("""COMPUTED_VALUE"""),6.0)</f>
        <v>6</v>
      </c>
      <c r="EL73" s="203"/>
      <c r="EM73" s="202">
        <f>IFERROR(__xludf.DUMMYFUNCTION("""COMPUTED_VALUE"""),6.5)</f>
        <v>6.5</v>
      </c>
      <c r="EN73" s="203"/>
      <c r="EO73" s="202">
        <f>IFERROR(__xludf.DUMMYFUNCTION("""COMPUTED_VALUE"""),4.0)</f>
        <v>4</v>
      </c>
      <c r="EP73" s="203"/>
      <c r="EQ73" s="202">
        <f>IFERROR(__xludf.DUMMYFUNCTION("""COMPUTED_VALUE"""),15.5)</f>
        <v>15.5</v>
      </c>
      <c r="ER73" s="203"/>
      <c r="ES73" s="202">
        <f>IFERROR(__xludf.DUMMYFUNCTION("""COMPUTED_VALUE"""),8.0)</f>
        <v>8</v>
      </c>
      <c r="ET73" s="203"/>
      <c r="EU73" s="202">
        <f>IFERROR(__xludf.DUMMYFUNCTION("""COMPUTED_VALUE"""),7.0)</f>
        <v>7</v>
      </c>
      <c r="EV73" s="203"/>
      <c r="EW73" s="202"/>
      <c r="EX73" s="203"/>
      <c r="EY73" s="202"/>
      <c r="EZ73" s="203"/>
      <c r="FA73" s="202">
        <f>IFERROR(__xludf.DUMMYFUNCTION("""COMPUTED_VALUE"""),7.5)</f>
        <v>7.5</v>
      </c>
      <c r="FB73" s="203">
        <f>IFERROR(__xludf.DUMMYFUNCTION("""COMPUTED_VALUE"""),1000.0)</f>
        <v>1000</v>
      </c>
      <c r="FC73" s="202">
        <f>IFERROR(__xludf.DUMMYFUNCTION("""COMPUTED_VALUE"""),8.0)</f>
        <v>8</v>
      </c>
      <c r="FD73" s="203"/>
      <c r="FE73" s="202">
        <f>IFERROR(__xludf.DUMMYFUNCTION("""COMPUTED_VALUE"""),11.0)</f>
        <v>11</v>
      </c>
      <c r="FF73" s="199"/>
      <c r="FG73" s="202">
        <f>IFERROR(__xludf.DUMMYFUNCTION("""COMPUTED_VALUE"""),15.0)</f>
        <v>15</v>
      </c>
      <c r="FH73" s="199"/>
      <c r="FI73" s="202">
        <f>IFERROR(__xludf.DUMMYFUNCTION("""COMPUTED_VALUE"""),8.0)</f>
        <v>8</v>
      </c>
      <c r="FJ73" s="199"/>
      <c r="FK73" s="202"/>
      <c r="FL73" s="199"/>
      <c r="FM73" s="202"/>
      <c r="FN73" s="199"/>
      <c r="FO73" s="202">
        <f>IFERROR(__xludf.DUMMYFUNCTION("""COMPUTED_VALUE"""),7.0)</f>
        <v>7</v>
      </c>
      <c r="FP73" s="199"/>
      <c r="FQ73" s="202">
        <f>IFERROR(__xludf.DUMMYFUNCTION("""COMPUTED_VALUE"""),7.0)</f>
        <v>7</v>
      </c>
      <c r="FR73" s="199"/>
      <c r="FS73" s="202"/>
      <c r="FT73" s="199"/>
      <c r="FU73" s="202"/>
      <c r="FV73" s="199"/>
      <c r="FW73" s="202"/>
      <c r="FX73" s="199"/>
      <c r="FY73" s="202">
        <f>IFERROR(__xludf.DUMMYFUNCTION("""COMPUTED_VALUE"""),15.0)</f>
        <v>15</v>
      </c>
      <c r="FZ73" s="199"/>
      <c r="GA73" s="202">
        <f>IFERROR(__xludf.DUMMYFUNCTION("""COMPUTED_VALUE"""),13.0)</f>
        <v>13</v>
      </c>
      <c r="GB73" s="199"/>
      <c r="GC73" s="202"/>
      <c r="GD73" s="199"/>
      <c r="GE73" s="202"/>
      <c r="GF73" s="199"/>
      <c r="GG73" s="202"/>
      <c r="GH73" s="199"/>
      <c r="GI73" s="202"/>
      <c r="GJ73" s="199"/>
      <c r="GK73" s="158"/>
      <c r="GL73" s="159" t="str">
        <f t="shared" si="49"/>
        <v>Jakub Malík</v>
      </c>
      <c r="GM73" s="202"/>
      <c r="GN73" s="203"/>
      <c r="GO73" s="202"/>
      <c r="GP73" s="203"/>
      <c r="GQ73" s="202"/>
      <c r="GR73" s="203"/>
      <c r="GS73" s="202"/>
      <c r="GT73" s="203"/>
      <c r="GU73" s="202"/>
      <c r="GV73" s="203"/>
      <c r="GW73" s="202"/>
      <c r="GX73" s="203"/>
      <c r="GY73" s="202"/>
      <c r="GZ73" s="203"/>
      <c r="HA73" s="202"/>
      <c r="HB73" s="203"/>
      <c r="HC73" s="202"/>
      <c r="HD73" s="203"/>
      <c r="HE73" s="202"/>
      <c r="HF73" s="203"/>
      <c r="HG73" s="202"/>
      <c r="HH73" s="203"/>
      <c r="HI73" s="202"/>
      <c r="HJ73" s="203"/>
      <c r="HK73" s="202"/>
      <c r="HL73" s="203"/>
      <c r="HM73" s="202"/>
      <c r="HN73" s="203"/>
      <c r="HO73" s="202"/>
      <c r="HP73" s="203"/>
      <c r="HQ73" s="202"/>
      <c r="HR73" s="199"/>
      <c r="HS73" s="202"/>
      <c r="HT73" s="199"/>
      <c r="HU73" s="202"/>
      <c r="HV73" s="199"/>
      <c r="HW73" s="202"/>
      <c r="HX73" s="199"/>
      <c r="HY73" s="202"/>
      <c r="HZ73" s="199"/>
      <c r="IA73" s="202"/>
      <c r="IB73" s="199"/>
      <c r="IC73" s="202"/>
      <c r="ID73" s="199"/>
      <c r="IE73" s="202"/>
      <c r="IF73" s="199"/>
      <c r="IG73" s="202"/>
      <c r="IH73" s="199"/>
      <c r="II73" s="202"/>
      <c r="IJ73" s="199"/>
      <c r="IK73" s="202"/>
      <c r="IL73" s="199"/>
      <c r="IM73" s="202"/>
      <c r="IN73" s="199"/>
      <c r="IO73" s="202"/>
      <c r="IP73" s="199"/>
      <c r="IQ73" s="202"/>
      <c r="IR73" s="199"/>
      <c r="IS73" s="202"/>
      <c r="IT73" s="199"/>
      <c r="IU73" s="202"/>
      <c r="IV73" s="199"/>
    </row>
    <row r="74">
      <c r="A74" s="214">
        <f>IFERROR(__xludf.DUMMYFUNCTION("""COMPUTED_VALUE"""),120.0)</f>
        <v>120</v>
      </c>
      <c r="B74" s="159" t="str">
        <f t="shared" si="46"/>
        <v>David Chysky-x</v>
      </c>
      <c r="C74" s="173">
        <f t="shared" ref="C74:BL74" si="73">BO74+EA74+GM74</f>
        <v>0</v>
      </c>
      <c r="D74" s="173">
        <f t="shared" si="73"/>
        <v>0</v>
      </c>
      <c r="E74" s="173">
        <f t="shared" si="73"/>
        <v>0</v>
      </c>
      <c r="F74" s="173">
        <f t="shared" si="73"/>
        <v>0</v>
      </c>
      <c r="G74" s="173">
        <f t="shared" si="73"/>
        <v>0</v>
      </c>
      <c r="H74" s="173">
        <f t="shared" si="73"/>
        <v>0</v>
      </c>
      <c r="I74" s="173">
        <f t="shared" si="73"/>
        <v>0</v>
      </c>
      <c r="J74" s="173">
        <f t="shared" si="73"/>
        <v>0</v>
      </c>
      <c r="K74" s="173">
        <f t="shared" si="73"/>
        <v>0</v>
      </c>
      <c r="L74" s="173">
        <f t="shared" si="73"/>
        <v>0</v>
      </c>
      <c r="M74" s="173">
        <f t="shared" si="73"/>
        <v>0</v>
      </c>
      <c r="N74" s="173">
        <f t="shared" si="73"/>
        <v>0</v>
      </c>
      <c r="O74" s="173">
        <f t="shared" si="73"/>
        <v>0</v>
      </c>
      <c r="P74" s="173">
        <f t="shared" si="73"/>
        <v>0</v>
      </c>
      <c r="Q74" s="173">
        <f t="shared" si="73"/>
        <v>0</v>
      </c>
      <c r="R74" s="173">
        <f t="shared" si="73"/>
        <v>0</v>
      </c>
      <c r="S74" s="173">
        <f t="shared" si="73"/>
        <v>0</v>
      </c>
      <c r="T74" s="173">
        <f t="shared" si="73"/>
        <v>0</v>
      </c>
      <c r="U74" s="173">
        <f t="shared" si="73"/>
        <v>0</v>
      </c>
      <c r="V74" s="173">
        <f t="shared" si="73"/>
        <v>0</v>
      </c>
      <c r="W74" s="173">
        <f t="shared" si="73"/>
        <v>0</v>
      </c>
      <c r="X74" s="173">
        <f t="shared" si="73"/>
        <v>0</v>
      </c>
      <c r="Y74" s="173">
        <f t="shared" si="73"/>
        <v>0</v>
      </c>
      <c r="Z74" s="173">
        <f t="shared" si="73"/>
        <v>0</v>
      </c>
      <c r="AA74" s="173">
        <f t="shared" si="73"/>
        <v>0</v>
      </c>
      <c r="AB74" s="173">
        <f t="shared" si="73"/>
        <v>0</v>
      </c>
      <c r="AC74" s="173">
        <f t="shared" si="73"/>
        <v>0</v>
      </c>
      <c r="AD74" s="173">
        <f t="shared" si="73"/>
        <v>0</v>
      </c>
      <c r="AE74" s="173">
        <f t="shared" si="73"/>
        <v>0</v>
      </c>
      <c r="AF74" s="173">
        <f t="shared" si="73"/>
        <v>0</v>
      </c>
      <c r="AG74" s="173">
        <f t="shared" si="73"/>
        <v>0</v>
      </c>
      <c r="AH74" s="173">
        <f t="shared" si="73"/>
        <v>0</v>
      </c>
      <c r="AI74" s="173">
        <f t="shared" si="73"/>
        <v>0</v>
      </c>
      <c r="AJ74" s="173">
        <f t="shared" si="73"/>
        <v>0</v>
      </c>
      <c r="AK74" s="173">
        <f t="shared" si="73"/>
        <v>0</v>
      </c>
      <c r="AL74" s="173">
        <f t="shared" si="73"/>
        <v>0</v>
      </c>
      <c r="AM74" s="173">
        <f t="shared" si="73"/>
        <v>0</v>
      </c>
      <c r="AN74" s="173">
        <f t="shared" si="73"/>
        <v>0</v>
      </c>
      <c r="AO74" s="173">
        <f t="shared" si="73"/>
        <v>0</v>
      </c>
      <c r="AP74" s="173">
        <f t="shared" si="73"/>
        <v>0</v>
      </c>
      <c r="AQ74" s="173">
        <f t="shared" si="73"/>
        <v>0</v>
      </c>
      <c r="AR74" s="173">
        <f t="shared" si="73"/>
        <v>0</v>
      </c>
      <c r="AS74" s="173">
        <f t="shared" si="73"/>
        <v>0</v>
      </c>
      <c r="AT74" s="173">
        <f t="shared" si="73"/>
        <v>0</v>
      </c>
      <c r="AU74" s="173">
        <f t="shared" si="73"/>
        <v>0</v>
      </c>
      <c r="AV74" s="173">
        <f t="shared" si="73"/>
        <v>0</v>
      </c>
      <c r="AW74" s="173">
        <f t="shared" si="73"/>
        <v>0</v>
      </c>
      <c r="AX74" s="173">
        <f t="shared" si="73"/>
        <v>0</v>
      </c>
      <c r="AY74" s="173">
        <f t="shared" si="73"/>
        <v>0</v>
      </c>
      <c r="AZ74" s="173">
        <f t="shared" si="73"/>
        <v>0</v>
      </c>
      <c r="BA74" s="173">
        <f t="shared" si="73"/>
        <v>0</v>
      </c>
      <c r="BB74" s="173">
        <f t="shared" si="73"/>
        <v>0</v>
      </c>
      <c r="BC74" s="173">
        <f t="shared" si="73"/>
        <v>0</v>
      </c>
      <c r="BD74" s="173">
        <f t="shared" si="73"/>
        <v>0</v>
      </c>
      <c r="BE74" s="173">
        <f t="shared" si="73"/>
        <v>0</v>
      </c>
      <c r="BF74" s="173">
        <f t="shared" si="73"/>
        <v>0</v>
      </c>
      <c r="BG74" s="173">
        <f t="shared" si="73"/>
        <v>0</v>
      </c>
      <c r="BH74" s="173">
        <f t="shared" si="73"/>
        <v>0</v>
      </c>
      <c r="BI74" s="173">
        <f t="shared" si="73"/>
        <v>0</v>
      </c>
      <c r="BJ74" s="173">
        <f t="shared" si="73"/>
        <v>0</v>
      </c>
      <c r="BK74" s="173">
        <f t="shared" si="73"/>
        <v>0</v>
      </c>
      <c r="BL74" s="173">
        <f t="shared" si="73"/>
        <v>0</v>
      </c>
      <c r="BM74" s="158"/>
      <c r="BN74" s="159" t="str">
        <f>IFERROR(__xludf.DUMMYFUNCTION("""COMPUTED_VALUE"""),"David Chysky-x")</f>
        <v>David Chysky-x</v>
      </c>
      <c r="BO74" s="174"/>
      <c r="BP74" s="175"/>
      <c r="BQ74" s="174"/>
      <c r="BR74" s="175"/>
      <c r="BS74" s="174"/>
      <c r="BT74" s="175"/>
      <c r="BU74" s="174"/>
      <c r="BV74" s="175"/>
      <c r="BW74" s="174"/>
      <c r="BX74" s="175"/>
      <c r="BY74" s="174"/>
      <c r="BZ74" s="175"/>
      <c r="CA74" s="174"/>
      <c r="CB74" s="175"/>
      <c r="CC74" s="174"/>
      <c r="CD74" s="175"/>
      <c r="CE74" s="174"/>
      <c r="CF74" s="175"/>
      <c r="CG74" s="174"/>
      <c r="CH74" s="175"/>
      <c r="CI74" s="174"/>
      <c r="CJ74" s="175"/>
      <c r="CK74" s="174"/>
      <c r="CL74" s="175"/>
      <c r="CM74" s="174"/>
      <c r="CN74" s="175"/>
      <c r="CO74" s="176"/>
      <c r="CP74" s="181"/>
      <c r="CQ74" s="176"/>
      <c r="CR74" s="181"/>
      <c r="CS74" s="174"/>
      <c r="CT74" s="173"/>
      <c r="CU74" s="174"/>
      <c r="CV74" s="173"/>
      <c r="CW74" s="174"/>
      <c r="CX74" s="173"/>
      <c r="CY74" s="174"/>
      <c r="CZ74" s="173"/>
      <c r="DA74" s="174"/>
      <c r="DB74" s="173"/>
      <c r="DC74" s="174"/>
      <c r="DD74" s="173"/>
      <c r="DE74" s="176"/>
      <c r="DF74" s="173"/>
      <c r="DG74" s="176"/>
      <c r="DH74" s="173"/>
      <c r="DI74" s="174"/>
      <c r="DJ74" s="173"/>
      <c r="DK74" s="174"/>
      <c r="DL74" s="173"/>
      <c r="DM74" s="176"/>
      <c r="DN74" s="182"/>
      <c r="DO74" s="174"/>
      <c r="DP74" s="173"/>
      <c r="DQ74" s="174"/>
      <c r="DR74" s="173"/>
      <c r="DS74" s="176"/>
      <c r="DT74" s="173"/>
      <c r="DU74" s="176"/>
      <c r="DV74" s="173"/>
      <c r="DW74" s="174"/>
      <c r="DX74" s="173"/>
      <c r="DY74" s="158"/>
      <c r="DZ74" s="159" t="str">
        <f t="shared" si="48"/>
        <v>David Chysky-x</v>
      </c>
      <c r="EA74" s="202"/>
      <c r="EB74" s="203"/>
      <c r="EC74" s="202"/>
      <c r="ED74" s="203"/>
      <c r="EE74" s="202"/>
      <c r="EF74" s="203"/>
      <c r="EG74" s="202"/>
      <c r="EH74" s="203"/>
      <c r="EI74" s="202"/>
      <c r="EJ74" s="203"/>
      <c r="EK74" s="202"/>
      <c r="EL74" s="203"/>
      <c r="EM74" s="202"/>
      <c r="EN74" s="203"/>
      <c r="EO74" s="202"/>
      <c r="EP74" s="203"/>
      <c r="EQ74" s="202"/>
      <c r="ER74" s="203"/>
      <c r="ES74" s="202"/>
      <c r="ET74" s="203"/>
      <c r="EU74" s="202"/>
      <c r="EV74" s="203"/>
      <c r="EW74" s="202"/>
      <c r="EX74" s="203"/>
      <c r="EY74" s="202"/>
      <c r="EZ74" s="203"/>
      <c r="FA74" s="204"/>
      <c r="FB74" s="205"/>
      <c r="FC74" s="204"/>
      <c r="FD74" s="205"/>
      <c r="FE74" s="202"/>
      <c r="FF74" s="199"/>
      <c r="FG74" s="202"/>
      <c r="FH74" s="199"/>
      <c r="FI74" s="202"/>
      <c r="FJ74" s="199"/>
      <c r="FK74" s="202"/>
      <c r="FL74" s="199"/>
      <c r="FM74" s="202"/>
      <c r="FN74" s="199"/>
      <c r="FO74" s="202"/>
      <c r="FP74" s="199"/>
      <c r="FQ74" s="204"/>
      <c r="FR74" s="199"/>
      <c r="FS74" s="204"/>
      <c r="FT74" s="199"/>
      <c r="FU74" s="202"/>
      <c r="FV74" s="199"/>
      <c r="FW74" s="202"/>
      <c r="FX74" s="199"/>
      <c r="FY74" s="204"/>
      <c r="FZ74" s="206"/>
      <c r="GA74" s="202"/>
      <c r="GB74" s="199"/>
      <c r="GC74" s="202"/>
      <c r="GD74" s="199"/>
      <c r="GE74" s="204"/>
      <c r="GF74" s="199"/>
      <c r="GG74" s="204"/>
      <c r="GH74" s="199"/>
      <c r="GI74" s="202"/>
      <c r="GJ74" s="199"/>
      <c r="GK74" s="158"/>
      <c r="GL74" s="159" t="str">
        <f t="shared" si="49"/>
        <v>David Chysky-x</v>
      </c>
      <c r="GM74" s="202"/>
      <c r="GN74" s="203"/>
      <c r="GO74" s="202"/>
      <c r="GP74" s="203"/>
      <c r="GQ74" s="202"/>
      <c r="GR74" s="203"/>
      <c r="GS74" s="202"/>
      <c r="GT74" s="203"/>
      <c r="GU74" s="202"/>
      <c r="GV74" s="203"/>
      <c r="GW74" s="202"/>
      <c r="GX74" s="203"/>
      <c r="GY74" s="202"/>
      <c r="GZ74" s="203"/>
      <c r="HA74" s="202"/>
      <c r="HB74" s="203"/>
      <c r="HC74" s="202"/>
      <c r="HD74" s="203"/>
      <c r="HE74" s="202"/>
      <c r="HF74" s="203"/>
      <c r="HG74" s="202"/>
      <c r="HH74" s="203"/>
      <c r="HI74" s="202"/>
      <c r="HJ74" s="203"/>
      <c r="HK74" s="202"/>
      <c r="HL74" s="203"/>
      <c r="HM74" s="204"/>
      <c r="HN74" s="205"/>
      <c r="HO74" s="204"/>
      <c r="HP74" s="205"/>
      <c r="HQ74" s="202"/>
      <c r="HR74" s="199"/>
      <c r="HS74" s="202"/>
      <c r="HT74" s="199"/>
      <c r="HU74" s="202"/>
      <c r="HV74" s="199"/>
      <c r="HW74" s="202"/>
      <c r="HX74" s="199"/>
      <c r="HY74" s="202"/>
      <c r="HZ74" s="199"/>
      <c r="IA74" s="202"/>
      <c r="IB74" s="199"/>
      <c r="IC74" s="204"/>
      <c r="ID74" s="199"/>
      <c r="IE74" s="204"/>
      <c r="IF74" s="199"/>
      <c r="IG74" s="202"/>
      <c r="IH74" s="199"/>
      <c r="II74" s="202"/>
      <c r="IJ74" s="199"/>
      <c r="IK74" s="204"/>
      <c r="IL74" s="206"/>
      <c r="IM74" s="202"/>
      <c r="IN74" s="199"/>
      <c r="IO74" s="202"/>
      <c r="IP74" s="199"/>
      <c r="IQ74" s="204"/>
      <c r="IR74" s="199"/>
      <c r="IS74" s="204"/>
      <c r="IT74" s="199"/>
      <c r="IU74" s="202"/>
      <c r="IV74" s="199"/>
    </row>
    <row r="75">
      <c r="A75" s="214">
        <f>IFERROR(__xludf.DUMMYFUNCTION("""COMPUTED_VALUE"""),100.0)</f>
        <v>100</v>
      </c>
      <c r="B75" s="159" t="str">
        <f t="shared" si="46"/>
        <v>Dominik Plodek-x</v>
      </c>
      <c r="C75" s="173">
        <f t="shared" ref="C75:BL75" si="74">BO75+EA75+GM75</f>
        <v>0</v>
      </c>
      <c r="D75" s="173">
        <f t="shared" si="74"/>
        <v>0</v>
      </c>
      <c r="E75" s="173">
        <f t="shared" si="74"/>
        <v>0</v>
      </c>
      <c r="F75" s="173">
        <f t="shared" si="74"/>
        <v>0</v>
      </c>
      <c r="G75" s="173">
        <f t="shared" si="74"/>
        <v>0</v>
      </c>
      <c r="H75" s="173">
        <f t="shared" si="74"/>
        <v>0</v>
      </c>
      <c r="I75" s="173">
        <f t="shared" si="74"/>
        <v>0</v>
      </c>
      <c r="J75" s="173">
        <f t="shared" si="74"/>
        <v>0</v>
      </c>
      <c r="K75" s="173">
        <f t="shared" si="74"/>
        <v>0</v>
      </c>
      <c r="L75" s="173">
        <f t="shared" si="74"/>
        <v>0</v>
      </c>
      <c r="M75" s="173">
        <f t="shared" si="74"/>
        <v>0</v>
      </c>
      <c r="N75" s="173">
        <f t="shared" si="74"/>
        <v>0</v>
      </c>
      <c r="O75" s="173">
        <f t="shared" si="74"/>
        <v>0</v>
      </c>
      <c r="P75" s="173">
        <f t="shared" si="74"/>
        <v>0</v>
      </c>
      <c r="Q75" s="173">
        <f t="shared" si="74"/>
        <v>0</v>
      </c>
      <c r="R75" s="173">
        <f t="shared" si="74"/>
        <v>0</v>
      </c>
      <c r="S75" s="173">
        <f t="shared" si="74"/>
        <v>0</v>
      </c>
      <c r="T75" s="173">
        <f t="shared" si="74"/>
        <v>0</v>
      </c>
      <c r="U75" s="173">
        <f t="shared" si="74"/>
        <v>0</v>
      </c>
      <c r="V75" s="173">
        <f t="shared" si="74"/>
        <v>0</v>
      </c>
      <c r="W75" s="173">
        <f t="shared" si="74"/>
        <v>0</v>
      </c>
      <c r="X75" s="173">
        <f t="shared" si="74"/>
        <v>0</v>
      </c>
      <c r="Y75" s="173">
        <f t="shared" si="74"/>
        <v>0</v>
      </c>
      <c r="Z75" s="173">
        <f t="shared" si="74"/>
        <v>0</v>
      </c>
      <c r="AA75" s="173">
        <f t="shared" si="74"/>
        <v>0</v>
      </c>
      <c r="AB75" s="173">
        <f t="shared" si="74"/>
        <v>0</v>
      </c>
      <c r="AC75" s="173">
        <f t="shared" si="74"/>
        <v>0</v>
      </c>
      <c r="AD75" s="173">
        <f t="shared" si="74"/>
        <v>0</v>
      </c>
      <c r="AE75" s="173">
        <f t="shared" si="74"/>
        <v>0</v>
      </c>
      <c r="AF75" s="173">
        <f t="shared" si="74"/>
        <v>0</v>
      </c>
      <c r="AG75" s="173">
        <f t="shared" si="74"/>
        <v>0</v>
      </c>
      <c r="AH75" s="173">
        <f t="shared" si="74"/>
        <v>0</v>
      </c>
      <c r="AI75" s="173">
        <f t="shared" si="74"/>
        <v>0</v>
      </c>
      <c r="AJ75" s="173">
        <f t="shared" si="74"/>
        <v>0</v>
      </c>
      <c r="AK75" s="173">
        <f t="shared" si="74"/>
        <v>0</v>
      </c>
      <c r="AL75" s="173">
        <f t="shared" si="74"/>
        <v>0</v>
      </c>
      <c r="AM75" s="173">
        <f t="shared" si="74"/>
        <v>0</v>
      </c>
      <c r="AN75" s="173">
        <f t="shared" si="74"/>
        <v>0</v>
      </c>
      <c r="AO75" s="173">
        <f t="shared" si="74"/>
        <v>0</v>
      </c>
      <c r="AP75" s="173">
        <f t="shared" si="74"/>
        <v>0</v>
      </c>
      <c r="AQ75" s="173">
        <f t="shared" si="74"/>
        <v>0</v>
      </c>
      <c r="AR75" s="173">
        <f t="shared" si="74"/>
        <v>0</v>
      </c>
      <c r="AS75" s="173">
        <f t="shared" si="74"/>
        <v>0</v>
      </c>
      <c r="AT75" s="173">
        <f t="shared" si="74"/>
        <v>0</v>
      </c>
      <c r="AU75" s="173">
        <f t="shared" si="74"/>
        <v>0</v>
      </c>
      <c r="AV75" s="173">
        <f t="shared" si="74"/>
        <v>0</v>
      </c>
      <c r="AW75" s="173">
        <f t="shared" si="74"/>
        <v>0</v>
      </c>
      <c r="AX75" s="173">
        <f t="shared" si="74"/>
        <v>0</v>
      </c>
      <c r="AY75" s="173">
        <f t="shared" si="74"/>
        <v>0</v>
      </c>
      <c r="AZ75" s="173">
        <f t="shared" si="74"/>
        <v>0</v>
      </c>
      <c r="BA75" s="173">
        <f t="shared" si="74"/>
        <v>0</v>
      </c>
      <c r="BB75" s="173">
        <f t="shared" si="74"/>
        <v>0</v>
      </c>
      <c r="BC75" s="173">
        <f t="shared" si="74"/>
        <v>0</v>
      </c>
      <c r="BD75" s="173">
        <f t="shared" si="74"/>
        <v>0</v>
      </c>
      <c r="BE75" s="173">
        <f t="shared" si="74"/>
        <v>0</v>
      </c>
      <c r="BF75" s="173">
        <f t="shared" si="74"/>
        <v>0</v>
      </c>
      <c r="BG75" s="173">
        <f t="shared" si="74"/>
        <v>0</v>
      </c>
      <c r="BH75" s="173">
        <f t="shared" si="74"/>
        <v>0</v>
      </c>
      <c r="BI75" s="173">
        <f t="shared" si="74"/>
        <v>0</v>
      </c>
      <c r="BJ75" s="173">
        <f t="shared" si="74"/>
        <v>0</v>
      </c>
      <c r="BK75" s="173">
        <f t="shared" si="74"/>
        <v>0</v>
      </c>
      <c r="BL75" s="173">
        <f t="shared" si="74"/>
        <v>0</v>
      </c>
      <c r="BM75" s="158"/>
      <c r="BN75" s="159" t="str">
        <f>IFERROR(__xludf.DUMMYFUNCTION("""COMPUTED_VALUE"""),"Dominik Plodek-x")</f>
        <v>Dominik Plodek-x</v>
      </c>
      <c r="BO75" s="174"/>
      <c r="BP75" s="175"/>
      <c r="BQ75" s="174"/>
      <c r="BR75" s="175"/>
      <c r="BS75" s="174"/>
      <c r="BT75" s="175"/>
      <c r="BU75" s="174"/>
      <c r="BV75" s="175"/>
      <c r="BW75" s="174"/>
      <c r="BX75" s="175"/>
      <c r="BY75" s="174"/>
      <c r="BZ75" s="175"/>
      <c r="CA75" s="174"/>
      <c r="CB75" s="175"/>
      <c r="CC75" s="174"/>
      <c r="CD75" s="175"/>
      <c r="CE75" s="174"/>
      <c r="CF75" s="175"/>
      <c r="CG75" s="174"/>
      <c r="CH75" s="175"/>
      <c r="CI75" s="174"/>
      <c r="CJ75" s="175"/>
      <c r="CK75" s="174"/>
      <c r="CL75" s="175"/>
      <c r="CM75" s="174"/>
      <c r="CN75" s="175"/>
      <c r="CO75" s="176"/>
      <c r="CP75" s="175"/>
      <c r="CQ75" s="174"/>
      <c r="CR75" s="175"/>
      <c r="CS75" s="174"/>
      <c r="CT75" s="173"/>
      <c r="CU75" s="174"/>
      <c r="CV75" s="173"/>
      <c r="CW75" s="174"/>
      <c r="CX75" s="173"/>
      <c r="CY75" s="174"/>
      <c r="CZ75" s="173"/>
      <c r="DA75" s="174"/>
      <c r="DB75" s="173"/>
      <c r="DC75" s="174"/>
      <c r="DD75" s="173"/>
      <c r="DE75" s="174"/>
      <c r="DF75" s="173"/>
      <c r="DG75" s="174"/>
      <c r="DH75" s="173"/>
      <c r="DI75" s="174"/>
      <c r="DJ75" s="173"/>
      <c r="DK75" s="174"/>
      <c r="DL75" s="173"/>
      <c r="DM75" s="174"/>
      <c r="DN75" s="173"/>
      <c r="DO75" s="174"/>
      <c r="DP75" s="173"/>
      <c r="DQ75" s="174"/>
      <c r="DR75" s="173"/>
      <c r="DS75" s="174"/>
      <c r="DT75" s="173"/>
      <c r="DU75" s="174"/>
      <c r="DV75" s="173"/>
      <c r="DW75" s="174"/>
      <c r="DX75" s="173"/>
      <c r="DY75" s="158"/>
      <c r="DZ75" s="159" t="str">
        <f t="shared" si="48"/>
        <v>Dominik Plodek-x</v>
      </c>
      <c r="EA75" s="202"/>
      <c r="EB75" s="203"/>
      <c r="EC75" s="202"/>
      <c r="ED75" s="203"/>
      <c r="EE75" s="202"/>
      <c r="EF75" s="203"/>
      <c r="EG75" s="202"/>
      <c r="EH75" s="203"/>
      <c r="EI75" s="202"/>
      <c r="EJ75" s="203"/>
      <c r="EK75" s="202"/>
      <c r="EL75" s="203"/>
      <c r="EM75" s="202"/>
      <c r="EN75" s="203"/>
      <c r="EO75" s="202"/>
      <c r="EP75" s="203"/>
      <c r="EQ75" s="202"/>
      <c r="ER75" s="203"/>
      <c r="ES75" s="202"/>
      <c r="ET75" s="203"/>
      <c r="EU75" s="202"/>
      <c r="EV75" s="203"/>
      <c r="EW75" s="202"/>
      <c r="EX75" s="203"/>
      <c r="EY75" s="202"/>
      <c r="EZ75" s="203"/>
      <c r="FA75" s="204"/>
      <c r="FB75" s="203"/>
      <c r="FC75" s="202"/>
      <c r="FD75" s="203"/>
      <c r="FE75" s="202"/>
      <c r="FF75" s="199"/>
      <c r="FG75" s="202"/>
      <c r="FH75" s="199"/>
      <c r="FI75" s="202"/>
      <c r="FJ75" s="199"/>
      <c r="FK75" s="202"/>
      <c r="FL75" s="199"/>
      <c r="FM75" s="202"/>
      <c r="FN75" s="199"/>
      <c r="FO75" s="202"/>
      <c r="FP75" s="199"/>
      <c r="FQ75" s="202"/>
      <c r="FR75" s="199"/>
      <c r="FS75" s="202"/>
      <c r="FT75" s="199"/>
      <c r="FU75" s="202"/>
      <c r="FV75" s="199"/>
      <c r="FW75" s="202"/>
      <c r="FX75" s="199"/>
      <c r="FY75" s="202"/>
      <c r="FZ75" s="199"/>
      <c r="GA75" s="202"/>
      <c r="GB75" s="199"/>
      <c r="GC75" s="202"/>
      <c r="GD75" s="199"/>
      <c r="GE75" s="202"/>
      <c r="GF75" s="199"/>
      <c r="GG75" s="202"/>
      <c r="GH75" s="199"/>
      <c r="GI75" s="202"/>
      <c r="GJ75" s="199"/>
      <c r="GK75" s="158"/>
      <c r="GL75" s="159" t="str">
        <f t="shared" si="49"/>
        <v>Dominik Plodek-x</v>
      </c>
      <c r="GM75" s="202"/>
      <c r="GN75" s="203"/>
      <c r="GO75" s="202"/>
      <c r="GP75" s="203"/>
      <c r="GQ75" s="202"/>
      <c r="GR75" s="203"/>
      <c r="GS75" s="202"/>
      <c r="GT75" s="203"/>
      <c r="GU75" s="202"/>
      <c r="GV75" s="203"/>
      <c r="GW75" s="202"/>
      <c r="GX75" s="203"/>
      <c r="GY75" s="202"/>
      <c r="GZ75" s="203"/>
      <c r="HA75" s="202"/>
      <c r="HB75" s="203"/>
      <c r="HC75" s="202"/>
      <c r="HD75" s="203"/>
      <c r="HE75" s="202"/>
      <c r="HF75" s="203"/>
      <c r="HG75" s="202"/>
      <c r="HH75" s="203"/>
      <c r="HI75" s="202"/>
      <c r="HJ75" s="203"/>
      <c r="HK75" s="202"/>
      <c r="HL75" s="203"/>
      <c r="HM75" s="204"/>
      <c r="HN75" s="203"/>
      <c r="HO75" s="202"/>
      <c r="HP75" s="203"/>
      <c r="HQ75" s="202"/>
      <c r="HR75" s="199"/>
      <c r="HS75" s="202"/>
      <c r="HT75" s="199"/>
      <c r="HU75" s="202"/>
      <c r="HV75" s="199"/>
      <c r="HW75" s="202"/>
      <c r="HX75" s="199"/>
      <c r="HY75" s="202"/>
      <c r="HZ75" s="199"/>
      <c r="IA75" s="202"/>
      <c r="IB75" s="199"/>
      <c r="IC75" s="202"/>
      <c r="ID75" s="199"/>
      <c r="IE75" s="202"/>
      <c r="IF75" s="199"/>
      <c r="IG75" s="202"/>
      <c r="IH75" s="199"/>
      <c r="II75" s="202"/>
      <c r="IJ75" s="199"/>
      <c r="IK75" s="202"/>
      <c r="IL75" s="199"/>
      <c r="IM75" s="202"/>
      <c r="IN75" s="199"/>
      <c r="IO75" s="202"/>
      <c r="IP75" s="199"/>
      <c r="IQ75" s="202"/>
      <c r="IR75" s="199"/>
      <c r="IS75" s="202"/>
      <c r="IT75" s="199"/>
      <c r="IU75" s="202"/>
      <c r="IV75" s="199"/>
    </row>
    <row r="76">
      <c r="A76" s="214">
        <f>IFERROR(__xludf.DUMMYFUNCTION("""COMPUTED_VALUE"""),100.0)</f>
        <v>100</v>
      </c>
      <c r="B76" s="159" t="str">
        <f t="shared" si="46"/>
        <v>Lukáš Viktora-x</v>
      </c>
      <c r="C76" s="173">
        <f t="shared" ref="C76:BL76" si="75">BO76+EA76+GM76</f>
        <v>0</v>
      </c>
      <c r="D76" s="173">
        <f t="shared" si="75"/>
        <v>0</v>
      </c>
      <c r="E76" s="173">
        <f t="shared" si="75"/>
        <v>0</v>
      </c>
      <c r="F76" s="173">
        <f t="shared" si="75"/>
        <v>0</v>
      </c>
      <c r="G76" s="173">
        <f t="shared" si="75"/>
        <v>0</v>
      </c>
      <c r="H76" s="173">
        <f t="shared" si="75"/>
        <v>0</v>
      </c>
      <c r="I76" s="173">
        <f t="shared" si="75"/>
        <v>0</v>
      </c>
      <c r="J76" s="173">
        <f t="shared" si="75"/>
        <v>0</v>
      </c>
      <c r="K76" s="173">
        <f t="shared" si="75"/>
        <v>0</v>
      </c>
      <c r="L76" s="173">
        <f t="shared" si="75"/>
        <v>0</v>
      </c>
      <c r="M76" s="173">
        <f t="shared" si="75"/>
        <v>0</v>
      </c>
      <c r="N76" s="173">
        <f t="shared" si="75"/>
        <v>0</v>
      </c>
      <c r="O76" s="173">
        <f t="shared" si="75"/>
        <v>0</v>
      </c>
      <c r="P76" s="173">
        <f t="shared" si="75"/>
        <v>0</v>
      </c>
      <c r="Q76" s="173">
        <f t="shared" si="75"/>
        <v>0</v>
      </c>
      <c r="R76" s="173">
        <f t="shared" si="75"/>
        <v>0</v>
      </c>
      <c r="S76" s="173">
        <f t="shared" si="75"/>
        <v>0</v>
      </c>
      <c r="T76" s="173">
        <f t="shared" si="75"/>
        <v>0</v>
      </c>
      <c r="U76" s="173">
        <f t="shared" si="75"/>
        <v>0</v>
      </c>
      <c r="V76" s="173">
        <f t="shared" si="75"/>
        <v>0</v>
      </c>
      <c r="W76" s="173">
        <f t="shared" si="75"/>
        <v>0</v>
      </c>
      <c r="X76" s="173">
        <f t="shared" si="75"/>
        <v>0</v>
      </c>
      <c r="Y76" s="173">
        <f t="shared" si="75"/>
        <v>0</v>
      </c>
      <c r="Z76" s="173">
        <f t="shared" si="75"/>
        <v>0</v>
      </c>
      <c r="AA76" s="173">
        <f t="shared" si="75"/>
        <v>0</v>
      </c>
      <c r="AB76" s="173">
        <f t="shared" si="75"/>
        <v>0</v>
      </c>
      <c r="AC76" s="173">
        <f t="shared" si="75"/>
        <v>0</v>
      </c>
      <c r="AD76" s="173">
        <f t="shared" si="75"/>
        <v>0</v>
      </c>
      <c r="AE76" s="173">
        <f t="shared" si="75"/>
        <v>0</v>
      </c>
      <c r="AF76" s="173">
        <f t="shared" si="75"/>
        <v>0</v>
      </c>
      <c r="AG76" s="173">
        <f t="shared" si="75"/>
        <v>0</v>
      </c>
      <c r="AH76" s="173">
        <f t="shared" si="75"/>
        <v>0</v>
      </c>
      <c r="AI76" s="173">
        <f t="shared" si="75"/>
        <v>0</v>
      </c>
      <c r="AJ76" s="173">
        <f t="shared" si="75"/>
        <v>0</v>
      </c>
      <c r="AK76" s="173">
        <f t="shared" si="75"/>
        <v>0</v>
      </c>
      <c r="AL76" s="173">
        <f t="shared" si="75"/>
        <v>0</v>
      </c>
      <c r="AM76" s="173">
        <f t="shared" si="75"/>
        <v>0</v>
      </c>
      <c r="AN76" s="173">
        <f t="shared" si="75"/>
        <v>0</v>
      </c>
      <c r="AO76" s="173">
        <f t="shared" si="75"/>
        <v>0</v>
      </c>
      <c r="AP76" s="173">
        <f t="shared" si="75"/>
        <v>0</v>
      </c>
      <c r="AQ76" s="173">
        <f t="shared" si="75"/>
        <v>0</v>
      </c>
      <c r="AR76" s="173">
        <f t="shared" si="75"/>
        <v>0</v>
      </c>
      <c r="AS76" s="173">
        <f t="shared" si="75"/>
        <v>0</v>
      </c>
      <c r="AT76" s="173">
        <f t="shared" si="75"/>
        <v>0</v>
      </c>
      <c r="AU76" s="173">
        <f t="shared" si="75"/>
        <v>0</v>
      </c>
      <c r="AV76" s="173">
        <f t="shared" si="75"/>
        <v>0</v>
      </c>
      <c r="AW76" s="173">
        <f t="shared" si="75"/>
        <v>0</v>
      </c>
      <c r="AX76" s="173">
        <f t="shared" si="75"/>
        <v>0</v>
      </c>
      <c r="AY76" s="173">
        <f t="shared" si="75"/>
        <v>0</v>
      </c>
      <c r="AZ76" s="173">
        <f t="shared" si="75"/>
        <v>0</v>
      </c>
      <c r="BA76" s="173">
        <f t="shared" si="75"/>
        <v>0</v>
      </c>
      <c r="BB76" s="173">
        <f t="shared" si="75"/>
        <v>0</v>
      </c>
      <c r="BC76" s="173">
        <f t="shared" si="75"/>
        <v>0</v>
      </c>
      <c r="BD76" s="173">
        <f t="shared" si="75"/>
        <v>0</v>
      </c>
      <c r="BE76" s="173">
        <f t="shared" si="75"/>
        <v>0</v>
      </c>
      <c r="BF76" s="173">
        <f t="shared" si="75"/>
        <v>0</v>
      </c>
      <c r="BG76" s="173">
        <f t="shared" si="75"/>
        <v>0</v>
      </c>
      <c r="BH76" s="173">
        <f t="shared" si="75"/>
        <v>0</v>
      </c>
      <c r="BI76" s="173">
        <f t="shared" si="75"/>
        <v>0</v>
      </c>
      <c r="BJ76" s="173">
        <f t="shared" si="75"/>
        <v>0</v>
      </c>
      <c r="BK76" s="173">
        <f t="shared" si="75"/>
        <v>0</v>
      </c>
      <c r="BL76" s="173">
        <f t="shared" si="75"/>
        <v>0</v>
      </c>
      <c r="BM76" s="158"/>
      <c r="BN76" s="159" t="str">
        <f>IFERROR(__xludf.DUMMYFUNCTION("""COMPUTED_VALUE"""),"Lukáš Viktora-x")</f>
        <v>Lukáš Viktora-x</v>
      </c>
      <c r="BO76" s="174"/>
      <c r="BP76" s="175"/>
      <c r="BQ76" s="174"/>
      <c r="BR76" s="175"/>
      <c r="BS76" s="174"/>
      <c r="BT76" s="175"/>
      <c r="BU76" s="174"/>
      <c r="BV76" s="175"/>
      <c r="BW76" s="174"/>
      <c r="BX76" s="175"/>
      <c r="BY76" s="174"/>
      <c r="BZ76" s="175"/>
      <c r="CA76" s="174"/>
      <c r="CB76" s="175"/>
      <c r="CC76" s="174"/>
      <c r="CD76" s="175"/>
      <c r="CE76" s="174"/>
      <c r="CF76" s="175"/>
      <c r="CG76" s="174"/>
      <c r="CH76" s="175"/>
      <c r="CI76" s="174"/>
      <c r="CJ76" s="175"/>
      <c r="CK76" s="174"/>
      <c r="CL76" s="175"/>
      <c r="CM76" s="174"/>
      <c r="CN76" s="175"/>
      <c r="CO76" s="174"/>
      <c r="CP76" s="175"/>
      <c r="CQ76" s="174"/>
      <c r="CR76" s="175"/>
      <c r="CS76" s="174"/>
      <c r="CT76" s="173"/>
      <c r="CU76" s="174"/>
      <c r="CV76" s="173"/>
      <c r="CW76" s="174"/>
      <c r="CX76" s="173"/>
      <c r="CY76" s="174"/>
      <c r="CZ76" s="173"/>
      <c r="DA76" s="174"/>
      <c r="DB76" s="173"/>
      <c r="DC76" s="174"/>
      <c r="DD76" s="173"/>
      <c r="DE76" s="174"/>
      <c r="DF76" s="173"/>
      <c r="DG76" s="174"/>
      <c r="DH76" s="173"/>
      <c r="DI76" s="174"/>
      <c r="DJ76" s="173"/>
      <c r="DK76" s="174"/>
      <c r="DL76" s="173"/>
      <c r="DM76" s="174"/>
      <c r="DN76" s="173"/>
      <c r="DO76" s="174"/>
      <c r="DP76" s="173"/>
      <c r="DQ76" s="174"/>
      <c r="DR76" s="173"/>
      <c r="DS76" s="174"/>
      <c r="DT76" s="173"/>
      <c r="DU76" s="174"/>
      <c r="DV76" s="173"/>
      <c r="DW76" s="174"/>
      <c r="DX76" s="173"/>
      <c r="DY76" s="158"/>
      <c r="DZ76" s="159" t="str">
        <f t="shared" si="48"/>
        <v>Lukáš Viktora-x</v>
      </c>
      <c r="EA76" s="202"/>
      <c r="EB76" s="203"/>
      <c r="EC76" s="202"/>
      <c r="ED76" s="203"/>
      <c r="EE76" s="202"/>
      <c r="EF76" s="203"/>
      <c r="EG76" s="202"/>
      <c r="EH76" s="203"/>
      <c r="EI76" s="202"/>
      <c r="EJ76" s="203"/>
      <c r="EK76" s="202"/>
      <c r="EL76" s="203"/>
      <c r="EM76" s="202"/>
      <c r="EN76" s="203"/>
      <c r="EO76" s="202"/>
      <c r="EP76" s="203"/>
      <c r="EQ76" s="202"/>
      <c r="ER76" s="203"/>
      <c r="ES76" s="202"/>
      <c r="ET76" s="203"/>
      <c r="EU76" s="202"/>
      <c r="EV76" s="203"/>
      <c r="EW76" s="202"/>
      <c r="EX76" s="203"/>
      <c r="EY76" s="202"/>
      <c r="EZ76" s="203"/>
      <c r="FA76" s="202"/>
      <c r="FB76" s="203"/>
      <c r="FC76" s="202"/>
      <c r="FD76" s="203"/>
      <c r="FE76" s="202"/>
      <c r="FF76" s="199"/>
      <c r="FG76" s="202"/>
      <c r="FH76" s="199"/>
      <c r="FI76" s="202"/>
      <c r="FJ76" s="199"/>
      <c r="FK76" s="202"/>
      <c r="FL76" s="199"/>
      <c r="FM76" s="202"/>
      <c r="FN76" s="199"/>
      <c r="FO76" s="202"/>
      <c r="FP76" s="199"/>
      <c r="FQ76" s="202"/>
      <c r="FR76" s="199"/>
      <c r="FS76" s="202"/>
      <c r="FT76" s="199"/>
      <c r="FU76" s="202"/>
      <c r="FV76" s="199"/>
      <c r="FW76" s="202"/>
      <c r="FX76" s="199"/>
      <c r="FY76" s="202"/>
      <c r="FZ76" s="199"/>
      <c r="GA76" s="202"/>
      <c r="GB76" s="199"/>
      <c r="GC76" s="202"/>
      <c r="GD76" s="199"/>
      <c r="GE76" s="202"/>
      <c r="GF76" s="199"/>
      <c r="GG76" s="202"/>
      <c r="GH76" s="199"/>
      <c r="GI76" s="202"/>
      <c r="GJ76" s="199"/>
      <c r="GK76" s="158"/>
      <c r="GL76" s="159" t="str">
        <f t="shared" si="49"/>
        <v>Lukáš Viktora-x</v>
      </c>
      <c r="GM76" s="202"/>
      <c r="GN76" s="203"/>
      <c r="GO76" s="202"/>
      <c r="GP76" s="203"/>
      <c r="GQ76" s="202"/>
      <c r="GR76" s="203"/>
      <c r="GS76" s="202"/>
      <c r="GT76" s="203"/>
      <c r="GU76" s="202"/>
      <c r="GV76" s="203"/>
      <c r="GW76" s="202"/>
      <c r="GX76" s="203"/>
      <c r="GY76" s="202"/>
      <c r="GZ76" s="203"/>
      <c r="HA76" s="202"/>
      <c r="HB76" s="203"/>
      <c r="HC76" s="202"/>
      <c r="HD76" s="203"/>
      <c r="HE76" s="202"/>
      <c r="HF76" s="203"/>
      <c r="HG76" s="202"/>
      <c r="HH76" s="203"/>
      <c r="HI76" s="202"/>
      <c r="HJ76" s="203"/>
      <c r="HK76" s="202"/>
      <c r="HL76" s="203"/>
      <c r="HM76" s="202"/>
      <c r="HN76" s="203"/>
      <c r="HO76" s="202"/>
      <c r="HP76" s="203"/>
      <c r="HQ76" s="202"/>
      <c r="HR76" s="199"/>
      <c r="HS76" s="202"/>
      <c r="HT76" s="199"/>
      <c r="HU76" s="202"/>
      <c r="HV76" s="199"/>
      <c r="HW76" s="202"/>
      <c r="HX76" s="199"/>
      <c r="HY76" s="202"/>
      <c r="HZ76" s="199"/>
      <c r="IA76" s="202"/>
      <c r="IB76" s="199"/>
      <c r="IC76" s="202"/>
      <c r="ID76" s="199"/>
      <c r="IE76" s="202"/>
      <c r="IF76" s="199"/>
      <c r="IG76" s="202"/>
      <c r="IH76" s="199"/>
      <c r="II76" s="202"/>
      <c r="IJ76" s="199"/>
      <c r="IK76" s="202"/>
      <c r="IL76" s="199"/>
      <c r="IM76" s="202"/>
      <c r="IN76" s="199"/>
      <c r="IO76" s="202"/>
      <c r="IP76" s="199"/>
      <c r="IQ76" s="202"/>
      <c r="IR76" s="199"/>
      <c r="IS76" s="202"/>
      <c r="IT76" s="199"/>
      <c r="IU76" s="202"/>
      <c r="IV76" s="199"/>
    </row>
    <row r="77">
      <c r="A77" s="214">
        <f>IFERROR(__xludf.DUMMYFUNCTION("""COMPUTED_VALUE"""),100.0)</f>
        <v>100</v>
      </c>
      <c r="B77" s="159" t="str">
        <f t="shared" si="46"/>
        <v>Jan Jakub Šmejkal</v>
      </c>
      <c r="C77" s="173">
        <f t="shared" ref="C77:BL77" si="76">BO77+EA77+GM77</f>
        <v>0</v>
      </c>
      <c r="D77" s="173">
        <f t="shared" si="76"/>
        <v>0</v>
      </c>
      <c r="E77" s="173">
        <f t="shared" si="76"/>
        <v>4</v>
      </c>
      <c r="F77" s="173">
        <f t="shared" si="76"/>
        <v>0</v>
      </c>
      <c r="G77" s="173">
        <f t="shared" si="76"/>
        <v>0</v>
      </c>
      <c r="H77" s="173">
        <f t="shared" si="76"/>
        <v>0</v>
      </c>
      <c r="I77" s="173">
        <f t="shared" si="76"/>
        <v>0</v>
      </c>
      <c r="J77" s="173">
        <f t="shared" si="76"/>
        <v>0</v>
      </c>
      <c r="K77" s="173">
        <f t="shared" si="76"/>
        <v>0</v>
      </c>
      <c r="L77" s="173">
        <f t="shared" si="76"/>
        <v>0</v>
      </c>
      <c r="M77" s="173">
        <f t="shared" si="76"/>
        <v>0</v>
      </c>
      <c r="N77" s="173">
        <f t="shared" si="76"/>
        <v>0</v>
      </c>
      <c r="O77" s="173">
        <f t="shared" si="76"/>
        <v>0</v>
      </c>
      <c r="P77" s="173">
        <f t="shared" si="76"/>
        <v>0</v>
      </c>
      <c r="Q77" s="173">
        <f t="shared" si="76"/>
        <v>0</v>
      </c>
      <c r="R77" s="173">
        <f t="shared" si="76"/>
        <v>0</v>
      </c>
      <c r="S77" s="173">
        <f t="shared" si="76"/>
        <v>4</v>
      </c>
      <c r="T77" s="173">
        <f t="shared" si="76"/>
        <v>0</v>
      </c>
      <c r="U77" s="173">
        <f t="shared" si="76"/>
        <v>0</v>
      </c>
      <c r="V77" s="173">
        <f t="shared" si="76"/>
        <v>0</v>
      </c>
      <c r="W77" s="173">
        <f t="shared" si="76"/>
        <v>0</v>
      </c>
      <c r="X77" s="173">
        <f t="shared" si="76"/>
        <v>0</v>
      </c>
      <c r="Y77" s="173">
        <f t="shared" si="76"/>
        <v>0</v>
      </c>
      <c r="Z77" s="173">
        <f t="shared" si="76"/>
        <v>0</v>
      </c>
      <c r="AA77" s="173">
        <f t="shared" si="76"/>
        <v>0</v>
      </c>
      <c r="AB77" s="173">
        <f t="shared" si="76"/>
        <v>0</v>
      </c>
      <c r="AC77" s="173">
        <f t="shared" si="76"/>
        <v>0</v>
      </c>
      <c r="AD77" s="173">
        <f t="shared" si="76"/>
        <v>0</v>
      </c>
      <c r="AE77" s="173">
        <f t="shared" si="76"/>
        <v>0</v>
      </c>
      <c r="AF77" s="173">
        <f t="shared" si="76"/>
        <v>0</v>
      </c>
      <c r="AG77" s="173">
        <f t="shared" si="76"/>
        <v>0</v>
      </c>
      <c r="AH77" s="173">
        <f t="shared" si="76"/>
        <v>0</v>
      </c>
      <c r="AI77" s="173">
        <f t="shared" si="76"/>
        <v>0</v>
      </c>
      <c r="AJ77" s="173">
        <f t="shared" si="76"/>
        <v>0</v>
      </c>
      <c r="AK77" s="173">
        <f t="shared" si="76"/>
        <v>0</v>
      </c>
      <c r="AL77" s="173">
        <f t="shared" si="76"/>
        <v>0</v>
      </c>
      <c r="AM77" s="173">
        <f t="shared" si="76"/>
        <v>0</v>
      </c>
      <c r="AN77" s="173">
        <f t="shared" si="76"/>
        <v>0</v>
      </c>
      <c r="AO77" s="173">
        <f t="shared" si="76"/>
        <v>0</v>
      </c>
      <c r="AP77" s="173">
        <f t="shared" si="76"/>
        <v>0</v>
      </c>
      <c r="AQ77" s="173">
        <f t="shared" si="76"/>
        <v>0</v>
      </c>
      <c r="AR77" s="173">
        <f t="shared" si="76"/>
        <v>0</v>
      </c>
      <c r="AS77" s="173">
        <f t="shared" si="76"/>
        <v>0</v>
      </c>
      <c r="AT77" s="173">
        <f t="shared" si="76"/>
        <v>0</v>
      </c>
      <c r="AU77" s="173">
        <f t="shared" si="76"/>
        <v>0</v>
      </c>
      <c r="AV77" s="173">
        <f t="shared" si="76"/>
        <v>0</v>
      </c>
      <c r="AW77" s="173">
        <f t="shared" si="76"/>
        <v>0</v>
      </c>
      <c r="AX77" s="173">
        <f t="shared" si="76"/>
        <v>0</v>
      </c>
      <c r="AY77" s="173">
        <f t="shared" si="76"/>
        <v>0</v>
      </c>
      <c r="AZ77" s="173">
        <f t="shared" si="76"/>
        <v>0</v>
      </c>
      <c r="BA77" s="173">
        <f t="shared" si="76"/>
        <v>0</v>
      </c>
      <c r="BB77" s="173">
        <f t="shared" si="76"/>
        <v>0</v>
      </c>
      <c r="BC77" s="173">
        <f t="shared" si="76"/>
        <v>0</v>
      </c>
      <c r="BD77" s="173">
        <f t="shared" si="76"/>
        <v>0</v>
      </c>
      <c r="BE77" s="173">
        <f t="shared" si="76"/>
        <v>0</v>
      </c>
      <c r="BF77" s="173">
        <f t="shared" si="76"/>
        <v>0</v>
      </c>
      <c r="BG77" s="173">
        <f t="shared" si="76"/>
        <v>0</v>
      </c>
      <c r="BH77" s="173">
        <f t="shared" si="76"/>
        <v>0</v>
      </c>
      <c r="BI77" s="173">
        <f t="shared" si="76"/>
        <v>0</v>
      </c>
      <c r="BJ77" s="173">
        <f t="shared" si="76"/>
        <v>0</v>
      </c>
      <c r="BK77" s="173">
        <f t="shared" si="76"/>
        <v>0</v>
      </c>
      <c r="BL77" s="173">
        <f t="shared" si="76"/>
        <v>0</v>
      </c>
      <c r="BM77" s="158"/>
      <c r="BN77" s="159" t="str">
        <f>IFERROR(__xludf.DUMMYFUNCTION("""COMPUTED_VALUE"""),"Jan Jakub Šmejkal")</f>
        <v>Jan Jakub Šmejkal</v>
      </c>
      <c r="BO77" s="174"/>
      <c r="BP77" s="175"/>
      <c r="BQ77" s="174">
        <f>IFERROR(__xludf.DUMMYFUNCTION("""COMPUTED_VALUE"""),4.0)</f>
        <v>4</v>
      </c>
      <c r="BR77" s="175"/>
      <c r="BS77" s="174"/>
      <c r="BT77" s="175"/>
      <c r="BU77" s="174"/>
      <c r="BV77" s="175"/>
      <c r="BW77" s="174"/>
      <c r="BX77" s="175"/>
      <c r="BY77" s="174"/>
      <c r="BZ77" s="175"/>
      <c r="CA77" s="174"/>
      <c r="CB77" s="175"/>
      <c r="CC77" s="174"/>
      <c r="CD77" s="175"/>
      <c r="CE77" s="174">
        <f>IFERROR(__xludf.DUMMYFUNCTION("""COMPUTED_VALUE"""),4.0)</f>
        <v>4</v>
      </c>
      <c r="CF77" s="175"/>
      <c r="CG77" s="174"/>
      <c r="CH77" s="175"/>
      <c r="CI77" s="174"/>
      <c r="CJ77" s="175"/>
      <c r="CK77" s="174"/>
      <c r="CL77" s="175"/>
      <c r="CM77" s="174"/>
      <c r="CN77" s="175"/>
      <c r="CO77" s="174"/>
      <c r="CP77" s="175"/>
      <c r="CQ77" s="174"/>
      <c r="CR77" s="175"/>
      <c r="CS77" s="174"/>
      <c r="CT77" s="173"/>
      <c r="CU77" s="174"/>
      <c r="CV77" s="173"/>
      <c r="CW77" s="174"/>
      <c r="CX77" s="173"/>
      <c r="CY77" s="174"/>
      <c r="CZ77" s="173"/>
      <c r="DA77" s="174"/>
      <c r="DB77" s="173"/>
      <c r="DC77" s="174"/>
      <c r="DD77" s="173"/>
      <c r="DE77" s="174"/>
      <c r="DF77" s="173"/>
      <c r="DG77" s="174"/>
      <c r="DH77" s="173"/>
      <c r="DI77" s="174"/>
      <c r="DJ77" s="173"/>
      <c r="DK77" s="174"/>
      <c r="DL77" s="173"/>
      <c r="DM77" s="174"/>
      <c r="DN77" s="173"/>
      <c r="DO77" s="174"/>
      <c r="DP77" s="173"/>
      <c r="DQ77" s="174"/>
      <c r="DR77" s="173"/>
      <c r="DS77" s="174"/>
      <c r="DT77" s="173"/>
      <c r="DU77" s="174"/>
      <c r="DV77" s="173"/>
      <c r="DW77" s="174"/>
      <c r="DX77" s="173"/>
      <c r="DY77" s="158"/>
      <c r="DZ77" s="159" t="str">
        <f t="shared" si="48"/>
        <v>Jan Jakub Šmejkal</v>
      </c>
      <c r="EA77" s="202"/>
      <c r="EB77" s="203"/>
      <c r="EC77" s="202"/>
      <c r="ED77" s="203"/>
      <c r="EE77" s="202"/>
      <c r="EF77" s="203"/>
      <c r="EG77" s="202"/>
      <c r="EH77" s="203"/>
      <c r="EI77" s="202"/>
      <c r="EJ77" s="203"/>
      <c r="EK77" s="202"/>
      <c r="EL77" s="203"/>
      <c r="EM77" s="202"/>
      <c r="EN77" s="203"/>
      <c r="EO77" s="202"/>
      <c r="EP77" s="203"/>
      <c r="EQ77" s="202"/>
      <c r="ER77" s="203"/>
      <c r="ES77" s="202"/>
      <c r="ET77" s="203"/>
      <c r="EU77" s="202"/>
      <c r="EV77" s="203"/>
      <c r="EW77" s="202"/>
      <c r="EX77" s="203"/>
      <c r="EY77" s="202"/>
      <c r="EZ77" s="203"/>
      <c r="FA77" s="202"/>
      <c r="FB77" s="203"/>
      <c r="FC77" s="202"/>
      <c r="FD77" s="203"/>
      <c r="FE77" s="202"/>
      <c r="FF77" s="199"/>
      <c r="FG77" s="202"/>
      <c r="FH77" s="199"/>
      <c r="FI77" s="202"/>
      <c r="FJ77" s="199"/>
      <c r="FK77" s="202"/>
      <c r="FL77" s="199"/>
      <c r="FM77" s="202"/>
      <c r="FN77" s="199"/>
      <c r="FO77" s="202"/>
      <c r="FP77" s="199"/>
      <c r="FQ77" s="202"/>
      <c r="FR77" s="199"/>
      <c r="FS77" s="202"/>
      <c r="FT77" s="199"/>
      <c r="FU77" s="202"/>
      <c r="FV77" s="199"/>
      <c r="FW77" s="202"/>
      <c r="FX77" s="199"/>
      <c r="FY77" s="202"/>
      <c r="FZ77" s="199"/>
      <c r="GA77" s="202"/>
      <c r="GB77" s="199"/>
      <c r="GC77" s="202"/>
      <c r="GD77" s="199"/>
      <c r="GE77" s="202"/>
      <c r="GF77" s="199"/>
      <c r="GG77" s="202"/>
      <c r="GH77" s="199"/>
      <c r="GI77" s="202"/>
      <c r="GJ77" s="199"/>
      <c r="GK77" s="158"/>
      <c r="GL77" s="159" t="str">
        <f t="shared" si="49"/>
        <v>Jan Jakub Šmejkal</v>
      </c>
      <c r="GM77" s="202"/>
      <c r="GN77" s="203"/>
      <c r="GO77" s="202"/>
      <c r="GP77" s="203"/>
      <c r="GQ77" s="202"/>
      <c r="GR77" s="203"/>
      <c r="GS77" s="202"/>
      <c r="GT77" s="203"/>
      <c r="GU77" s="202"/>
      <c r="GV77" s="203"/>
      <c r="GW77" s="202"/>
      <c r="GX77" s="203"/>
      <c r="GY77" s="202"/>
      <c r="GZ77" s="203"/>
      <c r="HA77" s="202"/>
      <c r="HB77" s="203"/>
      <c r="HC77" s="202"/>
      <c r="HD77" s="203"/>
      <c r="HE77" s="202"/>
      <c r="HF77" s="203"/>
      <c r="HG77" s="202"/>
      <c r="HH77" s="203"/>
      <c r="HI77" s="202"/>
      <c r="HJ77" s="203"/>
      <c r="HK77" s="202"/>
      <c r="HL77" s="203"/>
      <c r="HM77" s="202"/>
      <c r="HN77" s="203"/>
      <c r="HO77" s="202"/>
      <c r="HP77" s="203"/>
      <c r="HQ77" s="202"/>
      <c r="HR77" s="199"/>
      <c r="HS77" s="202"/>
      <c r="HT77" s="199"/>
      <c r="HU77" s="202"/>
      <c r="HV77" s="199"/>
      <c r="HW77" s="202"/>
      <c r="HX77" s="199"/>
      <c r="HY77" s="202"/>
      <c r="HZ77" s="199"/>
      <c r="IA77" s="202"/>
      <c r="IB77" s="199"/>
      <c r="IC77" s="202"/>
      <c r="ID77" s="199"/>
      <c r="IE77" s="202"/>
      <c r="IF77" s="199"/>
      <c r="IG77" s="202"/>
      <c r="IH77" s="199"/>
      <c r="II77" s="202"/>
      <c r="IJ77" s="199"/>
      <c r="IK77" s="202"/>
      <c r="IL77" s="199"/>
      <c r="IM77" s="202"/>
      <c r="IN77" s="199"/>
      <c r="IO77" s="202"/>
      <c r="IP77" s="199"/>
      <c r="IQ77" s="202"/>
      <c r="IR77" s="199"/>
      <c r="IS77" s="202"/>
      <c r="IT77" s="199"/>
      <c r="IU77" s="202"/>
      <c r="IV77" s="199"/>
    </row>
    <row r="78">
      <c r="A78" s="214">
        <f>IFERROR(__xludf.DUMMYFUNCTION("""COMPUTED_VALUE"""),100.0)</f>
        <v>100</v>
      </c>
      <c r="B78" s="159" t="str">
        <f t="shared" si="46"/>
        <v>Miroslav Majtán-x</v>
      </c>
      <c r="C78" s="173">
        <f t="shared" ref="C78:BL78" si="77">BO78+EA78+GM78</f>
        <v>0</v>
      </c>
      <c r="D78" s="173">
        <f t="shared" si="77"/>
        <v>0</v>
      </c>
      <c r="E78" s="173">
        <f t="shared" si="77"/>
        <v>0</v>
      </c>
      <c r="F78" s="173">
        <f t="shared" si="77"/>
        <v>0</v>
      </c>
      <c r="G78" s="173">
        <f t="shared" si="77"/>
        <v>0</v>
      </c>
      <c r="H78" s="173">
        <f t="shared" si="77"/>
        <v>0</v>
      </c>
      <c r="I78" s="173">
        <f t="shared" si="77"/>
        <v>0</v>
      </c>
      <c r="J78" s="173">
        <f t="shared" si="77"/>
        <v>0</v>
      </c>
      <c r="K78" s="173">
        <f t="shared" si="77"/>
        <v>0</v>
      </c>
      <c r="L78" s="173">
        <f t="shared" si="77"/>
        <v>0</v>
      </c>
      <c r="M78" s="173">
        <f t="shared" si="77"/>
        <v>0</v>
      </c>
      <c r="N78" s="173">
        <f t="shared" si="77"/>
        <v>0</v>
      </c>
      <c r="O78" s="173">
        <f t="shared" si="77"/>
        <v>0</v>
      </c>
      <c r="P78" s="173">
        <f t="shared" si="77"/>
        <v>0</v>
      </c>
      <c r="Q78" s="173">
        <f t="shared" si="77"/>
        <v>0</v>
      </c>
      <c r="R78" s="173">
        <f t="shared" si="77"/>
        <v>0</v>
      </c>
      <c r="S78" s="173">
        <f t="shared" si="77"/>
        <v>0</v>
      </c>
      <c r="T78" s="173">
        <f t="shared" si="77"/>
        <v>0</v>
      </c>
      <c r="U78" s="173">
        <f t="shared" si="77"/>
        <v>0</v>
      </c>
      <c r="V78" s="173">
        <f t="shared" si="77"/>
        <v>0</v>
      </c>
      <c r="W78" s="173">
        <f t="shared" si="77"/>
        <v>0</v>
      </c>
      <c r="X78" s="173">
        <f t="shared" si="77"/>
        <v>0</v>
      </c>
      <c r="Y78" s="173">
        <f t="shared" si="77"/>
        <v>0</v>
      </c>
      <c r="Z78" s="173">
        <f t="shared" si="77"/>
        <v>0</v>
      </c>
      <c r="AA78" s="173">
        <f t="shared" si="77"/>
        <v>0</v>
      </c>
      <c r="AB78" s="173">
        <f t="shared" si="77"/>
        <v>0</v>
      </c>
      <c r="AC78" s="173">
        <f t="shared" si="77"/>
        <v>0</v>
      </c>
      <c r="AD78" s="173">
        <f t="shared" si="77"/>
        <v>0</v>
      </c>
      <c r="AE78" s="173">
        <f t="shared" si="77"/>
        <v>0</v>
      </c>
      <c r="AF78" s="173">
        <f t="shared" si="77"/>
        <v>0</v>
      </c>
      <c r="AG78" s="173">
        <f t="shared" si="77"/>
        <v>0</v>
      </c>
      <c r="AH78" s="173">
        <f t="shared" si="77"/>
        <v>0</v>
      </c>
      <c r="AI78" s="173">
        <f t="shared" si="77"/>
        <v>0</v>
      </c>
      <c r="AJ78" s="173">
        <f t="shared" si="77"/>
        <v>0</v>
      </c>
      <c r="AK78" s="173">
        <f t="shared" si="77"/>
        <v>0</v>
      </c>
      <c r="AL78" s="173">
        <f t="shared" si="77"/>
        <v>0</v>
      </c>
      <c r="AM78" s="173">
        <f t="shared" si="77"/>
        <v>0</v>
      </c>
      <c r="AN78" s="173">
        <f t="shared" si="77"/>
        <v>0</v>
      </c>
      <c r="AO78" s="173">
        <f t="shared" si="77"/>
        <v>0</v>
      </c>
      <c r="AP78" s="173">
        <f t="shared" si="77"/>
        <v>0</v>
      </c>
      <c r="AQ78" s="173">
        <f t="shared" si="77"/>
        <v>0</v>
      </c>
      <c r="AR78" s="173">
        <f t="shared" si="77"/>
        <v>0</v>
      </c>
      <c r="AS78" s="173">
        <f t="shared" si="77"/>
        <v>0</v>
      </c>
      <c r="AT78" s="173">
        <f t="shared" si="77"/>
        <v>0</v>
      </c>
      <c r="AU78" s="173">
        <f t="shared" si="77"/>
        <v>0</v>
      </c>
      <c r="AV78" s="173">
        <f t="shared" si="77"/>
        <v>0</v>
      </c>
      <c r="AW78" s="173">
        <f t="shared" si="77"/>
        <v>0</v>
      </c>
      <c r="AX78" s="173">
        <f t="shared" si="77"/>
        <v>0</v>
      </c>
      <c r="AY78" s="173">
        <f t="shared" si="77"/>
        <v>0</v>
      </c>
      <c r="AZ78" s="173">
        <f t="shared" si="77"/>
        <v>0</v>
      </c>
      <c r="BA78" s="173">
        <f t="shared" si="77"/>
        <v>0</v>
      </c>
      <c r="BB78" s="173">
        <f t="shared" si="77"/>
        <v>0</v>
      </c>
      <c r="BC78" s="173">
        <f t="shared" si="77"/>
        <v>0</v>
      </c>
      <c r="BD78" s="173">
        <f t="shared" si="77"/>
        <v>0</v>
      </c>
      <c r="BE78" s="173">
        <f t="shared" si="77"/>
        <v>0</v>
      </c>
      <c r="BF78" s="173">
        <f t="shared" si="77"/>
        <v>0</v>
      </c>
      <c r="BG78" s="173">
        <f t="shared" si="77"/>
        <v>0</v>
      </c>
      <c r="BH78" s="173">
        <f t="shared" si="77"/>
        <v>0</v>
      </c>
      <c r="BI78" s="173">
        <f t="shared" si="77"/>
        <v>0</v>
      </c>
      <c r="BJ78" s="173">
        <f t="shared" si="77"/>
        <v>0</v>
      </c>
      <c r="BK78" s="173">
        <f t="shared" si="77"/>
        <v>0</v>
      </c>
      <c r="BL78" s="173">
        <f t="shared" si="77"/>
        <v>0</v>
      </c>
      <c r="BM78" s="158"/>
      <c r="BN78" s="159" t="str">
        <f>IFERROR(__xludf.DUMMYFUNCTION("""COMPUTED_VALUE"""),"Miroslav Majtán-x")</f>
        <v>Miroslav Majtán-x</v>
      </c>
      <c r="BO78" s="174"/>
      <c r="BP78" s="175"/>
      <c r="BQ78" s="174"/>
      <c r="BR78" s="175"/>
      <c r="BS78" s="174"/>
      <c r="BT78" s="175"/>
      <c r="BU78" s="174"/>
      <c r="BV78" s="175"/>
      <c r="BW78" s="174"/>
      <c r="BX78" s="175"/>
      <c r="BY78" s="174"/>
      <c r="BZ78" s="175"/>
      <c r="CA78" s="174"/>
      <c r="CB78" s="175"/>
      <c r="CC78" s="174"/>
      <c r="CD78" s="175"/>
      <c r="CE78" s="174"/>
      <c r="CF78" s="175"/>
      <c r="CG78" s="174"/>
      <c r="CH78" s="175"/>
      <c r="CI78" s="174"/>
      <c r="CJ78" s="175"/>
      <c r="CK78" s="174"/>
      <c r="CL78" s="175"/>
      <c r="CM78" s="174"/>
      <c r="CN78" s="175"/>
      <c r="CO78" s="174"/>
      <c r="CP78" s="175"/>
      <c r="CQ78" s="174"/>
      <c r="CR78" s="175"/>
      <c r="CS78" s="174"/>
      <c r="CT78" s="173"/>
      <c r="CU78" s="174"/>
      <c r="CV78" s="173"/>
      <c r="CW78" s="174"/>
      <c r="CX78" s="173"/>
      <c r="CY78" s="174"/>
      <c r="CZ78" s="173"/>
      <c r="DA78" s="174"/>
      <c r="DB78" s="173"/>
      <c r="DC78" s="174"/>
      <c r="DD78" s="173"/>
      <c r="DE78" s="174"/>
      <c r="DF78" s="173"/>
      <c r="DG78" s="174"/>
      <c r="DH78" s="173"/>
      <c r="DI78" s="174"/>
      <c r="DJ78" s="173"/>
      <c r="DK78" s="174"/>
      <c r="DL78" s="173"/>
      <c r="DM78" s="174"/>
      <c r="DN78" s="173"/>
      <c r="DO78" s="174"/>
      <c r="DP78" s="173"/>
      <c r="DQ78" s="174"/>
      <c r="DR78" s="173"/>
      <c r="DS78" s="174"/>
      <c r="DT78" s="173"/>
      <c r="DU78" s="174"/>
      <c r="DV78" s="173"/>
      <c r="DW78" s="174"/>
      <c r="DX78" s="173"/>
      <c r="DY78" s="158"/>
      <c r="DZ78" s="159" t="str">
        <f t="shared" si="48"/>
        <v>Miroslav Majtán-x</v>
      </c>
      <c r="EA78" s="202"/>
      <c r="EB78" s="203"/>
      <c r="EC78" s="202"/>
      <c r="ED78" s="203"/>
      <c r="EE78" s="202"/>
      <c r="EF78" s="203"/>
      <c r="EG78" s="202"/>
      <c r="EH78" s="203"/>
      <c r="EI78" s="202"/>
      <c r="EJ78" s="203"/>
      <c r="EK78" s="202"/>
      <c r="EL78" s="203"/>
      <c r="EM78" s="202"/>
      <c r="EN78" s="203"/>
      <c r="EO78" s="202"/>
      <c r="EP78" s="203"/>
      <c r="EQ78" s="202"/>
      <c r="ER78" s="203"/>
      <c r="ES78" s="202"/>
      <c r="ET78" s="203"/>
      <c r="EU78" s="202"/>
      <c r="EV78" s="203"/>
      <c r="EW78" s="202"/>
      <c r="EX78" s="203"/>
      <c r="EY78" s="202"/>
      <c r="EZ78" s="203"/>
      <c r="FA78" s="202"/>
      <c r="FB78" s="203"/>
      <c r="FC78" s="202"/>
      <c r="FD78" s="203"/>
      <c r="FE78" s="202"/>
      <c r="FF78" s="199"/>
      <c r="FG78" s="202"/>
      <c r="FH78" s="199"/>
      <c r="FI78" s="202"/>
      <c r="FJ78" s="199"/>
      <c r="FK78" s="202"/>
      <c r="FL78" s="199"/>
      <c r="FM78" s="202"/>
      <c r="FN78" s="199"/>
      <c r="FO78" s="202"/>
      <c r="FP78" s="199"/>
      <c r="FQ78" s="202"/>
      <c r="FR78" s="199"/>
      <c r="FS78" s="202"/>
      <c r="FT78" s="199"/>
      <c r="FU78" s="202"/>
      <c r="FV78" s="199"/>
      <c r="FW78" s="202"/>
      <c r="FX78" s="199"/>
      <c r="FY78" s="202"/>
      <c r="FZ78" s="199"/>
      <c r="GA78" s="202"/>
      <c r="GB78" s="199"/>
      <c r="GC78" s="202"/>
      <c r="GD78" s="199"/>
      <c r="GE78" s="202"/>
      <c r="GF78" s="199"/>
      <c r="GG78" s="202"/>
      <c r="GH78" s="199"/>
      <c r="GI78" s="202"/>
      <c r="GJ78" s="199"/>
      <c r="GK78" s="158"/>
      <c r="GL78" s="159" t="str">
        <f t="shared" si="49"/>
        <v>Miroslav Majtán-x</v>
      </c>
      <c r="GM78" s="202"/>
      <c r="GN78" s="203"/>
      <c r="GO78" s="202"/>
      <c r="GP78" s="203"/>
      <c r="GQ78" s="202"/>
      <c r="GR78" s="203"/>
      <c r="GS78" s="202"/>
      <c r="GT78" s="203"/>
      <c r="GU78" s="202"/>
      <c r="GV78" s="203"/>
      <c r="GW78" s="202"/>
      <c r="GX78" s="203"/>
      <c r="GY78" s="202"/>
      <c r="GZ78" s="203"/>
      <c r="HA78" s="202"/>
      <c r="HB78" s="203"/>
      <c r="HC78" s="202"/>
      <c r="HD78" s="203"/>
      <c r="HE78" s="202"/>
      <c r="HF78" s="203"/>
      <c r="HG78" s="202"/>
      <c r="HH78" s="203"/>
      <c r="HI78" s="202"/>
      <c r="HJ78" s="203"/>
      <c r="HK78" s="202"/>
      <c r="HL78" s="203"/>
      <c r="HM78" s="202"/>
      <c r="HN78" s="203"/>
      <c r="HO78" s="202"/>
      <c r="HP78" s="203"/>
      <c r="HQ78" s="202"/>
      <c r="HR78" s="199"/>
      <c r="HS78" s="202"/>
      <c r="HT78" s="199"/>
      <c r="HU78" s="202"/>
      <c r="HV78" s="199"/>
      <c r="HW78" s="202"/>
      <c r="HX78" s="199"/>
      <c r="HY78" s="202"/>
      <c r="HZ78" s="199"/>
      <c r="IA78" s="202"/>
      <c r="IB78" s="199"/>
      <c r="IC78" s="202"/>
      <c r="ID78" s="199"/>
      <c r="IE78" s="202"/>
      <c r="IF78" s="199"/>
      <c r="IG78" s="202"/>
      <c r="IH78" s="199"/>
      <c r="II78" s="202"/>
      <c r="IJ78" s="199"/>
      <c r="IK78" s="202"/>
      <c r="IL78" s="199"/>
      <c r="IM78" s="202"/>
      <c r="IN78" s="199"/>
      <c r="IO78" s="202"/>
      <c r="IP78" s="199"/>
      <c r="IQ78" s="202"/>
      <c r="IR78" s="199"/>
      <c r="IS78" s="202"/>
      <c r="IT78" s="199"/>
      <c r="IU78" s="202"/>
      <c r="IV78" s="199"/>
    </row>
    <row r="79">
      <c r="A79" s="214">
        <f>IFERROR(__xludf.DUMMYFUNCTION("""COMPUTED_VALUE"""),100.0)</f>
        <v>100</v>
      </c>
      <c r="B79" s="159" t="str">
        <f t="shared" si="46"/>
        <v>Blanka Kouřimská-x</v>
      </c>
      <c r="C79" s="173">
        <f t="shared" ref="C79:BL79" si="78">BO79+EA79+GM79</f>
        <v>0</v>
      </c>
      <c r="D79" s="173">
        <f t="shared" si="78"/>
        <v>0</v>
      </c>
      <c r="E79" s="173">
        <f t="shared" si="78"/>
        <v>0</v>
      </c>
      <c r="F79" s="173">
        <f t="shared" si="78"/>
        <v>0</v>
      </c>
      <c r="G79" s="173">
        <f t="shared" si="78"/>
        <v>0</v>
      </c>
      <c r="H79" s="173">
        <f t="shared" si="78"/>
        <v>0</v>
      </c>
      <c r="I79" s="173">
        <f t="shared" si="78"/>
        <v>0</v>
      </c>
      <c r="J79" s="173">
        <f t="shared" si="78"/>
        <v>0</v>
      </c>
      <c r="K79" s="173">
        <f t="shared" si="78"/>
        <v>0</v>
      </c>
      <c r="L79" s="173">
        <f t="shared" si="78"/>
        <v>0</v>
      </c>
      <c r="M79" s="173">
        <f t="shared" si="78"/>
        <v>0</v>
      </c>
      <c r="N79" s="173">
        <f t="shared" si="78"/>
        <v>0</v>
      </c>
      <c r="O79" s="173">
        <f t="shared" si="78"/>
        <v>0</v>
      </c>
      <c r="P79" s="173">
        <f t="shared" si="78"/>
        <v>0</v>
      </c>
      <c r="Q79" s="173">
        <f t="shared" si="78"/>
        <v>0</v>
      </c>
      <c r="R79" s="173">
        <f t="shared" si="78"/>
        <v>0</v>
      </c>
      <c r="S79" s="173">
        <f t="shared" si="78"/>
        <v>0</v>
      </c>
      <c r="T79" s="173">
        <f t="shared" si="78"/>
        <v>0</v>
      </c>
      <c r="U79" s="173">
        <f t="shared" si="78"/>
        <v>0</v>
      </c>
      <c r="V79" s="173">
        <f t="shared" si="78"/>
        <v>0</v>
      </c>
      <c r="W79" s="173">
        <f t="shared" si="78"/>
        <v>0</v>
      </c>
      <c r="X79" s="173">
        <f t="shared" si="78"/>
        <v>0</v>
      </c>
      <c r="Y79" s="173">
        <f t="shared" si="78"/>
        <v>0</v>
      </c>
      <c r="Z79" s="173">
        <f t="shared" si="78"/>
        <v>0</v>
      </c>
      <c r="AA79" s="173">
        <f t="shared" si="78"/>
        <v>0</v>
      </c>
      <c r="AB79" s="173">
        <f t="shared" si="78"/>
        <v>0</v>
      </c>
      <c r="AC79" s="173">
        <f t="shared" si="78"/>
        <v>0</v>
      </c>
      <c r="AD79" s="173">
        <f t="shared" si="78"/>
        <v>0</v>
      </c>
      <c r="AE79" s="173">
        <f t="shared" si="78"/>
        <v>0</v>
      </c>
      <c r="AF79" s="173">
        <f t="shared" si="78"/>
        <v>0</v>
      </c>
      <c r="AG79" s="173">
        <f t="shared" si="78"/>
        <v>0</v>
      </c>
      <c r="AH79" s="173">
        <f t="shared" si="78"/>
        <v>0</v>
      </c>
      <c r="AI79" s="173">
        <f t="shared" si="78"/>
        <v>0</v>
      </c>
      <c r="AJ79" s="173">
        <f t="shared" si="78"/>
        <v>0</v>
      </c>
      <c r="AK79" s="173">
        <f t="shared" si="78"/>
        <v>0</v>
      </c>
      <c r="AL79" s="173">
        <f t="shared" si="78"/>
        <v>0</v>
      </c>
      <c r="AM79" s="173">
        <f t="shared" si="78"/>
        <v>0</v>
      </c>
      <c r="AN79" s="173">
        <f t="shared" si="78"/>
        <v>0</v>
      </c>
      <c r="AO79" s="173">
        <f t="shared" si="78"/>
        <v>0</v>
      </c>
      <c r="AP79" s="173">
        <f t="shared" si="78"/>
        <v>0</v>
      </c>
      <c r="AQ79" s="173">
        <f t="shared" si="78"/>
        <v>0</v>
      </c>
      <c r="AR79" s="173">
        <f t="shared" si="78"/>
        <v>0</v>
      </c>
      <c r="AS79" s="173">
        <f t="shared" si="78"/>
        <v>0</v>
      </c>
      <c r="AT79" s="173">
        <f t="shared" si="78"/>
        <v>0</v>
      </c>
      <c r="AU79" s="173">
        <f t="shared" si="78"/>
        <v>0</v>
      </c>
      <c r="AV79" s="173">
        <f t="shared" si="78"/>
        <v>0</v>
      </c>
      <c r="AW79" s="173">
        <f t="shared" si="78"/>
        <v>0</v>
      </c>
      <c r="AX79" s="173">
        <f t="shared" si="78"/>
        <v>0</v>
      </c>
      <c r="AY79" s="173">
        <f t="shared" si="78"/>
        <v>0</v>
      </c>
      <c r="AZ79" s="173">
        <f t="shared" si="78"/>
        <v>0</v>
      </c>
      <c r="BA79" s="173">
        <f t="shared" si="78"/>
        <v>0</v>
      </c>
      <c r="BB79" s="173">
        <f t="shared" si="78"/>
        <v>0</v>
      </c>
      <c r="BC79" s="173">
        <f t="shared" si="78"/>
        <v>0</v>
      </c>
      <c r="BD79" s="173">
        <f t="shared" si="78"/>
        <v>0</v>
      </c>
      <c r="BE79" s="173">
        <f t="shared" si="78"/>
        <v>0</v>
      </c>
      <c r="BF79" s="173">
        <f t="shared" si="78"/>
        <v>0</v>
      </c>
      <c r="BG79" s="173">
        <f t="shared" si="78"/>
        <v>0</v>
      </c>
      <c r="BH79" s="173">
        <f t="shared" si="78"/>
        <v>0</v>
      </c>
      <c r="BI79" s="173">
        <f t="shared" si="78"/>
        <v>0</v>
      </c>
      <c r="BJ79" s="173">
        <f t="shared" si="78"/>
        <v>0</v>
      </c>
      <c r="BK79" s="173">
        <f t="shared" si="78"/>
        <v>0</v>
      </c>
      <c r="BL79" s="173">
        <f t="shared" si="78"/>
        <v>0</v>
      </c>
      <c r="BM79" s="158"/>
      <c r="BN79" s="159" t="str">
        <f>IFERROR(__xludf.DUMMYFUNCTION("""COMPUTED_VALUE"""),"Blanka Kouřimská-x")</f>
        <v>Blanka Kouřimská-x</v>
      </c>
      <c r="BO79" s="174"/>
      <c r="BP79" s="175"/>
      <c r="BQ79" s="174"/>
      <c r="BR79" s="175"/>
      <c r="BS79" s="174"/>
      <c r="BT79" s="175"/>
      <c r="BU79" s="174"/>
      <c r="BV79" s="175"/>
      <c r="BW79" s="174"/>
      <c r="BX79" s="175"/>
      <c r="BY79" s="174"/>
      <c r="BZ79" s="175"/>
      <c r="CA79" s="174"/>
      <c r="CB79" s="175"/>
      <c r="CC79" s="174"/>
      <c r="CD79" s="175"/>
      <c r="CE79" s="174"/>
      <c r="CF79" s="175"/>
      <c r="CG79" s="174"/>
      <c r="CH79" s="175"/>
      <c r="CI79" s="174"/>
      <c r="CJ79" s="175"/>
      <c r="CK79" s="174"/>
      <c r="CL79" s="175"/>
      <c r="CM79" s="174"/>
      <c r="CN79" s="175"/>
      <c r="CO79" s="174"/>
      <c r="CP79" s="175"/>
      <c r="CQ79" s="174"/>
      <c r="CR79" s="175"/>
      <c r="CS79" s="174"/>
      <c r="CT79" s="173"/>
      <c r="CU79" s="174"/>
      <c r="CV79" s="173"/>
      <c r="CW79" s="174"/>
      <c r="CX79" s="173"/>
      <c r="CY79" s="174"/>
      <c r="CZ79" s="173"/>
      <c r="DA79" s="174"/>
      <c r="DB79" s="173"/>
      <c r="DC79" s="174"/>
      <c r="DD79" s="173"/>
      <c r="DE79" s="174"/>
      <c r="DF79" s="173"/>
      <c r="DG79" s="174"/>
      <c r="DH79" s="173"/>
      <c r="DI79" s="174"/>
      <c r="DJ79" s="173"/>
      <c r="DK79" s="174"/>
      <c r="DL79" s="173"/>
      <c r="DM79" s="174"/>
      <c r="DN79" s="173"/>
      <c r="DO79" s="174"/>
      <c r="DP79" s="173"/>
      <c r="DQ79" s="174"/>
      <c r="DR79" s="173"/>
      <c r="DS79" s="174"/>
      <c r="DT79" s="173"/>
      <c r="DU79" s="174"/>
      <c r="DV79" s="173"/>
      <c r="DW79" s="174"/>
      <c r="DX79" s="173"/>
      <c r="DY79" s="158"/>
      <c r="DZ79" s="159" t="str">
        <f t="shared" si="48"/>
        <v>Blanka Kouřimská-x</v>
      </c>
      <c r="EA79" s="202"/>
      <c r="EB79" s="203"/>
      <c r="EC79" s="202"/>
      <c r="ED79" s="203"/>
      <c r="EE79" s="202"/>
      <c r="EF79" s="203"/>
      <c r="EG79" s="202"/>
      <c r="EH79" s="203"/>
      <c r="EI79" s="202"/>
      <c r="EJ79" s="203"/>
      <c r="EK79" s="202"/>
      <c r="EL79" s="203"/>
      <c r="EM79" s="202"/>
      <c r="EN79" s="203"/>
      <c r="EO79" s="202"/>
      <c r="EP79" s="203"/>
      <c r="EQ79" s="202"/>
      <c r="ER79" s="203"/>
      <c r="ES79" s="202"/>
      <c r="ET79" s="203"/>
      <c r="EU79" s="202"/>
      <c r="EV79" s="203"/>
      <c r="EW79" s="202"/>
      <c r="EX79" s="203"/>
      <c r="EY79" s="202"/>
      <c r="EZ79" s="203"/>
      <c r="FA79" s="202"/>
      <c r="FB79" s="203"/>
      <c r="FC79" s="202"/>
      <c r="FD79" s="203"/>
      <c r="FE79" s="202"/>
      <c r="FF79" s="199"/>
      <c r="FG79" s="202"/>
      <c r="FH79" s="199"/>
      <c r="FI79" s="202"/>
      <c r="FJ79" s="199"/>
      <c r="FK79" s="202"/>
      <c r="FL79" s="199"/>
      <c r="FM79" s="202"/>
      <c r="FN79" s="199"/>
      <c r="FO79" s="202"/>
      <c r="FP79" s="199"/>
      <c r="FQ79" s="202"/>
      <c r="FR79" s="199"/>
      <c r="FS79" s="202"/>
      <c r="FT79" s="199"/>
      <c r="FU79" s="202"/>
      <c r="FV79" s="199"/>
      <c r="FW79" s="202"/>
      <c r="FX79" s="199"/>
      <c r="FY79" s="202"/>
      <c r="FZ79" s="199"/>
      <c r="GA79" s="202"/>
      <c r="GB79" s="199"/>
      <c r="GC79" s="202"/>
      <c r="GD79" s="199"/>
      <c r="GE79" s="202"/>
      <c r="GF79" s="199"/>
      <c r="GG79" s="202"/>
      <c r="GH79" s="199"/>
      <c r="GI79" s="202"/>
      <c r="GJ79" s="199"/>
      <c r="GK79" s="158"/>
      <c r="GL79" s="159" t="str">
        <f t="shared" si="49"/>
        <v>Blanka Kouřimská-x</v>
      </c>
      <c r="GM79" s="202"/>
      <c r="GN79" s="203"/>
      <c r="GO79" s="202"/>
      <c r="GP79" s="203"/>
      <c r="GQ79" s="202"/>
      <c r="GR79" s="203"/>
      <c r="GS79" s="202"/>
      <c r="GT79" s="203"/>
      <c r="GU79" s="202"/>
      <c r="GV79" s="203"/>
      <c r="GW79" s="202"/>
      <c r="GX79" s="203"/>
      <c r="GY79" s="202"/>
      <c r="GZ79" s="203"/>
      <c r="HA79" s="202"/>
      <c r="HB79" s="203"/>
      <c r="HC79" s="202"/>
      <c r="HD79" s="203"/>
      <c r="HE79" s="202"/>
      <c r="HF79" s="203"/>
      <c r="HG79" s="202"/>
      <c r="HH79" s="203"/>
      <c r="HI79" s="202"/>
      <c r="HJ79" s="203"/>
      <c r="HK79" s="202"/>
      <c r="HL79" s="203"/>
      <c r="HM79" s="202"/>
      <c r="HN79" s="203"/>
      <c r="HO79" s="202"/>
      <c r="HP79" s="203"/>
      <c r="HQ79" s="202"/>
      <c r="HR79" s="199"/>
      <c r="HS79" s="202"/>
      <c r="HT79" s="199"/>
      <c r="HU79" s="202"/>
      <c r="HV79" s="199"/>
      <c r="HW79" s="202"/>
      <c r="HX79" s="199"/>
      <c r="HY79" s="202"/>
      <c r="HZ79" s="199"/>
      <c r="IA79" s="202"/>
      <c r="IB79" s="199"/>
      <c r="IC79" s="202"/>
      <c r="ID79" s="199"/>
      <c r="IE79" s="202"/>
      <c r="IF79" s="199"/>
      <c r="IG79" s="202"/>
      <c r="IH79" s="199"/>
      <c r="II79" s="202"/>
      <c r="IJ79" s="199"/>
      <c r="IK79" s="202"/>
      <c r="IL79" s="199"/>
      <c r="IM79" s="202"/>
      <c r="IN79" s="199"/>
      <c r="IO79" s="202"/>
      <c r="IP79" s="199"/>
      <c r="IQ79" s="202"/>
      <c r="IR79" s="199"/>
      <c r="IS79" s="202"/>
      <c r="IT79" s="199"/>
      <c r="IU79" s="202"/>
      <c r="IV79" s="199"/>
    </row>
    <row r="80">
      <c r="A80" s="214">
        <f>IFERROR(__xludf.DUMMYFUNCTION("""COMPUTED_VALUE"""),100.0)</f>
        <v>100</v>
      </c>
      <c r="B80" s="159" t="str">
        <f t="shared" si="46"/>
        <v>Vladimír Dudkin-x</v>
      </c>
      <c r="C80" s="173">
        <f t="shared" ref="C80:BL80" si="79">BO80+EA80+GM80</f>
        <v>0</v>
      </c>
      <c r="D80" s="173">
        <f t="shared" si="79"/>
        <v>0</v>
      </c>
      <c r="E80" s="173">
        <f t="shared" si="79"/>
        <v>0</v>
      </c>
      <c r="F80" s="173">
        <f t="shared" si="79"/>
        <v>0</v>
      </c>
      <c r="G80" s="173">
        <f t="shared" si="79"/>
        <v>0</v>
      </c>
      <c r="H80" s="173">
        <f t="shared" si="79"/>
        <v>0</v>
      </c>
      <c r="I80" s="173">
        <f t="shared" si="79"/>
        <v>0</v>
      </c>
      <c r="J80" s="173">
        <f t="shared" si="79"/>
        <v>0</v>
      </c>
      <c r="K80" s="173">
        <f t="shared" si="79"/>
        <v>0</v>
      </c>
      <c r="L80" s="173">
        <f t="shared" si="79"/>
        <v>0</v>
      </c>
      <c r="M80" s="173">
        <f t="shared" si="79"/>
        <v>0</v>
      </c>
      <c r="N80" s="173">
        <f t="shared" si="79"/>
        <v>0</v>
      </c>
      <c r="O80" s="173">
        <f t="shared" si="79"/>
        <v>0</v>
      </c>
      <c r="P80" s="173">
        <f t="shared" si="79"/>
        <v>0</v>
      </c>
      <c r="Q80" s="173">
        <f t="shared" si="79"/>
        <v>0</v>
      </c>
      <c r="R80" s="173">
        <f t="shared" si="79"/>
        <v>0</v>
      </c>
      <c r="S80" s="173">
        <f t="shared" si="79"/>
        <v>0</v>
      </c>
      <c r="T80" s="173">
        <f t="shared" si="79"/>
        <v>0</v>
      </c>
      <c r="U80" s="173">
        <f t="shared" si="79"/>
        <v>0</v>
      </c>
      <c r="V80" s="173">
        <f t="shared" si="79"/>
        <v>0</v>
      </c>
      <c r="W80" s="173">
        <f t="shared" si="79"/>
        <v>0</v>
      </c>
      <c r="X80" s="173">
        <f t="shared" si="79"/>
        <v>0</v>
      </c>
      <c r="Y80" s="173">
        <f t="shared" si="79"/>
        <v>0</v>
      </c>
      <c r="Z80" s="173">
        <f t="shared" si="79"/>
        <v>0</v>
      </c>
      <c r="AA80" s="173">
        <f t="shared" si="79"/>
        <v>0</v>
      </c>
      <c r="AB80" s="173">
        <f t="shared" si="79"/>
        <v>0</v>
      </c>
      <c r="AC80" s="173">
        <f t="shared" si="79"/>
        <v>0</v>
      </c>
      <c r="AD80" s="173">
        <f t="shared" si="79"/>
        <v>0</v>
      </c>
      <c r="AE80" s="173">
        <f t="shared" si="79"/>
        <v>0</v>
      </c>
      <c r="AF80" s="173">
        <f t="shared" si="79"/>
        <v>0</v>
      </c>
      <c r="AG80" s="173">
        <f t="shared" si="79"/>
        <v>0</v>
      </c>
      <c r="AH80" s="173">
        <f t="shared" si="79"/>
        <v>0</v>
      </c>
      <c r="AI80" s="173">
        <f t="shared" si="79"/>
        <v>0</v>
      </c>
      <c r="AJ80" s="173">
        <f t="shared" si="79"/>
        <v>0</v>
      </c>
      <c r="AK80" s="173">
        <f t="shared" si="79"/>
        <v>0</v>
      </c>
      <c r="AL80" s="173">
        <f t="shared" si="79"/>
        <v>0</v>
      </c>
      <c r="AM80" s="173">
        <f t="shared" si="79"/>
        <v>0</v>
      </c>
      <c r="AN80" s="173">
        <f t="shared" si="79"/>
        <v>0</v>
      </c>
      <c r="AO80" s="173">
        <f t="shared" si="79"/>
        <v>0</v>
      </c>
      <c r="AP80" s="173">
        <f t="shared" si="79"/>
        <v>0</v>
      </c>
      <c r="AQ80" s="173">
        <f t="shared" si="79"/>
        <v>0</v>
      </c>
      <c r="AR80" s="173">
        <f t="shared" si="79"/>
        <v>0</v>
      </c>
      <c r="AS80" s="173">
        <f t="shared" si="79"/>
        <v>0</v>
      </c>
      <c r="AT80" s="173">
        <f t="shared" si="79"/>
        <v>0</v>
      </c>
      <c r="AU80" s="173">
        <f t="shared" si="79"/>
        <v>0</v>
      </c>
      <c r="AV80" s="173">
        <f t="shared" si="79"/>
        <v>0</v>
      </c>
      <c r="AW80" s="173">
        <f t="shared" si="79"/>
        <v>0</v>
      </c>
      <c r="AX80" s="173">
        <f t="shared" si="79"/>
        <v>0</v>
      </c>
      <c r="AY80" s="173">
        <f t="shared" si="79"/>
        <v>0</v>
      </c>
      <c r="AZ80" s="173">
        <f t="shared" si="79"/>
        <v>0</v>
      </c>
      <c r="BA80" s="173">
        <f t="shared" si="79"/>
        <v>0</v>
      </c>
      <c r="BB80" s="173">
        <f t="shared" si="79"/>
        <v>0</v>
      </c>
      <c r="BC80" s="173">
        <f t="shared" si="79"/>
        <v>0</v>
      </c>
      <c r="BD80" s="173">
        <f t="shared" si="79"/>
        <v>0</v>
      </c>
      <c r="BE80" s="173">
        <f t="shared" si="79"/>
        <v>0</v>
      </c>
      <c r="BF80" s="173">
        <f t="shared" si="79"/>
        <v>0</v>
      </c>
      <c r="BG80" s="173">
        <f t="shared" si="79"/>
        <v>0</v>
      </c>
      <c r="BH80" s="173">
        <f t="shared" si="79"/>
        <v>0</v>
      </c>
      <c r="BI80" s="173">
        <f t="shared" si="79"/>
        <v>0</v>
      </c>
      <c r="BJ80" s="173">
        <f t="shared" si="79"/>
        <v>0</v>
      </c>
      <c r="BK80" s="173">
        <f t="shared" si="79"/>
        <v>0</v>
      </c>
      <c r="BL80" s="173">
        <f t="shared" si="79"/>
        <v>0</v>
      </c>
      <c r="BM80" s="158"/>
      <c r="BN80" s="159" t="str">
        <f>IFERROR(__xludf.DUMMYFUNCTION("""COMPUTED_VALUE"""),"Vladimír Dudkin-x")</f>
        <v>Vladimír Dudkin-x</v>
      </c>
      <c r="BO80" s="174"/>
      <c r="BP80" s="175"/>
      <c r="BQ80" s="174"/>
      <c r="BR80" s="175"/>
      <c r="BS80" s="174"/>
      <c r="BT80" s="175"/>
      <c r="BU80" s="174"/>
      <c r="BV80" s="175"/>
      <c r="BW80" s="174"/>
      <c r="BX80" s="175"/>
      <c r="BY80" s="174"/>
      <c r="BZ80" s="175"/>
      <c r="CA80" s="174"/>
      <c r="CB80" s="175"/>
      <c r="CC80" s="174"/>
      <c r="CD80" s="175"/>
      <c r="CE80" s="174"/>
      <c r="CF80" s="175"/>
      <c r="CG80" s="174"/>
      <c r="CH80" s="175"/>
      <c r="CI80" s="174"/>
      <c r="CJ80" s="175"/>
      <c r="CK80" s="174"/>
      <c r="CL80" s="175"/>
      <c r="CM80" s="174"/>
      <c r="CN80" s="175"/>
      <c r="CO80" s="174"/>
      <c r="CP80" s="175"/>
      <c r="CQ80" s="174"/>
      <c r="CR80" s="175"/>
      <c r="CS80" s="174"/>
      <c r="CT80" s="173"/>
      <c r="CU80" s="174"/>
      <c r="CV80" s="173"/>
      <c r="CW80" s="174"/>
      <c r="CX80" s="173"/>
      <c r="CY80" s="174"/>
      <c r="CZ80" s="173"/>
      <c r="DA80" s="174"/>
      <c r="DB80" s="173"/>
      <c r="DC80" s="174"/>
      <c r="DD80" s="173"/>
      <c r="DE80" s="174"/>
      <c r="DF80" s="173"/>
      <c r="DG80" s="174"/>
      <c r="DH80" s="173"/>
      <c r="DI80" s="174"/>
      <c r="DJ80" s="173"/>
      <c r="DK80" s="174"/>
      <c r="DL80" s="173"/>
      <c r="DM80" s="174"/>
      <c r="DN80" s="173"/>
      <c r="DO80" s="174"/>
      <c r="DP80" s="173"/>
      <c r="DQ80" s="174"/>
      <c r="DR80" s="173"/>
      <c r="DS80" s="174"/>
      <c r="DT80" s="173"/>
      <c r="DU80" s="174"/>
      <c r="DV80" s="173"/>
      <c r="DW80" s="174"/>
      <c r="DX80" s="173"/>
      <c r="DY80" s="158"/>
      <c r="DZ80" s="159" t="str">
        <f t="shared" si="48"/>
        <v>Vladimír Dudkin-x</v>
      </c>
      <c r="EA80" s="202"/>
      <c r="EB80" s="203"/>
      <c r="EC80" s="202"/>
      <c r="ED80" s="203"/>
      <c r="EE80" s="202"/>
      <c r="EF80" s="203"/>
      <c r="EG80" s="202"/>
      <c r="EH80" s="203"/>
      <c r="EI80" s="202"/>
      <c r="EJ80" s="203"/>
      <c r="EK80" s="202"/>
      <c r="EL80" s="203"/>
      <c r="EM80" s="202"/>
      <c r="EN80" s="203"/>
      <c r="EO80" s="202"/>
      <c r="EP80" s="203"/>
      <c r="EQ80" s="202"/>
      <c r="ER80" s="203"/>
      <c r="ES80" s="202"/>
      <c r="ET80" s="203"/>
      <c r="EU80" s="202"/>
      <c r="EV80" s="203"/>
      <c r="EW80" s="202"/>
      <c r="EX80" s="203"/>
      <c r="EY80" s="202"/>
      <c r="EZ80" s="203"/>
      <c r="FA80" s="202"/>
      <c r="FB80" s="203"/>
      <c r="FC80" s="202"/>
      <c r="FD80" s="203"/>
      <c r="FE80" s="202"/>
      <c r="FF80" s="199"/>
      <c r="FG80" s="202"/>
      <c r="FH80" s="199"/>
      <c r="FI80" s="202"/>
      <c r="FJ80" s="199"/>
      <c r="FK80" s="202"/>
      <c r="FL80" s="199"/>
      <c r="FM80" s="202"/>
      <c r="FN80" s="199"/>
      <c r="FO80" s="202"/>
      <c r="FP80" s="199"/>
      <c r="FQ80" s="202"/>
      <c r="FR80" s="199"/>
      <c r="FS80" s="202"/>
      <c r="FT80" s="199"/>
      <c r="FU80" s="202"/>
      <c r="FV80" s="199"/>
      <c r="FW80" s="202"/>
      <c r="FX80" s="199"/>
      <c r="FY80" s="202"/>
      <c r="FZ80" s="199"/>
      <c r="GA80" s="202"/>
      <c r="GB80" s="199"/>
      <c r="GC80" s="202"/>
      <c r="GD80" s="199"/>
      <c r="GE80" s="202"/>
      <c r="GF80" s="199"/>
      <c r="GG80" s="202"/>
      <c r="GH80" s="199"/>
      <c r="GI80" s="202"/>
      <c r="GJ80" s="199"/>
      <c r="GK80" s="158"/>
      <c r="GL80" s="159" t="str">
        <f t="shared" si="49"/>
        <v>Vladimír Dudkin-x</v>
      </c>
      <c r="GM80" s="202"/>
      <c r="GN80" s="203"/>
      <c r="GO80" s="202"/>
      <c r="GP80" s="203"/>
      <c r="GQ80" s="202"/>
      <c r="GR80" s="203"/>
      <c r="GS80" s="202"/>
      <c r="GT80" s="203"/>
      <c r="GU80" s="202"/>
      <c r="GV80" s="203"/>
      <c r="GW80" s="202"/>
      <c r="GX80" s="203"/>
      <c r="GY80" s="202"/>
      <c r="GZ80" s="203"/>
      <c r="HA80" s="202"/>
      <c r="HB80" s="203"/>
      <c r="HC80" s="202"/>
      <c r="HD80" s="203"/>
      <c r="HE80" s="202"/>
      <c r="HF80" s="203"/>
      <c r="HG80" s="202"/>
      <c r="HH80" s="203"/>
      <c r="HI80" s="202"/>
      <c r="HJ80" s="203"/>
      <c r="HK80" s="202"/>
      <c r="HL80" s="203"/>
      <c r="HM80" s="202"/>
      <c r="HN80" s="203"/>
      <c r="HO80" s="202"/>
      <c r="HP80" s="203"/>
      <c r="HQ80" s="202"/>
      <c r="HR80" s="199"/>
      <c r="HS80" s="202"/>
      <c r="HT80" s="199"/>
      <c r="HU80" s="202"/>
      <c r="HV80" s="199"/>
      <c r="HW80" s="202"/>
      <c r="HX80" s="199"/>
      <c r="HY80" s="202"/>
      <c r="HZ80" s="199"/>
      <c r="IA80" s="202"/>
      <c r="IB80" s="199"/>
      <c r="IC80" s="202"/>
      <c r="ID80" s="199"/>
      <c r="IE80" s="202"/>
      <c r="IF80" s="199"/>
      <c r="IG80" s="202"/>
      <c r="IH80" s="199"/>
      <c r="II80" s="202"/>
      <c r="IJ80" s="199"/>
      <c r="IK80" s="202"/>
      <c r="IL80" s="199"/>
      <c r="IM80" s="202"/>
      <c r="IN80" s="199"/>
      <c r="IO80" s="202"/>
      <c r="IP80" s="199"/>
      <c r="IQ80" s="202"/>
      <c r="IR80" s="199"/>
      <c r="IS80" s="202"/>
      <c r="IT80" s="199"/>
      <c r="IU80" s="202"/>
      <c r="IV80" s="199"/>
    </row>
    <row r="81">
      <c r="A81" s="214">
        <f>IFERROR(__xludf.DUMMYFUNCTION("""COMPUTED_VALUE"""),100.0)</f>
        <v>100</v>
      </c>
      <c r="B81" s="159" t="str">
        <f t="shared" si="46"/>
        <v>Jana Hofmanová</v>
      </c>
      <c r="C81" s="173">
        <f t="shared" ref="C81:BL81" si="80">BO81+EA81+GM81</f>
        <v>11.5</v>
      </c>
      <c r="D81" s="173">
        <f t="shared" si="80"/>
        <v>0</v>
      </c>
      <c r="E81" s="173">
        <f t="shared" si="80"/>
        <v>3</v>
      </c>
      <c r="F81" s="173">
        <f t="shared" si="80"/>
        <v>0</v>
      </c>
      <c r="G81" s="173">
        <f t="shared" si="80"/>
        <v>2.5</v>
      </c>
      <c r="H81" s="173">
        <f t="shared" si="80"/>
        <v>0</v>
      </c>
      <c r="I81" s="173">
        <f t="shared" si="80"/>
        <v>0</v>
      </c>
      <c r="J81" s="173">
        <f t="shared" si="80"/>
        <v>0</v>
      </c>
      <c r="K81" s="173">
        <f t="shared" si="80"/>
        <v>6</v>
      </c>
      <c r="L81" s="173">
        <f t="shared" si="80"/>
        <v>0</v>
      </c>
      <c r="M81" s="173">
        <f t="shared" si="80"/>
        <v>11</v>
      </c>
      <c r="N81" s="173">
        <f t="shared" si="80"/>
        <v>0</v>
      </c>
      <c r="O81" s="173">
        <f t="shared" si="80"/>
        <v>12</v>
      </c>
      <c r="P81" s="173">
        <f t="shared" si="80"/>
        <v>0</v>
      </c>
      <c r="Q81" s="173">
        <f t="shared" si="80"/>
        <v>6</v>
      </c>
      <c r="R81" s="173">
        <f t="shared" si="80"/>
        <v>0</v>
      </c>
      <c r="S81" s="173">
        <f t="shared" si="80"/>
        <v>0</v>
      </c>
      <c r="T81" s="173">
        <f t="shared" si="80"/>
        <v>0</v>
      </c>
      <c r="U81" s="173">
        <f t="shared" si="80"/>
        <v>0</v>
      </c>
      <c r="V81" s="173">
        <f t="shared" si="80"/>
        <v>0</v>
      </c>
      <c r="W81" s="173">
        <f t="shared" si="80"/>
        <v>11.5</v>
      </c>
      <c r="X81" s="173">
        <f t="shared" si="80"/>
        <v>0</v>
      </c>
      <c r="Y81" s="173">
        <f t="shared" si="80"/>
        <v>12.5</v>
      </c>
      <c r="Z81" s="173">
        <f t="shared" si="80"/>
        <v>0</v>
      </c>
      <c r="AA81" s="173">
        <f t="shared" si="80"/>
        <v>11</v>
      </c>
      <c r="AB81" s="173">
        <f t="shared" si="80"/>
        <v>0</v>
      </c>
      <c r="AC81" s="173">
        <f t="shared" si="80"/>
        <v>11</v>
      </c>
      <c r="AD81" s="173">
        <f t="shared" si="80"/>
        <v>0</v>
      </c>
      <c r="AE81" s="173">
        <f t="shared" si="80"/>
        <v>0</v>
      </c>
      <c r="AF81" s="173">
        <f t="shared" si="80"/>
        <v>0</v>
      </c>
      <c r="AG81" s="173">
        <f t="shared" si="80"/>
        <v>0</v>
      </c>
      <c r="AH81" s="173">
        <f t="shared" si="80"/>
        <v>0</v>
      </c>
      <c r="AI81" s="173">
        <f t="shared" si="80"/>
        <v>10.5</v>
      </c>
      <c r="AJ81" s="173">
        <f t="shared" si="80"/>
        <v>0</v>
      </c>
      <c r="AK81" s="173">
        <f t="shared" si="80"/>
        <v>12</v>
      </c>
      <c r="AL81" s="173">
        <f t="shared" si="80"/>
        <v>0</v>
      </c>
      <c r="AM81" s="173">
        <f t="shared" si="80"/>
        <v>0</v>
      </c>
      <c r="AN81" s="173">
        <f t="shared" si="80"/>
        <v>0</v>
      </c>
      <c r="AO81" s="173">
        <f t="shared" si="80"/>
        <v>0</v>
      </c>
      <c r="AP81" s="173">
        <f t="shared" si="80"/>
        <v>0</v>
      </c>
      <c r="AQ81" s="173">
        <f t="shared" si="80"/>
        <v>6</v>
      </c>
      <c r="AR81" s="173">
        <f t="shared" si="80"/>
        <v>0</v>
      </c>
      <c r="AS81" s="173">
        <f t="shared" si="80"/>
        <v>7</v>
      </c>
      <c r="AT81" s="173">
        <f t="shared" si="80"/>
        <v>0</v>
      </c>
      <c r="AU81" s="173">
        <f t="shared" si="80"/>
        <v>0</v>
      </c>
      <c r="AV81" s="173">
        <f t="shared" si="80"/>
        <v>0</v>
      </c>
      <c r="AW81" s="173">
        <f t="shared" si="80"/>
        <v>0</v>
      </c>
      <c r="AX81" s="173">
        <f t="shared" si="80"/>
        <v>0</v>
      </c>
      <c r="AY81" s="173">
        <f t="shared" si="80"/>
        <v>0</v>
      </c>
      <c r="AZ81" s="173">
        <f t="shared" si="80"/>
        <v>0</v>
      </c>
      <c r="BA81" s="173">
        <f t="shared" si="80"/>
        <v>12.5</v>
      </c>
      <c r="BB81" s="173">
        <f t="shared" si="80"/>
        <v>0</v>
      </c>
      <c r="BC81" s="173">
        <f t="shared" si="80"/>
        <v>7</v>
      </c>
      <c r="BD81" s="173">
        <f t="shared" si="80"/>
        <v>0</v>
      </c>
      <c r="BE81" s="173">
        <f t="shared" si="80"/>
        <v>4</v>
      </c>
      <c r="BF81" s="173">
        <f t="shared" si="80"/>
        <v>0</v>
      </c>
      <c r="BG81" s="173">
        <f t="shared" si="80"/>
        <v>7</v>
      </c>
      <c r="BH81" s="173">
        <f t="shared" si="80"/>
        <v>0</v>
      </c>
      <c r="BI81" s="173">
        <f t="shared" si="80"/>
        <v>0</v>
      </c>
      <c r="BJ81" s="173">
        <f t="shared" si="80"/>
        <v>0</v>
      </c>
      <c r="BK81" s="173">
        <f t="shared" si="80"/>
        <v>7</v>
      </c>
      <c r="BL81" s="173">
        <f t="shared" si="80"/>
        <v>0</v>
      </c>
      <c r="BM81" s="158"/>
      <c r="BN81" s="159" t="str">
        <f>IFERROR(__xludf.DUMMYFUNCTION("""COMPUTED_VALUE"""),"Jana Hofmanová")</f>
        <v>Jana Hofmanová</v>
      </c>
      <c r="BO81" s="174">
        <f>IFERROR(__xludf.DUMMYFUNCTION("""COMPUTED_VALUE"""),11.5)</f>
        <v>11.5</v>
      </c>
      <c r="BP81" s="175"/>
      <c r="BQ81" s="174">
        <f>IFERROR(__xludf.DUMMYFUNCTION("""COMPUTED_VALUE"""),3.0)</f>
        <v>3</v>
      </c>
      <c r="BR81" s="175"/>
      <c r="BS81" s="174">
        <f>IFERROR(__xludf.DUMMYFUNCTION("""COMPUTED_VALUE"""),2.5)</f>
        <v>2.5</v>
      </c>
      <c r="BT81" s="175"/>
      <c r="BU81" s="174"/>
      <c r="BV81" s="175"/>
      <c r="BW81" s="174">
        <f>IFERROR(__xludf.DUMMYFUNCTION("""COMPUTED_VALUE"""),6.0)</f>
        <v>6</v>
      </c>
      <c r="BX81" s="175"/>
      <c r="BY81" s="174">
        <f>IFERROR(__xludf.DUMMYFUNCTION("""COMPUTED_VALUE"""),11.0)</f>
        <v>11</v>
      </c>
      <c r="BZ81" s="175"/>
      <c r="CA81" s="174">
        <f>IFERROR(__xludf.DUMMYFUNCTION("""COMPUTED_VALUE"""),12.0)</f>
        <v>12</v>
      </c>
      <c r="CB81" s="175"/>
      <c r="CC81" s="174">
        <f>IFERROR(__xludf.DUMMYFUNCTION("""COMPUTED_VALUE"""),6.0)</f>
        <v>6</v>
      </c>
      <c r="CD81" s="175"/>
      <c r="CE81" s="174"/>
      <c r="CF81" s="175"/>
      <c r="CG81" s="174"/>
      <c r="CH81" s="175"/>
      <c r="CI81" s="174">
        <f>IFERROR(__xludf.DUMMYFUNCTION("""COMPUTED_VALUE"""),11.5)</f>
        <v>11.5</v>
      </c>
      <c r="CJ81" s="175"/>
      <c r="CK81" s="174">
        <f>IFERROR(__xludf.DUMMYFUNCTION("""COMPUTED_VALUE"""),12.5)</f>
        <v>12.5</v>
      </c>
      <c r="CL81" s="175"/>
      <c r="CM81" s="174">
        <f>IFERROR(__xludf.DUMMYFUNCTION("""COMPUTED_VALUE"""),11.0)</f>
        <v>11</v>
      </c>
      <c r="CN81" s="175"/>
      <c r="CO81" s="174">
        <f>IFERROR(__xludf.DUMMYFUNCTION("""COMPUTED_VALUE"""),11.0)</f>
        <v>11</v>
      </c>
      <c r="CP81" s="175"/>
      <c r="CQ81" s="174"/>
      <c r="CR81" s="175"/>
      <c r="CS81" s="174"/>
      <c r="CT81" s="173"/>
      <c r="CU81" s="174">
        <f>IFERROR(__xludf.DUMMYFUNCTION("""COMPUTED_VALUE"""),10.5)</f>
        <v>10.5</v>
      </c>
      <c r="CV81" s="173"/>
      <c r="CW81" s="174">
        <f>IFERROR(__xludf.DUMMYFUNCTION("""COMPUTED_VALUE"""),12.0)</f>
        <v>12</v>
      </c>
      <c r="CX81" s="173"/>
      <c r="CY81" s="174"/>
      <c r="CZ81" s="173"/>
      <c r="DA81" s="174"/>
      <c r="DB81" s="173"/>
      <c r="DC81" s="174">
        <f>IFERROR(__xludf.DUMMYFUNCTION("""COMPUTED_VALUE"""),6.0)</f>
        <v>6</v>
      </c>
      <c r="DD81" s="173"/>
      <c r="DE81" s="174">
        <f>IFERROR(__xludf.DUMMYFUNCTION("""COMPUTED_VALUE"""),7.0)</f>
        <v>7</v>
      </c>
      <c r="DF81" s="173"/>
      <c r="DG81" s="174"/>
      <c r="DH81" s="173"/>
      <c r="DI81" s="174"/>
      <c r="DJ81" s="173"/>
      <c r="DK81" s="174"/>
      <c r="DL81" s="173"/>
      <c r="DM81" s="174">
        <f>IFERROR(__xludf.DUMMYFUNCTION("""COMPUTED_VALUE"""),12.5)</f>
        <v>12.5</v>
      </c>
      <c r="DN81" s="173"/>
      <c r="DO81" s="174">
        <f>IFERROR(__xludf.DUMMYFUNCTION("""COMPUTED_VALUE"""),7.0)</f>
        <v>7</v>
      </c>
      <c r="DP81" s="173"/>
      <c r="DQ81" s="174">
        <f>IFERROR(__xludf.DUMMYFUNCTION("""COMPUTED_VALUE"""),4.0)</f>
        <v>4</v>
      </c>
      <c r="DR81" s="173"/>
      <c r="DS81" s="174">
        <f>IFERROR(__xludf.DUMMYFUNCTION("""COMPUTED_VALUE"""),7.0)</f>
        <v>7</v>
      </c>
      <c r="DT81" s="173"/>
      <c r="DU81" s="174"/>
      <c r="DV81" s="173"/>
      <c r="DW81" s="174">
        <f>IFERROR(__xludf.DUMMYFUNCTION("""COMPUTED_VALUE"""),7.0)</f>
        <v>7</v>
      </c>
      <c r="DX81" s="173"/>
      <c r="DY81" s="158"/>
      <c r="DZ81" s="159" t="str">
        <f t="shared" si="48"/>
        <v>Jana Hofmanová</v>
      </c>
      <c r="EA81" s="202"/>
      <c r="EB81" s="203"/>
      <c r="EC81" s="202"/>
      <c r="ED81" s="203"/>
      <c r="EE81" s="202"/>
      <c r="EF81" s="203"/>
      <c r="EG81" s="202"/>
      <c r="EH81" s="203"/>
      <c r="EI81" s="202"/>
      <c r="EJ81" s="203"/>
      <c r="EK81" s="202"/>
      <c r="EL81" s="203"/>
      <c r="EM81" s="202"/>
      <c r="EN81" s="203"/>
      <c r="EO81" s="202"/>
      <c r="EP81" s="203"/>
      <c r="EQ81" s="202"/>
      <c r="ER81" s="203"/>
      <c r="ES81" s="202"/>
      <c r="ET81" s="203"/>
      <c r="EU81" s="202"/>
      <c r="EV81" s="203"/>
      <c r="EW81" s="202"/>
      <c r="EX81" s="203"/>
      <c r="EY81" s="202"/>
      <c r="EZ81" s="203"/>
      <c r="FA81" s="202"/>
      <c r="FB81" s="203"/>
      <c r="FC81" s="202"/>
      <c r="FD81" s="203"/>
      <c r="FE81" s="202"/>
      <c r="FF81" s="199"/>
      <c r="FG81" s="202"/>
      <c r="FH81" s="199"/>
      <c r="FI81" s="202"/>
      <c r="FJ81" s="199"/>
      <c r="FK81" s="202"/>
      <c r="FL81" s="199"/>
      <c r="FM81" s="202"/>
      <c r="FN81" s="199"/>
      <c r="FO81" s="202"/>
      <c r="FP81" s="199"/>
      <c r="FQ81" s="202"/>
      <c r="FR81" s="199"/>
      <c r="FS81" s="202"/>
      <c r="FT81" s="199"/>
      <c r="FU81" s="202"/>
      <c r="FV81" s="199"/>
      <c r="FW81" s="202"/>
      <c r="FX81" s="199"/>
      <c r="FY81" s="202"/>
      <c r="FZ81" s="199"/>
      <c r="GA81" s="202"/>
      <c r="GB81" s="199"/>
      <c r="GC81" s="202"/>
      <c r="GD81" s="199"/>
      <c r="GE81" s="202"/>
      <c r="GF81" s="199"/>
      <c r="GG81" s="202"/>
      <c r="GH81" s="199"/>
      <c r="GI81" s="202"/>
      <c r="GJ81" s="199"/>
      <c r="GK81" s="158"/>
      <c r="GL81" s="159" t="str">
        <f t="shared" si="49"/>
        <v>Jana Hofmanová</v>
      </c>
      <c r="GM81" s="202"/>
      <c r="GN81" s="203"/>
      <c r="GO81" s="202"/>
      <c r="GP81" s="203"/>
      <c r="GQ81" s="202"/>
      <c r="GR81" s="203"/>
      <c r="GS81" s="202"/>
      <c r="GT81" s="203"/>
      <c r="GU81" s="202"/>
      <c r="GV81" s="203"/>
      <c r="GW81" s="202"/>
      <c r="GX81" s="203"/>
      <c r="GY81" s="202"/>
      <c r="GZ81" s="203"/>
      <c r="HA81" s="202"/>
      <c r="HB81" s="203"/>
      <c r="HC81" s="202"/>
      <c r="HD81" s="203"/>
      <c r="HE81" s="202"/>
      <c r="HF81" s="203"/>
      <c r="HG81" s="202"/>
      <c r="HH81" s="203"/>
      <c r="HI81" s="202"/>
      <c r="HJ81" s="203"/>
      <c r="HK81" s="202"/>
      <c r="HL81" s="203"/>
      <c r="HM81" s="202"/>
      <c r="HN81" s="203"/>
      <c r="HO81" s="202"/>
      <c r="HP81" s="203"/>
      <c r="HQ81" s="202"/>
      <c r="HR81" s="199"/>
      <c r="HS81" s="202"/>
      <c r="HT81" s="199"/>
      <c r="HU81" s="202"/>
      <c r="HV81" s="199"/>
      <c r="HW81" s="202"/>
      <c r="HX81" s="199"/>
      <c r="HY81" s="202"/>
      <c r="HZ81" s="199"/>
      <c r="IA81" s="202"/>
      <c r="IB81" s="199"/>
      <c r="IC81" s="202"/>
      <c r="ID81" s="199"/>
      <c r="IE81" s="202"/>
      <c r="IF81" s="199"/>
      <c r="IG81" s="202"/>
      <c r="IH81" s="199"/>
      <c r="II81" s="202"/>
      <c r="IJ81" s="199"/>
      <c r="IK81" s="202"/>
      <c r="IL81" s="199"/>
      <c r="IM81" s="202"/>
      <c r="IN81" s="199"/>
      <c r="IO81" s="202"/>
      <c r="IP81" s="199"/>
      <c r="IQ81" s="202"/>
      <c r="IR81" s="199"/>
      <c r="IS81" s="202"/>
      <c r="IT81" s="199"/>
      <c r="IU81" s="202"/>
      <c r="IV81" s="199"/>
    </row>
    <row r="82">
      <c r="A82" s="214">
        <f>IFERROR(__xludf.DUMMYFUNCTION("""COMPUTED_VALUE"""),100.0)</f>
        <v>100</v>
      </c>
      <c r="B82" s="159" t="str">
        <f t="shared" si="46"/>
        <v>Daniel Jaroš-x</v>
      </c>
      <c r="C82" s="173">
        <f t="shared" ref="C82:BL82" si="81">BO82+EA82+GM82</f>
        <v>0</v>
      </c>
      <c r="D82" s="173">
        <f t="shared" si="81"/>
        <v>0</v>
      </c>
      <c r="E82" s="173">
        <f t="shared" si="81"/>
        <v>0</v>
      </c>
      <c r="F82" s="173">
        <f t="shared" si="81"/>
        <v>0</v>
      </c>
      <c r="G82" s="173">
        <f t="shared" si="81"/>
        <v>0</v>
      </c>
      <c r="H82" s="173">
        <f t="shared" si="81"/>
        <v>0</v>
      </c>
      <c r="I82" s="173">
        <f t="shared" si="81"/>
        <v>0</v>
      </c>
      <c r="J82" s="173">
        <f t="shared" si="81"/>
        <v>0</v>
      </c>
      <c r="K82" s="173">
        <f t="shared" si="81"/>
        <v>0</v>
      </c>
      <c r="L82" s="173">
        <f t="shared" si="81"/>
        <v>0</v>
      </c>
      <c r="M82" s="173">
        <f t="shared" si="81"/>
        <v>0</v>
      </c>
      <c r="N82" s="173">
        <f t="shared" si="81"/>
        <v>0</v>
      </c>
      <c r="O82" s="173">
        <f t="shared" si="81"/>
        <v>0</v>
      </c>
      <c r="P82" s="173">
        <f t="shared" si="81"/>
        <v>0</v>
      </c>
      <c r="Q82" s="173">
        <f t="shared" si="81"/>
        <v>0</v>
      </c>
      <c r="R82" s="173">
        <f t="shared" si="81"/>
        <v>0</v>
      </c>
      <c r="S82" s="173">
        <f t="shared" si="81"/>
        <v>0</v>
      </c>
      <c r="T82" s="173">
        <f t="shared" si="81"/>
        <v>0</v>
      </c>
      <c r="U82" s="173">
        <f t="shared" si="81"/>
        <v>0</v>
      </c>
      <c r="V82" s="173">
        <f t="shared" si="81"/>
        <v>0</v>
      </c>
      <c r="W82" s="173">
        <f t="shared" si="81"/>
        <v>0</v>
      </c>
      <c r="X82" s="173">
        <f t="shared" si="81"/>
        <v>0</v>
      </c>
      <c r="Y82" s="173">
        <f t="shared" si="81"/>
        <v>0</v>
      </c>
      <c r="Z82" s="173">
        <f t="shared" si="81"/>
        <v>0</v>
      </c>
      <c r="AA82" s="173">
        <f t="shared" si="81"/>
        <v>0</v>
      </c>
      <c r="AB82" s="173">
        <f t="shared" si="81"/>
        <v>0</v>
      </c>
      <c r="AC82" s="173">
        <f t="shared" si="81"/>
        <v>0</v>
      </c>
      <c r="AD82" s="173">
        <f t="shared" si="81"/>
        <v>0</v>
      </c>
      <c r="AE82" s="173">
        <f t="shared" si="81"/>
        <v>0</v>
      </c>
      <c r="AF82" s="173">
        <f t="shared" si="81"/>
        <v>0</v>
      </c>
      <c r="AG82" s="173">
        <f t="shared" si="81"/>
        <v>0</v>
      </c>
      <c r="AH82" s="173">
        <f t="shared" si="81"/>
        <v>0</v>
      </c>
      <c r="AI82" s="173">
        <f t="shared" si="81"/>
        <v>0</v>
      </c>
      <c r="AJ82" s="173">
        <f t="shared" si="81"/>
        <v>0</v>
      </c>
      <c r="AK82" s="173">
        <f t="shared" si="81"/>
        <v>0</v>
      </c>
      <c r="AL82" s="173">
        <f t="shared" si="81"/>
        <v>0</v>
      </c>
      <c r="AM82" s="173">
        <f t="shared" si="81"/>
        <v>0</v>
      </c>
      <c r="AN82" s="173">
        <f t="shared" si="81"/>
        <v>0</v>
      </c>
      <c r="AO82" s="173">
        <f t="shared" si="81"/>
        <v>0</v>
      </c>
      <c r="AP82" s="173">
        <f t="shared" si="81"/>
        <v>0</v>
      </c>
      <c r="AQ82" s="173">
        <f t="shared" si="81"/>
        <v>0</v>
      </c>
      <c r="AR82" s="173">
        <f t="shared" si="81"/>
        <v>0</v>
      </c>
      <c r="AS82" s="173">
        <f t="shared" si="81"/>
        <v>0</v>
      </c>
      <c r="AT82" s="173">
        <f t="shared" si="81"/>
        <v>0</v>
      </c>
      <c r="AU82" s="173">
        <f t="shared" si="81"/>
        <v>0</v>
      </c>
      <c r="AV82" s="173">
        <f t="shared" si="81"/>
        <v>0</v>
      </c>
      <c r="AW82" s="173">
        <f t="shared" si="81"/>
        <v>0</v>
      </c>
      <c r="AX82" s="173">
        <f t="shared" si="81"/>
        <v>0</v>
      </c>
      <c r="AY82" s="173">
        <f t="shared" si="81"/>
        <v>0</v>
      </c>
      <c r="AZ82" s="173">
        <f t="shared" si="81"/>
        <v>0</v>
      </c>
      <c r="BA82" s="173">
        <f t="shared" si="81"/>
        <v>0</v>
      </c>
      <c r="BB82" s="173">
        <f t="shared" si="81"/>
        <v>0</v>
      </c>
      <c r="BC82" s="173">
        <f t="shared" si="81"/>
        <v>0</v>
      </c>
      <c r="BD82" s="173">
        <f t="shared" si="81"/>
        <v>0</v>
      </c>
      <c r="BE82" s="173">
        <f t="shared" si="81"/>
        <v>0</v>
      </c>
      <c r="BF82" s="173">
        <f t="shared" si="81"/>
        <v>0</v>
      </c>
      <c r="BG82" s="173">
        <f t="shared" si="81"/>
        <v>0</v>
      </c>
      <c r="BH82" s="173">
        <f t="shared" si="81"/>
        <v>0</v>
      </c>
      <c r="BI82" s="173">
        <f t="shared" si="81"/>
        <v>0</v>
      </c>
      <c r="BJ82" s="173">
        <f t="shared" si="81"/>
        <v>0</v>
      </c>
      <c r="BK82" s="173">
        <f t="shared" si="81"/>
        <v>0</v>
      </c>
      <c r="BL82" s="173">
        <f t="shared" si="81"/>
        <v>0</v>
      </c>
      <c r="BM82" s="158"/>
      <c r="BN82" s="159" t="str">
        <f>IFERROR(__xludf.DUMMYFUNCTION("""COMPUTED_VALUE"""),"Daniel Jaroš-x")</f>
        <v>Daniel Jaroš-x</v>
      </c>
      <c r="BO82" s="174"/>
      <c r="BP82" s="175"/>
      <c r="BQ82" s="174"/>
      <c r="BR82" s="175"/>
      <c r="BS82" s="174"/>
      <c r="BT82" s="175"/>
      <c r="BU82" s="174"/>
      <c r="BV82" s="175"/>
      <c r="BW82" s="174"/>
      <c r="BX82" s="175"/>
      <c r="BY82" s="174"/>
      <c r="BZ82" s="175"/>
      <c r="CA82" s="174"/>
      <c r="CB82" s="175"/>
      <c r="CC82" s="174"/>
      <c r="CD82" s="175"/>
      <c r="CE82" s="174"/>
      <c r="CF82" s="175"/>
      <c r="CG82" s="174"/>
      <c r="CH82" s="175"/>
      <c r="CI82" s="174"/>
      <c r="CJ82" s="175"/>
      <c r="CK82" s="174"/>
      <c r="CL82" s="175"/>
      <c r="CM82" s="174"/>
      <c r="CN82" s="175"/>
      <c r="CO82" s="174"/>
      <c r="CP82" s="175"/>
      <c r="CQ82" s="174"/>
      <c r="CR82" s="175"/>
      <c r="CS82" s="174"/>
      <c r="CT82" s="173"/>
      <c r="CU82" s="174"/>
      <c r="CV82" s="173"/>
      <c r="CW82" s="174"/>
      <c r="CX82" s="173"/>
      <c r="CY82" s="174"/>
      <c r="CZ82" s="173"/>
      <c r="DA82" s="174"/>
      <c r="DB82" s="173"/>
      <c r="DC82" s="174"/>
      <c r="DD82" s="173"/>
      <c r="DE82" s="174"/>
      <c r="DF82" s="173"/>
      <c r="DG82" s="174"/>
      <c r="DH82" s="173"/>
      <c r="DI82" s="174"/>
      <c r="DJ82" s="173"/>
      <c r="DK82" s="174"/>
      <c r="DL82" s="173"/>
      <c r="DM82" s="174"/>
      <c r="DN82" s="173"/>
      <c r="DO82" s="174"/>
      <c r="DP82" s="173"/>
      <c r="DQ82" s="174"/>
      <c r="DR82" s="173"/>
      <c r="DS82" s="174"/>
      <c r="DT82" s="173"/>
      <c r="DU82" s="174"/>
      <c r="DV82" s="173"/>
      <c r="DW82" s="174"/>
      <c r="DX82" s="173"/>
      <c r="DY82" s="158"/>
      <c r="DZ82" s="159" t="str">
        <f t="shared" si="48"/>
        <v>Daniel Jaroš-x</v>
      </c>
      <c r="EA82" s="202"/>
      <c r="EB82" s="203"/>
      <c r="EC82" s="202"/>
      <c r="ED82" s="203"/>
      <c r="EE82" s="202"/>
      <c r="EF82" s="203"/>
      <c r="EG82" s="202"/>
      <c r="EH82" s="203"/>
      <c r="EI82" s="202"/>
      <c r="EJ82" s="203"/>
      <c r="EK82" s="202"/>
      <c r="EL82" s="203"/>
      <c r="EM82" s="202"/>
      <c r="EN82" s="203"/>
      <c r="EO82" s="202"/>
      <c r="EP82" s="203"/>
      <c r="EQ82" s="202"/>
      <c r="ER82" s="203"/>
      <c r="ES82" s="202"/>
      <c r="ET82" s="203"/>
      <c r="EU82" s="202"/>
      <c r="EV82" s="203"/>
      <c r="EW82" s="202"/>
      <c r="EX82" s="203"/>
      <c r="EY82" s="202"/>
      <c r="EZ82" s="203"/>
      <c r="FA82" s="202"/>
      <c r="FB82" s="203"/>
      <c r="FC82" s="202"/>
      <c r="FD82" s="203"/>
      <c r="FE82" s="202"/>
      <c r="FF82" s="199"/>
      <c r="FG82" s="202"/>
      <c r="FH82" s="199"/>
      <c r="FI82" s="202"/>
      <c r="FJ82" s="199"/>
      <c r="FK82" s="202"/>
      <c r="FL82" s="199"/>
      <c r="FM82" s="202"/>
      <c r="FN82" s="199"/>
      <c r="FO82" s="202"/>
      <c r="FP82" s="199"/>
      <c r="FQ82" s="202"/>
      <c r="FR82" s="199"/>
      <c r="FS82" s="202"/>
      <c r="FT82" s="199"/>
      <c r="FU82" s="202"/>
      <c r="FV82" s="199"/>
      <c r="FW82" s="202"/>
      <c r="FX82" s="199"/>
      <c r="FY82" s="202"/>
      <c r="FZ82" s="199"/>
      <c r="GA82" s="202"/>
      <c r="GB82" s="199"/>
      <c r="GC82" s="202"/>
      <c r="GD82" s="199"/>
      <c r="GE82" s="202"/>
      <c r="GF82" s="199"/>
      <c r="GG82" s="202"/>
      <c r="GH82" s="199"/>
      <c r="GI82" s="202"/>
      <c r="GJ82" s="199"/>
      <c r="GK82" s="158"/>
      <c r="GL82" s="159" t="str">
        <f t="shared" si="49"/>
        <v>Daniel Jaroš-x</v>
      </c>
      <c r="GM82" s="202"/>
      <c r="GN82" s="203"/>
      <c r="GO82" s="202"/>
      <c r="GP82" s="203"/>
      <c r="GQ82" s="202"/>
      <c r="GR82" s="203"/>
      <c r="GS82" s="202"/>
      <c r="GT82" s="203"/>
      <c r="GU82" s="202"/>
      <c r="GV82" s="203"/>
      <c r="GW82" s="202"/>
      <c r="GX82" s="203"/>
      <c r="GY82" s="202"/>
      <c r="GZ82" s="203"/>
      <c r="HA82" s="202"/>
      <c r="HB82" s="203"/>
      <c r="HC82" s="202"/>
      <c r="HD82" s="203"/>
      <c r="HE82" s="202"/>
      <c r="HF82" s="203"/>
      <c r="HG82" s="202"/>
      <c r="HH82" s="203"/>
      <c r="HI82" s="202"/>
      <c r="HJ82" s="203"/>
      <c r="HK82" s="202"/>
      <c r="HL82" s="203"/>
      <c r="HM82" s="202"/>
      <c r="HN82" s="203"/>
      <c r="HO82" s="202"/>
      <c r="HP82" s="203"/>
      <c r="HQ82" s="202"/>
      <c r="HR82" s="199"/>
      <c r="HS82" s="202"/>
      <c r="HT82" s="199"/>
      <c r="HU82" s="202"/>
      <c r="HV82" s="199"/>
      <c r="HW82" s="202"/>
      <c r="HX82" s="199"/>
      <c r="HY82" s="202"/>
      <c r="HZ82" s="199"/>
      <c r="IA82" s="202"/>
      <c r="IB82" s="199"/>
      <c r="IC82" s="202"/>
      <c r="ID82" s="199"/>
      <c r="IE82" s="202"/>
      <c r="IF82" s="199"/>
      <c r="IG82" s="202"/>
      <c r="IH82" s="199"/>
      <c r="II82" s="202"/>
      <c r="IJ82" s="199"/>
      <c r="IK82" s="202"/>
      <c r="IL82" s="199"/>
      <c r="IM82" s="202"/>
      <c r="IN82" s="199"/>
      <c r="IO82" s="202"/>
      <c r="IP82" s="199"/>
      <c r="IQ82" s="202"/>
      <c r="IR82" s="199"/>
      <c r="IS82" s="202"/>
      <c r="IT82" s="199"/>
      <c r="IU82" s="202"/>
      <c r="IV82" s="199"/>
    </row>
    <row r="83">
      <c r="A83" s="214">
        <f>IFERROR(__xludf.DUMMYFUNCTION("""COMPUTED_VALUE"""),100.0)</f>
        <v>100</v>
      </c>
      <c r="B83" s="159" t="str">
        <f t="shared" si="46"/>
        <v>Vojtěch Sukdolák-x</v>
      </c>
      <c r="C83" s="173">
        <f t="shared" ref="C83:BL83" si="82">BO83+EA83+GM83</f>
        <v>0</v>
      </c>
      <c r="D83" s="173">
        <f t="shared" si="82"/>
        <v>0</v>
      </c>
      <c r="E83" s="173">
        <f t="shared" si="82"/>
        <v>0</v>
      </c>
      <c r="F83" s="173">
        <f t="shared" si="82"/>
        <v>0</v>
      </c>
      <c r="G83" s="173">
        <f t="shared" si="82"/>
        <v>0</v>
      </c>
      <c r="H83" s="173">
        <f t="shared" si="82"/>
        <v>0</v>
      </c>
      <c r="I83" s="173">
        <f t="shared" si="82"/>
        <v>0</v>
      </c>
      <c r="J83" s="173">
        <f t="shared" si="82"/>
        <v>0</v>
      </c>
      <c r="K83" s="173">
        <f t="shared" si="82"/>
        <v>0</v>
      </c>
      <c r="L83" s="173">
        <f t="shared" si="82"/>
        <v>0</v>
      </c>
      <c r="M83" s="173">
        <f t="shared" si="82"/>
        <v>0</v>
      </c>
      <c r="N83" s="173">
        <f t="shared" si="82"/>
        <v>0</v>
      </c>
      <c r="O83" s="173">
        <f t="shared" si="82"/>
        <v>0</v>
      </c>
      <c r="P83" s="173">
        <f t="shared" si="82"/>
        <v>0</v>
      </c>
      <c r="Q83" s="173">
        <f t="shared" si="82"/>
        <v>0</v>
      </c>
      <c r="R83" s="173">
        <f t="shared" si="82"/>
        <v>0</v>
      </c>
      <c r="S83" s="173">
        <f t="shared" si="82"/>
        <v>0</v>
      </c>
      <c r="T83" s="173">
        <f t="shared" si="82"/>
        <v>0</v>
      </c>
      <c r="U83" s="173">
        <f t="shared" si="82"/>
        <v>0</v>
      </c>
      <c r="V83" s="173">
        <f t="shared" si="82"/>
        <v>0</v>
      </c>
      <c r="W83" s="173">
        <f t="shared" si="82"/>
        <v>0</v>
      </c>
      <c r="X83" s="173">
        <f t="shared" si="82"/>
        <v>0</v>
      </c>
      <c r="Y83" s="173">
        <f t="shared" si="82"/>
        <v>0</v>
      </c>
      <c r="Z83" s="173">
        <f t="shared" si="82"/>
        <v>0</v>
      </c>
      <c r="AA83" s="173">
        <f t="shared" si="82"/>
        <v>0</v>
      </c>
      <c r="AB83" s="173">
        <f t="shared" si="82"/>
        <v>0</v>
      </c>
      <c r="AC83" s="173">
        <f t="shared" si="82"/>
        <v>0</v>
      </c>
      <c r="AD83" s="173">
        <f t="shared" si="82"/>
        <v>0</v>
      </c>
      <c r="AE83" s="173">
        <f t="shared" si="82"/>
        <v>0</v>
      </c>
      <c r="AF83" s="173">
        <f t="shared" si="82"/>
        <v>0</v>
      </c>
      <c r="AG83" s="173">
        <f t="shared" si="82"/>
        <v>0</v>
      </c>
      <c r="AH83" s="173">
        <f t="shared" si="82"/>
        <v>0</v>
      </c>
      <c r="AI83" s="173">
        <f t="shared" si="82"/>
        <v>0</v>
      </c>
      <c r="AJ83" s="173">
        <f t="shared" si="82"/>
        <v>0</v>
      </c>
      <c r="AK83" s="173">
        <f t="shared" si="82"/>
        <v>0</v>
      </c>
      <c r="AL83" s="173">
        <f t="shared" si="82"/>
        <v>0</v>
      </c>
      <c r="AM83" s="173">
        <f t="shared" si="82"/>
        <v>0</v>
      </c>
      <c r="AN83" s="173">
        <f t="shared" si="82"/>
        <v>0</v>
      </c>
      <c r="AO83" s="173">
        <f t="shared" si="82"/>
        <v>0</v>
      </c>
      <c r="AP83" s="173">
        <f t="shared" si="82"/>
        <v>0</v>
      </c>
      <c r="AQ83" s="173">
        <f t="shared" si="82"/>
        <v>0</v>
      </c>
      <c r="AR83" s="173">
        <f t="shared" si="82"/>
        <v>0</v>
      </c>
      <c r="AS83" s="173">
        <f t="shared" si="82"/>
        <v>0</v>
      </c>
      <c r="AT83" s="173">
        <f t="shared" si="82"/>
        <v>0</v>
      </c>
      <c r="AU83" s="173">
        <f t="shared" si="82"/>
        <v>0</v>
      </c>
      <c r="AV83" s="173">
        <f t="shared" si="82"/>
        <v>0</v>
      </c>
      <c r="AW83" s="173">
        <f t="shared" si="82"/>
        <v>0</v>
      </c>
      <c r="AX83" s="173">
        <f t="shared" si="82"/>
        <v>0</v>
      </c>
      <c r="AY83" s="173">
        <f t="shared" si="82"/>
        <v>0</v>
      </c>
      <c r="AZ83" s="173">
        <f t="shared" si="82"/>
        <v>0</v>
      </c>
      <c r="BA83" s="173">
        <f t="shared" si="82"/>
        <v>0</v>
      </c>
      <c r="BB83" s="173">
        <f t="shared" si="82"/>
        <v>0</v>
      </c>
      <c r="BC83" s="173">
        <f t="shared" si="82"/>
        <v>0</v>
      </c>
      <c r="BD83" s="173">
        <f t="shared" si="82"/>
        <v>0</v>
      </c>
      <c r="BE83" s="173">
        <f t="shared" si="82"/>
        <v>0</v>
      </c>
      <c r="BF83" s="173">
        <f t="shared" si="82"/>
        <v>0</v>
      </c>
      <c r="BG83" s="173">
        <f t="shared" si="82"/>
        <v>0</v>
      </c>
      <c r="BH83" s="173">
        <f t="shared" si="82"/>
        <v>0</v>
      </c>
      <c r="BI83" s="173">
        <f t="shared" si="82"/>
        <v>0</v>
      </c>
      <c r="BJ83" s="173">
        <f t="shared" si="82"/>
        <v>0</v>
      </c>
      <c r="BK83" s="173">
        <f t="shared" si="82"/>
        <v>0</v>
      </c>
      <c r="BL83" s="173">
        <f t="shared" si="82"/>
        <v>0</v>
      </c>
      <c r="BM83" s="158"/>
      <c r="BN83" s="159" t="str">
        <f>IFERROR(__xludf.DUMMYFUNCTION("""COMPUTED_VALUE"""),"Vojtěch Sukdolák-x")</f>
        <v>Vojtěch Sukdolák-x</v>
      </c>
      <c r="BO83" s="174"/>
      <c r="BP83" s="175"/>
      <c r="BQ83" s="174"/>
      <c r="BR83" s="175"/>
      <c r="BS83" s="174"/>
      <c r="BT83" s="175"/>
      <c r="BU83" s="174"/>
      <c r="BV83" s="175"/>
      <c r="BW83" s="174"/>
      <c r="BX83" s="175"/>
      <c r="BY83" s="174"/>
      <c r="BZ83" s="175"/>
      <c r="CA83" s="174"/>
      <c r="CB83" s="175"/>
      <c r="CC83" s="174"/>
      <c r="CD83" s="175"/>
      <c r="CE83" s="174"/>
      <c r="CF83" s="175"/>
      <c r="CG83" s="174"/>
      <c r="CH83" s="175"/>
      <c r="CI83" s="174"/>
      <c r="CJ83" s="175"/>
      <c r="CK83" s="174"/>
      <c r="CL83" s="175"/>
      <c r="CM83" s="174"/>
      <c r="CN83" s="175"/>
      <c r="CO83" s="174"/>
      <c r="CP83" s="175"/>
      <c r="CQ83" s="174"/>
      <c r="CR83" s="175"/>
      <c r="CS83" s="174"/>
      <c r="CT83" s="173"/>
      <c r="CU83" s="174"/>
      <c r="CV83" s="173"/>
      <c r="CW83" s="174"/>
      <c r="CX83" s="173"/>
      <c r="CY83" s="174"/>
      <c r="CZ83" s="173"/>
      <c r="DA83" s="174"/>
      <c r="DB83" s="173"/>
      <c r="DC83" s="174"/>
      <c r="DD83" s="173"/>
      <c r="DE83" s="174"/>
      <c r="DF83" s="173"/>
      <c r="DG83" s="174"/>
      <c r="DH83" s="173"/>
      <c r="DI83" s="174"/>
      <c r="DJ83" s="173"/>
      <c r="DK83" s="174"/>
      <c r="DL83" s="173"/>
      <c r="DM83" s="174"/>
      <c r="DN83" s="173"/>
      <c r="DO83" s="174"/>
      <c r="DP83" s="173"/>
      <c r="DQ83" s="174"/>
      <c r="DR83" s="173"/>
      <c r="DS83" s="174"/>
      <c r="DT83" s="173"/>
      <c r="DU83" s="174"/>
      <c r="DV83" s="173"/>
      <c r="DW83" s="174"/>
      <c r="DX83" s="173"/>
      <c r="DY83" s="158"/>
      <c r="DZ83" s="159" t="str">
        <f t="shared" si="48"/>
        <v>Vojtěch Sukdolák-x</v>
      </c>
      <c r="EA83" s="202"/>
      <c r="EB83" s="203"/>
      <c r="EC83" s="202"/>
      <c r="ED83" s="203"/>
      <c r="EE83" s="202"/>
      <c r="EF83" s="203"/>
      <c r="EG83" s="202"/>
      <c r="EH83" s="203"/>
      <c r="EI83" s="202"/>
      <c r="EJ83" s="203"/>
      <c r="EK83" s="202"/>
      <c r="EL83" s="203"/>
      <c r="EM83" s="202"/>
      <c r="EN83" s="203"/>
      <c r="EO83" s="202"/>
      <c r="EP83" s="203"/>
      <c r="EQ83" s="202"/>
      <c r="ER83" s="203"/>
      <c r="ES83" s="202"/>
      <c r="ET83" s="203"/>
      <c r="EU83" s="202"/>
      <c r="EV83" s="203"/>
      <c r="EW83" s="202"/>
      <c r="EX83" s="203"/>
      <c r="EY83" s="202"/>
      <c r="EZ83" s="203"/>
      <c r="FA83" s="202"/>
      <c r="FB83" s="203"/>
      <c r="FC83" s="202"/>
      <c r="FD83" s="203"/>
      <c r="FE83" s="202"/>
      <c r="FF83" s="199"/>
      <c r="FG83" s="202"/>
      <c r="FH83" s="199"/>
      <c r="FI83" s="202"/>
      <c r="FJ83" s="199"/>
      <c r="FK83" s="202"/>
      <c r="FL83" s="199"/>
      <c r="FM83" s="202"/>
      <c r="FN83" s="199"/>
      <c r="FO83" s="202"/>
      <c r="FP83" s="199"/>
      <c r="FQ83" s="202"/>
      <c r="FR83" s="199"/>
      <c r="FS83" s="202"/>
      <c r="FT83" s="199"/>
      <c r="FU83" s="202"/>
      <c r="FV83" s="199"/>
      <c r="FW83" s="202"/>
      <c r="FX83" s="199"/>
      <c r="FY83" s="202"/>
      <c r="FZ83" s="199"/>
      <c r="GA83" s="202"/>
      <c r="GB83" s="199"/>
      <c r="GC83" s="202"/>
      <c r="GD83" s="199"/>
      <c r="GE83" s="202"/>
      <c r="GF83" s="199"/>
      <c r="GG83" s="202"/>
      <c r="GH83" s="199"/>
      <c r="GI83" s="202"/>
      <c r="GJ83" s="199"/>
      <c r="GK83" s="158"/>
      <c r="GL83" s="159" t="str">
        <f t="shared" si="49"/>
        <v>Vojtěch Sukdolák-x</v>
      </c>
      <c r="GM83" s="202"/>
      <c r="GN83" s="203"/>
      <c r="GO83" s="202"/>
      <c r="GP83" s="203"/>
      <c r="GQ83" s="202"/>
      <c r="GR83" s="203"/>
      <c r="GS83" s="202"/>
      <c r="GT83" s="203"/>
      <c r="GU83" s="202"/>
      <c r="GV83" s="203"/>
      <c r="GW83" s="202"/>
      <c r="GX83" s="203"/>
      <c r="GY83" s="202"/>
      <c r="GZ83" s="203"/>
      <c r="HA83" s="202"/>
      <c r="HB83" s="203"/>
      <c r="HC83" s="202"/>
      <c r="HD83" s="203"/>
      <c r="HE83" s="202"/>
      <c r="HF83" s="203"/>
      <c r="HG83" s="202"/>
      <c r="HH83" s="203"/>
      <c r="HI83" s="202"/>
      <c r="HJ83" s="203"/>
      <c r="HK83" s="202"/>
      <c r="HL83" s="203"/>
      <c r="HM83" s="202"/>
      <c r="HN83" s="203"/>
      <c r="HO83" s="202"/>
      <c r="HP83" s="203"/>
      <c r="HQ83" s="202"/>
      <c r="HR83" s="199"/>
      <c r="HS83" s="202"/>
      <c r="HT83" s="199"/>
      <c r="HU83" s="202"/>
      <c r="HV83" s="199"/>
      <c r="HW83" s="202"/>
      <c r="HX83" s="199"/>
      <c r="HY83" s="202"/>
      <c r="HZ83" s="199"/>
      <c r="IA83" s="202"/>
      <c r="IB83" s="199"/>
      <c r="IC83" s="202"/>
      <c r="ID83" s="199"/>
      <c r="IE83" s="202"/>
      <c r="IF83" s="199"/>
      <c r="IG83" s="202"/>
      <c r="IH83" s="199"/>
      <c r="II83" s="202"/>
      <c r="IJ83" s="199"/>
      <c r="IK83" s="202"/>
      <c r="IL83" s="199"/>
      <c r="IM83" s="202"/>
      <c r="IN83" s="199"/>
      <c r="IO83" s="202"/>
      <c r="IP83" s="199"/>
      <c r="IQ83" s="202"/>
      <c r="IR83" s="199"/>
      <c r="IS83" s="202"/>
      <c r="IT83" s="199"/>
      <c r="IU83" s="202"/>
      <c r="IV83" s="199"/>
    </row>
    <row r="84">
      <c r="A84" s="214">
        <f>IFERROR(__xludf.DUMMYFUNCTION("""COMPUTED_VALUE"""),100.0)</f>
        <v>100</v>
      </c>
      <c r="B84" s="159" t="str">
        <f t="shared" si="46"/>
        <v>Vít Káš-x</v>
      </c>
      <c r="C84" s="173">
        <f t="shared" ref="C84:BL84" si="83">BO84+EA84+GM84</f>
        <v>0</v>
      </c>
      <c r="D84" s="173">
        <f t="shared" si="83"/>
        <v>0</v>
      </c>
      <c r="E84" s="173">
        <f t="shared" si="83"/>
        <v>0</v>
      </c>
      <c r="F84" s="173">
        <f t="shared" si="83"/>
        <v>0</v>
      </c>
      <c r="G84" s="173">
        <f t="shared" si="83"/>
        <v>0</v>
      </c>
      <c r="H84" s="173">
        <f t="shared" si="83"/>
        <v>0</v>
      </c>
      <c r="I84" s="173">
        <f t="shared" si="83"/>
        <v>0</v>
      </c>
      <c r="J84" s="173">
        <f t="shared" si="83"/>
        <v>0</v>
      </c>
      <c r="K84" s="173">
        <f t="shared" si="83"/>
        <v>0</v>
      </c>
      <c r="L84" s="173">
        <f t="shared" si="83"/>
        <v>0</v>
      </c>
      <c r="M84" s="173">
        <f t="shared" si="83"/>
        <v>0</v>
      </c>
      <c r="N84" s="173">
        <f t="shared" si="83"/>
        <v>0</v>
      </c>
      <c r="O84" s="173">
        <f t="shared" si="83"/>
        <v>0</v>
      </c>
      <c r="P84" s="173">
        <f t="shared" si="83"/>
        <v>0</v>
      </c>
      <c r="Q84" s="173">
        <f t="shared" si="83"/>
        <v>0</v>
      </c>
      <c r="R84" s="173">
        <f t="shared" si="83"/>
        <v>0</v>
      </c>
      <c r="S84" s="173">
        <f t="shared" si="83"/>
        <v>0</v>
      </c>
      <c r="T84" s="173">
        <f t="shared" si="83"/>
        <v>0</v>
      </c>
      <c r="U84" s="173">
        <f t="shared" si="83"/>
        <v>0</v>
      </c>
      <c r="V84" s="173">
        <f t="shared" si="83"/>
        <v>0</v>
      </c>
      <c r="W84" s="173">
        <f t="shared" si="83"/>
        <v>0</v>
      </c>
      <c r="X84" s="173">
        <f t="shared" si="83"/>
        <v>0</v>
      </c>
      <c r="Y84" s="173">
        <f t="shared" si="83"/>
        <v>0</v>
      </c>
      <c r="Z84" s="173">
        <f t="shared" si="83"/>
        <v>0</v>
      </c>
      <c r="AA84" s="173">
        <f t="shared" si="83"/>
        <v>0</v>
      </c>
      <c r="AB84" s="173">
        <f t="shared" si="83"/>
        <v>0</v>
      </c>
      <c r="AC84" s="173">
        <f t="shared" si="83"/>
        <v>0</v>
      </c>
      <c r="AD84" s="173">
        <f t="shared" si="83"/>
        <v>0</v>
      </c>
      <c r="AE84" s="173">
        <f t="shared" si="83"/>
        <v>0</v>
      </c>
      <c r="AF84" s="173">
        <f t="shared" si="83"/>
        <v>0</v>
      </c>
      <c r="AG84" s="173">
        <f t="shared" si="83"/>
        <v>0</v>
      </c>
      <c r="AH84" s="173">
        <f t="shared" si="83"/>
        <v>0</v>
      </c>
      <c r="AI84" s="173">
        <f t="shared" si="83"/>
        <v>0</v>
      </c>
      <c r="AJ84" s="173">
        <f t="shared" si="83"/>
        <v>0</v>
      </c>
      <c r="AK84" s="173">
        <f t="shared" si="83"/>
        <v>0</v>
      </c>
      <c r="AL84" s="173">
        <f t="shared" si="83"/>
        <v>0</v>
      </c>
      <c r="AM84" s="173">
        <f t="shared" si="83"/>
        <v>0</v>
      </c>
      <c r="AN84" s="173">
        <f t="shared" si="83"/>
        <v>0</v>
      </c>
      <c r="AO84" s="173">
        <f t="shared" si="83"/>
        <v>0</v>
      </c>
      <c r="AP84" s="173">
        <f t="shared" si="83"/>
        <v>0</v>
      </c>
      <c r="AQ84" s="173">
        <f t="shared" si="83"/>
        <v>0</v>
      </c>
      <c r="AR84" s="173">
        <f t="shared" si="83"/>
        <v>0</v>
      </c>
      <c r="AS84" s="173">
        <f t="shared" si="83"/>
        <v>0</v>
      </c>
      <c r="AT84" s="173">
        <f t="shared" si="83"/>
        <v>0</v>
      </c>
      <c r="AU84" s="173">
        <f t="shared" si="83"/>
        <v>0</v>
      </c>
      <c r="AV84" s="173">
        <f t="shared" si="83"/>
        <v>0</v>
      </c>
      <c r="AW84" s="173">
        <f t="shared" si="83"/>
        <v>0</v>
      </c>
      <c r="AX84" s="173">
        <f t="shared" si="83"/>
        <v>0</v>
      </c>
      <c r="AY84" s="173">
        <f t="shared" si="83"/>
        <v>0</v>
      </c>
      <c r="AZ84" s="173">
        <f t="shared" si="83"/>
        <v>0</v>
      </c>
      <c r="BA84" s="173">
        <f t="shared" si="83"/>
        <v>0</v>
      </c>
      <c r="BB84" s="173">
        <f t="shared" si="83"/>
        <v>0</v>
      </c>
      <c r="BC84" s="173">
        <f t="shared" si="83"/>
        <v>0</v>
      </c>
      <c r="BD84" s="173">
        <f t="shared" si="83"/>
        <v>0</v>
      </c>
      <c r="BE84" s="173">
        <f t="shared" si="83"/>
        <v>0</v>
      </c>
      <c r="BF84" s="173">
        <f t="shared" si="83"/>
        <v>0</v>
      </c>
      <c r="BG84" s="173">
        <f t="shared" si="83"/>
        <v>0</v>
      </c>
      <c r="BH84" s="173">
        <f t="shared" si="83"/>
        <v>0</v>
      </c>
      <c r="BI84" s="173">
        <f t="shared" si="83"/>
        <v>0</v>
      </c>
      <c r="BJ84" s="173">
        <f t="shared" si="83"/>
        <v>0</v>
      </c>
      <c r="BK84" s="173">
        <f t="shared" si="83"/>
        <v>0</v>
      </c>
      <c r="BL84" s="173">
        <f t="shared" si="83"/>
        <v>0</v>
      </c>
      <c r="BM84" s="158"/>
      <c r="BN84" s="159" t="str">
        <f>IFERROR(__xludf.DUMMYFUNCTION("""COMPUTED_VALUE"""),"Vít Káš-x")</f>
        <v>Vít Káš-x</v>
      </c>
      <c r="BO84" s="174"/>
      <c r="BP84" s="175"/>
      <c r="BQ84" s="174"/>
      <c r="BR84" s="175"/>
      <c r="BS84" s="174"/>
      <c r="BT84" s="175"/>
      <c r="BU84" s="174"/>
      <c r="BV84" s="175"/>
      <c r="BW84" s="174"/>
      <c r="BX84" s="175"/>
      <c r="BY84" s="174"/>
      <c r="BZ84" s="175"/>
      <c r="CA84" s="174"/>
      <c r="CB84" s="175"/>
      <c r="CC84" s="174"/>
      <c r="CD84" s="175"/>
      <c r="CE84" s="174"/>
      <c r="CF84" s="175"/>
      <c r="CG84" s="174"/>
      <c r="CH84" s="175"/>
      <c r="CI84" s="174"/>
      <c r="CJ84" s="175"/>
      <c r="CK84" s="174"/>
      <c r="CL84" s="175"/>
      <c r="CM84" s="174"/>
      <c r="CN84" s="175"/>
      <c r="CO84" s="174"/>
      <c r="CP84" s="175"/>
      <c r="CQ84" s="174"/>
      <c r="CR84" s="175"/>
      <c r="CS84" s="174"/>
      <c r="CT84" s="173"/>
      <c r="CU84" s="174"/>
      <c r="CV84" s="173"/>
      <c r="CW84" s="174"/>
      <c r="CX84" s="173"/>
      <c r="CY84" s="174"/>
      <c r="CZ84" s="173"/>
      <c r="DA84" s="174"/>
      <c r="DB84" s="173"/>
      <c r="DC84" s="174"/>
      <c r="DD84" s="173"/>
      <c r="DE84" s="174"/>
      <c r="DF84" s="173"/>
      <c r="DG84" s="174"/>
      <c r="DH84" s="173"/>
      <c r="DI84" s="174"/>
      <c r="DJ84" s="173"/>
      <c r="DK84" s="174"/>
      <c r="DL84" s="173"/>
      <c r="DM84" s="174"/>
      <c r="DN84" s="173"/>
      <c r="DO84" s="174"/>
      <c r="DP84" s="173"/>
      <c r="DQ84" s="174"/>
      <c r="DR84" s="173"/>
      <c r="DS84" s="174"/>
      <c r="DT84" s="173"/>
      <c r="DU84" s="174"/>
      <c r="DV84" s="173"/>
      <c r="DW84" s="174"/>
      <c r="DX84" s="173"/>
      <c r="DY84" s="158"/>
      <c r="DZ84" s="159" t="str">
        <f t="shared" si="48"/>
        <v>Vít Káš-x</v>
      </c>
      <c r="EA84" s="202"/>
      <c r="EB84" s="203"/>
      <c r="EC84" s="202"/>
      <c r="ED84" s="203"/>
      <c r="EE84" s="202"/>
      <c r="EF84" s="203"/>
      <c r="EG84" s="202"/>
      <c r="EH84" s="203"/>
      <c r="EI84" s="202"/>
      <c r="EJ84" s="203"/>
      <c r="EK84" s="202"/>
      <c r="EL84" s="203"/>
      <c r="EM84" s="202"/>
      <c r="EN84" s="203"/>
      <c r="EO84" s="202"/>
      <c r="EP84" s="203"/>
      <c r="EQ84" s="202"/>
      <c r="ER84" s="203"/>
      <c r="ES84" s="202"/>
      <c r="ET84" s="203"/>
      <c r="EU84" s="202"/>
      <c r="EV84" s="203"/>
      <c r="EW84" s="202"/>
      <c r="EX84" s="203"/>
      <c r="EY84" s="202"/>
      <c r="EZ84" s="203"/>
      <c r="FA84" s="202"/>
      <c r="FB84" s="203"/>
      <c r="FC84" s="202"/>
      <c r="FD84" s="203"/>
      <c r="FE84" s="202"/>
      <c r="FF84" s="199"/>
      <c r="FG84" s="202"/>
      <c r="FH84" s="199"/>
      <c r="FI84" s="202"/>
      <c r="FJ84" s="199"/>
      <c r="FK84" s="202"/>
      <c r="FL84" s="199"/>
      <c r="FM84" s="202"/>
      <c r="FN84" s="199"/>
      <c r="FO84" s="202"/>
      <c r="FP84" s="199"/>
      <c r="FQ84" s="202"/>
      <c r="FR84" s="199"/>
      <c r="FS84" s="202"/>
      <c r="FT84" s="199"/>
      <c r="FU84" s="202"/>
      <c r="FV84" s="199"/>
      <c r="FW84" s="202"/>
      <c r="FX84" s="199"/>
      <c r="FY84" s="202"/>
      <c r="FZ84" s="199"/>
      <c r="GA84" s="202"/>
      <c r="GB84" s="199"/>
      <c r="GC84" s="202"/>
      <c r="GD84" s="199"/>
      <c r="GE84" s="202"/>
      <c r="GF84" s="199"/>
      <c r="GG84" s="202"/>
      <c r="GH84" s="199"/>
      <c r="GI84" s="202"/>
      <c r="GJ84" s="199"/>
      <c r="GK84" s="158"/>
      <c r="GL84" s="159" t="str">
        <f t="shared" si="49"/>
        <v>Vít Káš-x</v>
      </c>
      <c r="GM84" s="202"/>
      <c r="GN84" s="203"/>
      <c r="GO84" s="202"/>
      <c r="GP84" s="203"/>
      <c r="GQ84" s="202"/>
      <c r="GR84" s="203"/>
      <c r="GS84" s="202"/>
      <c r="GT84" s="203"/>
      <c r="GU84" s="202"/>
      <c r="GV84" s="203"/>
      <c r="GW84" s="202"/>
      <c r="GX84" s="203"/>
      <c r="GY84" s="202"/>
      <c r="GZ84" s="203"/>
      <c r="HA84" s="202"/>
      <c r="HB84" s="203"/>
      <c r="HC84" s="202"/>
      <c r="HD84" s="203"/>
      <c r="HE84" s="202"/>
      <c r="HF84" s="203"/>
      <c r="HG84" s="202"/>
      <c r="HH84" s="203"/>
      <c r="HI84" s="202"/>
      <c r="HJ84" s="203"/>
      <c r="HK84" s="202"/>
      <c r="HL84" s="203"/>
      <c r="HM84" s="202"/>
      <c r="HN84" s="203"/>
      <c r="HO84" s="202"/>
      <c r="HP84" s="203"/>
      <c r="HQ84" s="202"/>
      <c r="HR84" s="199"/>
      <c r="HS84" s="202"/>
      <c r="HT84" s="199"/>
      <c r="HU84" s="202"/>
      <c r="HV84" s="199"/>
      <c r="HW84" s="202"/>
      <c r="HX84" s="199"/>
      <c r="HY84" s="202"/>
      <c r="HZ84" s="199"/>
      <c r="IA84" s="202"/>
      <c r="IB84" s="199"/>
      <c r="IC84" s="202"/>
      <c r="ID84" s="199"/>
      <c r="IE84" s="202"/>
      <c r="IF84" s="199"/>
      <c r="IG84" s="202"/>
      <c r="IH84" s="199"/>
      <c r="II84" s="202"/>
      <c r="IJ84" s="199"/>
      <c r="IK84" s="202"/>
      <c r="IL84" s="199"/>
      <c r="IM84" s="202"/>
      <c r="IN84" s="199"/>
      <c r="IO84" s="202"/>
      <c r="IP84" s="199"/>
      <c r="IQ84" s="202"/>
      <c r="IR84" s="199"/>
      <c r="IS84" s="202"/>
      <c r="IT84" s="199"/>
      <c r="IU84" s="202"/>
      <c r="IV84" s="199"/>
    </row>
    <row r="85">
      <c r="A85" s="214">
        <f>IFERROR(__xludf.DUMMYFUNCTION("""COMPUTED_VALUE"""),100.0)</f>
        <v>100</v>
      </c>
      <c r="B85" s="159" t="str">
        <f t="shared" si="46"/>
        <v>Tomáš Pavlišín-x</v>
      </c>
      <c r="C85" s="173">
        <f t="shared" ref="C85:BL85" si="84">BO85+EA85+GM85</f>
        <v>0</v>
      </c>
      <c r="D85" s="173">
        <f t="shared" si="84"/>
        <v>0</v>
      </c>
      <c r="E85" s="173">
        <f t="shared" si="84"/>
        <v>0</v>
      </c>
      <c r="F85" s="173">
        <f t="shared" si="84"/>
        <v>0</v>
      </c>
      <c r="G85" s="173">
        <f t="shared" si="84"/>
        <v>0</v>
      </c>
      <c r="H85" s="173">
        <f t="shared" si="84"/>
        <v>0</v>
      </c>
      <c r="I85" s="173">
        <f t="shared" si="84"/>
        <v>0</v>
      </c>
      <c r="J85" s="173">
        <f t="shared" si="84"/>
        <v>0</v>
      </c>
      <c r="K85" s="173">
        <f t="shared" si="84"/>
        <v>0</v>
      </c>
      <c r="L85" s="173">
        <f t="shared" si="84"/>
        <v>0</v>
      </c>
      <c r="M85" s="173">
        <f t="shared" si="84"/>
        <v>0</v>
      </c>
      <c r="N85" s="173">
        <f t="shared" si="84"/>
        <v>0</v>
      </c>
      <c r="O85" s="173">
        <f t="shared" si="84"/>
        <v>0</v>
      </c>
      <c r="P85" s="173">
        <f t="shared" si="84"/>
        <v>0</v>
      </c>
      <c r="Q85" s="173">
        <f t="shared" si="84"/>
        <v>0</v>
      </c>
      <c r="R85" s="173">
        <f t="shared" si="84"/>
        <v>0</v>
      </c>
      <c r="S85" s="173">
        <f t="shared" si="84"/>
        <v>0</v>
      </c>
      <c r="T85" s="173">
        <f t="shared" si="84"/>
        <v>0</v>
      </c>
      <c r="U85" s="173">
        <f t="shared" si="84"/>
        <v>0</v>
      </c>
      <c r="V85" s="173">
        <f t="shared" si="84"/>
        <v>0</v>
      </c>
      <c r="W85" s="173">
        <f t="shared" si="84"/>
        <v>0</v>
      </c>
      <c r="X85" s="173">
        <f t="shared" si="84"/>
        <v>0</v>
      </c>
      <c r="Y85" s="173">
        <f t="shared" si="84"/>
        <v>0</v>
      </c>
      <c r="Z85" s="173">
        <f t="shared" si="84"/>
        <v>0</v>
      </c>
      <c r="AA85" s="173">
        <f t="shared" si="84"/>
        <v>0</v>
      </c>
      <c r="AB85" s="173">
        <f t="shared" si="84"/>
        <v>0</v>
      </c>
      <c r="AC85" s="173">
        <f t="shared" si="84"/>
        <v>0</v>
      </c>
      <c r="AD85" s="173">
        <f t="shared" si="84"/>
        <v>0</v>
      </c>
      <c r="AE85" s="173">
        <f t="shared" si="84"/>
        <v>0</v>
      </c>
      <c r="AF85" s="173">
        <f t="shared" si="84"/>
        <v>0</v>
      </c>
      <c r="AG85" s="173">
        <f t="shared" si="84"/>
        <v>0</v>
      </c>
      <c r="AH85" s="173">
        <f t="shared" si="84"/>
        <v>0</v>
      </c>
      <c r="AI85" s="173">
        <f t="shared" si="84"/>
        <v>0</v>
      </c>
      <c r="AJ85" s="173">
        <f t="shared" si="84"/>
        <v>0</v>
      </c>
      <c r="AK85" s="173">
        <f t="shared" si="84"/>
        <v>0</v>
      </c>
      <c r="AL85" s="173">
        <f t="shared" si="84"/>
        <v>0</v>
      </c>
      <c r="AM85" s="173">
        <f t="shared" si="84"/>
        <v>0</v>
      </c>
      <c r="AN85" s="173">
        <f t="shared" si="84"/>
        <v>0</v>
      </c>
      <c r="AO85" s="173">
        <f t="shared" si="84"/>
        <v>0</v>
      </c>
      <c r="AP85" s="173">
        <f t="shared" si="84"/>
        <v>0</v>
      </c>
      <c r="AQ85" s="173">
        <f t="shared" si="84"/>
        <v>0</v>
      </c>
      <c r="AR85" s="173">
        <f t="shared" si="84"/>
        <v>0</v>
      </c>
      <c r="AS85" s="173">
        <f t="shared" si="84"/>
        <v>0</v>
      </c>
      <c r="AT85" s="173">
        <f t="shared" si="84"/>
        <v>0</v>
      </c>
      <c r="AU85" s="173">
        <f t="shared" si="84"/>
        <v>0</v>
      </c>
      <c r="AV85" s="173">
        <f t="shared" si="84"/>
        <v>0</v>
      </c>
      <c r="AW85" s="173">
        <f t="shared" si="84"/>
        <v>0</v>
      </c>
      <c r="AX85" s="173">
        <f t="shared" si="84"/>
        <v>0</v>
      </c>
      <c r="AY85" s="173">
        <f t="shared" si="84"/>
        <v>0</v>
      </c>
      <c r="AZ85" s="173">
        <f t="shared" si="84"/>
        <v>0</v>
      </c>
      <c r="BA85" s="173">
        <f t="shared" si="84"/>
        <v>0</v>
      </c>
      <c r="BB85" s="173">
        <f t="shared" si="84"/>
        <v>0</v>
      </c>
      <c r="BC85" s="173">
        <f t="shared" si="84"/>
        <v>0</v>
      </c>
      <c r="BD85" s="173">
        <f t="shared" si="84"/>
        <v>0</v>
      </c>
      <c r="BE85" s="173">
        <f t="shared" si="84"/>
        <v>0</v>
      </c>
      <c r="BF85" s="173">
        <f t="shared" si="84"/>
        <v>0</v>
      </c>
      <c r="BG85" s="173">
        <f t="shared" si="84"/>
        <v>0</v>
      </c>
      <c r="BH85" s="173">
        <f t="shared" si="84"/>
        <v>0</v>
      </c>
      <c r="BI85" s="173">
        <f t="shared" si="84"/>
        <v>0</v>
      </c>
      <c r="BJ85" s="173">
        <f t="shared" si="84"/>
        <v>0</v>
      </c>
      <c r="BK85" s="173">
        <f t="shared" si="84"/>
        <v>0</v>
      </c>
      <c r="BL85" s="173">
        <f t="shared" si="84"/>
        <v>0</v>
      </c>
      <c r="BM85" s="158"/>
      <c r="BN85" s="159" t="str">
        <f>IFERROR(__xludf.DUMMYFUNCTION("""COMPUTED_VALUE"""),"Tomáš Pavlišín-x")</f>
        <v>Tomáš Pavlišín-x</v>
      </c>
      <c r="BO85" s="174"/>
      <c r="BP85" s="175"/>
      <c r="BQ85" s="174"/>
      <c r="BR85" s="175"/>
      <c r="BS85" s="174"/>
      <c r="BT85" s="175"/>
      <c r="BU85" s="174"/>
      <c r="BV85" s="175"/>
      <c r="BW85" s="174"/>
      <c r="BX85" s="175"/>
      <c r="BY85" s="174"/>
      <c r="BZ85" s="175"/>
      <c r="CA85" s="174"/>
      <c r="CB85" s="175"/>
      <c r="CC85" s="174"/>
      <c r="CD85" s="175"/>
      <c r="CE85" s="174"/>
      <c r="CF85" s="175"/>
      <c r="CG85" s="174"/>
      <c r="CH85" s="175"/>
      <c r="CI85" s="174"/>
      <c r="CJ85" s="175"/>
      <c r="CK85" s="174"/>
      <c r="CL85" s="175"/>
      <c r="CM85" s="174"/>
      <c r="CN85" s="175"/>
      <c r="CO85" s="174"/>
      <c r="CP85" s="175"/>
      <c r="CQ85" s="174"/>
      <c r="CR85" s="175"/>
      <c r="CS85" s="174"/>
      <c r="CT85" s="173"/>
      <c r="CU85" s="174"/>
      <c r="CV85" s="173"/>
      <c r="CW85" s="174"/>
      <c r="CX85" s="173"/>
      <c r="CY85" s="174"/>
      <c r="CZ85" s="173"/>
      <c r="DA85" s="174"/>
      <c r="DB85" s="173"/>
      <c r="DC85" s="174"/>
      <c r="DD85" s="173"/>
      <c r="DE85" s="174"/>
      <c r="DF85" s="173"/>
      <c r="DG85" s="174"/>
      <c r="DH85" s="173"/>
      <c r="DI85" s="174"/>
      <c r="DJ85" s="173"/>
      <c r="DK85" s="174"/>
      <c r="DL85" s="173"/>
      <c r="DM85" s="174"/>
      <c r="DN85" s="173"/>
      <c r="DO85" s="174"/>
      <c r="DP85" s="173"/>
      <c r="DQ85" s="174"/>
      <c r="DR85" s="173"/>
      <c r="DS85" s="174"/>
      <c r="DT85" s="173"/>
      <c r="DU85" s="174"/>
      <c r="DV85" s="173"/>
      <c r="DW85" s="174"/>
      <c r="DX85" s="173"/>
      <c r="DY85" s="158"/>
      <c r="DZ85" s="159" t="str">
        <f t="shared" si="48"/>
        <v>Tomáš Pavlišín-x</v>
      </c>
      <c r="EA85" s="202"/>
      <c r="EB85" s="203"/>
      <c r="EC85" s="202"/>
      <c r="ED85" s="203"/>
      <c r="EE85" s="202"/>
      <c r="EF85" s="203"/>
      <c r="EG85" s="202"/>
      <c r="EH85" s="203"/>
      <c r="EI85" s="202"/>
      <c r="EJ85" s="203"/>
      <c r="EK85" s="202"/>
      <c r="EL85" s="203"/>
      <c r="EM85" s="202"/>
      <c r="EN85" s="203"/>
      <c r="EO85" s="202"/>
      <c r="EP85" s="203"/>
      <c r="EQ85" s="202"/>
      <c r="ER85" s="203"/>
      <c r="ES85" s="202"/>
      <c r="ET85" s="203"/>
      <c r="EU85" s="202"/>
      <c r="EV85" s="203"/>
      <c r="EW85" s="202"/>
      <c r="EX85" s="203"/>
      <c r="EY85" s="202"/>
      <c r="EZ85" s="203"/>
      <c r="FA85" s="202"/>
      <c r="FB85" s="203"/>
      <c r="FC85" s="202"/>
      <c r="FD85" s="203"/>
      <c r="FE85" s="202"/>
      <c r="FF85" s="199"/>
      <c r="FG85" s="202"/>
      <c r="FH85" s="199"/>
      <c r="FI85" s="202"/>
      <c r="FJ85" s="199"/>
      <c r="FK85" s="202"/>
      <c r="FL85" s="199"/>
      <c r="FM85" s="202"/>
      <c r="FN85" s="199"/>
      <c r="FO85" s="202"/>
      <c r="FP85" s="199"/>
      <c r="FQ85" s="202"/>
      <c r="FR85" s="199"/>
      <c r="FS85" s="202"/>
      <c r="FT85" s="199"/>
      <c r="FU85" s="202"/>
      <c r="FV85" s="199"/>
      <c r="FW85" s="202"/>
      <c r="FX85" s="199"/>
      <c r="FY85" s="202"/>
      <c r="FZ85" s="199"/>
      <c r="GA85" s="202"/>
      <c r="GB85" s="199"/>
      <c r="GC85" s="202"/>
      <c r="GD85" s="199"/>
      <c r="GE85" s="202"/>
      <c r="GF85" s="199"/>
      <c r="GG85" s="202"/>
      <c r="GH85" s="199"/>
      <c r="GI85" s="202"/>
      <c r="GJ85" s="199"/>
      <c r="GK85" s="158"/>
      <c r="GL85" s="159" t="str">
        <f t="shared" si="49"/>
        <v>Tomáš Pavlišín-x</v>
      </c>
      <c r="GM85" s="202"/>
      <c r="GN85" s="203"/>
      <c r="GO85" s="202"/>
      <c r="GP85" s="203"/>
      <c r="GQ85" s="202"/>
      <c r="GR85" s="203"/>
      <c r="GS85" s="202"/>
      <c r="GT85" s="203"/>
      <c r="GU85" s="202"/>
      <c r="GV85" s="203"/>
      <c r="GW85" s="202"/>
      <c r="GX85" s="203"/>
      <c r="GY85" s="202"/>
      <c r="GZ85" s="203"/>
      <c r="HA85" s="202"/>
      <c r="HB85" s="203"/>
      <c r="HC85" s="202"/>
      <c r="HD85" s="203"/>
      <c r="HE85" s="202"/>
      <c r="HF85" s="203"/>
      <c r="HG85" s="202"/>
      <c r="HH85" s="203"/>
      <c r="HI85" s="202"/>
      <c r="HJ85" s="203"/>
      <c r="HK85" s="202"/>
      <c r="HL85" s="203"/>
      <c r="HM85" s="202"/>
      <c r="HN85" s="203"/>
      <c r="HO85" s="202"/>
      <c r="HP85" s="203"/>
      <c r="HQ85" s="202"/>
      <c r="HR85" s="199"/>
      <c r="HS85" s="202"/>
      <c r="HT85" s="199"/>
      <c r="HU85" s="202"/>
      <c r="HV85" s="199"/>
      <c r="HW85" s="202"/>
      <c r="HX85" s="199"/>
      <c r="HY85" s="202"/>
      <c r="HZ85" s="199"/>
      <c r="IA85" s="202"/>
      <c r="IB85" s="199"/>
      <c r="IC85" s="202"/>
      <c r="ID85" s="199"/>
      <c r="IE85" s="202"/>
      <c r="IF85" s="199"/>
      <c r="IG85" s="202"/>
      <c r="IH85" s="199"/>
      <c r="II85" s="202"/>
      <c r="IJ85" s="199"/>
      <c r="IK85" s="202"/>
      <c r="IL85" s="199"/>
      <c r="IM85" s="202"/>
      <c r="IN85" s="199"/>
      <c r="IO85" s="202"/>
      <c r="IP85" s="199"/>
      <c r="IQ85" s="202"/>
      <c r="IR85" s="199"/>
      <c r="IS85" s="202"/>
      <c r="IT85" s="199"/>
      <c r="IU85" s="202"/>
      <c r="IV85" s="199"/>
    </row>
    <row r="86">
      <c r="A86" s="214">
        <f>IFERROR(__xludf.DUMMYFUNCTION("""COMPUTED_VALUE"""),100.0)</f>
        <v>100</v>
      </c>
      <c r="B86" s="159" t="str">
        <f t="shared" si="46"/>
        <v>Anthony Lightburn-x</v>
      </c>
      <c r="C86" s="173">
        <f t="shared" ref="C86:BL86" si="85">BO86+EA86+GM86</f>
        <v>0</v>
      </c>
      <c r="D86" s="173">
        <f t="shared" si="85"/>
        <v>0</v>
      </c>
      <c r="E86" s="173">
        <f t="shared" si="85"/>
        <v>0</v>
      </c>
      <c r="F86" s="173">
        <f t="shared" si="85"/>
        <v>0</v>
      </c>
      <c r="G86" s="173">
        <f t="shared" si="85"/>
        <v>0</v>
      </c>
      <c r="H86" s="173">
        <f t="shared" si="85"/>
        <v>0</v>
      </c>
      <c r="I86" s="173">
        <f t="shared" si="85"/>
        <v>0</v>
      </c>
      <c r="J86" s="173">
        <f t="shared" si="85"/>
        <v>0</v>
      </c>
      <c r="K86" s="173">
        <f t="shared" si="85"/>
        <v>0</v>
      </c>
      <c r="L86" s="173">
        <f t="shared" si="85"/>
        <v>0</v>
      </c>
      <c r="M86" s="173">
        <f t="shared" si="85"/>
        <v>0</v>
      </c>
      <c r="N86" s="173">
        <f t="shared" si="85"/>
        <v>0</v>
      </c>
      <c r="O86" s="173">
        <f t="shared" si="85"/>
        <v>0</v>
      </c>
      <c r="P86" s="173">
        <f t="shared" si="85"/>
        <v>0</v>
      </c>
      <c r="Q86" s="173">
        <f t="shared" si="85"/>
        <v>0</v>
      </c>
      <c r="R86" s="173">
        <f t="shared" si="85"/>
        <v>0</v>
      </c>
      <c r="S86" s="173">
        <f t="shared" si="85"/>
        <v>0</v>
      </c>
      <c r="T86" s="173">
        <f t="shared" si="85"/>
        <v>0</v>
      </c>
      <c r="U86" s="173">
        <f t="shared" si="85"/>
        <v>0</v>
      </c>
      <c r="V86" s="173">
        <f t="shared" si="85"/>
        <v>0</v>
      </c>
      <c r="W86" s="173">
        <f t="shared" si="85"/>
        <v>0</v>
      </c>
      <c r="X86" s="173">
        <f t="shared" si="85"/>
        <v>0</v>
      </c>
      <c r="Y86" s="173">
        <f t="shared" si="85"/>
        <v>0</v>
      </c>
      <c r="Z86" s="173">
        <f t="shared" si="85"/>
        <v>0</v>
      </c>
      <c r="AA86" s="173">
        <f t="shared" si="85"/>
        <v>0</v>
      </c>
      <c r="AB86" s="173">
        <f t="shared" si="85"/>
        <v>0</v>
      </c>
      <c r="AC86" s="173">
        <f t="shared" si="85"/>
        <v>0</v>
      </c>
      <c r="AD86" s="173">
        <f t="shared" si="85"/>
        <v>0</v>
      </c>
      <c r="AE86" s="173">
        <f t="shared" si="85"/>
        <v>0</v>
      </c>
      <c r="AF86" s="173">
        <f t="shared" si="85"/>
        <v>0</v>
      </c>
      <c r="AG86" s="173">
        <f t="shared" si="85"/>
        <v>0</v>
      </c>
      <c r="AH86" s="173">
        <f t="shared" si="85"/>
        <v>0</v>
      </c>
      <c r="AI86" s="173">
        <f t="shared" si="85"/>
        <v>0</v>
      </c>
      <c r="AJ86" s="173">
        <f t="shared" si="85"/>
        <v>0</v>
      </c>
      <c r="AK86" s="173">
        <f t="shared" si="85"/>
        <v>0</v>
      </c>
      <c r="AL86" s="173">
        <f t="shared" si="85"/>
        <v>0</v>
      </c>
      <c r="AM86" s="173">
        <f t="shared" si="85"/>
        <v>0</v>
      </c>
      <c r="AN86" s="173">
        <f t="shared" si="85"/>
        <v>0</v>
      </c>
      <c r="AO86" s="173">
        <f t="shared" si="85"/>
        <v>0</v>
      </c>
      <c r="AP86" s="173">
        <f t="shared" si="85"/>
        <v>0</v>
      </c>
      <c r="AQ86" s="173">
        <f t="shared" si="85"/>
        <v>0</v>
      </c>
      <c r="AR86" s="173">
        <f t="shared" si="85"/>
        <v>0</v>
      </c>
      <c r="AS86" s="173">
        <f t="shared" si="85"/>
        <v>0</v>
      </c>
      <c r="AT86" s="173">
        <f t="shared" si="85"/>
        <v>0</v>
      </c>
      <c r="AU86" s="173">
        <f t="shared" si="85"/>
        <v>0</v>
      </c>
      <c r="AV86" s="173">
        <f t="shared" si="85"/>
        <v>0</v>
      </c>
      <c r="AW86" s="173">
        <f t="shared" si="85"/>
        <v>0</v>
      </c>
      <c r="AX86" s="173">
        <f t="shared" si="85"/>
        <v>0</v>
      </c>
      <c r="AY86" s="173">
        <f t="shared" si="85"/>
        <v>0</v>
      </c>
      <c r="AZ86" s="173">
        <f t="shared" si="85"/>
        <v>0</v>
      </c>
      <c r="BA86" s="173">
        <f t="shared" si="85"/>
        <v>0</v>
      </c>
      <c r="BB86" s="173">
        <f t="shared" si="85"/>
        <v>0</v>
      </c>
      <c r="BC86" s="173">
        <f t="shared" si="85"/>
        <v>0</v>
      </c>
      <c r="BD86" s="173">
        <f t="shared" si="85"/>
        <v>0</v>
      </c>
      <c r="BE86" s="173">
        <f t="shared" si="85"/>
        <v>0</v>
      </c>
      <c r="BF86" s="173">
        <f t="shared" si="85"/>
        <v>0</v>
      </c>
      <c r="BG86" s="173">
        <f t="shared" si="85"/>
        <v>0</v>
      </c>
      <c r="BH86" s="173">
        <f t="shared" si="85"/>
        <v>0</v>
      </c>
      <c r="BI86" s="173">
        <f t="shared" si="85"/>
        <v>0</v>
      </c>
      <c r="BJ86" s="173">
        <f t="shared" si="85"/>
        <v>0</v>
      </c>
      <c r="BK86" s="173">
        <f t="shared" si="85"/>
        <v>0</v>
      </c>
      <c r="BL86" s="173">
        <f t="shared" si="85"/>
        <v>0</v>
      </c>
      <c r="BM86" s="158"/>
      <c r="BN86" s="159" t="str">
        <f>IFERROR(__xludf.DUMMYFUNCTION("""COMPUTED_VALUE"""),"Anthony Lightburn-x")</f>
        <v>Anthony Lightburn-x</v>
      </c>
      <c r="BO86" s="174"/>
      <c r="BP86" s="175"/>
      <c r="BQ86" s="174"/>
      <c r="BR86" s="175"/>
      <c r="BS86" s="174"/>
      <c r="BT86" s="175"/>
      <c r="BU86" s="174"/>
      <c r="BV86" s="175"/>
      <c r="BW86" s="174"/>
      <c r="BX86" s="175"/>
      <c r="BY86" s="174"/>
      <c r="BZ86" s="175"/>
      <c r="CA86" s="174"/>
      <c r="CB86" s="175"/>
      <c r="CC86" s="174"/>
      <c r="CD86" s="175"/>
      <c r="CE86" s="174"/>
      <c r="CF86" s="175"/>
      <c r="CG86" s="174"/>
      <c r="CH86" s="175"/>
      <c r="CI86" s="174"/>
      <c r="CJ86" s="175"/>
      <c r="CK86" s="174"/>
      <c r="CL86" s="175"/>
      <c r="CM86" s="174"/>
      <c r="CN86" s="175"/>
      <c r="CO86" s="174"/>
      <c r="CP86" s="175"/>
      <c r="CQ86" s="174"/>
      <c r="CR86" s="175"/>
      <c r="CS86" s="174"/>
      <c r="CT86" s="173"/>
      <c r="CU86" s="174"/>
      <c r="CV86" s="173"/>
      <c r="CW86" s="174"/>
      <c r="CX86" s="173"/>
      <c r="CY86" s="174"/>
      <c r="CZ86" s="173"/>
      <c r="DA86" s="174"/>
      <c r="DB86" s="173"/>
      <c r="DC86" s="174"/>
      <c r="DD86" s="173"/>
      <c r="DE86" s="174"/>
      <c r="DF86" s="173"/>
      <c r="DG86" s="174"/>
      <c r="DH86" s="173"/>
      <c r="DI86" s="174"/>
      <c r="DJ86" s="173"/>
      <c r="DK86" s="174"/>
      <c r="DL86" s="173"/>
      <c r="DM86" s="174"/>
      <c r="DN86" s="173"/>
      <c r="DO86" s="174"/>
      <c r="DP86" s="173"/>
      <c r="DQ86" s="174"/>
      <c r="DR86" s="173"/>
      <c r="DS86" s="174"/>
      <c r="DT86" s="173"/>
      <c r="DU86" s="174"/>
      <c r="DV86" s="173"/>
      <c r="DW86" s="174"/>
      <c r="DX86" s="173"/>
      <c r="DY86" s="158"/>
      <c r="DZ86" s="159" t="str">
        <f t="shared" si="48"/>
        <v>Anthony Lightburn-x</v>
      </c>
      <c r="EA86" s="202"/>
      <c r="EB86" s="203"/>
      <c r="EC86" s="202"/>
      <c r="ED86" s="203"/>
      <c r="EE86" s="202"/>
      <c r="EF86" s="203"/>
      <c r="EG86" s="202"/>
      <c r="EH86" s="203"/>
      <c r="EI86" s="202"/>
      <c r="EJ86" s="203"/>
      <c r="EK86" s="202"/>
      <c r="EL86" s="203"/>
      <c r="EM86" s="202"/>
      <c r="EN86" s="203"/>
      <c r="EO86" s="202"/>
      <c r="EP86" s="203"/>
      <c r="EQ86" s="202"/>
      <c r="ER86" s="203"/>
      <c r="ES86" s="202"/>
      <c r="ET86" s="203"/>
      <c r="EU86" s="202"/>
      <c r="EV86" s="203"/>
      <c r="EW86" s="202"/>
      <c r="EX86" s="203"/>
      <c r="EY86" s="202"/>
      <c r="EZ86" s="203"/>
      <c r="FA86" s="202"/>
      <c r="FB86" s="203"/>
      <c r="FC86" s="202"/>
      <c r="FD86" s="203"/>
      <c r="FE86" s="202"/>
      <c r="FF86" s="199"/>
      <c r="FG86" s="202"/>
      <c r="FH86" s="199"/>
      <c r="FI86" s="202"/>
      <c r="FJ86" s="199"/>
      <c r="FK86" s="202"/>
      <c r="FL86" s="199"/>
      <c r="FM86" s="202"/>
      <c r="FN86" s="199"/>
      <c r="FO86" s="202"/>
      <c r="FP86" s="199"/>
      <c r="FQ86" s="202"/>
      <c r="FR86" s="199"/>
      <c r="FS86" s="202"/>
      <c r="FT86" s="199"/>
      <c r="FU86" s="202"/>
      <c r="FV86" s="199"/>
      <c r="FW86" s="202"/>
      <c r="FX86" s="199"/>
      <c r="FY86" s="202"/>
      <c r="FZ86" s="199"/>
      <c r="GA86" s="202"/>
      <c r="GB86" s="199"/>
      <c r="GC86" s="202"/>
      <c r="GD86" s="199"/>
      <c r="GE86" s="202"/>
      <c r="GF86" s="199"/>
      <c r="GG86" s="202"/>
      <c r="GH86" s="199"/>
      <c r="GI86" s="202"/>
      <c r="GJ86" s="199"/>
      <c r="GK86" s="158"/>
      <c r="GL86" s="159" t="str">
        <f t="shared" si="49"/>
        <v>Anthony Lightburn-x</v>
      </c>
      <c r="GM86" s="202"/>
      <c r="GN86" s="203"/>
      <c r="GO86" s="202"/>
      <c r="GP86" s="203"/>
      <c r="GQ86" s="202"/>
      <c r="GR86" s="203"/>
      <c r="GS86" s="202"/>
      <c r="GT86" s="203"/>
      <c r="GU86" s="202"/>
      <c r="GV86" s="203"/>
      <c r="GW86" s="202"/>
      <c r="GX86" s="203"/>
      <c r="GY86" s="202"/>
      <c r="GZ86" s="203"/>
      <c r="HA86" s="202"/>
      <c r="HB86" s="203"/>
      <c r="HC86" s="202"/>
      <c r="HD86" s="203"/>
      <c r="HE86" s="202"/>
      <c r="HF86" s="203"/>
      <c r="HG86" s="202"/>
      <c r="HH86" s="203"/>
      <c r="HI86" s="202"/>
      <c r="HJ86" s="203"/>
      <c r="HK86" s="202"/>
      <c r="HL86" s="203"/>
      <c r="HM86" s="202"/>
      <c r="HN86" s="203"/>
      <c r="HO86" s="202"/>
      <c r="HP86" s="203"/>
      <c r="HQ86" s="202"/>
      <c r="HR86" s="199"/>
      <c r="HS86" s="202"/>
      <c r="HT86" s="199"/>
      <c r="HU86" s="202"/>
      <c r="HV86" s="199"/>
      <c r="HW86" s="202"/>
      <c r="HX86" s="199"/>
      <c r="HY86" s="202"/>
      <c r="HZ86" s="199"/>
      <c r="IA86" s="202"/>
      <c r="IB86" s="199"/>
      <c r="IC86" s="202"/>
      <c r="ID86" s="199"/>
      <c r="IE86" s="202"/>
      <c r="IF86" s="199"/>
      <c r="IG86" s="202"/>
      <c r="IH86" s="199"/>
      <c r="II86" s="202"/>
      <c r="IJ86" s="199"/>
      <c r="IK86" s="202"/>
      <c r="IL86" s="199"/>
      <c r="IM86" s="202"/>
      <c r="IN86" s="199"/>
      <c r="IO86" s="202"/>
      <c r="IP86" s="199"/>
      <c r="IQ86" s="202"/>
      <c r="IR86" s="199"/>
      <c r="IS86" s="202"/>
      <c r="IT86" s="199"/>
      <c r="IU86" s="202"/>
      <c r="IV86" s="199"/>
    </row>
    <row r="87">
      <c r="A87" s="214">
        <f>IFERROR(__xludf.DUMMYFUNCTION("""COMPUTED_VALUE"""),120.0)</f>
        <v>120</v>
      </c>
      <c r="B87" s="159" t="str">
        <f t="shared" si="46"/>
        <v>Adrián Zajac</v>
      </c>
      <c r="C87" s="173">
        <f t="shared" ref="C87:BL87" si="86">BO87+EA87+GM87</f>
        <v>13</v>
      </c>
      <c r="D87" s="173">
        <f t="shared" si="86"/>
        <v>0</v>
      </c>
      <c r="E87" s="173">
        <f t="shared" si="86"/>
        <v>13</v>
      </c>
      <c r="F87" s="173">
        <f t="shared" si="86"/>
        <v>0</v>
      </c>
      <c r="G87" s="173">
        <f t="shared" si="86"/>
        <v>13</v>
      </c>
      <c r="H87" s="173">
        <f t="shared" si="86"/>
        <v>0</v>
      </c>
      <c r="I87" s="173">
        <f t="shared" si="86"/>
        <v>0</v>
      </c>
      <c r="J87" s="173">
        <f t="shared" si="86"/>
        <v>0</v>
      </c>
      <c r="K87" s="173">
        <f t="shared" si="86"/>
        <v>0</v>
      </c>
      <c r="L87" s="173">
        <f t="shared" si="86"/>
        <v>0</v>
      </c>
      <c r="M87" s="173">
        <f t="shared" si="86"/>
        <v>0</v>
      </c>
      <c r="N87" s="173">
        <f t="shared" si="86"/>
        <v>0</v>
      </c>
      <c r="O87" s="173">
        <f t="shared" si="86"/>
        <v>9</v>
      </c>
      <c r="P87" s="173">
        <f t="shared" si="86"/>
        <v>0</v>
      </c>
      <c r="Q87" s="173">
        <f t="shared" si="86"/>
        <v>11</v>
      </c>
      <c r="R87" s="173">
        <f t="shared" si="86"/>
        <v>0</v>
      </c>
      <c r="S87" s="173">
        <f t="shared" si="86"/>
        <v>13</v>
      </c>
      <c r="T87" s="173">
        <f t="shared" si="86"/>
        <v>0</v>
      </c>
      <c r="U87" s="173">
        <f t="shared" si="86"/>
        <v>13.5</v>
      </c>
      <c r="V87" s="173">
        <f t="shared" si="86"/>
        <v>0</v>
      </c>
      <c r="W87" s="173">
        <f t="shared" si="86"/>
        <v>0</v>
      </c>
      <c r="X87" s="173">
        <f t="shared" si="86"/>
        <v>0</v>
      </c>
      <c r="Y87" s="173">
        <f t="shared" si="86"/>
        <v>0</v>
      </c>
      <c r="Z87" s="173">
        <f t="shared" si="86"/>
        <v>0</v>
      </c>
      <c r="AA87" s="173">
        <f t="shared" si="86"/>
        <v>0</v>
      </c>
      <c r="AB87" s="173">
        <f t="shared" si="86"/>
        <v>0</v>
      </c>
      <c r="AC87" s="173">
        <f t="shared" si="86"/>
        <v>13.5</v>
      </c>
      <c r="AD87" s="173">
        <f t="shared" si="86"/>
        <v>0</v>
      </c>
      <c r="AE87" s="173">
        <f t="shared" si="86"/>
        <v>11</v>
      </c>
      <c r="AF87" s="173">
        <f t="shared" si="86"/>
        <v>0</v>
      </c>
      <c r="AG87" s="173">
        <f t="shared" si="86"/>
        <v>13</v>
      </c>
      <c r="AH87" s="173">
        <f t="shared" si="86"/>
        <v>0</v>
      </c>
      <c r="AI87" s="173">
        <f t="shared" si="86"/>
        <v>14</v>
      </c>
      <c r="AJ87" s="173">
        <f t="shared" si="86"/>
        <v>0</v>
      </c>
      <c r="AK87" s="173">
        <f t="shared" si="86"/>
        <v>0</v>
      </c>
      <c r="AL87" s="173">
        <f t="shared" si="86"/>
        <v>0</v>
      </c>
      <c r="AM87" s="173">
        <f t="shared" si="86"/>
        <v>0</v>
      </c>
      <c r="AN87" s="173">
        <f t="shared" si="86"/>
        <v>0</v>
      </c>
      <c r="AO87" s="173">
        <f t="shared" si="86"/>
        <v>0</v>
      </c>
      <c r="AP87" s="173">
        <f t="shared" si="86"/>
        <v>0</v>
      </c>
      <c r="AQ87" s="173">
        <f t="shared" si="86"/>
        <v>13</v>
      </c>
      <c r="AR87" s="173">
        <f t="shared" si="86"/>
        <v>0</v>
      </c>
      <c r="AS87" s="173">
        <f t="shared" si="86"/>
        <v>15</v>
      </c>
      <c r="AT87" s="173">
        <f t="shared" si="86"/>
        <v>0</v>
      </c>
      <c r="AU87" s="173">
        <f t="shared" si="86"/>
        <v>0</v>
      </c>
      <c r="AV87" s="173">
        <f t="shared" si="86"/>
        <v>0</v>
      </c>
      <c r="AW87" s="173">
        <f t="shared" si="86"/>
        <v>0</v>
      </c>
      <c r="AX87" s="173">
        <f t="shared" si="86"/>
        <v>0</v>
      </c>
      <c r="AY87" s="173">
        <f t="shared" si="86"/>
        <v>0</v>
      </c>
      <c r="AZ87" s="173">
        <f t="shared" si="86"/>
        <v>0</v>
      </c>
      <c r="BA87" s="173">
        <f t="shared" si="86"/>
        <v>0</v>
      </c>
      <c r="BB87" s="173">
        <f t="shared" si="86"/>
        <v>0</v>
      </c>
      <c r="BC87" s="173">
        <f t="shared" si="86"/>
        <v>0</v>
      </c>
      <c r="BD87" s="173">
        <f t="shared" si="86"/>
        <v>0</v>
      </c>
      <c r="BE87" s="173">
        <f t="shared" si="86"/>
        <v>13</v>
      </c>
      <c r="BF87" s="173">
        <f t="shared" si="86"/>
        <v>0</v>
      </c>
      <c r="BG87" s="173">
        <f t="shared" si="86"/>
        <v>13.5</v>
      </c>
      <c r="BH87" s="173">
        <f t="shared" si="86"/>
        <v>0</v>
      </c>
      <c r="BI87" s="173">
        <f t="shared" si="86"/>
        <v>13</v>
      </c>
      <c r="BJ87" s="173">
        <f t="shared" si="86"/>
        <v>0</v>
      </c>
      <c r="BK87" s="173">
        <f t="shared" si="86"/>
        <v>12</v>
      </c>
      <c r="BL87" s="173">
        <f t="shared" si="86"/>
        <v>0</v>
      </c>
      <c r="BM87" s="158"/>
      <c r="BN87" s="159" t="str">
        <f>IFERROR(__xludf.DUMMYFUNCTION("""COMPUTED_VALUE"""),"Adrián Zajac")</f>
        <v>Adrián Zajac</v>
      </c>
      <c r="BO87" s="174"/>
      <c r="BP87" s="175"/>
      <c r="BQ87" s="174"/>
      <c r="BR87" s="175"/>
      <c r="BS87" s="174"/>
      <c r="BT87" s="175"/>
      <c r="BU87" s="174"/>
      <c r="BV87" s="175"/>
      <c r="BW87" s="174"/>
      <c r="BX87" s="175"/>
      <c r="BY87" s="174"/>
      <c r="BZ87" s="175"/>
      <c r="CA87" s="174"/>
      <c r="CB87" s="175"/>
      <c r="CC87" s="174"/>
      <c r="CD87" s="175"/>
      <c r="CE87" s="174"/>
      <c r="CF87" s="175"/>
      <c r="CG87" s="174"/>
      <c r="CH87" s="175"/>
      <c r="CI87" s="174"/>
      <c r="CJ87" s="175"/>
      <c r="CK87" s="174"/>
      <c r="CL87" s="175"/>
      <c r="CM87" s="174"/>
      <c r="CN87" s="175"/>
      <c r="CO87" s="174"/>
      <c r="CP87" s="175"/>
      <c r="CQ87" s="174"/>
      <c r="CR87" s="175"/>
      <c r="CS87" s="174"/>
      <c r="CT87" s="173"/>
      <c r="CU87" s="174"/>
      <c r="CV87" s="173"/>
      <c r="CW87" s="174"/>
      <c r="CX87" s="173"/>
      <c r="CY87" s="174"/>
      <c r="CZ87" s="173"/>
      <c r="DA87" s="174"/>
      <c r="DB87" s="173"/>
      <c r="DC87" s="174"/>
      <c r="DD87" s="173"/>
      <c r="DE87" s="174"/>
      <c r="DF87" s="173"/>
      <c r="DG87" s="174"/>
      <c r="DH87" s="173"/>
      <c r="DI87" s="174"/>
      <c r="DJ87" s="173"/>
      <c r="DK87" s="174"/>
      <c r="DL87" s="173"/>
      <c r="DM87" s="174"/>
      <c r="DN87" s="173"/>
      <c r="DO87" s="174"/>
      <c r="DP87" s="173"/>
      <c r="DQ87" s="174"/>
      <c r="DR87" s="173"/>
      <c r="DS87" s="174"/>
      <c r="DT87" s="173"/>
      <c r="DU87" s="174"/>
      <c r="DV87" s="173"/>
      <c r="DW87" s="174"/>
      <c r="DX87" s="173"/>
      <c r="DY87" s="158"/>
      <c r="DZ87" s="159" t="str">
        <f t="shared" si="48"/>
        <v>Adrián Zajac</v>
      </c>
      <c r="EA87" s="202">
        <f>IFERROR(__xludf.DUMMYFUNCTION("""COMPUTED_VALUE"""),13.0)</f>
        <v>13</v>
      </c>
      <c r="EB87" s="203"/>
      <c r="EC87" s="202">
        <f>IFERROR(__xludf.DUMMYFUNCTION("""COMPUTED_VALUE"""),13.0)</f>
        <v>13</v>
      </c>
      <c r="ED87" s="203"/>
      <c r="EE87" s="202">
        <f>IFERROR(__xludf.DUMMYFUNCTION("""COMPUTED_VALUE"""),13.0)</f>
        <v>13</v>
      </c>
      <c r="EF87" s="203"/>
      <c r="EG87" s="202"/>
      <c r="EH87" s="203"/>
      <c r="EI87" s="202"/>
      <c r="EJ87" s="203"/>
      <c r="EK87" s="202"/>
      <c r="EL87" s="203"/>
      <c r="EM87" s="202">
        <f>IFERROR(__xludf.DUMMYFUNCTION("""COMPUTED_VALUE"""),9.0)</f>
        <v>9</v>
      </c>
      <c r="EN87" s="203"/>
      <c r="EO87" s="202">
        <f>IFERROR(__xludf.DUMMYFUNCTION("""COMPUTED_VALUE"""),11.0)</f>
        <v>11</v>
      </c>
      <c r="EP87" s="203"/>
      <c r="EQ87" s="202">
        <f>IFERROR(__xludf.DUMMYFUNCTION("""COMPUTED_VALUE"""),13.0)</f>
        <v>13</v>
      </c>
      <c r="ER87" s="203"/>
      <c r="ES87" s="202">
        <f>IFERROR(__xludf.DUMMYFUNCTION("""COMPUTED_VALUE"""),13.5)</f>
        <v>13.5</v>
      </c>
      <c r="ET87" s="203"/>
      <c r="EU87" s="202"/>
      <c r="EV87" s="203"/>
      <c r="EW87" s="202"/>
      <c r="EX87" s="203"/>
      <c r="EY87" s="202"/>
      <c r="EZ87" s="203"/>
      <c r="FA87" s="202">
        <f>IFERROR(__xludf.DUMMYFUNCTION("""COMPUTED_VALUE"""),13.5)</f>
        <v>13.5</v>
      </c>
      <c r="FB87" s="203"/>
      <c r="FC87" s="202">
        <f>IFERROR(__xludf.DUMMYFUNCTION("""COMPUTED_VALUE"""),11.0)</f>
        <v>11</v>
      </c>
      <c r="FD87" s="203"/>
      <c r="FE87" s="202">
        <f>IFERROR(__xludf.DUMMYFUNCTION("""COMPUTED_VALUE"""),13.0)</f>
        <v>13</v>
      </c>
      <c r="FF87" s="199"/>
      <c r="FG87" s="202">
        <f>IFERROR(__xludf.DUMMYFUNCTION("""COMPUTED_VALUE"""),14.0)</f>
        <v>14</v>
      </c>
      <c r="FH87" s="199"/>
      <c r="FI87" s="202"/>
      <c r="FJ87" s="199"/>
      <c r="FK87" s="202"/>
      <c r="FL87" s="199"/>
      <c r="FM87" s="202"/>
      <c r="FN87" s="199"/>
      <c r="FO87" s="202">
        <f>IFERROR(__xludf.DUMMYFUNCTION("""COMPUTED_VALUE"""),13.0)</f>
        <v>13</v>
      </c>
      <c r="FP87" s="199"/>
      <c r="FQ87" s="202">
        <f>IFERROR(__xludf.DUMMYFUNCTION("""COMPUTED_VALUE"""),15.0)</f>
        <v>15</v>
      </c>
      <c r="FR87" s="199"/>
      <c r="FS87" s="202"/>
      <c r="FT87" s="199"/>
      <c r="FU87" s="202"/>
      <c r="FV87" s="199"/>
      <c r="FW87" s="202"/>
      <c r="FX87" s="199"/>
      <c r="FY87" s="202"/>
      <c r="FZ87" s="199"/>
      <c r="GA87" s="202"/>
      <c r="GB87" s="199"/>
      <c r="GC87" s="202">
        <f>IFERROR(__xludf.DUMMYFUNCTION("""COMPUTED_VALUE"""),13.0)</f>
        <v>13</v>
      </c>
      <c r="GD87" s="199"/>
      <c r="GE87" s="202">
        <f>IFERROR(__xludf.DUMMYFUNCTION("""COMPUTED_VALUE"""),13.5)</f>
        <v>13.5</v>
      </c>
      <c r="GF87" s="199"/>
      <c r="GG87" s="202">
        <f>IFERROR(__xludf.DUMMYFUNCTION("""COMPUTED_VALUE"""),13.0)</f>
        <v>13</v>
      </c>
      <c r="GH87" s="199"/>
      <c r="GI87" s="202">
        <f>IFERROR(__xludf.DUMMYFUNCTION("""COMPUTED_VALUE"""),12.0)</f>
        <v>12</v>
      </c>
      <c r="GJ87" s="199"/>
      <c r="GK87" s="158"/>
      <c r="GL87" s="159" t="str">
        <f t="shared" si="49"/>
        <v>Adrián Zajac</v>
      </c>
      <c r="GM87" s="202"/>
      <c r="GN87" s="203"/>
      <c r="GO87" s="202"/>
      <c r="GP87" s="203"/>
      <c r="GQ87" s="202"/>
      <c r="GR87" s="203"/>
      <c r="GS87" s="202"/>
      <c r="GT87" s="203"/>
      <c r="GU87" s="202"/>
      <c r="GV87" s="203"/>
      <c r="GW87" s="202"/>
      <c r="GX87" s="203"/>
      <c r="GY87" s="202"/>
      <c r="GZ87" s="203"/>
      <c r="HA87" s="202"/>
      <c r="HB87" s="203"/>
      <c r="HC87" s="202"/>
      <c r="HD87" s="203"/>
      <c r="HE87" s="202"/>
      <c r="HF87" s="203"/>
      <c r="HG87" s="202"/>
      <c r="HH87" s="203"/>
      <c r="HI87" s="202"/>
      <c r="HJ87" s="203"/>
      <c r="HK87" s="202"/>
      <c r="HL87" s="203"/>
      <c r="HM87" s="202"/>
      <c r="HN87" s="203"/>
      <c r="HO87" s="202"/>
      <c r="HP87" s="203"/>
      <c r="HQ87" s="202"/>
      <c r="HR87" s="199"/>
      <c r="HS87" s="202"/>
      <c r="HT87" s="199"/>
      <c r="HU87" s="202"/>
      <c r="HV87" s="199"/>
      <c r="HW87" s="202"/>
      <c r="HX87" s="199"/>
      <c r="HY87" s="202"/>
      <c r="HZ87" s="199"/>
      <c r="IA87" s="202"/>
      <c r="IB87" s="199"/>
      <c r="IC87" s="202"/>
      <c r="ID87" s="199"/>
      <c r="IE87" s="202"/>
      <c r="IF87" s="199"/>
      <c r="IG87" s="202"/>
      <c r="IH87" s="199"/>
      <c r="II87" s="202"/>
      <c r="IJ87" s="199"/>
      <c r="IK87" s="202"/>
      <c r="IL87" s="199"/>
      <c r="IM87" s="202"/>
      <c r="IN87" s="199"/>
      <c r="IO87" s="202"/>
      <c r="IP87" s="199"/>
      <c r="IQ87" s="202"/>
      <c r="IR87" s="199"/>
      <c r="IS87" s="202"/>
      <c r="IT87" s="199"/>
      <c r="IU87" s="202"/>
      <c r="IV87" s="199"/>
    </row>
    <row r="88">
      <c r="A88" s="214">
        <f>IFERROR(__xludf.DUMMYFUNCTION("""COMPUTED_VALUE"""),100.0)</f>
        <v>100</v>
      </c>
      <c r="B88" s="159" t="str">
        <f t="shared" si="46"/>
        <v>Jan Beneš-x</v>
      </c>
      <c r="C88" s="173">
        <f t="shared" ref="C88:BL88" si="87">BO88+EA88+GM88</f>
        <v>0</v>
      </c>
      <c r="D88" s="173">
        <f t="shared" si="87"/>
        <v>0</v>
      </c>
      <c r="E88" s="173">
        <f t="shared" si="87"/>
        <v>0</v>
      </c>
      <c r="F88" s="173">
        <f t="shared" si="87"/>
        <v>0</v>
      </c>
      <c r="G88" s="173">
        <f t="shared" si="87"/>
        <v>0</v>
      </c>
      <c r="H88" s="173">
        <f t="shared" si="87"/>
        <v>0</v>
      </c>
      <c r="I88" s="173">
        <f t="shared" si="87"/>
        <v>0</v>
      </c>
      <c r="J88" s="173">
        <f t="shared" si="87"/>
        <v>0</v>
      </c>
      <c r="K88" s="173">
        <f t="shared" si="87"/>
        <v>0</v>
      </c>
      <c r="L88" s="173">
        <f t="shared" si="87"/>
        <v>0</v>
      </c>
      <c r="M88" s="173">
        <f t="shared" si="87"/>
        <v>0</v>
      </c>
      <c r="N88" s="173">
        <f t="shared" si="87"/>
        <v>0</v>
      </c>
      <c r="O88" s="173">
        <f t="shared" si="87"/>
        <v>0</v>
      </c>
      <c r="P88" s="173">
        <f t="shared" si="87"/>
        <v>0</v>
      </c>
      <c r="Q88" s="173">
        <f t="shared" si="87"/>
        <v>0</v>
      </c>
      <c r="R88" s="173">
        <f t="shared" si="87"/>
        <v>0</v>
      </c>
      <c r="S88" s="173">
        <f t="shared" si="87"/>
        <v>0</v>
      </c>
      <c r="T88" s="173">
        <f t="shared" si="87"/>
        <v>0</v>
      </c>
      <c r="U88" s="173">
        <f t="shared" si="87"/>
        <v>0</v>
      </c>
      <c r="V88" s="173">
        <f t="shared" si="87"/>
        <v>0</v>
      </c>
      <c r="W88" s="173">
        <f t="shared" si="87"/>
        <v>0</v>
      </c>
      <c r="X88" s="173">
        <f t="shared" si="87"/>
        <v>0</v>
      </c>
      <c r="Y88" s="173">
        <f t="shared" si="87"/>
        <v>0</v>
      </c>
      <c r="Z88" s="173">
        <f t="shared" si="87"/>
        <v>0</v>
      </c>
      <c r="AA88" s="173">
        <f t="shared" si="87"/>
        <v>0</v>
      </c>
      <c r="AB88" s="173">
        <f t="shared" si="87"/>
        <v>0</v>
      </c>
      <c r="AC88" s="173">
        <f t="shared" si="87"/>
        <v>0</v>
      </c>
      <c r="AD88" s="173">
        <f t="shared" si="87"/>
        <v>0</v>
      </c>
      <c r="AE88" s="173">
        <f t="shared" si="87"/>
        <v>0</v>
      </c>
      <c r="AF88" s="173">
        <f t="shared" si="87"/>
        <v>0</v>
      </c>
      <c r="AG88" s="173">
        <f t="shared" si="87"/>
        <v>0</v>
      </c>
      <c r="AH88" s="173">
        <f t="shared" si="87"/>
        <v>0</v>
      </c>
      <c r="AI88" s="173">
        <f t="shared" si="87"/>
        <v>0</v>
      </c>
      <c r="AJ88" s="173">
        <f t="shared" si="87"/>
        <v>0</v>
      </c>
      <c r="AK88" s="173">
        <f t="shared" si="87"/>
        <v>0</v>
      </c>
      <c r="AL88" s="173">
        <f t="shared" si="87"/>
        <v>0</v>
      </c>
      <c r="AM88" s="173">
        <f t="shared" si="87"/>
        <v>0</v>
      </c>
      <c r="AN88" s="173">
        <f t="shared" si="87"/>
        <v>0</v>
      </c>
      <c r="AO88" s="173">
        <f t="shared" si="87"/>
        <v>0</v>
      </c>
      <c r="AP88" s="173">
        <f t="shared" si="87"/>
        <v>0</v>
      </c>
      <c r="AQ88" s="173">
        <f t="shared" si="87"/>
        <v>0</v>
      </c>
      <c r="AR88" s="173">
        <f t="shared" si="87"/>
        <v>0</v>
      </c>
      <c r="AS88" s="173">
        <f t="shared" si="87"/>
        <v>0</v>
      </c>
      <c r="AT88" s="173">
        <f t="shared" si="87"/>
        <v>0</v>
      </c>
      <c r="AU88" s="173">
        <f t="shared" si="87"/>
        <v>0</v>
      </c>
      <c r="AV88" s="173">
        <f t="shared" si="87"/>
        <v>0</v>
      </c>
      <c r="AW88" s="173">
        <f t="shared" si="87"/>
        <v>0</v>
      </c>
      <c r="AX88" s="173">
        <f t="shared" si="87"/>
        <v>0</v>
      </c>
      <c r="AY88" s="173">
        <f t="shared" si="87"/>
        <v>0</v>
      </c>
      <c r="AZ88" s="173">
        <f t="shared" si="87"/>
        <v>0</v>
      </c>
      <c r="BA88" s="173">
        <f t="shared" si="87"/>
        <v>0</v>
      </c>
      <c r="BB88" s="173">
        <f t="shared" si="87"/>
        <v>0</v>
      </c>
      <c r="BC88" s="173">
        <f t="shared" si="87"/>
        <v>0</v>
      </c>
      <c r="BD88" s="173">
        <f t="shared" si="87"/>
        <v>0</v>
      </c>
      <c r="BE88" s="173">
        <f t="shared" si="87"/>
        <v>0</v>
      </c>
      <c r="BF88" s="173">
        <f t="shared" si="87"/>
        <v>0</v>
      </c>
      <c r="BG88" s="173">
        <f t="shared" si="87"/>
        <v>0</v>
      </c>
      <c r="BH88" s="173">
        <f t="shared" si="87"/>
        <v>0</v>
      </c>
      <c r="BI88" s="173">
        <f t="shared" si="87"/>
        <v>0</v>
      </c>
      <c r="BJ88" s="173">
        <f t="shared" si="87"/>
        <v>0</v>
      </c>
      <c r="BK88" s="173">
        <f t="shared" si="87"/>
        <v>0</v>
      </c>
      <c r="BL88" s="173">
        <f t="shared" si="87"/>
        <v>0</v>
      </c>
      <c r="BM88" s="158"/>
      <c r="BN88" s="159" t="str">
        <f>IFERROR(__xludf.DUMMYFUNCTION("""COMPUTED_VALUE"""),"Jan Beneš-x")</f>
        <v>Jan Beneš-x</v>
      </c>
      <c r="BO88" s="174"/>
      <c r="BP88" s="175"/>
      <c r="BQ88" s="174"/>
      <c r="BR88" s="175"/>
      <c r="BS88" s="174"/>
      <c r="BT88" s="175"/>
      <c r="BU88" s="174"/>
      <c r="BV88" s="175"/>
      <c r="BW88" s="174"/>
      <c r="BX88" s="175"/>
      <c r="BY88" s="174"/>
      <c r="BZ88" s="175"/>
      <c r="CA88" s="174"/>
      <c r="CB88" s="175"/>
      <c r="CC88" s="174"/>
      <c r="CD88" s="175"/>
      <c r="CE88" s="174"/>
      <c r="CF88" s="175"/>
      <c r="CG88" s="174"/>
      <c r="CH88" s="175"/>
      <c r="CI88" s="174"/>
      <c r="CJ88" s="175"/>
      <c r="CK88" s="174"/>
      <c r="CL88" s="175"/>
      <c r="CM88" s="174"/>
      <c r="CN88" s="175"/>
      <c r="CO88" s="174"/>
      <c r="CP88" s="175"/>
      <c r="CQ88" s="174"/>
      <c r="CR88" s="175"/>
      <c r="CS88" s="174"/>
      <c r="CT88" s="175"/>
      <c r="CU88" s="174"/>
      <c r="CV88" s="175"/>
      <c r="CW88" s="174"/>
      <c r="CX88" s="175"/>
      <c r="CY88" s="174"/>
      <c r="CZ88" s="175"/>
      <c r="DA88" s="174"/>
      <c r="DB88" s="175"/>
      <c r="DC88" s="174"/>
      <c r="DD88" s="175"/>
      <c r="DE88" s="174"/>
      <c r="DF88" s="175"/>
      <c r="DG88" s="174"/>
      <c r="DH88" s="175"/>
      <c r="DI88" s="174"/>
      <c r="DJ88" s="175"/>
      <c r="DK88" s="174"/>
      <c r="DL88" s="175"/>
      <c r="DM88" s="174"/>
      <c r="DN88" s="175"/>
      <c r="DO88" s="174"/>
      <c r="DP88" s="175"/>
      <c r="DQ88" s="174"/>
      <c r="DR88" s="175"/>
      <c r="DS88" s="174"/>
      <c r="DT88" s="175"/>
      <c r="DU88" s="174"/>
      <c r="DV88" s="175"/>
      <c r="DW88" s="174"/>
      <c r="DX88" s="175"/>
      <c r="DY88" s="238"/>
      <c r="DZ88" s="159" t="str">
        <f t="shared" si="48"/>
        <v>Jan Beneš-x</v>
      </c>
      <c r="EA88" s="202"/>
      <c r="EB88" s="203"/>
      <c r="EC88" s="202"/>
      <c r="ED88" s="203"/>
      <c r="EE88" s="202"/>
      <c r="EF88" s="203"/>
      <c r="EG88" s="202"/>
      <c r="EH88" s="203"/>
      <c r="EI88" s="202"/>
      <c r="EJ88" s="203"/>
      <c r="EK88" s="202"/>
      <c r="EL88" s="203"/>
      <c r="EM88" s="202"/>
      <c r="EN88" s="203"/>
      <c r="EO88" s="202"/>
      <c r="EP88" s="203"/>
      <c r="EQ88" s="202"/>
      <c r="ER88" s="203"/>
      <c r="ES88" s="202"/>
      <c r="ET88" s="203"/>
      <c r="EU88" s="202"/>
      <c r="EV88" s="203"/>
      <c r="EW88" s="202"/>
      <c r="EX88" s="203"/>
      <c r="EY88" s="202"/>
      <c r="EZ88" s="203"/>
      <c r="FA88" s="202"/>
      <c r="FB88" s="203"/>
      <c r="FC88" s="202"/>
      <c r="FD88" s="203"/>
      <c r="FE88" s="202"/>
      <c r="FF88" s="203"/>
      <c r="FG88" s="202"/>
      <c r="FH88" s="203"/>
      <c r="FI88" s="202"/>
      <c r="FJ88" s="203"/>
      <c r="FK88" s="202"/>
      <c r="FL88" s="203"/>
      <c r="FM88" s="202"/>
      <c r="FN88" s="203"/>
      <c r="FO88" s="202"/>
      <c r="FP88" s="203"/>
      <c r="FQ88" s="202"/>
      <c r="FR88" s="203"/>
      <c r="FS88" s="202"/>
      <c r="FT88" s="203"/>
      <c r="FU88" s="202"/>
      <c r="FV88" s="203"/>
      <c r="FW88" s="202"/>
      <c r="FX88" s="203"/>
      <c r="FY88" s="202"/>
      <c r="FZ88" s="203"/>
      <c r="GA88" s="202"/>
      <c r="GB88" s="203"/>
      <c r="GC88" s="202"/>
      <c r="GD88" s="203"/>
      <c r="GE88" s="202"/>
      <c r="GF88" s="203"/>
      <c r="GG88" s="202"/>
      <c r="GH88" s="203"/>
      <c r="GI88" s="202"/>
      <c r="GJ88" s="203"/>
      <c r="GK88" s="238"/>
      <c r="GL88" s="159" t="str">
        <f t="shared" si="49"/>
        <v>Jan Beneš-x</v>
      </c>
      <c r="GM88" s="202"/>
      <c r="GN88" s="203"/>
      <c r="GO88" s="202"/>
      <c r="GP88" s="203"/>
      <c r="GQ88" s="202"/>
      <c r="GR88" s="203"/>
      <c r="GS88" s="202"/>
      <c r="GT88" s="203"/>
      <c r="GU88" s="202"/>
      <c r="GV88" s="203"/>
      <c r="GW88" s="202"/>
      <c r="GX88" s="203"/>
      <c r="GY88" s="202"/>
      <c r="GZ88" s="203"/>
      <c r="HA88" s="202"/>
      <c r="HB88" s="203"/>
      <c r="HC88" s="202"/>
      <c r="HD88" s="203"/>
      <c r="HE88" s="202"/>
      <c r="HF88" s="203"/>
      <c r="HG88" s="202"/>
      <c r="HH88" s="203"/>
      <c r="HI88" s="202"/>
      <c r="HJ88" s="203"/>
      <c r="HK88" s="202"/>
      <c r="HL88" s="203"/>
      <c r="HM88" s="202"/>
      <c r="HN88" s="203"/>
      <c r="HO88" s="202"/>
      <c r="HP88" s="203"/>
      <c r="HQ88" s="202"/>
      <c r="HR88" s="203"/>
      <c r="HS88" s="202"/>
      <c r="HT88" s="203"/>
      <c r="HU88" s="202"/>
      <c r="HV88" s="203"/>
      <c r="HW88" s="202"/>
      <c r="HX88" s="203"/>
      <c r="HY88" s="202"/>
      <c r="HZ88" s="203"/>
      <c r="IA88" s="202"/>
      <c r="IB88" s="203"/>
      <c r="IC88" s="202"/>
      <c r="ID88" s="203"/>
      <c r="IE88" s="202"/>
      <c r="IF88" s="203"/>
      <c r="IG88" s="202"/>
      <c r="IH88" s="203"/>
      <c r="II88" s="202"/>
      <c r="IJ88" s="203"/>
      <c r="IK88" s="202"/>
      <c r="IL88" s="203"/>
      <c r="IM88" s="202"/>
      <c r="IN88" s="203"/>
      <c r="IO88" s="202"/>
      <c r="IP88" s="203"/>
      <c r="IQ88" s="202"/>
      <c r="IR88" s="203"/>
      <c r="IS88" s="202"/>
      <c r="IT88" s="203"/>
      <c r="IU88" s="202"/>
      <c r="IV88" s="203"/>
    </row>
    <row r="89">
      <c r="A89" s="225">
        <f>IFERROR(__xludf.DUMMYFUNCTION("""COMPUTED_VALUE"""),100.0)</f>
        <v>100</v>
      </c>
      <c r="B89" s="159" t="str">
        <f t="shared" si="46"/>
        <v>Jan Ťoupal-x</v>
      </c>
      <c r="C89" s="173">
        <f t="shared" ref="C89:BL89" si="88">BO89+EA89+GM89</f>
        <v>0</v>
      </c>
      <c r="D89" s="173">
        <f t="shared" si="88"/>
        <v>0</v>
      </c>
      <c r="E89" s="173">
        <f t="shared" si="88"/>
        <v>0</v>
      </c>
      <c r="F89" s="173">
        <f t="shared" si="88"/>
        <v>0</v>
      </c>
      <c r="G89" s="173">
        <f t="shared" si="88"/>
        <v>0</v>
      </c>
      <c r="H89" s="173">
        <f t="shared" si="88"/>
        <v>0</v>
      </c>
      <c r="I89" s="173">
        <f t="shared" si="88"/>
        <v>0</v>
      </c>
      <c r="J89" s="173">
        <f t="shared" si="88"/>
        <v>0</v>
      </c>
      <c r="K89" s="173">
        <f t="shared" si="88"/>
        <v>0</v>
      </c>
      <c r="L89" s="173">
        <f t="shared" si="88"/>
        <v>0</v>
      </c>
      <c r="M89" s="173">
        <f t="shared" si="88"/>
        <v>0</v>
      </c>
      <c r="N89" s="173">
        <f t="shared" si="88"/>
        <v>0</v>
      </c>
      <c r="O89" s="173">
        <f t="shared" si="88"/>
        <v>0</v>
      </c>
      <c r="P89" s="173">
        <f t="shared" si="88"/>
        <v>0</v>
      </c>
      <c r="Q89" s="173">
        <f t="shared" si="88"/>
        <v>0</v>
      </c>
      <c r="R89" s="173">
        <f t="shared" si="88"/>
        <v>0</v>
      </c>
      <c r="S89" s="173">
        <f t="shared" si="88"/>
        <v>0</v>
      </c>
      <c r="T89" s="173">
        <f t="shared" si="88"/>
        <v>0</v>
      </c>
      <c r="U89" s="173">
        <f t="shared" si="88"/>
        <v>0</v>
      </c>
      <c r="V89" s="173">
        <f t="shared" si="88"/>
        <v>0</v>
      </c>
      <c r="W89" s="173">
        <f t="shared" si="88"/>
        <v>0</v>
      </c>
      <c r="X89" s="173">
        <f t="shared" si="88"/>
        <v>0</v>
      </c>
      <c r="Y89" s="173">
        <f t="shared" si="88"/>
        <v>0</v>
      </c>
      <c r="Z89" s="173">
        <f t="shared" si="88"/>
        <v>0</v>
      </c>
      <c r="AA89" s="173">
        <f t="shared" si="88"/>
        <v>0</v>
      </c>
      <c r="AB89" s="173">
        <f t="shared" si="88"/>
        <v>0</v>
      </c>
      <c r="AC89" s="173">
        <f t="shared" si="88"/>
        <v>0</v>
      </c>
      <c r="AD89" s="173">
        <f t="shared" si="88"/>
        <v>0</v>
      </c>
      <c r="AE89" s="173">
        <f t="shared" si="88"/>
        <v>0</v>
      </c>
      <c r="AF89" s="173">
        <f t="shared" si="88"/>
        <v>0</v>
      </c>
      <c r="AG89" s="173">
        <f t="shared" si="88"/>
        <v>0</v>
      </c>
      <c r="AH89" s="173">
        <f t="shared" si="88"/>
        <v>0</v>
      </c>
      <c r="AI89" s="173">
        <f t="shared" si="88"/>
        <v>0</v>
      </c>
      <c r="AJ89" s="173">
        <f t="shared" si="88"/>
        <v>0</v>
      </c>
      <c r="AK89" s="173">
        <f t="shared" si="88"/>
        <v>0</v>
      </c>
      <c r="AL89" s="173">
        <f t="shared" si="88"/>
        <v>0</v>
      </c>
      <c r="AM89" s="173">
        <f t="shared" si="88"/>
        <v>0</v>
      </c>
      <c r="AN89" s="173">
        <f t="shared" si="88"/>
        <v>0</v>
      </c>
      <c r="AO89" s="173">
        <f t="shared" si="88"/>
        <v>0</v>
      </c>
      <c r="AP89" s="173">
        <f t="shared" si="88"/>
        <v>0</v>
      </c>
      <c r="AQ89" s="173">
        <f t="shared" si="88"/>
        <v>0</v>
      </c>
      <c r="AR89" s="173">
        <f t="shared" si="88"/>
        <v>0</v>
      </c>
      <c r="AS89" s="173">
        <f t="shared" si="88"/>
        <v>0</v>
      </c>
      <c r="AT89" s="173">
        <f t="shared" si="88"/>
        <v>0</v>
      </c>
      <c r="AU89" s="173">
        <f t="shared" si="88"/>
        <v>0</v>
      </c>
      <c r="AV89" s="173">
        <f t="shared" si="88"/>
        <v>0</v>
      </c>
      <c r="AW89" s="173">
        <f t="shared" si="88"/>
        <v>0</v>
      </c>
      <c r="AX89" s="173">
        <f t="shared" si="88"/>
        <v>0</v>
      </c>
      <c r="AY89" s="173">
        <f t="shared" si="88"/>
        <v>0</v>
      </c>
      <c r="AZ89" s="173">
        <f t="shared" si="88"/>
        <v>0</v>
      </c>
      <c r="BA89" s="173">
        <f t="shared" si="88"/>
        <v>0</v>
      </c>
      <c r="BB89" s="173">
        <f t="shared" si="88"/>
        <v>0</v>
      </c>
      <c r="BC89" s="173">
        <f t="shared" si="88"/>
        <v>0</v>
      </c>
      <c r="BD89" s="173">
        <f t="shared" si="88"/>
        <v>0</v>
      </c>
      <c r="BE89" s="173">
        <f t="shared" si="88"/>
        <v>0</v>
      </c>
      <c r="BF89" s="173">
        <f t="shared" si="88"/>
        <v>0</v>
      </c>
      <c r="BG89" s="173">
        <f t="shared" si="88"/>
        <v>0</v>
      </c>
      <c r="BH89" s="173">
        <f t="shared" si="88"/>
        <v>0</v>
      </c>
      <c r="BI89" s="173">
        <f t="shared" si="88"/>
        <v>0</v>
      </c>
      <c r="BJ89" s="173">
        <f t="shared" si="88"/>
        <v>0</v>
      </c>
      <c r="BK89" s="173">
        <f t="shared" si="88"/>
        <v>0</v>
      </c>
      <c r="BL89" s="173">
        <f t="shared" si="88"/>
        <v>0</v>
      </c>
      <c r="BM89" s="151"/>
      <c r="BN89" s="239" t="str">
        <f>IFERROR(__xludf.DUMMYFUNCTION("""COMPUTED_VALUE"""),"Jan Ťoupal-x")</f>
        <v>Jan Ťoupal-x</v>
      </c>
      <c r="BO89" s="174"/>
      <c r="BP89" s="175"/>
      <c r="BQ89" s="174"/>
      <c r="BR89" s="175"/>
      <c r="BS89" s="174"/>
      <c r="BT89" s="175"/>
      <c r="BU89" s="174"/>
      <c r="BV89" s="175"/>
      <c r="BW89" s="174"/>
      <c r="BX89" s="175"/>
      <c r="BY89" s="174"/>
      <c r="BZ89" s="175"/>
      <c r="CA89" s="174"/>
      <c r="CB89" s="175"/>
      <c r="CC89" s="174"/>
      <c r="CD89" s="175"/>
      <c r="CE89" s="174"/>
      <c r="CF89" s="175"/>
      <c r="CG89" s="174"/>
      <c r="CH89" s="175"/>
      <c r="CI89" s="174"/>
      <c r="CJ89" s="175"/>
      <c r="CK89" s="174"/>
      <c r="CL89" s="175"/>
      <c r="CM89" s="174"/>
      <c r="CN89" s="175"/>
      <c r="CO89" s="174"/>
      <c r="CP89" s="175"/>
      <c r="CQ89" s="174"/>
      <c r="CR89" s="175"/>
      <c r="CS89" s="174"/>
      <c r="CT89" s="175"/>
      <c r="CU89" s="174"/>
      <c r="CV89" s="175"/>
      <c r="CW89" s="174"/>
      <c r="CX89" s="175"/>
      <c r="CY89" s="174"/>
      <c r="CZ89" s="175"/>
      <c r="DA89" s="174"/>
      <c r="DB89" s="175"/>
      <c r="DC89" s="174"/>
      <c r="DD89" s="175"/>
      <c r="DE89" s="174"/>
      <c r="DF89" s="175"/>
      <c r="DG89" s="174"/>
      <c r="DH89" s="175"/>
      <c r="DI89" s="174"/>
      <c r="DJ89" s="175"/>
      <c r="DK89" s="174"/>
      <c r="DL89" s="175"/>
      <c r="DM89" s="174"/>
      <c r="DN89" s="175"/>
      <c r="DO89" s="174"/>
      <c r="DP89" s="175"/>
      <c r="DQ89" s="174"/>
      <c r="DR89" s="175"/>
      <c r="DS89" s="174"/>
      <c r="DT89" s="175"/>
      <c r="DU89" s="174"/>
      <c r="DV89" s="175"/>
      <c r="DW89" s="174"/>
      <c r="DX89" s="175"/>
      <c r="DY89" s="240"/>
      <c r="DZ89" s="159" t="str">
        <f t="shared" si="48"/>
        <v>Jan Ťoupal-x</v>
      </c>
      <c r="EA89" s="202"/>
      <c r="EB89" s="203"/>
      <c r="EC89" s="202"/>
      <c r="ED89" s="203"/>
      <c r="EE89" s="202"/>
      <c r="EF89" s="203"/>
      <c r="EG89" s="202"/>
      <c r="EH89" s="203"/>
      <c r="EI89" s="202"/>
      <c r="EJ89" s="203"/>
      <c r="EK89" s="202"/>
      <c r="EL89" s="203"/>
      <c r="EM89" s="202"/>
      <c r="EN89" s="203"/>
      <c r="EO89" s="202"/>
      <c r="EP89" s="203"/>
      <c r="EQ89" s="202"/>
      <c r="ER89" s="203"/>
      <c r="ES89" s="202"/>
      <c r="ET89" s="203"/>
      <c r="EU89" s="202"/>
      <c r="EV89" s="203"/>
      <c r="EW89" s="202"/>
      <c r="EX89" s="203"/>
      <c r="EY89" s="202"/>
      <c r="EZ89" s="203"/>
      <c r="FA89" s="202"/>
      <c r="FB89" s="203"/>
      <c r="FC89" s="202"/>
      <c r="FD89" s="203"/>
      <c r="FE89" s="202"/>
      <c r="FF89" s="203"/>
      <c r="FG89" s="202"/>
      <c r="FH89" s="203"/>
      <c r="FI89" s="202"/>
      <c r="FJ89" s="203"/>
      <c r="FK89" s="202"/>
      <c r="FL89" s="203"/>
      <c r="FM89" s="202"/>
      <c r="FN89" s="203"/>
      <c r="FO89" s="202"/>
      <c r="FP89" s="203"/>
      <c r="FQ89" s="202"/>
      <c r="FR89" s="203"/>
      <c r="FS89" s="202"/>
      <c r="FT89" s="203"/>
      <c r="FU89" s="202"/>
      <c r="FV89" s="203"/>
      <c r="FW89" s="202"/>
      <c r="FX89" s="203"/>
      <c r="FY89" s="202"/>
      <c r="FZ89" s="203"/>
      <c r="GA89" s="202"/>
      <c r="GB89" s="203"/>
      <c r="GC89" s="202"/>
      <c r="GD89" s="203"/>
      <c r="GE89" s="202"/>
      <c r="GF89" s="203"/>
      <c r="GG89" s="202"/>
      <c r="GH89" s="203"/>
      <c r="GI89" s="202"/>
      <c r="GJ89" s="203"/>
      <c r="GK89" s="240"/>
      <c r="GL89" s="159" t="str">
        <f t="shared" si="49"/>
        <v>Jan Ťoupal-x</v>
      </c>
      <c r="GM89" s="202"/>
      <c r="GN89" s="203"/>
      <c r="GO89" s="202"/>
      <c r="GP89" s="203"/>
      <c r="GQ89" s="202"/>
      <c r="GR89" s="203"/>
      <c r="GS89" s="202"/>
      <c r="GT89" s="203"/>
      <c r="GU89" s="202"/>
      <c r="GV89" s="203"/>
      <c r="GW89" s="202"/>
      <c r="GX89" s="203"/>
      <c r="GY89" s="202"/>
      <c r="GZ89" s="203"/>
      <c r="HA89" s="202"/>
      <c r="HB89" s="203"/>
      <c r="HC89" s="202"/>
      <c r="HD89" s="203"/>
      <c r="HE89" s="202"/>
      <c r="HF89" s="203"/>
      <c r="HG89" s="202"/>
      <c r="HH89" s="203"/>
      <c r="HI89" s="202"/>
      <c r="HJ89" s="203"/>
      <c r="HK89" s="202"/>
      <c r="HL89" s="203"/>
      <c r="HM89" s="202"/>
      <c r="HN89" s="203"/>
      <c r="HO89" s="202"/>
      <c r="HP89" s="203"/>
      <c r="HQ89" s="202"/>
      <c r="HR89" s="203"/>
      <c r="HS89" s="202"/>
      <c r="HT89" s="203"/>
      <c r="HU89" s="202"/>
      <c r="HV89" s="203"/>
      <c r="HW89" s="202"/>
      <c r="HX89" s="203"/>
      <c r="HY89" s="202"/>
      <c r="HZ89" s="203"/>
      <c r="IA89" s="202"/>
      <c r="IB89" s="203"/>
      <c r="IC89" s="202"/>
      <c r="ID89" s="203"/>
      <c r="IE89" s="202"/>
      <c r="IF89" s="203"/>
      <c r="IG89" s="202"/>
      <c r="IH89" s="203"/>
      <c r="II89" s="202"/>
      <c r="IJ89" s="203"/>
      <c r="IK89" s="202"/>
      <c r="IL89" s="203"/>
      <c r="IM89" s="202"/>
      <c r="IN89" s="203"/>
      <c r="IO89" s="202"/>
      <c r="IP89" s="203"/>
      <c r="IQ89" s="202"/>
      <c r="IR89" s="203"/>
      <c r="IS89" s="202"/>
      <c r="IT89" s="203"/>
      <c r="IU89" s="202"/>
      <c r="IV89" s="203"/>
    </row>
    <row r="90">
      <c r="A90" s="225">
        <f>IFERROR(__xludf.DUMMYFUNCTION("""COMPUTED_VALUE"""),100.0)</f>
        <v>100</v>
      </c>
      <c r="B90" s="159" t="str">
        <f t="shared" si="46"/>
        <v>Simon Kurčík-x</v>
      </c>
      <c r="C90" s="173">
        <f t="shared" ref="C90:BL90" si="89">BO90+EA90+GM90</f>
        <v>0</v>
      </c>
      <c r="D90" s="173">
        <f t="shared" si="89"/>
        <v>0</v>
      </c>
      <c r="E90" s="173">
        <f t="shared" si="89"/>
        <v>0</v>
      </c>
      <c r="F90" s="173">
        <f t="shared" si="89"/>
        <v>0</v>
      </c>
      <c r="G90" s="173">
        <f t="shared" si="89"/>
        <v>0</v>
      </c>
      <c r="H90" s="173">
        <f t="shared" si="89"/>
        <v>0</v>
      </c>
      <c r="I90" s="173">
        <f t="shared" si="89"/>
        <v>0</v>
      </c>
      <c r="J90" s="173">
        <f t="shared" si="89"/>
        <v>0</v>
      </c>
      <c r="K90" s="173">
        <f t="shared" si="89"/>
        <v>0</v>
      </c>
      <c r="L90" s="173">
        <f t="shared" si="89"/>
        <v>0</v>
      </c>
      <c r="M90" s="173">
        <f t="shared" si="89"/>
        <v>0</v>
      </c>
      <c r="N90" s="173">
        <f t="shared" si="89"/>
        <v>0</v>
      </c>
      <c r="O90" s="173">
        <f t="shared" si="89"/>
        <v>0</v>
      </c>
      <c r="P90" s="173">
        <f t="shared" si="89"/>
        <v>0</v>
      </c>
      <c r="Q90" s="173">
        <f t="shared" si="89"/>
        <v>0</v>
      </c>
      <c r="R90" s="173">
        <f t="shared" si="89"/>
        <v>0</v>
      </c>
      <c r="S90" s="173">
        <f t="shared" si="89"/>
        <v>0</v>
      </c>
      <c r="T90" s="173">
        <f t="shared" si="89"/>
        <v>0</v>
      </c>
      <c r="U90" s="173">
        <f t="shared" si="89"/>
        <v>0</v>
      </c>
      <c r="V90" s="173">
        <f t="shared" si="89"/>
        <v>0</v>
      </c>
      <c r="W90" s="173">
        <f t="shared" si="89"/>
        <v>0</v>
      </c>
      <c r="X90" s="173">
        <f t="shared" si="89"/>
        <v>0</v>
      </c>
      <c r="Y90" s="173">
        <f t="shared" si="89"/>
        <v>0</v>
      </c>
      <c r="Z90" s="173">
        <f t="shared" si="89"/>
        <v>0</v>
      </c>
      <c r="AA90" s="173">
        <f t="shared" si="89"/>
        <v>0</v>
      </c>
      <c r="AB90" s="173">
        <f t="shared" si="89"/>
        <v>0</v>
      </c>
      <c r="AC90" s="173">
        <f t="shared" si="89"/>
        <v>0</v>
      </c>
      <c r="AD90" s="173">
        <f t="shared" si="89"/>
        <v>0</v>
      </c>
      <c r="AE90" s="173">
        <f t="shared" si="89"/>
        <v>0</v>
      </c>
      <c r="AF90" s="173">
        <f t="shared" si="89"/>
        <v>0</v>
      </c>
      <c r="AG90" s="173">
        <f t="shared" si="89"/>
        <v>0</v>
      </c>
      <c r="AH90" s="173">
        <f t="shared" si="89"/>
        <v>0</v>
      </c>
      <c r="AI90" s="173">
        <f t="shared" si="89"/>
        <v>0</v>
      </c>
      <c r="AJ90" s="173">
        <f t="shared" si="89"/>
        <v>0</v>
      </c>
      <c r="AK90" s="173">
        <f t="shared" si="89"/>
        <v>0</v>
      </c>
      <c r="AL90" s="173">
        <f t="shared" si="89"/>
        <v>0</v>
      </c>
      <c r="AM90" s="173">
        <f t="shared" si="89"/>
        <v>0</v>
      </c>
      <c r="AN90" s="173">
        <f t="shared" si="89"/>
        <v>0</v>
      </c>
      <c r="AO90" s="173">
        <f t="shared" si="89"/>
        <v>0</v>
      </c>
      <c r="AP90" s="173">
        <f t="shared" si="89"/>
        <v>0</v>
      </c>
      <c r="AQ90" s="173">
        <f t="shared" si="89"/>
        <v>0</v>
      </c>
      <c r="AR90" s="173">
        <f t="shared" si="89"/>
        <v>0</v>
      </c>
      <c r="AS90" s="173">
        <f t="shared" si="89"/>
        <v>0</v>
      </c>
      <c r="AT90" s="173">
        <f t="shared" si="89"/>
        <v>0</v>
      </c>
      <c r="AU90" s="173">
        <f t="shared" si="89"/>
        <v>0</v>
      </c>
      <c r="AV90" s="173">
        <f t="shared" si="89"/>
        <v>0</v>
      </c>
      <c r="AW90" s="173">
        <f t="shared" si="89"/>
        <v>0</v>
      </c>
      <c r="AX90" s="173">
        <f t="shared" si="89"/>
        <v>0</v>
      </c>
      <c r="AY90" s="173">
        <f t="shared" si="89"/>
        <v>0</v>
      </c>
      <c r="AZ90" s="173">
        <f t="shared" si="89"/>
        <v>0</v>
      </c>
      <c r="BA90" s="173">
        <f t="shared" si="89"/>
        <v>0</v>
      </c>
      <c r="BB90" s="173">
        <f t="shared" si="89"/>
        <v>0</v>
      </c>
      <c r="BC90" s="173">
        <f t="shared" si="89"/>
        <v>0</v>
      </c>
      <c r="BD90" s="173">
        <f t="shared" si="89"/>
        <v>0</v>
      </c>
      <c r="BE90" s="173">
        <f t="shared" si="89"/>
        <v>0</v>
      </c>
      <c r="BF90" s="173">
        <f t="shared" si="89"/>
        <v>0</v>
      </c>
      <c r="BG90" s="173">
        <f t="shared" si="89"/>
        <v>0</v>
      </c>
      <c r="BH90" s="173">
        <f t="shared" si="89"/>
        <v>0</v>
      </c>
      <c r="BI90" s="173">
        <f t="shared" si="89"/>
        <v>0</v>
      </c>
      <c r="BJ90" s="173">
        <f t="shared" si="89"/>
        <v>0</v>
      </c>
      <c r="BK90" s="173">
        <f t="shared" si="89"/>
        <v>0</v>
      </c>
      <c r="BL90" s="173">
        <f t="shared" si="89"/>
        <v>0</v>
      </c>
      <c r="BM90" s="151"/>
      <c r="BN90" s="239" t="str">
        <f>IFERROR(__xludf.DUMMYFUNCTION("""COMPUTED_VALUE"""),"Simon Kurčík-x")</f>
        <v>Simon Kurčík-x</v>
      </c>
      <c r="BO90" s="174"/>
      <c r="BP90" s="175"/>
      <c r="BQ90" s="174"/>
      <c r="BR90" s="175"/>
      <c r="BS90" s="174"/>
      <c r="BT90" s="175"/>
      <c r="BU90" s="174"/>
      <c r="BV90" s="175"/>
      <c r="BW90" s="174"/>
      <c r="BX90" s="175"/>
      <c r="BY90" s="174"/>
      <c r="BZ90" s="175"/>
      <c r="CA90" s="174"/>
      <c r="CB90" s="175"/>
      <c r="CC90" s="174"/>
      <c r="CD90" s="175"/>
      <c r="CE90" s="174"/>
      <c r="CF90" s="175"/>
      <c r="CG90" s="174"/>
      <c r="CH90" s="175"/>
      <c r="CI90" s="174"/>
      <c r="CJ90" s="175"/>
      <c r="CK90" s="174"/>
      <c r="CL90" s="175"/>
      <c r="CM90" s="174"/>
      <c r="CN90" s="175"/>
      <c r="CO90" s="174"/>
      <c r="CP90" s="175"/>
      <c r="CQ90" s="174"/>
      <c r="CR90" s="175"/>
      <c r="CS90" s="174"/>
      <c r="CT90" s="175"/>
      <c r="CU90" s="174"/>
      <c r="CV90" s="175"/>
      <c r="CW90" s="174"/>
      <c r="CX90" s="175"/>
      <c r="CY90" s="174"/>
      <c r="CZ90" s="175"/>
      <c r="DA90" s="174"/>
      <c r="DB90" s="175"/>
      <c r="DC90" s="174"/>
      <c r="DD90" s="175"/>
      <c r="DE90" s="174"/>
      <c r="DF90" s="175"/>
      <c r="DG90" s="174"/>
      <c r="DH90" s="175"/>
      <c r="DI90" s="174"/>
      <c r="DJ90" s="175"/>
      <c r="DK90" s="174"/>
      <c r="DL90" s="175"/>
      <c r="DM90" s="174"/>
      <c r="DN90" s="175"/>
      <c r="DO90" s="174"/>
      <c r="DP90" s="175"/>
      <c r="DQ90" s="174"/>
      <c r="DR90" s="175"/>
      <c r="DS90" s="174"/>
      <c r="DT90" s="175"/>
      <c r="DU90" s="174"/>
      <c r="DV90" s="175"/>
      <c r="DW90" s="174"/>
      <c r="DX90" s="175"/>
      <c r="DY90" s="240"/>
      <c r="DZ90" s="159" t="str">
        <f t="shared" si="48"/>
        <v>Simon Kurčík-x</v>
      </c>
      <c r="EA90" s="202"/>
      <c r="EB90" s="203"/>
      <c r="EC90" s="202"/>
      <c r="ED90" s="203"/>
      <c r="EE90" s="202"/>
      <c r="EF90" s="203"/>
      <c r="EG90" s="202"/>
      <c r="EH90" s="203"/>
      <c r="EI90" s="202"/>
      <c r="EJ90" s="203"/>
      <c r="EK90" s="202"/>
      <c r="EL90" s="203"/>
      <c r="EM90" s="202"/>
      <c r="EN90" s="203"/>
      <c r="EO90" s="202"/>
      <c r="EP90" s="203"/>
      <c r="EQ90" s="202"/>
      <c r="ER90" s="203"/>
      <c r="ES90" s="202"/>
      <c r="ET90" s="203"/>
      <c r="EU90" s="202"/>
      <c r="EV90" s="203"/>
      <c r="EW90" s="202"/>
      <c r="EX90" s="203"/>
      <c r="EY90" s="202"/>
      <c r="EZ90" s="203"/>
      <c r="FA90" s="202"/>
      <c r="FB90" s="203"/>
      <c r="FC90" s="202"/>
      <c r="FD90" s="203"/>
      <c r="FE90" s="202"/>
      <c r="FF90" s="203"/>
      <c r="FG90" s="202"/>
      <c r="FH90" s="203"/>
      <c r="FI90" s="202"/>
      <c r="FJ90" s="203"/>
      <c r="FK90" s="202"/>
      <c r="FL90" s="203"/>
      <c r="FM90" s="202"/>
      <c r="FN90" s="203"/>
      <c r="FO90" s="202"/>
      <c r="FP90" s="203"/>
      <c r="FQ90" s="202"/>
      <c r="FR90" s="203"/>
      <c r="FS90" s="202"/>
      <c r="FT90" s="203"/>
      <c r="FU90" s="202"/>
      <c r="FV90" s="203"/>
      <c r="FW90" s="202"/>
      <c r="FX90" s="203"/>
      <c r="FY90" s="202"/>
      <c r="FZ90" s="203"/>
      <c r="GA90" s="202"/>
      <c r="GB90" s="203"/>
      <c r="GC90" s="202"/>
      <c r="GD90" s="203"/>
      <c r="GE90" s="202"/>
      <c r="GF90" s="203"/>
      <c r="GG90" s="202"/>
      <c r="GH90" s="203"/>
      <c r="GI90" s="202"/>
      <c r="GJ90" s="203"/>
      <c r="GK90" s="240"/>
      <c r="GL90" s="159" t="str">
        <f t="shared" si="49"/>
        <v>Simon Kurčík-x</v>
      </c>
      <c r="GM90" s="202"/>
      <c r="GN90" s="203"/>
      <c r="GO90" s="202"/>
      <c r="GP90" s="203"/>
      <c r="GQ90" s="202"/>
      <c r="GR90" s="203"/>
      <c r="GS90" s="202"/>
      <c r="GT90" s="203"/>
      <c r="GU90" s="202"/>
      <c r="GV90" s="203"/>
      <c r="GW90" s="202"/>
      <c r="GX90" s="203"/>
      <c r="GY90" s="202"/>
      <c r="GZ90" s="203"/>
      <c r="HA90" s="202"/>
      <c r="HB90" s="203"/>
      <c r="HC90" s="202"/>
      <c r="HD90" s="203"/>
      <c r="HE90" s="202"/>
      <c r="HF90" s="203"/>
      <c r="HG90" s="202"/>
      <c r="HH90" s="203"/>
      <c r="HI90" s="202"/>
      <c r="HJ90" s="203"/>
      <c r="HK90" s="202"/>
      <c r="HL90" s="203"/>
      <c r="HM90" s="202"/>
      <c r="HN90" s="203"/>
      <c r="HO90" s="202"/>
      <c r="HP90" s="203"/>
      <c r="HQ90" s="202"/>
      <c r="HR90" s="203"/>
      <c r="HS90" s="202"/>
      <c r="HT90" s="203"/>
      <c r="HU90" s="202"/>
      <c r="HV90" s="203"/>
      <c r="HW90" s="202"/>
      <c r="HX90" s="203"/>
      <c r="HY90" s="202"/>
      <c r="HZ90" s="203"/>
      <c r="IA90" s="202"/>
      <c r="IB90" s="203"/>
      <c r="IC90" s="202"/>
      <c r="ID90" s="203"/>
      <c r="IE90" s="202"/>
      <c r="IF90" s="203"/>
      <c r="IG90" s="202"/>
      <c r="IH90" s="203"/>
      <c r="II90" s="202"/>
      <c r="IJ90" s="203"/>
      <c r="IK90" s="202"/>
      <c r="IL90" s="203"/>
      <c r="IM90" s="202"/>
      <c r="IN90" s="203"/>
      <c r="IO90" s="202"/>
      <c r="IP90" s="203"/>
      <c r="IQ90" s="202"/>
      <c r="IR90" s="203"/>
      <c r="IS90" s="202"/>
      <c r="IT90" s="203"/>
      <c r="IU90" s="202"/>
      <c r="IV90" s="203"/>
    </row>
    <row r="91">
      <c r="A91" s="225">
        <f>IFERROR(__xludf.DUMMYFUNCTION("""COMPUTED_VALUE"""),100.0)</f>
        <v>100</v>
      </c>
      <c r="B91" s="159" t="str">
        <f t="shared" si="46"/>
        <v>Jiří Frankl-x</v>
      </c>
      <c r="C91" s="173">
        <f t="shared" ref="C91:BL91" si="90">BO91+EA91+GM91</f>
        <v>0</v>
      </c>
      <c r="D91" s="173">
        <f t="shared" si="90"/>
        <v>0</v>
      </c>
      <c r="E91" s="173">
        <f t="shared" si="90"/>
        <v>0</v>
      </c>
      <c r="F91" s="173">
        <f t="shared" si="90"/>
        <v>0</v>
      </c>
      <c r="G91" s="173">
        <f t="shared" si="90"/>
        <v>0</v>
      </c>
      <c r="H91" s="173">
        <f t="shared" si="90"/>
        <v>0</v>
      </c>
      <c r="I91" s="173">
        <f t="shared" si="90"/>
        <v>0</v>
      </c>
      <c r="J91" s="173">
        <f t="shared" si="90"/>
        <v>0</v>
      </c>
      <c r="K91" s="173">
        <f t="shared" si="90"/>
        <v>0</v>
      </c>
      <c r="L91" s="173">
        <f t="shared" si="90"/>
        <v>0</v>
      </c>
      <c r="M91" s="173">
        <f t="shared" si="90"/>
        <v>0</v>
      </c>
      <c r="N91" s="173">
        <f t="shared" si="90"/>
        <v>0</v>
      </c>
      <c r="O91" s="173">
        <f t="shared" si="90"/>
        <v>0</v>
      </c>
      <c r="P91" s="173">
        <f t="shared" si="90"/>
        <v>0</v>
      </c>
      <c r="Q91" s="173">
        <f t="shared" si="90"/>
        <v>0</v>
      </c>
      <c r="R91" s="173">
        <f t="shared" si="90"/>
        <v>0</v>
      </c>
      <c r="S91" s="173">
        <f t="shared" si="90"/>
        <v>0</v>
      </c>
      <c r="T91" s="173">
        <f t="shared" si="90"/>
        <v>0</v>
      </c>
      <c r="U91" s="173">
        <f t="shared" si="90"/>
        <v>0</v>
      </c>
      <c r="V91" s="173">
        <f t="shared" si="90"/>
        <v>0</v>
      </c>
      <c r="W91" s="173">
        <f t="shared" si="90"/>
        <v>0</v>
      </c>
      <c r="X91" s="173">
        <f t="shared" si="90"/>
        <v>0</v>
      </c>
      <c r="Y91" s="173">
        <f t="shared" si="90"/>
        <v>0</v>
      </c>
      <c r="Z91" s="173">
        <f t="shared" si="90"/>
        <v>0</v>
      </c>
      <c r="AA91" s="173">
        <f t="shared" si="90"/>
        <v>0</v>
      </c>
      <c r="AB91" s="173">
        <f t="shared" si="90"/>
        <v>0</v>
      </c>
      <c r="AC91" s="173">
        <f t="shared" si="90"/>
        <v>0</v>
      </c>
      <c r="AD91" s="173">
        <f t="shared" si="90"/>
        <v>0</v>
      </c>
      <c r="AE91" s="173">
        <f t="shared" si="90"/>
        <v>0</v>
      </c>
      <c r="AF91" s="173">
        <f t="shared" si="90"/>
        <v>0</v>
      </c>
      <c r="AG91" s="173">
        <f t="shared" si="90"/>
        <v>0</v>
      </c>
      <c r="AH91" s="173">
        <f t="shared" si="90"/>
        <v>0</v>
      </c>
      <c r="AI91" s="173">
        <f t="shared" si="90"/>
        <v>0</v>
      </c>
      <c r="AJ91" s="173">
        <f t="shared" si="90"/>
        <v>0</v>
      </c>
      <c r="AK91" s="173">
        <f t="shared" si="90"/>
        <v>0</v>
      </c>
      <c r="AL91" s="173">
        <f t="shared" si="90"/>
        <v>0</v>
      </c>
      <c r="AM91" s="173">
        <f t="shared" si="90"/>
        <v>0</v>
      </c>
      <c r="AN91" s="173">
        <f t="shared" si="90"/>
        <v>0</v>
      </c>
      <c r="AO91" s="173">
        <f t="shared" si="90"/>
        <v>0</v>
      </c>
      <c r="AP91" s="173">
        <f t="shared" si="90"/>
        <v>0</v>
      </c>
      <c r="AQ91" s="173">
        <f t="shared" si="90"/>
        <v>0</v>
      </c>
      <c r="AR91" s="173">
        <f t="shared" si="90"/>
        <v>0</v>
      </c>
      <c r="AS91" s="173">
        <f t="shared" si="90"/>
        <v>0</v>
      </c>
      <c r="AT91" s="173">
        <f t="shared" si="90"/>
        <v>0</v>
      </c>
      <c r="AU91" s="173">
        <f t="shared" si="90"/>
        <v>0</v>
      </c>
      <c r="AV91" s="173">
        <f t="shared" si="90"/>
        <v>0</v>
      </c>
      <c r="AW91" s="173">
        <f t="shared" si="90"/>
        <v>0</v>
      </c>
      <c r="AX91" s="173">
        <f t="shared" si="90"/>
        <v>0</v>
      </c>
      <c r="AY91" s="173">
        <f t="shared" si="90"/>
        <v>0</v>
      </c>
      <c r="AZ91" s="173">
        <f t="shared" si="90"/>
        <v>0</v>
      </c>
      <c r="BA91" s="173">
        <f t="shared" si="90"/>
        <v>0</v>
      </c>
      <c r="BB91" s="173">
        <f t="shared" si="90"/>
        <v>0</v>
      </c>
      <c r="BC91" s="173">
        <f t="shared" si="90"/>
        <v>0</v>
      </c>
      <c r="BD91" s="173">
        <f t="shared" si="90"/>
        <v>0</v>
      </c>
      <c r="BE91" s="173">
        <f t="shared" si="90"/>
        <v>0</v>
      </c>
      <c r="BF91" s="173">
        <f t="shared" si="90"/>
        <v>0</v>
      </c>
      <c r="BG91" s="173">
        <f t="shared" si="90"/>
        <v>0</v>
      </c>
      <c r="BH91" s="173">
        <f t="shared" si="90"/>
        <v>0</v>
      </c>
      <c r="BI91" s="173">
        <f t="shared" si="90"/>
        <v>0</v>
      </c>
      <c r="BJ91" s="173">
        <f t="shared" si="90"/>
        <v>0</v>
      </c>
      <c r="BK91" s="173">
        <f t="shared" si="90"/>
        <v>0</v>
      </c>
      <c r="BL91" s="173">
        <f t="shared" si="90"/>
        <v>0</v>
      </c>
      <c r="BM91" s="151"/>
      <c r="BN91" s="239" t="str">
        <f>IFERROR(__xludf.DUMMYFUNCTION("""COMPUTED_VALUE"""),"Jiří Frankl-x")</f>
        <v>Jiří Frankl-x</v>
      </c>
      <c r="BO91" s="174"/>
      <c r="BP91" s="175"/>
      <c r="BQ91" s="174"/>
      <c r="BR91" s="175"/>
      <c r="BS91" s="174"/>
      <c r="BT91" s="175"/>
      <c r="BU91" s="174"/>
      <c r="BV91" s="175"/>
      <c r="BW91" s="174"/>
      <c r="BX91" s="175"/>
      <c r="BY91" s="174"/>
      <c r="BZ91" s="175"/>
      <c r="CA91" s="174"/>
      <c r="CB91" s="175"/>
      <c r="CC91" s="174"/>
      <c r="CD91" s="175"/>
      <c r="CE91" s="174"/>
      <c r="CF91" s="175"/>
      <c r="CG91" s="174"/>
      <c r="CH91" s="175"/>
      <c r="CI91" s="174"/>
      <c r="CJ91" s="175"/>
      <c r="CK91" s="174"/>
      <c r="CL91" s="175"/>
      <c r="CM91" s="174"/>
      <c r="CN91" s="175"/>
      <c r="CO91" s="174"/>
      <c r="CP91" s="175"/>
      <c r="CQ91" s="174"/>
      <c r="CR91" s="175"/>
      <c r="CS91" s="174"/>
      <c r="CT91" s="175"/>
      <c r="CU91" s="174"/>
      <c r="CV91" s="175"/>
      <c r="CW91" s="174"/>
      <c r="CX91" s="175"/>
      <c r="CY91" s="174"/>
      <c r="CZ91" s="175"/>
      <c r="DA91" s="174"/>
      <c r="DB91" s="175"/>
      <c r="DC91" s="174"/>
      <c r="DD91" s="175"/>
      <c r="DE91" s="174"/>
      <c r="DF91" s="175"/>
      <c r="DG91" s="174"/>
      <c r="DH91" s="175"/>
      <c r="DI91" s="174"/>
      <c r="DJ91" s="175"/>
      <c r="DK91" s="174"/>
      <c r="DL91" s="175"/>
      <c r="DM91" s="174"/>
      <c r="DN91" s="175"/>
      <c r="DO91" s="174"/>
      <c r="DP91" s="175"/>
      <c r="DQ91" s="174"/>
      <c r="DR91" s="175"/>
      <c r="DS91" s="174"/>
      <c r="DT91" s="175"/>
      <c r="DU91" s="174"/>
      <c r="DV91" s="175"/>
      <c r="DW91" s="174"/>
      <c r="DX91" s="175"/>
      <c r="DY91" s="240"/>
      <c r="DZ91" s="159" t="str">
        <f t="shared" si="48"/>
        <v>Jiří Frankl-x</v>
      </c>
      <c r="EA91" s="202"/>
      <c r="EB91" s="203"/>
      <c r="EC91" s="202"/>
      <c r="ED91" s="203"/>
      <c r="EE91" s="202"/>
      <c r="EF91" s="203"/>
      <c r="EG91" s="202"/>
      <c r="EH91" s="203"/>
      <c r="EI91" s="202"/>
      <c r="EJ91" s="203"/>
      <c r="EK91" s="202"/>
      <c r="EL91" s="203"/>
      <c r="EM91" s="202"/>
      <c r="EN91" s="203"/>
      <c r="EO91" s="202"/>
      <c r="EP91" s="203"/>
      <c r="EQ91" s="202"/>
      <c r="ER91" s="203"/>
      <c r="ES91" s="202"/>
      <c r="ET91" s="203"/>
      <c r="EU91" s="202"/>
      <c r="EV91" s="203"/>
      <c r="EW91" s="202"/>
      <c r="EX91" s="203"/>
      <c r="EY91" s="202"/>
      <c r="EZ91" s="203"/>
      <c r="FA91" s="202"/>
      <c r="FB91" s="203"/>
      <c r="FC91" s="202"/>
      <c r="FD91" s="203"/>
      <c r="FE91" s="202"/>
      <c r="FF91" s="203"/>
      <c r="FG91" s="202"/>
      <c r="FH91" s="203"/>
      <c r="FI91" s="202"/>
      <c r="FJ91" s="203"/>
      <c r="FK91" s="202"/>
      <c r="FL91" s="203"/>
      <c r="FM91" s="202"/>
      <c r="FN91" s="203"/>
      <c r="FO91" s="202"/>
      <c r="FP91" s="203"/>
      <c r="FQ91" s="202"/>
      <c r="FR91" s="203"/>
      <c r="FS91" s="202"/>
      <c r="FT91" s="203"/>
      <c r="FU91" s="202"/>
      <c r="FV91" s="203"/>
      <c r="FW91" s="202"/>
      <c r="FX91" s="203"/>
      <c r="FY91" s="202"/>
      <c r="FZ91" s="203"/>
      <c r="GA91" s="202"/>
      <c r="GB91" s="203"/>
      <c r="GC91" s="202"/>
      <c r="GD91" s="203"/>
      <c r="GE91" s="202"/>
      <c r="GF91" s="203"/>
      <c r="GG91" s="202"/>
      <c r="GH91" s="203"/>
      <c r="GI91" s="202"/>
      <c r="GJ91" s="203"/>
      <c r="GK91" s="240"/>
      <c r="GL91" s="159" t="str">
        <f t="shared" si="49"/>
        <v>Jiří Frankl-x</v>
      </c>
      <c r="GM91" s="202"/>
      <c r="GN91" s="203"/>
      <c r="GO91" s="202"/>
      <c r="GP91" s="203"/>
      <c r="GQ91" s="202"/>
      <c r="GR91" s="203"/>
      <c r="GS91" s="202"/>
      <c r="GT91" s="203"/>
      <c r="GU91" s="202"/>
      <c r="GV91" s="203"/>
      <c r="GW91" s="202"/>
      <c r="GX91" s="203"/>
      <c r="GY91" s="202"/>
      <c r="GZ91" s="203"/>
      <c r="HA91" s="202"/>
      <c r="HB91" s="203"/>
      <c r="HC91" s="202"/>
      <c r="HD91" s="203"/>
      <c r="HE91" s="202"/>
      <c r="HF91" s="203"/>
      <c r="HG91" s="202"/>
      <c r="HH91" s="203"/>
      <c r="HI91" s="202"/>
      <c r="HJ91" s="203"/>
      <c r="HK91" s="202"/>
      <c r="HL91" s="203"/>
      <c r="HM91" s="202"/>
      <c r="HN91" s="203"/>
      <c r="HO91" s="202"/>
      <c r="HP91" s="203"/>
      <c r="HQ91" s="202"/>
      <c r="HR91" s="203"/>
      <c r="HS91" s="202"/>
      <c r="HT91" s="203"/>
      <c r="HU91" s="202"/>
      <c r="HV91" s="203"/>
      <c r="HW91" s="202"/>
      <c r="HX91" s="203"/>
      <c r="HY91" s="202"/>
      <c r="HZ91" s="203"/>
      <c r="IA91" s="202"/>
      <c r="IB91" s="203"/>
      <c r="IC91" s="202"/>
      <c r="ID91" s="203"/>
      <c r="IE91" s="202"/>
      <c r="IF91" s="203"/>
      <c r="IG91" s="202"/>
      <c r="IH91" s="203"/>
      <c r="II91" s="202"/>
      <c r="IJ91" s="203"/>
      <c r="IK91" s="202"/>
      <c r="IL91" s="203"/>
      <c r="IM91" s="202"/>
      <c r="IN91" s="203"/>
      <c r="IO91" s="202"/>
      <c r="IP91" s="203"/>
      <c r="IQ91" s="202"/>
      <c r="IR91" s="203"/>
      <c r="IS91" s="202"/>
      <c r="IT91" s="203"/>
      <c r="IU91" s="202"/>
      <c r="IV91" s="203"/>
    </row>
    <row r="92">
      <c r="A92" s="225">
        <f>IFERROR(__xludf.DUMMYFUNCTION("""COMPUTED_VALUE"""),100.0)</f>
        <v>100</v>
      </c>
      <c r="B92" s="159" t="str">
        <f t="shared" si="46"/>
        <v>Matěj Štolba-x</v>
      </c>
      <c r="C92" s="173">
        <f t="shared" ref="C92:BL92" si="91">BO92+EA92+GM92</f>
        <v>0</v>
      </c>
      <c r="D92" s="173">
        <f t="shared" si="91"/>
        <v>0</v>
      </c>
      <c r="E92" s="173">
        <f t="shared" si="91"/>
        <v>0</v>
      </c>
      <c r="F92" s="173">
        <f t="shared" si="91"/>
        <v>0</v>
      </c>
      <c r="G92" s="173">
        <f t="shared" si="91"/>
        <v>0</v>
      </c>
      <c r="H92" s="173">
        <f t="shared" si="91"/>
        <v>0</v>
      </c>
      <c r="I92" s="173">
        <f t="shared" si="91"/>
        <v>0</v>
      </c>
      <c r="J92" s="173">
        <f t="shared" si="91"/>
        <v>0</v>
      </c>
      <c r="K92" s="173">
        <f t="shared" si="91"/>
        <v>0</v>
      </c>
      <c r="L92" s="173">
        <f t="shared" si="91"/>
        <v>0</v>
      </c>
      <c r="M92" s="173">
        <f t="shared" si="91"/>
        <v>0</v>
      </c>
      <c r="N92" s="173">
        <f t="shared" si="91"/>
        <v>0</v>
      </c>
      <c r="O92" s="173">
        <f t="shared" si="91"/>
        <v>0</v>
      </c>
      <c r="P92" s="173">
        <f t="shared" si="91"/>
        <v>0</v>
      </c>
      <c r="Q92" s="173">
        <f t="shared" si="91"/>
        <v>0</v>
      </c>
      <c r="R92" s="173">
        <f t="shared" si="91"/>
        <v>0</v>
      </c>
      <c r="S92" s="173">
        <f t="shared" si="91"/>
        <v>0</v>
      </c>
      <c r="T92" s="173">
        <f t="shared" si="91"/>
        <v>0</v>
      </c>
      <c r="U92" s="173">
        <f t="shared" si="91"/>
        <v>0</v>
      </c>
      <c r="V92" s="173">
        <f t="shared" si="91"/>
        <v>0</v>
      </c>
      <c r="W92" s="173">
        <f t="shared" si="91"/>
        <v>0</v>
      </c>
      <c r="X92" s="173">
        <f t="shared" si="91"/>
        <v>0</v>
      </c>
      <c r="Y92" s="173">
        <f t="shared" si="91"/>
        <v>0</v>
      </c>
      <c r="Z92" s="173">
        <f t="shared" si="91"/>
        <v>0</v>
      </c>
      <c r="AA92" s="173">
        <f t="shared" si="91"/>
        <v>0</v>
      </c>
      <c r="AB92" s="173">
        <f t="shared" si="91"/>
        <v>0</v>
      </c>
      <c r="AC92" s="173">
        <f t="shared" si="91"/>
        <v>0</v>
      </c>
      <c r="AD92" s="173">
        <f t="shared" si="91"/>
        <v>0</v>
      </c>
      <c r="AE92" s="173">
        <f t="shared" si="91"/>
        <v>0</v>
      </c>
      <c r="AF92" s="173">
        <f t="shared" si="91"/>
        <v>0</v>
      </c>
      <c r="AG92" s="173">
        <f t="shared" si="91"/>
        <v>0</v>
      </c>
      <c r="AH92" s="173">
        <f t="shared" si="91"/>
        <v>0</v>
      </c>
      <c r="AI92" s="173">
        <f t="shared" si="91"/>
        <v>0</v>
      </c>
      <c r="AJ92" s="173">
        <f t="shared" si="91"/>
        <v>0</v>
      </c>
      <c r="AK92" s="173">
        <f t="shared" si="91"/>
        <v>0</v>
      </c>
      <c r="AL92" s="173">
        <f t="shared" si="91"/>
        <v>0</v>
      </c>
      <c r="AM92" s="173">
        <f t="shared" si="91"/>
        <v>0</v>
      </c>
      <c r="AN92" s="173">
        <f t="shared" si="91"/>
        <v>0</v>
      </c>
      <c r="AO92" s="173">
        <f t="shared" si="91"/>
        <v>0</v>
      </c>
      <c r="AP92" s="173">
        <f t="shared" si="91"/>
        <v>0</v>
      </c>
      <c r="AQ92" s="173">
        <f t="shared" si="91"/>
        <v>0</v>
      </c>
      <c r="AR92" s="173">
        <f t="shared" si="91"/>
        <v>0</v>
      </c>
      <c r="AS92" s="173">
        <f t="shared" si="91"/>
        <v>0</v>
      </c>
      <c r="AT92" s="173">
        <f t="shared" si="91"/>
        <v>0</v>
      </c>
      <c r="AU92" s="173">
        <f t="shared" si="91"/>
        <v>0</v>
      </c>
      <c r="AV92" s="173">
        <f t="shared" si="91"/>
        <v>0</v>
      </c>
      <c r="AW92" s="173">
        <f t="shared" si="91"/>
        <v>0</v>
      </c>
      <c r="AX92" s="173">
        <f t="shared" si="91"/>
        <v>0</v>
      </c>
      <c r="AY92" s="173">
        <f t="shared" si="91"/>
        <v>0</v>
      </c>
      <c r="AZ92" s="173">
        <f t="shared" si="91"/>
        <v>0</v>
      </c>
      <c r="BA92" s="173">
        <f t="shared" si="91"/>
        <v>0</v>
      </c>
      <c r="BB92" s="173">
        <f t="shared" si="91"/>
        <v>0</v>
      </c>
      <c r="BC92" s="173">
        <f t="shared" si="91"/>
        <v>0</v>
      </c>
      <c r="BD92" s="173">
        <f t="shared" si="91"/>
        <v>0</v>
      </c>
      <c r="BE92" s="173">
        <f t="shared" si="91"/>
        <v>0</v>
      </c>
      <c r="BF92" s="173">
        <f t="shared" si="91"/>
        <v>0</v>
      </c>
      <c r="BG92" s="173">
        <f t="shared" si="91"/>
        <v>0</v>
      </c>
      <c r="BH92" s="173">
        <f t="shared" si="91"/>
        <v>0</v>
      </c>
      <c r="BI92" s="173">
        <f t="shared" si="91"/>
        <v>0</v>
      </c>
      <c r="BJ92" s="173">
        <f t="shared" si="91"/>
        <v>0</v>
      </c>
      <c r="BK92" s="173">
        <f t="shared" si="91"/>
        <v>0</v>
      </c>
      <c r="BL92" s="173">
        <f t="shared" si="91"/>
        <v>0</v>
      </c>
      <c r="BM92" s="151"/>
      <c r="BN92" s="239" t="str">
        <f>IFERROR(__xludf.DUMMYFUNCTION("""COMPUTED_VALUE"""),"Matěj Štolba-x")</f>
        <v>Matěj Štolba-x</v>
      </c>
      <c r="BO92" s="174"/>
      <c r="BP92" s="175"/>
      <c r="BQ92" s="174"/>
      <c r="BR92" s="175"/>
      <c r="BS92" s="174"/>
      <c r="BT92" s="175"/>
      <c r="BU92" s="174"/>
      <c r="BV92" s="175"/>
      <c r="BW92" s="174"/>
      <c r="BX92" s="175"/>
      <c r="BY92" s="174"/>
      <c r="BZ92" s="175"/>
      <c r="CA92" s="174"/>
      <c r="CB92" s="175"/>
      <c r="CC92" s="174"/>
      <c r="CD92" s="175"/>
      <c r="CE92" s="174"/>
      <c r="CF92" s="175"/>
      <c r="CG92" s="174"/>
      <c r="CH92" s="175"/>
      <c r="CI92" s="174"/>
      <c r="CJ92" s="175"/>
      <c r="CK92" s="174"/>
      <c r="CL92" s="175"/>
      <c r="CM92" s="174"/>
      <c r="CN92" s="175"/>
      <c r="CO92" s="174"/>
      <c r="CP92" s="175"/>
      <c r="CQ92" s="174"/>
      <c r="CR92" s="175"/>
      <c r="CS92" s="174"/>
      <c r="CT92" s="175"/>
      <c r="CU92" s="174"/>
      <c r="CV92" s="175"/>
      <c r="CW92" s="174"/>
      <c r="CX92" s="175"/>
      <c r="CY92" s="174"/>
      <c r="CZ92" s="175"/>
      <c r="DA92" s="174"/>
      <c r="DB92" s="175"/>
      <c r="DC92" s="174"/>
      <c r="DD92" s="175"/>
      <c r="DE92" s="174"/>
      <c r="DF92" s="175"/>
      <c r="DG92" s="174"/>
      <c r="DH92" s="175"/>
      <c r="DI92" s="174"/>
      <c r="DJ92" s="175"/>
      <c r="DK92" s="174"/>
      <c r="DL92" s="175"/>
      <c r="DM92" s="174"/>
      <c r="DN92" s="175"/>
      <c r="DO92" s="174"/>
      <c r="DP92" s="175"/>
      <c r="DQ92" s="174"/>
      <c r="DR92" s="175"/>
      <c r="DS92" s="174"/>
      <c r="DT92" s="175"/>
      <c r="DU92" s="174"/>
      <c r="DV92" s="175"/>
      <c r="DW92" s="174"/>
      <c r="DX92" s="175"/>
      <c r="DY92" s="239"/>
      <c r="DZ92" s="159" t="str">
        <f t="shared" si="48"/>
        <v>Matěj Štolba-x</v>
      </c>
      <c r="EA92" s="202"/>
      <c r="EB92" s="203"/>
      <c r="EC92" s="202"/>
      <c r="ED92" s="203"/>
      <c r="EE92" s="202"/>
      <c r="EF92" s="203"/>
      <c r="EG92" s="202"/>
      <c r="EH92" s="203"/>
      <c r="EI92" s="202"/>
      <c r="EJ92" s="203"/>
      <c r="EK92" s="202"/>
      <c r="EL92" s="203"/>
      <c r="EM92" s="202"/>
      <c r="EN92" s="203"/>
      <c r="EO92" s="202"/>
      <c r="EP92" s="203"/>
      <c r="EQ92" s="202"/>
      <c r="ER92" s="203"/>
      <c r="ES92" s="202"/>
      <c r="ET92" s="203"/>
      <c r="EU92" s="202"/>
      <c r="EV92" s="203"/>
      <c r="EW92" s="202"/>
      <c r="EX92" s="203"/>
      <c r="EY92" s="202"/>
      <c r="EZ92" s="203"/>
      <c r="FA92" s="202"/>
      <c r="FB92" s="203"/>
      <c r="FC92" s="202"/>
      <c r="FD92" s="203"/>
      <c r="FE92" s="202"/>
      <c r="FF92" s="203"/>
      <c r="FG92" s="202"/>
      <c r="FH92" s="203"/>
      <c r="FI92" s="202"/>
      <c r="FJ92" s="203"/>
      <c r="FK92" s="202"/>
      <c r="FL92" s="203"/>
      <c r="FM92" s="202"/>
      <c r="FN92" s="203"/>
      <c r="FO92" s="202"/>
      <c r="FP92" s="203"/>
      <c r="FQ92" s="202"/>
      <c r="FR92" s="203"/>
      <c r="FS92" s="202"/>
      <c r="FT92" s="203"/>
      <c r="FU92" s="202"/>
      <c r="FV92" s="203"/>
      <c r="FW92" s="202"/>
      <c r="FX92" s="203"/>
      <c r="FY92" s="202"/>
      <c r="FZ92" s="203"/>
      <c r="GA92" s="202"/>
      <c r="GB92" s="203"/>
      <c r="GC92" s="202"/>
      <c r="GD92" s="203"/>
      <c r="GE92" s="202"/>
      <c r="GF92" s="203"/>
      <c r="GG92" s="202"/>
      <c r="GH92" s="203"/>
      <c r="GI92" s="202"/>
      <c r="GJ92" s="203"/>
      <c r="GK92" s="239"/>
      <c r="GL92" s="159" t="str">
        <f t="shared" si="49"/>
        <v>Matěj Štolba-x</v>
      </c>
      <c r="GM92" s="202"/>
      <c r="GN92" s="203"/>
      <c r="GO92" s="202"/>
      <c r="GP92" s="203"/>
      <c r="GQ92" s="202"/>
      <c r="GR92" s="203"/>
      <c r="GS92" s="202"/>
      <c r="GT92" s="203"/>
      <c r="GU92" s="202"/>
      <c r="GV92" s="203"/>
      <c r="GW92" s="202"/>
      <c r="GX92" s="203"/>
      <c r="GY92" s="202"/>
      <c r="GZ92" s="203"/>
      <c r="HA92" s="202"/>
      <c r="HB92" s="203"/>
      <c r="HC92" s="202"/>
      <c r="HD92" s="203"/>
      <c r="HE92" s="202"/>
      <c r="HF92" s="203"/>
      <c r="HG92" s="202"/>
      <c r="HH92" s="203"/>
      <c r="HI92" s="202"/>
      <c r="HJ92" s="203"/>
      <c r="HK92" s="202"/>
      <c r="HL92" s="203"/>
      <c r="HM92" s="202"/>
      <c r="HN92" s="203"/>
      <c r="HO92" s="202"/>
      <c r="HP92" s="203"/>
      <c r="HQ92" s="202"/>
      <c r="HR92" s="203"/>
      <c r="HS92" s="202"/>
      <c r="HT92" s="203"/>
      <c r="HU92" s="202"/>
      <c r="HV92" s="203"/>
      <c r="HW92" s="202"/>
      <c r="HX92" s="203"/>
      <c r="HY92" s="202"/>
      <c r="HZ92" s="203"/>
      <c r="IA92" s="202"/>
      <c r="IB92" s="203"/>
      <c r="IC92" s="202"/>
      <c r="ID92" s="203"/>
      <c r="IE92" s="202"/>
      <c r="IF92" s="203"/>
      <c r="IG92" s="202"/>
      <c r="IH92" s="203"/>
      <c r="II92" s="202"/>
      <c r="IJ92" s="203"/>
      <c r="IK92" s="202"/>
      <c r="IL92" s="203"/>
      <c r="IM92" s="202"/>
      <c r="IN92" s="203"/>
      <c r="IO92" s="202"/>
      <c r="IP92" s="203"/>
      <c r="IQ92" s="202"/>
      <c r="IR92" s="203"/>
      <c r="IS92" s="202"/>
      <c r="IT92" s="203"/>
      <c r="IU92" s="202"/>
      <c r="IV92" s="203"/>
    </row>
    <row r="93">
      <c r="A93" s="225">
        <f>IFERROR(__xludf.DUMMYFUNCTION("""COMPUTED_VALUE"""),100.0)</f>
        <v>100</v>
      </c>
      <c r="B93" s="159" t="str">
        <f t="shared" si="46"/>
        <v>Michal Moročilo-x</v>
      </c>
      <c r="C93" s="173">
        <f t="shared" ref="C93:BL93" si="92">BO93+EA93+GM93</f>
        <v>0</v>
      </c>
      <c r="D93" s="173">
        <f t="shared" si="92"/>
        <v>0</v>
      </c>
      <c r="E93" s="173">
        <f t="shared" si="92"/>
        <v>0</v>
      </c>
      <c r="F93" s="173">
        <f t="shared" si="92"/>
        <v>0</v>
      </c>
      <c r="G93" s="173">
        <f t="shared" si="92"/>
        <v>0</v>
      </c>
      <c r="H93" s="173">
        <f t="shared" si="92"/>
        <v>0</v>
      </c>
      <c r="I93" s="173">
        <f t="shared" si="92"/>
        <v>0</v>
      </c>
      <c r="J93" s="173">
        <f t="shared" si="92"/>
        <v>0</v>
      </c>
      <c r="K93" s="173">
        <f t="shared" si="92"/>
        <v>0</v>
      </c>
      <c r="L93" s="173">
        <f t="shared" si="92"/>
        <v>0</v>
      </c>
      <c r="M93" s="173">
        <f t="shared" si="92"/>
        <v>0</v>
      </c>
      <c r="N93" s="173">
        <f t="shared" si="92"/>
        <v>0</v>
      </c>
      <c r="O93" s="173">
        <f t="shared" si="92"/>
        <v>0</v>
      </c>
      <c r="P93" s="173">
        <f t="shared" si="92"/>
        <v>0</v>
      </c>
      <c r="Q93" s="173">
        <f t="shared" si="92"/>
        <v>0</v>
      </c>
      <c r="R93" s="173">
        <f t="shared" si="92"/>
        <v>0</v>
      </c>
      <c r="S93" s="173">
        <f t="shared" si="92"/>
        <v>0</v>
      </c>
      <c r="T93" s="173">
        <f t="shared" si="92"/>
        <v>0</v>
      </c>
      <c r="U93" s="173">
        <f t="shared" si="92"/>
        <v>0</v>
      </c>
      <c r="V93" s="173">
        <f t="shared" si="92"/>
        <v>0</v>
      </c>
      <c r="W93" s="173">
        <f t="shared" si="92"/>
        <v>0</v>
      </c>
      <c r="X93" s="173">
        <f t="shared" si="92"/>
        <v>0</v>
      </c>
      <c r="Y93" s="173">
        <f t="shared" si="92"/>
        <v>0</v>
      </c>
      <c r="Z93" s="173">
        <f t="shared" si="92"/>
        <v>0</v>
      </c>
      <c r="AA93" s="173">
        <f t="shared" si="92"/>
        <v>0</v>
      </c>
      <c r="AB93" s="173">
        <f t="shared" si="92"/>
        <v>0</v>
      </c>
      <c r="AC93" s="173">
        <f t="shared" si="92"/>
        <v>0</v>
      </c>
      <c r="AD93" s="173">
        <f t="shared" si="92"/>
        <v>0</v>
      </c>
      <c r="AE93" s="173">
        <f t="shared" si="92"/>
        <v>0</v>
      </c>
      <c r="AF93" s="173">
        <f t="shared" si="92"/>
        <v>0</v>
      </c>
      <c r="AG93" s="173">
        <f t="shared" si="92"/>
        <v>0</v>
      </c>
      <c r="AH93" s="173">
        <f t="shared" si="92"/>
        <v>0</v>
      </c>
      <c r="AI93" s="173">
        <f t="shared" si="92"/>
        <v>0</v>
      </c>
      <c r="AJ93" s="173">
        <f t="shared" si="92"/>
        <v>0</v>
      </c>
      <c r="AK93" s="173">
        <f t="shared" si="92"/>
        <v>0</v>
      </c>
      <c r="AL93" s="173">
        <f t="shared" si="92"/>
        <v>0</v>
      </c>
      <c r="AM93" s="173">
        <f t="shared" si="92"/>
        <v>0</v>
      </c>
      <c r="AN93" s="173">
        <f t="shared" si="92"/>
        <v>0</v>
      </c>
      <c r="AO93" s="173">
        <f t="shared" si="92"/>
        <v>0</v>
      </c>
      <c r="AP93" s="173">
        <f t="shared" si="92"/>
        <v>0</v>
      </c>
      <c r="AQ93" s="173">
        <f t="shared" si="92"/>
        <v>0</v>
      </c>
      <c r="AR93" s="173">
        <f t="shared" si="92"/>
        <v>0</v>
      </c>
      <c r="AS93" s="173">
        <f t="shared" si="92"/>
        <v>0</v>
      </c>
      <c r="AT93" s="173">
        <f t="shared" si="92"/>
        <v>0</v>
      </c>
      <c r="AU93" s="173">
        <f t="shared" si="92"/>
        <v>0</v>
      </c>
      <c r="AV93" s="173">
        <f t="shared" si="92"/>
        <v>0</v>
      </c>
      <c r="AW93" s="173">
        <f t="shared" si="92"/>
        <v>0</v>
      </c>
      <c r="AX93" s="173">
        <f t="shared" si="92"/>
        <v>0</v>
      </c>
      <c r="AY93" s="173">
        <f t="shared" si="92"/>
        <v>0</v>
      </c>
      <c r="AZ93" s="173">
        <f t="shared" si="92"/>
        <v>0</v>
      </c>
      <c r="BA93" s="173">
        <f t="shared" si="92"/>
        <v>0</v>
      </c>
      <c r="BB93" s="173">
        <f t="shared" si="92"/>
        <v>0</v>
      </c>
      <c r="BC93" s="173">
        <f t="shared" si="92"/>
        <v>0</v>
      </c>
      <c r="BD93" s="173">
        <f t="shared" si="92"/>
        <v>0</v>
      </c>
      <c r="BE93" s="173">
        <f t="shared" si="92"/>
        <v>0</v>
      </c>
      <c r="BF93" s="173">
        <f t="shared" si="92"/>
        <v>0</v>
      </c>
      <c r="BG93" s="173">
        <f t="shared" si="92"/>
        <v>0</v>
      </c>
      <c r="BH93" s="173">
        <f t="shared" si="92"/>
        <v>0</v>
      </c>
      <c r="BI93" s="173">
        <f t="shared" si="92"/>
        <v>0</v>
      </c>
      <c r="BJ93" s="173">
        <f t="shared" si="92"/>
        <v>0</v>
      </c>
      <c r="BK93" s="173">
        <f t="shared" si="92"/>
        <v>0</v>
      </c>
      <c r="BL93" s="173">
        <f t="shared" si="92"/>
        <v>0</v>
      </c>
      <c r="BM93" s="151"/>
      <c r="BN93" s="239" t="str">
        <f>IFERROR(__xludf.DUMMYFUNCTION("""COMPUTED_VALUE"""),"Michal Moročilo-x")</f>
        <v>Michal Moročilo-x</v>
      </c>
      <c r="BO93" s="174"/>
      <c r="BP93" s="175"/>
      <c r="BQ93" s="174"/>
      <c r="BR93" s="175"/>
      <c r="BS93" s="174"/>
      <c r="BT93" s="175"/>
      <c r="BU93" s="174"/>
      <c r="BV93" s="175"/>
      <c r="BW93" s="174"/>
      <c r="BX93" s="175"/>
      <c r="BY93" s="174"/>
      <c r="BZ93" s="175"/>
      <c r="CA93" s="174"/>
      <c r="CB93" s="175"/>
      <c r="CC93" s="174"/>
      <c r="CD93" s="175"/>
      <c r="CE93" s="174"/>
      <c r="CF93" s="175"/>
      <c r="CG93" s="174"/>
      <c r="CH93" s="175"/>
      <c r="CI93" s="174"/>
      <c r="CJ93" s="175"/>
      <c r="CK93" s="174"/>
      <c r="CL93" s="175"/>
      <c r="CM93" s="174"/>
      <c r="CN93" s="175"/>
      <c r="CO93" s="174"/>
      <c r="CP93" s="175"/>
      <c r="CQ93" s="174"/>
      <c r="CR93" s="175"/>
      <c r="CS93" s="174"/>
      <c r="CT93" s="175"/>
      <c r="CU93" s="174"/>
      <c r="CV93" s="175"/>
      <c r="CW93" s="174"/>
      <c r="CX93" s="175"/>
      <c r="CY93" s="174"/>
      <c r="CZ93" s="175"/>
      <c r="DA93" s="174"/>
      <c r="DB93" s="175"/>
      <c r="DC93" s="174"/>
      <c r="DD93" s="175"/>
      <c r="DE93" s="174"/>
      <c r="DF93" s="175"/>
      <c r="DG93" s="174"/>
      <c r="DH93" s="175"/>
      <c r="DI93" s="174"/>
      <c r="DJ93" s="175"/>
      <c r="DK93" s="174"/>
      <c r="DL93" s="175"/>
      <c r="DM93" s="174"/>
      <c r="DN93" s="175"/>
      <c r="DO93" s="174"/>
      <c r="DP93" s="175"/>
      <c r="DQ93" s="174"/>
      <c r="DR93" s="175"/>
      <c r="DS93" s="174"/>
      <c r="DT93" s="175"/>
      <c r="DU93" s="174"/>
      <c r="DV93" s="175"/>
      <c r="DW93" s="174"/>
      <c r="DX93" s="175"/>
      <c r="DY93" s="239"/>
      <c r="DZ93" s="159" t="str">
        <f t="shared" si="48"/>
        <v>Michal Moročilo-x</v>
      </c>
      <c r="EA93" s="202"/>
      <c r="EB93" s="203"/>
      <c r="EC93" s="202"/>
      <c r="ED93" s="203"/>
      <c r="EE93" s="202"/>
      <c r="EF93" s="203"/>
      <c r="EG93" s="202"/>
      <c r="EH93" s="203"/>
      <c r="EI93" s="202"/>
      <c r="EJ93" s="203"/>
      <c r="EK93" s="202"/>
      <c r="EL93" s="203"/>
      <c r="EM93" s="202"/>
      <c r="EN93" s="203"/>
      <c r="EO93" s="202"/>
      <c r="EP93" s="203"/>
      <c r="EQ93" s="202"/>
      <c r="ER93" s="203"/>
      <c r="ES93" s="202"/>
      <c r="ET93" s="203"/>
      <c r="EU93" s="202"/>
      <c r="EV93" s="203"/>
      <c r="EW93" s="202"/>
      <c r="EX93" s="203"/>
      <c r="EY93" s="202"/>
      <c r="EZ93" s="203"/>
      <c r="FA93" s="202"/>
      <c r="FB93" s="203"/>
      <c r="FC93" s="202"/>
      <c r="FD93" s="203"/>
      <c r="FE93" s="202"/>
      <c r="FF93" s="203"/>
      <c r="FG93" s="202"/>
      <c r="FH93" s="203"/>
      <c r="FI93" s="202"/>
      <c r="FJ93" s="203"/>
      <c r="FK93" s="202"/>
      <c r="FL93" s="203"/>
      <c r="FM93" s="202"/>
      <c r="FN93" s="203"/>
      <c r="FO93" s="202"/>
      <c r="FP93" s="203"/>
      <c r="FQ93" s="202"/>
      <c r="FR93" s="203"/>
      <c r="FS93" s="202"/>
      <c r="FT93" s="203"/>
      <c r="FU93" s="202"/>
      <c r="FV93" s="203"/>
      <c r="FW93" s="202"/>
      <c r="FX93" s="203"/>
      <c r="FY93" s="202"/>
      <c r="FZ93" s="203"/>
      <c r="GA93" s="202"/>
      <c r="GB93" s="203"/>
      <c r="GC93" s="202"/>
      <c r="GD93" s="203"/>
      <c r="GE93" s="202"/>
      <c r="GF93" s="203"/>
      <c r="GG93" s="202"/>
      <c r="GH93" s="203"/>
      <c r="GI93" s="202"/>
      <c r="GJ93" s="203"/>
      <c r="GK93" s="239"/>
      <c r="GL93" s="159" t="str">
        <f t="shared" si="49"/>
        <v>Michal Moročilo-x</v>
      </c>
      <c r="GM93" s="202"/>
      <c r="GN93" s="203"/>
      <c r="GO93" s="202"/>
      <c r="GP93" s="203"/>
      <c r="GQ93" s="202"/>
      <c r="GR93" s="203"/>
      <c r="GS93" s="202"/>
      <c r="GT93" s="203"/>
      <c r="GU93" s="202"/>
      <c r="GV93" s="203"/>
      <c r="GW93" s="202"/>
      <c r="GX93" s="203"/>
      <c r="GY93" s="202"/>
      <c r="GZ93" s="203"/>
      <c r="HA93" s="202"/>
      <c r="HB93" s="203"/>
      <c r="HC93" s="202"/>
      <c r="HD93" s="203"/>
      <c r="HE93" s="202"/>
      <c r="HF93" s="203"/>
      <c r="HG93" s="202"/>
      <c r="HH93" s="203"/>
      <c r="HI93" s="202"/>
      <c r="HJ93" s="203"/>
      <c r="HK93" s="202"/>
      <c r="HL93" s="203"/>
      <c r="HM93" s="202"/>
      <c r="HN93" s="203"/>
      <c r="HO93" s="202"/>
      <c r="HP93" s="203"/>
      <c r="HQ93" s="202"/>
      <c r="HR93" s="203"/>
      <c r="HS93" s="202"/>
      <c r="HT93" s="203"/>
      <c r="HU93" s="202"/>
      <c r="HV93" s="203"/>
      <c r="HW93" s="202"/>
      <c r="HX93" s="203"/>
      <c r="HY93" s="202"/>
      <c r="HZ93" s="203"/>
      <c r="IA93" s="202"/>
      <c r="IB93" s="203"/>
      <c r="IC93" s="202"/>
      <c r="ID93" s="203"/>
      <c r="IE93" s="202"/>
      <c r="IF93" s="203"/>
      <c r="IG93" s="202"/>
      <c r="IH93" s="203"/>
      <c r="II93" s="202"/>
      <c r="IJ93" s="203"/>
      <c r="IK93" s="202"/>
      <c r="IL93" s="203"/>
      <c r="IM93" s="202"/>
      <c r="IN93" s="203"/>
      <c r="IO93" s="202"/>
      <c r="IP93" s="203"/>
      <c r="IQ93" s="202"/>
      <c r="IR93" s="203"/>
      <c r="IS93" s="202"/>
      <c r="IT93" s="203"/>
      <c r="IU93" s="202"/>
      <c r="IV93" s="203"/>
    </row>
    <row r="94">
      <c r="A94" s="225">
        <f>IFERROR(__xludf.DUMMYFUNCTION("""COMPUTED_VALUE"""),100.0)</f>
        <v>100</v>
      </c>
      <c r="B94" s="159" t="str">
        <f t="shared" si="46"/>
        <v>František Matoušek</v>
      </c>
      <c r="C94" s="173">
        <f t="shared" ref="C94:BL94" si="93">BO94+EA94+GM94</f>
        <v>0</v>
      </c>
      <c r="D94" s="173">
        <f t="shared" si="93"/>
        <v>0</v>
      </c>
      <c r="E94" s="173">
        <f t="shared" si="93"/>
        <v>0</v>
      </c>
      <c r="F94" s="173">
        <f t="shared" si="93"/>
        <v>0</v>
      </c>
      <c r="G94" s="173">
        <f t="shared" si="93"/>
        <v>4</v>
      </c>
      <c r="H94" s="173">
        <f t="shared" si="93"/>
        <v>0</v>
      </c>
      <c r="I94" s="173">
        <f t="shared" si="93"/>
        <v>4.5</v>
      </c>
      <c r="J94" s="173">
        <f t="shared" si="93"/>
        <v>0</v>
      </c>
      <c r="K94" s="173">
        <f t="shared" si="93"/>
        <v>9</v>
      </c>
      <c r="L94" s="173">
        <f t="shared" si="93"/>
        <v>0</v>
      </c>
      <c r="M94" s="173">
        <f t="shared" si="93"/>
        <v>3</v>
      </c>
      <c r="N94" s="173">
        <f t="shared" si="93"/>
        <v>300</v>
      </c>
      <c r="O94" s="173">
        <f t="shared" si="93"/>
        <v>0</v>
      </c>
      <c r="P94" s="173">
        <f t="shared" si="93"/>
        <v>0</v>
      </c>
      <c r="Q94" s="173">
        <f t="shared" si="93"/>
        <v>4.5</v>
      </c>
      <c r="R94" s="173">
        <f t="shared" si="93"/>
        <v>0</v>
      </c>
      <c r="S94" s="173">
        <f t="shared" si="93"/>
        <v>0</v>
      </c>
      <c r="T94" s="173">
        <f t="shared" si="93"/>
        <v>0</v>
      </c>
      <c r="U94" s="173">
        <f t="shared" si="93"/>
        <v>2</v>
      </c>
      <c r="V94" s="173">
        <f t="shared" si="93"/>
        <v>0</v>
      </c>
      <c r="W94" s="173">
        <f t="shared" si="93"/>
        <v>4</v>
      </c>
      <c r="X94" s="173">
        <f t="shared" si="93"/>
        <v>0</v>
      </c>
      <c r="Y94" s="173">
        <f t="shared" si="93"/>
        <v>10</v>
      </c>
      <c r="Z94" s="173">
        <f t="shared" si="93"/>
        <v>0</v>
      </c>
      <c r="AA94" s="173">
        <f t="shared" si="93"/>
        <v>0</v>
      </c>
      <c r="AB94" s="173">
        <f t="shared" si="93"/>
        <v>0</v>
      </c>
      <c r="AC94" s="173">
        <f t="shared" si="93"/>
        <v>0</v>
      </c>
      <c r="AD94" s="173">
        <f t="shared" si="93"/>
        <v>0</v>
      </c>
      <c r="AE94" s="173">
        <f t="shared" si="93"/>
        <v>0</v>
      </c>
      <c r="AF94" s="173">
        <f t="shared" si="93"/>
        <v>0</v>
      </c>
      <c r="AG94" s="173">
        <f t="shared" si="93"/>
        <v>0</v>
      </c>
      <c r="AH94" s="173">
        <f t="shared" si="93"/>
        <v>0</v>
      </c>
      <c r="AI94" s="173">
        <f t="shared" si="93"/>
        <v>0</v>
      </c>
      <c r="AJ94" s="173">
        <f t="shared" si="93"/>
        <v>0</v>
      </c>
      <c r="AK94" s="173">
        <f t="shared" si="93"/>
        <v>0</v>
      </c>
      <c r="AL94" s="173">
        <f t="shared" si="93"/>
        <v>0</v>
      </c>
      <c r="AM94" s="173">
        <f t="shared" si="93"/>
        <v>6</v>
      </c>
      <c r="AN94" s="173">
        <f t="shared" si="93"/>
        <v>600</v>
      </c>
      <c r="AO94" s="173">
        <f t="shared" si="93"/>
        <v>12</v>
      </c>
      <c r="AP94" s="173">
        <f t="shared" si="93"/>
        <v>1200</v>
      </c>
      <c r="AQ94" s="173">
        <f t="shared" si="93"/>
        <v>0</v>
      </c>
      <c r="AR94" s="173">
        <f t="shared" si="93"/>
        <v>0</v>
      </c>
      <c r="AS94" s="173">
        <f t="shared" si="93"/>
        <v>0</v>
      </c>
      <c r="AT94" s="173">
        <f t="shared" si="93"/>
        <v>0</v>
      </c>
      <c r="AU94" s="173">
        <f t="shared" si="93"/>
        <v>0</v>
      </c>
      <c r="AV94" s="173">
        <f t="shared" si="93"/>
        <v>0</v>
      </c>
      <c r="AW94" s="173">
        <f t="shared" si="93"/>
        <v>0</v>
      </c>
      <c r="AX94" s="173">
        <f t="shared" si="93"/>
        <v>0</v>
      </c>
      <c r="AY94" s="173">
        <f t="shared" si="93"/>
        <v>0</v>
      </c>
      <c r="AZ94" s="173">
        <f t="shared" si="93"/>
        <v>0</v>
      </c>
      <c r="BA94" s="173">
        <f t="shared" si="93"/>
        <v>7</v>
      </c>
      <c r="BB94" s="173">
        <f t="shared" si="93"/>
        <v>700</v>
      </c>
      <c r="BC94" s="173">
        <f t="shared" si="93"/>
        <v>0</v>
      </c>
      <c r="BD94" s="173">
        <f t="shared" si="93"/>
        <v>0</v>
      </c>
      <c r="BE94" s="173">
        <f t="shared" si="93"/>
        <v>0</v>
      </c>
      <c r="BF94" s="173">
        <f t="shared" si="93"/>
        <v>0</v>
      </c>
      <c r="BG94" s="173">
        <f t="shared" si="93"/>
        <v>0</v>
      </c>
      <c r="BH94" s="173">
        <f t="shared" si="93"/>
        <v>0</v>
      </c>
      <c r="BI94" s="173">
        <f t="shared" si="93"/>
        <v>7</v>
      </c>
      <c r="BJ94" s="173">
        <f t="shared" si="93"/>
        <v>0</v>
      </c>
      <c r="BK94" s="173">
        <f t="shared" si="93"/>
        <v>5</v>
      </c>
      <c r="BL94" s="173">
        <f t="shared" si="93"/>
        <v>0</v>
      </c>
      <c r="BM94" s="151"/>
      <c r="BN94" s="239" t="str">
        <f>IFERROR(__xludf.DUMMYFUNCTION("""COMPUTED_VALUE"""),"František Matoušek")</f>
        <v>František Matoušek</v>
      </c>
      <c r="BO94" s="174"/>
      <c r="BP94" s="175"/>
      <c r="BQ94" s="174"/>
      <c r="BR94" s="175"/>
      <c r="BS94" s="174">
        <f>IFERROR(__xludf.DUMMYFUNCTION("""COMPUTED_VALUE"""),4.0)</f>
        <v>4</v>
      </c>
      <c r="BT94" s="175"/>
      <c r="BU94" s="174"/>
      <c r="BV94" s="175"/>
      <c r="BW94" s="174"/>
      <c r="BX94" s="175"/>
      <c r="BY94" s="174"/>
      <c r="BZ94" s="175"/>
      <c r="CA94" s="174"/>
      <c r="CB94" s="175"/>
      <c r="CC94" s="174">
        <f>IFERROR(__xludf.DUMMYFUNCTION("""COMPUTED_VALUE"""),4.5)</f>
        <v>4.5</v>
      </c>
      <c r="CD94" s="175"/>
      <c r="CE94" s="174"/>
      <c r="CF94" s="175"/>
      <c r="CG94" s="174">
        <f>IFERROR(__xludf.DUMMYFUNCTION("""COMPUTED_VALUE"""),2.0)</f>
        <v>2</v>
      </c>
      <c r="CH94" s="175"/>
      <c r="CI94" s="174"/>
      <c r="CJ94" s="175"/>
      <c r="CK94" s="174"/>
      <c r="CL94" s="175"/>
      <c r="CM94" s="174"/>
      <c r="CN94" s="175"/>
      <c r="CO94" s="174"/>
      <c r="CP94" s="175"/>
      <c r="CQ94" s="174"/>
      <c r="CR94" s="175"/>
      <c r="CS94" s="174"/>
      <c r="CT94" s="175"/>
      <c r="CU94" s="174"/>
      <c r="CV94" s="175"/>
      <c r="CW94" s="174"/>
      <c r="CX94" s="175"/>
      <c r="CY94" s="174"/>
      <c r="CZ94" s="175"/>
      <c r="DA94" s="174"/>
      <c r="DB94" s="175"/>
      <c r="DC94" s="174"/>
      <c r="DD94" s="175"/>
      <c r="DE94" s="174"/>
      <c r="DF94" s="175"/>
      <c r="DG94" s="174"/>
      <c r="DH94" s="175"/>
      <c r="DI94" s="174"/>
      <c r="DJ94" s="175"/>
      <c r="DK94" s="174"/>
      <c r="DL94" s="175"/>
      <c r="DM94" s="174"/>
      <c r="DN94" s="175"/>
      <c r="DO94" s="174"/>
      <c r="DP94" s="175"/>
      <c r="DQ94" s="174"/>
      <c r="DR94" s="175"/>
      <c r="DS94" s="174"/>
      <c r="DT94" s="175"/>
      <c r="DU94" s="174"/>
      <c r="DV94" s="175"/>
      <c r="DW94" s="174"/>
      <c r="DX94" s="175"/>
      <c r="DY94" s="239"/>
      <c r="DZ94" s="159" t="str">
        <f t="shared" si="48"/>
        <v>František Matoušek</v>
      </c>
      <c r="EA94" s="202"/>
      <c r="EB94" s="203"/>
      <c r="EC94" s="202"/>
      <c r="ED94" s="203"/>
      <c r="EE94" s="202"/>
      <c r="EF94" s="203"/>
      <c r="EG94" s="202"/>
      <c r="EH94" s="203"/>
      <c r="EI94" s="202"/>
      <c r="EJ94" s="203"/>
      <c r="EK94" s="202"/>
      <c r="EL94" s="203"/>
      <c r="EM94" s="202"/>
      <c r="EN94" s="203"/>
      <c r="EO94" s="202"/>
      <c r="EP94" s="203"/>
      <c r="EQ94" s="202"/>
      <c r="ER94" s="203"/>
      <c r="ES94" s="202"/>
      <c r="ET94" s="203"/>
      <c r="EU94" s="202"/>
      <c r="EV94" s="203"/>
      <c r="EW94" s="202"/>
      <c r="EX94" s="203"/>
      <c r="EY94" s="202"/>
      <c r="EZ94" s="203"/>
      <c r="FA94" s="202"/>
      <c r="FB94" s="203"/>
      <c r="FC94" s="202"/>
      <c r="FD94" s="203"/>
      <c r="FE94" s="202"/>
      <c r="FF94" s="203"/>
      <c r="FG94" s="202"/>
      <c r="FH94" s="203"/>
      <c r="FI94" s="202"/>
      <c r="FJ94" s="203"/>
      <c r="FK94" s="202"/>
      <c r="FL94" s="203"/>
      <c r="FM94" s="202"/>
      <c r="FN94" s="203"/>
      <c r="FO94" s="202"/>
      <c r="FP94" s="203"/>
      <c r="FQ94" s="202"/>
      <c r="FR94" s="203"/>
      <c r="FS94" s="202"/>
      <c r="FT94" s="203"/>
      <c r="FU94" s="202"/>
      <c r="FV94" s="203"/>
      <c r="FW94" s="202"/>
      <c r="FX94" s="203"/>
      <c r="FY94" s="202"/>
      <c r="FZ94" s="203"/>
      <c r="GA94" s="202"/>
      <c r="GB94" s="203"/>
      <c r="GC94" s="202"/>
      <c r="GD94" s="203"/>
      <c r="GE94" s="202"/>
      <c r="GF94" s="203"/>
      <c r="GG94" s="202"/>
      <c r="GH94" s="203"/>
      <c r="GI94" s="202"/>
      <c r="GJ94" s="203"/>
      <c r="GK94" s="239"/>
      <c r="GL94" s="159" t="str">
        <f t="shared" si="49"/>
        <v>František Matoušek</v>
      </c>
      <c r="GM94" s="202"/>
      <c r="GN94" s="203"/>
      <c r="GO94" s="202"/>
      <c r="GP94" s="203"/>
      <c r="GQ94" s="202"/>
      <c r="GR94" s="203"/>
      <c r="GS94" s="202">
        <f>IFERROR(__xludf.DUMMYFUNCTION("""COMPUTED_VALUE"""),4.5)</f>
        <v>4.5</v>
      </c>
      <c r="GT94" s="203"/>
      <c r="GU94" s="202">
        <f>IFERROR(__xludf.DUMMYFUNCTION("""COMPUTED_VALUE"""),9.0)</f>
        <v>9</v>
      </c>
      <c r="GV94" s="203"/>
      <c r="GW94" s="202">
        <f>IFERROR(__xludf.DUMMYFUNCTION("""COMPUTED_VALUE"""),3.0)</f>
        <v>3</v>
      </c>
      <c r="GX94" s="203">
        <f>IFERROR(__xludf.DUMMYFUNCTION("""COMPUTED_VALUE"""),300.0)</f>
        <v>300</v>
      </c>
      <c r="GY94" s="202"/>
      <c r="GZ94" s="203"/>
      <c r="HA94" s="202"/>
      <c r="HB94" s="203"/>
      <c r="HC94" s="202"/>
      <c r="HD94" s="203"/>
      <c r="HE94" s="202"/>
      <c r="HF94" s="203"/>
      <c r="HG94" s="202">
        <f>IFERROR(__xludf.DUMMYFUNCTION("""COMPUTED_VALUE"""),4.0)</f>
        <v>4</v>
      </c>
      <c r="HH94" s="203"/>
      <c r="HI94" s="202">
        <f>IFERROR(__xludf.DUMMYFUNCTION("""COMPUTED_VALUE"""),10.0)</f>
        <v>10</v>
      </c>
      <c r="HJ94" s="203"/>
      <c r="HK94" s="202"/>
      <c r="HL94" s="203"/>
      <c r="HM94" s="202"/>
      <c r="HN94" s="203"/>
      <c r="HO94" s="202"/>
      <c r="HP94" s="203"/>
      <c r="HQ94" s="202"/>
      <c r="HR94" s="203"/>
      <c r="HS94" s="202"/>
      <c r="HT94" s="203"/>
      <c r="HU94" s="202"/>
      <c r="HV94" s="203"/>
      <c r="HW94" s="202">
        <f>IFERROR(__xludf.DUMMYFUNCTION("""COMPUTED_VALUE"""),6.0)</f>
        <v>6</v>
      </c>
      <c r="HX94" s="203">
        <f>IFERROR(__xludf.DUMMYFUNCTION("""COMPUTED_VALUE"""),600.0)</f>
        <v>600</v>
      </c>
      <c r="HY94" s="202">
        <f>IFERROR(__xludf.DUMMYFUNCTION("""COMPUTED_VALUE"""),12.0)</f>
        <v>12</v>
      </c>
      <c r="HZ94" s="203">
        <f>IFERROR(__xludf.DUMMYFUNCTION("""COMPUTED_VALUE"""),1200.0)</f>
        <v>1200</v>
      </c>
      <c r="IA94" s="202"/>
      <c r="IB94" s="203"/>
      <c r="IC94" s="202"/>
      <c r="ID94" s="203"/>
      <c r="IE94" s="202"/>
      <c r="IF94" s="203"/>
      <c r="IG94" s="202"/>
      <c r="IH94" s="203"/>
      <c r="II94" s="202"/>
      <c r="IJ94" s="203"/>
      <c r="IK94" s="202">
        <f>IFERROR(__xludf.DUMMYFUNCTION("""COMPUTED_VALUE"""),7.0)</f>
        <v>7</v>
      </c>
      <c r="IL94" s="203">
        <f>IFERROR(__xludf.DUMMYFUNCTION("""COMPUTED_VALUE"""),700.0)</f>
        <v>700</v>
      </c>
      <c r="IM94" s="202"/>
      <c r="IN94" s="203"/>
      <c r="IO94" s="202"/>
      <c r="IP94" s="203"/>
      <c r="IQ94" s="202"/>
      <c r="IR94" s="203"/>
      <c r="IS94" s="202">
        <f>IFERROR(__xludf.DUMMYFUNCTION("""COMPUTED_VALUE"""),7.0)</f>
        <v>7</v>
      </c>
      <c r="IT94" s="203"/>
      <c r="IU94" s="202">
        <f>IFERROR(__xludf.DUMMYFUNCTION("""COMPUTED_VALUE"""),5.0)</f>
        <v>5</v>
      </c>
      <c r="IV94" s="203"/>
    </row>
    <row r="95">
      <c r="A95" s="225">
        <f>IFERROR(__xludf.DUMMYFUNCTION("""COMPUTED_VALUE"""),100.0)</f>
        <v>100</v>
      </c>
      <c r="B95" s="159" t="str">
        <f t="shared" si="46"/>
        <v>Adam Petr</v>
      </c>
      <c r="C95" s="173">
        <f t="shared" ref="C95:BL95" si="94">BO95+EA95+GM95</f>
        <v>0</v>
      </c>
      <c r="D95" s="173">
        <f t="shared" si="94"/>
        <v>0</v>
      </c>
      <c r="E95" s="173">
        <f t="shared" si="94"/>
        <v>6</v>
      </c>
      <c r="F95" s="173">
        <f t="shared" si="94"/>
        <v>0</v>
      </c>
      <c r="G95" s="173">
        <f t="shared" si="94"/>
        <v>0</v>
      </c>
      <c r="H95" s="173">
        <f t="shared" si="94"/>
        <v>0</v>
      </c>
      <c r="I95" s="173">
        <f t="shared" si="94"/>
        <v>10</v>
      </c>
      <c r="J95" s="173">
        <f t="shared" si="94"/>
        <v>0</v>
      </c>
      <c r="K95" s="173">
        <f t="shared" si="94"/>
        <v>0</v>
      </c>
      <c r="L95" s="173">
        <f t="shared" si="94"/>
        <v>0</v>
      </c>
      <c r="M95" s="173">
        <f t="shared" si="94"/>
        <v>0</v>
      </c>
      <c r="N95" s="173">
        <f t="shared" si="94"/>
        <v>0</v>
      </c>
      <c r="O95" s="173">
        <f t="shared" si="94"/>
        <v>0</v>
      </c>
      <c r="P95" s="173">
        <f t="shared" si="94"/>
        <v>0</v>
      </c>
      <c r="Q95" s="173">
        <f t="shared" si="94"/>
        <v>0</v>
      </c>
      <c r="R95" s="173">
        <f t="shared" si="94"/>
        <v>0</v>
      </c>
      <c r="S95" s="173">
        <f t="shared" si="94"/>
        <v>0</v>
      </c>
      <c r="T95" s="173">
        <f t="shared" si="94"/>
        <v>0</v>
      </c>
      <c r="U95" s="173">
        <f t="shared" si="94"/>
        <v>0</v>
      </c>
      <c r="V95" s="173">
        <f t="shared" si="94"/>
        <v>0</v>
      </c>
      <c r="W95" s="173">
        <f t="shared" si="94"/>
        <v>0</v>
      </c>
      <c r="X95" s="173">
        <f t="shared" si="94"/>
        <v>0</v>
      </c>
      <c r="Y95" s="173">
        <f t="shared" si="94"/>
        <v>0</v>
      </c>
      <c r="Z95" s="173">
        <f t="shared" si="94"/>
        <v>0</v>
      </c>
      <c r="AA95" s="173">
        <f t="shared" si="94"/>
        <v>0</v>
      </c>
      <c r="AB95" s="173">
        <f t="shared" si="94"/>
        <v>0</v>
      </c>
      <c r="AC95" s="173">
        <f t="shared" si="94"/>
        <v>0</v>
      </c>
      <c r="AD95" s="173">
        <f t="shared" si="94"/>
        <v>0</v>
      </c>
      <c r="AE95" s="173">
        <f t="shared" si="94"/>
        <v>0</v>
      </c>
      <c r="AF95" s="173">
        <f t="shared" si="94"/>
        <v>0</v>
      </c>
      <c r="AG95" s="173">
        <f t="shared" si="94"/>
        <v>0</v>
      </c>
      <c r="AH95" s="173">
        <f t="shared" si="94"/>
        <v>0</v>
      </c>
      <c r="AI95" s="173">
        <f t="shared" si="94"/>
        <v>0</v>
      </c>
      <c r="AJ95" s="173">
        <f t="shared" si="94"/>
        <v>0</v>
      </c>
      <c r="AK95" s="173">
        <f t="shared" si="94"/>
        <v>0</v>
      </c>
      <c r="AL95" s="173">
        <f t="shared" si="94"/>
        <v>0</v>
      </c>
      <c r="AM95" s="173">
        <f t="shared" si="94"/>
        <v>0</v>
      </c>
      <c r="AN95" s="173">
        <f t="shared" si="94"/>
        <v>0</v>
      </c>
      <c r="AO95" s="173">
        <f t="shared" si="94"/>
        <v>0</v>
      </c>
      <c r="AP95" s="173">
        <f t="shared" si="94"/>
        <v>0</v>
      </c>
      <c r="AQ95" s="173">
        <f t="shared" si="94"/>
        <v>0</v>
      </c>
      <c r="AR95" s="173">
        <f t="shared" si="94"/>
        <v>0</v>
      </c>
      <c r="AS95" s="173">
        <f t="shared" si="94"/>
        <v>0</v>
      </c>
      <c r="AT95" s="173">
        <f t="shared" si="94"/>
        <v>0</v>
      </c>
      <c r="AU95" s="173">
        <f t="shared" si="94"/>
        <v>0</v>
      </c>
      <c r="AV95" s="173">
        <f t="shared" si="94"/>
        <v>0</v>
      </c>
      <c r="AW95" s="173">
        <f t="shared" si="94"/>
        <v>0</v>
      </c>
      <c r="AX95" s="173">
        <f t="shared" si="94"/>
        <v>0</v>
      </c>
      <c r="AY95" s="173">
        <f t="shared" si="94"/>
        <v>0</v>
      </c>
      <c r="AZ95" s="173">
        <f t="shared" si="94"/>
        <v>0</v>
      </c>
      <c r="BA95" s="173">
        <f t="shared" si="94"/>
        <v>0</v>
      </c>
      <c r="BB95" s="173">
        <f t="shared" si="94"/>
        <v>0</v>
      </c>
      <c r="BC95" s="173">
        <f t="shared" si="94"/>
        <v>0</v>
      </c>
      <c r="BD95" s="173">
        <f t="shared" si="94"/>
        <v>0</v>
      </c>
      <c r="BE95" s="173">
        <f t="shared" si="94"/>
        <v>0</v>
      </c>
      <c r="BF95" s="173">
        <f t="shared" si="94"/>
        <v>0</v>
      </c>
      <c r="BG95" s="173">
        <f t="shared" si="94"/>
        <v>0</v>
      </c>
      <c r="BH95" s="173">
        <f t="shared" si="94"/>
        <v>0</v>
      </c>
      <c r="BI95" s="173">
        <f t="shared" si="94"/>
        <v>0</v>
      </c>
      <c r="BJ95" s="173">
        <f t="shared" si="94"/>
        <v>0</v>
      </c>
      <c r="BK95" s="173">
        <f t="shared" si="94"/>
        <v>0</v>
      </c>
      <c r="BL95" s="173">
        <f t="shared" si="94"/>
        <v>0</v>
      </c>
      <c r="BM95" s="151"/>
      <c r="BN95" s="239" t="str">
        <f>IFERROR(__xludf.DUMMYFUNCTION("""COMPUTED_VALUE"""),"Adam Petr")</f>
        <v>Adam Petr</v>
      </c>
      <c r="BO95" s="174"/>
      <c r="BP95" s="175"/>
      <c r="BQ95" s="174">
        <f>IFERROR(__xludf.DUMMYFUNCTION("""COMPUTED_VALUE"""),6.0)</f>
        <v>6</v>
      </c>
      <c r="BR95" s="175"/>
      <c r="BS95" s="174"/>
      <c r="BT95" s="175"/>
      <c r="BU95" s="174">
        <f>IFERROR(__xludf.DUMMYFUNCTION("""COMPUTED_VALUE"""),10.0)</f>
        <v>10</v>
      </c>
      <c r="BV95" s="175"/>
      <c r="BW95" s="174"/>
      <c r="BX95" s="175"/>
      <c r="BY95" s="174"/>
      <c r="BZ95" s="175"/>
      <c r="CA95" s="174"/>
      <c r="CB95" s="175"/>
      <c r="CC95" s="174"/>
      <c r="CD95" s="175"/>
      <c r="CE95" s="174"/>
      <c r="CF95" s="175"/>
      <c r="CG95" s="174"/>
      <c r="CH95" s="175"/>
      <c r="CI95" s="174"/>
      <c r="CJ95" s="175"/>
      <c r="CK95" s="174"/>
      <c r="CL95" s="175"/>
      <c r="CM95" s="174"/>
      <c r="CN95" s="175"/>
      <c r="CO95" s="174"/>
      <c r="CP95" s="175"/>
      <c r="CQ95" s="174"/>
      <c r="CR95" s="175"/>
      <c r="CS95" s="174"/>
      <c r="CT95" s="175"/>
      <c r="CU95" s="174"/>
      <c r="CV95" s="175"/>
      <c r="CW95" s="174"/>
      <c r="CX95" s="175"/>
      <c r="CY95" s="174"/>
      <c r="CZ95" s="175"/>
      <c r="DA95" s="174"/>
      <c r="DB95" s="175"/>
      <c r="DC95" s="174"/>
      <c r="DD95" s="175"/>
      <c r="DE95" s="174"/>
      <c r="DF95" s="175"/>
      <c r="DG95" s="174"/>
      <c r="DH95" s="175"/>
      <c r="DI95" s="174"/>
      <c r="DJ95" s="175"/>
      <c r="DK95" s="174"/>
      <c r="DL95" s="175"/>
      <c r="DM95" s="174"/>
      <c r="DN95" s="175"/>
      <c r="DO95" s="174"/>
      <c r="DP95" s="175"/>
      <c r="DQ95" s="174"/>
      <c r="DR95" s="175"/>
      <c r="DS95" s="174"/>
      <c r="DT95" s="175"/>
      <c r="DU95" s="174"/>
      <c r="DV95" s="175"/>
      <c r="DW95" s="174"/>
      <c r="DX95" s="175"/>
      <c r="DY95" s="239"/>
      <c r="DZ95" s="159" t="str">
        <f t="shared" si="48"/>
        <v>Adam Petr</v>
      </c>
      <c r="EA95" s="202"/>
      <c r="EB95" s="203"/>
      <c r="EC95" s="202"/>
      <c r="ED95" s="203"/>
      <c r="EE95" s="202"/>
      <c r="EF95" s="203"/>
      <c r="EG95" s="202"/>
      <c r="EH95" s="203"/>
      <c r="EI95" s="202"/>
      <c r="EJ95" s="203"/>
      <c r="EK95" s="202"/>
      <c r="EL95" s="203"/>
      <c r="EM95" s="202"/>
      <c r="EN95" s="203"/>
      <c r="EO95" s="202"/>
      <c r="EP95" s="203"/>
      <c r="EQ95" s="202"/>
      <c r="ER95" s="203"/>
      <c r="ES95" s="202"/>
      <c r="ET95" s="203"/>
      <c r="EU95" s="202"/>
      <c r="EV95" s="203"/>
      <c r="EW95" s="202"/>
      <c r="EX95" s="203"/>
      <c r="EY95" s="202"/>
      <c r="EZ95" s="203"/>
      <c r="FA95" s="202"/>
      <c r="FB95" s="203"/>
      <c r="FC95" s="202"/>
      <c r="FD95" s="203"/>
      <c r="FE95" s="202"/>
      <c r="FF95" s="203"/>
      <c r="FG95" s="202"/>
      <c r="FH95" s="203"/>
      <c r="FI95" s="202"/>
      <c r="FJ95" s="203"/>
      <c r="FK95" s="202"/>
      <c r="FL95" s="203"/>
      <c r="FM95" s="202"/>
      <c r="FN95" s="203"/>
      <c r="FO95" s="202"/>
      <c r="FP95" s="203"/>
      <c r="FQ95" s="202"/>
      <c r="FR95" s="203"/>
      <c r="FS95" s="202"/>
      <c r="FT95" s="203"/>
      <c r="FU95" s="202"/>
      <c r="FV95" s="203"/>
      <c r="FW95" s="202"/>
      <c r="FX95" s="203"/>
      <c r="FY95" s="202"/>
      <c r="FZ95" s="203"/>
      <c r="GA95" s="202"/>
      <c r="GB95" s="203"/>
      <c r="GC95" s="202"/>
      <c r="GD95" s="203"/>
      <c r="GE95" s="202"/>
      <c r="GF95" s="203"/>
      <c r="GG95" s="202"/>
      <c r="GH95" s="203"/>
      <c r="GI95" s="202"/>
      <c r="GJ95" s="203"/>
      <c r="GK95" s="239"/>
      <c r="GL95" s="159" t="str">
        <f t="shared" si="49"/>
        <v>Adam Petr</v>
      </c>
      <c r="GM95" s="202"/>
      <c r="GN95" s="203"/>
      <c r="GO95" s="202"/>
      <c r="GP95" s="203"/>
      <c r="GQ95" s="202"/>
      <c r="GR95" s="203"/>
      <c r="GS95" s="202"/>
      <c r="GT95" s="203"/>
      <c r="GU95" s="202"/>
      <c r="GV95" s="203"/>
      <c r="GW95" s="202"/>
      <c r="GX95" s="203"/>
      <c r="GY95" s="202"/>
      <c r="GZ95" s="203"/>
      <c r="HA95" s="202"/>
      <c r="HB95" s="203"/>
      <c r="HC95" s="202"/>
      <c r="HD95" s="203"/>
      <c r="HE95" s="202"/>
      <c r="HF95" s="203"/>
      <c r="HG95" s="202"/>
      <c r="HH95" s="203"/>
      <c r="HI95" s="202"/>
      <c r="HJ95" s="203"/>
      <c r="HK95" s="202"/>
      <c r="HL95" s="203"/>
      <c r="HM95" s="202"/>
      <c r="HN95" s="203"/>
      <c r="HO95" s="202"/>
      <c r="HP95" s="203"/>
      <c r="HQ95" s="202"/>
      <c r="HR95" s="203"/>
      <c r="HS95" s="202"/>
      <c r="HT95" s="203"/>
      <c r="HU95" s="202"/>
      <c r="HV95" s="203"/>
      <c r="HW95" s="202"/>
      <c r="HX95" s="203"/>
      <c r="HY95" s="202"/>
      <c r="HZ95" s="203"/>
      <c r="IA95" s="202"/>
      <c r="IB95" s="203"/>
      <c r="IC95" s="202"/>
      <c r="ID95" s="203"/>
      <c r="IE95" s="202"/>
      <c r="IF95" s="203"/>
      <c r="IG95" s="202"/>
      <c r="IH95" s="203"/>
      <c r="II95" s="202"/>
      <c r="IJ95" s="203"/>
      <c r="IK95" s="202"/>
      <c r="IL95" s="203"/>
      <c r="IM95" s="202"/>
      <c r="IN95" s="203"/>
      <c r="IO95" s="202"/>
      <c r="IP95" s="203"/>
      <c r="IQ95" s="202"/>
      <c r="IR95" s="203"/>
      <c r="IS95" s="202"/>
      <c r="IT95" s="203"/>
      <c r="IU95" s="202"/>
      <c r="IV95" s="203"/>
    </row>
    <row r="96">
      <c r="A96" s="225">
        <f>IFERROR(__xludf.DUMMYFUNCTION("""COMPUTED_VALUE"""),100.0)</f>
        <v>100</v>
      </c>
      <c r="B96" s="159" t="str">
        <f t="shared" si="46"/>
        <v>Ondřej Nestrojil</v>
      </c>
      <c r="C96" s="173">
        <f t="shared" ref="C96:BL96" si="95">BO96+EA96+GM96</f>
        <v>0</v>
      </c>
      <c r="D96" s="173">
        <f t="shared" si="95"/>
        <v>0</v>
      </c>
      <c r="E96" s="173">
        <f t="shared" si="95"/>
        <v>0</v>
      </c>
      <c r="F96" s="173">
        <f t="shared" si="95"/>
        <v>0</v>
      </c>
      <c r="G96" s="173">
        <f t="shared" si="95"/>
        <v>0</v>
      </c>
      <c r="H96" s="173">
        <f t="shared" si="95"/>
        <v>0</v>
      </c>
      <c r="I96" s="173">
        <f t="shared" si="95"/>
        <v>0</v>
      </c>
      <c r="J96" s="173">
        <f t="shared" si="95"/>
        <v>0</v>
      </c>
      <c r="K96" s="173">
        <f t="shared" si="95"/>
        <v>0</v>
      </c>
      <c r="L96" s="173">
        <f t="shared" si="95"/>
        <v>0</v>
      </c>
      <c r="M96" s="173">
        <f t="shared" si="95"/>
        <v>0</v>
      </c>
      <c r="N96" s="173">
        <f t="shared" si="95"/>
        <v>0</v>
      </c>
      <c r="O96" s="173">
        <f t="shared" si="95"/>
        <v>0</v>
      </c>
      <c r="P96" s="173">
        <f t="shared" si="95"/>
        <v>0</v>
      </c>
      <c r="Q96" s="173">
        <f t="shared" si="95"/>
        <v>0</v>
      </c>
      <c r="R96" s="173">
        <f t="shared" si="95"/>
        <v>0</v>
      </c>
      <c r="S96" s="173">
        <f t="shared" si="95"/>
        <v>0</v>
      </c>
      <c r="T96" s="173">
        <f t="shared" si="95"/>
        <v>0</v>
      </c>
      <c r="U96" s="173">
        <f t="shared" si="95"/>
        <v>0</v>
      </c>
      <c r="V96" s="173">
        <f t="shared" si="95"/>
        <v>0</v>
      </c>
      <c r="W96" s="173">
        <f t="shared" si="95"/>
        <v>0</v>
      </c>
      <c r="X96" s="173">
        <f t="shared" si="95"/>
        <v>0</v>
      </c>
      <c r="Y96" s="173">
        <f t="shared" si="95"/>
        <v>0</v>
      </c>
      <c r="Z96" s="173">
        <f t="shared" si="95"/>
        <v>0</v>
      </c>
      <c r="AA96" s="173">
        <f t="shared" si="95"/>
        <v>0</v>
      </c>
      <c r="AB96" s="173">
        <f t="shared" si="95"/>
        <v>0</v>
      </c>
      <c r="AC96" s="173">
        <f t="shared" si="95"/>
        <v>0</v>
      </c>
      <c r="AD96" s="173">
        <f t="shared" si="95"/>
        <v>0</v>
      </c>
      <c r="AE96" s="173">
        <f t="shared" si="95"/>
        <v>0</v>
      </c>
      <c r="AF96" s="173">
        <f t="shared" si="95"/>
        <v>0</v>
      </c>
      <c r="AG96" s="173">
        <f t="shared" si="95"/>
        <v>0</v>
      </c>
      <c r="AH96" s="173">
        <f t="shared" si="95"/>
        <v>0</v>
      </c>
      <c r="AI96" s="173">
        <f t="shared" si="95"/>
        <v>0</v>
      </c>
      <c r="AJ96" s="173">
        <f t="shared" si="95"/>
        <v>0</v>
      </c>
      <c r="AK96" s="173">
        <f t="shared" si="95"/>
        <v>0</v>
      </c>
      <c r="AL96" s="173">
        <f t="shared" si="95"/>
        <v>0</v>
      </c>
      <c r="AM96" s="173">
        <f t="shared" si="95"/>
        <v>0</v>
      </c>
      <c r="AN96" s="173">
        <f t="shared" si="95"/>
        <v>0</v>
      </c>
      <c r="AO96" s="173">
        <f t="shared" si="95"/>
        <v>0</v>
      </c>
      <c r="AP96" s="173">
        <f t="shared" si="95"/>
        <v>0</v>
      </c>
      <c r="AQ96" s="173">
        <f t="shared" si="95"/>
        <v>0</v>
      </c>
      <c r="AR96" s="173">
        <f t="shared" si="95"/>
        <v>0</v>
      </c>
      <c r="AS96" s="173">
        <f t="shared" si="95"/>
        <v>0</v>
      </c>
      <c r="AT96" s="173">
        <f t="shared" si="95"/>
        <v>0</v>
      </c>
      <c r="AU96" s="173">
        <f t="shared" si="95"/>
        <v>0</v>
      </c>
      <c r="AV96" s="173">
        <f t="shared" si="95"/>
        <v>0</v>
      </c>
      <c r="AW96" s="173">
        <f t="shared" si="95"/>
        <v>0</v>
      </c>
      <c r="AX96" s="173">
        <f t="shared" si="95"/>
        <v>0</v>
      </c>
      <c r="AY96" s="173">
        <f t="shared" si="95"/>
        <v>0</v>
      </c>
      <c r="AZ96" s="173">
        <f t="shared" si="95"/>
        <v>0</v>
      </c>
      <c r="BA96" s="173">
        <f t="shared" si="95"/>
        <v>0</v>
      </c>
      <c r="BB96" s="173">
        <f t="shared" si="95"/>
        <v>0</v>
      </c>
      <c r="BC96" s="173">
        <f t="shared" si="95"/>
        <v>0</v>
      </c>
      <c r="BD96" s="173">
        <f t="shared" si="95"/>
        <v>0</v>
      </c>
      <c r="BE96" s="173">
        <f t="shared" si="95"/>
        <v>0</v>
      </c>
      <c r="BF96" s="173">
        <f t="shared" si="95"/>
        <v>0</v>
      </c>
      <c r="BG96" s="173">
        <f t="shared" si="95"/>
        <v>0</v>
      </c>
      <c r="BH96" s="173">
        <f t="shared" si="95"/>
        <v>0</v>
      </c>
      <c r="BI96" s="173">
        <f t="shared" si="95"/>
        <v>0</v>
      </c>
      <c r="BJ96" s="173">
        <f t="shared" si="95"/>
        <v>0</v>
      </c>
      <c r="BK96" s="173">
        <f t="shared" si="95"/>
        <v>0</v>
      </c>
      <c r="BL96" s="173">
        <f t="shared" si="95"/>
        <v>0</v>
      </c>
      <c r="BM96" s="151"/>
      <c r="BN96" s="239" t="str">
        <f>IFERROR(__xludf.DUMMYFUNCTION("""COMPUTED_VALUE"""),"Ondřej Nestrojil")</f>
        <v>Ondřej Nestrojil</v>
      </c>
      <c r="BO96" s="174"/>
      <c r="BP96" s="175"/>
      <c r="BQ96" s="174"/>
      <c r="BR96" s="175"/>
      <c r="BS96" s="174"/>
      <c r="BT96" s="175"/>
      <c r="BU96" s="174"/>
      <c r="BV96" s="175"/>
      <c r="BW96" s="174"/>
      <c r="BX96" s="175"/>
      <c r="BY96" s="174"/>
      <c r="BZ96" s="175"/>
      <c r="CA96" s="174"/>
      <c r="CB96" s="175"/>
      <c r="CC96" s="174"/>
      <c r="CD96" s="175"/>
      <c r="CE96" s="174"/>
      <c r="CF96" s="175"/>
      <c r="CG96" s="174"/>
      <c r="CH96" s="175"/>
      <c r="CI96" s="174"/>
      <c r="CJ96" s="175"/>
      <c r="CK96" s="174"/>
      <c r="CL96" s="175"/>
      <c r="CM96" s="174"/>
      <c r="CN96" s="175"/>
      <c r="CO96" s="174"/>
      <c r="CP96" s="175"/>
      <c r="CQ96" s="174"/>
      <c r="CR96" s="175"/>
      <c r="CS96" s="174"/>
      <c r="CT96" s="175"/>
      <c r="CU96" s="174"/>
      <c r="CV96" s="175"/>
      <c r="CW96" s="174"/>
      <c r="CX96" s="175"/>
      <c r="CY96" s="174"/>
      <c r="CZ96" s="175"/>
      <c r="DA96" s="174"/>
      <c r="DB96" s="175"/>
      <c r="DC96" s="174"/>
      <c r="DD96" s="175"/>
      <c r="DE96" s="174"/>
      <c r="DF96" s="175"/>
      <c r="DG96" s="174"/>
      <c r="DH96" s="175"/>
      <c r="DI96" s="174"/>
      <c r="DJ96" s="175"/>
      <c r="DK96" s="174"/>
      <c r="DL96" s="175"/>
      <c r="DM96" s="174"/>
      <c r="DN96" s="175"/>
      <c r="DO96" s="174"/>
      <c r="DP96" s="175"/>
      <c r="DQ96" s="174"/>
      <c r="DR96" s="175"/>
      <c r="DS96" s="174"/>
      <c r="DT96" s="175"/>
      <c r="DU96" s="174"/>
      <c r="DV96" s="175"/>
      <c r="DW96" s="174"/>
      <c r="DX96" s="175"/>
      <c r="DY96" s="239"/>
      <c r="DZ96" s="159" t="str">
        <f t="shared" si="48"/>
        <v>Ondřej Nestrojil</v>
      </c>
      <c r="EA96" s="202"/>
      <c r="EB96" s="203"/>
      <c r="EC96" s="202"/>
      <c r="ED96" s="203"/>
      <c r="EE96" s="202"/>
      <c r="EF96" s="203"/>
      <c r="EG96" s="202"/>
      <c r="EH96" s="203"/>
      <c r="EI96" s="202"/>
      <c r="EJ96" s="203"/>
      <c r="EK96" s="202"/>
      <c r="EL96" s="203"/>
      <c r="EM96" s="202"/>
      <c r="EN96" s="203"/>
      <c r="EO96" s="202"/>
      <c r="EP96" s="203"/>
      <c r="EQ96" s="202"/>
      <c r="ER96" s="203"/>
      <c r="ES96" s="202"/>
      <c r="ET96" s="203"/>
      <c r="EU96" s="202"/>
      <c r="EV96" s="203"/>
      <c r="EW96" s="202"/>
      <c r="EX96" s="203"/>
      <c r="EY96" s="202"/>
      <c r="EZ96" s="203"/>
      <c r="FA96" s="202"/>
      <c r="FB96" s="203"/>
      <c r="FC96" s="202"/>
      <c r="FD96" s="203"/>
      <c r="FE96" s="202"/>
      <c r="FF96" s="203"/>
      <c r="FG96" s="202"/>
      <c r="FH96" s="203"/>
      <c r="FI96" s="202"/>
      <c r="FJ96" s="203"/>
      <c r="FK96" s="202"/>
      <c r="FL96" s="203"/>
      <c r="FM96" s="202"/>
      <c r="FN96" s="203"/>
      <c r="FO96" s="202"/>
      <c r="FP96" s="203"/>
      <c r="FQ96" s="202"/>
      <c r="FR96" s="203"/>
      <c r="FS96" s="202"/>
      <c r="FT96" s="203"/>
      <c r="FU96" s="202"/>
      <c r="FV96" s="203"/>
      <c r="FW96" s="202"/>
      <c r="FX96" s="203"/>
      <c r="FY96" s="202"/>
      <c r="FZ96" s="203"/>
      <c r="GA96" s="202"/>
      <c r="GB96" s="203"/>
      <c r="GC96" s="202"/>
      <c r="GD96" s="203"/>
      <c r="GE96" s="202"/>
      <c r="GF96" s="203"/>
      <c r="GG96" s="202"/>
      <c r="GH96" s="203"/>
      <c r="GI96" s="202"/>
      <c r="GJ96" s="203"/>
      <c r="GK96" s="239"/>
      <c r="GL96" s="159" t="str">
        <f t="shared" si="49"/>
        <v>Ondřej Nestrojil</v>
      </c>
      <c r="GM96" s="202"/>
      <c r="GN96" s="203"/>
      <c r="GO96" s="202"/>
      <c r="GP96" s="203"/>
      <c r="GQ96" s="202"/>
      <c r="GR96" s="203"/>
      <c r="GS96" s="202"/>
      <c r="GT96" s="203"/>
      <c r="GU96" s="202"/>
      <c r="GV96" s="203"/>
      <c r="GW96" s="202"/>
      <c r="GX96" s="203"/>
      <c r="GY96" s="202"/>
      <c r="GZ96" s="203"/>
      <c r="HA96" s="202"/>
      <c r="HB96" s="203"/>
      <c r="HC96" s="202"/>
      <c r="HD96" s="203"/>
      <c r="HE96" s="202"/>
      <c r="HF96" s="203"/>
      <c r="HG96" s="202"/>
      <c r="HH96" s="203"/>
      <c r="HI96" s="202"/>
      <c r="HJ96" s="203"/>
      <c r="HK96" s="202"/>
      <c r="HL96" s="203"/>
      <c r="HM96" s="202"/>
      <c r="HN96" s="203"/>
      <c r="HO96" s="202"/>
      <c r="HP96" s="203"/>
      <c r="HQ96" s="202"/>
      <c r="HR96" s="203"/>
      <c r="HS96" s="202"/>
      <c r="HT96" s="203"/>
      <c r="HU96" s="202"/>
      <c r="HV96" s="203"/>
      <c r="HW96" s="202"/>
      <c r="HX96" s="203"/>
      <c r="HY96" s="202"/>
      <c r="HZ96" s="203"/>
      <c r="IA96" s="202"/>
      <c r="IB96" s="203"/>
      <c r="IC96" s="202"/>
      <c r="ID96" s="203"/>
      <c r="IE96" s="202"/>
      <c r="IF96" s="203"/>
      <c r="IG96" s="202"/>
      <c r="IH96" s="203"/>
      <c r="II96" s="202"/>
      <c r="IJ96" s="203"/>
      <c r="IK96" s="202"/>
      <c r="IL96" s="203"/>
      <c r="IM96" s="202"/>
      <c r="IN96" s="203"/>
      <c r="IO96" s="202"/>
      <c r="IP96" s="203"/>
      <c r="IQ96" s="202"/>
      <c r="IR96" s="203"/>
      <c r="IS96" s="202"/>
      <c r="IT96" s="203"/>
      <c r="IU96" s="202"/>
      <c r="IV96" s="203"/>
    </row>
    <row r="97">
      <c r="A97" s="225">
        <f>IFERROR(__xludf.DUMMYFUNCTION("""COMPUTED_VALUE"""),100.0)</f>
        <v>100</v>
      </c>
      <c r="B97" s="159" t="str">
        <f t="shared" si="46"/>
        <v>Savelij Vasylčenko-x</v>
      </c>
      <c r="C97" s="173">
        <f t="shared" ref="C97:BL97" si="96">BO97+EA97+GM97</f>
        <v>0</v>
      </c>
      <c r="D97" s="173">
        <f t="shared" si="96"/>
        <v>0</v>
      </c>
      <c r="E97" s="173">
        <f t="shared" si="96"/>
        <v>0</v>
      </c>
      <c r="F97" s="173">
        <f t="shared" si="96"/>
        <v>0</v>
      </c>
      <c r="G97" s="173">
        <f t="shared" si="96"/>
        <v>0</v>
      </c>
      <c r="H97" s="173">
        <f t="shared" si="96"/>
        <v>0</v>
      </c>
      <c r="I97" s="173">
        <f t="shared" si="96"/>
        <v>0</v>
      </c>
      <c r="J97" s="173">
        <f t="shared" si="96"/>
        <v>0</v>
      </c>
      <c r="K97" s="173">
        <f t="shared" si="96"/>
        <v>0</v>
      </c>
      <c r="L97" s="173">
        <f t="shared" si="96"/>
        <v>0</v>
      </c>
      <c r="M97" s="173">
        <f t="shared" si="96"/>
        <v>0</v>
      </c>
      <c r="N97" s="173">
        <f t="shared" si="96"/>
        <v>0</v>
      </c>
      <c r="O97" s="173">
        <f t="shared" si="96"/>
        <v>0</v>
      </c>
      <c r="P97" s="173">
        <f t="shared" si="96"/>
        <v>0</v>
      </c>
      <c r="Q97" s="173">
        <f t="shared" si="96"/>
        <v>0</v>
      </c>
      <c r="R97" s="173">
        <f t="shared" si="96"/>
        <v>0</v>
      </c>
      <c r="S97" s="173">
        <f t="shared" si="96"/>
        <v>0</v>
      </c>
      <c r="T97" s="173">
        <f t="shared" si="96"/>
        <v>0</v>
      </c>
      <c r="U97" s="173">
        <f t="shared" si="96"/>
        <v>0</v>
      </c>
      <c r="V97" s="173">
        <f t="shared" si="96"/>
        <v>0</v>
      </c>
      <c r="W97" s="173">
        <f t="shared" si="96"/>
        <v>0</v>
      </c>
      <c r="X97" s="173">
        <f t="shared" si="96"/>
        <v>0</v>
      </c>
      <c r="Y97" s="173">
        <f t="shared" si="96"/>
        <v>0</v>
      </c>
      <c r="Z97" s="173">
        <f t="shared" si="96"/>
        <v>0</v>
      </c>
      <c r="AA97" s="173">
        <f t="shared" si="96"/>
        <v>0</v>
      </c>
      <c r="AB97" s="173">
        <f t="shared" si="96"/>
        <v>0</v>
      </c>
      <c r="AC97" s="173">
        <f t="shared" si="96"/>
        <v>0</v>
      </c>
      <c r="AD97" s="173">
        <f t="shared" si="96"/>
        <v>0</v>
      </c>
      <c r="AE97" s="173">
        <f t="shared" si="96"/>
        <v>0</v>
      </c>
      <c r="AF97" s="173">
        <f t="shared" si="96"/>
        <v>0</v>
      </c>
      <c r="AG97" s="173">
        <f t="shared" si="96"/>
        <v>0</v>
      </c>
      <c r="AH97" s="173">
        <f t="shared" si="96"/>
        <v>0</v>
      </c>
      <c r="AI97" s="173">
        <f t="shared" si="96"/>
        <v>0</v>
      </c>
      <c r="AJ97" s="173">
        <f t="shared" si="96"/>
        <v>0</v>
      </c>
      <c r="AK97" s="173">
        <f t="shared" si="96"/>
        <v>0</v>
      </c>
      <c r="AL97" s="173">
        <f t="shared" si="96"/>
        <v>0</v>
      </c>
      <c r="AM97" s="173">
        <f t="shared" si="96"/>
        <v>0</v>
      </c>
      <c r="AN97" s="173">
        <f t="shared" si="96"/>
        <v>0</v>
      </c>
      <c r="AO97" s="173">
        <f t="shared" si="96"/>
        <v>0</v>
      </c>
      <c r="AP97" s="173">
        <f t="shared" si="96"/>
        <v>0</v>
      </c>
      <c r="AQ97" s="173">
        <f t="shared" si="96"/>
        <v>0</v>
      </c>
      <c r="AR97" s="173">
        <f t="shared" si="96"/>
        <v>0</v>
      </c>
      <c r="AS97" s="173">
        <f t="shared" si="96"/>
        <v>0</v>
      </c>
      <c r="AT97" s="173">
        <f t="shared" si="96"/>
        <v>0</v>
      </c>
      <c r="AU97" s="173">
        <f t="shared" si="96"/>
        <v>0</v>
      </c>
      <c r="AV97" s="173">
        <f t="shared" si="96"/>
        <v>0</v>
      </c>
      <c r="AW97" s="173">
        <f t="shared" si="96"/>
        <v>0</v>
      </c>
      <c r="AX97" s="173">
        <f t="shared" si="96"/>
        <v>0</v>
      </c>
      <c r="AY97" s="173">
        <f t="shared" si="96"/>
        <v>0</v>
      </c>
      <c r="AZ97" s="173">
        <f t="shared" si="96"/>
        <v>0</v>
      </c>
      <c r="BA97" s="173">
        <f t="shared" si="96"/>
        <v>0</v>
      </c>
      <c r="BB97" s="173">
        <f t="shared" si="96"/>
        <v>0</v>
      </c>
      <c r="BC97" s="173">
        <f t="shared" si="96"/>
        <v>0</v>
      </c>
      <c r="BD97" s="173">
        <f t="shared" si="96"/>
        <v>0</v>
      </c>
      <c r="BE97" s="173">
        <f t="shared" si="96"/>
        <v>0</v>
      </c>
      <c r="BF97" s="173">
        <f t="shared" si="96"/>
        <v>0</v>
      </c>
      <c r="BG97" s="173">
        <f t="shared" si="96"/>
        <v>0</v>
      </c>
      <c r="BH97" s="173">
        <f t="shared" si="96"/>
        <v>0</v>
      </c>
      <c r="BI97" s="173">
        <f t="shared" si="96"/>
        <v>0</v>
      </c>
      <c r="BJ97" s="173">
        <f t="shared" si="96"/>
        <v>0</v>
      </c>
      <c r="BK97" s="173">
        <f t="shared" si="96"/>
        <v>0</v>
      </c>
      <c r="BL97" s="173">
        <f t="shared" si="96"/>
        <v>0</v>
      </c>
      <c r="BM97" s="151"/>
      <c r="BN97" s="239" t="str">
        <f>IFERROR(__xludf.DUMMYFUNCTION("""COMPUTED_VALUE"""),"Savelij Vasylčenko-x")</f>
        <v>Savelij Vasylčenko-x</v>
      </c>
      <c r="BO97" s="174"/>
      <c r="BP97" s="175"/>
      <c r="BQ97" s="174"/>
      <c r="BR97" s="175"/>
      <c r="BS97" s="174"/>
      <c r="BT97" s="175"/>
      <c r="BU97" s="174"/>
      <c r="BV97" s="175"/>
      <c r="BW97" s="174"/>
      <c r="BX97" s="175"/>
      <c r="BY97" s="174"/>
      <c r="BZ97" s="175"/>
      <c r="CA97" s="174"/>
      <c r="CB97" s="175"/>
      <c r="CC97" s="174"/>
      <c r="CD97" s="175"/>
      <c r="CE97" s="174"/>
      <c r="CF97" s="175"/>
      <c r="CG97" s="174"/>
      <c r="CH97" s="175"/>
      <c r="CI97" s="174"/>
      <c r="CJ97" s="175"/>
      <c r="CK97" s="174"/>
      <c r="CL97" s="175"/>
      <c r="CM97" s="174"/>
      <c r="CN97" s="175"/>
      <c r="CO97" s="174"/>
      <c r="CP97" s="175"/>
      <c r="CQ97" s="174"/>
      <c r="CR97" s="175"/>
      <c r="CS97" s="174"/>
      <c r="CT97" s="175"/>
      <c r="CU97" s="174"/>
      <c r="CV97" s="175"/>
      <c r="CW97" s="174"/>
      <c r="CX97" s="175"/>
      <c r="CY97" s="174"/>
      <c r="CZ97" s="175"/>
      <c r="DA97" s="174"/>
      <c r="DB97" s="175"/>
      <c r="DC97" s="174"/>
      <c r="DD97" s="175"/>
      <c r="DE97" s="174"/>
      <c r="DF97" s="175"/>
      <c r="DG97" s="174"/>
      <c r="DH97" s="175"/>
      <c r="DI97" s="174"/>
      <c r="DJ97" s="175"/>
      <c r="DK97" s="174"/>
      <c r="DL97" s="175"/>
      <c r="DM97" s="174"/>
      <c r="DN97" s="175"/>
      <c r="DO97" s="174"/>
      <c r="DP97" s="175"/>
      <c r="DQ97" s="174"/>
      <c r="DR97" s="175"/>
      <c r="DS97" s="174"/>
      <c r="DT97" s="175"/>
      <c r="DU97" s="174"/>
      <c r="DV97" s="175"/>
      <c r="DW97" s="174"/>
      <c r="DX97" s="175"/>
      <c r="DY97" s="239"/>
      <c r="DZ97" s="159" t="str">
        <f t="shared" si="48"/>
        <v>Savelij Vasylčenko-x</v>
      </c>
      <c r="EA97" s="202"/>
      <c r="EB97" s="203"/>
      <c r="EC97" s="202"/>
      <c r="ED97" s="203"/>
      <c r="EE97" s="202"/>
      <c r="EF97" s="203"/>
      <c r="EG97" s="202"/>
      <c r="EH97" s="203"/>
      <c r="EI97" s="202"/>
      <c r="EJ97" s="203"/>
      <c r="EK97" s="202"/>
      <c r="EL97" s="203"/>
      <c r="EM97" s="202"/>
      <c r="EN97" s="203"/>
      <c r="EO97" s="202"/>
      <c r="EP97" s="203"/>
      <c r="EQ97" s="202"/>
      <c r="ER97" s="203"/>
      <c r="ES97" s="202"/>
      <c r="ET97" s="203"/>
      <c r="EU97" s="202"/>
      <c r="EV97" s="203"/>
      <c r="EW97" s="202"/>
      <c r="EX97" s="203"/>
      <c r="EY97" s="202"/>
      <c r="EZ97" s="203"/>
      <c r="FA97" s="202"/>
      <c r="FB97" s="203"/>
      <c r="FC97" s="202"/>
      <c r="FD97" s="203"/>
      <c r="FE97" s="202"/>
      <c r="FF97" s="203"/>
      <c r="FG97" s="202"/>
      <c r="FH97" s="203"/>
      <c r="FI97" s="202"/>
      <c r="FJ97" s="203"/>
      <c r="FK97" s="202"/>
      <c r="FL97" s="203"/>
      <c r="FM97" s="202"/>
      <c r="FN97" s="203"/>
      <c r="FO97" s="202"/>
      <c r="FP97" s="203"/>
      <c r="FQ97" s="202"/>
      <c r="FR97" s="203"/>
      <c r="FS97" s="202"/>
      <c r="FT97" s="203"/>
      <c r="FU97" s="202"/>
      <c r="FV97" s="203"/>
      <c r="FW97" s="202"/>
      <c r="FX97" s="203"/>
      <c r="FY97" s="202"/>
      <c r="FZ97" s="203"/>
      <c r="GA97" s="202"/>
      <c r="GB97" s="203"/>
      <c r="GC97" s="202"/>
      <c r="GD97" s="203"/>
      <c r="GE97" s="202"/>
      <c r="GF97" s="203"/>
      <c r="GG97" s="202"/>
      <c r="GH97" s="203"/>
      <c r="GI97" s="202"/>
      <c r="GJ97" s="203"/>
      <c r="GK97" s="239"/>
      <c r="GL97" s="159" t="str">
        <f t="shared" si="49"/>
        <v>Savelij Vasylčenko-x</v>
      </c>
      <c r="GM97" s="202"/>
      <c r="GN97" s="203"/>
      <c r="GO97" s="202"/>
      <c r="GP97" s="203"/>
      <c r="GQ97" s="202"/>
      <c r="GR97" s="203"/>
      <c r="GS97" s="202"/>
      <c r="GT97" s="203"/>
      <c r="GU97" s="202"/>
      <c r="GV97" s="203"/>
      <c r="GW97" s="202"/>
      <c r="GX97" s="203"/>
      <c r="GY97" s="202"/>
      <c r="GZ97" s="203"/>
      <c r="HA97" s="202"/>
      <c r="HB97" s="203"/>
      <c r="HC97" s="202"/>
      <c r="HD97" s="203"/>
      <c r="HE97" s="202"/>
      <c r="HF97" s="203"/>
      <c r="HG97" s="202"/>
      <c r="HH97" s="203"/>
      <c r="HI97" s="202"/>
      <c r="HJ97" s="203"/>
      <c r="HK97" s="202"/>
      <c r="HL97" s="203"/>
      <c r="HM97" s="202"/>
      <c r="HN97" s="203"/>
      <c r="HO97" s="202"/>
      <c r="HP97" s="203"/>
      <c r="HQ97" s="202"/>
      <c r="HR97" s="203"/>
      <c r="HS97" s="202"/>
      <c r="HT97" s="203"/>
      <c r="HU97" s="202"/>
      <c r="HV97" s="203"/>
      <c r="HW97" s="202"/>
      <c r="HX97" s="203"/>
      <c r="HY97" s="202"/>
      <c r="HZ97" s="203"/>
      <c r="IA97" s="202"/>
      <c r="IB97" s="203"/>
      <c r="IC97" s="202"/>
      <c r="ID97" s="203"/>
      <c r="IE97" s="202"/>
      <c r="IF97" s="203"/>
      <c r="IG97" s="202"/>
      <c r="IH97" s="203"/>
      <c r="II97" s="202"/>
      <c r="IJ97" s="203"/>
      <c r="IK97" s="202"/>
      <c r="IL97" s="203"/>
      <c r="IM97" s="202"/>
      <c r="IN97" s="203"/>
      <c r="IO97" s="202"/>
      <c r="IP97" s="203"/>
      <c r="IQ97" s="202"/>
      <c r="IR97" s="203"/>
      <c r="IS97" s="202"/>
      <c r="IT97" s="203"/>
      <c r="IU97" s="202"/>
      <c r="IV97" s="203"/>
    </row>
    <row r="98">
      <c r="A98" s="225">
        <f>IFERROR(__xludf.DUMMYFUNCTION("""COMPUTED_VALUE"""),100.0)</f>
        <v>100</v>
      </c>
      <c r="B98" s="159" t="str">
        <f t="shared" si="46"/>
        <v>Vojtěch Fux</v>
      </c>
      <c r="C98" s="173">
        <f t="shared" ref="C98:BL98" si="97">BO98+EA98+GM98</f>
        <v>0</v>
      </c>
      <c r="D98" s="173">
        <f t="shared" si="97"/>
        <v>0</v>
      </c>
      <c r="E98" s="173">
        <f t="shared" si="97"/>
        <v>0</v>
      </c>
      <c r="F98" s="173">
        <f t="shared" si="97"/>
        <v>0</v>
      </c>
      <c r="G98" s="173">
        <f t="shared" si="97"/>
        <v>0</v>
      </c>
      <c r="H98" s="173">
        <f t="shared" si="97"/>
        <v>0</v>
      </c>
      <c r="I98" s="173">
        <f t="shared" si="97"/>
        <v>0</v>
      </c>
      <c r="J98" s="173">
        <f t="shared" si="97"/>
        <v>0</v>
      </c>
      <c r="K98" s="173">
        <f t="shared" si="97"/>
        <v>0</v>
      </c>
      <c r="L98" s="173">
        <f t="shared" si="97"/>
        <v>0</v>
      </c>
      <c r="M98" s="173">
        <f t="shared" si="97"/>
        <v>0</v>
      </c>
      <c r="N98" s="173">
        <f t="shared" si="97"/>
        <v>0</v>
      </c>
      <c r="O98" s="173">
        <f t="shared" si="97"/>
        <v>0</v>
      </c>
      <c r="P98" s="173">
        <f t="shared" si="97"/>
        <v>0</v>
      </c>
      <c r="Q98" s="173">
        <f t="shared" si="97"/>
        <v>0</v>
      </c>
      <c r="R98" s="173">
        <f t="shared" si="97"/>
        <v>0</v>
      </c>
      <c r="S98" s="173">
        <f t="shared" si="97"/>
        <v>0</v>
      </c>
      <c r="T98" s="173">
        <f t="shared" si="97"/>
        <v>0</v>
      </c>
      <c r="U98" s="173">
        <f t="shared" si="97"/>
        <v>0</v>
      </c>
      <c r="V98" s="173">
        <f t="shared" si="97"/>
        <v>0</v>
      </c>
      <c r="W98" s="173">
        <f t="shared" si="97"/>
        <v>0</v>
      </c>
      <c r="X98" s="173">
        <f t="shared" si="97"/>
        <v>0</v>
      </c>
      <c r="Y98" s="173">
        <f t="shared" si="97"/>
        <v>0</v>
      </c>
      <c r="Z98" s="173">
        <f t="shared" si="97"/>
        <v>0</v>
      </c>
      <c r="AA98" s="173">
        <f t="shared" si="97"/>
        <v>0</v>
      </c>
      <c r="AB98" s="173">
        <f t="shared" si="97"/>
        <v>0</v>
      </c>
      <c r="AC98" s="173">
        <f t="shared" si="97"/>
        <v>0</v>
      </c>
      <c r="AD98" s="173">
        <f t="shared" si="97"/>
        <v>0</v>
      </c>
      <c r="AE98" s="173">
        <f t="shared" si="97"/>
        <v>0</v>
      </c>
      <c r="AF98" s="173">
        <f t="shared" si="97"/>
        <v>0</v>
      </c>
      <c r="AG98" s="173">
        <f t="shared" si="97"/>
        <v>0</v>
      </c>
      <c r="AH98" s="173">
        <f t="shared" si="97"/>
        <v>0</v>
      </c>
      <c r="AI98" s="173">
        <f t="shared" si="97"/>
        <v>0</v>
      </c>
      <c r="AJ98" s="173">
        <f t="shared" si="97"/>
        <v>0</v>
      </c>
      <c r="AK98" s="173">
        <f t="shared" si="97"/>
        <v>0</v>
      </c>
      <c r="AL98" s="173">
        <f t="shared" si="97"/>
        <v>0</v>
      </c>
      <c r="AM98" s="173">
        <f t="shared" si="97"/>
        <v>0</v>
      </c>
      <c r="AN98" s="173">
        <f t="shared" si="97"/>
        <v>0</v>
      </c>
      <c r="AO98" s="173">
        <f t="shared" si="97"/>
        <v>0</v>
      </c>
      <c r="AP98" s="173">
        <f t="shared" si="97"/>
        <v>0</v>
      </c>
      <c r="AQ98" s="173">
        <f t="shared" si="97"/>
        <v>0</v>
      </c>
      <c r="AR98" s="173">
        <f t="shared" si="97"/>
        <v>0</v>
      </c>
      <c r="AS98" s="173">
        <f t="shared" si="97"/>
        <v>0</v>
      </c>
      <c r="AT98" s="173">
        <f t="shared" si="97"/>
        <v>0</v>
      </c>
      <c r="AU98" s="173">
        <f t="shared" si="97"/>
        <v>0</v>
      </c>
      <c r="AV98" s="173">
        <f t="shared" si="97"/>
        <v>0</v>
      </c>
      <c r="AW98" s="173">
        <f t="shared" si="97"/>
        <v>0</v>
      </c>
      <c r="AX98" s="173">
        <f t="shared" si="97"/>
        <v>0</v>
      </c>
      <c r="AY98" s="173">
        <f t="shared" si="97"/>
        <v>0</v>
      </c>
      <c r="AZ98" s="173">
        <f t="shared" si="97"/>
        <v>0</v>
      </c>
      <c r="BA98" s="173">
        <f t="shared" si="97"/>
        <v>0</v>
      </c>
      <c r="BB98" s="173">
        <f t="shared" si="97"/>
        <v>0</v>
      </c>
      <c r="BC98" s="173">
        <f t="shared" si="97"/>
        <v>0</v>
      </c>
      <c r="BD98" s="173">
        <f t="shared" si="97"/>
        <v>0</v>
      </c>
      <c r="BE98" s="173">
        <f t="shared" si="97"/>
        <v>0</v>
      </c>
      <c r="BF98" s="173">
        <f t="shared" si="97"/>
        <v>0</v>
      </c>
      <c r="BG98" s="173">
        <f t="shared" si="97"/>
        <v>0</v>
      </c>
      <c r="BH98" s="173">
        <f t="shared" si="97"/>
        <v>0</v>
      </c>
      <c r="BI98" s="173">
        <f t="shared" si="97"/>
        <v>0</v>
      </c>
      <c r="BJ98" s="173">
        <f t="shared" si="97"/>
        <v>0</v>
      </c>
      <c r="BK98" s="173">
        <f t="shared" si="97"/>
        <v>0</v>
      </c>
      <c r="BL98" s="173">
        <f t="shared" si="97"/>
        <v>0</v>
      </c>
      <c r="BM98" s="151"/>
      <c r="BN98" s="239" t="str">
        <f>IFERROR(__xludf.DUMMYFUNCTION("""COMPUTED_VALUE"""),"Vojtěch Fux")</f>
        <v>Vojtěch Fux</v>
      </c>
      <c r="BO98" s="174"/>
      <c r="BP98" s="175"/>
      <c r="BQ98" s="174"/>
      <c r="BR98" s="175"/>
      <c r="BS98" s="174"/>
      <c r="BT98" s="175"/>
      <c r="BU98" s="174"/>
      <c r="BV98" s="175"/>
      <c r="BW98" s="174"/>
      <c r="BX98" s="175"/>
      <c r="BY98" s="174"/>
      <c r="BZ98" s="175"/>
      <c r="CA98" s="174"/>
      <c r="CB98" s="175"/>
      <c r="CC98" s="174"/>
      <c r="CD98" s="175"/>
      <c r="CE98" s="174"/>
      <c r="CF98" s="175"/>
      <c r="CG98" s="174"/>
      <c r="CH98" s="175"/>
      <c r="CI98" s="174"/>
      <c r="CJ98" s="175"/>
      <c r="CK98" s="174"/>
      <c r="CL98" s="175"/>
      <c r="CM98" s="174"/>
      <c r="CN98" s="175"/>
      <c r="CO98" s="174"/>
      <c r="CP98" s="175"/>
      <c r="CQ98" s="174"/>
      <c r="CR98" s="175"/>
      <c r="CS98" s="174"/>
      <c r="CT98" s="175"/>
      <c r="CU98" s="174"/>
      <c r="CV98" s="175"/>
      <c r="CW98" s="174"/>
      <c r="CX98" s="175"/>
      <c r="CY98" s="174"/>
      <c r="CZ98" s="175"/>
      <c r="DA98" s="174"/>
      <c r="DB98" s="175"/>
      <c r="DC98" s="174"/>
      <c r="DD98" s="175"/>
      <c r="DE98" s="174"/>
      <c r="DF98" s="175"/>
      <c r="DG98" s="174"/>
      <c r="DH98" s="175"/>
      <c r="DI98" s="174"/>
      <c r="DJ98" s="175"/>
      <c r="DK98" s="174"/>
      <c r="DL98" s="175"/>
      <c r="DM98" s="174"/>
      <c r="DN98" s="175"/>
      <c r="DO98" s="174"/>
      <c r="DP98" s="175"/>
      <c r="DQ98" s="174"/>
      <c r="DR98" s="175"/>
      <c r="DS98" s="174"/>
      <c r="DT98" s="175"/>
      <c r="DU98" s="174"/>
      <c r="DV98" s="175"/>
      <c r="DW98" s="174"/>
      <c r="DX98" s="175"/>
      <c r="DY98" s="239"/>
      <c r="DZ98" s="159" t="str">
        <f t="shared" si="48"/>
        <v>Vojtěch Fux</v>
      </c>
      <c r="EA98" s="202"/>
      <c r="EB98" s="203"/>
      <c r="EC98" s="202"/>
      <c r="ED98" s="203"/>
      <c r="EE98" s="202"/>
      <c r="EF98" s="203"/>
      <c r="EG98" s="202"/>
      <c r="EH98" s="203"/>
      <c r="EI98" s="202"/>
      <c r="EJ98" s="203"/>
      <c r="EK98" s="202"/>
      <c r="EL98" s="203"/>
      <c r="EM98" s="202"/>
      <c r="EN98" s="203"/>
      <c r="EO98" s="202"/>
      <c r="EP98" s="203"/>
      <c r="EQ98" s="202"/>
      <c r="ER98" s="203"/>
      <c r="ES98" s="202"/>
      <c r="ET98" s="203"/>
      <c r="EU98" s="202"/>
      <c r="EV98" s="203"/>
      <c r="EW98" s="202"/>
      <c r="EX98" s="203"/>
      <c r="EY98" s="202"/>
      <c r="EZ98" s="203"/>
      <c r="FA98" s="202"/>
      <c r="FB98" s="203"/>
      <c r="FC98" s="202"/>
      <c r="FD98" s="203"/>
      <c r="FE98" s="202"/>
      <c r="FF98" s="203"/>
      <c r="FG98" s="202"/>
      <c r="FH98" s="203"/>
      <c r="FI98" s="202"/>
      <c r="FJ98" s="203"/>
      <c r="FK98" s="202"/>
      <c r="FL98" s="203"/>
      <c r="FM98" s="202"/>
      <c r="FN98" s="203"/>
      <c r="FO98" s="202"/>
      <c r="FP98" s="203"/>
      <c r="FQ98" s="202"/>
      <c r="FR98" s="203"/>
      <c r="FS98" s="202"/>
      <c r="FT98" s="203"/>
      <c r="FU98" s="202"/>
      <c r="FV98" s="203"/>
      <c r="FW98" s="202"/>
      <c r="FX98" s="203"/>
      <c r="FY98" s="202"/>
      <c r="FZ98" s="203"/>
      <c r="GA98" s="202"/>
      <c r="GB98" s="203"/>
      <c r="GC98" s="202"/>
      <c r="GD98" s="203"/>
      <c r="GE98" s="202"/>
      <c r="GF98" s="203"/>
      <c r="GG98" s="202"/>
      <c r="GH98" s="203"/>
      <c r="GI98" s="202"/>
      <c r="GJ98" s="203"/>
      <c r="GK98" s="239"/>
      <c r="GL98" s="159" t="str">
        <f t="shared" si="49"/>
        <v>Vojtěch Fux</v>
      </c>
      <c r="GM98" s="202"/>
      <c r="GN98" s="203"/>
      <c r="GO98" s="202"/>
      <c r="GP98" s="203"/>
      <c r="GQ98" s="202"/>
      <c r="GR98" s="203"/>
      <c r="GS98" s="202"/>
      <c r="GT98" s="203"/>
      <c r="GU98" s="202"/>
      <c r="GV98" s="203"/>
      <c r="GW98" s="202"/>
      <c r="GX98" s="203"/>
      <c r="GY98" s="202"/>
      <c r="GZ98" s="203"/>
      <c r="HA98" s="202"/>
      <c r="HB98" s="203"/>
      <c r="HC98" s="202"/>
      <c r="HD98" s="203"/>
      <c r="HE98" s="202"/>
      <c r="HF98" s="203"/>
      <c r="HG98" s="202"/>
      <c r="HH98" s="203"/>
      <c r="HI98" s="202"/>
      <c r="HJ98" s="203"/>
      <c r="HK98" s="202"/>
      <c r="HL98" s="203"/>
      <c r="HM98" s="202"/>
      <c r="HN98" s="203"/>
      <c r="HO98" s="202"/>
      <c r="HP98" s="203"/>
      <c r="HQ98" s="202"/>
      <c r="HR98" s="203"/>
      <c r="HS98" s="202"/>
      <c r="HT98" s="203"/>
      <c r="HU98" s="202"/>
      <c r="HV98" s="203"/>
      <c r="HW98" s="202"/>
      <c r="HX98" s="203"/>
      <c r="HY98" s="202"/>
      <c r="HZ98" s="203"/>
      <c r="IA98" s="202"/>
      <c r="IB98" s="203"/>
      <c r="IC98" s="202"/>
      <c r="ID98" s="203"/>
      <c r="IE98" s="202"/>
      <c r="IF98" s="203"/>
      <c r="IG98" s="202"/>
      <c r="IH98" s="203"/>
      <c r="II98" s="202"/>
      <c r="IJ98" s="203"/>
      <c r="IK98" s="202"/>
      <c r="IL98" s="203"/>
      <c r="IM98" s="202"/>
      <c r="IN98" s="203"/>
      <c r="IO98" s="202"/>
      <c r="IP98" s="203"/>
      <c r="IQ98" s="202"/>
      <c r="IR98" s="203"/>
      <c r="IS98" s="202"/>
      <c r="IT98" s="203"/>
      <c r="IU98" s="202"/>
      <c r="IV98" s="203"/>
    </row>
    <row r="99">
      <c r="A99" s="225">
        <f>IFERROR(__xludf.DUMMYFUNCTION("""COMPUTED_VALUE"""),120.0)</f>
        <v>120</v>
      </c>
      <c r="B99" s="159" t="str">
        <f t="shared" si="46"/>
        <v>Michal Jiřík-x</v>
      </c>
      <c r="C99" s="173">
        <f t="shared" ref="C99:BL99" si="98">BO99+EA99+GM99</f>
        <v>0</v>
      </c>
      <c r="D99" s="173">
        <f t="shared" si="98"/>
        <v>0</v>
      </c>
      <c r="E99" s="173">
        <f t="shared" si="98"/>
        <v>0</v>
      </c>
      <c r="F99" s="173">
        <f t="shared" si="98"/>
        <v>0</v>
      </c>
      <c r="G99" s="173">
        <f t="shared" si="98"/>
        <v>0</v>
      </c>
      <c r="H99" s="173">
        <f t="shared" si="98"/>
        <v>0</v>
      </c>
      <c r="I99" s="173">
        <f t="shared" si="98"/>
        <v>0</v>
      </c>
      <c r="J99" s="173">
        <f t="shared" si="98"/>
        <v>0</v>
      </c>
      <c r="K99" s="173">
        <f t="shared" si="98"/>
        <v>0</v>
      </c>
      <c r="L99" s="173">
        <f t="shared" si="98"/>
        <v>0</v>
      </c>
      <c r="M99" s="173">
        <f t="shared" si="98"/>
        <v>0</v>
      </c>
      <c r="N99" s="173">
        <f t="shared" si="98"/>
        <v>0</v>
      </c>
      <c r="O99" s="173">
        <f t="shared" si="98"/>
        <v>0</v>
      </c>
      <c r="P99" s="173">
        <f t="shared" si="98"/>
        <v>0</v>
      </c>
      <c r="Q99" s="173">
        <f t="shared" si="98"/>
        <v>0</v>
      </c>
      <c r="R99" s="173">
        <f t="shared" si="98"/>
        <v>0</v>
      </c>
      <c r="S99" s="173">
        <f t="shared" si="98"/>
        <v>0</v>
      </c>
      <c r="T99" s="173">
        <f t="shared" si="98"/>
        <v>0</v>
      </c>
      <c r="U99" s="173">
        <f t="shared" si="98"/>
        <v>0</v>
      </c>
      <c r="V99" s="173">
        <f t="shared" si="98"/>
        <v>0</v>
      </c>
      <c r="W99" s="173">
        <f t="shared" si="98"/>
        <v>0</v>
      </c>
      <c r="X99" s="173">
        <f t="shared" si="98"/>
        <v>0</v>
      </c>
      <c r="Y99" s="173">
        <f t="shared" si="98"/>
        <v>0</v>
      </c>
      <c r="Z99" s="173">
        <f t="shared" si="98"/>
        <v>0</v>
      </c>
      <c r="AA99" s="173">
        <f t="shared" si="98"/>
        <v>0</v>
      </c>
      <c r="AB99" s="173">
        <f t="shared" si="98"/>
        <v>0</v>
      </c>
      <c r="AC99" s="173">
        <f t="shared" si="98"/>
        <v>0</v>
      </c>
      <c r="AD99" s="173">
        <f t="shared" si="98"/>
        <v>0</v>
      </c>
      <c r="AE99" s="173">
        <f t="shared" si="98"/>
        <v>0</v>
      </c>
      <c r="AF99" s="173">
        <f t="shared" si="98"/>
        <v>0</v>
      </c>
      <c r="AG99" s="173">
        <f t="shared" si="98"/>
        <v>0</v>
      </c>
      <c r="AH99" s="173">
        <f t="shared" si="98"/>
        <v>0</v>
      </c>
      <c r="AI99" s="173">
        <f t="shared" si="98"/>
        <v>0</v>
      </c>
      <c r="AJ99" s="173">
        <f t="shared" si="98"/>
        <v>0</v>
      </c>
      <c r="AK99" s="173">
        <f t="shared" si="98"/>
        <v>0</v>
      </c>
      <c r="AL99" s="173">
        <f t="shared" si="98"/>
        <v>0</v>
      </c>
      <c r="AM99" s="173">
        <f t="shared" si="98"/>
        <v>0</v>
      </c>
      <c r="AN99" s="173">
        <f t="shared" si="98"/>
        <v>0</v>
      </c>
      <c r="AO99" s="173">
        <f t="shared" si="98"/>
        <v>0</v>
      </c>
      <c r="AP99" s="173">
        <f t="shared" si="98"/>
        <v>0</v>
      </c>
      <c r="AQ99" s="173">
        <f t="shared" si="98"/>
        <v>0</v>
      </c>
      <c r="AR99" s="173">
        <f t="shared" si="98"/>
        <v>0</v>
      </c>
      <c r="AS99" s="173">
        <f t="shared" si="98"/>
        <v>0</v>
      </c>
      <c r="AT99" s="173">
        <f t="shared" si="98"/>
        <v>0</v>
      </c>
      <c r="AU99" s="173">
        <f t="shared" si="98"/>
        <v>0</v>
      </c>
      <c r="AV99" s="173">
        <f t="shared" si="98"/>
        <v>0</v>
      </c>
      <c r="AW99" s="173">
        <f t="shared" si="98"/>
        <v>0</v>
      </c>
      <c r="AX99" s="173">
        <f t="shared" si="98"/>
        <v>0</v>
      </c>
      <c r="AY99" s="173">
        <f t="shared" si="98"/>
        <v>0</v>
      </c>
      <c r="AZ99" s="173">
        <f t="shared" si="98"/>
        <v>0</v>
      </c>
      <c r="BA99" s="173">
        <f t="shared" si="98"/>
        <v>0</v>
      </c>
      <c r="BB99" s="173">
        <f t="shared" si="98"/>
        <v>0</v>
      </c>
      <c r="BC99" s="173">
        <f t="shared" si="98"/>
        <v>0</v>
      </c>
      <c r="BD99" s="173">
        <f t="shared" si="98"/>
        <v>0</v>
      </c>
      <c r="BE99" s="173">
        <f t="shared" si="98"/>
        <v>0</v>
      </c>
      <c r="BF99" s="173">
        <f t="shared" si="98"/>
        <v>0</v>
      </c>
      <c r="BG99" s="173">
        <f t="shared" si="98"/>
        <v>0</v>
      </c>
      <c r="BH99" s="173">
        <f t="shared" si="98"/>
        <v>0</v>
      </c>
      <c r="BI99" s="173">
        <f t="shared" si="98"/>
        <v>0</v>
      </c>
      <c r="BJ99" s="173">
        <f t="shared" si="98"/>
        <v>0</v>
      </c>
      <c r="BK99" s="173">
        <f t="shared" si="98"/>
        <v>0</v>
      </c>
      <c r="BL99" s="173">
        <f t="shared" si="98"/>
        <v>0</v>
      </c>
      <c r="BM99" s="151"/>
      <c r="BN99" s="239" t="str">
        <f>IFERROR(__xludf.DUMMYFUNCTION("""COMPUTED_VALUE"""),"Michal Jiřík-x")</f>
        <v>Michal Jiřík-x</v>
      </c>
      <c r="BO99" s="174"/>
      <c r="BP99" s="175"/>
      <c r="BQ99" s="174"/>
      <c r="BR99" s="175"/>
      <c r="BS99" s="174"/>
      <c r="BT99" s="175"/>
      <c r="BU99" s="174"/>
      <c r="BV99" s="175"/>
      <c r="BW99" s="174"/>
      <c r="BX99" s="175"/>
      <c r="BY99" s="174"/>
      <c r="BZ99" s="175"/>
      <c r="CA99" s="174"/>
      <c r="CB99" s="175"/>
      <c r="CC99" s="174"/>
      <c r="CD99" s="175"/>
      <c r="CE99" s="174"/>
      <c r="CF99" s="175"/>
      <c r="CG99" s="174"/>
      <c r="CH99" s="175"/>
      <c r="CI99" s="174"/>
      <c r="CJ99" s="175"/>
      <c r="CK99" s="174"/>
      <c r="CL99" s="175"/>
      <c r="CM99" s="174"/>
      <c r="CN99" s="175"/>
      <c r="CO99" s="174"/>
      <c r="CP99" s="175"/>
      <c r="CQ99" s="174"/>
      <c r="CR99" s="175"/>
      <c r="CS99" s="174"/>
      <c r="CT99" s="175"/>
      <c r="CU99" s="174"/>
      <c r="CV99" s="175"/>
      <c r="CW99" s="174"/>
      <c r="CX99" s="175"/>
      <c r="CY99" s="174"/>
      <c r="CZ99" s="175"/>
      <c r="DA99" s="174"/>
      <c r="DB99" s="175"/>
      <c r="DC99" s="174"/>
      <c r="DD99" s="175"/>
      <c r="DE99" s="174"/>
      <c r="DF99" s="175"/>
      <c r="DG99" s="174"/>
      <c r="DH99" s="175"/>
      <c r="DI99" s="174"/>
      <c r="DJ99" s="175"/>
      <c r="DK99" s="174"/>
      <c r="DL99" s="175"/>
      <c r="DM99" s="174"/>
      <c r="DN99" s="175"/>
      <c r="DO99" s="174"/>
      <c r="DP99" s="175"/>
      <c r="DQ99" s="174"/>
      <c r="DR99" s="175"/>
      <c r="DS99" s="174"/>
      <c r="DT99" s="175"/>
      <c r="DU99" s="174"/>
      <c r="DV99" s="175"/>
      <c r="DW99" s="174"/>
      <c r="DX99" s="175"/>
      <c r="DY99" s="239"/>
      <c r="DZ99" s="159" t="str">
        <f t="shared" si="48"/>
        <v>Michal Jiřík-x</v>
      </c>
      <c r="EA99" s="202"/>
      <c r="EB99" s="203"/>
      <c r="EC99" s="202"/>
      <c r="ED99" s="203"/>
      <c r="EE99" s="202"/>
      <c r="EF99" s="203"/>
      <c r="EG99" s="202"/>
      <c r="EH99" s="203"/>
      <c r="EI99" s="202"/>
      <c r="EJ99" s="203"/>
      <c r="EK99" s="202"/>
      <c r="EL99" s="203"/>
      <c r="EM99" s="202"/>
      <c r="EN99" s="203"/>
      <c r="EO99" s="202"/>
      <c r="EP99" s="203"/>
      <c r="EQ99" s="202"/>
      <c r="ER99" s="203"/>
      <c r="ES99" s="202"/>
      <c r="ET99" s="203"/>
      <c r="EU99" s="202"/>
      <c r="EV99" s="203"/>
      <c r="EW99" s="202"/>
      <c r="EX99" s="203"/>
      <c r="EY99" s="202"/>
      <c r="EZ99" s="203"/>
      <c r="FA99" s="202"/>
      <c r="FB99" s="203"/>
      <c r="FC99" s="202"/>
      <c r="FD99" s="203"/>
      <c r="FE99" s="202"/>
      <c r="FF99" s="203"/>
      <c r="FG99" s="202"/>
      <c r="FH99" s="203"/>
      <c r="FI99" s="202"/>
      <c r="FJ99" s="203"/>
      <c r="FK99" s="202"/>
      <c r="FL99" s="203"/>
      <c r="FM99" s="202"/>
      <c r="FN99" s="203"/>
      <c r="FO99" s="202"/>
      <c r="FP99" s="203"/>
      <c r="FQ99" s="202"/>
      <c r="FR99" s="203"/>
      <c r="FS99" s="202"/>
      <c r="FT99" s="203"/>
      <c r="FU99" s="202"/>
      <c r="FV99" s="203"/>
      <c r="FW99" s="202"/>
      <c r="FX99" s="203"/>
      <c r="FY99" s="202"/>
      <c r="FZ99" s="203"/>
      <c r="GA99" s="202"/>
      <c r="GB99" s="203"/>
      <c r="GC99" s="202"/>
      <c r="GD99" s="203"/>
      <c r="GE99" s="202"/>
      <c r="GF99" s="203"/>
      <c r="GG99" s="202"/>
      <c r="GH99" s="203"/>
      <c r="GI99" s="202"/>
      <c r="GJ99" s="203"/>
      <c r="GK99" s="239"/>
      <c r="GL99" s="159" t="str">
        <f t="shared" si="49"/>
        <v>Michal Jiřík-x</v>
      </c>
      <c r="GM99" s="202"/>
      <c r="GN99" s="203"/>
      <c r="GO99" s="202"/>
      <c r="GP99" s="203"/>
      <c r="GQ99" s="202"/>
      <c r="GR99" s="203"/>
      <c r="GS99" s="202"/>
      <c r="GT99" s="203"/>
      <c r="GU99" s="202"/>
      <c r="GV99" s="203"/>
      <c r="GW99" s="202"/>
      <c r="GX99" s="203"/>
      <c r="GY99" s="202"/>
      <c r="GZ99" s="203"/>
      <c r="HA99" s="202"/>
      <c r="HB99" s="203"/>
      <c r="HC99" s="202"/>
      <c r="HD99" s="203"/>
      <c r="HE99" s="202"/>
      <c r="HF99" s="203"/>
      <c r="HG99" s="202"/>
      <c r="HH99" s="203"/>
      <c r="HI99" s="202"/>
      <c r="HJ99" s="203"/>
      <c r="HK99" s="202"/>
      <c r="HL99" s="203"/>
      <c r="HM99" s="202"/>
      <c r="HN99" s="203"/>
      <c r="HO99" s="202"/>
      <c r="HP99" s="203"/>
      <c r="HQ99" s="202"/>
      <c r="HR99" s="203"/>
      <c r="HS99" s="202"/>
      <c r="HT99" s="203"/>
      <c r="HU99" s="202"/>
      <c r="HV99" s="203"/>
      <c r="HW99" s="202"/>
      <c r="HX99" s="203"/>
      <c r="HY99" s="202"/>
      <c r="HZ99" s="203"/>
      <c r="IA99" s="202"/>
      <c r="IB99" s="203"/>
      <c r="IC99" s="202"/>
      <c r="ID99" s="203"/>
      <c r="IE99" s="202"/>
      <c r="IF99" s="203"/>
      <c r="IG99" s="202"/>
      <c r="IH99" s="203"/>
      <c r="II99" s="202"/>
      <c r="IJ99" s="203"/>
      <c r="IK99" s="202"/>
      <c r="IL99" s="203"/>
      <c r="IM99" s="202"/>
      <c r="IN99" s="203"/>
      <c r="IO99" s="202"/>
      <c r="IP99" s="203"/>
      <c r="IQ99" s="202"/>
      <c r="IR99" s="203"/>
      <c r="IS99" s="202"/>
      <c r="IT99" s="203"/>
      <c r="IU99" s="202"/>
      <c r="IV99" s="203"/>
    </row>
    <row r="100">
      <c r="A100" s="225">
        <f>IFERROR(__xludf.DUMMYFUNCTION("""COMPUTED_VALUE"""),100.0)</f>
        <v>100</v>
      </c>
      <c r="B100" s="159" t="str">
        <f t="shared" si="46"/>
        <v>Kateřina Machková-x</v>
      </c>
      <c r="C100" s="173">
        <f t="shared" ref="C100:BL100" si="99">BO100+EA100+GM100</f>
        <v>0</v>
      </c>
      <c r="D100" s="173">
        <f t="shared" si="99"/>
        <v>0</v>
      </c>
      <c r="E100" s="173">
        <f t="shared" si="99"/>
        <v>0</v>
      </c>
      <c r="F100" s="173">
        <f t="shared" si="99"/>
        <v>0</v>
      </c>
      <c r="G100" s="173">
        <f t="shared" si="99"/>
        <v>0</v>
      </c>
      <c r="H100" s="173">
        <f t="shared" si="99"/>
        <v>0</v>
      </c>
      <c r="I100" s="173">
        <f t="shared" si="99"/>
        <v>0</v>
      </c>
      <c r="J100" s="173">
        <f t="shared" si="99"/>
        <v>0</v>
      </c>
      <c r="K100" s="173">
        <f t="shared" si="99"/>
        <v>0</v>
      </c>
      <c r="L100" s="173">
        <f t="shared" si="99"/>
        <v>0</v>
      </c>
      <c r="M100" s="173">
        <f t="shared" si="99"/>
        <v>0</v>
      </c>
      <c r="N100" s="173">
        <f t="shared" si="99"/>
        <v>0</v>
      </c>
      <c r="O100" s="173">
        <f t="shared" si="99"/>
        <v>0</v>
      </c>
      <c r="P100" s="173">
        <f t="shared" si="99"/>
        <v>0</v>
      </c>
      <c r="Q100" s="173">
        <f t="shared" si="99"/>
        <v>0</v>
      </c>
      <c r="R100" s="173">
        <f t="shared" si="99"/>
        <v>0</v>
      </c>
      <c r="S100" s="173">
        <f t="shared" si="99"/>
        <v>0</v>
      </c>
      <c r="T100" s="173">
        <f t="shared" si="99"/>
        <v>0</v>
      </c>
      <c r="U100" s="173">
        <f t="shared" si="99"/>
        <v>0</v>
      </c>
      <c r="V100" s="173">
        <f t="shared" si="99"/>
        <v>0</v>
      </c>
      <c r="W100" s="173">
        <f t="shared" si="99"/>
        <v>0</v>
      </c>
      <c r="X100" s="173">
        <f t="shared" si="99"/>
        <v>0</v>
      </c>
      <c r="Y100" s="173">
        <f t="shared" si="99"/>
        <v>0</v>
      </c>
      <c r="Z100" s="173">
        <f t="shared" si="99"/>
        <v>0</v>
      </c>
      <c r="AA100" s="173">
        <f t="shared" si="99"/>
        <v>0</v>
      </c>
      <c r="AB100" s="173">
        <f t="shared" si="99"/>
        <v>0</v>
      </c>
      <c r="AC100" s="173">
        <f t="shared" si="99"/>
        <v>0</v>
      </c>
      <c r="AD100" s="173">
        <f t="shared" si="99"/>
        <v>0</v>
      </c>
      <c r="AE100" s="173">
        <f t="shared" si="99"/>
        <v>0</v>
      </c>
      <c r="AF100" s="173">
        <f t="shared" si="99"/>
        <v>0</v>
      </c>
      <c r="AG100" s="173">
        <f t="shared" si="99"/>
        <v>0</v>
      </c>
      <c r="AH100" s="173">
        <f t="shared" si="99"/>
        <v>0</v>
      </c>
      <c r="AI100" s="173">
        <f t="shared" si="99"/>
        <v>0</v>
      </c>
      <c r="AJ100" s="173">
        <f t="shared" si="99"/>
        <v>0</v>
      </c>
      <c r="AK100" s="173">
        <f t="shared" si="99"/>
        <v>0</v>
      </c>
      <c r="AL100" s="173">
        <f t="shared" si="99"/>
        <v>0</v>
      </c>
      <c r="AM100" s="173">
        <f t="shared" si="99"/>
        <v>0</v>
      </c>
      <c r="AN100" s="173">
        <f t="shared" si="99"/>
        <v>0</v>
      </c>
      <c r="AO100" s="173">
        <f t="shared" si="99"/>
        <v>0</v>
      </c>
      <c r="AP100" s="173">
        <f t="shared" si="99"/>
        <v>0</v>
      </c>
      <c r="AQ100" s="173">
        <f t="shared" si="99"/>
        <v>0</v>
      </c>
      <c r="AR100" s="173">
        <f t="shared" si="99"/>
        <v>0</v>
      </c>
      <c r="AS100" s="173">
        <f t="shared" si="99"/>
        <v>0</v>
      </c>
      <c r="AT100" s="173">
        <f t="shared" si="99"/>
        <v>0</v>
      </c>
      <c r="AU100" s="173">
        <f t="shared" si="99"/>
        <v>0</v>
      </c>
      <c r="AV100" s="173">
        <f t="shared" si="99"/>
        <v>0</v>
      </c>
      <c r="AW100" s="173">
        <f t="shared" si="99"/>
        <v>0</v>
      </c>
      <c r="AX100" s="173">
        <f t="shared" si="99"/>
        <v>0</v>
      </c>
      <c r="AY100" s="173">
        <f t="shared" si="99"/>
        <v>0</v>
      </c>
      <c r="AZ100" s="173">
        <f t="shared" si="99"/>
        <v>0</v>
      </c>
      <c r="BA100" s="173">
        <f t="shared" si="99"/>
        <v>0</v>
      </c>
      <c r="BB100" s="173">
        <f t="shared" si="99"/>
        <v>0</v>
      </c>
      <c r="BC100" s="173">
        <f t="shared" si="99"/>
        <v>0</v>
      </c>
      <c r="BD100" s="173">
        <f t="shared" si="99"/>
        <v>0</v>
      </c>
      <c r="BE100" s="173">
        <f t="shared" si="99"/>
        <v>0</v>
      </c>
      <c r="BF100" s="173">
        <f t="shared" si="99"/>
        <v>0</v>
      </c>
      <c r="BG100" s="173">
        <f t="shared" si="99"/>
        <v>0</v>
      </c>
      <c r="BH100" s="173">
        <f t="shared" si="99"/>
        <v>0</v>
      </c>
      <c r="BI100" s="173">
        <f t="shared" si="99"/>
        <v>0</v>
      </c>
      <c r="BJ100" s="173">
        <f t="shared" si="99"/>
        <v>0</v>
      </c>
      <c r="BK100" s="173">
        <f t="shared" si="99"/>
        <v>0</v>
      </c>
      <c r="BL100" s="173">
        <f t="shared" si="99"/>
        <v>0</v>
      </c>
      <c r="BM100" s="151"/>
      <c r="BN100" s="239" t="str">
        <f>IFERROR(__xludf.DUMMYFUNCTION("""COMPUTED_VALUE"""),"Kateřina Machková-x")</f>
        <v>Kateřina Machková-x</v>
      </c>
      <c r="BO100" s="174"/>
      <c r="BP100" s="175"/>
      <c r="BQ100" s="174"/>
      <c r="BR100" s="175"/>
      <c r="BS100" s="174"/>
      <c r="BT100" s="175"/>
      <c r="BU100" s="174"/>
      <c r="BV100" s="175"/>
      <c r="BW100" s="174"/>
      <c r="BX100" s="175"/>
      <c r="BY100" s="174"/>
      <c r="BZ100" s="175"/>
      <c r="CA100" s="174"/>
      <c r="CB100" s="175"/>
      <c r="CC100" s="174"/>
      <c r="CD100" s="175"/>
      <c r="CE100" s="174"/>
      <c r="CF100" s="175"/>
      <c r="CG100" s="174"/>
      <c r="CH100" s="175"/>
      <c r="CI100" s="174"/>
      <c r="CJ100" s="175"/>
      <c r="CK100" s="174"/>
      <c r="CL100" s="175"/>
      <c r="CM100" s="174"/>
      <c r="CN100" s="175"/>
      <c r="CO100" s="174"/>
      <c r="CP100" s="175"/>
      <c r="CQ100" s="174"/>
      <c r="CR100" s="175"/>
      <c r="CS100" s="174"/>
      <c r="CT100" s="175"/>
      <c r="CU100" s="174"/>
      <c r="CV100" s="175"/>
      <c r="CW100" s="174"/>
      <c r="CX100" s="175"/>
      <c r="CY100" s="174"/>
      <c r="CZ100" s="175"/>
      <c r="DA100" s="174"/>
      <c r="DB100" s="175"/>
      <c r="DC100" s="174"/>
      <c r="DD100" s="175"/>
      <c r="DE100" s="174"/>
      <c r="DF100" s="175"/>
      <c r="DG100" s="174"/>
      <c r="DH100" s="175"/>
      <c r="DI100" s="174"/>
      <c r="DJ100" s="175"/>
      <c r="DK100" s="174"/>
      <c r="DL100" s="175"/>
      <c r="DM100" s="174"/>
      <c r="DN100" s="175"/>
      <c r="DO100" s="174"/>
      <c r="DP100" s="175"/>
      <c r="DQ100" s="174"/>
      <c r="DR100" s="175"/>
      <c r="DS100" s="174"/>
      <c r="DT100" s="175"/>
      <c r="DU100" s="174"/>
      <c r="DV100" s="175"/>
      <c r="DW100" s="174"/>
      <c r="DX100" s="175"/>
      <c r="DY100" s="239"/>
      <c r="DZ100" s="159" t="str">
        <f t="shared" si="48"/>
        <v>Kateřina Machková-x</v>
      </c>
      <c r="EA100" s="202"/>
      <c r="EB100" s="203"/>
      <c r="EC100" s="202"/>
      <c r="ED100" s="203"/>
      <c r="EE100" s="202"/>
      <c r="EF100" s="203"/>
      <c r="EG100" s="202"/>
      <c r="EH100" s="203"/>
      <c r="EI100" s="202"/>
      <c r="EJ100" s="203"/>
      <c r="EK100" s="202"/>
      <c r="EL100" s="203"/>
      <c r="EM100" s="202"/>
      <c r="EN100" s="203"/>
      <c r="EO100" s="202"/>
      <c r="EP100" s="203"/>
      <c r="EQ100" s="202"/>
      <c r="ER100" s="203"/>
      <c r="ES100" s="202"/>
      <c r="ET100" s="203"/>
      <c r="EU100" s="202"/>
      <c r="EV100" s="203"/>
      <c r="EW100" s="202"/>
      <c r="EX100" s="203"/>
      <c r="EY100" s="202"/>
      <c r="EZ100" s="203"/>
      <c r="FA100" s="202"/>
      <c r="FB100" s="203"/>
      <c r="FC100" s="202"/>
      <c r="FD100" s="203"/>
      <c r="FE100" s="202"/>
      <c r="FF100" s="203"/>
      <c r="FG100" s="202"/>
      <c r="FH100" s="203"/>
      <c r="FI100" s="202"/>
      <c r="FJ100" s="203"/>
      <c r="FK100" s="202"/>
      <c r="FL100" s="203"/>
      <c r="FM100" s="202"/>
      <c r="FN100" s="203"/>
      <c r="FO100" s="202"/>
      <c r="FP100" s="203"/>
      <c r="FQ100" s="202"/>
      <c r="FR100" s="203"/>
      <c r="FS100" s="202"/>
      <c r="FT100" s="203"/>
      <c r="FU100" s="202"/>
      <c r="FV100" s="203"/>
      <c r="FW100" s="202"/>
      <c r="FX100" s="203"/>
      <c r="FY100" s="202"/>
      <c r="FZ100" s="203"/>
      <c r="GA100" s="202"/>
      <c r="GB100" s="203"/>
      <c r="GC100" s="202"/>
      <c r="GD100" s="203"/>
      <c r="GE100" s="202"/>
      <c r="GF100" s="203"/>
      <c r="GG100" s="202"/>
      <c r="GH100" s="203"/>
      <c r="GI100" s="202"/>
      <c r="GJ100" s="203"/>
      <c r="GK100" s="239"/>
      <c r="GL100" s="159" t="str">
        <f t="shared" si="49"/>
        <v>Kateřina Machková-x</v>
      </c>
      <c r="GM100" s="202"/>
      <c r="GN100" s="203"/>
      <c r="GO100" s="202"/>
      <c r="GP100" s="203"/>
      <c r="GQ100" s="202"/>
      <c r="GR100" s="203"/>
      <c r="GS100" s="202"/>
      <c r="GT100" s="203"/>
      <c r="GU100" s="202"/>
      <c r="GV100" s="203"/>
      <c r="GW100" s="202"/>
      <c r="GX100" s="203"/>
      <c r="GY100" s="202"/>
      <c r="GZ100" s="203"/>
      <c r="HA100" s="202"/>
      <c r="HB100" s="203"/>
      <c r="HC100" s="202"/>
      <c r="HD100" s="203"/>
      <c r="HE100" s="202"/>
      <c r="HF100" s="203"/>
      <c r="HG100" s="202"/>
      <c r="HH100" s="203"/>
      <c r="HI100" s="202"/>
      <c r="HJ100" s="203"/>
      <c r="HK100" s="202"/>
      <c r="HL100" s="203"/>
      <c r="HM100" s="202"/>
      <c r="HN100" s="203"/>
      <c r="HO100" s="202"/>
      <c r="HP100" s="203"/>
      <c r="HQ100" s="202"/>
      <c r="HR100" s="203"/>
      <c r="HS100" s="202"/>
      <c r="HT100" s="203"/>
      <c r="HU100" s="202"/>
      <c r="HV100" s="203"/>
      <c r="HW100" s="202"/>
      <c r="HX100" s="203"/>
      <c r="HY100" s="202"/>
      <c r="HZ100" s="203"/>
      <c r="IA100" s="202"/>
      <c r="IB100" s="203"/>
      <c r="IC100" s="202"/>
      <c r="ID100" s="203"/>
      <c r="IE100" s="202"/>
      <c r="IF100" s="203"/>
      <c r="IG100" s="202"/>
      <c r="IH100" s="203"/>
      <c r="II100" s="202"/>
      <c r="IJ100" s="203"/>
      <c r="IK100" s="202"/>
      <c r="IL100" s="203"/>
      <c r="IM100" s="202"/>
      <c r="IN100" s="203"/>
      <c r="IO100" s="202"/>
      <c r="IP100" s="203"/>
      <c r="IQ100" s="202"/>
      <c r="IR100" s="203"/>
      <c r="IS100" s="202"/>
      <c r="IT100" s="203"/>
      <c r="IU100" s="202"/>
      <c r="IV100" s="203"/>
    </row>
    <row r="101">
      <c r="A101" s="225">
        <f>IFERROR(__xludf.DUMMYFUNCTION("""COMPUTED_VALUE"""),100.0)</f>
        <v>100</v>
      </c>
      <c r="B101" s="159" t="str">
        <f t="shared" si="46"/>
        <v>Marek Šimek-x</v>
      </c>
      <c r="C101" s="173">
        <f t="shared" ref="C101:BL101" si="100">BO101+EA101+GM101</f>
        <v>0</v>
      </c>
      <c r="D101" s="173">
        <f t="shared" si="100"/>
        <v>0</v>
      </c>
      <c r="E101" s="173">
        <f t="shared" si="100"/>
        <v>0</v>
      </c>
      <c r="F101" s="173">
        <f t="shared" si="100"/>
        <v>0</v>
      </c>
      <c r="G101" s="173">
        <f t="shared" si="100"/>
        <v>0</v>
      </c>
      <c r="H101" s="173">
        <f t="shared" si="100"/>
        <v>0</v>
      </c>
      <c r="I101" s="173">
        <f t="shared" si="100"/>
        <v>0</v>
      </c>
      <c r="J101" s="173">
        <f t="shared" si="100"/>
        <v>0</v>
      </c>
      <c r="K101" s="173">
        <f t="shared" si="100"/>
        <v>0</v>
      </c>
      <c r="L101" s="173">
        <f t="shared" si="100"/>
        <v>0</v>
      </c>
      <c r="M101" s="173">
        <f t="shared" si="100"/>
        <v>0</v>
      </c>
      <c r="N101" s="173">
        <f t="shared" si="100"/>
        <v>0</v>
      </c>
      <c r="O101" s="173">
        <f t="shared" si="100"/>
        <v>0</v>
      </c>
      <c r="P101" s="173">
        <f t="shared" si="100"/>
        <v>0</v>
      </c>
      <c r="Q101" s="173">
        <f t="shared" si="100"/>
        <v>0</v>
      </c>
      <c r="R101" s="173">
        <f t="shared" si="100"/>
        <v>0</v>
      </c>
      <c r="S101" s="173">
        <f t="shared" si="100"/>
        <v>0</v>
      </c>
      <c r="T101" s="173">
        <f t="shared" si="100"/>
        <v>0</v>
      </c>
      <c r="U101" s="173">
        <f t="shared" si="100"/>
        <v>0</v>
      </c>
      <c r="V101" s="173">
        <f t="shared" si="100"/>
        <v>0</v>
      </c>
      <c r="W101" s="173">
        <f t="shared" si="100"/>
        <v>0</v>
      </c>
      <c r="X101" s="173">
        <f t="shared" si="100"/>
        <v>0</v>
      </c>
      <c r="Y101" s="173">
        <f t="shared" si="100"/>
        <v>0</v>
      </c>
      <c r="Z101" s="173">
        <f t="shared" si="100"/>
        <v>0</v>
      </c>
      <c r="AA101" s="173">
        <f t="shared" si="100"/>
        <v>0</v>
      </c>
      <c r="AB101" s="173">
        <f t="shared" si="100"/>
        <v>0</v>
      </c>
      <c r="AC101" s="173">
        <f t="shared" si="100"/>
        <v>0</v>
      </c>
      <c r="AD101" s="173">
        <f t="shared" si="100"/>
        <v>0</v>
      </c>
      <c r="AE101" s="173">
        <f t="shared" si="100"/>
        <v>0</v>
      </c>
      <c r="AF101" s="173">
        <f t="shared" si="100"/>
        <v>0</v>
      </c>
      <c r="AG101" s="173">
        <f t="shared" si="100"/>
        <v>0</v>
      </c>
      <c r="AH101" s="173">
        <f t="shared" si="100"/>
        <v>0</v>
      </c>
      <c r="AI101" s="173">
        <f t="shared" si="100"/>
        <v>0</v>
      </c>
      <c r="AJ101" s="173">
        <f t="shared" si="100"/>
        <v>0</v>
      </c>
      <c r="AK101" s="173">
        <f t="shared" si="100"/>
        <v>0</v>
      </c>
      <c r="AL101" s="173">
        <f t="shared" si="100"/>
        <v>0</v>
      </c>
      <c r="AM101" s="173">
        <f t="shared" si="100"/>
        <v>0</v>
      </c>
      <c r="AN101" s="173">
        <f t="shared" si="100"/>
        <v>0</v>
      </c>
      <c r="AO101" s="173">
        <f t="shared" si="100"/>
        <v>0</v>
      </c>
      <c r="AP101" s="173">
        <f t="shared" si="100"/>
        <v>0</v>
      </c>
      <c r="AQ101" s="173">
        <f t="shared" si="100"/>
        <v>0</v>
      </c>
      <c r="AR101" s="173">
        <f t="shared" si="100"/>
        <v>0</v>
      </c>
      <c r="AS101" s="173">
        <f t="shared" si="100"/>
        <v>0</v>
      </c>
      <c r="AT101" s="173">
        <f t="shared" si="100"/>
        <v>0</v>
      </c>
      <c r="AU101" s="173">
        <f t="shared" si="100"/>
        <v>0</v>
      </c>
      <c r="AV101" s="173">
        <f t="shared" si="100"/>
        <v>0</v>
      </c>
      <c r="AW101" s="173">
        <f t="shared" si="100"/>
        <v>0</v>
      </c>
      <c r="AX101" s="173">
        <f t="shared" si="100"/>
        <v>0</v>
      </c>
      <c r="AY101" s="173">
        <f t="shared" si="100"/>
        <v>0</v>
      </c>
      <c r="AZ101" s="173">
        <f t="shared" si="100"/>
        <v>0</v>
      </c>
      <c r="BA101" s="173">
        <f t="shared" si="100"/>
        <v>0</v>
      </c>
      <c r="BB101" s="173">
        <f t="shared" si="100"/>
        <v>0</v>
      </c>
      <c r="BC101" s="173">
        <f t="shared" si="100"/>
        <v>0</v>
      </c>
      <c r="BD101" s="173">
        <f t="shared" si="100"/>
        <v>0</v>
      </c>
      <c r="BE101" s="173">
        <f t="shared" si="100"/>
        <v>0</v>
      </c>
      <c r="BF101" s="173">
        <f t="shared" si="100"/>
        <v>0</v>
      </c>
      <c r="BG101" s="173">
        <f t="shared" si="100"/>
        <v>0</v>
      </c>
      <c r="BH101" s="173">
        <f t="shared" si="100"/>
        <v>0</v>
      </c>
      <c r="BI101" s="173">
        <f t="shared" si="100"/>
        <v>0</v>
      </c>
      <c r="BJ101" s="173">
        <f t="shared" si="100"/>
        <v>0</v>
      </c>
      <c r="BK101" s="173">
        <f t="shared" si="100"/>
        <v>0</v>
      </c>
      <c r="BL101" s="173">
        <f t="shared" si="100"/>
        <v>0</v>
      </c>
      <c r="BM101" s="151"/>
      <c r="BN101" s="239" t="str">
        <f>IFERROR(__xludf.DUMMYFUNCTION("""COMPUTED_VALUE"""),"Marek Šimek-x")</f>
        <v>Marek Šimek-x</v>
      </c>
      <c r="BO101" s="174"/>
      <c r="BP101" s="175"/>
      <c r="BQ101" s="174"/>
      <c r="BR101" s="175"/>
      <c r="BS101" s="174"/>
      <c r="BT101" s="175"/>
      <c r="BU101" s="174"/>
      <c r="BV101" s="175"/>
      <c r="BW101" s="174"/>
      <c r="BX101" s="175"/>
      <c r="BY101" s="174"/>
      <c r="BZ101" s="175"/>
      <c r="CA101" s="174"/>
      <c r="CB101" s="175"/>
      <c r="CC101" s="174"/>
      <c r="CD101" s="175"/>
      <c r="CE101" s="174"/>
      <c r="CF101" s="175"/>
      <c r="CG101" s="174"/>
      <c r="CH101" s="175"/>
      <c r="CI101" s="174"/>
      <c r="CJ101" s="175"/>
      <c r="CK101" s="174"/>
      <c r="CL101" s="175"/>
      <c r="CM101" s="174"/>
      <c r="CN101" s="175"/>
      <c r="CO101" s="174"/>
      <c r="CP101" s="175"/>
      <c r="CQ101" s="174"/>
      <c r="CR101" s="175"/>
      <c r="CS101" s="174"/>
      <c r="CT101" s="175"/>
      <c r="CU101" s="174"/>
      <c r="CV101" s="175"/>
      <c r="CW101" s="174"/>
      <c r="CX101" s="175"/>
      <c r="CY101" s="174"/>
      <c r="CZ101" s="175"/>
      <c r="DA101" s="174"/>
      <c r="DB101" s="175"/>
      <c r="DC101" s="174"/>
      <c r="DD101" s="175"/>
      <c r="DE101" s="174"/>
      <c r="DF101" s="175"/>
      <c r="DG101" s="174"/>
      <c r="DH101" s="175"/>
      <c r="DI101" s="174"/>
      <c r="DJ101" s="175"/>
      <c r="DK101" s="174"/>
      <c r="DL101" s="175"/>
      <c r="DM101" s="174"/>
      <c r="DN101" s="175"/>
      <c r="DO101" s="174"/>
      <c r="DP101" s="175"/>
      <c r="DQ101" s="174"/>
      <c r="DR101" s="175"/>
      <c r="DS101" s="174"/>
      <c r="DT101" s="175"/>
      <c r="DU101" s="174"/>
      <c r="DV101" s="175"/>
      <c r="DW101" s="174"/>
      <c r="DX101" s="175"/>
      <c r="DY101" s="239"/>
      <c r="DZ101" s="159" t="str">
        <f t="shared" si="48"/>
        <v>Marek Šimek-x</v>
      </c>
      <c r="EA101" s="202"/>
      <c r="EB101" s="203"/>
      <c r="EC101" s="202"/>
      <c r="ED101" s="203"/>
      <c r="EE101" s="202"/>
      <c r="EF101" s="203"/>
      <c r="EG101" s="202"/>
      <c r="EH101" s="203"/>
      <c r="EI101" s="202"/>
      <c r="EJ101" s="203"/>
      <c r="EK101" s="202"/>
      <c r="EL101" s="203"/>
      <c r="EM101" s="202"/>
      <c r="EN101" s="203"/>
      <c r="EO101" s="202"/>
      <c r="EP101" s="203"/>
      <c r="EQ101" s="202"/>
      <c r="ER101" s="203"/>
      <c r="ES101" s="202"/>
      <c r="ET101" s="203"/>
      <c r="EU101" s="202"/>
      <c r="EV101" s="203"/>
      <c r="EW101" s="202"/>
      <c r="EX101" s="203"/>
      <c r="EY101" s="202"/>
      <c r="EZ101" s="203"/>
      <c r="FA101" s="202"/>
      <c r="FB101" s="203"/>
      <c r="FC101" s="202"/>
      <c r="FD101" s="203"/>
      <c r="FE101" s="202"/>
      <c r="FF101" s="203"/>
      <c r="FG101" s="202"/>
      <c r="FH101" s="203"/>
      <c r="FI101" s="202"/>
      <c r="FJ101" s="203"/>
      <c r="FK101" s="202"/>
      <c r="FL101" s="203"/>
      <c r="FM101" s="202"/>
      <c r="FN101" s="203"/>
      <c r="FO101" s="202"/>
      <c r="FP101" s="203"/>
      <c r="FQ101" s="202"/>
      <c r="FR101" s="203"/>
      <c r="FS101" s="202"/>
      <c r="FT101" s="203"/>
      <c r="FU101" s="202"/>
      <c r="FV101" s="203"/>
      <c r="FW101" s="202"/>
      <c r="FX101" s="203"/>
      <c r="FY101" s="202"/>
      <c r="FZ101" s="203"/>
      <c r="GA101" s="202"/>
      <c r="GB101" s="203"/>
      <c r="GC101" s="202"/>
      <c r="GD101" s="203"/>
      <c r="GE101" s="202"/>
      <c r="GF101" s="203"/>
      <c r="GG101" s="202"/>
      <c r="GH101" s="203"/>
      <c r="GI101" s="202"/>
      <c r="GJ101" s="203"/>
      <c r="GK101" s="239"/>
      <c r="GL101" s="159" t="str">
        <f t="shared" si="49"/>
        <v>Marek Šimek-x</v>
      </c>
      <c r="GM101" s="202"/>
      <c r="GN101" s="203"/>
      <c r="GO101" s="202"/>
      <c r="GP101" s="203"/>
      <c r="GQ101" s="202"/>
      <c r="GR101" s="203"/>
      <c r="GS101" s="202"/>
      <c r="GT101" s="203"/>
      <c r="GU101" s="202"/>
      <c r="GV101" s="203"/>
      <c r="GW101" s="202"/>
      <c r="GX101" s="203"/>
      <c r="GY101" s="202"/>
      <c r="GZ101" s="203"/>
      <c r="HA101" s="202"/>
      <c r="HB101" s="203"/>
      <c r="HC101" s="202"/>
      <c r="HD101" s="203"/>
      <c r="HE101" s="202"/>
      <c r="HF101" s="203"/>
      <c r="HG101" s="202"/>
      <c r="HH101" s="203"/>
      <c r="HI101" s="202"/>
      <c r="HJ101" s="203"/>
      <c r="HK101" s="202"/>
      <c r="HL101" s="203"/>
      <c r="HM101" s="202"/>
      <c r="HN101" s="203"/>
      <c r="HO101" s="202"/>
      <c r="HP101" s="203"/>
      <c r="HQ101" s="202"/>
      <c r="HR101" s="203"/>
      <c r="HS101" s="202"/>
      <c r="HT101" s="203"/>
      <c r="HU101" s="202"/>
      <c r="HV101" s="203"/>
      <c r="HW101" s="202"/>
      <c r="HX101" s="203"/>
      <c r="HY101" s="202"/>
      <c r="HZ101" s="203"/>
      <c r="IA101" s="202"/>
      <c r="IB101" s="203"/>
      <c r="IC101" s="202"/>
      <c r="ID101" s="203"/>
      <c r="IE101" s="202"/>
      <c r="IF101" s="203"/>
      <c r="IG101" s="202"/>
      <c r="IH101" s="203"/>
      <c r="II101" s="202"/>
      <c r="IJ101" s="203"/>
      <c r="IK101" s="202"/>
      <c r="IL101" s="203"/>
      <c r="IM101" s="202"/>
      <c r="IN101" s="203"/>
      <c r="IO101" s="202"/>
      <c r="IP101" s="203"/>
      <c r="IQ101" s="202"/>
      <c r="IR101" s="203"/>
      <c r="IS101" s="202"/>
      <c r="IT101" s="203"/>
      <c r="IU101" s="202"/>
      <c r="IV101" s="203"/>
    </row>
    <row r="102">
      <c r="A102" s="225">
        <f>IFERROR(__xludf.DUMMYFUNCTION("""COMPUTED_VALUE"""),100.0)</f>
        <v>100</v>
      </c>
      <c r="B102" s="159" t="str">
        <f t="shared" si="46"/>
        <v>Lukáš Volf-x</v>
      </c>
      <c r="C102" s="173">
        <f t="shared" ref="C102:BL102" si="101">BO102+EA102+GM102</f>
        <v>0</v>
      </c>
      <c r="D102" s="173">
        <f t="shared" si="101"/>
        <v>0</v>
      </c>
      <c r="E102" s="173">
        <f t="shared" si="101"/>
        <v>0</v>
      </c>
      <c r="F102" s="173">
        <f t="shared" si="101"/>
        <v>0</v>
      </c>
      <c r="G102" s="173">
        <f t="shared" si="101"/>
        <v>0</v>
      </c>
      <c r="H102" s="173">
        <f t="shared" si="101"/>
        <v>0</v>
      </c>
      <c r="I102" s="173">
        <f t="shared" si="101"/>
        <v>0</v>
      </c>
      <c r="J102" s="173">
        <f t="shared" si="101"/>
        <v>0</v>
      </c>
      <c r="K102" s="173">
        <f t="shared" si="101"/>
        <v>0</v>
      </c>
      <c r="L102" s="173">
        <f t="shared" si="101"/>
        <v>0</v>
      </c>
      <c r="M102" s="173">
        <f t="shared" si="101"/>
        <v>0</v>
      </c>
      <c r="N102" s="173">
        <f t="shared" si="101"/>
        <v>0</v>
      </c>
      <c r="O102" s="173">
        <f t="shared" si="101"/>
        <v>0</v>
      </c>
      <c r="P102" s="173">
        <f t="shared" si="101"/>
        <v>0</v>
      </c>
      <c r="Q102" s="173">
        <f t="shared" si="101"/>
        <v>0</v>
      </c>
      <c r="R102" s="173">
        <f t="shared" si="101"/>
        <v>0</v>
      </c>
      <c r="S102" s="173">
        <f t="shared" si="101"/>
        <v>0</v>
      </c>
      <c r="T102" s="173">
        <f t="shared" si="101"/>
        <v>0</v>
      </c>
      <c r="U102" s="173">
        <f t="shared" si="101"/>
        <v>0</v>
      </c>
      <c r="V102" s="173">
        <f t="shared" si="101"/>
        <v>0</v>
      </c>
      <c r="W102" s="173">
        <f t="shared" si="101"/>
        <v>0</v>
      </c>
      <c r="X102" s="173">
        <f t="shared" si="101"/>
        <v>0</v>
      </c>
      <c r="Y102" s="173">
        <f t="shared" si="101"/>
        <v>0</v>
      </c>
      <c r="Z102" s="173">
        <f t="shared" si="101"/>
        <v>0</v>
      </c>
      <c r="AA102" s="173">
        <f t="shared" si="101"/>
        <v>0</v>
      </c>
      <c r="AB102" s="173">
        <f t="shared" si="101"/>
        <v>0</v>
      </c>
      <c r="AC102" s="173">
        <f t="shared" si="101"/>
        <v>0</v>
      </c>
      <c r="AD102" s="173">
        <f t="shared" si="101"/>
        <v>0</v>
      </c>
      <c r="AE102" s="173">
        <f t="shared" si="101"/>
        <v>0</v>
      </c>
      <c r="AF102" s="173">
        <f t="shared" si="101"/>
        <v>0</v>
      </c>
      <c r="AG102" s="173">
        <f t="shared" si="101"/>
        <v>0</v>
      </c>
      <c r="AH102" s="173">
        <f t="shared" si="101"/>
        <v>0</v>
      </c>
      <c r="AI102" s="173">
        <f t="shared" si="101"/>
        <v>0</v>
      </c>
      <c r="AJ102" s="173">
        <f t="shared" si="101"/>
        <v>0</v>
      </c>
      <c r="AK102" s="173">
        <f t="shared" si="101"/>
        <v>0</v>
      </c>
      <c r="AL102" s="173">
        <f t="shared" si="101"/>
        <v>0</v>
      </c>
      <c r="AM102" s="173">
        <f t="shared" si="101"/>
        <v>0</v>
      </c>
      <c r="AN102" s="173">
        <f t="shared" si="101"/>
        <v>0</v>
      </c>
      <c r="AO102" s="173">
        <f t="shared" si="101"/>
        <v>0</v>
      </c>
      <c r="AP102" s="173">
        <f t="shared" si="101"/>
        <v>0</v>
      </c>
      <c r="AQ102" s="173">
        <f t="shared" si="101"/>
        <v>0</v>
      </c>
      <c r="AR102" s="173">
        <f t="shared" si="101"/>
        <v>0</v>
      </c>
      <c r="AS102" s="173">
        <f t="shared" si="101"/>
        <v>0</v>
      </c>
      <c r="AT102" s="173">
        <f t="shared" si="101"/>
        <v>0</v>
      </c>
      <c r="AU102" s="173">
        <f t="shared" si="101"/>
        <v>0</v>
      </c>
      <c r="AV102" s="173">
        <f t="shared" si="101"/>
        <v>0</v>
      </c>
      <c r="AW102" s="173">
        <f t="shared" si="101"/>
        <v>0</v>
      </c>
      <c r="AX102" s="173">
        <f t="shared" si="101"/>
        <v>0</v>
      </c>
      <c r="AY102" s="173">
        <f t="shared" si="101"/>
        <v>0</v>
      </c>
      <c r="AZ102" s="173">
        <f t="shared" si="101"/>
        <v>0</v>
      </c>
      <c r="BA102" s="173">
        <f t="shared" si="101"/>
        <v>0</v>
      </c>
      <c r="BB102" s="173">
        <f t="shared" si="101"/>
        <v>0</v>
      </c>
      <c r="BC102" s="173">
        <f t="shared" si="101"/>
        <v>0</v>
      </c>
      <c r="BD102" s="173">
        <f t="shared" si="101"/>
        <v>0</v>
      </c>
      <c r="BE102" s="173">
        <f t="shared" si="101"/>
        <v>0</v>
      </c>
      <c r="BF102" s="173">
        <f t="shared" si="101"/>
        <v>0</v>
      </c>
      <c r="BG102" s="173">
        <f t="shared" si="101"/>
        <v>0</v>
      </c>
      <c r="BH102" s="173">
        <f t="shared" si="101"/>
        <v>0</v>
      </c>
      <c r="BI102" s="173">
        <f t="shared" si="101"/>
        <v>0</v>
      </c>
      <c r="BJ102" s="173">
        <f t="shared" si="101"/>
        <v>0</v>
      </c>
      <c r="BK102" s="173">
        <f t="shared" si="101"/>
        <v>0</v>
      </c>
      <c r="BL102" s="173">
        <f t="shared" si="101"/>
        <v>0</v>
      </c>
      <c r="BM102" s="151"/>
      <c r="BN102" s="239" t="str">
        <f>IFERROR(__xludf.DUMMYFUNCTION("""COMPUTED_VALUE"""),"Lukáš Volf-x")</f>
        <v>Lukáš Volf-x</v>
      </c>
      <c r="BO102" s="174"/>
      <c r="BP102" s="175"/>
      <c r="BQ102" s="174"/>
      <c r="BR102" s="175"/>
      <c r="BS102" s="174"/>
      <c r="BT102" s="175"/>
      <c r="BU102" s="174"/>
      <c r="BV102" s="175"/>
      <c r="BW102" s="174"/>
      <c r="BX102" s="175"/>
      <c r="BY102" s="174"/>
      <c r="BZ102" s="175"/>
      <c r="CA102" s="174"/>
      <c r="CB102" s="175"/>
      <c r="CC102" s="174"/>
      <c r="CD102" s="175"/>
      <c r="CE102" s="174"/>
      <c r="CF102" s="175"/>
      <c r="CG102" s="174"/>
      <c r="CH102" s="175"/>
      <c r="CI102" s="174"/>
      <c r="CJ102" s="175"/>
      <c r="CK102" s="174"/>
      <c r="CL102" s="175"/>
      <c r="CM102" s="174"/>
      <c r="CN102" s="175"/>
      <c r="CO102" s="174"/>
      <c r="CP102" s="175"/>
      <c r="CQ102" s="174"/>
      <c r="CR102" s="175"/>
      <c r="CS102" s="174"/>
      <c r="CT102" s="175"/>
      <c r="CU102" s="174"/>
      <c r="CV102" s="175"/>
      <c r="CW102" s="174"/>
      <c r="CX102" s="175"/>
      <c r="CY102" s="174"/>
      <c r="CZ102" s="175"/>
      <c r="DA102" s="174"/>
      <c r="DB102" s="175"/>
      <c r="DC102" s="174"/>
      <c r="DD102" s="175"/>
      <c r="DE102" s="174"/>
      <c r="DF102" s="175"/>
      <c r="DG102" s="174"/>
      <c r="DH102" s="175"/>
      <c r="DI102" s="174"/>
      <c r="DJ102" s="175"/>
      <c r="DK102" s="174"/>
      <c r="DL102" s="175"/>
      <c r="DM102" s="174"/>
      <c r="DN102" s="175"/>
      <c r="DO102" s="174"/>
      <c r="DP102" s="175"/>
      <c r="DQ102" s="174"/>
      <c r="DR102" s="175"/>
      <c r="DS102" s="174"/>
      <c r="DT102" s="175"/>
      <c r="DU102" s="174"/>
      <c r="DV102" s="175"/>
      <c r="DW102" s="174"/>
      <c r="DX102" s="175"/>
      <c r="DY102" s="239"/>
      <c r="DZ102" s="159" t="str">
        <f t="shared" si="48"/>
        <v>Lukáš Volf-x</v>
      </c>
      <c r="EA102" s="202"/>
      <c r="EB102" s="203"/>
      <c r="EC102" s="202"/>
      <c r="ED102" s="203"/>
      <c r="EE102" s="202"/>
      <c r="EF102" s="203"/>
      <c r="EG102" s="202"/>
      <c r="EH102" s="203"/>
      <c r="EI102" s="202"/>
      <c r="EJ102" s="203"/>
      <c r="EK102" s="202"/>
      <c r="EL102" s="203"/>
      <c r="EM102" s="202"/>
      <c r="EN102" s="203"/>
      <c r="EO102" s="202"/>
      <c r="EP102" s="203"/>
      <c r="EQ102" s="202"/>
      <c r="ER102" s="203"/>
      <c r="ES102" s="202"/>
      <c r="ET102" s="203"/>
      <c r="EU102" s="202"/>
      <c r="EV102" s="203"/>
      <c r="EW102" s="202"/>
      <c r="EX102" s="203"/>
      <c r="EY102" s="202"/>
      <c r="EZ102" s="203"/>
      <c r="FA102" s="202"/>
      <c r="FB102" s="203"/>
      <c r="FC102" s="202"/>
      <c r="FD102" s="203"/>
      <c r="FE102" s="202"/>
      <c r="FF102" s="203"/>
      <c r="FG102" s="202"/>
      <c r="FH102" s="203"/>
      <c r="FI102" s="202"/>
      <c r="FJ102" s="203"/>
      <c r="FK102" s="202"/>
      <c r="FL102" s="203"/>
      <c r="FM102" s="202"/>
      <c r="FN102" s="203"/>
      <c r="FO102" s="202"/>
      <c r="FP102" s="203"/>
      <c r="FQ102" s="202"/>
      <c r="FR102" s="203"/>
      <c r="FS102" s="202"/>
      <c r="FT102" s="203"/>
      <c r="FU102" s="202"/>
      <c r="FV102" s="203"/>
      <c r="FW102" s="202"/>
      <c r="FX102" s="203"/>
      <c r="FY102" s="202"/>
      <c r="FZ102" s="203"/>
      <c r="GA102" s="202"/>
      <c r="GB102" s="203"/>
      <c r="GC102" s="202"/>
      <c r="GD102" s="203"/>
      <c r="GE102" s="202"/>
      <c r="GF102" s="203"/>
      <c r="GG102" s="202"/>
      <c r="GH102" s="203"/>
      <c r="GI102" s="202"/>
      <c r="GJ102" s="203"/>
      <c r="GK102" s="239"/>
      <c r="GL102" s="159" t="str">
        <f t="shared" si="49"/>
        <v>Lukáš Volf-x</v>
      </c>
      <c r="GM102" s="202"/>
      <c r="GN102" s="203"/>
      <c r="GO102" s="202"/>
      <c r="GP102" s="203"/>
      <c r="GQ102" s="202"/>
      <c r="GR102" s="203"/>
      <c r="GS102" s="202"/>
      <c r="GT102" s="203"/>
      <c r="GU102" s="202"/>
      <c r="GV102" s="203"/>
      <c r="GW102" s="202"/>
      <c r="GX102" s="203"/>
      <c r="GY102" s="202"/>
      <c r="GZ102" s="203"/>
      <c r="HA102" s="202"/>
      <c r="HB102" s="203"/>
      <c r="HC102" s="202"/>
      <c r="HD102" s="203"/>
      <c r="HE102" s="202"/>
      <c r="HF102" s="203"/>
      <c r="HG102" s="202"/>
      <c r="HH102" s="203"/>
      <c r="HI102" s="202"/>
      <c r="HJ102" s="203"/>
      <c r="HK102" s="202"/>
      <c r="HL102" s="203"/>
      <c r="HM102" s="202"/>
      <c r="HN102" s="203"/>
      <c r="HO102" s="202"/>
      <c r="HP102" s="203"/>
      <c r="HQ102" s="202"/>
      <c r="HR102" s="203"/>
      <c r="HS102" s="202"/>
      <c r="HT102" s="203"/>
      <c r="HU102" s="202"/>
      <c r="HV102" s="203"/>
      <c r="HW102" s="202"/>
      <c r="HX102" s="203"/>
      <c r="HY102" s="202"/>
      <c r="HZ102" s="203"/>
      <c r="IA102" s="202"/>
      <c r="IB102" s="203"/>
      <c r="IC102" s="202"/>
      <c r="ID102" s="203"/>
      <c r="IE102" s="202"/>
      <c r="IF102" s="203"/>
      <c r="IG102" s="202"/>
      <c r="IH102" s="203"/>
      <c r="II102" s="202"/>
      <c r="IJ102" s="203"/>
      <c r="IK102" s="202"/>
      <c r="IL102" s="203"/>
      <c r="IM102" s="202"/>
      <c r="IN102" s="203"/>
      <c r="IO102" s="202"/>
      <c r="IP102" s="203"/>
      <c r="IQ102" s="202"/>
      <c r="IR102" s="203"/>
      <c r="IS102" s="202"/>
      <c r="IT102" s="203"/>
      <c r="IU102" s="202"/>
      <c r="IV102" s="203"/>
    </row>
    <row r="103">
      <c r="A103" s="225">
        <f>IFERROR(__xludf.DUMMYFUNCTION("""COMPUTED_VALUE"""),100.0)</f>
        <v>100</v>
      </c>
      <c r="B103" s="159" t="str">
        <f t="shared" si="46"/>
        <v>Lucie Vorlíčková</v>
      </c>
      <c r="C103" s="173">
        <f t="shared" ref="C103:BL103" si="102">BO103+EA103+GM103</f>
        <v>0</v>
      </c>
      <c r="D103" s="173">
        <f t="shared" si="102"/>
        <v>0</v>
      </c>
      <c r="E103" s="173">
        <f t="shared" si="102"/>
        <v>8</v>
      </c>
      <c r="F103" s="173">
        <f t="shared" si="102"/>
        <v>800</v>
      </c>
      <c r="G103" s="173">
        <f t="shared" si="102"/>
        <v>5</v>
      </c>
      <c r="H103" s="173">
        <f t="shared" si="102"/>
        <v>500</v>
      </c>
      <c r="I103" s="173">
        <f t="shared" si="102"/>
        <v>0</v>
      </c>
      <c r="J103" s="173">
        <f t="shared" si="102"/>
        <v>0</v>
      </c>
      <c r="K103" s="173">
        <f t="shared" si="102"/>
        <v>5</v>
      </c>
      <c r="L103" s="173">
        <f t="shared" si="102"/>
        <v>500</v>
      </c>
      <c r="M103" s="173">
        <f t="shared" si="102"/>
        <v>5.5</v>
      </c>
      <c r="N103" s="173">
        <f t="shared" si="102"/>
        <v>550</v>
      </c>
      <c r="O103" s="173">
        <f t="shared" si="102"/>
        <v>0</v>
      </c>
      <c r="P103" s="173">
        <f t="shared" si="102"/>
        <v>0</v>
      </c>
      <c r="Q103" s="173">
        <f t="shared" si="102"/>
        <v>0</v>
      </c>
      <c r="R103" s="173">
        <f t="shared" si="102"/>
        <v>0</v>
      </c>
      <c r="S103" s="173">
        <f t="shared" si="102"/>
        <v>8</v>
      </c>
      <c r="T103" s="173">
        <f t="shared" si="102"/>
        <v>800</v>
      </c>
      <c r="U103" s="173">
        <f t="shared" si="102"/>
        <v>8</v>
      </c>
      <c r="V103" s="173">
        <f t="shared" si="102"/>
        <v>800</v>
      </c>
      <c r="W103" s="173">
        <f t="shared" si="102"/>
        <v>10.5</v>
      </c>
      <c r="X103" s="173">
        <f t="shared" si="102"/>
        <v>1050</v>
      </c>
      <c r="Y103" s="173">
        <f t="shared" si="102"/>
        <v>0</v>
      </c>
      <c r="Z103" s="173">
        <f t="shared" si="102"/>
        <v>0</v>
      </c>
      <c r="AA103" s="173">
        <f t="shared" si="102"/>
        <v>0</v>
      </c>
      <c r="AB103" s="173">
        <f t="shared" si="102"/>
        <v>0</v>
      </c>
      <c r="AC103" s="173">
        <f t="shared" si="102"/>
        <v>8.5</v>
      </c>
      <c r="AD103" s="173">
        <f t="shared" si="102"/>
        <v>850</v>
      </c>
      <c r="AE103" s="173">
        <f t="shared" si="102"/>
        <v>6</v>
      </c>
      <c r="AF103" s="173">
        <f t="shared" si="102"/>
        <v>600</v>
      </c>
      <c r="AG103" s="173">
        <f t="shared" si="102"/>
        <v>8.5</v>
      </c>
      <c r="AH103" s="173">
        <f t="shared" si="102"/>
        <v>850</v>
      </c>
      <c r="AI103" s="173">
        <f t="shared" si="102"/>
        <v>0</v>
      </c>
      <c r="AJ103" s="173">
        <f t="shared" si="102"/>
        <v>0</v>
      </c>
      <c r="AK103" s="173">
        <f t="shared" si="102"/>
        <v>4.5</v>
      </c>
      <c r="AL103" s="173">
        <f t="shared" si="102"/>
        <v>450</v>
      </c>
      <c r="AM103" s="173">
        <f t="shared" si="102"/>
        <v>4</v>
      </c>
      <c r="AN103" s="173">
        <f t="shared" si="102"/>
        <v>400</v>
      </c>
      <c r="AO103" s="173">
        <f t="shared" si="102"/>
        <v>0</v>
      </c>
      <c r="AP103" s="173">
        <f t="shared" si="102"/>
        <v>0</v>
      </c>
      <c r="AQ103" s="173">
        <f t="shared" si="102"/>
        <v>0</v>
      </c>
      <c r="AR103" s="173">
        <f t="shared" si="102"/>
        <v>0</v>
      </c>
      <c r="AS103" s="173">
        <f t="shared" si="102"/>
        <v>0</v>
      </c>
      <c r="AT103" s="173">
        <f t="shared" si="102"/>
        <v>0</v>
      </c>
      <c r="AU103" s="173">
        <f t="shared" si="102"/>
        <v>0</v>
      </c>
      <c r="AV103" s="173">
        <f t="shared" si="102"/>
        <v>0</v>
      </c>
      <c r="AW103" s="173">
        <f t="shared" si="102"/>
        <v>0</v>
      </c>
      <c r="AX103" s="173">
        <f t="shared" si="102"/>
        <v>0</v>
      </c>
      <c r="AY103" s="173">
        <f t="shared" si="102"/>
        <v>0</v>
      </c>
      <c r="AZ103" s="173">
        <f t="shared" si="102"/>
        <v>0</v>
      </c>
      <c r="BA103" s="173">
        <f t="shared" si="102"/>
        <v>0</v>
      </c>
      <c r="BB103" s="173">
        <f t="shared" si="102"/>
        <v>0</v>
      </c>
      <c r="BC103" s="173">
        <f t="shared" si="102"/>
        <v>0</v>
      </c>
      <c r="BD103" s="173">
        <f t="shared" si="102"/>
        <v>0</v>
      </c>
      <c r="BE103" s="173">
        <f t="shared" si="102"/>
        <v>0</v>
      </c>
      <c r="BF103" s="173">
        <f t="shared" si="102"/>
        <v>0</v>
      </c>
      <c r="BG103" s="173">
        <f t="shared" si="102"/>
        <v>0</v>
      </c>
      <c r="BH103" s="173">
        <f t="shared" si="102"/>
        <v>0</v>
      </c>
      <c r="BI103" s="173">
        <f t="shared" si="102"/>
        <v>0</v>
      </c>
      <c r="BJ103" s="173">
        <f t="shared" si="102"/>
        <v>0</v>
      </c>
      <c r="BK103" s="173">
        <f t="shared" si="102"/>
        <v>0</v>
      </c>
      <c r="BL103" s="173">
        <f t="shared" si="102"/>
        <v>0</v>
      </c>
      <c r="BM103" s="151"/>
      <c r="BN103" s="239" t="str">
        <f>IFERROR(__xludf.DUMMYFUNCTION("""COMPUTED_VALUE"""),"Lucie Vorlíčková")</f>
        <v>Lucie Vorlíčková</v>
      </c>
      <c r="BO103" s="174"/>
      <c r="BP103" s="175"/>
      <c r="BQ103" s="174"/>
      <c r="BR103" s="175"/>
      <c r="BS103" s="174">
        <f>IFERROR(__xludf.DUMMYFUNCTION("""COMPUTED_VALUE"""),5.0)</f>
        <v>5</v>
      </c>
      <c r="BT103" s="175">
        <f>IFERROR(__xludf.DUMMYFUNCTION("""COMPUTED_VALUE"""),500.0)</f>
        <v>500</v>
      </c>
      <c r="BU103" s="174"/>
      <c r="BV103" s="175"/>
      <c r="BW103" s="174"/>
      <c r="BX103" s="175"/>
      <c r="BY103" s="174"/>
      <c r="BZ103" s="175"/>
      <c r="CA103" s="174"/>
      <c r="CB103" s="175"/>
      <c r="CC103" s="174"/>
      <c r="CD103" s="175"/>
      <c r="CE103" s="174"/>
      <c r="CF103" s="175"/>
      <c r="CG103" s="174"/>
      <c r="CH103" s="175"/>
      <c r="CI103" s="174"/>
      <c r="CJ103" s="175"/>
      <c r="CK103" s="174"/>
      <c r="CL103" s="175"/>
      <c r="CM103" s="174"/>
      <c r="CN103" s="175"/>
      <c r="CO103" s="174"/>
      <c r="CP103" s="175"/>
      <c r="CQ103" s="174">
        <f>IFERROR(__xludf.DUMMYFUNCTION("""COMPUTED_VALUE"""),6.0)</f>
        <v>6</v>
      </c>
      <c r="CR103" s="175">
        <f>IFERROR(__xludf.DUMMYFUNCTION("""COMPUTED_VALUE"""),600.0)</f>
        <v>600</v>
      </c>
      <c r="CS103" s="174"/>
      <c r="CT103" s="175"/>
      <c r="CU103" s="174"/>
      <c r="CV103" s="175"/>
      <c r="CW103" s="174">
        <f>IFERROR(__xludf.DUMMYFUNCTION("""COMPUTED_VALUE"""),4.5)</f>
        <v>4.5</v>
      </c>
      <c r="CX103" s="175">
        <f>IFERROR(__xludf.DUMMYFUNCTION("""COMPUTED_VALUE"""),450.0)</f>
        <v>450</v>
      </c>
      <c r="CY103" s="174">
        <f>IFERROR(__xludf.DUMMYFUNCTION("""COMPUTED_VALUE"""),4.0)</f>
        <v>4</v>
      </c>
      <c r="CZ103" s="175">
        <f>IFERROR(__xludf.DUMMYFUNCTION("""COMPUTED_VALUE"""),400.0)</f>
        <v>400</v>
      </c>
      <c r="DA103" s="174"/>
      <c r="DB103" s="175"/>
      <c r="DC103" s="174"/>
      <c r="DD103" s="175"/>
      <c r="DE103" s="174"/>
      <c r="DF103" s="175"/>
      <c r="DG103" s="174"/>
      <c r="DH103" s="175"/>
      <c r="DI103" s="174"/>
      <c r="DJ103" s="175"/>
      <c r="DK103" s="174"/>
      <c r="DL103" s="175"/>
      <c r="DM103" s="174"/>
      <c r="DN103" s="175"/>
      <c r="DO103" s="174"/>
      <c r="DP103" s="175"/>
      <c r="DQ103" s="174"/>
      <c r="DR103" s="175"/>
      <c r="DS103" s="174"/>
      <c r="DT103" s="175"/>
      <c r="DU103" s="174"/>
      <c r="DV103" s="175"/>
      <c r="DW103" s="174"/>
      <c r="DX103" s="175"/>
      <c r="DY103" s="239"/>
      <c r="DZ103" s="159" t="str">
        <f t="shared" si="48"/>
        <v>Lucie Vorlíčková</v>
      </c>
      <c r="EA103" s="202"/>
      <c r="EB103" s="203"/>
      <c r="EC103" s="202">
        <f>IFERROR(__xludf.DUMMYFUNCTION("""COMPUTED_VALUE"""),8.0)</f>
        <v>8</v>
      </c>
      <c r="ED103" s="203">
        <f>IFERROR(__xludf.DUMMYFUNCTION("""COMPUTED_VALUE"""),800.0)</f>
        <v>800</v>
      </c>
      <c r="EE103" s="202"/>
      <c r="EF103" s="203"/>
      <c r="EG103" s="202"/>
      <c r="EH103" s="203"/>
      <c r="EI103" s="202">
        <f>IFERROR(__xludf.DUMMYFUNCTION("""COMPUTED_VALUE"""),5.0)</f>
        <v>5</v>
      </c>
      <c r="EJ103" s="203">
        <f>IFERROR(__xludf.DUMMYFUNCTION("""COMPUTED_VALUE"""),500.0)</f>
        <v>500</v>
      </c>
      <c r="EK103" s="202">
        <f>IFERROR(__xludf.DUMMYFUNCTION("""COMPUTED_VALUE"""),5.5)</f>
        <v>5.5</v>
      </c>
      <c r="EL103" s="203">
        <f>IFERROR(__xludf.DUMMYFUNCTION("""COMPUTED_VALUE"""),550.0)</f>
        <v>550</v>
      </c>
      <c r="EM103" s="202"/>
      <c r="EN103" s="203"/>
      <c r="EO103" s="202"/>
      <c r="EP103" s="203"/>
      <c r="EQ103" s="202">
        <f>IFERROR(__xludf.DUMMYFUNCTION("""COMPUTED_VALUE"""),8.0)</f>
        <v>8</v>
      </c>
      <c r="ER103" s="203">
        <f>IFERROR(__xludf.DUMMYFUNCTION("""COMPUTED_VALUE"""),800.0)</f>
        <v>800</v>
      </c>
      <c r="ES103" s="202">
        <f>IFERROR(__xludf.DUMMYFUNCTION("""COMPUTED_VALUE"""),8.0)</f>
        <v>8</v>
      </c>
      <c r="ET103" s="203">
        <f>IFERROR(__xludf.DUMMYFUNCTION("""COMPUTED_VALUE"""),800.0)</f>
        <v>800</v>
      </c>
      <c r="EU103" s="202">
        <f>IFERROR(__xludf.DUMMYFUNCTION("""COMPUTED_VALUE"""),10.5)</f>
        <v>10.5</v>
      </c>
      <c r="EV103" s="203">
        <f>IFERROR(__xludf.DUMMYFUNCTION("""COMPUTED_VALUE"""),1050.0)</f>
        <v>1050</v>
      </c>
      <c r="EW103" s="202"/>
      <c r="EX103" s="203"/>
      <c r="EY103" s="202"/>
      <c r="EZ103" s="203"/>
      <c r="FA103" s="202">
        <f>IFERROR(__xludf.DUMMYFUNCTION("""COMPUTED_VALUE"""),8.5)</f>
        <v>8.5</v>
      </c>
      <c r="FB103" s="203">
        <f>IFERROR(__xludf.DUMMYFUNCTION("""COMPUTED_VALUE"""),850.0)</f>
        <v>850</v>
      </c>
      <c r="FC103" s="202"/>
      <c r="FD103" s="203"/>
      <c r="FE103" s="202">
        <f>IFERROR(__xludf.DUMMYFUNCTION("""COMPUTED_VALUE"""),8.5)</f>
        <v>8.5</v>
      </c>
      <c r="FF103" s="203">
        <f>IFERROR(__xludf.DUMMYFUNCTION("""COMPUTED_VALUE"""),850.0)</f>
        <v>850</v>
      </c>
      <c r="FG103" s="202"/>
      <c r="FH103" s="203"/>
      <c r="FI103" s="202"/>
      <c r="FJ103" s="203"/>
      <c r="FK103" s="202"/>
      <c r="FL103" s="203"/>
      <c r="FM103" s="202"/>
      <c r="FN103" s="203"/>
      <c r="FO103" s="202"/>
      <c r="FP103" s="203"/>
      <c r="FQ103" s="202"/>
      <c r="FR103" s="203"/>
      <c r="FS103" s="202"/>
      <c r="FT103" s="203"/>
      <c r="FU103" s="202"/>
      <c r="FV103" s="203"/>
      <c r="FW103" s="202"/>
      <c r="FX103" s="203"/>
      <c r="FY103" s="202"/>
      <c r="FZ103" s="203"/>
      <c r="GA103" s="202"/>
      <c r="GB103" s="203"/>
      <c r="GC103" s="202"/>
      <c r="GD103" s="203"/>
      <c r="GE103" s="202"/>
      <c r="GF103" s="203"/>
      <c r="GG103" s="202"/>
      <c r="GH103" s="203"/>
      <c r="GI103" s="202"/>
      <c r="GJ103" s="203"/>
      <c r="GK103" s="239"/>
      <c r="GL103" s="159" t="str">
        <f t="shared" si="49"/>
        <v>Lucie Vorlíčková</v>
      </c>
      <c r="GM103" s="202"/>
      <c r="GN103" s="203"/>
      <c r="GO103" s="202"/>
      <c r="GP103" s="203"/>
      <c r="GQ103" s="202"/>
      <c r="GR103" s="203"/>
      <c r="GS103" s="202"/>
      <c r="GT103" s="203"/>
      <c r="GU103" s="202"/>
      <c r="GV103" s="203"/>
      <c r="GW103" s="202"/>
      <c r="GX103" s="203"/>
      <c r="GY103" s="202"/>
      <c r="GZ103" s="203"/>
      <c r="HA103" s="202"/>
      <c r="HB103" s="203"/>
      <c r="HC103" s="202"/>
      <c r="HD103" s="203"/>
      <c r="HE103" s="202"/>
      <c r="HF103" s="203"/>
      <c r="HG103" s="202"/>
      <c r="HH103" s="203"/>
      <c r="HI103" s="202"/>
      <c r="HJ103" s="203"/>
      <c r="HK103" s="202"/>
      <c r="HL103" s="203"/>
      <c r="HM103" s="202"/>
      <c r="HN103" s="203"/>
      <c r="HO103" s="202"/>
      <c r="HP103" s="203"/>
      <c r="HQ103" s="202"/>
      <c r="HR103" s="203"/>
      <c r="HS103" s="202"/>
      <c r="HT103" s="203"/>
      <c r="HU103" s="202"/>
      <c r="HV103" s="203"/>
      <c r="HW103" s="202"/>
      <c r="HX103" s="203"/>
      <c r="HY103" s="202"/>
      <c r="HZ103" s="203"/>
      <c r="IA103" s="202"/>
      <c r="IB103" s="203"/>
      <c r="IC103" s="202"/>
      <c r="ID103" s="203"/>
      <c r="IE103" s="202"/>
      <c r="IF103" s="203"/>
      <c r="IG103" s="202"/>
      <c r="IH103" s="203"/>
      <c r="II103" s="202"/>
      <c r="IJ103" s="203"/>
      <c r="IK103" s="202"/>
      <c r="IL103" s="203"/>
      <c r="IM103" s="202"/>
      <c r="IN103" s="203"/>
      <c r="IO103" s="202"/>
      <c r="IP103" s="203"/>
      <c r="IQ103" s="202"/>
      <c r="IR103" s="203"/>
      <c r="IS103" s="202"/>
      <c r="IT103" s="203"/>
      <c r="IU103" s="202"/>
      <c r="IV103" s="203"/>
    </row>
    <row r="104">
      <c r="A104" s="225">
        <f>IFERROR(__xludf.DUMMYFUNCTION("""COMPUTED_VALUE"""),100.0)</f>
        <v>100</v>
      </c>
      <c r="B104" s="159" t="str">
        <f t="shared" si="46"/>
        <v>Damián Bradáč-x</v>
      </c>
      <c r="C104" s="173">
        <f t="shared" ref="C104:BL104" si="103">BO104+EA104+GM104</f>
        <v>0</v>
      </c>
      <c r="D104" s="173">
        <f t="shared" si="103"/>
        <v>0</v>
      </c>
      <c r="E104" s="173">
        <f t="shared" si="103"/>
        <v>0</v>
      </c>
      <c r="F104" s="173">
        <f t="shared" si="103"/>
        <v>0</v>
      </c>
      <c r="G104" s="173">
        <f t="shared" si="103"/>
        <v>0</v>
      </c>
      <c r="H104" s="173">
        <f t="shared" si="103"/>
        <v>0</v>
      </c>
      <c r="I104" s="173">
        <f t="shared" si="103"/>
        <v>0</v>
      </c>
      <c r="J104" s="173">
        <f t="shared" si="103"/>
        <v>0</v>
      </c>
      <c r="K104" s="173">
        <f t="shared" si="103"/>
        <v>0</v>
      </c>
      <c r="L104" s="173">
        <f t="shared" si="103"/>
        <v>0</v>
      </c>
      <c r="M104" s="173">
        <f t="shared" si="103"/>
        <v>0</v>
      </c>
      <c r="N104" s="173">
        <f t="shared" si="103"/>
        <v>0</v>
      </c>
      <c r="O104" s="173">
        <f t="shared" si="103"/>
        <v>0</v>
      </c>
      <c r="P104" s="173">
        <f t="shared" si="103"/>
        <v>0</v>
      </c>
      <c r="Q104" s="173">
        <f t="shared" si="103"/>
        <v>0</v>
      </c>
      <c r="R104" s="173">
        <f t="shared" si="103"/>
        <v>0</v>
      </c>
      <c r="S104" s="173">
        <f t="shared" si="103"/>
        <v>0</v>
      </c>
      <c r="T104" s="173">
        <f t="shared" si="103"/>
        <v>0</v>
      </c>
      <c r="U104" s="173">
        <f t="shared" si="103"/>
        <v>0</v>
      </c>
      <c r="V104" s="173">
        <f t="shared" si="103"/>
        <v>0</v>
      </c>
      <c r="W104" s="173">
        <f t="shared" si="103"/>
        <v>0</v>
      </c>
      <c r="X104" s="173">
        <f t="shared" si="103"/>
        <v>0</v>
      </c>
      <c r="Y104" s="173">
        <f t="shared" si="103"/>
        <v>0</v>
      </c>
      <c r="Z104" s="173">
        <f t="shared" si="103"/>
        <v>0</v>
      </c>
      <c r="AA104" s="173">
        <f t="shared" si="103"/>
        <v>0</v>
      </c>
      <c r="AB104" s="173">
        <f t="shared" si="103"/>
        <v>0</v>
      </c>
      <c r="AC104" s="173">
        <f t="shared" si="103"/>
        <v>0</v>
      </c>
      <c r="AD104" s="173">
        <f t="shared" si="103"/>
        <v>0</v>
      </c>
      <c r="AE104" s="173">
        <f t="shared" si="103"/>
        <v>0</v>
      </c>
      <c r="AF104" s="173">
        <f t="shared" si="103"/>
        <v>0</v>
      </c>
      <c r="AG104" s="173">
        <f t="shared" si="103"/>
        <v>0</v>
      </c>
      <c r="AH104" s="173">
        <f t="shared" si="103"/>
        <v>0</v>
      </c>
      <c r="AI104" s="173">
        <f t="shared" si="103"/>
        <v>0</v>
      </c>
      <c r="AJ104" s="173">
        <f t="shared" si="103"/>
        <v>0</v>
      </c>
      <c r="AK104" s="173">
        <f t="shared" si="103"/>
        <v>0</v>
      </c>
      <c r="AL104" s="173">
        <f t="shared" si="103"/>
        <v>0</v>
      </c>
      <c r="AM104" s="173">
        <f t="shared" si="103"/>
        <v>0</v>
      </c>
      <c r="AN104" s="173">
        <f t="shared" si="103"/>
        <v>0</v>
      </c>
      <c r="AO104" s="173">
        <f t="shared" si="103"/>
        <v>0</v>
      </c>
      <c r="AP104" s="173">
        <f t="shared" si="103"/>
        <v>0</v>
      </c>
      <c r="AQ104" s="173">
        <f t="shared" si="103"/>
        <v>0</v>
      </c>
      <c r="AR104" s="173">
        <f t="shared" si="103"/>
        <v>0</v>
      </c>
      <c r="AS104" s="173">
        <f t="shared" si="103"/>
        <v>0</v>
      </c>
      <c r="AT104" s="173">
        <f t="shared" si="103"/>
        <v>0</v>
      </c>
      <c r="AU104" s="173">
        <f t="shared" si="103"/>
        <v>0</v>
      </c>
      <c r="AV104" s="173">
        <f t="shared" si="103"/>
        <v>0</v>
      </c>
      <c r="AW104" s="173">
        <f t="shared" si="103"/>
        <v>0</v>
      </c>
      <c r="AX104" s="173">
        <f t="shared" si="103"/>
        <v>0</v>
      </c>
      <c r="AY104" s="173">
        <f t="shared" si="103"/>
        <v>0</v>
      </c>
      <c r="AZ104" s="173">
        <f t="shared" si="103"/>
        <v>0</v>
      </c>
      <c r="BA104" s="173">
        <f t="shared" si="103"/>
        <v>0</v>
      </c>
      <c r="BB104" s="173">
        <f t="shared" si="103"/>
        <v>0</v>
      </c>
      <c r="BC104" s="173">
        <f t="shared" si="103"/>
        <v>0</v>
      </c>
      <c r="BD104" s="173">
        <f t="shared" si="103"/>
        <v>0</v>
      </c>
      <c r="BE104" s="173">
        <f t="shared" si="103"/>
        <v>0</v>
      </c>
      <c r="BF104" s="173">
        <f t="shared" si="103"/>
        <v>0</v>
      </c>
      <c r="BG104" s="173">
        <f t="shared" si="103"/>
        <v>0</v>
      </c>
      <c r="BH104" s="173">
        <f t="shared" si="103"/>
        <v>0</v>
      </c>
      <c r="BI104" s="173">
        <f t="shared" si="103"/>
        <v>0</v>
      </c>
      <c r="BJ104" s="173">
        <f t="shared" si="103"/>
        <v>0</v>
      </c>
      <c r="BK104" s="173">
        <f t="shared" si="103"/>
        <v>0</v>
      </c>
      <c r="BL104" s="173">
        <f t="shared" si="103"/>
        <v>0</v>
      </c>
      <c r="BM104" s="151"/>
      <c r="BN104" s="239" t="str">
        <f>IFERROR(__xludf.DUMMYFUNCTION("""COMPUTED_VALUE"""),"Damián Bradáč-x")</f>
        <v>Damián Bradáč-x</v>
      </c>
      <c r="BO104" s="174"/>
      <c r="BP104" s="175"/>
      <c r="BQ104" s="174"/>
      <c r="BR104" s="175"/>
      <c r="BS104" s="174"/>
      <c r="BT104" s="175"/>
      <c r="BU104" s="174"/>
      <c r="BV104" s="175"/>
      <c r="BW104" s="174"/>
      <c r="BX104" s="175"/>
      <c r="BY104" s="174"/>
      <c r="BZ104" s="175"/>
      <c r="CA104" s="174"/>
      <c r="CB104" s="175"/>
      <c r="CC104" s="174"/>
      <c r="CD104" s="175"/>
      <c r="CE104" s="174"/>
      <c r="CF104" s="175"/>
      <c r="CG104" s="174"/>
      <c r="CH104" s="175"/>
      <c r="CI104" s="174"/>
      <c r="CJ104" s="175"/>
      <c r="CK104" s="174"/>
      <c r="CL104" s="175"/>
      <c r="CM104" s="174"/>
      <c r="CN104" s="175"/>
      <c r="CO104" s="174"/>
      <c r="CP104" s="175"/>
      <c r="CQ104" s="174"/>
      <c r="CR104" s="175"/>
      <c r="CS104" s="174"/>
      <c r="CT104" s="175"/>
      <c r="CU104" s="174"/>
      <c r="CV104" s="175"/>
      <c r="CW104" s="174"/>
      <c r="CX104" s="175"/>
      <c r="CY104" s="174"/>
      <c r="CZ104" s="175"/>
      <c r="DA104" s="174"/>
      <c r="DB104" s="175"/>
      <c r="DC104" s="174"/>
      <c r="DD104" s="175"/>
      <c r="DE104" s="174"/>
      <c r="DF104" s="175"/>
      <c r="DG104" s="174"/>
      <c r="DH104" s="175"/>
      <c r="DI104" s="174"/>
      <c r="DJ104" s="175"/>
      <c r="DK104" s="174"/>
      <c r="DL104" s="175"/>
      <c r="DM104" s="174"/>
      <c r="DN104" s="175"/>
      <c r="DO104" s="174"/>
      <c r="DP104" s="175"/>
      <c r="DQ104" s="174"/>
      <c r="DR104" s="175"/>
      <c r="DS104" s="174"/>
      <c r="DT104" s="175"/>
      <c r="DU104" s="174"/>
      <c r="DV104" s="175"/>
      <c r="DW104" s="174"/>
      <c r="DX104" s="175"/>
      <c r="DY104" s="239"/>
      <c r="DZ104" s="159" t="str">
        <f t="shared" si="48"/>
        <v>Damián Bradáč-x</v>
      </c>
      <c r="EA104" s="202"/>
      <c r="EB104" s="203"/>
      <c r="EC104" s="202"/>
      <c r="ED104" s="203"/>
      <c r="EE104" s="202"/>
      <c r="EF104" s="203"/>
      <c r="EG104" s="202"/>
      <c r="EH104" s="203"/>
      <c r="EI104" s="202"/>
      <c r="EJ104" s="203"/>
      <c r="EK104" s="202"/>
      <c r="EL104" s="203"/>
      <c r="EM104" s="202"/>
      <c r="EN104" s="203"/>
      <c r="EO104" s="202"/>
      <c r="EP104" s="203"/>
      <c r="EQ104" s="202"/>
      <c r="ER104" s="203"/>
      <c r="ES104" s="202"/>
      <c r="ET104" s="203"/>
      <c r="EU104" s="202"/>
      <c r="EV104" s="203"/>
      <c r="EW104" s="202"/>
      <c r="EX104" s="203"/>
      <c r="EY104" s="202"/>
      <c r="EZ104" s="203"/>
      <c r="FA104" s="202"/>
      <c r="FB104" s="203"/>
      <c r="FC104" s="202"/>
      <c r="FD104" s="203"/>
      <c r="FE104" s="202"/>
      <c r="FF104" s="203"/>
      <c r="FG104" s="202"/>
      <c r="FH104" s="203"/>
      <c r="FI104" s="202"/>
      <c r="FJ104" s="203"/>
      <c r="FK104" s="202"/>
      <c r="FL104" s="203"/>
      <c r="FM104" s="202"/>
      <c r="FN104" s="203"/>
      <c r="FO104" s="202"/>
      <c r="FP104" s="203"/>
      <c r="FQ104" s="202"/>
      <c r="FR104" s="203"/>
      <c r="FS104" s="202"/>
      <c r="FT104" s="203"/>
      <c r="FU104" s="202"/>
      <c r="FV104" s="203"/>
      <c r="FW104" s="202"/>
      <c r="FX104" s="203"/>
      <c r="FY104" s="202"/>
      <c r="FZ104" s="203"/>
      <c r="GA104" s="202"/>
      <c r="GB104" s="203"/>
      <c r="GC104" s="202"/>
      <c r="GD104" s="203"/>
      <c r="GE104" s="202"/>
      <c r="GF104" s="203"/>
      <c r="GG104" s="202"/>
      <c r="GH104" s="203"/>
      <c r="GI104" s="202"/>
      <c r="GJ104" s="203"/>
      <c r="GK104" s="239"/>
      <c r="GL104" s="159" t="str">
        <f t="shared" si="49"/>
        <v>Damián Bradáč-x</v>
      </c>
      <c r="GM104" s="202"/>
      <c r="GN104" s="203"/>
      <c r="GO104" s="202"/>
      <c r="GP104" s="203"/>
      <c r="GQ104" s="202"/>
      <c r="GR104" s="203"/>
      <c r="GS104" s="202"/>
      <c r="GT104" s="203"/>
      <c r="GU104" s="202"/>
      <c r="GV104" s="203"/>
      <c r="GW104" s="202"/>
      <c r="GX104" s="203"/>
      <c r="GY104" s="202"/>
      <c r="GZ104" s="203"/>
      <c r="HA104" s="202"/>
      <c r="HB104" s="203"/>
      <c r="HC104" s="202"/>
      <c r="HD104" s="203"/>
      <c r="HE104" s="202"/>
      <c r="HF104" s="203"/>
      <c r="HG104" s="202"/>
      <c r="HH104" s="203"/>
      <c r="HI104" s="202"/>
      <c r="HJ104" s="203"/>
      <c r="HK104" s="202"/>
      <c r="HL104" s="203"/>
      <c r="HM104" s="202"/>
      <c r="HN104" s="203"/>
      <c r="HO104" s="202"/>
      <c r="HP104" s="203"/>
      <c r="HQ104" s="202"/>
      <c r="HR104" s="203"/>
      <c r="HS104" s="202"/>
      <c r="HT104" s="203"/>
      <c r="HU104" s="202"/>
      <c r="HV104" s="203"/>
      <c r="HW104" s="202"/>
      <c r="HX104" s="203"/>
      <c r="HY104" s="202"/>
      <c r="HZ104" s="203"/>
      <c r="IA104" s="202"/>
      <c r="IB104" s="203"/>
      <c r="IC104" s="202"/>
      <c r="ID104" s="203"/>
      <c r="IE104" s="202"/>
      <c r="IF104" s="203"/>
      <c r="IG104" s="202"/>
      <c r="IH104" s="203"/>
      <c r="II104" s="202"/>
      <c r="IJ104" s="203"/>
      <c r="IK104" s="202"/>
      <c r="IL104" s="203"/>
      <c r="IM104" s="202"/>
      <c r="IN104" s="203"/>
      <c r="IO104" s="202"/>
      <c r="IP104" s="203"/>
      <c r="IQ104" s="202"/>
      <c r="IR104" s="203"/>
      <c r="IS104" s="202"/>
      <c r="IT104" s="203"/>
      <c r="IU104" s="202"/>
      <c r="IV104" s="203"/>
    </row>
    <row r="105">
      <c r="A105" s="225">
        <f>IFERROR(__xludf.DUMMYFUNCTION("""COMPUTED_VALUE"""),100.0)</f>
        <v>100</v>
      </c>
      <c r="B105" s="159" t="str">
        <f t="shared" si="46"/>
        <v>Tomáš Veselý-x</v>
      </c>
      <c r="C105" s="173">
        <f t="shared" ref="C105:BL105" si="104">BO105+EA105+GM105</f>
        <v>0</v>
      </c>
      <c r="D105" s="173">
        <f t="shared" si="104"/>
        <v>0</v>
      </c>
      <c r="E105" s="173">
        <f t="shared" si="104"/>
        <v>0</v>
      </c>
      <c r="F105" s="173">
        <f t="shared" si="104"/>
        <v>0</v>
      </c>
      <c r="G105" s="173">
        <f t="shared" si="104"/>
        <v>0</v>
      </c>
      <c r="H105" s="173">
        <f t="shared" si="104"/>
        <v>0</v>
      </c>
      <c r="I105" s="173">
        <f t="shared" si="104"/>
        <v>0</v>
      </c>
      <c r="J105" s="173">
        <f t="shared" si="104"/>
        <v>0</v>
      </c>
      <c r="K105" s="173">
        <f t="shared" si="104"/>
        <v>0</v>
      </c>
      <c r="L105" s="173">
        <f t="shared" si="104"/>
        <v>0</v>
      </c>
      <c r="M105" s="173">
        <f t="shared" si="104"/>
        <v>0</v>
      </c>
      <c r="N105" s="173">
        <f t="shared" si="104"/>
        <v>0</v>
      </c>
      <c r="O105" s="173">
        <f t="shared" si="104"/>
        <v>0</v>
      </c>
      <c r="P105" s="173">
        <f t="shared" si="104"/>
        <v>0</v>
      </c>
      <c r="Q105" s="173">
        <f t="shared" si="104"/>
        <v>0</v>
      </c>
      <c r="R105" s="173">
        <f t="shared" si="104"/>
        <v>0</v>
      </c>
      <c r="S105" s="173">
        <f t="shared" si="104"/>
        <v>0</v>
      </c>
      <c r="T105" s="173">
        <f t="shared" si="104"/>
        <v>0</v>
      </c>
      <c r="U105" s="173">
        <f t="shared" si="104"/>
        <v>0</v>
      </c>
      <c r="V105" s="173">
        <f t="shared" si="104"/>
        <v>0</v>
      </c>
      <c r="W105" s="173">
        <f t="shared" si="104"/>
        <v>0</v>
      </c>
      <c r="X105" s="173">
        <f t="shared" si="104"/>
        <v>0</v>
      </c>
      <c r="Y105" s="173">
        <f t="shared" si="104"/>
        <v>0</v>
      </c>
      <c r="Z105" s="173">
        <f t="shared" si="104"/>
        <v>0</v>
      </c>
      <c r="AA105" s="173">
        <f t="shared" si="104"/>
        <v>0</v>
      </c>
      <c r="AB105" s="173">
        <f t="shared" si="104"/>
        <v>0</v>
      </c>
      <c r="AC105" s="173">
        <f t="shared" si="104"/>
        <v>0</v>
      </c>
      <c r="AD105" s="173">
        <f t="shared" si="104"/>
        <v>0</v>
      </c>
      <c r="AE105" s="173">
        <f t="shared" si="104"/>
        <v>0</v>
      </c>
      <c r="AF105" s="173">
        <f t="shared" si="104"/>
        <v>0</v>
      </c>
      <c r="AG105" s="173">
        <f t="shared" si="104"/>
        <v>0</v>
      </c>
      <c r="AH105" s="173">
        <f t="shared" si="104"/>
        <v>0</v>
      </c>
      <c r="AI105" s="173">
        <f t="shared" si="104"/>
        <v>0</v>
      </c>
      <c r="AJ105" s="173">
        <f t="shared" si="104"/>
        <v>0</v>
      </c>
      <c r="AK105" s="173">
        <f t="shared" si="104"/>
        <v>0</v>
      </c>
      <c r="AL105" s="173">
        <f t="shared" si="104"/>
        <v>0</v>
      </c>
      <c r="AM105" s="173">
        <f t="shared" si="104"/>
        <v>0</v>
      </c>
      <c r="AN105" s="173">
        <f t="shared" si="104"/>
        <v>0</v>
      </c>
      <c r="AO105" s="173">
        <f t="shared" si="104"/>
        <v>0</v>
      </c>
      <c r="AP105" s="173">
        <f t="shared" si="104"/>
        <v>0</v>
      </c>
      <c r="AQ105" s="173">
        <f t="shared" si="104"/>
        <v>0</v>
      </c>
      <c r="AR105" s="173">
        <f t="shared" si="104"/>
        <v>0</v>
      </c>
      <c r="AS105" s="173">
        <f t="shared" si="104"/>
        <v>0</v>
      </c>
      <c r="AT105" s="173">
        <f t="shared" si="104"/>
        <v>0</v>
      </c>
      <c r="AU105" s="173">
        <f t="shared" si="104"/>
        <v>0</v>
      </c>
      <c r="AV105" s="173">
        <f t="shared" si="104"/>
        <v>0</v>
      </c>
      <c r="AW105" s="173">
        <f t="shared" si="104"/>
        <v>0</v>
      </c>
      <c r="AX105" s="173">
        <f t="shared" si="104"/>
        <v>0</v>
      </c>
      <c r="AY105" s="173">
        <f t="shared" si="104"/>
        <v>0</v>
      </c>
      <c r="AZ105" s="173">
        <f t="shared" si="104"/>
        <v>0</v>
      </c>
      <c r="BA105" s="173">
        <f t="shared" si="104"/>
        <v>0</v>
      </c>
      <c r="BB105" s="173">
        <f t="shared" si="104"/>
        <v>0</v>
      </c>
      <c r="BC105" s="173">
        <f t="shared" si="104"/>
        <v>0</v>
      </c>
      <c r="BD105" s="173">
        <f t="shared" si="104"/>
        <v>0</v>
      </c>
      <c r="BE105" s="173">
        <f t="shared" si="104"/>
        <v>0</v>
      </c>
      <c r="BF105" s="173">
        <f t="shared" si="104"/>
        <v>0</v>
      </c>
      <c r="BG105" s="173">
        <f t="shared" si="104"/>
        <v>0</v>
      </c>
      <c r="BH105" s="173">
        <f t="shared" si="104"/>
        <v>0</v>
      </c>
      <c r="BI105" s="173">
        <f t="shared" si="104"/>
        <v>0</v>
      </c>
      <c r="BJ105" s="173">
        <f t="shared" si="104"/>
        <v>0</v>
      </c>
      <c r="BK105" s="173">
        <f t="shared" si="104"/>
        <v>0</v>
      </c>
      <c r="BL105" s="173">
        <f t="shared" si="104"/>
        <v>0</v>
      </c>
      <c r="BM105" s="151"/>
      <c r="BN105" s="239" t="str">
        <f>IFERROR(__xludf.DUMMYFUNCTION("""COMPUTED_VALUE"""),"Tomáš Veselý-x")</f>
        <v>Tomáš Veselý-x</v>
      </c>
      <c r="BO105" s="174"/>
      <c r="BP105" s="175"/>
      <c r="BQ105" s="174"/>
      <c r="BR105" s="175"/>
      <c r="BS105" s="174"/>
      <c r="BT105" s="175"/>
      <c r="BU105" s="174"/>
      <c r="BV105" s="175"/>
      <c r="BW105" s="174"/>
      <c r="BX105" s="175"/>
      <c r="BY105" s="174"/>
      <c r="BZ105" s="175"/>
      <c r="CA105" s="174"/>
      <c r="CB105" s="175"/>
      <c r="CC105" s="174"/>
      <c r="CD105" s="175"/>
      <c r="CE105" s="174"/>
      <c r="CF105" s="175"/>
      <c r="CG105" s="174"/>
      <c r="CH105" s="175"/>
      <c r="CI105" s="174"/>
      <c r="CJ105" s="175"/>
      <c r="CK105" s="174"/>
      <c r="CL105" s="175"/>
      <c r="CM105" s="174"/>
      <c r="CN105" s="175"/>
      <c r="CO105" s="174"/>
      <c r="CP105" s="175"/>
      <c r="CQ105" s="174"/>
      <c r="CR105" s="175"/>
      <c r="CS105" s="174"/>
      <c r="CT105" s="175"/>
      <c r="CU105" s="174"/>
      <c r="CV105" s="175"/>
      <c r="CW105" s="174"/>
      <c r="CX105" s="175"/>
      <c r="CY105" s="174"/>
      <c r="CZ105" s="175"/>
      <c r="DA105" s="174"/>
      <c r="DB105" s="175"/>
      <c r="DC105" s="174"/>
      <c r="DD105" s="175"/>
      <c r="DE105" s="174"/>
      <c r="DF105" s="175"/>
      <c r="DG105" s="174"/>
      <c r="DH105" s="175"/>
      <c r="DI105" s="174"/>
      <c r="DJ105" s="175"/>
      <c r="DK105" s="174"/>
      <c r="DL105" s="175"/>
      <c r="DM105" s="174"/>
      <c r="DN105" s="175"/>
      <c r="DO105" s="174"/>
      <c r="DP105" s="175"/>
      <c r="DQ105" s="174"/>
      <c r="DR105" s="175"/>
      <c r="DS105" s="174"/>
      <c r="DT105" s="175"/>
      <c r="DU105" s="174"/>
      <c r="DV105" s="175"/>
      <c r="DW105" s="174"/>
      <c r="DX105" s="175"/>
      <c r="DY105" s="239"/>
      <c r="DZ105" s="159" t="str">
        <f t="shared" si="48"/>
        <v>Tomáš Veselý-x</v>
      </c>
      <c r="EA105" s="202"/>
      <c r="EB105" s="203"/>
      <c r="EC105" s="202"/>
      <c r="ED105" s="203"/>
      <c r="EE105" s="202"/>
      <c r="EF105" s="203"/>
      <c r="EG105" s="202"/>
      <c r="EH105" s="203"/>
      <c r="EI105" s="202"/>
      <c r="EJ105" s="203"/>
      <c r="EK105" s="202"/>
      <c r="EL105" s="203"/>
      <c r="EM105" s="202"/>
      <c r="EN105" s="203"/>
      <c r="EO105" s="202"/>
      <c r="EP105" s="203"/>
      <c r="EQ105" s="202"/>
      <c r="ER105" s="203"/>
      <c r="ES105" s="202"/>
      <c r="ET105" s="203"/>
      <c r="EU105" s="202"/>
      <c r="EV105" s="203"/>
      <c r="EW105" s="202"/>
      <c r="EX105" s="203"/>
      <c r="EY105" s="202"/>
      <c r="EZ105" s="203"/>
      <c r="FA105" s="202"/>
      <c r="FB105" s="203"/>
      <c r="FC105" s="202"/>
      <c r="FD105" s="203"/>
      <c r="FE105" s="202"/>
      <c r="FF105" s="203"/>
      <c r="FG105" s="202"/>
      <c r="FH105" s="203"/>
      <c r="FI105" s="202"/>
      <c r="FJ105" s="203"/>
      <c r="FK105" s="202"/>
      <c r="FL105" s="203"/>
      <c r="FM105" s="202"/>
      <c r="FN105" s="203"/>
      <c r="FO105" s="202"/>
      <c r="FP105" s="203"/>
      <c r="FQ105" s="202"/>
      <c r="FR105" s="203"/>
      <c r="FS105" s="202"/>
      <c r="FT105" s="203"/>
      <c r="FU105" s="202"/>
      <c r="FV105" s="203"/>
      <c r="FW105" s="202"/>
      <c r="FX105" s="203"/>
      <c r="FY105" s="202"/>
      <c r="FZ105" s="203"/>
      <c r="GA105" s="202"/>
      <c r="GB105" s="203"/>
      <c r="GC105" s="202"/>
      <c r="GD105" s="203"/>
      <c r="GE105" s="202"/>
      <c r="GF105" s="203"/>
      <c r="GG105" s="202"/>
      <c r="GH105" s="203"/>
      <c r="GI105" s="202"/>
      <c r="GJ105" s="203"/>
      <c r="GK105" s="239"/>
      <c r="GL105" s="159" t="str">
        <f t="shared" si="49"/>
        <v>Tomáš Veselý-x</v>
      </c>
      <c r="GM105" s="202"/>
      <c r="GN105" s="203"/>
      <c r="GO105" s="202"/>
      <c r="GP105" s="203"/>
      <c r="GQ105" s="202"/>
      <c r="GR105" s="203"/>
      <c r="GS105" s="202"/>
      <c r="GT105" s="203"/>
      <c r="GU105" s="202"/>
      <c r="GV105" s="203"/>
      <c r="GW105" s="202"/>
      <c r="GX105" s="203"/>
      <c r="GY105" s="202"/>
      <c r="GZ105" s="203"/>
      <c r="HA105" s="202"/>
      <c r="HB105" s="203"/>
      <c r="HC105" s="202"/>
      <c r="HD105" s="203"/>
      <c r="HE105" s="202"/>
      <c r="HF105" s="203"/>
      <c r="HG105" s="202"/>
      <c r="HH105" s="203"/>
      <c r="HI105" s="202"/>
      <c r="HJ105" s="203"/>
      <c r="HK105" s="202"/>
      <c r="HL105" s="203"/>
      <c r="HM105" s="202"/>
      <c r="HN105" s="203"/>
      <c r="HO105" s="202"/>
      <c r="HP105" s="203"/>
      <c r="HQ105" s="202"/>
      <c r="HR105" s="203"/>
      <c r="HS105" s="202"/>
      <c r="HT105" s="203"/>
      <c r="HU105" s="202"/>
      <c r="HV105" s="203"/>
      <c r="HW105" s="202"/>
      <c r="HX105" s="203"/>
      <c r="HY105" s="202"/>
      <c r="HZ105" s="203"/>
      <c r="IA105" s="202"/>
      <c r="IB105" s="203"/>
      <c r="IC105" s="202"/>
      <c r="ID105" s="203"/>
      <c r="IE105" s="202"/>
      <c r="IF105" s="203"/>
      <c r="IG105" s="202"/>
      <c r="IH105" s="203"/>
      <c r="II105" s="202"/>
      <c r="IJ105" s="203"/>
      <c r="IK105" s="202"/>
      <c r="IL105" s="203"/>
      <c r="IM105" s="202"/>
      <c r="IN105" s="203"/>
      <c r="IO105" s="202"/>
      <c r="IP105" s="203"/>
      <c r="IQ105" s="202"/>
      <c r="IR105" s="203"/>
      <c r="IS105" s="202"/>
      <c r="IT105" s="203"/>
      <c r="IU105" s="202"/>
      <c r="IV105" s="203"/>
    </row>
    <row r="106">
      <c r="A106" s="225">
        <f>IFERROR(__xludf.DUMMYFUNCTION("""COMPUTED_VALUE"""),100.0)</f>
        <v>100</v>
      </c>
      <c r="B106" s="159" t="str">
        <f t="shared" si="46"/>
        <v>Jakub Janout-x</v>
      </c>
      <c r="C106" s="173">
        <f t="shared" ref="C106:BL106" si="105">BO106+EA106+GM106</f>
        <v>0</v>
      </c>
      <c r="D106" s="173">
        <f t="shared" si="105"/>
        <v>0</v>
      </c>
      <c r="E106" s="173">
        <f t="shared" si="105"/>
        <v>0</v>
      </c>
      <c r="F106" s="173">
        <f t="shared" si="105"/>
        <v>0</v>
      </c>
      <c r="G106" s="173">
        <f t="shared" si="105"/>
        <v>0</v>
      </c>
      <c r="H106" s="173">
        <f t="shared" si="105"/>
        <v>0</v>
      </c>
      <c r="I106" s="173">
        <f t="shared" si="105"/>
        <v>0</v>
      </c>
      <c r="J106" s="173">
        <f t="shared" si="105"/>
        <v>0</v>
      </c>
      <c r="K106" s="173">
        <f t="shared" si="105"/>
        <v>0</v>
      </c>
      <c r="L106" s="173">
        <f t="shared" si="105"/>
        <v>0</v>
      </c>
      <c r="M106" s="173">
        <f t="shared" si="105"/>
        <v>0</v>
      </c>
      <c r="N106" s="173">
        <f t="shared" si="105"/>
        <v>0</v>
      </c>
      <c r="O106" s="173">
        <f t="shared" si="105"/>
        <v>0</v>
      </c>
      <c r="P106" s="173">
        <f t="shared" si="105"/>
        <v>0</v>
      </c>
      <c r="Q106" s="173">
        <f t="shared" si="105"/>
        <v>0</v>
      </c>
      <c r="R106" s="173">
        <f t="shared" si="105"/>
        <v>0</v>
      </c>
      <c r="S106" s="173">
        <f t="shared" si="105"/>
        <v>0</v>
      </c>
      <c r="T106" s="173">
        <f t="shared" si="105"/>
        <v>0</v>
      </c>
      <c r="U106" s="173">
        <f t="shared" si="105"/>
        <v>0</v>
      </c>
      <c r="V106" s="173">
        <f t="shared" si="105"/>
        <v>0</v>
      </c>
      <c r="W106" s="173">
        <f t="shared" si="105"/>
        <v>0</v>
      </c>
      <c r="X106" s="173">
        <f t="shared" si="105"/>
        <v>0</v>
      </c>
      <c r="Y106" s="173">
        <f t="shared" si="105"/>
        <v>0</v>
      </c>
      <c r="Z106" s="173">
        <f t="shared" si="105"/>
        <v>0</v>
      </c>
      <c r="AA106" s="173">
        <f t="shared" si="105"/>
        <v>0</v>
      </c>
      <c r="AB106" s="173">
        <f t="shared" si="105"/>
        <v>0</v>
      </c>
      <c r="AC106" s="173">
        <f t="shared" si="105"/>
        <v>0</v>
      </c>
      <c r="AD106" s="173">
        <f t="shared" si="105"/>
        <v>0</v>
      </c>
      <c r="AE106" s="173">
        <f t="shared" si="105"/>
        <v>0</v>
      </c>
      <c r="AF106" s="173">
        <f t="shared" si="105"/>
        <v>0</v>
      </c>
      <c r="AG106" s="173">
        <f t="shared" si="105"/>
        <v>0</v>
      </c>
      <c r="AH106" s="173">
        <f t="shared" si="105"/>
        <v>0</v>
      </c>
      <c r="AI106" s="173">
        <f t="shared" si="105"/>
        <v>0</v>
      </c>
      <c r="AJ106" s="173">
        <f t="shared" si="105"/>
        <v>0</v>
      </c>
      <c r="AK106" s="173">
        <f t="shared" si="105"/>
        <v>0</v>
      </c>
      <c r="AL106" s="173">
        <f t="shared" si="105"/>
        <v>0</v>
      </c>
      <c r="AM106" s="173">
        <f t="shared" si="105"/>
        <v>0</v>
      </c>
      <c r="AN106" s="173">
        <f t="shared" si="105"/>
        <v>0</v>
      </c>
      <c r="AO106" s="173">
        <f t="shared" si="105"/>
        <v>0</v>
      </c>
      <c r="AP106" s="173">
        <f t="shared" si="105"/>
        <v>0</v>
      </c>
      <c r="AQ106" s="173">
        <f t="shared" si="105"/>
        <v>0</v>
      </c>
      <c r="AR106" s="173">
        <f t="shared" si="105"/>
        <v>0</v>
      </c>
      <c r="AS106" s="173">
        <f t="shared" si="105"/>
        <v>0</v>
      </c>
      <c r="AT106" s="173">
        <f t="shared" si="105"/>
        <v>0</v>
      </c>
      <c r="AU106" s="173">
        <f t="shared" si="105"/>
        <v>0</v>
      </c>
      <c r="AV106" s="173">
        <f t="shared" si="105"/>
        <v>0</v>
      </c>
      <c r="AW106" s="173">
        <f t="shared" si="105"/>
        <v>0</v>
      </c>
      <c r="AX106" s="173">
        <f t="shared" si="105"/>
        <v>0</v>
      </c>
      <c r="AY106" s="173">
        <f t="shared" si="105"/>
        <v>0</v>
      </c>
      <c r="AZ106" s="173">
        <f t="shared" si="105"/>
        <v>0</v>
      </c>
      <c r="BA106" s="173">
        <f t="shared" si="105"/>
        <v>0</v>
      </c>
      <c r="BB106" s="173">
        <f t="shared" si="105"/>
        <v>0</v>
      </c>
      <c r="BC106" s="173">
        <f t="shared" si="105"/>
        <v>0</v>
      </c>
      <c r="BD106" s="173">
        <f t="shared" si="105"/>
        <v>0</v>
      </c>
      <c r="BE106" s="173">
        <f t="shared" si="105"/>
        <v>0</v>
      </c>
      <c r="BF106" s="173">
        <f t="shared" si="105"/>
        <v>0</v>
      </c>
      <c r="BG106" s="173">
        <f t="shared" si="105"/>
        <v>0</v>
      </c>
      <c r="BH106" s="173">
        <f t="shared" si="105"/>
        <v>0</v>
      </c>
      <c r="BI106" s="173">
        <f t="shared" si="105"/>
        <v>0</v>
      </c>
      <c r="BJ106" s="173">
        <f t="shared" si="105"/>
        <v>0</v>
      </c>
      <c r="BK106" s="173">
        <f t="shared" si="105"/>
        <v>0</v>
      </c>
      <c r="BL106" s="173">
        <f t="shared" si="105"/>
        <v>0</v>
      </c>
      <c r="BM106" s="151"/>
      <c r="BN106" s="239" t="str">
        <f>IFERROR(__xludf.DUMMYFUNCTION("""COMPUTED_VALUE"""),"Jakub Janout-x")</f>
        <v>Jakub Janout-x</v>
      </c>
      <c r="BO106" s="174"/>
      <c r="BP106" s="175"/>
      <c r="BQ106" s="174"/>
      <c r="BR106" s="175"/>
      <c r="BS106" s="174"/>
      <c r="BT106" s="175"/>
      <c r="BU106" s="174"/>
      <c r="BV106" s="175"/>
      <c r="BW106" s="174"/>
      <c r="BX106" s="175"/>
      <c r="BY106" s="174"/>
      <c r="BZ106" s="175"/>
      <c r="CA106" s="174"/>
      <c r="CB106" s="175"/>
      <c r="CC106" s="174"/>
      <c r="CD106" s="175"/>
      <c r="CE106" s="174"/>
      <c r="CF106" s="175"/>
      <c r="CG106" s="174"/>
      <c r="CH106" s="175"/>
      <c r="CI106" s="174"/>
      <c r="CJ106" s="175"/>
      <c r="CK106" s="174"/>
      <c r="CL106" s="175"/>
      <c r="CM106" s="174"/>
      <c r="CN106" s="175"/>
      <c r="CO106" s="174"/>
      <c r="CP106" s="175"/>
      <c r="CQ106" s="174"/>
      <c r="CR106" s="175"/>
      <c r="CS106" s="174"/>
      <c r="CT106" s="175"/>
      <c r="CU106" s="174"/>
      <c r="CV106" s="175"/>
      <c r="CW106" s="174"/>
      <c r="CX106" s="175"/>
      <c r="CY106" s="174"/>
      <c r="CZ106" s="175"/>
      <c r="DA106" s="174"/>
      <c r="DB106" s="175"/>
      <c r="DC106" s="174"/>
      <c r="DD106" s="175"/>
      <c r="DE106" s="174"/>
      <c r="DF106" s="175"/>
      <c r="DG106" s="174"/>
      <c r="DH106" s="175"/>
      <c r="DI106" s="174"/>
      <c r="DJ106" s="175"/>
      <c r="DK106" s="174"/>
      <c r="DL106" s="175"/>
      <c r="DM106" s="174"/>
      <c r="DN106" s="175"/>
      <c r="DO106" s="174"/>
      <c r="DP106" s="175"/>
      <c r="DQ106" s="174"/>
      <c r="DR106" s="175"/>
      <c r="DS106" s="174"/>
      <c r="DT106" s="175"/>
      <c r="DU106" s="174"/>
      <c r="DV106" s="175"/>
      <c r="DW106" s="174"/>
      <c r="DX106" s="175"/>
      <c r="DY106" s="239"/>
      <c r="DZ106" s="159" t="str">
        <f t="shared" si="48"/>
        <v>Jakub Janout-x</v>
      </c>
      <c r="EA106" s="202"/>
      <c r="EB106" s="203"/>
      <c r="EC106" s="202"/>
      <c r="ED106" s="203"/>
      <c r="EE106" s="202"/>
      <c r="EF106" s="203"/>
      <c r="EG106" s="202"/>
      <c r="EH106" s="203"/>
      <c r="EI106" s="202"/>
      <c r="EJ106" s="203"/>
      <c r="EK106" s="202"/>
      <c r="EL106" s="203"/>
      <c r="EM106" s="202"/>
      <c r="EN106" s="203"/>
      <c r="EO106" s="202"/>
      <c r="EP106" s="203"/>
      <c r="EQ106" s="202"/>
      <c r="ER106" s="203"/>
      <c r="ES106" s="202"/>
      <c r="ET106" s="203"/>
      <c r="EU106" s="202"/>
      <c r="EV106" s="203"/>
      <c r="EW106" s="202"/>
      <c r="EX106" s="203"/>
      <c r="EY106" s="202"/>
      <c r="EZ106" s="203"/>
      <c r="FA106" s="202"/>
      <c r="FB106" s="203"/>
      <c r="FC106" s="202"/>
      <c r="FD106" s="203"/>
      <c r="FE106" s="202"/>
      <c r="FF106" s="203"/>
      <c r="FG106" s="202"/>
      <c r="FH106" s="203"/>
      <c r="FI106" s="202"/>
      <c r="FJ106" s="203"/>
      <c r="FK106" s="202"/>
      <c r="FL106" s="203"/>
      <c r="FM106" s="202"/>
      <c r="FN106" s="203"/>
      <c r="FO106" s="202"/>
      <c r="FP106" s="203"/>
      <c r="FQ106" s="202"/>
      <c r="FR106" s="203"/>
      <c r="FS106" s="202"/>
      <c r="FT106" s="203"/>
      <c r="FU106" s="202"/>
      <c r="FV106" s="203"/>
      <c r="FW106" s="202"/>
      <c r="FX106" s="203"/>
      <c r="FY106" s="202"/>
      <c r="FZ106" s="203"/>
      <c r="GA106" s="202"/>
      <c r="GB106" s="203"/>
      <c r="GC106" s="202"/>
      <c r="GD106" s="203"/>
      <c r="GE106" s="202"/>
      <c r="GF106" s="203"/>
      <c r="GG106" s="202"/>
      <c r="GH106" s="203"/>
      <c r="GI106" s="202"/>
      <c r="GJ106" s="203"/>
      <c r="GK106" s="239"/>
      <c r="GL106" s="159" t="str">
        <f t="shared" si="49"/>
        <v>Jakub Janout-x</v>
      </c>
      <c r="GM106" s="202"/>
      <c r="GN106" s="203"/>
      <c r="GO106" s="202"/>
      <c r="GP106" s="203"/>
      <c r="GQ106" s="202"/>
      <c r="GR106" s="203"/>
      <c r="GS106" s="202"/>
      <c r="GT106" s="203"/>
      <c r="GU106" s="202"/>
      <c r="GV106" s="203"/>
      <c r="GW106" s="202"/>
      <c r="GX106" s="203"/>
      <c r="GY106" s="202"/>
      <c r="GZ106" s="203"/>
      <c r="HA106" s="202"/>
      <c r="HB106" s="203"/>
      <c r="HC106" s="202"/>
      <c r="HD106" s="203"/>
      <c r="HE106" s="202"/>
      <c r="HF106" s="203"/>
      <c r="HG106" s="202"/>
      <c r="HH106" s="203"/>
      <c r="HI106" s="202"/>
      <c r="HJ106" s="203"/>
      <c r="HK106" s="202"/>
      <c r="HL106" s="203"/>
      <c r="HM106" s="202"/>
      <c r="HN106" s="203"/>
      <c r="HO106" s="202"/>
      <c r="HP106" s="203"/>
      <c r="HQ106" s="202"/>
      <c r="HR106" s="203"/>
      <c r="HS106" s="202"/>
      <c r="HT106" s="203"/>
      <c r="HU106" s="202"/>
      <c r="HV106" s="203"/>
      <c r="HW106" s="202"/>
      <c r="HX106" s="203"/>
      <c r="HY106" s="202"/>
      <c r="HZ106" s="203"/>
      <c r="IA106" s="202"/>
      <c r="IB106" s="203"/>
      <c r="IC106" s="202"/>
      <c r="ID106" s="203"/>
      <c r="IE106" s="202"/>
      <c r="IF106" s="203"/>
      <c r="IG106" s="202"/>
      <c r="IH106" s="203"/>
      <c r="II106" s="202"/>
      <c r="IJ106" s="203"/>
      <c r="IK106" s="202"/>
      <c r="IL106" s="203"/>
      <c r="IM106" s="202"/>
      <c r="IN106" s="203"/>
      <c r="IO106" s="202"/>
      <c r="IP106" s="203"/>
      <c r="IQ106" s="202"/>
      <c r="IR106" s="203"/>
      <c r="IS106" s="202"/>
      <c r="IT106" s="203"/>
      <c r="IU106" s="202"/>
      <c r="IV106" s="203"/>
    </row>
    <row r="107">
      <c r="A107" s="225">
        <f>IFERROR(__xludf.DUMMYFUNCTION("""COMPUTED_VALUE"""),100.0)</f>
        <v>100</v>
      </c>
      <c r="B107" s="159" t="str">
        <f t="shared" si="46"/>
        <v>Ladislav Koška-x</v>
      </c>
      <c r="C107" s="173">
        <f t="shared" ref="C107:BL107" si="106">BO107+EA107+GM107</f>
        <v>0</v>
      </c>
      <c r="D107" s="173">
        <f t="shared" si="106"/>
        <v>0</v>
      </c>
      <c r="E107" s="173">
        <f t="shared" si="106"/>
        <v>0</v>
      </c>
      <c r="F107" s="173">
        <f t="shared" si="106"/>
        <v>0</v>
      </c>
      <c r="G107" s="173">
        <f t="shared" si="106"/>
        <v>0</v>
      </c>
      <c r="H107" s="173">
        <f t="shared" si="106"/>
        <v>0</v>
      </c>
      <c r="I107" s="173">
        <f t="shared" si="106"/>
        <v>0</v>
      </c>
      <c r="J107" s="173">
        <f t="shared" si="106"/>
        <v>0</v>
      </c>
      <c r="K107" s="173">
        <f t="shared" si="106"/>
        <v>0</v>
      </c>
      <c r="L107" s="173">
        <f t="shared" si="106"/>
        <v>0</v>
      </c>
      <c r="M107" s="173">
        <f t="shared" si="106"/>
        <v>0</v>
      </c>
      <c r="N107" s="173">
        <f t="shared" si="106"/>
        <v>0</v>
      </c>
      <c r="O107" s="173">
        <f t="shared" si="106"/>
        <v>0</v>
      </c>
      <c r="P107" s="173">
        <f t="shared" si="106"/>
        <v>0</v>
      </c>
      <c r="Q107" s="173">
        <f t="shared" si="106"/>
        <v>0</v>
      </c>
      <c r="R107" s="173">
        <f t="shared" si="106"/>
        <v>0</v>
      </c>
      <c r="S107" s="173">
        <f t="shared" si="106"/>
        <v>0</v>
      </c>
      <c r="T107" s="173">
        <f t="shared" si="106"/>
        <v>0</v>
      </c>
      <c r="U107" s="173">
        <f t="shared" si="106"/>
        <v>0</v>
      </c>
      <c r="V107" s="173">
        <f t="shared" si="106"/>
        <v>0</v>
      </c>
      <c r="W107" s="173">
        <f t="shared" si="106"/>
        <v>0</v>
      </c>
      <c r="X107" s="173">
        <f t="shared" si="106"/>
        <v>0</v>
      </c>
      <c r="Y107" s="173">
        <f t="shared" si="106"/>
        <v>0</v>
      </c>
      <c r="Z107" s="173">
        <f t="shared" si="106"/>
        <v>0</v>
      </c>
      <c r="AA107" s="173">
        <f t="shared" si="106"/>
        <v>0</v>
      </c>
      <c r="AB107" s="173">
        <f t="shared" si="106"/>
        <v>0</v>
      </c>
      <c r="AC107" s="173">
        <f t="shared" si="106"/>
        <v>0</v>
      </c>
      <c r="AD107" s="173">
        <f t="shared" si="106"/>
        <v>0</v>
      </c>
      <c r="AE107" s="173">
        <f t="shared" si="106"/>
        <v>0</v>
      </c>
      <c r="AF107" s="173">
        <f t="shared" si="106"/>
        <v>0</v>
      </c>
      <c r="AG107" s="173">
        <f t="shared" si="106"/>
        <v>0</v>
      </c>
      <c r="AH107" s="173">
        <f t="shared" si="106"/>
        <v>0</v>
      </c>
      <c r="AI107" s="173">
        <f t="shared" si="106"/>
        <v>0</v>
      </c>
      <c r="AJ107" s="173">
        <f t="shared" si="106"/>
        <v>0</v>
      </c>
      <c r="AK107" s="173">
        <f t="shared" si="106"/>
        <v>0</v>
      </c>
      <c r="AL107" s="173">
        <f t="shared" si="106"/>
        <v>0</v>
      </c>
      <c r="AM107" s="173">
        <f t="shared" si="106"/>
        <v>0</v>
      </c>
      <c r="AN107" s="173">
        <f t="shared" si="106"/>
        <v>0</v>
      </c>
      <c r="AO107" s="173">
        <f t="shared" si="106"/>
        <v>0</v>
      </c>
      <c r="AP107" s="173">
        <f t="shared" si="106"/>
        <v>0</v>
      </c>
      <c r="AQ107" s="173">
        <f t="shared" si="106"/>
        <v>0</v>
      </c>
      <c r="AR107" s="173">
        <f t="shared" si="106"/>
        <v>0</v>
      </c>
      <c r="AS107" s="173">
        <f t="shared" si="106"/>
        <v>0</v>
      </c>
      <c r="AT107" s="173">
        <f t="shared" si="106"/>
        <v>0</v>
      </c>
      <c r="AU107" s="173">
        <f t="shared" si="106"/>
        <v>0</v>
      </c>
      <c r="AV107" s="173">
        <f t="shared" si="106"/>
        <v>0</v>
      </c>
      <c r="AW107" s="173">
        <f t="shared" si="106"/>
        <v>0</v>
      </c>
      <c r="AX107" s="173">
        <f t="shared" si="106"/>
        <v>0</v>
      </c>
      <c r="AY107" s="173">
        <f t="shared" si="106"/>
        <v>0</v>
      </c>
      <c r="AZ107" s="173">
        <f t="shared" si="106"/>
        <v>0</v>
      </c>
      <c r="BA107" s="173">
        <f t="shared" si="106"/>
        <v>0</v>
      </c>
      <c r="BB107" s="173">
        <f t="shared" si="106"/>
        <v>0</v>
      </c>
      <c r="BC107" s="173">
        <f t="shared" si="106"/>
        <v>0</v>
      </c>
      <c r="BD107" s="173">
        <f t="shared" si="106"/>
        <v>0</v>
      </c>
      <c r="BE107" s="173">
        <f t="shared" si="106"/>
        <v>0</v>
      </c>
      <c r="BF107" s="173">
        <f t="shared" si="106"/>
        <v>0</v>
      </c>
      <c r="BG107" s="173">
        <f t="shared" si="106"/>
        <v>0</v>
      </c>
      <c r="BH107" s="173">
        <f t="shared" si="106"/>
        <v>0</v>
      </c>
      <c r="BI107" s="173">
        <f t="shared" si="106"/>
        <v>0</v>
      </c>
      <c r="BJ107" s="173">
        <f t="shared" si="106"/>
        <v>0</v>
      </c>
      <c r="BK107" s="173">
        <f t="shared" si="106"/>
        <v>0</v>
      </c>
      <c r="BL107" s="173">
        <f t="shared" si="106"/>
        <v>0</v>
      </c>
      <c r="BM107" s="151"/>
      <c r="BN107" s="239" t="str">
        <f>IFERROR(__xludf.DUMMYFUNCTION("""COMPUTED_VALUE"""),"Ladislav Koška-x")</f>
        <v>Ladislav Koška-x</v>
      </c>
      <c r="BO107" s="174"/>
      <c r="BP107" s="175"/>
      <c r="BQ107" s="174"/>
      <c r="BR107" s="175"/>
      <c r="BS107" s="174"/>
      <c r="BT107" s="175"/>
      <c r="BU107" s="174"/>
      <c r="BV107" s="175"/>
      <c r="BW107" s="174"/>
      <c r="BX107" s="175"/>
      <c r="BY107" s="174"/>
      <c r="BZ107" s="175"/>
      <c r="CA107" s="174"/>
      <c r="CB107" s="175"/>
      <c r="CC107" s="174"/>
      <c r="CD107" s="175"/>
      <c r="CE107" s="174"/>
      <c r="CF107" s="175"/>
      <c r="CG107" s="174"/>
      <c r="CH107" s="175"/>
      <c r="CI107" s="174"/>
      <c r="CJ107" s="175"/>
      <c r="CK107" s="174"/>
      <c r="CL107" s="175"/>
      <c r="CM107" s="174"/>
      <c r="CN107" s="175"/>
      <c r="CO107" s="174"/>
      <c r="CP107" s="175"/>
      <c r="CQ107" s="174"/>
      <c r="CR107" s="175"/>
      <c r="CS107" s="174"/>
      <c r="CT107" s="175"/>
      <c r="CU107" s="174"/>
      <c r="CV107" s="175"/>
      <c r="CW107" s="174"/>
      <c r="CX107" s="175"/>
      <c r="CY107" s="174"/>
      <c r="CZ107" s="175"/>
      <c r="DA107" s="174"/>
      <c r="DB107" s="175"/>
      <c r="DC107" s="174"/>
      <c r="DD107" s="175"/>
      <c r="DE107" s="174"/>
      <c r="DF107" s="175"/>
      <c r="DG107" s="174"/>
      <c r="DH107" s="175"/>
      <c r="DI107" s="174"/>
      <c r="DJ107" s="175"/>
      <c r="DK107" s="174"/>
      <c r="DL107" s="175"/>
      <c r="DM107" s="174"/>
      <c r="DN107" s="175"/>
      <c r="DO107" s="174"/>
      <c r="DP107" s="175"/>
      <c r="DQ107" s="174"/>
      <c r="DR107" s="175"/>
      <c r="DS107" s="174"/>
      <c r="DT107" s="175"/>
      <c r="DU107" s="174"/>
      <c r="DV107" s="175"/>
      <c r="DW107" s="174"/>
      <c r="DX107" s="175"/>
      <c r="DY107" s="239"/>
      <c r="DZ107" s="159" t="str">
        <f t="shared" si="48"/>
        <v>Ladislav Koška-x</v>
      </c>
      <c r="EA107" s="202"/>
      <c r="EB107" s="203"/>
      <c r="EC107" s="202"/>
      <c r="ED107" s="203"/>
      <c r="EE107" s="202"/>
      <c r="EF107" s="203"/>
      <c r="EG107" s="202"/>
      <c r="EH107" s="203"/>
      <c r="EI107" s="202"/>
      <c r="EJ107" s="203"/>
      <c r="EK107" s="202"/>
      <c r="EL107" s="203"/>
      <c r="EM107" s="202"/>
      <c r="EN107" s="203"/>
      <c r="EO107" s="202"/>
      <c r="EP107" s="203"/>
      <c r="EQ107" s="202"/>
      <c r="ER107" s="203"/>
      <c r="ES107" s="202"/>
      <c r="ET107" s="203"/>
      <c r="EU107" s="202"/>
      <c r="EV107" s="203"/>
      <c r="EW107" s="202"/>
      <c r="EX107" s="203"/>
      <c r="EY107" s="202"/>
      <c r="EZ107" s="203"/>
      <c r="FA107" s="202"/>
      <c r="FB107" s="203"/>
      <c r="FC107" s="202"/>
      <c r="FD107" s="203"/>
      <c r="FE107" s="202"/>
      <c r="FF107" s="203"/>
      <c r="FG107" s="202"/>
      <c r="FH107" s="203"/>
      <c r="FI107" s="202"/>
      <c r="FJ107" s="203"/>
      <c r="FK107" s="202"/>
      <c r="FL107" s="203"/>
      <c r="FM107" s="202"/>
      <c r="FN107" s="203"/>
      <c r="FO107" s="202"/>
      <c r="FP107" s="203"/>
      <c r="FQ107" s="202"/>
      <c r="FR107" s="203"/>
      <c r="FS107" s="202"/>
      <c r="FT107" s="203"/>
      <c r="FU107" s="202"/>
      <c r="FV107" s="203"/>
      <c r="FW107" s="202"/>
      <c r="FX107" s="203"/>
      <c r="FY107" s="202"/>
      <c r="FZ107" s="203"/>
      <c r="GA107" s="202"/>
      <c r="GB107" s="203"/>
      <c r="GC107" s="202"/>
      <c r="GD107" s="203"/>
      <c r="GE107" s="202"/>
      <c r="GF107" s="203"/>
      <c r="GG107" s="202"/>
      <c r="GH107" s="203"/>
      <c r="GI107" s="202"/>
      <c r="GJ107" s="203"/>
      <c r="GK107" s="239"/>
      <c r="GL107" s="159" t="str">
        <f t="shared" si="49"/>
        <v>Ladislav Koška-x</v>
      </c>
      <c r="GM107" s="202"/>
      <c r="GN107" s="203"/>
      <c r="GO107" s="202"/>
      <c r="GP107" s="203"/>
      <c r="GQ107" s="202"/>
      <c r="GR107" s="203"/>
      <c r="GS107" s="202"/>
      <c r="GT107" s="203"/>
      <c r="GU107" s="202"/>
      <c r="GV107" s="203"/>
      <c r="GW107" s="202"/>
      <c r="GX107" s="203"/>
      <c r="GY107" s="202"/>
      <c r="GZ107" s="203"/>
      <c r="HA107" s="202"/>
      <c r="HB107" s="203"/>
      <c r="HC107" s="202"/>
      <c r="HD107" s="203"/>
      <c r="HE107" s="202"/>
      <c r="HF107" s="203"/>
      <c r="HG107" s="202"/>
      <c r="HH107" s="203"/>
      <c r="HI107" s="202"/>
      <c r="HJ107" s="203"/>
      <c r="HK107" s="202"/>
      <c r="HL107" s="203"/>
      <c r="HM107" s="202"/>
      <c r="HN107" s="203"/>
      <c r="HO107" s="202"/>
      <c r="HP107" s="203"/>
      <c r="HQ107" s="202"/>
      <c r="HR107" s="203"/>
      <c r="HS107" s="202"/>
      <c r="HT107" s="203"/>
      <c r="HU107" s="202"/>
      <c r="HV107" s="203"/>
      <c r="HW107" s="202"/>
      <c r="HX107" s="203"/>
      <c r="HY107" s="202"/>
      <c r="HZ107" s="203"/>
      <c r="IA107" s="202"/>
      <c r="IB107" s="203"/>
      <c r="IC107" s="202"/>
      <c r="ID107" s="203"/>
      <c r="IE107" s="202"/>
      <c r="IF107" s="203"/>
      <c r="IG107" s="202"/>
      <c r="IH107" s="203"/>
      <c r="II107" s="202"/>
      <c r="IJ107" s="203"/>
      <c r="IK107" s="202"/>
      <c r="IL107" s="203"/>
      <c r="IM107" s="202"/>
      <c r="IN107" s="203"/>
      <c r="IO107" s="202"/>
      <c r="IP107" s="203"/>
      <c r="IQ107" s="202"/>
      <c r="IR107" s="203"/>
      <c r="IS107" s="202"/>
      <c r="IT107" s="203"/>
      <c r="IU107" s="202"/>
      <c r="IV107" s="203"/>
    </row>
    <row r="108">
      <c r="A108" s="225">
        <f>IFERROR(__xludf.DUMMYFUNCTION("""COMPUTED_VALUE"""),100.0)</f>
        <v>100</v>
      </c>
      <c r="B108" s="159" t="str">
        <f t="shared" si="46"/>
        <v>Jiří Pilnáček-x</v>
      </c>
      <c r="C108" s="173">
        <f t="shared" ref="C108:BL108" si="107">BO108+EA108+GM108</f>
        <v>0</v>
      </c>
      <c r="D108" s="173">
        <f t="shared" si="107"/>
        <v>0</v>
      </c>
      <c r="E108" s="173">
        <f t="shared" si="107"/>
        <v>0</v>
      </c>
      <c r="F108" s="173">
        <f t="shared" si="107"/>
        <v>0</v>
      </c>
      <c r="G108" s="173">
        <f t="shared" si="107"/>
        <v>0</v>
      </c>
      <c r="H108" s="173">
        <f t="shared" si="107"/>
        <v>0</v>
      </c>
      <c r="I108" s="173">
        <f t="shared" si="107"/>
        <v>0</v>
      </c>
      <c r="J108" s="173">
        <f t="shared" si="107"/>
        <v>0</v>
      </c>
      <c r="K108" s="173">
        <f t="shared" si="107"/>
        <v>0</v>
      </c>
      <c r="L108" s="173">
        <f t="shared" si="107"/>
        <v>0</v>
      </c>
      <c r="M108" s="173">
        <f t="shared" si="107"/>
        <v>0</v>
      </c>
      <c r="N108" s="173">
        <f t="shared" si="107"/>
        <v>0</v>
      </c>
      <c r="O108" s="173">
        <f t="shared" si="107"/>
        <v>0</v>
      </c>
      <c r="P108" s="173">
        <f t="shared" si="107"/>
        <v>0</v>
      </c>
      <c r="Q108" s="173">
        <f t="shared" si="107"/>
        <v>0</v>
      </c>
      <c r="R108" s="173">
        <f t="shared" si="107"/>
        <v>0</v>
      </c>
      <c r="S108" s="173">
        <f t="shared" si="107"/>
        <v>0</v>
      </c>
      <c r="T108" s="173">
        <f t="shared" si="107"/>
        <v>0</v>
      </c>
      <c r="U108" s="173">
        <f t="shared" si="107"/>
        <v>0</v>
      </c>
      <c r="V108" s="173">
        <f t="shared" si="107"/>
        <v>0</v>
      </c>
      <c r="W108" s="173">
        <f t="shared" si="107"/>
        <v>0</v>
      </c>
      <c r="X108" s="173">
        <f t="shared" si="107"/>
        <v>0</v>
      </c>
      <c r="Y108" s="173">
        <f t="shared" si="107"/>
        <v>0</v>
      </c>
      <c r="Z108" s="173">
        <f t="shared" si="107"/>
        <v>0</v>
      </c>
      <c r="AA108" s="173">
        <f t="shared" si="107"/>
        <v>0</v>
      </c>
      <c r="AB108" s="173">
        <f t="shared" si="107"/>
        <v>0</v>
      </c>
      <c r="AC108" s="173">
        <f t="shared" si="107"/>
        <v>0</v>
      </c>
      <c r="AD108" s="173">
        <f t="shared" si="107"/>
        <v>0</v>
      </c>
      <c r="AE108" s="173">
        <f t="shared" si="107"/>
        <v>0</v>
      </c>
      <c r="AF108" s="173">
        <f t="shared" si="107"/>
        <v>0</v>
      </c>
      <c r="AG108" s="173">
        <f t="shared" si="107"/>
        <v>0</v>
      </c>
      <c r="AH108" s="173">
        <f t="shared" si="107"/>
        <v>0</v>
      </c>
      <c r="AI108" s="173">
        <f t="shared" si="107"/>
        <v>0</v>
      </c>
      <c r="AJ108" s="173">
        <f t="shared" si="107"/>
        <v>0</v>
      </c>
      <c r="AK108" s="173">
        <f t="shared" si="107"/>
        <v>0</v>
      </c>
      <c r="AL108" s="173">
        <f t="shared" si="107"/>
        <v>0</v>
      </c>
      <c r="AM108" s="173">
        <f t="shared" si="107"/>
        <v>0</v>
      </c>
      <c r="AN108" s="173">
        <f t="shared" si="107"/>
        <v>0</v>
      </c>
      <c r="AO108" s="173">
        <f t="shared" si="107"/>
        <v>0</v>
      </c>
      <c r="AP108" s="173">
        <f t="shared" si="107"/>
        <v>0</v>
      </c>
      <c r="AQ108" s="173">
        <f t="shared" si="107"/>
        <v>0</v>
      </c>
      <c r="AR108" s="173">
        <f t="shared" si="107"/>
        <v>0</v>
      </c>
      <c r="AS108" s="173">
        <f t="shared" si="107"/>
        <v>0</v>
      </c>
      <c r="AT108" s="173">
        <f t="shared" si="107"/>
        <v>0</v>
      </c>
      <c r="AU108" s="173">
        <f t="shared" si="107"/>
        <v>0</v>
      </c>
      <c r="AV108" s="173">
        <f t="shared" si="107"/>
        <v>0</v>
      </c>
      <c r="AW108" s="173">
        <f t="shared" si="107"/>
        <v>0</v>
      </c>
      <c r="AX108" s="173">
        <f t="shared" si="107"/>
        <v>0</v>
      </c>
      <c r="AY108" s="173">
        <f t="shared" si="107"/>
        <v>0</v>
      </c>
      <c r="AZ108" s="173">
        <f t="shared" si="107"/>
        <v>0</v>
      </c>
      <c r="BA108" s="173">
        <f t="shared" si="107"/>
        <v>0</v>
      </c>
      <c r="BB108" s="173">
        <f t="shared" si="107"/>
        <v>0</v>
      </c>
      <c r="BC108" s="173">
        <f t="shared" si="107"/>
        <v>0</v>
      </c>
      <c r="BD108" s="173">
        <f t="shared" si="107"/>
        <v>0</v>
      </c>
      <c r="BE108" s="173">
        <f t="shared" si="107"/>
        <v>0</v>
      </c>
      <c r="BF108" s="173">
        <f t="shared" si="107"/>
        <v>0</v>
      </c>
      <c r="BG108" s="173">
        <f t="shared" si="107"/>
        <v>0</v>
      </c>
      <c r="BH108" s="173">
        <f t="shared" si="107"/>
        <v>0</v>
      </c>
      <c r="BI108" s="173">
        <f t="shared" si="107"/>
        <v>0</v>
      </c>
      <c r="BJ108" s="173">
        <f t="shared" si="107"/>
        <v>0</v>
      </c>
      <c r="BK108" s="173">
        <f t="shared" si="107"/>
        <v>0</v>
      </c>
      <c r="BL108" s="173">
        <f t="shared" si="107"/>
        <v>0</v>
      </c>
      <c r="BM108" s="151"/>
      <c r="BN108" s="239" t="str">
        <f>IFERROR(__xludf.DUMMYFUNCTION("""COMPUTED_VALUE"""),"Jiří Pilnáček-x")</f>
        <v>Jiří Pilnáček-x</v>
      </c>
      <c r="BO108" s="174"/>
      <c r="BP108" s="175"/>
      <c r="BQ108" s="174"/>
      <c r="BR108" s="175"/>
      <c r="BS108" s="174"/>
      <c r="BT108" s="175"/>
      <c r="BU108" s="174"/>
      <c r="BV108" s="175"/>
      <c r="BW108" s="174"/>
      <c r="BX108" s="175"/>
      <c r="BY108" s="174"/>
      <c r="BZ108" s="175"/>
      <c r="CA108" s="174"/>
      <c r="CB108" s="175"/>
      <c r="CC108" s="174"/>
      <c r="CD108" s="175"/>
      <c r="CE108" s="174"/>
      <c r="CF108" s="175"/>
      <c r="CG108" s="174"/>
      <c r="CH108" s="175"/>
      <c r="CI108" s="174"/>
      <c r="CJ108" s="175"/>
      <c r="CK108" s="174"/>
      <c r="CL108" s="175"/>
      <c r="CM108" s="174"/>
      <c r="CN108" s="175"/>
      <c r="CO108" s="174"/>
      <c r="CP108" s="175"/>
      <c r="CQ108" s="174"/>
      <c r="CR108" s="175"/>
      <c r="CS108" s="174"/>
      <c r="CT108" s="175"/>
      <c r="CU108" s="174"/>
      <c r="CV108" s="175"/>
      <c r="CW108" s="174"/>
      <c r="CX108" s="175"/>
      <c r="CY108" s="174"/>
      <c r="CZ108" s="175"/>
      <c r="DA108" s="174"/>
      <c r="DB108" s="175"/>
      <c r="DC108" s="174"/>
      <c r="DD108" s="175"/>
      <c r="DE108" s="174"/>
      <c r="DF108" s="175"/>
      <c r="DG108" s="174"/>
      <c r="DH108" s="175"/>
      <c r="DI108" s="174"/>
      <c r="DJ108" s="175"/>
      <c r="DK108" s="174"/>
      <c r="DL108" s="175"/>
      <c r="DM108" s="174"/>
      <c r="DN108" s="175"/>
      <c r="DO108" s="174"/>
      <c r="DP108" s="175"/>
      <c r="DQ108" s="174"/>
      <c r="DR108" s="175"/>
      <c r="DS108" s="174"/>
      <c r="DT108" s="175"/>
      <c r="DU108" s="174"/>
      <c r="DV108" s="175"/>
      <c r="DW108" s="174"/>
      <c r="DX108" s="175"/>
      <c r="DY108" s="239"/>
      <c r="DZ108" s="159" t="str">
        <f t="shared" si="48"/>
        <v>Jiří Pilnáček-x</v>
      </c>
      <c r="EA108" s="202"/>
      <c r="EB108" s="203"/>
      <c r="EC108" s="202"/>
      <c r="ED108" s="203"/>
      <c r="EE108" s="202"/>
      <c r="EF108" s="203"/>
      <c r="EG108" s="202"/>
      <c r="EH108" s="203"/>
      <c r="EI108" s="202"/>
      <c r="EJ108" s="203"/>
      <c r="EK108" s="202"/>
      <c r="EL108" s="203"/>
      <c r="EM108" s="202"/>
      <c r="EN108" s="203"/>
      <c r="EO108" s="202"/>
      <c r="EP108" s="203"/>
      <c r="EQ108" s="202"/>
      <c r="ER108" s="203"/>
      <c r="ES108" s="202"/>
      <c r="ET108" s="203"/>
      <c r="EU108" s="202"/>
      <c r="EV108" s="203"/>
      <c r="EW108" s="202"/>
      <c r="EX108" s="203"/>
      <c r="EY108" s="202"/>
      <c r="EZ108" s="203"/>
      <c r="FA108" s="202"/>
      <c r="FB108" s="203"/>
      <c r="FC108" s="202"/>
      <c r="FD108" s="203"/>
      <c r="FE108" s="202"/>
      <c r="FF108" s="203"/>
      <c r="FG108" s="202"/>
      <c r="FH108" s="203"/>
      <c r="FI108" s="202"/>
      <c r="FJ108" s="203"/>
      <c r="FK108" s="202"/>
      <c r="FL108" s="203"/>
      <c r="FM108" s="202"/>
      <c r="FN108" s="203"/>
      <c r="FO108" s="202"/>
      <c r="FP108" s="203"/>
      <c r="FQ108" s="202"/>
      <c r="FR108" s="203"/>
      <c r="FS108" s="202"/>
      <c r="FT108" s="203"/>
      <c r="FU108" s="202"/>
      <c r="FV108" s="203"/>
      <c r="FW108" s="202"/>
      <c r="FX108" s="203"/>
      <c r="FY108" s="202"/>
      <c r="FZ108" s="203"/>
      <c r="GA108" s="202"/>
      <c r="GB108" s="203"/>
      <c r="GC108" s="202"/>
      <c r="GD108" s="203"/>
      <c r="GE108" s="202"/>
      <c r="GF108" s="203"/>
      <c r="GG108" s="202"/>
      <c r="GH108" s="203"/>
      <c r="GI108" s="202"/>
      <c r="GJ108" s="203"/>
      <c r="GK108" s="239"/>
      <c r="GL108" s="159" t="str">
        <f t="shared" si="49"/>
        <v>Jiří Pilnáček-x</v>
      </c>
      <c r="GM108" s="202"/>
      <c r="GN108" s="203"/>
      <c r="GO108" s="202"/>
      <c r="GP108" s="203"/>
      <c r="GQ108" s="202"/>
      <c r="GR108" s="203"/>
      <c r="GS108" s="202"/>
      <c r="GT108" s="203"/>
      <c r="GU108" s="202"/>
      <c r="GV108" s="203"/>
      <c r="GW108" s="202"/>
      <c r="GX108" s="203"/>
      <c r="GY108" s="202"/>
      <c r="GZ108" s="203"/>
      <c r="HA108" s="202"/>
      <c r="HB108" s="203"/>
      <c r="HC108" s="202"/>
      <c r="HD108" s="203"/>
      <c r="HE108" s="202"/>
      <c r="HF108" s="203"/>
      <c r="HG108" s="202"/>
      <c r="HH108" s="203"/>
      <c r="HI108" s="202"/>
      <c r="HJ108" s="203"/>
      <c r="HK108" s="202"/>
      <c r="HL108" s="203"/>
      <c r="HM108" s="202"/>
      <c r="HN108" s="203"/>
      <c r="HO108" s="202"/>
      <c r="HP108" s="203"/>
      <c r="HQ108" s="202"/>
      <c r="HR108" s="203"/>
      <c r="HS108" s="202"/>
      <c r="HT108" s="203"/>
      <c r="HU108" s="202"/>
      <c r="HV108" s="203"/>
      <c r="HW108" s="202"/>
      <c r="HX108" s="203"/>
      <c r="HY108" s="202"/>
      <c r="HZ108" s="203"/>
      <c r="IA108" s="202"/>
      <c r="IB108" s="203"/>
      <c r="IC108" s="202"/>
      <c r="ID108" s="203"/>
      <c r="IE108" s="202"/>
      <c r="IF108" s="203"/>
      <c r="IG108" s="202"/>
      <c r="IH108" s="203"/>
      <c r="II108" s="202"/>
      <c r="IJ108" s="203"/>
      <c r="IK108" s="202"/>
      <c r="IL108" s="203"/>
      <c r="IM108" s="202"/>
      <c r="IN108" s="203"/>
      <c r="IO108" s="202"/>
      <c r="IP108" s="203"/>
      <c r="IQ108" s="202"/>
      <c r="IR108" s="203"/>
      <c r="IS108" s="202"/>
      <c r="IT108" s="203"/>
      <c r="IU108" s="202"/>
      <c r="IV108" s="203"/>
    </row>
    <row r="109">
      <c r="A109" s="225">
        <f>IFERROR(__xludf.DUMMYFUNCTION("""COMPUTED_VALUE"""),100.0)</f>
        <v>100</v>
      </c>
      <c r="B109" s="159" t="str">
        <f t="shared" si="46"/>
        <v>Michal Bandy-x</v>
      </c>
      <c r="C109" s="173">
        <f t="shared" ref="C109:BL109" si="108">BO109+EA109+GM109</f>
        <v>0</v>
      </c>
      <c r="D109" s="173">
        <f t="shared" si="108"/>
        <v>0</v>
      </c>
      <c r="E109" s="173">
        <f t="shared" si="108"/>
        <v>0</v>
      </c>
      <c r="F109" s="173">
        <f t="shared" si="108"/>
        <v>0</v>
      </c>
      <c r="G109" s="173">
        <f t="shared" si="108"/>
        <v>0</v>
      </c>
      <c r="H109" s="173">
        <f t="shared" si="108"/>
        <v>0</v>
      </c>
      <c r="I109" s="173">
        <f t="shared" si="108"/>
        <v>0</v>
      </c>
      <c r="J109" s="173">
        <f t="shared" si="108"/>
        <v>0</v>
      </c>
      <c r="K109" s="173">
        <f t="shared" si="108"/>
        <v>0</v>
      </c>
      <c r="L109" s="173">
        <f t="shared" si="108"/>
        <v>0</v>
      </c>
      <c r="M109" s="173">
        <f t="shared" si="108"/>
        <v>0</v>
      </c>
      <c r="N109" s="173">
        <f t="shared" si="108"/>
        <v>0</v>
      </c>
      <c r="O109" s="173">
        <f t="shared" si="108"/>
        <v>0</v>
      </c>
      <c r="P109" s="173">
        <f t="shared" si="108"/>
        <v>0</v>
      </c>
      <c r="Q109" s="173">
        <f t="shared" si="108"/>
        <v>0</v>
      </c>
      <c r="R109" s="173">
        <f t="shared" si="108"/>
        <v>0</v>
      </c>
      <c r="S109" s="173">
        <f t="shared" si="108"/>
        <v>0</v>
      </c>
      <c r="T109" s="173">
        <f t="shared" si="108"/>
        <v>0</v>
      </c>
      <c r="U109" s="173">
        <f t="shared" si="108"/>
        <v>0</v>
      </c>
      <c r="V109" s="173">
        <f t="shared" si="108"/>
        <v>0</v>
      </c>
      <c r="W109" s="173">
        <f t="shared" si="108"/>
        <v>0</v>
      </c>
      <c r="X109" s="173">
        <f t="shared" si="108"/>
        <v>0</v>
      </c>
      <c r="Y109" s="173">
        <f t="shared" si="108"/>
        <v>0</v>
      </c>
      <c r="Z109" s="173">
        <f t="shared" si="108"/>
        <v>0</v>
      </c>
      <c r="AA109" s="173">
        <f t="shared" si="108"/>
        <v>0</v>
      </c>
      <c r="AB109" s="173">
        <f t="shared" si="108"/>
        <v>0</v>
      </c>
      <c r="AC109" s="173">
        <f t="shared" si="108"/>
        <v>0</v>
      </c>
      <c r="AD109" s="173">
        <f t="shared" si="108"/>
        <v>0</v>
      </c>
      <c r="AE109" s="173">
        <f t="shared" si="108"/>
        <v>0</v>
      </c>
      <c r="AF109" s="173">
        <f t="shared" si="108"/>
        <v>0</v>
      </c>
      <c r="AG109" s="173">
        <f t="shared" si="108"/>
        <v>0</v>
      </c>
      <c r="AH109" s="173">
        <f t="shared" si="108"/>
        <v>0</v>
      </c>
      <c r="AI109" s="173">
        <f t="shared" si="108"/>
        <v>0</v>
      </c>
      <c r="AJ109" s="173">
        <f t="shared" si="108"/>
        <v>0</v>
      </c>
      <c r="AK109" s="173">
        <f t="shared" si="108"/>
        <v>0</v>
      </c>
      <c r="AL109" s="173">
        <f t="shared" si="108"/>
        <v>0</v>
      </c>
      <c r="AM109" s="173">
        <f t="shared" si="108"/>
        <v>0</v>
      </c>
      <c r="AN109" s="173">
        <f t="shared" si="108"/>
        <v>0</v>
      </c>
      <c r="AO109" s="173">
        <f t="shared" si="108"/>
        <v>0</v>
      </c>
      <c r="AP109" s="173">
        <f t="shared" si="108"/>
        <v>0</v>
      </c>
      <c r="AQ109" s="173">
        <f t="shared" si="108"/>
        <v>0</v>
      </c>
      <c r="AR109" s="173">
        <f t="shared" si="108"/>
        <v>0</v>
      </c>
      <c r="AS109" s="173">
        <f t="shared" si="108"/>
        <v>0</v>
      </c>
      <c r="AT109" s="173">
        <f t="shared" si="108"/>
        <v>0</v>
      </c>
      <c r="AU109" s="173">
        <f t="shared" si="108"/>
        <v>0</v>
      </c>
      <c r="AV109" s="173">
        <f t="shared" si="108"/>
        <v>0</v>
      </c>
      <c r="AW109" s="173">
        <f t="shared" si="108"/>
        <v>0</v>
      </c>
      <c r="AX109" s="173">
        <f t="shared" si="108"/>
        <v>0</v>
      </c>
      <c r="AY109" s="173">
        <f t="shared" si="108"/>
        <v>0</v>
      </c>
      <c r="AZ109" s="173">
        <f t="shared" si="108"/>
        <v>0</v>
      </c>
      <c r="BA109" s="173">
        <f t="shared" si="108"/>
        <v>0</v>
      </c>
      <c r="BB109" s="173">
        <f t="shared" si="108"/>
        <v>0</v>
      </c>
      <c r="BC109" s="173">
        <f t="shared" si="108"/>
        <v>0</v>
      </c>
      <c r="BD109" s="173">
        <f t="shared" si="108"/>
        <v>0</v>
      </c>
      <c r="BE109" s="173">
        <f t="shared" si="108"/>
        <v>0</v>
      </c>
      <c r="BF109" s="173">
        <f t="shared" si="108"/>
        <v>0</v>
      </c>
      <c r="BG109" s="173">
        <f t="shared" si="108"/>
        <v>0</v>
      </c>
      <c r="BH109" s="173">
        <f t="shared" si="108"/>
        <v>0</v>
      </c>
      <c r="BI109" s="173">
        <f t="shared" si="108"/>
        <v>0</v>
      </c>
      <c r="BJ109" s="173">
        <f t="shared" si="108"/>
        <v>0</v>
      </c>
      <c r="BK109" s="173">
        <f t="shared" si="108"/>
        <v>0</v>
      </c>
      <c r="BL109" s="173">
        <f t="shared" si="108"/>
        <v>0</v>
      </c>
      <c r="BM109" s="151"/>
      <c r="BN109" s="239" t="str">
        <f>IFERROR(__xludf.DUMMYFUNCTION("""COMPUTED_VALUE"""),"Michal Bandy-x")</f>
        <v>Michal Bandy-x</v>
      </c>
      <c r="BO109" s="174"/>
      <c r="BP109" s="175"/>
      <c r="BQ109" s="174"/>
      <c r="BR109" s="175"/>
      <c r="BS109" s="174"/>
      <c r="BT109" s="175"/>
      <c r="BU109" s="174"/>
      <c r="BV109" s="175"/>
      <c r="BW109" s="174"/>
      <c r="BX109" s="175"/>
      <c r="BY109" s="174"/>
      <c r="BZ109" s="175"/>
      <c r="CA109" s="174"/>
      <c r="CB109" s="175"/>
      <c r="CC109" s="174"/>
      <c r="CD109" s="175"/>
      <c r="CE109" s="174"/>
      <c r="CF109" s="175"/>
      <c r="CG109" s="174"/>
      <c r="CH109" s="175"/>
      <c r="CI109" s="174"/>
      <c r="CJ109" s="175"/>
      <c r="CK109" s="174"/>
      <c r="CL109" s="175"/>
      <c r="CM109" s="174"/>
      <c r="CN109" s="175"/>
      <c r="CO109" s="174"/>
      <c r="CP109" s="175"/>
      <c r="CQ109" s="174"/>
      <c r="CR109" s="175"/>
      <c r="CS109" s="174"/>
      <c r="CT109" s="175"/>
      <c r="CU109" s="174"/>
      <c r="CV109" s="175"/>
      <c r="CW109" s="174"/>
      <c r="CX109" s="175"/>
      <c r="CY109" s="174"/>
      <c r="CZ109" s="175"/>
      <c r="DA109" s="174"/>
      <c r="DB109" s="175"/>
      <c r="DC109" s="174"/>
      <c r="DD109" s="175"/>
      <c r="DE109" s="174"/>
      <c r="DF109" s="175"/>
      <c r="DG109" s="174"/>
      <c r="DH109" s="175"/>
      <c r="DI109" s="174"/>
      <c r="DJ109" s="175"/>
      <c r="DK109" s="174"/>
      <c r="DL109" s="175"/>
      <c r="DM109" s="174"/>
      <c r="DN109" s="175"/>
      <c r="DO109" s="174"/>
      <c r="DP109" s="175"/>
      <c r="DQ109" s="174"/>
      <c r="DR109" s="175"/>
      <c r="DS109" s="174"/>
      <c r="DT109" s="175"/>
      <c r="DU109" s="174"/>
      <c r="DV109" s="175"/>
      <c r="DW109" s="174"/>
      <c r="DX109" s="175"/>
      <c r="DZ109" s="159" t="str">
        <f t="shared" si="48"/>
        <v>Michal Bandy-x</v>
      </c>
      <c r="EA109" s="202"/>
      <c r="EB109" s="203"/>
      <c r="EC109" s="202"/>
      <c r="ED109" s="203"/>
      <c r="EE109" s="202"/>
      <c r="EF109" s="203"/>
      <c r="EG109" s="202"/>
      <c r="EH109" s="203"/>
      <c r="EI109" s="202"/>
      <c r="EJ109" s="203"/>
      <c r="EK109" s="202"/>
      <c r="EL109" s="203"/>
      <c r="EM109" s="202"/>
      <c r="EN109" s="203"/>
      <c r="EO109" s="202"/>
      <c r="EP109" s="203"/>
      <c r="EQ109" s="202"/>
      <c r="ER109" s="203"/>
      <c r="ES109" s="202"/>
      <c r="ET109" s="203"/>
      <c r="EU109" s="202"/>
      <c r="EV109" s="203"/>
      <c r="EW109" s="202"/>
      <c r="EX109" s="203"/>
      <c r="EY109" s="202"/>
      <c r="EZ109" s="203"/>
      <c r="FA109" s="202"/>
      <c r="FB109" s="203"/>
      <c r="FC109" s="202"/>
      <c r="FD109" s="203"/>
      <c r="FE109" s="202"/>
      <c r="FF109" s="203"/>
      <c r="FG109" s="202"/>
      <c r="FH109" s="203"/>
      <c r="FI109" s="202"/>
      <c r="FJ109" s="203"/>
      <c r="FK109" s="202"/>
      <c r="FL109" s="203"/>
      <c r="FM109" s="202"/>
      <c r="FN109" s="203"/>
      <c r="FO109" s="202"/>
      <c r="FP109" s="203"/>
      <c r="FQ109" s="202"/>
      <c r="FR109" s="203"/>
      <c r="FS109" s="202"/>
      <c r="FT109" s="203"/>
      <c r="FU109" s="202"/>
      <c r="FV109" s="203"/>
      <c r="FW109" s="202"/>
      <c r="FX109" s="203"/>
      <c r="FY109" s="202"/>
      <c r="FZ109" s="203"/>
      <c r="GA109" s="202"/>
      <c r="GB109" s="203"/>
      <c r="GC109" s="202"/>
      <c r="GD109" s="203"/>
      <c r="GE109" s="202"/>
      <c r="GF109" s="203"/>
      <c r="GG109" s="202"/>
      <c r="GH109" s="203"/>
      <c r="GI109" s="202"/>
      <c r="GJ109" s="203"/>
      <c r="GL109" s="159" t="str">
        <f t="shared" si="49"/>
        <v>Michal Bandy-x</v>
      </c>
      <c r="GM109" s="202"/>
      <c r="GN109" s="203"/>
      <c r="GO109" s="202"/>
      <c r="GP109" s="203"/>
      <c r="GQ109" s="202"/>
      <c r="GR109" s="203"/>
      <c r="GS109" s="202"/>
      <c r="GT109" s="203"/>
      <c r="GU109" s="202"/>
      <c r="GV109" s="203"/>
      <c r="GW109" s="202"/>
      <c r="GX109" s="203"/>
      <c r="GY109" s="202"/>
      <c r="GZ109" s="203"/>
      <c r="HA109" s="202"/>
      <c r="HB109" s="203"/>
      <c r="HC109" s="202"/>
      <c r="HD109" s="203"/>
      <c r="HE109" s="202"/>
      <c r="HF109" s="203"/>
      <c r="HG109" s="202"/>
      <c r="HH109" s="203"/>
      <c r="HI109" s="202"/>
      <c r="HJ109" s="203"/>
      <c r="HK109" s="202"/>
      <c r="HL109" s="203"/>
      <c r="HM109" s="202"/>
      <c r="HN109" s="203"/>
      <c r="HO109" s="202"/>
      <c r="HP109" s="203"/>
      <c r="HQ109" s="202"/>
      <c r="HR109" s="203"/>
      <c r="HS109" s="202"/>
      <c r="HT109" s="203"/>
      <c r="HU109" s="202"/>
      <c r="HV109" s="203"/>
      <c r="HW109" s="202"/>
      <c r="HX109" s="203"/>
      <c r="HY109" s="202"/>
      <c r="HZ109" s="203"/>
      <c r="IA109" s="202"/>
      <c r="IB109" s="203"/>
      <c r="IC109" s="202"/>
      <c r="ID109" s="203"/>
      <c r="IE109" s="202"/>
      <c r="IF109" s="203"/>
      <c r="IG109" s="202"/>
      <c r="IH109" s="203"/>
      <c r="II109" s="202"/>
      <c r="IJ109" s="203"/>
      <c r="IK109" s="202"/>
      <c r="IL109" s="203"/>
      <c r="IM109" s="202"/>
      <c r="IN109" s="203"/>
      <c r="IO109" s="202"/>
      <c r="IP109" s="203"/>
      <c r="IQ109" s="202"/>
      <c r="IR109" s="203"/>
      <c r="IS109" s="202"/>
      <c r="IT109" s="203"/>
      <c r="IU109" s="202"/>
      <c r="IV109" s="215"/>
    </row>
    <row r="110">
      <c r="A110" s="225">
        <f>IFERROR(__xludf.DUMMYFUNCTION("""COMPUTED_VALUE"""),100.0)</f>
        <v>100</v>
      </c>
      <c r="B110" s="159" t="str">
        <f t="shared" si="46"/>
        <v>Tereza Šterbová</v>
      </c>
      <c r="C110" s="173">
        <f t="shared" ref="C110:BL110" si="109">BO110+EA110+GM110</f>
        <v>0</v>
      </c>
      <c r="D110" s="173">
        <f t="shared" si="109"/>
        <v>0</v>
      </c>
      <c r="E110" s="173">
        <f t="shared" si="109"/>
        <v>0</v>
      </c>
      <c r="F110" s="173">
        <f t="shared" si="109"/>
        <v>0</v>
      </c>
      <c r="G110" s="173">
        <f t="shared" si="109"/>
        <v>0</v>
      </c>
      <c r="H110" s="173">
        <f t="shared" si="109"/>
        <v>0</v>
      </c>
      <c r="I110" s="173">
        <f t="shared" si="109"/>
        <v>0</v>
      </c>
      <c r="J110" s="173">
        <f t="shared" si="109"/>
        <v>0</v>
      </c>
      <c r="K110" s="173">
        <f t="shared" si="109"/>
        <v>0</v>
      </c>
      <c r="L110" s="173">
        <f t="shared" si="109"/>
        <v>0</v>
      </c>
      <c r="M110" s="173">
        <f t="shared" si="109"/>
        <v>0</v>
      </c>
      <c r="N110" s="173">
        <f t="shared" si="109"/>
        <v>0</v>
      </c>
      <c r="O110" s="173">
        <f t="shared" si="109"/>
        <v>0</v>
      </c>
      <c r="P110" s="173">
        <f t="shared" si="109"/>
        <v>0</v>
      </c>
      <c r="Q110" s="173">
        <f t="shared" si="109"/>
        <v>0</v>
      </c>
      <c r="R110" s="173">
        <f t="shared" si="109"/>
        <v>0</v>
      </c>
      <c r="S110" s="173">
        <f t="shared" si="109"/>
        <v>0</v>
      </c>
      <c r="T110" s="173">
        <f t="shared" si="109"/>
        <v>0</v>
      </c>
      <c r="U110" s="173">
        <f t="shared" si="109"/>
        <v>0</v>
      </c>
      <c r="V110" s="173">
        <f t="shared" si="109"/>
        <v>0</v>
      </c>
      <c r="W110" s="173">
        <f t="shared" si="109"/>
        <v>9</v>
      </c>
      <c r="X110" s="173">
        <f t="shared" si="109"/>
        <v>0</v>
      </c>
      <c r="Y110" s="173">
        <f t="shared" si="109"/>
        <v>0</v>
      </c>
      <c r="Z110" s="173">
        <f t="shared" si="109"/>
        <v>0</v>
      </c>
      <c r="AA110" s="173">
        <f t="shared" si="109"/>
        <v>6</v>
      </c>
      <c r="AB110" s="173">
        <f t="shared" si="109"/>
        <v>0</v>
      </c>
      <c r="AC110" s="173">
        <f t="shared" si="109"/>
        <v>0</v>
      </c>
      <c r="AD110" s="173">
        <f t="shared" si="109"/>
        <v>0</v>
      </c>
      <c r="AE110" s="173">
        <f t="shared" si="109"/>
        <v>0</v>
      </c>
      <c r="AF110" s="173">
        <f t="shared" si="109"/>
        <v>0</v>
      </c>
      <c r="AG110" s="173">
        <f t="shared" si="109"/>
        <v>0</v>
      </c>
      <c r="AH110" s="173">
        <f t="shared" si="109"/>
        <v>0</v>
      </c>
      <c r="AI110" s="173">
        <f t="shared" si="109"/>
        <v>0</v>
      </c>
      <c r="AJ110" s="173">
        <f t="shared" si="109"/>
        <v>0</v>
      </c>
      <c r="AK110" s="173">
        <f t="shared" si="109"/>
        <v>0</v>
      </c>
      <c r="AL110" s="173">
        <f t="shared" si="109"/>
        <v>0</v>
      </c>
      <c r="AM110" s="173">
        <f t="shared" si="109"/>
        <v>0</v>
      </c>
      <c r="AN110" s="173">
        <f t="shared" si="109"/>
        <v>0</v>
      </c>
      <c r="AO110" s="173">
        <f t="shared" si="109"/>
        <v>0</v>
      </c>
      <c r="AP110" s="173">
        <f t="shared" si="109"/>
        <v>0</v>
      </c>
      <c r="AQ110" s="173">
        <f t="shared" si="109"/>
        <v>0</v>
      </c>
      <c r="AR110" s="173">
        <f t="shared" si="109"/>
        <v>0</v>
      </c>
      <c r="AS110" s="173">
        <f t="shared" si="109"/>
        <v>0</v>
      </c>
      <c r="AT110" s="173">
        <f t="shared" si="109"/>
        <v>0</v>
      </c>
      <c r="AU110" s="173">
        <f t="shared" si="109"/>
        <v>0</v>
      </c>
      <c r="AV110" s="173">
        <f t="shared" si="109"/>
        <v>0</v>
      </c>
      <c r="AW110" s="173">
        <f t="shared" si="109"/>
        <v>0</v>
      </c>
      <c r="AX110" s="173">
        <f t="shared" si="109"/>
        <v>0</v>
      </c>
      <c r="AY110" s="173">
        <f t="shared" si="109"/>
        <v>0</v>
      </c>
      <c r="AZ110" s="173">
        <f t="shared" si="109"/>
        <v>0</v>
      </c>
      <c r="BA110" s="173">
        <f t="shared" si="109"/>
        <v>0</v>
      </c>
      <c r="BB110" s="173">
        <f t="shared" si="109"/>
        <v>0</v>
      </c>
      <c r="BC110" s="173">
        <f t="shared" si="109"/>
        <v>0</v>
      </c>
      <c r="BD110" s="173">
        <f t="shared" si="109"/>
        <v>0</v>
      </c>
      <c r="BE110" s="173">
        <f t="shared" si="109"/>
        <v>0</v>
      </c>
      <c r="BF110" s="173">
        <f t="shared" si="109"/>
        <v>0</v>
      </c>
      <c r="BG110" s="173">
        <f t="shared" si="109"/>
        <v>0</v>
      </c>
      <c r="BH110" s="173">
        <f t="shared" si="109"/>
        <v>0</v>
      </c>
      <c r="BI110" s="173">
        <f t="shared" si="109"/>
        <v>0</v>
      </c>
      <c r="BJ110" s="173">
        <f t="shared" si="109"/>
        <v>0</v>
      </c>
      <c r="BK110" s="173">
        <f t="shared" si="109"/>
        <v>11</v>
      </c>
      <c r="BL110" s="173">
        <f t="shared" si="109"/>
        <v>0</v>
      </c>
      <c r="BM110" s="151"/>
      <c r="BN110" s="239" t="str">
        <f>IFERROR(__xludf.DUMMYFUNCTION("""COMPUTED_VALUE"""),"Tereza Šterbová")</f>
        <v>Tereza Šterbová</v>
      </c>
      <c r="BO110" s="174"/>
      <c r="BP110" s="175"/>
      <c r="BQ110" s="174"/>
      <c r="BR110" s="175"/>
      <c r="BS110" s="174"/>
      <c r="BT110" s="175"/>
      <c r="BU110" s="174"/>
      <c r="BV110" s="175"/>
      <c r="BW110" s="174"/>
      <c r="BX110" s="175"/>
      <c r="BY110" s="174"/>
      <c r="BZ110" s="175"/>
      <c r="CA110" s="174"/>
      <c r="CB110" s="175"/>
      <c r="CC110" s="174"/>
      <c r="CD110" s="175"/>
      <c r="CE110" s="174"/>
      <c r="CF110" s="175"/>
      <c r="CG110" s="174"/>
      <c r="CH110" s="175"/>
      <c r="CI110" s="174"/>
      <c r="CJ110" s="175"/>
      <c r="CK110" s="174"/>
      <c r="CL110" s="175"/>
      <c r="CM110" s="174"/>
      <c r="CN110" s="175"/>
      <c r="CO110" s="174"/>
      <c r="CP110" s="175"/>
      <c r="CQ110" s="174"/>
      <c r="CR110" s="175"/>
      <c r="CS110" s="174"/>
      <c r="CT110" s="175"/>
      <c r="CU110" s="174"/>
      <c r="CV110" s="175"/>
      <c r="CW110" s="174"/>
      <c r="CX110" s="175"/>
      <c r="CY110" s="174"/>
      <c r="CZ110" s="175"/>
      <c r="DA110" s="174"/>
      <c r="DB110" s="175"/>
      <c r="DC110" s="174"/>
      <c r="DD110" s="175"/>
      <c r="DE110" s="174"/>
      <c r="DF110" s="175"/>
      <c r="DG110" s="174"/>
      <c r="DH110" s="175"/>
      <c r="DI110" s="174"/>
      <c r="DJ110" s="175"/>
      <c r="DK110" s="174"/>
      <c r="DL110" s="175"/>
      <c r="DM110" s="174"/>
      <c r="DN110" s="175"/>
      <c r="DO110" s="174"/>
      <c r="DP110" s="175"/>
      <c r="DQ110" s="174"/>
      <c r="DR110" s="175"/>
      <c r="DS110" s="174"/>
      <c r="DT110" s="175"/>
      <c r="DU110" s="174"/>
      <c r="DV110" s="175"/>
      <c r="DW110" s="174"/>
      <c r="DX110" s="175"/>
      <c r="DZ110" s="159" t="str">
        <f t="shared" si="48"/>
        <v>Tereza Šterbová</v>
      </c>
      <c r="EA110" s="202"/>
      <c r="EB110" s="203"/>
      <c r="EC110" s="202"/>
      <c r="ED110" s="203"/>
      <c r="EE110" s="202"/>
      <c r="EF110" s="203"/>
      <c r="EG110" s="202"/>
      <c r="EH110" s="203"/>
      <c r="EI110" s="202"/>
      <c r="EJ110" s="203"/>
      <c r="EK110" s="202"/>
      <c r="EL110" s="203"/>
      <c r="EM110" s="202"/>
      <c r="EN110" s="203"/>
      <c r="EO110" s="202"/>
      <c r="EP110" s="203"/>
      <c r="EQ110" s="202"/>
      <c r="ER110" s="203"/>
      <c r="ES110" s="202"/>
      <c r="ET110" s="203"/>
      <c r="EU110" s="202"/>
      <c r="EV110" s="203"/>
      <c r="EW110" s="202"/>
      <c r="EX110" s="203"/>
      <c r="EY110" s="202"/>
      <c r="EZ110" s="203"/>
      <c r="FA110" s="202"/>
      <c r="FB110" s="203"/>
      <c r="FC110" s="202"/>
      <c r="FD110" s="203"/>
      <c r="FE110" s="202"/>
      <c r="FF110" s="203"/>
      <c r="FG110" s="202"/>
      <c r="FH110" s="203"/>
      <c r="FI110" s="202"/>
      <c r="FJ110" s="203"/>
      <c r="FK110" s="202"/>
      <c r="FL110" s="203"/>
      <c r="FM110" s="202"/>
      <c r="FN110" s="203"/>
      <c r="FO110" s="202"/>
      <c r="FP110" s="203"/>
      <c r="FQ110" s="202"/>
      <c r="FR110" s="203"/>
      <c r="FS110" s="202"/>
      <c r="FT110" s="203"/>
      <c r="FU110" s="202"/>
      <c r="FV110" s="203"/>
      <c r="FW110" s="202"/>
      <c r="FX110" s="203"/>
      <c r="FY110" s="202"/>
      <c r="FZ110" s="203"/>
      <c r="GA110" s="202"/>
      <c r="GB110" s="203"/>
      <c r="GC110" s="202"/>
      <c r="GD110" s="203"/>
      <c r="GE110" s="202"/>
      <c r="GF110" s="203"/>
      <c r="GG110" s="202"/>
      <c r="GH110" s="203"/>
      <c r="GI110" s="202"/>
      <c r="GJ110" s="203"/>
      <c r="GL110" s="159" t="str">
        <f t="shared" si="49"/>
        <v>Tereza Šterbová</v>
      </c>
      <c r="GM110" s="202"/>
      <c r="GN110" s="203"/>
      <c r="GO110" s="202"/>
      <c r="GP110" s="203"/>
      <c r="GQ110" s="202"/>
      <c r="GR110" s="203"/>
      <c r="GS110" s="202"/>
      <c r="GT110" s="203"/>
      <c r="GU110" s="202"/>
      <c r="GV110" s="203"/>
      <c r="GW110" s="202"/>
      <c r="GX110" s="203"/>
      <c r="GY110" s="202"/>
      <c r="GZ110" s="203"/>
      <c r="HA110" s="202"/>
      <c r="HB110" s="203"/>
      <c r="HC110" s="202"/>
      <c r="HD110" s="203"/>
      <c r="HE110" s="202"/>
      <c r="HF110" s="203"/>
      <c r="HG110" s="202">
        <f>IFERROR(__xludf.DUMMYFUNCTION("""COMPUTED_VALUE"""),9.0)</f>
        <v>9</v>
      </c>
      <c r="HH110" s="203"/>
      <c r="HI110" s="202"/>
      <c r="HJ110" s="203"/>
      <c r="HK110" s="202">
        <f>IFERROR(__xludf.DUMMYFUNCTION("""COMPUTED_VALUE"""),6.0)</f>
        <v>6</v>
      </c>
      <c r="HL110" s="203"/>
      <c r="HM110" s="202"/>
      <c r="HN110" s="203"/>
      <c r="HO110" s="202"/>
      <c r="HP110" s="203"/>
      <c r="HQ110" s="202"/>
      <c r="HR110" s="203"/>
      <c r="HS110" s="202"/>
      <c r="HT110" s="203"/>
      <c r="HU110" s="202"/>
      <c r="HV110" s="203"/>
      <c r="HW110" s="202"/>
      <c r="HX110" s="203"/>
      <c r="HY110" s="202"/>
      <c r="HZ110" s="203"/>
      <c r="IA110" s="202"/>
      <c r="IB110" s="203"/>
      <c r="IC110" s="202"/>
      <c r="ID110" s="203"/>
      <c r="IE110" s="202"/>
      <c r="IF110" s="203"/>
      <c r="IG110" s="202"/>
      <c r="IH110" s="203"/>
      <c r="II110" s="202"/>
      <c r="IJ110" s="203"/>
      <c r="IK110" s="202"/>
      <c r="IL110" s="203"/>
      <c r="IM110" s="202"/>
      <c r="IN110" s="203"/>
      <c r="IO110" s="202"/>
      <c r="IP110" s="203"/>
      <c r="IQ110" s="202"/>
      <c r="IR110" s="203"/>
      <c r="IS110" s="202"/>
      <c r="IT110" s="203"/>
      <c r="IU110" s="202">
        <f>IFERROR(__xludf.DUMMYFUNCTION("""COMPUTED_VALUE"""),11.0)</f>
        <v>11</v>
      </c>
      <c r="IV110" s="215"/>
    </row>
    <row r="111">
      <c r="A111" s="225">
        <f>IFERROR(__xludf.DUMMYFUNCTION("""COMPUTED_VALUE"""),120.0)</f>
        <v>120</v>
      </c>
      <c r="B111" s="159" t="str">
        <f t="shared" si="46"/>
        <v>Michal Friml</v>
      </c>
      <c r="C111" s="173">
        <f t="shared" ref="C111:BL111" si="110">BO111+EA111+GM111</f>
        <v>0</v>
      </c>
      <c r="D111" s="173">
        <f t="shared" si="110"/>
        <v>0</v>
      </c>
      <c r="E111" s="173">
        <f t="shared" si="110"/>
        <v>0</v>
      </c>
      <c r="F111" s="173">
        <f t="shared" si="110"/>
        <v>0</v>
      </c>
      <c r="G111" s="173">
        <f t="shared" si="110"/>
        <v>0</v>
      </c>
      <c r="H111" s="173">
        <f t="shared" si="110"/>
        <v>0</v>
      </c>
      <c r="I111" s="173">
        <f t="shared" si="110"/>
        <v>0</v>
      </c>
      <c r="J111" s="173">
        <f t="shared" si="110"/>
        <v>0</v>
      </c>
      <c r="K111" s="173">
        <f t="shared" si="110"/>
        <v>0</v>
      </c>
      <c r="L111" s="173">
        <f t="shared" si="110"/>
        <v>0</v>
      </c>
      <c r="M111" s="173">
        <f t="shared" si="110"/>
        <v>0</v>
      </c>
      <c r="N111" s="173">
        <f t="shared" si="110"/>
        <v>0</v>
      </c>
      <c r="O111" s="173">
        <f t="shared" si="110"/>
        <v>0</v>
      </c>
      <c r="P111" s="173">
        <f t="shared" si="110"/>
        <v>0</v>
      </c>
      <c r="Q111" s="173">
        <f t="shared" si="110"/>
        <v>0</v>
      </c>
      <c r="R111" s="173">
        <f t="shared" si="110"/>
        <v>0</v>
      </c>
      <c r="S111" s="173">
        <f t="shared" si="110"/>
        <v>0</v>
      </c>
      <c r="T111" s="173">
        <f t="shared" si="110"/>
        <v>0</v>
      </c>
      <c r="U111" s="173">
        <f t="shared" si="110"/>
        <v>8</v>
      </c>
      <c r="V111" s="173">
        <f t="shared" si="110"/>
        <v>0</v>
      </c>
      <c r="W111" s="173">
        <f t="shared" si="110"/>
        <v>0</v>
      </c>
      <c r="X111" s="173">
        <f t="shared" si="110"/>
        <v>0</v>
      </c>
      <c r="Y111" s="173">
        <f t="shared" si="110"/>
        <v>7</v>
      </c>
      <c r="Z111" s="173">
        <f t="shared" si="110"/>
        <v>0</v>
      </c>
      <c r="AA111" s="173">
        <f t="shared" si="110"/>
        <v>0</v>
      </c>
      <c r="AB111" s="173">
        <f t="shared" si="110"/>
        <v>0</v>
      </c>
      <c r="AC111" s="173">
        <f t="shared" si="110"/>
        <v>0</v>
      </c>
      <c r="AD111" s="173">
        <f t="shared" si="110"/>
        <v>0</v>
      </c>
      <c r="AE111" s="173">
        <f t="shared" si="110"/>
        <v>0</v>
      </c>
      <c r="AF111" s="173">
        <f t="shared" si="110"/>
        <v>0</v>
      </c>
      <c r="AG111" s="173">
        <f t="shared" si="110"/>
        <v>0</v>
      </c>
      <c r="AH111" s="173">
        <f t="shared" si="110"/>
        <v>0</v>
      </c>
      <c r="AI111" s="173">
        <f t="shared" si="110"/>
        <v>0</v>
      </c>
      <c r="AJ111" s="173">
        <f t="shared" si="110"/>
        <v>0</v>
      </c>
      <c r="AK111" s="173">
        <f t="shared" si="110"/>
        <v>0</v>
      </c>
      <c r="AL111" s="173">
        <f t="shared" si="110"/>
        <v>0</v>
      </c>
      <c r="AM111" s="173">
        <f t="shared" si="110"/>
        <v>0</v>
      </c>
      <c r="AN111" s="173">
        <f t="shared" si="110"/>
        <v>0</v>
      </c>
      <c r="AO111" s="173">
        <f t="shared" si="110"/>
        <v>4</v>
      </c>
      <c r="AP111" s="173">
        <f t="shared" si="110"/>
        <v>0</v>
      </c>
      <c r="AQ111" s="173">
        <f t="shared" si="110"/>
        <v>8</v>
      </c>
      <c r="AR111" s="173">
        <f t="shared" si="110"/>
        <v>0</v>
      </c>
      <c r="AS111" s="173">
        <f t="shared" si="110"/>
        <v>0</v>
      </c>
      <c r="AT111" s="173">
        <f t="shared" si="110"/>
        <v>0</v>
      </c>
      <c r="AU111" s="173">
        <f t="shared" si="110"/>
        <v>0</v>
      </c>
      <c r="AV111" s="173">
        <f t="shared" si="110"/>
        <v>0</v>
      </c>
      <c r="AW111" s="173">
        <f t="shared" si="110"/>
        <v>0</v>
      </c>
      <c r="AX111" s="173">
        <f t="shared" si="110"/>
        <v>0</v>
      </c>
      <c r="AY111" s="173">
        <f t="shared" si="110"/>
        <v>0</v>
      </c>
      <c r="AZ111" s="173">
        <f t="shared" si="110"/>
        <v>0</v>
      </c>
      <c r="BA111" s="173">
        <f t="shared" si="110"/>
        <v>10</v>
      </c>
      <c r="BB111" s="173">
        <f t="shared" si="110"/>
        <v>0</v>
      </c>
      <c r="BC111" s="173">
        <f t="shared" si="110"/>
        <v>4</v>
      </c>
      <c r="BD111" s="173">
        <f t="shared" si="110"/>
        <v>0</v>
      </c>
      <c r="BE111" s="173">
        <f t="shared" si="110"/>
        <v>7</v>
      </c>
      <c r="BF111" s="173">
        <f t="shared" si="110"/>
        <v>0</v>
      </c>
      <c r="BG111" s="173">
        <f t="shared" si="110"/>
        <v>7</v>
      </c>
      <c r="BH111" s="173">
        <f t="shared" si="110"/>
        <v>0</v>
      </c>
      <c r="BI111" s="173">
        <f t="shared" si="110"/>
        <v>0</v>
      </c>
      <c r="BJ111" s="173">
        <f t="shared" si="110"/>
        <v>0</v>
      </c>
      <c r="BK111" s="173">
        <f t="shared" si="110"/>
        <v>5</v>
      </c>
      <c r="BL111" s="173">
        <f t="shared" si="110"/>
        <v>0</v>
      </c>
      <c r="BM111" s="151"/>
      <c r="BN111" s="239" t="str">
        <f>IFERROR(__xludf.DUMMYFUNCTION("""COMPUTED_VALUE"""),"Michal Friml")</f>
        <v>Michal Friml</v>
      </c>
      <c r="BO111" s="174"/>
      <c r="BP111" s="175"/>
      <c r="BQ111" s="174"/>
      <c r="BR111" s="175"/>
      <c r="BS111" s="174"/>
      <c r="BT111" s="175"/>
      <c r="BU111" s="174"/>
      <c r="BV111" s="175"/>
      <c r="BW111" s="174"/>
      <c r="BX111" s="175"/>
      <c r="BY111" s="174"/>
      <c r="BZ111" s="175"/>
      <c r="CA111" s="174"/>
      <c r="CB111" s="175"/>
      <c r="CC111" s="174"/>
      <c r="CD111" s="175"/>
      <c r="CE111" s="174"/>
      <c r="CF111" s="175"/>
      <c r="CG111" s="174"/>
      <c r="CH111" s="175"/>
      <c r="CI111" s="174"/>
      <c r="CJ111" s="175"/>
      <c r="CK111" s="174"/>
      <c r="CL111" s="175"/>
      <c r="CM111" s="174"/>
      <c r="CN111" s="175"/>
      <c r="CO111" s="174"/>
      <c r="CP111" s="175"/>
      <c r="CQ111" s="174"/>
      <c r="CR111" s="175"/>
      <c r="CS111" s="174"/>
      <c r="CT111" s="175"/>
      <c r="CU111" s="174"/>
      <c r="CV111" s="175"/>
      <c r="CW111" s="174"/>
      <c r="CX111" s="175"/>
      <c r="CY111" s="174"/>
      <c r="CZ111" s="175"/>
      <c r="DA111" s="174">
        <f>IFERROR(__xludf.DUMMYFUNCTION("""COMPUTED_VALUE"""),4.0)</f>
        <v>4</v>
      </c>
      <c r="DB111" s="175"/>
      <c r="DC111" s="174"/>
      <c r="DD111" s="175"/>
      <c r="DE111" s="174"/>
      <c r="DF111" s="175"/>
      <c r="DG111" s="174"/>
      <c r="DH111" s="175"/>
      <c r="DI111" s="174"/>
      <c r="DJ111" s="175"/>
      <c r="DK111" s="174"/>
      <c r="DL111" s="175"/>
      <c r="DM111" s="174"/>
      <c r="DN111" s="175"/>
      <c r="DO111" s="174"/>
      <c r="DP111" s="175"/>
      <c r="DQ111" s="174"/>
      <c r="DR111" s="175"/>
      <c r="DS111" s="174"/>
      <c r="DT111" s="175"/>
      <c r="DU111" s="174"/>
      <c r="DV111" s="175"/>
      <c r="DW111" s="174"/>
      <c r="DX111" s="175"/>
      <c r="DZ111" s="159" t="str">
        <f t="shared" si="48"/>
        <v>Michal Friml</v>
      </c>
      <c r="EA111" s="202"/>
      <c r="EB111" s="203"/>
      <c r="EC111" s="202"/>
      <c r="ED111" s="203"/>
      <c r="EE111" s="202"/>
      <c r="EF111" s="203"/>
      <c r="EG111" s="202"/>
      <c r="EH111" s="203"/>
      <c r="EI111" s="202"/>
      <c r="EJ111" s="203"/>
      <c r="EK111" s="202"/>
      <c r="EL111" s="203"/>
      <c r="EM111" s="202"/>
      <c r="EN111" s="203"/>
      <c r="EO111" s="202"/>
      <c r="EP111" s="203"/>
      <c r="EQ111" s="202"/>
      <c r="ER111" s="203"/>
      <c r="ES111" s="202">
        <f>IFERROR(__xludf.DUMMYFUNCTION("""COMPUTED_VALUE"""),8.0)</f>
        <v>8</v>
      </c>
      <c r="ET111" s="203"/>
      <c r="EU111" s="202"/>
      <c r="EV111" s="203"/>
      <c r="EW111" s="202">
        <f>IFERROR(__xludf.DUMMYFUNCTION("""COMPUTED_VALUE"""),7.0)</f>
        <v>7</v>
      </c>
      <c r="EX111" s="203"/>
      <c r="EY111" s="202"/>
      <c r="EZ111" s="203"/>
      <c r="FA111" s="202"/>
      <c r="FB111" s="203"/>
      <c r="FC111" s="202"/>
      <c r="FD111" s="203"/>
      <c r="FE111" s="202"/>
      <c r="FF111" s="203"/>
      <c r="FG111" s="202"/>
      <c r="FH111" s="203"/>
      <c r="FI111" s="202"/>
      <c r="FJ111" s="203"/>
      <c r="FK111" s="202"/>
      <c r="FL111" s="203"/>
      <c r="FM111" s="202"/>
      <c r="FN111" s="203"/>
      <c r="FO111" s="202">
        <f>IFERROR(__xludf.DUMMYFUNCTION("""COMPUTED_VALUE"""),8.0)</f>
        <v>8</v>
      </c>
      <c r="FP111" s="203"/>
      <c r="FQ111" s="202"/>
      <c r="FR111" s="203"/>
      <c r="FS111" s="202"/>
      <c r="FT111" s="203"/>
      <c r="FU111" s="202"/>
      <c r="FV111" s="203"/>
      <c r="FW111" s="202"/>
      <c r="FX111" s="203"/>
      <c r="FY111" s="202">
        <f>IFERROR(__xludf.DUMMYFUNCTION("""COMPUTED_VALUE"""),10.0)</f>
        <v>10</v>
      </c>
      <c r="FZ111" s="203"/>
      <c r="GA111" s="202">
        <f>IFERROR(__xludf.DUMMYFUNCTION("""COMPUTED_VALUE"""),4.0)</f>
        <v>4</v>
      </c>
      <c r="GB111" s="203"/>
      <c r="GC111" s="202">
        <f>IFERROR(__xludf.DUMMYFUNCTION("""COMPUTED_VALUE"""),7.0)</f>
        <v>7</v>
      </c>
      <c r="GD111" s="203"/>
      <c r="GE111" s="202">
        <f>IFERROR(__xludf.DUMMYFUNCTION("""COMPUTED_VALUE"""),7.0)</f>
        <v>7</v>
      </c>
      <c r="GF111" s="203"/>
      <c r="GG111" s="202"/>
      <c r="GH111" s="203"/>
      <c r="GI111" s="202">
        <f>IFERROR(__xludf.DUMMYFUNCTION("""COMPUTED_VALUE"""),5.0)</f>
        <v>5</v>
      </c>
      <c r="GJ111" s="203"/>
      <c r="GL111" s="159" t="str">
        <f t="shared" si="49"/>
        <v>Michal Friml</v>
      </c>
      <c r="GM111" s="202"/>
      <c r="GN111" s="203"/>
      <c r="GO111" s="202"/>
      <c r="GP111" s="203"/>
      <c r="GQ111" s="202"/>
      <c r="GR111" s="203"/>
      <c r="GS111" s="202"/>
      <c r="GT111" s="203"/>
      <c r="GU111" s="202"/>
      <c r="GV111" s="203"/>
      <c r="GW111" s="202"/>
      <c r="GX111" s="203"/>
      <c r="GY111" s="202"/>
      <c r="GZ111" s="203"/>
      <c r="HA111" s="202"/>
      <c r="HB111" s="203"/>
      <c r="HC111" s="202"/>
      <c r="HD111" s="203"/>
      <c r="HE111" s="202"/>
      <c r="HF111" s="203"/>
      <c r="HG111" s="202"/>
      <c r="HH111" s="203"/>
      <c r="HI111" s="202"/>
      <c r="HJ111" s="203"/>
      <c r="HK111" s="202"/>
      <c r="HL111" s="203"/>
      <c r="HM111" s="202"/>
      <c r="HN111" s="203"/>
      <c r="HO111" s="202"/>
      <c r="HP111" s="203"/>
      <c r="HQ111" s="202"/>
      <c r="HR111" s="203"/>
      <c r="HS111" s="202"/>
      <c r="HT111" s="203"/>
      <c r="HU111" s="202"/>
      <c r="HV111" s="203"/>
      <c r="HW111" s="202"/>
      <c r="HX111" s="203"/>
      <c r="HY111" s="202"/>
      <c r="HZ111" s="203"/>
      <c r="IA111" s="202"/>
      <c r="IB111" s="203"/>
      <c r="IC111" s="202"/>
      <c r="ID111" s="203"/>
      <c r="IE111" s="202"/>
      <c r="IF111" s="203"/>
      <c r="IG111" s="202"/>
      <c r="IH111" s="203"/>
      <c r="II111" s="202"/>
      <c r="IJ111" s="203"/>
      <c r="IK111" s="202"/>
      <c r="IL111" s="203"/>
      <c r="IM111" s="202"/>
      <c r="IN111" s="203"/>
      <c r="IO111" s="202"/>
      <c r="IP111" s="203"/>
      <c r="IQ111" s="202"/>
      <c r="IR111" s="203"/>
      <c r="IS111" s="202"/>
      <c r="IT111" s="203"/>
      <c r="IU111" s="202"/>
      <c r="IV111" s="215"/>
    </row>
    <row r="112">
      <c r="A112" s="225">
        <f>IFERROR(__xludf.DUMMYFUNCTION("""COMPUTED_VALUE"""),100.0)</f>
        <v>100</v>
      </c>
      <c r="B112" s="159" t="str">
        <f t="shared" si="46"/>
        <v>Miroslav Kuchař</v>
      </c>
      <c r="C112" s="173">
        <f t="shared" ref="C112:BL112" si="111">BO112+EA112+GM112</f>
        <v>14.5</v>
      </c>
      <c r="D112" s="173">
        <f t="shared" si="111"/>
        <v>0</v>
      </c>
      <c r="E112" s="173">
        <f t="shared" si="111"/>
        <v>0</v>
      </c>
      <c r="F112" s="173">
        <f t="shared" si="111"/>
        <v>0</v>
      </c>
      <c r="G112" s="173">
        <f t="shared" si="111"/>
        <v>0</v>
      </c>
      <c r="H112" s="173">
        <f t="shared" si="111"/>
        <v>0</v>
      </c>
      <c r="I112" s="173">
        <f t="shared" si="111"/>
        <v>16</v>
      </c>
      <c r="J112" s="173">
        <f t="shared" si="111"/>
        <v>0</v>
      </c>
      <c r="K112" s="173">
        <f t="shared" si="111"/>
        <v>0</v>
      </c>
      <c r="L112" s="173">
        <f t="shared" si="111"/>
        <v>0</v>
      </c>
      <c r="M112" s="173">
        <f t="shared" si="111"/>
        <v>0</v>
      </c>
      <c r="N112" s="173">
        <f t="shared" si="111"/>
        <v>0</v>
      </c>
      <c r="O112" s="173">
        <f t="shared" si="111"/>
        <v>13</v>
      </c>
      <c r="P112" s="173">
        <f t="shared" si="111"/>
        <v>0</v>
      </c>
      <c r="Q112" s="173">
        <f t="shared" si="111"/>
        <v>14</v>
      </c>
      <c r="R112" s="173">
        <f t="shared" si="111"/>
        <v>0</v>
      </c>
      <c r="S112" s="173">
        <f t="shared" si="111"/>
        <v>0</v>
      </c>
      <c r="T112" s="173">
        <f t="shared" si="111"/>
        <v>0</v>
      </c>
      <c r="U112" s="173">
        <f t="shared" si="111"/>
        <v>0</v>
      </c>
      <c r="V112" s="173">
        <f t="shared" si="111"/>
        <v>0</v>
      </c>
      <c r="W112" s="173">
        <f t="shared" si="111"/>
        <v>14</v>
      </c>
      <c r="X112" s="173">
        <f t="shared" si="111"/>
        <v>0</v>
      </c>
      <c r="Y112" s="173">
        <f t="shared" si="111"/>
        <v>0</v>
      </c>
      <c r="Z112" s="173">
        <f t="shared" si="111"/>
        <v>0</v>
      </c>
      <c r="AA112" s="173">
        <f t="shared" si="111"/>
        <v>0</v>
      </c>
      <c r="AB112" s="173">
        <f t="shared" si="111"/>
        <v>0</v>
      </c>
      <c r="AC112" s="173">
        <f t="shared" si="111"/>
        <v>14</v>
      </c>
      <c r="AD112" s="173">
        <f t="shared" si="111"/>
        <v>0</v>
      </c>
      <c r="AE112" s="173">
        <f t="shared" si="111"/>
        <v>14</v>
      </c>
      <c r="AF112" s="173">
        <f t="shared" si="111"/>
        <v>0</v>
      </c>
      <c r="AG112" s="173">
        <f t="shared" si="111"/>
        <v>0</v>
      </c>
      <c r="AH112" s="173">
        <f t="shared" si="111"/>
        <v>0</v>
      </c>
      <c r="AI112" s="173">
        <f t="shared" si="111"/>
        <v>0</v>
      </c>
      <c r="AJ112" s="173">
        <f t="shared" si="111"/>
        <v>0</v>
      </c>
      <c r="AK112" s="173">
        <f t="shared" si="111"/>
        <v>15</v>
      </c>
      <c r="AL112" s="173">
        <f t="shared" si="111"/>
        <v>1500</v>
      </c>
      <c r="AM112" s="173">
        <f t="shared" si="111"/>
        <v>0</v>
      </c>
      <c r="AN112" s="173">
        <f t="shared" si="111"/>
        <v>0</v>
      </c>
      <c r="AO112" s="173">
        <f t="shared" si="111"/>
        <v>0</v>
      </c>
      <c r="AP112" s="173">
        <f t="shared" si="111"/>
        <v>0</v>
      </c>
      <c r="AQ112" s="173">
        <f t="shared" si="111"/>
        <v>0</v>
      </c>
      <c r="AR112" s="173">
        <f t="shared" si="111"/>
        <v>0</v>
      </c>
      <c r="AS112" s="173">
        <f t="shared" si="111"/>
        <v>0</v>
      </c>
      <c r="AT112" s="173">
        <f t="shared" si="111"/>
        <v>0</v>
      </c>
      <c r="AU112" s="173">
        <f t="shared" si="111"/>
        <v>0</v>
      </c>
      <c r="AV112" s="173">
        <f t="shared" si="111"/>
        <v>0</v>
      </c>
      <c r="AW112" s="173">
        <f t="shared" si="111"/>
        <v>0</v>
      </c>
      <c r="AX112" s="173">
        <f t="shared" si="111"/>
        <v>0</v>
      </c>
      <c r="AY112" s="173">
        <f t="shared" si="111"/>
        <v>0</v>
      </c>
      <c r="AZ112" s="173">
        <f t="shared" si="111"/>
        <v>0</v>
      </c>
      <c r="BA112" s="173">
        <f t="shared" si="111"/>
        <v>16.5</v>
      </c>
      <c r="BB112" s="173">
        <f t="shared" si="111"/>
        <v>0</v>
      </c>
      <c r="BC112" s="173">
        <f t="shared" si="111"/>
        <v>0</v>
      </c>
      <c r="BD112" s="173">
        <f t="shared" si="111"/>
        <v>0</v>
      </c>
      <c r="BE112" s="173">
        <f t="shared" si="111"/>
        <v>0</v>
      </c>
      <c r="BF112" s="173">
        <f t="shared" si="111"/>
        <v>0</v>
      </c>
      <c r="BG112" s="173">
        <f t="shared" si="111"/>
        <v>0</v>
      </c>
      <c r="BH112" s="173">
        <f t="shared" si="111"/>
        <v>0</v>
      </c>
      <c r="BI112" s="173">
        <f t="shared" si="111"/>
        <v>0</v>
      </c>
      <c r="BJ112" s="173">
        <f t="shared" si="111"/>
        <v>0</v>
      </c>
      <c r="BK112" s="173">
        <f t="shared" si="111"/>
        <v>0</v>
      </c>
      <c r="BL112" s="173">
        <f t="shared" si="111"/>
        <v>0</v>
      </c>
      <c r="BM112" s="151"/>
      <c r="BN112" s="239" t="str">
        <f>IFERROR(__xludf.DUMMYFUNCTION("""COMPUTED_VALUE"""),"Miroslav Kuchař")</f>
        <v>Miroslav Kuchař</v>
      </c>
      <c r="BO112" s="174"/>
      <c r="BP112" s="175"/>
      <c r="BQ112" s="174"/>
      <c r="BR112" s="175"/>
      <c r="BS112" s="174"/>
      <c r="BT112" s="175"/>
      <c r="BU112" s="174"/>
      <c r="BV112" s="175"/>
      <c r="BW112" s="174"/>
      <c r="BX112" s="175"/>
      <c r="BY112" s="174"/>
      <c r="BZ112" s="175"/>
      <c r="CA112" s="174"/>
      <c r="CB112" s="175"/>
      <c r="CC112" s="174"/>
      <c r="CD112" s="175"/>
      <c r="CE112" s="174"/>
      <c r="CF112" s="175"/>
      <c r="CG112" s="174"/>
      <c r="CH112" s="175"/>
      <c r="CI112" s="174"/>
      <c r="CJ112" s="175"/>
      <c r="CK112" s="174"/>
      <c r="CL112" s="175"/>
      <c r="CM112" s="174"/>
      <c r="CN112" s="175"/>
      <c r="CO112" s="174"/>
      <c r="CP112" s="175"/>
      <c r="CQ112" s="174"/>
      <c r="CR112" s="175"/>
      <c r="CS112" s="174"/>
      <c r="CT112" s="175"/>
      <c r="CU112" s="174"/>
      <c r="CV112" s="175"/>
      <c r="CW112" s="174"/>
      <c r="CX112" s="175"/>
      <c r="CY112" s="174"/>
      <c r="CZ112" s="175"/>
      <c r="DA112" s="174"/>
      <c r="DB112" s="175"/>
      <c r="DC112" s="174"/>
      <c r="DD112" s="175"/>
      <c r="DE112" s="174"/>
      <c r="DF112" s="175"/>
      <c r="DG112" s="174"/>
      <c r="DH112" s="175"/>
      <c r="DI112" s="174"/>
      <c r="DJ112" s="175"/>
      <c r="DK112" s="174"/>
      <c r="DL112" s="175"/>
      <c r="DM112" s="174"/>
      <c r="DN112" s="175"/>
      <c r="DO112" s="174"/>
      <c r="DP112" s="175"/>
      <c r="DQ112" s="174"/>
      <c r="DR112" s="175"/>
      <c r="DS112" s="174"/>
      <c r="DT112" s="175"/>
      <c r="DU112" s="174"/>
      <c r="DV112" s="175"/>
      <c r="DW112" s="174"/>
      <c r="DX112" s="175"/>
      <c r="DZ112" s="159" t="str">
        <f t="shared" si="48"/>
        <v>Miroslav Kuchař</v>
      </c>
      <c r="EA112" s="202"/>
      <c r="EB112" s="203"/>
      <c r="EC112" s="202"/>
      <c r="ED112" s="203"/>
      <c r="EE112" s="202"/>
      <c r="EF112" s="203"/>
      <c r="EG112" s="202"/>
      <c r="EH112" s="203"/>
      <c r="EI112" s="202"/>
      <c r="EJ112" s="203"/>
      <c r="EK112" s="202"/>
      <c r="EL112" s="203"/>
      <c r="EM112" s="202"/>
      <c r="EN112" s="203"/>
      <c r="EO112" s="202"/>
      <c r="EP112" s="203"/>
      <c r="EQ112" s="202"/>
      <c r="ER112" s="203"/>
      <c r="ES112" s="202"/>
      <c r="ET112" s="203"/>
      <c r="EU112" s="202"/>
      <c r="EV112" s="203"/>
      <c r="EW112" s="202"/>
      <c r="EX112" s="203"/>
      <c r="EY112" s="202"/>
      <c r="EZ112" s="203"/>
      <c r="FA112" s="202"/>
      <c r="FB112" s="203"/>
      <c r="FC112" s="202"/>
      <c r="FD112" s="203"/>
      <c r="FE112" s="202"/>
      <c r="FF112" s="203"/>
      <c r="FG112" s="202"/>
      <c r="FH112" s="203"/>
      <c r="FI112" s="202"/>
      <c r="FJ112" s="203"/>
      <c r="FK112" s="202"/>
      <c r="FL112" s="203"/>
      <c r="FM112" s="202"/>
      <c r="FN112" s="203"/>
      <c r="FO112" s="202"/>
      <c r="FP112" s="203"/>
      <c r="FQ112" s="202"/>
      <c r="FR112" s="203"/>
      <c r="FS112" s="202"/>
      <c r="FT112" s="203"/>
      <c r="FU112" s="202"/>
      <c r="FV112" s="203"/>
      <c r="FW112" s="202"/>
      <c r="FX112" s="203"/>
      <c r="FY112" s="202"/>
      <c r="FZ112" s="203"/>
      <c r="GA112" s="202"/>
      <c r="GB112" s="203"/>
      <c r="GC112" s="202"/>
      <c r="GD112" s="203"/>
      <c r="GE112" s="202"/>
      <c r="GF112" s="203"/>
      <c r="GG112" s="202"/>
      <c r="GH112" s="203"/>
      <c r="GI112" s="202"/>
      <c r="GJ112" s="203"/>
      <c r="GL112" s="159" t="str">
        <f t="shared" si="49"/>
        <v>Miroslav Kuchař</v>
      </c>
      <c r="GM112" s="202">
        <f>IFERROR(__xludf.DUMMYFUNCTION("""COMPUTED_VALUE"""),14.5)</f>
        <v>14.5</v>
      </c>
      <c r="GN112" s="203"/>
      <c r="GO112" s="202"/>
      <c r="GP112" s="203"/>
      <c r="GQ112" s="202"/>
      <c r="GR112" s="203"/>
      <c r="GS112" s="202">
        <f>IFERROR(__xludf.DUMMYFUNCTION("""COMPUTED_VALUE"""),16.0)</f>
        <v>16</v>
      </c>
      <c r="GT112" s="203"/>
      <c r="GU112" s="202"/>
      <c r="GV112" s="203"/>
      <c r="GW112" s="202"/>
      <c r="GX112" s="203"/>
      <c r="GY112" s="202">
        <f>IFERROR(__xludf.DUMMYFUNCTION("""COMPUTED_VALUE"""),13.0)</f>
        <v>13</v>
      </c>
      <c r="GZ112" s="203"/>
      <c r="HA112" s="202">
        <f>IFERROR(__xludf.DUMMYFUNCTION("""COMPUTED_VALUE"""),14.0)</f>
        <v>14</v>
      </c>
      <c r="HB112" s="203"/>
      <c r="HC112" s="202"/>
      <c r="HD112" s="203"/>
      <c r="HE112" s="202"/>
      <c r="HF112" s="203"/>
      <c r="HG112" s="202">
        <f>IFERROR(__xludf.DUMMYFUNCTION("""COMPUTED_VALUE"""),14.0)</f>
        <v>14</v>
      </c>
      <c r="HH112" s="203"/>
      <c r="HI112" s="202"/>
      <c r="HJ112" s="203"/>
      <c r="HK112" s="202"/>
      <c r="HL112" s="203"/>
      <c r="HM112" s="202">
        <f>IFERROR(__xludf.DUMMYFUNCTION("""COMPUTED_VALUE"""),14.0)</f>
        <v>14</v>
      </c>
      <c r="HN112" s="203"/>
      <c r="HO112" s="202">
        <f>IFERROR(__xludf.DUMMYFUNCTION("""COMPUTED_VALUE"""),14.0)</f>
        <v>14</v>
      </c>
      <c r="HP112" s="203"/>
      <c r="HQ112" s="202"/>
      <c r="HR112" s="203"/>
      <c r="HS112" s="202"/>
      <c r="HT112" s="203"/>
      <c r="HU112" s="202">
        <f>IFERROR(__xludf.DUMMYFUNCTION("""COMPUTED_VALUE"""),15.0)</f>
        <v>15</v>
      </c>
      <c r="HV112" s="203">
        <f>IFERROR(__xludf.DUMMYFUNCTION("""COMPUTED_VALUE"""),1500.0)</f>
        <v>1500</v>
      </c>
      <c r="HW112" s="202"/>
      <c r="HX112" s="203"/>
      <c r="HY112" s="202"/>
      <c r="HZ112" s="203"/>
      <c r="IA112" s="202"/>
      <c r="IB112" s="203"/>
      <c r="IC112" s="202"/>
      <c r="ID112" s="203"/>
      <c r="IE112" s="202"/>
      <c r="IF112" s="203"/>
      <c r="IG112" s="202"/>
      <c r="IH112" s="203"/>
      <c r="II112" s="202"/>
      <c r="IJ112" s="203"/>
      <c r="IK112" s="202">
        <f>IFERROR(__xludf.DUMMYFUNCTION("""COMPUTED_VALUE"""),16.5)</f>
        <v>16.5</v>
      </c>
      <c r="IL112" s="203"/>
      <c r="IM112" s="202"/>
      <c r="IN112" s="203"/>
      <c r="IO112" s="202"/>
      <c r="IP112" s="203"/>
      <c r="IQ112" s="202"/>
      <c r="IR112" s="203"/>
      <c r="IS112" s="202"/>
      <c r="IT112" s="203"/>
      <c r="IU112" s="202"/>
      <c r="IV112" s="215"/>
    </row>
    <row r="113">
      <c r="A113" s="225">
        <f>IFERROR(__xludf.DUMMYFUNCTION("""COMPUTED_VALUE"""),100.0)</f>
        <v>100</v>
      </c>
      <c r="B113" s="159" t="str">
        <f t="shared" si="46"/>
        <v>Aleksandra Fedoseova-x</v>
      </c>
      <c r="C113" s="173">
        <f t="shared" ref="C113:BL113" si="112">BO113+EA113+GM113</f>
        <v>0</v>
      </c>
      <c r="D113" s="173">
        <f t="shared" si="112"/>
        <v>0</v>
      </c>
      <c r="E113" s="173">
        <f t="shared" si="112"/>
        <v>0</v>
      </c>
      <c r="F113" s="173">
        <f t="shared" si="112"/>
        <v>0</v>
      </c>
      <c r="G113" s="173">
        <f t="shared" si="112"/>
        <v>0</v>
      </c>
      <c r="H113" s="173">
        <f t="shared" si="112"/>
        <v>0</v>
      </c>
      <c r="I113" s="173">
        <f t="shared" si="112"/>
        <v>0</v>
      </c>
      <c r="J113" s="173">
        <f t="shared" si="112"/>
        <v>0</v>
      </c>
      <c r="K113" s="173">
        <f t="shared" si="112"/>
        <v>0</v>
      </c>
      <c r="L113" s="173">
        <f t="shared" si="112"/>
        <v>0</v>
      </c>
      <c r="M113" s="173">
        <f t="shared" si="112"/>
        <v>0</v>
      </c>
      <c r="N113" s="173">
        <f t="shared" si="112"/>
        <v>0</v>
      </c>
      <c r="O113" s="173">
        <f t="shared" si="112"/>
        <v>0</v>
      </c>
      <c r="P113" s="173">
        <f t="shared" si="112"/>
        <v>0</v>
      </c>
      <c r="Q113" s="173">
        <f t="shared" si="112"/>
        <v>0</v>
      </c>
      <c r="R113" s="173">
        <f t="shared" si="112"/>
        <v>0</v>
      </c>
      <c r="S113" s="173">
        <f t="shared" si="112"/>
        <v>0</v>
      </c>
      <c r="T113" s="173">
        <f t="shared" si="112"/>
        <v>0</v>
      </c>
      <c r="U113" s="173">
        <f t="shared" si="112"/>
        <v>0</v>
      </c>
      <c r="V113" s="173">
        <f t="shared" si="112"/>
        <v>0</v>
      </c>
      <c r="W113" s="173">
        <f t="shared" si="112"/>
        <v>0</v>
      </c>
      <c r="X113" s="173">
        <f t="shared" si="112"/>
        <v>0</v>
      </c>
      <c r="Y113" s="173">
        <f t="shared" si="112"/>
        <v>0</v>
      </c>
      <c r="Z113" s="173">
        <f t="shared" si="112"/>
        <v>0</v>
      </c>
      <c r="AA113" s="173">
        <f t="shared" si="112"/>
        <v>0</v>
      </c>
      <c r="AB113" s="173">
        <f t="shared" si="112"/>
        <v>0</v>
      </c>
      <c r="AC113" s="173">
        <f t="shared" si="112"/>
        <v>0</v>
      </c>
      <c r="AD113" s="173">
        <f t="shared" si="112"/>
        <v>0</v>
      </c>
      <c r="AE113" s="173">
        <f t="shared" si="112"/>
        <v>0</v>
      </c>
      <c r="AF113" s="173">
        <f t="shared" si="112"/>
        <v>0</v>
      </c>
      <c r="AG113" s="173">
        <f t="shared" si="112"/>
        <v>0</v>
      </c>
      <c r="AH113" s="173">
        <f t="shared" si="112"/>
        <v>0</v>
      </c>
      <c r="AI113" s="173">
        <f t="shared" si="112"/>
        <v>0</v>
      </c>
      <c r="AJ113" s="173">
        <f t="shared" si="112"/>
        <v>0</v>
      </c>
      <c r="AK113" s="173">
        <f t="shared" si="112"/>
        <v>0</v>
      </c>
      <c r="AL113" s="173">
        <f t="shared" si="112"/>
        <v>0</v>
      </c>
      <c r="AM113" s="173">
        <f t="shared" si="112"/>
        <v>0</v>
      </c>
      <c r="AN113" s="173">
        <f t="shared" si="112"/>
        <v>0</v>
      </c>
      <c r="AO113" s="173">
        <f t="shared" si="112"/>
        <v>0</v>
      </c>
      <c r="AP113" s="173">
        <f t="shared" si="112"/>
        <v>0</v>
      </c>
      <c r="AQ113" s="173">
        <f t="shared" si="112"/>
        <v>0</v>
      </c>
      <c r="AR113" s="173">
        <f t="shared" si="112"/>
        <v>0</v>
      </c>
      <c r="AS113" s="173">
        <f t="shared" si="112"/>
        <v>0</v>
      </c>
      <c r="AT113" s="173">
        <f t="shared" si="112"/>
        <v>0</v>
      </c>
      <c r="AU113" s="173">
        <f t="shared" si="112"/>
        <v>0</v>
      </c>
      <c r="AV113" s="173">
        <f t="shared" si="112"/>
        <v>0</v>
      </c>
      <c r="AW113" s="173">
        <f t="shared" si="112"/>
        <v>0</v>
      </c>
      <c r="AX113" s="173">
        <f t="shared" si="112"/>
        <v>0</v>
      </c>
      <c r="AY113" s="173">
        <f t="shared" si="112"/>
        <v>0</v>
      </c>
      <c r="AZ113" s="173">
        <f t="shared" si="112"/>
        <v>0</v>
      </c>
      <c r="BA113" s="173">
        <f t="shared" si="112"/>
        <v>0</v>
      </c>
      <c r="BB113" s="173">
        <f t="shared" si="112"/>
        <v>0</v>
      </c>
      <c r="BC113" s="173">
        <f t="shared" si="112"/>
        <v>0</v>
      </c>
      <c r="BD113" s="173">
        <f t="shared" si="112"/>
        <v>0</v>
      </c>
      <c r="BE113" s="173">
        <f t="shared" si="112"/>
        <v>0</v>
      </c>
      <c r="BF113" s="173">
        <f t="shared" si="112"/>
        <v>0</v>
      </c>
      <c r="BG113" s="173">
        <f t="shared" si="112"/>
        <v>0</v>
      </c>
      <c r="BH113" s="173">
        <f t="shared" si="112"/>
        <v>0</v>
      </c>
      <c r="BI113" s="173">
        <f t="shared" si="112"/>
        <v>0</v>
      </c>
      <c r="BJ113" s="173">
        <f t="shared" si="112"/>
        <v>0</v>
      </c>
      <c r="BK113" s="173">
        <f t="shared" si="112"/>
        <v>0</v>
      </c>
      <c r="BL113" s="173">
        <f t="shared" si="112"/>
        <v>0</v>
      </c>
      <c r="BM113" s="151"/>
      <c r="BN113" s="239" t="str">
        <f>IFERROR(__xludf.DUMMYFUNCTION("""COMPUTED_VALUE"""),"Aleksandra Fedoseova-x")</f>
        <v>Aleksandra Fedoseova-x</v>
      </c>
      <c r="BO113" s="174"/>
      <c r="BP113" s="175"/>
      <c r="BQ113" s="174"/>
      <c r="BR113" s="175"/>
      <c r="BS113" s="174"/>
      <c r="BT113" s="175"/>
      <c r="BU113" s="174"/>
      <c r="BV113" s="175"/>
      <c r="BW113" s="174"/>
      <c r="BX113" s="175"/>
      <c r="BY113" s="174"/>
      <c r="BZ113" s="175"/>
      <c r="CA113" s="174"/>
      <c r="CB113" s="175"/>
      <c r="CC113" s="174"/>
      <c r="CD113" s="175"/>
      <c r="CE113" s="174"/>
      <c r="CF113" s="175"/>
      <c r="CG113" s="174"/>
      <c r="CH113" s="175"/>
      <c r="CI113" s="174"/>
      <c r="CJ113" s="175"/>
      <c r="CK113" s="174"/>
      <c r="CL113" s="175"/>
      <c r="CM113" s="174"/>
      <c r="CN113" s="175"/>
      <c r="CO113" s="174"/>
      <c r="CP113" s="175"/>
      <c r="CQ113" s="174"/>
      <c r="CR113" s="175"/>
      <c r="CS113" s="174"/>
      <c r="CT113" s="175"/>
      <c r="CU113" s="174"/>
      <c r="CV113" s="175"/>
      <c r="CW113" s="174"/>
      <c r="CX113" s="175"/>
      <c r="CY113" s="174"/>
      <c r="CZ113" s="175"/>
      <c r="DA113" s="174"/>
      <c r="DB113" s="175"/>
      <c r="DC113" s="174"/>
      <c r="DD113" s="175"/>
      <c r="DE113" s="174"/>
      <c r="DF113" s="175"/>
      <c r="DG113" s="174"/>
      <c r="DH113" s="175"/>
      <c r="DI113" s="174"/>
      <c r="DJ113" s="175"/>
      <c r="DK113" s="174"/>
      <c r="DL113" s="175"/>
      <c r="DM113" s="174"/>
      <c r="DN113" s="175"/>
      <c r="DO113" s="174"/>
      <c r="DP113" s="175"/>
      <c r="DQ113" s="174"/>
      <c r="DR113" s="175"/>
      <c r="DS113" s="174"/>
      <c r="DT113" s="175"/>
      <c r="DU113" s="174"/>
      <c r="DV113" s="175"/>
      <c r="DW113" s="174"/>
      <c r="DX113" s="175"/>
      <c r="DZ113" s="159" t="str">
        <f t="shared" si="48"/>
        <v>Aleksandra Fedoseova-x</v>
      </c>
      <c r="EA113" s="202"/>
      <c r="EB113" s="203"/>
      <c r="EC113" s="202"/>
      <c r="ED113" s="203"/>
      <c r="EE113" s="202"/>
      <c r="EF113" s="203"/>
      <c r="EG113" s="202"/>
      <c r="EH113" s="203"/>
      <c r="EI113" s="202"/>
      <c r="EJ113" s="203"/>
      <c r="EK113" s="202"/>
      <c r="EL113" s="203"/>
      <c r="EM113" s="202"/>
      <c r="EN113" s="203"/>
      <c r="EO113" s="202"/>
      <c r="EP113" s="203"/>
      <c r="EQ113" s="202"/>
      <c r="ER113" s="203"/>
      <c r="ES113" s="202"/>
      <c r="ET113" s="203"/>
      <c r="EU113" s="202"/>
      <c r="EV113" s="203"/>
      <c r="EW113" s="202"/>
      <c r="EX113" s="203"/>
      <c r="EY113" s="202"/>
      <c r="EZ113" s="203"/>
      <c r="FA113" s="202"/>
      <c r="FB113" s="203"/>
      <c r="FC113" s="202"/>
      <c r="FD113" s="203"/>
      <c r="FE113" s="202"/>
      <c r="FF113" s="203"/>
      <c r="FG113" s="202"/>
      <c r="FH113" s="203"/>
      <c r="FI113" s="202"/>
      <c r="FJ113" s="203"/>
      <c r="FK113" s="202"/>
      <c r="FL113" s="203"/>
      <c r="FM113" s="202"/>
      <c r="FN113" s="203"/>
      <c r="FO113" s="202"/>
      <c r="FP113" s="203"/>
      <c r="FQ113" s="202"/>
      <c r="FR113" s="203"/>
      <c r="FS113" s="202"/>
      <c r="FT113" s="203"/>
      <c r="FU113" s="202"/>
      <c r="FV113" s="203"/>
      <c r="FW113" s="202"/>
      <c r="FX113" s="203"/>
      <c r="FY113" s="202"/>
      <c r="FZ113" s="203"/>
      <c r="GA113" s="202"/>
      <c r="GB113" s="203"/>
      <c r="GC113" s="202"/>
      <c r="GD113" s="203"/>
      <c r="GE113" s="202"/>
      <c r="GF113" s="203"/>
      <c r="GG113" s="202"/>
      <c r="GH113" s="203"/>
      <c r="GI113" s="202"/>
      <c r="GJ113" s="203"/>
      <c r="GL113" s="159" t="str">
        <f t="shared" si="49"/>
        <v>Aleksandra Fedoseova-x</v>
      </c>
      <c r="GM113" s="202"/>
      <c r="GN113" s="203"/>
      <c r="GO113" s="202"/>
      <c r="GP113" s="203"/>
      <c r="GQ113" s="202"/>
      <c r="GR113" s="203"/>
      <c r="GS113" s="202"/>
      <c r="GT113" s="203"/>
      <c r="GU113" s="202"/>
      <c r="GV113" s="203"/>
      <c r="GW113" s="202"/>
      <c r="GX113" s="203"/>
      <c r="GY113" s="202"/>
      <c r="GZ113" s="203"/>
      <c r="HA113" s="202"/>
      <c r="HB113" s="203"/>
      <c r="HC113" s="202"/>
      <c r="HD113" s="203"/>
      <c r="HE113" s="202"/>
      <c r="HF113" s="203"/>
      <c r="HG113" s="202"/>
      <c r="HH113" s="203"/>
      <c r="HI113" s="202"/>
      <c r="HJ113" s="203"/>
      <c r="HK113" s="202"/>
      <c r="HL113" s="203"/>
      <c r="HM113" s="202"/>
      <c r="HN113" s="203"/>
      <c r="HO113" s="202"/>
      <c r="HP113" s="203"/>
      <c r="HQ113" s="202"/>
      <c r="HR113" s="203"/>
      <c r="HS113" s="202"/>
      <c r="HT113" s="203"/>
      <c r="HU113" s="202"/>
      <c r="HV113" s="203"/>
      <c r="HW113" s="202"/>
      <c r="HX113" s="203"/>
      <c r="HY113" s="202"/>
      <c r="HZ113" s="203"/>
      <c r="IA113" s="202"/>
      <c r="IB113" s="203"/>
      <c r="IC113" s="202"/>
      <c r="ID113" s="203"/>
      <c r="IE113" s="202"/>
      <c r="IF113" s="203"/>
      <c r="IG113" s="202"/>
      <c r="IH113" s="203"/>
      <c r="II113" s="202"/>
      <c r="IJ113" s="203"/>
      <c r="IK113" s="202"/>
      <c r="IL113" s="203"/>
      <c r="IM113" s="202"/>
      <c r="IN113" s="203"/>
      <c r="IO113" s="202"/>
      <c r="IP113" s="203"/>
      <c r="IQ113" s="202"/>
      <c r="IR113" s="203"/>
      <c r="IS113" s="202"/>
      <c r="IT113" s="203"/>
      <c r="IU113" s="202"/>
      <c r="IV113" s="215"/>
    </row>
    <row r="114">
      <c r="A114" s="225">
        <f>IFERROR(__xludf.DUMMYFUNCTION("""COMPUTED_VALUE"""),100.0)</f>
        <v>100</v>
      </c>
      <c r="B114" s="159" t="str">
        <f t="shared" si="46"/>
        <v>David Kropáč - řidič</v>
      </c>
      <c r="C114" s="173">
        <f t="shared" ref="C114:BL114" si="113">BO114+EA114+GM114</f>
        <v>0</v>
      </c>
      <c r="D114" s="173">
        <f t="shared" si="113"/>
        <v>0</v>
      </c>
      <c r="E114" s="173">
        <f t="shared" si="113"/>
        <v>0</v>
      </c>
      <c r="F114" s="173">
        <f t="shared" si="113"/>
        <v>0</v>
      </c>
      <c r="G114" s="173">
        <f t="shared" si="113"/>
        <v>0</v>
      </c>
      <c r="H114" s="173">
        <f t="shared" si="113"/>
        <v>0</v>
      </c>
      <c r="I114" s="173">
        <f t="shared" si="113"/>
        <v>0</v>
      </c>
      <c r="J114" s="173">
        <f t="shared" si="113"/>
        <v>0</v>
      </c>
      <c r="K114" s="173">
        <f t="shared" si="113"/>
        <v>0</v>
      </c>
      <c r="L114" s="173">
        <f t="shared" si="113"/>
        <v>0</v>
      </c>
      <c r="M114" s="173">
        <f t="shared" si="113"/>
        <v>0</v>
      </c>
      <c r="N114" s="173">
        <f t="shared" si="113"/>
        <v>0</v>
      </c>
      <c r="O114" s="173">
        <f t="shared" si="113"/>
        <v>0</v>
      </c>
      <c r="P114" s="173">
        <f t="shared" si="113"/>
        <v>0</v>
      </c>
      <c r="Q114" s="173">
        <f t="shared" si="113"/>
        <v>0</v>
      </c>
      <c r="R114" s="173">
        <f t="shared" si="113"/>
        <v>0</v>
      </c>
      <c r="S114" s="173">
        <f t="shared" si="113"/>
        <v>0</v>
      </c>
      <c r="T114" s="173">
        <f t="shared" si="113"/>
        <v>0</v>
      </c>
      <c r="U114" s="173">
        <f t="shared" si="113"/>
        <v>0</v>
      </c>
      <c r="V114" s="173">
        <f t="shared" si="113"/>
        <v>0</v>
      </c>
      <c r="W114" s="173">
        <f t="shared" si="113"/>
        <v>0</v>
      </c>
      <c r="X114" s="173">
        <f t="shared" si="113"/>
        <v>0</v>
      </c>
      <c r="Y114" s="173">
        <f t="shared" si="113"/>
        <v>0</v>
      </c>
      <c r="Z114" s="173">
        <f t="shared" si="113"/>
        <v>0</v>
      </c>
      <c r="AA114" s="173">
        <f t="shared" si="113"/>
        <v>0</v>
      </c>
      <c r="AB114" s="173">
        <f t="shared" si="113"/>
        <v>0</v>
      </c>
      <c r="AC114" s="173">
        <f t="shared" si="113"/>
        <v>0</v>
      </c>
      <c r="AD114" s="173">
        <f t="shared" si="113"/>
        <v>0</v>
      </c>
      <c r="AE114" s="173">
        <f t="shared" si="113"/>
        <v>0</v>
      </c>
      <c r="AF114" s="173">
        <f t="shared" si="113"/>
        <v>0</v>
      </c>
      <c r="AG114" s="173">
        <f t="shared" si="113"/>
        <v>0</v>
      </c>
      <c r="AH114" s="173">
        <f t="shared" si="113"/>
        <v>0</v>
      </c>
      <c r="AI114" s="173">
        <f t="shared" si="113"/>
        <v>0</v>
      </c>
      <c r="AJ114" s="173">
        <f t="shared" si="113"/>
        <v>0</v>
      </c>
      <c r="AK114" s="173">
        <f t="shared" si="113"/>
        <v>0</v>
      </c>
      <c r="AL114" s="173">
        <f t="shared" si="113"/>
        <v>0</v>
      </c>
      <c r="AM114" s="173">
        <f t="shared" si="113"/>
        <v>0</v>
      </c>
      <c r="AN114" s="173">
        <f t="shared" si="113"/>
        <v>0</v>
      </c>
      <c r="AO114" s="173">
        <f t="shared" si="113"/>
        <v>0</v>
      </c>
      <c r="AP114" s="173">
        <f t="shared" si="113"/>
        <v>0</v>
      </c>
      <c r="AQ114" s="173">
        <f t="shared" si="113"/>
        <v>0</v>
      </c>
      <c r="AR114" s="173">
        <f t="shared" si="113"/>
        <v>0</v>
      </c>
      <c r="AS114" s="173">
        <f t="shared" si="113"/>
        <v>0</v>
      </c>
      <c r="AT114" s="173">
        <f t="shared" si="113"/>
        <v>0</v>
      </c>
      <c r="AU114" s="173">
        <f t="shared" si="113"/>
        <v>0</v>
      </c>
      <c r="AV114" s="173">
        <f t="shared" si="113"/>
        <v>0</v>
      </c>
      <c r="AW114" s="173">
        <f t="shared" si="113"/>
        <v>0</v>
      </c>
      <c r="AX114" s="173">
        <f t="shared" si="113"/>
        <v>0</v>
      </c>
      <c r="AY114" s="173">
        <f t="shared" si="113"/>
        <v>0</v>
      </c>
      <c r="AZ114" s="173">
        <f t="shared" si="113"/>
        <v>0</v>
      </c>
      <c r="BA114" s="173">
        <f t="shared" si="113"/>
        <v>0</v>
      </c>
      <c r="BB114" s="173">
        <f t="shared" si="113"/>
        <v>0</v>
      </c>
      <c r="BC114" s="173">
        <f t="shared" si="113"/>
        <v>0</v>
      </c>
      <c r="BD114" s="173">
        <f t="shared" si="113"/>
        <v>0</v>
      </c>
      <c r="BE114" s="173">
        <f t="shared" si="113"/>
        <v>0</v>
      </c>
      <c r="BF114" s="173">
        <f t="shared" si="113"/>
        <v>0</v>
      </c>
      <c r="BG114" s="173">
        <f t="shared" si="113"/>
        <v>0</v>
      </c>
      <c r="BH114" s="173">
        <f t="shared" si="113"/>
        <v>0</v>
      </c>
      <c r="BI114" s="173">
        <f t="shared" si="113"/>
        <v>0</v>
      </c>
      <c r="BJ114" s="173">
        <f t="shared" si="113"/>
        <v>0</v>
      </c>
      <c r="BK114" s="173">
        <f t="shared" si="113"/>
        <v>0</v>
      </c>
      <c r="BL114" s="173">
        <f t="shared" si="113"/>
        <v>0</v>
      </c>
      <c r="BM114" s="151"/>
      <c r="BN114" s="239" t="str">
        <f>IFERROR(__xludf.DUMMYFUNCTION("""COMPUTED_VALUE"""),"David Kropáč - řidič")</f>
        <v>David Kropáč - řidič</v>
      </c>
      <c r="BO114" s="174"/>
      <c r="BP114" s="175"/>
      <c r="BQ114" s="174"/>
      <c r="BR114" s="175"/>
      <c r="BS114" s="174"/>
      <c r="BT114" s="175"/>
      <c r="BU114" s="174"/>
      <c r="BV114" s="175"/>
      <c r="BW114" s="174"/>
      <c r="BX114" s="175"/>
      <c r="BY114" s="174"/>
      <c r="BZ114" s="175"/>
      <c r="CA114" s="174"/>
      <c r="CB114" s="175"/>
      <c r="CC114" s="174"/>
      <c r="CD114" s="175"/>
      <c r="CE114" s="174"/>
      <c r="CF114" s="175"/>
      <c r="CG114" s="174"/>
      <c r="CH114" s="175"/>
      <c r="CI114" s="174"/>
      <c r="CJ114" s="175"/>
      <c r="CK114" s="174"/>
      <c r="CL114" s="175"/>
      <c r="CM114" s="174"/>
      <c r="CN114" s="175"/>
      <c r="CO114" s="174"/>
      <c r="CP114" s="175"/>
      <c r="CQ114" s="174"/>
      <c r="CR114" s="175"/>
      <c r="CS114" s="174"/>
      <c r="CT114" s="175"/>
      <c r="CU114" s="174"/>
      <c r="CV114" s="175"/>
      <c r="CW114" s="174"/>
      <c r="CX114" s="175"/>
      <c r="CY114" s="174"/>
      <c r="CZ114" s="175"/>
      <c r="DA114" s="174"/>
      <c r="DB114" s="175"/>
      <c r="DC114" s="174"/>
      <c r="DD114" s="175"/>
      <c r="DE114" s="174"/>
      <c r="DF114" s="175"/>
      <c r="DG114" s="174"/>
      <c r="DH114" s="175"/>
      <c r="DI114" s="174"/>
      <c r="DJ114" s="175"/>
      <c r="DK114" s="174"/>
      <c r="DL114" s="175"/>
      <c r="DM114" s="174"/>
      <c r="DN114" s="175"/>
      <c r="DO114" s="174"/>
      <c r="DP114" s="175"/>
      <c r="DQ114" s="174"/>
      <c r="DR114" s="175"/>
      <c r="DS114" s="174"/>
      <c r="DT114" s="175"/>
      <c r="DU114" s="174"/>
      <c r="DV114" s="175"/>
      <c r="DW114" s="174"/>
      <c r="DX114" s="175"/>
      <c r="DZ114" s="159" t="str">
        <f t="shared" si="48"/>
        <v>David Kropáč - řidič</v>
      </c>
      <c r="EA114" s="202"/>
      <c r="EB114" s="203"/>
      <c r="EC114" s="202"/>
      <c r="ED114" s="203"/>
      <c r="EE114" s="202"/>
      <c r="EF114" s="203"/>
      <c r="EG114" s="202"/>
      <c r="EH114" s="203"/>
      <c r="EI114" s="202"/>
      <c r="EJ114" s="203"/>
      <c r="EK114" s="202"/>
      <c r="EL114" s="203"/>
      <c r="EM114" s="202"/>
      <c r="EN114" s="203"/>
      <c r="EO114" s="202"/>
      <c r="EP114" s="203"/>
      <c r="EQ114" s="202"/>
      <c r="ER114" s="203"/>
      <c r="ES114" s="202"/>
      <c r="ET114" s="203"/>
      <c r="EU114" s="202"/>
      <c r="EV114" s="203"/>
      <c r="EW114" s="202"/>
      <c r="EX114" s="203"/>
      <c r="EY114" s="202"/>
      <c r="EZ114" s="203"/>
      <c r="FA114" s="202"/>
      <c r="FB114" s="203"/>
      <c r="FC114" s="202"/>
      <c r="FD114" s="203"/>
      <c r="FE114" s="202"/>
      <c r="FF114" s="203"/>
      <c r="FG114" s="202"/>
      <c r="FH114" s="203"/>
      <c r="FI114" s="202"/>
      <c r="FJ114" s="203"/>
      <c r="FK114" s="202"/>
      <c r="FL114" s="203"/>
      <c r="FM114" s="202"/>
      <c r="FN114" s="203"/>
      <c r="FO114" s="202"/>
      <c r="FP114" s="203"/>
      <c r="FQ114" s="202"/>
      <c r="FR114" s="203"/>
      <c r="FS114" s="202"/>
      <c r="FT114" s="203"/>
      <c r="FU114" s="202"/>
      <c r="FV114" s="203"/>
      <c r="FW114" s="202"/>
      <c r="FX114" s="203"/>
      <c r="FY114" s="202"/>
      <c r="FZ114" s="203"/>
      <c r="GA114" s="202"/>
      <c r="GB114" s="203"/>
      <c r="GC114" s="202"/>
      <c r="GD114" s="203"/>
      <c r="GE114" s="202"/>
      <c r="GF114" s="203"/>
      <c r="GG114" s="202"/>
      <c r="GH114" s="203"/>
      <c r="GI114" s="202"/>
      <c r="GJ114" s="203"/>
      <c r="GL114" s="159" t="str">
        <f t="shared" si="49"/>
        <v>David Kropáč - řidič</v>
      </c>
      <c r="GM114" s="202"/>
      <c r="GN114" s="203"/>
      <c r="GO114" s="202"/>
      <c r="GP114" s="203"/>
      <c r="GQ114" s="202"/>
      <c r="GR114" s="203"/>
      <c r="GS114" s="202"/>
      <c r="GT114" s="203"/>
      <c r="GU114" s="202"/>
      <c r="GV114" s="203"/>
      <c r="GW114" s="202"/>
      <c r="GX114" s="203"/>
      <c r="GY114" s="202"/>
      <c r="GZ114" s="203"/>
      <c r="HA114" s="202"/>
      <c r="HB114" s="203"/>
      <c r="HC114" s="202"/>
      <c r="HD114" s="203"/>
      <c r="HE114" s="202"/>
      <c r="HF114" s="203"/>
      <c r="HG114" s="202"/>
      <c r="HH114" s="203"/>
      <c r="HI114" s="202"/>
      <c r="HJ114" s="203"/>
      <c r="HK114" s="202"/>
      <c r="HL114" s="203"/>
      <c r="HM114" s="202"/>
      <c r="HN114" s="203"/>
      <c r="HO114" s="202"/>
      <c r="HP114" s="203"/>
      <c r="HQ114" s="202"/>
      <c r="HR114" s="203"/>
      <c r="HS114" s="202"/>
      <c r="HT114" s="203"/>
      <c r="HU114" s="202"/>
      <c r="HV114" s="203"/>
      <c r="HW114" s="202"/>
      <c r="HX114" s="203"/>
      <c r="HY114" s="202"/>
      <c r="HZ114" s="203"/>
      <c r="IA114" s="202"/>
      <c r="IB114" s="203"/>
      <c r="IC114" s="202"/>
      <c r="ID114" s="203"/>
      <c r="IE114" s="202"/>
      <c r="IF114" s="203"/>
      <c r="IG114" s="202"/>
      <c r="IH114" s="203"/>
      <c r="II114" s="202"/>
      <c r="IJ114" s="203"/>
      <c r="IK114" s="202"/>
      <c r="IL114" s="203"/>
      <c r="IM114" s="202"/>
      <c r="IN114" s="203"/>
      <c r="IO114" s="202"/>
      <c r="IP114" s="203"/>
      <c r="IQ114" s="202"/>
      <c r="IR114" s="203"/>
      <c r="IS114" s="202"/>
      <c r="IT114" s="203"/>
      <c r="IU114" s="202"/>
      <c r="IV114" s="215"/>
    </row>
    <row r="115">
      <c r="A115" s="225">
        <f>IFERROR(__xludf.DUMMYFUNCTION("""COMPUTED_VALUE"""),100.0)</f>
        <v>100</v>
      </c>
      <c r="B115" s="159" t="str">
        <f t="shared" si="46"/>
        <v>Petra Čápová-x</v>
      </c>
      <c r="C115" s="173">
        <f t="shared" ref="C115:BL115" si="114">BO115+EA115+GM115</f>
        <v>0</v>
      </c>
      <c r="D115" s="173">
        <f t="shared" si="114"/>
        <v>0</v>
      </c>
      <c r="E115" s="173">
        <f t="shared" si="114"/>
        <v>0</v>
      </c>
      <c r="F115" s="173">
        <f t="shared" si="114"/>
        <v>0</v>
      </c>
      <c r="G115" s="173">
        <f t="shared" si="114"/>
        <v>0</v>
      </c>
      <c r="H115" s="173">
        <f t="shared" si="114"/>
        <v>0</v>
      </c>
      <c r="I115" s="173">
        <f t="shared" si="114"/>
        <v>0</v>
      </c>
      <c r="J115" s="173">
        <f t="shared" si="114"/>
        <v>0</v>
      </c>
      <c r="K115" s="173">
        <f t="shared" si="114"/>
        <v>0</v>
      </c>
      <c r="L115" s="173">
        <f t="shared" si="114"/>
        <v>0</v>
      </c>
      <c r="M115" s="173">
        <f t="shared" si="114"/>
        <v>0</v>
      </c>
      <c r="N115" s="173">
        <f t="shared" si="114"/>
        <v>0</v>
      </c>
      <c r="O115" s="173">
        <f t="shared" si="114"/>
        <v>0</v>
      </c>
      <c r="P115" s="173">
        <f t="shared" si="114"/>
        <v>0</v>
      </c>
      <c r="Q115" s="173">
        <f t="shared" si="114"/>
        <v>0</v>
      </c>
      <c r="R115" s="173">
        <f t="shared" si="114"/>
        <v>0</v>
      </c>
      <c r="S115" s="173">
        <f t="shared" si="114"/>
        <v>0</v>
      </c>
      <c r="T115" s="173">
        <f t="shared" si="114"/>
        <v>0</v>
      </c>
      <c r="U115" s="173">
        <f t="shared" si="114"/>
        <v>0</v>
      </c>
      <c r="V115" s="173">
        <f t="shared" si="114"/>
        <v>0</v>
      </c>
      <c r="W115" s="173">
        <f t="shared" si="114"/>
        <v>0</v>
      </c>
      <c r="X115" s="173">
        <f t="shared" si="114"/>
        <v>0</v>
      </c>
      <c r="Y115" s="173">
        <f t="shared" si="114"/>
        <v>0</v>
      </c>
      <c r="Z115" s="173">
        <f t="shared" si="114"/>
        <v>0</v>
      </c>
      <c r="AA115" s="173">
        <f t="shared" si="114"/>
        <v>0</v>
      </c>
      <c r="AB115" s="173">
        <f t="shared" si="114"/>
        <v>0</v>
      </c>
      <c r="AC115" s="173">
        <f t="shared" si="114"/>
        <v>0</v>
      </c>
      <c r="AD115" s="173">
        <f t="shared" si="114"/>
        <v>0</v>
      </c>
      <c r="AE115" s="173">
        <f t="shared" si="114"/>
        <v>0</v>
      </c>
      <c r="AF115" s="173">
        <f t="shared" si="114"/>
        <v>0</v>
      </c>
      <c r="AG115" s="173">
        <f t="shared" si="114"/>
        <v>0</v>
      </c>
      <c r="AH115" s="173">
        <f t="shared" si="114"/>
        <v>0</v>
      </c>
      <c r="AI115" s="173">
        <f t="shared" si="114"/>
        <v>0</v>
      </c>
      <c r="AJ115" s="173">
        <f t="shared" si="114"/>
        <v>0</v>
      </c>
      <c r="AK115" s="173">
        <f t="shared" si="114"/>
        <v>0</v>
      </c>
      <c r="AL115" s="173">
        <f t="shared" si="114"/>
        <v>0</v>
      </c>
      <c r="AM115" s="173">
        <f t="shared" si="114"/>
        <v>0</v>
      </c>
      <c r="AN115" s="173">
        <f t="shared" si="114"/>
        <v>0</v>
      </c>
      <c r="AO115" s="173">
        <f t="shared" si="114"/>
        <v>0</v>
      </c>
      <c r="AP115" s="173">
        <f t="shared" si="114"/>
        <v>0</v>
      </c>
      <c r="AQ115" s="173">
        <f t="shared" si="114"/>
        <v>0</v>
      </c>
      <c r="AR115" s="173">
        <f t="shared" si="114"/>
        <v>0</v>
      </c>
      <c r="AS115" s="173">
        <f t="shared" si="114"/>
        <v>0</v>
      </c>
      <c r="AT115" s="173">
        <f t="shared" si="114"/>
        <v>0</v>
      </c>
      <c r="AU115" s="173">
        <f t="shared" si="114"/>
        <v>0</v>
      </c>
      <c r="AV115" s="173">
        <f t="shared" si="114"/>
        <v>0</v>
      </c>
      <c r="AW115" s="173">
        <f t="shared" si="114"/>
        <v>0</v>
      </c>
      <c r="AX115" s="173">
        <f t="shared" si="114"/>
        <v>0</v>
      </c>
      <c r="AY115" s="173">
        <f t="shared" si="114"/>
        <v>0</v>
      </c>
      <c r="AZ115" s="173">
        <f t="shared" si="114"/>
        <v>0</v>
      </c>
      <c r="BA115" s="173">
        <f t="shared" si="114"/>
        <v>0</v>
      </c>
      <c r="BB115" s="173">
        <f t="shared" si="114"/>
        <v>0</v>
      </c>
      <c r="BC115" s="173">
        <f t="shared" si="114"/>
        <v>0</v>
      </c>
      <c r="BD115" s="173">
        <f t="shared" si="114"/>
        <v>0</v>
      </c>
      <c r="BE115" s="173">
        <f t="shared" si="114"/>
        <v>0</v>
      </c>
      <c r="BF115" s="173">
        <f t="shared" si="114"/>
        <v>0</v>
      </c>
      <c r="BG115" s="173">
        <f t="shared" si="114"/>
        <v>0</v>
      </c>
      <c r="BH115" s="173">
        <f t="shared" si="114"/>
        <v>0</v>
      </c>
      <c r="BI115" s="173">
        <f t="shared" si="114"/>
        <v>0</v>
      </c>
      <c r="BJ115" s="173">
        <f t="shared" si="114"/>
        <v>0</v>
      </c>
      <c r="BK115" s="173">
        <f t="shared" si="114"/>
        <v>0</v>
      </c>
      <c r="BL115" s="173">
        <f t="shared" si="114"/>
        <v>0</v>
      </c>
      <c r="BM115" s="151"/>
      <c r="BN115" s="239" t="str">
        <f>IFERROR(__xludf.DUMMYFUNCTION("""COMPUTED_VALUE"""),"Petra Čápová-x")</f>
        <v>Petra Čápová-x</v>
      </c>
      <c r="BO115" s="174"/>
      <c r="BP115" s="175"/>
      <c r="BQ115" s="174"/>
      <c r="BR115" s="175"/>
      <c r="BS115" s="174"/>
      <c r="BT115" s="175"/>
      <c r="BU115" s="174"/>
      <c r="BV115" s="175"/>
      <c r="BW115" s="174"/>
      <c r="BX115" s="175"/>
      <c r="BY115" s="174"/>
      <c r="BZ115" s="175"/>
      <c r="CA115" s="174"/>
      <c r="CB115" s="175"/>
      <c r="CC115" s="174"/>
      <c r="CD115" s="175"/>
      <c r="CE115" s="174"/>
      <c r="CF115" s="175"/>
      <c r="CG115" s="174"/>
      <c r="CH115" s="175"/>
      <c r="CI115" s="174"/>
      <c r="CJ115" s="175"/>
      <c r="CK115" s="174"/>
      <c r="CL115" s="175"/>
      <c r="CM115" s="174"/>
      <c r="CN115" s="175"/>
      <c r="CO115" s="174"/>
      <c r="CP115" s="175"/>
      <c r="CQ115" s="174"/>
      <c r="CR115" s="175"/>
      <c r="CS115" s="174"/>
      <c r="CT115" s="175"/>
      <c r="CU115" s="174"/>
      <c r="CV115" s="175"/>
      <c r="CW115" s="174"/>
      <c r="CX115" s="175"/>
      <c r="CY115" s="174"/>
      <c r="CZ115" s="175"/>
      <c r="DA115" s="174"/>
      <c r="DB115" s="175"/>
      <c r="DC115" s="174"/>
      <c r="DD115" s="175"/>
      <c r="DE115" s="174"/>
      <c r="DF115" s="175"/>
      <c r="DG115" s="174"/>
      <c r="DH115" s="175"/>
      <c r="DI115" s="174"/>
      <c r="DJ115" s="175"/>
      <c r="DK115" s="174"/>
      <c r="DL115" s="175"/>
      <c r="DM115" s="174"/>
      <c r="DN115" s="175"/>
      <c r="DO115" s="174"/>
      <c r="DP115" s="175"/>
      <c r="DQ115" s="174"/>
      <c r="DR115" s="175"/>
      <c r="DS115" s="174"/>
      <c r="DT115" s="175"/>
      <c r="DU115" s="174"/>
      <c r="DV115" s="175"/>
      <c r="DW115" s="174"/>
      <c r="DX115" s="175"/>
      <c r="DZ115" s="159" t="str">
        <f t="shared" si="48"/>
        <v>Petra Čápová-x</v>
      </c>
      <c r="EA115" s="202"/>
      <c r="EB115" s="203"/>
      <c r="EC115" s="202"/>
      <c r="ED115" s="203"/>
      <c r="EE115" s="202"/>
      <c r="EF115" s="203"/>
      <c r="EG115" s="202"/>
      <c r="EH115" s="203"/>
      <c r="EI115" s="202"/>
      <c r="EJ115" s="203"/>
      <c r="EK115" s="202"/>
      <c r="EL115" s="203"/>
      <c r="EM115" s="202"/>
      <c r="EN115" s="203"/>
      <c r="EO115" s="202"/>
      <c r="EP115" s="203"/>
      <c r="EQ115" s="202"/>
      <c r="ER115" s="203"/>
      <c r="ES115" s="202"/>
      <c r="ET115" s="203"/>
      <c r="EU115" s="202"/>
      <c r="EV115" s="203"/>
      <c r="EW115" s="202"/>
      <c r="EX115" s="203"/>
      <c r="EY115" s="202"/>
      <c r="EZ115" s="203"/>
      <c r="FA115" s="202"/>
      <c r="FB115" s="203"/>
      <c r="FC115" s="202"/>
      <c r="FD115" s="203"/>
      <c r="FE115" s="202"/>
      <c r="FF115" s="203"/>
      <c r="FG115" s="202"/>
      <c r="FH115" s="203"/>
      <c r="FI115" s="202"/>
      <c r="FJ115" s="203"/>
      <c r="FK115" s="202"/>
      <c r="FL115" s="203"/>
      <c r="FM115" s="202"/>
      <c r="FN115" s="203"/>
      <c r="FO115" s="202"/>
      <c r="FP115" s="203"/>
      <c r="FQ115" s="202"/>
      <c r="FR115" s="203"/>
      <c r="FS115" s="202"/>
      <c r="FT115" s="203"/>
      <c r="FU115" s="202"/>
      <c r="FV115" s="203"/>
      <c r="FW115" s="202"/>
      <c r="FX115" s="203"/>
      <c r="FY115" s="202"/>
      <c r="FZ115" s="203"/>
      <c r="GA115" s="202"/>
      <c r="GB115" s="203"/>
      <c r="GC115" s="202"/>
      <c r="GD115" s="203"/>
      <c r="GE115" s="202"/>
      <c r="GF115" s="203"/>
      <c r="GG115" s="202"/>
      <c r="GH115" s="203"/>
      <c r="GI115" s="202"/>
      <c r="GJ115" s="203"/>
      <c r="GL115" s="159" t="str">
        <f t="shared" si="49"/>
        <v>Petra Čápová-x</v>
      </c>
      <c r="GM115" s="202"/>
      <c r="GN115" s="203"/>
      <c r="GO115" s="202"/>
      <c r="GP115" s="203"/>
      <c r="GQ115" s="202"/>
      <c r="GR115" s="203"/>
      <c r="GS115" s="202"/>
      <c r="GT115" s="203"/>
      <c r="GU115" s="202"/>
      <c r="GV115" s="203"/>
      <c r="GW115" s="202"/>
      <c r="GX115" s="203"/>
      <c r="GY115" s="202"/>
      <c r="GZ115" s="203"/>
      <c r="HA115" s="202"/>
      <c r="HB115" s="203"/>
      <c r="HC115" s="202"/>
      <c r="HD115" s="203"/>
      <c r="HE115" s="202"/>
      <c r="HF115" s="203"/>
      <c r="HG115" s="202"/>
      <c r="HH115" s="203"/>
      <c r="HI115" s="202"/>
      <c r="HJ115" s="203"/>
      <c r="HK115" s="202"/>
      <c r="HL115" s="203"/>
      <c r="HM115" s="202"/>
      <c r="HN115" s="203"/>
      <c r="HO115" s="202"/>
      <c r="HP115" s="203"/>
      <c r="HQ115" s="202"/>
      <c r="HR115" s="203"/>
      <c r="HS115" s="202"/>
      <c r="HT115" s="203"/>
      <c r="HU115" s="202"/>
      <c r="HV115" s="203"/>
      <c r="HW115" s="202"/>
      <c r="HX115" s="203"/>
      <c r="HY115" s="202"/>
      <c r="HZ115" s="203"/>
      <c r="IA115" s="202"/>
      <c r="IB115" s="203"/>
      <c r="IC115" s="202"/>
      <c r="ID115" s="203"/>
      <c r="IE115" s="202"/>
      <c r="IF115" s="203"/>
      <c r="IG115" s="202"/>
      <c r="IH115" s="203"/>
      <c r="II115" s="202"/>
      <c r="IJ115" s="203"/>
      <c r="IK115" s="202"/>
      <c r="IL115" s="203"/>
      <c r="IM115" s="202"/>
      <c r="IN115" s="203"/>
      <c r="IO115" s="202"/>
      <c r="IP115" s="203"/>
      <c r="IQ115" s="202"/>
      <c r="IR115" s="203"/>
      <c r="IS115" s="202"/>
      <c r="IT115" s="203"/>
      <c r="IU115" s="202"/>
      <c r="IV115" s="215"/>
    </row>
    <row r="116">
      <c r="A116" s="225">
        <f>IFERROR(__xludf.DUMMYFUNCTION("""COMPUTED_VALUE"""),100.0)</f>
        <v>100</v>
      </c>
      <c r="B116" s="159" t="str">
        <f t="shared" si="46"/>
        <v>Ondřej Navrátil</v>
      </c>
      <c r="C116" s="199">
        <f t="shared" ref="C116:BL116" si="115">BO116+EA116+GM116</f>
        <v>6</v>
      </c>
      <c r="D116" s="199">
        <f t="shared" si="115"/>
        <v>0</v>
      </c>
      <c r="E116" s="199">
        <f t="shared" si="115"/>
        <v>0</v>
      </c>
      <c r="F116" s="199">
        <f t="shared" si="115"/>
        <v>0</v>
      </c>
      <c r="G116" s="199">
        <f t="shared" si="115"/>
        <v>6</v>
      </c>
      <c r="H116" s="199">
        <f t="shared" si="115"/>
        <v>0</v>
      </c>
      <c r="I116" s="199">
        <f t="shared" si="115"/>
        <v>3</v>
      </c>
      <c r="J116" s="199">
        <f t="shared" si="115"/>
        <v>0</v>
      </c>
      <c r="K116" s="199">
        <f t="shared" si="115"/>
        <v>0</v>
      </c>
      <c r="L116" s="199">
        <f t="shared" si="115"/>
        <v>0</v>
      </c>
      <c r="M116" s="199">
        <f t="shared" si="115"/>
        <v>0</v>
      </c>
      <c r="N116" s="199">
        <f t="shared" si="115"/>
        <v>0</v>
      </c>
      <c r="O116" s="199">
        <f t="shared" si="115"/>
        <v>0</v>
      </c>
      <c r="P116" s="199">
        <f t="shared" si="115"/>
        <v>0</v>
      </c>
      <c r="Q116" s="199">
        <f t="shared" si="115"/>
        <v>7.5</v>
      </c>
      <c r="R116" s="199">
        <f t="shared" si="115"/>
        <v>0</v>
      </c>
      <c r="S116" s="199">
        <f t="shared" si="115"/>
        <v>0</v>
      </c>
      <c r="T116" s="199">
        <f t="shared" si="115"/>
        <v>0</v>
      </c>
      <c r="U116" s="199">
        <f t="shared" si="115"/>
        <v>6</v>
      </c>
      <c r="V116" s="199">
        <f t="shared" si="115"/>
        <v>0</v>
      </c>
      <c r="W116" s="199">
        <f t="shared" si="115"/>
        <v>5</v>
      </c>
      <c r="X116" s="199">
        <f t="shared" si="115"/>
        <v>0</v>
      </c>
      <c r="Y116" s="199">
        <f t="shared" si="115"/>
        <v>0</v>
      </c>
      <c r="Z116" s="199">
        <f t="shared" si="115"/>
        <v>0</v>
      </c>
      <c r="AA116" s="199">
        <f t="shared" si="115"/>
        <v>0</v>
      </c>
      <c r="AB116" s="199">
        <f t="shared" si="115"/>
        <v>0</v>
      </c>
      <c r="AC116" s="199">
        <f t="shared" si="115"/>
        <v>6</v>
      </c>
      <c r="AD116" s="199">
        <f t="shared" si="115"/>
        <v>0</v>
      </c>
      <c r="AE116" s="199">
        <f t="shared" si="115"/>
        <v>0</v>
      </c>
      <c r="AF116" s="199">
        <f t="shared" si="115"/>
        <v>0</v>
      </c>
      <c r="AG116" s="199">
        <f t="shared" si="115"/>
        <v>0</v>
      </c>
      <c r="AH116" s="199">
        <f t="shared" si="115"/>
        <v>0</v>
      </c>
      <c r="AI116" s="199">
        <f t="shared" si="115"/>
        <v>6</v>
      </c>
      <c r="AJ116" s="199">
        <f t="shared" si="115"/>
        <v>0</v>
      </c>
      <c r="AK116" s="199">
        <f t="shared" si="115"/>
        <v>9.5</v>
      </c>
      <c r="AL116" s="199">
        <f t="shared" si="115"/>
        <v>0</v>
      </c>
      <c r="AM116" s="199">
        <f t="shared" si="115"/>
        <v>0</v>
      </c>
      <c r="AN116" s="199">
        <f t="shared" si="115"/>
        <v>0</v>
      </c>
      <c r="AO116" s="199">
        <f t="shared" si="115"/>
        <v>0</v>
      </c>
      <c r="AP116" s="199">
        <f t="shared" si="115"/>
        <v>0</v>
      </c>
      <c r="AQ116" s="199">
        <f t="shared" si="115"/>
        <v>6</v>
      </c>
      <c r="AR116" s="199">
        <f t="shared" si="115"/>
        <v>0</v>
      </c>
      <c r="AS116" s="199">
        <f t="shared" si="115"/>
        <v>7</v>
      </c>
      <c r="AT116" s="199">
        <f t="shared" si="115"/>
        <v>0</v>
      </c>
      <c r="AU116" s="199">
        <f t="shared" si="115"/>
        <v>0</v>
      </c>
      <c r="AV116" s="199">
        <f t="shared" si="115"/>
        <v>0</v>
      </c>
      <c r="AW116" s="199">
        <f t="shared" si="115"/>
        <v>0</v>
      </c>
      <c r="AX116" s="199">
        <f t="shared" si="115"/>
        <v>0</v>
      </c>
      <c r="AY116" s="199">
        <f t="shared" si="115"/>
        <v>0</v>
      </c>
      <c r="AZ116" s="199">
        <f t="shared" si="115"/>
        <v>0</v>
      </c>
      <c r="BA116" s="199">
        <f t="shared" si="115"/>
        <v>7.5</v>
      </c>
      <c r="BB116" s="199">
        <f t="shared" si="115"/>
        <v>0</v>
      </c>
      <c r="BC116" s="199">
        <f t="shared" si="115"/>
        <v>3</v>
      </c>
      <c r="BD116" s="199">
        <f t="shared" si="115"/>
        <v>0</v>
      </c>
      <c r="BE116" s="199">
        <f t="shared" si="115"/>
        <v>0</v>
      </c>
      <c r="BF116" s="199">
        <f t="shared" si="115"/>
        <v>0</v>
      </c>
      <c r="BG116" s="199">
        <f t="shared" si="115"/>
        <v>0</v>
      </c>
      <c r="BH116" s="199">
        <f t="shared" si="115"/>
        <v>0</v>
      </c>
      <c r="BI116" s="199">
        <f t="shared" si="115"/>
        <v>0</v>
      </c>
      <c r="BJ116" s="199">
        <f t="shared" si="115"/>
        <v>0</v>
      </c>
      <c r="BK116" s="199">
        <f t="shared" si="115"/>
        <v>0</v>
      </c>
      <c r="BL116" s="199">
        <f t="shared" si="115"/>
        <v>0</v>
      </c>
      <c r="BM116" s="151"/>
      <c r="BN116" s="239" t="str">
        <f>IFERROR(__xludf.DUMMYFUNCTION("""COMPUTED_VALUE"""),"Ondřej Navrátil")</f>
        <v>Ondřej Navrátil</v>
      </c>
      <c r="BO116" s="202">
        <f>IFERROR(__xludf.DUMMYFUNCTION("""COMPUTED_VALUE"""),6.0)</f>
        <v>6</v>
      </c>
      <c r="BP116" s="203"/>
      <c r="BQ116" s="202"/>
      <c r="BR116" s="203"/>
      <c r="BS116" s="202">
        <f>IFERROR(__xludf.DUMMYFUNCTION("""COMPUTED_VALUE"""),6.0)</f>
        <v>6</v>
      </c>
      <c r="BT116" s="203"/>
      <c r="BU116" s="202">
        <f>IFERROR(__xludf.DUMMYFUNCTION("""COMPUTED_VALUE"""),3.0)</f>
        <v>3</v>
      </c>
      <c r="BV116" s="203"/>
      <c r="BW116" s="202"/>
      <c r="BX116" s="203"/>
      <c r="BY116" s="202"/>
      <c r="BZ116" s="203"/>
      <c r="CA116" s="202"/>
      <c r="CB116" s="203"/>
      <c r="CC116" s="202">
        <f>IFERROR(__xludf.DUMMYFUNCTION("""COMPUTED_VALUE"""),7.5)</f>
        <v>7.5</v>
      </c>
      <c r="CD116" s="203"/>
      <c r="CE116" s="202"/>
      <c r="CF116" s="203"/>
      <c r="CG116" s="202">
        <f>IFERROR(__xludf.DUMMYFUNCTION("""COMPUTED_VALUE"""),6.0)</f>
        <v>6</v>
      </c>
      <c r="CH116" s="203"/>
      <c r="CI116" s="202">
        <f>IFERROR(__xludf.DUMMYFUNCTION("""COMPUTED_VALUE"""),5.0)</f>
        <v>5</v>
      </c>
      <c r="CJ116" s="203"/>
      <c r="CK116" s="202"/>
      <c r="CL116" s="203"/>
      <c r="CM116" s="202"/>
      <c r="CN116" s="203"/>
      <c r="CO116" s="202">
        <f>IFERROR(__xludf.DUMMYFUNCTION("""COMPUTED_VALUE"""),6.0)</f>
        <v>6</v>
      </c>
      <c r="CP116" s="203"/>
      <c r="CQ116" s="202"/>
      <c r="CR116" s="203"/>
      <c r="CS116" s="202"/>
      <c r="CT116" s="203"/>
      <c r="CU116" s="202">
        <f>IFERROR(__xludf.DUMMYFUNCTION("""COMPUTED_VALUE"""),6.0)</f>
        <v>6</v>
      </c>
      <c r="CV116" s="203"/>
      <c r="CW116" s="202">
        <f>IFERROR(__xludf.DUMMYFUNCTION("""COMPUTED_VALUE"""),9.5)</f>
        <v>9.5</v>
      </c>
      <c r="CX116" s="203"/>
      <c r="CY116" s="202"/>
      <c r="CZ116" s="203"/>
      <c r="DA116" s="202"/>
      <c r="DB116" s="203"/>
      <c r="DC116" s="202">
        <f>IFERROR(__xludf.DUMMYFUNCTION("""COMPUTED_VALUE"""),6.0)</f>
        <v>6</v>
      </c>
      <c r="DD116" s="203"/>
      <c r="DE116" s="202">
        <f>IFERROR(__xludf.DUMMYFUNCTION("""COMPUTED_VALUE"""),7.0)</f>
        <v>7</v>
      </c>
      <c r="DF116" s="203"/>
      <c r="DG116" s="202"/>
      <c r="DH116" s="203"/>
      <c r="DI116" s="202"/>
      <c r="DJ116" s="203"/>
      <c r="DK116" s="202"/>
      <c r="DL116" s="203"/>
      <c r="DM116" s="202">
        <f>IFERROR(__xludf.DUMMYFUNCTION("""COMPUTED_VALUE"""),7.5)</f>
        <v>7.5</v>
      </c>
      <c r="DN116" s="203"/>
      <c r="DO116" s="202">
        <f>IFERROR(__xludf.DUMMYFUNCTION("""COMPUTED_VALUE"""),3.0)</f>
        <v>3</v>
      </c>
      <c r="DP116" s="203"/>
      <c r="DQ116" s="202"/>
      <c r="DR116" s="203"/>
      <c r="DS116" s="202"/>
      <c r="DT116" s="203"/>
      <c r="DU116" s="202"/>
      <c r="DV116" s="203"/>
      <c r="DW116" s="202"/>
      <c r="DX116" s="203"/>
      <c r="DZ116" s="159" t="str">
        <f t="shared" si="48"/>
        <v>Ondřej Navrátil</v>
      </c>
      <c r="EA116" s="202"/>
      <c r="EB116" s="203"/>
      <c r="EC116" s="202"/>
      <c r="ED116" s="203"/>
      <c r="EE116" s="202"/>
      <c r="EF116" s="203"/>
      <c r="EG116" s="202"/>
      <c r="EH116" s="203"/>
      <c r="EI116" s="202"/>
      <c r="EJ116" s="203"/>
      <c r="EK116" s="202"/>
      <c r="EL116" s="203"/>
      <c r="EM116" s="202"/>
      <c r="EN116" s="203"/>
      <c r="EO116" s="202"/>
      <c r="EP116" s="203"/>
      <c r="EQ116" s="202"/>
      <c r="ER116" s="203"/>
      <c r="ES116" s="202"/>
      <c r="ET116" s="203"/>
      <c r="EU116" s="202"/>
      <c r="EV116" s="203"/>
      <c r="EW116" s="202"/>
      <c r="EX116" s="203"/>
      <c r="EY116" s="202"/>
      <c r="EZ116" s="203"/>
      <c r="FA116" s="202"/>
      <c r="FB116" s="203"/>
      <c r="FC116" s="202"/>
      <c r="FD116" s="203"/>
      <c r="FE116" s="202"/>
      <c r="FF116" s="203"/>
      <c r="FG116" s="202"/>
      <c r="FH116" s="203"/>
      <c r="FI116" s="202"/>
      <c r="FJ116" s="203"/>
      <c r="FK116" s="202"/>
      <c r="FL116" s="203"/>
      <c r="FM116" s="202"/>
      <c r="FN116" s="203"/>
      <c r="FO116" s="202"/>
      <c r="FP116" s="203"/>
      <c r="FQ116" s="202"/>
      <c r="FR116" s="203"/>
      <c r="FS116" s="202"/>
      <c r="FT116" s="203"/>
      <c r="FU116" s="202"/>
      <c r="FV116" s="203"/>
      <c r="FW116" s="202"/>
      <c r="FX116" s="203"/>
      <c r="FY116" s="202"/>
      <c r="FZ116" s="203"/>
      <c r="GA116" s="202"/>
      <c r="GB116" s="203"/>
      <c r="GC116" s="202"/>
      <c r="GD116" s="203"/>
      <c r="GE116" s="202"/>
      <c r="GF116" s="203"/>
      <c r="GG116" s="202"/>
      <c r="GH116" s="203"/>
      <c r="GI116" s="202"/>
      <c r="GJ116" s="203"/>
      <c r="GL116" s="159" t="str">
        <f t="shared" si="49"/>
        <v>Ondřej Navrátil</v>
      </c>
      <c r="GM116" s="202"/>
      <c r="GN116" s="203"/>
      <c r="GO116" s="202"/>
      <c r="GP116" s="203"/>
      <c r="GQ116" s="202"/>
      <c r="GR116" s="203"/>
      <c r="GS116" s="202"/>
      <c r="GT116" s="203"/>
      <c r="GU116" s="202"/>
      <c r="GV116" s="203"/>
      <c r="GW116" s="202"/>
      <c r="GX116" s="203"/>
      <c r="GY116" s="202"/>
      <c r="GZ116" s="203"/>
      <c r="HA116" s="202"/>
      <c r="HB116" s="203"/>
      <c r="HC116" s="202"/>
      <c r="HD116" s="203"/>
      <c r="HE116" s="202"/>
      <c r="HF116" s="203"/>
      <c r="HG116" s="202"/>
      <c r="HH116" s="203"/>
      <c r="HI116" s="202"/>
      <c r="HJ116" s="203"/>
      <c r="HK116" s="202"/>
      <c r="HL116" s="203"/>
      <c r="HM116" s="202"/>
      <c r="HN116" s="203"/>
      <c r="HO116" s="202"/>
      <c r="HP116" s="203"/>
      <c r="HQ116" s="202"/>
      <c r="HR116" s="203"/>
      <c r="HS116" s="202"/>
      <c r="HT116" s="203"/>
      <c r="HU116" s="202"/>
      <c r="HV116" s="203"/>
      <c r="HW116" s="202"/>
      <c r="HX116" s="203"/>
      <c r="HY116" s="202"/>
      <c r="HZ116" s="203"/>
      <c r="IA116" s="202"/>
      <c r="IB116" s="203"/>
      <c r="IC116" s="202"/>
      <c r="ID116" s="203"/>
      <c r="IE116" s="202"/>
      <c r="IF116" s="203"/>
      <c r="IG116" s="202"/>
      <c r="IH116" s="203"/>
      <c r="II116" s="202"/>
      <c r="IJ116" s="203"/>
      <c r="IK116" s="202"/>
      <c r="IL116" s="203"/>
      <c r="IM116" s="202"/>
      <c r="IN116" s="203"/>
      <c r="IO116" s="202"/>
      <c r="IP116" s="203"/>
      <c r="IQ116" s="202"/>
      <c r="IR116" s="203"/>
      <c r="IS116" s="202"/>
      <c r="IT116" s="203"/>
      <c r="IU116" s="202"/>
      <c r="IV116" s="215"/>
    </row>
    <row r="117">
      <c r="A117" s="225">
        <f>IFERROR(__xludf.DUMMYFUNCTION("""COMPUTED_VALUE"""),100.0)</f>
        <v>100</v>
      </c>
      <c r="B117" s="159" t="str">
        <f t="shared" si="46"/>
        <v>Josef Petrásek-x</v>
      </c>
      <c r="C117" s="199">
        <f t="shared" ref="C117:BL117" si="116">BO117+EA117+GM117</f>
        <v>0</v>
      </c>
      <c r="D117" s="199">
        <f t="shared" si="116"/>
        <v>0</v>
      </c>
      <c r="E117" s="199">
        <f t="shared" si="116"/>
        <v>0</v>
      </c>
      <c r="F117" s="199">
        <f t="shared" si="116"/>
        <v>0</v>
      </c>
      <c r="G117" s="199">
        <f t="shared" si="116"/>
        <v>0</v>
      </c>
      <c r="H117" s="199">
        <f t="shared" si="116"/>
        <v>0</v>
      </c>
      <c r="I117" s="199">
        <f t="shared" si="116"/>
        <v>0</v>
      </c>
      <c r="J117" s="199">
        <f t="shared" si="116"/>
        <v>0</v>
      </c>
      <c r="K117" s="199">
        <f t="shared" si="116"/>
        <v>0</v>
      </c>
      <c r="L117" s="199">
        <f t="shared" si="116"/>
        <v>0</v>
      </c>
      <c r="M117" s="199">
        <f t="shared" si="116"/>
        <v>0</v>
      </c>
      <c r="N117" s="199">
        <f t="shared" si="116"/>
        <v>0</v>
      </c>
      <c r="O117" s="199">
        <f t="shared" si="116"/>
        <v>0</v>
      </c>
      <c r="P117" s="199">
        <f t="shared" si="116"/>
        <v>0</v>
      </c>
      <c r="Q117" s="199">
        <f t="shared" si="116"/>
        <v>0</v>
      </c>
      <c r="R117" s="199">
        <f t="shared" si="116"/>
        <v>0</v>
      </c>
      <c r="S117" s="199">
        <f t="shared" si="116"/>
        <v>0</v>
      </c>
      <c r="T117" s="199">
        <f t="shared" si="116"/>
        <v>0</v>
      </c>
      <c r="U117" s="199">
        <f t="shared" si="116"/>
        <v>0</v>
      </c>
      <c r="V117" s="199">
        <f t="shared" si="116"/>
        <v>0</v>
      </c>
      <c r="W117" s="199">
        <f t="shared" si="116"/>
        <v>0</v>
      </c>
      <c r="X117" s="199">
        <f t="shared" si="116"/>
        <v>0</v>
      </c>
      <c r="Y117" s="199">
        <f t="shared" si="116"/>
        <v>0</v>
      </c>
      <c r="Z117" s="199">
        <f t="shared" si="116"/>
        <v>0</v>
      </c>
      <c r="AA117" s="199">
        <f t="shared" si="116"/>
        <v>0</v>
      </c>
      <c r="AB117" s="199">
        <f t="shared" si="116"/>
        <v>0</v>
      </c>
      <c r="AC117" s="199">
        <f t="shared" si="116"/>
        <v>0</v>
      </c>
      <c r="AD117" s="199">
        <f t="shared" si="116"/>
        <v>0</v>
      </c>
      <c r="AE117" s="199">
        <f t="shared" si="116"/>
        <v>0</v>
      </c>
      <c r="AF117" s="199">
        <f t="shared" si="116"/>
        <v>0</v>
      </c>
      <c r="AG117" s="199">
        <f t="shared" si="116"/>
        <v>0</v>
      </c>
      <c r="AH117" s="199">
        <f t="shared" si="116"/>
        <v>0</v>
      </c>
      <c r="AI117" s="199">
        <f t="shared" si="116"/>
        <v>0</v>
      </c>
      <c r="AJ117" s="199">
        <f t="shared" si="116"/>
        <v>0</v>
      </c>
      <c r="AK117" s="199">
        <f t="shared" si="116"/>
        <v>0</v>
      </c>
      <c r="AL117" s="199">
        <f t="shared" si="116"/>
        <v>0</v>
      </c>
      <c r="AM117" s="199">
        <f t="shared" si="116"/>
        <v>0</v>
      </c>
      <c r="AN117" s="199">
        <f t="shared" si="116"/>
        <v>0</v>
      </c>
      <c r="AO117" s="199">
        <f t="shared" si="116"/>
        <v>0</v>
      </c>
      <c r="AP117" s="199">
        <f t="shared" si="116"/>
        <v>0</v>
      </c>
      <c r="AQ117" s="199">
        <f t="shared" si="116"/>
        <v>0</v>
      </c>
      <c r="AR117" s="199">
        <f t="shared" si="116"/>
        <v>0</v>
      </c>
      <c r="AS117" s="199">
        <f t="shared" si="116"/>
        <v>0</v>
      </c>
      <c r="AT117" s="199">
        <f t="shared" si="116"/>
        <v>0</v>
      </c>
      <c r="AU117" s="199">
        <f t="shared" si="116"/>
        <v>0</v>
      </c>
      <c r="AV117" s="199">
        <f t="shared" si="116"/>
        <v>0</v>
      </c>
      <c r="AW117" s="199">
        <f t="shared" si="116"/>
        <v>0</v>
      </c>
      <c r="AX117" s="199">
        <f t="shared" si="116"/>
        <v>0</v>
      </c>
      <c r="AY117" s="199">
        <f t="shared" si="116"/>
        <v>0</v>
      </c>
      <c r="AZ117" s="199">
        <f t="shared" si="116"/>
        <v>0</v>
      </c>
      <c r="BA117" s="199">
        <f t="shared" si="116"/>
        <v>0</v>
      </c>
      <c r="BB117" s="199">
        <f t="shared" si="116"/>
        <v>0</v>
      </c>
      <c r="BC117" s="199">
        <f t="shared" si="116"/>
        <v>0</v>
      </c>
      <c r="BD117" s="199">
        <f t="shared" si="116"/>
        <v>0</v>
      </c>
      <c r="BE117" s="199">
        <f t="shared" si="116"/>
        <v>0</v>
      </c>
      <c r="BF117" s="199">
        <f t="shared" si="116"/>
        <v>0</v>
      </c>
      <c r="BG117" s="199">
        <f t="shared" si="116"/>
        <v>0</v>
      </c>
      <c r="BH117" s="199">
        <f t="shared" si="116"/>
        <v>0</v>
      </c>
      <c r="BI117" s="199">
        <f t="shared" si="116"/>
        <v>0</v>
      </c>
      <c r="BJ117" s="199">
        <f t="shared" si="116"/>
        <v>0</v>
      </c>
      <c r="BK117" s="199">
        <f t="shared" si="116"/>
        <v>0</v>
      </c>
      <c r="BL117" s="199">
        <f t="shared" si="116"/>
        <v>0</v>
      </c>
      <c r="BM117" s="151"/>
      <c r="BN117" s="239" t="str">
        <f>IFERROR(__xludf.DUMMYFUNCTION("""COMPUTED_VALUE"""),"Josef Petrásek-x")</f>
        <v>Josef Petrásek-x</v>
      </c>
      <c r="BO117" s="202"/>
      <c r="BP117" s="203"/>
      <c r="BQ117" s="202"/>
      <c r="BR117" s="203"/>
      <c r="BS117" s="202"/>
      <c r="BT117" s="203"/>
      <c r="BU117" s="202"/>
      <c r="BV117" s="203"/>
      <c r="BW117" s="202"/>
      <c r="BX117" s="203"/>
      <c r="BY117" s="202"/>
      <c r="BZ117" s="203"/>
      <c r="CA117" s="202"/>
      <c r="CB117" s="203"/>
      <c r="CC117" s="202"/>
      <c r="CD117" s="203"/>
      <c r="CE117" s="202"/>
      <c r="CF117" s="203"/>
      <c r="CG117" s="202"/>
      <c r="CH117" s="203"/>
      <c r="CI117" s="202"/>
      <c r="CJ117" s="203"/>
      <c r="CK117" s="202"/>
      <c r="CL117" s="203"/>
      <c r="CM117" s="202"/>
      <c r="CN117" s="203"/>
      <c r="CO117" s="202"/>
      <c r="CP117" s="203"/>
      <c r="CQ117" s="202"/>
      <c r="CR117" s="203"/>
      <c r="CS117" s="202"/>
      <c r="CT117" s="203"/>
      <c r="CU117" s="202"/>
      <c r="CV117" s="203"/>
      <c r="CW117" s="202"/>
      <c r="CX117" s="203"/>
      <c r="CY117" s="202"/>
      <c r="CZ117" s="203"/>
      <c r="DA117" s="202"/>
      <c r="DB117" s="203"/>
      <c r="DC117" s="202"/>
      <c r="DD117" s="203"/>
      <c r="DE117" s="202"/>
      <c r="DF117" s="203"/>
      <c r="DG117" s="202"/>
      <c r="DH117" s="203"/>
      <c r="DI117" s="202"/>
      <c r="DJ117" s="203"/>
      <c r="DK117" s="202"/>
      <c r="DL117" s="203"/>
      <c r="DM117" s="202"/>
      <c r="DN117" s="203"/>
      <c r="DO117" s="202"/>
      <c r="DP117" s="203"/>
      <c r="DQ117" s="202"/>
      <c r="DR117" s="203"/>
      <c r="DS117" s="202"/>
      <c r="DT117" s="203"/>
      <c r="DU117" s="202"/>
      <c r="DV117" s="203"/>
      <c r="DW117" s="202"/>
      <c r="DX117" s="203"/>
      <c r="DZ117" s="159" t="str">
        <f t="shared" si="48"/>
        <v>Josef Petrásek-x</v>
      </c>
      <c r="EA117" s="202"/>
      <c r="EB117" s="203"/>
      <c r="EC117" s="202"/>
      <c r="ED117" s="203"/>
      <c r="EE117" s="202"/>
      <c r="EF117" s="203"/>
      <c r="EG117" s="202"/>
      <c r="EH117" s="203"/>
      <c r="EI117" s="202"/>
      <c r="EJ117" s="203"/>
      <c r="EK117" s="202"/>
      <c r="EL117" s="203"/>
      <c r="EM117" s="202"/>
      <c r="EN117" s="203"/>
      <c r="EO117" s="202"/>
      <c r="EP117" s="203"/>
      <c r="EQ117" s="202"/>
      <c r="ER117" s="203"/>
      <c r="ES117" s="202"/>
      <c r="ET117" s="203"/>
      <c r="EU117" s="202"/>
      <c r="EV117" s="203"/>
      <c r="EW117" s="202"/>
      <c r="EX117" s="203"/>
      <c r="EY117" s="202"/>
      <c r="EZ117" s="203"/>
      <c r="FA117" s="202"/>
      <c r="FB117" s="203"/>
      <c r="FC117" s="202"/>
      <c r="FD117" s="203"/>
      <c r="FE117" s="202"/>
      <c r="FF117" s="203"/>
      <c r="FG117" s="202"/>
      <c r="FH117" s="203"/>
      <c r="FI117" s="202"/>
      <c r="FJ117" s="203"/>
      <c r="FK117" s="202"/>
      <c r="FL117" s="203"/>
      <c r="FM117" s="202"/>
      <c r="FN117" s="203"/>
      <c r="FO117" s="202"/>
      <c r="FP117" s="203"/>
      <c r="FQ117" s="202"/>
      <c r="FR117" s="203"/>
      <c r="FS117" s="202"/>
      <c r="FT117" s="203"/>
      <c r="FU117" s="202"/>
      <c r="FV117" s="203"/>
      <c r="FW117" s="202"/>
      <c r="FX117" s="203"/>
      <c r="FY117" s="202"/>
      <c r="FZ117" s="203"/>
      <c r="GA117" s="202"/>
      <c r="GB117" s="203"/>
      <c r="GC117" s="202"/>
      <c r="GD117" s="203"/>
      <c r="GE117" s="202"/>
      <c r="GF117" s="203"/>
      <c r="GG117" s="202"/>
      <c r="GH117" s="203"/>
      <c r="GI117" s="202"/>
      <c r="GJ117" s="203"/>
      <c r="GL117" s="159" t="str">
        <f t="shared" si="49"/>
        <v>Josef Petrásek-x</v>
      </c>
      <c r="GM117" s="202"/>
      <c r="GN117" s="203"/>
      <c r="GO117" s="202"/>
      <c r="GP117" s="203"/>
      <c r="GQ117" s="202"/>
      <c r="GR117" s="203"/>
      <c r="GS117" s="202"/>
      <c r="GT117" s="203"/>
      <c r="GU117" s="202"/>
      <c r="GV117" s="203"/>
      <c r="GW117" s="202"/>
      <c r="GX117" s="203"/>
      <c r="GY117" s="202"/>
      <c r="GZ117" s="203"/>
      <c r="HA117" s="202"/>
      <c r="HB117" s="203"/>
      <c r="HC117" s="202"/>
      <c r="HD117" s="203"/>
      <c r="HE117" s="202"/>
      <c r="HF117" s="203"/>
      <c r="HG117" s="202"/>
      <c r="HH117" s="203"/>
      <c r="HI117" s="202"/>
      <c r="HJ117" s="203"/>
      <c r="HK117" s="202"/>
      <c r="HL117" s="203"/>
      <c r="HM117" s="202"/>
      <c r="HN117" s="203"/>
      <c r="HO117" s="202"/>
      <c r="HP117" s="203"/>
      <c r="HQ117" s="202"/>
      <c r="HR117" s="203"/>
      <c r="HS117" s="202"/>
      <c r="HT117" s="203"/>
      <c r="HU117" s="202"/>
      <c r="HV117" s="203"/>
      <c r="HW117" s="202"/>
      <c r="HX117" s="203"/>
      <c r="HY117" s="202"/>
      <c r="HZ117" s="203"/>
      <c r="IA117" s="202"/>
      <c r="IB117" s="203"/>
      <c r="IC117" s="202"/>
      <c r="ID117" s="203"/>
      <c r="IE117" s="202"/>
      <c r="IF117" s="203"/>
      <c r="IG117" s="202"/>
      <c r="IH117" s="203"/>
      <c r="II117" s="202"/>
      <c r="IJ117" s="203"/>
      <c r="IK117" s="202"/>
      <c r="IL117" s="203"/>
      <c r="IM117" s="202"/>
      <c r="IN117" s="203"/>
      <c r="IO117" s="202"/>
      <c r="IP117" s="203"/>
      <c r="IQ117" s="202"/>
      <c r="IR117" s="203"/>
      <c r="IS117" s="202"/>
      <c r="IT117" s="203"/>
      <c r="IU117" s="202"/>
      <c r="IV117" s="215"/>
    </row>
    <row r="118">
      <c r="A118" s="225">
        <f>IFERROR(__xludf.DUMMYFUNCTION("""COMPUTED_VALUE"""),100.0)</f>
        <v>100</v>
      </c>
      <c r="B118" s="159" t="str">
        <f t="shared" si="46"/>
        <v>Dominik Vlach</v>
      </c>
      <c r="C118" s="199">
        <f t="shared" ref="C118:BL118" si="117">BO118+EA118+GM118</f>
        <v>5.5</v>
      </c>
      <c r="D118" s="199">
        <f t="shared" si="117"/>
        <v>550</v>
      </c>
      <c r="E118" s="199">
        <f t="shared" si="117"/>
        <v>0</v>
      </c>
      <c r="F118" s="199">
        <f t="shared" si="117"/>
        <v>0</v>
      </c>
      <c r="G118" s="199">
        <f t="shared" si="117"/>
        <v>4</v>
      </c>
      <c r="H118" s="199">
        <f t="shared" si="117"/>
        <v>400</v>
      </c>
      <c r="I118" s="199">
        <f t="shared" si="117"/>
        <v>11.5</v>
      </c>
      <c r="J118" s="199">
        <f t="shared" si="117"/>
        <v>1150</v>
      </c>
      <c r="K118" s="199">
        <f t="shared" si="117"/>
        <v>5.5</v>
      </c>
      <c r="L118" s="199">
        <f t="shared" si="117"/>
        <v>550</v>
      </c>
      <c r="M118" s="199">
        <f t="shared" si="117"/>
        <v>6</v>
      </c>
      <c r="N118" s="199">
        <f t="shared" si="117"/>
        <v>600</v>
      </c>
      <c r="O118" s="199">
        <f t="shared" si="117"/>
        <v>0</v>
      </c>
      <c r="P118" s="199">
        <f t="shared" si="117"/>
        <v>0</v>
      </c>
      <c r="Q118" s="199">
        <f t="shared" si="117"/>
        <v>10</v>
      </c>
      <c r="R118" s="199">
        <f t="shared" si="117"/>
        <v>1000</v>
      </c>
      <c r="S118" s="199">
        <f t="shared" si="117"/>
        <v>10.5</v>
      </c>
      <c r="T118" s="199">
        <f t="shared" si="117"/>
        <v>1050</v>
      </c>
      <c r="U118" s="199">
        <f t="shared" si="117"/>
        <v>8.5</v>
      </c>
      <c r="V118" s="199">
        <f t="shared" si="117"/>
        <v>850</v>
      </c>
      <c r="W118" s="199">
        <f t="shared" si="117"/>
        <v>0</v>
      </c>
      <c r="X118" s="199">
        <f t="shared" si="117"/>
        <v>0</v>
      </c>
      <c r="Y118" s="199">
        <f t="shared" si="117"/>
        <v>10.5</v>
      </c>
      <c r="Z118" s="199">
        <f t="shared" si="117"/>
        <v>1050</v>
      </c>
      <c r="AA118" s="199">
        <f t="shared" si="117"/>
        <v>10</v>
      </c>
      <c r="AB118" s="199">
        <f t="shared" si="117"/>
        <v>1000</v>
      </c>
      <c r="AC118" s="199">
        <f t="shared" si="117"/>
        <v>0</v>
      </c>
      <c r="AD118" s="199">
        <f t="shared" si="117"/>
        <v>0</v>
      </c>
      <c r="AE118" s="199">
        <f t="shared" si="117"/>
        <v>6</v>
      </c>
      <c r="AF118" s="199">
        <f t="shared" si="117"/>
        <v>600</v>
      </c>
      <c r="AG118" s="199">
        <f t="shared" si="117"/>
        <v>7</v>
      </c>
      <c r="AH118" s="199">
        <f t="shared" si="117"/>
        <v>700</v>
      </c>
      <c r="AI118" s="199">
        <f t="shared" si="117"/>
        <v>3</v>
      </c>
      <c r="AJ118" s="199">
        <f t="shared" si="117"/>
        <v>0</v>
      </c>
      <c r="AK118" s="199">
        <f t="shared" si="117"/>
        <v>0</v>
      </c>
      <c r="AL118" s="199">
        <f t="shared" si="117"/>
        <v>0</v>
      </c>
      <c r="AM118" s="199">
        <f t="shared" si="117"/>
        <v>6</v>
      </c>
      <c r="AN118" s="199">
        <f t="shared" si="117"/>
        <v>600</v>
      </c>
      <c r="AO118" s="199">
        <f t="shared" si="117"/>
        <v>11.5</v>
      </c>
      <c r="AP118" s="199">
        <f t="shared" si="117"/>
        <v>1150</v>
      </c>
      <c r="AQ118" s="199">
        <f t="shared" si="117"/>
        <v>0</v>
      </c>
      <c r="AR118" s="199">
        <f t="shared" si="117"/>
        <v>0</v>
      </c>
      <c r="AS118" s="199">
        <f t="shared" si="117"/>
        <v>4</v>
      </c>
      <c r="AT118" s="199">
        <f t="shared" si="117"/>
        <v>400</v>
      </c>
      <c r="AU118" s="199">
        <f t="shared" si="117"/>
        <v>0</v>
      </c>
      <c r="AV118" s="199">
        <f t="shared" si="117"/>
        <v>0</v>
      </c>
      <c r="AW118" s="199">
        <f t="shared" si="117"/>
        <v>0</v>
      </c>
      <c r="AX118" s="199">
        <f t="shared" si="117"/>
        <v>0</v>
      </c>
      <c r="AY118" s="199">
        <f t="shared" si="117"/>
        <v>0</v>
      </c>
      <c r="AZ118" s="199">
        <f t="shared" si="117"/>
        <v>0</v>
      </c>
      <c r="BA118" s="199">
        <f t="shared" si="117"/>
        <v>11</v>
      </c>
      <c r="BB118" s="199">
        <f t="shared" si="117"/>
        <v>1100</v>
      </c>
      <c r="BC118" s="199">
        <f t="shared" si="117"/>
        <v>11.5</v>
      </c>
      <c r="BD118" s="199">
        <f t="shared" si="117"/>
        <v>1150</v>
      </c>
      <c r="BE118" s="199">
        <f t="shared" si="117"/>
        <v>5.5</v>
      </c>
      <c r="BF118" s="199">
        <f t="shared" si="117"/>
        <v>550</v>
      </c>
      <c r="BG118" s="199">
        <f t="shared" si="117"/>
        <v>0</v>
      </c>
      <c r="BH118" s="199">
        <f t="shared" si="117"/>
        <v>0</v>
      </c>
      <c r="BI118" s="199">
        <f t="shared" si="117"/>
        <v>0</v>
      </c>
      <c r="BJ118" s="199">
        <f t="shared" si="117"/>
        <v>0</v>
      </c>
      <c r="BK118" s="199">
        <f t="shared" si="117"/>
        <v>3</v>
      </c>
      <c r="BL118" s="199">
        <f t="shared" si="117"/>
        <v>300</v>
      </c>
      <c r="BM118" s="151"/>
      <c r="BN118" s="239" t="str">
        <f>IFERROR(__xludf.DUMMYFUNCTION("""COMPUTED_VALUE"""),"Dominik Vlach")</f>
        <v>Dominik Vlach</v>
      </c>
      <c r="BO118" s="202">
        <f>IFERROR(__xludf.DUMMYFUNCTION("""COMPUTED_VALUE"""),5.5)</f>
        <v>5.5</v>
      </c>
      <c r="BP118" s="203">
        <f>IFERROR(__xludf.DUMMYFUNCTION("""COMPUTED_VALUE"""),550.0)</f>
        <v>550</v>
      </c>
      <c r="BQ118" s="202"/>
      <c r="BR118" s="203"/>
      <c r="BS118" s="202">
        <f>IFERROR(__xludf.DUMMYFUNCTION("""COMPUTED_VALUE"""),4.0)</f>
        <v>4</v>
      </c>
      <c r="BT118" s="203">
        <f>IFERROR(__xludf.DUMMYFUNCTION("""COMPUTED_VALUE"""),400.0)</f>
        <v>400</v>
      </c>
      <c r="BU118" s="202">
        <f>IFERROR(__xludf.DUMMYFUNCTION("""COMPUTED_VALUE"""),11.5)</f>
        <v>11.5</v>
      </c>
      <c r="BV118" s="203">
        <f>IFERROR(__xludf.DUMMYFUNCTION("""COMPUTED_VALUE"""),1150.0)</f>
        <v>1150</v>
      </c>
      <c r="BW118" s="202">
        <f>IFERROR(__xludf.DUMMYFUNCTION("""COMPUTED_VALUE"""),5.5)</f>
        <v>5.5</v>
      </c>
      <c r="BX118" s="203">
        <f>IFERROR(__xludf.DUMMYFUNCTION("""COMPUTED_VALUE"""),550.0)</f>
        <v>550</v>
      </c>
      <c r="BY118" s="202">
        <f>IFERROR(__xludf.DUMMYFUNCTION("""COMPUTED_VALUE"""),6.0)</f>
        <v>6</v>
      </c>
      <c r="BZ118" s="203">
        <f>IFERROR(__xludf.DUMMYFUNCTION("""COMPUTED_VALUE"""),600.0)</f>
        <v>600</v>
      </c>
      <c r="CA118" s="202"/>
      <c r="CB118" s="203"/>
      <c r="CC118" s="202">
        <f>IFERROR(__xludf.DUMMYFUNCTION("""COMPUTED_VALUE"""),10.0)</f>
        <v>10</v>
      </c>
      <c r="CD118" s="203">
        <f>IFERROR(__xludf.DUMMYFUNCTION("""COMPUTED_VALUE"""),1000.0)</f>
        <v>1000</v>
      </c>
      <c r="CE118" s="202">
        <f>IFERROR(__xludf.DUMMYFUNCTION("""COMPUTED_VALUE"""),10.5)</f>
        <v>10.5</v>
      </c>
      <c r="CF118" s="203">
        <f>IFERROR(__xludf.DUMMYFUNCTION("""COMPUTED_VALUE"""),1050.0)</f>
        <v>1050</v>
      </c>
      <c r="CG118" s="202">
        <f>IFERROR(__xludf.DUMMYFUNCTION("""COMPUTED_VALUE"""),8.5)</f>
        <v>8.5</v>
      </c>
      <c r="CH118" s="203">
        <f>IFERROR(__xludf.DUMMYFUNCTION("""COMPUTED_VALUE"""),850.0)</f>
        <v>850</v>
      </c>
      <c r="CI118" s="202"/>
      <c r="CJ118" s="203"/>
      <c r="CK118" s="202">
        <f>IFERROR(__xludf.DUMMYFUNCTION("""COMPUTED_VALUE"""),10.5)</f>
        <v>10.5</v>
      </c>
      <c r="CL118" s="203">
        <f>IFERROR(__xludf.DUMMYFUNCTION("""COMPUTED_VALUE"""),1050.0)</f>
        <v>1050</v>
      </c>
      <c r="CM118" s="202">
        <f>IFERROR(__xludf.DUMMYFUNCTION("""COMPUTED_VALUE"""),10.0)</f>
        <v>10</v>
      </c>
      <c r="CN118" s="203">
        <f>IFERROR(__xludf.DUMMYFUNCTION("""COMPUTED_VALUE"""),1000.0)</f>
        <v>1000</v>
      </c>
      <c r="CO118" s="202"/>
      <c r="CP118" s="203"/>
      <c r="CQ118" s="202">
        <f>IFERROR(__xludf.DUMMYFUNCTION("""COMPUTED_VALUE"""),6.0)</f>
        <v>6</v>
      </c>
      <c r="CR118" s="203">
        <f>IFERROR(__xludf.DUMMYFUNCTION("""COMPUTED_VALUE"""),600.0)</f>
        <v>600</v>
      </c>
      <c r="CS118" s="202">
        <f>IFERROR(__xludf.DUMMYFUNCTION("""COMPUTED_VALUE"""),7.0)</f>
        <v>7</v>
      </c>
      <c r="CT118" s="203">
        <f>IFERROR(__xludf.DUMMYFUNCTION("""COMPUTED_VALUE"""),700.0)</f>
        <v>700</v>
      </c>
      <c r="CU118" s="202">
        <f>IFERROR(__xludf.DUMMYFUNCTION("""COMPUTED_VALUE"""),3.0)</f>
        <v>3</v>
      </c>
      <c r="CV118" s="203"/>
      <c r="CW118" s="202"/>
      <c r="CX118" s="203"/>
      <c r="CY118" s="202"/>
      <c r="CZ118" s="203"/>
      <c r="DA118" s="202">
        <f>IFERROR(__xludf.DUMMYFUNCTION("""COMPUTED_VALUE"""),11.5)</f>
        <v>11.5</v>
      </c>
      <c r="DB118" s="203">
        <f>IFERROR(__xludf.DUMMYFUNCTION("""COMPUTED_VALUE"""),1150.0)</f>
        <v>1150</v>
      </c>
      <c r="DC118" s="202"/>
      <c r="DD118" s="203"/>
      <c r="DE118" s="202">
        <f>IFERROR(__xludf.DUMMYFUNCTION("""COMPUTED_VALUE"""),4.0)</f>
        <v>4</v>
      </c>
      <c r="DF118" s="203">
        <f>IFERROR(__xludf.DUMMYFUNCTION("""COMPUTED_VALUE"""),400.0)</f>
        <v>400</v>
      </c>
      <c r="DG118" s="202"/>
      <c r="DH118" s="203"/>
      <c r="DI118" s="202"/>
      <c r="DJ118" s="203"/>
      <c r="DK118" s="202"/>
      <c r="DL118" s="203"/>
      <c r="DM118" s="202">
        <f>IFERROR(__xludf.DUMMYFUNCTION("""COMPUTED_VALUE"""),11.0)</f>
        <v>11</v>
      </c>
      <c r="DN118" s="203">
        <f>IFERROR(__xludf.DUMMYFUNCTION("""COMPUTED_VALUE"""),1100.0)</f>
        <v>1100</v>
      </c>
      <c r="DO118" s="202">
        <f>IFERROR(__xludf.DUMMYFUNCTION("""COMPUTED_VALUE"""),11.5)</f>
        <v>11.5</v>
      </c>
      <c r="DP118" s="203">
        <f>IFERROR(__xludf.DUMMYFUNCTION("""COMPUTED_VALUE"""),1150.0)</f>
        <v>1150</v>
      </c>
      <c r="DQ118" s="202">
        <f>IFERROR(__xludf.DUMMYFUNCTION("""COMPUTED_VALUE"""),5.5)</f>
        <v>5.5</v>
      </c>
      <c r="DR118" s="203">
        <f>IFERROR(__xludf.DUMMYFUNCTION("""COMPUTED_VALUE"""),550.0)</f>
        <v>550</v>
      </c>
      <c r="DS118" s="202"/>
      <c r="DT118" s="203"/>
      <c r="DU118" s="202"/>
      <c r="DV118" s="203"/>
      <c r="DW118" s="202">
        <f>IFERROR(__xludf.DUMMYFUNCTION("""COMPUTED_VALUE"""),3.0)</f>
        <v>3</v>
      </c>
      <c r="DX118" s="203">
        <f>IFERROR(__xludf.DUMMYFUNCTION("""COMPUTED_VALUE"""),300.0)</f>
        <v>300</v>
      </c>
      <c r="DZ118" s="159" t="str">
        <f t="shared" si="48"/>
        <v>Dominik Vlach</v>
      </c>
      <c r="EA118" s="202"/>
      <c r="EB118" s="203"/>
      <c r="EC118" s="202"/>
      <c r="ED118" s="203"/>
      <c r="EE118" s="202"/>
      <c r="EF118" s="203"/>
      <c r="EG118" s="202"/>
      <c r="EH118" s="203"/>
      <c r="EI118" s="202"/>
      <c r="EJ118" s="203"/>
      <c r="EK118" s="202"/>
      <c r="EL118" s="203"/>
      <c r="EM118" s="202"/>
      <c r="EN118" s="203"/>
      <c r="EO118" s="202"/>
      <c r="EP118" s="203"/>
      <c r="EQ118" s="202"/>
      <c r="ER118" s="203"/>
      <c r="ES118" s="202"/>
      <c r="ET118" s="203"/>
      <c r="EU118" s="202"/>
      <c r="EV118" s="203"/>
      <c r="EW118" s="202"/>
      <c r="EX118" s="203"/>
      <c r="EY118" s="202"/>
      <c r="EZ118" s="203"/>
      <c r="FA118" s="202"/>
      <c r="FB118" s="203"/>
      <c r="FC118" s="202"/>
      <c r="FD118" s="203"/>
      <c r="FE118" s="202"/>
      <c r="FF118" s="203"/>
      <c r="FG118" s="202"/>
      <c r="FH118" s="203"/>
      <c r="FI118" s="202"/>
      <c r="FJ118" s="203"/>
      <c r="FK118" s="202">
        <f>IFERROR(__xludf.DUMMYFUNCTION("""COMPUTED_VALUE"""),6.0)</f>
        <v>6</v>
      </c>
      <c r="FL118" s="203">
        <f>IFERROR(__xludf.DUMMYFUNCTION("""COMPUTED_VALUE"""),600.0)</f>
        <v>600</v>
      </c>
      <c r="FM118" s="202"/>
      <c r="FN118" s="203"/>
      <c r="FO118" s="202"/>
      <c r="FP118" s="203"/>
      <c r="FQ118" s="202"/>
      <c r="FR118" s="203"/>
      <c r="FS118" s="202"/>
      <c r="FT118" s="203"/>
      <c r="FU118" s="202"/>
      <c r="FV118" s="203"/>
      <c r="FW118" s="202"/>
      <c r="FX118" s="203"/>
      <c r="FY118" s="202"/>
      <c r="FZ118" s="203"/>
      <c r="GA118" s="202"/>
      <c r="GB118" s="203"/>
      <c r="GC118" s="202"/>
      <c r="GD118" s="203"/>
      <c r="GE118" s="202"/>
      <c r="GF118" s="203"/>
      <c r="GG118" s="202"/>
      <c r="GH118" s="203"/>
      <c r="GI118" s="202"/>
      <c r="GJ118" s="203"/>
      <c r="GL118" s="159" t="str">
        <f t="shared" si="49"/>
        <v>Dominik Vlach</v>
      </c>
      <c r="GM118" s="202"/>
      <c r="GN118" s="203"/>
      <c r="GO118" s="202"/>
      <c r="GP118" s="203"/>
      <c r="GQ118" s="202"/>
      <c r="GR118" s="203"/>
      <c r="GS118" s="202"/>
      <c r="GT118" s="203"/>
      <c r="GU118" s="202"/>
      <c r="GV118" s="203"/>
      <c r="GW118" s="202"/>
      <c r="GX118" s="203"/>
      <c r="GY118" s="202"/>
      <c r="GZ118" s="203"/>
      <c r="HA118" s="202"/>
      <c r="HB118" s="203"/>
      <c r="HC118" s="202"/>
      <c r="HD118" s="203"/>
      <c r="HE118" s="202"/>
      <c r="HF118" s="203"/>
      <c r="HG118" s="202"/>
      <c r="HH118" s="203"/>
      <c r="HI118" s="202"/>
      <c r="HJ118" s="203"/>
      <c r="HK118" s="202"/>
      <c r="HL118" s="203"/>
      <c r="HM118" s="202"/>
      <c r="HN118" s="203"/>
      <c r="HO118" s="202"/>
      <c r="HP118" s="203"/>
      <c r="HQ118" s="202"/>
      <c r="HR118" s="203"/>
      <c r="HS118" s="202"/>
      <c r="HT118" s="203"/>
      <c r="HU118" s="202"/>
      <c r="HV118" s="203"/>
      <c r="HW118" s="202"/>
      <c r="HX118" s="203"/>
      <c r="HY118" s="202"/>
      <c r="HZ118" s="203"/>
      <c r="IA118" s="202"/>
      <c r="IB118" s="203"/>
      <c r="IC118" s="202"/>
      <c r="ID118" s="203"/>
      <c r="IE118" s="202"/>
      <c r="IF118" s="203"/>
      <c r="IG118" s="202"/>
      <c r="IH118" s="203"/>
      <c r="II118" s="202"/>
      <c r="IJ118" s="203"/>
      <c r="IK118" s="202"/>
      <c r="IL118" s="203"/>
      <c r="IM118" s="202"/>
      <c r="IN118" s="203"/>
      <c r="IO118" s="202"/>
      <c r="IP118" s="203"/>
      <c r="IQ118" s="202"/>
      <c r="IR118" s="203"/>
      <c r="IS118" s="202"/>
      <c r="IT118" s="203"/>
      <c r="IU118" s="202"/>
      <c r="IV118" s="215"/>
    </row>
    <row r="119">
      <c r="A119" s="225">
        <f>IFERROR(__xludf.DUMMYFUNCTION("""COMPUTED_VALUE"""),100.0)</f>
        <v>100</v>
      </c>
      <c r="B119" s="159" t="str">
        <f t="shared" si="46"/>
        <v>Oleksandr Sobolyuk</v>
      </c>
      <c r="C119" s="199">
        <f t="shared" ref="C119:BL119" si="118">BO119+EA119+GM119</f>
        <v>0</v>
      </c>
      <c r="D119" s="199">
        <f t="shared" si="118"/>
        <v>0</v>
      </c>
      <c r="E119" s="199">
        <f t="shared" si="118"/>
        <v>14</v>
      </c>
      <c r="F119" s="199">
        <f t="shared" si="118"/>
        <v>0</v>
      </c>
      <c r="G119" s="199">
        <f t="shared" si="118"/>
        <v>0</v>
      </c>
      <c r="H119" s="199">
        <f t="shared" si="118"/>
        <v>0</v>
      </c>
      <c r="I119" s="199">
        <f t="shared" si="118"/>
        <v>15.5</v>
      </c>
      <c r="J119" s="199">
        <f t="shared" si="118"/>
        <v>0</v>
      </c>
      <c r="K119" s="199">
        <f t="shared" si="118"/>
        <v>0</v>
      </c>
      <c r="L119" s="199">
        <f t="shared" si="118"/>
        <v>0</v>
      </c>
      <c r="M119" s="199">
        <f t="shared" si="118"/>
        <v>12</v>
      </c>
      <c r="N119" s="199">
        <f t="shared" si="118"/>
        <v>0</v>
      </c>
      <c r="O119" s="199">
        <f t="shared" si="118"/>
        <v>14</v>
      </c>
      <c r="P119" s="199">
        <f t="shared" si="118"/>
        <v>0</v>
      </c>
      <c r="Q119" s="199">
        <f t="shared" si="118"/>
        <v>14</v>
      </c>
      <c r="R119" s="199">
        <f t="shared" si="118"/>
        <v>0</v>
      </c>
      <c r="S119" s="199">
        <f t="shared" si="118"/>
        <v>14</v>
      </c>
      <c r="T119" s="199">
        <f t="shared" si="118"/>
        <v>0</v>
      </c>
      <c r="U119" s="199">
        <f t="shared" si="118"/>
        <v>14</v>
      </c>
      <c r="V119" s="199">
        <f t="shared" si="118"/>
        <v>0</v>
      </c>
      <c r="W119" s="199">
        <f t="shared" si="118"/>
        <v>0</v>
      </c>
      <c r="X119" s="199">
        <f t="shared" si="118"/>
        <v>0</v>
      </c>
      <c r="Y119" s="199">
        <f t="shared" si="118"/>
        <v>16</v>
      </c>
      <c r="Z119" s="199">
        <f t="shared" si="118"/>
        <v>0</v>
      </c>
      <c r="AA119" s="199">
        <f t="shared" si="118"/>
        <v>0</v>
      </c>
      <c r="AB119" s="199">
        <f t="shared" si="118"/>
        <v>0</v>
      </c>
      <c r="AC119" s="199">
        <f t="shared" si="118"/>
        <v>14</v>
      </c>
      <c r="AD119" s="199">
        <f t="shared" si="118"/>
        <v>0</v>
      </c>
      <c r="AE119" s="199">
        <f t="shared" si="118"/>
        <v>0</v>
      </c>
      <c r="AF119" s="199">
        <f t="shared" si="118"/>
        <v>0</v>
      </c>
      <c r="AG119" s="199">
        <f t="shared" si="118"/>
        <v>14</v>
      </c>
      <c r="AH119" s="199">
        <f t="shared" si="118"/>
        <v>0</v>
      </c>
      <c r="AI119" s="199">
        <f t="shared" si="118"/>
        <v>14</v>
      </c>
      <c r="AJ119" s="199">
        <f t="shared" si="118"/>
        <v>0</v>
      </c>
      <c r="AK119" s="199">
        <f t="shared" si="118"/>
        <v>0</v>
      </c>
      <c r="AL119" s="199">
        <f t="shared" si="118"/>
        <v>0</v>
      </c>
      <c r="AM119" s="199">
        <f t="shared" si="118"/>
        <v>15</v>
      </c>
      <c r="AN119" s="199">
        <f t="shared" si="118"/>
        <v>0</v>
      </c>
      <c r="AO119" s="199">
        <f t="shared" si="118"/>
        <v>0</v>
      </c>
      <c r="AP119" s="199">
        <f t="shared" si="118"/>
        <v>0</v>
      </c>
      <c r="AQ119" s="199">
        <f t="shared" si="118"/>
        <v>14</v>
      </c>
      <c r="AR119" s="199">
        <f t="shared" si="118"/>
        <v>0</v>
      </c>
      <c r="AS119" s="199">
        <f t="shared" si="118"/>
        <v>13</v>
      </c>
      <c r="AT119" s="199">
        <f t="shared" si="118"/>
        <v>0</v>
      </c>
      <c r="AU119" s="199">
        <f t="shared" si="118"/>
        <v>0</v>
      </c>
      <c r="AV119" s="199">
        <f t="shared" si="118"/>
        <v>0</v>
      </c>
      <c r="AW119" s="199">
        <f t="shared" si="118"/>
        <v>0</v>
      </c>
      <c r="AX119" s="199">
        <f t="shared" si="118"/>
        <v>0</v>
      </c>
      <c r="AY119" s="199">
        <f t="shared" si="118"/>
        <v>0</v>
      </c>
      <c r="AZ119" s="199">
        <f t="shared" si="118"/>
        <v>0</v>
      </c>
      <c r="BA119" s="199">
        <f t="shared" si="118"/>
        <v>14</v>
      </c>
      <c r="BB119" s="199">
        <f t="shared" si="118"/>
        <v>0</v>
      </c>
      <c r="BC119" s="199">
        <f t="shared" si="118"/>
        <v>12</v>
      </c>
      <c r="BD119" s="199">
        <f t="shared" si="118"/>
        <v>0</v>
      </c>
      <c r="BE119" s="199">
        <f t="shared" si="118"/>
        <v>14</v>
      </c>
      <c r="BF119" s="199">
        <f t="shared" si="118"/>
        <v>0</v>
      </c>
      <c r="BG119" s="199">
        <f t="shared" si="118"/>
        <v>14</v>
      </c>
      <c r="BH119" s="199">
        <f t="shared" si="118"/>
        <v>0</v>
      </c>
      <c r="BI119" s="199">
        <f t="shared" si="118"/>
        <v>14</v>
      </c>
      <c r="BJ119" s="199">
        <f t="shared" si="118"/>
        <v>0</v>
      </c>
      <c r="BK119" s="199">
        <f t="shared" si="118"/>
        <v>11</v>
      </c>
      <c r="BL119" s="199">
        <f t="shared" si="118"/>
        <v>0</v>
      </c>
      <c r="BM119" s="151"/>
      <c r="BN119" s="239" t="str">
        <f>IFERROR(__xludf.DUMMYFUNCTION("""COMPUTED_VALUE"""),"Oleksandr Sobolyuk")</f>
        <v>Oleksandr Sobolyuk</v>
      </c>
      <c r="BO119" s="202"/>
      <c r="BP119" s="203"/>
      <c r="BQ119" s="202"/>
      <c r="BR119" s="203"/>
      <c r="BS119" s="202"/>
      <c r="BT119" s="203"/>
      <c r="BU119" s="202"/>
      <c r="BV119" s="203"/>
      <c r="BW119" s="202"/>
      <c r="BX119" s="203"/>
      <c r="BY119" s="202"/>
      <c r="BZ119" s="203"/>
      <c r="CA119" s="202"/>
      <c r="CB119" s="203"/>
      <c r="CC119" s="202"/>
      <c r="CD119" s="203"/>
      <c r="CE119" s="202"/>
      <c r="CF119" s="203"/>
      <c r="CG119" s="202"/>
      <c r="CH119" s="203"/>
      <c r="CI119" s="202"/>
      <c r="CJ119" s="203"/>
      <c r="CK119" s="202"/>
      <c r="CL119" s="203"/>
      <c r="CM119" s="202"/>
      <c r="CN119" s="203"/>
      <c r="CO119" s="202"/>
      <c r="CP119" s="203"/>
      <c r="CQ119" s="202"/>
      <c r="CR119" s="203"/>
      <c r="CS119" s="202"/>
      <c r="CT119" s="203"/>
      <c r="CU119" s="202"/>
      <c r="CV119" s="203"/>
      <c r="CW119" s="202"/>
      <c r="CX119" s="203"/>
      <c r="CY119" s="202"/>
      <c r="CZ119" s="203"/>
      <c r="DA119" s="202"/>
      <c r="DB119" s="203"/>
      <c r="DC119" s="202"/>
      <c r="DD119" s="203"/>
      <c r="DE119" s="202"/>
      <c r="DF119" s="203"/>
      <c r="DG119" s="202"/>
      <c r="DH119" s="203"/>
      <c r="DI119" s="202"/>
      <c r="DJ119" s="203"/>
      <c r="DK119" s="202"/>
      <c r="DL119" s="203"/>
      <c r="DM119" s="202"/>
      <c r="DN119" s="203"/>
      <c r="DO119" s="202"/>
      <c r="DP119" s="203"/>
      <c r="DQ119" s="202"/>
      <c r="DR119" s="203"/>
      <c r="DS119" s="202"/>
      <c r="DT119" s="203"/>
      <c r="DU119" s="202"/>
      <c r="DV119" s="203"/>
      <c r="DW119" s="202"/>
      <c r="DX119" s="203"/>
      <c r="DZ119" s="159" t="str">
        <f t="shared" si="48"/>
        <v>Oleksandr Sobolyuk</v>
      </c>
      <c r="EA119" s="202"/>
      <c r="EB119" s="203"/>
      <c r="EC119" s="202"/>
      <c r="ED119" s="203"/>
      <c r="EE119" s="202"/>
      <c r="EF119" s="203"/>
      <c r="EG119" s="202"/>
      <c r="EH119" s="203"/>
      <c r="EI119" s="202"/>
      <c r="EJ119" s="203"/>
      <c r="EK119" s="202"/>
      <c r="EL119" s="203"/>
      <c r="EM119" s="202"/>
      <c r="EN119" s="203"/>
      <c r="EO119" s="202"/>
      <c r="EP119" s="203"/>
      <c r="EQ119" s="202"/>
      <c r="ER119" s="203"/>
      <c r="ES119" s="202"/>
      <c r="ET119" s="203"/>
      <c r="EU119" s="202"/>
      <c r="EV119" s="203"/>
      <c r="EW119" s="202"/>
      <c r="EX119" s="203"/>
      <c r="EY119" s="202"/>
      <c r="EZ119" s="203"/>
      <c r="FA119" s="202"/>
      <c r="FB119" s="203"/>
      <c r="FC119" s="202"/>
      <c r="FD119" s="203"/>
      <c r="FE119" s="202"/>
      <c r="FF119" s="203"/>
      <c r="FG119" s="202"/>
      <c r="FH119" s="203"/>
      <c r="FI119" s="202"/>
      <c r="FJ119" s="203"/>
      <c r="FK119" s="202"/>
      <c r="FL119" s="203"/>
      <c r="FM119" s="202"/>
      <c r="FN119" s="203"/>
      <c r="FO119" s="202"/>
      <c r="FP119" s="203"/>
      <c r="FQ119" s="202"/>
      <c r="FR119" s="203"/>
      <c r="FS119" s="202"/>
      <c r="FT119" s="203"/>
      <c r="FU119" s="202"/>
      <c r="FV119" s="203"/>
      <c r="FW119" s="202"/>
      <c r="FX119" s="203"/>
      <c r="FY119" s="202"/>
      <c r="FZ119" s="203"/>
      <c r="GA119" s="202"/>
      <c r="GB119" s="203"/>
      <c r="GC119" s="202"/>
      <c r="GD119" s="203"/>
      <c r="GE119" s="202"/>
      <c r="GF119" s="203"/>
      <c r="GG119" s="202"/>
      <c r="GH119" s="203"/>
      <c r="GI119" s="202"/>
      <c r="GJ119" s="203"/>
      <c r="GL119" s="159" t="str">
        <f t="shared" si="49"/>
        <v>Oleksandr Sobolyuk</v>
      </c>
      <c r="GM119" s="202"/>
      <c r="GN119" s="203"/>
      <c r="GO119" s="202">
        <f>IFERROR(__xludf.DUMMYFUNCTION("""COMPUTED_VALUE"""),14.0)</f>
        <v>14</v>
      </c>
      <c r="GP119" s="203"/>
      <c r="GQ119" s="202"/>
      <c r="GR119" s="203"/>
      <c r="GS119" s="202">
        <f>IFERROR(__xludf.DUMMYFUNCTION("""COMPUTED_VALUE"""),15.5)</f>
        <v>15.5</v>
      </c>
      <c r="GT119" s="203"/>
      <c r="GU119" s="202"/>
      <c r="GV119" s="203"/>
      <c r="GW119" s="202">
        <f>IFERROR(__xludf.DUMMYFUNCTION("""COMPUTED_VALUE"""),12.0)</f>
        <v>12</v>
      </c>
      <c r="GX119" s="203"/>
      <c r="GY119" s="202">
        <f>IFERROR(__xludf.DUMMYFUNCTION("""COMPUTED_VALUE"""),14.0)</f>
        <v>14</v>
      </c>
      <c r="GZ119" s="203"/>
      <c r="HA119" s="202">
        <f>IFERROR(__xludf.DUMMYFUNCTION("""COMPUTED_VALUE"""),14.0)</f>
        <v>14</v>
      </c>
      <c r="HB119" s="203"/>
      <c r="HC119" s="202">
        <f>IFERROR(__xludf.DUMMYFUNCTION("""COMPUTED_VALUE"""),14.0)</f>
        <v>14</v>
      </c>
      <c r="HD119" s="203"/>
      <c r="HE119" s="202">
        <f>IFERROR(__xludf.DUMMYFUNCTION("""COMPUTED_VALUE"""),14.0)</f>
        <v>14</v>
      </c>
      <c r="HF119" s="203"/>
      <c r="HG119" s="202"/>
      <c r="HH119" s="203"/>
      <c r="HI119" s="202">
        <f>IFERROR(__xludf.DUMMYFUNCTION("""COMPUTED_VALUE"""),16.0)</f>
        <v>16</v>
      </c>
      <c r="HJ119" s="203"/>
      <c r="HK119" s="202"/>
      <c r="HL119" s="203"/>
      <c r="HM119" s="202">
        <f>IFERROR(__xludf.DUMMYFUNCTION("""COMPUTED_VALUE"""),14.0)</f>
        <v>14</v>
      </c>
      <c r="HN119" s="203"/>
      <c r="HO119" s="202"/>
      <c r="HP119" s="203"/>
      <c r="HQ119" s="202">
        <f>IFERROR(__xludf.DUMMYFUNCTION("""COMPUTED_VALUE"""),14.0)</f>
        <v>14</v>
      </c>
      <c r="HR119" s="203"/>
      <c r="HS119" s="202">
        <f>IFERROR(__xludf.DUMMYFUNCTION("""COMPUTED_VALUE"""),14.0)</f>
        <v>14</v>
      </c>
      <c r="HT119" s="203"/>
      <c r="HU119" s="202"/>
      <c r="HV119" s="203"/>
      <c r="HW119" s="202">
        <f>IFERROR(__xludf.DUMMYFUNCTION("""COMPUTED_VALUE"""),15.0)</f>
        <v>15</v>
      </c>
      <c r="HX119" s="203"/>
      <c r="HY119" s="202"/>
      <c r="HZ119" s="203"/>
      <c r="IA119" s="202">
        <f>IFERROR(__xludf.DUMMYFUNCTION("""COMPUTED_VALUE"""),14.0)</f>
        <v>14</v>
      </c>
      <c r="IB119" s="203"/>
      <c r="IC119" s="202">
        <f>IFERROR(__xludf.DUMMYFUNCTION("""COMPUTED_VALUE"""),13.0)</f>
        <v>13</v>
      </c>
      <c r="ID119" s="203"/>
      <c r="IE119" s="202"/>
      <c r="IF119" s="203"/>
      <c r="IG119" s="202"/>
      <c r="IH119" s="203"/>
      <c r="II119" s="202"/>
      <c r="IJ119" s="203"/>
      <c r="IK119" s="202">
        <f>IFERROR(__xludf.DUMMYFUNCTION("""COMPUTED_VALUE"""),14.0)</f>
        <v>14</v>
      </c>
      <c r="IL119" s="203"/>
      <c r="IM119" s="202">
        <f>IFERROR(__xludf.DUMMYFUNCTION("""COMPUTED_VALUE"""),12.0)</f>
        <v>12</v>
      </c>
      <c r="IN119" s="203"/>
      <c r="IO119" s="202">
        <f>IFERROR(__xludf.DUMMYFUNCTION("""COMPUTED_VALUE"""),14.0)</f>
        <v>14</v>
      </c>
      <c r="IP119" s="203"/>
      <c r="IQ119" s="202">
        <f>IFERROR(__xludf.DUMMYFUNCTION("""COMPUTED_VALUE"""),14.0)</f>
        <v>14</v>
      </c>
      <c r="IR119" s="203"/>
      <c r="IS119" s="202">
        <f>IFERROR(__xludf.DUMMYFUNCTION("""COMPUTED_VALUE"""),14.0)</f>
        <v>14</v>
      </c>
      <c r="IT119" s="203"/>
      <c r="IU119" s="202">
        <f>IFERROR(__xludf.DUMMYFUNCTION("""COMPUTED_VALUE"""),11.0)</f>
        <v>11</v>
      </c>
      <c r="IV119" s="215"/>
    </row>
    <row r="120">
      <c r="A120" s="225">
        <f>IFERROR(__xludf.DUMMYFUNCTION("""COMPUTED_VALUE"""),100.0)</f>
        <v>100</v>
      </c>
      <c r="B120" s="159" t="str">
        <f t="shared" si="46"/>
        <v>Radim Raulim-x</v>
      </c>
      <c r="C120" s="199">
        <f t="shared" ref="C120:BL120" si="119">BO120+EA120+GM120</f>
        <v>0</v>
      </c>
      <c r="D120" s="199">
        <f t="shared" si="119"/>
        <v>0</v>
      </c>
      <c r="E120" s="199">
        <f t="shared" si="119"/>
        <v>0</v>
      </c>
      <c r="F120" s="199">
        <f t="shared" si="119"/>
        <v>0</v>
      </c>
      <c r="G120" s="199">
        <f t="shared" si="119"/>
        <v>0</v>
      </c>
      <c r="H120" s="199">
        <f t="shared" si="119"/>
        <v>0</v>
      </c>
      <c r="I120" s="199">
        <f t="shared" si="119"/>
        <v>0</v>
      </c>
      <c r="J120" s="199">
        <f t="shared" si="119"/>
        <v>0</v>
      </c>
      <c r="K120" s="199">
        <f t="shared" si="119"/>
        <v>0</v>
      </c>
      <c r="L120" s="199">
        <f t="shared" si="119"/>
        <v>0</v>
      </c>
      <c r="M120" s="199">
        <f t="shared" si="119"/>
        <v>0</v>
      </c>
      <c r="N120" s="199">
        <f t="shared" si="119"/>
        <v>0</v>
      </c>
      <c r="O120" s="199">
        <f t="shared" si="119"/>
        <v>0</v>
      </c>
      <c r="P120" s="199">
        <f t="shared" si="119"/>
        <v>0</v>
      </c>
      <c r="Q120" s="199">
        <f t="shared" si="119"/>
        <v>0</v>
      </c>
      <c r="R120" s="199">
        <f t="shared" si="119"/>
        <v>0</v>
      </c>
      <c r="S120" s="199">
        <f t="shared" si="119"/>
        <v>0</v>
      </c>
      <c r="T120" s="199">
        <f t="shared" si="119"/>
        <v>0</v>
      </c>
      <c r="U120" s="199">
        <f t="shared" si="119"/>
        <v>0</v>
      </c>
      <c r="V120" s="199">
        <f t="shared" si="119"/>
        <v>0</v>
      </c>
      <c r="W120" s="199">
        <f t="shared" si="119"/>
        <v>0</v>
      </c>
      <c r="X120" s="199">
        <f t="shared" si="119"/>
        <v>0</v>
      </c>
      <c r="Y120" s="199">
        <f t="shared" si="119"/>
        <v>0</v>
      </c>
      <c r="Z120" s="199">
        <f t="shared" si="119"/>
        <v>0</v>
      </c>
      <c r="AA120" s="199">
        <f t="shared" si="119"/>
        <v>0</v>
      </c>
      <c r="AB120" s="199">
        <f t="shared" si="119"/>
        <v>0</v>
      </c>
      <c r="AC120" s="199">
        <f t="shared" si="119"/>
        <v>0</v>
      </c>
      <c r="AD120" s="199">
        <f t="shared" si="119"/>
        <v>0</v>
      </c>
      <c r="AE120" s="199">
        <f t="shared" si="119"/>
        <v>0</v>
      </c>
      <c r="AF120" s="199">
        <f t="shared" si="119"/>
        <v>0</v>
      </c>
      <c r="AG120" s="199">
        <f t="shared" si="119"/>
        <v>0</v>
      </c>
      <c r="AH120" s="199">
        <f t="shared" si="119"/>
        <v>0</v>
      </c>
      <c r="AI120" s="199">
        <f t="shared" si="119"/>
        <v>0</v>
      </c>
      <c r="AJ120" s="199">
        <f t="shared" si="119"/>
        <v>0</v>
      </c>
      <c r="AK120" s="199">
        <f t="shared" si="119"/>
        <v>0</v>
      </c>
      <c r="AL120" s="199">
        <f t="shared" si="119"/>
        <v>0</v>
      </c>
      <c r="AM120" s="199">
        <f t="shared" si="119"/>
        <v>0</v>
      </c>
      <c r="AN120" s="199">
        <f t="shared" si="119"/>
        <v>0</v>
      </c>
      <c r="AO120" s="199">
        <f t="shared" si="119"/>
        <v>0</v>
      </c>
      <c r="AP120" s="199">
        <f t="shared" si="119"/>
        <v>0</v>
      </c>
      <c r="AQ120" s="199">
        <f t="shared" si="119"/>
        <v>0</v>
      </c>
      <c r="AR120" s="199">
        <f t="shared" si="119"/>
        <v>0</v>
      </c>
      <c r="AS120" s="199">
        <f t="shared" si="119"/>
        <v>0</v>
      </c>
      <c r="AT120" s="199">
        <f t="shared" si="119"/>
        <v>0</v>
      </c>
      <c r="AU120" s="199">
        <f t="shared" si="119"/>
        <v>0</v>
      </c>
      <c r="AV120" s="199">
        <f t="shared" si="119"/>
        <v>0</v>
      </c>
      <c r="AW120" s="199">
        <f t="shared" si="119"/>
        <v>0</v>
      </c>
      <c r="AX120" s="199">
        <f t="shared" si="119"/>
        <v>0</v>
      </c>
      <c r="AY120" s="199">
        <f t="shared" si="119"/>
        <v>0</v>
      </c>
      <c r="AZ120" s="199">
        <f t="shared" si="119"/>
        <v>0</v>
      </c>
      <c r="BA120" s="199">
        <f t="shared" si="119"/>
        <v>0</v>
      </c>
      <c r="BB120" s="199">
        <f t="shared" si="119"/>
        <v>0</v>
      </c>
      <c r="BC120" s="199">
        <f t="shared" si="119"/>
        <v>0</v>
      </c>
      <c r="BD120" s="199">
        <f t="shared" si="119"/>
        <v>0</v>
      </c>
      <c r="BE120" s="199">
        <f t="shared" si="119"/>
        <v>0</v>
      </c>
      <c r="BF120" s="199">
        <f t="shared" si="119"/>
        <v>0</v>
      </c>
      <c r="BG120" s="199">
        <f t="shared" si="119"/>
        <v>0</v>
      </c>
      <c r="BH120" s="199">
        <f t="shared" si="119"/>
        <v>0</v>
      </c>
      <c r="BI120" s="199">
        <f t="shared" si="119"/>
        <v>0</v>
      </c>
      <c r="BJ120" s="199">
        <f t="shared" si="119"/>
        <v>0</v>
      </c>
      <c r="BK120" s="199">
        <f t="shared" si="119"/>
        <v>0</v>
      </c>
      <c r="BL120" s="199">
        <f t="shared" si="119"/>
        <v>0</v>
      </c>
      <c r="BM120" s="151"/>
      <c r="BN120" s="239" t="str">
        <f>IFERROR(__xludf.DUMMYFUNCTION("""COMPUTED_VALUE"""),"Radim Raulim-x")</f>
        <v>Radim Raulim-x</v>
      </c>
      <c r="BO120" s="202"/>
      <c r="BP120" s="203"/>
      <c r="BQ120" s="202"/>
      <c r="BR120" s="203"/>
      <c r="BS120" s="202"/>
      <c r="BT120" s="203"/>
      <c r="BU120" s="202"/>
      <c r="BV120" s="203"/>
      <c r="BW120" s="202"/>
      <c r="BX120" s="203"/>
      <c r="BY120" s="202"/>
      <c r="BZ120" s="203"/>
      <c r="CA120" s="202"/>
      <c r="CB120" s="203"/>
      <c r="CC120" s="202"/>
      <c r="CD120" s="203"/>
      <c r="CE120" s="202"/>
      <c r="CF120" s="203"/>
      <c r="CG120" s="202"/>
      <c r="CH120" s="203"/>
      <c r="CI120" s="202"/>
      <c r="CJ120" s="203"/>
      <c r="CK120" s="202"/>
      <c r="CL120" s="203"/>
      <c r="CM120" s="202"/>
      <c r="CN120" s="203"/>
      <c r="CO120" s="202"/>
      <c r="CP120" s="203"/>
      <c r="CQ120" s="202"/>
      <c r="CR120" s="203"/>
      <c r="CS120" s="202"/>
      <c r="CT120" s="203"/>
      <c r="CU120" s="202"/>
      <c r="CV120" s="203"/>
      <c r="CW120" s="202"/>
      <c r="CX120" s="203"/>
      <c r="CY120" s="202"/>
      <c r="CZ120" s="203"/>
      <c r="DA120" s="202"/>
      <c r="DB120" s="203"/>
      <c r="DC120" s="202"/>
      <c r="DD120" s="203"/>
      <c r="DE120" s="202"/>
      <c r="DF120" s="203"/>
      <c r="DG120" s="202"/>
      <c r="DH120" s="203"/>
      <c r="DI120" s="202"/>
      <c r="DJ120" s="203"/>
      <c r="DK120" s="202"/>
      <c r="DL120" s="203"/>
      <c r="DM120" s="202"/>
      <c r="DN120" s="203"/>
      <c r="DO120" s="202"/>
      <c r="DP120" s="203"/>
      <c r="DQ120" s="202"/>
      <c r="DR120" s="203"/>
      <c r="DS120" s="202"/>
      <c r="DT120" s="203"/>
      <c r="DU120" s="202"/>
      <c r="DV120" s="203"/>
      <c r="DW120" s="202"/>
      <c r="DX120" s="203"/>
      <c r="DZ120" s="159" t="str">
        <f t="shared" si="48"/>
        <v>Radim Raulim-x</v>
      </c>
      <c r="EA120" s="202"/>
      <c r="EB120" s="203"/>
      <c r="EC120" s="202"/>
      <c r="ED120" s="203"/>
      <c r="EE120" s="202"/>
      <c r="EF120" s="203"/>
      <c r="EG120" s="202"/>
      <c r="EH120" s="203"/>
      <c r="EI120" s="202"/>
      <c r="EJ120" s="203"/>
      <c r="EK120" s="202"/>
      <c r="EL120" s="203"/>
      <c r="EM120" s="202"/>
      <c r="EN120" s="203"/>
      <c r="EO120" s="202"/>
      <c r="EP120" s="203"/>
      <c r="EQ120" s="202"/>
      <c r="ER120" s="203"/>
      <c r="ES120" s="202"/>
      <c r="ET120" s="203"/>
      <c r="EU120" s="202"/>
      <c r="EV120" s="203"/>
      <c r="EW120" s="202"/>
      <c r="EX120" s="203"/>
      <c r="EY120" s="202"/>
      <c r="EZ120" s="203"/>
      <c r="FA120" s="202"/>
      <c r="FB120" s="203"/>
      <c r="FC120" s="202"/>
      <c r="FD120" s="203"/>
      <c r="FE120" s="202"/>
      <c r="FF120" s="203"/>
      <c r="FG120" s="202"/>
      <c r="FH120" s="203"/>
      <c r="FI120" s="202"/>
      <c r="FJ120" s="203"/>
      <c r="FK120" s="202"/>
      <c r="FL120" s="203"/>
      <c r="FM120" s="202"/>
      <c r="FN120" s="203"/>
      <c r="FO120" s="202"/>
      <c r="FP120" s="203"/>
      <c r="FQ120" s="202"/>
      <c r="FR120" s="203"/>
      <c r="FS120" s="202"/>
      <c r="FT120" s="203"/>
      <c r="FU120" s="202"/>
      <c r="FV120" s="203"/>
      <c r="FW120" s="202"/>
      <c r="FX120" s="203"/>
      <c r="FY120" s="202"/>
      <c r="FZ120" s="203"/>
      <c r="GA120" s="202"/>
      <c r="GB120" s="203"/>
      <c r="GC120" s="202"/>
      <c r="GD120" s="203"/>
      <c r="GE120" s="202"/>
      <c r="GF120" s="203"/>
      <c r="GG120" s="202"/>
      <c r="GH120" s="203"/>
      <c r="GI120" s="202"/>
      <c r="GJ120" s="203"/>
      <c r="GL120" s="159" t="str">
        <f t="shared" si="49"/>
        <v>Radim Raulim-x</v>
      </c>
      <c r="GM120" s="202"/>
      <c r="GN120" s="203"/>
      <c r="GO120" s="202"/>
      <c r="GP120" s="203"/>
      <c r="GQ120" s="202"/>
      <c r="GR120" s="203"/>
      <c r="GS120" s="202"/>
      <c r="GT120" s="203"/>
      <c r="GU120" s="202"/>
      <c r="GV120" s="203"/>
      <c r="GW120" s="202"/>
      <c r="GX120" s="203"/>
      <c r="GY120" s="202"/>
      <c r="GZ120" s="203"/>
      <c r="HA120" s="202"/>
      <c r="HB120" s="203"/>
      <c r="HC120" s="202"/>
      <c r="HD120" s="203"/>
      <c r="HE120" s="202"/>
      <c r="HF120" s="203"/>
      <c r="HG120" s="202"/>
      <c r="HH120" s="203"/>
      <c r="HI120" s="202"/>
      <c r="HJ120" s="203"/>
      <c r="HK120" s="202"/>
      <c r="HL120" s="203"/>
      <c r="HM120" s="202"/>
      <c r="HN120" s="203"/>
      <c r="HO120" s="202"/>
      <c r="HP120" s="203"/>
      <c r="HQ120" s="202"/>
      <c r="HR120" s="203"/>
      <c r="HS120" s="202"/>
      <c r="HT120" s="203"/>
      <c r="HU120" s="202"/>
      <c r="HV120" s="203"/>
      <c r="HW120" s="202"/>
      <c r="HX120" s="203"/>
      <c r="HY120" s="202"/>
      <c r="HZ120" s="203"/>
      <c r="IA120" s="202"/>
      <c r="IB120" s="203"/>
      <c r="IC120" s="202"/>
      <c r="ID120" s="203"/>
      <c r="IE120" s="202"/>
      <c r="IF120" s="203"/>
      <c r="IG120" s="202"/>
      <c r="IH120" s="203"/>
      <c r="II120" s="202"/>
      <c r="IJ120" s="203"/>
      <c r="IK120" s="202"/>
      <c r="IL120" s="203"/>
      <c r="IM120" s="202"/>
      <c r="IN120" s="203"/>
      <c r="IO120" s="202"/>
      <c r="IP120" s="203"/>
      <c r="IQ120" s="202"/>
      <c r="IR120" s="203"/>
      <c r="IS120" s="202"/>
      <c r="IT120" s="203"/>
      <c r="IU120" s="202"/>
      <c r="IV120" s="215"/>
    </row>
    <row r="121">
      <c r="A121" s="225">
        <f>IFERROR(__xludf.DUMMYFUNCTION("""COMPUTED_VALUE"""),100.0)</f>
        <v>100</v>
      </c>
      <c r="B121" s="159" t="str">
        <f t="shared" si="46"/>
        <v>Martin Kumšta-x</v>
      </c>
      <c r="C121" s="199">
        <f t="shared" ref="C121:BL121" si="120">BO121+EA121+GM121</f>
        <v>0</v>
      </c>
      <c r="D121" s="199">
        <f t="shared" si="120"/>
        <v>0</v>
      </c>
      <c r="E121" s="199">
        <f t="shared" si="120"/>
        <v>0</v>
      </c>
      <c r="F121" s="199">
        <f t="shared" si="120"/>
        <v>0</v>
      </c>
      <c r="G121" s="199">
        <f t="shared" si="120"/>
        <v>0</v>
      </c>
      <c r="H121" s="199">
        <f t="shared" si="120"/>
        <v>0</v>
      </c>
      <c r="I121" s="199">
        <f t="shared" si="120"/>
        <v>0</v>
      </c>
      <c r="J121" s="199">
        <f t="shared" si="120"/>
        <v>0</v>
      </c>
      <c r="K121" s="199">
        <f t="shared" si="120"/>
        <v>0</v>
      </c>
      <c r="L121" s="199">
        <f t="shared" si="120"/>
        <v>0</v>
      </c>
      <c r="M121" s="199">
        <f t="shared" si="120"/>
        <v>0</v>
      </c>
      <c r="N121" s="199">
        <f t="shared" si="120"/>
        <v>0</v>
      </c>
      <c r="O121" s="199">
        <f t="shared" si="120"/>
        <v>0</v>
      </c>
      <c r="P121" s="199">
        <f t="shared" si="120"/>
        <v>0</v>
      </c>
      <c r="Q121" s="199">
        <f t="shared" si="120"/>
        <v>0</v>
      </c>
      <c r="R121" s="199">
        <f t="shared" si="120"/>
        <v>0</v>
      </c>
      <c r="S121" s="199">
        <f t="shared" si="120"/>
        <v>0</v>
      </c>
      <c r="T121" s="199">
        <f t="shared" si="120"/>
        <v>0</v>
      </c>
      <c r="U121" s="199">
        <f t="shared" si="120"/>
        <v>0</v>
      </c>
      <c r="V121" s="199">
        <f t="shared" si="120"/>
        <v>0</v>
      </c>
      <c r="W121" s="199">
        <f t="shared" si="120"/>
        <v>0</v>
      </c>
      <c r="X121" s="199">
        <f t="shared" si="120"/>
        <v>0</v>
      </c>
      <c r="Y121" s="199">
        <f t="shared" si="120"/>
        <v>0</v>
      </c>
      <c r="Z121" s="199">
        <f t="shared" si="120"/>
        <v>0</v>
      </c>
      <c r="AA121" s="199">
        <f t="shared" si="120"/>
        <v>0</v>
      </c>
      <c r="AB121" s="199">
        <f t="shared" si="120"/>
        <v>0</v>
      </c>
      <c r="AC121" s="199">
        <f t="shared" si="120"/>
        <v>0</v>
      </c>
      <c r="AD121" s="199">
        <f t="shared" si="120"/>
        <v>0</v>
      </c>
      <c r="AE121" s="199">
        <f t="shared" si="120"/>
        <v>0</v>
      </c>
      <c r="AF121" s="199">
        <f t="shared" si="120"/>
        <v>0</v>
      </c>
      <c r="AG121" s="199">
        <f t="shared" si="120"/>
        <v>0</v>
      </c>
      <c r="AH121" s="199">
        <f t="shared" si="120"/>
        <v>0</v>
      </c>
      <c r="AI121" s="199">
        <f t="shared" si="120"/>
        <v>0</v>
      </c>
      <c r="AJ121" s="199">
        <f t="shared" si="120"/>
        <v>0</v>
      </c>
      <c r="AK121" s="199">
        <f t="shared" si="120"/>
        <v>0</v>
      </c>
      <c r="AL121" s="199">
        <f t="shared" si="120"/>
        <v>0</v>
      </c>
      <c r="AM121" s="199">
        <f t="shared" si="120"/>
        <v>0</v>
      </c>
      <c r="AN121" s="199">
        <f t="shared" si="120"/>
        <v>0</v>
      </c>
      <c r="AO121" s="199">
        <f t="shared" si="120"/>
        <v>0</v>
      </c>
      <c r="AP121" s="199">
        <f t="shared" si="120"/>
        <v>0</v>
      </c>
      <c r="AQ121" s="199">
        <f t="shared" si="120"/>
        <v>0</v>
      </c>
      <c r="AR121" s="199">
        <f t="shared" si="120"/>
        <v>0</v>
      </c>
      <c r="AS121" s="199">
        <f t="shared" si="120"/>
        <v>0</v>
      </c>
      <c r="AT121" s="199">
        <f t="shared" si="120"/>
        <v>0</v>
      </c>
      <c r="AU121" s="199">
        <f t="shared" si="120"/>
        <v>0</v>
      </c>
      <c r="AV121" s="199">
        <f t="shared" si="120"/>
        <v>0</v>
      </c>
      <c r="AW121" s="199">
        <f t="shared" si="120"/>
        <v>0</v>
      </c>
      <c r="AX121" s="199">
        <f t="shared" si="120"/>
        <v>0</v>
      </c>
      <c r="AY121" s="199">
        <f t="shared" si="120"/>
        <v>0</v>
      </c>
      <c r="AZ121" s="199">
        <f t="shared" si="120"/>
        <v>0</v>
      </c>
      <c r="BA121" s="199">
        <f t="shared" si="120"/>
        <v>0</v>
      </c>
      <c r="BB121" s="199">
        <f t="shared" si="120"/>
        <v>0</v>
      </c>
      <c r="BC121" s="199">
        <f t="shared" si="120"/>
        <v>0</v>
      </c>
      <c r="BD121" s="199">
        <f t="shared" si="120"/>
        <v>0</v>
      </c>
      <c r="BE121" s="199">
        <f t="shared" si="120"/>
        <v>0</v>
      </c>
      <c r="BF121" s="199">
        <f t="shared" si="120"/>
        <v>0</v>
      </c>
      <c r="BG121" s="199">
        <f t="shared" si="120"/>
        <v>0</v>
      </c>
      <c r="BH121" s="199">
        <f t="shared" si="120"/>
        <v>0</v>
      </c>
      <c r="BI121" s="199">
        <f t="shared" si="120"/>
        <v>0</v>
      </c>
      <c r="BJ121" s="199">
        <f t="shared" si="120"/>
        <v>0</v>
      </c>
      <c r="BK121" s="199">
        <f t="shared" si="120"/>
        <v>0</v>
      </c>
      <c r="BL121" s="199">
        <f t="shared" si="120"/>
        <v>0</v>
      </c>
      <c r="BM121" s="151"/>
      <c r="BN121" s="239" t="str">
        <f>IFERROR(__xludf.DUMMYFUNCTION("""COMPUTED_VALUE"""),"Martin Kumšta-x")</f>
        <v>Martin Kumšta-x</v>
      </c>
      <c r="BO121" s="202"/>
      <c r="BP121" s="203"/>
      <c r="BQ121" s="202"/>
      <c r="BR121" s="203"/>
      <c r="BS121" s="202"/>
      <c r="BT121" s="203"/>
      <c r="BU121" s="202"/>
      <c r="BV121" s="203"/>
      <c r="BW121" s="202"/>
      <c r="BX121" s="203"/>
      <c r="BY121" s="202"/>
      <c r="BZ121" s="203"/>
      <c r="CA121" s="202"/>
      <c r="CB121" s="203"/>
      <c r="CC121" s="202"/>
      <c r="CD121" s="203"/>
      <c r="CE121" s="202"/>
      <c r="CF121" s="203"/>
      <c r="CG121" s="202"/>
      <c r="CH121" s="203"/>
      <c r="CI121" s="202"/>
      <c r="CJ121" s="203"/>
      <c r="CK121" s="202"/>
      <c r="CL121" s="203"/>
      <c r="CM121" s="202"/>
      <c r="CN121" s="203"/>
      <c r="CO121" s="202"/>
      <c r="CP121" s="203"/>
      <c r="CQ121" s="202"/>
      <c r="CR121" s="203"/>
      <c r="CS121" s="202"/>
      <c r="CT121" s="203"/>
      <c r="CU121" s="202"/>
      <c r="CV121" s="203"/>
      <c r="CW121" s="202"/>
      <c r="CX121" s="203"/>
      <c r="CY121" s="202"/>
      <c r="CZ121" s="203"/>
      <c r="DA121" s="202"/>
      <c r="DB121" s="203"/>
      <c r="DC121" s="202"/>
      <c r="DD121" s="203"/>
      <c r="DE121" s="202"/>
      <c r="DF121" s="203"/>
      <c r="DG121" s="202"/>
      <c r="DH121" s="203"/>
      <c r="DI121" s="202"/>
      <c r="DJ121" s="203"/>
      <c r="DK121" s="202"/>
      <c r="DL121" s="203"/>
      <c r="DM121" s="202"/>
      <c r="DN121" s="203"/>
      <c r="DO121" s="202"/>
      <c r="DP121" s="203"/>
      <c r="DQ121" s="202"/>
      <c r="DR121" s="203"/>
      <c r="DS121" s="202"/>
      <c r="DT121" s="203"/>
      <c r="DU121" s="202"/>
      <c r="DV121" s="203"/>
      <c r="DW121" s="202"/>
      <c r="DX121" s="203"/>
      <c r="DZ121" s="159" t="str">
        <f t="shared" si="48"/>
        <v>Martin Kumšta-x</v>
      </c>
      <c r="EA121" s="202"/>
      <c r="EB121" s="203"/>
      <c r="EC121" s="202"/>
      <c r="ED121" s="203"/>
      <c r="EE121" s="202"/>
      <c r="EF121" s="203"/>
      <c r="EG121" s="202"/>
      <c r="EH121" s="203"/>
      <c r="EI121" s="202"/>
      <c r="EJ121" s="203"/>
      <c r="EK121" s="202"/>
      <c r="EL121" s="203"/>
      <c r="EM121" s="202"/>
      <c r="EN121" s="203"/>
      <c r="EO121" s="202"/>
      <c r="EP121" s="203"/>
      <c r="EQ121" s="202"/>
      <c r="ER121" s="203"/>
      <c r="ES121" s="202"/>
      <c r="ET121" s="203"/>
      <c r="EU121" s="202"/>
      <c r="EV121" s="203"/>
      <c r="EW121" s="202"/>
      <c r="EX121" s="203"/>
      <c r="EY121" s="202"/>
      <c r="EZ121" s="203"/>
      <c r="FA121" s="202"/>
      <c r="FB121" s="203"/>
      <c r="FC121" s="202"/>
      <c r="FD121" s="203"/>
      <c r="FE121" s="202"/>
      <c r="FF121" s="203"/>
      <c r="FG121" s="202"/>
      <c r="FH121" s="203"/>
      <c r="FI121" s="202"/>
      <c r="FJ121" s="203"/>
      <c r="FK121" s="202"/>
      <c r="FL121" s="203"/>
      <c r="FM121" s="202"/>
      <c r="FN121" s="203"/>
      <c r="FO121" s="202"/>
      <c r="FP121" s="203"/>
      <c r="FQ121" s="202"/>
      <c r="FR121" s="203"/>
      <c r="FS121" s="202"/>
      <c r="FT121" s="203"/>
      <c r="FU121" s="202"/>
      <c r="FV121" s="203"/>
      <c r="FW121" s="202"/>
      <c r="FX121" s="203"/>
      <c r="FY121" s="202"/>
      <c r="FZ121" s="203"/>
      <c r="GA121" s="202"/>
      <c r="GB121" s="203"/>
      <c r="GC121" s="202"/>
      <c r="GD121" s="203"/>
      <c r="GE121" s="202"/>
      <c r="GF121" s="203"/>
      <c r="GG121" s="202"/>
      <c r="GH121" s="203"/>
      <c r="GI121" s="202"/>
      <c r="GJ121" s="203"/>
      <c r="GL121" s="159" t="str">
        <f t="shared" si="49"/>
        <v>Martin Kumšta-x</v>
      </c>
      <c r="GM121" s="202"/>
      <c r="GN121" s="203"/>
      <c r="GO121" s="202"/>
      <c r="GP121" s="203"/>
      <c r="GQ121" s="202"/>
      <c r="GR121" s="203"/>
      <c r="GS121" s="202"/>
      <c r="GT121" s="203"/>
      <c r="GU121" s="202"/>
      <c r="GV121" s="203"/>
      <c r="GW121" s="202"/>
      <c r="GX121" s="203"/>
      <c r="GY121" s="202"/>
      <c r="GZ121" s="203"/>
      <c r="HA121" s="202"/>
      <c r="HB121" s="203"/>
      <c r="HC121" s="202"/>
      <c r="HD121" s="203"/>
      <c r="HE121" s="202"/>
      <c r="HF121" s="203"/>
      <c r="HG121" s="202"/>
      <c r="HH121" s="203"/>
      <c r="HI121" s="202"/>
      <c r="HJ121" s="203"/>
      <c r="HK121" s="202"/>
      <c r="HL121" s="203"/>
      <c r="HM121" s="202"/>
      <c r="HN121" s="203"/>
      <c r="HO121" s="202"/>
      <c r="HP121" s="203"/>
      <c r="HQ121" s="202"/>
      <c r="HR121" s="203"/>
      <c r="HS121" s="202"/>
      <c r="HT121" s="203"/>
      <c r="HU121" s="202"/>
      <c r="HV121" s="203"/>
      <c r="HW121" s="202"/>
      <c r="HX121" s="203"/>
      <c r="HY121" s="202"/>
      <c r="HZ121" s="203"/>
      <c r="IA121" s="202"/>
      <c r="IB121" s="203"/>
      <c r="IC121" s="202"/>
      <c r="ID121" s="203"/>
      <c r="IE121" s="202"/>
      <c r="IF121" s="203"/>
      <c r="IG121" s="202"/>
      <c r="IH121" s="203"/>
      <c r="II121" s="202"/>
      <c r="IJ121" s="203"/>
      <c r="IK121" s="202"/>
      <c r="IL121" s="203"/>
      <c r="IM121" s="202"/>
      <c r="IN121" s="203"/>
      <c r="IO121" s="202"/>
      <c r="IP121" s="203"/>
      <c r="IQ121" s="202"/>
      <c r="IR121" s="203"/>
      <c r="IS121" s="202"/>
      <c r="IT121" s="203"/>
      <c r="IU121" s="202"/>
      <c r="IV121" s="215"/>
    </row>
    <row r="122">
      <c r="A122" s="225">
        <f>IFERROR(__xludf.DUMMYFUNCTION("""COMPUTED_VALUE"""),100.0)</f>
        <v>100</v>
      </c>
      <c r="B122" s="159" t="str">
        <f t="shared" si="46"/>
        <v>Tomáš Lukas</v>
      </c>
      <c r="C122" s="199">
        <f t="shared" ref="C122:BL122" si="121">BO122+EA122+GM122</f>
        <v>0</v>
      </c>
      <c r="D122" s="199">
        <f t="shared" si="121"/>
        <v>0</v>
      </c>
      <c r="E122" s="199">
        <f t="shared" si="121"/>
        <v>0</v>
      </c>
      <c r="F122" s="199">
        <f t="shared" si="121"/>
        <v>0</v>
      </c>
      <c r="G122" s="199">
        <f t="shared" si="121"/>
        <v>0</v>
      </c>
      <c r="H122" s="199">
        <f t="shared" si="121"/>
        <v>0</v>
      </c>
      <c r="I122" s="199">
        <f t="shared" si="121"/>
        <v>0</v>
      </c>
      <c r="J122" s="199">
        <f t="shared" si="121"/>
        <v>0</v>
      </c>
      <c r="K122" s="199">
        <f t="shared" si="121"/>
        <v>0</v>
      </c>
      <c r="L122" s="199">
        <f t="shared" si="121"/>
        <v>0</v>
      </c>
      <c r="M122" s="199">
        <f t="shared" si="121"/>
        <v>0</v>
      </c>
      <c r="N122" s="199">
        <f t="shared" si="121"/>
        <v>0</v>
      </c>
      <c r="O122" s="199">
        <f t="shared" si="121"/>
        <v>0</v>
      </c>
      <c r="P122" s="199">
        <f t="shared" si="121"/>
        <v>0</v>
      </c>
      <c r="Q122" s="199">
        <f t="shared" si="121"/>
        <v>0</v>
      </c>
      <c r="R122" s="199">
        <f t="shared" si="121"/>
        <v>0</v>
      </c>
      <c r="S122" s="199">
        <f t="shared" si="121"/>
        <v>0</v>
      </c>
      <c r="T122" s="199">
        <f t="shared" si="121"/>
        <v>0</v>
      </c>
      <c r="U122" s="199">
        <f t="shared" si="121"/>
        <v>0</v>
      </c>
      <c r="V122" s="199">
        <f t="shared" si="121"/>
        <v>0</v>
      </c>
      <c r="W122" s="199">
        <f t="shared" si="121"/>
        <v>0</v>
      </c>
      <c r="X122" s="199">
        <f t="shared" si="121"/>
        <v>0</v>
      </c>
      <c r="Y122" s="199">
        <f t="shared" si="121"/>
        <v>0</v>
      </c>
      <c r="Z122" s="199">
        <f t="shared" si="121"/>
        <v>0</v>
      </c>
      <c r="AA122" s="199">
        <f t="shared" si="121"/>
        <v>0</v>
      </c>
      <c r="AB122" s="199">
        <f t="shared" si="121"/>
        <v>0</v>
      </c>
      <c r="AC122" s="199">
        <f t="shared" si="121"/>
        <v>0</v>
      </c>
      <c r="AD122" s="199">
        <f t="shared" si="121"/>
        <v>0</v>
      </c>
      <c r="AE122" s="199">
        <f t="shared" si="121"/>
        <v>0</v>
      </c>
      <c r="AF122" s="199">
        <f t="shared" si="121"/>
        <v>0</v>
      </c>
      <c r="AG122" s="199">
        <f t="shared" si="121"/>
        <v>0</v>
      </c>
      <c r="AH122" s="199">
        <f t="shared" si="121"/>
        <v>0</v>
      </c>
      <c r="AI122" s="199">
        <f t="shared" si="121"/>
        <v>0</v>
      </c>
      <c r="AJ122" s="199">
        <f t="shared" si="121"/>
        <v>0</v>
      </c>
      <c r="AK122" s="199">
        <f t="shared" si="121"/>
        <v>0</v>
      </c>
      <c r="AL122" s="199">
        <f t="shared" si="121"/>
        <v>0</v>
      </c>
      <c r="AM122" s="199">
        <f t="shared" si="121"/>
        <v>0</v>
      </c>
      <c r="AN122" s="199">
        <f t="shared" si="121"/>
        <v>0</v>
      </c>
      <c r="AO122" s="199">
        <f t="shared" si="121"/>
        <v>0</v>
      </c>
      <c r="AP122" s="199">
        <f t="shared" si="121"/>
        <v>0</v>
      </c>
      <c r="AQ122" s="199">
        <f t="shared" si="121"/>
        <v>0</v>
      </c>
      <c r="AR122" s="199">
        <f t="shared" si="121"/>
        <v>0</v>
      </c>
      <c r="AS122" s="199">
        <f t="shared" si="121"/>
        <v>0</v>
      </c>
      <c r="AT122" s="199">
        <f t="shared" si="121"/>
        <v>0</v>
      </c>
      <c r="AU122" s="199">
        <f t="shared" si="121"/>
        <v>0</v>
      </c>
      <c r="AV122" s="199">
        <f t="shared" si="121"/>
        <v>0</v>
      </c>
      <c r="AW122" s="199">
        <f t="shared" si="121"/>
        <v>0</v>
      </c>
      <c r="AX122" s="199">
        <f t="shared" si="121"/>
        <v>0</v>
      </c>
      <c r="AY122" s="199">
        <f t="shared" si="121"/>
        <v>0</v>
      </c>
      <c r="AZ122" s="199">
        <f t="shared" si="121"/>
        <v>0</v>
      </c>
      <c r="BA122" s="199">
        <f t="shared" si="121"/>
        <v>0</v>
      </c>
      <c r="BB122" s="199">
        <f t="shared" si="121"/>
        <v>0</v>
      </c>
      <c r="BC122" s="199">
        <f t="shared" si="121"/>
        <v>0</v>
      </c>
      <c r="BD122" s="199">
        <f t="shared" si="121"/>
        <v>0</v>
      </c>
      <c r="BE122" s="199">
        <f t="shared" si="121"/>
        <v>0</v>
      </c>
      <c r="BF122" s="199">
        <f t="shared" si="121"/>
        <v>0</v>
      </c>
      <c r="BG122" s="199">
        <f t="shared" si="121"/>
        <v>0</v>
      </c>
      <c r="BH122" s="199">
        <f t="shared" si="121"/>
        <v>0</v>
      </c>
      <c r="BI122" s="199">
        <f t="shared" si="121"/>
        <v>0</v>
      </c>
      <c r="BJ122" s="199">
        <f t="shared" si="121"/>
        <v>0</v>
      </c>
      <c r="BK122" s="199">
        <f t="shared" si="121"/>
        <v>0</v>
      </c>
      <c r="BL122" s="199">
        <f t="shared" si="121"/>
        <v>0</v>
      </c>
      <c r="BM122" s="151"/>
      <c r="BN122" s="239" t="str">
        <f>IFERROR(__xludf.DUMMYFUNCTION("""COMPUTED_VALUE"""),"Tomáš Lukas")</f>
        <v>Tomáš Lukas</v>
      </c>
      <c r="BO122" s="202"/>
      <c r="BP122" s="203"/>
      <c r="BQ122" s="202"/>
      <c r="BR122" s="203"/>
      <c r="BS122" s="202"/>
      <c r="BT122" s="203"/>
      <c r="BU122" s="202"/>
      <c r="BV122" s="203"/>
      <c r="BW122" s="202"/>
      <c r="BX122" s="203"/>
      <c r="BY122" s="202"/>
      <c r="BZ122" s="203"/>
      <c r="CA122" s="202"/>
      <c r="CB122" s="203"/>
      <c r="CC122" s="202"/>
      <c r="CD122" s="203"/>
      <c r="CE122" s="202"/>
      <c r="CF122" s="203"/>
      <c r="CG122" s="202"/>
      <c r="CH122" s="203"/>
      <c r="CI122" s="202"/>
      <c r="CJ122" s="203"/>
      <c r="CK122" s="202"/>
      <c r="CL122" s="203"/>
      <c r="CM122" s="202"/>
      <c r="CN122" s="203"/>
      <c r="CO122" s="202"/>
      <c r="CP122" s="203"/>
      <c r="CQ122" s="202"/>
      <c r="CR122" s="203"/>
      <c r="CS122" s="202"/>
      <c r="CT122" s="203"/>
      <c r="CU122" s="202"/>
      <c r="CV122" s="203"/>
      <c r="CW122" s="202"/>
      <c r="CX122" s="203"/>
      <c r="CY122" s="202"/>
      <c r="CZ122" s="203"/>
      <c r="DA122" s="202"/>
      <c r="DB122" s="203"/>
      <c r="DC122" s="202"/>
      <c r="DD122" s="203"/>
      <c r="DE122" s="202"/>
      <c r="DF122" s="203"/>
      <c r="DG122" s="202"/>
      <c r="DH122" s="203"/>
      <c r="DI122" s="202"/>
      <c r="DJ122" s="203"/>
      <c r="DK122" s="202"/>
      <c r="DL122" s="203"/>
      <c r="DM122" s="202"/>
      <c r="DN122" s="203"/>
      <c r="DO122" s="202"/>
      <c r="DP122" s="203"/>
      <c r="DQ122" s="202"/>
      <c r="DR122" s="203"/>
      <c r="DS122" s="202"/>
      <c r="DT122" s="203"/>
      <c r="DU122" s="202"/>
      <c r="DV122" s="203"/>
      <c r="DW122" s="202"/>
      <c r="DX122" s="203"/>
      <c r="DZ122" s="159" t="str">
        <f t="shared" si="48"/>
        <v>Tomáš Lukas</v>
      </c>
      <c r="EA122" s="202"/>
      <c r="EB122" s="203"/>
      <c r="EC122" s="202"/>
      <c r="ED122" s="203"/>
      <c r="EE122" s="202"/>
      <c r="EF122" s="203"/>
      <c r="EG122" s="202"/>
      <c r="EH122" s="203"/>
      <c r="EI122" s="202"/>
      <c r="EJ122" s="203"/>
      <c r="EK122" s="202"/>
      <c r="EL122" s="203"/>
      <c r="EM122" s="202"/>
      <c r="EN122" s="203"/>
      <c r="EO122" s="202"/>
      <c r="EP122" s="203"/>
      <c r="EQ122" s="202"/>
      <c r="ER122" s="203"/>
      <c r="ES122" s="202"/>
      <c r="ET122" s="203"/>
      <c r="EU122" s="202"/>
      <c r="EV122" s="203"/>
      <c r="EW122" s="202"/>
      <c r="EX122" s="203"/>
      <c r="EY122" s="202"/>
      <c r="EZ122" s="203"/>
      <c r="FA122" s="202"/>
      <c r="FB122" s="203"/>
      <c r="FC122" s="202"/>
      <c r="FD122" s="203"/>
      <c r="FE122" s="202"/>
      <c r="FF122" s="203"/>
      <c r="FG122" s="202"/>
      <c r="FH122" s="203"/>
      <c r="FI122" s="202"/>
      <c r="FJ122" s="203"/>
      <c r="FK122" s="202"/>
      <c r="FL122" s="203"/>
      <c r="FM122" s="202"/>
      <c r="FN122" s="203"/>
      <c r="FO122" s="202"/>
      <c r="FP122" s="203"/>
      <c r="FQ122" s="202"/>
      <c r="FR122" s="203"/>
      <c r="FS122" s="202"/>
      <c r="FT122" s="203"/>
      <c r="FU122" s="202"/>
      <c r="FV122" s="203"/>
      <c r="FW122" s="202"/>
      <c r="FX122" s="203"/>
      <c r="FY122" s="202"/>
      <c r="FZ122" s="203"/>
      <c r="GA122" s="202"/>
      <c r="GB122" s="203"/>
      <c r="GC122" s="202"/>
      <c r="GD122" s="203"/>
      <c r="GE122" s="202"/>
      <c r="GF122" s="203"/>
      <c r="GG122" s="202"/>
      <c r="GH122" s="203"/>
      <c r="GI122" s="202"/>
      <c r="GJ122" s="203"/>
      <c r="GL122" s="159" t="str">
        <f t="shared" si="49"/>
        <v>Tomáš Lukas</v>
      </c>
      <c r="GM122" s="202"/>
      <c r="GN122" s="203"/>
      <c r="GO122" s="202"/>
      <c r="GP122" s="203"/>
      <c r="GQ122" s="202"/>
      <c r="GR122" s="203"/>
      <c r="GS122" s="202"/>
      <c r="GT122" s="203"/>
      <c r="GU122" s="202"/>
      <c r="GV122" s="203"/>
      <c r="GW122" s="202"/>
      <c r="GX122" s="203"/>
      <c r="GY122" s="202"/>
      <c r="GZ122" s="203"/>
      <c r="HA122" s="202"/>
      <c r="HB122" s="203"/>
      <c r="HC122" s="202"/>
      <c r="HD122" s="203"/>
      <c r="HE122" s="202"/>
      <c r="HF122" s="203"/>
      <c r="HG122" s="202"/>
      <c r="HH122" s="203"/>
      <c r="HI122" s="202"/>
      <c r="HJ122" s="203"/>
      <c r="HK122" s="202"/>
      <c r="HL122" s="203"/>
      <c r="HM122" s="202"/>
      <c r="HN122" s="203"/>
      <c r="HO122" s="202"/>
      <c r="HP122" s="203"/>
      <c r="HQ122" s="202"/>
      <c r="HR122" s="203"/>
      <c r="HS122" s="202"/>
      <c r="HT122" s="203"/>
      <c r="HU122" s="202"/>
      <c r="HV122" s="203"/>
      <c r="HW122" s="202"/>
      <c r="HX122" s="203"/>
      <c r="HY122" s="202"/>
      <c r="HZ122" s="203"/>
      <c r="IA122" s="202"/>
      <c r="IB122" s="203"/>
      <c r="IC122" s="202"/>
      <c r="ID122" s="203"/>
      <c r="IE122" s="202"/>
      <c r="IF122" s="203"/>
      <c r="IG122" s="202"/>
      <c r="IH122" s="203"/>
      <c r="II122" s="202"/>
      <c r="IJ122" s="203"/>
      <c r="IK122" s="202"/>
      <c r="IL122" s="203"/>
      <c r="IM122" s="202"/>
      <c r="IN122" s="203"/>
      <c r="IO122" s="202"/>
      <c r="IP122" s="203"/>
      <c r="IQ122" s="202"/>
      <c r="IR122" s="203"/>
      <c r="IS122" s="202"/>
      <c r="IT122" s="203"/>
      <c r="IU122" s="202"/>
      <c r="IV122" s="215"/>
    </row>
    <row r="123">
      <c r="A123" s="225">
        <f>IFERROR(__xludf.DUMMYFUNCTION("""COMPUTED_VALUE"""),100.0)</f>
        <v>100</v>
      </c>
      <c r="B123" s="159" t="str">
        <f t="shared" si="46"/>
        <v>Dominika Klementová</v>
      </c>
      <c r="C123" s="199">
        <f t="shared" ref="C123:BL123" si="122">BO123+EA123+GM123</f>
        <v>0</v>
      </c>
      <c r="D123" s="199">
        <f t="shared" si="122"/>
        <v>0</v>
      </c>
      <c r="E123" s="199">
        <f t="shared" si="122"/>
        <v>10</v>
      </c>
      <c r="F123" s="199">
        <f t="shared" si="122"/>
        <v>0</v>
      </c>
      <c r="G123" s="199">
        <f t="shared" si="122"/>
        <v>14</v>
      </c>
      <c r="H123" s="199">
        <f t="shared" si="122"/>
        <v>0</v>
      </c>
      <c r="I123" s="199">
        <f t="shared" si="122"/>
        <v>12</v>
      </c>
      <c r="J123" s="199">
        <f t="shared" si="122"/>
        <v>0</v>
      </c>
      <c r="K123" s="199">
        <f t="shared" si="122"/>
        <v>16</v>
      </c>
      <c r="L123" s="199">
        <f t="shared" si="122"/>
        <v>0</v>
      </c>
      <c r="M123" s="199">
        <f t="shared" si="122"/>
        <v>6</v>
      </c>
      <c r="N123" s="199">
        <f t="shared" si="122"/>
        <v>0</v>
      </c>
      <c r="O123" s="199">
        <f t="shared" si="122"/>
        <v>0</v>
      </c>
      <c r="P123" s="199">
        <f t="shared" si="122"/>
        <v>0</v>
      </c>
      <c r="Q123" s="199">
        <f t="shared" si="122"/>
        <v>0</v>
      </c>
      <c r="R123" s="199">
        <f t="shared" si="122"/>
        <v>0</v>
      </c>
      <c r="S123" s="199">
        <f t="shared" si="122"/>
        <v>0</v>
      </c>
      <c r="T123" s="199">
        <f t="shared" si="122"/>
        <v>0</v>
      </c>
      <c r="U123" s="199">
        <f t="shared" si="122"/>
        <v>6.5</v>
      </c>
      <c r="V123" s="199">
        <f t="shared" si="122"/>
        <v>0</v>
      </c>
      <c r="W123" s="199">
        <f t="shared" si="122"/>
        <v>0</v>
      </c>
      <c r="X123" s="199">
        <f t="shared" si="122"/>
        <v>0</v>
      </c>
      <c r="Y123" s="199">
        <f t="shared" si="122"/>
        <v>13.5</v>
      </c>
      <c r="Z123" s="199">
        <f t="shared" si="122"/>
        <v>0</v>
      </c>
      <c r="AA123" s="199">
        <f t="shared" si="122"/>
        <v>9.5</v>
      </c>
      <c r="AB123" s="199">
        <f t="shared" si="122"/>
        <v>0</v>
      </c>
      <c r="AC123" s="199">
        <f t="shared" si="122"/>
        <v>0</v>
      </c>
      <c r="AD123" s="199">
        <f t="shared" si="122"/>
        <v>0</v>
      </c>
      <c r="AE123" s="199">
        <f t="shared" si="122"/>
        <v>0</v>
      </c>
      <c r="AF123" s="199">
        <f t="shared" si="122"/>
        <v>0</v>
      </c>
      <c r="AG123" s="199">
        <f t="shared" si="122"/>
        <v>0</v>
      </c>
      <c r="AH123" s="199">
        <f t="shared" si="122"/>
        <v>0</v>
      </c>
      <c r="AI123" s="199">
        <f t="shared" si="122"/>
        <v>14</v>
      </c>
      <c r="AJ123" s="199">
        <f t="shared" si="122"/>
        <v>0</v>
      </c>
      <c r="AK123" s="199">
        <f t="shared" si="122"/>
        <v>12</v>
      </c>
      <c r="AL123" s="199">
        <f t="shared" si="122"/>
        <v>0</v>
      </c>
      <c r="AM123" s="199">
        <f t="shared" si="122"/>
        <v>0</v>
      </c>
      <c r="AN123" s="199">
        <f t="shared" si="122"/>
        <v>0</v>
      </c>
      <c r="AO123" s="199">
        <f t="shared" si="122"/>
        <v>12</v>
      </c>
      <c r="AP123" s="199">
        <f t="shared" si="122"/>
        <v>0</v>
      </c>
      <c r="AQ123" s="199">
        <f t="shared" si="122"/>
        <v>4</v>
      </c>
      <c r="AR123" s="199">
        <f t="shared" si="122"/>
        <v>0</v>
      </c>
      <c r="AS123" s="199">
        <f t="shared" si="122"/>
        <v>14</v>
      </c>
      <c r="AT123" s="199">
        <f t="shared" si="122"/>
        <v>0</v>
      </c>
      <c r="AU123" s="199">
        <f t="shared" si="122"/>
        <v>0</v>
      </c>
      <c r="AV123" s="199">
        <f t="shared" si="122"/>
        <v>0</v>
      </c>
      <c r="AW123" s="199">
        <f t="shared" si="122"/>
        <v>0</v>
      </c>
      <c r="AX123" s="199">
        <f t="shared" si="122"/>
        <v>0</v>
      </c>
      <c r="AY123" s="199">
        <f t="shared" si="122"/>
        <v>0</v>
      </c>
      <c r="AZ123" s="199">
        <f t="shared" si="122"/>
        <v>0</v>
      </c>
      <c r="BA123" s="199">
        <f t="shared" si="122"/>
        <v>0</v>
      </c>
      <c r="BB123" s="199">
        <f t="shared" si="122"/>
        <v>0</v>
      </c>
      <c r="BC123" s="199">
        <f t="shared" si="122"/>
        <v>11</v>
      </c>
      <c r="BD123" s="199">
        <f t="shared" si="122"/>
        <v>0</v>
      </c>
      <c r="BE123" s="199">
        <f t="shared" si="122"/>
        <v>0</v>
      </c>
      <c r="BF123" s="199">
        <f t="shared" si="122"/>
        <v>0</v>
      </c>
      <c r="BG123" s="199">
        <f t="shared" si="122"/>
        <v>14</v>
      </c>
      <c r="BH123" s="199">
        <f t="shared" si="122"/>
        <v>0</v>
      </c>
      <c r="BI123" s="199">
        <f t="shared" si="122"/>
        <v>0</v>
      </c>
      <c r="BJ123" s="199">
        <f t="shared" si="122"/>
        <v>0</v>
      </c>
      <c r="BK123" s="199">
        <f t="shared" si="122"/>
        <v>0</v>
      </c>
      <c r="BL123" s="199">
        <f t="shared" si="122"/>
        <v>0</v>
      </c>
      <c r="BM123" s="151"/>
      <c r="BN123" s="239" t="str">
        <f>IFERROR(__xludf.DUMMYFUNCTION("""COMPUTED_VALUE"""),"Dominika Klementová")</f>
        <v>Dominika Klementová</v>
      </c>
      <c r="BO123" s="202"/>
      <c r="BP123" s="203"/>
      <c r="BQ123" s="202"/>
      <c r="BR123" s="203"/>
      <c r="BS123" s="202"/>
      <c r="BT123" s="203"/>
      <c r="BU123" s="202"/>
      <c r="BV123" s="203"/>
      <c r="BW123" s="202"/>
      <c r="BX123" s="203"/>
      <c r="BY123" s="202"/>
      <c r="BZ123" s="203"/>
      <c r="CA123" s="202"/>
      <c r="CB123" s="203"/>
      <c r="CC123" s="202"/>
      <c r="CD123" s="203"/>
      <c r="CE123" s="202"/>
      <c r="CF123" s="203"/>
      <c r="CG123" s="202"/>
      <c r="CH123" s="203"/>
      <c r="CI123" s="202"/>
      <c r="CJ123" s="203"/>
      <c r="CK123" s="202"/>
      <c r="CL123" s="203"/>
      <c r="CM123" s="202"/>
      <c r="CN123" s="203"/>
      <c r="CO123" s="202"/>
      <c r="CP123" s="203"/>
      <c r="CQ123" s="202"/>
      <c r="CR123" s="203"/>
      <c r="CS123" s="202"/>
      <c r="CT123" s="203"/>
      <c r="CU123" s="202"/>
      <c r="CV123" s="203"/>
      <c r="CW123" s="202"/>
      <c r="CX123" s="203"/>
      <c r="CY123" s="202"/>
      <c r="CZ123" s="203"/>
      <c r="DA123" s="202"/>
      <c r="DB123" s="203"/>
      <c r="DC123" s="202"/>
      <c r="DD123" s="203"/>
      <c r="DE123" s="202"/>
      <c r="DF123" s="203"/>
      <c r="DG123" s="202"/>
      <c r="DH123" s="203"/>
      <c r="DI123" s="202"/>
      <c r="DJ123" s="203"/>
      <c r="DK123" s="202"/>
      <c r="DL123" s="203"/>
      <c r="DM123" s="202"/>
      <c r="DN123" s="203"/>
      <c r="DO123" s="202"/>
      <c r="DP123" s="203"/>
      <c r="DQ123" s="202"/>
      <c r="DR123" s="203"/>
      <c r="DS123" s="202"/>
      <c r="DT123" s="203"/>
      <c r="DU123" s="202"/>
      <c r="DV123" s="203"/>
      <c r="DW123" s="202"/>
      <c r="DX123" s="203"/>
      <c r="DZ123" s="159" t="str">
        <f t="shared" si="48"/>
        <v>Dominika Klementová</v>
      </c>
      <c r="EA123" s="202"/>
      <c r="EB123" s="203"/>
      <c r="EC123" s="202"/>
      <c r="ED123" s="203"/>
      <c r="EE123" s="202"/>
      <c r="EF123" s="203"/>
      <c r="EG123" s="202"/>
      <c r="EH123" s="203"/>
      <c r="EI123" s="202"/>
      <c r="EJ123" s="203"/>
      <c r="EK123" s="202"/>
      <c r="EL123" s="203"/>
      <c r="EM123" s="202"/>
      <c r="EN123" s="203"/>
      <c r="EO123" s="202"/>
      <c r="EP123" s="203"/>
      <c r="EQ123" s="202"/>
      <c r="ER123" s="203"/>
      <c r="ES123" s="202"/>
      <c r="ET123" s="203"/>
      <c r="EU123" s="202"/>
      <c r="EV123" s="203"/>
      <c r="EW123" s="202"/>
      <c r="EX123" s="203"/>
      <c r="EY123" s="202"/>
      <c r="EZ123" s="203"/>
      <c r="FA123" s="202"/>
      <c r="FB123" s="203"/>
      <c r="FC123" s="202"/>
      <c r="FD123" s="203"/>
      <c r="FE123" s="202"/>
      <c r="FF123" s="203"/>
      <c r="FG123" s="202"/>
      <c r="FH123" s="203"/>
      <c r="FI123" s="202"/>
      <c r="FJ123" s="203"/>
      <c r="FK123" s="202"/>
      <c r="FL123" s="203"/>
      <c r="FM123" s="202"/>
      <c r="FN123" s="203"/>
      <c r="FO123" s="202"/>
      <c r="FP123" s="203"/>
      <c r="FQ123" s="202"/>
      <c r="FR123" s="203"/>
      <c r="FS123" s="202"/>
      <c r="FT123" s="203"/>
      <c r="FU123" s="202"/>
      <c r="FV123" s="203"/>
      <c r="FW123" s="202"/>
      <c r="FX123" s="203"/>
      <c r="FY123" s="202"/>
      <c r="FZ123" s="203"/>
      <c r="GA123" s="202"/>
      <c r="GB123" s="203"/>
      <c r="GC123" s="202"/>
      <c r="GD123" s="203"/>
      <c r="GE123" s="202"/>
      <c r="GF123" s="203"/>
      <c r="GG123" s="202"/>
      <c r="GH123" s="203"/>
      <c r="GI123" s="202"/>
      <c r="GJ123" s="203"/>
      <c r="GL123" s="159" t="str">
        <f t="shared" si="49"/>
        <v>Dominika Klementová</v>
      </c>
      <c r="GM123" s="202"/>
      <c r="GN123" s="203"/>
      <c r="GO123" s="202">
        <f>IFERROR(__xludf.DUMMYFUNCTION("""COMPUTED_VALUE"""),10.0)</f>
        <v>10</v>
      </c>
      <c r="GP123" s="203"/>
      <c r="GQ123" s="202">
        <f>IFERROR(__xludf.DUMMYFUNCTION("""COMPUTED_VALUE"""),14.0)</f>
        <v>14</v>
      </c>
      <c r="GR123" s="203"/>
      <c r="GS123" s="202">
        <f>IFERROR(__xludf.DUMMYFUNCTION("""COMPUTED_VALUE"""),12.0)</f>
        <v>12</v>
      </c>
      <c r="GT123" s="203"/>
      <c r="GU123" s="202">
        <f>IFERROR(__xludf.DUMMYFUNCTION("""COMPUTED_VALUE"""),16.0)</f>
        <v>16</v>
      </c>
      <c r="GV123" s="203"/>
      <c r="GW123" s="202">
        <f>IFERROR(__xludf.DUMMYFUNCTION("""COMPUTED_VALUE"""),6.0)</f>
        <v>6</v>
      </c>
      <c r="GX123" s="203"/>
      <c r="GY123" s="202"/>
      <c r="GZ123" s="203"/>
      <c r="HA123" s="202"/>
      <c r="HB123" s="203"/>
      <c r="HC123" s="202"/>
      <c r="HD123" s="203"/>
      <c r="HE123" s="202">
        <f>IFERROR(__xludf.DUMMYFUNCTION("""COMPUTED_VALUE"""),6.5)</f>
        <v>6.5</v>
      </c>
      <c r="HF123" s="203"/>
      <c r="HG123" s="202"/>
      <c r="HH123" s="203"/>
      <c r="HI123" s="202">
        <f>IFERROR(__xludf.DUMMYFUNCTION("""COMPUTED_VALUE"""),13.5)</f>
        <v>13.5</v>
      </c>
      <c r="HJ123" s="203"/>
      <c r="HK123" s="202">
        <f>IFERROR(__xludf.DUMMYFUNCTION("""COMPUTED_VALUE"""),9.5)</f>
        <v>9.5</v>
      </c>
      <c r="HL123" s="203"/>
      <c r="HM123" s="202"/>
      <c r="HN123" s="203"/>
      <c r="HO123" s="202"/>
      <c r="HP123" s="203"/>
      <c r="HQ123" s="202"/>
      <c r="HR123" s="203"/>
      <c r="HS123" s="202">
        <f>IFERROR(__xludf.DUMMYFUNCTION("""COMPUTED_VALUE"""),14.0)</f>
        <v>14</v>
      </c>
      <c r="HT123" s="203"/>
      <c r="HU123" s="202">
        <f>IFERROR(__xludf.DUMMYFUNCTION("""COMPUTED_VALUE"""),12.0)</f>
        <v>12</v>
      </c>
      <c r="HV123" s="203"/>
      <c r="HW123" s="202"/>
      <c r="HX123" s="203"/>
      <c r="HY123" s="202">
        <f>IFERROR(__xludf.DUMMYFUNCTION("""COMPUTED_VALUE"""),12.0)</f>
        <v>12</v>
      </c>
      <c r="HZ123" s="203"/>
      <c r="IA123" s="202">
        <f>IFERROR(__xludf.DUMMYFUNCTION("""COMPUTED_VALUE"""),4.0)</f>
        <v>4</v>
      </c>
      <c r="IB123" s="203"/>
      <c r="IC123" s="202">
        <f>IFERROR(__xludf.DUMMYFUNCTION("""COMPUTED_VALUE"""),14.0)</f>
        <v>14</v>
      </c>
      <c r="ID123" s="203"/>
      <c r="IE123" s="202"/>
      <c r="IF123" s="203"/>
      <c r="IG123" s="202"/>
      <c r="IH123" s="203"/>
      <c r="II123" s="202"/>
      <c r="IJ123" s="203"/>
      <c r="IK123" s="202"/>
      <c r="IL123" s="203"/>
      <c r="IM123" s="202">
        <f>IFERROR(__xludf.DUMMYFUNCTION("""COMPUTED_VALUE"""),11.0)</f>
        <v>11</v>
      </c>
      <c r="IN123" s="203"/>
      <c r="IO123" s="202"/>
      <c r="IP123" s="203"/>
      <c r="IQ123" s="202">
        <f>IFERROR(__xludf.DUMMYFUNCTION("""COMPUTED_VALUE"""),14.0)</f>
        <v>14</v>
      </c>
      <c r="IR123" s="203"/>
      <c r="IS123" s="202"/>
      <c r="IT123" s="203"/>
      <c r="IU123" s="202"/>
      <c r="IV123" s="215"/>
    </row>
    <row r="124">
      <c r="A124" s="225">
        <f>IFERROR(__xludf.DUMMYFUNCTION("""COMPUTED_VALUE"""),100.0)</f>
        <v>100</v>
      </c>
      <c r="B124" s="159" t="str">
        <f t="shared" si="46"/>
        <v>Václav Trojánek-x</v>
      </c>
      <c r="C124" s="199">
        <f t="shared" ref="C124:BL124" si="123">BO124+EA124+GM124</f>
        <v>0</v>
      </c>
      <c r="D124" s="199">
        <f t="shared" si="123"/>
        <v>0</v>
      </c>
      <c r="E124" s="199">
        <f t="shared" si="123"/>
        <v>0</v>
      </c>
      <c r="F124" s="199">
        <f t="shared" si="123"/>
        <v>0</v>
      </c>
      <c r="G124" s="199">
        <f t="shared" si="123"/>
        <v>0</v>
      </c>
      <c r="H124" s="199">
        <f t="shared" si="123"/>
        <v>0</v>
      </c>
      <c r="I124" s="199">
        <f t="shared" si="123"/>
        <v>0</v>
      </c>
      <c r="J124" s="199">
        <f t="shared" si="123"/>
        <v>0</v>
      </c>
      <c r="K124" s="199">
        <f t="shared" si="123"/>
        <v>0</v>
      </c>
      <c r="L124" s="199">
        <f t="shared" si="123"/>
        <v>0</v>
      </c>
      <c r="M124" s="199">
        <f t="shared" si="123"/>
        <v>0</v>
      </c>
      <c r="N124" s="199">
        <f t="shared" si="123"/>
        <v>0</v>
      </c>
      <c r="O124" s="199">
        <f t="shared" si="123"/>
        <v>0</v>
      </c>
      <c r="P124" s="199">
        <f t="shared" si="123"/>
        <v>0</v>
      </c>
      <c r="Q124" s="199">
        <f t="shared" si="123"/>
        <v>0</v>
      </c>
      <c r="R124" s="199">
        <f t="shared" si="123"/>
        <v>0</v>
      </c>
      <c r="S124" s="199">
        <f t="shared" si="123"/>
        <v>0</v>
      </c>
      <c r="T124" s="199">
        <f t="shared" si="123"/>
        <v>0</v>
      </c>
      <c r="U124" s="199">
        <f t="shared" si="123"/>
        <v>0</v>
      </c>
      <c r="V124" s="199">
        <f t="shared" si="123"/>
        <v>0</v>
      </c>
      <c r="W124" s="199">
        <f t="shared" si="123"/>
        <v>0</v>
      </c>
      <c r="X124" s="199">
        <f t="shared" si="123"/>
        <v>0</v>
      </c>
      <c r="Y124" s="199">
        <f t="shared" si="123"/>
        <v>0</v>
      </c>
      <c r="Z124" s="199">
        <f t="shared" si="123"/>
        <v>0</v>
      </c>
      <c r="AA124" s="199">
        <f t="shared" si="123"/>
        <v>0</v>
      </c>
      <c r="AB124" s="199">
        <f t="shared" si="123"/>
        <v>0</v>
      </c>
      <c r="AC124" s="199">
        <f t="shared" si="123"/>
        <v>0</v>
      </c>
      <c r="AD124" s="199">
        <f t="shared" si="123"/>
        <v>0</v>
      </c>
      <c r="AE124" s="199">
        <f t="shared" si="123"/>
        <v>0</v>
      </c>
      <c r="AF124" s="199">
        <f t="shared" si="123"/>
        <v>0</v>
      </c>
      <c r="AG124" s="199">
        <f t="shared" si="123"/>
        <v>0</v>
      </c>
      <c r="AH124" s="199">
        <f t="shared" si="123"/>
        <v>0</v>
      </c>
      <c r="AI124" s="199">
        <f t="shared" si="123"/>
        <v>0</v>
      </c>
      <c r="AJ124" s="199">
        <f t="shared" si="123"/>
        <v>0</v>
      </c>
      <c r="AK124" s="199">
        <f t="shared" si="123"/>
        <v>0</v>
      </c>
      <c r="AL124" s="199">
        <f t="shared" si="123"/>
        <v>0</v>
      </c>
      <c r="AM124" s="199">
        <f t="shared" si="123"/>
        <v>0</v>
      </c>
      <c r="AN124" s="199">
        <f t="shared" si="123"/>
        <v>0</v>
      </c>
      <c r="AO124" s="199">
        <f t="shared" si="123"/>
        <v>0</v>
      </c>
      <c r="AP124" s="199">
        <f t="shared" si="123"/>
        <v>0</v>
      </c>
      <c r="AQ124" s="199">
        <f t="shared" si="123"/>
        <v>0</v>
      </c>
      <c r="AR124" s="199">
        <f t="shared" si="123"/>
        <v>0</v>
      </c>
      <c r="AS124" s="199">
        <f t="shared" si="123"/>
        <v>0</v>
      </c>
      <c r="AT124" s="199">
        <f t="shared" si="123"/>
        <v>0</v>
      </c>
      <c r="AU124" s="199">
        <f t="shared" si="123"/>
        <v>0</v>
      </c>
      <c r="AV124" s="199">
        <f t="shared" si="123"/>
        <v>0</v>
      </c>
      <c r="AW124" s="199">
        <f t="shared" si="123"/>
        <v>0</v>
      </c>
      <c r="AX124" s="199">
        <f t="shared" si="123"/>
        <v>0</v>
      </c>
      <c r="AY124" s="199">
        <f t="shared" si="123"/>
        <v>0</v>
      </c>
      <c r="AZ124" s="199">
        <f t="shared" si="123"/>
        <v>0</v>
      </c>
      <c r="BA124" s="199">
        <f t="shared" si="123"/>
        <v>0</v>
      </c>
      <c r="BB124" s="199">
        <f t="shared" si="123"/>
        <v>0</v>
      </c>
      <c r="BC124" s="199">
        <f t="shared" si="123"/>
        <v>0</v>
      </c>
      <c r="BD124" s="199">
        <f t="shared" si="123"/>
        <v>0</v>
      </c>
      <c r="BE124" s="199">
        <f t="shared" si="123"/>
        <v>0</v>
      </c>
      <c r="BF124" s="199">
        <f t="shared" si="123"/>
        <v>0</v>
      </c>
      <c r="BG124" s="199">
        <f t="shared" si="123"/>
        <v>0</v>
      </c>
      <c r="BH124" s="199">
        <f t="shared" si="123"/>
        <v>0</v>
      </c>
      <c r="BI124" s="199">
        <f t="shared" si="123"/>
        <v>0</v>
      </c>
      <c r="BJ124" s="199">
        <f t="shared" si="123"/>
        <v>0</v>
      </c>
      <c r="BK124" s="199">
        <f t="shared" si="123"/>
        <v>0</v>
      </c>
      <c r="BL124" s="199">
        <f t="shared" si="123"/>
        <v>0</v>
      </c>
      <c r="BM124" s="151"/>
      <c r="BN124" s="239" t="str">
        <f>IFERROR(__xludf.DUMMYFUNCTION("""COMPUTED_VALUE"""),"Václav Trojánek-x")</f>
        <v>Václav Trojánek-x</v>
      </c>
      <c r="BO124" s="202"/>
      <c r="BP124" s="203"/>
      <c r="BQ124" s="202"/>
      <c r="BR124" s="203"/>
      <c r="BS124" s="202"/>
      <c r="BT124" s="203"/>
      <c r="BU124" s="202"/>
      <c r="BV124" s="203"/>
      <c r="BW124" s="202"/>
      <c r="BX124" s="203"/>
      <c r="BY124" s="202"/>
      <c r="BZ124" s="203"/>
      <c r="CA124" s="202"/>
      <c r="CB124" s="203"/>
      <c r="CC124" s="202"/>
      <c r="CD124" s="203"/>
      <c r="CE124" s="202"/>
      <c r="CF124" s="203"/>
      <c r="CG124" s="202"/>
      <c r="CH124" s="203"/>
      <c r="CI124" s="202"/>
      <c r="CJ124" s="203"/>
      <c r="CK124" s="202"/>
      <c r="CL124" s="203"/>
      <c r="CM124" s="202"/>
      <c r="CN124" s="203"/>
      <c r="CO124" s="202"/>
      <c r="CP124" s="203"/>
      <c r="CQ124" s="202"/>
      <c r="CR124" s="203"/>
      <c r="CS124" s="202"/>
      <c r="CT124" s="203"/>
      <c r="CU124" s="202"/>
      <c r="CV124" s="203"/>
      <c r="CW124" s="202"/>
      <c r="CX124" s="203"/>
      <c r="CY124" s="202"/>
      <c r="CZ124" s="203"/>
      <c r="DA124" s="202"/>
      <c r="DB124" s="203"/>
      <c r="DC124" s="202"/>
      <c r="DD124" s="203"/>
      <c r="DE124" s="202"/>
      <c r="DF124" s="203"/>
      <c r="DG124" s="202"/>
      <c r="DH124" s="203"/>
      <c r="DI124" s="202"/>
      <c r="DJ124" s="203"/>
      <c r="DK124" s="202"/>
      <c r="DL124" s="203"/>
      <c r="DM124" s="202"/>
      <c r="DN124" s="203"/>
      <c r="DO124" s="202"/>
      <c r="DP124" s="203"/>
      <c r="DQ124" s="202"/>
      <c r="DR124" s="203"/>
      <c r="DS124" s="202"/>
      <c r="DT124" s="203"/>
      <c r="DU124" s="202"/>
      <c r="DV124" s="203"/>
      <c r="DW124" s="202"/>
      <c r="DX124" s="203"/>
      <c r="DZ124" s="159" t="str">
        <f t="shared" si="48"/>
        <v>Václav Trojánek-x</v>
      </c>
      <c r="EA124" s="202"/>
      <c r="EB124" s="203"/>
      <c r="EC124" s="202"/>
      <c r="ED124" s="203"/>
      <c r="EE124" s="202"/>
      <c r="EF124" s="203"/>
      <c r="EG124" s="202"/>
      <c r="EH124" s="203"/>
      <c r="EI124" s="202"/>
      <c r="EJ124" s="203"/>
      <c r="EK124" s="202"/>
      <c r="EL124" s="203"/>
      <c r="EM124" s="202"/>
      <c r="EN124" s="203"/>
      <c r="EO124" s="202"/>
      <c r="EP124" s="203"/>
      <c r="EQ124" s="202"/>
      <c r="ER124" s="203"/>
      <c r="ES124" s="202"/>
      <c r="ET124" s="203"/>
      <c r="EU124" s="202"/>
      <c r="EV124" s="203"/>
      <c r="EW124" s="202"/>
      <c r="EX124" s="203"/>
      <c r="EY124" s="202"/>
      <c r="EZ124" s="203"/>
      <c r="FA124" s="202"/>
      <c r="FB124" s="203"/>
      <c r="FC124" s="202"/>
      <c r="FD124" s="203"/>
      <c r="FE124" s="202"/>
      <c r="FF124" s="203"/>
      <c r="FG124" s="202"/>
      <c r="FH124" s="203"/>
      <c r="FI124" s="202"/>
      <c r="FJ124" s="203"/>
      <c r="FK124" s="202"/>
      <c r="FL124" s="203"/>
      <c r="FM124" s="202"/>
      <c r="FN124" s="203"/>
      <c r="FO124" s="202"/>
      <c r="FP124" s="203"/>
      <c r="FQ124" s="202"/>
      <c r="FR124" s="203"/>
      <c r="FS124" s="202"/>
      <c r="FT124" s="203"/>
      <c r="FU124" s="202"/>
      <c r="FV124" s="203"/>
      <c r="FW124" s="202"/>
      <c r="FX124" s="203"/>
      <c r="FY124" s="202"/>
      <c r="FZ124" s="203"/>
      <c r="GA124" s="202"/>
      <c r="GB124" s="203"/>
      <c r="GC124" s="202"/>
      <c r="GD124" s="203"/>
      <c r="GE124" s="202"/>
      <c r="GF124" s="203"/>
      <c r="GG124" s="202"/>
      <c r="GH124" s="203"/>
      <c r="GI124" s="202"/>
      <c r="GJ124" s="203"/>
      <c r="GL124" s="159" t="str">
        <f t="shared" si="49"/>
        <v>Václav Trojánek-x</v>
      </c>
      <c r="GM124" s="202"/>
      <c r="GN124" s="203"/>
      <c r="GO124" s="202"/>
      <c r="GP124" s="203"/>
      <c r="GQ124" s="202"/>
      <c r="GR124" s="203"/>
      <c r="GS124" s="202"/>
      <c r="GT124" s="203"/>
      <c r="GU124" s="202"/>
      <c r="GV124" s="203"/>
      <c r="GW124" s="202"/>
      <c r="GX124" s="203"/>
      <c r="GY124" s="202"/>
      <c r="GZ124" s="203"/>
      <c r="HA124" s="202"/>
      <c r="HB124" s="203"/>
      <c r="HC124" s="202"/>
      <c r="HD124" s="203"/>
      <c r="HE124" s="202"/>
      <c r="HF124" s="203"/>
      <c r="HG124" s="202"/>
      <c r="HH124" s="203"/>
      <c r="HI124" s="202"/>
      <c r="HJ124" s="203"/>
      <c r="HK124" s="202"/>
      <c r="HL124" s="203"/>
      <c r="HM124" s="202"/>
      <c r="HN124" s="203"/>
      <c r="HO124" s="202"/>
      <c r="HP124" s="203"/>
      <c r="HQ124" s="202"/>
      <c r="HR124" s="203"/>
      <c r="HS124" s="202"/>
      <c r="HT124" s="203"/>
      <c r="HU124" s="202"/>
      <c r="HV124" s="203"/>
      <c r="HW124" s="202"/>
      <c r="HX124" s="203"/>
      <c r="HY124" s="202"/>
      <c r="HZ124" s="203"/>
      <c r="IA124" s="202"/>
      <c r="IB124" s="203"/>
      <c r="IC124" s="202"/>
      <c r="ID124" s="203"/>
      <c r="IE124" s="202"/>
      <c r="IF124" s="203"/>
      <c r="IG124" s="202"/>
      <c r="IH124" s="203"/>
      <c r="II124" s="202"/>
      <c r="IJ124" s="203"/>
      <c r="IK124" s="202"/>
      <c r="IL124" s="203"/>
      <c r="IM124" s="202"/>
      <c r="IN124" s="203"/>
      <c r="IO124" s="202"/>
      <c r="IP124" s="203"/>
      <c r="IQ124" s="202"/>
      <c r="IR124" s="203"/>
      <c r="IS124" s="202"/>
      <c r="IT124" s="203"/>
      <c r="IU124" s="202"/>
      <c r="IV124" s="215"/>
    </row>
    <row r="125">
      <c r="A125" s="225">
        <f>IFERROR(__xludf.DUMMYFUNCTION("""COMPUTED_VALUE"""),100.0)</f>
        <v>100</v>
      </c>
      <c r="B125" s="159" t="str">
        <f t="shared" si="46"/>
        <v>Jiří Valenta-x</v>
      </c>
      <c r="C125" s="199">
        <f t="shared" ref="C125:BL125" si="124">BO125+EA125+GM125</f>
        <v>0</v>
      </c>
      <c r="D125" s="199">
        <f t="shared" si="124"/>
        <v>0</v>
      </c>
      <c r="E125" s="199">
        <f t="shared" si="124"/>
        <v>0</v>
      </c>
      <c r="F125" s="199">
        <f t="shared" si="124"/>
        <v>0</v>
      </c>
      <c r="G125" s="199">
        <f t="shared" si="124"/>
        <v>0</v>
      </c>
      <c r="H125" s="199">
        <f t="shared" si="124"/>
        <v>0</v>
      </c>
      <c r="I125" s="199">
        <f t="shared" si="124"/>
        <v>0</v>
      </c>
      <c r="J125" s="199">
        <f t="shared" si="124"/>
        <v>0</v>
      </c>
      <c r="K125" s="199">
        <f t="shared" si="124"/>
        <v>0</v>
      </c>
      <c r="L125" s="199">
        <f t="shared" si="124"/>
        <v>0</v>
      </c>
      <c r="M125" s="199">
        <f t="shared" si="124"/>
        <v>0</v>
      </c>
      <c r="N125" s="199">
        <f t="shared" si="124"/>
        <v>0</v>
      </c>
      <c r="O125" s="199">
        <f t="shared" si="124"/>
        <v>0</v>
      </c>
      <c r="P125" s="199">
        <f t="shared" si="124"/>
        <v>0</v>
      </c>
      <c r="Q125" s="199">
        <f t="shared" si="124"/>
        <v>0</v>
      </c>
      <c r="R125" s="199">
        <f t="shared" si="124"/>
        <v>0</v>
      </c>
      <c r="S125" s="199">
        <f t="shared" si="124"/>
        <v>0</v>
      </c>
      <c r="T125" s="199">
        <f t="shared" si="124"/>
        <v>0</v>
      </c>
      <c r="U125" s="199">
        <f t="shared" si="124"/>
        <v>0</v>
      </c>
      <c r="V125" s="199">
        <f t="shared" si="124"/>
        <v>0</v>
      </c>
      <c r="W125" s="199">
        <f t="shared" si="124"/>
        <v>0</v>
      </c>
      <c r="X125" s="199">
        <f t="shared" si="124"/>
        <v>0</v>
      </c>
      <c r="Y125" s="199">
        <f t="shared" si="124"/>
        <v>0</v>
      </c>
      <c r="Z125" s="199">
        <f t="shared" si="124"/>
        <v>0</v>
      </c>
      <c r="AA125" s="199">
        <f t="shared" si="124"/>
        <v>0</v>
      </c>
      <c r="AB125" s="199">
        <f t="shared" si="124"/>
        <v>0</v>
      </c>
      <c r="AC125" s="199">
        <f t="shared" si="124"/>
        <v>0</v>
      </c>
      <c r="AD125" s="199">
        <f t="shared" si="124"/>
        <v>0</v>
      </c>
      <c r="AE125" s="199">
        <f t="shared" si="124"/>
        <v>0</v>
      </c>
      <c r="AF125" s="199">
        <f t="shared" si="124"/>
        <v>0</v>
      </c>
      <c r="AG125" s="199">
        <f t="shared" si="124"/>
        <v>0</v>
      </c>
      <c r="AH125" s="199">
        <f t="shared" si="124"/>
        <v>0</v>
      </c>
      <c r="AI125" s="199">
        <f t="shared" si="124"/>
        <v>0</v>
      </c>
      <c r="AJ125" s="199">
        <f t="shared" si="124"/>
        <v>0</v>
      </c>
      <c r="AK125" s="199">
        <f t="shared" si="124"/>
        <v>0</v>
      </c>
      <c r="AL125" s="199">
        <f t="shared" si="124"/>
        <v>0</v>
      </c>
      <c r="AM125" s="199">
        <f t="shared" si="124"/>
        <v>0</v>
      </c>
      <c r="AN125" s="199">
        <f t="shared" si="124"/>
        <v>0</v>
      </c>
      <c r="AO125" s="199">
        <f t="shared" si="124"/>
        <v>0</v>
      </c>
      <c r="AP125" s="199">
        <f t="shared" si="124"/>
        <v>0</v>
      </c>
      <c r="AQ125" s="199">
        <f t="shared" si="124"/>
        <v>0</v>
      </c>
      <c r="AR125" s="199">
        <f t="shared" si="124"/>
        <v>0</v>
      </c>
      <c r="AS125" s="199">
        <f t="shared" si="124"/>
        <v>0</v>
      </c>
      <c r="AT125" s="199">
        <f t="shared" si="124"/>
        <v>0</v>
      </c>
      <c r="AU125" s="199">
        <f t="shared" si="124"/>
        <v>0</v>
      </c>
      <c r="AV125" s="199">
        <f t="shared" si="124"/>
        <v>0</v>
      </c>
      <c r="AW125" s="199">
        <f t="shared" si="124"/>
        <v>0</v>
      </c>
      <c r="AX125" s="199">
        <f t="shared" si="124"/>
        <v>0</v>
      </c>
      <c r="AY125" s="199">
        <f t="shared" si="124"/>
        <v>0</v>
      </c>
      <c r="AZ125" s="199">
        <f t="shared" si="124"/>
        <v>0</v>
      </c>
      <c r="BA125" s="199">
        <f t="shared" si="124"/>
        <v>0</v>
      </c>
      <c r="BB125" s="199">
        <f t="shared" si="124"/>
        <v>0</v>
      </c>
      <c r="BC125" s="199">
        <f t="shared" si="124"/>
        <v>0</v>
      </c>
      <c r="BD125" s="199">
        <f t="shared" si="124"/>
        <v>0</v>
      </c>
      <c r="BE125" s="199">
        <f t="shared" si="124"/>
        <v>0</v>
      </c>
      <c r="BF125" s="199">
        <f t="shared" si="124"/>
        <v>0</v>
      </c>
      <c r="BG125" s="199">
        <f t="shared" si="124"/>
        <v>0</v>
      </c>
      <c r="BH125" s="199">
        <f t="shared" si="124"/>
        <v>0</v>
      </c>
      <c r="BI125" s="199">
        <f t="shared" si="124"/>
        <v>0</v>
      </c>
      <c r="BJ125" s="199">
        <f t="shared" si="124"/>
        <v>0</v>
      </c>
      <c r="BK125" s="199">
        <f t="shared" si="124"/>
        <v>0</v>
      </c>
      <c r="BL125" s="199">
        <f t="shared" si="124"/>
        <v>0</v>
      </c>
      <c r="BM125" s="151"/>
      <c r="BN125" s="239" t="str">
        <f>IFERROR(__xludf.DUMMYFUNCTION("""COMPUTED_VALUE"""),"Jiří Valenta-x")</f>
        <v>Jiří Valenta-x</v>
      </c>
      <c r="BO125" s="202"/>
      <c r="BP125" s="203"/>
      <c r="BQ125" s="202"/>
      <c r="BR125" s="203"/>
      <c r="BS125" s="202"/>
      <c r="BT125" s="203"/>
      <c r="BU125" s="202"/>
      <c r="BV125" s="203"/>
      <c r="BW125" s="202"/>
      <c r="BX125" s="203"/>
      <c r="BY125" s="202"/>
      <c r="BZ125" s="203"/>
      <c r="CA125" s="202"/>
      <c r="CB125" s="203"/>
      <c r="CC125" s="202"/>
      <c r="CD125" s="203"/>
      <c r="CE125" s="202"/>
      <c r="CF125" s="203"/>
      <c r="CG125" s="202"/>
      <c r="CH125" s="203"/>
      <c r="CI125" s="202"/>
      <c r="CJ125" s="203"/>
      <c r="CK125" s="202"/>
      <c r="CL125" s="203"/>
      <c r="CM125" s="202"/>
      <c r="CN125" s="203"/>
      <c r="CO125" s="202"/>
      <c r="CP125" s="203"/>
      <c r="CQ125" s="202"/>
      <c r="CR125" s="203"/>
      <c r="CS125" s="202"/>
      <c r="CT125" s="203"/>
      <c r="CU125" s="202"/>
      <c r="CV125" s="203"/>
      <c r="CW125" s="202"/>
      <c r="CX125" s="203"/>
      <c r="CY125" s="202"/>
      <c r="CZ125" s="203"/>
      <c r="DA125" s="202"/>
      <c r="DB125" s="203"/>
      <c r="DC125" s="202"/>
      <c r="DD125" s="203"/>
      <c r="DE125" s="202"/>
      <c r="DF125" s="203"/>
      <c r="DG125" s="202"/>
      <c r="DH125" s="203"/>
      <c r="DI125" s="202"/>
      <c r="DJ125" s="203"/>
      <c r="DK125" s="202"/>
      <c r="DL125" s="203"/>
      <c r="DM125" s="202"/>
      <c r="DN125" s="203"/>
      <c r="DO125" s="202"/>
      <c r="DP125" s="203"/>
      <c r="DQ125" s="202"/>
      <c r="DR125" s="203"/>
      <c r="DS125" s="202"/>
      <c r="DT125" s="203"/>
      <c r="DU125" s="202"/>
      <c r="DV125" s="203"/>
      <c r="DW125" s="202"/>
      <c r="DX125" s="203"/>
      <c r="DZ125" s="159" t="str">
        <f t="shared" si="48"/>
        <v>Jiří Valenta-x</v>
      </c>
      <c r="EA125" s="202"/>
      <c r="EB125" s="203"/>
      <c r="EC125" s="202"/>
      <c r="ED125" s="203"/>
      <c r="EE125" s="202"/>
      <c r="EF125" s="203"/>
      <c r="EG125" s="202"/>
      <c r="EH125" s="203"/>
      <c r="EI125" s="202"/>
      <c r="EJ125" s="203"/>
      <c r="EK125" s="202"/>
      <c r="EL125" s="203"/>
      <c r="EM125" s="202"/>
      <c r="EN125" s="203"/>
      <c r="EO125" s="202"/>
      <c r="EP125" s="203"/>
      <c r="EQ125" s="202"/>
      <c r="ER125" s="203"/>
      <c r="ES125" s="202"/>
      <c r="ET125" s="203"/>
      <c r="EU125" s="202"/>
      <c r="EV125" s="203"/>
      <c r="EW125" s="202"/>
      <c r="EX125" s="203"/>
      <c r="EY125" s="202"/>
      <c r="EZ125" s="203"/>
      <c r="FA125" s="202"/>
      <c r="FB125" s="203"/>
      <c r="FC125" s="202"/>
      <c r="FD125" s="203"/>
      <c r="FE125" s="202"/>
      <c r="FF125" s="203"/>
      <c r="FG125" s="202"/>
      <c r="FH125" s="203"/>
      <c r="FI125" s="202"/>
      <c r="FJ125" s="203"/>
      <c r="FK125" s="202"/>
      <c r="FL125" s="203"/>
      <c r="FM125" s="202"/>
      <c r="FN125" s="203"/>
      <c r="FO125" s="202"/>
      <c r="FP125" s="203"/>
      <c r="FQ125" s="202"/>
      <c r="FR125" s="203"/>
      <c r="FS125" s="202"/>
      <c r="FT125" s="203"/>
      <c r="FU125" s="202"/>
      <c r="FV125" s="203"/>
      <c r="FW125" s="202"/>
      <c r="FX125" s="203"/>
      <c r="FY125" s="202"/>
      <c r="FZ125" s="203"/>
      <c r="GA125" s="202"/>
      <c r="GB125" s="203"/>
      <c r="GC125" s="202"/>
      <c r="GD125" s="203"/>
      <c r="GE125" s="202"/>
      <c r="GF125" s="203"/>
      <c r="GG125" s="202"/>
      <c r="GH125" s="203"/>
      <c r="GI125" s="202"/>
      <c r="GJ125" s="203"/>
      <c r="GL125" s="159" t="str">
        <f t="shared" si="49"/>
        <v>Jiří Valenta-x</v>
      </c>
      <c r="GM125" s="202"/>
      <c r="GN125" s="203"/>
      <c r="GO125" s="202"/>
      <c r="GP125" s="203"/>
      <c r="GQ125" s="202"/>
      <c r="GR125" s="203"/>
      <c r="GS125" s="202"/>
      <c r="GT125" s="203"/>
      <c r="GU125" s="202"/>
      <c r="GV125" s="203"/>
      <c r="GW125" s="202"/>
      <c r="GX125" s="203"/>
      <c r="GY125" s="202"/>
      <c r="GZ125" s="203"/>
      <c r="HA125" s="202"/>
      <c r="HB125" s="203"/>
      <c r="HC125" s="202"/>
      <c r="HD125" s="203"/>
      <c r="HE125" s="202"/>
      <c r="HF125" s="203"/>
      <c r="HG125" s="202"/>
      <c r="HH125" s="203"/>
      <c r="HI125" s="202"/>
      <c r="HJ125" s="203"/>
      <c r="HK125" s="202"/>
      <c r="HL125" s="203"/>
      <c r="HM125" s="202"/>
      <c r="HN125" s="203"/>
      <c r="HO125" s="202"/>
      <c r="HP125" s="203"/>
      <c r="HQ125" s="202"/>
      <c r="HR125" s="203"/>
      <c r="HS125" s="202"/>
      <c r="HT125" s="203"/>
      <c r="HU125" s="202"/>
      <c r="HV125" s="203"/>
      <c r="HW125" s="202"/>
      <c r="HX125" s="203"/>
      <c r="HY125" s="202"/>
      <c r="HZ125" s="203"/>
      <c r="IA125" s="202"/>
      <c r="IB125" s="203"/>
      <c r="IC125" s="202"/>
      <c r="ID125" s="203"/>
      <c r="IE125" s="202"/>
      <c r="IF125" s="203"/>
      <c r="IG125" s="202"/>
      <c r="IH125" s="203"/>
      <c r="II125" s="202"/>
      <c r="IJ125" s="203"/>
      <c r="IK125" s="202"/>
      <c r="IL125" s="203"/>
      <c r="IM125" s="202"/>
      <c r="IN125" s="203"/>
      <c r="IO125" s="202"/>
      <c r="IP125" s="203"/>
      <c r="IQ125" s="202"/>
      <c r="IR125" s="203"/>
      <c r="IS125" s="202"/>
      <c r="IT125" s="203"/>
      <c r="IU125" s="202"/>
      <c r="IV125" s="215"/>
    </row>
    <row r="126">
      <c r="A126" s="225">
        <f>IFERROR(__xludf.DUMMYFUNCTION("""COMPUTED_VALUE"""),100.0)</f>
        <v>100</v>
      </c>
      <c r="B126" s="159" t="str">
        <f t="shared" si="46"/>
        <v>Daniel Kopsa-x</v>
      </c>
      <c r="C126" s="199">
        <f t="shared" ref="C126:BL126" si="125">BO126+EA126+GM126</f>
        <v>0</v>
      </c>
      <c r="D126" s="199">
        <f t="shared" si="125"/>
        <v>0</v>
      </c>
      <c r="E126" s="199">
        <f t="shared" si="125"/>
        <v>0</v>
      </c>
      <c r="F126" s="199">
        <f t="shared" si="125"/>
        <v>0</v>
      </c>
      <c r="G126" s="199">
        <f t="shared" si="125"/>
        <v>0</v>
      </c>
      <c r="H126" s="199">
        <f t="shared" si="125"/>
        <v>0</v>
      </c>
      <c r="I126" s="199">
        <f t="shared" si="125"/>
        <v>0</v>
      </c>
      <c r="J126" s="199">
        <f t="shared" si="125"/>
        <v>0</v>
      </c>
      <c r="K126" s="199">
        <f t="shared" si="125"/>
        <v>0</v>
      </c>
      <c r="L126" s="199">
        <f t="shared" si="125"/>
        <v>0</v>
      </c>
      <c r="M126" s="199">
        <f t="shared" si="125"/>
        <v>0</v>
      </c>
      <c r="N126" s="199">
        <f t="shared" si="125"/>
        <v>0</v>
      </c>
      <c r="O126" s="199">
        <f t="shared" si="125"/>
        <v>0</v>
      </c>
      <c r="P126" s="199">
        <f t="shared" si="125"/>
        <v>0</v>
      </c>
      <c r="Q126" s="199">
        <f t="shared" si="125"/>
        <v>0</v>
      </c>
      <c r="R126" s="199">
        <f t="shared" si="125"/>
        <v>0</v>
      </c>
      <c r="S126" s="199">
        <f t="shared" si="125"/>
        <v>0</v>
      </c>
      <c r="T126" s="199">
        <f t="shared" si="125"/>
        <v>0</v>
      </c>
      <c r="U126" s="199">
        <f t="shared" si="125"/>
        <v>0</v>
      </c>
      <c r="V126" s="199">
        <f t="shared" si="125"/>
        <v>0</v>
      </c>
      <c r="W126" s="199">
        <f t="shared" si="125"/>
        <v>0</v>
      </c>
      <c r="X126" s="199">
        <f t="shared" si="125"/>
        <v>0</v>
      </c>
      <c r="Y126" s="199">
        <f t="shared" si="125"/>
        <v>0</v>
      </c>
      <c r="Z126" s="199">
        <f t="shared" si="125"/>
        <v>0</v>
      </c>
      <c r="AA126" s="199">
        <f t="shared" si="125"/>
        <v>0</v>
      </c>
      <c r="AB126" s="199">
        <f t="shared" si="125"/>
        <v>0</v>
      </c>
      <c r="AC126" s="199">
        <f t="shared" si="125"/>
        <v>0</v>
      </c>
      <c r="AD126" s="199">
        <f t="shared" si="125"/>
        <v>0</v>
      </c>
      <c r="AE126" s="199">
        <f t="shared" si="125"/>
        <v>0</v>
      </c>
      <c r="AF126" s="199">
        <f t="shared" si="125"/>
        <v>0</v>
      </c>
      <c r="AG126" s="199">
        <f t="shared" si="125"/>
        <v>0</v>
      </c>
      <c r="AH126" s="199">
        <f t="shared" si="125"/>
        <v>0</v>
      </c>
      <c r="AI126" s="199">
        <f t="shared" si="125"/>
        <v>0</v>
      </c>
      <c r="AJ126" s="199">
        <f t="shared" si="125"/>
        <v>0</v>
      </c>
      <c r="AK126" s="199">
        <f t="shared" si="125"/>
        <v>0</v>
      </c>
      <c r="AL126" s="199">
        <f t="shared" si="125"/>
        <v>0</v>
      </c>
      <c r="AM126" s="199">
        <f t="shared" si="125"/>
        <v>0</v>
      </c>
      <c r="AN126" s="199">
        <f t="shared" si="125"/>
        <v>0</v>
      </c>
      <c r="AO126" s="199">
        <f t="shared" si="125"/>
        <v>0</v>
      </c>
      <c r="AP126" s="199">
        <f t="shared" si="125"/>
        <v>0</v>
      </c>
      <c r="AQ126" s="199">
        <f t="shared" si="125"/>
        <v>0</v>
      </c>
      <c r="AR126" s="199">
        <f t="shared" si="125"/>
        <v>0</v>
      </c>
      <c r="AS126" s="199">
        <f t="shared" si="125"/>
        <v>0</v>
      </c>
      <c r="AT126" s="199">
        <f t="shared" si="125"/>
        <v>0</v>
      </c>
      <c r="AU126" s="199">
        <f t="shared" si="125"/>
        <v>0</v>
      </c>
      <c r="AV126" s="199">
        <f t="shared" si="125"/>
        <v>0</v>
      </c>
      <c r="AW126" s="199">
        <f t="shared" si="125"/>
        <v>0</v>
      </c>
      <c r="AX126" s="199">
        <f t="shared" si="125"/>
        <v>0</v>
      </c>
      <c r="AY126" s="199">
        <f t="shared" si="125"/>
        <v>0</v>
      </c>
      <c r="AZ126" s="199">
        <f t="shared" si="125"/>
        <v>0</v>
      </c>
      <c r="BA126" s="199">
        <f t="shared" si="125"/>
        <v>0</v>
      </c>
      <c r="BB126" s="199">
        <f t="shared" si="125"/>
        <v>0</v>
      </c>
      <c r="BC126" s="199">
        <f t="shared" si="125"/>
        <v>0</v>
      </c>
      <c r="BD126" s="199">
        <f t="shared" si="125"/>
        <v>0</v>
      </c>
      <c r="BE126" s="199">
        <f t="shared" si="125"/>
        <v>0</v>
      </c>
      <c r="BF126" s="199">
        <f t="shared" si="125"/>
        <v>0</v>
      </c>
      <c r="BG126" s="199">
        <f t="shared" si="125"/>
        <v>0</v>
      </c>
      <c r="BH126" s="199">
        <f t="shared" si="125"/>
        <v>0</v>
      </c>
      <c r="BI126" s="199">
        <f t="shared" si="125"/>
        <v>0</v>
      </c>
      <c r="BJ126" s="199">
        <f t="shared" si="125"/>
        <v>0</v>
      </c>
      <c r="BK126" s="199">
        <f t="shared" si="125"/>
        <v>0</v>
      </c>
      <c r="BL126" s="199">
        <f t="shared" si="125"/>
        <v>0</v>
      </c>
      <c r="BM126" s="151"/>
      <c r="BN126" s="239" t="str">
        <f>IFERROR(__xludf.DUMMYFUNCTION("""COMPUTED_VALUE"""),"Daniel Kopsa-x")</f>
        <v>Daniel Kopsa-x</v>
      </c>
      <c r="BO126" s="202"/>
      <c r="BP126" s="203"/>
      <c r="BQ126" s="202"/>
      <c r="BR126" s="203"/>
      <c r="BS126" s="202"/>
      <c r="BT126" s="203"/>
      <c r="BU126" s="202"/>
      <c r="BV126" s="203"/>
      <c r="BW126" s="202"/>
      <c r="BX126" s="203"/>
      <c r="BY126" s="202"/>
      <c r="BZ126" s="203"/>
      <c r="CA126" s="202"/>
      <c r="CB126" s="203"/>
      <c r="CC126" s="202"/>
      <c r="CD126" s="203"/>
      <c r="CE126" s="202"/>
      <c r="CF126" s="203"/>
      <c r="CG126" s="202"/>
      <c r="CH126" s="203"/>
      <c r="CI126" s="202"/>
      <c r="CJ126" s="203"/>
      <c r="CK126" s="202"/>
      <c r="CL126" s="203"/>
      <c r="CM126" s="202"/>
      <c r="CN126" s="203"/>
      <c r="CO126" s="202"/>
      <c r="CP126" s="203"/>
      <c r="CQ126" s="202"/>
      <c r="CR126" s="203"/>
      <c r="CS126" s="202"/>
      <c r="CT126" s="203"/>
      <c r="CU126" s="202"/>
      <c r="CV126" s="203"/>
      <c r="CW126" s="202"/>
      <c r="CX126" s="203"/>
      <c r="CY126" s="202"/>
      <c r="CZ126" s="203"/>
      <c r="DA126" s="202"/>
      <c r="DB126" s="203"/>
      <c r="DC126" s="202"/>
      <c r="DD126" s="203"/>
      <c r="DE126" s="202"/>
      <c r="DF126" s="203"/>
      <c r="DG126" s="202"/>
      <c r="DH126" s="203"/>
      <c r="DI126" s="202"/>
      <c r="DJ126" s="203"/>
      <c r="DK126" s="202"/>
      <c r="DL126" s="203"/>
      <c r="DM126" s="202"/>
      <c r="DN126" s="203"/>
      <c r="DO126" s="202"/>
      <c r="DP126" s="203"/>
      <c r="DQ126" s="202"/>
      <c r="DR126" s="203"/>
      <c r="DS126" s="202"/>
      <c r="DT126" s="203"/>
      <c r="DU126" s="202"/>
      <c r="DV126" s="203"/>
      <c r="DW126" s="202"/>
      <c r="DX126" s="203"/>
      <c r="DZ126" s="159" t="str">
        <f t="shared" si="48"/>
        <v>Daniel Kopsa-x</v>
      </c>
      <c r="EA126" s="202"/>
      <c r="EB126" s="203"/>
      <c r="EC126" s="202"/>
      <c r="ED126" s="203"/>
      <c r="EE126" s="202"/>
      <c r="EF126" s="203"/>
      <c r="EG126" s="202"/>
      <c r="EH126" s="203"/>
      <c r="EI126" s="202"/>
      <c r="EJ126" s="203"/>
      <c r="EK126" s="202"/>
      <c r="EL126" s="203"/>
      <c r="EM126" s="202"/>
      <c r="EN126" s="203"/>
      <c r="EO126" s="202"/>
      <c r="EP126" s="203"/>
      <c r="EQ126" s="202"/>
      <c r="ER126" s="203"/>
      <c r="ES126" s="202"/>
      <c r="ET126" s="203"/>
      <c r="EU126" s="202"/>
      <c r="EV126" s="203"/>
      <c r="EW126" s="202"/>
      <c r="EX126" s="203"/>
      <c r="EY126" s="202"/>
      <c r="EZ126" s="203"/>
      <c r="FA126" s="202"/>
      <c r="FB126" s="203"/>
      <c r="FC126" s="202"/>
      <c r="FD126" s="203"/>
      <c r="FE126" s="202"/>
      <c r="FF126" s="203"/>
      <c r="FG126" s="202"/>
      <c r="FH126" s="203"/>
      <c r="FI126" s="202"/>
      <c r="FJ126" s="203"/>
      <c r="FK126" s="202"/>
      <c r="FL126" s="203"/>
      <c r="FM126" s="202"/>
      <c r="FN126" s="203"/>
      <c r="FO126" s="202"/>
      <c r="FP126" s="203"/>
      <c r="FQ126" s="202"/>
      <c r="FR126" s="203"/>
      <c r="FS126" s="202"/>
      <c r="FT126" s="203"/>
      <c r="FU126" s="202"/>
      <c r="FV126" s="203"/>
      <c r="FW126" s="202"/>
      <c r="FX126" s="203"/>
      <c r="FY126" s="202"/>
      <c r="FZ126" s="203"/>
      <c r="GA126" s="202"/>
      <c r="GB126" s="203"/>
      <c r="GC126" s="202"/>
      <c r="GD126" s="203"/>
      <c r="GE126" s="202"/>
      <c r="GF126" s="203"/>
      <c r="GG126" s="202"/>
      <c r="GH126" s="203"/>
      <c r="GI126" s="202"/>
      <c r="GJ126" s="203"/>
      <c r="GL126" s="159" t="str">
        <f t="shared" si="49"/>
        <v>Daniel Kopsa-x</v>
      </c>
      <c r="GM126" s="202"/>
      <c r="GN126" s="203"/>
      <c r="GO126" s="202"/>
      <c r="GP126" s="203"/>
      <c r="GQ126" s="202"/>
      <c r="GR126" s="203"/>
      <c r="GS126" s="202"/>
      <c r="GT126" s="203"/>
      <c r="GU126" s="202"/>
      <c r="GV126" s="203"/>
      <c r="GW126" s="202"/>
      <c r="GX126" s="203"/>
      <c r="GY126" s="202"/>
      <c r="GZ126" s="203"/>
      <c r="HA126" s="202"/>
      <c r="HB126" s="203"/>
      <c r="HC126" s="202"/>
      <c r="HD126" s="203"/>
      <c r="HE126" s="202"/>
      <c r="HF126" s="203"/>
      <c r="HG126" s="202"/>
      <c r="HH126" s="203"/>
      <c r="HI126" s="202"/>
      <c r="HJ126" s="203"/>
      <c r="HK126" s="202"/>
      <c r="HL126" s="203"/>
      <c r="HM126" s="202"/>
      <c r="HN126" s="203"/>
      <c r="HO126" s="202"/>
      <c r="HP126" s="203"/>
      <c r="HQ126" s="202"/>
      <c r="HR126" s="203"/>
      <c r="HS126" s="202"/>
      <c r="HT126" s="203"/>
      <c r="HU126" s="202"/>
      <c r="HV126" s="203"/>
      <c r="HW126" s="202"/>
      <c r="HX126" s="203"/>
      <c r="HY126" s="202"/>
      <c r="HZ126" s="203"/>
      <c r="IA126" s="202"/>
      <c r="IB126" s="203"/>
      <c r="IC126" s="202"/>
      <c r="ID126" s="203"/>
      <c r="IE126" s="202"/>
      <c r="IF126" s="203"/>
      <c r="IG126" s="202"/>
      <c r="IH126" s="203"/>
      <c r="II126" s="202"/>
      <c r="IJ126" s="203"/>
      <c r="IK126" s="202"/>
      <c r="IL126" s="203"/>
      <c r="IM126" s="202"/>
      <c r="IN126" s="203"/>
      <c r="IO126" s="202"/>
      <c r="IP126" s="203"/>
      <c r="IQ126" s="202"/>
      <c r="IR126" s="203"/>
      <c r="IS126" s="202"/>
      <c r="IT126" s="203"/>
      <c r="IU126" s="202"/>
      <c r="IV126" s="215"/>
    </row>
    <row r="127">
      <c r="A127" s="225">
        <f>IFERROR(__xludf.DUMMYFUNCTION("""COMPUTED_VALUE"""),100.0)</f>
        <v>100</v>
      </c>
      <c r="B127" s="159" t="str">
        <f t="shared" si="46"/>
        <v>Ladislav Hlavatý-x</v>
      </c>
      <c r="C127" s="199">
        <f t="shared" ref="C127:BL127" si="126">BO127+EA127+GM127</f>
        <v>0</v>
      </c>
      <c r="D127" s="199">
        <f t="shared" si="126"/>
        <v>0</v>
      </c>
      <c r="E127" s="199">
        <f t="shared" si="126"/>
        <v>0</v>
      </c>
      <c r="F127" s="199">
        <f t="shared" si="126"/>
        <v>0</v>
      </c>
      <c r="G127" s="199">
        <f t="shared" si="126"/>
        <v>0</v>
      </c>
      <c r="H127" s="199">
        <f t="shared" si="126"/>
        <v>0</v>
      </c>
      <c r="I127" s="199">
        <f t="shared" si="126"/>
        <v>0</v>
      </c>
      <c r="J127" s="199">
        <f t="shared" si="126"/>
        <v>0</v>
      </c>
      <c r="K127" s="199">
        <f t="shared" si="126"/>
        <v>0</v>
      </c>
      <c r="L127" s="199">
        <f t="shared" si="126"/>
        <v>0</v>
      </c>
      <c r="M127" s="199">
        <f t="shared" si="126"/>
        <v>0</v>
      </c>
      <c r="N127" s="199">
        <f t="shared" si="126"/>
        <v>0</v>
      </c>
      <c r="O127" s="199">
        <f t="shared" si="126"/>
        <v>0</v>
      </c>
      <c r="P127" s="199">
        <f t="shared" si="126"/>
        <v>0</v>
      </c>
      <c r="Q127" s="199">
        <f t="shared" si="126"/>
        <v>0</v>
      </c>
      <c r="R127" s="199">
        <f t="shared" si="126"/>
        <v>0</v>
      </c>
      <c r="S127" s="199">
        <f t="shared" si="126"/>
        <v>0</v>
      </c>
      <c r="T127" s="199">
        <f t="shared" si="126"/>
        <v>0</v>
      </c>
      <c r="U127" s="199">
        <f t="shared" si="126"/>
        <v>0</v>
      </c>
      <c r="V127" s="199">
        <f t="shared" si="126"/>
        <v>0</v>
      </c>
      <c r="W127" s="199">
        <f t="shared" si="126"/>
        <v>0</v>
      </c>
      <c r="X127" s="199">
        <f t="shared" si="126"/>
        <v>0</v>
      </c>
      <c r="Y127" s="199">
        <f t="shared" si="126"/>
        <v>0</v>
      </c>
      <c r="Z127" s="199">
        <f t="shared" si="126"/>
        <v>0</v>
      </c>
      <c r="AA127" s="199">
        <f t="shared" si="126"/>
        <v>0</v>
      </c>
      <c r="AB127" s="199">
        <f t="shared" si="126"/>
        <v>0</v>
      </c>
      <c r="AC127" s="199">
        <f t="shared" si="126"/>
        <v>0</v>
      </c>
      <c r="AD127" s="199">
        <f t="shared" si="126"/>
        <v>0</v>
      </c>
      <c r="AE127" s="199">
        <f t="shared" si="126"/>
        <v>0</v>
      </c>
      <c r="AF127" s="199">
        <f t="shared" si="126"/>
        <v>0</v>
      </c>
      <c r="AG127" s="199">
        <f t="shared" si="126"/>
        <v>0</v>
      </c>
      <c r="AH127" s="199">
        <f t="shared" si="126"/>
        <v>0</v>
      </c>
      <c r="AI127" s="199">
        <f t="shared" si="126"/>
        <v>0</v>
      </c>
      <c r="AJ127" s="199">
        <f t="shared" si="126"/>
        <v>0</v>
      </c>
      <c r="AK127" s="199">
        <f t="shared" si="126"/>
        <v>0</v>
      </c>
      <c r="AL127" s="199">
        <f t="shared" si="126"/>
        <v>0</v>
      </c>
      <c r="AM127" s="199">
        <f t="shared" si="126"/>
        <v>0</v>
      </c>
      <c r="AN127" s="199">
        <f t="shared" si="126"/>
        <v>0</v>
      </c>
      <c r="AO127" s="199">
        <f t="shared" si="126"/>
        <v>0</v>
      </c>
      <c r="AP127" s="199">
        <f t="shared" si="126"/>
        <v>0</v>
      </c>
      <c r="AQ127" s="199">
        <f t="shared" si="126"/>
        <v>0</v>
      </c>
      <c r="AR127" s="199">
        <f t="shared" si="126"/>
        <v>0</v>
      </c>
      <c r="AS127" s="199">
        <f t="shared" si="126"/>
        <v>0</v>
      </c>
      <c r="AT127" s="199">
        <f t="shared" si="126"/>
        <v>0</v>
      </c>
      <c r="AU127" s="199">
        <f t="shared" si="126"/>
        <v>0</v>
      </c>
      <c r="AV127" s="199">
        <f t="shared" si="126"/>
        <v>0</v>
      </c>
      <c r="AW127" s="199">
        <f t="shared" si="126"/>
        <v>0</v>
      </c>
      <c r="AX127" s="199">
        <f t="shared" si="126"/>
        <v>0</v>
      </c>
      <c r="AY127" s="199">
        <f t="shared" si="126"/>
        <v>0</v>
      </c>
      <c r="AZ127" s="199">
        <f t="shared" si="126"/>
        <v>0</v>
      </c>
      <c r="BA127" s="199">
        <f t="shared" si="126"/>
        <v>0</v>
      </c>
      <c r="BB127" s="199">
        <f t="shared" si="126"/>
        <v>0</v>
      </c>
      <c r="BC127" s="199">
        <f t="shared" si="126"/>
        <v>0</v>
      </c>
      <c r="BD127" s="199">
        <f t="shared" si="126"/>
        <v>0</v>
      </c>
      <c r="BE127" s="199">
        <f t="shared" si="126"/>
        <v>0</v>
      </c>
      <c r="BF127" s="199">
        <f t="shared" si="126"/>
        <v>0</v>
      </c>
      <c r="BG127" s="199">
        <f t="shared" si="126"/>
        <v>0</v>
      </c>
      <c r="BH127" s="199">
        <f t="shared" si="126"/>
        <v>0</v>
      </c>
      <c r="BI127" s="199">
        <f t="shared" si="126"/>
        <v>0</v>
      </c>
      <c r="BJ127" s="199">
        <f t="shared" si="126"/>
        <v>0</v>
      </c>
      <c r="BK127" s="199">
        <f t="shared" si="126"/>
        <v>0</v>
      </c>
      <c r="BL127" s="199">
        <f t="shared" si="126"/>
        <v>0</v>
      </c>
      <c r="BM127" s="151"/>
      <c r="BN127" s="239" t="str">
        <f>IFERROR(__xludf.DUMMYFUNCTION("""COMPUTED_VALUE"""),"Ladislav Hlavatý-x")</f>
        <v>Ladislav Hlavatý-x</v>
      </c>
      <c r="BO127" s="202"/>
      <c r="BP127" s="203"/>
      <c r="BQ127" s="202"/>
      <c r="BR127" s="203"/>
      <c r="BS127" s="202"/>
      <c r="BT127" s="203"/>
      <c r="BU127" s="202"/>
      <c r="BV127" s="203"/>
      <c r="BW127" s="202"/>
      <c r="BX127" s="203"/>
      <c r="BY127" s="202"/>
      <c r="BZ127" s="203"/>
      <c r="CA127" s="202"/>
      <c r="CB127" s="203"/>
      <c r="CC127" s="202"/>
      <c r="CD127" s="203"/>
      <c r="CE127" s="202"/>
      <c r="CF127" s="203"/>
      <c r="CG127" s="202"/>
      <c r="CH127" s="203"/>
      <c r="CI127" s="202"/>
      <c r="CJ127" s="203"/>
      <c r="CK127" s="202"/>
      <c r="CL127" s="203"/>
      <c r="CM127" s="202"/>
      <c r="CN127" s="203"/>
      <c r="CO127" s="202"/>
      <c r="CP127" s="203"/>
      <c r="CQ127" s="202"/>
      <c r="CR127" s="203"/>
      <c r="CS127" s="202"/>
      <c r="CT127" s="203"/>
      <c r="CU127" s="202"/>
      <c r="CV127" s="203"/>
      <c r="CW127" s="202"/>
      <c r="CX127" s="203"/>
      <c r="CY127" s="202"/>
      <c r="CZ127" s="203"/>
      <c r="DA127" s="202"/>
      <c r="DB127" s="203"/>
      <c r="DC127" s="202"/>
      <c r="DD127" s="203"/>
      <c r="DE127" s="202"/>
      <c r="DF127" s="203"/>
      <c r="DG127" s="202"/>
      <c r="DH127" s="203"/>
      <c r="DI127" s="202"/>
      <c r="DJ127" s="203"/>
      <c r="DK127" s="202"/>
      <c r="DL127" s="203"/>
      <c r="DM127" s="202"/>
      <c r="DN127" s="203"/>
      <c r="DO127" s="202"/>
      <c r="DP127" s="203"/>
      <c r="DQ127" s="202"/>
      <c r="DR127" s="203"/>
      <c r="DS127" s="202"/>
      <c r="DT127" s="203"/>
      <c r="DU127" s="202"/>
      <c r="DV127" s="203"/>
      <c r="DW127" s="202"/>
      <c r="DX127" s="203"/>
      <c r="DZ127" s="159" t="str">
        <f t="shared" si="48"/>
        <v>Ladislav Hlavatý-x</v>
      </c>
      <c r="EA127" s="202"/>
      <c r="EB127" s="203"/>
      <c r="EC127" s="202"/>
      <c r="ED127" s="203"/>
      <c r="EE127" s="202"/>
      <c r="EF127" s="203"/>
      <c r="EG127" s="202"/>
      <c r="EH127" s="203"/>
      <c r="EI127" s="202"/>
      <c r="EJ127" s="203"/>
      <c r="EK127" s="202"/>
      <c r="EL127" s="203"/>
      <c r="EM127" s="202"/>
      <c r="EN127" s="203"/>
      <c r="EO127" s="202"/>
      <c r="EP127" s="203"/>
      <c r="EQ127" s="202"/>
      <c r="ER127" s="203"/>
      <c r="ES127" s="202"/>
      <c r="ET127" s="203"/>
      <c r="EU127" s="202"/>
      <c r="EV127" s="203"/>
      <c r="EW127" s="202"/>
      <c r="EX127" s="203"/>
      <c r="EY127" s="202"/>
      <c r="EZ127" s="203"/>
      <c r="FA127" s="202"/>
      <c r="FB127" s="203"/>
      <c r="FC127" s="202"/>
      <c r="FD127" s="203"/>
      <c r="FE127" s="202"/>
      <c r="FF127" s="203"/>
      <c r="FG127" s="202"/>
      <c r="FH127" s="203"/>
      <c r="FI127" s="202"/>
      <c r="FJ127" s="203"/>
      <c r="FK127" s="202"/>
      <c r="FL127" s="203"/>
      <c r="FM127" s="202"/>
      <c r="FN127" s="203"/>
      <c r="FO127" s="202"/>
      <c r="FP127" s="203"/>
      <c r="FQ127" s="202"/>
      <c r="FR127" s="203"/>
      <c r="FS127" s="202"/>
      <c r="FT127" s="203"/>
      <c r="FU127" s="202"/>
      <c r="FV127" s="203"/>
      <c r="FW127" s="202"/>
      <c r="FX127" s="203"/>
      <c r="FY127" s="202"/>
      <c r="FZ127" s="203"/>
      <c r="GA127" s="202"/>
      <c r="GB127" s="203"/>
      <c r="GC127" s="202"/>
      <c r="GD127" s="203"/>
      <c r="GE127" s="202"/>
      <c r="GF127" s="203"/>
      <c r="GG127" s="202"/>
      <c r="GH127" s="203"/>
      <c r="GI127" s="202"/>
      <c r="GJ127" s="203"/>
      <c r="GL127" s="159" t="str">
        <f t="shared" si="49"/>
        <v>Ladislav Hlavatý-x</v>
      </c>
      <c r="GM127" s="202"/>
      <c r="GN127" s="203"/>
      <c r="GO127" s="202"/>
      <c r="GP127" s="203"/>
      <c r="GQ127" s="202"/>
      <c r="GR127" s="203"/>
      <c r="GS127" s="202"/>
      <c r="GT127" s="203"/>
      <c r="GU127" s="202"/>
      <c r="GV127" s="203"/>
      <c r="GW127" s="202"/>
      <c r="GX127" s="203"/>
      <c r="GY127" s="202"/>
      <c r="GZ127" s="203"/>
      <c r="HA127" s="202"/>
      <c r="HB127" s="203"/>
      <c r="HC127" s="202"/>
      <c r="HD127" s="203"/>
      <c r="HE127" s="202"/>
      <c r="HF127" s="203"/>
      <c r="HG127" s="202"/>
      <c r="HH127" s="203"/>
      <c r="HI127" s="202"/>
      <c r="HJ127" s="203"/>
      <c r="HK127" s="202"/>
      <c r="HL127" s="203"/>
      <c r="HM127" s="202"/>
      <c r="HN127" s="203"/>
      <c r="HO127" s="202"/>
      <c r="HP127" s="203"/>
      <c r="HQ127" s="202"/>
      <c r="HR127" s="203"/>
      <c r="HS127" s="202"/>
      <c r="HT127" s="203"/>
      <c r="HU127" s="202"/>
      <c r="HV127" s="203"/>
      <c r="HW127" s="202"/>
      <c r="HX127" s="203"/>
      <c r="HY127" s="202"/>
      <c r="HZ127" s="203"/>
      <c r="IA127" s="202"/>
      <c r="IB127" s="203"/>
      <c r="IC127" s="202"/>
      <c r="ID127" s="203"/>
      <c r="IE127" s="202"/>
      <c r="IF127" s="203"/>
      <c r="IG127" s="202"/>
      <c r="IH127" s="203"/>
      <c r="II127" s="202"/>
      <c r="IJ127" s="203"/>
      <c r="IK127" s="202"/>
      <c r="IL127" s="203"/>
      <c r="IM127" s="202"/>
      <c r="IN127" s="203"/>
      <c r="IO127" s="202"/>
      <c r="IP127" s="203"/>
      <c r="IQ127" s="202"/>
      <c r="IR127" s="203"/>
      <c r="IS127" s="202"/>
      <c r="IT127" s="203"/>
      <c r="IU127" s="202"/>
      <c r="IV127" s="215"/>
    </row>
    <row r="128">
      <c r="A128" s="225">
        <f>IFERROR(__xludf.DUMMYFUNCTION("""COMPUTED_VALUE"""),100.0)</f>
        <v>100</v>
      </c>
      <c r="B128" s="159" t="str">
        <f t="shared" si="46"/>
        <v>Matěj Nevyjel</v>
      </c>
      <c r="C128" s="199">
        <f t="shared" ref="C128:BL128" si="127">BO128+EA128+GM128</f>
        <v>0</v>
      </c>
      <c r="D128" s="199">
        <f t="shared" si="127"/>
        <v>0</v>
      </c>
      <c r="E128" s="199">
        <f t="shared" si="127"/>
        <v>0</v>
      </c>
      <c r="F128" s="199">
        <f t="shared" si="127"/>
        <v>0</v>
      </c>
      <c r="G128" s="199">
        <f t="shared" si="127"/>
        <v>0</v>
      </c>
      <c r="H128" s="199">
        <f t="shared" si="127"/>
        <v>0</v>
      </c>
      <c r="I128" s="199">
        <f t="shared" si="127"/>
        <v>0</v>
      </c>
      <c r="J128" s="199">
        <f t="shared" si="127"/>
        <v>0</v>
      </c>
      <c r="K128" s="199">
        <f t="shared" si="127"/>
        <v>10</v>
      </c>
      <c r="L128" s="199">
        <f t="shared" si="127"/>
        <v>0</v>
      </c>
      <c r="M128" s="199">
        <f t="shared" si="127"/>
        <v>6</v>
      </c>
      <c r="N128" s="199">
        <f t="shared" si="127"/>
        <v>0</v>
      </c>
      <c r="O128" s="199">
        <f t="shared" si="127"/>
        <v>0</v>
      </c>
      <c r="P128" s="199">
        <f t="shared" si="127"/>
        <v>0</v>
      </c>
      <c r="Q128" s="199">
        <f t="shared" si="127"/>
        <v>0</v>
      </c>
      <c r="R128" s="199">
        <f t="shared" si="127"/>
        <v>0</v>
      </c>
      <c r="S128" s="199">
        <f t="shared" si="127"/>
        <v>0</v>
      </c>
      <c r="T128" s="199">
        <f t="shared" si="127"/>
        <v>0</v>
      </c>
      <c r="U128" s="199">
        <f t="shared" si="127"/>
        <v>0</v>
      </c>
      <c r="V128" s="199">
        <f t="shared" si="127"/>
        <v>0</v>
      </c>
      <c r="W128" s="199">
        <f t="shared" si="127"/>
        <v>0</v>
      </c>
      <c r="X128" s="199">
        <f t="shared" si="127"/>
        <v>0</v>
      </c>
      <c r="Y128" s="199">
        <f t="shared" si="127"/>
        <v>0</v>
      </c>
      <c r="Z128" s="199">
        <f t="shared" si="127"/>
        <v>0</v>
      </c>
      <c r="AA128" s="199">
        <f t="shared" si="127"/>
        <v>0</v>
      </c>
      <c r="AB128" s="199">
        <f t="shared" si="127"/>
        <v>0</v>
      </c>
      <c r="AC128" s="199">
        <f t="shared" si="127"/>
        <v>7</v>
      </c>
      <c r="AD128" s="199">
        <f t="shared" si="127"/>
        <v>0</v>
      </c>
      <c r="AE128" s="199">
        <f t="shared" si="127"/>
        <v>4</v>
      </c>
      <c r="AF128" s="199">
        <f t="shared" si="127"/>
        <v>0</v>
      </c>
      <c r="AG128" s="199">
        <f t="shared" si="127"/>
        <v>0</v>
      </c>
      <c r="AH128" s="199">
        <f t="shared" si="127"/>
        <v>0</v>
      </c>
      <c r="AI128" s="199">
        <f t="shared" si="127"/>
        <v>0</v>
      </c>
      <c r="AJ128" s="199">
        <f t="shared" si="127"/>
        <v>0</v>
      </c>
      <c r="AK128" s="199">
        <f t="shared" si="127"/>
        <v>8</v>
      </c>
      <c r="AL128" s="199">
        <f t="shared" si="127"/>
        <v>0</v>
      </c>
      <c r="AM128" s="199">
        <f t="shared" si="127"/>
        <v>9</v>
      </c>
      <c r="AN128" s="199">
        <f t="shared" si="127"/>
        <v>0</v>
      </c>
      <c r="AO128" s="199">
        <f t="shared" si="127"/>
        <v>0</v>
      </c>
      <c r="AP128" s="199">
        <f t="shared" si="127"/>
        <v>0</v>
      </c>
      <c r="AQ128" s="199">
        <f t="shared" si="127"/>
        <v>0</v>
      </c>
      <c r="AR128" s="199">
        <f t="shared" si="127"/>
        <v>0</v>
      </c>
      <c r="AS128" s="199">
        <f t="shared" si="127"/>
        <v>0</v>
      </c>
      <c r="AT128" s="199">
        <f t="shared" si="127"/>
        <v>0</v>
      </c>
      <c r="AU128" s="199">
        <f t="shared" si="127"/>
        <v>0</v>
      </c>
      <c r="AV128" s="199">
        <f t="shared" si="127"/>
        <v>0</v>
      </c>
      <c r="AW128" s="199">
        <f t="shared" si="127"/>
        <v>0</v>
      </c>
      <c r="AX128" s="199">
        <f t="shared" si="127"/>
        <v>0</v>
      </c>
      <c r="AY128" s="199">
        <f t="shared" si="127"/>
        <v>0</v>
      </c>
      <c r="AZ128" s="199">
        <f t="shared" si="127"/>
        <v>0</v>
      </c>
      <c r="BA128" s="199">
        <f t="shared" si="127"/>
        <v>0</v>
      </c>
      <c r="BB128" s="199">
        <f t="shared" si="127"/>
        <v>0</v>
      </c>
      <c r="BC128" s="199">
        <f t="shared" si="127"/>
        <v>0</v>
      </c>
      <c r="BD128" s="199">
        <f t="shared" si="127"/>
        <v>0</v>
      </c>
      <c r="BE128" s="199">
        <f t="shared" si="127"/>
        <v>0</v>
      </c>
      <c r="BF128" s="199">
        <f t="shared" si="127"/>
        <v>0</v>
      </c>
      <c r="BG128" s="199">
        <f t="shared" si="127"/>
        <v>0</v>
      </c>
      <c r="BH128" s="199">
        <f t="shared" si="127"/>
        <v>0</v>
      </c>
      <c r="BI128" s="199">
        <f t="shared" si="127"/>
        <v>5</v>
      </c>
      <c r="BJ128" s="199">
        <f t="shared" si="127"/>
        <v>0</v>
      </c>
      <c r="BK128" s="199">
        <f t="shared" si="127"/>
        <v>6.5</v>
      </c>
      <c r="BL128" s="199">
        <f t="shared" si="127"/>
        <v>0</v>
      </c>
      <c r="BM128" s="151"/>
      <c r="BN128" s="239" t="str">
        <f>IFERROR(__xludf.DUMMYFUNCTION("""COMPUTED_VALUE"""),"Matěj Nevyjel")</f>
        <v>Matěj Nevyjel</v>
      </c>
      <c r="BO128" s="202"/>
      <c r="BP128" s="203"/>
      <c r="BQ128" s="202"/>
      <c r="BR128" s="203"/>
      <c r="BS128" s="202"/>
      <c r="BT128" s="203"/>
      <c r="BU128" s="202"/>
      <c r="BV128" s="203"/>
      <c r="BW128" s="202"/>
      <c r="BX128" s="203"/>
      <c r="BY128" s="202"/>
      <c r="BZ128" s="203"/>
      <c r="CA128" s="202"/>
      <c r="CB128" s="203"/>
      <c r="CC128" s="202"/>
      <c r="CD128" s="203"/>
      <c r="CE128" s="202"/>
      <c r="CF128" s="203"/>
      <c r="CG128" s="202"/>
      <c r="CH128" s="203"/>
      <c r="CI128" s="202"/>
      <c r="CJ128" s="203"/>
      <c r="CK128" s="202"/>
      <c r="CL128" s="203"/>
      <c r="CM128" s="202"/>
      <c r="CN128" s="203"/>
      <c r="CO128" s="202"/>
      <c r="CP128" s="203"/>
      <c r="CQ128" s="202">
        <f>IFERROR(__xludf.DUMMYFUNCTION("""COMPUTED_VALUE"""),4.0)</f>
        <v>4</v>
      </c>
      <c r="CR128" s="203"/>
      <c r="CS128" s="202"/>
      <c r="CT128" s="203"/>
      <c r="CU128" s="202"/>
      <c r="CV128" s="203"/>
      <c r="CW128" s="202"/>
      <c r="CX128" s="203"/>
      <c r="CY128" s="202"/>
      <c r="CZ128" s="203"/>
      <c r="DA128" s="202"/>
      <c r="DB128" s="203"/>
      <c r="DC128" s="202"/>
      <c r="DD128" s="203"/>
      <c r="DE128" s="202"/>
      <c r="DF128" s="203"/>
      <c r="DG128" s="202"/>
      <c r="DH128" s="203"/>
      <c r="DI128" s="202"/>
      <c r="DJ128" s="203"/>
      <c r="DK128" s="202"/>
      <c r="DL128" s="203"/>
      <c r="DM128" s="202"/>
      <c r="DN128" s="203"/>
      <c r="DO128" s="202"/>
      <c r="DP128" s="203"/>
      <c r="DQ128" s="202"/>
      <c r="DR128" s="203"/>
      <c r="DS128" s="202"/>
      <c r="DT128" s="203"/>
      <c r="DU128" s="202">
        <f>IFERROR(__xludf.DUMMYFUNCTION("""COMPUTED_VALUE"""),5.0)</f>
        <v>5</v>
      </c>
      <c r="DV128" s="203"/>
      <c r="DW128" s="202">
        <f>IFERROR(__xludf.DUMMYFUNCTION("""COMPUTED_VALUE"""),6.5)</f>
        <v>6.5</v>
      </c>
      <c r="DX128" s="203"/>
      <c r="DZ128" s="159" t="str">
        <f t="shared" si="48"/>
        <v>Matěj Nevyjel</v>
      </c>
      <c r="EA128" s="202"/>
      <c r="EB128" s="203"/>
      <c r="EC128" s="202"/>
      <c r="ED128" s="203"/>
      <c r="EE128" s="202"/>
      <c r="EF128" s="203"/>
      <c r="EG128" s="202"/>
      <c r="EH128" s="203"/>
      <c r="EI128" s="202">
        <f>IFERROR(__xludf.DUMMYFUNCTION("""COMPUTED_VALUE"""),10.0)</f>
        <v>10</v>
      </c>
      <c r="EJ128" s="203"/>
      <c r="EK128" s="202">
        <f>IFERROR(__xludf.DUMMYFUNCTION("""COMPUTED_VALUE"""),6.0)</f>
        <v>6</v>
      </c>
      <c r="EL128" s="203"/>
      <c r="EM128" s="202"/>
      <c r="EN128" s="203"/>
      <c r="EO128" s="202"/>
      <c r="EP128" s="203"/>
      <c r="EQ128" s="202"/>
      <c r="ER128" s="203"/>
      <c r="ES128" s="202"/>
      <c r="ET128" s="203"/>
      <c r="EU128" s="202"/>
      <c r="EV128" s="203"/>
      <c r="EW128" s="202"/>
      <c r="EX128" s="203"/>
      <c r="EY128" s="202"/>
      <c r="EZ128" s="203"/>
      <c r="FA128" s="202">
        <f>IFERROR(__xludf.DUMMYFUNCTION("""COMPUTED_VALUE"""),7.0)</f>
        <v>7</v>
      </c>
      <c r="FB128" s="203"/>
      <c r="FC128" s="202"/>
      <c r="FD128" s="203"/>
      <c r="FE128" s="202"/>
      <c r="FF128" s="203"/>
      <c r="FG128" s="202"/>
      <c r="FH128" s="203"/>
      <c r="FI128" s="202">
        <f>IFERROR(__xludf.DUMMYFUNCTION("""COMPUTED_VALUE"""),8.0)</f>
        <v>8</v>
      </c>
      <c r="FJ128" s="203"/>
      <c r="FK128" s="202">
        <f>IFERROR(__xludf.DUMMYFUNCTION("""COMPUTED_VALUE"""),9.0)</f>
        <v>9</v>
      </c>
      <c r="FL128" s="203"/>
      <c r="FM128" s="202"/>
      <c r="FN128" s="203"/>
      <c r="FO128" s="202"/>
      <c r="FP128" s="203"/>
      <c r="FQ128" s="202"/>
      <c r="FR128" s="203"/>
      <c r="FS128" s="202"/>
      <c r="FT128" s="203"/>
      <c r="FU128" s="202"/>
      <c r="FV128" s="203"/>
      <c r="FW128" s="202"/>
      <c r="FX128" s="203"/>
      <c r="FY128" s="202"/>
      <c r="FZ128" s="203"/>
      <c r="GA128" s="202"/>
      <c r="GB128" s="203"/>
      <c r="GC128" s="202"/>
      <c r="GD128" s="203"/>
      <c r="GE128" s="202"/>
      <c r="GF128" s="203"/>
      <c r="GG128" s="202"/>
      <c r="GH128" s="203"/>
      <c r="GI128" s="202"/>
      <c r="GJ128" s="203"/>
      <c r="GL128" s="159" t="str">
        <f t="shared" si="49"/>
        <v>Matěj Nevyjel</v>
      </c>
      <c r="GM128" s="202"/>
      <c r="GN128" s="203"/>
      <c r="GO128" s="202"/>
      <c r="GP128" s="203"/>
      <c r="GQ128" s="202"/>
      <c r="GR128" s="203"/>
      <c r="GS128" s="202"/>
      <c r="GT128" s="203"/>
      <c r="GU128" s="202"/>
      <c r="GV128" s="203"/>
      <c r="GW128" s="202"/>
      <c r="GX128" s="203"/>
      <c r="GY128" s="202"/>
      <c r="GZ128" s="203"/>
      <c r="HA128" s="202"/>
      <c r="HB128" s="203"/>
      <c r="HC128" s="202"/>
      <c r="HD128" s="203"/>
      <c r="HE128" s="202"/>
      <c r="HF128" s="203"/>
      <c r="HG128" s="202"/>
      <c r="HH128" s="203"/>
      <c r="HI128" s="202"/>
      <c r="HJ128" s="203"/>
      <c r="HK128" s="202"/>
      <c r="HL128" s="203"/>
      <c r="HM128" s="202"/>
      <c r="HN128" s="203"/>
      <c r="HO128" s="202"/>
      <c r="HP128" s="203"/>
      <c r="HQ128" s="202"/>
      <c r="HR128" s="203"/>
      <c r="HS128" s="202"/>
      <c r="HT128" s="203"/>
      <c r="HU128" s="202"/>
      <c r="HV128" s="203"/>
      <c r="HW128" s="202"/>
      <c r="HX128" s="203"/>
      <c r="HY128" s="202"/>
      <c r="HZ128" s="203"/>
      <c r="IA128" s="202"/>
      <c r="IB128" s="203"/>
      <c r="IC128" s="202"/>
      <c r="ID128" s="203"/>
      <c r="IE128" s="202"/>
      <c r="IF128" s="203"/>
      <c r="IG128" s="202"/>
      <c r="IH128" s="203"/>
      <c r="II128" s="202"/>
      <c r="IJ128" s="203"/>
      <c r="IK128" s="202"/>
      <c r="IL128" s="203"/>
      <c r="IM128" s="202"/>
      <c r="IN128" s="203"/>
      <c r="IO128" s="202"/>
      <c r="IP128" s="203"/>
      <c r="IQ128" s="202"/>
      <c r="IR128" s="203"/>
      <c r="IS128" s="202"/>
      <c r="IT128" s="203"/>
      <c r="IU128" s="202"/>
      <c r="IV128" s="215"/>
    </row>
    <row r="129">
      <c r="A129" s="225">
        <f>IFERROR(__xludf.DUMMYFUNCTION("""COMPUTED_VALUE"""),100.0)</f>
        <v>100</v>
      </c>
      <c r="B129" s="159" t="str">
        <f t="shared" si="46"/>
        <v>Lukáš Karhan</v>
      </c>
      <c r="C129" s="199">
        <f t="shared" ref="C129:BL129" si="128">BO129+EA129+GM129</f>
        <v>2</v>
      </c>
      <c r="D129" s="199">
        <f t="shared" si="128"/>
        <v>0</v>
      </c>
      <c r="E129" s="199">
        <f t="shared" si="128"/>
        <v>7</v>
      </c>
      <c r="F129" s="199">
        <f t="shared" si="128"/>
        <v>0</v>
      </c>
      <c r="G129" s="199">
        <f t="shared" si="128"/>
        <v>6</v>
      </c>
      <c r="H129" s="199">
        <f t="shared" si="128"/>
        <v>0</v>
      </c>
      <c r="I129" s="199">
        <f t="shared" si="128"/>
        <v>0</v>
      </c>
      <c r="J129" s="199">
        <f t="shared" si="128"/>
        <v>0</v>
      </c>
      <c r="K129" s="199">
        <f t="shared" si="128"/>
        <v>7.5</v>
      </c>
      <c r="L129" s="199">
        <f t="shared" si="128"/>
        <v>0</v>
      </c>
      <c r="M129" s="199">
        <f t="shared" si="128"/>
        <v>0</v>
      </c>
      <c r="N129" s="199">
        <f t="shared" si="128"/>
        <v>0</v>
      </c>
      <c r="O129" s="199">
        <f t="shared" si="128"/>
        <v>0</v>
      </c>
      <c r="P129" s="199">
        <f t="shared" si="128"/>
        <v>0</v>
      </c>
      <c r="Q129" s="199">
        <f t="shared" si="128"/>
        <v>0</v>
      </c>
      <c r="R129" s="199">
        <f t="shared" si="128"/>
        <v>0</v>
      </c>
      <c r="S129" s="199">
        <f t="shared" si="128"/>
        <v>0</v>
      </c>
      <c r="T129" s="199">
        <f t="shared" si="128"/>
        <v>0</v>
      </c>
      <c r="U129" s="199">
        <f t="shared" si="128"/>
        <v>0</v>
      </c>
      <c r="V129" s="199">
        <f t="shared" si="128"/>
        <v>0</v>
      </c>
      <c r="W129" s="199">
        <f t="shared" si="128"/>
        <v>5.5</v>
      </c>
      <c r="X129" s="199">
        <f t="shared" si="128"/>
        <v>0</v>
      </c>
      <c r="Y129" s="199">
        <f t="shared" si="128"/>
        <v>0</v>
      </c>
      <c r="Z129" s="199">
        <f t="shared" si="128"/>
        <v>0</v>
      </c>
      <c r="AA129" s="199">
        <f t="shared" si="128"/>
        <v>0</v>
      </c>
      <c r="AB129" s="199">
        <f t="shared" si="128"/>
        <v>0</v>
      </c>
      <c r="AC129" s="199">
        <f t="shared" si="128"/>
        <v>0</v>
      </c>
      <c r="AD129" s="199">
        <f t="shared" si="128"/>
        <v>0</v>
      </c>
      <c r="AE129" s="199">
        <f t="shared" si="128"/>
        <v>6.5</v>
      </c>
      <c r="AF129" s="199">
        <f t="shared" si="128"/>
        <v>0</v>
      </c>
      <c r="AG129" s="199">
        <f t="shared" si="128"/>
        <v>14</v>
      </c>
      <c r="AH129" s="199">
        <f t="shared" si="128"/>
        <v>0</v>
      </c>
      <c r="AI129" s="199">
        <f t="shared" si="128"/>
        <v>0</v>
      </c>
      <c r="AJ129" s="199">
        <f t="shared" si="128"/>
        <v>0</v>
      </c>
      <c r="AK129" s="199">
        <f t="shared" si="128"/>
        <v>9</v>
      </c>
      <c r="AL129" s="199">
        <f t="shared" si="128"/>
        <v>0</v>
      </c>
      <c r="AM129" s="199">
        <f t="shared" si="128"/>
        <v>0</v>
      </c>
      <c r="AN129" s="199">
        <f t="shared" si="128"/>
        <v>0</v>
      </c>
      <c r="AO129" s="199">
        <f t="shared" si="128"/>
        <v>0</v>
      </c>
      <c r="AP129" s="199">
        <f t="shared" si="128"/>
        <v>0</v>
      </c>
      <c r="AQ129" s="199">
        <f t="shared" si="128"/>
        <v>0</v>
      </c>
      <c r="AR129" s="199">
        <f t="shared" si="128"/>
        <v>0</v>
      </c>
      <c r="AS129" s="199">
        <f t="shared" si="128"/>
        <v>0</v>
      </c>
      <c r="AT129" s="199">
        <f t="shared" si="128"/>
        <v>0</v>
      </c>
      <c r="AU129" s="199">
        <f t="shared" si="128"/>
        <v>0</v>
      </c>
      <c r="AV129" s="199">
        <f t="shared" si="128"/>
        <v>0</v>
      </c>
      <c r="AW129" s="199">
        <f t="shared" si="128"/>
        <v>0</v>
      </c>
      <c r="AX129" s="199">
        <f t="shared" si="128"/>
        <v>0</v>
      </c>
      <c r="AY129" s="199">
        <f t="shared" si="128"/>
        <v>0</v>
      </c>
      <c r="AZ129" s="199">
        <f t="shared" si="128"/>
        <v>0</v>
      </c>
      <c r="BA129" s="199">
        <f t="shared" si="128"/>
        <v>0</v>
      </c>
      <c r="BB129" s="199">
        <f t="shared" si="128"/>
        <v>0</v>
      </c>
      <c r="BC129" s="199">
        <f t="shared" si="128"/>
        <v>0</v>
      </c>
      <c r="BD129" s="199">
        <f t="shared" si="128"/>
        <v>0</v>
      </c>
      <c r="BE129" s="199">
        <f t="shared" si="128"/>
        <v>0</v>
      </c>
      <c r="BF129" s="199">
        <f t="shared" si="128"/>
        <v>0</v>
      </c>
      <c r="BG129" s="199">
        <f t="shared" si="128"/>
        <v>0</v>
      </c>
      <c r="BH129" s="199">
        <f t="shared" si="128"/>
        <v>0</v>
      </c>
      <c r="BI129" s="199">
        <f t="shared" si="128"/>
        <v>7</v>
      </c>
      <c r="BJ129" s="199">
        <f t="shared" si="128"/>
        <v>0</v>
      </c>
      <c r="BK129" s="199">
        <f t="shared" si="128"/>
        <v>0</v>
      </c>
      <c r="BL129" s="199">
        <f t="shared" si="128"/>
        <v>0</v>
      </c>
      <c r="BM129" s="151"/>
      <c r="BN129" s="239" t="str">
        <f>IFERROR(__xludf.DUMMYFUNCTION("""COMPUTED_VALUE"""),"Lukáš Karhan")</f>
        <v>Lukáš Karhan</v>
      </c>
      <c r="BO129" s="202"/>
      <c r="BP129" s="203"/>
      <c r="BQ129" s="202"/>
      <c r="BR129" s="203"/>
      <c r="BS129" s="202"/>
      <c r="BT129" s="203"/>
      <c r="BU129" s="202"/>
      <c r="BV129" s="203"/>
      <c r="BW129" s="202"/>
      <c r="BX129" s="203"/>
      <c r="BY129" s="202"/>
      <c r="BZ129" s="203"/>
      <c r="CA129" s="202"/>
      <c r="CB129" s="203"/>
      <c r="CC129" s="202"/>
      <c r="CD129" s="203"/>
      <c r="CE129" s="202"/>
      <c r="CF129" s="203"/>
      <c r="CG129" s="202"/>
      <c r="CH129" s="203"/>
      <c r="CI129" s="202"/>
      <c r="CJ129" s="203"/>
      <c r="CK129" s="202"/>
      <c r="CL129" s="203"/>
      <c r="CM129" s="202"/>
      <c r="CN129" s="203"/>
      <c r="CO129" s="202"/>
      <c r="CP129" s="203"/>
      <c r="CQ129" s="202"/>
      <c r="CR129" s="203"/>
      <c r="CS129" s="202"/>
      <c r="CT129" s="203"/>
      <c r="CU129" s="202"/>
      <c r="CV129" s="203"/>
      <c r="CW129" s="202"/>
      <c r="CX129" s="203"/>
      <c r="CY129" s="202"/>
      <c r="CZ129" s="203"/>
      <c r="DA129" s="202"/>
      <c r="DB129" s="203"/>
      <c r="DC129" s="202"/>
      <c r="DD129" s="203"/>
      <c r="DE129" s="202"/>
      <c r="DF129" s="203"/>
      <c r="DG129" s="202"/>
      <c r="DH129" s="203"/>
      <c r="DI129" s="202"/>
      <c r="DJ129" s="203"/>
      <c r="DK129" s="202"/>
      <c r="DL129" s="203"/>
      <c r="DM129" s="202"/>
      <c r="DN129" s="203"/>
      <c r="DO129" s="202"/>
      <c r="DP129" s="203"/>
      <c r="DQ129" s="202"/>
      <c r="DR129" s="203"/>
      <c r="DS129" s="202"/>
      <c r="DT129" s="203"/>
      <c r="DU129" s="202"/>
      <c r="DV129" s="203"/>
      <c r="DW129" s="202"/>
      <c r="DX129" s="203"/>
      <c r="DZ129" s="159" t="str">
        <f t="shared" si="48"/>
        <v>Lukáš Karhan</v>
      </c>
      <c r="EA129" s="202"/>
      <c r="EB129" s="203"/>
      <c r="EC129" s="202"/>
      <c r="ED129" s="203"/>
      <c r="EE129" s="202"/>
      <c r="EF129" s="203"/>
      <c r="EG129" s="202"/>
      <c r="EH129" s="203"/>
      <c r="EI129" s="202"/>
      <c r="EJ129" s="203"/>
      <c r="EK129" s="202"/>
      <c r="EL129" s="203"/>
      <c r="EM129" s="202"/>
      <c r="EN129" s="203"/>
      <c r="EO129" s="202"/>
      <c r="EP129" s="203"/>
      <c r="EQ129" s="202"/>
      <c r="ER129" s="203"/>
      <c r="ES129" s="202"/>
      <c r="ET129" s="203"/>
      <c r="EU129" s="202"/>
      <c r="EV129" s="203"/>
      <c r="EW129" s="202"/>
      <c r="EX129" s="203"/>
      <c r="EY129" s="202"/>
      <c r="EZ129" s="203"/>
      <c r="FA129" s="202"/>
      <c r="FB129" s="203"/>
      <c r="FC129" s="202"/>
      <c r="FD129" s="203"/>
      <c r="FE129" s="202"/>
      <c r="FF129" s="203"/>
      <c r="FG129" s="202"/>
      <c r="FH129" s="203"/>
      <c r="FI129" s="202"/>
      <c r="FJ129" s="203"/>
      <c r="FK129" s="202"/>
      <c r="FL129" s="203"/>
      <c r="FM129" s="202"/>
      <c r="FN129" s="203"/>
      <c r="FO129" s="202"/>
      <c r="FP129" s="203"/>
      <c r="FQ129" s="202"/>
      <c r="FR129" s="203"/>
      <c r="FS129" s="202"/>
      <c r="FT129" s="203"/>
      <c r="FU129" s="202"/>
      <c r="FV129" s="203"/>
      <c r="FW129" s="202"/>
      <c r="FX129" s="203"/>
      <c r="FY129" s="202"/>
      <c r="FZ129" s="203"/>
      <c r="GA129" s="202"/>
      <c r="GB129" s="203"/>
      <c r="GC129" s="202"/>
      <c r="GD129" s="203"/>
      <c r="GE129" s="202"/>
      <c r="GF129" s="203"/>
      <c r="GG129" s="202"/>
      <c r="GH129" s="203"/>
      <c r="GI129" s="202"/>
      <c r="GJ129" s="203"/>
      <c r="GL129" s="159" t="str">
        <f t="shared" si="49"/>
        <v>Lukáš Karhan</v>
      </c>
      <c r="GM129" s="202">
        <f>IFERROR(__xludf.DUMMYFUNCTION("""COMPUTED_VALUE"""),2.0)</f>
        <v>2</v>
      </c>
      <c r="GN129" s="203"/>
      <c r="GO129" s="202">
        <f>IFERROR(__xludf.DUMMYFUNCTION("""COMPUTED_VALUE"""),7.0)</f>
        <v>7</v>
      </c>
      <c r="GP129" s="203"/>
      <c r="GQ129" s="202">
        <f>IFERROR(__xludf.DUMMYFUNCTION("""COMPUTED_VALUE"""),6.0)</f>
        <v>6</v>
      </c>
      <c r="GR129" s="203"/>
      <c r="GS129" s="202"/>
      <c r="GT129" s="203"/>
      <c r="GU129" s="202">
        <f>IFERROR(__xludf.DUMMYFUNCTION("""COMPUTED_VALUE"""),7.5)</f>
        <v>7.5</v>
      </c>
      <c r="GV129" s="203"/>
      <c r="GW129" s="202"/>
      <c r="GX129" s="203"/>
      <c r="GY129" s="202"/>
      <c r="GZ129" s="203"/>
      <c r="HA129" s="202"/>
      <c r="HB129" s="203"/>
      <c r="HC129" s="202"/>
      <c r="HD129" s="203"/>
      <c r="HE129" s="202"/>
      <c r="HF129" s="203"/>
      <c r="HG129" s="202">
        <f>IFERROR(__xludf.DUMMYFUNCTION("""COMPUTED_VALUE"""),5.5)</f>
        <v>5.5</v>
      </c>
      <c r="HH129" s="203"/>
      <c r="HI129" s="202"/>
      <c r="HJ129" s="203"/>
      <c r="HK129" s="202"/>
      <c r="HL129" s="203"/>
      <c r="HM129" s="202"/>
      <c r="HN129" s="203"/>
      <c r="HO129" s="202">
        <f>IFERROR(__xludf.DUMMYFUNCTION("""COMPUTED_VALUE"""),6.5)</f>
        <v>6.5</v>
      </c>
      <c r="HP129" s="203"/>
      <c r="HQ129" s="202">
        <f>IFERROR(__xludf.DUMMYFUNCTION("""COMPUTED_VALUE"""),14.0)</f>
        <v>14</v>
      </c>
      <c r="HR129" s="203"/>
      <c r="HS129" s="202"/>
      <c r="HT129" s="203"/>
      <c r="HU129" s="202">
        <f>IFERROR(__xludf.DUMMYFUNCTION("""COMPUTED_VALUE"""),9.0)</f>
        <v>9</v>
      </c>
      <c r="HV129" s="203"/>
      <c r="HW129" s="202"/>
      <c r="HX129" s="203"/>
      <c r="HY129" s="202"/>
      <c r="HZ129" s="203"/>
      <c r="IA129" s="202"/>
      <c r="IB129" s="203"/>
      <c r="IC129" s="202"/>
      <c r="ID129" s="203"/>
      <c r="IE129" s="202"/>
      <c r="IF129" s="203"/>
      <c r="IG129" s="202"/>
      <c r="IH129" s="203"/>
      <c r="II129" s="202"/>
      <c r="IJ129" s="203"/>
      <c r="IK129" s="202"/>
      <c r="IL129" s="203"/>
      <c r="IM129" s="202"/>
      <c r="IN129" s="203"/>
      <c r="IO129" s="202"/>
      <c r="IP129" s="203"/>
      <c r="IQ129" s="202"/>
      <c r="IR129" s="203"/>
      <c r="IS129" s="202">
        <f>IFERROR(__xludf.DUMMYFUNCTION("""COMPUTED_VALUE"""),7.0)</f>
        <v>7</v>
      </c>
      <c r="IT129" s="203"/>
      <c r="IU129" s="202"/>
      <c r="IV129" s="215"/>
    </row>
    <row r="130">
      <c r="A130" s="225">
        <f>IFERROR(__xludf.DUMMYFUNCTION("""COMPUTED_VALUE"""),100.0)</f>
        <v>100</v>
      </c>
      <c r="B130" s="159" t="str">
        <f t="shared" si="46"/>
        <v>Josef Heinisch-x</v>
      </c>
      <c r="C130" s="199">
        <f t="shared" ref="C130:BL130" si="129">BO130+EA130+GM130</f>
        <v>0</v>
      </c>
      <c r="D130" s="199">
        <f t="shared" si="129"/>
        <v>0</v>
      </c>
      <c r="E130" s="199">
        <f t="shared" si="129"/>
        <v>0</v>
      </c>
      <c r="F130" s="199">
        <f t="shared" si="129"/>
        <v>0</v>
      </c>
      <c r="G130" s="199">
        <f t="shared" si="129"/>
        <v>0</v>
      </c>
      <c r="H130" s="199">
        <f t="shared" si="129"/>
        <v>0</v>
      </c>
      <c r="I130" s="199">
        <f t="shared" si="129"/>
        <v>0</v>
      </c>
      <c r="J130" s="199">
        <f t="shared" si="129"/>
        <v>0</v>
      </c>
      <c r="K130" s="199">
        <f t="shared" si="129"/>
        <v>0</v>
      </c>
      <c r="L130" s="199">
        <f t="shared" si="129"/>
        <v>0</v>
      </c>
      <c r="M130" s="199">
        <f t="shared" si="129"/>
        <v>0</v>
      </c>
      <c r="N130" s="199">
        <f t="shared" si="129"/>
        <v>0</v>
      </c>
      <c r="O130" s="199">
        <f t="shared" si="129"/>
        <v>0</v>
      </c>
      <c r="P130" s="199">
        <f t="shared" si="129"/>
        <v>0</v>
      </c>
      <c r="Q130" s="199">
        <f t="shared" si="129"/>
        <v>0</v>
      </c>
      <c r="R130" s="199">
        <f t="shared" si="129"/>
        <v>0</v>
      </c>
      <c r="S130" s="199">
        <f t="shared" si="129"/>
        <v>0</v>
      </c>
      <c r="T130" s="199">
        <f t="shared" si="129"/>
        <v>0</v>
      </c>
      <c r="U130" s="199">
        <f t="shared" si="129"/>
        <v>0</v>
      </c>
      <c r="V130" s="199">
        <f t="shared" si="129"/>
        <v>0</v>
      </c>
      <c r="W130" s="199">
        <f t="shared" si="129"/>
        <v>0</v>
      </c>
      <c r="X130" s="199">
        <f t="shared" si="129"/>
        <v>0</v>
      </c>
      <c r="Y130" s="199">
        <f t="shared" si="129"/>
        <v>0</v>
      </c>
      <c r="Z130" s="199">
        <f t="shared" si="129"/>
        <v>0</v>
      </c>
      <c r="AA130" s="199">
        <f t="shared" si="129"/>
        <v>0</v>
      </c>
      <c r="AB130" s="199">
        <f t="shared" si="129"/>
        <v>0</v>
      </c>
      <c r="AC130" s="199">
        <f t="shared" si="129"/>
        <v>0</v>
      </c>
      <c r="AD130" s="199">
        <f t="shared" si="129"/>
        <v>0</v>
      </c>
      <c r="AE130" s="199">
        <f t="shared" si="129"/>
        <v>0</v>
      </c>
      <c r="AF130" s="199">
        <f t="shared" si="129"/>
        <v>0</v>
      </c>
      <c r="AG130" s="199">
        <f t="shared" si="129"/>
        <v>0</v>
      </c>
      <c r="AH130" s="199">
        <f t="shared" si="129"/>
        <v>0</v>
      </c>
      <c r="AI130" s="199">
        <f t="shared" si="129"/>
        <v>0</v>
      </c>
      <c r="AJ130" s="199">
        <f t="shared" si="129"/>
        <v>0</v>
      </c>
      <c r="AK130" s="199">
        <f t="shared" si="129"/>
        <v>0</v>
      </c>
      <c r="AL130" s="199">
        <f t="shared" si="129"/>
        <v>0</v>
      </c>
      <c r="AM130" s="199">
        <f t="shared" si="129"/>
        <v>0</v>
      </c>
      <c r="AN130" s="199">
        <f t="shared" si="129"/>
        <v>0</v>
      </c>
      <c r="AO130" s="199">
        <f t="shared" si="129"/>
        <v>0</v>
      </c>
      <c r="AP130" s="199">
        <f t="shared" si="129"/>
        <v>0</v>
      </c>
      <c r="AQ130" s="199">
        <f t="shared" si="129"/>
        <v>0</v>
      </c>
      <c r="AR130" s="199">
        <f t="shared" si="129"/>
        <v>0</v>
      </c>
      <c r="AS130" s="199">
        <f t="shared" si="129"/>
        <v>0</v>
      </c>
      <c r="AT130" s="199">
        <f t="shared" si="129"/>
        <v>0</v>
      </c>
      <c r="AU130" s="199">
        <f t="shared" si="129"/>
        <v>0</v>
      </c>
      <c r="AV130" s="199">
        <f t="shared" si="129"/>
        <v>0</v>
      </c>
      <c r="AW130" s="199">
        <f t="shared" si="129"/>
        <v>0</v>
      </c>
      <c r="AX130" s="199">
        <f t="shared" si="129"/>
        <v>0</v>
      </c>
      <c r="AY130" s="199">
        <f t="shared" si="129"/>
        <v>0</v>
      </c>
      <c r="AZ130" s="199">
        <f t="shared" si="129"/>
        <v>0</v>
      </c>
      <c r="BA130" s="199">
        <f t="shared" si="129"/>
        <v>0</v>
      </c>
      <c r="BB130" s="199">
        <f t="shared" si="129"/>
        <v>0</v>
      </c>
      <c r="BC130" s="199">
        <f t="shared" si="129"/>
        <v>0</v>
      </c>
      <c r="BD130" s="199">
        <f t="shared" si="129"/>
        <v>0</v>
      </c>
      <c r="BE130" s="199">
        <f t="shared" si="129"/>
        <v>0</v>
      </c>
      <c r="BF130" s="199">
        <f t="shared" si="129"/>
        <v>0</v>
      </c>
      <c r="BG130" s="199">
        <f t="shared" si="129"/>
        <v>0</v>
      </c>
      <c r="BH130" s="199">
        <f t="shared" si="129"/>
        <v>0</v>
      </c>
      <c r="BI130" s="199">
        <f t="shared" si="129"/>
        <v>0</v>
      </c>
      <c r="BJ130" s="199">
        <f t="shared" si="129"/>
        <v>0</v>
      </c>
      <c r="BK130" s="199">
        <f t="shared" si="129"/>
        <v>0</v>
      </c>
      <c r="BL130" s="199">
        <f t="shared" si="129"/>
        <v>0</v>
      </c>
      <c r="BM130" s="151"/>
      <c r="BN130" s="239" t="str">
        <f>IFERROR(__xludf.DUMMYFUNCTION("""COMPUTED_VALUE"""),"Josef Heinisch-x")</f>
        <v>Josef Heinisch-x</v>
      </c>
      <c r="BO130" s="202"/>
      <c r="BP130" s="203"/>
      <c r="BQ130" s="202"/>
      <c r="BR130" s="203"/>
      <c r="BS130" s="202"/>
      <c r="BT130" s="203"/>
      <c r="BU130" s="202"/>
      <c r="BV130" s="203"/>
      <c r="BW130" s="202"/>
      <c r="BX130" s="203"/>
      <c r="BY130" s="202"/>
      <c r="BZ130" s="203"/>
      <c r="CA130" s="202"/>
      <c r="CB130" s="203"/>
      <c r="CC130" s="202"/>
      <c r="CD130" s="203"/>
      <c r="CE130" s="202"/>
      <c r="CF130" s="203"/>
      <c r="CG130" s="202"/>
      <c r="CH130" s="203"/>
      <c r="CI130" s="202"/>
      <c r="CJ130" s="203"/>
      <c r="CK130" s="202"/>
      <c r="CL130" s="203"/>
      <c r="CM130" s="202"/>
      <c r="CN130" s="203"/>
      <c r="CO130" s="202"/>
      <c r="CP130" s="203"/>
      <c r="CQ130" s="202"/>
      <c r="CR130" s="203"/>
      <c r="CS130" s="202"/>
      <c r="CT130" s="203"/>
      <c r="CU130" s="202"/>
      <c r="CV130" s="203"/>
      <c r="CW130" s="202"/>
      <c r="CX130" s="203"/>
      <c r="CY130" s="202"/>
      <c r="CZ130" s="203"/>
      <c r="DA130" s="202"/>
      <c r="DB130" s="203"/>
      <c r="DC130" s="202"/>
      <c r="DD130" s="203"/>
      <c r="DE130" s="202"/>
      <c r="DF130" s="203"/>
      <c r="DG130" s="202"/>
      <c r="DH130" s="203"/>
      <c r="DI130" s="202"/>
      <c r="DJ130" s="203"/>
      <c r="DK130" s="202"/>
      <c r="DL130" s="203"/>
      <c r="DM130" s="202"/>
      <c r="DN130" s="203"/>
      <c r="DO130" s="202"/>
      <c r="DP130" s="203"/>
      <c r="DQ130" s="202"/>
      <c r="DR130" s="203"/>
      <c r="DS130" s="202"/>
      <c r="DT130" s="203"/>
      <c r="DU130" s="202"/>
      <c r="DV130" s="203"/>
      <c r="DW130" s="202"/>
      <c r="DX130" s="203"/>
      <c r="DZ130" s="159" t="str">
        <f t="shared" si="48"/>
        <v>Josef Heinisch-x</v>
      </c>
      <c r="EA130" s="202"/>
      <c r="EB130" s="203"/>
      <c r="EC130" s="202"/>
      <c r="ED130" s="203"/>
      <c r="EE130" s="202"/>
      <c r="EF130" s="203"/>
      <c r="EG130" s="202"/>
      <c r="EH130" s="203"/>
      <c r="EI130" s="202"/>
      <c r="EJ130" s="203"/>
      <c r="EK130" s="202"/>
      <c r="EL130" s="203"/>
      <c r="EM130" s="202"/>
      <c r="EN130" s="203"/>
      <c r="EO130" s="202"/>
      <c r="EP130" s="203"/>
      <c r="EQ130" s="202"/>
      <c r="ER130" s="203"/>
      <c r="ES130" s="202"/>
      <c r="ET130" s="203"/>
      <c r="EU130" s="202"/>
      <c r="EV130" s="203"/>
      <c r="EW130" s="202"/>
      <c r="EX130" s="203"/>
      <c r="EY130" s="202"/>
      <c r="EZ130" s="203"/>
      <c r="FA130" s="202"/>
      <c r="FB130" s="203"/>
      <c r="FC130" s="202"/>
      <c r="FD130" s="203"/>
      <c r="FE130" s="202"/>
      <c r="FF130" s="203"/>
      <c r="FG130" s="202"/>
      <c r="FH130" s="203"/>
      <c r="FI130" s="202"/>
      <c r="FJ130" s="203"/>
      <c r="FK130" s="202"/>
      <c r="FL130" s="203"/>
      <c r="FM130" s="202"/>
      <c r="FN130" s="203"/>
      <c r="FO130" s="202"/>
      <c r="FP130" s="203"/>
      <c r="FQ130" s="202"/>
      <c r="FR130" s="203"/>
      <c r="FS130" s="202"/>
      <c r="FT130" s="203"/>
      <c r="FU130" s="202"/>
      <c r="FV130" s="203"/>
      <c r="FW130" s="202"/>
      <c r="FX130" s="203"/>
      <c r="FY130" s="202"/>
      <c r="FZ130" s="203"/>
      <c r="GA130" s="202"/>
      <c r="GB130" s="203"/>
      <c r="GC130" s="202"/>
      <c r="GD130" s="203"/>
      <c r="GE130" s="202"/>
      <c r="GF130" s="203"/>
      <c r="GG130" s="202"/>
      <c r="GH130" s="203"/>
      <c r="GI130" s="202"/>
      <c r="GJ130" s="203"/>
      <c r="GL130" s="159" t="str">
        <f t="shared" si="49"/>
        <v>Josef Heinisch-x</v>
      </c>
      <c r="GM130" s="202"/>
      <c r="GN130" s="203"/>
      <c r="GO130" s="202"/>
      <c r="GP130" s="203"/>
      <c r="GQ130" s="202"/>
      <c r="GR130" s="203"/>
      <c r="GS130" s="202"/>
      <c r="GT130" s="203"/>
      <c r="GU130" s="202"/>
      <c r="GV130" s="203"/>
      <c r="GW130" s="202"/>
      <c r="GX130" s="203"/>
      <c r="GY130" s="202"/>
      <c r="GZ130" s="203"/>
      <c r="HA130" s="202"/>
      <c r="HB130" s="203"/>
      <c r="HC130" s="202"/>
      <c r="HD130" s="203"/>
      <c r="HE130" s="202"/>
      <c r="HF130" s="203"/>
      <c r="HG130" s="202"/>
      <c r="HH130" s="203"/>
      <c r="HI130" s="202"/>
      <c r="HJ130" s="203"/>
      <c r="HK130" s="202"/>
      <c r="HL130" s="203"/>
      <c r="HM130" s="202"/>
      <c r="HN130" s="203"/>
      <c r="HO130" s="202"/>
      <c r="HP130" s="203"/>
      <c r="HQ130" s="202"/>
      <c r="HR130" s="203"/>
      <c r="HS130" s="202"/>
      <c r="HT130" s="203"/>
      <c r="HU130" s="202"/>
      <c r="HV130" s="203"/>
      <c r="HW130" s="202"/>
      <c r="HX130" s="203"/>
      <c r="HY130" s="202"/>
      <c r="HZ130" s="203"/>
      <c r="IA130" s="202"/>
      <c r="IB130" s="203"/>
      <c r="IC130" s="202"/>
      <c r="ID130" s="203"/>
      <c r="IE130" s="202"/>
      <c r="IF130" s="203"/>
      <c r="IG130" s="202"/>
      <c r="IH130" s="203"/>
      <c r="II130" s="202"/>
      <c r="IJ130" s="203"/>
      <c r="IK130" s="202"/>
      <c r="IL130" s="203"/>
      <c r="IM130" s="202"/>
      <c r="IN130" s="203"/>
      <c r="IO130" s="202"/>
      <c r="IP130" s="203"/>
      <c r="IQ130" s="202"/>
      <c r="IR130" s="203"/>
      <c r="IS130" s="202"/>
      <c r="IT130" s="203"/>
      <c r="IU130" s="202"/>
      <c r="IV130" s="215"/>
    </row>
    <row r="131">
      <c r="A131" s="225">
        <f>IFERROR(__xludf.DUMMYFUNCTION("""COMPUTED_VALUE"""),100.0)</f>
        <v>100</v>
      </c>
      <c r="B131" s="159" t="str">
        <f t="shared" si="46"/>
        <v>Jakub Elčkner-x</v>
      </c>
      <c r="C131" s="199">
        <f t="shared" ref="C131:BL131" si="130">BO131+EA131+GM131</f>
        <v>0</v>
      </c>
      <c r="D131" s="199">
        <f t="shared" si="130"/>
        <v>0</v>
      </c>
      <c r="E131" s="199">
        <f t="shared" si="130"/>
        <v>0</v>
      </c>
      <c r="F131" s="199">
        <f t="shared" si="130"/>
        <v>0</v>
      </c>
      <c r="G131" s="199">
        <f t="shared" si="130"/>
        <v>0</v>
      </c>
      <c r="H131" s="199">
        <f t="shared" si="130"/>
        <v>0</v>
      </c>
      <c r="I131" s="199">
        <f t="shared" si="130"/>
        <v>0</v>
      </c>
      <c r="J131" s="199">
        <f t="shared" si="130"/>
        <v>0</v>
      </c>
      <c r="K131" s="199">
        <f t="shared" si="130"/>
        <v>0</v>
      </c>
      <c r="L131" s="199">
        <f t="shared" si="130"/>
        <v>0</v>
      </c>
      <c r="M131" s="199">
        <f t="shared" si="130"/>
        <v>0</v>
      </c>
      <c r="N131" s="199">
        <f t="shared" si="130"/>
        <v>0</v>
      </c>
      <c r="O131" s="199">
        <f t="shared" si="130"/>
        <v>0</v>
      </c>
      <c r="P131" s="199">
        <f t="shared" si="130"/>
        <v>0</v>
      </c>
      <c r="Q131" s="199">
        <f t="shared" si="130"/>
        <v>0</v>
      </c>
      <c r="R131" s="199">
        <f t="shared" si="130"/>
        <v>0</v>
      </c>
      <c r="S131" s="199">
        <f t="shared" si="130"/>
        <v>0</v>
      </c>
      <c r="T131" s="199">
        <f t="shared" si="130"/>
        <v>0</v>
      </c>
      <c r="U131" s="199">
        <f t="shared" si="130"/>
        <v>0</v>
      </c>
      <c r="V131" s="199">
        <f t="shared" si="130"/>
        <v>0</v>
      </c>
      <c r="W131" s="199">
        <f t="shared" si="130"/>
        <v>0</v>
      </c>
      <c r="X131" s="199">
        <f t="shared" si="130"/>
        <v>0</v>
      </c>
      <c r="Y131" s="199">
        <f t="shared" si="130"/>
        <v>0</v>
      </c>
      <c r="Z131" s="199">
        <f t="shared" si="130"/>
        <v>0</v>
      </c>
      <c r="AA131" s="199">
        <f t="shared" si="130"/>
        <v>0</v>
      </c>
      <c r="AB131" s="199">
        <f t="shared" si="130"/>
        <v>0</v>
      </c>
      <c r="AC131" s="199">
        <f t="shared" si="130"/>
        <v>0</v>
      </c>
      <c r="AD131" s="199">
        <f t="shared" si="130"/>
        <v>0</v>
      </c>
      <c r="AE131" s="199">
        <f t="shared" si="130"/>
        <v>0</v>
      </c>
      <c r="AF131" s="199">
        <f t="shared" si="130"/>
        <v>0</v>
      </c>
      <c r="AG131" s="199">
        <f t="shared" si="130"/>
        <v>0</v>
      </c>
      <c r="AH131" s="199">
        <f t="shared" si="130"/>
        <v>0</v>
      </c>
      <c r="AI131" s="199">
        <f t="shared" si="130"/>
        <v>0</v>
      </c>
      <c r="AJ131" s="199">
        <f t="shared" si="130"/>
        <v>0</v>
      </c>
      <c r="AK131" s="199">
        <f t="shared" si="130"/>
        <v>0</v>
      </c>
      <c r="AL131" s="199">
        <f t="shared" si="130"/>
        <v>0</v>
      </c>
      <c r="AM131" s="199">
        <f t="shared" si="130"/>
        <v>0</v>
      </c>
      <c r="AN131" s="199">
        <f t="shared" si="130"/>
        <v>0</v>
      </c>
      <c r="AO131" s="199">
        <f t="shared" si="130"/>
        <v>0</v>
      </c>
      <c r="AP131" s="199">
        <f t="shared" si="130"/>
        <v>0</v>
      </c>
      <c r="AQ131" s="199">
        <f t="shared" si="130"/>
        <v>0</v>
      </c>
      <c r="AR131" s="199">
        <f t="shared" si="130"/>
        <v>0</v>
      </c>
      <c r="AS131" s="199">
        <f t="shared" si="130"/>
        <v>0</v>
      </c>
      <c r="AT131" s="199">
        <f t="shared" si="130"/>
        <v>0</v>
      </c>
      <c r="AU131" s="199">
        <f t="shared" si="130"/>
        <v>0</v>
      </c>
      <c r="AV131" s="199">
        <f t="shared" si="130"/>
        <v>0</v>
      </c>
      <c r="AW131" s="199">
        <f t="shared" si="130"/>
        <v>0</v>
      </c>
      <c r="AX131" s="199">
        <f t="shared" si="130"/>
        <v>0</v>
      </c>
      <c r="AY131" s="199">
        <f t="shared" si="130"/>
        <v>0</v>
      </c>
      <c r="AZ131" s="199">
        <f t="shared" si="130"/>
        <v>0</v>
      </c>
      <c r="BA131" s="199">
        <f t="shared" si="130"/>
        <v>0</v>
      </c>
      <c r="BB131" s="199">
        <f t="shared" si="130"/>
        <v>0</v>
      </c>
      <c r="BC131" s="199">
        <f t="shared" si="130"/>
        <v>0</v>
      </c>
      <c r="BD131" s="199">
        <f t="shared" si="130"/>
        <v>0</v>
      </c>
      <c r="BE131" s="199">
        <f t="shared" si="130"/>
        <v>0</v>
      </c>
      <c r="BF131" s="199">
        <f t="shared" si="130"/>
        <v>0</v>
      </c>
      <c r="BG131" s="199">
        <f t="shared" si="130"/>
        <v>0</v>
      </c>
      <c r="BH131" s="199">
        <f t="shared" si="130"/>
        <v>0</v>
      </c>
      <c r="BI131" s="199">
        <f t="shared" si="130"/>
        <v>0</v>
      </c>
      <c r="BJ131" s="199">
        <f t="shared" si="130"/>
        <v>0</v>
      </c>
      <c r="BK131" s="199">
        <f t="shared" si="130"/>
        <v>0</v>
      </c>
      <c r="BL131" s="199">
        <f t="shared" si="130"/>
        <v>0</v>
      </c>
      <c r="BM131" s="151"/>
      <c r="BN131" s="239" t="str">
        <f>IFERROR(__xludf.DUMMYFUNCTION("""COMPUTED_VALUE"""),"Jakub Elčkner-x")</f>
        <v>Jakub Elčkner-x</v>
      </c>
      <c r="BO131" s="202"/>
      <c r="BP131" s="203"/>
      <c r="BQ131" s="202"/>
      <c r="BR131" s="203"/>
      <c r="BS131" s="202"/>
      <c r="BT131" s="203"/>
      <c r="BU131" s="202"/>
      <c r="BV131" s="203"/>
      <c r="BW131" s="202"/>
      <c r="BX131" s="203"/>
      <c r="BY131" s="202"/>
      <c r="BZ131" s="203"/>
      <c r="CA131" s="202"/>
      <c r="CB131" s="203"/>
      <c r="CC131" s="202"/>
      <c r="CD131" s="203"/>
      <c r="CE131" s="202"/>
      <c r="CF131" s="203"/>
      <c r="CG131" s="202"/>
      <c r="CH131" s="203"/>
      <c r="CI131" s="202"/>
      <c r="CJ131" s="203"/>
      <c r="CK131" s="202"/>
      <c r="CL131" s="203"/>
      <c r="CM131" s="202"/>
      <c r="CN131" s="203"/>
      <c r="CO131" s="202"/>
      <c r="CP131" s="203"/>
      <c r="CQ131" s="202"/>
      <c r="CR131" s="203"/>
      <c r="CS131" s="202"/>
      <c r="CT131" s="203"/>
      <c r="CU131" s="202"/>
      <c r="CV131" s="203"/>
      <c r="CW131" s="202"/>
      <c r="CX131" s="203"/>
      <c r="CY131" s="202"/>
      <c r="CZ131" s="203"/>
      <c r="DA131" s="202"/>
      <c r="DB131" s="203"/>
      <c r="DC131" s="202"/>
      <c r="DD131" s="203"/>
      <c r="DE131" s="202"/>
      <c r="DF131" s="203"/>
      <c r="DG131" s="202"/>
      <c r="DH131" s="203"/>
      <c r="DI131" s="202"/>
      <c r="DJ131" s="203"/>
      <c r="DK131" s="202"/>
      <c r="DL131" s="203"/>
      <c r="DM131" s="202"/>
      <c r="DN131" s="203"/>
      <c r="DO131" s="202"/>
      <c r="DP131" s="203"/>
      <c r="DQ131" s="202"/>
      <c r="DR131" s="203"/>
      <c r="DS131" s="202"/>
      <c r="DT131" s="203"/>
      <c r="DU131" s="202"/>
      <c r="DV131" s="203"/>
      <c r="DW131" s="202"/>
      <c r="DX131" s="203"/>
      <c r="DZ131" s="159" t="str">
        <f t="shared" si="48"/>
        <v>Jakub Elčkner-x</v>
      </c>
      <c r="EA131" s="202"/>
      <c r="EB131" s="203"/>
      <c r="EC131" s="202"/>
      <c r="ED131" s="203"/>
      <c r="EE131" s="202"/>
      <c r="EF131" s="203"/>
      <c r="EG131" s="202"/>
      <c r="EH131" s="203"/>
      <c r="EI131" s="202"/>
      <c r="EJ131" s="203"/>
      <c r="EK131" s="202"/>
      <c r="EL131" s="203"/>
      <c r="EM131" s="202"/>
      <c r="EN131" s="203"/>
      <c r="EO131" s="202"/>
      <c r="EP131" s="203"/>
      <c r="EQ131" s="202"/>
      <c r="ER131" s="203"/>
      <c r="ES131" s="202"/>
      <c r="ET131" s="203"/>
      <c r="EU131" s="202"/>
      <c r="EV131" s="203"/>
      <c r="EW131" s="202"/>
      <c r="EX131" s="203"/>
      <c r="EY131" s="202"/>
      <c r="EZ131" s="203"/>
      <c r="FA131" s="202"/>
      <c r="FB131" s="203"/>
      <c r="FC131" s="202"/>
      <c r="FD131" s="203"/>
      <c r="FE131" s="202"/>
      <c r="FF131" s="203"/>
      <c r="FG131" s="202"/>
      <c r="FH131" s="203"/>
      <c r="FI131" s="202"/>
      <c r="FJ131" s="203"/>
      <c r="FK131" s="202"/>
      <c r="FL131" s="203"/>
      <c r="FM131" s="202"/>
      <c r="FN131" s="203"/>
      <c r="FO131" s="202"/>
      <c r="FP131" s="203"/>
      <c r="FQ131" s="202"/>
      <c r="FR131" s="203"/>
      <c r="FS131" s="202"/>
      <c r="FT131" s="203"/>
      <c r="FU131" s="202"/>
      <c r="FV131" s="203"/>
      <c r="FW131" s="202"/>
      <c r="FX131" s="203"/>
      <c r="FY131" s="202"/>
      <c r="FZ131" s="203"/>
      <c r="GA131" s="202"/>
      <c r="GB131" s="203"/>
      <c r="GC131" s="202"/>
      <c r="GD131" s="203"/>
      <c r="GE131" s="202"/>
      <c r="GF131" s="203"/>
      <c r="GG131" s="202"/>
      <c r="GH131" s="203"/>
      <c r="GI131" s="202"/>
      <c r="GJ131" s="203"/>
      <c r="GL131" s="159" t="str">
        <f t="shared" si="49"/>
        <v>Jakub Elčkner-x</v>
      </c>
      <c r="GM131" s="202"/>
      <c r="GN131" s="203"/>
      <c r="GO131" s="202"/>
      <c r="GP131" s="203"/>
      <c r="GQ131" s="202"/>
      <c r="GR131" s="203"/>
      <c r="GS131" s="202"/>
      <c r="GT131" s="203"/>
      <c r="GU131" s="202"/>
      <c r="GV131" s="203"/>
      <c r="GW131" s="202"/>
      <c r="GX131" s="203"/>
      <c r="GY131" s="202"/>
      <c r="GZ131" s="203"/>
      <c r="HA131" s="202"/>
      <c r="HB131" s="203"/>
      <c r="HC131" s="202"/>
      <c r="HD131" s="203"/>
      <c r="HE131" s="202"/>
      <c r="HF131" s="203"/>
      <c r="HG131" s="202"/>
      <c r="HH131" s="203"/>
      <c r="HI131" s="202"/>
      <c r="HJ131" s="203"/>
      <c r="HK131" s="202"/>
      <c r="HL131" s="203"/>
      <c r="HM131" s="202"/>
      <c r="HN131" s="203"/>
      <c r="HO131" s="202"/>
      <c r="HP131" s="203"/>
      <c r="HQ131" s="202"/>
      <c r="HR131" s="203"/>
      <c r="HS131" s="202"/>
      <c r="HT131" s="203"/>
      <c r="HU131" s="202"/>
      <c r="HV131" s="203"/>
      <c r="HW131" s="202"/>
      <c r="HX131" s="203"/>
      <c r="HY131" s="202"/>
      <c r="HZ131" s="203"/>
      <c r="IA131" s="202"/>
      <c r="IB131" s="203"/>
      <c r="IC131" s="202"/>
      <c r="ID131" s="203"/>
      <c r="IE131" s="202"/>
      <c r="IF131" s="203"/>
      <c r="IG131" s="202"/>
      <c r="IH131" s="203"/>
      <c r="II131" s="202"/>
      <c r="IJ131" s="203"/>
      <c r="IK131" s="202"/>
      <c r="IL131" s="203"/>
      <c r="IM131" s="202"/>
      <c r="IN131" s="203"/>
      <c r="IO131" s="202"/>
      <c r="IP131" s="203"/>
      <c r="IQ131" s="202"/>
      <c r="IR131" s="203"/>
      <c r="IS131" s="202"/>
      <c r="IT131" s="203"/>
      <c r="IU131" s="202"/>
      <c r="IV131" s="215"/>
    </row>
    <row r="132">
      <c r="A132" s="225">
        <f>IFERROR(__xludf.DUMMYFUNCTION("""COMPUTED_VALUE"""),100.0)</f>
        <v>100</v>
      </c>
      <c r="B132" s="159" t="str">
        <f t="shared" si="46"/>
        <v>Roman Aksenyuk-x</v>
      </c>
      <c r="C132" s="199">
        <f t="shared" ref="C132:BL132" si="131">BO132+EA132+GM132</f>
        <v>0</v>
      </c>
      <c r="D132" s="199">
        <f t="shared" si="131"/>
        <v>0</v>
      </c>
      <c r="E132" s="199">
        <f t="shared" si="131"/>
        <v>0</v>
      </c>
      <c r="F132" s="199">
        <f t="shared" si="131"/>
        <v>0</v>
      </c>
      <c r="G132" s="199">
        <f t="shared" si="131"/>
        <v>0</v>
      </c>
      <c r="H132" s="199">
        <f t="shared" si="131"/>
        <v>0</v>
      </c>
      <c r="I132" s="199">
        <f t="shared" si="131"/>
        <v>0</v>
      </c>
      <c r="J132" s="199">
        <f t="shared" si="131"/>
        <v>0</v>
      </c>
      <c r="K132" s="199">
        <f t="shared" si="131"/>
        <v>0</v>
      </c>
      <c r="L132" s="199">
        <f t="shared" si="131"/>
        <v>0</v>
      </c>
      <c r="M132" s="199">
        <f t="shared" si="131"/>
        <v>0</v>
      </c>
      <c r="N132" s="199">
        <f t="shared" si="131"/>
        <v>0</v>
      </c>
      <c r="O132" s="199">
        <f t="shared" si="131"/>
        <v>0</v>
      </c>
      <c r="P132" s="199">
        <f t="shared" si="131"/>
        <v>0</v>
      </c>
      <c r="Q132" s="199">
        <f t="shared" si="131"/>
        <v>0</v>
      </c>
      <c r="R132" s="199">
        <f t="shared" si="131"/>
        <v>0</v>
      </c>
      <c r="S132" s="199">
        <f t="shared" si="131"/>
        <v>0</v>
      </c>
      <c r="T132" s="199">
        <f t="shared" si="131"/>
        <v>0</v>
      </c>
      <c r="U132" s="199">
        <f t="shared" si="131"/>
        <v>0</v>
      </c>
      <c r="V132" s="199">
        <f t="shared" si="131"/>
        <v>0</v>
      </c>
      <c r="W132" s="199">
        <f t="shared" si="131"/>
        <v>0</v>
      </c>
      <c r="X132" s="199">
        <f t="shared" si="131"/>
        <v>0</v>
      </c>
      <c r="Y132" s="199">
        <f t="shared" si="131"/>
        <v>0</v>
      </c>
      <c r="Z132" s="199">
        <f t="shared" si="131"/>
        <v>0</v>
      </c>
      <c r="AA132" s="199">
        <f t="shared" si="131"/>
        <v>0</v>
      </c>
      <c r="AB132" s="199">
        <f t="shared" si="131"/>
        <v>0</v>
      </c>
      <c r="AC132" s="199">
        <f t="shared" si="131"/>
        <v>0</v>
      </c>
      <c r="AD132" s="199">
        <f t="shared" si="131"/>
        <v>0</v>
      </c>
      <c r="AE132" s="199">
        <f t="shared" si="131"/>
        <v>0</v>
      </c>
      <c r="AF132" s="199">
        <f t="shared" si="131"/>
        <v>0</v>
      </c>
      <c r="AG132" s="199">
        <f t="shared" si="131"/>
        <v>0</v>
      </c>
      <c r="AH132" s="199">
        <f t="shared" si="131"/>
        <v>0</v>
      </c>
      <c r="AI132" s="199">
        <f t="shared" si="131"/>
        <v>0</v>
      </c>
      <c r="AJ132" s="199">
        <f t="shared" si="131"/>
        <v>0</v>
      </c>
      <c r="AK132" s="199">
        <f t="shared" si="131"/>
        <v>0</v>
      </c>
      <c r="AL132" s="199">
        <f t="shared" si="131"/>
        <v>0</v>
      </c>
      <c r="AM132" s="199">
        <f t="shared" si="131"/>
        <v>0</v>
      </c>
      <c r="AN132" s="199">
        <f t="shared" si="131"/>
        <v>0</v>
      </c>
      <c r="AO132" s="199">
        <f t="shared" si="131"/>
        <v>0</v>
      </c>
      <c r="AP132" s="199">
        <f t="shared" si="131"/>
        <v>0</v>
      </c>
      <c r="AQ132" s="199">
        <f t="shared" si="131"/>
        <v>0</v>
      </c>
      <c r="AR132" s="199">
        <f t="shared" si="131"/>
        <v>0</v>
      </c>
      <c r="AS132" s="199">
        <f t="shared" si="131"/>
        <v>0</v>
      </c>
      <c r="AT132" s="199">
        <f t="shared" si="131"/>
        <v>0</v>
      </c>
      <c r="AU132" s="199">
        <f t="shared" si="131"/>
        <v>0</v>
      </c>
      <c r="AV132" s="199">
        <f t="shared" si="131"/>
        <v>0</v>
      </c>
      <c r="AW132" s="199">
        <f t="shared" si="131"/>
        <v>0</v>
      </c>
      <c r="AX132" s="199">
        <f t="shared" si="131"/>
        <v>0</v>
      </c>
      <c r="AY132" s="199">
        <f t="shared" si="131"/>
        <v>0</v>
      </c>
      <c r="AZ132" s="199">
        <f t="shared" si="131"/>
        <v>0</v>
      </c>
      <c r="BA132" s="199">
        <f t="shared" si="131"/>
        <v>0</v>
      </c>
      <c r="BB132" s="199">
        <f t="shared" si="131"/>
        <v>0</v>
      </c>
      <c r="BC132" s="199">
        <f t="shared" si="131"/>
        <v>0</v>
      </c>
      <c r="BD132" s="199">
        <f t="shared" si="131"/>
        <v>0</v>
      </c>
      <c r="BE132" s="199">
        <f t="shared" si="131"/>
        <v>0</v>
      </c>
      <c r="BF132" s="199">
        <f t="shared" si="131"/>
        <v>0</v>
      </c>
      <c r="BG132" s="199">
        <f t="shared" si="131"/>
        <v>0</v>
      </c>
      <c r="BH132" s="199">
        <f t="shared" si="131"/>
        <v>0</v>
      </c>
      <c r="BI132" s="199">
        <f t="shared" si="131"/>
        <v>0</v>
      </c>
      <c r="BJ132" s="199">
        <f t="shared" si="131"/>
        <v>0</v>
      </c>
      <c r="BK132" s="199">
        <f t="shared" si="131"/>
        <v>0</v>
      </c>
      <c r="BL132" s="199">
        <f t="shared" si="131"/>
        <v>0</v>
      </c>
      <c r="BM132" s="151"/>
      <c r="BN132" s="239" t="str">
        <f>IFERROR(__xludf.DUMMYFUNCTION("""COMPUTED_VALUE"""),"Roman Aksenyuk-x")</f>
        <v>Roman Aksenyuk-x</v>
      </c>
      <c r="BO132" s="202"/>
      <c r="BP132" s="203"/>
      <c r="BQ132" s="202"/>
      <c r="BR132" s="203"/>
      <c r="BS132" s="202"/>
      <c r="BT132" s="203"/>
      <c r="BU132" s="202"/>
      <c r="BV132" s="203"/>
      <c r="BW132" s="202"/>
      <c r="BX132" s="203"/>
      <c r="BY132" s="202"/>
      <c r="BZ132" s="203"/>
      <c r="CA132" s="202"/>
      <c r="CB132" s="203"/>
      <c r="CC132" s="202"/>
      <c r="CD132" s="203"/>
      <c r="CE132" s="202"/>
      <c r="CF132" s="203"/>
      <c r="CG132" s="202"/>
      <c r="CH132" s="203"/>
      <c r="CI132" s="202"/>
      <c r="CJ132" s="203"/>
      <c r="CK132" s="202"/>
      <c r="CL132" s="203"/>
      <c r="CM132" s="202"/>
      <c r="CN132" s="203"/>
      <c r="CO132" s="202"/>
      <c r="CP132" s="203"/>
      <c r="CQ132" s="202"/>
      <c r="CR132" s="203"/>
      <c r="CS132" s="202"/>
      <c r="CT132" s="203"/>
      <c r="CU132" s="202"/>
      <c r="CV132" s="203"/>
      <c r="CW132" s="202"/>
      <c r="CX132" s="203"/>
      <c r="CY132" s="202"/>
      <c r="CZ132" s="203"/>
      <c r="DA132" s="202"/>
      <c r="DB132" s="203"/>
      <c r="DC132" s="202"/>
      <c r="DD132" s="203"/>
      <c r="DE132" s="202"/>
      <c r="DF132" s="203"/>
      <c r="DG132" s="202"/>
      <c r="DH132" s="203"/>
      <c r="DI132" s="202"/>
      <c r="DJ132" s="203"/>
      <c r="DK132" s="202"/>
      <c r="DL132" s="203"/>
      <c r="DM132" s="202"/>
      <c r="DN132" s="203"/>
      <c r="DO132" s="202"/>
      <c r="DP132" s="203"/>
      <c r="DQ132" s="202"/>
      <c r="DR132" s="203"/>
      <c r="DS132" s="202"/>
      <c r="DT132" s="203"/>
      <c r="DU132" s="202"/>
      <c r="DV132" s="203"/>
      <c r="DW132" s="202"/>
      <c r="DX132" s="203"/>
      <c r="DZ132" s="159" t="str">
        <f t="shared" si="48"/>
        <v>Roman Aksenyuk-x</v>
      </c>
      <c r="EA132" s="202"/>
      <c r="EB132" s="203"/>
      <c r="EC132" s="202"/>
      <c r="ED132" s="203"/>
      <c r="EE132" s="202"/>
      <c r="EF132" s="203"/>
      <c r="EG132" s="202"/>
      <c r="EH132" s="203"/>
      <c r="EI132" s="202"/>
      <c r="EJ132" s="203"/>
      <c r="EK132" s="202"/>
      <c r="EL132" s="203"/>
      <c r="EM132" s="202"/>
      <c r="EN132" s="203"/>
      <c r="EO132" s="202"/>
      <c r="EP132" s="203"/>
      <c r="EQ132" s="202"/>
      <c r="ER132" s="203"/>
      <c r="ES132" s="202"/>
      <c r="ET132" s="203"/>
      <c r="EU132" s="202"/>
      <c r="EV132" s="203"/>
      <c r="EW132" s="202"/>
      <c r="EX132" s="203"/>
      <c r="EY132" s="202"/>
      <c r="EZ132" s="203"/>
      <c r="FA132" s="202"/>
      <c r="FB132" s="203"/>
      <c r="FC132" s="202"/>
      <c r="FD132" s="203"/>
      <c r="FE132" s="202"/>
      <c r="FF132" s="203"/>
      <c r="FG132" s="202"/>
      <c r="FH132" s="203"/>
      <c r="FI132" s="202"/>
      <c r="FJ132" s="203"/>
      <c r="FK132" s="202"/>
      <c r="FL132" s="203"/>
      <c r="FM132" s="202"/>
      <c r="FN132" s="203"/>
      <c r="FO132" s="202"/>
      <c r="FP132" s="203"/>
      <c r="FQ132" s="202"/>
      <c r="FR132" s="203"/>
      <c r="FS132" s="202"/>
      <c r="FT132" s="203"/>
      <c r="FU132" s="202"/>
      <c r="FV132" s="203"/>
      <c r="FW132" s="202"/>
      <c r="FX132" s="203"/>
      <c r="FY132" s="202"/>
      <c r="FZ132" s="203"/>
      <c r="GA132" s="202"/>
      <c r="GB132" s="203"/>
      <c r="GC132" s="202"/>
      <c r="GD132" s="203"/>
      <c r="GE132" s="202"/>
      <c r="GF132" s="203"/>
      <c r="GG132" s="202"/>
      <c r="GH132" s="203"/>
      <c r="GI132" s="202"/>
      <c r="GJ132" s="203"/>
      <c r="GL132" s="159" t="str">
        <f t="shared" si="49"/>
        <v>Roman Aksenyuk-x</v>
      </c>
      <c r="GM132" s="202"/>
      <c r="GN132" s="203"/>
      <c r="GO132" s="202"/>
      <c r="GP132" s="203"/>
      <c r="GQ132" s="202"/>
      <c r="GR132" s="203"/>
      <c r="GS132" s="202"/>
      <c r="GT132" s="203"/>
      <c r="GU132" s="202"/>
      <c r="GV132" s="203"/>
      <c r="GW132" s="202"/>
      <c r="GX132" s="203"/>
      <c r="GY132" s="202"/>
      <c r="GZ132" s="203"/>
      <c r="HA132" s="202"/>
      <c r="HB132" s="203"/>
      <c r="HC132" s="202"/>
      <c r="HD132" s="203"/>
      <c r="HE132" s="202"/>
      <c r="HF132" s="203"/>
      <c r="HG132" s="202"/>
      <c r="HH132" s="203"/>
      <c r="HI132" s="202"/>
      <c r="HJ132" s="203"/>
      <c r="HK132" s="202"/>
      <c r="HL132" s="203"/>
      <c r="HM132" s="202"/>
      <c r="HN132" s="203"/>
      <c r="HO132" s="202"/>
      <c r="HP132" s="203"/>
      <c r="HQ132" s="202"/>
      <c r="HR132" s="203"/>
      <c r="HS132" s="202"/>
      <c r="HT132" s="203"/>
      <c r="HU132" s="202"/>
      <c r="HV132" s="203"/>
      <c r="HW132" s="202"/>
      <c r="HX132" s="203"/>
      <c r="HY132" s="202"/>
      <c r="HZ132" s="203"/>
      <c r="IA132" s="202"/>
      <c r="IB132" s="203"/>
      <c r="IC132" s="202"/>
      <c r="ID132" s="203"/>
      <c r="IE132" s="202"/>
      <c r="IF132" s="203"/>
      <c r="IG132" s="202"/>
      <c r="IH132" s="203"/>
      <c r="II132" s="202"/>
      <c r="IJ132" s="203"/>
      <c r="IK132" s="202"/>
      <c r="IL132" s="203"/>
      <c r="IM132" s="202"/>
      <c r="IN132" s="203"/>
      <c r="IO132" s="202"/>
      <c r="IP132" s="203"/>
      <c r="IQ132" s="202"/>
      <c r="IR132" s="203"/>
      <c r="IS132" s="202"/>
      <c r="IT132" s="203"/>
      <c r="IU132" s="202"/>
      <c r="IV132" s="215"/>
    </row>
    <row r="133">
      <c r="A133" s="225">
        <f>IFERROR(__xludf.DUMMYFUNCTION("""COMPUTED_VALUE"""),100.0)</f>
        <v>100</v>
      </c>
      <c r="B133" s="159" t="str">
        <f t="shared" si="46"/>
        <v>Aleš Valenta-x</v>
      </c>
      <c r="C133" s="199">
        <f t="shared" ref="C133:BL133" si="132">BO133+EA133+GM133</f>
        <v>0</v>
      </c>
      <c r="D133" s="199">
        <f t="shared" si="132"/>
        <v>0</v>
      </c>
      <c r="E133" s="199">
        <f t="shared" si="132"/>
        <v>0</v>
      </c>
      <c r="F133" s="199">
        <f t="shared" si="132"/>
        <v>0</v>
      </c>
      <c r="G133" s="199">
        <f t="shared" si="132"/>
        <v>0</v>
      </c>
      <c r="H133" s="199">
        <f t="shared" si="132"/>
        <v>0</v>
      </c>
      <c r="I133" s="199">
        <f t="shared" si="132"/>
        <v>0</v>
      </c>
      <c r="J133" s="199">
        <f t="shared" si="132"/>
        <v>0</v>
      </c>
      <c r="K133" s="199">
        <f t="shared" si="132"/>
        <v>0</v>
      </c>
      <c r="L133" s="199">
        <f t="shared" si="132"/>
        <v>0</v>
      </c>
      <c r="M133" s="199">
        <f t="shared" si="132"/>
        <v>0</v>
      </c>
      <c r="N133" s="199">
        <f t="shared" si="132"/>
        <v>0</v>
      </c>
      <c r="O133" s="199">
        <f t="shared" si="132"/>
        <v>0</v>
      </c>
      <c r="P133" s="199">
        <f t="shared" si="132"/>
        <v>0</v>
      </c>
      <c r="Q133" s="199">
        <f t="shared" si="132"/>
        <v>0</v>
      </c>
      <c r="R133" s="199">
        <f t="shared" si="132"/>
        <v>0</v>
      </c>
      <c r="S133" s="199">
        <f t="shared" si="132"/>
        <v>0</v>
      </c>
      <c r="T133" s="199">
        <f t="shared" si="132"/>
        <v>0</v>
      </c>
      <c r="U133" s="199">
        <f t="shared" si="132"/>
        <v>0</v>
      </c>
      <c r="V133" s="199">
        <f t="shared" si="132"/>
        <v>0</v>
      </c>
      <c r="W133" s="199">
        <f t="shared" si="132"/>
        <v>0</v>
      </c>
      <c r="X133" s="199">
        <f t="shared" si="132"/>
        <v>0</v>
      </c>
      <c r="Y133" s="199">
        <f t="shared" si="132"/>
        <v>0</v>
      </c>
      <c r="Z133" s="199">
        <f t="shared" si="132"/>
        <v>0</v>
      </c>
      <c r="AA133" s="199">
        <f t="shared" si="132"/>
        <v>0</v>
      </c>
      <c r="AB133" s="199">
        <f t="shared" si="132"/>
        <v>0</v>
      </c>
      <c r="AC133" s="199">
        <f t="shared" si="132"/>
        <v>0</v>
      </c>
      <c r="AD133" s="199">
        <f t="shared" si="132"/>
        <v>0</v>
      </c>
      <c r="AE133" s="199">
        <f t="shared" si="132"/>
        <v>0</v>
      </c>
      <c r="AF133" s="199">
        <f t="shared" si="132"/>
        <v>0</v>
      </c>
      <c r="AG133" s="199">
        <f t="shared" si="132"/>
        <v>0</v>
      </c>
      <c r="AH133" s="199">
        <f t="shared" si="132"/>
        <v>0</v>
      </c>
      <c r="AI133" s="199">
        <f t="shared" si="132"/>
        <v>0</v>
      </c>
      <c r="AJ133" s="199">
        <f t="shared" si="132"/>
        <v>0</v>
      </c>
      <c r="AK133" s="199">
        <f t="shared" si="132"/>
        <v>0</v>
      </c>
      <c r="AL133" s="199">
        <f t="shared" si="132"/>
        <v>0</v>
      </c>
      <c r="AM133" s="199">
        <f t="shared" si="132"/>
        <v>0</v>
      </c>
      <c r="AN133" s="199">
        <f t="shared" si="132"/>
        <v>0</v>
      </c>
      <c r="AO133" s="199">
        <f t="shared" si="132"/>
        <v>0</v>
      </c>
      <c r="AP133" s="199">
        <f t="shared" si="132"/>
        <v>0</v>
      </c>
      <c r="AQ133" s="199">
        <f t="shared" si="132"/>
        <v>0</v>
      </c>
      <c r="AR133" s="199">
        <f t="shared" si="132"/>
        <v>0</v>
      </c>
      <c r="AS133" s="199">
        <f t="shared" si="132"/>
        <v>0</v>
      </c>
      <c r="AT133" s="199">
        <f t="shared" si="132"/>
        <v>0</v>
      </c>
      <c r="AU133" s="199">
        <f t="shared" si="132"/>
        <v>0</v>
      </c>
      <c r="AV133" s="199">
        <f t="shared" si="132"/>
        <v>0</v>
      </c>
      <c r="AW133" s="199">
        <f t="shared" si="132"/>
        <v>0</v>
      </c>
      <c r="AX133" s="199">
        <f t="shared" si="132"/>
        <v>0</v>
      </c>
      <c r="AY133" s="199">
        <f t="shared" si="132"/>
        <v>0</v>
      </c>
      <c r="AZ133" s="199">
        <f t="shared" si="132"/>
        <v>0</v>
      </c>
      <c r="BA133" s="199">
        <f t="shared" si="132"/>
        <v>0</v>
      </c>
      <c r="BB133" s="199">
        <f t="shared" si="132"/>
        <v>0</v>
      </c>
      <c r="BC133" s="199">
        <f t="shared" si="132"/>
        <v>0</v>
      </c>
      <c r="BD133" s="199">
        <f t="shared" si="132"/>
        <v>0</v>
      </c>
      <c r="BE133" s="199">
        <f t="shared" si="132"/>
        <v>0</v>
      </c>
      <c r="BF133" s="199">
        <f t="shared" si="132"/>
        <v>0</v>
      </c>
      <c r="BG133" s="199">
        <f t="shared" si="132"/>
        <v>0</v>
      </c>
      <c r="BH133" s="199">
        <f t="shared" si="132"/>
        <v>0</v>
      </c>
      <c r="BI133" s="199">
        <f t="shared" si="132"/>
        <v>0</v>
      </c>
      <c r="BJ133" s="199">
        <f t="shared" si="132"/>
        <v>0</v>
      </c>
      <c r="BK133" s="199">
        <f t="shared" si="132"/>
        <v>0</v>
      </c>
      <c r="BL133" s="199">
        <f t="shared" si="132"/>
        <v>0</v>
      </c>
      <c r="BM133" s="151"/>
      <c r="BN133" s="239" t="str">
        <f>IFERROR(__xludf.DUMMYFUNCTION("""COMPUTED_VALUE"""),"Aleš Valenta-x")</f>
        <v>Aleš Valenta-x</v>
      </c>
      <c r="BO133" s="202"/>
      <c r="BP133" s="203"/>
      <c r="BQ133" s="202"/>
      <c r="BR133" s="203"/>
      <c r="BS133" s="202"/>
      <c r="BT133" s="203"/>
      <c r="BU133" s="202"/>
      <c r="BV133" s="203"/>
      <c r="BW133" s="202"/>
      <c r="BX133" s="203"/>
      <c r="BY133" s="202"/>
      <c r="BZ133" s="203"/>
      <c r="CA133" s="202"/>
      <c r="CB133" s="203"/>
      <c r="CC133" s="202"/>
      <c r="CD133" s="203"/>
      <c r="CE133" s="202"/>
      <c r="CF133" s="203"/>
      <c r="CG133" s="202"/>
      <c r="CH133" s="203"/>
      <c r="CI133" s="202"/>
      <c r="CJ133" s="203"/>
      <c r="CK133" s="202"/>
      <c r="CL133" s="203"/>
      <c r="CM133" s="202"/>
      <c r="CN133" s="203"/>
      <c r="CO133" s="202"/>
      <c r="CP133" s="203"/>
      <c r="CQ133" s="202"/>
      <c r="CR133" s="203"/>
      <c r="CS133" s="202"/>
      <c r="CT133" s="203"/>
      <c r="CU133" s="202"/>
      <c r="CV133" s="203"/>
      <c r="CW133" s="202"/>
      <c r="CX133" s="203"/>
      <c r="CY133" s="202"/>
      <c r="CZ133" s="203"/>
      <c r="DA133" s="202"/>
      <c r="DB133" s="203"/>
      <c r="DC133" s="202"/>
      <c r="DD133" s="203"/>
      <c r="DE133" s="202"/>
      <c r="DF133" s="203"/>
      <c r="DG133" s="202"/>
      <c r="DH133" s="203"/>
      <c r="DI133" s="202"/>
      <c r="DJ133" s="203"/>
      <c r="DK133" s="202"/>
      <c r="DL133" s="203"/>
      <c r="DM133" s="202"/>
      <c r="DN133" s="203"/>
      <c r="DO133" s="202"/>
      <c r="DP133" s="203"/>
      <c r="DQ133" s="202"/>
      <c r="DR133" s="203"/>
      <c r="DS133" s="202"/>
      <c r="DT133" s="203"/>
      <c r="DU133" s="202"/>
      <c r="DV133" s="203"/>
      <c r="DW133" s="202"/>
      <c r="DX133" s="203"/>
      <c r="DZ133" s="159" t="str">
        <f t="shared" si="48"/>
        <v>Aleš Valenta-x</v>
      </c>
      <c r="EA133" s="202"/>
      <c r="EB133" s="203"/>
      <c r="EC133" s="202"/>
      <c r="ED133" s="203"/>
      <c r="EE133" s="202"/>
      <c r="EF133" s="203"/>
      <c r="EG133" s="202"/>
      <c r="EH133" s="203"/>
      <c r="EI133" s="202"/>
      <c r="EJ133" s="203"/>
      <c r="EK133" s="202"/>
      <c r="EL133" s="203"/>
      <c r="EM133" s="202"/>
      <c r="EN133" s="203"/>
      <c r="EO133" s="202"/>
      <c r="EP133" s="203"/>
      <c r="EQ133" s="202"/>
      <c r="ER133" s="203"/>
      <c r="ES133" s="202"/>
      <c r="ET133" s="203"/>
      <c r="EU133" s="202"/>
      <c r="EV133" s="203"/>
      <c r="EW133" s="202"/>
      <c r="EX133" s="203"/>
      <c r="EY133" s="202"/>
      <c r="EZ133" s="203"/>
      <c r="FA133" s="202"/>
      <c r="FB133" s="203"/>
      <c r="FC133" s="202"/>
      <c r="FD133" s="203"/>
      <c r="FE133" s="202"/>
      <c r="FF133" s="203"/>
      <c r="FG133" s="202"/>
      <c r="FH133" s="203"/>
      <c r="FI133" s="202"/>
      <c r="FJ133" s="203"/>
      <c r="FK133" s="202"/>
      <c r="FL133" s="203"/>
      <c r="FM133" s="202"/>
      <c r="FN133" s="203"/>
      <c r="FO133" s="202"/>
      <c r="FP133" s="203"/>
      <c r="FQ133" s="202"/>
      <c r="FR133" s="203"/>
      <c r="FS133" s="202"/>
      <c r="FT133" s="203"/>
      <c r="FU133" s="202"/>
      <c r="FV133" s="203"/>
      <c r="FW133" s="202"/>
      <c r="FX133" s="203"/>
      <c r="FY133" s="202"/>
      <c r="FZ133" s="203"/>
      <c r="GA133" s="202"/>
      <c r="GB133" s="203"/>
      <c r="GC133" s="202"/>
      <c r="GD133" s="203"/>
      <c r="GE133" s="202"/>
      <c r="GF133" s="203"/>
      <c r="GG133" s="202"/>
      <c r="GH133" s="203"/>
      <c r="GI133" s="202"/>
      <c r="GJ133" s="203"/>
      <c r="GL133" s="159" t="str">
        <f t="shared" si="49"/>
        <v>Aleš Valenta-x</v>
      </c>
      <c r="GM133" s="202"/>
      <c r="GN133" s="203"/>
      <c r="GO133" s="202"/>
      <c r="GP133" s="203"/>
      <c r="GQ133" s="202"/>
      <c r="GR133" s="203"/>
      <c r="GS133" s="202"/>
      <c r="GT133" s="203"/>
      <c r="GU133" s="202"/>
      <c r="GV133" s="203"/>
      <c r="GW133" s="202"/>
      <c r="GX133" s="203"/>
      <c r="GY133" s="202"/>
      <c r="GZ133" s="203"/>
      <c r="HA133" s="202"/>
      <c r="HB133" s="203"/>
      <c r="HC133" s="202"/>
      <c r="HD133" s="203"/>
      <c r="HE133" s="202"/>
      <c r="HF133" s="203"/>
      <c r="HG133" s="202"/>
      <c r="HH133" s="203"/>
      <c r="HI133" s="202"/>
      <c r="HJ133" s="203"/>
      <c r="HK133" s="202"/>
      <c r="HL133" s="203"/>
      <c r="HM133" s="202"/>
      <c r="HN133" s="203"/>
      <c r="HO133" s="202"/>
      <c r="HP133" s="203"/>
      <c r="HQ133" s="202"/>
      <c r="HR133" s="203"/>
      <c r="HS133" s="202"/>
      <c r="HT133" s="203"/>
      <c r="HU133" s="202"/>
      <c r="HV133" s="203"/>
      <c r="HW133" s="202"/>
      <c r="HX133" s="203"/>
      <c r="HY133" s="202"/>
      <c r="HZ133" s="203"/>
      <c r="IA133" s="202"/>
      <c r="IB133" s="203"/>
      <c r="IC133" s="202"/>
      <c r="ID133" s="203"/>
      <c r="IE133" s="202"/>
      <c r="IF133" s="203"/>
      <c r="IG133" s="202"/>
      <c r="IH133" s="203"/>
      <c r="II133" s="202"/>
      <c r="IJ133" s="203"/>
      <c r="IK133" s="202"/>
      <c r="IL133" s="203"/>
      <c r="IM133" s="202"/>
      <c r="IN133" s="203"/>
      <c r="IO133" s="202"/>
      <c r="IP133" s="203"/>
      <c r="IQ133" s="202"/>
      <c r="IR133" s="203"/>
      <c r="IS133" s="202"/>
      <c r="IT133" s="203"/>
      <c r="IU133" s="202"/>
      <c r="IV133" s="215"/>
    </row>
    <row r="134">
      <c r="A134" s="225">
        <f>IFERROR(__xludf.DUMMYFUNCTION("""COMPUTED_VALUE"""),100.0)</f>
        <v>100</v>
      </c>
      <c r="B134" s="159" t="str">
        <f t="shared" si="46"/>
        <v>Kristýna Salvatore</v>
      </c>
      <c r="C134" s="199">
        <f t="shared" ref="C134:BL134" si="133">BO134+EA134+GM134</f>
        <v>0</v>
      </c>
      <c r="D134" s="199">
        <f t="shared" si="133"/>
        <v>0</v>
      </c>
      <c r="E134" s="199">
        <f t="shared" si="133"/>
        <v>0</v>
      </c>
      <c r="F134" s="199">
        <f t="shared" si="133"/>
        <v>0</v>
      </c>
      <c r="G134" s="199">
        <f t="shared" si="133"/>
        <v>0</v>
      </c>
      <c r="H134" s="199">
        <f t="shared" si="133"/>
        <v>0</v>
      </c>
      <c r="I134" s="199">
        <f t="shared" si="133"/>
        <v>0</v>
      </c>
      <c r="J134" s="199">
        <f t="shared" si="133"/>
        <v>0</v>
      </c>
      <c r="K134" s="199">
        <f t="shared" si="133"/>
        <v>0</v>
      </c>
      <c r="L134" s="199">
        <f t="shared" si="133"/>
        <v>0</v>
      </c>
      <c r="M134" s="199">
        <f t="shared" si="133"/>
        <v>0</v>
      </c>
      <c r="N134" s="199">
        <f t="shared" si="133"/>
        <v>0</v>
      </c>
      <c r="O134" s="199">
        <f t="shared" si="133"/>
        <v>7</v>
      </c>
      <c r="P134" s="199">
        <f t="shared" si="133"/>
        <v>0</v>
      </c>
      <c r="Q134" s="199">
        <f t="shared" si="133"/>
        <v>0</v>
      </c>
      <c r="R134" s="199">
        <f t="shared" si="133"/>
        <v>0</v>
      </c>
      <c r="S134" s="199">
        <f t="shared" si="133"/>
        <v>0</v>
      </c>
      <c r="T134" s="199">
        <f t="shared" si="133"/>
        <v>0</v>
      </c>
      <c r="U134" s="199">
        <f t="shared" si="133"/>
        <v>0</v>
      </c>
      <c r="V134" s="199">
        <f t="shared" si="133"/>
        <v>0</v>
      </c>
      <c r="W134" s="199">
        <f t="shared" si="133"/>
        <v>0</v>
      </c>
      <c r="X134" s="199">
        <f t="shared" si="133"/>
        <v>0</v>
      </c>
      <c r="Y134" s="199">
        <f t="shared" si="133"/>
        <v>10</v>
      </c>
      <c r="Z134" s="199">
        <f t="shared" si="133"/>
        <v>0</v>
      </c>
      <c r="AA134" s="199">
        <f t="shared" si="133"/>
        <v>6</v>
      </c>
      <c r="AB134" s="199">
        <f t="shared" si="133"/>
        <v>0</v>
      </c>
      <c r="AC134" s="199">
        <f t="shared" si="133"/>
        <v>0</v>
      </c>
      <c r="AD134" s="199">
        <f t="shared" si="133"/>
        <v>0</v>
      </c>
      <c r="AE134" s="199">
        <f t="shared" si="133"/>
        <v>0</v>
      </c>
      <c r="AF134" s="199">
        <f t="shared" si="133"/>
        <v>0</v>
      </c>
      <c r="AG134" s="199">
        <f t="shared" si="133"/>
        <v>0</v>
      </c>
      <c r="AH134" s="199">
        <f t="shared" si="133"/>
        <v>0</v>
      </c>
      <c r="AI134" s="199">
        <f t="shared" si="133"/>
        <v>0</v>
      </c>
      <c r="AJ134" s="199">
        <f t="shared" si="133"/>
        <v>0</v>
      </c>
      <c r="AK134" s="199">
        <f t="shared" si="133"/>
        <v>14</v>
      </c>
      <c r="AL134" s="199">
        <f t="shared" si="133"/>
        <v>0</v>
      </c>
      <c r="AM134" s="199">
        <f t="shared" si="133"/>
        <v>10</v>
      </c>
      <c r="AN134" s="199">
        <f t="shared" si="133"/>
        <v>0</v>
      </c>
      <c r="AO134" s="199">
        <f t="shared" si="133"/>
        <v>12</v>
      </c>
      <c r="AP134" s="199">
        <f t="shared" si="133"/>
        <v>0</v>
      </c>
      <c r="AQ134" s="199">
        <f t="shared" si="133"/>
        <v>8</v>
      </c>
      <c r="AR134" s="199">
        <f t="shared" si="133"/>
        <v>0</v>
      </c>
      <c r="AS134" s="199">
        <f t="shared" si="133"/>
        <v>0</v>
      </c>
      <c r="AT134" s="199">
        <f t="shared" si="133"/>
        <v>0</v>
      </c>
      <c r="AU134" s="199">
        <f t="shared" si="133"/>
        <v>0</v>
      </c>
      <c r="AV134" s="199">
        <f t="shared" si="133"/>
        <v>0</v>
      </c>
      <c r="AW134" s="199">
        <f t="shared" si="133"/>
        <v>0</v>
      </c>
      <c r="AX134" s="199">
        <f t="shared" si="133"/>
        <v>0</v>
      </c>
      <c r="AY134" s="199">
        <f t="shared" si="133"/>
        <v>0</v>
      </c>
      <c r="AZ134" s="199">
        <f t="shared" si="133"/>
        <v>0</v>
      </c>
      <c r="BA134" s="199">
        <f t="shared" si="133"/>
        <v>0</v>
      </c>
      <c r="BB134" s="199">
        <f t="shared" si="133"/>
        <v>0</v>
      </c>
      <c r="BC134" s="199">
        <f t="shared" si="133"/>
        <v>0</v>
      </c>
      <c r="BD134" s="199">
        <f t="shared" si="133"/>
        <v>0</v>
      </c>
      <c r="BE134" s="199">
        <f t="shared" si="133"/>
        <v>8</v>
      </c>
      <c r="BF134" s="199">
        <f t="shared" si="133"/>
        <v>0</v>
      </c>
      <c r="BG134" s="199">
        <f t="shared" si="133"/>
        <v>8</v>
      </c>
      <c r="BH134" s="199">
        <f t="shared" si="133"/>
        <v>0</v>
      </c>
      <c r="BI134" s="199">
        <f t="shared" si="133"/>
        <v>0</v>
      </c>
      <c r="BJ134" s="199">
        <f t="shared" si="133"/>
        <v>0</v>
      </c>
      <c r="BK134" s="199">
        <f t="shared" si="133"/>
        <v>5</v>
      </c>
      <c r="BL134" s="199">
        <f t="shared" si="133"/>
        <v>0</v>
      </c>
      <c r="BM134" s="151"/>
      <c r="BN134" s="239" t="str">
        <f>IFERROR(__xludf.DUMMYFUNCTION("""COMPUTED_VALUE"""),"Kristýna Salvatore")</f>
        <v>Kristýna Salvatore</v>
      </c>
      <c r="BO134" s="202"/>
      <c r="BP134" s="203"/>
      <c r="BQ134" s="202"/>
      <c r="BR134" s="203"/>
      <c r="BS134" s="202"/>
      <c r="BT134" s="203"/>
      <c r="BU134" s="202"/>
      <c r="BV134" s="203"/>
      <c r="BW134" s="202"/>
      <c r="BX134" s="203"/>
      <c r="BY134" s="202"/>
      <c r="BZ134" s="203"/>
      <c r="CA134" s="202"/>
      <c r="CB134" s="203"/>
      <c r="CC134" s="202"/>
      <c r="CD134" s="203"/>
      <c r="CE134" s="202"/>
      <c r="CF134" s="203"/>
      <c r="CG134" s="202"/>
      <c r="CH134" s="203"/>
      <c r="CI134" s="202"/>
      <c r="CJ134" s="203"/>
      <c r="CK134" s="202"/>
      <c r="CL134" s="203"/>
      <c r="CM134" s="202"/>
      <c r="CN134" s="203"/>
      <c r="CO134" s="202"/>
      <c r="CP134" s="203"/>
      <c r="CQ134" s="202"/>
      <c r="CR134" s="203"/>
      <c r="CS134" s="202"/>
      <c r="CT134" s="203"/>
      <c r="CU134" s="202"/>
      <c r="CV134" s="203"/>
      <c r="CW134" s="202"/>
      <c r="CX134" s="203"/>
      <c r="CY134" s="202"/>
      <c r="CZ134" s="203"/>
      <c r="DA134" s="202"/>
      <c r="DB134" s="203"/>
      <c r="DC134" s="202"/>
      <c r="DD134" s="203"/>
      <c r="DE134" s="202"/>
      <c r="DF134" s="203"/>
      <c r="DG134" s="202"/>
      <c r="DH134" s="203"/>
      <c r="DI134" s="202"/>
      <c r="DJ134" s="203"/>
      <c r="DK134" s="202"/>
      <c r="DL134" s="203"/>
      <c r="DM134" s="202"/>
      <c r="DN134" s="203"/>
      <c r="DO134" s="202"/>
      <c r="DP134" s="203"/>
      <c r="DQ134" s="202"/>
      <c r="DR134" s="203"/>
      <c r="DS134" s="202"/>
      <c r="DT134" s="203"/>
      <c r="DU134" s="202"/>
      <c r="DV134" s="203"/>
      <c r="DW134" s="202"/>
      <c r="DX134" s="203"/>
      <c r="DZ134" s="159" t="str">
        <f t="shared" si="48"/>
        <v>Kristýna Salvatore</v>
      </c>
      <c r="EA134" s="202"/>
      <c r="EB134" s="203"/>
      <c r="EC134" s="202"/>
      <c r="ED134" s="203"/>
      <c r="EE134" s="202"/>
      <c r="EF134" s="203"/>
      <c r="EG134" s="202"/>
      <c r="EH134" s="203"/>
      <c r="EI134" s="202"/>
      <c r="EJ134" s="203"/>
      <c r="EK134" s="202"/>
      <c r="EL134" s="203"/>
      <c r="EM134" s="202">
        <f>IFERROR(__xludf.DUMMYFUNCTION("""COMPUTED_VALUE"""),7.0)</f>
        <v>7</v>
      </c>
      <c r="EN134" s="203"/>
      <c r="EO134" s="202"/>
      <c r="EP134" s="203"/>
      <c r="EQ134" s="202"/>
      <c r="ER134" s="203"/>
      <c r="ES134" s="202"/>
      <c r="ET134" s="203"/>
      <c r="EU134" s="202"/>
      <c r="EV134" s="203"/>
      <c r="EW134" s="202">
        <f>IFERROR(__xludf.DUMMYFUNCTION("""COMPUTED_VALUE"""),10.0)</f>
        <v>10</v>
      </c>
      <c r="EX134" s="203"/>
      <c r="EY134" s="202">
        <f>IFERROR(__xludf.DUMMYFUNCTION("""COMPUTED_VALUE"""),6.0)</f>
        <v>6</v>
      </c>
      <c r="EZ134" s="203"/>
      <c r="FA134" s="202"/>
      <c r="FB134" s="203"/>
      <c r="FC134" s="202"/>
      <c r="FD134" s="203"/>
      <c r="FE134" s="202"/>
      <c r="FF134" s="203"/>
      <c r="FG134" s="202"/>
      <c r="FH134" s="203"/>
      <c r="FI134" s="202">
        <f>IFERROR(__xludf.DUMMYFUNCTION("""COMPUTED_VALUE"""),14.0)</f>
        <v>14</v>
      </c>
      <c r="FJ134" s="203"/>
      <c r="FK134" s="202">
        <f>IFERROR(__xludf.DUMMYFUNCTION("""COMPUTED_VALUE"""),10.0)</f>
        <v>10</v>
      </c>
      <c r="FL134" s="203"/>
      <c r="FM134" s="202">
        <f>IFERROR(__xludf.DUMMYFUNCTION("""COMPUTED_VALUE"""),12.0)</f>
        <v>12</v>
      </c>
      <c r="FN134" s="203"/>
      <c r="FO134" s="202">
        <f>IFERROR(__xludf.DUMMYFUNCTION("""COMPUTED_VALUE"""),8.0)</f>
        <v>8</v>
      </c>
      <c r="FP134" s="203"/>
      <c r="FQ134" s="202"/>
      <c r="FR134" s="203"/>
      <c r="FS134" s="202"/>
      <c r="FT134" s="203"/>
      <c r="FU134" s="202"/>
      <c r="FV134" s="203"/>
      <c r="FW134" s="202"/>
      <c r="FX134" s="203"/>
      <c r="FY134" s="202"/>
      <c r="FZ134" s="203"/>
      <c r="GA134" s="202"/>
      <c r="GB134" s="203"/>
      <c r="GC134" s="202">
        <f>IFERROR(__xludf.DUMMYFUNCTION("""COMPUTED_VALUE"""),8.0)</f>
        <v>8</v>
      </c>
      <c r="GD134" s="203"/>
      <c r="GE134" s="202">
        <f>IFERROR(__xludf.DUMMYFUNCTION("""COMPUTED_VALUE"""),8.0)</f>
        <v>8</v>
      </c>
      <c r="GF134" s="203"/>
      <c r="GG134" s="202"/>
      <c r="GH134" s="203"/>
      <c r="GI134" s="202">
        <f>IFERROR(__xludf.DUMMYFUNCTION("""COMPUTED_VALUE"""),5.0)</f>
        <v>5</v>
      </c>
      <c r="GJ134" s="203"/>
      <c r="GL134" s="159" t="str">
        <f t="shared" si="49"/>
        <v>Kristýna Salvatore</v>
      </c>
      <c r="GM134" s="202"/>
      <c r="GN134" s="203"/>
      <c r="GO134" s="202"/>
      <c r="GP134" s="203"/>
      <c r="GQ134" s="202"/>
      <c r="GR134" s="203"/>
      <c r="GS134" s="202"/>
      <c r="GT134" s="203"/>
      <c r="GU134" s="202"/>
      <c r="GV134" s="203"/>
      <c r="GW134" s="202"/>
      <c r="GX134" s="203"/>
      <c r="GY134" s="202"/>
      <c r="GZ134" s="203"/>
      <c r="HA134" s="202"/>
      <c r="HB134" s="203"/>
      <c r="HC134" s="202"/>
      <c r="HD134" s="203"/>
      <c r="HE134" s="202"/>
      <c r="HF134" s="203"/>
      <c r="HG134" s="202"/>
      <c r="HH134" s="203"/>
      <c r="HI134" s="202"/>
      <c r="HJ134" s="203"/>
      <c r="HK134" s="202"/>
      <c r="HL134" s="203"/>
      <c r="HM134" s="202"/>
      <c r="HN134" s="203"/>
      <c r="HO134" s="202"/>
      <c r="HP134" s="203"/>
      <c r="HQ134" s="202"/>
      <c r="HR134" s="203"/>
      <c r="HS134" s="202"/>
      <c r="HT134" s="203"/>
      <c r="HU134" s="202"/>
      <c r="HV134" s="203"/>
      <c r="HW134" s="202"/>
      <c r="HX134" s="203"/>
      <c r="HY134" s="202"/>
      <c r="HZ134" s="203"/>
      <c r="IA134" s="202"/>
      <c r="IB134" s="203"/>
      <c r="IC134" s="202"/>
      <c r="ID134" s="203"/>
      <c r="IE134" s="202"/>
      <c r="IF134" s="203"/>
      <c r="IG134" s="202"/>
      <c r="IH134" s="203"/>
      <c r="II134" s="202"/>
      <c r="IJ134" s="203"/>
      <c r="IK134" s="202"/>
      <c r="IL134" s="203"/>
      <c r="IM134" s="202"/>
      <c r="IN134" s="203"/>
      <c r="IO134" s="202"/>
      <c r="IP134" s="203"/>
      <c r="IQ134" s="202"/>
      <c r="IR134" s="203"/>
      <c r="IS134" s="202"/>
      <c r="IT134" s="203"/>
      <c r="IU134" s="202"/>
      <c r="IV134" s="215"/>
    </row>
    <row r="135">
      <c r="A135" s="225">
        <f>IFERROR(__xludf.DUMMYFUNCTION("""COMPUTED_VALUE"""),100.0)</f>
        <v>100</v>
      </c>
      <c r="B135" s="159" t="str">
        <f t="shared" si="46"/>
        <v>Adéla Janáčková-x</v>
      </c>
      <c r="C135" s="199">
        <f t="shared" ref="C135:BL135" si="134">BO135+EA135+GM135</f>
        <v>0</v>
      </c>
      <c r="D135" s="199">
        <f t="shared" si="134"/>
        <v>0</v>
      </c>
      <c r="E135" s="199">
        <f t="shared" si="134"/>
        <v>0</v>
      </c>
      <c r="F135" s="199">
        <f t="shared" si="134"/>
        <v>0</v>
      </c>
      <c r="G135" s="199">
        <f t="shared" si="134"/>
        <v>0</v>
      </c>
      <c r="H135" s="199">
        <f t="shared" si="134"/>
        <v>0</v>
      </c>
      <c r="I135" s="199">
        <f t="shared" si="134"/>
        <v>0</v>
      </c>
      <c r="J135" s="199">
        <f t="shared" si="134"/>
        <v>0</v>
      </c>
      <c r="K135" s="199">
        <f t="shared" si="134"/>
        <v>0</v>
      </c>
      <c r="L135" s="199">
        <f t="shared" si="134"/>
        <v>0</v>
      </c>
      <c r="M135" s="199">
        <f t="shared" si="134"/>
        <v>0</v>
      </c>
      <c r="N135" s="199">
        <f t="shared" si="134"/>
        <v>0</v>
      </c>
      <c r="O135" s="199">
        <f t="shared" si="134"/>
        <v>0</v>
      </c>
      <c r="P135" s="199">
        <f t="shared" si="134"/>
        <v>0</v>
      </c>
      <c r="Q135" s="199">
        <f t="shared" si="134"/>
        <v>0</v>
      </c>
      <c r="R135" s="199">
        <f t="shared" si="134"/>
        <v>0</v>
      </c>
      <c r="S135" s="199">
        <f t="shared" si="134"/>
        <v>0</v>
      </c>
      <c r="T135" s="199">
        <f t="shared" si="134"/>
        <v>0</v>
      </c>
      <c r="U135" s="199">
        <f t="shared" si="134"/>
        <v>0</v>
      </c>
      <c r="V135" s="199">
        <f t="shared" si="134"/>
        <v>0</v>
      </c>
      <c r="W135" s="199">
        <f t="shared" si="134"/>
        <v>0</v>
      </c>
      <c r="X135" s="199">
        <f t="shared" si="134"/>
        <v>0</v>
      </c>
      <c r="Y135" s="199">
        <f t="shared" si="134"/>
        <v>0</v>
      </c>
      <c r="Z135" s="199">
        <f t="shared" si="134"/>
        <v>0</v>
      </c>
      <c r="AA135" s="199">
        <f t="shared" si="134"/>
        <v>0</v>
      </c>
      <c r="AB135" s="199">
        <f t="shared" si="134"/>
        <v>0</v>
      </c>
      <c r="AC135" s="199">
        <f t="shared" si="134"/>
        <v>0</v>
      </c>
      <c r="AD135" s="199">
        <f t="shared" si="134"/>
        <v>0</v>
      </c>
      <c r="AE135" s="199">
        <f t="shared" si="134"/>
        <v>0</v>
      </c>
      <c r="AF135" s="199">
        <f t="shared" si="134"/>
        <v>0</v>
      </c>
      <c r="AG135" s="199">
        <f t="shared" si="134"/>
        <v>0</v>
      </c>
      <c r="AH135" s="199">
        <f t="shared" si="134"/>
        <v>0</v>
      </c>
      <c r="AI135" s="199">
        <f t="shared" si="134"/>
        <v>0</v>
      </c>
      <c r="AJ135" s="199">
        <f t="shared" si="134"/>
        <v>0</v>
      </c>
      <c r="AK135" s="199">
        <f t="shared" si="134"/>
        <v>0</v>
      </c>
      <c r="AL135" s="199">
        <f t="shared" si="134"/>
        <v>0</v>
      </c>
      <c r="AM135" s="199">
        <f t="shared" si="134"/>
        <v>0</v>
      </c>
      <c r="AN135" s="199">
        <f t="shared" si="134"/>
        <v>0</v>
      </c>
      <c r="AO135" s="199">
        <f t="shared" si="134"/>
        <v>0</v>
      </c>
      <c r="AP135" s="199">
        <f t="shared" si="134"/>
        <v>0</v>
      </c>
      <c r="AQ135" s="199">
        <f t="shared" si="134"/>
        <v>0</v>
      </c>
      <c r="AR135" s="199">
        <f t="shared" si="134"/>
        <v>0</v>
      </c>
      <c r="AS135" s="199">
        <f t="shared" si="134"/>
        <v>0</v>
      </c>
      <c r="AT135" s="199">
        <f t="shared" si="134"/>
        <v>0</v>
      </c>
      <c r="AU135" s="199">
        <f t="shared" si="134"/>
        <v>0</v>
      </c>
      <c r="AV135" s="199">
        <f t="shared" si="134"/>
        <v>0</v>
      </c>
      <c r="AW135" s="199">
        <f t="shared" si="134"/>
        <v>0</v>
      </c>
      <c r="AX135" s="199">
        <f t="shared" si="134"/>
        <v>0</v>
      </c>
      <c r="AY135" s="199">
        <f t="shared" si="134"/>
        <v>0</v>
      </c>
      <c r="AZ135" s="199">
        <f t="shared" si="134"/>
        <v>0</v>
      </c>
      <c r="BA135" s="199">
        <f t="shared" si="134"/>
        <v>0</v>
      </c>
      <c r="BB135" s="199">
        <f t="shared" si="134"/>
        <v>0</v>
      </c>
      <c r="BC135" s="199">
        <f t="shared" si="134"/>
        <v>0</v>
      </c>
      <c r="BD135" s="199">
        <f t="shared" si="134"/>
        <v>0</v>
      </c>
      <c r="BE135" s="199">
        <f t="shared" si="134"/>
        <v>0</v>
      </c>
      <c r="BF135" s="199">
        <f t="shared" si="134"/>
        <v>0</v>
      </c>
      <c r="BG135" s="199">
        <f t="shared" si="134"/>
        <v>0</v>
      </c>
      <c r="BH135" s="199">
        <f t="shared" si="134"/>
        <v>0</v>
      </c>
      <c r="BI135" s="199">
        <f t="shared" si="134"/>
        <v>0</v>
      </c>
      <c r="BJ135" s="199">
        <f t="shared" si="134"/>
        <v>0</v>
      </c>
      <c r="BK135" s="199">
        <f t="shared" si="134"/>
        <v>0</v>
      </c>
      <c r="BL135" s="199">
        <f t="shared" si="134"/>
        <v>0</v>
      </c>
      <c r="BM135" s="151"/>
      <c r="BN135" s="239" t="str">
        <f>IFERROR(__xludf.DUMMYFUNCTION("""COMPUTED_VALUE"""),"Adéla Janáčková-x")</f>
        <v>Adéla Janáčková-x</v>
      </c>
      <c r="BO135" s="202"/>
      <c r="BP135" s="203"/>
      <c r="BQ135" s="202"/>
      <c r="BR135" s="203"/>
      <c r="BS135" s="202"/>
      <c r="BT135" s="203"/>
      <c r="BU135" s="202"/>
      <c r="BV135" s="203"/>
      <c r="BW135" s="202"/>
      <c r="BX135" s="203"/>
      <c r="BY135" s="202"/>
      <c r="BZ135" s="203"/>
      <c r="CA135" s="202"/>
      <c r="CB135" s="203"/>
      <c r="CC135" s="202"/>
      <c r="CD135" s="203"/>
      <c r="CE135" s="202"/>
      <c r="CF135" s="203"/>
      <c r="CG135" s="202"/>
      <c r="CH135" s="203"/>
      <c r="CI135" s="202"/>
      <c r="CJ135" s="203"/>
      <c r="CK135" s="202"/>
      <c r="CL135" s="203"/>
      <c r="CM135" s="202"/>
      <c r="CN135" s="203"/>
      <c r="CO135" s="202"/>
      <c r="CP135" s="203"/>
      <c r="CQ135" s="202"/>
      <c r="CR135" s="203"/>
      <c r="CS135" s="202"/>
      <c r="CT135" s="203"/>
      <c r="CU135" s="202"/>
      <c r="CV135" s="203"/>
      <c r="CW135" s="202"/>
      <c r="CX135" s="203"/>
      <c r="CY135" s="202"/>
      <c r="CZ135" s="203"/>
      <c r="DA135" s="202"/>
      <c r="DB135" s="203"/>
      <c r="DC135" s="202"/>
      <c r="DD135" s="203"/>
      <c r="DE135" s="202"/>
      <c r="DF135" s="203"/>
      <c r="DG135" s="202"/>
      <c r="DH135" s="203"/>
      <c r="DI135" s="202"/>
      <c r="DJ135" s="203"/>
      <c r="DK135" s="202"/>
      <c r="DL135" s="203"/>
      <c r="DM135" s="202"/>
      <c r="DN135" s="203"/>
      <c r="DO135" s="202"/>
      <c r="DP135" s="203"/>
      <c r="DQ135" s="202"/>
      <c r="DR135" s="203"/>
      <c r="DS135" s="202"/>
      <c r="DT135" s="203"/>
      <c r="DU135" s="202"/>
      <c r="DV135" s="203"/>
      <c r="DW135" s="202"/>
      <c r="DX135" s="203"/>
      <c r="DZ135" s="159" t="str">
        <f t="shared" si="48"/>
        <v>Adéla Janáčková-x</v>
      </c>
      <c r="EA135" s="202"/>
      <c r="EB135" s="203"/>
      <c r="EC135" s="202"/>
      <c r="ED135" s="203"/>
      <c r="EE135" s="202"/>
      <c r="EF135" s="203"/>
      <c r="EG135" s="202"/>
      <c r="EH135" s="203"/>
      <c r="EI135" s="202"/>
      <c r="EJ135" s="203"/>
      <c r="EK135" s="202"/>
      <c r="EL135" s="203"/>
      <c r="EM135" s="202"/>
      <c r="EN135" s="203"/>
      <c r="EO135" s="202"/>
      <c r="EP135" s="203"/>
      <c r="EQ135" s="202"/>
      <c r="ER135" s="203"/>
      <c r="ES135" s="202"/>
      <c r="ET135" s="203"/>
      <c r="EU135" s="202"/>
      <c r="EV135" s="203"/>
      <c r="EW135" s="202"/>
      <c r="EX135" s="203"/>
      <c r="EY135" s="202"/>
      <c r="EZ135" s="203"/>
      <c r="FA135" s="202"/>
      <c r="FB135" s="203"/>
      <c r="FC135" s="202"/>
      <c r="FD135" s="203"/>
      <c r="FE135" s="202"/>
      <c r="FF135" s="203"/>
      <c r="FG135" s="202"/>
      <c r="FH135" s="203"/>
      <c r="FI135" s="202"/>
      <c r="FJ135" s="203"/>
      <c r="FK135" s="202"/>
      <c r="FL135" s="203"/>
      <c r="FM135" s="202"/>
      <c r="FN135" s="203"/>
      <c r="FO135" s="202"/>
      <c r="FP135" s="203"/>
      <c r="FQ135" s="202"/>
      <c r="FR135" s="203"/>
      <c r="FS135" s="202"/>
      <c r="FT135" s="203"/>
      <c r="FU135" s="202"/>
      <c r="FV135" s="203"/>
      <c r="FW135" s="202"/>
      <c r="FX135" s="203"/>
      <c r="FY135" s="202"/>
      <c r="FZ135" s="203"/>
      <c r="GA135" s="202"/>
      <c r="GB135" s="203"/>
      <c r="GC135" s="202"/>
      <c r="GD135" s="203"/>
      <c r="GE135" s="202"/>
      <c r="GF135" s="203"/>
      <c r="GG135" s="202"/>
      <c r="GH135" s="203"/>
      <c r="GI135" s="202"/>
      <c r="GJ135" s="203"/>
      <c r="GL135" s="159" t="str">
        <f t="shared" si="49"/>
        <v>Adéla Janáčková-x</v>
      </c>
      <c r="GM135" s="202"/>
      <c r="GN135" s="203"/>
      <c r="GO135" s="202"/>
      <c r="GP135" s="203"/>
      <c r="GQ135" s="202"/>
      <c r="GR135" s="203"/>
      <c r="GS135" s="202"/>
      <c r="GT135" s="203"/>
      <c r="GU135" s="202"/>
      <c r="GV135" s="203"/>
      <c r="GW135" s="202"/>
      <c r="GX135" s="203"/>
      <c r="GY135" s="202"/>
      <c r="GZ135" s="203"/>
      <c r="HA135" s="202"/>
      <c r="HB135" s="203"/>
      <c r="HC135" s="202"/>
      <c r="HD135" s="203"/>
      <c r="HE135" s="202"/>
      <c r="HF135" s="203"/>
      <c r="HG135" s="202"/>
      <c r="HH135" s="203"/>
      <c r="HI135" s="202"/>
      <c r="HJ135" s="203"/>
      <c r="HK135" s="202"/>
      <c r="HL135" s="203"/>
      <c r="HM135" s="202"/>
      <c r="HN135" s="203"/>
      <c r="HO135" s="202"/>
      <c r="HP135" s="203"/>
      <c r="HQ135" s="202"/>
      <c r="HR135" s="203"/>
      <c r="HS135" s="202"/>
      <c r="HT135" s="203"/>
      <c r="HU135" s="202"/>
      <c r="HV135" s="203"/>
      <c r="HW135" s="202"/>
      <c r="HX135" s="203"/>
      <c r="HY135" s="202"/>
      <c r="HZ135" s="203"/>
      <c r="IA135" s="202"/>
      <c r="IB135" s="203"/>
      <c r="IC135" s="202"/>
      <c r="ID135" s="203"/>
      <c r="IE135" s="202"/>
      <c r="IF135" s="203"/>
      <c r="IG135" s="202"/>
      <c r="IH135" s="203"/>
      <c r="II135" s="202"/>
      <c r="IJ135" s="203"/>
      <c r="IK135" s="202"/>
      <c r="IL135" s="203"/>
      <c r="IM135" s="202"/>
      <c r="IN135" s="203"/>
      <c r="IO135" s="202"/>
      <c r="IP135" s="203"/>
      <c r="IQ135" s="202"/>
      <c r="IR135" s="203"/>
      <c r="IS135" s="202"/>
      <c r="IT135" s="203"/>
      <c r="IU135" s="202"/>
      <c r="IV135" s="215"/>
    </row>
    <row r="136">
      <c r="A136" s="225">
        <f>IFERROR(__xludf.DUMMYFUNCTION("""COMPUTED_VALUE"""),100.0)</f>
        <v>100</v>
      </c>
      <c r="B136" s="159" t="str">
        <f t="shared" si="46"/>
        <v>Martin Sajdl-x</v>
      </c>
      <c r="C136" s="199">
        <f t="shared" ref="C136:BL136" si="135">BO136+EA136+GM136</f>
        <v>0</v>
      </c>
      <c r="D136" s="199">
        <f t="shared" si="135"/>
        <v>0</v>
      </c>
      <c r="E136" s="199">
        <f t="shared" si="135"/>
        <v>0</v>
      </c>
      <c r="F136" s="199">
        <f t="shared" si="135"/>
        <v>0</v>
      </c>
      <c r="G136" s="199">
        <f t="shared" si="135"/>
        <v>0</v>
      </c>
      <c r="H136" s="199">
        <f t="shared" si="135"/>
        <v>0</v>
      </c>
      <c r="I136" s="199">
        <f t="shared" si="135"/>
        <v>0</v>
      </c>
      <c r="J136" s="199">
        <f t="shared" si="135"/>
        <v>0</v>
      </c>
      <c r="K136" s="199">
        <f t="shared" si="135"/>
        <v>0</v>
      </c>
      <c r="L136" s="199">
        <f t="shared" si="135"/>
        <v>0</v>
      </c>
      <c r="M136" s="199">
        <f t="shared" si="135"/>
        <v>0</v>
      </c>
      <c r="N136" s="199">
        <f t="shared" si="135"/>
        <v>0</v>
      </c>
      <c r="O136" s="199">
        <f t="shared" si="135"/>
        <v>0</v>
      </c>
      <c r="P136" s="199">
        <f t="shared" si="135"/>
        <v>0</v>
      </c>
      <c r="Q136" s="199">
        <f t="shared" si="135"/>
        <v>0</v>
      </c>
      <c r="R136" s="199">
        <f t="shared" si="135"/>
        <v>0</v>
      </c>
      <c r="S136" s="199">
        <f t="shared" si="135"/>
        <v>0</v>
      </c>
      <c r="T136" s="199">
        <f t="shared" si="135"/>
        <v>0</v>
      </c>
      <c r="U136" s="199">
        <f t="shared" si="135"/>
        <v>0</v>
      </c>
      <c r="V136" s="199">
        <f t="shared" si="135"/>
        <v>0</v>
      </c>
      <c r="W136" s="199">
        <f t="shared" si="135"/>
        <v>0</v>
      </c>
      <c r="X136" s="199">
        <f t="shared" si="135"/>
        <v>0</v>
      </c>
      <c r="Y136" s="199">
        <f t="shared" si="135"/>
        <v>0</v>
      </c>
      <c r="Z136" s="199">
        <f t="shared" si="135"/>
        <v>0</v>
      </c>
      <c r="AA136" s="199">
        <f t="shared" si="135"/>
        <v>0</v>
      </c>
      <c r="AB136" s="199">
        <f t="shared" si="135"/>
        <v>0</v>
      </c>
      <c r="AC136" s="199">
        <f t="shared" si="135"/>
        <v>0</v>
      </c>
      <c r="AD136" s="199">
        <f t="shared" si="135"/>
        <v>0</v>
      </c>
      <c r="AE136" s="199">
        <f t="shared" si="135"/>
        <v>0</v>
      </c>
      <c r="AF136" s="199">
        <f t="shared" si="135"/>
        <v>0</v>
      </c>
      <c r="AG136" s="199">
        <f t="shared" si="135"/>
        <v>0</v>
      </c>
      <c r="AH136" s="199">
        <f t="shared" si="135"/>
        <v>0</v>
      </c>
      <c r="AI136" s="199">
        <f t="shared" si="135"/>
        <v>0</v>
      </c>
      <c r="AJ136" s="199">
        <f t="shared" si="135"/>
        <v>0</v>
      </c>
      <c r="AK136" s="199">
        <f t="shared" si="135"/>
        <v>0</v>
      </c>
      <c r="AL136" s="199">
        <f t="shared" si="135"/>
        <v>0</v>
      </c>
      <c r="AM136" s="199">
        <f t="shared" si="135"/>
        <v>0</v>
      </c>
      <c r="AN136" s="199">
        <f t="shared" si="135"/>
        <v>0</v>
      </c>
      <c r="AO136" s="199">
        <f t="shared" si="135"/>
        <v>0</v>
      </c>
      <c r="AP136" s="199">
        <f t="shared" si="135"/>
        <v>0</v>
      </c>
      <c r="AQ136" s="199">
        <f t="shared" si="135"/>
        <v>0</v>
      </c>
      <c r="AR136" s="199">
        <f t="shared" si="135"/>
        <v>0</v>
      </c>
      <c r="AS136" s="199">
        <f t="shared" si="135"/>
        <v>0</v>
      </c>
      <c r="AT136" s="199">
        <f t="shared" si="135"/>
        <v>0</v>
      </c>
      <c r="AU136" s="199">
        <f t="shared" si="135"/>
        <v>0</v>
      </c>
      <c r="AV136" s="199">
        <f t="shared" si="135"/>
        <v>0</v>
      </c>
      <c r="AW136" s="199">
        <f t="shared" si="135"/>
        <v>0</v>
      </c>
      <c r="AX136" s="199">
        <f t="shared" si="135"/>
        <v>0</v>
      </c>
      <c r="AY136" s="199">
        <f t="shared" si="135"/>
        <v>0</v>
      </c>
      <c r="AZ136" s="199">
        <f t="shared" si="135"/>
        <v>0</v>
      </c>
      <c r="BA136" s="199">
        <f t="shared" si="135"/>
        <v>0</v>
      </c>
      <c r="BB136" s="199">
        <f t="shared" si="135"/>
        <v>0</v>
      </c>
      <c r="BC136" s="199">
        <f t="shared" si="135"/>
        <v>0</v>
      </c>
      <c r="BD136" s="199">
        <f t="shared" si="135"/>
        <v>0</v>
      </c>
      <c r="BE136" s="199">
        <f t="shared" si="135"/>
        <v>0</v>
      </c>
      <c r="BF136" s="199">
        <f t="shared" si="135"/>
        <v>0</v>
      </c>
      <c r="BG136" s="199">
        <f t="shared" si="135"/>
        <v>0</v>
      </c>
      <c r="BH136" s="199">
        <f t="shared" si="135"/>
        <v>0</v>
      </c>
      <c r="BI136" s="199">
        <f t="shared" si="135"/>
        <v>0</v>
      </c>
      <c r="BJ136" s="199">
        <f t="shared" si="135"/>
        <v>0</v>
      </c>
      <c r="BK136" s="199">
        <f t="shared" si="135"/>
        <v>0</v>
      </c>
      <c r="BL136" s="199">
        <f t="shared" si="135"/>
        <v>0</v>
      </c>
      <c r="BM136" s="151"/>
      <c r="BN136" s="239" t="str">
        <f>IFERROR(__xludf.DUMMYFUNCTION("""COMPUTED_VALUE"""),"Martin Sajdl-x")</f>
        <v>Martin Sajdl-x</v>
      </c>
      <c r="BO136" s="202"/>
      <c r="BP136" s="203"/>
      <c r="BQ136" s="202"/>
      <c r="BR136" s="203"/>
      <c r="BS136" s="202"/>
      <c r="BT136" s="203"/>
      <c r="BU136" s="202"/>
      <c r="BV136" s="203"/>
      <c r="BW136" s="202"/>
      <c r="BX136" s="203"/>
      <c r="BY136" s="202"/>
      <c r="BZ136" s="203"/>
      <c r="CA136" s="202"/>
      <c r="CB136" s="203"/>
      <c r="CC136" s="202"/>
      <c r="CD136" s="203"/>
      <c r="CE136" s="202"/>
      <c r="CF136" s="203"/>
      <c r="CG136" s="202"/>
      <c r="CH136" s="203"/>
      <c r="CI136" s="202"/>
      <c r="CJ136" s="203"/>
      <c r="CK136" s="202"/>
      <c r="CL136" s="203"/>
      <c r="CM136" s="202"/>
      <c r="CN136" s="203"/>
      <c r="CO136" s="202"/>
      <c r="CP136" s="203"/>
      <c r="CQ136" s="202"/>
      <c r="CR136" s="203"/>
      <c r="CS136" s="202"/>
      <c r="CT136" s="203"/>
      <c r="CU136" s="202"/>
      <c r="CV136" s="203"/>
      <c r="CW136" s="202"/>
      <c r="CX136" s="203"/>
      <c r="CY136" s="202"/>
      <c r="CZ136" s="203"/>
      <c r="DA136" s="202"/>
      <c r="DB136" s="203"/>
      <c r="DC136" s="202"/>
      <c r="DD136" s="203"/>
      <c r="DE136" s="202"/>
      <c r="DF136" s="203"/>
      <c r="DG136" s="202"/>
      <c r="DH136" s="203"/>
      <c r="DI136" s="202"/>
      <c r="DJ136" s="203"/>
      <c r="DK136" s="202"/>
      <c r="DL136" s="203"/>
      <c r="DM136" s="202"/>
      <c r="DN136" s="203"/>
      <c r="DO136" s="202"/>
      <c r="DP136" s="203"/>
      <c r="DQ136" s="202"/>
      <c r="DR136" s="203"/>
      <c r="DS136" s="202"/>
      <c r="DT136" s="203"/>
      <c r="DU136" s="202"/>
      <c r="DV136" s="203"/>
      <c r="DW136" s="202"/>
      <c r="DX136" s="203"/>
      <c r="DZ136" s="159" t="str">
        <f t="shared" si="48"/>
        <v>Martin Sajdl-x</v>
      </c>
      <c r="EA136" s="202"/>
      <c r="EB136" s="203"/>
      <c r="EC136" s="202"/>
      <c r="ED136" s="203"/>
      <c r="EE136" s="202"/>
      <c r="EF136" s="203"/>
      <c r="EG136" s="202"/>
      <c r="EH136" s="203"/>
      <c r="EI136" s="202"/>
      <c r="EJ136" s="203"/>
      <c r="EK136" s="202"/>
      <c r="EL136" s="203"/>
      <c r="EM136" s="202"/>
      <c r="EN136" s="203"/>
      <c r="EO136" s="202"/>
      <c r="EP136" s="203"/>
      <c r="EQ136" s="202"/>
      <c r="ER136" s="203"/>
      <c r="ES136" s="202"/>
      <c r="ET136" s="203"/>
      <c r="EU136" s="202"/>
      <c r="EV136" s="203"/>
      <c r="EW136" s="202"/>
      <c r="EX136" s="203"/>
      <c r="EY136" s="202"/>
      <c r="EZ136" s="203"/>
      <c r="FA136" s="202"/>
      <c r="FB136" s="203"/>
      <c r="FC136" s="202"/>
      <c r="FD136" s="203"/>
      <c r="FE136" s="202"/>
      <c r="FF136" s="203"/>
      <c r="FG136" s="202"/>
      <c r="FH136" s="203"/>
      <c r="FI136" s="202"/>
      <c r="FJ136" s="203"/>
      <c r="FK136" s="202"/>
      <c r="FL136" s="203"/>
      <c r="FM136" s="202"/>
      <c r="FN136" s="203"/>
      <c r="FO136" s="202"/>
      <c r="FP136" s="203"/>
      <c r="FQ136" s="202"/>
      <c r="FR136" s="203"/>
      <c r="FS136" s="202"/>
      <c r="FT136" s="203"/>
      <c r="FU136" s="202"/>
      <c r="FV136" s="203"/>
      <c r="FW136" s="202"/>
      <c r="FX136" s="203"/>
      <c r="FY136" s="202"/>
      <c r="FZ136" s="203"/>
      <c r="GA136" s="202"/>
      <c r="GB136" s="203"/>
      <c r="GC136" s="202"/>
      <c r="GD136" s="203"/>
      <c r="GE136" s="202"/>
      <c r="GF136" s="203"/>
      <c r="GG136" s="202"/>
      <c r="GH136" s="203"/>
      <c r="GI136" s="202"/>
      <c r="GJ136" s="203"/>
      <c r="GL136" s="159" t="str">
        <f t="shared" si="49"/>
        <v>Martin Sajdl-x</v>
      </c>
      <c r="GM136" s="202"/>
      <c r="GN136" s="203"/>
      <c r="GO136" s="202"/>
      <c r="GP136" s="203"/>
      <c r="GQ136" s="202"/>
      <c r="GR136" s="203"/>
      <c r="GS136" s="202"/>
      <c r="GT136" s="203"/>
      <c r="GU136" s="202"/>
      <c r="GV136" s="203"/>
      <c r="GW136" s="202"/>
      <c r="GX136" s="203"/>
      <c r="GY136" s="202"/>
      <c r="GZ136" s="203"/>
      <c r="HA136" s="202"/>
      <c r="HB136" s="203"/>
      <c r="HC136" s="202"/>
      <c r="HD136" s="203"/>
      <c r="HE136" s="202"/>
      <c r="HF136" s="203"/>
      <c r="HG136" s="202"/>
      <c r="HH136" s="203"/>
      <c r="HI136" s="202"/>
      <c r="HJ136" s="203"/>
      <c r="HK136" s="202"/>
      <c r="HL136" s="203"/>
      <c r="HM136" s="202"/>
      <c r="HN136" s="203"/>
      <c r="HO136" s="202"/>
      <c r="HP136" s="203"/>
      <c r="HQ136" s="202"/>
      <c r="HR136" s="203"/>
      <c r="HS136" s="202"/>
      <c r="HT136" s="203"/>
      <c r="HU136" s="202"/>
      <c r="HV136" s="203"/>
      <c r="HW136" s="202"/>
      <c r="HX136" s="203"/>
      <c r="HY136" s="202"/>
      <c r="HZ136" s="203"/>
      <c r="IA136" s="202"/>
      <c r="IB136" s="203"/>
      <c r="IC136" s="202"/>
      <c r="ID136" s="203"/>
      <c r="IE136" s="202"/>
      <c r="IF136" s="203"/>
      <c r="IG136" s="202"/>
      <c r="IH136" s="203"/>
      <c r="II136" s="202"/>
      <c r="IJ136" s="203"/>
      <c r="IK136" s="202"/>
      <c r="IL136" s="203"/>
      <c r="IM136" s="202"/>
      <c r="IN136" s="203"/>
      <c r="IO136" s="202"/>
      <c r="IP136" s="203"/>
      <c r="IQ136" s="202"/>
      <c r="IR136" s="203"/>
      <c r="IS136" s="202"/>
      <c r="IT136" s="203"/>
      <c r="IU136" s="202"/>
      <c r="IV136" s="215"/>
    </row>
    <row r="137">
      <c r="A137" s="225">
        <f>IFERROR(__xludf.DUMMYFUNCTION("""COMPUTED_VALUE"""),100.0)</f>
        <v>100</v>
      </c>
      <c r="B137" s="159" t="str">
        <f t="shared" si="46"/>
        <v>Zdeněk Diviš</v>
      </c>
      <c r="C137" s="199">
        <f t="shared" ref="C137:BL137" si="136">BO137+EA137+GM137</f>
        <v>0</v>
      </c>
      <c r="D137" s="199">
        <f t="shared" si="136"/>
        <v>0</v>
      </c>
      <c r="E137" s="199">
        <f t="shared" si="136"/>
        <v>0</v>
      </c>
      <c r="F137" s="199">
        <f t="shared" si="136"/>
        <v>0</v>
      </c>
      <c r="G137" s="199">
        <f t="shared" si="136"/>
        <v>0</v>
      </c>
      <c r="H137" s="199">
        <f t="shared" si="136"/>
        <v>0</v>
      </c>
      <c r="I137" s="199">
        <f t="shared" si="136"/>
        <v>0</v>
      </c>
      <c r="J137" s="199">
        <f t="shared" si="136"/>
        <v>0</v>
      </c>
      <c r="K137" s="199">
        <f t="shared" si="136"/>
        <v>8.5</v>
      </c>
      <c r="L137" s="199">
        <f t="shared" si="136"/>
        <v>0</v>
      </c>
      <c r="M137" s="199">
        <f t="shared" si="136"/>
        <v>0</v>
      </c>
      <c r="N137" s="199">
        <f t="shared" si="136"/>
        <v>0</v>
      </c>
      <c r="O137" s="199">
        <f t="shared" si="136"/>
        <v>0</v>
      </c>
      <c r="P137" s="199">
        <f t="shared" si="136"/>
        <v>0</v>
      </c>
      <c r="Q137" s="199">
        <f t="shared" si="136"/>
        <v>0</v>
      </c>
      <c r="R137" s="199">
        <f t="shared" si="136"/>
        <v>0</v>
      </c>
      <c r="S137" s="199">
        <f t="shared" si="136"/>
        <v>0</v>
      </c>
      <c r="T137" s="199">
        <f t="shared" si="136"/>
        <v>0</v>
      </c>
      <c r="U137" s="199">
        <f t="shared" si="136"/>
        <v>0</v>
      </c>
      <c r="V137" s="199">
        <f t="shared" si="136"/>
        <v>0</v>
      </c>
      <c r="W137" s="199">
        <f t="shared" si="136"/>
        <v>0</v>
      </c>
      <c r="X137" s="199">
        <f t="shared" si="136"/>
        <v>0</v>
      </c>
      <c r="Y137" s="199">
        <f t="shared" si="136"/>
        <v>0</v>
      </c>
      <c r="Z137" s="199">
        <f t="shared" si="136"/>
        <v>0</v>
      </c>
      <c r="AA137" s="199">
        <f t="shared" si="136"/>
        <v>0</v>
      </c>
      <c r="AB137" s="199">
        <f t="shared" si="136"/>
        <v>0</v>
      </c>
      <c r="AC137" s="199">
        <f t="shared" si="136"/>
        <v>0</v>
      </c>
      <c r="AD137" s="199">
        <f t="shared" si="136"/>
        <v>0</v>
      </c>
      <c r="AE137" s="199">
        <f t="shared" si="136"/>
        <v>0</v>
      </c>
      <c r="AF137" s="199">
        <f t="shared" si="136"/>
        <v>0</v>
      </c>
      <c r="AG137" s="199">
        <f t="shared" si="136"/>
        <v>0</v>
      </c>
      <c r="AH137" s="199">
        <f t="shared" si="136"/>
        <v>0</v>
      </c>
      <c r="AI137" s="199">
        <f t="shared" si="136"/>
        <v>0</v>
      </c>
      <c r="AJ137" s="199">
        <f t="shared" si="136"/>
        <v>0</v>
      </c>
      <c r="AK137" s="199">
        <f t="shared" si="136"/>
        <v>0</v>
      </c>
      <c r="AL137" s="199">
        <f t="shared" si="136"/>
        <v>0</v>
      </c>
      <c r="AM137" s="199">
        <f t="shared" si="136"/>
        <v>0</v>
      </c>
      <c r="AN137" s="199">
        <f t="shared" si="136"/>
        <v>0</v>
      </c>
      <c r="AO137" s="199">
        <f t="shared" si="136"/>
        <v>0</v>
      </c>
      <c r="AP137" s="199">
        <f t="shared" si="136"/>
        <v>0</v>
      </c>
      <c r="AQ137" s="199">
        <f t="shared" si="136"/>
        <v>0</v>
      </c>
      <c r="AR137" s="199">
        <f t="shared" si="136"/>
        <v>0</v>
      </c>
      <c r="AS137" s="199">
        <f t="shared" si="136"/>
        <v>0</v>
      </c>
      <c r="AT137" s="199">
        <f t="shared" si="136"/>
        <v>0</v>
      </c>
      <c r="AU137" s="199">
        <f t="shared" si="136"/>
        <v>0</v>
      </c>
      <c r="AV137" s="199">
        <f t="shared" si="136"/>
        <v>0</v>
      </c>
      <c r="AW137" s="199">
        <f t="shared" si="136"/>
        <v>0</v>
      </c>
      <c r="AX137" s="199">
        <f t="shared" si="136"/>
        <v>0</v>
      </c>
      <c r="AY137" s="199">
        <f t="shared" si="136"/>
        <v>0</v>
      </c>
      <c r="AZ137" s="199">
        <f t="shared" si="136"/>
        <v>0</v>
      </c>
      <c r="BA137" s="199">
        <f t="shared" si="136"/>
        <v>0</v>
      </c>
      <c r="BB137" s="199">
        <f t="shared" si="136"/>
        <v>0</v>
      </c>
      <c r="BC137" s="199">
        <f t="shared" si="136"/>
        <v>0</v>
      </c>
      <c r="BD137" s="199">
        <f t="shared" si="136"/>
        <v>0</v>
      </c>
      <c r="BE137" s="199">
        <f t="shared" si="136"/>
        <v>0</v>
      </c>
      <c r="BF137" s="199">
        <f t="shared" si="136"/>
        <v>0</v>
      </c>
      <c r="BG137" s="199">
        <f t="shared" si="136"/>
        <v>0</v>
      </c>
      <c r="BH137" s="199">
        <f t="shared" si="136"/>
        <v>0</v>
      </c>
      <c r="BI137" s="199">
        <f t="shared" si="136"/>
        <v>0</v>
      </c>
      <c r="BJ137" s="199">
        <f t="shared" si="136"/>
        <v>0</v>
      </c>
      <c r="BK137" s="199">
        <f t="shared" si="136"/>
        <v>0</v>
      </c>
      <c r="BL137" s="199">
        <f t="shared" si="136"/>
        <v>0</v>
      </c>
      <c r="BM137" s="151"/>
      <c r="BN137" s="239" t="str">
        <f>IFERROR(__xludf.DUMMYFUNCTION("""COMPUTED_VALUE"""),"Zdeněk Diviš")</f>
        <v>Zdeněk Diviš</v>
      </c>
      <c r="BO137" s="202"/>
      <c r="BP137" s="203"/>
      <c r="BQ137" s="202"/>
      <c r="BR137" s="203"/>
      <c r="BS137" s="202"/>
      <c r="BT137" s="203"/>
      <c r="BU137" s="202"/>
      <c r="BV137" s="203"/>
      <c r="BW137" s="202"/>
      <c r="BX137" s="203"/>
      <c r="BY137" s="202"/>
      <c r="BZ137" s="203"/>
      <c r="CA137" s="202"/>
      <c r="CB137" s="203"/>
      <c r="CC137" s="202"/>
      <c r="CD137" s="203"/>
      <c r="CE137" s="202"/>
      <c r="CF137" s="203"/>
      <c r="CG137" s="202"/>
      <c r="CH137" s="203"/>
      <c r="CI137" s="202"/>
      <c r="CJ137" s="203"/>
      <c r="CK137" s="202"/>
      <c r="CL137" s="203"/>
      <c r="CM137" s="202"/>
      <c r="CN137" s="203"/>
      <c r="CO137" s="202"/>
      <c r="CP137" s="203"/>
      <c r="CQ137" s="202"/>
      <c r="CR137" s="203"/>
      <c r="CS137" s="202"/>
      <c r="CT137" s="203"/>
      <c r="CU137" s="202"/>
      <c r="CV137" s="203"/>
      <c r="CW137" s="202"/>
      <c r="CX137" s="203"/>
      <c r="CY137" s="202"/>
      <c r="CZ137" s="203"/>
      <c r="DA137" s="202"/>
      <c r="DB137" s="203"/>
      <c r="DC137" s="202"/>
      <c r="DD137" s="203"/>
      <c r="DE137" s="202"/>
      <c r="DF137" s="203"/>
      <c r="DG137" s="202"/>
      <c r="DH137" s="203"/>
      <c r="DI137" s="202"/>
      <c r="DJ137" s="203"/>
      <c r="DK137" s="202"/>
      <c r="DL137" s="203"/>
      <c r="DM137" s="202"/>
      <c r="DN137" s="203"/>
      <c r="DO137" s="202"/>
      <c r="DP137" s="203"/>
      <c r="DQ137" s="202"/>
      <c r="DR137" s="203"/>
      <c r="DS137" s="202"/>
      <c r="DT137" s="203"/>
      <c r="DU137" s="202"/>
      <c r="DV137" s="203"/>
      <c r="DW137" s="202"/>
      <c r="DX137" s="203"/>
      <c r="DZ137" s="159" t="str">
        <f t="shared" si="48"/>
        <v>Zdeněk Diviš</v>
      </c>
      <c r="EA137" s="202"/>
      <c r="EB137" s="203"/>
      <c r="EC137" s="202"/>
      <c r="ED137" s="203"/>
      <c r="EE137" s="202"/>
      <c r="EF137" s="203"/>
      <c r="EG137" s="202"/>
      <c r="EH137" s="203"/>
      <c r="EI137" s="202">
        <f>IFERROR(__xludf.DUMMYFUNCTION("""COMPUTED_VALUE"""),8.5)</f>
        <v>8.5</v>
      </c>
      <c r="EJ137" s="203"/>
      <c r="EK137" s="202"/>
      <c r="EL137" s="203"/>
      <c r="EM137" s="202"/>
      <c r="EN137" s="203"/>
      <c r="EO137" s="202"/>
      <c r="EP137" s="203"/>
      <c r="EQ137" s="202"/>
      <c r="ER137" s="203"/>
      <c r="ES137" s="202"/>
      <c r="ET137" s="203"/>
      <c r="EU137" s="202"/>
      <c r="EV137" s="203"/>
      <c r="EW137" s="202"/>
      <c r="EX137" s="203"/>
      <c r="EY137" s="202"/>
      <c r="EZ137" s="203"/>
      <c r="FA137" s="202"/>
      <c r="FB137" s="203"/>
      <c r="FC137" s="202"/>
      <c r="FD137" s="203"/>
      <c r="FE137" s="202"/>
      <c r="FF137" s="203"/>
      <c r="FG137" s="202"/>
      <c r="FH137" s="203"/>
      <c r="FI137" s="202"/>
      <c r="FJ137" s="203"/>
      <c r="FK137" s="202"/>
      <c r="FL137" s="203"/>
      <c r="FM137" s="202"/>
      <c r="FN137" s="203"/>
      <c r="FO137" s="202"/>
      <c r="FP137" s="203"/>
      <c r="FQ137" s="202"/>
      <c r="FR137" s="203"/>
      <c r="FS137" s="202"/>
      <c r="FT137" s="203"/>
      <c r="FU137" s="202"/>
      <c r="FV137" s="203"/>
      <c r="FW137" s="202"/>
      <c r="FX137" s="203"/>
      <c r="FY137" s="202"/>
      <c r="FZ137" s="203"/>
      <c r="GA137" s="202"/>
      <c r="GB137" s="203"/>
      <c r="GC137" s="202"/>
      <c r="GD137" s="203"/>
      <c r="GE137" s="202"/>
      <c r="GF137" s="203"/>
      <c r="GG137" s="202"/>
      <c r="GH137" s="203"/>
      <c r="GI137" s="202"/>
      <c r="GJ137" s="203"/>
      <c r="GL137" s="159" t="str">
        <f t="shared" si="49"/>
        <v>Zdeněk Diviš</v>
      </c>
      <c r="GM137" s="202"/>
      <c r="GN137" s="203"/>
      <c r="GO137" s="202"/>
      <c r="GP137" s="203"/>
      <c r="GQ137" s="202"/>
      <c r="GR137" s="203"/>
      <c r="GS137" s="202"/>
      <c r="GT137" s="203"/>
      <c r="GU137" s="202"/>
      <c r="GV137" s="203"/>
      <c r="GW137" s="202"/>
      <c r="GX137" s="203"/>
      <c r="GY137" s="202"/>
      <c r="GZ137" s="203"/>
      <c r="HA137" s="202"/>
      <c r="HB137" s="203"/>
      <c r="HC137" s="202"/>
      <c r="HD137" s="203"/>
      <c r="HE137" s="202"/>
      <c r="HF137" s="203"/>
      <c r="HG137" s="202"/>
      <c r="HH137" s="203"/>
      <c r="HI137" s="202"/>
      <c r="HJ137" s="203"/>
      <c r="HK137" s="202"/>
      <c r="HL137" s="203"/>
      <c r="HM137" s="202"/>
      <c r="HN137" s="203"/>
      <c r="HO137" s="202"/>
      <c r="HP137" s="203"/>
      <c r="HQ137" s="202"/>
      <c r="HR137" s="203"/>
      <c r="HS137" s="202"/>
      <c r="HT137" s="203"/>
      <c r="HU137" s="202"/>
      <c r="HV137" s="203"/>
      <c r="HW137" s="202"/>
      <c r="HX137" s="203"/>
      <c r="HY137" s="202"/>
      <c r="HZ137" s="203"/>
      <c r="IA137" s="202"/>
      <c r="IB137" s="203"/>
      <c r="IC137" s="202"/>
      <c r="ID137" s="203"/>
      <c r="IE137" s="202"/>
      <c r="IF137" s="203"/>
      <c r="IG137" s="202"/>
      <c r="IH137" s="203"/>
      <c r="II137" s="202"/>
      <c r="IJ137" s="203"/>
      <c r="IK137" s="202"/>
      <c r="IL137" s="203"/>
      <c r="IM137" s="202"/>
      <c r="IN137" s="203"/>
      <c r="IO137" s="202"/>
      <c r="IP137" s="203"/>
      <c r="IQ137" s="202"/>
      <c r="IR137" s="203"/>
      <c r="IS137" s="202"/>
      <c r="IT137" s="203"/>
      <c r="IU137" s="202"/>
      <c r="IV137" s="215"/>
    </row>
    <row r="138">
      <c r="A138" s="225">
        <f>IFERROR(__xludf.DUMMYFUNCTION("""COMPUTED_VALUE"""),100.0)</f>
        <v>100</v>
      </c>
      <c r="B138" s="159" t="str">
        <f t="shared" si="46"/>
        <v>Anna Demčáková</v>
      </c>
      <c r="C138" s="199">
        <f t="shared" ref="C138:BL138" si="137">BO138+EA138+GM138</f>
        <v>8.5</v>
      </c>
      <c r="D138" s="199">
        <f t="shared" si="137"/>
        <v>0</v>
      </c>
      <c r="E138" s="199">
        <f t="shared" si="137"/>
        <v>0</v>
      </c>
      <c r="F138" s="199">
        <f t="shared" si="137"/>
        <v>0</v>
      </c>
      <c r="G138" s="199">
        <f t="shared" si="137"/>
        <v>0</v>
      </c>
      <c r="H138" s="199">
        <f t="shared" si="137"/>
        <v>0</v>
      </c>
      <c r="I138" s="199">
        <f t="shared" si="137"/>
        <v>10</v>
      </c>
      <c r="J138" s="199">
        <f t="shared" si="137"/>
        <v>0</v>
      </c>
      <c r="K138" s="199">
        <f t="shared" si="137"/>
        <v>16</v>
      </c>
      <c r="L138" s="199">
        <f t="shared" si="137"/>
        <v>0</v>
      </c>
      <c r="M138" s="199">
        <f t="shared" si="137"/>
        <v>0</v>
      </c>
      <c r="N138" s="199">
        <f t="shared" si="137"/>
        <v>0</v>
      </c>
      <c r="O138" s="199">
        <f t="shared" si="137"/>
        <v>0</v>
      </c>
      <c r="P138" s="199">
        <f t="shared" si="137"/>
        <v>0</v>
      </c>
      <c r="Q138" s="199">
        <f t="shared" si="137"/>
        <v>0</v>
      </c>
      <c r="R138" s="199">
        <f t="shared" si="137"/>
        <v>0</v>
      </c>
      <c r="S138" s="199">
        <f t="shared" si="137"/>
        <v>0</v>
      </c>
      <c r="T138" s="199">
        <f t="shared" si="137"/>
        <v>0</v>
      </c>
      <c r="U138" s="199">
        <f t="shared" si="137"/>
        <v>0</v>
      </c>
      <c r="V138" s="199">
        <f t="shared" si="137"/>
        <v>0</v>
      </c>
      <c r="W138" s="199">
        <f t="shared" si="137"/>
        <v>0</v>
      </c>
      <c r="X138" s="199">
        <f t="shared" si="137"/>
        <v>0</v>
      </c>
      <c r="Y138" s="199">
        <f t="shared" si="137"/>
        <v>0</v>
      </c>
      <c r="Z138" s="199">
        <f t="shared" si="137"/>
        <v>0</v>
      </c>
      <c r="AA138" s="199">
        <f t="shared" si="137"/>
        <v>0</v>
      </c>
      <c r="AB138" s="199">
        <f t="shared" si="137"/>
        <v>0</v>
      </c>
      <c r="AC138" s="199">
        <f t="shared" si="137"/>
        <v>0</v>
      </c>
      <c r="AD138" s="199">
        <f t="shared" si="137"/>
        <v>0</v>
      </c>
      <c r="AE138" s="199">
        <f t="shared" si="137"/>
        <v>8</v>
      </c>
      <c r="AF138" s="199">
        <f t="shared" si="137"/>
        <v>0</v>
      </c>
      <c r="AG138" s="199">
        <f t="shared" si="137"/>
        <v>0</v>
      </c>
      <c r="AH138" s="199">
        <f t="shared" si="137"/>
        <v>0</v>
      </c>
      <c r="AI138" s="199">
        <f t="shared" si="137"/>
        <v>0</v>
      </c>
      <c r="AJ138" s="199">
        <f t="shared" si="137"/>
        <v>0</v>
      </c>
      <c r="AK138" s="199">
        <f t="shared" si="137"/>
        <v>10</v>
      </c>
      <c r="AL138" s="199">
        <f t="shared" si="137"/>
        <v>0</v>
      </c>
      <c r="AM138" s="199">
        <f t="shared" si="137"/>
        <v>10</v>
      </c>
      <c r="AN138" s="199">
        <f t="shared" si="137"/>
        <v>0</v>
      </c>
      <c r="AO138" s="199">
        <f t="shared" si="137"/>
        <v>6</v>
      </c>
      <c r="AP138" s="199">
        <f t="shared" si="137"/>
        <v>0</v>
      </c>
      <c r="AQ138" s="199">
        <f t="shared" si="137"/>
        <v>0</v>
      </c>
      <c r="AR138" s="199">
        <f t="shared" si="137"/>
        <v>0</v>
      </c>
      <c r="AS138" s="199">
        <f t="shared" si="137"/>
        <v>8</v>
      </c>
      <c r="AT138" s="199">
        <f t="shared" si="137"/>
        <v>0</v>
      </c>
      <c r="AU138" s="199">
        <f t="shared" si="137"/>
        <v>0</v>
      </c>
      <c r="AV138" s="199">
        <f t="shared" si="137"/>
        <v>0</v>
      </c>
      <c r="AW138" s="199">
        <f t="shared" si="137"/>
        <v>0</v>
      </c>
      <c r="AX138" s="199">
        <f t="shared" si="137"/>
        <v>0</v>
      </c>
      <c r="AY138" s="199">
        <f t="shared" si="137"/>
        <v>0</v>
      </c>
      <c r="AZ138" s="199">
        <f t="shared" si="137"/>
        <v>0</v>
      </c>
      <c r="BA138" s="199">
        <f t="shared" si="137"/>
        <v>0</v>
      </c>
      <c r="BB138" s="199">
        <f t="shared" si="137"/>
        <v>0</v>
      </c>
      <c r="BC138" s="199">
        <f t="shared" si="137"/>
        <v>0</v>
      </c>
      <c r="BD138" s="199">
        <f t="shared" si="137"/>
        <v>0</v>
      </c>
      <c r="BE138" s="199">
        <f t="shared" si="137"/>
        <v>0</v>
      </c>
      <c r="BF138" s="199">
        <f t="shared" si="137"/>
        <v>0</v>
      </c>
      <c r="BG138" s="199">
        <f t="shared" si="137"/>
        <v>0</v>
      </c>
      <c r="BH138" s="199">
        <f t="shared" si="137"/>
        <v>0</v>
      </c>
      <c r="BI138" s="199">
        <f t="shared" si="137"/>
        <v>0</v>
      </c>
      <c r="BJ138" s="199">
        <f t="shared" si="137"/>
        <v>0</v>
      </c>
      <c r="BK138" s="199">
        <f t="shared" si="137"/>
        <v>0</v>
      </c>
      <c r="BL138" s="199">
        <f t="shared" si="137"/>
        <v>0</v>
      </c>
      <c r="BM138" s="151"/>
      <c r="BN138" s="239" t="str">
        <f>IFERROR(__xludf.DUMMYFUNCTION("""COMPUTED_VALUE"""),"Anna Demčáková")</f>
        <v>Anna Demčáková</v>
      </c>
      <c r="BO138" s="202"/>
      <c r="BP138" s="203"/>
      <c r="BQ138" s="202"/>
      <c r="BR138" s="203"/>
      <c r="BS138" s="202"/>
      <c r="BT138" s="203"/>
      <c r="BU138" s="202"/>
      <c r="BV138" s="203"/>
      <c r="BW138" s="202"/>
      <c r="BX138" s="203"/>
      <c r="BY138" s="202"/>
      <c r="BZ138" s="203"/>
      <c r="CA138" s="202"/>
      <c r="CB138" s="203"/>
      <c r="CC138" s="202"/>
      <c r="CD138" s="203"/>
      <c r="CE138" s="202"/>
      <c r="CF138" s="203"/>
      <c r="CG138" s="202"/>
      <c r="CH138" s="203"/>
      <c r="CI138" s="202"/>
      <c r="CJ138" s="203"/>
      <c r="CK138" s="202"/>
      <c r="CL138" s="203"/>
      <c r="CM138" s="202"/>
      <c r="CN138" s="203"/>
      <c r="CO138" s="202"/>
      <c r="CP138" s="203"/>
      <c r="CQ138" s="202"/>
      <c r="CR138" s="203"/>
      <c r="CS138" s="202"/>
      <c r="CT138" s="203"/>
      <c r="CU138" s="202"/>
      <c r="CV138" s="203"/>
      <c r="CW138" s="202"/>
      <c r="CX138" s="203"/>
      <c r="CY138" s="202"/>
      <c r="CZ138" s="203"/>
      <c r="DA138" s="202"/>
      <c r="DB138" s="203"/>
      <c r="DC138" s="202"/>
      <c r="DD138" s="203"/>
      <c r="DE138" s="202"/>
      <c r="DF138" s="203"/>
      <c r="DG138" s="202"/>
      <c r="DH138" s="203"/>
      <c r="DI138" s="202"/>
      <c r="DJ138" s="203"/>
      <c r="DK138" s="202"/>
      <c r="DL138" s="203"/>
      <c r="DM138" s="202"/>
      <c r="DN138" s="203"/>
      <c r="DO138" s="202"/>
      <c r="DP138" s="203"/>
      <c r="DQ138" s="202"/>
      <c r="DR138" s="203"/>
      <c r="DS138" s="202"/>
      <c r="DT138" s="203"/>
      <c r="DU138" s="202"/>
      <c r="DV138" s="203"/>
      <c r="DW138" s="202"/>
      <c r="DX138" s="203"/>
      <c r="DZ138" s="159" t="str">
        <f t="shared" si="48"/>
        <v>Anna Demčáková</v>
      </c>
      <c r="EA138" s="202">
        <f>IFERROR(__xludf.DUMMYFUNCTION("""COMPUTED_VALUE"""),8.5)</f>
        <v>8.5</v>
      </c>
      <c r="EB138" s="203"/>
      <c r="EC138" s="202"/>
      <c r="ED138" s="203"/>
      <c r="EE138" s="202"/>
      <c r="EF138" s="203"/>
      <c r="EG138" s="202">
        <f>IFERROR(__xludf.DUMMYFUNCTION("""COMPUTED_VALUE"""),10.0)</f>
        <v>10</v>
      </c>
      <c r="EH138" s="203"/>
      <c r="EI138" s="202">
        <f>IFERROR(__xludf.DUMMYFUNCTION("""COMPUTED_VALUE"""),16.0)</f>
        <v>16</v>
      </c>
      <c r="EJ138" s="203"/>
      <c r="EK138" s="202"/>
      <c r="EL138" s="203"/>
      <c r="EM138" s="202"/>
      <c r="EN138" s="203"/>
      <c r="EO138" s="202"/>
      <c r="EP138" s="203"/>
      <c r="EQ138" s="202"/>
      <c r="ER138" s="203"/>
      <c r="ES138" s="202"/>
      <c r="ET138" s="203"/>
      <c r="EU138" s="202"/>
      <c r="EV138" s="203"/>
      <c r="EW138" s="202"/>
      <c r="EX138" s="203"/>
      <c r="EY138" s="202"/>
      <c r="EZ138" s="203"/>
      <c r="FA138" s="202"/>
      <c r="FB138" s="203"/>
      <c r="FC138" s="202">
        <f>IFERROR(__xludf.DUMMYFUNCTION("""COMPUTED_VALUE"""),8.0)</f>
        <v>8</v>
      </c>
      <c r="FD138" s="203"/>
      <c r="FE138" s="202"/>
      <c r="FF138" s="203"/>
      <c r="FG138" s="202"/>
      <c r="FH138" s="203"/>
      <c r="FI138" s="202">
        <f>IFERROR(__xludf.DUMMYFUNCTION("""COMPUTED_VALUE"""),10.0)</f>
        <v>10</v>
      </c>
      <c r="FJ138" s="203"/>
      <c r="FK138" s="202">
        <f>IFERROR(__xludf.DUMMYFUNCTION("""COMPUTED_VALUE"""),10.0)</f>
        <v>10</v>
      </c>
      <c r="FL138" s="203"/>
      <c r="FM138" s="202">
        <f>IFERROR(__xludf.DUMMYFUNCTION("""COMPUTED_VALUE"""),6.0)</f>
        <v>6</v>
      </c>
      <c r="FN138" s="203"/>
      <c r="FO138" s="202"/>
      <c r="FP138" s="203"/>
      <c r="FQ138" s="202">
        <f>IFERROR(__xludf.DUMMYFUNCTION("""COMPUTED_VALUE"""),8.0)</f>
        <v>8</v>
      </c>
      <c r="FR138" s="203"/>
      <c r="FS138" s="202"/>
      <c r="FT138" s="203"/>
      <c r="FU138" s="202"/>
      <c r="FV138" s="203"/>
      <c r="FW138" s="202"/>
      <c r="FX138" s="203"/>
      <c r="FY138" s="202"/>
      <c r="FZ138" s="203"/>
      <c r="GA138" s="202"/>
      <c r="GB138" s="203"/>
      <c r="GC138" s="202"/>
      <c r="GD138" s="203"/>
      <c r="GE138" s="202"/>
      <c r="GF138" s="203"/>
      <c r="GG138" s="202"/>
      <c r="GH138" s="203"/>
      <c r="GI138" s="202"/>
      <c r="GJ138" s="203"/>
      <c r="GL138" s="159" t="str">
        <f t="shared" si="49"/>
        <v>Anna Demčáková</v>
      </c>
      <c r="GM138" s="202"/>
      <c r="GN138" s="203"/>
      <c r="GO138" s="202"/>
      <c r="GP138" s="203"/>
      <c r="GQ138" s="202"/>
      <c r="GR138" s="203"/>
      <c r="GS138" s="202"/>
      <c r="GT138" s="203"/>
      <c r="GU138" s="202"/>
      <c r="GV138" s="203"/>
      <c r="GW138" s="202"/>
      <c r="GX138" s="203"/>
      <c r="GY138" s="202"/>
      <c r="GZ138" s="203"/>
      <c r="HA138" s="202"/>
      <c r="HB138" s="203"/>
      <c r="HC138" s="202"/>
      <c r="HD138" s="203"/>
      <c r="HE138" s="202"/>
      <c r="HF138" s="203"/>
      <c r="HG138" s="202"/>
      <c r="HH138" s="203"/>
      <c r="HI138" s="202"/>
      <c r="HJ138" s="203"/>
      <c r="HK138" s="202"/>
      <c r="HL138" s="203"/>
      <c r="HM138" s="202"/>
      <c r="HN138" s="203"/>
      <c r="HO138" s="202"/>
      <c r="HP138" s="203"/>
      <c r="HQ138" s="202"/>
      <c r="HR138" s="203"/>
      <c r="HS138" s="202"/>
      <c r="HT138" s="203"/>
      <c r="HU138" s="202"/>
      <c r="HV138" s="203"/>
      <c r="HW138" s="202"/>
      <c r="HX138" s="203"/>
      <c r="HY138" s="202"/>
      <c r="HZ138" s="203"/>
      <c r="IA138" s="202"/>
      <c r="IB138" s="203"/>
      <c r="IC138" s="202"/>
      <c r="ID138" s="203"/>
      <c r="IE138" s="202"/>
      <c r="IF138" s="203"/>
      <c r="IG138" s="202"/>
      <c r="IH138" s="203"/>
      <c r="II138" s="202"/>
      <c r="IJ138" s="203"/>
      <c r="IK138" s="202"/>
      <c r="IL138" s="203"/>
      <c r="IM138" s="202"/>
      <c r="IN138" s="203"/>
      <c r="IO138" s="202"/>
      <c r="IP138" s="203"/>
      <c r="IQ138" s="202"/>
      <c r="IR138" s="203"/>
      <c r="IS138" s="202"/>
      <c r="IT138" s="203"/>
      <c r="IU138" s="202"/>
      <c r="IV138" s="215"/>
    </row>
    <row r="139">
      <c r="A139" s="225">
        <f>IFERROR(__xludf.DUMMYFUNCTION("""COMPUTED_VALUE"""),100.0)</f>
        <v>100</v>
      </c>
      <c r="B139" s="159" t="str">
        <f t="shared" si="46"/>
        <v>Ondřej Hodik-x</v>
      </c>
      <c r="C139" s="199">
        <f t="shared" ref="C139:BL139" si="138">BO139+EA139+GM139</f>
        <v>0</v>
      </c>
      <c r="D139" s="199">
        <f t="shared" si="138"/>
        <v>0</v>
      </c>
      <c r="E139" s="199">
        <f t="shared" si="138"/>
        <v>0</v>
      </c>
      <c r="F139" s="199">
        <f t="shared" si="138"/>
        <v>0</v>
      </c>
      <c r="G139" s="199">
        <f t="shared" si="138"/>
        <v>0</v>
      </c>
      <c r="H139" s="199">
        <f t="shared" si="138"/>
        <v>0</v>
      </c>
      <c r="I139" s="199">
        <f t="shared" si="138"/>
        <v>0</v>
      </c>
      <c r="J139" s="199">
        <f t="shared" si="138"/>
        <v>0</v>
      </c>
      <c r="K139" s="199">
        <f t="shared" si="138"/>
        <v>0</v>
      </c>
      <c r="L139" s="199">
        <f t="shared" si="138"/>
        <v>0</v>
      </c>
      <c r="M139" s="199">
        <f t="shared" si="138"/>
        <v>0</v>
      </c>
      <c r="N139" s="199">
        <f t="shared" si="138"/>
        <v>0</v>
      </c>
      <c r="O139" s="199">
        <f t="shared" si="138"/>
        <v>0</v>
      </c>
      <c r="P139" s="199">
        <f t="shared" si="138"/>
        <v>0</v>
      </c>
      <c r="Q139" s="199">
        <f t="shared" si="138"/>
        <v>0</v>
      </c>
      <c r="R139" s="199">
        <f t="shared" si="138"/>
        <v>0</v>
      </c>
      <c r="S139" s="199">
        <f t="shared" si="138"/>
        <v>0</v>
      </c>
      <c r="T139" s="199">
        <f t="shared" si="138"/>
        <v>0</v>
      </c>
      <c r="U139" s="199">
        <f t="shared" si="138"/>
        <v>0</v>
      </c>
      <c r="V139" s="199">
        <f t="shared" si="138"/>
        <v>0</v>
      </c>
      <c r="W139" s="199">
        <f t="shared" si="138"/>
        <v>0</v>
      </c>
      <c r="X139" s="199">
        <f t="shared" si="138"/>
        <v>0</v>
      </c>
      <c r="Y139" s="199">
        <f t="shared" si="138"/>
        <v>0</v>
      </c>
      <c r="Z139" s="199">
        <f t="shared" si="138"/>
        <v>0</v>
      </c>
      <c r="AA139" s="199">
        <f t="shared" si="138"/>
        <v>0</v>
      </c>
      <c r="AB139" s="199">
        <f t="shared" si="138"/>
        <v>0</v>
      </c>
      <c r="AC139" s="199">
        <f t="shared" si="138"/>
        <v>0</v>
      </c>
      <c r="AD139" s="199">
        <f t="shared" si="138"/>
        <v>0</v>
      </c>
      <c r="AE139" s="199">
        <f t="shared" si="138"/>
        <v>0</v>
      </c>
      <c r="AF139" s="199">
        <f t="shared" si="138"/>
        <v>0</v>
      </c>
      <c r="AG139" s="199">
        <f t="shared" si="138"/>
        <v>0</v>
      </c>
      <c r="AH139" s="199">
        <f t="shared" si="138"/>
        <v>0</v>
      </c>
      <c r="AI139" s="199">
        <f t="shared" si="138"/>
        <v>0</v>
      </c>
      <c r="AJ139" s="199">
        <f t="shared" si="138"/>
        <v>0</v>
      </c>
      <c r="AK139" s="199">
        <f t="shared" si="138"/>
        <v>0</v>
      </c>
      <c r="AL139" s="199">
        <f t="shared" si="138"/>
        <v>0</v>
      </c>
      <c r="AM139" s="199">
        <f t="shared" si="138"/>
        <v>0</v>
      </c>
      <c r="AN139" s="199">
        <f t="shared" si="138"/>
        <v>0</v>
      </c>
      <c r="AO139" s="199">
        <f t="shared" si="138"/>
        <v>0</v>
      </c>
      <c r="AP139" s="199">
        <f t="shared" si="138"/>
        <v>0</v>
      </c>
      <c r="AQ139" s="199">
        <f t="shared" si="138"/>
        <v>0</v>
      </c>
      <c r="AR139" s="199">
        <f t="shared" si="138"/>
        <v>0</v>
      </c>
      <c r="AS139" s="199">
        <f t="shared" si="138"/>
        <v>0</v>
      </c>
      <c r="AT139" s="199">
        <f t="shared" si="138"/>
        <v>0</v>
      </c>
      <c r="AU139" s="199">
        <f t="shared" si="138"/>
        <v>0</v>
      </c>
      <c r="AV139" s="199">
        <f t="shared" si="138"/>
        <v>0</v>
      </c>
      <c r="AW139" s="199">
        <f t="shared" si="138"/>
        <v>0</v>
      </c>
      <c r="AX139" s="199">
        <f t="shared" si="138"/>
        <v>0</v>
      </c>
      <c r="AY139" s="199">
        <f t="shared" si="138"/>
        <v>0</v>
      </c>
      <c r="AZ139" s="199">
        <f t="shared" si="138"/>
        <v>0</v>
      </c>
      <c r="BA139" s="199">
        <f t="shared" si="138"/>
        <v>0</v>
      </c>
      <c r="BB139" s="199">
        <f t="shared" si="138"/>
        <v>0</v>
      </c>
      <c r="BC139" s="199">
        <f t="shared" si="138"/>
        <v>0</v>
      </c>
      <c r="BD139" s="199">
        <f t="shared" si="138"/>
        <v>0</v>
      </c>
      <c r="BE139" s="199">
        <f t="shared" si="138"/>
        <v>0</v>
      </c>
      <c r="BF139" s="199">
        <f t="shared" si="138"/>
        <v>0</v>
      </c>
      <c r="BG139" s="199">
        <f t="shared" si="138"/>
        <v>0</v>
      </c>
      <c r="BH139" s="199">
        <f t="shared" si="138"/>
        <v>0</v>
      </c>
      <c r="BI139" s="199">
        <f t="shared" si="138"/>
        <v>0</v>
      </c>
      <c r="BJ139" s="199">
        <f t="shared" si="138"/>
        <v>0</v>
      </c>
      <c r="BK139" s="199">
        <f t="shared" si="138"/>
        <v>0</v>
      </c>
      <c r="BL139" s="199">
        <f t="shared" si="138"/>
        <v>0</v>
      </c>
      <c r="BM139" s="151"/>
      <c r="BN139" s="239" t="str">
        <f>IFERROR(__xludf.DUMMYFUNCTION("""COMPUTED_VALUE"""),"Ondřej Hodik-x")</f>
        <v>Ondřej Hodik-x</v>
      </c>
      <c r="BO139" s="202"/>
      <c r="BP139" s="203"/>
      <c r="BQ139" s="202"/>
      <c r="BR139" s="203"/>
      <c r="BS139" s="202"/>
      <c r="BT139" s="203"/>
      <c r="BU139" s="202"/>
      <c r="BV139" s="203"/>
      <c r="BW139" s="202"/>
      <c r="BX139" s="203"/>
      <c r="BY139" s="202"/>
      <c r="BZ139" s="203"/>
      <c r="CA139" s="202"/>
      <c r="CB139" s="203"/>
      <c r="CC139" s="202"/>
      <c r="CD139" s="203"/>
      <c r="CE139" s="202"/>
      <c r="CF139" s="203"/>
      <c r="CG139" s="202"/>
      <c r="CH139" s="203"/>
      <c r="CI139" s="202"/>
      <c r="CJ139" s="203"/>
      <c r="CK139" s="202"/>
      <c r="CL139" s="203"/>
      <c r="CM139" s="202"/>
      <c r="CN139" s="203"/>
      <c r="CO139" s="202"/>
      <c r="CP139" s="203"/>
      <c r="CQ139" s="202"/>
      <c r="CR139" s="203"/>
      <c r="CS139" s="202"/>
      <c r="CT139" s="203"/>
      <c r="CU139" s="202"/>
      <c r="CV139" s="203"/>
      <c r="CW139" s="202"/>
      <c r="CX139" s="203"/>
      <c r="CY139" s="202"/>
      <c r="CZ139" s="203"/>
      <c r="DA139" s="202"/>
      <c r="DB139" s="203"/>
      <c r="DC139" s="202"/>
      <c r="DD139" s="203"/>
      <c r="DE139" s="202"/>
      <c r="DF139" s="203"/>
      <c r="DG139" s="202"/>
      <c r="DH139" s="203"/>
      <c r="DI139" s="202"/>
      <c r="DJ139" s="203"/>
      <c r="DK139" s="202"/>
      <c r="DL139" s="203"/>
      <c r="DM139" s="202"/>
      <c r="DN139" s="203"/>
      <c r="DO139" s="202"/>
      <c r="DP139" s="203"/>
      <c r="DQ139" s="202"/>
      <c r="DR139" s="203"/>
      <c r="DS139" s="202"/>
      <c r="DT139" s="203"/>
      <c r="DU139" s="202"/>
      <c r="DV139" s="203"/>
      <c r="DW139" s="202"/>
      <c r="DX139" s="203"/>
      <c r="DZ139" s="159" t="str">
        <f t="shared" si="48"/>
        <v>Ondřej Hodik-x</v>
      </c>
      <c r="EA139" s="202"/>
      <c r="EB139" s="203"/>
      <c r="EC139" s="202"/>
      <c r="ED139" s="203"/>
      <c r="EE139" s="202"/>
      <c r="EF139" s="203"/>
      <c r="EG139" s="202"/>
      <c r="EH139" s="203"/>
      <c r="EI139" s="202"/>
      <c r="EJ139" s="203"/>
      <c r="EK139" s="202"/>
      <c r="EL139" s="203"/>
      <c r="EM139" s="202"/>
      <c r="EN139" s="203"/>
      <c r="EO139" s="202"/>
      <c r="EP139" s="203"/>
      <c r="EQ139" s="202"/>
      <c r="ER139" s="203"/>
      <c r="ES139" s="202"/>
      <c r="ET139" s="203"/>
      <c r="EU139" s="202"/>
      <c r="EV139" s="203"/>
      <c r="EW139" s="202"/>
      <c r="EX139" s="203"/>
      <c r="EY139" s="202"/>
      <c r="EZ139" s="203"/>
      <c r="FA139" s="202"/>
      <c r="FB139" s="203"/>
      <c r="FC139" s="202"/>
      <c r="FD139" s="203"/>
      <c r="FE139" s="202"/>
      <c r="FF139" s="203"/>
      <c r="FG139" s="202"/>
      <c r="FH139" s="203"/>
      <c r="FI139" s="202"/>
      <c r="FJ139" s="203"/>
      <c r="FK139" s="202"/>
      <c r="FL139" s="203"/>
      <c r="FM139" s="202"/>
      <c r="FN139" s="203"/>
      <c r="FO139" s="202"/>
      <c r="FP139" s="203"/>
      <c r="FQ139" s="202"/>
      <c r="FR139" s="203"/>
      <c r="FS139" s="202"/>
      <c r="FT139" s="203"/>
      <c r="FU139" s="202"/>
      <c r="FV139" s="203"/>
      <c r="FW139" s="202"/>
      <c r="FX139" s="203"/>
      <c r="FY139" s="202"/>
      <c r="FZ139" s="203"/>
      <c r="GA139" s="202"/>
      <c r="GB139" s="203"/>
      <c r="GC139" s="202"/>
      <c r="GD139" s="203"/>
      <c r="GE139" s="202"/>
      <c r="GF139" s="203"/>
      <c r="GG139" s="202"/>
      <c r="GH139" s="203"/>
      <c r="GI139" s="202"/>
      <c r="GJ139" s="203"/>
      <c r="GL139" s="159" t="str">
        <f t="shared" si="49"/>
        <v>Ondřej Hodik-x</v>
      </c>
      <c r="GM139" s="202"/>
      <c r="GN139" s="203"/>
      <c r="GO139" s="202"/>
      <c r="GP139" s="203"/>
      <c r="GQ139" s="202"/>
      <c r="GR139" s="203"/>
      <c r="GS139" s="202"/>
      <c r="GT139" s="203"/>
      <c r="GU139" s="202"/>
      <c r="GV139" s="203"/>
      <c r="GW139" s="202"/>
      <c r="GX139" s="203"/>
      <c r="GY139" s="202"/>
      <c r="GZ139" s="203"/>
      <c r="HA139" s="202"/>
      <c r="HB139" s="203"/>
      <c r="HC139" s="202"/>
      <c r="HD139" s="203"/>
      <c r="HE139" s="202"/>
      <c r="HF139" s="203"/>
      <c r="HG139" s="202"/>
      <c r="HH139" s="203"/>
      <c r="HI139" s="202"/>
      <c r="HJ139" s="203"/>
      <c r="HK139" s="202"/>
      <c r="HL139" s="203"/>
      <c r="HM139" s="202"/>
      <c r="HN139" s="203"/>
      <c r="HO139" s="202"/>
      <c r="HP139" s="203"/>
      <c r="HQ139" s="202"/>
      <c r="HR139" s="203"/>
      <c r="HS139" s="202"/>
      <c r="HT139" s="203"/>
      <c r="HU139" s="202"/>
      <c r="HV139" s="203"/>
      <c r="HW139" s="202"/>
      <c r="HX139" s="203"/>
      <c r="HY139" s="202"/>
      <c r="HZ139" s="203"/>
      <c r="IA139" s="202"/>
      <c r="IB139" s="203"/>
      <c r="IC139" s="202"/>
      <c r="ID139" s="203"/>
      <c r="IE139" s="202"/>
      <c r="IF139" s="203"/>
      <c r="IG139" s="202"/>
      <c r="IH139" s="203"/>
      <c r="II139" s="202"/>
      <c r="IJ139" s="203"/>
      <c r="IK139" s="202"/>
      <c r="IL139" s="203"/>
      <c r="IM139" s="202"/>
      <c r="IN139" s="203"/>
      <c r="IO139" s="202"/>
      <c r="IP139" s="203"/>
      <c r="IQ139" s="202"/>
      <c r="IR139" s="203"/>
      <c r="IS139" s="202"/>
      <c r="IT139" s="203"/>
      <c r="IU139" s="202"/>
      <c r="IV139" s="215"/>
    </row>
    <row r="140">
      <c r="A140" s="225">
        <f>IFERROR(__xludf.DUMMYFUNCTION("""COMPUTED_VALUE"""),100.0)</f>
        <v>100</v>
      </c>
      <c r="B140" s="159" t="str">
        <f t="shared" si="46"/>
        <v>Martin Horký-x</v>
      </c>
      <c r="C140" s="199">
        <f t="shared" ref="C140:BL140" si="139">BO140+EA140+GM140</f>
        <v>0</v>
      </c>
      <c r="D140" s="199">
        <f t="shared" si="139"/>
        <v>0</v>
      </c>
      <c r="E140" s="199">
        <f t="shared" si="139"/>
        <v>0</v>
      </c>
      <c r="F140" s="199">
        <f t="shared" si="139"/>
        <v>0</v>
      </c>
      <c r="G140" s="199">
        <f t="shared" si="139"/>
        <v>0</v>
      </c>
      <c r="H140" s="199">
        <f t="shared" si="139"/>
        <v>0</v>
      </c>
      <c r="I140" s="199">
        <f t="shared" si="139"/>
        <v>0</v>
      </c>
      <c r="J140" s="199">
        <f t="shared" si="139"/>
        <v>0</v>
      </c>
      <c r="K140" s="199">
        <f t="shared" si="139"/>
        <v>0</v>
      </c>
      <c r="L140" s="199">
        <f t="shared" si="139"/>
        <v>0</v>
      </c>
      <c r="M140" s="199">
        <f t="shared" si="139"/>
        <v>0</v>
      </c>
      <c r="N140" s="199">
        <f t="shared" si="139"/>
        <v>0</v>
      </c>
      <c r="O140" s="199">
        <f t="shared" si="139"/>
        <v>0</v>
      </c>
      <c r="P140" s="199">
        <f t="shared" si="139"/>
        <v>0</v>
      </c>
      <c r="Q140" s="199">
        <f t="shared" si="139"/>
        <v>0</v>
      </c>
      <c r="R140" s="199">
        <f t="shared" si="139"/>
        <v>0</v>
      </c>
      <c r="S140" s="199">
        <f t="shared" si="139"/>
        <v>0</v>
      </c>
      <c r="T140" s="199">
        <f t="shared" si="139"/>
        <v>0</v>
      </c>
      <c r="U140" s="199">
        <f t="shared" si="139"/>
        <v>0</v>
      </c>
      <c r="V140" s="199">
        <f t="shared" si="139"/>
        <v>0</v>
      </c>
      <c r="W140" s="199">
        <f t="shared" si="139"/>
        <v>0</v>
      </c>
      <c r="X140" s="199">
        <f t="shared" si="139"/>
        <v>0</v>
      </c>
      <c r="Y140" s="199">
        <f t="shared" si="139"/>
        <v>0</v>
      </c>
      <c r="Z140" s="199">
        <f t="shared" si="139"/>
        <v>0</v>
      </c>
      <c r="AA140" s="199">
        <f t="shared" si="139"/>
        <v>0</v>
      </c>
      <c r="AB140" s="199">
        <f t="shared" si="139"/>
        <v>0</v>
      </c>
      <c r="AC140" s="199">
        <f t="shared" si="139"/>
        <v>0</v>
      </c>
      <c r="AD140" s="199">
        <f t="shared" si="139"/>
        <v>0</v>
      </c>
      <c r="AE140" s="199">
        <f t="shared" si="139"/>
        <v>0</v>
      </c>
      <c r="AF140" s="199">
        <f t="shared" si="139"/>
        <v>0</v>
      </c>
      <c r="AG140" s="199">
        <f t="shared" si="139"/>
        <v>0</v>
      </c>
      <c r="AH140" s="199">
        <f t="shared" si="139"/>
        <v>0</v>
      </c>
      <c r="AI140" s="199">
        <f t="shared" si="139"/>
        <v>0</v>
      </c>
      <c r="AJ140" s="199">
        <f t="shared" si="139"/>
        <v>0</v>
      </c>
      <c r="AK140" s="199">
        <f t="shared" si="139"/>
        <v>0</v>
      </c>
      <c r="AL140" s="199">
        <f t="shared" si="139"/>
        <v>0</v>
      </c>
      <c r="AM140" s="199">
        <f t="shared" si="139"/>
        <v>0</v>
      </c>
      <c r="AN140" s="199">
        <f t="shared" si="139"/>
        <v>0</v>
      </c>
      <c r="AO140" s="199">
        <f t="shared" si="139"/>
        <v>0</v>
      </c>
      <c r="AP140" s="199">
        <f t="shared" si="139"/>
        <v>0</v>
      </c>
      <c r="AQ140" s="199">
        <f t="shared" si="139"/>
        <v>0</v>
      </c>
      <c r="AR140" s="199">
        <f t="shared" si="139"/>
        <v>0</v>
      </c>
      <c r="AS140" s="199">
        <f t="shared" si="139"/>
        <v>0</v>
      </c>
      <c r="AT140" s="199">
        <f t="shared" si="139"/>
        <v>0</v>
      </c>
      <c r="AU140" s="199">
        <f t="shared" si="139"/>
        <v>0</v>
      </c>
      <c r="AV140" s="199">
        <f t="shared" si="139"/>
        <v>0</v>
      </c>
      <c r="AW140" s="199">
        <f t="shared" si="139"/>
        <v>0</v>
      </c>
      <c r="AX140" s="199">
        <f t="shared" si="139"/>
        <v>0</v>
      </c>
      <c r="AY140" s="199">
        <f t="shared" si="139"/>
        <v>0</v>
      </c>
      <c r="AZ140" s="199">
        <f t="shared" si="139"/>
        <v>0</v>
      </c>
      <c r="BA140" s="199">
        <f t="shared" si="139"/>
        <v>0</v>
      </c>
      <c r="BB140" s="199">
        <f t="shared" si="139"/>
        <v>0</v>
      </c>
      <c r="BC140" s="199">
        <f t="shared" si="139"/>
        <v>0</v>
      </c>
      <c r="BD140" s="199">
        <f t="shared" si="139"/>
        <v>0</v>
      </c>
      <c r="BE140" s="199">
        <f t="shared" si="139"/>
        <v>0</v>
      </c>
      <c r="BF140" s="199">
        <f t="shared" si="139"/>
        <v>0</v>
      </c>
      <c r="BG140" s="199">
        <f t="shared" si="139"/>
        <v>0</v>
      </c>
      <c r="BH140" s="199">
        <f t="shared" si="139"/>
        <v>0</v>
      </c>
      <c r="BI140" s="199">
        <f t="shared" si="139"/>
        <v>0</v>
      </c>
      <c r="BJ140" s="199">
        <f t="shared" si="139"/>
        <v>0</v>
      </c>
      <c r="BK140" s="199">
        <f t="shared" si="139"/>
        <v>0</v>
      </c>
      <c r="BL140" s="199">
        <f t="shared" si="139"/>
        <v>0</v>
      </c>
      <c r="BM140" s="151"/>
      <c r="BN140" s="239" t="str">
        <f>IFERROR(__xludf.DUMMYFUNCTION("""COMPUTED_VALUE"""),"Martin Horký-x")</f>
        <v>Martin Horký-x</v>
      </c>
      <c r="BO140" s="202"/>
      <c r="BP140" s="203"/>
      <c r="BQ140" s="202"/>
      <c r="BR140" s="203"/>
      <c r="BS140" s="202"/>
      <c r="BT140" s="203"/>
      <c r="BU140" s="202"/>
      <c r="BV140" s="203"/>
      <c r="BW140" s="202"/>
      <c r="BX140" s="203"/>
      <c r="BY140" s="202"/>
      <c r="BZ140" s="203"/>
      <c r="CA140" s="202"/>
      <c r="CB140" s="203"/>
      <c r="CC140" s="202"/>
      <c r="CD140" s="203"/>
      <c r="CE140" s="202"/>
      <c r="CF140" s="203"/>
      <c r="CG140" s="202"/>
      <c r="CH140" s="203"/>
      <c r="CI140" s="202"/>
      <c r="CJ140" s="203"/>
      <c r="CK140" s="202"/>
      <c r="CL140" s="203"/>
      <c r="CM140" s="202"/>
      <c r="CN140" s="203"/>
      <c r="CO140" s="202"/>
      <c r="CP140" s="203"/>
      <c r="CQ140" s="202"/>
      <c r="CR140" s="203"/>
      <c r="CS140" s="202"/>
      <c r="CT140" s="203"/>
      <c r="CU140" s="202"/>
      <c r="CV140" s="203"/>
      <c r="CW140" s="202"/>
      <c r="CX140" s="203"/>
      <c r="CY140" s="202"/>
      <c r="CZ140" s="203"/>
      <c r="DA140" s="202"/>
      <c r="DB140" s="203"/>
      <c r="DC140" s="202"/>
      <c r="DD140" s="203"/>
      <c r="DE140" s="202"/>
      <c r="DF140" s="203"/>
      <c r="DG140" s="202"/>
      <c r="DH140" s="203"/>
      <c r="DI140" s="202"/>
      <c r="DJ140" s="203"/>
      <c r="DK140" s="202"/>
      <c r="DL140" s="203"/>
      <c r="DM140" s="202"/>
      <c r="DN140" s="203"/>
      <c r="DO140" s="202"/>
      <c r="DP140" s="203"/>
      <c r="DQ140" s="202"/>
      <c r="DR140" s="203"/>
      <c r="DS140" s="202"/>
      <c r="DT140" s="203"/>
      <c r="DU140" s="202"/>
      <c r="DV140" s="203"/>
      <c r="DW140" s="202"/>
      <c r="DX140" s="203"/>
      <c r="DZ140" s="159" t="str">
        <f t="shared" si="48"/>
        <v>Martin Horký-x</v>
      </c>
      <c r="EA140" s="202"/>
      <c r="EB140" s="203"/>
      <c r="EC140" s="202"/>
      <c r="ED140" s="203"/>
      <c r="EE140" s="202"/>
      <c r="EF140" s="203"/>
      <c r="EG140" s="202"/>
      <c r="EH140" s="203"/>
      <c r="EI140" s="202"/>
      <c r="EJ140" s="203"/>
      <c r="EK140" s="202"/>
      <c r="EL140" s="203"/>
      <c r="EM140" s="202"/>
      <c r="EN140" s="203"/>
      <c r="EO140" s="202"/>
      <c r="EP140" s="203"/>
      <c r="EQ140" s="202"/>
      <c r="ER140" s="203"/>
      <c r="ES140" s="202"/>
      <c r="ET140" s="203"/>
      <c r="EU140" s="202"/>
      <c r="EV140" s="203"/>
      <c r="EW140" s="202"/>
      <c r="EX140" s="203"/>
      <c r="EY140" s="202"/>
      <c r="EZ140" s="203"/>
      <c r="FA140" s="202"/>
      <c r="FB140" s="203"/>
      <c r="FC140" s="202"/>
      <c r="FD140" s="203"/>
      <c r="FE140" s="202"/>
      <c r="FF140" s="203"/>
      <c r="FG140" s="202"/>
      <c r="FH140" s="203"/>
      <c r="FI140" s="202"/>
      <c r="FJ140" s="203"/>
      <c r="FK140" s="202"/>
      <c r="FL140" s="203"/>
      <c r="FM140" s="202"/>
      <c r="FN140" s="203"/>
      <c r="FO140" s="202"/>
      <c r="FP140" s="203"/>
      <c r="FQ140" s="202"/>
      <c r="FR140" s="203"/>
      <c r="FS140" s="202"/>
      <c r="FT140" s="203"/>
      <c r="FU140" s="202"/>
      <c r="FV140" s="203"/>
      <c r="FW140" s="202"/>
      <c r="FX140" s="203"/>
      <c r="FY140" s="202"/>
      <c r="FZ140" s="203"/>
      <c r="GA140" s="202"/>
      <c r="GB140" s="203"/>
      <c r="GC140" s="202"/>
      <c r="GD140" s="203"/>
      <c r="GE140" s="202"/>
      <c r="GF140" s="203"/>
      <c r="GG140" s="202"/>
      <c r="GH140" s="203"/>
      <c r="GI140" s="202"/>
      <c r="GJ140" s="203"/>
      <c r="GL140" s="159" t="str">
        <f t="shared" si="49"/>
        <v>Martin Horký-x</v>
      </c>
      <c r="GM140" s="202"/>
      <c r="GN140" s="203"/>
      <c r="GO140" s="202"/>
      <c r="GP140" s="203"/>
      <c r="GQ140" s="202"/>
      <c r="GR140" s="203"/>
      <c r="GS140" s="202"/>
      <c r="GT140" s="203"/>
      <c r="GU140" s="202"/>
      <c r="GV140" s="203"/>
      <c r="GW140" s="202"/>
      <c r="GX140" s="203"/>
      <c r="GY140" s="202"/>
      <c r="GZ140" s="203"/>
      <c r="HA140" s="202"/>
      <c r="HB140" s="203"/>
      <c r="HC140" s="202"/>
      <c r="HD140" s="203"/>
      <c r="HE140" s="202"/>
      <c r="HF140" s="203"/>
      <c r="HG140" s="202"/>
      <c r="HH140" s="203"/>
      <c r="HI140" s="202"/>
      <c r="HJ140" s="203"/>
      <c r="HK140" s="202"/>
      <c r="HL140" s="203"/>
      <c r="HM140" s="202"/>
      <c r="HN140" s="203"/>
      <c r="HO140" s="202"/>
      <c r="HP140" s="203"/>
      <c r="HQ140" s="202"/>
      <c r="HR140" s="203"/>
      <c r="HS140" s="202"/>
      <c r="HT140" s="203"/>
      <c r="HU140" s="202"/>
      <c r="HV140" s="203"/>
      <c r="HW140" s="202"/>
      <c r="HX140" s="203"/>
      <c r="HY140" s="202"/>
      <c r="HZ140" s="203"/>
      <c r="IA140" s="202"/>
      <c r="IB140" s="203"/>
      <c r="IC140" s="202"/>
      <c r="ID140" s="203"/>
      <c r="IE140" s="202"/>
      <c r="IF140" s="203"/>
      <c r="IG140" s="202"/>
      <c r="IH140" s="203"/>
      <c r="II140" s="202"/>
      <c r="IJ140" s="203"/>
      <c r="IK140" s="202"/>
      <c r="IL140" s="203"/>
      <c r="IM140" s="202"/>
      <c r="IN140" s="203"/>
      <c r="IO140" s="202"/>
      <c r="IP140" s="203"/>
      <c r="IQ140" s="202"/>
      <c r="IR140" s="203"/>
      <c r="IS140" s="202"/>
      <c r="IT140" s="203"/>
      <c r="IU140" s="202"/>
      <c r="IV140" s="215"/>
    </row>
    <row r="141">
      <c r="A141" s="225">
        <f>IFERROR(__xludf.DUMMYFUNCTION("""COMPUTED_VALUE"""),100.0)</f>
        <v>100</v>
      </c>
      <c r="B141" s="159" t="str">
        <f t="shared" si="46"/>
        <v>Martin Mann</v>
      </c>
      <c r="C141" s="199">
        <f t="shared" ref="C141:BL141" si="140">BO141+EA141+GM141</f>
        <v>0</v>
      </c>
      <c r="D141" s="199">
        <f t="shared" si="140"/>
        <v>0</v>
      </c>
      <c r="E141" s="199">
        <f t="shared" si="140"/>
        <v>11</v>
      </c>
      <c r="F141" s="199">
        <f t="shared" si="140"/>
        <v>1100</v>
      </c>
      <c r="G141" s="199">
        <f t="shared" si="140"/>
        <v>0</v>
      </c>
      <c r="H141" s="199">
        <f t="shared" si="140"/>
        <v>0</v>
      </c>
      <c r="I141" s="199">
        <f t="shared" si="140"/>
        <v>0</v>
      </c>
      <c r="J141" s="199">
        <f t="shared" si="140"/>
        <v>0</v>
      </c>
      <c r="K141" s="199">
        <f t="shared" si="140"/>
        <v>0</v>
      </c>
      <c r="L141" s="199">
        <f t="shared" si="140"/>
        <v>0</v>
      </c>
      <c r="M141" s="199">
        <f t="shared" si="140"/>
        <v>0</v>
      </c>
      <c r="N141" s="199">
        <f t="shared" si="140"/>
        <v>0</v>
      </c>
      <c r="O141" s="199">
        <f t="shared" si="140"/>
        <v>11</v>
      </c>
      <c r="P141" s="199">
        <f t="shared" si="140"/>
        <v>1100</v>
      </c>
      <c r="Q141" s="199">
        <f t="shared" si="140"/>
        <v>0</v>
      </c>
      <c r="R141" s="199">
        <f t="shared" si="140"/>
        <v>0</v>
      </c>
      <c r="S141" s="199">
        <f t="shared" si="140"/>
        <v>0</v>
      </c>
      <c r="T141" s="199">
        <f t="shared" si="140"/>
        <v>0</v>
      </c>
      <c r="U141" s="199">
        <f t="shared" si="140"/>
        <v>0</v>
      </c>
      <c r="V141" s="199">
        <f t="shared" si="140"/>
        <v>0</v>
      </c>
      <c r="W141" s="199">
        <f t="shared" si="140"/>
        <v>0</v>
      </c>
      <c r="X141" s="199">
        <f t="shared" si="140"/>
        <v>0</v>
      </c>
      <c r="Y141" s="199">
        <f t="shared" si="140"/>
        <v>0</v>
      </c>
      <c r="Z141" s="199">
        <f t="shared" si="140"/>
        <v>0</v>
      </c>
      <c r="AA141" s="199">
        <f t="shared" si="140"/>
        <v>0</v>
      </c>
      <c r="AB141" s="199">
        <f t="shared" si="140"/>
        <v>0</v>
      </c>
      <c r="AC141" s="199">
        <f t="shared" si="140"/>
        <v>0</v>
      </c>
      <c r="AD141" s="199">
        <f t="shared" si="140"/>
        <v>0</v>
      </c>
      <c r="AE141" s="199">
        <f t="shared" si="140"/>
        <v>0</v>
      </c>
      <c r="AF141" s="199">
        <f t="shared" si="140"/>
        <v>0</v>
      </c>
      <c r="AG141" s="199">
        <f t="shared" si="140"/>
        <v>12</v>
      </c>
      <c r="AH141" s="199">
        <f t="shared" si="140"/>
        <v>1200</v>
      </c>
      <c r="AI141" s="199">
        <f t="shared" si="140"/>
        <v>5</v>
      </c>
      <c r="AJ141" s="199">
        <f t="shared" si="140"/>
        <v>500</v>
      </c>
      <c r="AK141" s="199">
        <f t="shared" si="140"/>
        <v>0</v>
      </c>
      <c r="AL141" s="199">
        <f t="shared" si="140"/>
        <v>0</v>
      </c>
      <c r="AM141" s="199">
        <f t="shared" si="140"/>
        <v>0</v>
      </c>
      <c r="AN141" s="199">
        <f t="shared" si="140"/>
        <v>0</v>
      </c>
      <c r="AO141" s="199">
        <f t="shared" si="140"/>
        <v>0</v>
      </c>
      <c r="AP141" s="199">
        <f t="shared" si="140"/>
        <v>0</v>
      </c>
      <c r="AQ141" s="199">
        <f t="shared" si="140"/>
        <v>0</v>
      </c>
      <c r="AR141" s="199">
        <f t="shared" si="140"/>
        <v>0</v>
      </c>
      <c r="AS141" s="199">
        <f t="shared" si="140"/>
        <v>0</v>
      </c>
      <c r="AT141" s="199">
        <f t="shared" si="140"/>
        <v>0</v>
      </c>
      <c r="AU141" s="199">
        <f t="shared" si="140"/>
        <v>0</v>
      </c>
      <c r="AV141" s="199">
        <f t="shared" si="140"/>
        <v>0</v>
      </c>
      <c r="AW141" s="199">
        <f t="shared" si="140"/>
        <v>0</v>
      </c>
      <c r="AX141" s="199">
        <f t="shared" si="140"/>
        <v>0</v>
      </c>
      <c r="AY141" s="199">
        <f t="shared" si="140"/>
        <v>0</v>
      </c>
      <c r="AZ141" s="199">
        <f t="shared" si="140"/>
        <v>0</v>
      </c>
      <c r="BA141" s="199">
        <f t="shared" si="140"/>
        <v>0</v>
      </c>
      <c r="BB141" s="199">
        <f t="shared" si="140"/>
        <v>0</v>
      </c>
      <c r="BC141" s="199">
        <f t="shared" si="140"/>
        <v>6</v>
      </c>
      <c r="BD141" s="199">
        <f t="shared" si="140"/>
        <v>600</v>
      </c>
      <c r="BE141" s="199">
        <f t="shared" si="140"/>
        <v>0</v>
      </c>
      <c r="BF141" s="199">
        <f t="shared" si="140"/>
        <v>0</v>
      </c>
      <c r="BG141" s="199">
        <f t="shared" si="140"/>
        <v>0</v>
      </c>
      <c r="BH141" s="199">
        <f t="shared" si="140"/>
        <v>0</v>
      </c>
      <c r="BI141" s="199">
        <f t="shared" si="140"/>
        <v>6</v>
      </c>
      <c r="BJ141" s="199">
        <f t="shared" si="140"/>
        <v>600</v>
      </c>
      <c r="BK141" s="199">
        <f t="shared" si="140"/>
        <v>13</v>
      </c>
      <c r="BL141" s="199">
        <f t="shared" si="140"/>
        <v>1300</v>
      </c>
      <c r="BM141" s="151"/>
      <c r="BN141" s="239" t="str">
        <f>IFERROR(__xludf.DUMMYFUNCTION("""COMPUTED_VALUE"""),"Martin Mann")</f>
        <v>Martin Mann</v>
      </c>
      <c r="BO141" s="202"/>
      <c r="BP141" s="203"/>
      <c r="BQ141" s="202">
        <f>IFERROR(__xludf.DUMMYFUNCTION("""COMPUTED_VALUE"""),11.0)</f>
        <v>11</v>
      </c>
      <c r="BR141" s="203">
        <f>IFERROR(__xludf.DUMMYFUNCTION("""COMPUTED_VALUE"""),1100.0)</f>
        <v>1100</v>
      </c>
      <c r="BS141" s="202"/>
      <c r="BT141" s="203"/>
      <c r="BU141" s="202"/>
      <c r="BV141" s="203"/>
      <c r="BW141" s="202"/>
      <c r="BX141" s="203"/>
      <c r="BY141" s="202"/>
      <c r="BZ141" s="203"/>
      <c r="CA141" s="202">
        <f>IFERROR(__xludf.DUMMYFUNCTION("""COMPUTED_VALUE"""),11.0)</f>
        <v>11</v>
      </c>
      <c r="CB141" s="203">
        <f>IFERROR(__xludf.DUMMYFUNCTION("""COMPUTED_VALUE"""),1100.0)</f>
        <v>1100</v>
      </c>
      <c r="CC141" s="202"/>
      <c r="CD141" s="203"/>
      <c r="CE141" s="202"/>
      <c r="CF141" s="203"/>
      <c r="CG141" s="202"/>
      <c r="CH141" s="203"/>
      <c r="CI141" s="202"/>
      <c r="CJ141" s="203"/>
      <c r="CK141" s="202"/>
      <c r="CL141" s="203"/>
      <c r="CM141" s="202"/>
      <c r="CN141" s="203"/>
      <c r="CO141" s="202"/>
      <c r="CP141" s="203"/>
      <c r="CQ141" s="202"/>
      <c r="CR141" s="203"/>
      <c r="CS141" s="202">
        <f>IFERROR(__xludf.DUMMYFUNCTION("""COMPUTED_VALUE"""),12.0)</f>
        <v>12</v>
      </c>
      <c r="CT141" s="203">
        <f>IFERROR(__xludf.DUMMYFUNCTION("""COMPUTED_VALUE"""),1200.0)</f>
        <v>1200</v>
      </c>
      <c r="CU141" s="202">
        <f>IFERROR(__xludf.DUMMYFUNCTION("""COMPUTED_VALUE"""),5.0)</f>
        <v>5</v>
      </c>
      <c r="CV141" s="203">
        <f>IFERROR(__xludf.DUMMYFUNCTION("""COMPUTED_VALUE"""),500.0)</f>
        <v>500</v>
      </c>
      <c r="CW141" s="202"/>
      <c r="CX141" s="203"/>
      <c r="CY141" s="202"/>
      <c r="CZ141" s="203"/>
      <c r="DA141" s="202"/>
      <c r="DB141" s="203"/>
      <c r="DC141" s="202"/>
      <c r="DD141" s="203"/>
      <c r="DE141" s="202"/>
      <c r="DF141" s="203"/>
      <c r="DG141" s="202"/>
      <c r="DH141" s="203"/>
      <c r="DI141" s="202"/>
      <c r="DJ141" s="203"/>
      <c r="DK141" s="202"/>
      <c r="DL141" s="203"/>
      <c r="DM141" s="202"/>
      <c r="DN141" s="203"/>
      <c r="DO141" s="202">
        <f>IFERROR(__xludf.DUMMYFUNCTION("""COMPUTED_VALUE"""),6.0)</f>
        <v>6</v>
      </c>
      <c r="DP141" s="203">
        <f>IFERROR(__xludf.DUMMYFUNCTION("""COMPUTED_VALUE"""),600.0)</f>
        <v>600</v>
      </c>
      <c r="DQ141" s="202"/>
      <c r="DR141" s="203"/>
      <c r="DS141" s="202"/>
      <c r="DT141" s="203"/>
      <c r="DU141" s="202">
        <f>IFERROR(__xludf.DUMMYFUNCTION("""COMPUTED_VALUE"""),6.0)</f>
        <v>6</v>
      </c>
      <c r="DV141" s="203">
        <f>IFERROR(__xludf.DUMMYFUNCTION("""COMPUTED_VALUE"""),600.0)</f>
        <v>600</v>
      </c>
      <c r="DW141" s="202">
        <f>IFERROR(__xludf.DUMMYFUNCTION("""COMPUTED_VALUE"""),13.0)</f>
        <v>13</v>
      </c>
      <c r="DX141" s="203">
        <f>IFERROR(__xludf.DUMMYFUNCTION("""COMPUTED_VALUE"""),1300.0)</f>
        <v>1300</v>
      </c>
      <c r="DZ141" s="159" t="str">
        <f t="shared" si="48"/>
        <v>Martin Mann</v>
      </c>
      <c r="EA141" s="202"/>
      <c r="EB141" s="203"/>
      <c r="EC141" s="202"/>
      <c r="ED141" s="203"/>
      <c r="EE141" s="202"/>
      <c r="EF141" s="203"/>
      <c r="EG141" s="202"/>
      <c r="EH141" s="203"/>
      <c r="EI141" s="202"/>
      <c r="EJ141" s="203"/>
      <c r="EK141" s="202"/>
      <c r="EL141" s="203"/>
      <c r="EM141" s="202"/>
      <c r="EN141" s="203"/>
      <c r="EO141" s="202"/>
      <c r="EP141" s="203"/>
      <c r="EQ141" s="202"/>
      <c r="ER141" s="203"/>
      <c r="ES141" s="202"/>
      <c r="ET141" s="203"/>
      <c r="EU141" s="202"/>
      <c r="EV141" s="203"/>
      <c r="EW141" s="202"/>
      <c r="EX141" s="203"/>
      <c r="EY141" s="202"/>
      <c r="EZ141" s="203"/>
      <c r="FA141" s="202"/>
      <c r="FB141" s="203"/>
      <c r="FC141" s="202"/>
      <c r="FD141" s="203"/>
      <c r="FE141" s="202"/>
      <c r="FF141" s="203"/>
      <c r="FG141" s="202"/>
      <c r="FH141" s="203"/>
      <c r="FI141" s="202"/>
      <c r="FJ141" s="203"/>
      <c r="FK141" s="202"/>
      <c r="FL141" s="203"/>
      <c r="FM141" s="202"/>
      <c r="FN141" s="203"/>
      <c r="FO141" s="202"/>
      <c r="FP141" s="203"/>
      <c r="FQ141" s="202"/>
      <c r="FR141" s="203"/>
      <c r="FS141" s="202"/>
      <c r="FT141" s="203"/>
      <c r="FU141" s="202"/>
      <c r="FV141" s="203"/>
      <c r="FW141" s="202"/>
      <c r="FX141" s="203"/>
      <c r="FY141" s="202"/>
      <c r="FZ141" s="203"/>
      <c r="GA141" s="202"/>
      <c r="GB141" s="203"/>
      <c r="GC141" s="202"/>
      <c r="GD141" s="203"/>
      <c r="GE141" s="202"/>
      <c r="GF141" s="203"/>
      <c r="GG141" s="202"/>
      <c r="GH141" s="203"/>
      <c r="GI141" s="202"/>
      <c r="GJ141" s="203"/>
      <c r="GL141" s="159" t="str">
        <f t="shared" si="49"/>
        <v>Martin Mann</v>
      </c>
      <c r="GM141" s="202"/>
      <c r="GN141" s="203"/>
      <c r="GO141" s="202"/>
      <c r="GP141" s="203"/>
      <c r="GQ141" s="202"/>
      <c r="GR141" s="203"/>
      <c r="GS141" s="202"/>
      <c r="GT141" s="203"/>
      <c r="GU141" s="202"/>
      <c r="GV141" s="203"/>
      <c r="GW141" s="202"/>
      <c r="GX141" s="203"/>
      <c r="GY141" s="202"/>
      <c r="GZ141" s="203"/>
      <c r="HA141" s="202"/>
      <c r="HB141" s="203"/>
      <c r="HC141" s="202"/>
      <c r="HD141" s="203"/>
      <c r="HE141" s="202"/>
      <c r="HF141" s="203"/>
      <c r="HG141" s="202"/>
      <c r="HH141" s="203"/>
      <c r="HI141" s="202"/>
      <c r="HJ141" s="203"/>
      <c r="HK141" s="202"/>
      <c r="HL141" s="203"/>
      <c r="HM141" s="202"/>
      <c r="HN141" s="203"/>
      <c r="HO141" s="202"/>
      <c r="HP141" s="203"/>
      <c r="HQ141" s="202"/>
      <c r="HR141" s="203"/>
      <c r="HS141" s="202"/>
      <c r="HT141" s="203"/>
      <c r="HU141" s="202"/>
      <c r="HV141" s="203"/>
      <c r="HW141" s="202"/>
      <c r="HX141" s="203"/>
      <c r="HY141" s="202"/>
      <c r="HZ141" s="203"/>
      <c r="IA141" s="202"/>
      <c r="IB141" s="203"/>
      <c r="IC141" s="202"/>
      <c r="ID141" s="203"/>
      <c r="IE141" s="202"/>
      <c r="IF141" s="203"/>
      <c r="IG141" s="202"/>
      <c r="IH141" s="203"/>
      <c r="II141" s="202"/>
      <c r="IJ141" s="203"/>
      <c r="IK141" s="202"/>
      <c r="IL141" s="203"/>
      <c r="IM141" s="202"/>
      <c r="IN141" s="203"/>
      <c r="IO141" s="202"/>
      <c r="IP141" s="203"/>
      <c r="IQ141" s="202"/>
      <c r="IR141" s="203"/>
      <c r="IS141" s="202"/>
      <c r="IT141" s="203"/>
      <c r="IU141" s="202"/>
      <c r="IV141" s="215"/>
    </row>
    <row r="142">
      <c r="A142" s="225">
        <f>IFERROR(__xludf.DUMMYFUNCTION("""COMPUTED_VALUE"""),100.0)</f>
        <v>100</v>
      </c>
      <c r="B142" s="159" t="str">
        <f t="shared" si="46"/>
        <v>Jan Svítil</v>
      </c>
      <c r="C142" s="199">
        <f t="shared" ref="C142:BL142" si="141">BO142+EA142+GM142</f>
        <v>0</v>
      </c>
      <c r="D142" s="199">
        <f t="shared" si="141"/>
        <v>0</v>
      </c>
      <c r="E142" s="199">
        <f t="shared" si="141"/>
        <v>0</v>
      </c>
      <c r="F142" s="199">
        <f t="shared" si="141"/>
        <v>0</v>
      </c>
      <c r="G142" s="199">
        <f t="shared" si="141"/>
        <v>0</v>
      </c>
      <c r="H142" s="199">
        <f t="shared" si="141"/>
        <v>0</v>
      </c>
      <c r="I142" s="199">
        <f t="shared" si="141"/>
        <v>0</v>
      </c>
      <c r="J142" s="199">
        <f t="shared" si="141"/>
        <v>0</v>
      </c>
      <c r="K142" s="199">
        <f t="shared" si="141"/>
        <v>0</v>
      </c>
      <c r="L142" s="199">
        <f t="shared" si="141"/>
        <v>0</v>
      </c>
      <c r="M142" s="199">
        <f t="shared" si="141"/>
        <v>0</v>
      </c>
      <c r="N142" s="199">
        <f t="shared" si="141"/>
        <v>0</v>
      </c>
      <c r="O142" s="199">
        <f t="shared" si="141"/>
        <v>0</v>
      </c>
      <c r="P142" s="199">
        <f t="shared" si="141"/>
        <v>0</v>
      </c>
      <c r="Q142" s="199">
        <f t="shared" si="141"/>
        <v>0</v>
      </c>
      <c r="R142" s="199">
        <f t="shared" si="141"/>
        <v>0</v>
      </c>
      <c r="S142" s="199">
        <f t="shared" si="141"/>
        <v>2.5</v>
      </c>
      <c r="T142" s="199">
        <f t="shared" si="141"/>
        <v>0</v>
      </c>
      <c r="U142" s="199">
        <f t="shared" si="141"/>
        <v>0</v>
      </c>
      <c r="V142" s="199">
        <f t="shared" si="141"/>
        <v>0</v>
      </c>
      <c r="W142" s="199">
        <f t="shared" si="141"/>
        <v>0</v>
      </c>
      <c r="X142" s="199">
        <f t="shared" si="141"/>
        <v>0</v>
      </c>
      <c r="Y142" s="199">
        <f t="shared" si="141"/>
        <v>0</v>
      </c>
      <c r="Z142" s="199">
        <f t="shared" si="141"/>
        <v>0</v>
      </c>
      <c r="AA142" s="199">
        <f t="shared" si="141"/>
        <v>0</v>
      </c>
      <c r="AB142" s="199">
        <f t="shared" si="141"/>
        <v>0</v>
      </c>
      <c r="AC142" s="199">
        <f t="shared" si="141"/>
        <v>0</v>
      </c>
      <c r="AD142" s="199">
        <f t="shared" si="141"/>
        <v>0</v>
      </c>
      <c r="AE142" s="199">
        <f t="shared" si="141"/>
        <v>3.5</v>
      </c>
      <c r="AF142" s="199">
        <f t="shared" si="141"/>
        <v>0</v>
      </c>
      <c r="AG142" s="199">
        <f t="shared" si="141"/>
        <v>0</v>
      </c>
      <c r="AH142" s="199">
        <f t="shared" si="141"/>
        <v>0</v>
      </c>
      <c r="AI142" s="199">
        <f t="shared" si="141"/>
        <v>0</v>
      </c>
      <c r="AJ142" s="199">
        <f t="shared" si="141"/>
        <v>0</v>
      </c>
      <c r="AK142" s="199">
        <f t="shared" si="141"/>
        <v>0</v>
      </c>
      <c r="AL142" s="199">
        <f t="shared" si="141"/>
        <v>0</v>
      </c>
      <c r="AM142" s="199">
        <f t="shared" si="141"/>
        <v>0</v>
      </c>
      <c r="AN142" s="199">
        <f t="shared" si="141"/>
        <v>0</v>
      </c>
      <c r="AO142" s="199">
        <f t="shared" si="141"/>
        <v>0</v>
      </c>
      <c r="AP142" s="199">
        <f t="shared" si="141"/>
        <v>0</v>
      </c>
      <c r="AQ142" s="199">
        <f t="shared" si="141"/>
        <v>0</v>
      </c>
      <c r="AR142" s="199">
        <f t="shared" si="141"/>
        <v>0</v>
      </c>
      <c r="AS142" s="199">
        <f t="shared" si="141"/>
        <v>0</v>
      </c>
      <c r="AT142" s="199">
        <f t="shared" si="141"/>
        <v>0</v>
      </c>
      <c r="AU142" s="199">
        <f t="shared" si="141"/>
        <v>0</v>
      </c>
      <c r="AV142" s="199">
        <f t="shared" si="141"/>
        <v>0</v>
      </c>
      <c r="AW142" s="199">
        <f t="shared" si="141"/>
        <v>0</v>
      </c>
      <c r="AX142" s="199">
        <f t="shared" si="141"/>
        <v>0</v>
      </c>
      <c r="AY142" s="199">
        <f t="shared" si="141"/>
        <v>0</v>
      </c>
      <c r="AZ142" s="199">
        <f t="shared" si="141"/>
        <v>0</v>
      </c>
      <c r="BA142" s="199">
        <f t="shared" si="141"/>
        <v>0</v>
      </c>
      <c r="BB142" s="199">
        <f t="shared" si="141"/>
        <v>0</v>
      </c>
      <c r="BC142" s="199">
        <f t="shared" si="141"/>
        <v>0</v>
      </c>
      <c r="BD142" s="199">
        <f t="shared" si="141"/>
        <v>0</v>
      </c>
      <c r="BE142" s="199">
        <f t="shared" si="141"/>
        <v>0</v>
      </c>
      <c r="BF142" s="199">
        <f t="shared" si="141"/>
        <v>0</v>
      </c>
      <c r="BG142" s="199">
        <f t="shared" si="141"/>
        <v>0</v>
      </c>
      <c r="BH142" s="199">
        <f t="shared" si="141"/>
        <v>0</v>
      </c>
      <c r="BI142" s="199">
        <f t="shared" si="141"/>
        <v>0</v>
      </c>
      <c r="BJ142" s="199">
        <f t="shared" si="141"/>
        <v>0</v>
      </c>
      <c r="BK142" s="199">
        <f t="shared" si="141"/>
        <v>0</v>
      </c>
      <c r="BL142" s="199">
        <f t="shared" si="141"/>
        <v>0</v>
      </c>
      <c r="BM142" s="151"/>
      <c r="BN142" s="239" t="str">
        <f>IFERROR(__xludf.DUMMYFUNCTION("""COMPUTED_VALUE"""),"Jan Svítil")</f>
        <v>Jan Svítil</v>
      </c>
      <c r="BO142" s="202"/>
      <c r="BP142" s="203"/>
      <c r="BQ142" s="202"/>
      <c r="BR142" s="203"/>
      <c r="BS142" s="202"/>
      <c r="BT142" s="203"/>
      <c r="BU142" s="202"/>
      <c r="BV142" s="203"/>
      <c r="BW142" s="202"/>
      <c r="BX142" s="203"/>
      <c r="BY142" s="202"/>
      <c r="BZ142" s="203"/>
      <c r="CA142" s="202"/>
      <c r="CB142" s="203"/>
      <c r="CC142" s="202"/>
      <c r="CD142" s="203"/>
      <c r="CE142" s="202"/>
      <c r="CF142" s="203"/>
      <c r="CG142" s="202"/>
      <c r="CH142" s="203"/>
      <c r="CI142" s="202"/>
      <c r="CJ142" s="203"/>
      <c r="CK142" s="202"/>
      <c r="CL142" s="203"/>
      <c r="CM142" s="202"/>
      <c r="CN142" s="203"/>
      <c r="CO142" s="202"/>
      <c r="CP142" s="203"/>
      <c r="CQ142" s="202"/>
      <c r="CR142" s="203"/>
      <c r="CS142" s="202"/>
      <c r="CT142" s="203"/>
      <c r="CU142" s="202"/>
      <c r="CV142" s="203"/>
      <c r="CW142" s="202"/>
      <c r="CX142" s="203"/>
      <c r="CY142" s="202"/>
      <c r="CZ142" s="203"/>
      <c r="DA142" s="202"/>
      <c r="DB142" s="203"/>
      <c r="DC142" s="202"/>
      <c r="DD142" s="203"/>
      <c r="DE142" s="202"/>
      <c r="DF142" s="203"/>
      <c r="DG142" s="202"/>
      <c r="DH142" s="203"/>
      <c r="DI142" s="202"/>
      <c r="DJ142" s="203"/>
      <c r="DK142" s="202"/>
      <c r="DL142" s="203"/>
      <c r="DM142" s="202"/>
      <c r="DN142" s="203"/>
      <c r="DO142" s="202"/>
      <c r="DP142" s="203"/>
      <c r="DQ142" s="202"/>
      <c r="DR142" s="203"/>
      <c r="DS142" s="202"/>
      <c r="DT142" s="203"/>
      <c r="DU142" s="202"/>
      <c r="DV142" s="203"/>
      <c r="DW142" s="202"/>
      <c r="DX142" s="203"/>
      <c r="DZ142" s="159" t="str">
        <f t="shared" si="48"/>
        <v>Jan Svítil</v>
      </c>
      <c r="EA142" s="202"/>
      <c r="EB142" s="203"/>
      <c r="EC142" s="202"/>
      <c r="ED142" s="203"/>
      <c r="EE142" s="202"/>
      <c r="EF142" s="203"/>
      <c r="EG142" s="202"/>
      <c r="EH142" s="203"/>
      <c r="EI142" s="202"/>
      <c r="EJ142" s="203"/>
      <c r="EK142" s="202"/>
      <c r="EL142" s="203"/>
      <c r="EM142" s="202"/>
      <c r="EN142" s="203"/>
      <c r="EO142" s="202"/>
      <c r="EP142" s="203"/>
      <c r="EQ142" s="202"/>
      <c r="ER142" s="203"/>
      <c r="ES142" s="202"/>
      <c r="ET142" s="203"/>
      <c r="EU142" s="202"/>
      <c r="EV142" s="203"/>
      <c r="EW142" s="202"/>
      <c r="EX142" s="203"/>
      <c r="EY142" s="202"/>
      <c r="EZ142" s="203"/>
      <c r="FA142" s="202"/>
      <c r="FB142" s="203"/>
      <c r="FC142" s="202"/>
      <c r="FD142" s="203"/>
      <c r="FE142" s="202"/>
      <c r="FF142" s="203"/>
      <c r="FG142" s="202"/>
      <c r="FH142" s="203"/>
      <c r="FI142" s="202"/>
      <c r="FJ142" s="203"/>
      <c r="FK142" s="202"/>
      <c r="FL142" s="203"/>
      <c r="FM142" s="202"/>
      <c r="FN142" s="203"/>
      <c r="FO142" s="202"/>
      <c r="FP142" s="203"/>
      <c r="FQ142" s="202"/>
      <c r="FR142" s="203"/>
      <c r="FS142" s="202"/>
      <c r="FT142" s="203"/>
      <c r="FU142" s="202"/>
      <c r="FV142" s="203"/>
      <c r="FW142" s="202"/>
      <c r="FX142" s="203"/>
      <c r="FY142" s="202"/>
      <c r="FZ142" s="203"/>
      <c r="GA142" s="202"/>
      <c r="GB142" s="203"/>
      <c r="GC142" s="202"/>
      <c r="GD142" s="203"/>
      <c r="GE142" s="202"/>
      <c r="GF142" s="203"/>
      <c r="GG142" s="202"/>
      <c r="GH142" s="203"/>
      <c r="GI142" s="202"/>
      <c r="GJ142" s="203"/>
      <c r="GL142" s="159" t="str">
        <f t="shared" si="49"/>
        <v>Jan Svítil</v>
      </c>
      <c r="GM142" s="202"/>
      <c r="GN142" s="203"/>
      <c r="GO142" s="202"/>
      <c r="GP142" s="203"/>
      <c r="GQ142" s="202"/>
      <c r="GR142" s="203"/>
      <c r="GS142" s="202"/>
      <c r="GT142" s="203"/>
      <c r="GU142" s="202"/>
      <c r="GV142" s="203"/>
      <c r="GW142" s="202"/>
      <c r="GX142" s="203"/>
      <c r="GY142" s="202"/>
      <c r="GZ142" s="203"/>
      <c r="HA142" s="202"/>
      <c r="HB142" s="203"/>
      <c r="HC142" s="202">
        <f>IFERROR(__xludf.DUMMYFUNCTION("""COMPUTED_VALUE"""),2.5)</f>
        <v>2.5</v>
      </c>
      <c r="HD142" s="203"/>
      <c r="HE142" s="202"/>
      <c r="HF142" s="203"/>
      <c r="HG142" s="202"/>
      <c r="HH142" s="203"/>
      <c r="HI142" s="202"/>
      <c r="HJ142" s="203"/>
      <c r="HK142" s="202"/>
      <c r="HL142" s="203"/>
      <c r="HM142" s="202"/>
      <c r="HN142" s="203"/>
      <c r="HO142" s="202">
        <f>IFERROR(__xludf.DUMMYFUNCTION("""COMPUTED_VALUE"""),3.5)</f>
        <v>3.5</v>
      </c>
      <c r="HP142" s="203"/>
      <c r="HQ142" s="202"/>
      <c r="HR142" s="203"/>
      <c r="HS142" s="202"/>
      <c r="HT142" s="203"/>
      <c r="HU142" s="202"/>
      <c r="HV142" s="203"/>
      <c r="HW142" s="202"/>
      <c r="HX142" s="203"/>
      <c r="HY142" s="202"/>
      <c r="HZ142" s="203"/>
      <c r="IA142" s="202"/>
      <c r="IB142" s="203"/>
      <c r="IC142" s="202"/>
      <c r="ID142" s="203"/>
      <c r="IE142" s="202"/>
      <c r="IF142" s="203"/>
      <c r="IG142" s="202"/>
      <c r="IH142" s="203"/>
      <c r="II142" s="202"/>
      <c r="IJ142" s="203"/>
      <c r="IK142" s="202"/>
      <c r="IL142" s="203"/>
      <c r="IM142" s="202"/>
      <c r="IN142" s="203"/>
      <c r="IO142" s="202"/>
      <c r="IP142" s="203"/>
      <c r="IQ142" s="202"/>
      <c r="IR142" s="203"/>
      <c r="IS142" s="202"/>
      <c r="IT142" s="203"/>
      <c r="IU142" s="202"/>
      <c r="IV142" s="215"/>
    </row>
    <row r="143">
      <c r="A143" s="225">
        <f>IFERROR(__xludf.DUMMYFUNCTION("""COMPUTED_VALUE"""),100.0)</f>
        <v>100</v>
      </c>
      <c r="B143" s="159" t="str">
        <f t="shared" si="46"/>
        <v>Ondřej Huňák</v>
      </c>
      <c r="C143" s="199">
        <f t="shared" ref="C143:BL143" si="142">BO143+EA143+GM143</f>
        <v>0</v>
      </c>
      <c r="D143" s="199">
        <f t="shared" si="142"/>
        <v>0</v>
      </c>
      <c r="E143" s="199">
        <f t="shared" si="142"/>
        <v>0</v>
      </c>
      <c r="F143" s="199">
        <f t="shared" si="142"/>
        <v>0</v>
      </c>
      <c r="G143" s="199">
        <f t="shared" si="142"/>
        <v>0</v>
      </c>
      <c r="H143" s="199">
        <f t="shared" si="142"/>
        <v>0</v>
      </c>
      <c r="I143" s="199">
        <f t="shared" si="142"/>
        <v>0</v>
      </c>
      <c r="J143" s="199">
        <f t="shared" si="142"/>
        <v>0</v>
      </c>
      <c r="K143" s="199">
        <f t="shared" si="142"/>
        <v>0</v>
      </c>
      <c r="L143" s="199">
        <f t="shared" si="142"/>
        <v>0</v>
      </c>
      <c r="M143" s="199">
        <f t="shared" si="142"/>
        <v>0</v>
      </c>
      <c r="N143" s="199">
        <f t="shared" si="142"/>
        <v>0</v>
      </c>
      <c r="O143" s="199">
        <f t="shared" si="142"/>
        <v>0</v>
      </c>
      <c r="P143" s="199">
        <f t="shared" si="142"/>
        <v>0</v>
      </c>
      <c r="Q143" s="199">
        <f t="shared" si="142"/>
        <v>0</v>
      </c>
      <c r="R143" s="199">
        <f t="shared" si="142"/>
        <v>0</v>
      </c>
      <c r="S143" s="199">
        <f t="shared" si="142"/>
        <v>0</v>
      </c>
      <c r="T143" s="199">
        <f t="shared" si="142"/>
        <v>0</v>
      </c>
      <c r="U143" s="199">
        <f t="shared" si="142"/>
        <v>0</v>
      </c>
      <c r="V143" s="199">
        <f t="shared" si="142"/>
        <v>0</v>
      </c>
      <c r="W143" s="199">
        <f t="shared" si="142"/>
        <v>0</v>
      </c>
      <c r="X143" s="199">
        <f t="shared" si="142"/>
        <v>0</v>
      </c>
      <c r="Y143" s="199">
        <f t="shared" si="142"/>
        <v>0</v>
      </c>
      <c r="Z143" s="199">
        <f t="shared" si="142"/>
        <v>0</v>
      </c>
      <c r="AA143" s="199">
        <f t="shared" si="142"/>
        <v>0</v>
      </c>
      <c r="AB143" s="199">
        <f t="shared" si="142"/>
        <v>0</v>
      </c>
      <c r="AC143" s="199">
        <f t="shared" si="142"/>
        <v>0</v>
      </c>
      <c r="AD143" s="199">
        <f t="shared" si="142"/>
        <v>0</v>
      </c>
      <c r="AE143" s="199">
        <f t="shared" si="142"/>
        <v>0</v>
      </c>
      <c r="AF143" s="199">
        <f t="shared" si="142"/>
        <v>0</v>
      </c>
      <c r="AG143" s="199">
        <f t="shared" si="142"/>
        <v>0</v>
      </c>
      <c r="AH143" s="199">
        <f t="shared" si="142"/>
        <v>0</v>
      </c>
      <c r="AI143" s="199">
        <f t="shared" si="142"/>
        <v>0</v>
      </c>
      <c r="AJ143" s="199">
        <f t="shared" si="142"/>
        <v>0</v>
      </c>
      <c r="AK143" s="199">
        <f t="shared" si="142"/>
        <v>0</v>
      </c>
      <c r="AL143" s="199">
        <f t="shared" si="142"/>
        <v>0</v>
      </c>
      <c r="AM143" s="199">
        <f t="shared" si="142"/>
        <v>0</v>
      </c>
      <c r="AN143" s="199">
        <f t="shared" si="142"/>
        <v>0</v>
      </c>
      <c r="AO143" s="199">
        <f t="shared" si="142"/>
        <v>0</v>
      </c>
      <c r="AP143" s="199">
        <f t="shared" si="142"/>
        <v>0</v>
      </c>
      <c r="AQ143" s="199">
        <f t="shared" si="142"/>
        <v>0</v>
      </c>
      <c r="AR143" s="199">
        <f t="shared" si="142"/>
        <v>0</v>
      </c>
      <c r="AS143" s="199">
        <f t="shared" si="142"/>
        <v>0</v>
      </c>
      <c r="AT143" s="199">
        <f t="shared" si="142"/>
        <v>0</v>
      </c>
      <c r="AU143" s="199">
        <f t="shared" si="142"/>
        <v>0</v>
      </c>
      <c r="AV143" s="199">
        <f t="shared" si="142"/>
        <v>0</v>
      </c>
      <c r="AW143" s="199">
        <f t="shared" si="142"/>
        <v>0</v>
      </c>
      <c r="AX143" s="199">
        <f t="shared" si="142"/>
        <v>0</v>
      </c>
      <c r="AY143" s="199">
        <f t="shared" si="142"/>
        <v>0</v>
      </c>
      <c r="AZ143" s="199">
        <f t="shared" si="142"/>
        <v>0</v>
      </c>
      <c r="BA143" s="199">
        <f t="shared" si="142"/>
        <v>0</v>
      </c>
      <c r="BB143" s="199">
        <f t="shared" si="142"/>
        <v>0</v>
      </c>
      <c r="BC143" s="199">
        <f t="shared" si="142"/>
        <v>0</v>
      </c>
      <c r="BD143" s="199">
        <f t="shared" si="142"/>
        <v>0</v>
      </c>
      <c r="BE143" s="199">
        <f t="shared" si="142"/>
        <v>0</v>
      </c>
      <c r="BF143" s="199">
        <f t="shared" si="142"/>
        <v>0</v>
      </c>
      <c r="BG143" s="199">
        <f t="shared" si="142"/>
        <v>0</v>
      </c>
      <c r="BH143" s="199">
        <f t="shared" si="142"/>
        <v>0</v>
      </c>
      <c r="BI143" s="199">
        <f t="shared" si="142"/>
        <v>0</v>
      </c>
      <c r="BJ143" s="199">
        <f t="shared" si="142"/>
        <v>0</v>
      </c>
      <c r="BK143" s="199">
        <f t="shared" si="142"/>
        <v>0</v>
      </c>
      <c r="BL143" s="199">
        <f t="shared" si="142"/>
        <v>0</v>
      </c>
      <c r="BM143" s="151"/>
      <c r="BN143" s="239" t="str">
        <f>IFERROR(__xludf.DUMMYFUNCTION("""COMPUTED_VALUE"""),"Ondřej Huňák")</f>
        <v>Ondřej Huňák</v>
      </c>
      <c r="BO143" s="202"/>
      <c r="BP143" s="203"/>
      <c r="BQ143" s="202"/>
      <c r="BR143" s="203"/>
      <c r="BS143" s="202"/>
      <c r="BT143" s="203"/>
      <c r="BU143" s="202"/>
      <c r="BV143" s="203"/>
      <c r="BW143" s="202"/>
      <c r="BX143" s="203"/>
      <c r="BY143" s="202"/>
      <c r="BZ143" s="203"/>
      <c r="CA143" s="202"/>
      <c r="CB143" s="203"/>
      <c r="CC143" s="202"/>
      <c r="CD143" s="203"/>
      <c r="CE143" s="202"/>
      <c r="CF143" s="203"/>
      <c r="CG143" s="202"/>
      <c r="CH143" s="203"/>
      <c r="CI143" s="202"/>
      <c r="CJ143" s="203"/>
      <c r="CK143" s="202"/>
      <c r="CL143" s="203"/>
      <c r="CM143" s="202"/>
      <c r="CN143" s="203"/>
      <c r="CO143" s="202"/>
      <c r="CP143" s="203"/>
      <c r="CQ143" s="202"/>
      <c r="CR143" s="203"/>
      <c r="CS143" s="202"/>
      <c r="CT143" s="203"/>
      <c r="CU143" s="202"/>
      <c r="CV143" s="203"/>
      <c r="CW143" s="202"/>
      <c r="CX143" s="203"/>
      <c r="CY143" s="202"/>
      <c r="CZ143" s="203"/>
      <c r="DA143" s="202"/>
      <c r="DB143" s="203"/>
      <c r="DC143" s="202"/>
      <c r="DD143" s="203"/>
      <c r="DE143" s="202"/>
      <c r="DF143" s="203"/>
      <c r="DG143" s="202"/>
      <c r="DH143" s="203"/>
      <c r="DI143" s="202"/>
      <c r="DJ143" s="203"/>
      <c r="DK143" s="202"/>
      <c r="DL143" s="203"/>
      <c r="DM143" s="202"/>
      <c r="DN143" s="203"/>
      <c r="DO143" s="202"/>
      <c r="DP143" s="203"/>
      <c r="DQ143" s="202"/>
      <c r="DR143" s="203"/>
      <c r="DS143" s="202"/>
      <c r="DT143" s="203"/>
      <c r="DU143" s="202"/>
      <c r="DV143" s="203"/>
      <c r="DW143" s="202"/>
      <c r="DX143" s="203"/>
      <c r="DZ143" s="159" t="str">
        <f t="shared" si="48"/>
        <v>Ondřej Huňák</v>
      </c>
      <c r="EA143" s="202"/>
      <c r="EB143" s="203"/>
      <c r="EC143" s="202"/>
      <c r="ED143" s="203"/>
      <c r="EE143" s="202"/>
      <c r="EF143" s="203"/>
      <c r="EG143" s="202"/>
      <c r="EH143" s="203"/>
      <c r="EI143" s="202"/>
      <c r="EJ143" s="203"/>
      <c r="EK143" s="202"/>
      <c r="EL143" s="203"/>
      <c r="EM143" s="202"/>
      <c r="EN143" s="203"/>
      <c r="EO143" s="202"/>
      <c r="EP143" s="203"/>
      <c r="EQ143" s="202"/>
      <c r="ER143" s="203"/>
      <c r="ES143" s="202"/>
      <c r="ET143" s="203"/>
      <c r="EU143" s="202"/>
      <c r="EV143" s="203"/>
      <c r="EW143" s="202"/>
      <c r="EX143" s="203"/>
      <c r="EY143" s="202"/>
      <c r="EZ143" s="203"/>
      <c r="FA143" s="202"/>
      <c r="FB143" s="203"/>
      <c r="FC143" s="202"/>
      <c r="FD143" s="203"/>
      <c r="FE143" s="202"/>
      <c r="FF143" s="203"/>
      <c r="FG143" s="202"/>
      <c r="FH143" s="203"/>
      <c r="FI143" s="202"/>
      <c r="FJ143" s="203"/>
      <c r="FK143" s="202"/>
      <c r="FL143" s="203"/>
      <c r="FM143" s="202"/>
      <c r="FN143" s="203"/>
      <c r="FO143" s="202"/>
      <c r="FP143" s="203"/>
      <c r="FQ143" s="202"/>
      <c r="FR143" s="203"/>
      <c r="FS143" s="202"/>
      <c r="FT143" s="203"/>
      <c r="FU143" s="202"/>
      <c r="FV143" s="203"/>
      <c r="FW143" s="202"/>
      <c r="FX143" s="203"/>
      <c r="FY143" s="202"/>
      <c r="FZ143" s="203"/>
      <c r="GA143" s="202"/>
      <c r="GB143" s="203"/>
      <c r="GC143" s="202"/>
      <c r="GD143" s="203"/>
      <c r="GE143" s="202"/>
      <c r="GF143" s="203"/>
      <c r="GG143" s="202"/>
      <c r="GH143" s="203"/>
      <c r="GI143" s="202"/>
      <c r="GJ143" s="203"/>
      <c r="GL143" s="159" t="str">
        <f t="shared" si="49"/>
        <v>Ondřej Huňák</v>
      </c>
      <c r="GM143" s="202"/>
      <c r="GN143" s="203"/>
      <c r="GO143" s="202"/>
      <c r="GP143" s="203"/>
      <c r="GQ143" s="202"/>
      <c r="GR143" s="203"/>
      <c r="GS143" s="202"/>
      <c r="GT143" s="203"/>
      <c r="GU143" s="202"/>
      <c r="GV143" s="203"/>
      <c r="GW143" s="202"/>
      <c r="GX143" s="203"/>
      <c r="GY143" s="202"/>
      <c r="GZ143" s="203"/>
      <c r="HA143" s="202"/>
      <c r="HB143" s="203"/>
      <c r="HC143" s="202"/>
      <c r="HD143" s="203"/>
      <c r="HE143" s="202"/>
      <c r="HF143" s="203"/>
      <c r="HG143" s="202"/>
      <c r="HH143" s="203"/>
      <c r="HI143" s="202"/>
      <c r="HJ143" s="203"/>
      <c r="HK143" s="202"/>
      <c r="HL143" s="203"/>
      <c r="HM143" s="202"/>
      <c r="HN143" s="203"/>
      <c r="HO143" s="202"/>
      <c r="HP143" s="203"/>
      <c r="HQ143" s="202"/>
      <c r="HR143" s="203"/>
      <c r="HS143" s="202"/>
      <c r="HT143" s="203"/>
      <c r="HU143" s="202"/>
      <c r="HV143" s="203"/>
      <c r="HW143" s="202"/>
      <c r="HX143" s="203"/>
      <c r="HY143" s="202"/>
      <c r="HZ143" s="203"/>
      <c r="IA143" s="202"/>
      <c r="IB143" s="203"/>
      <c r="IC143" s="202"/>
      <c r="ID143" s="203"/>
      <c r="IE143" s="202"/>
      <c r="IF143" s="203"/>
      <c r="IG143" s="202"/>
      <c r="IH143" s="203"/>
      <c r="II143" s="202"/>
      <c r="IJ143" s="203"/>
      <c r="IK143" s="202"/>
      <c r="IL143" s="203"/>
      <c r="IM143" s="202"/>
      <c r="IN143" s="203"/>
      <c r="IO143" s="202"/>
      <c r="IP143" s="203"/>
      <c r="IQ143" s="202"/>
      <c r="IR143" s="203"/>
      <c r="IS143" s="202"/>
      <c r="IT143" s="203"/>
      <c r="IU143" s="202"/>
      <c r="IV143" s="215"/>
    </row>
    <row r="144">
      <c r="A144" s="225">
        <f>IFERROR(__xludf.DUMMYFUNCTION("""COMPUTED_VALUE"""),100.0)</f>
        <v>100</v>
      </c>
      <c r="B144" s="159" t="str">
        <f t="shared" si="46"/>
        <v>Martin Zámečník-x</v>
      </c>
      <c r="C144" s="199">
        <f t="shared" ref="C144:BL144" si="143">BO144+EA144+GM144</f>
        <v>0</v>
      </c>
      <c r="D144" s="199">
        <f t="shared" si="143"/>
        <v>0</v>
      </c>
      <c r="E144" s="199">
        <f t="shared" si="143"/>
        <v>0</v>
      </c>
      <c r="F144" s="199">
        <f t="shared" si="143"/>
        <v>0</v>
      </c>
      <c r="G144" s="199">
        <f t="shared" si="143"/>
        <v>0</v>
      </c>
      <c r="H144" s="199">
        <f t="shared" si="143"/>
        <v>0</v>
      </c>
      <c r="I144" s="199">
        <f t="shared" si="143"/>
        <v>0</v>
      </c>
      <c r="J144" s="199">
        <f t="shared" si="143"/>
        <v>0</v>
      </c>
      <c r="K144" s="199">
        <f t="shared" si="143"/>
        <v>0</v>
      </c>
      <c r="L144" s="199">
        <f t="shared" si="143"/>
        <v>0</v>
      </c>
      <c r="M144" s="199">
        <f t="shared" si="143"/>
        <v>0</v>
      </c>
      <c r="N144" s="199">
        <f t="shared" si="143"/>
        <v>0</v>
      </c>
      <c r="O144" s="199">
        <f t="shared" si="143"/>
        <v>0</v>
      </c>
      <c r="P144" s="199">
        <f t="shared" si="143"/>
        <v>0</v>
      </c>
      <c r="Q144" s="199">
        <f t="shared" si="143"/>
        <v>0</v>
      </c>
      <c r="R144" s="199">
        <f t="shared" si="143"/>
        <v>0</v>
      </c>
      <c r="S144" s="199">
        <f t="shared" si="143"/>
        <v>0</v>
      </c>
      <c r="T144" s="199">
        <f t="shared" si="143"/>
        <v>0</v>
      </c>
      <c r="U144" s="199">
        <f t="shared" si="143"/>
        <v>0</v>
      </c>
      <c r="V144" s="199">
        <f t="shared" si="143"/>
        <v>0</v>
      </c>
      <c r="W144" s="199">
        <f t="shared" si="143"/>
        <v>0</v>
      </c>
      <c r="X144" s="199">
        <f t="shared" si="143"/>
        <v>0</v>
      </c>
      <c r="Y144" s="199">
        <f t="shared" si="143"/>
        <v>0</v>
      </c>
      <c r="Z144" s="199">
        <f t="shared" si="143"/>
        <v>0</v>
      </c>
      <c r="AA144" s="199">
        <f t="shared" si="143"/>
        <v>0</v>
      </c>
      <c r="AB144" s="199">
        <f t="shared" si="143"/>
        <v>0</v>
      </c>
      <c r="AC144" s="199">
        <f t="shared" si="143"/>
        <v>0</v>
      </c>
      <c r="AD144" s="199">
        <f t="shared" si="143"/>
        <v>0</v>
      </c>
      <c r="AE144" s="199">
        <f t="shared" si="143"/>
        <v>0</v>
      </c>
      <c r="AF144" s="199">
        <f t="shared" si="143"/>
        <v>0</v>
      </c>
      <c r="AG144" s="199">
        <f t="shared" si="143"/>
        <v>0</v>
      </c>
      <c r="AH144" s="199">
        <f t="shared" si="143"/>
        <v>0</v>
      </c>
      <c r="AI144" s="199">
        <f t="shared" si="143"/>
        <v>0</v>
      </c>
      <c r="AJ144" s="199">
        <f t="shared" si="143"/>
        <v>0</v>
      </c>
      <c r="AK144" s="199">
        <f t="shared" si="143"/>
        <v>0</v>
      </c>
      <c r="AL144" s="199">
        <f t="shared" si="143"/>
        <v>0</v>
      </c>
      <c r="AM144" s="199">
        <f t="shared" si="143"/>
        <v>0</v>
      </c>
      <c r="AN144" s="199">
        <f t="shared" si="143"/>
        <v>0</v>
      </c>
      <c r="AO144" s="199">
        <f t="shared" si="143"/>
        <v>0</v>
      </c>
      <c r="AP144" s="199">
        <f t="shared" si="143"/>
        <v>0</v>
      </c>
      <c r="AQ144" s="199">
        <f t="shared" si="143"/>
        <v>0</v>
      </c>
      <c r="AR144" s="199">
        <f t="shared" si="143"/>
        <v>0</v>
      </c>
      <c r="AS144" s="199">
        <f t="shared" si="143"/>
        <v>0</v>
      </c>
      <c r="AT144" s="199">
        <f t="shared" si="143"/>
        <v>0</v>
      </c>
      <c r="AU144" s="199">
        <f t="shared" si="143"/>
        <v>0</v>
      </c>
      <c r="AV144" s="199">
        <f t="shared" si="143"/>
        <v>0</v>
      </c>
      <c r="AW144" s="199">
        <f t="shared" si="143"/>
        <v>0</v>
      </c>
      <c r="AX144" s="199">
        <f t="shared" si="143"/>
        <v>0</v>
      </c>
      <c r="AY144" s="199">
        <f t="shared" si="143"/>
        <v>0</v>
      </c>
      <c r="AZ144" s="199">
        <f t="shared" si="143"/>
        <v>0</v>
      </c>
      <c r="BA144" s="199">
        <f t="shared" si="143"/>
        <v>0</v>
      </c>
      <c r="BB144" s="199">
        <f t="shared" si="143"/>
        <v>0</v>
      </c>
      <c r="BC144" s="199">
        <f t="shared" si="143"/>
        <v>0</v>
      </c>
      <c r="BD144" s="199">
        <f t="shared" si="143"/>
        <v>0</v>
      </c>
      <c r="BE144" s="199">
        <f t="shared" si="143"/>
        <v>0</v>
      </c>
      <c r="BF144" s="199">
        <f t="shared" si="143"/>
        <v>0</v>
      </c>
      <c r="BG144" s="199">
        <f t="shared" si="143"/>
        <v>0</v>
      </c>
      <c r="BH144" s="199">
        <f t="shared" si="143"/>
        <v>0</v>
      </c>
      <c r="BI144" s="199">
        <f t="shared" si="143"/>
        <v>0</v>
      </c>
      <c r="BJ144" s="199">
        <f t="shared" si="143"/>
        <v>0</v>
      </c>
      <c r="BK144" s="199">
        <f t="shared" si="143"/>
        <v>0</v>
      </c>
      <c r="BL144" s="199">
        <f t="shared" si="143"/>
        <v>0</v>
      </c>
      <c r="BM144" s="151"/>
      <c r="BN144" s="239" t="str">
        <f>IFERROR(__xludf.DUMMYFUNCTION("""COMPUTED_VALUE"""),"Martin Zámečník-x")</f>
        <v>Martin Zámečník-x</v>
      </c>
      <c r="BO144" s="202"/>
      <c r="BP144" s="203"/>
      <c r="BQ144" s="202"/>
      <c r="BR144" s="203"/>
      <c r="BS144" s="202"/>
      <c r="BT144" s="203"/>
      <c r="BU144" s="202"/>
      <c r="BV144" s="203"/>
      <c r="BW144" s="202"/>
      <c r="BX144" s="203"/>
      <c r="BY144" s="202"/>
      <c r="BZ144" s="203"/>
      <c r="CA144" s="202"/>
      <c r="CB144" s="203"/>
      <c r="CC144" s="202"/>
      <c r="CD144" s="203"/>
      <c r="CE144" s="202"/>
      <c r="CF144" s="203"/>
      <c r="CG144" s="202"/>
      <c r="CH144" s="203"/>
      <c r="CI144" s="202"/>
      <c r="CJ144" s="203"/>
      <c r="CK144" s="202"/>
      <c r="CL144" s="203"/>
      <c r="CM144" s="202"/>
      <c r="CN144" s="203"/>
      <c r="CO144" s="202"/>
      <c r="CP144" s="203"/>
      <c r="CQ144" s="202"/>
      <c r="CR144" s="203"/>
      <c r="CS144" s="202"/>
      <c r="CT144" s="203"/>
      <c r="CU144" s="202"/>
      <c r="CV144" s="203"/>
      <c r="CW144" s="202"/>
      <c r="CX144" s="203"/>
      <c r="CY144" s="202"/>
      <c r="CZ144" s="203"/>
      <c r="DA144" s="202"/>
      <c r="DB144" s="203"/>
      <c r="DC144" s="202"/>
      <c r="DD144" s="203"/>
      <c r="DE144" s="202"/>
      <c r="DF144" s="203"/>
      <c r="DG144" s="202"/>
      <c r="DH144" s="203"/>
      <c r="DI144" s="202"/>
      <c r="DJ144" s="203"/>
      <c r="DK144" s="202"/>
      <c r="DL144" s="203"/>
      <c r="DM144" s="202"/>
      <c r="DN144" s="203"/>
      <c r="DO144" s="202"/>
      <c r="DP144" s="203"/>
      <c r="DQ144" s="202"/>
      <c r="DR144" s="203"/>
      <c r="DS144" s="202"/>
      <c r="DT144" s="203"/>
      <c r="DU144" s="202"/>
      <c r="DV144" s="203"/>
      <c r="DW144" s="202"/>
      <c r="DX144" s="203"/>
      <c r="DZ144" s="159" t="str">
        <f t="shared" si="48"/>
        <v>Martin Zámečník-x</v>
      </c>
      <c r="EA144" s="202"/>
      <c r="EB144" s="203"/>
      <c r="EC144" s="202"/>
      <c r="ED144" s="203"/>
      <c r="EE144" s="202"/>
      <c r="EF144" s="203"/>
      <c r="EG144" s="202"/>
      <c r="EH144" s="203"/>
      <c r="EI144" s="202"/>
      <c r="EJ144" s="203"/>
      <c r="EK144" s="202"/>
      <c r="EL144" s="203"/>
      <c r="EM144" s="202"/>
      <c r="EN144" s="203"/>
      <c r="EO144" s="202"/>
      <c r="EP144" s="203"/>
      <c r="EQ144" s="202"/>
      <c r="ER144" s="203"/>
      <c r="ES144" s="202"/>
      <c r="ET144" s="203"/>
      <c r="EU144" s="202"/>
      <c r="EV144" s="203"/>
      <c r="EW144" s="202"/>
      <c r="EX144" s="203"/>
      <c r="EY144" s="202"/>
      <c r="EZ144" s="203"/>
      <c r="FA144" s="202"/>
      <c r="FB144" s="203"/>
      <c r="FC144" s="202"/>
      <c r="FD144" s="203"/>
      <c r="FE144" s="202"/>
      <c r="FF144" s="203"/>
      <c r="FG144" s="202"/>
      <c r="FH144" s="203"/>
      <c r="FI144" s="202"/>
      <c r="FJ144" s="203"/>
      <c r="FK144" s="202"/>
      <c r="FL144" s="203"/>
      <c r="FM144" s="202"/>
      <c r="FN144" s="203"/>
      <c r="FO144" s="202"/>
      <c r="FP144" s="203"/>
      <c r="FQ144" s="202"/>
      <c r="FR144" s="203"/>
      <c r="FS144" s="202"/>
      <c r="FT144" s="203"/>
      <c r="FU144" s="202"/>
      <c r="FV144" s="203"/>
      <c r="FW144" s="202"/>
      <c r="FX144" s="203"/>
      <c r="FY144" s="202"/>
      <c r="FZ144" s="203"/>
      <c r="GA144" s="202"/>
      <c r="GB144" s="203"/>
      <c r="GC144" s="202"/>
      <c r="GD144" s="203"/>
      <c r="GE144" s="202"/>
      <c r="GF144" s="203"/>
      <c r="GG144" s="202"/>
      <c r="GH144" s="203"/>
      <c r="GI144" s="202"/>
      <c r="GJ144" s="203"/>
      <c r="GL144" s="159" t="str">
        <f t="shared" si="49"/>
        <v>Martin Zámečník-x</v>
      </c>
      <c r="GM144" s="202"/>
      <c r="GN144" s="203"/>
      <c r="GO144" s="202"/>
      <c r="GP144" s="203"/>
      <c r="GQ144" s="202"/>
      <c r="GR144" s="203"/>
      <c r="GS144" s="202"/>
      <c r="GT144" s="203"/>
      <c r="GU144" s="202"/>
      <c r="GV144" s="203"/>
      <c r="GW144" s="202"/>
      <c r="GX144" s="203"/>
      <c r="GY144" s="202"/>
      <c r="GZ144" s="203"/>
      <c r="HA144" s="202"/>
      <c r="HB144" s="203"/>
      <c r="HC144" s="202"/>
      <c r="HD144" s="203"/>
      <c r="HE144" s="202"/>
      <c r="HF144" s="203"/>
      <c r="HG144" s="202"/>
      <c r="HH144" s="203"/>
      <c r="HI144" s="202"/>
      <c r="HJ144" s="203"/>
      <c r="HK144" s="202"/>
      <c r="HL144" s="203"/>
      <c r="HM144" s="202"/>
      <c r="HN144" s="203"/>
      <c r="HO144" s="202"/>
      <c r="HP144" s="203"/>
      <c r="HQ144" s="202"/>
      <c r="HR144" s="203"/>
      <c r="HS144" s="202"/>
      <c r="HT144" s="203"/>
      <c r="HU144" s="202"/>
      <c r="HV144" s="203"/>
      <c r="HW144" s="202"/>
      <c r="HX144" s="203"/>
      <c r="HY144" s="202"/>
      <c r="HZ144" s="203"/>
      <c r="IA144" s="202"/>
      <c r="IB144" s="203"/>
      <c r="IC144" s="202"/>
      <c r="ID144" s="203"/>
      <c r="IE144" s="202"/>
      <c r="IF144" s="203"/>
      <c r="IG144" s="202"/>
      <c r="IH144" s="203"/>
      <c r="II144" s="202"/>
      <c r="IJ144" s="203"/>
      <c r="IK144" s="202"/>
      <c r="IL144" s="203"/>
      <c r="IM144" s="202"/>
      <c r="IN144" s="203"/>
      <c r="IO144" s="202"/>
      <c r="IP144" s="203"/>
      <c r="IQ144" s="202"/>
      <c r="IR144" s="203"/>
      <c r="IS144" s="202"/>
      <c r="IT144" s="203"/>
      <c r="IU144" s="202"/>
      <c r="IV144" s="215"/>
    </row>
    <row r="145">
      <c r="A145" s="225">
        <f>IFERROR(__xludf.DUMMYFUNCTION("""COMPUTED_VALUE"""),100.0)</f>
        <v>100</v>
      </c>
      <c r="B145" s="159" t="str">
        <f t="shared" si="46"/>
        <v>Pavel Winter-x</v>
      </c>
      <c r="C145" s="199">
        <f t="shared" ref="C145:BL145" si="144">BO145+EA145+GM145</f>
        <v>0</v>
      </c>
      <c r="D145" s="199">
        <f t="shared" si="144"/>
        <v>0</v>
      </c>
      <c r="E145" s="199">
        <f t="shared" si="144"/>
        <v>0</v>
      </c>
      <c r="F145" s="199">
        <f t="shared" si="144"/>
        <v>0</v>
      </c>
      <c r="G145" s="199">
        <f t="shared" si="144"/>
        <v>0</v>
      </c>
      <c r="H145" s="199">
        <f t="shared" si="144"/>
        <v>0</v>
      </c>
      <c r="I145" s="199">
        <f t="shared" si="144"/>
        <v>0</v>
      </c>
      <c r="J145" s="199">
        <f t="shared" si="144"/>
        <v>0</v>
      </c>
      <c r="K145" s="199">
        <f t="shared" si="144"/>
        <v>0</v>
      </c>
      <c r="L145" s="199">
        <f t="shared" si="144"/>
        <v>0</v>
      </c>
      <c r="M145" s="199">
        <f t="shared" si="144"/>
        <v>0</v>
      </c>
      <c r="N145" s="199">
        <f t="shared" si="144"/>
        <v>0</v>
      </c>
      <c r="O145" s="199">
        <f t="shared" si="144"/>
        <v>0</v>
      </c>
      <c r="P145" s="199">
        <f t="shared" si="144"/>
        <v>0</v>
      </c>
      <c r="Q145" s="199">
        <f t="shared" si="144"/>
        <v>0</v>
      </c>
      <c r="R145" s="199">
        <f t="shared" si="144"/>
        <v>0</v>
      </c>
      <c r="S145" s="199">
        <f t="shared" si="144"/>
        <v>0</v>
      </c>
      <c r="T145" s="199">
        <f t="shared" si="144"/>
        <v>0</v>
      </c>
      <c r="U145" s="199">
        <f t="shared" si="144"/>
        <v>0</v>
      </c>
      <c r="V145" s="199">
        <f t="shared" si="144"/>
        <v>0</v>
      </c>
      <c r="W145" s="199">
        <f t="shared" si="144"/>
        <v>0</v>
      </c>
      <c r="X145" s="199">
        <f t="shared" si="144"/>
        <v>0</v>
      </c>
      <c r="Y145" s="199">
        <f t="shared" si="144"/>
        <v>0</v>
      </c>
      <c r="Z145" s="199">
        <f t="shared" si="144"/>
        <v>0</v>
      </c>
      <c r="AA145" s="199">
        <f t="shared" si="144"/>
        <v>0</v>
      </c>
      <c r="AB145" s="199">
        <f t="shared" si="144"/>
        <v>0</v>
      </c>
      <c r="AC145" s="199">
        <f t="shared" si="144"/>
        <v>0</v>
      </c>
      <c r="AD145" s="199">
        <f t="shared" si="144"/>
        <v>0</v>
      </c>
      <c r="AE145" s="199">
        <f t="shared" si="144"/>
        <v>0</v>
      </c>
      <c r="AF145" s="199">
        <f t="shared" si="144"/>
        <v>0</v>
      </c>
      <c r="AG145" s="199">
        <f t="shared" si="144"/>
        <v>0</v>
      </c>
      <c r="AH145" s="199">
        <f t="shared" si="144"/>
        <v>0</v>
      </c>
      <c r="AI145" s="199">
        <f t="shared" si="144"/>
        <v>0</v>
      </c>
      <c r="AJ145" s="199">
        <f t="shared" si="144"/>
        <v>0</v>
      </c>
      <c r="AK145" s="199">
        <f t="shared" si="144"/>
        <v>0</v>
      </c>
      <c r="AL145" s="199">
        <f t="shared" si="144"/>
        <v>0</v>
      </c>
      <c r="AM145" s="199">
        <f t="shared" si="144"/>
        <v>0</v>
      </c>
      <c r="AN145" s="199">
        <f t="shared" si="144"/>
        <v>0</v>
      </c>
      <c r="AO145" s="199">
        <f t="shared" si="144"/>
        <v>0</v>
      </c>
      <c r="AP145" s="199">
        <f t="shared" si="144"/>
        <v>0</v>
      </c>
      <c r="AQ145" s="199">
        <f t="shared" si="144"/>
        <v>0</v>
      </c>
      <c r="AR145" s="199">
        <f t="shared" si="144"/>
        <v>0</v>
      </c>
      <c r="AS145" s="199">
        <f t="shared" si="144"/>
        <v>0</v>
      </c>
      <c r="AT145" s="199">
        <f t="shared" si="144"/>
        <v>0</v>
      </c>
      <c r="AU145" s="199">
        <f t="shared" si="144"/>
        <v>0</v>
      </c>
      <c r="AV145" s="199">
        <f t="shared" si="144"/>
        <v>0</v>
      </c>
      <c r="AW145" s="199">
        <f t="shared" si="144"/>
        <v>0</v>
      </c>
      <c r="AX145" s="199">
        <f t="shared" si="144"/>
        <v>0</v>
      </c>
      <c r="AY145" s="199">
        <f t="shared" si="144"/>
        <v>0</v>
      </c>
      <c r="AZ145" s="199">
        <f t="shared" si="144"/>
        <v>0</v>
      </c>
      <c r="BA145" s="199">
        <f t="shared" si="144"/>
        <v>0</v>
      </c>
      <c r="BB145" s="199">
        <f t="shared" si="144"/>
        <v>0</v>
      </c>
      <c r="BC145" s="199">
        <f t="shared" si="144"/>
        <v>0</v>
      </c>
      <c r="BD145" s="199">
        <f t="shared" si="144"/>
        <v>0</v>
      </c>
      <c r="BE145" s="199">
        <f t="shared" si="144"/>
        <v>0</v>
      </c>
      <c r="BF145" s="199">
        <f t="shared" si="144"/>
        <v>0</v>
      </c>
      <c r="BG145" s="199">
        <f t="shared" si="144"/>
        <v>0</v>
      </c>
      <c r="BH145" s="199">
        <f t="shared" si="144"/>
        <v>0</v>
      </c>
      <c r="BI145" s="199">
        <f t="shared" si="144"/>
        <v>0</v>
      </c>
      <c r="BJ145" s="199">
        <f t="shared" si="144"/>
        <v>0</v>
      </c>
      <c r="BK145" s="199">
        <f t="shared" si="144"/>
        <v>0</v>
      </c>
      <c r="BL145" s="199">
        <f t="shared" si="144"/>
        <v>0</v>
      </c>
      <c r="BM145" s="151"/>
      <c r="BN145" s="239" t="str">
        <f>IFERROR(__xludf.DUMMYFUNCTION("""COMPUTED_VALUE"""),"Pavel Winter-x")</f>
        <v>Pavel Winter-x</v>
      </c>
      <c r="BO145" s="202"/>
      <c r="BP145" s="203"/>
      <c r="BQ145" s="202"/>
      <c r="BR145" s="203"/>
      <c r="BS145" s="202"/>
      <c r="BT145" s="203"/>
      <c r="BU145" s="202"/>
      <c r="BV145" s="203"/>
      <c r="BW145" s="202"/>
      <c r="BX145" s="203"/>
      <c r="BY145" s="202"/>
      <c r="BZ145" s="203"/>
      <c r="CA145" s="202"/>
      <c r="CB145" s="203"/>
      <c r="CC145" s="202"/>
      <c r="CD145" s="203"/>
      <c r="CE145" s="202"/>
      <c r="CF145" s="203"/>
      <c r="CG145" s="202"/>
      <c r="CH145" s="203"/>
      <c r="CI145" s="202"/>
      <c r="CJ145" s="203"/>
      <c r="CK145" s="202"/>
      <c r="CL145" s="203"/>
      <c r="CM145" s="202"/>
      <c r="CN145" s="203"/>
      <c r="CO145" s="202"/>
      <c r="CP145" s="203"/>
      <c r="CQ145" s="202"/>
      <c r="CR145" s="203"/>
      <c r="CS145" s="202"/>
      <c r="CT145" s="203"/>
      <c r="CU145" s="202"/>
      <c r="CV145" s="203"/>
      <c r="CW145" s="202"/>
      <c r="CX145" s="203"/>
      <c r="CY145" s="202"/>
      <c r="CZ145" s="203"/>
      <c r="DA145" s="202"/>
      <c r="DB145" s="203"/>
      <c r="DC145" s="202"/>
      <c r="DD145" s="203"/>
      <c r="DE145" s="202"/>
      <c r="DF145" s="203"/>
      <c r="DG145" s="202"/>
      <c r="DH145" s="203"/>
      <c r="DI145" s="202"/>
      <c r="DJ145" s="203"/>
      <c r="DK145" s="202"/>
      <c r="DL145" s="203"/>
      <c r="DM145" s="202"/>
      <c r="DN145" s="203"/>
      <c r="DO145" s="202"/>
      <c r="DP145" s="203"/>
      <c r="DQ145" s="202"/>
      <c r="DR145" s="203"/>
      <c r="DS145" s="202"/>
      <c r="DT145" s="203"/>
      <c r="DU145" s="202"/>
      <c r="DV145" s="203"/>
      <c r="DW145" s="202"/>
      <c r="DX145" s="203"/>
      <c r="DZ145" s="159" t="str">
        <f t="shared" si="48"/>
        <v>Pavel Winter-x</v>
      </c>
      <c r="EA145" s="202"/>
      <c r="EB145" s="203"/>
      <c r="EC145" s="202"/>
      <c r="ED145" s="203"/>
      <c r="EE145" s="202"/>
      <c r="EF145" s="203"/>
      <c r="EG145" s="202"/>
      <c r="EH145" s="203"/>
      <c r="EI145" s="202"/>
      <c r="EJ145" s="203"/>
      <c r="EK145" s="202"/>
      <c r="EL145" s="203"/>
      <c r="EM145" s="202"/>
      <c r="EN145" s="203"/>
      <c r="EO145" s="202"/>
      <c r="EP145" s="203"/>
      <c r="EQ145" s="202"/>
      <c r="ER145" s="203"/>
      <c r="ES145" s="202"/>
      <c r="ET145" s="203"/>
      <c r="EU145" s="202"/>
      <c r="EV145" s="203"/>
      <c r="EW145" s="202"/>
      <c r="EX145" s="203"/>
      <c r="EY145" s="202"/>
      <c r="EZ145" s="203"/>
      <c r="FA145" s="202"/>
      <c r="FB145" s="203"/>
      <c r="FC145" s="202"/>
      <c r="FD145" s="203"/>
      <c r="FE145" s="202"/>
      <c r="FF145" s="203"/>
      <c r="FG145" s="202"/>
      <c r="FH145" s="203"/>
      <c r="FI145" s="202"/>
      <c r="FJ145" s="203"/>
      <c r="FK145" s="202"/>
      <c r="FL145" s="203"/>
      <c r="FM145" s="202"/>
      <c r="FN145" s="203"/>
      <c r="FO145" s="202"/>
      <c r="FP145" s="203"/>
      <c r="FQ145" s="202"/>
      <c r="FR145" s="203"/>
      <c r="FS145" s="202"/>
      <c r="FT145" s="203"/>
      <c r="FU145" s="202"/>
      <c r="FV145" s="203"/>
      <c r="FW145" s="202"/>
      <c r="FX145" s="203"/>
      <c r="FY145" s="202"/>
      <c r="FZ145" s="203"/>
      <c r="GA145" s="202"/>
      <c r="GB145" s="203"/>
      <c r="GC145" s="202"/>
      <c r="GD145" s="203"/>
      <c r="GE145" s="202"/>
      <c r="GF145" s="203"/>
      <c r="GG145" s="202"/>
      <c r="GH145" s="203"/>
      <c r="GI145" s="202"/>
      <c r="GJ145" s="203"/>
      <c r="GL145" s="159" t="str">
        <f t="shared" si="49"/>
        <v>Pavel Winter-x</v>
      </c>
      <c r="GM145" s="202"/>
      <c r="GN145" s="203"/>
      <c r="GO145" s="202"/>
      <c r="GP145" s="203"/>
      <c r="GQ145" s="202"/>
      <c r="GR145" s="203"/>
      <c r="GS145" s="202"/>
      <c r="GT145" s="203"/>
      <c r="GU145" s="202"/>
      <c r="GV145" s="203"/>
      <c r="GW145" s="202"/>
      <c r="GX145" s="203"/>
      <c r="GY145" s="202"/>
      <c r="GZ145" s="203"/>
      <c r="HA145" s="202"/>
      <c r="HB145" s="203"/>
      <c r="HC145" s="202"/>
      <c r="HD145" s="203"/>
      <c r="HE145" s="202"/>
      <c r="HF145" s="203"/>
      <c r="HG145" s="202"/>
      <c r="HH145" s="203"/>
      <c r="HI145" s="202"/>
      <c r="HJ145" s="203"/>
      <c r="HK145" s="202"/>
      <c r="HL145" s="203"/>
      <c r="HM145" s="202"/>
      <c r="HN145" s="203"/>
      <c r="HO145" s="202"/>
      <c r="HP145" s="203"/>
      <c r="HQ145" s="202"/>
      <c r="HR145" s="203"/>
      <c r="HS145" s="202"/>
      <c r="HT145" s="203"/>
      <c r="HU145" s="202"/>
      <c r="HV145" s="203"/>
      <c r="HW145" s="202"/>
      <c r="HX145" s="203"/>
      <c r="HY145" s="202"/>
      <c r="HZ145" s="203"/>
      <c r="IA145" s="202"/>
      <c r="IB145" s="203"/>
      <c r="IC145" s="202"/>
      <c r="ID145" s="203"/>
      <c r="IE145" s="202"/>
      <c r="IF145" s="203"/>
      <c r="IG145" s="202"/>
      <c r="IH145" s="203"/>
      <c r="II145" s="202"/>
      <c r="IJ145" s="203"/>
      <c r="IK145" s="202"/>
      <c r="IL145" s="203"/>
      <c r="IM145" s="202"/>
      <c r="IN145" s="203"/>
      <c r="IO145" s="202"/>
      <c r="IP145" s="203"/>
      <c r="IQ145" s="202"/>
      <c r="IR145" s="203"/>
      <c r="IS145" s="202"/>
      <c r="IT145" s="203"/>
      <c r="IU145" s="202"/>
      <c r="IV145" s="215"/>
    </row>
    <row r="146">
      <c r="A146" s="225">
        <f>IFERROR(__xludf.DUMMYFUNCTION("""COMPUTED_VALUE"""),100.0)</f>
        <v>100</v>
      </c>
      <c r="B146" s="159" t="str">
        <f t="shared" si="46"/>
        <v>Milan Fafel</v>
      </c>
      <c r="C146" s="199">
        <f t="shared" ref="C146:BL146" si="145">BO146+EA146+GM146</f>
        <v>7</v>
      </c>
      <c r="D146" s="199">
        <f t="shared" si="145"/>
        <v>0</v>
      </c>
      <c r="E146" s="199">
        <f t="shared" si="145"/>
        <v>0</v>
      </c>
      <c r="F146" s="199">
        <f t="shared" si="145"/>
        <v>0</v>
      </c>
      <c r="G146" s="199">
        <f t="shared" si="145"/>
        <v>7</v>
      </c>
      <c r="H146" s="199">
        <f t="shared" si="145"/>
        <v>0</v>
      </c>
      <c r="I146" s="199">
        <f t="shared" si="145"/>
        <v>0</v>
      </c>
      <c r="J146" s="199">
        <f t="shared" si="145"/>
        <v>0</v>
      </c>
      <c r="K146" s="199">
        <f t="shared" si="145"/>
        <v>5</v>
      </c>
      <c r="L146" s="199">
        <f t="shared" si="145"/>
        <v>0</v>
      </c>
      <c r="M146" s="199">
        <f t="shared" si="145"/>
        <v>6</v>
      </c>
      <c r="N146" s="199">
        <f t="shared" si="145"/>
        <v>0</v>
      </c>
      <c r="O146" s="199">
        <f t="shared" si="145"/>
        <v>0</v>
      </c>
      <c r="P146" s="199">
        <f t="shared" si="145"/>
        <v>0</v>
      </c>
      <c r="Q146" s="199">
        <f t="shared" si="145"/>
        <v>0</v>
      </c>
      <c r="R146" s="199">
        <f t="shared" si="145"/>
        <v>0</v>
      </c>
      <c r="S146" s="199">
        <f t="shared" si="145"/>
        <v>5.5</v>
      </c>
      <c r="T146" s="199">
        <f t="shared" si="145"/>
        <v>0</v>
      </c>
      <c r="U146" s="199">
        <f t="shared" si="145"/>
        <v>5</v>
      </c>
      <c r="V146" s="199">
        <f t="shared" si="145"/>
        <v>0</v>
      </c>
      <c r="W146" s="199">
        <f t="shared" si="145"/>
        <v>0</v>
      </c>
      <c r="X146" s="199">
        <f t="shared" si="145"/>
        <v>0</v>
      </c>
      <c r="Y146" s="199">
        <f t="shared" si="145"/>
        <v>0</v>
      </c>
      <c r="Z146" s="199">
        <f t="shared" si="145"/>
        <v>0</v>
      </c>
      <c r="AA146" s="199">
        <f t="shared" si="145"/>
        <v>0</v>
      </c>
      <c r="AB146" s="199">
        <f t="shared" si="145"/>
        <v>0</v>
      </c>
      <c r="AC146" s="199">
        <f t="shared" si="145"/>
        <v>0</v>
      </c>
      <c r="AD146" s="199">
        <f t="shared" si="145"/>
        <v>0</v>
      </c>
      <c r="AE146" s="199">
        <f t="shared" si="145"/>
        <v>0</v>
      </c>
      <c r="AF146" s="199">
        <f t="shared" si="145"/>
        <v>0</v>
      </c>
      <c r="AG146" s="199">
        <f t="shared" si="145"/>
        <v>0</v>
      </c>
      <c r="AH146" s="199">
        <f t="shared" si="145"/>
        <v>0</v>
      </c>
      <c r="AI146" s="199">
        <f t="shared" si="145"/>
        <v>0</v>
      </c>
      <c r="AJ146" s="199">
        <f t="shared" si="145"/>
        <v>0</v>
      </c>
      <c r="AK146" s="199">
        <f t="shared" si="145"/>
        <v>10.5</v>
      </c>
      <c r="AL146" s="199">
        <f t="shared" si="145"/>
        <v>0</v>
      </c>
      <c r="AM146" s="199">
        <f t="shared" si="145"/>
        <v>7</v>
      </c>
      <c r="AN146" s="199">
        <f t="shared" si="145"/>
        <v>0</v>
      </c>
      <c r="AO146" s="199">
        <f t="shared" si="145"/>
        <v>6</v>
      </c>
      <c r="AP146" s="199">
        <f t="shared" si="145"/>
        <v>0</v>
      </c>
      <c r="AQ146" s="199">
        <f t="shared" si="145"/>
        <v>9</v>
      </c>
      <c r="AR146" s="199">
        <f t="shared" si="145"/>
        <v>0</v>
      </c>
      <c r="AS146" s="199">
        <f t="shared" si="145"/>
        <v>7</v>
      </c>
      <c r="AT146" s="199">
        <f t="shared" si="145"/>
        <v>0</v>
      </c>
      <c r="AU146" s="199">
        <f t="shared" si="145"/>
        <v>0</v>
      </c>
      <c r="AV146" s="199">
        <f t="shared" si="145"/>
        <v>0</v>
      </c>
      <c r="AW146" s="199">
        <f t="shared" si="145"/>
        <v>0</v>
      </c>
      <c r="AX146" s="199">
        <f t="shared" si="145"/>
        <v>0</v>
      </c>
      <c r="AY146" s="199">
        <f t="shared" si="145"/>
        <v>0</v>
      </c>
      <c r="AZ146" s="199">
        <f t="shared" si="145"/>
        <v>0</v>
      </c>
      <c r="BA146" s="199">
        <f t="shared" si="145"/>
        <v>0</v>
      </c>
      <c r="BB146" s="199">
        <f t="shared" si="145"/>
        <v>0</v>
      </c>
      <c r="BC146" s="199">
        <f t="shared" si="145"/>
        <v>0</v>
      </c>
      <c r="BD146" s="199">
        <f t="shared" si="145"/>
        <v>0</v>
      </c>
      <c r="BE146" s="199">
        <f t="shared" si="145"/>
        <v>0</v>
      </c>
      <c r="BF146" s="199">
        <f t="shared" si="145"/>
        <v>0</v>
      </c>
      <c r="BG146" s="199">
        <f t="shared" si="145"/>
        <v>0</v>
      </c>
      <c r="BH146" s="199">
        <f t="shared" si="145"/>
        <v>0</v>
      </c>
      <c r="BI146" s="199">
        <f t="shared" si="145"/>
        <v>5</v>
      </c>
      <c r="BJ146" s="199">
        <f t="shared" si="145"/>
        <v>0</v>
      </c>
      <c r="BK146" s="199">
        <f t="shared" si="145"/>
        <v>0</v>
      </c>
      <c r="BL146" s="199">
        <f t="shared" si="145"/>
        <v>0</v>
      </c>
      <c r="BM146" s="151"/>
      <c r="BN146" s="239" t="str">
        <f>IFERROR(__xludf.DUMMYFUNCTION("""COMPUTED_VALUE"""),"Milan Fafel")</f>
        <v>Milan Fafel</v>
      </c>
      <c r="BO146" s="202"/>
      <c r="BP146" s="203"/>
      <c r="BQ146" s="202"/>
      <c r="BR146" s="203"/>
      <c r="BS146" s="202"/>
      <c r="BT146" s="203"/>
      <c r="BU146" s="202"/>
      <c r="BV146" s="203"/>
      <c r="BW146" s="202"/>
      <c r="BX146" s="203"/>
      <c r="BY146" s="202"/>
      <c r="BZ146" s="203"/>
      <c r="CA146" s="202"/>
      <c r="CB146" s="203"/>
      <c r="CC146" s="202"/>
      <c r="CD146" s="203"/>
      <c r="CE146" s="202"/>
      <c r="CF146" s="203"/>
      <c r="CG146" s="202"/>
      <c r="CH146" s="203"/>
      <c r="CI146" s="202"/>
      <c r="CJ146" s="203"/>
      <c r="CK146" s="202"/>
      <c r="CL146" s="203"/>
      <c r="CM146" s="202"/>
      <c r="CN146" s="203"/>
      <c r="CO146" s="202"/>
      <c r="CP146" s="203"/>
      <c r="CQ146" s="202"/>
      <c r="CR146" s="203"/>
      <c r="CS146" s="202"/>
      <c r="CT146" s="203"/>
      <c r="CU146" s="202"/>
      <c r="CV146" s="203"/>
      <c r="CW146" s="202"/>
      <c r="CX146" s="203"/>
      <c r="CY146" s="202"/>
      <c r="CZ146" s="203"/>
      <c r="DA146" s="202"/>
      <c r="DB146" s="203"/>
      <c r="DC146" s="202"/>
      <c r="DD146" s="203"/>
      <c r="DE146" s="202"/>
      <c r="DF146" s="203"/>
      <c r="DG146" s="202"/>
      <c r="DH146" s="203"/>
      <c r="DI146" s="202"/>
      <c r="DJ146" s="203"/>
      <c r="DK146" s="202"/>
      <c r="DL146" s="203"/>
      <c r="DM146" s="202"/>
      <c r="DN146" s="203"/>
      <c r="DO146" s="202"/>
      <c r="DP146" s="203"/>
      <c r="DQ146" s="202"/>
      <c r="DR146" s="203"/>
      <c r="DS146" s="202"/>
      <c r="DT146" s="203"/>
      <c r="DU146" s="202"/>
      <c r="DV146" s="203"/>
      <c r="DW146" s="202"/>
      <c r="DX146" s="203"/>
      <c r="DZ146" s="159" t="str">
        <f t="shared" si="48"/>
        <v>Milan Fafel</v>
      </c>
      <c r="EA146" s="202"/>
      <c r="EB146" s="203"/>
      <c r="EC146" s="202"/>
      <c r="ED146" s="203"/>
      <c r="EE146" s="202"/>
      <c r="EF146" s="203"/>
      <c r="EG146" s="202"/>
      <c r="EH146" s="203"/>
      <c r="EI146" s="202"/>
      <c r="EJ146" s="203"/>
      <c r="EK146" s="202"/>
      <c r="EL146" s="203"/>
      <c r="EM146" s="202"/>
      <c r="EN146" s="203"/>
      <c r="EO146" s="202"/>
      <c r="EP146" s="203"/>
      <c r="EQ146" s="202"/>
      <c r="ER146" s="203"/>
      <c r="ES146" s="202"/>
      <c r="ET146" s="203"/>
      <c r="EU146" s="202"/>
      <c r="EV146" s="203"/>
      <c r="EW146" s="202"/>
      <c r="EX146" s="203"/>
      <c r="EY146" s="202"/>
      <c r="EZ146" s="203"/>
      <c r="FA146" s="202"/>
      <c r="FB146" s="203"/>
      <c r="FC146" s="202"/>
      <c r="FD146" s="203"/>
      <c r="FE146" s="202"/>
      <c r="FF146" s="203"/>
      <c r="FG146" s="202"/>
      <c r="FH146" s="203"/>
      <c r="FI146" s="202"/>
      <c r="FJ146" s="203"/>
      <c r="FK146" s="202"/>
      <c r="FL146" s="203"/>
      <c r="FM146" s="202"/>
      <c r="FN146" s="203"/>
      <c r="FO146" s="202"/>
      <c r="FP146" s="203"/>
      <c r="FQ146" s="202"/>
      <c r="FR146" s="203"/>
      <c r="FS146" s="202"/>
      <c r="FT146" s="203"/>
      <c r="FU146" s="202"/>
      <c r="FV146" s="203"/>
      <c r="FW146" s="202"/>
      <c r="FX146" s="203"/>
      <c r="FY146" s="202"/>
      <c r="FZ146" s="203"/>
      <c r="GA146" s="202"/>
      <c r="GB146" s="203"/>
      <c r="GC146" s="202"/>
      <c r="GD146" s="203"/>
      <c r="GE146" s="202"/>
      <c r="GF146" s="203"/>
      <c r="GG146" s="202"/>
      <c r="GH146" s="203"/>
      <c r="GI146" s="202"/>
      <c r="GJ146" s="203"/>
      <c r="GL146" s="159" t="str">
        <f t="shared" si="49"/>
        <v>Milan Fafel</v>
      </c>
      <c r="GM146" s="202">
        <f>IFERROR(__xludf.DUMMYFUNCTION("""COMPUTED_VALUE"""),7.0)</f>
        <v>7</v>
      </c>
      <c r="GN146" s="203"/>
      <c r="GO146" s="202"/>
      <c r="GP146" s="203"/>
      <c r="GQ146" s="202">
        <f>IFERROR(__xludf.DUMMYFUNCTION("""COMPUTED_VALUE"""),7.0)</f>
        <v>7</v>
      </c>
      <c r="GR146" s="203"/>
      <c r="GS146" s="202"/>
      <c r="GT146" s="203"/>
      <c r="GU146" s="202">
        <f>IFERROR(__xludf.DUMMYFUNCTION("""COMPUTED_VALUE"""),5.0)</f>
        <v>5</v>
      </c>
      <c r="GV146" s="203"/>
      <c r="GW146" s="202">
        <f>IFERROR(__xludf.DUMMYFUNCTION("""COMPUTED_VALUE"""),6.0)</f>
        <v>6</v>
      </c>
      <c r="GX146" s="203"/>
      <c r="GY146" s="202"/>
      <c r="GZ146" s="203"/>
      <c r="HA146" s="202"/>
      <c r="HB146" s="203"/>
      <c r="HC146" s="202">
        <f>IFERROR(__xludf.DUMMYFUNCTION("""COMPUTED_VALUE"""),5.5)</f>
        <v>5.5</v>
      </c>
      <c r="HD146" s="203"/>
      <c r="HE146" s="202">
        <f>IFERROR(__xludf.DUMMYFUNCTION("""COMPUTED_VALUE"""),5.0)</f>
        <v>5</v>
      </c>
      <c r="HF146" s="203"/>
      <c r="HG146" s="202"/>
      <c r="HH146" s="203"/>
      <c r="HI146" s="202"/>
      <c r="HJ146" s="203"/>
      <c r="HK146" s="202"/>
      <c r="HL146" s="203"/>
      <c r="HM146" s="202"/>
      <c r="HN146" s="203"/>
      <c r="HO146" s="202"/>
      <c r="HP146" s="203"/>
      <c r="HQ146" s="202"/>
      <c r="HR146" s="203"/>
      <c r="HS146" s="202"/>
      <c r="HT146" s="203"/>
      <c r="HU146" s="202">
        <f>IFERROR(__xludf.DUMMYFUNCTION("""COMPUTED_VALUE"""),10.5)</f>
        <v>10.5</v>
      </c>
      <c r="HV146" s="203"/>
      <c r="HW146" s="202">
        <f>IFERROR(__xludf.DUMMYFUNCTION("""COMPUTED_VALUE"""),7.0)</f>
        <v>7</v>
      </c>
      <c r="HX146" s="203"/>
      <c r="HY146" s="202">
        <f>IFERROR(__xludf.DUMMYFUNCTION("""COMPUTED_VALUE"""),6.0)</f>
        <v>6</v>
      </c>
      <c r="HZ146" s="203"/>
      <c r="IA146" s="202">
        <f>IFERROR(__xludf.DUMMYFUNCTION("""COMPUTED_VALUE"""),9.0)</f>
        <v>9</v>
      </c>
      <c r="IB146" s="203"/>
      <c r="IC146" s="202">
        <f>IFERROR(__xludf.DUMMYFUNCTION("""COMPUTED_VALUE"""),7.0)</f>
        <v>7</v>
      </c>
      <c r="ID146" s="203"/>
      <c r="IE146" s="202"/>
      <c r="IF146" s="203"/>
      <c r="IG146" s="202"/>
      <c r="IH146" s="203"/>
      <c r="II146" s="202"/>
      <c r="IJ146" s="203"/>
      <c r="IK146" s="202"/>
      <c r="IL146" s="203"/>
      <c r="IM146" s="202"/>
      <c r="IN146" s="203"/>
      <c r="IO146" s="202"/>
      <c r="IP146" s="203"/>
      <c r="IQ146" s="202"/>
      <c r="IR146" s="203"/>
      <c r="IS146" s="202">
        <f>IFERROR(__xludf.DUMMYFUNCTION("""COMPUTED_VALUE"""),5.0)</f>
        <v>5</v>
      </c>
      <c r="IT146" s="203"/>
      <c r="IU146" s="202"/>
      <c r="IV146" s="215"/>
    </row>
    <row r="147">
      <c r="A147" s="225">
        <f>IFERROR(__xludf.DUMMYFUNCTION("""COMPUTED_VALUE"""),100.0)</f>
        <v>100</v>
      </c>
      <c r="B147" s="159" t="str">
        <f t="shared" si="46"/>
        <v>Dominik Scharf-x</v>
      </c>
      <c r="C147" s="199">
        <f t="shared" ref="C147:BL147" si="146">BO147+EA147+GM147</f>
        <v>0</v>
      </c>
      <c r="D147" s="199">
        <f t="shared" si="146"/>
        <v>0</v>
      </c>
      <c r="E147" s="199">
        <f t="shared" si="146"/>
        <v>0</v>
      </c>
      <c r="F147" s="199">
        <f t="shared" si="146"/>
        <v>0</v>
      </c>
      <c r="G147" s="199">
        <f t="shared" si="146"/>
        <v>0</v>
      </c>
      <c r="H147" s="199">
        <f t="shared" si="146"/>
        <v>0</v>
      </c>
      <c r="I147" s="199">
        <f t="shared" si="146"/>
        <v>0</v>
      </c>
      <c r="J147" s="199">
        <f t="shared" si="146"/>
        <v>0</v>
      </c>
      <c r="K147" s="199">
        <f t="shared" si="146"/>
        <v>0</v>
      </c>
      <c r="L147" s="199">
        <f t="shared" si="146"/>
        <v>0</v>
      </c>
      <c r="M147" s="199">
        <f t="shared" si="146"/>
        <v>0</v>
      </c>
      <c r="N147" s="199">
        <f t="shared" si="146"/>
        <v>0</v>
      </c>
      <c r="O147" s="199">
        <f t="shared" si="146"/>
        <v>0</v>
      </c>
      <c r="P147" s="199">
        <f t="shared" si="146"/>
        <v>0</v>
      </c>
      <c r="Q147" s="199">
        <f t="shared" si="146"/>
        <v>0</v>
      </c>
      <c r="R147" s="199">
        <f t="shared" si="146"/>
        <v>0</v>
      </c>
      <c r="S147" s="199">
        <f t="shared" si="146"/>
        <v>0</v>
      </c>
      <c r="T147" s="199">
        <f t="shared" si="146"/>
        <v>0</v>
      </c>
      <c r="U147" s="199">
        <f t="shared" si="146"/>
        <v>0</v>
      </c>
      <c r="V147" s="199">
        <f t="shared" si="146"/>
        <v>0</v>
      </c>
      <c r="W147" s="199">
        <f t="shared" si="146"/>
        <v>0</v>
      </c>
      <c r="X147" s="199">
        <f t="shared" si="146"/>
        <v>0</v>
      </c>
      <c r="Y147" s="199">
        <f t="shared" si="146"/>
        <v>0</v>
      </c>
      <c r="Z147" s="199">
        <f t="shared" si="146"/>
        <v>0</v>
      </c>
      <c r="AA147" s="199">
        <f t="shared" si="146"/>
        <v>0</v>
      </c>
      <c r="AB147" s="199">
        <f t="shared" si="146"/>
        <v>0</v>
      </c>
      <c r="AC147" s="199">
        <f t="shared" si="146"/>
        <v>0</v>
      </c>
      <c r="AD147" s="199">
        <f t="shared" si="146"/>
        <v>0</v>
      </c>
      <c r="AE147" s="199">
        <f t="shared" si="146"/>
        <v>0</v>
      </c>
      <c r="AF147" s="199">
        <f t="shared" si="146"/>
        <v>0</v>
      </c>
      <c r="AG147" s="199">
        <f t="shared" si="146"/>
        <v>0</v>
      </c>
      <c r="AH147" s="199">
        <f t="shared" si="146"/>
        <v>0</v>
      </c>
      <c r="AI147" s="199">
        <f t="shared" si="146"/>
        <v>0</v>
      </c>
      <c r="AJ147" s="199">
        <f t="shared" si="146"/>
        <v>0</v>
      </c>
      <c r="AK147" s="199">
        <f t="shared" si="146"/>
        <v>0</v>
      </c>
      <c r="AL147" s="199">
        <f t="shared" si="146"/>
        <v>0</v>
      </c>
      <c r="AM147" s="199">
        <f t="shared" si="146"/>
        <v>0</v>
      </c>
      <c r="AN147" s="199">
        <f t="shared" si="146"/>
        <v>0</v>
      </c>
      <c r="AO147" s="199">
        <f t="shared" si="146"/>
        <v>0</v>
      </c>
      <c r="AP147" s="199">
        <f t="shared" si="146"/>
        <v>0</v>
      </c>
      <c r="AQ147" s="199">
        <f t="shared" si="146"/>
        <v>0</v>
      </c>
      <c r="AR147" s="199">
        <f t="shared" si="146"/>
        <v>0</v>
      </c>
      <c r="AS147" s="199">
        <f t="shared" si="146"/>
        <v>0</v>
      </c>
      <c r="AT147" s="199">
        <f t="shared" si="146"/>
        <v>0</v>
      </c>
      <c r="AU147" s="199">
        <f t="shared" si="146"/>
        <v>0</v>
      </c>
      <c r="AV147" s="199">
        <f t="shared" si="146"/>
        <v>0</v>
      </c>
      <c r="AW147" s="199">
        <f t="shared" si="146"/>
        <v>0</v>
      </c>
      <c r="AX147" s="199">
        <f t="shared" si="146"/>
        <v>0</v>
      </c>
      <c r="AY147" s="199">
        <f t="shared" si="146"/>
        <v>0</v>
      </c>
      <c r="AZ147" s="199">
        <f t="shared" si="146"/>
        <v>0</v>
      </c>
      <c r="BA147" s="199">
        <f t="shared" si="146"/>
        <v>0</v>
      </c>
      <c r="BB147" s="199">
        <f t="shared" si="146"/>
        <v>0</v>
      </c>
      <c r="BC147" s="199">
        <f t="shared" si="146"/>
        <v>0</v>
      </c>
      <c r="BD147" s="199">
        <f t="shared" si="146"/>
        <v>0</v>
      </c>
      <c r="BE147" s="199">
        <f t="shared" si="146"/>
        <v>0</v>
      </c>
      <c r="BF147" s="199">
        <f t="shared" si="146"/>
        <v>0</v>
      </c>
      <c r="BG147" s="199">
        <f t="shared" si="146"/>
        <v>0</v>
      </c>
      <c r="BH147" s="199">
        <f t="shared" si="146"/>
        <v>0</v>
      </c>
      <c r="BI147" s="199">
        <f t="shared" si="146"/>
        <v>0</v>
      </c>
      <c r="BJ147" s="199">
        <f t="shared" si="146"/>
        <v>0</v>
      </c>
      <c r="BK147" s="199">
        <f t="shared" si="146"/>
        <v>0</v>
      </c>
      <c r="BL147" s="199">
        <f t="shared" si="146"/>
        <v>0</v>
      </c>
      <c r="BM147" s="151"/>
      <c r="BN147" s="239" t="str">
        <f>IFERROR(__xludf.DUMMYFUNCTION("""COMPUTED_VALUE"""),"Dominik Scharf-x")</f>
        <v>Dominik Scharf-x</v>
      </c>
      <c r="BO147" s="202"/>
      <c r="BP147" s="203"/>
      <c r="BQ147" s="202"/>
      <c r="BR147" s="203"/>
      <c r="BS147" s="202"/>
      <c r="BT147" s="203"/>
      <c r="BU147" s="202"/>
      <c r="BV147" s="203"/>
      <c r="BW147" s="202"/>
      <c r="BX147" s="203"/>
      <c r="BY147" s="202"/>
      <c r="BZ147" s="203"/>
      <c r="CA147" s="202"/>
      <c r="CB147" s="203"/>
      <c r="CC147" s="202"/>
      <c r="CD147" s="203"/>
      <c r="CE147" s="202"/>
      <c r="CF147" s="203"/>
      <c r="CG147" s="202"/>
      <c r="CH147" s="203"/>
      <c r="CI147" s="202"/>
      <c r="CJ147" s="203"/>
      <c r="CK147" s="202"/>
      <c r="CL147" s="203"/>
      <c r="CM147" s="202"/>
      <c r="CN147" s="203"/>
      <c r="CO147" s="202"/>
      <c r="CP147" s="203"/>
      <c r="CQ147" s="202"/>
      <c r="CR147" s="203"/>
      <c r="CS147" s="202"/>
      <c r="CT147" s="203"/>
      <c r="CU147" s="202"/>
      <c r="CV147" s="203"/>
      <c r="CW147" s="202"/>
      <c r="CX147" s="203"/>
      <c r="CY147" s="202"/>
      <c r="CZ147" s="203"/>
      <c r="DA147" s="202"/>
      <c r="DB147" s="203"/>
      <c r="DC147" s="202"/>
      <c r="DD147" s="203"/>
      <c r="DE147" s="202"/>
      <c r="DF147" s="203"/>
      <c r="DG147" s="202"/>
      <c r="DH147" s="203"/>
      <c r="DI147" s="202"/>
      <c r="DJ147" s="203"/>
      <c r="DK147" s="202"/>
      <c r="DL147" s="203"/>
      <c r="DM147" s="202"/>
      <c r="DN147" s="203"/>
      <c r="DO147" s="202"/>
      <c r="DP147" s="203"/>
      <c r="DQ147" s="202"/>
      <c r="DR147" s="203"/>
      <c r="DS147" s="202"/>
      <c r="DT147" s="203"/>
      <c r="DU147" s="202"/>
      <c r="DV147" s="203"/>
      <c r="DW147" s="202"/>
      <c r="DX147" s="203"/>
      <c r="DZ147" s="159" t="str">
        <f t="shared" si="48"/>
        <v>Dominik Scharf-x</v>
      </c>
      <c r="EA147" s="202"/>
      <c r="EB147" s="203"/>
      <c r="EC147" s="202"/>
      <c r="ED147" s="203"/>
      <c r="EE147" s="202"/>
      <c r="EF147" s="203"/>
      <c r="EG147" s="202"/>
      <c r="EH147" s="203"/>
      <c r="EI147" s="202"/>
      <c r="EJ147" s="203"/>
      <c r="EK147" s="202"/>
      <c r="EL147" s="203"/>
      <c r="EM147" s="202"/>
      <c r="EN147" s="203"/>
      <c r="EO147" s="202"/>
      <c r="EP147" s="203"/>
      <c r="EQ147" s="202"/>
      <c r="ER147" s="203"/>
      <c r="ES147" s="202"/>
      <c r="ET147" s="203"/>
      <c r="EU147" s="202"/>
      <c r="EV147" s="203"/>
      <c r="EW147" s="202"/>
      <c r="EX147" s="203"/>
      <c r="EY147" s="202"/>
      <c r="EZ147" s="203"/>
      <c r="FA147" s="202"/>
      <c r="FB147" s="203"/>
      <c r="FC147" s="202"/>
      <c r="FD147" s="203"/>
      <c r="FE147" s="202"/>
      <c r="FF147" s="203"/>
      <c r="FG147" s="202"/>
      <c r="FH147" s="203"/>
      <c r="FI147" s="202"/>
      <c r="FJ147" s="203"/>
      <c r="FK147" s="202"/>
      <c r="FL147" s="203"/>
      <c r="FM147" s="202"/>
      <c r="FN147" s="203"/>
      <c r="FO147" s="202"/>
      <c r="FP147" s="203"/>
      <c r="FQ147" s="202"/>
      <c r="FR147" s="203"/>
      <c r="FS147" s="202"/>
      <c r="FT147" s="203"/>
      <c r="FU147" s="202"/>
      <c r="FV147" s="203"/>
      <c r="FW147" s="202"/>
      <c r="FX147" s="203"/>
      <c r="FY147" s="202"/>
      <c r="FZ147" s="203"/>
      <c r="GA147" s="202"/>
      <c r="GB147" s="203"/>
      <c r="GC147" s="202"/>
      <c r="GD147" s="203"/>
      <c r="GE147" s="202"/>
      <c r="GF147" s="203"/>
      <c r="GG147" s="202"/>
      <c r="GH147" s="203"/>
      <c r="GI147" s="202"/>
      <c r="GJ147" s="203"/>
      <c r="GL147" s="159" t="str">
        <f t="shared" si="49"/>
        <v>Dominik Scharf-x</v>
      </c>
      <c r="GM147" s="202"/>
      <c r="GN147" s="203"/>
      <c r="GO147" s="202"/>
      <c r="GP147" s="203"/>
      <c r="GQ147" s="202"/>
      <c r="GR147" s="203"/>
      <c r="GS147" s="202"/>
      <c r="GT147" s="203"/>
      <c r="GU147" s="202"/>
      <c r="GV147" s="203"/>
      <c r="GW147" s="202"/>
      <c r="GX147" s="203"/>
      <c r="GY147" s="202"/>
      <c r="GZ147" s="203"/>
      <c r="HA147" s="202"/>
      <c r="HB147" s="203"/>
      <c r="HC147" s="202"/>
      <c r="HD147" s="203"/>
      <c r="HE147" s="202"/>
      <c r="HF147" s="203"/>
      <c r="HG147" s="202"/>
      <c r="HH147" s="203"/>
      <c r="HI147" s="202"/>
      <c r="HJ147" s="203"/>
      <c r="HK147" s="202"/>
      <c r="HL147" s="203"/>
      <c r="HM147" s="202"/>
      <c r="HN147" s="203"/>
      <c r="HO147" s="202"/>
      <c r="HP147" s="203"/>
      <c r="HQ147" s="202"/>
      <c r="HR147" s="203"/>
      <c r="HS147" s="202"/>
      <c r="HT147" s="203"/>
      <c r="HU147" s="202"/>
      <c r="HV147" s="203"/>
      <c r="HW147" s="202"/>
      <c r="HX147" s="203"/>
      <c r="HY147" s="202"/>
      <c r="HZ147" s="203"/>
      <c r="IA147" s="202"/>
      <c r="IB147" s="203"/>
      <c r="IC147" s="202"/>
      <c r="ID147" s="203"/>
      <c r="IE147" s="202"/>
      <c r="IF147" s="203"/>
      <c r="IG147" s="202"/>
      <c r="IH147" s="203"/>
      <c r="II147" s="202"/>
      <c r="IJ147" s="203"/>
      <c r="IK147" s="202"/>
      <c r="IL147" s="203"/>
      <c r="IM147" s="202"/>
      <c r="IN147" s="203"/>
      <c r="IO147" s="202"/>
      <c r="IP147" s="203"/>
      <c r="IQ147" s="202"/>
      <c r="IR147" s="203"/>
      <c r="IS147" s="202"/>
      <c r="IT147" s="203"/>
      <c r="IU147" s="202"/>
      <c r="IV147" s="215"/>
    </row>
    <row r="148">
      <c r="A148" s="225">
        <f>IFERROR(__xludf.DUMMYFUNCTION("""COMPUTED_VALUE"""),100.0)</f>
        <v>100</v>
      </c>
      <c r="B148" s="159" t="str">
        <f t="shared" si="46"/>
        <v>Lukáš Veškrna</v>
      </c>
      <c r="C148" s="199">
        <f t="shared" ref="C148:BL148" si="147">BO148+EA148+GM148</f>
        <v>3</v>
      </c>
      <c r="D148" s="199">
        <f t="shared" si="147"/>
        <v>0</v>
      </c>
      <c r="E148" s="199">
        <f t="shared" si="147"/>
        <v>0</v>
      </c>
      <c r="F148" s="199">
        <f t="shared" si="147"/>
        <v>0</v>
      </c>
      <c r="G148" s="199">
        <f t="shared" si="147"/>
        <v>0</v>
      </c>
      <c r="H148" s="199">
        <f t="shared" si="147"/>
        <v>0</v>
      </c>
      <c r="I148" s="199">
        <f t="shared" si="147"/>
        <v>0</v>
      </c>
      <c r="J148" s="199">
        <f t="shared" si="147"/>
        <v>0</v>
      </c>
      <c r="K148" s="199">
        <f t="shared" si="147"/>
        <v>7.5</v>
      </c>
      <c r="L148" s="199">
        <f t="shared" si="147"/>
        <v>0</v>
      </c>
      <c r="M148" s="199">
        <f t="shared" si="147"/>
        <v>6.5</v>
      </c>
      <c r="N148" s="199">
        <f t="shared" si="147"/>
        <v>0</v>
      </c>
      <c r="O148" s="199">
        <f t="shared" si="147"/>
        <v>3.5</v>
      </c>
      <c r="P148" s="199">
        <f t="shared" si="147"/>
        <v>0</v>
      </c>
      <c r="Q148" s="199">
        <f t="shared" si="147"/>
        <v>0</v>
      </c>
      <c r="R148" s="199">
        <f t="shared" si="147"/>
        <v>0</v>
      </c>
      <c r="S148" s="199">
        <f t="shared" si="147"/>
        <v>5</v>
      </c>
      <c r="T148" s="199">
        <f t="shared" si="147"/>
        <v>0</v>
      </c>
      <c r="U148" s="199">
        <f t="shared" si="147"/>
        <v>0</v>
      </c>
      <c r="V148" s="199">
        <f t="shared" si="147"/>
        <v>0</v>
      </c>
      <c r="W148" s="199">
        <f t="shared" si="147"/>
        <v>0</v>
      </c>
      <c r="X148" s="199">
        <f t="shared" si="147"/>
        <v>0</v>
      </c>
      <c r="Y148" s="199">
        <f t="shared" si="147"/>
        <v>0</v>
      </c>
      <c r="Z148" s="199">
        <f t="shared" si="147"/>
        <v>0</v>
      </c>
      <c r="AA148" s="199">
        <f t="shared" si="147"/>
        <v>0</v>
      </c>
      <c r="AB148" s="199">
        <f t="shared" si="147"/>
        <v>0</v>
      </c>
      <c r="AC148" s="199">
        <f t="shared" si="147"/>
        <v>0</v>
      </c>
      <c r="AD148" s="199">
        <f t="shared" si="147"/>
        <v>0</v>
      </c>
      <c r="AE148" s="199">
        <f t="shared" si="147"/>
        <v>0</v>
      </c>
      <c r="AF148" s="199">
        <f t="shared" si="147"/>
        <v>0</v>
      </c>
      <c r="AG148" s="199">
        <f t="shared" si="147"/>
        <v>0</v>
      </c>
      <c r="AH148" s="199">
        <f t="shared" si="147"/>
        <v>0</v>
      </c>
      <c r="AI148" s="199">
        <f t="shared" si="147"/>
        <v>0</v>
      </c>
      <c r="AJ148" s="199">
        <f t="shared" si="147"/>
        <v>0</v>
      </c>
      <c r="AK148" s="199">
        <f t="shared" si="147"/>
        <v>0</v>
      </c>
      <c r="AL148" s="199">
        <f t="shared" si="147"/>
        <v>0</v>
      </c>
      <c r="AM148" s="199">
        <f t="shared" si="147"/>
        <v>0</v>
      </c>
      <c r="AN148" s="199">
        <f t="shared" si="147"/>
        <v>0</v>
      </c>
      <c r="AO148" s="199">
        <f t="shared" si="147"/>
        <v>0</v>
      </c>
      <c r="AP148" s="199">
        <f t="shared" si="147"/>
        <v>0</v>
      </c>
      <c r="AQ148" s="199">
        <f t="shared" si="147"/>
        <v>10</v>
      </c>
      <c r="AR148" s="199">
        <f t="shared" si="147"/>
        <v>0</v>
      </c>
      <c r="AS148" s="199">
        <f t="shared" si="147"/>
        <v>6</v>
      </c>
      <c r="AT148" s="199">
        <f t="shared" si="147"/>
        <v>0</v>
      </c>
      <c r="AU148" s="199">
        <f t="shared" si="147"/>
        <v>0</v>
      </c>
      <c r="AV148" s="199">
        <f t="shared" si="147"/>
        <v>0</v>
      </c>
      <c r="AW148" s="199">
        <f t="shared" si="147"/>
        <v>0</v>
      </c>
      <c r="AX148" s="199">
        <f t="shared" si="147"/>
        <v>0</v>
      </c>
      <c r="AY148" s="199">
        <f t="shared" si="147"/>
        <v>0</v>
      </c>
      <c r="AZ148" s="199">
        <f t="shared" si="147"/>
        <v>0</v>
      </c>
      <c r="BA148" s="199">
        <f t="shared" si="147"/>
        <v>11</v>
      </c>
      <c r="BB148" s="199">
        <f t="shared" si="147"/>
        <v>0</v>
      </c>
      <c r="BC148" s="199">
        <f t="shared" si="147"/>
        <v>5</v>
      </c>
      <c r="BD148" s="199">
        <f t="shared" si="147"/>
        <v>0</v>
      </c>
      <c r="BE148" s="199">
        <f t="shared" si="147"/>
        <v>0</v>
      </c>
      <c r="BF148" s="199">
        <f t="shared" si="147"/>
        <v>0</v>
      </c>
      <c r="BG148" s="199">
        <f t="shared" si="147"/>
        <v>5.5</v>
      </c>
      <c r="BH148" s="199">
        <f t="shared" si="147"/>
        <v>0</v>
      </c>
      <c r="BI148" s="199">
        <f t="shared" si="147"/>
        <v>10.5</v>
      </c>
      <c r="BJ148" s="199">
        <f t="shared" si="147"/>
        <v>0</v>
      </c>
      <c r="BK148" s="199">
        <f t="shared" si="147"/>
        <v>0</v>
      </c>
      <c r="BL148" s="199">
        <f t="shared" si="147"/>
        <v>0</v>
      </c>
      <c r="BM148" s="151"/>
      <c r="BN148" s="239" t="str">
        <f>IFERROR(__xludf.DUMMYFUNCTION("""COMPUTED_VALUE"""),"Lukáš Veškrna")</f>
        <v>Lukáš Veškrna</v>
      </c>
      <c r="BO148" s="202">
        <f>IFERROR(__xludf.DUMMYFUNCTION("""COMPUTED_VALUE"""),3.0)</f>
        <v>3</v>
      </c>
      <c r="BP148" s="203"/>
      <c r="BQ148" s="202"/>
      <c r="BR148" s="203"/>
      <c r="BS148" s="202"/>
      <c r="BT148" s="203"/>
      <c r="BU148" s="202"/>
      <c r="BV148" s="203"/>
      <c r="BW148" s="202">
        <f>IFERROR(__xludf.DUMMYFUNCTION("""COMPUTED_VALUE"""),7.5)</f>
        <v>7.5</v>
      </c>
      <c r="BX148" s="203"/>
      <c r="BY148" s="202">
        <f>IFERROR(__xludf.DUMMYFUNCTION("""COMPUTED_VALUE"""),6.5)</f>
        <v>6.5</v>
      </c>
      <c r="BZ148" s="203"/>
      <c r="CA148" s="202">
        <f>IFERROR(__xludf.DUMMYFUNCTION("""COMPUTED_VALUE"""),3.5)</f>
        <v>3.5</v>
      </c>
      <c r="CB148" s="203"/>
      <c r="CC148" s="202"/>
      <c r="CD148" s="203"/>
      <c r="CE148" s="202">
        <f>IFERROR(__xludf.DUMMYFUNCTION("""COMPUTED_VALUE"""),5.0)</f>
        <v>5</v>
      </c>
      <c r="CF148" s="203"/>
      <c r="CG148" s="202"/>
      <c r="CH148" s="203"/>
      <c r="CI148" s="202"/>
      <c r="CJ148" s="203"/>
      <c r="CK148" s="202"/>
      <c r="CL148" s="203"/>
      <c r="CM148" s="202"/>
      <c r="CN148" s="203"/>
      <c r="CO148" s="202"/>
      <c r="CP148" s="203"/>
      <c r="CQ148" s="202"/>
      <c r="CR148" s="203"/>
      <c r="CS148" s="202"/>
      <c r="CT148" s="203"/>
      <c r="CU148" s="202"/>
      <c r="CV148" s="203"/>
      <c r="CW148" s="202"/>
      <c r="CX148" s="203"/>
      <c r="CY148" s="202"/>
      <c r="CZ148" s="203"/>
      <c r="DA148" s="202"/>
      <c r="DB148" s="203"/>
      <c r="DC148" s="202">
        <f>IFERROR(__xludf.DUMMYFUNCTION("""COMPUTED_VALUE"""),10.0)</f>
        <v>10</v>
      </c>
      <c r="DD148" s="203"/>
      <c r="DE148" s="202">
        <f>IFERROR(__xludf.DUMMYFUNCTION("""COMPUTED_VALUE"""),6.0)</f>
        <v>6</v>
      </c>
      <c r="DF148" s="203"/>
      <c r="DG148" s="202"/>
      <c r="DH148" s="203"/>
      <c r="DI148" s="202"/>
      <c r="DJ148" s="203"/>
      <c r="DK148" s="202"/>
      <c r="DL148" s="203"/>
      <c r="DM148" s="202">
        <f>IFERROR(__xludf.DUMMYFUNCTION("""COMPUTED_VALUE"""),11.0)</f>
        <v>11</v>
      </c>
      <c r="DN148" s="203"/>
      <c r="DO148" s="202">
        <f>IFERROR(__xludf.DUMMYFUNCTION("""COMPUTED_VALUE"""),5.0)</f>
        <v>5</v>
      </c>
      <c r="DP148" s="203"/>
      <c r="DQ148" s="202"/>
      <c r="DR148" s="203"/>
      <c r="DS148" s="202">
        <f>IFERROR(__xludf.DUMMYFUNCTION("""COMPUTED_VALUE"""),5.5)</f>
        <v>5.5</v>
      </c>
      <c r="DT148" s="203"/>
      <c r="DU148" s="202">
        <f>IFERROR(__xludf.DUMMYFUNCTION("""COMPUTED_VALUE"""),10.5)</f>
        <v>10.5</v>
      </c>
      <c r="DV148" s="203"/>
      <c r="DW148" s="202"/>
      <c r="DX148" s="203"/>
      <c r="DZ148" s="159" t="str">
        <f t="shared" si="48"/>
        <v>Lukáš Veškrna</v>
      </c>
      <c r="EA148" s="202"/>
      <c r="EB148" s="203"/>
      <c r="EC148" s="202"/>
      <c r="ED148" s="203"/>
      <c r="EE148" s="202"/>
      <c r="EF148" s="203"/>
      <c r="EG148" s="202"/>
      <c r="EH148" s="203"/>
      <c r="EI148" s="202"/>
      <c r="EJ148" s="203"/>
      <c r="EK148" s="202"/>
      <c r="EL148" s="203"/>
      <c r="EM148" s="202"/>
      <c r="EN148" s="203"/>
      <c r="EO148" s="202"/>
      <c r="EP148" s="203"/>
      <c r="EQ148" s="202"/>
      <c r="ER148" s="203"/>
      <c r="ES148" s="202"/>
      <c r="ET148" s="203"/>
      <c r="EU148" s="202"/>
      <c r="EV148" s="203"/>
      <c r="EW148" s="202"/>
      <c r="EX148" s="203"/>
      <c r="EY148" s="202"/>
      <c r="EZ148" s="203"/>
      <c r="FA148" s="202"/>
      <c r="FB148" s="203"/>
      <c r="FC148" s="202"/>
      <c r="FD148" s="203"/>
      <c r="FE148" s="202"/>
      <c r="FF148" s="203"/>
      <c r="FG148" s="202"/>
      <c r="FH148" s="203"/>
      <c r="FI148" s="202"/>
      <c r="FJ148" s="203"/>
      <c r="FK148" s="202"/>
      <c r="FL148" s="203"/>
      <c r="FM148" s="202"/>
      <c r="FN148" s="203"/>
      <c r="FO148" s="202"/>
      <c r="FP148" s="203"/>
      <c r="FQ148" s="202"/>
      <c r="FR148" s="203"/>
      <c r="FS148" s="202"/>
      <c r="FT148" s="203"/>
      <c r="FU148" s="202"/>
      <c r="FV148" s="203"/>
      <c r="FW148" s="202"/>
      <c r="FX148" s="203"/>
      <c r="FY148" s="202"/>
      <c r="FZ148" s="203"/>
      <c r="GA148" s="202"/>
      <c r="GB148" s="203"/>
      <c r="GC148" s="202"/>
      <c r="GD148" s="203"/>
      <c r="GE148" s="202"/>
      <c r="GF148" s="203"/>
      <c r="GG148" s="202"/>
      <c r="GH148" s="203"/>
      <c r="GI148" s="202"/>
      <c r="GJ148" s="203"/>
      <c r="GL148" s="159" t="str">
        <f t="shared" si="49"/>
        <v>Lukáš Veškrna</v>
      </c>
      <c r="GM148" s="202"/>
      <c r="GN148" s="203"/>
      <c r="GO148" s="202"/>
      <c r="GP148" s="203"/>
      <c r="GQ148" s="202"/>
      <c r="GR148" s="203"/>
      <c r="GS148" s="202"/>
      <c r="GT148" s="203"/>
      <c r="GU148" s="202"/>
      <c r="GV148" s="203"/>
      <c r="GW148" s="202"/>
      <c r="GX148" s="203"/>
      <c r="GY148" s="202"/>
      <c r="GZ148" s="203"/>
      <c r="HA148" s="202"/>
      <c r="HB148" s="203"/>
      <c r="HC148" s="202"/>
      <c r="HD148" s="203"/>
      <c r="HE148" s="202"/>
      <c r="HF148" s="203"/>
      <c r="HG148" s="202"/>
      <c r="HH148" s="203"/>
      <c r="HI148" s="202"/>
      <c r="HJ148" s="203"/>
      <c r="HK148" s="202"/>
      <c r="HL148" s="203"/>
      <c r="HM148" s="202"/>
      <c r="HN148" s="203"/>
      <c r="HO148" s="202"/>
      <c r="HP148" s="203"/>
      <c r="HQ148" s="202"/>
      <c r="HR148" s="203"/>
      <c r="HS148" s="202"/>
      <c r="HT148" s="203"/>
      <c r="HU148" s="202"/>
      <c r="HV148" s="203"/>
      <c r="HW148" s="202"/>
      <c r="HX148" s="203"/>
      <c r="HY148" s="202"/>
      <c r="HZ148" s="203"/>
      <c r="IA148" s="202"/>
      <c r="IB148" s="203"/>
      <c r="IC148" s="202"/>
      <c r="ID148" s="203"/>
      <c r="IE148" s="202"/>
      <c r="IF148" s="203"/>
      <c r="IG148" s="202"/>
      <c r="IH148" s="203"/>
      <c r="II148" s="202"/>
      <c r="IJ148" s="203"/>
      <c r="IK148" s="202"/>
      <c r="IL148" s="203"/>
      <c r="IM148" s="202"/>
      <c r="IN148" s="203"/>
      <c r="IO148" s="202"/>
      <c r="IP148" s="203"/>
      <c r="IQ148" s="202"/>
      <c r="IR148" s="203"/>
      <c r="IS148" s="202"/>
      <c r="IT148" s="203"/>
      <c r="IU148" s="202"/>
      <c r="IV148" s="215"/>
    </row>
    <row r="149">
      <c r="A149" s="225">
        <f>IFERROR(__xludf.DUMMYFUNCTION("""COMPUTED_VALUE"""),100.0)</f>
        <v>100</v>
      </c>
      <c r="B149" s="159" t="str">
        <f t="shared" si="46"/>
        <v>Vojtěch Makovský</v>
      </c>
      <c r="C149" s="199">
        <f t="shared" ref="C149:BL149" si="148">BO149+EA149+GM149</f>
        <v>0</v>
      </c>
      <c r="D149" s="199">
        <f t="shared" si="148"/>
        <v>0</v>
      </c>
      <c r="E149" s="199">
        <f t="shared" si="148"/>
        <v>3</v>
      </c>
      <c r="F149" s="199">
        <f t="shared" si="148"/>
        <v>0</v>
      </c>
      <c r="G149" s="199">
        <f t="shared" si="148"/>
        <v>0</v>
      </c>
      <c r="H149" s="199">
        <f t="shared" si="148"/>
        <v>0</v>
      </c>
      <c r="I149" s="199">
        <f t="shared" si="148"/>
        <v>0</v>
      </c>
      <c r="J149" s="199">
        <f t="shared" si="148"/>
        <v>0</v>
      </c>
      <c r="K149" s="199">
        <f t="shared" si="148"/>
        <v>0</v>
      </c>
      <c r="L149" s="199">
        <f t="shared" si="148"/>
        <v>0</v>
      </c>
      <c r="M149" s="199">
        <f t="shared" si="148"/>
        <v>0</v>
      </c>
      <c r="N149" s="199">
        <f t="shared" si="148"/>
        <v>0</v>
      </c>
      <c r="O149" s="199">
        <f t="shared" si="148"/>
        <v>0</v>
      </c>
      <c r="P149" s="199">
        <f t="shared" si="148"/>
        <v>0</v>
      </c>
      <c r="Q149" s="199">
        <f t="shared" si="148"/>
        <v>0</v>
      </c>
      <c r="R149" s="199">
        <f t="shared" si="148"/>
        <v>0</v>
      </c>
      <c r="S149" s="199">
        <f t="shared" si="148"/>
        <v>0</v>
      </c>
      <c r="T149" s="199">
        <f t="shared" si="148"/>
        <v>0</v>
      </c>
      <c r="U149" s="199">
        <f t="shared" si="148"/>
        <v>7</v>
      </c>
      <c r="V149" s="199">
        <f t="shared" si="148"/>
        <v>0</v>
      </c>
      <c r="W149" s="199">
        <f t="shared" si="148"/>
        <v>0</v>
      </c>
      <c r="X149" s="199">
        <f t="shared" si="148"/>
        <v>0</v>
      </c>
      <c r="Y149" s="199">
        <f t="shared" si="148"/>
        <v>0</v>
      </c>
      <c r="Z149" s="199">
        <f t="shared" si="148"/>
        <v>0</v>
      </c>
      <c r="AA149" s="199">
        <f t="shared" si="148"/>
        <v>0</v>
      </c>
      <c r="AB149" s="199">
        <f t="shared" si="148"/>
        <v>0</v>
      </c>
      <c r="AC149" s="199">
        <f t="shared" si="148"/>
        <v>0</v>
      </c>
      <c r="AD149" s="199">
        <f t="shared" si="148"/>
        <v>0</v>
      </c>
      <c r="AE149" s="199">
        <f t="shared" si="148"/>
        <v>1</v>
      </c>
      <c r="AF149" s="199">
        <f t="shared" si="148"/>
        <v>0</v>
      </c>
      <c r="AG149" s="199">
        <f t="shared" si="148"/>
        <v>0</v>
      </c>
      <c r="AH149" s="199">
        <f t="shared" si="148"/>
        <v>0</v>
      </c>
      <c r="AI149" s="199">
        <f t="shared" si="148"/>
        <v>3</v>
      </c>
      <c r="AJ149" s="199">
        <f t="shared" si="148"/>
        <v>0</v>
      </c>
      <c r="AK149" s="199">
        <f t="shared" si="148"/>
        <v>0</v>
      </c>
      <c r="AL149" s="199">
        <f t="shared" si="148"/>
        <v>0</v>
      </c>
      <c r="AM149" s="199">
        <f t="shared" si="148"/>
        <v>0</v>
      </c>
      <c r="AN149" s="199">
        <f t="shared" si="148"/>
        <v>0</v>
      </c>
      <c r="AO149" s="199">
        <f t="shared" si="148"/>
        <v>6</v>
      </c>
      <c r="AP149" s="199">
        <f t="shared" si="148"/>
        <v>0</v>
      </c>
      <c r="AQ149" s="199">
        <f t="shared" si="148"/>
        <v>0</v>
      </c>
      <c r="AR149" s="199">
        <f t="shared" si="148"/>
        <v>0</v>
      </c>
      <c r="AS149" s="199">
        <f t="shared" si="148"/>
        <v>0</v>
      </c>
      <c r="AT149" s="199">
        <f t="shared" si="148"/>
        <v>0</v>
      </c>
      <c r="AU149" s="199">
        <f t="shared" si="148"/>
        <v>0</v>
      </c>
      <c r="AV149" s="199">
        <f t="shared" si="148"/>
        <v>0</v>
      </c>
      <c r="AW149" s="199">
        <f t="shared" si="148"/>
        <v>0</v>
      </c>
      <c r="AX149" s="199">
        <f t="shared" si="148"/>
        <v>0</v>
      </c>
      <c r="AY149" s="199">
        <f t="shared" si="148"/>
        <v>0</v>
      </c>
      <c r="AZ149" s="199">
        <f t="shared" si="148"/>
        <v>0</v>
      </c>
      <c r="BA149" s="199">
        <f t="shared" si="148"/>
        <v>0</v>
      </c>
      <c r="BB149" s="199">
        <f t="shared" si="148"/>
        <v>0</v>
      </c>
      <c r="BC149" s="199">
        <f t="shared" si="148"/>
        <v>0</v>
      </c>
      <c r="BD149" s="199">
        <f t="shared" si="148"/>
        <v>0</v>
      </c>
      <c r="BE149" s="199">
        <f t="shared" si="148"/>
        <v>0</v>
      </c>
      <c r="BF149" s="199">
        <f t="shared" si="148"/>
        <v>0</v>
      </c>
      <c r="BG149" s="199">
        <f t="shared" si="148"/>
        <v>0</v>
      </c>
      <c r="BH149" s="199">
        <f t="shared" si="148"/>
        <v>0</v>
      </c>
      <c r="BI149" s="199">
        <f t="shared" si="148"/>
        <v>8</v>
      </c>
      <c r="BJ149" s="199">
        <f t="shared" si="148"/>
        <v>0</v>
      </c>
      <c r="BK149" s="199">
        <f t="shared" si="148"/>
        <v>0</v>
      </c>
      <c r="BL149" s="199">
        <f t="shared" si="148"/>
        <v>0</v>
      </c>
      <c r="BM149" s="151"/>
      <c r="BN149" s="239" t="str">
        <f>IFERROR(__xludf.DUMMYFUNCTION("""COMPUTED_VALUE"""),"Vojtěch Makovský")</f>
        <v>Vojtěch Makovský</v>
      </c>
      <c r="BO149" s="202"/>
      <c r="BP149" s="203"/>
      <c r="BQ149" s="202"/>
      <c r="BR149" s="203"/>
      <c r="BS149" s="202"/>
      <c r="BT149" s="203"/>
      <c r="BU149" s="202"/>
      <c r="BV149" s="203"/>
      <c r="BW149" s="202"/>
      <c r="BX149" s="203"/>
      <c r="BY149" s="202"/>
      <c r="BZ149" s="203"/>
      <c r="CA149" s="202"/>
      <c r="CB149" s="203"/>
      <c r="CC149" s="202"/>
      <c r="CD149" s="203"/>
      <c r="CE149" s="202"/>
      <c r="CF149" s="203"/>
      <c r="CG149" s="202"/>
      <c r="CH149" s="203"/>
      <c r="CI149" s="202"/>
      <c r="CJ149" s="203"/>
      <c r="CK149" s="202"/>
      <c r="CL149" s="203"/>
      <c r="CM149" s="202"/>
      <c r="CN149" s="203"/>
      <c r="CO149" s="202"/>
      <c r="CP149" s="203"/>
      <c r="CQ149" s="202"/>
      <c r="CR149" s="203"/>
      <c r="CS149" s="202"/>
      <c r="CT149" s="203"/>
      <c r="CU149" s="202"/>
      <c r="CV149" s="203"/>
      <c r="CW149" s="202"/>
      <c r="CX149" s="203"/>
      <c r="CY149" s="202"/>
      <c r="CZ149" s="203"/>
      <c r="DA149" s="202"/>
      <c r="DB149" s="203"/>
      <c r="DC149" s="202"/>
      <c r="DD149" s="203"/>
      <c r="DE149" s="202"/>
      <c r="DF149" s="203"/>
      <c r="DG149" s="202"/>
      <c r="DH149" s="203"/>
      <c r="DI149" s="202"/>
      <c r="DJ149" s="203"/>
      <c r="DK149" s="202"/>
      <c r="DL149" s="203"/>
      <c r="DM149" s="202"/>
      <c r="DN149" s="203"/>
      <c r="DO149" s="202"/>
      <c r="DP149" s="203"/>
      <c r="DQ149" s="202"/>
      <c r="DR149" s="203"/>
      <c r="DS149" s="202"/>
      <c r="DT149" s="203"/>
      <c r="DU149" s="202"/>
      <c r="DV149" s="203"/>
      <c r="DW149" s="202"/>
      <c r="DX149" s="203"/>
      <c r="DZ149" s="159" t="str">
        <f t="shared" si="48"/>
        <v>Vojtěch Makovský</v>
      </c>
      <c r="EA149" s="202"/>
      <c r="EB149" s="203"/>
      <c r="EC149" s="202">
        <f>IFERROR(__xludf.DUMMYFUNCTION("""COMPUTED_VALUE"""),3.0)</f>
        <v>3</v>
      </c>
      <c r="ED149" s="203"/>
      <c r="EE149" s="202"/>
      <c r="EF149" s="203"/>
      <c r="EG149" s="202"/>
      <c r="EH149" s="203"/>
      <c r="EI149" s="202"/>
      <c r="EJ149" s="203"/>
      <c r="EK149" s="202"/>
      <c r="EL149" s="203"/>
      <c r="EM149" s="202"/>
      <c r="EN149" s="203"/>
      <c r="EO149" s="202"/>
      <c r="EP149" s="203"/>
      <c r="EQ149" s="202"/>
      <c r="ER149" s="203"/>
      <c r="ES149" s="202">
        <f>IFERROR(__xludf.DUMMYFUNCTION("""COMPUTED_VALUE"""),7.0)</f>
        <v>7</v>
      </c>
      <c r="ET149" s="203"/>
      <c r="EU149" s="202"/>
      <c r="EV149" s="203"/>
      <c r="EW149" s="202"/>
      <c r="EX149" s="203"/>
      <c r="EY149" s="202"/>
      <c r="EZ149" s="203"/>
      <c r="FA149" s="202"/>
      <c r="FB149" s="203"/>
      <c r="FC149" s="202">
        <f>IFERROR(__xludf.DUMMYFUNCTION("""COMPUTED_VALUE"""),1.0)</f>
        <v>1</v>
      </c>
      <c r="FD149" s="203"/>
      <c r="FE149" s="202"/>
      <c r="FF149" s="203"/>
      <c r="FG149" s="202">
        <f>IFERROR(__xludf.DUMMYFUNCTION("""COMPUTED_VALUE"""),3.0)</f>
        <v>3</v>
      </c>
      <c r="FH149" s="203"/>
      <c r="FI149" s="202"/>
      <c r="FJ149" s="203"/>
      <c r="FK149" s="202"/>
      <c r="FL149" s="203"/>
      <c r="FM149" s="202">
        <f>IFERROR(__xludf.DUMMYFUNCTION("""COMPUTED_VALUE"""),6.0)</f>
        <v>6</v>
      </c>
      <c r="FN149" s="203"/>
      <c r="FO149" s="202"/>
      <c r="FP149" s="203"/>
      <c r="FQ149" s="202"/>
      <c r="FR149" s="203"/>
      <c r="FS149" s="202"/>
      <c r="FT149" s="203"/>
      <c r="FU149" s="202"/>
      <c r="FV149" s="203"/>
      <c r="FW149" s="202"/>
      <c r="FX149" s="203"/>
      <c r="FY149" s="202"/>
      <c r="FZ149" s="203"/>
      <c r="GA149" s="202"/>
      <c r="GB149" s="203"/>
      <c r="GC149" s="202"/>
      <c r="GD149" s="203"/>
      <c r="GE149" s="202"/>
      <c r="GF149" s="203"/>
      <c r="GG149" s="202">
        <f>IFERROR(__xludf.DUMMYFUNCTION("""COMPUTED_VALUE"""),8.0)</f>
        <v>8</v>
      </c>
      <c r="GH149" s="203"/>
      <c r="GI149" s="202"/>
      <c r="GJ149" s="203"/>
      <c r="GL149" s="159" t="str">
        <f t="shared" si="49"/>
        <v>Vojtěch Makovský</v>
      </c>
      <c r="GM149" s="202"/>
      <c r="GN149" s="203"/>
      <c r="GO149" s="202"/>
      <c r="GP149" s="203"/>
      <c r="GQ149" s="202"/>
      <c r="GR149" s="203"/>
      <c r="GS149" s="202"/>
      <c r="GT149" s="203"/>
      <c r="GU149" s="202"/>
      <c r="GV149" s="203"/>
      <c r="GW149" s="202"/>
      <c r="GX149" s="203"/>
      <c r="GY149" s="202"/>
      <c r="GZ149" s="203"/>
      <c r="HA149" s="202"/>
      <c r="HB149" s="203"/>
      <c r="HC149" s="202"/>
      <c r="HD149" s="203"/>
      <c r="HE149" s="202"/>
      <c r="HF149" s="203"/>
      <c r="HG149" s="202"/>
      <c r="HH149" s="203"/>
      <c r="HI149" s="202"/>
      <c r="HJ149" s="203"/>
      <c r="HK149" s="202"/>
      <c r="HL149" s="203"/>
      <c r="HM149" s="202"/>
      <c r="HN149" s="203"/>
      <c r="HO149" s="202"/>
      <c r="HP149" s="203"/>
      <c r="HQ149" s="202"/>
      <c r="HR149" s="203"/>
      <c r="HS149" s="202"/>
      <c r="HT149" s="203"/>
      <c r="HU149" s="202"/>
      <c r="HV149" s="203"/>
      <c r="HW149" s="202"/>
      <c r="HX149" s="203"/>
      <c r="HY149" s="202"/>
      <c r="HZ149" s="203"/>
      <c r="IA149" s="202"/>
      <c r="IB149" s="203"/>
      <c r="IC149" s="202"/>
      <c r="ID149" s="203"/>
      <c r="IE149" s="202"/>
      <c r="IF149" s="203"/>
      <c r="IG149" s="202"/>
      <c r="IH149" s="203"/>
      <c r="II149" s="202"/>
      <c r="IJ149" s="203"/>
      <c r="IK149" s="202"/>
      <c r="IL149" s="203"/>
      <c r="IM149" s="202"/>
      <c r="IN149" s="203"/>
      <c r="IO149" s="202"/>
      <c r="IP149" s="203"/>
      <c r="IQ149" s="202"/>
      <c r="IR149" s="203"/>
      <c r="IS149" s="202"/>
      <c r="IT149" s="203"/>
      <c r="IU149" s="202"/>
      <c r="IV149" s="215"/>
    </row>
    <row r="150">
      <c r="A150" s="225">
        <f>IFERROR(__xludf.DUMMYFUNCTION("""COMPUTED_VALUE"""),100.0)</f>
        <v>100</v>
      </c>
      <c r="B150" s="159" t="str">
        <f t="shared" si="46"/>
        <v>Lenka Richterová</v>
      </c>
      <c r="C150" s="199">
        <f t="shared" ref="C150:BL150" si="149">BO150+EA150+GM150</f>
        <v>6</v>
      </c>
      <c r="D150" s="199">
        <f t="shared" si="149"/>
        <v>0</v>
      </c>
      <c r="E150" s="199">
        <f t="shared" si="149"/>
        <v>0</v>
      </c>
      <c r="F150" s="199">
        <f t="shared" si="149"/>
        <v>0</v>
      </c>
      <c r="G150" s="199">
        <f t="shared" si="149"/>
        <v>5</v>
      </c>
      <c r="H150" s="199">
        <f t="shared" si="149"/>
        <v>0</v>
      </c>
      <c r="I150" s="199">
        <f t="shared" si="149"/>
        <v>0</v>
      </c>
      <c r="J150" s="199">
        <f t="shared" si="149"/>
        <v>0</v>
      </c>
      <c r="K150" s="199">
        <f t="shared" si="149"/>
        <v>9</v>
      </c>
      <c r="L150" s="199">
        <f t="shared" si="149"/>
        <v>0</v>
      </c>
      <c r="M150" s="199">
        <f t="shared" si="149"/>
        <v>0</v>
      </c>
      <c r="N150" s="199">
        <f t="shared" si="149"/>
        <v>0</v>
      </c>
      <c r="O150" s="199">
        <f t="shared" si="149"/>
        <v>0</v>
      </c>
      <c r="P150" s="199">
        <f t="shared" si="149"/>
        <v>0</v>
      </c>
      <c r="Q150" s="199">
        <f t="shared" si="149"/>
        <v>0</v>
      </c>
      <c r="R150" s="199">
        <f t="shared" si="149"/>
        <v>0</v>
      </c>
      <c r="S150" s="199">
        <f t="shared" si="149"/>
        <v>8</v>
      </c>
      <c r="T150" s="199">
        <f t="shared" si="149"/>
        <v>0</v>
      </c>
      <c r="U150" s="199">
        <f t="shared" si="149"/>
        <v>0</v>
      </c>
      <c r="V150" s="199">
        <f t="shared" si="149"/>
        <v>0</v>
      </c>
      <c r="W150" s="199">
        <f t="shared" si="149"/>
        <v>10.5</v>
      </c>
      <c r="X150" s="199">
        <f t="shared" si="149"/>
        <v>0</v>
      </c>
      <c r="Y150" s="199">
        <f t="shared" si="149"/>
        <v>0</v>
      </c>
      <c r="Z150" s="199">
        <f t="shared" si="149"/>
        <v>0</v>
      </c>
      <c r="AA150" s="199">
        <f t="shared" si="149"/>
        <v>12</v>
      </c>
      <c r="AB150" s="199">
        <f t="shared" si="149"/>
        <v>0</v>
      </c>
      <c r="AC150" s="199">
        <f t="shared" si="149"/>
        <v>0</v>
      </c>
      <c r="AD150" s="199">
        <f t="shared" si="149"/>
        <v>0</v>
      </c>
      <c r="AE150" s="199">
        <f t="shared" si="149"/>
        <v>7</v>
      </c>
      <c r="AF150" s="199">
        <f t="shared" si="149"/>
        <v>0</v>
      </c>
      <c r="AG150" s="199">
        <f t="shared" si="149"/>
        <v>0</v>
      </c>
      <c r="AH150" s="199">
        <f t="shared" si="149"/>
        <v>0</v>
      </c>
      <c r="AI150" s="199">
        <f t="shared" si="149"/>
        <v>0</v>
      </c>
      <c r="AJ150" s="199">
        <f t="shared" si="149"/>
        <v>0</v>
      </c>
      <c r="AK150" s="199">
        <f t="shared" si="149"/>
        <v>0</v>
      </c>
      <c r="AL150" s="199">
        <f t="shared" si="149"/>
        <v>0</v>
      </c>
      <c r="AM150" s="199">
        <f t="shared" si="149"/>
        <v>16</v>
      </c>
      <c r="AN150" s="199">
        <f t="shared" si="149"/>
        <v>0</v>
      </c>
      <c r="AO150" s="199">
        <f t="shared" si="149"/>
        <v>0</v>
      </c>
      <c r="AP150" s="199">
        <f t="shared" si="149"/>
        <v>0</v>
      </c>
      <c r="AQ150" s="199">
        <f t="shared" si="149"/>
        <v>8</v>
      </c>
      <c r="AR150" s="199">
        <f t="shared" si="149"/>
        <v>0</v>
      </c>
      <c r="AS150" s="199">
        <f t="shared" si="149"/>
        <v>10</v>
      </c>
      <c r="AT150" s="199">
        <f t="shared" si="149"/>
        <v>0</v>
      </c>
      <c r="AU150" s="199">
        <f t="shared" si="149"/>
        <v>0</v>
      </c>
      <c r="AV150" s="199">
        <f t="shared" si="149"/>
        <v>0</v>
      </c>
      <c r="AW150" s="199">
        <f t="shared" si="149"/>
        <v>0</v>
      </c>
      <c r="AX150" s="199">
        <f t="shared" si="149"/>
        <v>0</v>
      </c>
      <c r="AY150" s="199">
        <f t="shared" si="149"/>
        <v>0</v>
      </c>
      <c r="AZ150" s="199">
        <f t="shared" si="149"/>
        <v>0</v>
      </c>
      <c r="BA150" s="199">
        <f t="shared" si="149"/>
        <v>5</v>
      </c>
      <c r="BB150" s="199">
        <f t="shared" si="149"/>
        <v>0</v>
      </c>
      <c r="BC150" s="199">
        <f t="shared" si="149"/>
        <v>12</v>
      </c>
      <c r="BD150" s="199">
        <f t="shared" si="149"/>
        <v>0</v>
      </c>
      <c r="BE150" s="199">
        <f t="shared" si="149"/>
        <v>0</v>
      </c>
      <c r="BF150" s="199">
        <f t="shared" si="149"/>
        <v>0</v>
      </c>
      <c r="BG150" s="199">
        <f t="shared" si="149"/>
        <v>2.5</v>
      </c>
      <c r="BH150" s="199">
        <f t="shared" si="149"/>
        <v>0</v>
      </c>
      <c r="BI150" s="199">
        <f t="shared" si="149"/>
        <v>0</v>
      </c>
      <c r="BJ150" s="199">
        <f t="shared" si="149"/>
        <v>0</v>
      </c>
      <c r="BK150" s="199">
        <f t="shared" si="149"/>
        <v>5</v>
      </c>
      <c r="BL150" s="199">
        <f t="shared" si="149"/>
        <v>0</v>
      </c>
      <c r="BM150" s="151"/>
      <c r="BN150" s="239" t="str">
        <f>IFERROR(__xludf.DUMMYFUNCTION("""COMPUTED_VALUE"""),"Lenka Richterová")</f>
        <v>Lenka Richterová</v>
      </c>
      <c r="BO150" s="202"/>
      <c r="BP150" s="203"/>
      <c r="BQ150" s="202"/>
      <c r="BR150" s="203"/>
      <c r="BS150" s="202"/>
      <c r="BT150" s="203"/>
      <c r="BU150" s="202"/>
      <c r="BV150" s="203"/>
      <c r="BW150" s="202"/>
      <c r="BX150" s="203"/>
      <c r="BY150" s="202"/>
      <c r="BZ150" s="203"/>
      <c r="CA150" s="202"/>
      <c r="CB150" s="203"/>
      <c r="CC150" s="202"/>
      <c r="CD150" s="203"/>
      <c r="CE150" s="202"/>
      <c r="CF150" s="203"/>
      <c r="CG150" s="202"/>
      <c r="CH150" s="203"/>
      <c r="CI150" s="202"/>
      <c r="CJ150" s="203"/>
      <c r="CK150" s="202"/>
      <c r="CL150" s="203"/>
      <c r="CM150" s="202"/>
      <c r="CN150" s="203"/>
      <c r="CO150" s="202"/>
      <c r="CP150" s="203"/>
      <c r="CQ150" s="202"/>
      <c r="CR150" s="203"/>
      <c r="CS150" s="202"/>
      <c r="CT150" s="203"/>
      <c r="CU150" s="202"/>
      <c r="CV150" s="203"/>
      <c r="CW150" s="202"/>
      <c r="CX150" s="203"/>
      <c r="CY150" s="202"/>
      <c r="CZ150" s="203"/>
      <c r="DA150" s="202"/>
      <c r="DB150" s="203"/>
      <c r="DC150" s="202"/>
      <c r="DD150" s="203"/>
      <c r="DE150" s="202"/>
      <c r="DF150" s="203"/>
      <c r="DG150" s="202"/>
      <c r="DH150" s="203"/>
      <c r="DI150" s="202"/>
      <c r="DJ150" s="203"/>
      <c r="DK150" s="202"/>
      <c r="DL150" s="203"/>
      <c r="DM150" s="202"/>
      <c r="DN150" s="203"/>
      <c r="DO150" s="202"/>
      <c r="DP150" s="203"/>
      <c r="DQ150" s="202"/>
      <c r="DR150" s="203"/>
      <c r="DS150" s="202"/>
      <c r="DT150" s="203"/>
      <c r="DU150" s="202"/>
      <c r="DV150" s="203"/>
      <c r="DW150" s="202"/>
      <c r="DX150" s="203"/>
      <c r="DZ150" s="159" t="str">
        <f t="shared" si="48"/>
        <v>Lenka Richterová</v>
      </c>
      <c r="EA150" s="202"/>
      <c r="EB150" s="203"/>
      <c r="EC150" s="202"/>
      <c r="ED150" s="203"/>
      <c r="EE150" s="202"/>
      <c r="EF150" s="203"/>
      <c r="EG150" s="202"/>
      <c r="EH150" s="203"/>
      <c r="EI150" s="202"/>
      <c r="EJ150" s="203"/>
      <c r="EK150" s="202"/>
      <c r="EL150" s="203"/>
      <c r="EM150" s="202"/>
      <c r="EN150" s="203"/>
      <c r="EO150" s="202"/>
      <c r="EP150" s="203"/>
      <c r="EQ150" s="202"/>
      <c r="ER150" s="203"/>
      <c r="ES150" s="202"/>
      <c r="ET150" s="203"/>
      <c r="EU150" s="202"/>
      <c r="EV150" s="203"/>
      <c r="EW150" s="202"/>
      <c r="EX150" s="203"/>
      <c r="EY150" s="202"/>
      <c r="EZ150" s="203"/>
      <c r="FA150" s="202"/>
      <c r="FB150" s="203"/>
      <c r="FC150" s="202"/>
      <c r="FD150" s="203"/>
      <c r="FE150" s="202"/>
      <c r="FF150" s="203"/>
      <c r="FG150" s="202"/>
      <c r="FH150" s="203"/>
      <c r="FI150" s="202"/>
      <c r="FJ150" s="203"/>
      <c r="FK150" s="202"/>
      <c r="FL150" s="203"/>
      <c r="FM150" s="202"/>
      <c r="FN150" s="203"/>
      <c r="FO150" s="202"/>
      <c r="FP150" s="203"/>
      <c r="FQ150" s="202"/>
      <c r="FR150" s="203"/>
      <c r="FS150" s="202"/>
      <c r="FT150" s="203"/>
      <c r="FU150" s="202"/>
      <c r="FV150" s="203"/>
      <c r="FW150" s="202"/>
      <c r="FX150" s="203"/>
      <c r="FY150" s="202"/>
      <c r="FZ150" s="203"/>
      <c r="GA150" s="202"/>
      <c r="GB150" s="203"/>
      <c r="GC150" s="202"/>
      <c r="GD150" s="203"/>
      <c r="GE150" s="202"/>
      <c r="GF150" s="203"/>
      <c r="GG150" s="202"/>
      <c r="GH150" s="203"/>
      <c r="GI150" s="202"/>
      <c r="GJ150" s="203"/>
      <c r="GL150" s="159" t="str">
        <f t="shared" si="49"/>
        <v>Lenka Richterová</v>
      </c>
      <c r="GM150" s="202">
        <f>IFERROR(__xludf.DUMMYFUNCTION("""COMPUTED_VALUE"""),6.0)</f>
        <v>6</v>
      </c>
      <c r="GN150" s="203"/>
      <c r="GO150" s="202"/>
      <c r="GP150" s="203"/>
      <c r="GQ150" s="202">
        <f>IFERROR(__xludf.DUMMYFUNCTION("""COMPUTED_VALUE"""),5.0)</f>
        <v>5</v>
      </c>
      <c r="GR150" s="203"/>
      <c r="GS150" s="202"/>
      <c r="GT150" s="203"/>
      <c r="GU150" s="202">
        <f>IFERROR(__xludf.DUMMYFUNCTION("""COMPUTED_VALUE"""),9.0)</f>
        <v>9</v>
      </c>
      <c r="GV150" s="203"/>
      <c r="GW150" s="202"/>
      <c r="GX150" s="203"/>
      <c r="GY150" s="202"/>
      <c r="GZ150" s="203"/>
      <c r="HA150" s="202"/>
      <c r="HB150" s="203"/>
      <c r="HC150" s="202">
        <f>IFERROR(__xludf.DUMMYFUNCTION("""COMPUTED_VALUE"""),8.0)</f>
        <v>8</v>
      </c>
      <c r="HD150" s="203"/>
      <c r="HE150" s="202"/>
      <c r="HF150" s="203"/>
      <c r="HG150" s="202">
        <f>IFERROR(__xludf.DUMMYFUNCTION("""COMPUTED_VALUE"""),10.5)</f>
        <v>10.5</v>
      </c>
      <c r="HH150" s="203"/>
      <c r="HI150" s="202"/>
      <c r="HJ150" s="203"/>
      <c r="HK150" s="202">
        <f>IFERROR(__xludf.DUMMYFUNCTION("""COMPUTED_VALUE"""),12.0)</f>
        <v>12</v>
      </c>
      <c r="HL150" s="203"/>
      <c r="HM150" s="202"/>
      <c r="HN150" s="203"/>
      <c r="HO150" s="202">
        <f>IFERROR(__xludf.DUMMYFUNCTION("""COMPUTED_VALUE"""),7.0)</f>
        <v>7</v>
      </c>
      <c r="HP150" s="203"/>
      <c r="HQ150" s="202"/>
      <c r="HR150" s="203"/>
      <c r="HS150" s="202"/>
      <c r="HT150" s="203"/>
      <c r="HU150" s="202"/>
      <c r="HV150" s="203"/>
      <c r="HW150" s="202">
        <f>IFERROR(__xludf.DUMMYFUNCTION("""COMPUTED_VALUE"""),16.0)</f>
        <v>16</v>
      </c>
      <c r="HX150" s="203"/>
      <c r="HY150" s="202"/>
      <c r="HZ150" s="203"/>
      <c r="IA150" s="202">
        <f>IFERROR(__xludf.DUMMYFUNCTION("""COMPUTED_VALUE"""),8.0)</f>
        <v>8</v>
      </c>
      <c r="IB150" s="203"/>
      <c r="IC150" s="202">
        <f>IFERROR(__xludf.DUMMYFUNCTION("""COMPUTED_VALUE"""),10.0)</f>
        <v>10</v>
      </c>
      <c r="ID150" s="203"/>
      <c r="IE150" s="202"/>
      <c r="IF150" s="203"/>
      <c r="IG150" s="202"/>
      <c r="IH150" s="203"/>
      <c r="II150" s="202"/>
      <c r="IJ150" s="203"/>
      <c r="IK150" s="202">
        <f>IFERROR(__xludf.DUMMYFUNCTION("""COMPUTED_VALUE"""),5.0)</f>
        <v>5</v>
      </c>
      <c r="IL150" s="203"/>
      <c r="IM150" s="202">
        <f>IFERROR(__xludf.DUMMYFUNCTION("""COMPUTED_VALUE"""),12.0)</f>
        <v>12</v>
      </c>
      <c r="IN150" s="203"/>
      <c r="IO150" s="202"/>
      <c r="IP150" s="203"/>
      <c r="IQ150" s="202">
        <f>IFERROR(__xludf.DUMMYFUNCTION("""COMPUTED_VALUE"""),2.5)</f>
        <v>2.5</v>
      </c>
      <c r="IR150" s="203"/>
      <c r="IS150" s="202"/>
      <c r="IT150" s="203"/>
      <c r="IU150" s="202">
        <f>IFERROR(__xludf.DUMMYFUNCTION("""COMPUTED_VALUE"""),5.0)</f>
        <v>5</v>
      </c>
      <c r="IV150" s="215"/>
    </row>
    <row r="151">
      <c r="A151" s="225">
        <f>IFERROR(__xludf.DUMMYFUNCTION("""COMPUTED_VALUE"""),100.0)</f>
        <v>100</v>
      </c>
      <c r="B151" s="159" t="str">
        <f t="shared" si="46"/>
        <v>Matyáš Svatoň</v>
      </c>
      <c r="C151" s="199">
        <f t="shared" ref="C151:BL151" si="150">BO151+EA151+GM151</f>
        <v>0</v>
      </c>
      <c r="D151" s="199">
        <f t="shared" si="150"/>
        <v>0</v>
      </c>
      <c r="E151" s="199">
        <f t="shared" si="150"/>
        <v>0</v>
      </c>
      <c r="F151" s="199">
        <f t="shared" si="150"/>
        <v>0</v>
      </c>
      <c r="G151" s="199">
        <f t="shared" si="150"/>
        <v>3</v>
      </c>
      <c r="H151" s="199">
        <f t="shared" si="150"/>
        <v>300</v>
      </c>
      <c r="I151" s="199">
        <f t="shared" si="150"/>
        <v>0</v>
      </c>
      <c r="J151" s="199">
        <f t="shared" si="150"/>
        <v>0</v>
      </c>
      <c r="K151" s="199">
        <f t="shared" si="150"/>
        <v>0</v>
      </c>
      <c r="L151" s="199">
        <f t="shared" si="150"/>
        <v>0</v>
      </c>
      <c r="M151" s="199">
        <f t="shared" si="150"/>
        <v>0</v>
      </c>
      <c r="N151" s="199">
        <f t="shared" si="150"/>
        <v>0</v>
      </c>
      <c r="O151" s="199">
        <f t="shared" si="150"/>
        <v>0</v>
      </c>
      <c r="P151" s="199">
        <f t="shared" si="150"/>
        <v>0</v>
      </c>
      <c r="Q151" s="199">
        <f t="shared" si="150"/>
        <v>0</v>
      </c>
      <c r="R151" s="199">
        <f t="shared" si="150"/>
        <v>0</v>
      </c>
      <c r="S151" s="199">
        <f t="shared" si="150"/>
        <v>0</v>
      </c>
      <c r="T151" s="199">
        <f t="shared" si="150"/>
        <v>0</v>
      </c>
      <c r="U151" s="199">
        <f t="shared" si="150"/>
        <v>0</v>
      </c>
      <c r="V151" s="199">
        <f t="shared" si="150"/>
        <v>0</v>
      </c>
      <c r="W151" s="199">
        <f t="shared" si="150"/>
        <v>7.5</v>
      </c>
      <c r="X151" s="199">
        <f t="shared" si="150"/>
        <v>0</v>
      </c>
      <c r="Y151" s="199">
        <f t="shared" si="150"/>
        <v>10</v>
      </c>
      <c r="Z151" s="199">
        <f t="shared" si="150"/>
        <v>0</v>
      </c>
      <c r="AA151" s="199">
        <f t="shared" si="150"/>
        <v>8</v>
      </c>
      <c r="AB151" s="199">
        <f t="shared" si="150"/>
        <v>0</v>
      </c>
      <c r="AC151" s="199">
        <f t="shared" si="150"/>
        <v>0</v>
      </c>
      <c r="AD151" s="199">
        <f t="shared" si="150"/>
        <v>0</v>
      </c>
      <c r="AE151" s="199">
        <f t="shared" si="150"/>
        <v>8.5</v>
      </c>
      <c r="AF151" s="199">
        <f t="shared" si="150"/>
        <v>500</v>
      </c>
      <c r="AG151" s="199">
        <f t="shared" si="150"/>
        <v>3.5</v>
      </c>
      <c r="AH151" s="199">
        <f t="shared" si="150"/>
        <v>0</v>
      </c>
      <c r="AI151" s="199">
        <f t="shared" si="150"/>
        <v>18</v>
      </c>
      <c r="AJ151" s="199">
        <f t="shared" si="150"/>
        <v>200</v>
      </c>
      <c r="AK151" s="199">
        <f t="shared" si="150"/>
        <v>12</v>
      </c>
      <c r="AL151" s="199">
        <f t="shared" si="150"/>
        <v>0</v>
      </c>
      <c r="AM151" s="199">
        <f t="shared" si="150"/>
        <v>10</v>
      </c>
      <c r="AN151" s="199">
        <f t="shared" si="150"/>
        <v>0</v>
      </c>
      <c r="AO151" s="199">
        <f t="shared" si="150"/>
        <v>6</v>
      </c>
      <c r="AP151" s="199">
        <f t="shared" si="150"/>
        <v>0</v>
      </c>
      <c r="AQ151" s="199">
        <f t="shared" si="150"/>
        <v>0</v>
      </c>
      <c r="AR151" s="199">
        <f t="shared" si="150"/>
        <v>0</v>
      </c>
      <c r="AS151" s="199">
        <f t="shared" si="150"/>
        <v>10</v>
      </c>
      <c r="AT151" s="199">
        <f t="shared" si="150"/>
        <v>0</v>
      </c>
      <c r="AU151" s="199">
        <f t="shared" si="150"/>
        <v>0</v>
      </c>
      <c r="AV151" s="199">
        <f t="shared" si="150"/>
        <v>0</v>
      </c>
      <c r="AW151" s="199">
        <f t="shared" si="150"/>
        <v>0</v>
      </c>
      <c r="AX151" s="199">
        <f t="shared" si="150"/>
        <v>0</v>
      </c>
      <c r="AY151" s="199">
        <f t="shared" si="150"/>
        <v>0</v>
      </c>
      <c r="AZ151" s="199">
        <f t="shared" si="150"/>
        <v>0</v>
      </c>
      <c r="BA151" s="199">
        <f t="shared" si="150"/>
        <v>7</v>
      </c>
      <c r="BB151" s="199">
        <f t="shared" si="150"/>
        <v>0</v>
      </c>
      <c r="BC151" s="199">
        <f t="shared" si="150"/>
        <v>0</v>
      </c>
      <c r="BD151" s="199">
        <f t="shared" si="150"/>
        <v>0</v>
      </c>
      <c r="BE151" s="199">
        <f t="shared" si="150"/>
        <v>0</v>
      </c>
      <c r="BF151" s="199">
        <f t="shared" si="150"/>
        <v>0</v>
      </c>
      <c r="BG151" s="199">
        <f t="shared" si="150"/>
        <v>0</v>
      </c>
      <c r="BH151" s="199">
        <f t="shared" si="150"/>
        <v>0</v>
      </c>
      <c r="BI151" s="199">
        <f t="shared" si="150"/>
        <v>0</v>
      </c>
      <c r="BJ151" s="199">
        <f t="shared" si="150"/>
        <v>0</v>
      </c>
      <c r="BK151" s="199">
        <f t="shared" si="150"/>
        <v>0</v>
      </c>
      <c r="BL151" s="199">
        <f t="shared" si="150"/>
        <v>0</v>
      </c>
      <c r="BM151" s="151"/>
      <c r="BN151" s="239" t="str">
        <f>IFERROR(__xludf.DUMMYFUNCTION("""COMPUTED_VALUE"""),"Matyáš Svatoň")</f>
        <v>Matyáš Svatoň</v>
      </c>
      <c r="BO151" s="202"/>
      <c r="BP151" s="203"/>
      <c r="BQ151" s="202"/>
      <c r="BR151" s="203"/>
      <c r="BS151" s="202">
        <f>IFERROR(__xludf.DUMMYFUNCTION("""COMPUTED_VALUE"""),3.0)</f>
        <v>3</v>
      </c>
      <c r="BT151" s="203">
        <f>IFERROR(__xludf.DUMMYFUNCTION("""COMPUTED_VALUE"""),300.0)</f>
        <v>300</v>
      </c>
      <c r="BU151" s="202"/>
      <c r="BV151" s="203"/>
      <c r="BW151" s="202"/>
      <c r="BX151" s="203"/>
      <c r="BY151" s="202"/>
      <c r="BZ151" s="203"/>
      <c r="CA151" s="202"/>
      <c r="CB151" s="203"/>
      <c r="CC151" s="202"/>
      <c r="CD151" s="203"/>
      <c r="CE151" s="202"/>
      <c r="CF151" s="203"/>
      <c r="CG151" s="202"/>
      <c r="CH151" s="203"/>
      <c r="CI151" s="202">
        <f>IFERROR(__xludf.DUMMYFUNCTION("""COMPUTED_VALUE"""),7.5)</f>
        <v>7.5</v>
      </c>
      <c r="CJ151" s="203"/>
      <c r="CK151" s="202"/>
      <c r="CL151" s="203"/>
      <c r="CM151" s="202"/>
      <c r="CN151" s="203"/>
      <c r="CO151" s="202"/>
      <c r="CP151" s="203"/>
      <c r="CQ151" s="202">
        <f>IFERROR(__xludf.DUMMYFUNCTION("""COMPUTED_VALUE"""),8.5)</f>
        <v>8.5</v>
      </c>
      <c r="CR151" s="203">
        <f>IFERROR(__xludf.DUMMYFUNCTION("""COMPUTED_VALUE"""),500.0)</f>
        <v>500</v>
      </c>
      <c r="CS151" s="202">
        <f>IFERROR(__xludf.DUMMYFUNCTION("""COMPUTED_VALUE"""),3.5)</f>
        <v>3.5</v>
      </c>
      <c r="CT151" s="203"/>
      <c r="CU151" s="202">
        <f>IFERROR(__xludf.DUMMYFUNCTION("""COMPUTED_VALUE"""),10.0)</f>
        <v>10</v>
      </c>
      <c r="CV151" s="203">
        <f>IFERROR(__xludf.DUMMYFUNCTION("""COMPUTED_VALUE"""),200.0)</f>
        <v>200</v>
      </c>
      <c r="CW151" s="202">
        <f>IFERROR(__xludf.DUMMYFUNCTION("""COMPUTED_VALUE"""),12.0)</f>
        <v>12</v>
      </c>
      <c r="CX151" s="203"/>
      <c r="CY151" s="202"/>
      <c r="CZ151" s="203"/>
      <c r="DA151" s="202"/>
      <c r="DB151" s="203"/>
      <c r="DC151" s="202"/>
      <c r="DD151" s="203"/>
      <c r="DE151" s="202">
        <f>IFERROR(__xludf.DUMMYFUNCTION("""COMPUTED_VALUE"""),10.0)</f>
        <v>10</v>
      </c>
      <c r="DF151" s="203"/>
      <c r="DG151" s="202"/>
      <c r="DH151" s="203"/>
      <c r="DI151" s="202"/>
      <c r="DJ151" s="203"/>
      <c r="DK151" s="202"/>
      <c r="DL151" s="203"/>
      <c r="DM151" s="202"/>
      <c r="DN151" s="203"/>
      <c r="DO151" s="202"/>
      <c r="DP151" s="203"/>
      <c r="DQ151" s="202"/>
      <c r="DR151" s="203"/>
      <c r="DS151" s="202"/>
      <c r="DT151" s="203"/>
      <c r="DU151" s="202"/>
      <c r="DV151" s="203"/>
      <c r="DW151" s="202"/>
      <c r="DX151" s="203"/>
      <c r="DZ151" s="159" t="str">
        <f t="shared" si="48"/>
        <v>Matyáš Svatoň</v>
      </c>
      <c r="EA151" s="202"/>
      <c r="EB151" s="203"/>
      <c r="EC151" s="202"/>
      <c r="ED151" s="203"/>
      <c r="EE151" s="202"/>
      <c r="EF151" s="203"/>
      <c r="EG151" s="202"/>
      <c r="EH151" s="203"/>
      <c r="EI151" s="202"/>
      <c r="EJ151" s="203"/>
      <c r="EK151" s="202"/>
      <c r="EL151" s="203"/>
      <c r="EM151" s="202"/>
      <c r="EN151" s="203"/>
      <c r="EO151" s="202"/>
      <c r="EP151" s="203"/>
      <c r="EQ151" s="202"/>
      <c r="ER151" s="203"/>
      <c r="ES151" s="202"/>
      <c r="ET151" s="203"/>
      <c r="EU151" s="202"/>
      <c r="EV151" s="203"/>
      <c r="EW151" s="202"/>
      <c r="EX151" s="203"/>
      <c r="EY151" s="202"/>
      <c r="EZ151" s="203"/>
      <c r="FA151" s="202"/>
      <c r="FB151" s="203"/>
      <c r="FC151" s="202"/>
      <c r="FD151" s="203"/>
      <c r="FE151" s="202"/>
      <c r="FF151" s="203"/>
      <c r="FG151" s="202"/>
      <c r="FH151" s="203"/>
      <c r="FI151" s="202"/>
      <c r="FJ151" s="203"/>
      <c r="FK151" s="202">
        <f>IFERROR(__xludf.DUMMYFUNCTION("""COMPUTED_VALUE"""),10.0)</f>
        <v>10</v>
      </c>
      <c r="FL151" s="203"/>
      <c r="FM151" s="202">
        <f>IFERROR(__xludf.DUMMYFUNCTION("""COMPUTED_VALUE"""),6.0)</f>
        <v>6</v>
      </c>
      <c r="FN151" s="203"/>
      <c r="FO151" s="202"/>
      <c r="FP151" s="203"/>
      <c r="FQ151" s="202"/>
      <c r="FR151" s="203"/>
      <c r="FS151" s="202"/>
      <c r="FT151" s="203"/>
      <c r="FU151" s="202"/>
      <c r="FV151" s="203"/>
      <c r="FW151" s="202"/>
      <c r="FX151" s="203"/>
      <c r="FY151" s="202">
        <f>IFERROR(__xludf.DUMMYFUNCTION("""COMPUTED_VALUE"""),7.0)</f>
        <v>7</v>
      </c>
      <c r="FZ151" s="203"/>
      <c r="GA151" s="202"/>
      <c r="GB151" s="203"/>
      <c r="GC151" s="202"/>
      <c r="GD151" s="203"/>
      <c r="GE151" s="202"/>
      <c r="GF151" s="203"/>
      <c r="GG151" s="202"/>
      <c r="GH151" s="203"/>
      <c r="GI151" s="202"/>
      <c r="GJ151" s="203"/>
      <c r="GL151" s="159" t="str">
        <f t="shared" si="49"/>
        <v>Matyáš Svatoň</v>
      </c>
      <c r="GM151" s="202"/>
      <c r="GN151" s="203"/>
      <c r="GO151" s="202"/>
      <c r="GP151" s="203"/>
      <c r="GQ151" s="202"/>
      <c r="GR151" s="203"/>
      <c r="GS151" s="202"/>
      <c r="GT151" s="203"/>
      <c r="GU151" s="202"/>
      <c r="GV151" s="203"/>
      <c r="GW151" s="202"/>
      <c r="GX151" s="203"/>
      <c r="GY151" s="202"/>
      <c r="GZ151" s="203"/>
      <c r="HA151" s="202"/>
      <c r="HB151" s="203"/>
      <c r="HC151" s="202"/>
      <c r="HD151" s="203"/>
      <c r="HE151" s="202"/>
      <c r="HF151" s="203"/>
      <c r="HG151" s="202"/>
      <c r="HH151" s="203"/>
      <c r="HI151" s="202">
        <f>IFERROR(__xludf.DUMMYFUNCTION("""COMPUTED_VALUE"""),10.0)</f>
        <v>10</v>
      </c>
      <c r="HJ151" s="203"/>
      <c r="HK151" s="202">
        <f>IFERROR(__xludf.DUMMYFUNCTION("""COMPUTED_VALUE"""),8.0)</f>
        <v>8</v>
      </c>
      <c r="HL151" s="203"/>
      <c r="HM151" s="202"/>
      <c r="HN151" s="203"/>
      <c r="HO151" s="202"/>
      <c r="HP151" s="203"/>
      <c r="HQ151" s="202"/>
      <c r="HR151" s="203"/>
      <c r="HS151" s="202">
        <f>IFERROR(__xludf.DUMMYFUNCTION("""COMPUTED_VALUE"""),8.0)</f>
        <v>8</v>
      </c>
      <c r="HT151" s="203"/>
      <c r="HU151" s="202"/>
      <c r="HV151" s="203"/>
      <c r="HW151" s="202"/>
      <c r="HX151" s="203"/>
      <c r="HY151" s="202"/>
      <c r="HZ151" s="203"/>
      <c r="IA151" s="202"/>
      <c r="IB151" s="203"/>
      <c r="IC151" s="202"/>
      <c r="ID151" s="203"/>
      <c r="IE151" s="202"/>
      <c r="IF151" s="203"/>
      <c r="IG151" s="202"/>
      <c r="IH151" s="203"/>
      <c r="II151" s="202"/>
      <c r="IJ151" s="203"/>
      <c r="IK151" s="202"/>
      <c r="IL151" s="203"/>
      <c r="IM151" s="202"/>
      <c r="IN151" s="203"/>
      <c r="IO151" s="202"/>
      <c r="IP151" s="203"/>
      <c r="IQ151" s="202"/>
      <c r="IR151" s="203"/>
      <c r="IS151" s="202"/>
      <c r="IT151" s="203"/>
      <c r="IU151" s="202"/>
      <c r="IV151" s="215"/>
    </row>
    <row r="152">
      <c r="A152" s="225">
        <f>IFERROR(__xludf.DUMMYFUNCTION("""COMPUTED_VALUE"""),100.0)</f>
        <v>100</v>
      </c>
      <c r="B152" s="159" t="str">
        <f t="shared" si="46"/>
        <v>Magdaléna Sejková</v>
      </c>
      <c r="C152" s="199">
        <f t="shared" ref="C152:BL152" si="151">BO152+EA152+GM152</f>
        <v>7</v>
      </c>
      <c r="D152" s="199">
        <f t="shared" si="151"/>
        <v>0</v>
      </c>
      <c r="E152" s="199">
        <f t="shared" si="151"/>
        <v>0</v>
      </c>
      <c r="F152" s="199">
        <f t="shared" si="151"/>
        <v>0</v>
      </c>
      <c r="G152" s="199">
        <f t="shared" si="151"/>
        <v>0</v>
      </c>
      <c r="H152" s="199">
        <f t="shared" si="151"/>
        <v>0</v>
      </c>
      <c r="I152" s="199">
        <f t="shared" si="151"/>
        <v>0</v>
      </c>
      <c r="J152" s="199">
        <f t="shared" si="151"/>
        <v>0</v>
      </c>
      <c r="K152" s="199">
        <f t="shared" si="151"/>
        <v>0</v>
      </c>
      <c r="L152" s="199">
        <f t="shared" si="151"/>
        <v>0</v>
      </c>
      <c r="M152" s="199">
        <f t="shared" si="151"/>
        <v>0</v>
      </c>
      <c r="N152" s="199">
        <f t="shared" si="151"/>
        <v>0</v>
      </c>
      <c r="O152" s="199">
        <f t="shared" si="151"/>
        <v>0</v>
      </c>
      <c r="P152" s="199">
        <f t="shared" si="151"/>
        <v>0</v>
      </c>
      <c r="Q152" s="199">
        <f t="shared" si="151"/>
        <v>2</v>
      </c>
      <c r="R152" s="199">
        <f t="shared" si="151"/>
        <v>0</v>
      </c>
      <c r="S152" s="199">
        <f t="shared" si="151"/>
        <v>5</v>
      </c>
      <c r="T152" s="199">
        <f t="shared" si="151"/>
        <v>0</v>
      </c>
      <c r="U152" s="199">
        <f t="shared" si="151"/>
        <v>8</v>
      </c>
      <c r="V152" s="199">
        <f t="shared" si="151"/>
        <v>0</v>
      </c>
      <c r="W152" s="199">
        <f t="shared" si="151"/>
        <v>5</v>
      </c>
      <c r="X152" s="199">
        <f t="shared" si="151"/>
        <v>0</v>
      </c>
      <c r="Y152" s="199">
        <f t="shared" si="151"/>
        <v>0</v>
      </c>
      <c r="Z152" s="199">
        <f t="shared" si="151"/>
        <v>0</v>
      </c>
      <c r="AA152" s="199">
        <f t="shared" si="151"/>
        <v>0</v>
      </c>
      <c r="AB152" s="199">
        <f t="shared" si="151"/>
        <v>0</v>
      </c>
      <c r="AC152" s="199">
        <f t="shared" si="151"/>
        <v>0</v>
      </c>
      <c r="AD152" s="199">
        <f t="shared" si="151"/>
        <v>0</v>
      </c>
      <c r="AE152" s="199">
        <f t="shared" si="151"/>
        <v>0</v>
      </c>
      <c r="AF152" s="199">
        <f t="shared" si="151"/>
        <v>0</v>
      </c>
      <c r="AG152" s="199">
        <f t="shared" si="151"/>
        <v>5</v>
      </c>
      <c r="AH152" s="199">
        <f t="shared" si="151"/>
        <v>0</v>
      </c>
      <c r="AI152" s="199">
        <f t="shared" si="151"/>
        <v>0</v>
      </c>
      <c r="AJ152" s="199">
        <f t="shared" si="151"/>
        <v>0</v>
      </c>
      <c r="AK152" s="199">
        <f t="shared" si="151"/>
        <v>0</v>
      </c>
      <c r="AL152" s="199">
        <f t="shared" si="151"/>
        <v>0</v>
      </c>
      <c r="AM152" s="199">
        <f t="shared" si="151"/>
        <v>7</v>
      </c>
      <c r="AN152" s="199">
        <f t="shared" si="151"/>
        <v>0</v>
      </c>
      <c r="AO152" s="199">
        <f t="shared" si="151"/>
        <v>5.5</v>
      </c>
      <c r="AP152" s="199">
        <f t="shared" si="151"/>
        <v>0</v>
      </c>
      <c r="AQ152" s="199">
        <f t="shared" si="151"/>
        <v>0</v>
      </c>
      <c r="AR152" s="199">
        <f t="shared" si="151"/>
        <v>0</v>
      </c>
      <c r="AS152" s="199">
        <f t="shared" si="151"/>
        <v>0</v>
      </c>
      <c r="AT152" s="199">
        <f t="shared" si="151"/>
        <v>0</v>
      </c>
      <c r="AU152" s="199">
        <f t="shared" si="151"/>
        <v>0</v>
      </c>
      <c r="AV152" s="199">
        <f t="shared" si="151"/>
        <v>0</v>
      </c>
      <c r="AW152" s="199">
        <f t="shared" si="151"/>
        <v>0</v>
      </c>
      <c r="AX152" s="199">
        <f t="shared" si="151"/>
        <v>0</v>
      </c>
      <c r="AY152" s="199">
        <f t="shared" si="151"/>
        <v>0</v>
      </c>
      <c r="AZ152" s="199">
        <f t="shared" si="151"/>
        <v>0</v>
      </c>
      <c r="BA152" s="199">
        <f t="shared" si="151"/>
        <v>0</v>
      </c>
      <c r="BB152" s="199">
        <f t="shared" si="151"/>
        <v>0</v>
      </c>
      <c r="BC152" s="199">
        <f t="shared" si="151"/>
        <v>0</v>
      </c>
      <c r="BD152" s="199">
        <f t="shared" si="151"/>
        <v>0</v>
      </c>
      <c r="BE152" s="199">
        <f t="shared" si="151"/>
        <v>5.5</v>
      </c>
      <c r="BF152" s="199">
        <f t="shared" si="151"/>
        <v>0</v>
      </c>
      <c r="BG152" s="199">
        <f t="shared" si="151"/>
        <v>0</v>
      </c>
      <c r="BH152" s="199">
        <f t="shared" si="151"/>
        <v>0</v>
      </c>
      <c r="BI152" s="199">
        <f t="shared" si="151"/>
        <v>0</v>
      </c>
      <c r="BJ152" s="199">
        <f t="shared" si="151"/>
        <v>0</v>
      </c>
      <c r="BK152" s="199">
        <f t="shared" si="151"/>
        <v>0</v>
      </c>
      <c r="BL152" s="199">
        <f t="shared" si="151"/>
        <v>0</v>
      </c>
      <c r="BM152" s="151"/>
      <c r="BN152" s="239" t="str">
        <f>IFERROR(__xludf.DUMMYFUNCTION("""COMPUTED_VALUE"""),"Magdaléna Sejková")</f>
        <v>Magdaléna Sejková</v>
      </c>
      <c r="BO152" s="202"/>
      <c r="BP152" s="203"/>
      <c r="BQ152" s="202"/>
      <c r="BR152" s="203"/>
      <c r="BS152" s="202"/>
      <c r="BT152" s="203"/>
      <c r="BU152" s="202"/>
      <c r="BV152" s="203"/>
      <c r="BW152" s="202"/>
      <c r="BX152" s="203"/>
      <c r="BY152" s="202"/>
      <c r="BZ152" s="203"/>
      <c r="CA152" s="202"/>
      <c r="CB152" s="203"/>
      <c r="CC152" s="202"/>
      <c r="CD152" s="203"/>
      <c r="CE152" s="202"/>
      <c r="CF152" s="203"/>
      <c r="CG152" s="202"/>
      <c r="CH152" s="203"/>
      <c r="CI152" s="202"/>
      <c r="CJ152" s="203"/>
      <c r="CK152" s="202"/>
      <c r="CL152" s="203"/>
      <c r="CM152" s="202"/>
      <c r="CN152" s="203"/>
      <c r="CO152" s="202"/>
      <c r="CP152" s="203"/>
      <c r="CQ152" s="202"/>
      <c r="CR152" s="203"/>
      <c r="CS152" s="202"/>
      <c r="CT152" s="203"/>
      <c r="CU152" s="202"/>
      <c r="CV152" s="203"/>
      <c r="CW152" s="202"/>
      <c r="CX152" s="203"/>
      <c r="CY152" s="202"/>
      <c r="CZ152" s="203"/>
      <c r="DA152" s="202">
        <f>IFERROR(__xludf.DUMMYFUNCTION("""COMPUTED_VALUE"""),5.5)</f>
        <v>5.5</v>
      </c>
      <c r="DB152" s="203"/>
      <c r="DC152" s="202"/>
      <c r="DD152" s="203"/>
      <c r="DE152" s="202"/>
      <c r="DF152" s="203"/>
      <c r="DG152" s="202"/>
      <c r="DH152" s="203"/>
      <c r="DI152" s="202"/>
      <c r="DJ152" s="203"/>
      <c r="DK152" s="202"/>
      <c r="DL152" s="203"/>
      <c r="DM152" s="202"/>
      <c r="DN152" s="203"/>
      <c r="DO152" s="202"/>
      <c r="DP152" s="203"/>
      <c r="DQ152" s="202">
        <f>IFERROR(__xludf.DUMMYFUNCTION("""COMPUTED_VALUE"""),5.5)</f>
        <v>5.5</v>
      </c>
      <c r="DR152" s="203"/>
      <c r="DS152" s="202"/>
      <c r="DT152" s="203"/>
      <c r="DU152" s="202"/>
      <c r="DV152" s="203"/>
      <c r="DW152" s="202"/>
      <c r="DX152" s="203"/>
      <c r="DZ152" s="159" t="str">
        <f t="shared" si="48"/>
        <v>Magdaléna Sejková</v>
      </c>
      <c r="EA152" s="202">
        <f>IFERROR(__xludf.DUMMYFUNCTION("""COMPUTED_VALUE"""),7.0)</f>
        <v>7</v>
      </c>
      <c r="EB152" s="203"/>
      <c r="EC152" s="202"/>
      <c r="ED152" s="203"/>
      <c r="EE152" s="202"/>
      <c r="EF152" s="203"/>
      <c r="EG152" s="202"/>
      <c r="EH152" s="203"/>
      <c r="EI152" s="202"/>
      <c r="EJ152" s="203"/>
      <c r="EK152" s="202"/>
      <c r="EL152" s="203"/>
      <c r="EM152" s="202"/>
      <c r="EN152" s="203"/>
      <c r="EO152" s="202"/>
      <c r="EP152" s="203"/>
      <c r="EQ152" s="202">
        <f>IFERROR(__xludf.DUMMYFUNCTION("""COMPUTED_VALUE"""),5.0)</f>
        <v>5</v>
      </c>
      <c r="ER152" s="203"/>
      <c r="ES152" s="202"/>
      <c r="ET152" s="203"/>
      <c r="EU152" s="202"/>
      <c r="EV152" s="203"/>
      <c r="EW152" s="202"/>
      <c r="EX152" s="203"/>
      <c r="EY152" s="202"/>
      <c r="EZ152" s="203"/>
      <c r="FA152" s="202"/>
      <c r="FB152" s="203"/>
      <c r="FC152" s="202"/>
      <c r="FD152" s="203"/>
      <c r="FE152" s="202"/>
      <c r="FF152" s="203"/>
      <c r="FG152" s="202"/>
      <c r="FH152" s="203"/>
      <c r="FI152" s="202"/>
      <c r="FJ152" s="203"/>
      <c r="FK152" s="202"/>
      <c r="FL152" s="203"/>
      <c r="FM152" s="202"/>
      <c r="FN152" s="203"/>
      <c r="FO152" s="202"/>
      <c r="FP152" s="203"/>
      <c r="FQ152" s="202"/>
      <c r="FR152" s="203"/>
      <c r="FS152" s="202"/>
      <c r="FT152" s="203"/>
      <c r="FU152" s="202"/>
      <c r="FV152" s="203"/>
      <c r="FW152" s="202"/>
      <c r="FX152" s="203"/>
      <c r="FY152" s="202"/>
      <c r="FZ152" s="203"/>
      <c r="GA152" s="202"/>
      <c r="GB152" s="203"/>
      <c r="GC152" s="202"/>
      <c r="GD152" s="203"/>
      <c r="GE152" s="202"/>
      <c r="GF152" s="203"/>
      <c r="GG152" s="202"/>
      <c r="GH152" s="203"/>
      <c r="GI152" s="202"/>
      <c r="GJ152" s="203"/>
      <c r="GL152" s="159" t="str">
        <f t="shared" si="49"/>
        <v>Magdaléna Sejková</v>
      </c>
      <c r="GM152" s="202"/>
      <c r="GN152" s="203"/>
      <c r="GO152" s="202"/>
      <c r="GP152" s="203"/>
      <c r="GQ152" s="202"/>
      <c r="GR152" s="203"/>
      <c r="GS152" s="202"/>
      <c r="GT152" s="203"/>
      <c r="GU152" s="202"/>
      <c r="GV152" s="203"/>
      <c r="GW152" s="202"/>
      <c r="GX152" s="203"/>
      <c r="GY152" s="202"/>
      <c r="GZ152" s="203"/>
      <c r="HA152" s="202">
        <f>IFERROR(__xludf.DUMMYFUNCTION("""COMPUTED_VALUE"""),2.0)</f>
        <v>2</v>
      </c>
      <c r="HB152" s="203"/>
      <c r="HC152" s="202"/>
      <c r="HD152" s="203"/>
      <c r="HE152" s="202">
        <f>IFERROR(__xludf.DUMMYFUNCTION("""COMPUTED_VALUE"""),8.0)</f>
        <v>8</v>
      </c>
      <c r="HF152" s="203"/>
      <c r="HG152" s="202">
        <f>IFERROR(__xludf.DUMMYFUNCTION("""COMPUTED_VALUE"""),5.0)</f>
        <v>5</v>
      </c>
      <c r="HH152" s="203"/>
      <c r="HI152" s="202"/>
      <c r="HJ152" s="203"/>
      <c r="HK152" s="202"/>
      <c r="HL152" s="203"/>
      <c r="HM152" s="202"/>
      <c r="HN152" s="203"/>
      <c r="HO152" s="202"/>
      <c r="HP152" s="203"/>
      <c r="HQ152" s="202">
        <f>IFERROR(__xludf.DUMMYFUNCTION("""COMPUTED_VALUE"""),5.0)</f>
        <v>5</v>
      </c>
      <c r="HR152" s="203"/>
      <c r="HS152" s="202"/>
      <c r="HT152" s="203"/>
      <c r="HU152" s="202"/>
      <c r="HV152" s="203"/>
      <c r="HW152" s="202">
        <f>IFERROR(__xludf.DUMMYFUNCTION("""COMPUTED_VALUE"""),7.0)</f>
        <v>7</v>
      </c>
      <c r="HX152" s="203"/>
      <c r="HY152" s="202"/>
      <c r="HZ152" s="203"/>
      <c r="IA152" s="202"/>
      <c r="IB152" s="203"/>
      <c r="IC152" s="202"/>
      <c r="ID152" s="203"/>
      <c r="IE152" s="202"/>
      <c r="IF152" s="203"/>
      <c r="IG152" s="202"/>
      <c r="IH152" s="203"/>
      <c r="II152" s="202"/>
      <c r="IJ152" s="203"/>
      <c r="IK152" s="202"/>
      <c r="IL152" s="203"/>
      <c r="IM152" s="202"/>
      <c r="IN152" s="203"/>
      <c r="IO152" s="202"/>
      <c r="IP152" s="203"/>
      <c r="IQ152" s="202"/>
      <c r="IR152" s="203"/>
      <c r="IS152" s="202"/>
      <c r="IT152" s="203"/>
      <c r="IU152" s="202"/>
      <c r="IV152" s="215"/>
    </row>
    <row r="153">
      <c r="A153" s="225">
        <f>IFERROR(__xludf.DUMMYFUNCTION("""COMPUTED_VALUE"""),100.0)</f>
        <v>100</v>
      </c>
      <c r="B153" s="159" t="str">
        <f t="shared" si="46"/>
        <v>Lukáš Bursík-x</v>
      </c>
      <c r="C153" s="199">
        <f t="shared" ref="C153:BL153" si="152">BO153+EA153+GM153</f>
        <v>0</v>
      </c>
      <c r="D153" s="199">
        <f t="shared" si="152"/>
        <v>0</v>
      </c>
      <c r="E153" s="199">
        <f t="shared" si="152"/>
        <v>0</v>
      </c>
      <c r="F153" s="199">
        <f t="shared" si="152"/>
        <v>0</v>
      </c>
      <c r="G153" s="199">
        <f t="shared" si="152"/>
        <v>0</v>
      </c>
      <c r="H153" s="199">
        <f t="shared" si="152"/>
        <v>0</v>
      </c>
      <c r="I153" s="199">
        <f t="shared" si="152"/>
        <v>0</v>
      </c>
      <c r="J153" s="199">
        <f t="shared" si="152"/>
        <v>0</v>
      </c>
      <c r="K153" s="199">
        <f t="shared" si="152"/>
        <v>0</v>
      </c>
      <c r="L153" s="199">
        <f t="shared" si="152"/>
        <v>0</v>
      </c>
      <c r="M153" s="199">
        <f t="shared" si="152"/>
        <v>0</v>
      </c>
      <c r="N153" s="199">
        <f t="shared" si="152"/>
        <v>0</v>
      </c>
      <c r="O153" s="199">
        <f t="shared" si="152"/>
        <v>0</v>
      </c>
      <c r="P153" s="199">
        <f t="shared" si="152"/>
        <v>0</v>
      </c>
      <c r="Q153" s="199">
        <f t="shared" si="152"/>
        <v>0</v>
      </c>
      <c r="R153" s="199">
        <f t="shared" si="152"/>
        <v>0</v>
      </c>
      <c r="S153" s="199">
        <f t="shared" si="152"/>
        <v>0</v>
      </c>
      <c r="T153" s="199">
        <f t="shared" si="152"/>
        <v>0</v>
      </c>
      <c r="U153" s="199">
        <f t="shared" si="152"/>
        <v>0</v>
      </c>
      <c r="V153" s="199">
        <f t="shared" si="152"/>
        <v>0</v>
      </c>
      <c r="W153" s="199">
        <f t="shared" si="152"/>
        <v>0</v>
      </c>
      <c r="X153" s="199">
        <f t="shared" si="152"/>
        <v>0</v>
      </c>
      <c r="Y153" s="199">
        <f t="shared" si="152"/>
        <v>0</v>
      </c>
      <c r="Z153" s="199">
        <f t="shared" si="152"/>
        <v>0</v>
      </c>
      <c r="AA153" s="199">
        <f t="shared" si="152"/>
        <v>0</v>
      </c>
      <c r="AB153" s="199">
        <f t="shared" si="152"/>
        <v>0</v>
      </c>
      <c r="AC153" s="199">
        <f t="shared" si="152"/>
        <v>0</v>
      </c>
      <c r="AD153" s="199">
        <f t="shared" si="152"/>
        <v>0</v>
      </c>
      <c r="AE153" s="199">
        <f t="shared" si="152"/>
        <v>0</v>
      </c>
      <c r="AF153" s="199">
        <f t="shared" si="152"/>
        <v>0</v>
      </c>
      <c r="AG153" s="199">
        <f t="shared" si="152"/>
        <v>0</v>
      </c>
      <c r="AH153" s="199">
        <f t="shared" si="152"/>
        <v>0</v>
      </c>
      <c r="AI153" s="199">
        <f t="shared" si="152"/>
        <v>0</v>
      </c>
      <c r="AJ153" s="199">
        <f t="shared" si="152"/>
        <v>0</v>
      </c>
      <c r="AK153" s="199">
        <f t="shared" si="152"/>
        <v>0</v>
      </c>
      <c r="AL153" s="199">
        <f t="shared" si="152"/>
        <v>0</v>
      </c>
      <c r="AM153" s="199">
        <f t="shared" si="152"/>
        <v>0</v>
      </c>
      <c r="AN153" s="199">
        <f t="shared" si="152"/>
        <v>0</v>
      </c>
      <c r="AO153" s="199">
        <f t="shared" si="152"/>
        <v>0</v>
      </c>
      <c r="AP153" s="199">
        <f t="shared" si="152"/>
        <v>0</v>
      </c>
      <c r="AQ153" s="199">
        <f t="shared" si="152"/>
        <v>0</v>
      </c>
      <c r="AR153" s="199">
        <f t="shared" si="152"/>
        <v>0</v>
      </c>
      <c r="AS153" s="199">
        <f t="shared" si="152"/>
        <v>0</v>
      </c>
      <c r="AT153" s="199">
        <f t="shared" si="152"/>
        <v>0</v>
      </c>
      <c r="AU153" s="199">
        <f t="shared" si="152"/>
        <v>0</v>
      </c>
      <c r="AV153" s="199">
        <f t="shared" si="152"/>
        <v>0</v>
      </c>
      <c r="AW153" s="199">
        <f t="shared" si="152"/>
        <v>0</v>
      </c>
      <c r="AX153" s="199">
        <f t="shared" si="152"/>
        <v>0</v>
      </c>
      <c r="AY153" s="199">
        <f t="shared" si="152"/>
        <v>0</v>
      </c>
      <c r="AZ153" s="199">
        <f t="shared" si="152"/>
        <v>0</v>
      </c>
      <c r="BA153" s="199">
        <f t="shared" si="152"/>
        <v>0</v>
      </c>
      <c r="BB153" s="199">
        <f t="shared" si="152"/>
        <v>0</v>
      </c>
      <c r="BC153" s="199">
        <f t="shared" si="152"/>
        <v>0</v>
      </c>
      <c r="BD153" s="199">
        <f t="shared" si="152"/>
        <v>0</v>
      </c>
      <c r="BE153" s="199">
        <f t="shared" si="152"/>
        <v>0</v>
      </c>
      <c r="BF153" s="199">
        <f t="shared" si="152"/>
        <v>0</v>
      </c>
      <c r="BG153" s="199">
        <f t="shared" si="152"/>
        <v>0</v>
      </c>
      <c r="BH153" s="199">
        <f t="shared" si="152"/>
        <v>0</v>
      </c>
      <c r="BI153" s="199">
        <f t="shared" si="152"/>
        <v>0</v>
      </c>
      <c r="BJ153" s="199">
        <f t="shared" si="152"/>
        <v>0</v>
      </c>
      <c r="BK153" s="199">
        <f t="shared" si="152"/>
        <v>0</v>
      </c>
      <c r="BL153" s="199">
        <f t="shared" si="152"/>
        <v>0</v>
      </c>
      <c r="BM153" s="151"/>
      <c r="BN153" s="239" t="str">
        <f>IFERROR(__xludf.DUMMYFUNCTION("""COMPUTED_VALUE"""),"Lukáš Bursík-x")</f>
        <v>Lukáš Bursík-x</v>
      </c>
      <c r="BO153" s="202"/>
      <c r="BP153" s="203"/>
      <c r="BQ153" s="202"/>
      <c r="BR153" s="203"/>
      <c r="BS153" s="202"/>
      <c r="BT153" s="203"/>
      <c r="BU153" s="202"/>
      <c r="BV153" s="203"/>
      <c r="BW153" s="202"/>
      <c r="BX153" s="203"/>
      <c r="BY153" s="202"/>
      <c r="BZ153" s="203"/>
      <c r="CA153" s="202"/>
      <c r="CB153" s="203"/>
      <c r="CC153" s="202"/>
      <c r="CD153" s="203"/>
      <c r="CE153" s="202"/>
      <c r="CF153" s="203"/>
      <c r="CG153" s="202"/>
      <c r="CH153" s="203"/>
      <c r="CI153" s="202"/>
      <c r="CJ153" s="203"/>
      <c r="CK153" s="202"/>
      <c r="CL153" s="203"/>
      <c r="CM153" s="202"/>
      <c r="CN153" s="203"/>
      <c r="CO153" s="202"/>
      <c r="CP153" s="203"/>
      <c r="CQ153" s="202"/>
      <c r="CR153" s="203"/>
      <c r="CS153" s="202"/>
      <c r="CT153" s="203"/>
      <c r="CU153" s="202"/>
      <c r="CV153" s="203"/>
      <c r="CW153" s="202"/>
      <c r="CX153" s="203"/>
      <c r="CY153" s="202"/>
      <c r="CZ153" s="203"/>
      <c r="DA153" s="202"/>
      <c r="DB153" s="203"/>
      <c r="DC153" s="202"/>
      <c r="DD153" s="203"/>
      <c r="DE153" s="202"/>
      <c r="DF153" s="203"/>
      <c r="DG153" s="202"/>
      <c r="DH153" s="203"/>
      <c r="DI153" s="202"/>
      <c r="DJ153" s="203"/>
      <c r="DK153" s="202"/>
      <c r="DL153" s="203"/>
      <c r="DM153" s="202"/>
      <c r="DN153" s="203"/>
      <c r="DO153" s="202"/>
      <c r="DP153" s="203"/>
      <c r="DQ153" s="202"/>
      <c r="DR153" s="203"/>
      <c r="DS153" s="202"/>
      <c r="DT153" s="203"/>
      <c r="DU153" s="202"/>
      <c r="DV153" s="203"/>
      <c r="DW153" s="202"/>
      <c r="DX153" s="203"/>
      <c r="DZ153" s="159" t="str">
        <f t="shared" si="48"/>
        <v>Lukáš Bursík-x</v>
      </c>
      <c r="EA153" s="202"/>
      <c r="EB153" s="203"/>
      <c r="EC153" s="202"/>
      <c r="ED153" s="203"/>
      <c r="EE153" s="202"/>
      <c r="EF153" s="203"/>
      <c r="EG153" s="202"/>
      <c r="EH153" s="203"/>
      <c r="EI153" s="202"/>
      <c r="EJ153" s="203"/>
      <c r="EK153" s="202"/>
      <c r="EL153" s="203"/>
      <c r="EM153" s="202"/>
      <c r="EN153" s="203"/>
      <c r="EO153" s="202"/>
      <c r="EP153" s="203"/>
      <c r="EQ153" s="202"/>
      <c r="ER153" s="203"/>
      <c r="ES153" s="202"/>
      <c r="ET153" s="203"/>
      <c r="EU153" s="202"/>
      <c r="EV153" s="203"/>
      <c r="EW153" s="202"/>
      <c r="EX153" s="203"/>
      <c r="EY153" s="202"/>
      <c r="EZ153" s="203"/>
      <c r="FA153" s="202"/>
      <c r="FB153" s="203"/>
      <c r="FC153" s="202"/>
      <c r="FD153" s="203"/>
      <c r="FE153" s="202"/>
      <c r="FF153" s="203"/>
      <c r="FG153" s="202"/>
      <c r="FH153" s="203"/>
      <c r="FI153" s="202"/>
      <c r="FJ153" s="203"/>
      <c r="FK153" s="202"/>
      <c r="FL153" s="203"/>
      <c r="FM153" s="202"/>
      <c r="FN153" s="203"/>
      <c r="FO153" s="202"/>
      <c r="FP153" s="203"/>
      <c r="FQ153" s="202"/>
      <c r="FR153" s="203"/>
      <c r="FS153" s="202"/>
      <c r="FT153" s="203"/>
      <c r="FU153" s="202"/>
      <c r="FV153" s="203"/>
      <c r="FW153" s="202"/>
      <c r="FX153" s="203"/>
      <c r="FY153" s="202"/>
      <c r="FZ153" s="203"/>
      <c r="GA153" s="202"/>
      <c r="GB153" s="203"/>
      <c r="GC153" s="202"/>
      <c r="GD153" s="203"/>
      <c r="GE153" s="202"/>
      <c r="GF153" s="203"/>
      <c r="GG153" s="202"/>
      <c r="GH153" s="203"/>
      <c r="GI153" s="202"/>
      <c r="GJ153" s="203"/>
      <c r="GL153" s="159" t="str">
        <f t="shared" si="49"/>
        <v>Lukáš Bursík-x</v>
      </c>
      <c r="GM153" s="202"/>
      <c r="GN153" s="203"/>
      <c r="GO153" s="202"/>
      <c r="GP153" s="203"/>
      <c r="GQ153" s="202"/>
      <c r="GR153" s="203"/>
      <c r="GS153" s="202"/>
      <c r="GT153" s="203"/>
      <c r="GU153" s="202"/>
      <c r="GV153" s="203"/>
      <c r="GW153" s="202"/>
      <c r="GX153" s="203"/>
      <c r="GY153" s="202"/>
      <c r="GZ153" s="203"/>
      <c r="HA153" s="202"/>
      <c r="HB153" s="203"/>
      <c r="HC153" s="202"/>
      <c r="HD153" s="203"/>
      <c r="HE153" s="202"/>
      <c r="HF153" s="203"/>
      <c r="HG153" s="202"/>
      <c r="HH153" s="203"/>
      <c r="HI153" s="202"/>
      <c r="HJ153" s="203"/>
      <c r="HK153" s="202"/>
      <c r="HL153" s="203"/>
      <c r="HM153" s="202"/>
      <c r="HN153" s="203"/>
      <c r="HO153" s="202"/>
      <c r="HP153" s="203"/>
      <c r="HQ153" s="202"/>
      <c r="HR153" s="203"/>
      <c r="HS153" s="202"/>
      <c r="HT153" s="203"/>
      <c r="HU153" s="202"/>
      <c r="HV153" s="203"/>
      <c r="HW153" s="202"/>
      <c r="HX153" s="203"/>
      <c r="HY153" s="202"/>
      <c r="HZ153" s="203"/>
      <c r="IA153" s="202"/>
      <c r="IB153" s="203"/>
      <c r="IC153" s="202"/>
      <c r="ID153" s="203"/>
      <c r="IE153" s="202"/>
      <c r="IF153" s="203"/>
      <c r="IG153" s="202"/>
      <c r="IH153" s="203"/>
      <c r="II153" s="202"/>
      <c r="IJ153" s="203"/>
      <c r="IK153" s="202"/>
      <c r="IL153" s="203"/>
      <c r="IM153" s="202"/>
      <c r="IN153" s="203"/>
      <c r="IO153" s="202"/>
      <c r="IP153" s="203"/>
      <c r="IQ153" s="202"/>
      <c r="IR153" s="203"/>
      <c r="IS153" s="202"/>
      <c r="IT153" s="203"/>
      <c r="IU153" s="202"/>
      <c r="IV153" s="215"/>
    </row>
    <row r="154">
      <c r="A154" s="225">
        <f>IFERROR(__xludf.DUMMYFUNCTION("""COMPUTED_VALUE"""),100.0)</f>
        <v>100</v>
      </c>
      <c r="B154" s="159" t="str">
        <f t="shared" si="46"/>
        <v>Matěj Kopčil</v>
      </c>
      <c r="C154" s="199">
        <f t="shared" ref="C154:BL154" si="153">BO154+EA154+GM154</f>
        <v>10.5</v>
      </c>
      <c r="D154" s="199">
        <f t="shared" si="153"/>
        <v>1050</v>
      </c>
      <c r="E154" s="199">
        <f t="shared" si="153"/>
        <v>4.5</v>
      </c>
      <c r="F154" s="199">
        <f t="shared" si="153"/>
        <v>0</v>
      </c>
      <c r="G154" s="199">
        <f t="shared" si="153"/>
        <v>0</v>
      </c>
      <c r="H154" s="199">
        <f t="shared" si="153"/>
        <v>0</v>
      </c>
      <c r="I154" s="199">
        <f t="shared" si="153"/>
        <v>0</v>
      </c>
      <c r="J154" s="199">
        <f t="shared" si="153"/>
        <v>0</v>
      </c>
      <c r="K154" s="199">
        <f t="shared" si="153"/>
        <v>0</v>
      </c>
      <c r="L154" s="199">
        <f t="shared" si="153"/>
        <v>0</v>
      </c>
      <c r="M154" s="199">
        <f t="shared" si="153"/>
        <v>0</v>
      </c>
      <c r="N154" s="199">
        <f t="shared" si="153"/>
        <v>0</v>
      </c>
      <c r="O154" s="199">
        <f t="shared" si="153"/>
        <v>0</v>
      </c>
      <c r="P154" s="199">
        <f t="shared" si="153"/>
        <v>0</v>
      </c>
      <c r="Q154" s="199">
        <f t="shared" si="153"/>
        <v>8</v>
      </c>
      <c r="R154" s="199">
        <f t="shared" si="153"/>
        <v>0</v>
      </c>
      <c r="S154" s="199">
        <f t="shared" si="153"/>
        <v>6.5</v>
      </c>
      <c r="T154" s="199">
        <f t="shared" si="153"/>
        <v>0</v>
      </c>
      <c r="U154" s="199">
        <f t="shared" si="153"/>
        <v>0</v>
      </c>
      <c r="V154" s="199">
        <f t="shared" si="153"/>
        <v>0</v>
      </c>
      <c r="W154" s="199">
        <f t="shared" si="153"/>
        <v>0</v>
      </c>
      <c r="X154" s="199">
        <f t="shared" si="153"/>
        <v>0</v>
      </c>
      <c r="Y154" s="199">
        <f t="shared" si="153"/>
        <v>0</v>
      </c>
      <c r="Z154" s="199">
        <f t="shared" si="153"/>
        <v>0</v>
      </c>
      <c r="AA154" s="199">
        <f t="shared" si="153"/>
        <v>0</v>
      </c>
      <c r="AB154" s="199">
        <f t="shared" si="153"/>
        <v>0</v>
      </c>
      <c r="AC154" s="199">
        <f t="shared" si="153"/>
        <v>0</v>
      </c>
      <c r="AD154" s="199">
        <f t="shared" si="153"/>
        <v>0</v>
      </c>
      <c r="AE154" s="199">
        <f t="shared" si="153"/>
        <v>0</v>
      </c>
      <c r="AF154" s="199">
        <f t="shared" si="153"/>
        <v>0</v>
      </c>
      <c r="AG154" s="199">
        <f t="shared" si="153"/>
        <v>0</v>
      </c>
      <c r="AH154" s="199">
        <f t="shared" si="153"/>
        <v>0</v>
      </c>
      <c r="AI154" s="199">
        <f t="shared" si="153"/>
        <v>0</v>
      </c>
      <c r="AJ154" s="199">
        <f t="shared" si="153"/>
        <v>0</v>
      </c>
      <c r="AK154" s="199">
        <f t="shared" si="153"/>
        <v>0</v>
      </c>
      <c r="AL154" s="199">
        <f t="shared" si="153"/>
        <v>0</v>
      </c>
      <c r="AM154" s="199">
        <f t="shared" si="153"/>
        <v>0</v>
      </c>
      <c r="AN154" s="199">
        <f t="shared" si="153"/>
        <v>0</v>
      </c>
      <c r="AO154" s="199">
        <f t="shared" si="153"/>
        <v>0</v>
      </c>
      <c r="AP154" s="199">
        <f t="shared" si="153"/>
        <v>0</v>
      </c>
      <c r="AQ154" s="199">
        <f t="shared" si="153"/>
        <v>0</v>
      </c>
      <c r="AR154" s="199">
        <f t="shared" si="153"/>
        <v>0</v>
      </c>
      <c r="AS154" s="199">
        <f t="shared" si="153"/>
        <v>0</v>
      </c>
      <c r="AT154" s="199">
        <f t="shared" si="153"/>
        <v>0</v>
      </c>
      <c r="AU154" s="199">
        <f t="shared" si="153"/>
        <v>0</v>
      </c>
      <c r="AV154" s="199">
        <f t="shared" si="153"/>
        <v>0</v>
      </c>
      <c r="AW154" s="199">
        <f t="shared" si="153"/>
        <v>0</v>
      </c>
      <c r="AX154" s="199">
        <f t="shared" si="153"/>
        <v>0</v>
      </c>
      <c r="AY154" s="199">
        <f t="shared" si="153"/>
        <v>0</v>
      </c>
      <c r="AZ154" s="199">
        <f t="shared" si="153"/>
        <v>0</v>
      </c>
      <c r="BA154" s="199">
        <f t="shared" si="153"/>
        <v>0</v>
      </c>
      <c r="BB154" s="199">
        <f t="shared" si="153"/>
        <v>0</v>
      </c>
      <c r="BC154" s="199">
        <f t="shared" si="153"/>
        <v>0</v>
      </c>
      <c r="BD154" s="199">
        <f t="shared" si="153"/>
        <v>0</v>
      </c>
      <c r="BE154" s="199">
        <f t="shared" si="153"/>
        <v>0</v>
      </c>
      <c r="BF154" s="199">
        <f t="shared" si="153"/>
        <v>0</v>
      </c>
      <c r="BG154" s="199">
        <f t="shared" si="153"/>
        <v>0</v>
      </c>
      <c r="BH154" s="199">
        <f t="shared" si="153"/>
        <v>0</v>
      </c>
      <c r="BI154" s="199">
        <f t="shared" si="153"/>
        <v>0</v>
      </c>
      <c r="BJ154" s="199">
        <f t="shared" si="153"/>
        <v>0</v>
      </c>
      <c r="BK154" s="199">
        <f t="shared" si="153"/>
        <v>0</v>
      </c>
      <c r="BL154" s="199">
        <f t="shared" si="153"/>
        <v>0</v>
      </c>
      <c r="BM154" s="151"/>
      <c r="BN154" s="239" t="str">
        <f>IFERROR(__xludf.DUMMYFUNCTION("""COMPUTED_VALUE"""),"Matěj Kopčil")</f>
        <v>Matěj Kopčil</v>
      </c>
      <c r="BO154" s="202"/>
      <c r="BP154" s="203"/>
      <c r="BQ154" s="202"/>
      <c r="BR154" s="203"/>
      <c r="BS154" s="202"/>
      <c r="BT154" s="203"/>
      <c r="BU154" s="202"/>
      <c r="BV154" s="203"/>
      <c r="BW154" s="202"/>
      <c r="BX154" s="203"/>
      <c r="BY154" s="202"/>
      <c r="BZ154" s="203"/>
      <c r="CA154" s="202"/>
      <c r="CB154" s="203"/>
      <c r="CC154" s="202"/>
      <c r="CD154" s="203"/>
      <c r="CE154" s="202">
        <f>IFERROR(__xludf.DUMMYFUNCTION("""COMPUTED_VALUE"""),6.5)</f>
        <v>6.5</v>
      </c>
      <c r="CF154" s="203"/>
      <c r="CG154" s="202"/>
      <c r="CH154" s="203"/>
      <c r="CI154" s="202"/>
      <c r="CJ154" s="203"/>
      <c r="CK154" s="202"/>
      <c r="CL154" s="203"/>
      <c r="CM154" s="202"/>
      <c r="CN154" s="203"/>
      <c r="CO154" s="202"/>
      <c r="CP154" s="203"/>
      <c r="CQ154" s="202"/>
      <c r="CR154" s="203"/>
      <c r="CS154" s="202"/>
      <c r="CT154" s="203"/>
      <c r="CU154" s="202"/>
      <c r="CV154" s="203"/>
      <c r="CW154" s="202"/>
      <c r="CX154" s="203"/>
      <c r="CY154" s="202"/>
      <c r="CZ154" s="203"/>
      <c r="DA154" s="202"/>
      <c r="DB154" s="203"/>
      <c r="DC154" s="202"/>
      <c r="DD154" s="203"/>
      <c r="DE154" s="202"/>
      <c r="DF154" s="203"/>
      <c r="DG154" s="202"/>
      <c r="DH154" s="203"/>
      <c r="DI154" s="202"/>
      <c r="DJ154" s="203"/>
      <c r="DK154" s="202"/>
      <c r="DL154" s="203"/>
      <c r="DM154" s="202"/>
      <c r="DN154" s="203"/>
      <c r="DO154" s="202"/>
      <c r="DP154" s="203"/>
      <c r="DQ154" s="202"/>
      <c r="DR154" s="203"/>
      <c r="DS154" s="202"/>
      <c r="DT154" s="203"/>
      <c r="DU154" s="202"/>
      <c r="DV154" s="203"/>
      <c r="DW154" s="202"/>
      <c r="DX154" s="203"/>
      <c r="DZ154" s="159" t="str">
        <f t="shared" si="48"/>
        <v>Matěj Kopčil</v>
      </c>
      <c r="EA154" s="202">
        <f>IFERROR(__xludf.DUMMYFUNCTION("""COMPUTED_VALUE"""),10.5)</f>
        <v>10.5</v>
      </c>
      <c r="EB154" s="203">
        <f>IFERROR(__xludf.DUMMYFUNCTION("""COMPUTED_VALUE"""),1050.0)</f>
        <v>1050</v>
      </c>
      <c r="EC154" s="202">
        <f>IFERROR(__xludf.DUMMYFUNCTION("""COMPUTED_VALUE"""),4.5)</f>
        <v>4.5</v>
      </c>
      <c r="ED154" s="203"/>
      <c r="EE154" s="202"/>
      <c r="EF154" s="203"/>
      <c r="EG154" s="202"/>
      <c r="EH154" s="203"/>
      <c r="EI154" s="202"/>
      <c r="EJ154" s="203"/>
      <c r="EK154" s="202"/>
      <c r="EL154" s="203"/>
      <c r="EM154" s="202"/>
      <c r="EN154" s="203"/>
      <c r="EO154" s="202">
        <f>IFERROR(__xludf.DUMMYFUNCTION("""COMPUTED_VALUE"""),8.0)</f>
        <v>8</v>
      </c>
      <c r="EP154" s="203"/>
      <c r="EQ154" s="202"/>
      <c r="ER154" s="203"/>
      <c r="ES154" s="202"/>
      <c r="ET154" s="203"/>
      <c r="EU154" s="202"/>
      <c r="EV154" s="203"/>
      <c r="EW154" s="202"/>
      <c r="EX154" s="203"/>
      <c r="EY154" s="202"/>
      <c r="EZ154" s="203"/>
      <c r="FA154" s="202"/>
      <c r="FB154" s="203"/>
      <c r="FC154" s="202"/>
      <c r="FD154" s="203"/>
      <c r="FE154" s="202"/>
      <c r="FF154" s="203"/>
      <c r="FG154" s="202"/>
      <c r="FH154" s="203"/>
      <c r="FI154" s="202"/>
      <c r="FJ154" s="203"/>
      <c r="FK154" s="202"/>
      <c r="FL154" s="203"/>
      <c r="FM154" s="202"/>
      <c r="FN154" s="203"/>
      <c r="FO154" s="202"/>
      <c r="FP154" s="203"/>
      <c r="FQ154" s="202"/>
      <c r="FR154" s="203"/>
      <c r="FS154" s="202"/>
      <c r="FT154" s="203"/>
      <c r="FU154" s="202"/>
      <c r="FV154" s="203"/>
      <c r="FW154" s="202"/>
      <c r="FX154" s="203"/>
      <c r="FY154" s="202"/>
      <c r="FZ154" s="203"/>
      <c r="GA154" s="202"/>
      <c r="GB154" s="203"/>
      <c r="GC154" s="202"/>
      <c r="GD154" s="203"/>
      <c r="GE154" s="202"/>
      <c r="GF154" s="203"/>
      <c r="GG154" s="202"/>
      <c r="GH154" s="203"/>
      <c r="GI154" s="202"/>
      <c r="GJ154" s="203"/>
      <c r="GL154" s="159" t="str">
        <f t="shared" si="49"/>
        <v>Matěj Kopčil</v>
      </c>
      <c r="GM154" s="202"/>
      <c r="GN154" s="203"/>
      <c r="GO154" s="202"/>
      <c r="GP154" s="203"/>
      <c r="GQ154" s="202"/>
      <c r="GR154" s="203"/>
      <c r="GS154" s="202"/>
      <c r="GT154" s="203"/>
      <c r="GU154" s="202"/>
      <c r="GV154" s="203"/>
      <c r="GW154" s="202"/>
      <c r="GX154" s="203"/>
      <c r="GY154" s="202"/>
      <c r="GZ154" s="203"/>
      <c r="HA154" s="202"/>
      <c r="HB154" s="203"/>
      <c r="HC154" s="202"/>
      <c r="HD154" s="203"/>
      <c r="HE154" s="202"/>
      <c r="HF154" s="203"/>
      <c r="HG154" s="202"/>
      <c r="HH154" s="203"/>
      <c r="HI154" s="202"/>
      <c r="HJ154" s="203"/>
      <c r="HK154" s="202"/>
      <c r="HL154" s="203"/>
      <c r="HM154" s="202"/>
      <c r="HN154" s="203"/>
      <c r="HO154" s="202"/>
      <c r="HP154" s="203"/>
      <c r="HQ154" s="202"/>
      <c r="HR154" s="203"/>
      <c r="HS154" s="202"/>
      <c r="HT154" s="203"/>
      <c r="HU154" s="202"/>
      <c r="HV154" s="203"/>
      <c r="HW154" s="202"/>
      <c r="HX154" s="203"/>
      <c r="HY154" s="202"/>
      <c r="HZ154" s="203"/>
      <c r="IA154" s="202"/>
      <c r="IB154" s="203"/>
      <c r="IC154" s="202"/>
      <c r="ID154" s="203"/>
      <c r="IE154" s="202"/>
      <c r="IF154" s="203"/>
      <c r="IG154" s="202"/>
      <c r="IH154" s="203"/>
      <c r="II154" s="202"/>
      <c r="IJ154" s="203"/>
      <c r="IK154" s="202"/>
      <c r="IL154" s="203"/>
      <c r="IM154" s="202"/>
      <c r="IN154" s="203"/>
      <c r="IO154" s="202"/>
      <c r="IP154" s="203"/>
      <c r="IQ154" s="202"/>
      <c r="IR154" s="203"/>
      <c r="IS154" s="202"/>
      <c r="IT154" s="203"/>
      <c r="IU154" s="202"/>
      <c r="IV154" s="215"/>
    </row>
    <row r="155">
      <c r="A155" s="225">
        <f>IFERROR(__xludf.DUMMYFUNCTION("""COMPUTED_VALUE"""),100.0)</f>
        <v>100</v>
      </c>
      <c r="B155" s="159" t="str">
        <f t="shared" si="46"/>
        <v>Nicholas Merunka-x</v>
      </c>
      <c r="C155" s="199">
        <f t="shared" ref="C155:BL155" si="154">BO155+EA155+GM155</f>
        <v>0</v>
      </c>
      <c r="D155" s="199">
        <f t="shared" si="154"/>
        <v>0</v>
      </c>
      <c r="E155" s="199">
        <f t="shared" si="154"/>
        <v>0</v>
      </c>
      <c r="F155" s="199">
        <f t="shared" si="154"/>
        <v>0</v>
      </c>
      <c r="G155" s="199">
        <f t="shared" si="154"/>
        <v>0</v>
      </c>
      <c r="H155" s="199">
        <f t="shared" si="154"/>
        <v>0</v>
      </c>
      <c r="I155" s="199">
        <f t="shared" si="154"/>
        <v>0</v>
      </c>
      <c r="J155" s="199">
        <f t="shared" si="154"/>
        <v>0</v>
      </c>
      <c r="K155" s="199">
        <f t="shared" si="154"/>
        <v>0</v>
      </c>
      <c r="L155" s="199">
        <f t="shared" si="154"/>
        <v>0</v>
      </c>
      <c r="M155" s="199">
        <f t="shared" si="154"/>
        <v>0</v>
      </c>
      <c r="N155" s="199">
        <f t="shared" si="154"/>
        <v>0</v>
      </c>
      <c r="O155" s="199">
        <f t="shared" si="154"/>
        <v>0</v>
      </c>
      <c r="P155" s="199">
        <f t="shared" si="154"/>
        <v>0</v>
      </c>
      <c r="Q155" s="199">
        <f t="shared" si="154"/>
        <v>0</v>
      </c>
      <c r="R155" s="199">
        <f t="shared" si="154"/>
        <v>0</v>
      </c>
      <c r="S155" s="199">
        <f t="shared" si="154"/>
        <v>7.5</v>
      </c>
      <c r="T155" s="199">
        <f t="shared" si="154"/>
        <v>0</v>
      </c>
      <c r="U155" s="199">
        <f t="shared" si="154"/>
        <v>8.5</v>
      </c>
      <c r="V155" s="199">
        <f t="shared" si="154"/>
        <v>0</v>
      </c>
      <c r="W155" s="199">
        <f t="shared" si="154"/>
        <v>10</v>
      </c>
      <c r="X155" s="199">
        <f t="shared" si="154"/>
        <v>0</v>
      </c>
      <c r="Y155" s="199">
        <f t="shared" si="154"/>
        <v>7</v>
      </c>
      <c r="Z155" s="199">
        <f t="shared" si="154"/>
        <v>0</v>
      </c>
      <c r="AA155" s="199">
        <f t="shared" si="154"/>
        <v>12</v>
      </c>
      <c r="AB155" s="199">
        <f t="shared" si="154"/>
        <v>0</v>
      </c>
      <c r="AC155" s="199">
        <f t="shared" si="154"/>
        <v>0</v>
      </c>
      <c r="AD155" s="199">
        <f t="shared" si="154"/>
        <v>0</v>
      </c>
      <c r="AE155" s="199">
        <f t="shared" si="154"/>
        <v>0</v>
      </c>
      <c r="AF155" s="199">
        <f t="shared" si="154"/>
        <v>0</v>
      </c>
      <c r="AG155" s="199">
        <f t="shared" si="154"/>
        <v>0</v>
      </c>
      <c r="AH155" s="199">
        <f t="shared" si="154"/>
        <v>0</v>
      </c>
      <c r="AI155" s="199">
        <f t="shared" si="154"/>
        <v>0</v>
      </c>
      <c r="AJ155" s="199">
        <f t="shared" si="154"/>
        <v>0</v>
      </c>
      <c r="AK155" s="199">
        <f t="shared" si="154"/>
        <v>0</v>
      </c>
      <c r="AL155" s="199">
        <f t="shared" si="154"/>
        <v>0</v>
      </c>
      <c r="AM155" s="199">
        <f t="shared" si="154"/>
        <v>0</v>
      </c>
      <c r="AN155" s="199">
        <f t="shared" si="154"/>
        <v>0</v>
      </c>
      <c r="AO155" s="199">
        <f t="shared" si="154"/>
        <v>0</v>
      </c>
      <c r="AP155" s="199">
        <f t="shared" si="154"/>
        <v>0</v>
      </c>
      <c r="AQ155" s="199">
        <f t="shared" si="154"/>
        <v>0</v>
      </c>
      <c r="AR155" s="199">
        <f t="shared" si="154"/>
        <v>0</v>
      </c>
      <c r="AS155" s="199">
        <f t="shared" si="154"/>
        <v>0</v>
      </c>
      <c r="AT155" s="199">
        <f t="shared" si="154"/>
        <v>0</v>
      </c>
      <c r="AU155" s="199">
        <f t="shared" si="154"/>
        <v>0</v>
      </c>
      <c r="AV155" s="199">
        <f t="shared" si="154"/>
        <v>0</v>
      </c>
      <c r="AW155" s="199">
        <f t="shared" si="154"/>
        <v>0</v>
      </c>
      <c r="AX155" s="199">
        <f t="shared" si="154"/>
        <v>0</v>
      </c>
      <c r="AY155" s="199">
        <f t="shared" si="154"/>
        <v>0</v>
      </c>
      <c r="AZ155" s="199">
        <f t="shared" si="154"/>
        <v>0</v>
      </c>
      <c r="BA155" s="199">
        <f t="shared" si="154"/>
        <v>0</v>
      </c>
      <c r="BB155" s="199">
        <f t="shared" si="154"/>
        <v>0</v>
      </c>
      <c r="BC155" s="199">
        <f t="shared" si="154"/>
        <v>0</v>
      </c>
      <c r="BD155" s="199">
        <f t="shared" si="154"/>
        <v>0</v>
      </c>
      <c r="BE155" s="199">
        <f t="shared" si="154"/>
        <v>0</v>
      </c>
      <c r="BF155" s="199">
        <f t="shared" si="154"/>
        <v>0</v>
      </c>
      <c r="BG155" s="199">
        <f t="shared" si="154"/>
        <v>0</v>
      </c>
      <c r="BH155" s="199">
        <f t="shared" si="154"/>
        <v>0</v>
      </c>
      <c r="BI155" s="199">
        <f t="shared" si="154"/>
        <v>0</v>
      </c>
      <c r="BJ155" s="199">
        <f t="shared" si="154"/>
        <v>0</v>
      </c>
      <c r="BK155" s="199">
        <f t="shared" si="154"/>
        <v>0</v>
      </c>
      <c r="BL155" s="199">
        <f t="shared" si="154"/>
        <v>0</v>
      </c>
      <c r="BM155" s="151"/>
      <c r="BN155" s="239" t="str">
        <f>IFERROR(__xludf.DUMMYFUNCTION("""COMPUTED_VALUE"""),"Nicholas Merunka-x")</f>
        <v>Nicholas Merunka-x</v>
      </c>
      <c r="BO155" s="202"/>
      <c r="BP155" s="203"/>
      <c r="BQ155" s="202"/>
      <c r="BR155" s="203"/>
      <c r="BS155" s="202"/>
      <c r="BT155" s="203"/>
      <c r="BU155" s="202"/>
      <c r="BV155" s="203"/>
      <c r="BW155" s="202"/>
      <c r="BX155" s="203"/>
      <c r="BY155" s="202"/>
      <c r="BZ155" s="203"/>
      <c r="CA155" s="202"/>
      <c r="CB155" s="203"/>
      <c r="CC155" s="202"/>
      <c r="CD155" s="203"/>
      <c r="CE155" s="202"/>
      <c r="CF155" s="203"/>
      <c r="CG155" s="202">
        <f>IFERROR(__xludf.DUMMYFUNCTION("""COMPUTED_VALUE"""),8.5)</f>
        <v>8.5</v>
      </c>
      <c r="CH155" s="203"/>
      <c r="CI155" s="202"/>
      <c r="CJ155" s="203"/>
      <c r="CK155" s="202"/>
      <c r="CL155" s="203"/>
      <c r="CM155" s="202"/>
      <c r="CN155" s="203"/>
      <c r="CO155" s="202"/>
      <c r="CP155" s="203"/>
      <c r="CQ155" s="202"/>
      <c r="CR155" s="203"/>
      <c r="CS155" s="202"/>
      <c r="CT155" s="203"/>
      <c r="CU155" s="202"/>
      <c r="CV155" s="203"/>
      <c r="CW155" s="202"/>
      <c r="CX155" s="203"/>
      <c r="CY155" s="202"/>
      <c r="CZ155" s="203"/>
      <c r="DA155" s="202"/>
      <c r="DB155" s="203"/>
      <c r="DC155" s="202"/>
      <c r="DD155" s="203"/>
      <c r="DE155" s="202"/>
      <c r="DF155" s="203"/>
      <c r="DG155" s="202"/>
      <c r="DH155" s="203"/>
      <c r="DI155" s="202"/>
      <c r="DJ155" s="203"/>
      <c r="DK155" s="202"/>
      <c r="DL155" s="203"/>
      <c r="DM155" s="202"/>
      <c r="DN155" s="203"/>
      <c r="DO155" s="202"/>
      <c r="DP155" s="203"/>
      <c r="DQ155" s="202"/>
      <c r="DR155" s="203"/>
      <c r="DS155" s="202"/>
      <c r="DT155" s="203"/>
      <c r="DU155" s="202"/>
      <c r="DV155" s="203"/>
      <c r="DW155" s="202"/>
      <c r="DX155" s="203"/>
      <c r="DZ155" s="159" t="str">
        <f t="shared" si="48"/>
        <v>Nicholas Merunka-x</v>
      </c>
      <c r="EA155" s="202"/>
      <c r="EB155" s="203"/>
      <c r="EC155" s="202"/>
      <c r="ED155" s="203"/>
      <c r="EE155" s="202"/>
      <c r="EF155" s="203"/>
      <c r="EG155" s="202"/>
      <c r="EH155" s="203"/>
      <c r="EI155" s="202"/>
      <c r="EJ155" s="203"/>
      <c r="EK155" s="202"/>
      <c r="EL155" s="203"/>
      <c r="EM155" s="202"/>
      <c r="EN155" s="203"/>
      <c r="EO155" s="202"/>
      <c r="EP155" s="203"/>
      <c r="EQ155" s="202">
        <f>IFERROR(__xludf.DUMMYFUNCTION("""COMPUTED_VALUE"""),7.5)</f>
        <v>7.5</v>
      </c>
      <c r="ER155" s="203"/>
      <c r="ES155" s="202"/>
      <c r="ET155" s="203"/>
      <c r="EU155" s="202">
        <f>IFERROR(__xludf.DUMMYFUNCTION("""COMPUTED_VALUE"""),10.0)</f>
        <v>10</v>
      </c>
      <c r="EV155" s="203"/>
      <c r="EW155" s="202">
        <f>IFERROR(__xludf.DUMMYFUNCTION("""COMPUTED_VALUE"""),7.0)</f>
        <v>7</v>
      </c>
      <c r="EX155" s="203"/>
      <c r="EY155" s="202">
        <f>IFERROR(__xludf.DUMMYFUNCTION("""COMPUTED_VALUE"""),12.0)</f>
        <v>12</v>
      </c>
      <c r="EZ155" s="203"/>
      <c r="FA155" s="202"/>
      <c r="FB155" s="203"/>
      <c r="FC155" s="202"/>
      <c r="FD155" s="203"/>
      <c r="FE155" s="202"/>
      <c r="FF155" s="203"/>
      <c r="FG155" s="202"/>
      <c r="FH155" s="203"/>
      <c r="FI155" s="202"/>
      <c r="FJ155" s="203"/>
      <c r="FK155" s="202"/>
      <c r="FL155" s="203"/>
      <c r="FM155" s="202"/>
      <c r="FN155" s="203"/>
      <c r="FO155" s="202"/>
      <c r="FP155" s="203"/>
      <c r="FQ155" s="202"/>
      <c r="FR155" s="203"/>
      <c r="FS155" s="202"/>
      <c r="FT155" s="203"/>
      <c r="FU155" s="202"/>
      <c r="FV155" s="203"/>
      <c r="FW155" s="202"/>
      <c r="FX155" s="203"/>
      <c r="FY155" s="202"/>
      <c r="FZ155" s="203"/>
      <c r="GA155" s="202"/>
      <c r="GB155" s="203"/>
      <c r="GC155" s="202"/>
      <c r="GD155" s="203"/>
      <c r="GE155" s="202"/>
      <c r="GF155" s="203"/>
      <c r="GG155" s="202"/>
      <c r="GH155" s="203"/>
      <c r="GI155" s="202"/>
      <c r="GJ155" s="203"/>
      <c r="GL155" s="159" t="str">
        <f t="shared" si="49"/>
        <v>Nicholas Merunka-x</v>
      </c>
      <c r="GM155" s="202"/>
      <c r="GN155" s="203"/>
      <c r="GO155" s="202"/>
      <c r="GP155" s="203"/>
      <c r="GQ155" s="202"/>
      <c r="GR155" s="203"/>
      <c r="GS155" s="202"/>
      <c r="GT155" s="203"/>
      <c r="GU155" s="202"/>
      <c r="GV155" s="203"/>
      <c r="GW155" s="202"/>
      <c r="GX155" s="203"/>
      <c r="GY155" s="202"/>
      <c r="GZ155" s="203"/>
      <c r="HA155" s="202"/>
      <c r="HB155" s="203"/>
      <c r="HC155" s="202"/>
      <c r="HD155" s="203"/>
      <c r="HE155" s="202"/>
      <c r="HF155" s="203"/>
      <c r="HG155" s="202"/>
      <c r="HH155" s="203"/>
      <c r="HI155" s="202"/>
      <c r="HJ155" s="203"/>
      <c r="HK155" s="202"/>
      <c r="HL155" s="203"/>
      <c r="HM155" s="202"/>
      <c r="HN155" s="203"/>
      <c r="HO155" s="202"/>
      <c r="HP155" s="203"/>
      <c r="HQ155" s="202"/>
      <c r="HR155" s="203"/>
      <c r="HS155" s="202"/>
      <c r="HT155" s="203"/>
      <c r="HU155" s="202"/>
      <c r="HV155" s="203"/>
      <c r="HW155" s="202"/>
      <c r="HX155" s="203"/>
      <c r="HY155" s="202"/>
      <c r="HZ155" s="203"/>
      <c r="IA155" s="202"/>
      <c r="IB155" s="203"/>
      <c r="IC155" s="202"/>
      <c r="ID155" s="203"/>
      <c r="IE155" s="202"/>
      <c r="IF155" s="203"/>
      <c r="IG155" s="202"/>
      <c r="IH155" s="203"/>
      <c r="II155" s="202"/>
      <c r="IJ155" s="203"/>
      <c r="IK155" s="202"/>
      <c r="IL155" s="203"/>
      <c r="IM155" s="202"/>
      <c r="IN155" s="203"/>
      <c r="IO155" s="202"/>
      <c r="IP155" s="203"/>
      <c r="IQ155" s="202"/>
      <c r="IR155" s="203"/>
      <c r="IS155" s="202"/>
      <c r="IT155" s="203"/>
      <c r="IU155" s="202"/>
      <c r="IV155" s="215"/>
    </row>
    <row r="156">
      <c r="A156" s="225">
        <f>IFERROR(__xludf.DUMMYFUNCTION("""COMPUTED_VALUE"""),100.0)</f>
        <v>100</v>
      </c>
      <c r="B156" s="159" t="str">
        <f t="shared" si="46"/>
        <v>Dominik Predka</v>
      </c>
      <c r="C156" s="199">
        <f t="shared" ref="C156:BL156" si="155">BO156+EA156+GM156</f>
        <v>0</v>
      </c>
      <c r="D156" s="199">
        <f t="shared" si="155"/>
        <v>0</v>
      </c>
      <c r="E156" s="199">
        <f t="shared" si="155"/>
        <v>0</v>
      </c>
      <c r="F156" s="199">
        <f t="shared" si="155"/>
        <v>0</v>
      </c>
      <c r="G156" s="199">
        <f t="shared" si="155"/>
        <v>0</v>
      </c>
      <c r="H156" s="199">
        <f t="shared" si="155"/>
        <v>0</v>
      </c>
      <c r="I156" s="199">
        <f t="shared" si="155"/>
        <v>0</v>
      </c>
      <c r="J156" s="199">
        <f t="shared" si="155"/>
        <v>0</v>
      </c>
      <c r="K156" s="199">
        <f t="shared" si="155"/>
        <v>0</v>
      </c>
      <c r="L156" s="199">
        <f t="shared" si="155"/>
        <v>0</v>
      </c>
      <c r="M156" s="199">
        <f t="shared" si="155"/>
        <v>0</v>
      </c>
      <c r="N156" s="199">
        <f t="shared" si="155"/>
        <v>0</v>
      </c>
      <c r="O156" s="199">
        <f t="shared" si="155"/>
        <v>0</v>
      </c>
      <c r="P156" s="199">
        <f t="shared" si="155"/>
        <v>0</v>
      </c>
      <c r="Q156" s="199">
        <f t="shared" si="155"/>
        <v>0</v>
      </c>
      <c r="R156" s="199">
        <f t="shared" si="155"/>
        <v>0</v>
      </c>
      <c r="S156" s="199">
        <f t="shared" si="155"/>
        <v>0</v>
      </c>
      <c r="T156" s="199">
        <f t="shared" si="155"/>
        <v>0</v>
      </c>
      <c r="U156" s="199">
        <f t="shared" si="155"/>
        <v>0</v>
      </c>
      <c r="V156" s="199">
        <f t="shared" si="155"/>
        <v>0</v>
      </c>
      <c r="W156" s="199">
        <f t="shared" si="155"/>
        <v>0</v>
      </c>
      <c r="X156" s="199">
        <f t="shared" si="155"/>
        <v>0</v>
      </c>
      <c r="Y156" s="199">
        <f t="shared" si="155"/>
        <v>0</v>
      </c>
      <c r="Z156" s="199">
        <f t="shared" si="155"/>
        <v>0</v>
      </c>
      <c r="AA156" s="199">
        <f t="shared" si="155"/>
        <v>6</v>
      </c>
      <c r="AB156" s="199">
        <f t="shared" si="155"/>
        <v>0</v>
      </c>
      <c r="AC156" s="199">
        <f t="shared" si="155"/>
        <v>4</v>
      </c>
      <c r="AD156" s="199">
        <f t="shared" si="155"/>
        <v>0</v>
      </c>
      <c r="AE156" s="199">
        <f t="shared" si="155"/>
        <v>0</v>
      </c>
      <c r="AF156" s="199">
        <f t="shared" si="155"/>
        <v>0</v>
      </c>
      <c r="AG156" s="199">
        <f t="shared" si="155"/>
        <v>0</v>
      </c>
      <c r="AH156" s="199">
        <f t="shared" si="155"/>
        <v>0</v>
      </c>
      <c r="AI156" s="199">
        <f t="shared" si="155"/>
        <v>0</v>
      </c>
      <c r="AJ156" s="199">
        <f t="shared" si="155"/>
        <v>0</v>
      </c>
      <c r="AK156" s="199">
        <f t="shared" si="155"/>
        <v>0</v>
      </c>
      <c r="AL156" s="199">
        <f t="shared" si="155"/>
        <v>0</v>
      </c>
      <c r="AM156" s="199">
        <f t="shared" si="155"/>
        <v>0</v>
      </c>
      <c r="AN156" s="199">
        <f t="shared" si="155"/>
        <v>0</v>
      </c>
      <c r="AO156" s="199">
        <f t="shared" si="155"/>
        <v>4</v>
      </c>
      <c r="AP156" s="199">
        <f t="shared" si="155"/>
        <v>0</v>
      </c>
      <c r="AQ156" s="199">
        <f t="shared" si="155"/>
        <v>0</v>
      </c>
      <c r="AR156" s="199">
        <f t="shared" si="155"/>
        <v>0</v>
      </c>
      <c r="AS156" s="199">
        <f t="shared" si="155"/>
        <v>6</v>
      </c>
      <c r="AT156" s="199">
        <f t="shared" si="155"/>
        <v>0</v>
      </c>
      <c r="AU156" s="199">
        <f t="shared" si="155"/>
        <v>0</v>
      </c>
      <c r="AV156" s="199">
        <f t="shared" si="155"/>
        <v>0</v>
      </c>
      <c r="AW156" s="199">
        <f t="shared" si="155"/>
        <v>0</v>
      </c>
      <c r="AX156" s="199">
        <f t="shared" si="155"/>
        <v>0</v>
      </c>
      <c r="AY156" s="199">
        <f t="shared" si="155"/>
        <v>0</v>
      </c>
      <c r="AZ156" s="199">
        <f t="shared" si="155"/>
        <v>0</v>
      </c>
      <c r="BA156" s="199">
        <f t="shared" si="155"/>
        <v>10</v>
      </c>
      <c r="BB156" s="199">
        <f t="shared" si="155"/>
        <v>0</v>
      </c>
      <c r="BC156" s="199">
        <f t="shared" si="155"/>
        <v>6</v>
      </c>
      <c r="BD156" s="199">
        <f t="shared" si="155"/>
        <v>0</v>
      </c>
      <c r="BE156" s="199">
        <f t="shared" si="155"/>
        <v>14</v>
      </c>
      <c r="BF156" s="199">
        <f t="shared" si="155"/>
        <v>0</v>
      </c>
      <c r="BG156" s="199">
        <f t="shared" si="155"/>
        <v>0</v>
      </c>
      <c r="BH156" s="199">
        <f t="shared" si="155"/>
        <v>0</v>
      </c>
      <c r="BI156" s="199">
        <f t="shared" si="155"/>
        <v>8</v>
      </c>
      <c r="BJ156" s="199">
        <f t="shared" si="155"/>
        <v>0</v>
      </c>
      <c r="BK156" s="199">
        <f t="shared" si="155"/>
        <v>12</v>
      </c>
      <c r="BL156" s="199">
        <f t="shared" si="155"/>
        <v>0</v>
      </c>
      <c r="BM156" s="151"/>
      <c r="BN156" s="239" t="str">
        <f>IFERROR(__xludf.DUMMYFUNCTION("""COMPUTED_VALUE"""),"Dominik Predka")</f>
        <v>Dominik Predka</v>
      </c>
      <c r="BO156" s="202"/>
      <c r="BP156" s="203"/>
      <c r="BQ156" s="202"/>
      <c r="BR156" s="203"/>
      <c r="BS156" s="202"/>
      <c r="BT156" s="203"/>
      <c r="BU156" s="202"/>
      <c r="BV156" s="203"/>
      <c r="BW156" s="202"/>
      <c r="BX156" s="203"/>
      <c r="BY156" s="202"/>
      <c r="BZ156" s="203"/>
      <c r="CA156" s="202"/>
      <c r="CB156" s="203"/>
      <c r="CC156" s="202"/>
      <c r="CD156" s="203"/>
      <c r="CE156" s="202"/>
      <c r="CF156" s="203"/>
      <c r="CG156" s="202"/>
      <c r="CH156" s="203"/>
      <c r="CI156" s="202"/>
      <c r="CJ156" s="203"/>
      <c r="CK156" s="202"/>
      <c r="CL156" s="203"/>
      <c r="CM156" s="202"/>
      <c r="CN156" s="203"/>
      <c r="CO156" s="202">
        <f>IFERROR(__xludf.DUMMYFUNCTION("""COMPUTED_VALUE"""),4.0)</f>
        <v>4</v>
      </c>
      <c r="CP156" s="203"/>
      <c r="CQ156" s="202"/>
      <c r="CR156" s="203"/>
      <c r="CS156" s="202"/>
      <c r="CT156" s="203"/>
      <c r="CU156" s="202"/>
      <c r="CV156" s="203"/>
      <c r="CW156" s="202"/>
      <c r="CX156" s="203"/>
      <c r="CY156" s="202"/>
      <c r="CZ156" s="203"/>
      <c r="DA156" s="202"/>
      <c r="DB156" s="203"/>
      <c r="DC156" s="202"/>
      <c r="DD156" s="203"/>
      <c r="DE156" s="202"/>
      <c r="DF156" s="203"/>
      <c r="DG156" s="202"/>
      <c r="DH156" s="203"/>
      <c r="DI156" s="202"/>
      <c r="DJ156" s="203"/>
      <c r="DK156" s="202"/>
      <c r="DL156" s="203"/>
      <c r="DM156" s="202"/>
      <c r="DN156" s="203"/>
      <c r="DO156" s="202"/>
      <c r="DP156" s="203"/>
      <c r="DQ156" s="202"/>
      <c r="DR156" s="203"/>
      <c r="DS156" s="202"/>
      <c r="DT156" s="203"/>
      <c r="DU156" s="202"/>
      <c r="DV156" s="203"/>
      <c r="DW156" s="202">
        <f>IFERROR(__xludf.DUMMYFUNCTION("""COMPUTED_VALUE"""),12.0)</f>
        <v>12</v>
      </c>
      <c r="DX156" s="203"/>
      <c r="DZ156" s="159" t="str">
        <f t="shared" si="48"/>
        <v>Dominik Predka</v>
      </c>
      <c r="EA156" s="202"/>
      <c r="EB156" s="203"/>
      <c r="EC156" s="202"/>
      <c r="ED156" s="203"/>
      <c r="EE156" s="202"/>
      <c r="EF156" s="203"/>
      <c r="EG156" s="202"/>
      <c r="EH156" s="203"/>
      <c r="EI156" s="202"/>
      <c r="EJ156" s="203"/>
      <c r="EK156" s="202"/>
      <c r="EL156" s="203"/>
      <c r="EM156" s="202"/>
      <c r="EN156" s="203"/>
      <c r="EO156" s="202"/>
      <c r="EP156" s="203"/>
      <c r="EQ156" s="202"/>
      <c r="ER156" s="203"/>
      <c r="ES156" s="202"/>
      <c r="ET156" s="203"/>
      <c r="EU156" s="202"/>
      <c r="EV156" s="203"/>
      <c r="EW156" s="202"/>
      <c r="EX156" s="203"/>
      <c r="EY156" s="202">
        <f>IFERROR(__xludf.DUMMYFUNCTION("""COMPUTED_VALUE"""),6.0)</f>
        <v>6</v>
      </c>
      <c r="EZ156" s="203"/>
      <c r="FA156" s="202"/>
      <c r="FB156" s="203"/>
      <c r="FC156" s="202"/>
      <c r="FD156" s="203"/>
      <c r="FE156" s="202"/>
      <c r="FF156" s="203"/>
      <c r="FG156" s="202"/>
      <c r="FH156" s="203"/>
      <c r="FI156" s="202"/>
      <c r="FJ156" s="203"/>
      <c r="FK156" s="202"/>
      <c r="FL156" s="203"/>
      <c r="FM156" s="202">
        <f>IFERROR(__xludf.DUMMYFUNCTION("""COMPUTED_VALUE"""),4.0)</f>
        <v>4</v>
      </c>
      <c r="FN156" s="203"/>
      <c r="FO156" s="202"/>
      <c r="FP156" s="203"/>
      <c r="FQ156" s="202">
        <f>IFERROR(__xludf.DUMMYFUNCTION("""COMPUTED_VALUE"""),6.0)</f>
        <v>6</v>
      </c>
      <c r="FR156" s="203"/>
      <c r="FS156" s="202"/>
      <c r="FT156" s="203"/>
      <c r="FU156" s="202"/>
      <c r="FV156" s="203"/>
      <c r="FW156" s="202"/>
      <c r="FX156" s="203"/>
      <c r="FY156" s="202"/>
      <c r="FZ156" s="203"/>
      <c r="GA156" s="202">
        <f>IFERROR(__xludf.DUMMYFUNCTION("""COMPUTED_VALUE"""),6.0)</f>
        <v>6</v>
      </c>
      <c r="GB156" s="203"/>
      <c r="GC156" s="202"/>
      <c r="GD156" s="203"/>
      <c r="GE156" s="202"/>
      <c r="GF156" s="203"/>
      <c r="GG156" s="202">
        <f>IFERROR(__xludf.DUMMYFUNCTION("""COMPUTED_VALUE"""),8.0)</f>
        <v>8</v>
      </c>
      <c r="GH156" s="203"/>
      <c r="GI156" s="202"/>
      <c r="GJ156" s="203"/>
      <c r="GL156" s="159" t="str">
        <f t="shared" si="49"/>
        <v>Dominik Predka</v>
      </c>
      <c r="GM156" s="202"/>
      <c r="GN156" s="203"/>
      <c r="GO156" s="202"/>
      <c r="GP156" s="203"/>
      <c r="GQ156" s="202"/>
      <c r="GR156" s="203"/>
      <c r="GS156" s="202"/>
      <c r="GT156" s="203"/>
      <c r="GU156" s="202"/>
      <c r="GV156" s="203"/>
      <c r="GW156" s="202"/>
      <c r="GX156" s="203"/>
      <c r="GY156" s="202"/>
      <c r="GZ156" s="203"/>
      <c r="HA156" s="202"/>
      <c r="HB156" s="203"/>
      <c r="HC156" s="202"/>
      <c r="HD156" s="203"/>
      <c r="HE156" s="202"/>
      <c r="HF156" s="203"/>
      <c r="HG156" s="202"/>
      <c r="HH156" s="203"/>
      <c r="HI156" s="202"/>
      <c r="HJ156" s="203"/>
      <c r="HK156" s="202"/>
      <c r="HL156" s="203"/>
      <c r="HM156" s="202"/>
      <c r="HN156" s="203"/>
      <c r="HO156" s="202"/>
      <c r="HP156" s="203"/>
      <c r="HQ156" s="202"/>
      <c r="HR156" s="203"/>
      <c r="HS156" s="202"/>
      <c r="HT156" s="203"/>
      <c r="HU156" s="202"/>
      <c r="HV156" s="203"/>
      <c r="HW156" s="202"/>
      <c r="HX156" s="203"/>
      <c r="HY156" s="202"/>
      <c r="HZ156" s="203"/>
      <c r="IA156" s="202"/>
      <c r="IB156" s="203"/>
      <c r="IC156" s="202"/>
      <c r="ID156" s="203"/>
      <c r="IE156" s="202"/>
      <c r="IF156" s="203"/>
      <c r="IG156" s="202"/>
      <c r="IH156" s="203"/>
      <c r="II156" s="202"/>
      <c r="IJ156" s="203"/>
      <c r="IK156" s="202">
        <f>IFERROR(__xludf.DUMMYFUNCTION("""COMPUTED_VALUE"""),10.0)</f>
        <v>10</v>
      </c>
      <c r="IL156" s="203"/>
      <c r="IM156" s="202"/>
      <c r="IN156" s="203"/>
      <c r="IO156" s="202">
        <f>IFERROR(__xludf.DUMMYFUNCTION("""COMPUTED_VALUE"""),14.0)</f>
        <v>14</v>
      </c>
      <c r="IP156" s="203"/>
      <c r="IQ156" s="202"/>
      <c r="IR156" s="203"/>
      <c r="IS156" s="202"/>
      <c r="IT156" s="203"/>
      <c r="IU156" s="202"/>
      <c r="IV156" s="215"/>
    </row>
    <row r="157">
      <c r="A157" s="225">
        <f>IFERROR(__xludf.DUMMYFUNCTION("""COMPUTED_VALUE"""),100.0)</f>
        <v>100</v>
      </c>
      <c r="B157" s="159" t="str">
        <f t="shared" si="46"/>
        <v>Petr Květ</v>
      </c>
      <c r="C157" s="199">
        <f t="shared" ref="C157:BL157" si="156">BO157+EA157+GM157</f>
        <v>0</v>
      </c>
      <c r="D157" s="199">
        <f t="shared" si="156"/>
        <v>0</v>
      </c>
      <c r="E157" s="199">
        <f t="shared" si="156"/>
        <v>0</v>
      </c>
      <c r="F157" s="199">
        <f t="shared" si="156"/>
        <v>0</v>
      </c>
      <c r="G157" s="199">
        <f t="shared" si="156"/>
        <v>0</v>
      </c>
      <c r="H157" s="199">
        <f t="shared" si="156"/>
        <v>0</v>
      </c>
      <c r="I157" s="199">
        <f t="shared" si="156"/>
        <v>0</v>
      </c>
      <c r="J157" s="199">
        <f t="shared" si="156"/>
        <v>0</v>
      </c>
      <c r="K157" s="199">
        <f t="shared" si="156"/>
        <v>0</v>
      </c>
      <c r="L157" s="199">
        <f t="shared" si="156"/>
        <v>0</v>
      </c>
      <c r="M157" s="199">
        <f t="shared" si="156"/>
        <v>0</v>
      </c>
      <c r="N157" s="199">
        <f t="shared" si="156"/>
        <v>0</v>
      </c>
      <c r="O157" s="199">
        <f t="shared" si="156"/>
        <v>0</v>
      </c>
      <c r="P157" s="199">
        <f t="shared" si="156"/>
        <v>0</v>
      </c>
      <c r="Q157" s="199">
        <f t="shared" si="156"/>
        <v>0</v>
      </c>
      <c r="R157" s="199">
        <f t="shared" si="156"/>
        <v>0</v>
      </c>
      <c r="S157" s="199">
        <f t="shared" si="156"/>
        <v>0</v>
      </c>
      <c r="T157" s="199">
        <f t="shared" si="156"/>
        <v>0</v>
      </c>
      <c r="U157" s="199">
        <f t="shared" si="156"/>
        <v>0</v>
      </c>
      <c r="V157" s="199">
        <f t="shared" si="156"/>
        <v>0</v>
      </c>
      <c r="W157" s="199">
        <f t="shared" si="156"/>
        <v>0</v>
      </c>
      <c r="X157" s="199">
        <f t="shared" si="156"/>
        <v>0</v>
      </c>
      <c r="Y157" s="199">
        <f t="shared" si="156"/>
        <v>0</v>
      </c>
      <c r="Z157" s="199">
        <f t="shared" si="156"/>
        <v>0</v>
      </c>
      <c r="AA157" s="199">
        <f t="shared" si="156"/>
        <v>11</v>
      </c>
      <c r="AB157" s="199">
        <f t="shared" si="156"/>
        <v>0</v>
      </c>
      <c r="AC157" s="199">
        <f t="shared" si="156"/>
        <v>0</v>
      </c>
      <c r="AD157" s="199">
        <f t="shared" si="156"/>
        <v>0</v>
      </c>
      <c r="AE157" s="199">
        <f t="shared" si="156"/>
        <v>0</v>
      </c>
      <c r="AF157" s="199">
        <f t="shared" si="156"/>
        <v>0</v>
      </c>
      <c r="AG157" s="199">
        <f t="shared" si="156"/>
        <v>4.5</v>
      </c>
      <c r="AH157" s="199">
        <f t="shared" si="156"/>
        <v>0</v>
      </c>
      <c r="AI157" s="199">
        <f t="shared" si="156"/>
        <v>0</v>
      </c>
      <c r="AJ157" s="199">
        <f t="shared" si="156"/>
        <v>0</v>
      </c>
      <c r="AK157" s="199">
        <f t="shared" si="156"/>
        <v>5.5</v>
      </c>
      <c r="AL157" s="199">
        <f t="shared" si="156"/>
        <v>0</v>
      </c>
      <c r="AM157" s="199">
        <f t="shared" si="156"/>
        <v>0</v>
      </c>
      <c r="AN157" s="199">
        <f t="shared" si="156"/>
        <v>0</v>
      </c>
      <c r="AO157" s="199">
        <f t="shared" si="156"/>
        <v>0</v>
      </c>
      <c r="AP157" s="199">
        <f t="shared" si="156"/>
        <v>0</v>
      </c>
      <c r="AQ157" s="199">
        <f t="shared" si="156"/>
        <v>0</v>
      </c>
      <c r="AR157" s="199">
        <f t="shared" si="156"/>
        <v>0</v>
      </c>
      <c r="AS157" s="199">
        <f t="shared" si="156"/>
        <v>0</v>
      </c>
      <c r="AT157" s="199">
        <f t="shared" si="156"/>
        <v>0</v>
      </c>
      <c r="AU157" s="199">
        <f t="shared" si="156"/>
        <v>0</v>
      </c>
      <c r="AV157" s="199">
        <f t="shared" si="156"/>
        <v>0</v>
      </c>
      <c r="AW157" s="199">
        <f t="shared" si="156"/>
        <v>0</v>
      </c>
      <c r="AX157" s="199">
        <f t="shared" si="156"/>
        <v>0</v>
      </c>
      <c r="AY157" s="199">
        <f t="shared" si="156"/>
        <v>0</v>
      </c>
      <c r="AZ157" s="199">
        <f t="shared" si="156"/>
        <v>0</v>
      </c>
      <c r="BA157" s="199">
        <f t="shared" si="156"/>
        <v>10</v>
      </c>
      <c r="BB157" s="199">
        <f t="shared" si="156"/>
        <v>0</v>
      </c>
      <c r="BC157" s="199">
        <f t="shared" si="156"/>
        <v>0</v>
      </c>
      <c r="BD157" s="199">
        <f t="shared" si="156"/>
        <v>0</v>
      </c>
      <c r="BE157" s="199">
        <f t="shared" si="156"/>
        <v>0</v>
      </c>
      <c r="BF157" s="199">
        <f t="shared" si="156"/>
        <v>0</v>
      </c>
      <c r="BG157" s="199">
        <f t="shared" si="156"/>
        <v>5.5</v>
      </c>
      <c r="BH157" s="199">
        <f t="shared" si="156"/>
        <v>0</v>
      </c>
      <c r="BI157" s="199">
        <f t="shared" si="156"/>
        <v>0</v>
      </c>
      <c r="BJ157" s="199">
        <f t="shared" si="156"/>
        <v>0</v>
      </c>
      <c r="BK157" s="199">
        <f t="shared" si="156"/>
        <v>0</v>
      </c>
      <c r="BL157" s="199">
        <f t="shared" si="156"/>
        <v>0</v>
      </c>
      <c r="BM157" s="151"/>
      <c r="BN157" s="239" t="str">
        <f>IFERROR(__xludf.DUMMYFUNCTION("""COMPUTED_VALUE"""),"Petr Květ")</f>
        <v>Petr Květ</v>
      </c>
      <c r="BO157" s="202"/>
      <c r="BP157" s="203"/>
      <c r="BQ157" s="202"/>
      <c r="BR157" s="203"/>
      <c r="BS157" s="202"/>
      <c r="BT157" s="203"/>
      <c r="BU157" s="202"/>
      <c r="BV157" s="203"/>
      <c r="BW157" s="202"/>
      <c r="BX157" s="203"/>
      <c r="BY157" s="202"/>
      <c r="BZ157" s="203"/>
      <c r="CA157" s="202"/>
      <c r="CB157" s="203"/>
      <c r="CC157" s="202"/>
      <c r="CD157" s="203"/>
      <c r="CE157" s="202"/>
      <c r="CF157" s="203"/>
      <c r="CG157" s="202"/>
      <c r="CH157" s="203"/>
      <c r="CI157" s="202"/>
      <c r="CJ157" s="203"/>
      <c r="CK157" s="202"/>
      <c r="CL157" s="203"/>
      <c r="CM157" s="202">
        <f>IFERROR(__xludf.DUMMYFUNCTION("""COMPUTED_VALUE"""),11.0)</f>
        <v>11</v>
      </c>
      <c r="CN157" s="203"/>
      <c r="CO157" s="202"/>
      <c r="CP157" s="203"/>
      <c r="CQ157" s="202"/>
      <c r="CR157" s="203"/>
      <c r="CS157" s="202">
        <f>IFERROR(__xludf.DUMMYFUNCTION("""COMPUTED_VALUE"""),4.5)</f>
        <v>4.5</v>
      </c>
      <c r="CT157" s="203"/>
      <c r="CU157" s="202"/>
      <c r="CV157" s="203"/>
      <c r="CW157" s="202">
        <f>IFERROR(__xludf.DUMMYFUNCTION("""COMPUTED_VALUE"""),5.5)</f>
        <v>5.5</v>
      </c>
      <c r="CX157" s="203"/>
      <c r="CY157" s="202"/>
      <c r="CZ157" s="203"/>
      <c r="DA157" s="202"/>
      <c r="DB157" s="203"/>
      <c r="DC157" s="202"/>
      <c r="DD157" s="203"/>
      <c r="DE157" s="202"/>
      <c r="DF157" s="203"/>
      <c r="DG157" s="202"/>
      <c r="DH157" s="203"/>
      <c r="DI157" s="202"/>
      <c r="DJ157" s="203"/>
      <c r="DK157" s="202"/>
      <c r="DL157" s="203"/>
      <c r="DM157" s="202"/>
      <c r="DN157" s="203"/>
      <c r="DO157" s="202"/>
      <c r="DP157" s="203"/>
      <c r="DQ157" s="202"/>
      <c r="DR157" s="203"/>
      <c r="DS157" s="202">
        <f>IFERROR(__xludf.DUMMYFUNCTION("""COMPUTED_VALUE"""),5.5)</f>
        <v>5.5</v>
      </c>
      <c r="DT157" s="203"/>
      <c r="DU157" s="202"/>
      <c r="DV157" s="203"/>
      <c r="DW157" s="202"/>
      <c r="DX157" s="203"/>
      <c r="DZ157" s="159" t="str">
        <f t="shared" si="48"/>
        <v>Petr Květ</v>
      </c>
      <c r="EA157" s="202"/>
      <c r="EB157" s="203"/>
      <c r="EC157" s="202"/>
      <c r="ED157" s="203"/>
      <c r="EE157" s="202"/>
      <c r="EF157" s="203"/>
      <c r="EG157" s="202"/>
      <c r="EH157" s="203"/>
      <c r="EI157" s="202"/>
      <c r="EJ157" s="203"/>
      <c r="EK157" s="202"/>
      <c r="EL157" s="203"/>
      <c r="EM157" s="202"/>
      <c r="EN157" s="203"/>
      <c r="EO157" s="202"/>
      <c r="EP157" s="203"/>
      <c r="EQ157" s="202"/>
      <c r="ER157" s="203"/>
      <c r="ES157" s="202"/>
      <c r="ET157" s="203"/>
      <c r="EU157" s="202"/>
      <c r="EV157" s="203"/>
      <c r="EW157" s="202"/>
      <c r="EX157" s="203"/>
      <c r="EY157" s="202"/>
      <c r="EZ157" s="203"/>
      <c r="FA157" s="202"/>
      <c r="FB157" s="203"/>
      <c r="FC157" s="202"/>
      <c r="FD157" s="203"/>
      <c r="FE157" s="202"/>
      <c r="FF157" s="203"/>
      <c r="FG157" s="202"/>
      <c r="FH157" s="203"/>
      <c r="FI157" s="202"/>
      <c r="FJ157" s="203"/>
      <c r="FK157" s="202"/>
      <c r="FL157" s="203"/>
      <c r="FM157" s="202"/>
      <c r="FN157" s="203"/>
      <c r="FO157" s="202"/>
      <c r="FP157" s="203"/>
      <c r="FQ157" s="202"/>
      <c r="FR157" s="203"/>
      <c r="FS157" s="202"/>
      <c r="FT157" s="203"/>
      <c r="FU157" s="202"/>
      <c r="FV157" s="203"/>
      <c r="FW157" s="202"/>
      <c r="FX157" s="203"/>
      <c r="FY157" s="202">
        <f>IFERROR(__xludf.DUMMYFUNCTION("""COMPUTED_VALUE"""),10.0)</f>
        <v>10</v>
      </c>
      <c r="FZ157" s="203"/>
      <c r="GA157" s="202"/>
      <c r="GB157" s="203"/>
      <c r="GC157" s="202"/>
      <c r="GD157" s="203"/>
      <c r="GE157" s="202"/>
      <c r="GF157" s="203"/>
      <c r="GG157" s="202"/>
      <c r="GH157" s="203"/>
      <c r="GI157" s="202"/>
      <c r="GJ157" s="203"/>
      <c r="GL157" s="159" t="str">
        <f t="shared" si="49"/>
        <v>Petr Květ</v>
      </c>
      <c r="GM157" s="202"/>
      <c r="GN157" s="203"/>
      <c r="GO157" s="202"/>
      <c r="GP157" s="203"/>
      <c r="GQ157" s="202"/>
      <c r="GR157" s="203"/>
      <c r="GS157" s="202"/>
      <c r="GT157" s="203"/>
      <c r="GU157" s="202"/>
      <c r="GV157" s="203"/>
      <c r="GW157" s="202"/>
      <c r="GX157" s="203"/>
      <c r="GY157" s="202"/>
      <c r="GZ157" s="203"/>
      <c r="HA157" s="202"/>
      <c r="HB157" s="203"/>
      <c r="HC157" s="202"/>
      <c r="HD157" s="203"/>
      <c r="HE157" s="202"/>
      <c r="HF157" s="203"/>
      <c r="HG157" s="202"/>
      <c r="HH157" s="203"/>
      <c r="HI157" s="202"/>
      <c r="HJ157" s="203"/>
      <c r="HK157" s="202"/>
      <c r="HL157" s="203"/>
      <c r="HM157" s="202"/>
      <c r="HN157" s="203"/>
      <c r="HO157" s="202"/>
      <c r="HP157" s="203"/>
      <c r="HQ157" s="202"/>
      <c r="HR157" s="203"/>
      <c r="HS157" s="202"/>
      <c r="HT157" s="203"/>
      <c r="HU157" s="202"/>
      <c r="HV157" s="203"/>
      <c r="HW157" s="202"/>
      <c r="HX157" s="203"/>
      <c r="HY157" s="202"/>
      <c r="HZ157" s="203"/>
      <c r="IA157" s="202"/>
      <c r="IB157" s="203"/>
      <c r="IC157" s="202"/>
      <c r="ID157" s="203"/>
      <c r="IE157" s="202"/>
      <c r="IF157" s="203"/>
      <c r="IG157" s="202"/>
      <c r="IH157" s="203"/>
      <c r="II157" s="202"/>
      <c r="IJ157" s="203"/>
      <c r="IK157" s="202"/>
      <c r="IL157" s="203"/>
      <c r="IM157" s="202"/>
      <c r="IN157" s="203"/>
      <c r="IO157" s="202"/>
      <c r="IP157" s="203"/>
      <c r="IQ157" s="202"/>
      <c r="IR157" s="203"/>
      <c r="IS157" s="202"/>
      <c r="IT157" s="203"/>
      <c r="IU157" s="202"/>
      <c r="IV157" s="215"/>
    </row>
    <row r="158">
      <c r="A158" s="225">
        <f>IFERROR(__xludf.DUMMYFUNCTION("""COMPUTED_VALUE"""),100.0)</f>
        <v>100</v>
      </c>
      <c r="B158" s="159" t="str">
        <f t="shared" si="46"/>
        <v>Rostislav Horváth</v>
      </c>
      <c r="C158" s="199">
        <f t="shared" ref="C158:BL158" si="157">BO158+EA158+GM158</f>
        <v>0</v>
      </c>
      <c r="D158" s="199">
        <f t="shared" si="157"/>
        <v>0</v>
      </c>
      <c r="E158" s="199">
        <f t="shared" si="157"/>
        <v>0</v>
      </c>
      <c r="F158" s="199">
        <f t="shared" si="157"/>
        <v>0</v>
      </c>
      <c r="G158" s="199">
        <f t="shared" si="157"/>
        <v>0</v>
      </c>
      <c r="H158" s="199">
        <f t="shared" si="157"/>
        <v>0</v>
      </c>
      <c r="I158" s="199">
        <f t="shared" si="157"/>
        <v>0</v>
      </c>
      <c r="J158" s="199">
        <f t="shared" si="157"/>
        <v>0</v>
      </c>
      <c r="K158" s="199">
        <f t="shared" si="157"/>
        <v>0</v>
      </c>
      <c r="L158" s="199">
        <f t="shared" si="157"/>
        <v>0</v>
      </c>
      <c r="M158" s="199">
        <f t="shared" si="157"/>
        <v>0</v>
      </c>
      <c r="N158" s="199">
        <f t="shared" si="157"/>
        <v>0</v>
      </c>
      <c r="O158" s="199">
        <f t="shared" si="157"/>
        <v>0</v>
      </c>
      <c r="P158" s="199">
        <f t="shared" si="157"/>
        <v>0</v>
      </c>
      <c r="Q158" s="199">
        <f t="shared" si="157"/>
        <v>0</v>
      </c>
      <c r="R158" s="199">
        <f t="shared" si="157"/>
        <v>0</v>
      </c>
      <c r="S158" s="199">
        <f t="shared" si="157"/>
        <v>0</v>
      </c>
      <c r="T158" s="199">
        <f t="shared" si="157"/>
        <v>0</v>
      </c>
      <c r="U158" s="199">
        <f t="shared" si="157"/>
        <v>0</v>
      </c>
      <c r="V158" s="199">
        <f t="shared" si="157"/>
        <v>0</v>
      </c>
      <c r="W158" s="199">
        <f t="shared" si="157"/>
        <v>0</v>
      </c>
      <c r="X158" s="199">
        <f t="shared" si="157"/>
        <v>0</v>
      </c>
      <c r="Y158" s="199">
        <f t="shared" si="157"/>
        <v>0</v>
      </c>
      <c r="Z158" s="199">
        <f t="shared" si="157"/>
        <v>0</v>
      </c>
      <c r="AA158" s="199">
        <f t="shared" si="157"/>
        <v>0</v>
      </c>
      <c r="AB158" s="199">
        <f t="shared" si="157"/>
        <v>0</v>
      </c>
      <c r="AC158" s="199">
        <f t="shared" si="157"/>
        <v>0</v>
      </c>
      <c r="AD158" s="199">
        <f t="shared" si="157"/>
        <v>0</v>
      </c>
      <c r="AE158" s="199">
        <f t="shared" si="157"/>
        <v>4.5</v>
      </c>
      <c r="AF158" s="199">
        <f t="shared" si="157"/>
        <v>0</v>
      </c>
      <c r="AG158" s="199">
        <f t="shared" si="157"/>
        <v>0</v>
      </c>
      <c r="AH158" s="199">
        <f t="shared" si="157"/>
        <v>0</v>
      </c>
      <c r="AI158" s="199">
        <f t="shared" si="157"/>
        <v>0</v>
      </c>
      <c r="AJ158" s="199">
        <f t="shared" si="157"/>
        <v>0</v>
      </c>
      <c r="AK158" s="199">
        <f t="shared" si="157"/>
        <v>0</v>
      </c>
      <c r="AL158" s="199">
        <f t="shared" si="157"/>
        <v>0</v>
      </c>
      <c r="AM158" s="199">
        <f t="shared" si="157"/>
        <v>0</v>
      </c>
      <c r="AN158" s="199">
        <f t="shared" si="157"/>
        <v>0</v>
      </c>
      <c r="AO158" s="199">
        <f t="shared" si="157"/>
        <v>0</v>
      </c>
      <c r="AP158" s="199">
        <f t="shared" si="157"/>
        <v>0</v>
      </c>
      <c r="AQ158" s="199">
        <f t="shared" si="157"/>
        <v>0</v>
      </c>
      <c r="AR158" s="199">
        <f t="shared" si="157"/>
        <v>0</v>
      </c>
      <c r="AS158" s="199">
        <f t="shared" si="157"/>
        <v>0</v>
      </c>
      <c r="AT158" s="199">
        <f t="shared" si="157"/>
        <v>0</v>
      </c>
      <c r="AU158" s="199">
        <f t="shared" si="157"/>
        <v>0</v>
      </c>
      <c r="AV158" s="199">
        <f t="shared" si="157"/>
        <v>0</v>
      </c>
      <c r="AW158" s="199">
        <f t="shared" si="157"/>
        <v>0</v>
      </c>
      <c r="AX158" s="199">
        <f t="shared" si="157"/>
        <v>0</v>
      </c>
      <c r="AY158" s="199">
        <f t="shared" si="157"/>
        <v>0</v>
      </c>
      <c r="AZ158" s="199">
        <f t="shared" si="157"/>
        <v>0</v>
      </c>
      <c r="BA158" s="199">
        <f t="shared" si="157"/>
        <v>9</v>
      </c>
      <c r="BB158" s="199">
        <f t="shared" si="157"/>
        <v>0</v>
      </c>
      <c r="BC158" s="199">
        <f t="shared" si="157"/>
        <v>0</v>
      </c>
      <c r="BD158" s="199">
        <f t="shared" si="157"/>
        <v>0</v>
      </c>
      <c r="BE158" s="199">
        <f t="shared" si="157"/>
        <v>0</v>
      </c>
      <c r="BF158" s="199">
        <f t="shared" si="157"/>
        <v>0</v>
      </c>
      <c r="BG158" s="199">
        <f t="shared" si="157"/>
        <v>0</v>
      </c>
      <c r="BH158" s="199">
        <f t="shared" si="157"/>
        <v>0</v>
      </c>
      <c r="BI158" s="199">
        <f t="shared" si="157"/>
        <v>0</v>
      </c>
      <c r="BJ158" s="199">
        <f t="shared" si="157"/>
        <v>0</v>
      </c>
      <c r="BK158" s="199">
        <f t="shared" si="157"/>
        <v>0</v>
      </c>
      <c r="BL158" s="199">
        <f t="shared" si="157"/>
        <v>0</v>
      </c>
      <c r="BM158" s="151"/>
      <c r="BN158" s="239" t="str">
        <f>IFERROR(__xludf.DUMMYFUNCTION("""COMPUTED_VALUE"""),"Rostislav Horváth")</f>
        <v>Rostislav Horváth</v>
      </c>
      <c r="BO158" s="202"/>
      <c r="BP158" s="203"/>
      <c r="BQ158" s="202"/>
      <c r="BR158" s="203"/>
      <c r="BS158" s="202"/>
      <c r="BT158" s="203"/>
      <c r="BU158" s="202"/>
      <c r="BV158" s="203"/>
      <c r="BW158" s="202"/>
      <c r="BX158" s="203"/>
      <c r="BY158" s="202"/>
      <c r="BZ158" s="203"/>
      <c r="CA158" s="202"/>
      <c r="CB158" s="203"/>
      <c r="CC158" s="202"/>
      <c r="CD158" s="203"/>
      <c r="CE158" s="202"/>
      <c r="CF158" s="203"/>
      <c r="CG158" s="202"/>
      <c r="CH158" s="203"/>
      <c r="CI158" s="202"/>
      <c r="CJ158" s="203"/>
      <c r="CK158" s="202"/>
      <c r="CL158" s="203"/>
      <c r="CM158" s="202"/>
      <c r="CN158" s="203"/>
      <c r="CO158" s="202"/>
      <c r="CP158" s="203"/>
      <c r="CQ158" s="202"/>
      <c r="CR158" s="203"/>
      <c r="CS158" s="202"/>
      <c r="CT158" s="203"/>
      <c r="CU158" s="202"/>
      <c r="CV158" s="203"/>
      <c r="CW158" s="202"/>
      <c r="CX158" s="203"/>
      <c r="CY158" s="202"/>
      <c r="CZ158" s="203"/>
      <c r="DA158" s="202"/>
      <c r="DB158" s="203"/>
      <c r="DC158" s="202"/>
      <c r="DD158" s="203"/>
      <c r="DE158" s="202"/>
      <c r="DF158" s="203"/>
      <c r="DG158" s="202"/>
      <c r="DH158" s="203"/>
      <c r="DI158" s="202"/>
      <c r="DJ158" s="203"/>
      <c r="DK158" s="202"/>
      <c r="DL158" s="203"/>
      <c r="DM158" s="202"/>
      <c r="DN158" s="203"/>
      <c r="DO158" s="202"/>
      <c r="DP158" s="203"/>
      <c r="DQ158" s="202"/>
      <c r="DR158" s="203"/>
      <c r="DS158" s="202"/>
      <c r="DT158" s="203"/>
      <c r="DU158" s="202"/>
      <c r="DV158" s="203"/>
      <c r="DW158" s="202"/>
      <c r="DX158" s="203"/>
      <c r="DZ158" s="159" t="str">
        <f t="shared" si="48"/>
        <v>Rostislav Horváth</v>
      </c>
      <c r="EA158" s="202"/>
      <c r="EB158" s="203"/>
      <c r="EC158" s="202"/>
      <c r="ED158" s="203"/>
      <c r="EE158" s="202"/>
      <c r="EF158" s="203"/>
      <c r="EG158" s="202"/>
      <c r="EH158" s="203"/>
      <c r="EI158" s="202"/>
      <c r="EJ158" s="203"/>
      <c r="EK158" s="202"/>
      <c r="EL158" s="203"/>
      <c r="EM158" s="202"/>
      <c r="EN158" s="203"/>
      <c r="EO158" s="202"/>
      <c r="EP158" s="203"/>
      <c r="EQ158" s="202"/>
      <c r="ER158" s="203"/>
      <c r="ES158" s="202"/>
      <c r="ET158" s="203"/>
      <c r="EU158" s="202"/>
      <c r="EV158" s="203"/>
      <c r="EW158" s="202"/>
      <c r="EX158" s="203"/>
      <c r="EY158" s="202"/>
      <c r="EZ158" s="203"/>
      <c r="FA158" s="202"/>
      <c r="FB158" s="203"/>
      <c r="FC158" s="202">
        <f>IFERROR(__xludf.DUMMYFUNCTION("""COMPUTED_VALUE"""),4.5)</f>
        <v>4.5</v>
      </c>
      <c r="FD158" s="203"/>
      <c r="FE158" s="202"/>
      <c r="FF158" s="203"/>
      <c r="FG158" s="202"/>
      <c r="FH158" s="203"/>
      <c r="FI158" s="202"/>
      <c r="FJ158" s="203"/>
      <c r="FK158" s="202"/>
      <c r="FL158" s="203"/>
      <c r="FM158" s="202"/>
      <c r="FN158" s="203"/>
      <c r="FO158" s="202"/>
      <c r="FP158" s="203"/>
      <c r="FQ158" s="202"/>
      <c r="FR158" s="203"/>
      <c r="FS158" s="202"/>
      <c r="FT158" s="203"/>
      <c r="FU158" s="202"/>
      <c r="FV158" s="203"/>
      <c r="FW158" s="202"/>
      <c r="FX158" s="203"/>
      <c r="FY158" s="202">
        <f>IFERROR(__xludf.DUMMYFUNCTION("""COMPUTED_VALUE"""),9.0)</f>
        <v>9</v>
      </c>
      <c r="FZ158" s="203"/>
      <c r="GA158" s="202"/>
      <c r="GB158" s="203"/>
      <c r="GC158" s="202"/>
      <c r="GD158" s="203"/>
      <c r="GE158" s="202"/>
      <c r="GF158" s="203"/>
      <c r="GG158" s="202"/>
      <c r="GH158" s="203"/>
      <c r="GI158" s="202"/>
      <c r="GJ158" s="203"/>
      <c r="GL158" s="159" t="str">
        <f t="shared" si="49"/>
        <v>Rostislav Horváth</v>
      </c>
      <c r="GM158" s="202"/>
      <c r="GN158" s="203"/>
      <c r="GO158" s="202"/>
      <c r="GP158" s="203"/>
      <c r="GQ158" s="202"/>
      <c r="GR158" s="203"/>
      <c r="GS158" s="202"/>
      <c r="GT158" s="203"/>
      <c r="GU158" s="202"/>
      <c r="GV158" s="203"/>
      <c r="GW158" s="202"/>
      <c r="GX158" s="203"/>
      <c r="GY158" s="202"/>
      <c r="GZ158" s="203"/>
      <c r="HA158" s="202"/>
      <c r="HB158" s="203"/>
      <c r="HC158" s="202"/>
      <c r="HD158" s="203"/>
      <c r="HE158" s="202"/>
      <c r="HF158" s="203"/>
      <c r="HG158" s="202"/>
      <c r="HH158" s="203"/>
      <c r="HI158" s="202"/>
      <c r="HJ158" s="203"/>
      <c r="HK158" s="202"/>
      <c r="HL158" s="203"/>
      <c r="HM158" s="202"/>
      <c r="HN158" s="203"/>
      <c r="HO158" s="202"/>
      <c r="HP158" s="203"/>
      <c r="HQ158" s="202"/>
      <c r="HR158" s="203"/>
      <c r="HS158" s="202"/>
      <c r="HT158" s="203"/>
      <c r="HU158" s="202"/>
      <c r="HV158" s="203"/>
      <c r="HW158" s="202"/>
      <c r="HX158" s="203"/>
      <c r="HY158" s="202"/>
      <c r="HZ158" s="203"/>
      <c r="IA158" s="202"/>
      <c r="IB158" s="203"/>
      <c r="IC158" s="202"/>
      <c r="ID158" s="203"/>
      <c r="IE158" s="202"/>
      <c r="IF158" s="203"/>
      <c r="IG158" s="202"/>
      <c r="IH158" s="203"/>
      <c r="II158" s="202"/>
      <c r="IJ158" s="203"/>
      <c r="IK158" s="202"/>
      <c r="IL158" s="203"/>
      <c r="IM158" s="202"/>
      <c r="IN158" s="203"/>
      <c r="IO158" s="202"/>
      <c r="IP158" s="203"/>
      <c r="IQ158" s="202"/>
      <c r="IR158" s="203"/>
      <c r="IS158" s="202"/>
      <c r="IT158" s="203"/>
      <c r="IU158" s="202"/>
      <c r="IV158" s="215"/>
    </row>
    <row r="159">
      <c r="A159" s="225">
        <f>IFERROR(__xludf.DUMMYFUNCTION("""COMPUTED_VALUE"""),100.0)</f>
        <v>100</v>
      </c>
      <c r="B159" s="159" t="str">
        <f t="shared" si="46"/>
        <v>Martina Szabóová</v>
      </c>
      <c r="C159" s="199">
        <f t="shared" ref="C159:BL159" si="158">BO159+EA159+GM159</f>
        <v>0</v>
      </c>
      <c r="D159" s="199">
        <f t="shared" si="158"/>
        <v>0</v>
      </c>
      <c r="E159" s="199">
        <f t="shared" si="158"/>
        <v>0</v>
      </c>
      <c r="F159" s="199">
        <f t="shared" si="158"/>
        <v>0</v>
      </c>
      <c r="G159" s="199">
        <f t="shared" si="158"/>
        <v>0</v>
      </c>
      <c r="H159" s="199">
        <f t="shared" si="158"/>
        <v>0</v>
      </c>
      <c r="I159" s="199">
        <f t="shared" si="158"/>
        <v>0</v>
      </c>
      <c r="J159" s="199">
        <f t="shared" si="158"/>
        <v>0</v>
      </c>
      <c r="K159" s="199">
        <f t="shared" si="158"/>
        <v>0</v>
      </c>
      <c r="L159" s="199">
        <f t="shared" si="158"/>
        <v>0</v>
      </c>
      <c r="M159" s="199">
        <f t="shared" si="158"/>
        <v>0</v>
      </c>
      <c r="N159" s="199">
        <f t="shared" si="158"/>
        <v>0</v>
      </c>
      <c r="O159" s="199">
        <f t="shared" si="158"/>
        <v>0</v>
      </c>
      <c r="P159" s="199">
        <f t="shared" si="158"/>
        <v>0</v>
      </c>
      <c r="Q159" s="199">
        <f t="shared" si="158"/>
        <v>0</v>
      </c>
      <c r="R159" s="199">
        <f t="shared" si="158"/>
        <v>0</v>
      </c>
      <c r="S159" s="199">
        <f t="shared" si="158"/>
        <v>0</v>
      </c>
      <c r="T159" s="199">
        <f t="shared" si="158"/>
        <v>0</v>
      </c>
      <c r="U159" s="199">
        <f t="shared" si="158"/>
        <v>0</v>
      </c>
      <c r="V159" s="199">
        <f t="shared" si="158"/>
        <v>0</v>
      </c>
      <c r="W159" s="199">
        <f t="shared" si="158"/>
        <v>0</v>
      </c>
      <c r="X159" s="199">
        <f t="shared" si="158"/>
        <v>0</v>
      </c>
      <c r="Y159" s="199">
        <f t="shared" si="158"/>
        <v>0</v>
      </c>
      <c r="Z159" s="199">
        <f t="shared" si="158"/>
        <v>0</v>
      </c>
      <c r="AA159" s="199">
        <f t="shared" si="158"/>
        <v>0</v>
      </c>
      <c r="AB159" s="199">
        <f t="shared" si="158"/>
        <v>0</v>
      </c>
      <c r="AC159" s="199">
        <f t="shared" si="158"/>
        <v>0</v>
      </c>
      <c r="AD159" s="199">
        <f t="shared" si="158"/>
        <v>0</v>
      </c>
      <c r="AE159" s="199">
        <f t="shared" si="158"/>
        <v>0</v>
      </c>
      <c r="AF159" s="199">
        <f t="shared" si="158"/>
        <v>0</v>
      </c>
      <c r="AG159" s="199">
        <f t="shared" si="158"/>
        <v>0</v>
      </c>
      <c r="AH159" s="199">
        <f t="shared" si="158"/>
        <v>0</v>
      </c>
      <c r="AI159" s="199">
        <f t="shared" si="158"/>
        <v>0</v>
      </c>
      <c r="AJ159" s="199">
        <f t="shared" si="158"/>
        <v>0</v>
      </c>
      <c r="AK159" s="199">
        <f t="shared" si="158"/>
        <v>0</v>
      </c>
      <c r="AL159" s="199">
        <f t="shared" si="158"/>
        <v>0</v>
      </c>
      <c r="AM159" s="199">
        <f t="shared" si="158"/>
        <v>0</v>
      </c>
      <c r="AN159" s="199">
        <f t="shared" si="158"/>
        <v>0</v>
      </c>
      <c r="AO159" s="199">
        <f t="shared" si="158"/>
        <v>0</v>
      </c>
      <c r="AP159" s="199">
        <f t="shared" si="158"/>
        <v>0</v>
      </c>
      <c r="AQ159" s="199">
        <f t="shared" si="158"/>
        <v>8.5</v>
      </c>
      <c r="AR159" s="199">
        <f t="shared" si="158"/>
        <v>0</v>
      </c>
      <c r="AS159" s="199">
        <f t="shared" si="158"/>
        <v>5</v>
      </c>
      <c r="AT159" s="199">
        <f t="shared" si="158"/>
        <v>0</v>
      </c>
      <c r="AU159" s="199">
        <f t="shared" si="158"/>
        <v>0</v>
      </c>
      <c r="AV159" s="199">
        <f t="shared" si="158"/>
        <v>0</v>
      </c>
      <c r="AW159" s="199">
        <f t="shared" si="158"/>
        <v>0</v>
      </c>
      <c r="AX159" s="199">
        <f t="shared" si="158"/>
        <v>0</v>
      </c>
      <c r="AY159" s="199">
        <f t="shared" si="158"/>
        <v>0</v>
      </c>
      <c r="AZ159" s="199">
        <f t="shared" si="158"/>
        <v>0</v>
      </c>
      <c r="BA159" s="199">
        <f t="shared" si="158"/>
        <v>16</v>
      </c>
      <c r="BB159" s="199">
        <f t="shared" si="158"/>
        <v>0</v>
      </c>
      <c r="BC159" s="199">
        <f t="shared" si="158"/>
        <v>0</v>
      </c>
      <c r="BD159" s="199">
        <f t="shared" si="158"/>
        <v>0</v>
      </c>
      <c r="BE159" s="199">
        <f t="shared" si="158"/>
        <v>0</v>
      </c>
      <c r="BF159" s="199">
        <f t="shared" si="158"/>
        <v>0</v>
      </c>
      <c r="BG159" s="199">
        <f t="shared" si="158"/>
        <v>8</v>
      </c>
      <c r="BH159" s="199">
        <f t="shared" si="158"/>
        <v>0</v>
      </c>
      <c r="BI159" s="199">
        <f t="shared" si="158"/>
        <v>8</v>
      </c>
      <c r="BJ159" s="199">
        <f t="shared" si="158"/>
        <v>0</v>
      </c>
      <c r="BK159" s="199">
        <f t="shared" si="158"/>
        <v>0</v>
      </c>
      <c r="BL159" s="199">
        <f t="shared" si="158"/>
        <v>0</v>
      </c>
      <c r="BM159" s="151"/>
      <c r="BN159" s="239" t="str">
        <f>IFERROR(__xludf.DUMMYFUNCTION("""COMPUTED_VALUE"""),"Martina Szabóová")</f>
        <v>Martina Szabóová</v>
      </c>
      <c r="BO159" s="202"/>
      <c r="BP159" s="203"/>
      <c r="BQ159" s="202"/>
      <c r="BR159" s="203"/>
      <c r="BS159" s="202"/>
      <c r="BT159" s="203"/>
      <c r="BU159" s="202"/>
      <c r="BV159" s="203"/>
      <c r="BW159" s="202"/>
      <c r="BX159" s="203"/>
      <c r="BY159" s="202"/>
      <c r="BZ159" s="203"/>
      <c r="CA159" s="202"/>
      <c r="CB159" s="203"/>
      <c r="CC159" s="202"/>
      <c r="CD159" s="203"/>
      <c r="CE159" s="202"/>
      <c r="CF159" s="203"/>
      <c r="CG159" s="202"/>
      <c r="CH159" s="203"/>
      <c r="CI159" s="202"/>
      <c r="CJ159" s="203"/>
      <c r="CK159" s="202"/>
      <c r="CL159" s="203"/>
      <c r="CM159" s="202"/>
      <c r="CN159" s="203"/>
      <c r="CO159" s="202"/>
      <c r="CP159" s="203"/>
      <c r="CQ159" s="202"/>
      <c r="CR159" s="203"/>
      <c r="CS159" s="202"/>
      <c r="CT159" s="203"/>
      <c r="CU159" s="202"/>
      <c r="CV159" s="203"/>
      <c r="CW159" s="202"/>
      <c r="CX159" s="203"/>
      <c r="CY159" s="202"/>
      <c r="CZ159" s="203"/>
      <c r="DA159" s="202"/>
      <c r="DB159" s="203"/>
      <c r="DC159" s="202"/>
      <c r="DD159" s="203"/>
      <c r="DE159" s="202"/>
      <c r="DF159" s="203"/>
      <c r="DG159" s="202"/>
      <c r="DH159" s="203"/>
      <c r="DI159" s="202"/>
      <c r="DJ159" s="203"/>
      <c r="DK159" s="202"/>
      <c r="DL159" s="203"/>
      <c r="DM159" s="202"/>
      <c r="DN159" s="203"/>
      <c r="DO159" s="202"/>
      <c r="DP159" s="203"/>
      <c r="DQ159" s="202"/>
      <c r="DR159" s="203"/>
      <c r="DS159" s="202"/>
      <c r="DT159" s="203"/>
      <c r="DU159" s="202"/>
      <c r="DV159" s="203"/>
      <c r="DW159" s="202"/>
      <c r="DX159" s="203"/>
      <c r="DZ159" s="159" t="str">
        <f t="shared" si="48"/>
        <v>Martina Szabóová</v>
      </c>
      <c r="EA159" s="202"/>
      <c r="EB159" s="203"/>
      <c r="EC159" s="202"/>
      <c r="ED159" s="203"/>
      <c r="EE159" s="202"/>
      <c r="EF159" s="203"/>
      <c r="EG159" s="202"/>
      <c r="EH159" s="203"/>
      <c r="EI159" s="202"/>
      <c r="EJ159" s="203"/>
      <c r="EK159" s="202"/>
      <c r="EL159" s="203"/>
      <c r="EM159" s="202"/>
      <c r="EN159" s="203"/>
      <c r="EO159" s="202"/>
      <c r="EP159" s="203"/>
      <c r="EQ159" s="202"/>
      <c r="ER159" s="203"/>
      <c r="ES159" s="202"/>
      <c r="ET159" s="203"/>
      <c r="EU159" s="202"/>
      <c r="EV159" s="203"/>
      <c r="EW159" s="202"/>
      <c r="EX159" s="203"/>
      <c r="EY159" s="202"/>
      <c r="EZ159" s="203"/>
      <c r="FA159" s="202"/>
      <c r="FB159" s="203"/>
      <c r="FC159" s="202"/>
      <c r="FD159" s="203"/>
      <c r="FE159" s="202"/>
      <c r="FF159" s="203"/>
      <c r="FG159" s="202"/>
      <c r="FH159" s="203"/>
      <c r="FI159" s="202"/>
      <c r="FJ159" s="203"/>
      <c r="FK159" s="202"/>
      <c r="FL159" s="203"/>
      <c r="FM159" s="202"/>
      <c r="FN159" s="203"/>
      <c r="FO159" s="202">
        <f>IFERROR(__xludf.DUMMYFUNCTION("""COMPUTED_VALUE"""),8.5)</f>
        <v>8.5</v>
      </c>
      <c r="FP159" s="203"/>
      <c r="FQ159" s="202">
        <f>IFERROR(__xludf.DUMMYFUNCTION("""COMPUTED_VALUE"""),5.0)</f>
        <v>5</v>
      </c>
      <c r="FR159" s="203"/>
      <c r="FS159" s="202"/>
      <c r="FT159" s="203"/>
      <c r="FU159" s="202"/>
      <c r="FV159" s="203"/>
      <c r="FW159" s="202"/>
      <c r="FX159" s="203"/>
      <c r="FY159" s="202">
        <f>IFERROR(__xludf.DUMMYFUNCTION("""COMPUTED_VALUE"""),16.0)</f>
        <v>16</v>
      </c>
      <c r="FZ159" s="203"/>
      <c r="GA159" s="202"/>
      <c r="GB159" s="203"/>
      <c r="GC159" s="202"/>
      <c r="GD159" s="203"/>
      <c r="GE159" s="202">
        <f>IFERROR(__xludf.DUMMYFUNCTION("""COMPUTED_VALUE"""),8.0)</f>
        <v>8</v>
      </c>
      <c r="GF159" s="203"/>
      <c r="GG159" s="202">
        <f>IFERROR(__xludf.DUMMYFUNCTION("""COMPUTED_VALUE"""),8.0)</f>
        <v>8</v>
      </c>
      <c r="GH159" s="203"/>
      <c r="GI159" s="202"/>
      <c r="GJ159" s="203"/>
      <c r="GL159" s="159" t="str">
        <f t="shared" si="49"/>
        <v>Martina Szabóová</v>
      </c>
      <c r="GM159" s="202"/>
      <c r="GN159" s="203"/>
      <c r="GO159" s="202"/>
      <c r="GP159" s="203"/>
      <c r="GQ159" s="202"/>
      <c r="GR159" s="203"/>
      <c r="GS159" s="202"/>
      <c r="GT159" s="203"/>
      <c r="GU159" s="202"/>
      <c r="GV159" s="203"/>
      <c r="GW159" s="202"/>
      <c r="GX159" s="203"/>
      <c r="GY159" s="202"/>
      <c r="GZ159" s="203"/>
      <c r="HA159" s="202"/>
      <c r="HB159" s="203"/>
      <c r="HC159" s="202"/>
      <c r="HD159" s="203"/>
      <c r="HE159" s="202"/>
      <c r="HF159" s="203"/>
      <c r="HG159" s="202"/>
      <c r="HH159" s="203"/>
      <c r="HI159" s="202"/>
      <c r="HJ159" s="203"/>
      <c r="HK159" s="202"/>
      <c r="HL159" s="203"/>
      <c r="HM159" s="202"/>
      <c r="HN159" s="203"/>
      <c r="HO159" s="202"/>
      <c r="HP159" s="203"/>
      <c r="HQ159" s="202"/>
      <c r="HR159" s="203"/>
      <c r="HS159" s="202"/>
      <c r="HT159" s="203"/>
      <c r="HU159" s="202"/>
      <c r="HV159" s="203"/>
      <c r="HW159" s="202"/>
      <c r="HX159" s="203"/>
      <c r="HY159" s="202"/>
      <c r="HZ159" s="203"/>
      <c r="IA159" s="202"/>
      <c r="IB159" s="203"/>
      <c r="IC159" s="202"/>
      <c r="ID159" s="203"/>
      <c r="IE159" s="202"/>
      <c r="IF159" s="203"/>
      <c r="IG159" s="202"/>
      <c r="IH159" s="203"/>
      <c r="II159" s="202"/>
      <c r="IJ159" s="203"/>
      <c r="IK159" s="202"/>
      <c r="IL159" s="203"/>
      <c r="IM159" s="202"/>
      <c r="IN159" s="203"/>
      <c r="IO159" s="202"/>
      <c r="IP159" s="203"/>
      <c r="IQ159" s="202"/>
      <c r="IR159" s="203"/>
      <c r="IS159" s="202"/>
      <c r="IT159" s="203"/>
      <c r="IU159" s="202"/>
      <c r="IV159" s="215"/>
    </row>
    <row r="160">
      <c r="A160" s="225">
        <f>IFERROR(__xludf.DUMMYFUNCTION("""COMPUTED_VALUE"""),100.0)</f>
        <v>100</v>
      </c>
      <c r="B160" s="159" t="str">
        <f t="shared" si="46"/>
        <v>Jakub Filipenský</v>
      </c>
      <c r="C160" s="199">
        <f t="shared" ref="C160:BL160" si="159">BO160+EA160+GM160</f>
        <v>0</v>
      </c>
      <c r="D160" s="199">
        <f t="shared" si="159"/>
        <v>0</v>
      </c>
      <c r="E160" s="199">
        <f t="shared" si="159"/>
        <v>0</v>
      </c>
      <c r="F160" s="199">
        <f t="shared" si="159"/>
        <v>0</v>
      </c>
      <c r="G160" s="199">
        <f t="shared" si="159"/>
        <v>0</v>
      </c>
      <c r="H160" s="199">
        <f t="shared" si="159"/>
        <v>0</v>
      </c>
      <c r="I160" s="199">
        <f t="shared" si="159"/>
        <v>0</v>
      </c>
      <c r="J160" s="199">
        <f t="shared" si="159"/>
        <v>0</v>
      </c>
      <c r="K160" s="199">
        <f t="shared" si="159"/>
        <v>0</v>
      </c>
      <c r="L160" s="199">
        <f t="shared" si="159"/>
        <v>0</v>
      </c>
      <c r="M160" s="199">
        <f t="shared" si="159"/>
        <v>0</v>
      </c>
      <c r="N160" s="199">
        <f t="shared" si="159"/>
        <v>0</v>
      </c>
      <c r="O160" s="199">
        <f t="shared" si="159"/>
        <v>0</v>
      </c>
      <c r="P160" s="199">
        <f t="shared" si="159"/>
        <v>0</v>
      </c>
      <c r="Q160" s="199">
        <f t="shared" si="159"/>
        <v>0</v>
      </c>
      <c r="R160" s="199">
        <f t="shared" si="159"/>
        <v>0</v>
      </c>
      <c r="S160" s="199">
        <f t="shared" si="159"/>
        <v>0</v>
      </c>
      <c r="T160" s="199">
        <f t="shared" si="159"/>
        <v>0</v>
      </c>
      <c r="U160" s="199">
        <f t="shared" si="159"/>
        <v>0</v>
      </c>
      <c r="V160" s="199">
        <f t="shared" si="159"/>
        <v>0</v>
      </c>
      <c r="W160" s="199">
        <f t="shared" si="159"/>
        <v>0</v>
      </c>
      <c r="X160" s="199">
        <f t="shared" si="159"/>
        <v>0</v>
      </c>
      <c r="Y160" s="199">
        <f t="shared" si="159"/>
        <v>0</v>
      </c>
      <c r="Z160" s="199">
        <f t="shared" si="159"/>
        <v>0</v>
      </c>
      <c r="AA160" s="199">
        <f t="shared" si="159"/>
        <v>0</v>
      </c>
      <c r="AB160" s="199">
        <f t="shared" si="159"/>
        <v>0</v>
      </c>
      <c r="AC160" s="199">
        <f t="shared" si="159"/>
        <v>0</v>
      </c>
      <c r="AD160" s="199">
        <f t="shared" si="159"/>
        <v>0</v>
      </c>
      <c r="AE160" s="199">
        <f t="shared" si="159"/>
        <v>0</v>
      </c>
      <c r="AF160" s="199">
        <f t="shared" si="159"/>
        <v>0</v>
      </c>
      <c r="AG160" s="199">
        <f t="shared" si="159"/>
        <v>5</v>
      </c>
      <c r="AH160" s="199">
        <f t="shared" si="159"/>
        <v>0</v>
      </c>
      <c r="AI160" s="199">
        <f t="shared" si="159"/>
        <v>8</v>
      </c>
      <c r="AJ160" s="199">
        <f t="shared" si="159"/>
        <v>0</v>
      </c>
      <c r="AK160" s="199">
        <f t="shared" si="159"/>
        <v>0</v>
      </c>
      <c r="AL160" s="199">
        <f t="shared" si="159"/>
        <v>0</v>
      </c>
      <c r="AM160" s="199">
        <f t="shared" si="159"/>
        <v>0</v>
      </c>
      <c r="AN160" s="199">
        <f t="shared" si="159"/>
        <v>0</v>
      </c>
      <c r="AO160" s="199">
        <f t="shared" si="159"/>
        <v>0</v>
      </c>
      <c r="AP160" s="199">
        <f t="shared" si="159"/>
        <v>0</v>
      </c>
      <c r="AQ160" s="199">
        <f t="shared" si="159"/>
        <v>0</v>
      </c>
      <c r="AR160" s="199">
        <f t="shared" si="159"/>
        <v>0</v>
      </c>
      <c r="AS160" s="199">
        <f t="shared" si="159"/>
        <v>0</v>
      </c>
      <c r="AT160" s="199">
        <f t="shared" si="159"/>
        <v>0</v>
      </c>
      <c r="AU160" s="199">
        <f t="shared" si="159"/>
        <v>0</v>
      </c>
      <c r="AV160" s="199">
        <f t="shared" si="159"/>
        <v>0</v>
      </c>
      <c r="AW160" s="199">
        <f t="shared" si="159"/>
        <v>0</v>
      </c>
      <c r="AX160" s="199">
        <f t="shared" si="159"/>
        <v>0</v>
      </c>
      <c r="AY160" s="199">
        <f t="shared" si="159"/>
        <v>0</v>
      </c>
      <c r="AZ160" s="199">
        <f t="shared" si="159"/>
        <v>0</v>
      </c>
      <c r="BA160" s="199">
        <f t="shared" si="159"/>
        <v>0</v>
      </c>
      <c r="BB160" s="199">
        <f t="shared" si="159"/>
        <v>0</v>
      </c>
      <c r="BC160" s="199">
        <f t="shared" si="159"/>
        <v>0</v>
      </c>
      <c r="BD160" s="199">
        <f t="shared" si="159"/>
        <v>0</v>
      </c>
      <c r="BE160" s="199">
        <f t="shared" si="159"/>
        <v>8</v>
      </c>
      <c r="BF160" s="199">
        <f t="shared" si="159"/>
        <v>0</v>
      </c>
      <c r="BG160" s="199">
        <f t="shared" si="159"/>
        <v>0</v>
      </c>
      <c r="BH160" s="199">
        <f t="shared" si="159"/>
        <v>0</v>
      </c>
      <c r="BI160" s="199">
        <f t="shared" si="159"/>
        <v>5</v>
      </c>
      <c r="BJ160" s="199">
        <f t="shared" si="159"/>
        <v>0</v>
      </c>
      <c r="BK160" s="199">
        <f t="shared" si="159"/>
        <v>0</v>
      </c>
      <c r="BL160" s="199">
        <f t="shared" si="159"/>
        <v>0</v>
      </c>
      <c r="BM160" s="151"/>
      <c r="BN160" s="239" t="str">
        <f>IFERROR(__xludf.DUMMYFUNCTION("""COMPUTED_VALUE"""),"Jakub Filipenský")</f>
        <v>Jakub Filipenský</v>
      </c>
      <c r="BO160" s="202"/>
      <c r="BP160" s="203"/>
      <c r="BQ160" s="202"/>
      <c r="BR160" s="203"/>
      <c r="BS160" s="202"/>
      <c r="BT160" s="203"/>
      <c r="BU160" s="202"/>
      <c r="BV160" s="203"/>
      <c r="BW160" s="202"/>
      <c r="BX160" s="203"/>
      <c r="BY160" s="202"/>
      <c r="BZ160" s="203"/>
      <c r="CA160" s="202"/>
      <c r="CB160" s="203"/>
      <c r="CC160" s="202"/>
      <c r="CD160" s="203"/>
      <c r="CE160" s="202"/>
      <c r="CF160" s="203"/>
      <c r="CG160" s="202"/>
      <c r="CH160" s="203"/>
      <c r="CI160" s="202"/>
      <c r="CJ160" s="203"/>
      <c r="CK160" s="202"/>
      <c r="CL160" s="203"/>
      <c r="CM160" s="202"/>
      <c r="CN160" s="203"/>
      <c r="CO160" s="202"/>
      <c r="CP160" s="203"/>
      <c r="CQ160" s="202"/>
      <c r="CR160" s="203"/>
      <c r="CS160" s="202"/>
      <c r="CT160" s="203"/>
      <c r="CU160" s="202"/>
      <c r="CV160" s="203"/>
      <c r="CW160" s="202"/>
      <c r="CX160" s="203"/>
      <c r="CY160" s="202"/>
      <c r="CZ160" s="203"/>
      <c r="DA160" s="202"/>
      <c r="DB160" s="203"/>
      <c r="DC160" s="202"/>
      <c r="DD160" s="203"/>
      <c r="DE160" s="202"/>
      <c r="DF160" s="203"/>
      <c r="DG160" s="202"/>
      <c r="DH160" s="203"/>
      <c r="DI160" s="202"/>
      <c r="DJ160" s="203"/>
      <c r="DK160" s="202"/>
      <c r="DL160" s="203"/>
      <c r="DM160" s="202"/>
      <c r="DN160" s="203"/>
      <c r="DO160" s="202"/>
      <c r="DP160" s="203"/>
      <c r="DQ160" s="202"/>
      <c r="DR160" s="203"/>
      <c r="DS160" s="202"/>
      <c r="DT160" s="203"/>
      <c r="DU160" s="202"/>
      <c r="DV160" s="203"/>
      <c r="DW160" s="202"/>
      <c r="DX160" s="203"/>
      <c r="DZ160" s="159" t="str">
        <f t="shared" si="48"/>
        <v>Jakub Filipenský</v>
      </c>
      <c r="EA160" s="202"/>
      <c r="EB160" s="203"/>
      <c r="EC160" s="202"/>
      <c r="ED160" s="203"/>
      <c r="EE160" s="202"/>
      <c r="EF160" s="203"/>
      <c r="EG160" s="202"/>
      <c r="EH160" s="203"/>
      <c r="EI160" s="202"/>
      <c r="EJ160" s="203"/>
      <c r="EK160" s="202"/>
      <c r="EL160" s="203"/>
      <c r="EM160" s="202"/>
      <c r="EN160" s="203"/>
      <c r="EO160" s="202"/>
      <c r="EP160" s="203"/>
      <c r="EQ160" s="202"/>
      <c r="ER160" s="203"/>
      <c r="ES160" s="202"/>
      <c r="ET160" s="203"/>
      <c r="EU160" s="202"/>
      <c r="EV160" s="203"/>
      <c r="EW160" s="202"/>
      <c r="EX160" s="203"/>
      <c r="EY160" s="202"/>
      <c r="EZ160" s="203"/>
      <c r="FA160" s="202"/>
      <c r="FB160" s="203"/>
      <c r="FC160" s="202"/>
      <c r="FD160" s="203"/>
      <c r="FE160" s="202">
        <f>IFERROR(__xludf.DUMMYFUNCTION("""COMPUTED_VALUE"""),5.0)</f>
        <v>5</v>
      </c>
      <c r="FF160" s="203"/>
      <c r="FG160" s="202">
        <f>IFERROR(__xludf.DUMMYFUNCTION("""COMPUTED_VALUE"""),8.0)</f>
        <v>8</v>
      </c>
      <c r="FH160" s="203"/>
      <c r="FI160" s="202"/>
      <c r="FJ160" s="203"/>
      <c r="FK160" s="202"/>
      <c r="FL160" s="203"/>
      <c r="FM160" s="202"/>
      <c r="FN160" s="203"/>
      <c r="FO160" s="202"/>
      <c r="FP160" s="203"/>
      <c r="FQ160" s="202"/>
      <c r="FR160" s="203"/>
      <c r="FS160" s="202"/>
      <c r="FT160" s="203"/>
      <c r="FU160" s="202"/>
      <c r="FV160" s="203"/>
      <c r="FW160" s="202"/>
      <c r="FX160" s="203"/>
      <c r="FY160" s="202"/>
      <c r="FZ160" s="203"/>
      <c r="GA160" s="202"/>
      <c r="GB160" s="203"/>
      <c r="GC160" s="202">
        <f>IFERROR(__xludf.DUMMYFUNCTION("""COMPUTED_VALUE"""),8.0)</f>
        <v>8</v>
      </c>
      <c r="GD160" s="203"/>
      <c r="GE160" s="202"/>
      <c r="GF160" s="203"/>
      <c r="GG160" s="202">
        <f>IFERROR(__xludf.DUMMYFUNCTION("""COMPUTED_VALUE"""),5.0)</f>
        <v>5</v>
      </c>
      <c r="GH160" s="203"/>
      <c r="GI160" s="202"/>
      <c r="GJ160" s="203"/>
      <c r="GL160" s="159" t="str">
        <f t="shared" si="49"/>
        <v>Jakub Filipenský</v>
      </c>
      <c r="GM160" s="202"/>
      <c r="GN160" s="203"/>
      <c r="GO160" s="202"/>
      <c r="GP160" s="203"/>
      <c r="GQ160" s="202"/>
      <c r="GR160" s="203"/>
      <c r="GS160" s="202"/>
      <c r="GT160" s="203"/>
      <c r="GU160" s="202"/>
      <c r="GV160" s="203"/>
      <c r="GW160" s="202"/>
      <c r="GX160" s="203"/>
      <c r="GY160" s="202"/>
      <c r="GZ160" s="203"/>
      <c r="HA160" s="202"/>
      <c r="HB160" s="203"/>
      <c r="HC160" s="202"/>
      <c r="HD160" s="203"/>
      <c r="HE160" s="202"/>
      <c r="HF160" s="203"/>
      <c r="HG160" s="202"/>
      <c r="HH160" s="203"/>
      <c r="HI160" s="202"/>
      <c r="HJ160" s="203"/>
      <c r="HK160" s="202"/>
      <c r="HL160" s="203"/>
      <c r="HM160" s="202"/>
      <c r="HN160" s="203"/>
      <c r="HO160" s="202"/>
      <c r="HP160" s="203"/>
      <c r="HQ160" s="202"/>
      <c r="HR160" s="203"/>
      <c r="HS160" s="202"/>
      <c r="HT160" s="203"/>
      <c r="HU160" s="202"/>
      <c r="HV160" s="203"/>
      <c r="HW160" s="202"/>
      <c r="HX160" s="203"/>
      <c r="HY160" s="202"/>
      <c r="HZ160" s="203"/>
      <c r="IA160" s="202"/>
      <c r="IB160" s="203"/>
      <c r="IC160" s="202"/>
      <c r="ID160" s="203"/>
      <c r="IE160" s="202"/>
      <c r="IF160" s="203"/>
      <c r="IG160" s="202"/>
      <c r="IH160" s="203"/>
      <c r="II160" s="202"/>
      <c r="IJ160" s="203"/>
      <c r="IK160" s="202"/>
      <c r="IL160" s="203"/>
      <c r="IM160" s="202"/>
      <c r="IN160" s="203"/>
      <c r="IO160" s="202"/>
      <c r="IP160" s="203"/>
      <c r="IQ160" s="202"/>
      <c r="IR160" s="203"/>
      <c r="IS160" s="202"/>
      <c r="IT160" s="203"/>
      <c r="IU160" s="202"/>
      <c r="IV160" s="215"/>
    </row>
    <row r="161">
      <c r="A161" s="225">
        <f>IFERROR(__xludf.DUMMYFUNCTION("""COMPUTED_VALUE"""),100.0)</f>
        <v>100</v>
      </c>
      <c r="B161" s="159" t="str">
        <f t="shared" si="46"/>
        <v>Karel Krpal</v>
      </c>
      <c r="C161" s="199">
        <f t="shared" ref="C161:BL161" si="160">BO161+EA161+GM161</f>
        <v>0</v>
      </c>
      <c r="D161" s="199">
        <f t="shared" si="160"/>
        <v>0</v>
      </c>
      <c r="E161" s="199">
        <f t="shared" si="160"/>
        <v>0</v>
      </c>
      <c r="F161" s="199">
        <f t="shared" si="160"/>
        <v>0</v>
      </c>
      <c r="G161" s="199">
        <f t="shared" si="160"/>
        <v>0</v>
      </c>
      <c r="H161" s="199">
        <f t="shared" si="160"/>
        <v>0</v>
      </c>
      <c r="I161" s="199">
        <f t="shared" si="160"/>
        <v>0</v>
      </c>
      <c r="J161" s="199">
        <f t="shared" si="160"/>
        <v>0</v>
      </c>
      <c r="K161" s="199">
        <f t="shared" si="160"/>
        <v>0</v>
      </c>
      <c r="L161" s="199">
        <f t="shared" si="160"/>
        <v>0</v>
      </c>
      <c r="M161" s="199">
        <f t="shared" si="160"/>
        <v>0</v>
      </c>
      <c r="N161" s="199">
        <f t="shared" si="160"/>
        <v>0</v>
      </c>
      <c r="O161" s="199">
        <f t="shared" si="160"/>
        <v>0</v>
      </c>
      <c r="P161" s="199">
        <f t="shared" si="160"/>
        <v>0</v>
      </c>
      <c r="Q161" s="199">
        <f t="shared" si="160"/>
        <v>0</v>
      </c>
      <c r="R161" s="199">
        <f t="shared" si="160"/>
        <v>0</v>
      </c>
      <c r="S161" s="199">
        <f t="shared" si="160"/>
        <v>0</v>
      </c>
      <c r="T161" s="199">
        <f t="shared" si="160"/>
        <v>0</v>
      </c>
      <c r="U161" s="199">
        <f t="shared" si="160"/>
        <v>0</v>
      </c>
      <c r="V161" s="199">
        <f t="shared" si="160"/>
        <v>0</v>
      </c>
      <c r="W161" s="199">
        <f t="shared" si="160"/>
        <v>0</v>
      </c>
      <c r="X161" s="199">
        <f t="shared" si="160"/>
        <v>0</v>
      </c>
      <c r="Y161" s="199">
        <f t="shared" si="160"/>
        <v>0</v>
      </c>
      <c r="Z161" s="199">
        <f t="shared" si="160"/>
        <v>0</v>
      </c>
      <c r="AA161" s="199">
        <f t="shared" si="160"/>
        <v>0</v>
      </c>
      <c r="AB161" s="199">
        <f t="shared" si="160"/>
        <v>0</v>
      </c>
      <c r="AC161" s="199">
        <f t="shared" si="160"/>
        <v>0</v>
      </c>
      <c r="AD161" s="199">
        <f t="shared" si="160"/>
        <v>0</v>
      </c>
      <c r="AE161" s="199">
        <f t="shared" si="160"/>
        <v>0</v>
      </c>
      <c r="AF161" s="199">
        <f t="shared" si="160"/>
        <v>0</v>
      </c>
      <c r="AG161" s="199">
        <f t="shared" si="160"/>
        <v>0</v>
      </c>
      <c r="AH161" s="199">
        <f t="shared" si="160"/>
        <v>0</v>
      </c>
      <c r="AI161" s="199">
        <f t="shared" si="160"/>
        <v>0</v>
      </c>
      <c r="AJ161" s="199">
        <f t="shared" si="160"/>
        <v>0</v>
      </c>
      <c r="AK161" s="199">
        <f t="shared" si="160"/>
        <v>0</v>
      </c>
      <c r="AL161" s="199">
        <f t="shared" si="160"/>
        <v>0</v>
      </c>
      <c r="AM161" s="199">
        <f t="shared" si="160"/>
        <v>0</v>
      </c>
      <c r="AN161" s="199">
        <f t="shared" si="160"/>
        <v>0</v>
      </c>
      <c r="AO161" s="199">
        <f t="shared" si="160"/>
        <v>0</v>
      </c>
      <c r="AP161" s="199">
        <f t="shared" si="160"/>
        <v>0</v>
      </c>
      <c r="AQ161" s="199">
        <f t="shared" si="160"/>
        <v>0</v>
      </c>
      <c r="AR161" s="199">
        <f t="shared" si="160"/>
        <v>0</v>
      </c>
      <c r="AS161" s="199">
        <f t="shared" si="160"/>
        <v>0</v>
      </c>
      <c r="AT161" s="199">
        <f t="shared" si="160"/>
        <v>0</v>
      </c>
      <c r="AU161" s="199">
        <f t="shared" si="160"/>
        <v>0</v>
      </c>
      <c r="AV161" s="199">
        <f t="shared" si="160"/>
        <v>0</v>
      </c>
      <c r="AW161" s="199">
        <f t="shared" si="160"/>
        <v>0</v>
      </c>
      <c r="AX161" s="199">
        <f t="shared" si="160"/>
        <v>0</v>
      </c>
      <c r="AY161" s="199">
        <f t="shared" si="160"/>
        <v>0</v>
      </c>
      <c r="AZ161" s="199">
        <f t="shared" si="160"/>
        <v>0</v>
      </c>
      <c r="BA161" s="199">
        <f t="shared" si="160"/>
        <v>0</v>
      </c>
      <c r="BB161" s="199">
        <f t="shared" si="160"/>
        <v>0</v>
      </c>
      <c r="BC161" s="199">
        <f t="shared" si="160"/>
        <v>12</v>
      </c>
      <c r="BD161" s="199">
        <f t="shared" si="160"/>
        <v>0</v>
      </c>
      <c r="BE161" s="199">
        <f t="shared" si="160"/>
        <v>0</v>
      </c>
      <c r="BF161" s="199">
        <f t="shared" si="160"/>
        <v>0</v>
      </c>
      <c r="BG161" s="199">
        <f t="shared" si="160"/>
        <v>0</v>
      </c>
      <c r="BH161" s="199">
        <f t="shared" si="160"/>
        <v>0</v>
      </c>
      <c r="BI161" s="199">
        <f t="shared" si="160"/>
        <v>0</v>
      </c>
      <c r="BJ161" s="199">
        <f t="shared" si="160"/>
        <v>0</v>
      </c>
      <c r="BK161" s="199">
        <f t="shared" si="160"/>
        <v>0</v>
      </c>
      <c r="BL161" s="199">
        <f t="shared" si="160"/>
        <v>0</v>
      </c>
      <c r="BM161" s="151"/>
      <c r="BN161" s="239" t="str">
        <f>IFERROR(__xludf.DUMMYFUNCTION("""COMPUTED_VALUE"""),"Karel Krpal")</f>
        <v>Karel Krpal</v>
      </c>
      <c r="BO161" s="202"/>
      <c r="BP161" s="203"/>
      <c r="BQ161" s="202"/>
      <c r="BR161" s="203"/>
      <c r="BS161" s="202"/>
      <c r="BT161" s="203"/>
      <c r="BU161" s="202"/>
      <c r="BV161" s="203"/>
      <c r="BW161" s="202"/>
      <c r="BX161" s="203"/>
      <c r="BY161" s="202"/>
      <c r="BZ161" s="203"/>
      <c r="CA161" s="202"/>
      <c r="CB161" s="203"/>
      <c r="CC161" s="202"/>
      <c r="CD161" s="203"/>
      <c r="CE161" s="202"/>
      <c r="CF161" s="203"/>
      <c r="CG161" s="202"/>
      <c r="CH161" s="203"/>
      <c r="CI161" s="202"/>
      <c r="CJ161" s="203"/>
      <c r="CK161" s="202"/>
      <c r="CL161" s="203"/>
      <c r="CM161" s="202"/>
      <c r="CN161" s="203"/>
      <c r="CO161" s="202"/>
      <c r="CP161" s="203"/>
      <c r="CQ161" s="202"/>
      <c r="CR161" s="203"/>
      <c r="CS161" s="202"/>
      <c r="CT161" s="203"/>
      <c r="CU161" s="202"/>
      <c r="CV161" s="203"/>
      <c r="CW161" s="202"/>
      <c r="CX161" s="203"/>
      <c r="CY161" s="202"/>
      <c r="CZ161" s="203"/>
      <c r="DA161" s="202"/>
      <c r="DB161" s="203"/>
      <c r="DC161" s="202"/>
      <c r="DD161" s="203"/>
      <c r="DE161" s="202"/>
      <c r="DF161" s="203"/>
      <c r="DG161" s="202"/>
      <c r="DH161" s="203"/>
      <c r="DI161" s="202"/>
      <c r="DJ161" s="203"/>
      <c r="DK161" s="202"/>
      <c r="DL161" s="203"/>
      <c r="DM161" s="202"/>
      <c r="DN161" s="203"/>
      <c r="DO161" s="202"/>
      <c r="DP161" s="203"/>
      <c r="DQ161" s="202"/>
      <c r="DR161" s="203"/>
      <c r="DS161" s="202"/>
      <c r="DT161" s="203"/>
      <c r="DU161" s="202"/>
      <c r="DV161" s="203"/>
      <c r="DW161" s="202"/>
      <c r="DX161" s="203"/>
      <c r="DZ161" s="159" t="str">
        <f t="shared" si="48"/>
        <v>Karel Krpal</v>
      </c>
      <c r="EA161" s="202"/>
      <c r="EB161" s="203"/>
      <c r="EC161" s="202"/>
      <c r="ED161" s="203"/>
      <c r="EE161" s="202"/>
      <c r="EF161" s="203"/>
      <c r="EG161" s="202"/>
      <c r="EH161" s="203"/>
      <c r="EI161" s="202"/>
      <c r="EJ161" s="203"/>
      <c r="EK161" s="202"/>
      <c r="EL161" s="203"/>
      <c r="EM161" s="202"/>
      <c r="EN161" s="203"/>
      <c r="EO161" s="202"/>
      <c r="EP161" s="203"/>
      <c r="EQ161" s="202"/>
      <c r="ER161" s="203"/>
      <c r="ES161" s="202"/>
      <c r="ET161" s="203"/>
      <c r="EU161" s="202"/>
      <c r="EV161" s="203"/>
      <c r="EW161" s="202"/>
      <c r="EX161" s="203"/>
      <c r="EY161" s="202"/>
      <c r="EZ161" s="203"/>
      <c r="FA161" s="202"/>
      <c r="FB161" s="203"/>
      <c r="FC161" s="202"/>
      <c r="FD161" s="203"/>
      <c r="FE161" s="202"/>
      <c r="FF161" s="203"/>
      <c r="FG161" s="202"/>
      <c r="FH161" s="203"/>
      <c r="FI161" s="202"/>
      <c r="FJ161" s="203"/>
      <c r="FK161" s="202"/>
      <c r="FL161" s="203"/>
      <c r="FM161" s="202"/>
      <c r="FN161" s="203"/>
      <c r="FO161" s="202"/>
      <c r="FP161" s="203"/>
      <c r="FQ161" s="202"/>
      <c r="FR161" s="203"/>
      <c r="FS161" s="202"/>
      <c r="FT161" s="203"/>
      <c r="FU161" s="202"/>
      <c r="FV161" s="203"/>
      <c r="FW161" s="202"/>
      <c r="FX161" s="203"/>
      <c r="FY161" s="202"/>
      <c r="FZ161" s="203"/>
      <c r="GA161" s="202">
        <f>IFERROR(__xludf.DUMMYFUNCTION("""COMPUTED_VALUE"""),12.0)</f>
        <v>12</v>
      </c>
      <c r="GB161" s="203"/>
      <c r="GC161" s="202"/>
      <c r="GD161" s="203"/>
      <c r="GE161" s="202"/>
      <c r="GF161" s="203"/>
      <c r="GG161" s="202"/>
      <c r="GH161" s="203"/>
      <c r="GI161" s="202"/>
      <c r="GJ161" s="203"/>
      <c r="GL161" s="159" t="str">
        <f t="shared" si="49"/>
        <v>Karel Krpal</v>
      </c>
      <c r="GM161" s="202"/>
      <c r="GN161" s="203"/>
      <c r="GO161" s="202"/>
      <c r="GP161" s="203"/>
      <c r="GQ161" s="202"/>
      <c r="GR161" s="203"/>
      <c r="GS161" s="202"/>
      <c r="GT161" s="203"/>
      <c r="GU161" s="202"/>
      <c r="GV161" s="203"/>
      <c r="GW161" s="202"/>
      <c r="GX161" s="203"/>
      <c r="GY161" s="202"/>
      <c r="GZ161" s="203"/>
      <c r="HA161" s="202"/>
      <c r="HB161" s="203"/>
      <c r="HC161" s="202"/>
      <c r="HD161" s="203"/>
      <c r="HE161" s="202"/>
      <c r="HF161" s="203"/>
      <c r="HG161" s="202"/>
      <c r="HH161" s="203"/>
      <c r="HI161" s="202"/>
      <c r="HJ161" s="203"/>
      <c r="HK161" s="202"/>
      <c r="HL161" s="203"/>
      <c r="HM161" s="202"/>
      <c r="HN161" s="203"/>
      <c r="HO161" s="202"/>
      <c r="HP161" s="203"/>
      <c r="HQ161" s="202"/>
      <c r="HR161" s="203"/>
      <c r="HS161" s="202"/>
      <c r="HT161" s="203"/>
      <c r="HU161" s="202"/>
      <c r="HV161" s="203"/>
      <c r="HW161" s="202"/>
      <c r="HX161" s="203"/>
      <c r="HY161" s="202"/>
      <c r="HZ161" s="203"/>
      <c r="IA161" s="202"/>
      <c r="IB161" s="203"/>
      <c r="IC161" s="202"/>
      <c r="ID161" s="203"/>
      <c r="IE161" s="202"/>
      <c r="IF161" s="203"/>
      <c r="IG161" s="202"/>
      <c r="IH161" s="203"/>
      <c r="II161" s="202"/>
      <c r="IJ161" s="203"/>
      <c r="IK161" s="202"/>
      <c r="IL161" s="203"/>
      <c r="IM161" s="202"/>
      <c r="IN161" s="203"/>
      <c r="IO161" s="202"/>
      <c r="IP161" s="203"/>
      <c r="IQ161" s="202"/>
      <c r="IR161" s="203"/>
      <c r="IS161" s="202"/>
      <c r="IT161" s="203"/>
      <c r="IU161" s="202"/>
      <c r="IV161" s="215"/>
    </row>
    <row r="162">
      <c r="A162" s="225">
        <f>IFERROR(__xludf.DUMMYFUNCTION("""COMPUTED_VALUE"""),100.0)</f>
        <v>100</v>
      </c>
      <c r="B162" s="159" t="str">
        <f t="shared" si="46"/>
        <v>Petr Muzikář</v>
      </c>
      <c r="C162" s="199">
        <f t="shared" ref="C162:BL162" si="161">BO162+EA162+GM162</f>
        <v>0</v>
      </c>
      <c r="D162" s="199">
        <f t="shared" si="161"/>
        <v>0</v>
      </c>
      <c r="E162" s="199">
        <f t="shared" si="161"/>
        <v>0</v>
      </c>
      <c r="F162" s="199">
        <f t="shared" si="161"/>
        <v>0</v>
      </c>
      <c r="G162" s="199">
        <f t="shared" si="161"/>
        <v>0</v>
      </c>
      <c r="H162" s="199">
        <f t="shared" si="161"/>
        <v>0</v>
      </c>
      <c r="I162" s="199">
        <f t="shared" si="161"/>
        <v>0</v>
      </c>
      <c r="J162" s="199">
        <f t="shared" si="161"/>
        <v>0</v>
      </c>
      <c r="K162" s="199">
        <f t="shared" si="161"/>
        <v>0</v>
      </c>
      <c r="L162" s="199">
        <f t="shared" si="161"/>
        <v>0</v>
      </c>
      <c r="M162" s="199">
        <f t="shared" si="161"/>
        <v>0</v>
      </c>
      <c r="N162" s="199">
        <f t="shared" si="161"/>
        <v>0</v>
      </c>
      <c r="O162" s="199">
        <f t="shared" si="161"/>
        <v>0</v>
      </c>
      <c r="P162" s="199">
        <f t="shared" si="161"/>
        <v>0</v>
      </c>
      <c r="Q162" s="199">
        <f t="shared" si="161"/>
        <v>0</v>
      </c>
      <c r="R162" s="199">
        <f t="shared" si="161"/>
        <v>0</v>
      </c>
      <c r="S162" s="199">
        <f t="shared" si="161"/>
        <v>0</v>
      </c>
      <c r="T162" s="199">
        <f t="shared" si="161"/>
        <v>0</v>
      </c>
      <c r="U162" s="199">
        <f t="shared" si="161"/>
        <v>0</v>
      </c>
      <c r="V162" s="199">
        <f t="shared" si="161"/>
        <v>0</v>
      </c>
      <c r="W162" s="199">
        <f t="shared" si="161"/>
        <v>0</v>
      </c>
      <c r="X162" s="199">
        <f t="shared" si="161"/>
        <v>0</v>
      </c>
      <c r="Y162" s="199">
        <f t="shared" si="161"/>
        <v>0</v>
      </c>
      <c r="Z162" s="199">
        <f t="shared" si="161"/>
        <v>0</v>
      </c>
      <c r="AA162" s="199">
        <f t="shared" si="161"/>
        <v>0</v>
      </c>
      <c r="AB162" s="199">
        <f t="shared" si="161"/>
        <v>0</v>
      </c>
      <c r="AC162" s="199">
        <f t="shared" si="161"/>
        <v>0</v>
      </c>
      <c r="AD162" s="199">
        <f t="shared" si="161"/>
        <v>0</v>
      </c>
      <c r="AE162" s="199">
        <f t="shared" si="161"/>
        <v>0</v>
      </c>
      <c r="AF162" s="199">
        <f t="shared" si="161"/>
        <v>0</v>
      </c>
      <c r="AG162" s="199">
        <f t="shared" si="161"/>
        <v>0</v>
      </c>
      <c r="AH162" s="199">
        <f t="shared" si="161"/>
        <v>0</v>
      </c>
      <c r="AI162" s="199">
        <f t="shared" si="161"/>
        <v>0</v>
      </c>
      <c r="AJ162" s="199">
        <f t="shared" si="161"/>
        <v>0</v>
      </c>
      <c r="AK162" s="199">
        <f t="shared" si="161"/>
        <v>0</v>
      </c>
      <c r="AL162" s="199">
        <f t="shared" si="161"/>
        <v>0</v>
      </c>
      <c r="AM162" s="199">
        <f t="shared" si="161"/>
        <v>0</v>
      </c>
      <c r="AN162" s="199">
        <f t="shared" si="161"/>
        <v>0</v>
      </c>
      <c r="AO162" s="199">
        <f t="shared" si="161"/>
        <v>0</v>
      </c>
      <c r="AP162" s="199">
        <f t="shared" si="161"/>
        <v>0</v>
      </c>
      <c r="AQ162" s="199">
        <f t="shared" si="161"/>
        <v>0</v>
      </c>
      <c r="AR162" s="199">
        <f t="shared" si="161"/>
        <v>0</v>
      </c>
      <c r="AS162" s="199">
        <f t="shared" si="161"/>
        <v>0</v>
      </c>
      <c r="AT162" s="199">
        <f t="shared" si="161"/>
        <v>0</v>
      </c>
      <c r="AU162" s="199">
        <f t="shared" si="161"/>
        <v>0</v>
      </c>
      <c r="AV162" s="199">
        <f t="shared" si="161"/>
        <v>0</v>
      </c>
      <c r="AW162" s="199">
        <f t="shared" si="161"/>
        <v>0</v>
      </c>
      <c r="AX162" s="199">
        <f t="shared" si="161"/>
        <v>0</v>
      </c>
      <c r="AY162" s="199">
        <f t="shared" si="161"/>
        <v>0</v>
      </c>
      <c r="AZ162" s="199">
        <f t="shared" si="161"/>
        <v>0</v>
      </c>
      <c r="BA162" s="199">
        <f t="shared" si="161"/>
        <v>0</v>
      </c>
      <c r="BB162" s="199">
        <f t="shared" si="161"/>
        <v>0</v>
      </c>
      <c r="BC162" s="199">
        <f t="shared" si="161"/>
        <v>0</v>
      </c>
      <c r="BD162" s="199">
        <f t="shared" si="161"/>
        <v>0</v>
      </c>
      <c r="BE162" s="199">
        <f t="shared" si="161"/>
        <v>0</v>
      </c>
      <c r="BF162" s="199">
        <f t="shared" si="161"/>
        <v>0</v>
      </c>
      <c r="BG162" s="199">
        <f t="shared" si="161"/>
        <v>0</v>
      </c>
      <c r="BH162" s="199">
        <f t="shared" si="161"/>
        <v>0</v>
      </c>
      <c r="BI162" s="199">
        <f t="shared" si="161"/>
        <v>4</v>
      </c>
      <c r="BJ162" s="199">
        <f t="shared" si="161"/>
        <v>0</v>
      </c>
      <c r="BK162" s="199">
        <f t="shared" si="161"/>
        <v>11</v>
      </c>
      <c r="BL162" s="199">
        <f t="shared" si="161"/>
        <v>0</v>
      </c>
      <c r="BM162" s="151"/>
      <c r="BN162" s="239" t="str">
        <f>IFERROR(__xludf.DUMMYFUNCTION("""COMPUTED_VALUE"""),"Petr Muzikář")</f>
        <v>Petr Muzikář</v>
      </c>
      <c r="BO162" s="202"/>
      <c r="BP162" s="203"/>
      <c r="BQ162" s="202"/>
      <c r="BR162" s="203"/>
      <c r="BS162" s="202"/>
      <c r="BT162" s="203"/>
      <c r="BU162" s="202"/>
      <c r="BV162" s="203"/>
      <c r="BW162" s="202"/>
      <c r="BX162" s="203"/>
      <c r="BY162" s="202"/>
      <c r="BZ162" s="203"/>
      <c r="CA162" s="202"/>
      <c r="CB162" s="203"/>
      <c r="CC162" s="202"/>
      <c r="CD162" s="203"/>
      <c r="CE162" s="202"/>
      <c r="CF162" s="203"/>
      <c r="CG162" s="202"/>
      <c r="CH162" s="203"/>
      <c r="CI162" s="202"/>
      <c r="CJ162" s="203"/>
      <c r="CK162" s="202"/>
      <c r="CL162" s="203"/>
      <c r="CM162" s="202"/>
      <c r="CN162" s="203"/>
      <c r="CO162" s="202"/>
      <c r="CP162" s="203"/>
      <c r="CQ162" s="202"/>
      <c r="CR162" s="203"/>
      <c r="CS162" s="202"/>
      <c r="CT162" s="203"/>
      <c r="CU162" s="202"/>
      <c r="CV162" s="203"/>
      <c r="CW162" s="202"/>
      <c r="CX162" s="203"/>
      <c r="CY162" s="202"/>
      <c r="CZ162" s="203"/>
      <c r="DA162" s="202"/>
      <c r="DB162" s="203"/>
      <c r="DC162" s="202"/>
      <c r="DD162" s="203"/>
      <c r="DE162" s="202"/>
      <c r="DF162" s="203"/>
      <c r="DG162" s="202"/>
      <c r="DH162" s="203"/>
      <c r="DI162" s="202"/>
      <c r="DJ162" s="203"/>
      <c r="DK162" s="202"/>
      <c r="DL162" s="203"/>
      <c r="DM162" s="202"/>
      <c r="DN162" s="203"/>
      <c r="DO162" s="202"/>
      <c r="DP162" s="203"/>
      <c r="DQ162" s="202"/>
      <c r="DR162" s="203"/>
      <c r="DS162" s="202"/>
      <c r="DT162" s="203"/>
      <c r="DU162" s="202">
        <f>IFERROR(__xludf.DUMMYFUNCTION("""COMPUTED_VALUE"""),4.0)</f>
        <v>4</v>
      </c>
      <c r="DV162" s="203"/>
      <c r="DW162" s="202"/>
      <c r="DX162" s="203"/>
      <c r="DZ162" s="159" t="str">
        <f t="shared" si="48"/>
        <v>Petr Muzikář</v>
      </c>
      <c r="EA162" s="202"/>
      <c r="EB162" s="203"/>
      <c r="EC162" s="202"/>
      <c r="ED162" s="203"/>
      <c r="EE162" s="202"/>
      <c r="EF162" s="203"/>
      <c r="EG162" s="202"/>
      <c r="EH162" s="203"/>
      <c r="EI162" s="202"/>
      <c r="EJ162" s="203"/>
      <c r="EK162" s="202"/>
      <c r="EL162" s="203"/>
      <c r="EM162" s="202"/>
      <c r="EN162" s="203"/>
      <c r="EO162" s="202"/>
      <c r="EP162" s="203"/>
      <c r="EQ162" s="202"/>
      <c r="ER162" s="203"/>
      <c r="ES162" s="202"/>
      <c r="ET162" s="203"/>
      <c r="EU162" s="202"/>
      <c r="EV162" s="203"/>
      <c r="EW162" s="202"/>
      <c r="EX162" s="203"/>
      <c r="EY162" s="202"/>
      <c r="EZ162" s="203"/>
      <c r="FA162" s="202"/>
      <c r="FB162" s="203"/>
      <c r="FC162" s="202"/>
      <c r="FD162" s="203"/>
      <c r="FE162" s="202"/>
      <c r="FF162" s="203"/>
      <c r="FG162" s="202"/>
      <c r="FH162" s="203"/>
      <c r="FI162" s="202"/>
      <c r="FJ162" s="203"/>
      <c r="FK162" s="202"/>
      <c r="FL162" s="203"/>
      <c r="FM162" s="202"/>
      <c r="FN162" s="203"/>
      <c r="FO162" s="202"/>
      <c r="FP162" s="203"/>
      <c r="FQ162" s="202"/>
      <c r="FR162" s="203"/>
      <c r="FS162" s="202"/>
      <c r="FT162" s="203"/>
      <c r="FU162" s="202"/>
      <c r="FV162" s="203"/>
      <c r="FW162" s="202"/>
      <c r="FX162" s="203"/>
      <c r="FY162" s="202"/>
      <c r="FZ162" s="203"/>
      <c r="GA162" s="202"/>
      <c r="GB162" s="203"/>
      <c r="GC162" s="202"/>
      <c r="GD162" s="203"/>
      <c r="GE162" s="202"/>
      <c r="GF162" s="203"/>
      <c r="GG162" s="202"/>
      <c r="GH162" s="203"/>
      <c r="GI162" s="202"/>
      <c r="GJ162" s="203"/>
      <c r="GL162" s="159" t="str">
        <f t="shared" si="49"/>
        <v>Petr Muzikář</v>
      </c>
      <c r="GM162" s="202"/>
      <c r="GN162" s="203"/>
      <c r="GO162" s="202"/>
      <c r="GP162" s="203"/>
      <c r="GQ162" s="202"/>
      <c r="GR162" s="203"/>
      <c r="GS162" s="202"/>
      <c r="GT162" s="203"/>
      <c r="GU162" s="202"/>
      <c r="GV162" s="203"/>
      <c r="GW162" s="202"/>
      <c r="GX162" s="203"/>
      <c r="GY162" s="202"/>
      <c r="GZ162" s="203"/>
      <c r="HA162" s="202"/>
      <c r="HB162" s="203"/>
      <c r="HC162" s="202"/>
      <c r="HD162" s="203"/>
      <c r="HE162" s="202"/>
      <c r="HF162" s="203"/>
      <c r="HG162" s="202"/>
      <c r="HH162" s="203"/>
      <c r="HI162" s="202"/>
      <c r="HJ162" s="203"/>
      <c r="HK162" s="202"/>
      <c r="HL162" s="203"/>
      <c r="HM162" s="202"/>
      <c r="HN162" s="203"/>
      <c r="HO162" s="202"/>
      <c r="HP162" s="203"/>
      <c r="HQ162" s="202"/>
      <c r="HR162" s="203"/>
      <c r="HS162" s="202"/>
      <c r="HT162" s="203"/>
      <c r="HU162" s="202"/>
      <c r="HV162" s="203"/>
      <c r="HW162" s="202"/>
      <c r="HX162" s="203"/>
      <c r="HY162" s="202"/>
      <c r="HZ162" s="203"/>
      <c r="IA162" s="202"/>
      <c r="IB162" s="203"/>
      <c r="IC162" s="202"/>
      <c r="ID162" s="203"/>
      <c r="IE162" s="202"/>
      <c r="IF162" s="203"/>
      <c r="IG162" s="202"/>
      <c r="IH162" s="203"/>
      <c r="II162" s="202"/>
      <c r="IJ162" s="203"/>
      <c r="IK162" s="202"/>
      <c r="IL162" s="203"/>
      <c r="IM162" s="202"/>
      <c r="IN162" s="203"/>
      <c r="IO162" s="202"/>
      <c r="IP162" s="203"/>
      <c r="IQ162" s="202"/>
      <c r="IR162" s="203"/>
      <c r="IS162" s="202"/>
      <c r="IT162" s="203"/>
      <c r="IU162" s="202">
        <f>IFERROR(__xludf.DUMMYFUNCTION("""COMPUTED_VALUE"""),11.0)</f>
        <v>11</v>
      </c>
      <c r="IV162" s="215"/>
    </row>
    <row r="163">
      <c r="A163" s="225">
        <f>IFERROR(__xludf.DUMMYFUNCTION("""COMPUTED_VALUE"""),100.0)</f>
        <v>100</v>
      </c>
      <c r="B163" s="159" t="str">
        <f t="shared" si="46"/>
        <v>Zubko Ladislav</v>
      </c>
      <c r="C163" s="199">
        <f t="shared" ref="C163:BL163" si="162">BO163+EA163+GM163</f>
        <v>0</v>
      </c>
      <c r="D163" s="199">
        <f t="shared" si="162"/>
        <v>0</v>
      </c>
      <c r="E163" s="199">
        <f t="shared" si="162"/>
        <v>0</v>
      </c>
      <c r="F163" s="199">
        <f t="shared" si="162"/>
        <v>0</v>
      </c>
      <c r="G163" s="199">
        <f t="shared" si="162"/>
        <v>0</v>
      </c>
      <c r="H163" s="199">
        <f t="shared" si="162"/>
        <v>0</v>
      </c>
      <c r="I163" s="199">
        <f t="shared" si="162"/>
        <v>0</v>
      </c>
      <c r="J163" s="199">
        <f t="shared" si="162"/>
        <v>0</v>
      </c>
      <c r="K163" s="199">
        <f t="shared" si="162"/>
        <v>0</v>
      </c>
      <c r="L163" s="199">
        <f t="shared" si="162"/>
        <v>0</v>
      </c>
      <c r="M163" s="199">
        <f t="shared" si="162"/>
        <v>0</v>
      </c>
      <c r="N163" s="199">
        <f t="shared" si="162"/>
        <v>0</v>
      </c>
      <c r="O163" s="199">
        <f t="shared" si="162"/>
        <v>0</v>
      </c>
      <c r="P163" s="199">
        <f t="shared" si="162"/>
        <v>0</v>
      </c>
      <c r="Q163" s="199">
        <f t="shared" si="162"/>
        <v>0</v>
      </c>
      <c r="R163" s="199">
        <f t="shared" si="162"/>
        <v>0</v>
      </c>
      <c r="S163" s="199">
        <f t="shared" si="162"/>
        <v>0</v>
      </c>
      <c r="T163" s="199">
        <f t="shared" si="162"/>
        <v>0</v>
      </c>
      <c r="U163" s="199">
        <f t="shared" si="162"/>
        <v>0</v>
      </c>
      <c r="V163" s="199">
        <f t="shared" si="162"/>
        <v>0</v>
      </c>
      <c r="W163" s="199">
        <f t="shared" si="162"/>
        <v>0</v>
      </c>
      <c r="X163" s="199">
        <f t="shared" si="162"/>
        <v>0</v>
      </c>
      <c r="Y163" s="199">
        <f t="shared" si="162"/>
        <v>0</v>
      </c>
      <c r="Z163" s="199">
        <f t="shared" si="162"/>
        <v>0</v>
      </c>
      <c r="AA163" s="199">
        <f t="shared" si="162"/>
        <v>0</v>
      </c>
      <c r="AB163" s="199">
        <f t="shared" si="162"/>
        <v>0</v>
      </c>
      <c r="AC163" s="199">
        <f t="shared" si="162"/>
        <v>0</v>
      </c>
      <c r="AD163" s="199">
        <f t="shared" si="162"/>
        <v>0</v>
      </c>
      <c r="AE163" s="199">
        <f t="shared" si="162"/>
        <v>0</v>
      </c>
      <c r="AF163" s="199">
        <f t="shared" si="162"/>
        <v>0</v>
      </c>
      <c r="AG163" s="199">
        <f t="shared" si="162"/>
        <v>0</v>
      </c>
      <c r="AH163" s="199">
        <f t="shared" si="162"/>
        <v>0</v>
      </c>
      <c r="AI163" s="199">
        <f t="shared" si="162"/>
        <v>0</v>
      </c>
      <c r="AJ163" s="199">
        <f t="shared" si="162"/>
        <v>0</v>
      </c>
      <c r="AK163" s="199">
        <f t="shared" si="162"/>
        <v>0</v>
      </c>
      <c r="AL163" s="199">
        <f t="shared" si="162"/>
        <v>0</v>
      </c>
      <c r="AM163" s="199">
        <f t="shared" si="162"/>
        <v>0</v>
      </c>
      <c r="AN163" s="199">
        <f t="shared" si="162"/>
        <v>0</v>
      </c>
      <c r="AO163" s="199">
        <f t="shared" si="162"/>
        <v>0</v>
      </c>
      <c r="AP163" s="199">
        <f t="shared" si="162"/>
        <v>0</v>
      </c>
      <c r="AQ163" s="199">
        <f t="shared" si="162"/>
        <v>0</v>
      </c>
      <c r="AR163" s="199">
        <f t="shared" si="162"/>
        <v>0</v>
      </c>
      <c r="AS163" s="199">
        <f t="shared" si="162"/>
        <v>4</v>
      </c>
      <c r="AT163" s="199">
        <f t="shared" si="162"/>
        <v>0</v>
      </c>
      <c r="AU163" s="199">
        <f t="shared" si="162"/>
        <v>0</v>
      </c>
      <c r="AV163" s="199">
        <f t="shared" si="162"/>
        <v>0</v>
      </c>
      <c r="AW163" s="199">
        <f t="shared" si="162"/>
        <v>0</v>
      </c>
      <c r="AX163" s="199">
        <f t="shared" si="162"/>
        <v>0</v>
      </c>
      <c r="AY163" s="199">
        <f t="shared" si="162"/>
        <v>0</v>
      </c>
      <c r="AZ163" s="199">
        <f t="shared" si="162"/>
        <v>0</v>
      </c>
      <c r="BA163" s="199">
        <f t="shared" si="162"/>
        <v>0</v>
      </c>
      <c r="BB163" s="199">
        <f t="shared" si="162"/>
        <v>0</v>
      </c>
      <c r="BC163" s="199">
        <f t="shared" si="162"/>
        <v>0</v>
      </c>
      <c r="BD163" s="199">
        <f t="shared" si="162"/>
        <v>0</v>
      </c>
      <c r="BE163" s="199">
        <f t="shared" si="162"/>
        <v>0</v>
      </c>
      <c r="BF163" s="199">
        <f t="shared" si="162"/>
        <v>0</v>
      </c>
      <c r="BG163" s="199">
        <f t="shared" si="162"/>
        <v>8</v>
      </c>
      <c r="BH163" s="199">
        <f t="shared" si="162"/>
        <v>0</v>
      </c>
      <c r="BI163" s="199">
        <f t="shared" si="162"/>
        <v>6</v>
      </c>
      <c r="BJ163" s="199">
        <f t="shared" si="162"/>
        <v>0</v>
      </c>
      <c r="BK163" s="199">
        <f t="shared" si="162"/>
        <v>5</v>
      </c>
      <c r="BL163" s="199">
        <f t="shared" si="162"/>
        <v>0</v>
      </c>
      <c r="BM163" s="151"/>
      <c r="BN163" s="239" t="str">
        <f>IFERROR(__xludf.DUMMYFUNCTION("""COMPUTED_VALUE"""),"Zubko Ladislav")</f>
        <v>Zubko Ladislav</v>
      </c>
      <c r="BO163" s="202"/>
      <c r="BP163" s="203"/>
      <c r="BQ163" s="202"/>
      <c r="BR163" s="203"/>
      <c r="BS163" s="202"/>
      <c r="BT163" s="203"/>
      <c r="BU163" s="202"/>
      <c r="BV163" s="203"/>
      <c r="BW163" s="202"/>
      <c r="BX163" s="203"/>
      <c r="BY163" s="202"/>
      <c r="BZ163" s="203"/>
      <c r="CA163" s="202"/>
      <c r="CB163" s="203"/>
      <c r="CC163" s="202"/>
      <c r="CD163" s="203"/>
      <c r="CE163" s="202"/>
      <c r="CF163" s="203"/>
      <c r="CG163" s="202"/>
      <c r="CH163" s="203"/>
      <c r="CI163" s="202"/>
      <c r="CJ163" s="203"/>
      <c r="CK163" s="202"/>
      <c r="CL163" s="203"/>
      <c r="CM163" s="202"/>
      <c r="CN163" s="203"/>
      <c r="CO163" s="202"/>
      <c r="CP163" s="203"/>
      <c r="CQ163" s="202"/>
      <c r="CR163" s="203"/>
      <c r="CS163" s="202"/>
      <c r="CT163" s="203"/>
      <c r="CU163" s="202"/>
      <c r="CV163" s="203"/>
      <c r="CW163" s="202"/>
      <c r="CX163" s="203"/>
      <c r="CY163" s="202"/>
      <c r="CZ163" s="203"/>
      <c r="DA163" s="202"/>
      <c r="DB163" s="203"/>
      <c r="DC163" s="202"/>
      <c r="DD163" s="203"/>
      <c r="DE163" s="202"/>
      <c r="DF163" s="203"/>
      <c r="DG163" s="202"/>
      <c r="DH163" s="203"/>
      <c r="DI163" s="202"/>
      <c r="DJ163" s="203"/>
      <c r="DK163" s="202"/>
      <c r="DL163" s="203"/>
      <c r="DM163" s="202"/>
      <c r="DN163" s="203"/>
      <c r="DO163" s="202"/>
      <c r="DP163" s="203"/>
      <c r="DQ163" s="202"/>
      <c r="DR163" s="203"/>
      <c r="DS163" s="202"/>
      <c r="DT163" s="203"/>
      <c r="DU163" s="202"/>
      <c r="DV163" s="203"/>
      <c r="DW163" s="202"/>
      <c r="DX163" s="203"/>
      <c r="DZ163" s="159" t="str">
        <f t="shared" si="48"/>
        <v>Zubko Ladislav</v>
      </c>
      <c r="EA163" s="202"/>
      <c r="EB163" s="203"/>
      <c r="EC163" s="202"/>
      <c r="ED163" s="203"/>
      <c r="EE163" s="202"/>
      <c r="EF163" s="203"/>
      <c r="EG163" s="202"/>
      <c r="EH163" s="203"/>
      <c r="EI163" s="202"/>
      <c r="EJ163" s="203"/>
      <c r="EK163" s="202"/>
      <c r="EL163" s="203"/>
      <c r="EM163" s="202"/>
      <c r="EN163" s="203"/>
      <c r="EO163" s="202"/>
      <c r="EP163" s="203"/>
      <c r="EQ163" s="202"/>
      <c r="ER163" s="203"/>
      <c r="ES163" s="202"/>
      <c r="ET163" s="203"/>
      <c r="EU163" s="202"/>
      <c r="EV163" s="203"/>
      <c r="EW163" s="202"/>
      <c r="EX163" s="203"/>
      <c r="EY163" s="202"/>
      <c r="EZ163" s="203"/>
      <c r="FA163" s="202"/>
      <c r="FB163" s="203"/>
      <c r="FC163" s="202"/>
      <c r="FD163" s="203"/>
      <c r="FE163" s="202"/>
      <c r="FF163" s="203"/>
      <c r="FG163" s="202"/>
      <c r="FH163" s="203"/>
      <c r="FI163" s="202"/>
      <c r="FJ163" s="203"/>
      <c r="FK163" s="202"/>
      <c r="FL163" s="203"/>
      <c r="FM163" s="202"/>
      <c r="FN163" s="203"/>
      <c r="FO163" s="202"/>
      <c r="FP163" s="203"/>
      <c r="FQ163" s="202">
        <f>IFERROR(__xludf.DUMMYFUNCTION("""COMPUTED_VALUE"""),4.0)</f>
        <v>4</v>
      </c>
      <c r="FR163" s="203"/>
      <c r="FS163" s="202"/>
      <c r="FT163" s="203"/>
      <c r="FU163" s="202"/>
      <c r="FV163" s="203"/>
      <c r="FW163" s="202"/>
      <c r="FX163" s="203"/>
      <c r="FY163" s="202"/>
      <c r="FZ163" s="203"/>
      <c r="GA163" s="202"/>
      <c r="GB163" s="203"/>
      <c r="GC163" s="202"/>
      <c r="GD163" s="203"/>
      <c r="GE163" s="202">
        <f>IFERROR(__xludf.DUMMYFUNCTION("""COMPUTED_VALUE"""),8.0)</f>
        <v>8</v>
      </c>
      <c r="GF163" s="203"/>
      <c r="GG163" s="202">
        <f>IFERROR(__xludf.DUMMYFUNCTION("""COMPUTED_VALUE"""),6.0)</f>
        <v>6</v>
      </c>
      <c r="GH163" s="203"/>
      <c r="GI163" s="202">
        <f>IFERROR(__xludf.DUMMYFUNCTION("""COMPUTED_VALUE"""),5.0)</f>
        <v>5</v>
      </c>
      <c r="GJ163" s="203"/>
      <c r="GL163" s="159" t="str">
        <f t="shared" si="49"/>
        <v>Zubko Ladislav</v>
      </c>
      <c r="GM163" s="202"/>
      <c r="GN163" s="203"/>
      <c r="GO163" s="202"/>
      <c r="GP163" s="203"/>
      <c r="GQ163" s="202"/>
      <c r="GR163" s="203"/>
      <c r="GS163" s="202"/>
      <c r="GT163" s="203"/>
      <c r="GU163" s="202"/>
      <c r="GV163" s="203"/>
      <c r="GW163" s="202"/>
      <c r="GX163" s="203"/>
      <c r="GY163" s="202"/>
      <c r="GZ163" s="203"/>
      <c r="HA163" s="202"/>
      <c r="HB163" s="203"/>
      <c r="HC163" s="202"/>
      <c r="HD163" s="203"/>
      <c r="HE163" s="202"/>
      <c r="HF163" s="203"/>
      <c r="HG163" s="202"/>
      <c r="HH163" s="203"/>
      <c r="HI163" s="202"/>
      <c r="HJ163" s="203"/>
      <c r="HK163" s="202"/>
      <c r="HL163" s="203"/>
      <c r="HM163" s="202"/>
      <c r="HN163" s="203"/>
      <c r="HO163" s="202"/>
      <c r="HP163" s="203"/>
      <c r="HQ163" s="202"/>
      <c r="HR163" s="203"/>
      <c r="HS163" s="202"/>
      <c r="HT163" s="203"/>
      <c r="HU163" s="202"/>
      <c r="HV163" s="203"/>
      <c r="HW163" s="202"/>
      <c r="HX163" s="203"/>
      <c r="HY163" s="202"/>
      <c r="HZ163" s="203"/>
      <c r="IA163" s="202"/>
      <c r="IB163" s="203"/>
      <c r="IC163" s="202"/>
      <c r="ID163" s="203"/>
      <c r="IE163" s="202"/>
      <c r="IF163" s="203"/>
      <c r="IG163" s="202"/>
      <c r="IH163" s="203"/>
      <c r="II163" s="202"/>
      <c r="IJ163" s="203"/>
      <c r="IK163" s="202"/>
      <c r="IL163" s="203"/>
      <c r="IM163" s="202"/>
      <c r="IN163" s="203"/>
      <c r="IO163" s="202"/>
      <c r="IP163" s="203"/>
      <c r="IQ163" s="202"/>
      <c r="IR163" s="203"/>
      <c r="IS163" s="202"/>
      <c r="IT163" s="203"/>
      <c r="IU163" s="202"/>
      <c r="IV163" s="215"/>
    </row>
    <row r="164">
      <c r="A164" s="225">
        <f>IFERROR(__xludf.DUMMYFUNCTION("""COMPUTED_VALUE"""),100.0)</f>
        <v>100</v>
      </c>
      <c r="B164" s="159" t="str">
        <f t="shared" si="46"/>
        <v>Dominik Cipra</v>
      </c>
      <c r="C164" s="199">
        <f t="shared" ref="C164:BL164" si="163">BO164+EA164+GM164</f>
        <v>0</v>
      </c>
      <c r="D164" s="199">
        <f t="shared" si="163"/>
        <v>0</v>
      </c>
      <c r="E164" s="199">
        <f t="shared" si="163"/>
        <v>0</v>
      </c>
      <c r="F164" s="199">
        <f t="shared" si="163"/>
        <v>0</v>
      </c>
      <c r="G164" s="199">
        <f t="shared" si="163"/>
        <v>0</v>
      </c>
      <c r="H164" s="199">
        <f t="shared" si="163"/>
        <v>0</v>
      </c>
      <c r="I164" s="199">
        <f t="shared" si="163"/>
        <v>0</v>
      </c>
      <c r="J164" s="199">
        <f t="shared" si="163"/>
        <v>0</v>
      </c>
      <c r="K164" s="199">
        <f t="shared" si="163"/>
        <v>0</v>
      </c>
      <c r="L164" s="199">
        <f t="shared" si="163"/>
        <v>0</v>
      </c>
      <c r="M164" s="199">
        <f t="shared" si="163"/>
        <v>0</v>
      </c>
      <c r="N164" s="199">
        <f t="shared" si="163"/>
        <v>0</v>
      </c>
      <c r="O164" s="199">
        <f t="shared" si="163"/>
        <v>0</v>
      </c>
      <c r="P164" s="199">
        <f t="shared" si="163"/>
        <v>0</v>
      </c>
      <c r="Q164" s="199">
        <f t="shared" si="163"/>
        <v>0</v>
      </c>
      <c r="R164" s="199">
        <f t="shared" si="163"/>
        <v>0</v>
      </c>
      <c r="S164" s="199">
        <f t="shared" si="163"/>
        <v>0</v>
      </c>
      <c r="T164" s="199">
        <f t="shared" si="163"/>
        <v>0</v>
      </c>
      <c r="U164" s="199">
        <f t="shared" si="163"/>
        <v>0</v>
      </c>
      <c r="V164" s="199">
        <f t="shared" si="163"/>
        <v>0</v>
      </c>
      <c r="W164" s="199">
        <f t="shared" si="163"/>
        <v>0</v>
      </c>
      <c r="X164" s="199">
        <f t="shared" si="163"/>
        <v>0</v>
      </c>
      <c r="Y164" s="199">
        <f t="shared" si="163"/>
        <v>0</v>
      </c>
      <c r="Z164" s="199">
        <f t="shared" si="163"/>
        <v>0</v>
      </c>
      <c r="AA164" s="199">
        <f t="shared" si="163"/>
        <v>0</v>
      </c>
      <c r="AB164" s="199">
        <f t="shared" si="163"/>
        <v>0</v>
      </c>
      <c r="AC164" s="199">
        <f t="shared" si="163"/>
        <v>0</v>
      </c>
      <c r="AD164" s="199">
        <f t="shared" si="163"/>
        <v>0</v>
      </c>
      <c r="AE164" s="199">
        <f t="shared" si="163"/>
        <v>0</v>
      </c>
      <c r="AF164" s="199">
        <f t="shared" si="163"/>
        <v>0</v>
      </c>
      <c r="AG164" s="199">
        <f t="shared" si="163"/>
        <v>0</v>
      </c>
      <c r="AH164" s="199">
        <f t="shared" si="163"/>
        <v>0</v>
      </c>
      <c r="AI164" s="199">
        <f t="shared" si="163"/>
        <v>0</v>
      </c>
      <c r="AJ164" s="199">
        <f t="shared" si="163"/>
        <v>0</v>
      </c>
      <c r="AK164" s="199">
        <f t="shared" si="163"/>
        <v>0</v>
      </c>
      <c r="AL164" s="199">
        <f t="shared" si="163"/>
        <v>0</v>
      </c>
      <c r="AM164" s="199">
        <f t="shared" si="163"/>
        <v>0</v>
      </c>
      <c r="AN164" s="199">
        <f t="shared" si="163"/>
        <v>0</v>
      </c>
      <c r="AO164" s="199">
        <f t="shared" si="163"/>
        <v>0</v>
      </c>
      <c r="AP164" s="199">
        <f t="shared" si="163"/>
        <v>0</v>
      </c>
      <c r="AQ164" s="199">
        <f t="shared" si="163"/>
        <v>0</v>
      </c>
      <c r="AR164" s="199">
        <f t="shared" si="163"/>
        <v>0</v>
      </c>
      <c r="AS164" s="199">
        <f t="shared" si="163"/>
        <v>0</v>
      </c>
      <c r="AT164" s="199">
        <f t="shared" si="163"/>
        <v>0</v>
      </c>
      <c r="AU164" s="199">
        <f t="shared" si="163"/>
        <v>0</v>
      </c>
      <c r="AV164" s="199">
        <f t="shared" si="163"/>
        <v>0</v>
      </c>
      <c r="AW164" s="199">
        <f t="shared" si="163"/>
        <v>0</v>
      </c>
      <c r="AX164" s="199">
        <f t="shared" si="163"/>
        <v>0</v>
      </c>
      <c r="AY164" s="199">
        <f t="shared" si="163"/>
        <v>0</v>
      </c>
      <c r="AZ164" s="199">
        <f t="shared" si="163"/>
        <v>0</v>
      </c>
      <c r="BA164" s="199">
        <f t="shared" si="163"/>
        <v>0</v>
      </c>
      <c r="BB164" s="199">
        <f t="shared" si="163"/>
        <v>0</v>
      </c>
      <c r="BC164" s="199">
        <f t="shared" si="163"/>
        <v>0</v>
      </c>
      <c r="BD164" s="199">
        <f t="shared" si="163"/>
        <v>0</v>
      </c>
      <c r="BE164" s="199">
        <f t="shared" si="163"/>
        <v>0</v>
      </c>
      <c r="BF164" s="199">
        <f t="shared" si="163"/>
        <v>0</v>
      </c>
      <c r="BG164" s="199">
        <f t="shared" si="163"/>
        <v>0</v>
      </c>
      <c r="BH164" s="199">
        <f t="shared" si="163"/>
        <v>0</v>
      </c>
      <c r="BI164" s="199">
        <f t="shared" si="163"/>
        <v>0</v>
      </c>
      <c r="BJ164" s="199">
        <f t="shared" si="163"/>
        <v>0</v>
      </c>
      <c r="BK164" s="199">
        <f t="shared" si="163"/>
        <v>0</v>
      </c>
      <c r="BL164" s="199">
        <f t="shared" si="163"/>
        <v>0</v>
      </c>
      <c r="BM164" s="151"/>
      <c r="BN164" s="239" t="str">
        <f>IFERROR(__xludf.DUMMYFUNCTION("""COMPUTED_VALUE"""),"Dominik Cipra")</f>
        <v>Dominik Cipra</v>
      </c>
      <c r="BO164" s="202"/>
      <c r="BP164" s="203"/>
      <c r="BQ164" s="202"/>
      <c r="BR164" s="203"/>
      <c r="BS164" s="202"/>
      <c r="BT164" s="203"/>
      <c r="BU164" s="202"/>
      <c r="BV164" s="203"/>
      <c r="BW164" s="202"/>
      <c r="BX164" s="203"/>
      <c r="BY164" s="202"/>
      <c r="BZ164" s="203"/>
      <c r="CA164" s="202"/>
      <c r="CB164" s="203"/>
      <c r="CC164" s="202"/>
      <c r="CD164" s="203"/>
      <c r="CE164" s="202"/>
      <c r="CF164" s="203"/>
      <c r="CG164" s="202"/>
      <c r="CH164" s="203"/>
      <c r="CI164" s="202"/>
      <c r="CJ164" s="203"/>
      <c r="CK164" s="202"/>
      <c r="CL164" s="203"/>
      <c r="CM164" s="202"/>
      <c r="CN164" s="203"/>
      <c r="CO164" s="202"/>
      <c r="CP164" s="203"/>
      <c r="CQ164" s="202"/>
      <c r="CR164" s="203"/>
      <c r="CS164" s="202"/>
      <c r="CT164" s="203"/>
      <c r="CU164" s="202"/>
      <c r="CV164" s="203"/>
      <c r="CW164" s="202"/>
      <c r="CX164" s="203"/>
      <c r="CY164" s="202"/>
      <c r="CZ164" s="203"/>
      <c r="DA164" s="202"/>
      <c r="DB164" s="203"/>
      <c r="DC164" s="202"/>
      <c r="DD164" s="203"/>
      <c r="DE164" s="202"/>
      <c r="DF164" s="203"/>
      <c r="DG164" s="202"/>
      <c r="DH164" s="203"/>
      <c r="DI164" s="202"/>
      <c r="DJ164" s="203"/>
      <c r="DK164" s="202"/>
      <c r="DL164" s="203"/>
      <c r="DM164" s="202"/>
      <c r="DN164" s="203"/>
      <c r="DO164" s="202"/>
      <c r="DP164" s="203"/>
      <c r="DQ164" s="202"/>
      <c r="DR164" s="203"/>
      <c r="DS164" s="202"/>
      <c r="DT164" s="203"/>
      <c r="DU164" s="202"/>
      <c r="DV164" s="203"/>
      <c r="DW164" s="202"/>
      <c r="DX164" s="203"/>
      <c r="DZ164" s="159" t="str">
        <f t="shared" si="48"/>
        <v>Dominik Cipra</v>
      </c>
      <c r="EA164" s="202"/>
      <c r="EB164" s="203"/>
      <c r="EC164" s="202"/>
      <c r="ED164" s="203"/>
      <c r="EE164" s="202"/>
      <c r="EF164" s="203"/>
      <c r="EG164" s="202"/>
      <c r="EH164" s="203"/>
      <c r="EI164" s="202"/>
      <c r="EJ164" s="203"/>
      <c r="EK164" s="202"/>
      <c r="EL164" s="203"/>
      <c r="EM164" s="202"/>
      <c r="EN164" s="203"/>
      <c r="EO164" s="202"/>
      <c r="EP164" s="203"/>
      <c r="EQ164" s="202"/>
      <c r="ER164" s="203"/>
      <c r="ES164" s="202"/>
      <c r="ET164" s="203"/>
      <c r="EU164" s="202"/>
      <c r="EV164" s="203"/>
      <c r="EW164" s="202"/>
      <c r="EX164" s="203"/>
      <c r="EY164" s="202"/>
      <c r="EZ164" s="203"/>
      <c r="FA164" s="202"/>
      <c r="FB164" s="203"/>
      <c r="FC164" s="202"/>
      <c r="FD164" s="203"/>
      <c r="FE164" s="202"/>
      <c r="FF164" s="203"/>
      <c r="FG164" s="202"/>
      <c r="FH164" s="203"/>
      <c r="FI164" s="202"/>
      <c r="FJ164" s="203"/>
      <c r="FK164" s="202"/>
      <c r="FL164" s="203"/>
      <c r="FM164" s="202"/>
      <c r="FN164" s="203"/>
      <c r="FO164" s="202"/>
      <c r="FP164" s="203"/>
      <c r="FQ164" s="202"/>
      <c r="FR164" s="203"/>
      <c r="FS164" s="202"/>
      <c r="FT164" s="203"/>
      <c r="FU164" s="202"/>
      <c r="FV164" s="203"/>
      <c r="FW164" s="202"/>
      <c r="FX164" s="203"/>
      <c r="FY164" s="202"/>
      <c r="FZ164" s="203"/>
      <c r="GA164" s="202"/>
      <c r="GB164" s="203"/>
      <c r="GC164" s="202"/>
      <c r="GD164" s="203"/>
      <c r="GE164" s="202"/>
      <c r="GF164" s="203"/>
      <c r="GG164" s="202"/>
      <c r="GH164" s="203"/>
      <c r="GI164" s="202"/>
      <c r="GJ164" s="203"/>
      <c r="GL164" s="159" t="str">
        <f t="shared" si="49"/>
        <v>Dominik Cipra</v>
      </c>
      <c r="GM164" s="202"/>
      <c r="GN164" s="203"/>
      <c r="GO164" s="202"/>
      <c r="GP164" s="203"/>
      <c r="GQ164" s="202"/>
      <c r="GR164" s="203"/>
      <c r="GS164" s="202"/>
      <c r="GT164" s="203"/>
      <c r="GU164" s="202"/>
      <c r="GV164" s="203"/>
      <c r="GW164" s="202"/>
      <c r="GX164" s="203"/>
      <c r="GY164" s="202"/>
      <c r="GZ164" s="203"/>
      <c r="HA164" s="202"/>
      <c r="HB164" s="203"/>
      <c r="HC164" s="202"/>
      <c r="HD164" s="203"/>
      <c r="HE164" s="202"/>
      <c r="HF164" s="203"/>
      <c r="HG164" s="202"/>
      <c r="HH164" s="203"/>
      <c r="HI164" s="202"/>
      <c r="HJ164" s="203"/>
      <c r="HK164" s="202"/>
      <c r="HL164" s="203"/>
      <c r="HM164" s="202"/>
      <c r="HN164" s="203"/>
      <c r="HO164" s="202"/>
      <c r="HP164" s="203"/>
      <c r="HQ164" s="202"/>
      <c r="HR164" s="203"/>
      <c r="HS164" s="202"/>
      <c r="HT164" s="203"/>
      <c r="HU164" s="202"/>
      <c r="HV164" s="203"/>
      <c r="HW164" s="202"/>
      <c r="HX164" s="203"/>
      <c r="HY164" s="202"/>
      <c r="HZ164" s="203"/>
      <c r="IA164" s="202"/>
      <c r="IB164" s="203"/>
      <c r="IC164" s="202"/>
      <c r="ID164" s="203"/>
      <c r="IE164" s="202"/>
      <c r="IF164" s="203"/>
      <c r="IG164" s="202"/>
      <c r="IH164" s="203"/>
      <c r="II164" s="202"/>
      <c r="IJ164" s="203"/>
      <c r="IK164" s="202"/>
      <c r="IL164" s="203"/>
      <c r="IM164" s="202"/>
      <c r="IN164" s="203"/>
      <c r="IO164" s="202"/>
      <c r="IP164" s="203"/>
      <c r="IQ164" s="202"/>
      <c r="IR164" s="203"/>
      <c r="IS164" s="202"/>
      <c r="IT164" s="203"/>
      <c r="IU164" s="202"/>
      <c r="IV164" s="215"/>
    </row>
    <row r="165">
      <c r="A165" s="225">
        <f>IFERROR(__xludf.DUMMYFUNCTION("""COMPUTED_VALUE"""),100.0)</f>
        <v>100</v>
      </c>
      <c r="BM165" s="151"/>
      <c r="BN165" s="215" t="str">
        <f>IFERROR(__xludf.DUMMYFUNCTION("""COMPUTED_VALUE"""),"Václav Bárta")</f>
        <v>Václav Bárta</v>
      </c>
      <c r="BO165" s="215"/>
      <c r="BP165" s="215"/>
      <c r="BQ165" s="215"/>
      <c r="BR165" s="215"/>
      <c r="BS165" s="215"/>
      <c r="BT165" s="215"/>
      <c r="BU165" s="215"/>
      <c r="BV165" s="215"/>
      <c r="BW165" s="215"/>
      <c r="BX165" s="215"/>
      <c r="BY165" s="215"/>
      <c r="BZ165" s="215"/>
      <c r="CA165" s="215"/>
      <c r="CB165" s="215"/>
      <c r="CC165" s="215"/>
      <c r="CD165" s="215"/>
      <c r="CE165" s="215"/>
      <c r="CF165" s="215"/>
      <c r="CG165" s="215"/>
      <c r="CH165" s="215"/>
      <c r="CI165" s="215"/>
      <c r="CJ165" s="215"/>
      <c r="CK165" s="215"/>
      <c r="CL165" s="215"/>
      <c r="CM165" s="215"/>
      <c r="CN165" s="215"/>
      <c r="CO165" s="215"/>
      <c r="CP165" s="215"/>
      <c r="CQ165" s="215"/>
      <c r="CR165" s="215"/>
      <c r="CS165" s="215"/>
      <c r="CT165" s="215"/>
      <c r="CU165" s="215"/>
      <c r="CV165" s="215"/>
      <c r="CW165" s="215"/>
      <c r="CX165" s="215"/>
      <c r="CY165" s="215"/>
      <c r="CZ165" s="215"/>
      <c r="DA165" s="215"/>
      <c r="DB165" s="215"/>
      <c r="DC165" s="215"/>
      <c r="DD165" s="215"/>
      <c r="DE165" s="215"/>
      <c r="DF165" s="215"/>
      <c r="DG165" s="215"/>
      <c r="DH165" s="215"/>
      <c r="DI165" s="215"/>
      <c r="DJ165" s="215"/>
      <c r="DK165" s="215"/>
      <c r="DL165" s="215"/>
      <c r="DM165" s="215"/>
      <c r="DN165" s="215"/>
      <c r="DO165" s="215"/>
      <c r="DP165" s="215"/>
      <c r="DQ165" s="215"/>
      <c r="DR165" s="215"/>
      <c r="DS165" s="215"/>
      <c r="DT165" s="215"/>
      <c r="DU165" s="215"/>
      <c r="DV165" s="215"/>
      <c r="DW165" s="215"/>
      <c r="DX165" s="215"/>
      <c r="EA165" s="215"/>
      <c r="EB165" s="215"/>
      <c r="EC165" s="215"/>
      <c r="ED165" s="215"/>
      <c r="EE165" s="215"/>
      <c r="EF165" s="215"/>
      <c r="EG165" s="215"/>
      <c r="EH165" s="215"/>
      <c r="EI165" s="215"/>
      <c r="EJ165" s="215"/>
      <c r="EK165" s="215"/>
      <c r="EL165" s="215"/>
      <c r="EM165" s="215"/>
      <c r="EN165" s="215"/>
      <c r="EO165" s="215"/>
      <c r="EP165" s="215"/>
      <c r="EQ165" s="215"/>
      <c r="ER165" s="215"/>
      <c r="ES165" s="215"/>
      <c r="ET165" s="215"/>
      <c r="EU165" s="215"/>
      <c r="EV165" s="215"/>
      <c r="EW165" s="215"/>
      <c r="EX165" s="215"/>
      <c r="EY165" s="215"/>
      <c r="EZ165" s="215"/>
      <c r="FA165" s="215"/>
      <c r="FB165" s="215"/>
      <c r="FC165" s="215"/>
      <c r="FD165" s="215"/>
      <c r="FE165" s="215"/>
      <c r="FF165" s="215"/>
      <c r="FG165" s="215"/>
      <c r="FH165" s="215"/>
      <c r="FI165" s="215"/>
      <c r="FJ165" s="215"/>
      <c r="FK165" s="215"/>
      <c r="FL165" s="215"/>
      <c r="FM165" s="215"/>
      <c r="FN165" s="215"/>
      <c r="FO165" s="215"/>
      <c r="FP165" s="215"/>
      <c r="FQ165" s="215"/>
      <c r="FR165" s="215"/>
      <c r="FS165" s="215"/>
      <c r="FT165" s="215"/>
      <c r="FU165" s="215"/>
      <c r="FV165" s="215"/>
      <c r="FW165" s="215"/>
      <c r="FX165" s="215"/>
      <c r="FY165" s="215"/>
      <c r="FZ165" s="215"/>
      <c r="GA165" s="215"/>
      <c r="GB165" s="215"/>
      <c r="GC165" s="215"/>
      <c r="GD165" s="215"/>
      <c r="GE165" s="215"/>
      <c r="GF165" s="215"/>
      <c r="GG165" s="215"/>
      <c r="GH165" s="215"/>
      <c r="GI165" s="215"/>
      <c r="GJ165" s="215"/>
      <c r="GM165" s="215"/>
      <c r="GN165" s="215"/>
      <c r="GO165" s="215"/>
      <c r="GP165" s="215"/>
      <c r="GQ165" s="215"/>
      <c r="GR165" s="215"/>
      <c r="GS165" s="215"/>
      <c r="GT165" s="215"/>
      <c r="GU165" s="215"/>
      <c r="GV165" s="215"/>
      <c r="GW165" s="215"/>
      <c r="GX165" s="215"/>
      <c r="GY165" s="215"/>
      <c r="GZ165" s="215"/>
      <c r="HA165" s="215"/>
      <c r="HB165" s="215"/>
      <c r="HC165" s="215"/>
      <c r="HD165" s="215"/>
      <c r="HE165" s="215"/>
      <c r="HF165" s="215"/>
      <c r="HG165" s="215"/>
      <c r="HH165" s="215"/>
      <c r="HI165" s="215"/>
      <c r="HJ165" s="215"/>
      <c r="HK165" s="215"/>
      <c r="HL165" s="215"/>
      <c r="HM165" s="215"/>
      <c r="HN165" s="215"/>
      <c r="HO165" s="215"/>
      <c r="HP165" s="215"/>
      <c r="HQ165" s="215"/>
      <c r="HR165" s="215"/>
      <c r="HS165" s="215"/>
      <c r="HT165" s="215"/>
      <c r="HU165" s="215"/>
      <c r="HV165" s="215"/>
      <c r="HW165" s="215"/>
      <c r="HX165" s="215"/>
      <c r="HY165" s="215"/>
      <c r="HZ165" s="215"/>
      <c r="IA165" s="215"/>
      <c r="IB165" s="215"/>
      <c r="IC165" s="215"/>
      <c r="ID165" s="215"/>
      <c r="IE165" s="215"/>
      <c r="IF165" s="215"/>
      <c r="IG165" s="215"/>
      <c r="IH165" s="215"/>
      <c r="II165" s="215"/>
      <c r="IJ165" s="215"/>
      <c r="IK165" s="215"/>
      <c r="IL165" s="215"/>
      <c r="IM165" s="215"/>
      <c r="IN165" s="215"/>
      <c r="IO165" s="215"/>
      <c r="IP165" s="215"/>
      <c r="IQ165" s="215"/>
      <c r="IR165" s="215"/>
      <c r="IS165" s="215"/>
      <c r="IT165" s="215"/>
      <c r="IU165" s="215"/>
      <c r="IV165" s="215"/>
    </row>
    <row r="166">
      <c r="A166" s="215"/>
      <c r="BM166" s="151"/>
      <c r="BN166" s="215" t="str">
        <f>IFERROR(__xludf.DUMMYFUNCTION("""COMPUTED_VALUE"""),"End")</f>
        <v>End</v>
      </c>
    </row>
    <row r="167">
      <c r="C167" s="244">
        <f>SUM(C50:C164)</f>
        <v>129</v>
      </c>
      <c r="E167" s="244">
        <f>SUM(E50:E164)</f>
        <v>112.5</v>
      </c>
      <c r="G167" s="244">
        <f>SUM(G50:G164)</f>
        <v>108.5</v>
      </c>
      <c r="I167" s="244">
        <f>SUM(I50:I164)</f>
        <v>131.5</v>
      </c>
      <c r="K167" s="244">
        <f>SUM(K50:K164)</f>
        <v>154.5</v>
      </c>
      <c r="M167" s="244">
        <f>SUM(M50:M164)</f>
        <v>113</v>
      </c>
      <c r="O167" s="244">
        <f>SUM(O50:O164)</f>
        <v>102.5</v>
      </c>
      <c r="Q167" s="244">
        <f>SUM(Q50:Q164)</f>
        <v>114</v>
      </c>
      <c r="S167" s="244">
        <f>SUM(S50:S164)</f>
        <v>130</v>
      </c>
      <c r="U167" s="244">
        <f>SUM(U50:U164)</f>
        <v>129.5</v>
      </c>
      <c r="W167" s="244">
        <f>SUM(W50:W164)</f>
        <v>151</v>
      </c>
      <c r="Y167" s="244">
        <f>SUM(Y50:Y164)</f>
        <v>161</v>
      </c>
      <c r="AA167" s="244">
        <f>SUM(AA50:AA164)</f>
        <v>123.5</v>
      </c>
      <c r="AC167" s="244">
        <f>SUM(AC50:AC164)</f>
        <v>109</v>
      </c>
      <c r="AE167" s="244">
        <f>SUM(AE50:AE164)</f>
        <v>116</v>
      </c>
      <c r="AG167" s="244">
        <f>SUM(AG50:AG164)</f>
        <v>127</v>
      </c>
      <c r="AI167" s="244">
        <f>SUM(AI50:AI164)</f>
        <v>131.5</v>
      </c>
      <c r="AK167" s="244">
        <f>SUM(AK50:AK164)</f>
        <v>171</v>
      </c>
      <c r="AM167" s="244">
        <f>SUM(AM50:AM164)</f>
        <v>171.5</v>
      </c>
      <c r="AO167" s="244">
        <f>SUM(AO50:AO164)</f>
        <v>119</v>
      </c>
      <c r="AQ167" s="244">
        <f>SUM(AQ50:AQ164)</f>
        <v>119</v>
      </c>
      <c r="AS167" s="244">
        <f>SUM(AS50:AS164)</f>
        <v>132.5</v>
      </c>
      <c r="AU167" s="244">
        <f>SUM(AU50:AU164)</f>
        <v>0</v>
      </c>
      <c r="AW167" s="244">
        <f>SUM(AW50:AW164)</f>
        <v>0</v>
      </c>
      <c r="AY167" s="244">
        <f>SUM(AY50:AY164)</f>
        <v>0</v>
      </c>
      <c r="BA167" s="244">
        <f>SUM(BA50:BA164)</f>
        <v>166</v>
      </c>
      <c r="BC167" s="244">
        <f>SUM(BC50:BC164)</f>
        <v>119.5</v>
      </c>
      <c r="BE167" s="244">
        <f>SUM(BE50:BE164)</f>
        <v>116</v>
      </c>
      <c r="BG167" s="244">
        <f>SUM(BG50:BG164)</f>
        <v>119.5</v>
      </c>
      <c r="BI167" s="244">
        <f>SUM(BI50:BI164)</f>
        <v>136.5</v>
      </c>
      <c r="BK167" s="244">
        <f>SUM(BK50:BK164)</f>
        <v>139</v>
      </c>
      <c r="BM167" s="151"/>
      <c r="BO167" s="244">
        <f>SUM(BO50:BO164)</f>
        <v>37</v>
      </c>
      <c r="BQ167" s="244">
        <f>SUM(BQ50:BQ164)</f>
        <v>33</v>
      </c>
      <c r="BS167" s="244">
        <f>SUM(BS50:BS164)</f>
        <v>39.5</v>
      </c>
      <c r="BU167" s="244">
        <f>SUM(BU50:BU164)</f>
        <v>30</v>
      </c>
      <c r="BW167" s="244">
        <f>SUM(BW50:BW164)</f>
        <v>46.5</v>
      </c>
      <c r="BY167" s="244">
        <f>SUM(BY50:BY164)</f>
        <v>39.5</v>
      </c>
      <c r="CA167" s="244">
        <f>SUM(CA50:CA164)</f>
        <v>30.5</v>
      </c>
      <c r="CC167" s="244">
        <f>SUM(CC50:CC164)</f>
        <v>38.5</v>
      </c>
      <c r="CE167" s="244">
        <f>SUM(CE50:CE164)</f>
        <v>36</v>
      </c>
      <c r="CG167" s="244">
        <f>SUM(CG50:CG164)</f>
        <v>44.5</v>
      </c>
      <c r="CI167" s="244">
        <f>SUM(CI50:CI164)</f>
        <v>41</v>
      </c>
      <c r="CK167" s="244">
        <f>SUM(CK50:CK164)</f>
        <v>45.5</v>
      </c>
      <c r="CM167" s="244">
        <f>SUM(CM50:CM164)</f>
        <v>44</v>
      </c>
      <c r="CO167" s="244">
        <f>SUM(CO50:CO164)</f>
        <v>30</v>
      </c>
      <c r="CQ167" s="244">
        <f>SUM(CQ50:CQ164)</f>
        <v>38.5</v>
      </c>
      <c r="CS167" s="244">
        <f>SUM(CS50:CS164)</f>
        <v>37</v>
      </c>
      <c r="CU167" s="244">
        <f>SUM(CU50:CU164)</f>
        <v>43.5</v>
      </c>
      <c r="CW167" s="244">
        <f>SUM(CW50:CW164)</f>
        <v>52.5</v>
      </c>
      <c r="CY167" s="244">
        <f>SUM(CY50:CY164)</f>
        <v>49.5</v>
      </c>
      <c r="DA167" s="244">
        <f>SUM(DA50:DA164)</f>
        <v>40.5</v>
      </c>
      <c r="DC167" s="244">
        <f>SUM(DC50:DC164)</f>
        <v>33.5</v>
      </c>
      <c r="DE167" s="244">
        <f>SUM(DE50:DE164)</f>
        <v>39</v>
      </c>
      <c r="DG167" s="244">
        <f>SUM(DG50:DG164)</f>
        <v>0</v>
      </c>
      <c r="DI167" s="244">
        <f>SUM(DI50:DI164)</f>
        <v>0</v>
      </c>
      <c r="DK167" s="244">
        <f>SUM(DK50:DK164)</f>
        <v>0</v>
      </c>
      <c r="DM167" s="244">
        <f>SUM(DM50:DM164)</f>
        <v>46.5</v>
      </c>
      <c r="DO167" s="244">
        <f>SUM(DO50:DO164)</f>
        <v>36.5</v>
      </c>
      <c r="DQ167" s="244">
        <f>SUM(DQ50:DQ164)</f>
        <v>38</v>
      </c>
      <c r="DS167" s="244">
        <f>SUM(DS50:DS164)</f>
        <v>35</v>
      </c>
      <c r="DU167" s="244">
        <f>SUM(DU50:DU164)</f>
        <v>42.5</v>
      </c>
      <c r="DW167" s="244">
        <f>SUM(DW50:DW164)</f>
        <v>51</v>
      </c>
      <c r="EA167" s="216">
        <f>SUM(EA50:EA164)</f>
        <v>62.5</v>
      </c>
      <c r="EC167" s="216">
        <f>SUM(EC50:EC164)</f>
        <v>48.5</v>
      </c>
      <c r="EE167" s="216">
        <f>SUM(EE50:EE164)</f>
        <v>37</v>
      </c>
      <c r="EG167" s="216">
        <f>SUM(EG50:EG164)</f>
        <v>53.5</v>
      </c>
      <c r="EI167" s="216">
        <f>SUM(EI50:EI164)</f>
        <v>61.5</v>
      </c>
      <c r="EK167" s="216">
        <f>SUM(EK50:EK164)</f>
        <v>46.5</v>
      </c>
      <c r="EM167" s="216">
        <f>SUM(EM50:EM164)</f>
        <v>45</v>
      </c>
      <c r="EO167" s="216">
        <f>SUM(EO50:EO164)</f>
        <v>45.5</v>
      </c>
      <c r="EQ167" s="216">
        <f>SUM(EQ50:EQ164)</f>
        <v>64</v>
      </c>
      <c r="ES167" s="216">
        <f>SUM(ES50:ES164)</f>
        <v>51.5</v>
      </c>
      <c r="EU167" s="216">
        <f>SUM(EU50:EU164)</f>
        <v>62</v>
      </c>
      <c r="EW167" s="216">
        <f>SUM(EW50:EW164)</f>
        <v>66</v>
      </c>
      <c r="EY167" s="216">
        <f>SUM(EY50:EY164)</f>
        <v>44</v>
      </c>
      <c r="FA167" s="216">
        <f>SUM(FA50:FA164)</f>
        <v>51</v>
      </c>
      <c r="FC167" s="216">
        <f>SUM(FC50:FC164)</f>
        <v>46.5</v>
      </c>
      <c r="FE167" s="216">
        <f>SUM(FE50:FE164)</f>
        <v>57</v>
      </c>
      <c r="FG167" s="216">
        <f>SUM(FG50:FG164)</f>
        <v>52</v>
      </c>
      <c r="FI167" s="216">
        <f>SUM(FI50:FI164)</f>
        <v>72</v>
      </c>
      <c r="FK167" s="216">
        <f>SUM(FK50:FK164)</f>
        <v>71</v>
      </c>
      <c r="FM167" s="216">
        <f>SUM(FM50:FM164)</f>
        <v>48.5</v>
      </c>
      <c r="FO167" s="216">
        <f>SUM(FO50:FO164)</f>
        <v>50.5</v>
      </c>
      <c r="FQ167" s="216">
        <f>SUM(FQ50:FQ164)</f>
        <v>49.5</v>
      </c>
      <c r="FS167" s="216">
        <f>SUM(FS50:FS164)</f>
        <v>0</v>
      </c>
      <c r="FU167" s="216">
        <f>SUM(FU50:FU164)</f>
        <v>0</v>
      </c>
      <c r="FW167" s="216">
        <f>SUM(FW50:FW164)</f>
        <v>0</v>
      </c>
      <c r="FY167" s="216">
        <f>SUM(FY50:FY164)</f>
        <v>67</v>
      </c>
      <c r="GA167" s="216">
        <f>SUM(GA50:GA164)</f>
        <v>48</v>
      </c>
      <c r="GC167" s="216">
        <f>SUM(GC50:GC164)</f>
        <v>50</v>
      </c>
      <c r="GE167" s="216">
        <f>SUM(GE50:GE164)</f>
        <v>54</v>
      </c>
      <c r="GG167" s="216">
        <f>SUM(GG50:GG164)</f>
        <v>61</v>
      </c>
      <c r="GI167" s="216">
        <f>SUM(GI50:GI164)</f>
        <v>45</v>
      </c>
      <c r="GM167" s="216">
        <f>SUM(GM50:GM164)</f>
        <v>29.5</v>
      </c>
      <c r="GO167" s="216">
        <f>SUM(GO50:GO164)</f>
        <v>31</v>
      </c>
      <c r="GQ167" s="216">
        <f>SUM(GQ50:GQ164)</f>
        <v>32</v>
      </c>
      <c r="GS167" s="216">
        <f>SUM(GS50:GS164)</f>
        <v>48</v>
      </c>
      <c r="GU167" s="216">
        <f>SUM(GU50:GU164)</f>
        <v>46.5</v>
      </c>
      <c r="GW167" s="216">
        <f>SUM(GW50:GW164)</f>
        <v>27</v>
      </c>
      <c r="GY167" s="216">
        <f>SUM(GY50:GY164)</f>
        <v>27</v>
      </c>
      <c r="HA167" s="216">
        <f>SUM(HA50:HA164)</f>
        <v>30</v>
      </c>
      <c r="HC167" s="216">
        <f>SUM(HC50:HC164)</f>
        <v>30</v>
      </c>
      <c r="HE167" s="216">
        <f>SUM(HE50:HE164)</f>
        <v>33.5</v>
      </c>
      <c r="HG167" s="216">
        <f>SUM(HG50:HG164)</f>
        <v>48</v>
      </c>
      <c r="HI167" s="216">
        <f>SUM(HI50:HI164)</f>
        <v>49.5</v>
      </c>
      <c r="HK167" s="216">
        <f>SUM(HK50:HK164)</f>
        <v>35.5</v>
      </c>
      <c r="HM167" s="216">
        <f>SUM(HM50:HM164)</f>
        <v>28</v>
      </c>
      <c r="HO167" s="216">
        <f>SUM(HO50:HO164)</f>
        <v>31</v>
      </c>
      <c r="HQ167" s="216">
        <f>SUM(HQ50:HQ164)</f>
        <v>33</v>
      </c>
      <c r="HS167" s="216">
        <f>SUM(HS50:HS164)</f>
        <v>36</v>
      </c>
      <c r="HU167" s="216">
        <f>SUM(HU50:HU164)</f>
        <v>46.5</v>
      </c>
      <c r="HW167" s="216">
        <f>SUM(HW50:HW164)</f>
        <v>51</v>
      </c>
      <c r="HY167" s="216">
        <f>SUM(HY50:HY164)</f>
        <v>30</v>
      </c>
      <c r="IA167" s="216">
        <f>SUM(IA50:IA164)</f>
        <v>35</v>
      </c>
      <c r="IC167" s="216">
        <f>SUM(IC50:IC164)</f>
        <v>44</v>
      </c>
      <c r="IE167" s="216">
        <f>SUM(IE50:IE164)</f>
        <v>0</v>
      </c>
      <c r="IG167" s="216">
        <f>SUM(IG50:IG164)</f>
        <v>0</v>
      </c>
      <c r="II167" s="216">
        <f>SUM(II50:II164)</f>
        <v>0</v>
      </c>
      <c r="IK167" s="216">
        <f>SUM(IK50:IK164)</f>
        <v>52.5</v>
      </c>
      <c r="IM167" s="216">
        <f>SUM(IM50:IM164)</f>
        <v>35</v>
      </c>
      <c r="IO167" s="216">
        <f>SUM(IO50:IO164)</f>
        <v>28</v>
      </c>
      <c r="IQ167" s="216">
        <f>SUM(IQ50:IQ164)</f>
        <v>30.5</v>
      </c>
      <c r="IS167" s="216">
        <f>SUM(IS50:IS164)</f>
        <v>33</v>
      </c>
      <c r="IU167" s="216">
        <f>SUM(IU50:IU164)</f>
        <v>43</v>
      </c>
    </row>
    <row r="168">
      <c r="BM168" s="151"/>
    </row>
    <row r="169">
      <c r="BM169" s="151"/>
    </row>
    <row r="170">
      <c r="BM170" s="151"/>
    </row>
    <row r="171">
      <c r="BM171" s="151"/>
    </row>
    <row r="172">
      <c r="BM172" s="151"/>
    </row>
    <row r="173">
      <c r="BM173" s="151"/>
    </row>
    <row r="174">
      <c r="BM174" s="151"/>
    </row>
    <row r="175">
      <c r="BM175" s="151"/>
    </row>
    <row r="176">
      <c r="BM176" s="151"/>
    </row>
    <row r="177">
      <c r="BM177" s="151"/>
    </row>
    <row r="178">
      <c r="BM178" s="151"/>
    </row>
    <row r="179">
      <c r="BM179" s="151"/>
    </row>
    <row r="180">
      <c r="BM180" s="151"/>
    </row>
    <row r="181">
      <c r="BM181" s="151"/>
    </row>
    <row r="182">
      <c r="BM182" s="151"/>
    </row>
    <row r="183">
      <c r="BM183" s="151"/>
    </row>
    <row r="184">
      <c r="BM184" s="151"/>
    </row>
    <row r="185">
      <c r="BM185" s="151"/>
    </row>
    <row r="186">
      <c r="BM186" s="151"/>
    </row>
    <row r="187">
      <c r="BM187" s="151"/>
    </row>
    <row r="188">
      <c r="BM188" s="151"/>
    </row>
    <row r="189">
      <c r="BM189" s="151"/>
    </row>
    <row r="190">
      <c r="BM190" s="151"/>
    </row>
    <row r="191">
      <c r="BM191" s="151"/>
    </row>
    <row r="192">
      <c r="BM192" s="151"/>
    </row>
    <row r="193">
      <c r="BM193" s="151"/>
    </row>
    <row r="194">
      <c r="BM194" s="151"/>
    </row>
    <row r="195">
      <c r="BM195" s="151"/>
    </row>
    <row r="196">
      <c r="BM196" s="151"/>
    </row>
    <row r="197">
      <c r="BM197" s="151"/>
    </row>
    <row r="198">
      <c r="BM198" s="151"/>
    </row>
    <row r="199">
      <c r="BM199" s="151"/>
    </row>
    <row r="200">
      <c r="BM200" s="151"/>
    </row>
    <row r="201">
      <c r="BM201" s="151"/>
    </row>
    <row r="202">
      <c r="BM202" s="151"/>
    </row>
    <row r="203">
      <c r="BM203" s="151"/>
    </row>
    <row r="204">
      <c r="BM204" s="151"/>
    </row>
    <row r="205">
      <c r="BM205" s="151"/>
    </row>
    <row r="206">
      <c r="BM206" s="151"/>
    </row>
    <row r="207">
      <c r="BM207" s="151"/>
    </row>
    <row r="208">
      <c r="BM208" s="151"/>
    </row>
    <row r="209">
      <c r="BM209" s="151"/>
    </row>
    <row r="210">
      <c r="BM210" s="151"/>
    </row>
    <row r="211">
      <c r="BM211" s="151"/>
    </row>
    <row r="212">
      <c r="BM212" s="151"/>
    </row>
    <row r="213">
      <c r="BM213" s="151"/>
    </row>
    <row r="214">
      <c r="BM214" s="151"/>
    </row>
    <row r="215">
      <c r="BM215" s="151"/>
    </row>
    <row r="216">
      <c r="BM216" s="151"/>
    </row>
    <row r="217">
      <c r="BM217" s="151"/>
    </row>
    <row r="218">
      <c r="BM218" s="151"/>
    </row>
    <row r="219">
      <c r="BM219" s="151"/>
    </row>
    <row r="220">
      <c r="BM220" s="151"/>
    </row>
    <row r="221">
      <c r="BM221" s="151"/>
    </row>
    <row r="222">
      <c r="BM222" s="151"/>
    </row>
    <row r="223">
      <c r="BM223" s="151"/>
    </row>
    <row r="224">
      <c r="BM224" s="151"/>
    </row>
    <row r="225">
      <c r="BM225" s="151"/>
    </row>
    <row r="226">
      <c r="BM226" s="151"/>
    </row>
    <row r="227">
      <c r="BM227" s="151"/>
    </row>
    <row r="228">
      <c r="BM228" s="151"/>
    </row>
    <row r="229">
      <c r="BM229" s="151"/>
    </row>
    <row r="230">
      <c r="BM230" s="151"/>
    </row>
    <row r="231">
      <c r="BM231" s="151"/>
    </row>
    <row r="232">
      <c r="BM232" s="151"/>
    </row>
    <row r="233">
      <c r="BM233" s="151"/>
    </row>
    <row r="234">
      <c r="BM234" s="151"/>
    </row>
    <row r="235">
      <c r="BM235" s="151"/>
    </row>
    <row r="236">
      <c r="BM236" s="151"/>
    </row>
    <row r="237">
      <c r="BM237" s="151"/>
    </row>
    <row r="238">
      <c r="BM238" s="151"/>
    </row>
    <row r="239">
      <c r="BM239" s="151"/>
    </row>
    <row r="240">
      <c r="BM240" s="151"/>
    </row>
    <row r="241">
      <c r="BM241" s="151"/>
    </row>
    <row r="242">
      <c r="BM242" s="151"/>
    </row>
    <row r="243">
      <c r="BM243" s="151"/>
    </row>
    <row r="244">
      <c r="BM244" s="151"/>
    </row>
    <row r="245">
      <c r="BM245" s="151"/>
    </row>
    <row r="246">
      <c r="BM246" s="151"/>
    </row>
    <row r="247">
      <c r="BM247" s="151"/>
    </row>
    <row r="248">
      <c r="BM248" s="151"/>
    </row>
    <row r="249">
      <c r="BM249" s="151"/>
    </row>
    <row r="250">
      <c r="BM250" s="151"/>
    </row>
    <row r="251">
      <c r="BM251" s="151"/>
    </row>
    <row r="252">
      <c r="BM252" s="151"/>
    </row>
    <row r="253">
      <c r="BM253" s="151"/>
    </row>
    <row r="254">
      <c r="BM254" s="151"/>
    </row>
    <row r="255">
      <c r="BM255" s="151"/>
    </row>
    <row r="256">
      <c r="BM256" s="151"/>
    </row>
    <row r="257">
      <c r="BM257" s="151"/>
    </row>
    <row r="258">
      <c r="BM258" s="151"/>
    </row>
    <row r="259">
      <c r="BM259" s="151"/>
    </row>
    <row r="260">
      <c r="BM260" s="151"/>
    </row>
    <row r="261">
      <c r="BM261" s="151"/>
    </row>
    <row r="262">
      <c r="BM262" s="151"/>
    </row>
    <row r="263">
      <c r="BM263" s="151"/>
    </row>
    <row r="264">
      <c r="BM264" s="151"/>
    </row>
    <row r="265">
      <c r="BM265" s="151"/>
    </row>
    <row r="266">
      <c r="BM266" s="151"/>
    </row>
    <row r="267">
      <c r="BM267" s="151"/>
    </row>
    <row r="268">
      <c r="BM268" s="151"/>
    </row>
    <row r="269">
      <c r="BM269" s="151"/>
    </row>
    <row r="270">
      <c r="BM270" s="151"/>
    </row>
    <row r="271">
      <c r="BM271" s="151"/>
    </row>
    <row r="272">
      <c r="BM272" s="151"/>
    </row>
    <row r="273">
      <c r="BM273" s="151"/>
    </row>
    <row r="274">
      <c r="BM274" s="151"/>
    </row>
    <row r="275">
      <c r="BM275" s="151"/>
    </row>
    <row r="276">
      <c r="BM276" s="151"/>
    </row>
    <row r="277">
      <c r="BM277" s="151"/>
    </row>
    <row r="278">
      <c r="BM278" s="151"/>
    </row>
    <row r="279">
      <c r="BM279" s="151"/>
    </row>
    <row r="280">
      <c r="BM280" s="151"/>
    </row>
    <row r="281">
      <c r="BM281" s="151"/>
    </row>
    <row r="282">
      <c r="BM282" s="151"/>
    </row>
    <row r="283">
      <c r="BM283" s="151"/>
    </row>
    <row r="284">
      <c r="BM284" s="151"/>
    </row>
    <row r="285">
      <c r="BM285" s="151"/>
    </row>
    <row r="286">
      <c r="BM286" s="151"/>
    </row>
    <row r="287">
      <c r="BM287" s="151"/>
    </row>
    <row r="288">
      <c r="BM288" s="151"/>
    </row>
    <row r="289">
      <c r="BM289" s="151"/>
    </row>
    <row r="290">
      <c r="BM290" s="151"/>
    </row>
    <row r="291">
      <c r="BM291" s="151"/>
    </row>
    <row r="292">
      <c r="BM292" s="151"/>
    </row>
    <row r="293">
      <c r="BM293" s="151"/>
    </row>
    <row r="294">
      <c r="BM294" s="151"/>
    </row>
    <row r="295">
      <c r="BM295" s="151"/>
    </row>
    <row r="296">
      <c r="BM296" s="151"/>
    </row>
    <row r="297">
      <c r="BM297" s="151"/>
    </row>
    <row r="298">
      <c r="BM298" s="151"/>
    </row>
    <row r="299">
      <c r="BM299" s="151"/>
    </row>
    <row r="300">
      <c r="BM300" s="151"/>
    </row>
    <row r="301">
      <c r="BM301" s="151"/>
    </row>
    <row r="302">
      <c r="BM302" s="151"/>
    </row>
    <row r="303">
      <c r="BM303" s="151"/>
    </row>
    <row r="304">
      <c r="BM304" s="151"/>
    </row>
    <row r="305">
      <c r="BM305" s="151"/>
    </row>
    <row r="306">
      <c r="BM306" s="151"/>
    </row>
    <row r="307">
      <c r="BM307" s="151"/>
    </row>
    <row r="308">
      <c r="BM308" s="151"/>
    </row>
    <row r="309">
      <c r="BM309" s="151"/>
    </row>
    <row r="310">
      <c r="BM310" s="151"/>
    </row>
    <row r="311">
      <c r="BM311" s="151"/>
    </row>
    <row r="312">
      <c r="BM312" s="151"/>
    </row>
    <row r="313">
      <c r="BM313" s="151"/>
    </row>
    <row r="314">
      <c r="BM314" s="151"/>
    </row>
    <row r="315">
      <c r="BM315" s="151"/>
    </row>
    <row r="316">
      <c r="BM316" s="151"/>
    </row>
    <row r="317">
      <c r="BM317" s="151"/>
    </row>
    <row r="318">
      <c r="BM318" s="151"/>
    </row>
    <row r="319">
      <c r="BM319" s="151"/>
    </row>
    <row r="320">
      <c r="BM320" s="151"/>
    </row>
    <row r="321">
      <c r="BM321" s="151"/>
    </row>
    <row r="322">
      <c r="BM322" s="151"/>
    </row>
    <row r="323">
      <c r="BM323" s="151"/>
    </row>
    <row r="324">
      <c r="BM324" s="151"/>
    </row>
    <row r="325">
      <c r="BM325" s="151"/>
    </row>
    <row r="326">
      <c r="BM326" s="151"/>
    </row>
    <row r="327">
      <c r="BM327" s="151"/>
    </row>
    <row r="328">
      <c r="BM328" s="151"/>
    </row>
    <row r="329">
      <c r="BM329" s="151"/>
    </row>
    <row r="330">
      <c r="BM330" s="151"/>
    </row>
    <row r="331">
      <c r="BM331" s="151"/>
    </row>
    <row r="332">
      <c r="BM332" s="151"/>
    </row>
    <row r="333">
      <c r="BM333" s="151"/>
    </row>
    <row r="334">
      <c r="BM334" s="151"/>
    </row>
    <row r="335">
      <c r="BM335" s="151"/>
    </row>
    <row r="336">
      <c r="BM336" s="151"/>
    </row>
    <row r="337">
      <c r="BM337" s="151"/>
    </row>
    <row r="338">
      <c r="BM338" s="151"/>
    </row>
    <row r="339">
      <c r="BM339" s="151"/>
    </row>
    <row r="340">
      <c r="BM340" s="151"/>
    </row>
    <row r="341">
      <c r="BM341" s="151"/>
    </row>
    <row r="342">
      <c r="BM342" s="151"/>
    </row>
    <row r="343">
      <c r="BM343" s="151"/>
    </row>
    <row r="344">
      <c r="BM344" s="151"/>
    </row>
    <row r="345">
      <c r="BM345" s="151"/>
    </row>
    <row r="346">
      <c r="BM346" s="151"/>
    </row>
    <row r="347">
      <c r="BM347" s="151"/>
    </row>
    <row r="348">
      <c r="BM348" s="151"/>
    </row>
    <row r="349">
      <c r="BM349" s="151"/>
    </row>
    <row r="350">
      <c r="BM350" s="151"/>
    </row>
    <row r="351">
      <c r="BM351" s="151"/>
    </row>
    <row r="352">
      <c r="BM352" s="151"/>
    </row>
    <row r="353">
      <c r="BM353" s="151"/>
    </row>
    <row r="354">
      <c r="BM354" s="151"/>
    </row>
    <row r="355">
      <c r="BM355" s="151"/>
    </row>
    <row r="356">
      <c r="BM356" s="151"/>
    </row>
    <row r="357">
      <c r="BM357" s="151"/>
    </row>
    <row r="358">
      <c r="BM358" s="151"/>
    </row>
    <row r="359">
      <c r="BM359" s="151"/>
    </row>
    <row r="360">
      <c r="BM360" s="151"/>
    </row>
    <row r="361">
      <c r="BM361" s="151"/>
    </row>
    <row r="362">
      <c r="BM362" s="151"/>
    </row>
    <row r="363">
      <c r="BM363" s="151"/>
    </row>
    <row r="364">
      <c r="BM364" s="151"/>
    </row>
    <row r="365">
      <c r="BM365" s="151"/>
    </row>
    <row r="366">
      <c r="BM366" s="151"/>
    </row>
    <row r="367">
      <c r="BM367" s="151"/>
    </row>
    <row r="368">
      <c r="BM368" s="151"/>
    </row>
    <row r="369">
      <c r="BM369" s="151"/>
    </row>
    <row r="370">
      <c r="BM370" s="151"/>
    </row>
    <row r="371">
      <c r="BM371" s="151"/>
    </row>
    <row r="372">
      <c r="BM372" s="151"/>
    </row>
    <row r="373">
      <c r="BM373" s="151"/>
    </row>
    <row r="374">
      <c r="BM374" s="151"/>
    </row>
    <row r="375">
      <c r="BM375" s="151"/>
    </row>
    <row r="376">
      <c r="BM376" s="151"/>
    </row>
    <row r="377">
      <c r="BM377" s="151"/>
    </row>
    <row r="378">
      <c r="BM378" s="151"/>
    </row>
    <row r="379">
      <c r="BM379" s="151"/>
    </row>
    <row r="380">
      <c r="BM380" s="151"/>
    </row>
    <row r="381">
      <c r="BM381" s="151"/>
    </row>
    <row r="382">
      <c r="BM382" s="151"/>
    </row>
    <row r="383">
      <c r="BM383" s="151"/>
    </row>
    <row r="384">
      <c r="BM384" s="151"/>
    </row>
    <row r="385">
      <c r="BM385" s="151"/>
    </row>
    <row r="386">
      <c r="BM386" s="151"/>
    </row>
    <row r="387">
      <c r="BM387" s="151"/>
    </row>
    <row r="388">
      <c r="BM388" s="151"/>
    </row>
    <row r="389">
      <c r="BM389" s="151"/>
    </row>
    <row r="390">
      <c r="BM390" s="151"/>
    </row>
    <row r="391">
      <c r="BM391" s="151"/>
    </row>
    <row r="392">
      <c r="BM392" s="151"/>
    </row>
    <row r="393">
      <c r="BM393" s="151"/>
    </row>
    <row r="394">
      <c r="BM394" s="151"/>
    </row>
    <row r="395">
      <c r="BM395" s="151"/>
    </row>
    <row r="396">
      <c r="BM396" s="151"/>
    </row>
    <row r="397">
      <c r="BM397" s="151"/>
    </row>
    <row r="398">
      <c r="BM398" s="151"/>
    </row>
    <row r="399">
      <c r="BM399" s="151"/>
    </row>
    <row r="400">
      <c r="BM400" s="151"/>
    </row>
    <row r="401">
      <c r="BM401" s="151"/>
    </row>
    <row r="402">
      <c r="BM402" s="151"/>
    </row>
    <row r="403">
      <c r="BM403" s="151"/>
    </row>
    <row r="404">
      <c r="BM404" s="151"/>
    </row>
    <row r="405">
      <c r="BM405" s="151"/>
    </row>
    <row r="406">
      <c r="BM406" s="151"/>
    </row>
    <row r="407">
      <c r="BM407" s="151"/>
    </row>
    <row r="408">
      <c r="BM408" s="151"/>
    </row>
    <row r="409">
      <c r="BM409" s="151"/>
    </row>
    <row r="410">
      <c r="BM410" s="151"/>
    </row>
    <row r="411">
      <c r="BM411" s="151"/>
    </row>
    <row r="412">
      <c r="BM412" s="151"/>
    </row>
    <row r="413">
      <c r="BM413" s="151"/>
    </row>
    <row r="414">
      <c r="BM414" s="151"/>
    </row>
    <row r="415">
      <c r="BM415" s="151"/>
    </row>
    <row r="416">
      <c r="BM416" s="151"/>
    </row>
    <row r="417">
      <c r="BM417" s="151"/>
    </row>
    <row r="418">
      <c r="BM418" s="151"/>
    </row>
    <row r="419">
      <c r="BM419" s="151"/>
    </row>
    <row r="420">
      <c r="BM420" s="151"/>
    </row>
    <row r="421">
      <c r="BM421" s="151"/>
    </row>
    <row r="422">
      <c r="BM422" s="151"/>
    </row>
    <row r="423">
      <c r="BM423" s="151"/>
    </row>
    <row r="424">
      <c r="BM424" s="151"/>
    </row>
    <row r="425">
      <c r="BM425" s="151"/>
    </row>
    <row r="426">
      <c r="BM426" s="151"/>
    </row>
    <row r="427">
      <c r="BM427" s="151"/>
    </row>
    <row r="428">
      <c r="BM428" s="151"/>
    </row>
    <row r="429">
      <c r="BM429" s="151"/>
    </row>
    <row r="430">
      <c r="BM430" s="151"/>
    </row>
    <row r="431">
      <c r="BM431" s="151"/>
    </row>
    <row r="432">
      <c r="BM432" s="151"/>
    </row>
    <row r="433">
      <c r="BM433" s="151"/>
    </row>
    <row r="434">
      <c r="BM434" s="151"/>
    </row>
    <row r="435">
      <c r="BM435" s="151"/>
    </row>
    <row r="436">
      <c r="BM436" s="151"/>
    </row>
    <row r="437">
      <c r="BM437" s="151"/>
    </row>
    <row r="438">
      <c r="BM438" s="151"/>
    </row>
    <row r="439">
      <c r="BM439" s="151"/>
    </row>
    <row r="440">
      <c r="BM440" s="151"/>
    </row>
    <row r="441">
      <c r="BM441" s="151"/>
    </row>
    <row r="442">
      <c r="BM442" s="151"/>
    </row>
    <row r="443">
      <c r="BM443" s="151"/>
    </row>
    <row r="444">
      <c r="BM444" s="151"/>
    </row>
    <row r="445">
      <c r="BM445" s="151"/>
    </row>
    <row r="446">
      <c r="BM446" s="151"/>
    </row>
    <row r="447">
      <c r="BM447" s="151"/>
    </row>
    <row r="448">
      <c r="BM448" s="151"/>
    </row>
    <row r="449">
      <c r="BM449" s="151"/>
    </row>
    <row r="450">
      <c r="BM450" s="151"/>
    </row>
    <row r="451">
      <c r="BM451" s="151"/>
    </row>
    <row r="452">
      <c r="BM452" s="151"/>
    </row>
    <row r="453">
      <c r="BM453" s="151"/>
    </row>
    <row r="454">
      <c r="BM454" s="151"/>
    </row>
    <row r="455">
      <c r="BM455" s="151"/>
    </row>
    <row r="456">
      <c r="BM456" s="151"/>
    </row>
    <row r="457">
      <c r="BM457" s="151"/>
    </row>
    <row r="458">
      <c r="BM458" s="151"/>
    </row>
    <row r="459">
      <c r="BM459" s="151"/>
    </row>
    <row r="460">
      <c r="BM460" s="151"/>
    </row>
    <row r="461">
      <c r="BM461" s="151"/>
    </row>
    <row r="462">
      <c r="BM462" s="151"/>
    </row>
    <row r="463">
      <c r="BM463" s="151"/>
    </row>
    <row r="464">
      <c r="BM464" s="151"/>
    </row>
    <row r="465">
      <c r="BM465" s="151"/>
    </row>
    <row r="466">
      <c r="BM466" s="151"/>
    </row>
    <row r="467">
      <c r="BM467" s="151"/>
    </row>
    <row r="468">
      <c r="BM468" s="151"/>
    </row>
    <row r="469">
      <c r="BM469" s="151"/>
    </row>
    <row r="470">
      <c r="BM470" s="151"/>
    </row>
    <row r="471">
      <c r="BM471" s="151"/>
    </row>
    <row r="472">
      <c r="BM472" s="151"/>
    </row>
    <row r="473">
      <c r="BM473" s="151"/>
    </row>
    <row r="474">
      <c r="BM474" s="151"/>
    </row>
    <row r="475">
      <c r="BM475" s="151"/>
    </row>
    <row r="476">
      <c r="BM476" s="151"/>
    </row>
    <row r="477">
      <c r="BM477" s="151"/>
    </row>
    <row r="478">
      <c r="BM478" s="151"/>
    </row>
    <row r="479">
      <c r="BM479" s="151"/>
    </row>
    <row r="480">
      <c r="BM480" s="151"/>
    </row>
    <row r="481">
      <c r="BM481" s="151"/>
    </row>
    <row r="482">
      <c r="BM482" s="151"/>
    </row>
    <row r="483">
      <c r="BM483" s="151"/>
    </row>
    <row r="484">
      <c r="BM484" s="151"/>
    </row>
    <row r="485">
      <c r="BM485" s="151"/>
    </row>
    <row r="486">
      <c r="BM486" s="151"/>
    </row>
    <row r="487">
      <c r="BM487" s="151"/>
    </row>
    <row r="488">
      <c r="BM488" s="151"/>
    </row>
    <row r="489">
      <c r="BM489" s="151"/>
    </row>
    <row r="490">
      <c r="BM490" s="151"/>
    </row>
    <row r="491">
      <c r="BM491" s="151"/>
    </row>
    <row r="492">
      <c r="BM492" s="151"/>
    </row>
    <row r="493">
      <c r="BM493" s="151"/>
    </row>
    <row r="494">
      <c r="BM494" s="151"/>
    </row>
    <row r="495">
      <c r="BM495" s="151"/>
    </row>
    <row r="496">
      <c r="BM496" s="151"/>
    </row>
    <row r="497">
      <c r="BM497" s="151"/>
    </row>
    <row r="498">
      <c r="BM498" s="151"/>
    </row>
    <row r="499">
      <c r="BM499" s="151"/>
    </row>
    <row r="500">
      <c r="BM500" s="151"/>
    </row>
    <row r="501">
      <c r="BM501" s="151"/>
    </row>
    <row r="502">
      <c r="BM502" s="151"/>
    </row>
    <row r="503">
      <c r="BM503" s="151"/>
    </row>
    <row r="504">
      <c r="BM504" s="151"/>
    </row>
    <row r="505">
      <c r="BM505" s="151"/>
    </row>
    <row r="506">
      <c r="BM506" s="151"/>
    </row>
    <row r="507">
      <c r="BM507" s="151"/>
    </row>
    <row r="508">
      <c r="BM508" s="151"/>
    </row>
    <row r="509">
      <c r="BM509" s="151"/>
    </row>
    <row r="510">
      <c r="BM510" s="151"/>
    </row>
    <row r="511">
      <c r="BM511" s="151"/>
    </row>
    <row r="512">
      <c r="BM512" s="151"/>
    </row>
    <row r="513">
      <c r="BM513" s="151"/>
    </row>
    <row r="514">
      <c r="BM514" s="151"/>
    </row>
    <row r="515">
      <c r="BM515" s="151"/>
    </row>
    <row r="516">
      <c r="BM516" s="151"/>
    </row>
    <row r="517">
      <c r="BM517" s="151"/>
    </row>
    <row r="518">
      <c r="BM518" s="151"/>
    </row>
    <row r="519">
      <c r="BM519" s="151"/>
    </row>
    <row r="520">
      <c r="BM520" s="151"/>
    </row>
    <row r="521">
      <c r="BM521" s="151"/>
    </row>
    <row r="522">
      <c r="BM522" s="151"/>
    </row>
    <row r="523">
      <c r="BM523" s="151"/>
    </row>
    <row r="524">
      <c r="BM524" s="151"/>
    </row>
    <row r="525">
      <c r="BM525" s="151"/>
    </row>
    <row r="526">
      <c r="BM526" s="151"/>
    </row>
    <row r="527">
      <c r="BM527" s="151"/>
    </row>
    <row r="528">
      <c r="BM528" s="151"/>
    </row>
    <row r="529">
      <c r="BM529" s="151"/>
    </row>
    <row r="530">
      <c r="BM530" s="151"/>
    </row>
    <row r="531">
      <c r="BM531" s="151"/>
    </row>
    <row r="532">
      <c r="BM532" s="151"/>
    </row>
    <row r="533">
      <c r="BM533" s="151"/>
    </row>
    <row r="534">
      <c r="BM534" s="151"/>
    </row>
    <row r="535">
      <c r="BM535" s="151"/>
    </row>
    <row r="536">
      <c r="BM536" s="151"/>
    </row>
    <row r="537">
      <c r="BM537" s="151"/>
    </row>
    <row r="538">
      <c r="BM538" s="151"/>
    </row>
    <row r="539">
      <c r="BM539" s="151"/>
    </row>
    <row r="540">
      <c r="BM540" s="151"/>
    </row>
    <row r="541">
      <c r="BM541" s="151"/>
    </row>
    <row r="542">
      <c r="BM542" s="151"/>
    </row>
    <row r="543">
      <c r="BM543" s="151"/>
    </row>
    <row r="544">
      <c r="BM544" s="151"/>
    </row>
    <row r="545">
      <c r="BM545" s="151"/>
    </row>
    <row r="546">
      <c r="BM546" s="151"/>
    </row>
    <row r="547">
      <c r="BM547" s="151"/>
    </row>
    <row r="548">
      <c r="BM548" s="151"/>
    </row>
    <row r="549">
      <c r="BM549" s="151"/>
    </row>
    <row r="550">
      <c r="BM550" s="151"/>
    </row>
    <row r="551">
      <c r="BM551" s="151"/>
    </row>
    <row r="552">
      <c r="BM552" s="151"/>
    </row>
    <row r="553">
      <c r="BM553" s="151"/>
    </row>
    <row r="554">
      <c r="BM554" s="151"/>
    </row>
    <row r="555">
      <c r="BM555" s="151"/>
    </row>
    <row r="556">
      <c r="BM556" s="151"/>
    </row>
    <row r="557">
      <c r="BM557" s="151"/>
    </row>
    <row r="558">
      <c r="BM558" s="151"/>
    </row>
    <row r="559">
      <c r="BM559" s="151"/>
    </row>
    <row r="560">
      <c r="BM560" s="151"/>
    </row>
    <row r="561">
      <c r="BM561" s="151"/>
    </row>
    <row r="562">
      <c r="BM562" s="151"/>
    </row>
    <row r="563">
      <c r="BM563" s="151"/>
    </row>
    <row r="564">
      <c r="BM564" s="151"/>
    </row>
    <row r="565">
      <c r="BM565" s="151"/>
    </row>
    <row r="566">
      <c r="BM566" s="151"/>
    </row>
    <row r="567">
      <c r="BM567" s="151"/>
    </row>
    <row r="568">
      <c r="BM568" s="151"/>
    </row>
    <row r="569">
      <c r="BM569" s="151"/>
    </row>
    <row r="570">
      <c r="BM570" s="151"/>
    </row>
    <row r="571">
      <c r="BM571" s="151"/>
    </row>
    <row r="572">
      <c r="BM572" s="151"/>
    </row>
    <row r="573">
      <c r="BM573" s="151"/>
    </row>
    <row r="574">
      <c r="BM574" s="151"/>
    </row>
    <row r="575">
      <c r="BM575" s="151"/>
    </row>
    <row r="576">
      <c r="BM576" s="151"/>
    </row>
    <row r="577">
      <c r="BM577" s="151"/>
    </row>
    <row r="578">
      <c r="BM578" s="151"/>
    </row>
    <row r="579">
      <c r="BM579" s="151"/>
    </row>
    <row r="580">
      <c r="BM580" s="151"/>
    </row>
    <row r="581">
      <c r="BM581" s="151"/>
    </row>
    <row r="582">
      <c r="BM582" s="151"/>
    </row>
    <row r="583">
      <c r="BM583" s="151"/>
    </row>
    <row r="584">
      <c r="BM584" s="151"/>
    </row>
    <row r="585">
      <c r="BM585" s="151"/>
    </row>
    <row r="586">
      <c r="BM586" s="151"/>
    </row>
    <row r="587">
      <c r="BM587" s="151"/>
    </row>
    <row r="588">
      <c r="BM588" s="151"/>
    </row>
    <row r="589">
      <c r="BM589" s="151"/>
    </row>
    <row r="590">
      <c r="BM590" s="151"/>
    </row>
    <row r="591">
      <c r="BM591" s="151"/>
    </row>
    <row r="592">
      <c r="BM592" s="151"/>
    </row>
    <row r="593">
      <c r="BM593" s="151"/>
    </row>
    <row r="594">
      <c r="BM594" s="151"/>
    </row>
    <row r="595">
      <c r="BM595" s="151"/>
    </row>
    <row r="596">
      <c r="BM596" s="151"/>
    </row>
    <row r="597">
      <c r="BM597" s="151"/>
    </row>
    <row r="598">
      <c r="BM598" s="151"/>
    </row>
    <row r="599">
      <c r="BM599" s="151"/>
    </row>
    <row r="600">
      <c r="BM600" s="151"/>
    </row>
    <row r="601">
      <c r="BM601" s="151"/>
    </row>
    <row r="602">
      <c r="BM602" s="151"/>
    </row>
    <row r="603">
      <c r="BM603" s="151"/>
    </row>
    <row r="604">
      <c r="BM604" s="151"/>
    </row>
    <row r="605">
      <c r="BM605" s="151"/>
    </row>
    <row r="606">
      <c r="BM606" s="151"/>
    </row>
    <row r="607">
      <c r="BM607" s="151"/>
    </row>
    <row r="608">
      <c r="BM608" s="151"/>
    </row>
    <row r="609">
      <c r="BM609" s="151"/>
    </row>
    <row r="610">
      <c r="BM610" s="151"/>
    </row>
    <row r="611">
      <c r="BM611" s="151"/>
    </row>
    <row r="612">
      <c r="BM612" s="151"/>
    </row>
    <row r="613">
      <c r="BM613" s="151"/>
    </row>
    <row r="614">
      <c r="BM614" s="151"/>
    </row>
    <row r="615">
      <c r="BM615" s="151"/>
    </row>
    <row r="616">
      <c r="BM616" s="151"/>
    </row>
    <row r="617">
      <c r="BM617" s="151"/>
    </row>
    <row r="618">
      <c r="BM618" s="151"/>
    </row>
    <row r="619">
      <c r="BM619" s="151"/>
    </row>
    <row r="620">
      <c r="BM620" s="151"/>
    </row>
    <row r="621">
      <c r="BM621" s="151"/>
    </row>
    <row r="622">
      <c r="BM622" s="151"/>
    </row>
    <row r="623">
      <c r="BM623" s="151"/>
    </row>
    <row r="624">
      <c r="BM624" s="151"/>
    </row>
    <row r="625">
      <c r="BM625" s="151"/>
    </row>
    <row r="626">
      <c r="BM626" s="151"/>
    </row>
    <row r="627">
      <c r="BM627" s="151"/>
    </row>
    <row r="628">
      <c r="BM628" s="151"/>
    </row>
    <row r="629">
      <c r="BM629" s="151"/>
    </row>
    <row r="630">
      <c r="BM630" s="151"/>
    </row>
    <row r="631">
      <c r="BM631" s="151"/>
    </row>
    <row r="632">
      <c r="BM632" s="151"/>
    </row>
    <row r="633">
      <c r="BM633" s="151"/>
    </row>
    <row r="634">
      <c r="BM634" s="151"/>
    </row>
    <row r="635">
      <c r="BM635" s="151"/>
    </row>
    <row r="636">
      <c r="BM636" s="151"/>
    </row>
    <row r="637">
      <c r="BM637" s="151"/>
    </row>
    <row r="638">
      <c r="BM638" s="151"/>
    </row>
    <row r="639">
      <c r="BM639" s="151"/>
    </row>
    <row r="640">
      <c r="BM640" s="151"/>
    </row>
    <row r="641">
      <c r="BM641" s="151"/>
    </row>
    <row r="642">
      <c r="BM642" s="151"/>
    </row>
    <row r="643">
      <c r="BM643" s="151"/>
    </row>
    <row r="644">
      <c r="BM644" s="151"/>
    </row>
    <row r="645">
      <c r="BM645" s="151"/>
    </row>
    <row r="646">
      <c r="BM646" s="151"/>
    </row>
    <row r="647">
      <c r="BM647" s="151"/>
    </row>
    <row r="648">
      <c r="BM648" s="151"/>
    </row>
    <row r="649">
      <c r="BM649" s="151"/>
    </row>
    <row r="650">
      <c r="BM650" s="151"/>
    </row>
    <row r="651">
      <c r="BM651" s="151"/>
    </row>
    <row r="652">
      <c r="BM652" s="151"/>
    </row>
    <row r="653">
      <c r="BM653" s="151"/>
    </row>
    <row r="654">
      <c r="BM654" s="151"/>
    </row>
    <row r="655">
      <c r="BM655" s="151"/>
    </row>
    <row r="656">
      <c r="BM656" s="151"/>
    </row>
    <row r="657">
      <c r="BM657" s="151"/>
    </row>
    <row r="658">
      <c r="BM658" s="151"/>
    </row>
    <row r="659">
      <c r="BM659" s="151"/>
    </row>
    <row r="660">
      <c r="BM660" s="151"/>
    </row>
    <row r="661">
      <c r="BM661" s="151"/>
    </row>
    <row r="662">
      <c r="BM662" s="151"/>
    </row>
    <row r="663">
      <c r="BM663" s="151"/>
    </row>
    <row r="664">
      <c r="BM664" s="151"/>
    </row>
    <row r="665">
      <c r="BM665" s="151"/>
    </row>
    <row r="666">
      <c r="BM666" s="151"/>
    </row>
    <row r="667">
      <c r="BM667" s="151"/>
    </row>
    <row r="668">
      <c r="BM668" s="151"/>
    </row>
    <row r="669">
      <c r="BM669" s="151"/>
    </row>
    <row r="670">
      <c r="BM670" s="151"/>
    </row>
    <row r="671">
      <c r="BM671" s="151"/>
    </row>
    <row r="672">
      <c r="BM672" s="151"/>
    </row>
    <row r="673">
      <c r="BM673" s="151"/>
    </row>
    <row r="674">
      <c r="BM674" s="151"/>
    </row>
    <row r="675">
      <c r="BM675" s="151"/>
    </row>
    <row r="676">
      <c r="BM676" s="151"/>
    </row>
    <row r="677">
      <c r="BM677" s="151"/>
    </row>
    <row r="678">
      <c r="BM678" s="151"/>
    </row>
    <row r="679">
      <c r="BM679" s="151"/>
    </row>
    <row r="680">
      <c r="BM680" s="151"/>
    </row>
    <row r="681">
      <c r="BM681" s="151"/>
    </row>
    <row r="682">
      <c r="BM682" s="151"/>
    </row>
    <row r="683">
      <c r="BM683" s="151"/>
    </row>
    <row r="684">
      <c r="BM684" s="151"/>
    </row>
    <row r="685">
      <c r="BM685" s="151"/>
    </row>
    <row r="686">
      <c r="BM686" s="151"/>
    </row>
    <row r="687">
      <c r="BM687" s="151"/>
    </row>
    <row r="688">
      <c r="BM688" s="151"/>
    </row>
    <row r="689">
      <c r="BM689" s="151"/>
    </row>
    <row r="690">
      <c r="BM690" s="151"/>
    </row>
    <row r="691">
      <c r="BM691" s="151"/>
    </row>
    <row r="692">
      <c r="BM692" s="151"/>
    </row>
    <row r="693">
      <c r="BM693" s="151"/>
    </row>
    <row r="694">
      <c r="BM694" s="151"/>
    </row>
    <row r="695">
      <c r="BM695" s="151"/>
    </row>
    <row r="696">
      <c r="BM696" s="151"/>
    </row>
    <row r="697">
      <c r="BM697" s="151"/>
    </row>
    <row r="698">
      <c r="BM698" s="151"/>
    </row>
    <row r="699">
      <c r="BM699" s="151"/>
    </row>
    <row r="700">
      <c r="BM700" s="151"/>
    </row>
    <row r="701">
      <c r="BM701" s="151"/>
    </row>
    <row r="702">
      <c r="BM702" s="151"/>
    </row>
    <row r="703">
      <c r="BM703" s="151"/>
    </row>
    <row r="704">
      <c r="BM704" s="151"/>
    </row>
    <row r="705">
      <c r="BM705" s="151"/>
    </row>
    <row r="706">
      <c r="BM706" s="151"/>
    </row>
    <row r="707">
      <c r="BM707" s="151"/>
    </row>
    <row r="708">
      <c r="BM708" s="151"/>
    </row>
    <row r="709">
      <c r="BM709" s="151"/>
    </row>
    <row r="710">
      <c r="BM710" s="151"/>
    </row>
    <row r="711">
      <c r="BM711" s="151"/>
    </row>
    <row r="712">
      <c r="BM712" s="151"/>
    </row>
    <row r="713">
      <c r="BM713" s="151"/>
    </row>
    <row r="714">
      <c r="BM714" s="151"/>
    </row>
    <row r="715">
      <c r="BM715" s="151"/>
    </row>
    <row r="716">
      <c r="BM716" s="151"/>
    </row>
    <row r="717">
      <c r="BM717" s="151"/>
    </row>
    <row r="718">
      <c r="BM718" s="151"/>
    </row>
    <row r="719">
      <c r="BM719" s="151"/>
    </row>
    <row r="720">
      <c r="BM720" s="151"/>
    </row>
    <row r="721">
      <c r="BM721" s="151"/>
    </row>
    <row r="722">
      <c r="BM722" s="151"/>
    </row>
    <row r="723">
      <c r="BM723" s="151"/>
    </row>
    <row r="724">
      <c r="BM724" s="151"/>
    </row>
    <row r="725">
      <c r="BM725" s="151"/>
    </row>
    <row r="726">
      <c r="BM726" s="151"/>
    </row>
    <row r="727">
      <c r="BM727" s="151"/>
    </row>
    <row r="728">
      <c r="BM728" s="151"/>
    </row>
    <row r="729">
      <c r="BM729" s="151"/>
    </row>
    <row r="730">
      <c r="BM730" s="151"/>
    </row>
    <row r="731">
      <c r="BM731" s="151"/>
    </row>
    <row r="732">
      <c r="BM732" s="151"/>
    </row>
    <row r="733">
      <c r="BM733" s="151"/>
    </row>
    <row r="734">
      <c r="BM734" s="151"/>
    </row>
    <row r="735">
      <c r="BM735" s="151"/>
    </row>
    <row r="736">
      <c r="BM736" s="151"/>
    </row>
    <row r="737">
      <c r="BM737" s="151"/>
    </row>
    <row r="738">
      <c r="BM738" s="151"/>
    </row>
    <row r="739">
      <c r="BM739" s="151"/>
    </row>
    <row r="740">
      <c r="BM740" s="151"/>
    </row>
    <row r="741">
      <c r="BM741" s="151"/>
    </row>
    <row r="742">
      <c r="BM742" s="151"/>
    </row>
    <row r="743">
      <c r="BM743" s="151"/>
    </row>
    <row r="744">
      <c r="BM744" s="151"/>
    </row>
    <row r="745">
      <c r="BM745" s="151"/>
    </row>
    <row r="746">
      <c r="BM746" s="151"/>
    </row>
    <row r="747">
      <c r="BM747" s="151"/>
    </row>
    <row r="748">
      <c r="BM748" s="151"/>
    </row>
    <row r="749">
      <c r="BM749" s="151"/>
    </row>
    <row r="750">
      <c r="BM750" s="151"/>
    </row>
    <row r="751">
      <c r="BM751" s="151"/>
    </row>
    <row r="752">
      <c r="BM752" s="151"/>
    </row>
    <row r="753">
      <c r="BM753" s="151"/>
    </row>
    <row r="754">
      <c r="BM754" s="151"/>
    </row>
    <row r="755">
      <c r="BM755" s="151"/>
    </row>
    <row r="756">
      <c r="BM756" s="151"/>
    </row>
    <row r="757">
      <c r="BM757" s="151"/>
    </row>
    <row r="758">
      <c r="BM758" s="151"/>
    </row>
    <row r="759">
      <c r="BM759" s="151"/>
    </row>
    <row r="760">
      <c r="BM760" s="151"/>
    </row>
    <row r="761">
      <c r="BM761" s="151"/>
    </row>
    <row r="762">
      <c r="BM762" s="151"/>
    </row>
    <row r="763">
      <c r="BM763" s="151"/>
    </row>
    <row r="764">
      <c r="BM764" s="151"/>
    </row>
    <row r="765">
      <c r="BM765" s="151"/>
    </row>
    <row r="766">
      <c r="BM766" s="151"/>
    </row>
    <row r="767">
      <c r="BM767" s="151"/>
    </row>
    <row r="768">
      <c r="BM768" s="151"/>
    </row>
    <row r="769">
      <c r="BM769" s="151"/>
    </row>
    <row r="770">
      <c r="BM770" s="151"/>
    </row>
    <row r="771">
      <c r="BM771" s="151"/>
    </row>
    <row r="772">
      <c r="BM772" s="151"/>
    </row>
    <row r="773">
      <c r="BM773" s="151"/>
    </row>
    <row r="774">
      <c r="BM774" s="151"/>
    </row>
    <row r="775">
      <c r="BM775" s="151"/>
    </row>
    <row r="776">
      <c r="BM776" s="151"/>
    </row>
    <row r="777">
      <c r="BM777" s="151"/>
    </row>
    <row r="778">
      <c r="BM778" s="151"/>
    </row>
    <row r="779">
      <c r="BM779" s="151"/>
    </row>
    <row r="780">
      <c r="BM780" s="151"/>
    </row>
    <row r="781">
      <c r="BM781" s="151"/>
    </row>
    <row r="782">
      <c r="BM782" s="151"/>
    </row>
    <row r="783">
      <c r="BM783" s="151"/>
    </row>
    <row r="784">
      <c r="BM784" s="151"/>
    </row>
    <row r="785">
      <c r="BM785" s="151"/>
    </row>
    <row r="786">
      <c r="BM786" s="151"/>
    </row>
    <row r="787">
      <c r="BM787" s="151"/>
    </row>
    <row r="788">
      <c r="BM788" s="151"/>
    </row>
    <row r="789">
      <c r="BM789" s="151"/>
    </row>
    <row r="790">
      <c r="BM790" s="151"/>
    </row>
    <row r="791">
      <c r="BM791" s="151"/>
    </row>
    <row r="792">
      <c r="BM792" s="151"/>
    </row>
    <row r="793">
      <c r="BM793" s="151"/>
    </row>
    <row r="794">
      <c r="BM794" s="151"/>
    </row>
    <row r="795">
      <c r="BM795" s="151"/>
    </row>
    <row r="796">
      <c r="BM796" s="151"/>
    </row>
    <row r="797">
      <c r="BM797" s="151"/>
    </row>
    <row r="798">
      <c r="BM798" s="151"/>
    </row>
    <row r="799">
      <c r="BM799" s="151"/>
    </row>
    <row r="800">
      <c r="BM800" s="151"/>
    </row>
    <row r="801">
      <c r="BM801" s="151"/>
    </row>
    <row r="802">
      <c r="BM802" s="151"/>
    </row>
    <row r="803">
      <c r="BM803" s="151"/>
    </row>
    <row r="804">
      <c r="BM804" s="151"/>
    </row>
    <row r="805">
      <c r="BM805" s="151"/>
    </row>
    <row r="806">
      <c r="BM806" s="151"/>
    </row>
    <row r="807">
      <c r="BM807" s="151"/>
    </row>
    <row r="808">
      <c r="BM808" s="151"/>
    </row>
    <row r="809">
      <c r="BM809" s="151"/>
    </row>
    <row r="810">
      <c r="BM810" s="151"/>
    </row>
    <row r="811">
      <c r="BM811" s="151"/>
    </row>
    <row r="812">
      <c r="BM812" s="151"/>
    </row>
    <row r="813">
      <c r="BM813" s="151"/>
    </row>
    <row r="814">
      <c r="BM814" s="151"/>
    </row>
    <row r="815">
      <c r="BM815" s="151"/>
    </row>
    <row r="816">
      <c r="BM816" s="151"/>
    </row>
    <row r="817">
      <c r="BM817" s="151"/>
    </row>
    <row r="818">
      <c r="BM818" s="151"/>
    </row>
    <row r="819">
      <c r="BM819" s="151"/>
    </row>
    <row r="820">
      <c r="BM820" s="151"/>
    </row>
    <row r="821">
      <c r="BM821" s="151"/>
    </row>
    <row r="822">
      <c r="BM822" s="151"/>
    </row>
    <row r="823">
      <c r="BM823" s="151"/>
    </row>
    <row r="824">
      <c r="BM824" s="151"/>
    </row>
    <row r="825">
      <c r="BM825" s="151"/>
    </row>
    <row r="826">
      <c r="BM826" s="151"/>
    </row>
    <row r="827">
      <c r="BM827" s="151"/>
    </row>
    <row r="828">
      <c r="BM828" s="151"/>
    </row>
    <row r="829">
      <c r="BM829" s="151"/>
    </row>
    <row r="830">
      <c r="BM830" s="151"/>
    </row>
    <row r="831">
      <c r="BM831" s="151"/>
    </row>
    <row r="832">
      <c r="BM832" s="151"/>
    </row>
    <row r="833">
      <c r="BM833" s="151"/>
    </row>
    <row r="834">
      <c r="BM834" s="151"/>
    </row>
    <row r="835">
      <c r="BM835" s="151"/>
    </row>
    <row r="836">
      <c r="BM836" s="151"/>
    </row>
    <row r="837">
      <c r="BM837" s="151"/>
    </row>
    <row r="838">
      <c r="BM838" s="151"/>
    </row>
    <row r="839">
      <c r="BM839" s="151"/>
    </row>
    <row r="840">
      <c r="BM840" s="151"/>
    </row>
    <row r="841">
      <c r="BM841" s="151"/>
    </row>
    <row r="842">
      <c r="BM842" s="151"/>
    </row>
    <row r="843">
      <c r="BM843" s="151"/>
    </row>
    <row r="844">
      <c r="BM844" s="151"/>
    </row>
    <row r="845">
      <c r="BM845" s="151"/>
    </row>
    <row r="846">
      <c r="BM846" s="151"/>
    </row>
    <row r="847">
      <c r="BM847" s="151"/>
    </row>
    <row r="848">
      <c r="BM848" s="151"/>
    </row>
    <row r="849">
      <c r="BM849" s="151"/>
    </row>
    <row r="850">
      <c r="BM850" s="151"/>
    </row>
    <row r="851">
      <c r="BM851" s="151"/>
    </row>
    <row r="852">
      <c r="BM852" s="151"/>
    </row>
    <row r="853">
      <c r="BM853" s="151"/>
    </row>
    <row r="854">
      <c r="BM854" s="151"/>
    </row>
    <row r="855">
      <c r="BM855" s="151"/>
    </row>
    <row r="856">
      <c r="BM856" s="151"/>
    </row>
    <row r="857">
      <c r="BM857" s="151"/>
    </row>
    <row r="858">
      <c r="BM858" s="151"/>
    </row>
    <row r="859">
      <c r="BM859" s="151"/>
    </row>
    <row r="860">
      <c r="BM860" s="151"/>
    </row>
    <row r="861">
      <c r="BM861" s="151"/>
    </row>
    <row r="862">
      <c r="BM862" s="151"/>
    </row>
    <row r="863">
      <c r="BM863" s="151"/>
    </row>
    <row r="864">
      <c r="BM864" s="151"/>
    </row>
    <row r="865">
      <c r="BM865" s="151"/>
    </row>
    <row r="866">
      <c r="BM866" s="151"/>
    </row>
    <row r="867">
      <c r="BM867" s="151"/>
    </row>
    <row r="868">
      <c r="BM868" s="151"/>
    </row>
    <row r="869">
      <c r="BM869" s="151"/>
    </row>
    <row r="870">
      <c r="BM870" s="151"/>
    </row>
    <row r="871">
      <c r="BM871" s="151"/>
    </row>
    <row r="872">
      <c r="BM872" s="151"/>
    </row>
    <row r="873">
      <c r="BM873" s="151"/>
    </row>
    <row r="874">
      <c r="BM874" s="151"/>
    </row>
    <row r="875">
      <c r="BM875" s="151"/>
    </row>
    <row r="876">
      <c r="BM876" s="151"/>
    </row>
    <row r="877">
      <c r="BM877" s="151"/>
    </row>
    <row r="878">
      <c r="BM878" s="151"/>
    </row>
    <row r="879">
      <c r="BM879" s="151"/>
    </row>
    <row r="880">
      <c r="BM880" s="151"/>
    </row>
    <row r="881">
      <c r="BM881" s="151"/>
    </row>
    <row r="882">
      <c r="BM882" s="151"/>
    </row>
    <row r="883">
      <c r="BM883" s="151"/>
    </row>
    <row r="884">
      <c r="BM884" s="151"/>
    </row>
    <row r="885">
      <c r="BM885" s="151"/>
    </row>
    <row r="886">
      <c r="BM886" s="151"/>
    </row>
    <row r="887">
      <c r="BM887" s="151"/>
    </row>
    <row r="888">
      <c r="BM888" s="151"/>
    </row>
    <row r="889">
      <c r="BM889" s="151"/>
    </row>
    <row r="890">
      <c r="BM890" s="151"/>
    </row>
    <row r="891">
      <c r="BM891" s="151"/>
    </row>
    <row r="892">
      <c r="BM892" s="151"/>
    </row>
    <row r="893">
      <c r="BM893" s="151"/>
    </row>
    <row r="894">
      <c r="BM894" s="151"/>
    </row>
    <row r="895">
      <c r="BM895" s="151"/>
    </row>
    <row r="896">
      <c r="BM896" s="151"/>
    </row>
    <row r="897">
      <c r="BM897" s="151"/>
    </row>
    <row r="898">
      <c r="BM898" s="151"/>
    </row>
    <row r="899">
      <c r="BM899" s="151"/>
    </row>
    <row r="900">
      <c r="BM900" s="151"/>
    </row>
    <row r="901">
      <c r="BM901" s="151"/>
    </row>
    <row r="902">
      <c r="BM902" s="151"/>
    </row>
    <row r="903">
      <c r="BM903" s="151"/>
    </row>
    <row r="904">
      <c r="BM904" s="151"/>
    </row>
    <row r="905">
      <c r="BM905" s="151"/>
    </row>
    <row r="906">
      <c r="BM906" s="151"/>
    </row>
    <row r="907">
      <c r="BM907" s="151"/>
    </row>
    <row r="908">
      <c r="BM908" s="151"/>
    </row>
    <row r="909">
      <c r="BM909" s="151"/>
    </row>
    <row r="910">
      <c r="BM910" s="151"/>
    </row>
    <row r="911">
      <c r="BM911" s="151"/>
    </row>
    <row r="912">
      <c r="BM912" s="151"/>
    </row>
    <row r="913">
      <c r="BM913" s="151"/>
    </row>
    <row r="914">
      <c r="BM914" s="151"/>
    </row>
    <row r="915">
      <c r="BM915" s="151"/>
    </row>
    <row r="916">
      <c r="BM916" s="151"/>
    </row>
    <row r="917">
      <c r="BM917" s="151"/>
    </row>
    <row r="918">
      <c r="BM918" s="151"/>
    </row>
    <row r="919">
      <c r="BM919" s="151"/>
    </row>
    <row r="920">
      <c r="BM920" s="151"/>
    </row>
    <row r="921">
      <c r="BM921" s="151"/>
    </row>
    <row r="922">
      <c r="BM922" s="151"/>
    </row>
    <row r="923">
      <c r="BM923" s="151"/>
    </row>
    <row r="924">
      <c r="BM924" s="151"/>
    </row>
    <row r="925">
      <c r="BM925" s="151"/>
    </row>
    <row r="926">
      <c r="BM926" s="151"/>
    </row>
    <row r="927">
      <c r="BM927" s="151"/>
    </row>
    <row r="928">
      <c r="BM928" s="151"/>
    </row>
    <row r="929">
      <c r="BM929" s="151"/>
    </row>
    <row r="930">
      <c r="BM930" s="151"/>
    </row>
    <row r="931">
      <c r="BM931" s="151"/>
    </row>
    <row r="932">
      <c r="BM932" s="151"/>
    </row>
    <row r="933">
      <c r="BM933" s="151"/>
    </row>
    <row r="934">
      <c r="BM934" s="151"/>
    </row>
    <row r="935">
      <c r="BM935" s="151"/>
    </row>
    <row r="936">
      <c r="BM936" s="151"/>
    </row>
    <row r="937">
      <c r="BM937" s="151"/>
    </row>
    <row r="938">
      <c r="BM938" s="151"/>
    </row>
    <row r="939">
      <c r="BM939" s="151"/>
    </row>
    <row r="940">
      <c r="BM940" s="151"/>
    </row>
    <row r="941">
      <c r="BM941" s="151"/>
    </row>
    <row r="942">
      <c r="BM942" s="151"/>
    </row>
    <row r="943">
      <c r="BM943" s="151"/>
    </row>
    <row r="944">
      <c r="BM944" s="151"/>
    </row>
    <row r="945">
      <c r="BM945" s="151"/>
    </row>
    <row r="946">
      <c r="BM946" s="151"/>
    </row>
    <row r="947">
      <c r="BM947" s="151"/>
    </row>
    <row r="948">
      <c r="BM948" s="151"/>
    </row>
    <row r="949">
      <c r="BM949" s="151"/>
    </row>
    <row r="950">
      <c r="BM950" s="151"/>
    </row>
    <row r="951">
      <c r="BM951" s="151"/>
    </row>
    <row r="952">
      <c r="BM952" s="151"/>
    </row>
    <row r="953">
      <c r="BM953" s="151"/>
    </row>
    <row r="954">
      <c r="BM954" s="151"/>
    </row>
    <row r="955">
      <c r="BM955" s="151"/>
    </row>
    <row r="956">
      <c r="BM956" s="151"/>
    </row>
    <row r="957">
      <c r="BM957" s="151"/>
    </row>
    <row r="958">
      <c r="BM958" s="151"/>
    </row>
    <row r="959">
      <c r="BM959" s="151"/>
    </row>
    <row r="960">
      <c r="BM960" s="151"/>
    </row>
    <row r="961">
      <c r="BM961" s="151"/>
    </row>
    <row r="962">
      <c r="BM962" s="151"/>
    </row>
    <row r="963">
      <c r="BM963" s="151"/>
    </row>
    <row r="964">
      <c r="BM964" s="151"/>
    </row>
    <row r="965">
      <c r="BM965" s="151"/>
    </row>
    <row r="966">
      <c r="BM966" s="151"/>
    </row>
    <row r="967">
      <c r="BM967" s="151"/>
    </row>
    <row r="968">
      <c r="BM968" s="151"/>
    </row>
    <row r="969">
      <c r="BM969" s="151"/>
    </row>
    <row r="970">
      <c r="BM970" s="151"/>
    </row>
    <row r="971">
      <c r="BM971" s="151"/>
    </row>
    <row r="972">
      <c r="BM972" s="151"/>
    </row>
    <row r="973">
      <c r="BM973" s="151"/>
    </row>
    <row r="974">
      <c r="BM974" s="151"/>
    </row>
    <row r="975">
      <c r="BM975" s="151"/>
    </row>
    <row r="976">
      <c r="BM976" s="151"/>
    </row>
    <row r="977">
      <c r="BM977" s="151"/>
    </row>
    <row r="978">
      <c r="BM978" s="151"/>
    </row>
    <row r="979">
      <c r="BM979" s="151"/>
    </row>
    <row r="980">
      <c r="BM980" s="151"/>
    </row>
    <row r="981">
      <c r="BM981" s="151"/>
    </row>
    <row r="982">
      <c r="BM982" s="151"/>
    </row>
    <row r="983">
      <c r="BM983" s="151"/>
    </row>
    <row r="984">
      <c r="BM984" s="151"/>
    </row>
    <row r="985">
      <c r="BM985" s="151"/>
    </row>
    <row r="986">
      <c r="BM986" s="151"/>
    </row>
    <row r="987">
      <c r="BM987" s="151"/>
    </row>
    <row r="988">
      <c r="BM988" s="151"/>
    </row>
    <row r="989">
      <c r="BM989" s="151"/>
    </row>
    <row r="990">
      <c r="BM990" s="151"/>
    </row>
    <row r="991">
      <c r="BM991" s="151"/>
    </row>
    <row r="992">
      <c r="BM992" s="151"/>
    </row>
    <row r="993">
      <c r="BM993" s="151"/>
    </row>
    <row r="994">
      <c r="BM994" s="151"/>
    </row>
    <row r="995">
      <c r="BM995" s="151"/>
    </row>
    <row r="996">
      <c r="BM996" s="151"/>
    </row>
    <row r="997">
      <c r="BM997" s="151"/>
    </row>
    <row r="998">
      <c r="BM998" s="151"/>
    </row>
    <row r="999">
      <c r="BM999" s="151"/>
    </row>
    <row r="1000">
      <c r="BM1000" s="151"/>
    </row>
    <row r="1001">
      <c r="BM1001" s="151"/>
    </row>
    <row r="1002">
      <c r="BM1002" s="151"/>
    </row>
    <row r="1003">
      <c r="BM1003" s="151"/>
    </row>
    <row r="1004">
      <c r="BM1004" s="151"/>
    </row>
    <row r="1005">
      <c r="BM1005" s="151"/>
    </row>
    <row r="1006">
      <c r="BM1006" s="151"/>
    </row>
    <row r="1007">
      <c r="BM1007" s="151"/>
    </row>
    <row r="1008">
      <c r="BM1008" s="151"/>
    </row>
    <row r="1009">
      <c r="BM1009" s="151"/>
    </row>
    <row r="1010">
      <c r="BM1010" s="151"/>
    </row>
    <row r="1011">
      <c r="BM1011" s="151"/>
    </row>
    <row r="1012">
      <c r="BM1012" s="151"/>
    </row>
    <row r="1013">
      <c r="BM1013" s="151"/>
    </row>
    <row r="1014">
      <c r="BM1014" s="151"/>
    </row>
    <row r="1015">
      <c r="BM1015" s="151"/>
    </row>
    <row r="1016">
      <c r="BM1016" s="151"/>
    </row>
    <row r="1017">
      <c r="BM1017" s="151"/>
    </row>
    <row r="1018">
      <c r="BM1018" s="151"/>
    </row>
    <row r="1019">
      <c r="BM1019" s="151"/>
    </row>
    <row r="1020">
      <c r="BM1020" s="151"/>
    </row>
    <row r="1021">
      <c r="BM1021" s="151"/>
    </row>
    <row r="1022">
      <c r="BM1022" s="151"/>
    </row>
  </sheetData>
  <mergeCells count="526">
    <mergeCell ref="DE1:DR1"/>
    <mergeCell ref="EA1:EN1"/>
    <mergeCell ref="EO1:FB1"/>
    <mergeCell ref="FC1:FP1"/>
    <mergeCell ref="FQ1:GD1"/>
    <mergeCell ref="GM1:GZ1"/>
    <mergeCell ref="HA1:HN1"/>
    <mergeCell ref="C1:P1"/>
    <mergeCell ref="Q1:AD1"/>
    <mergeCell ref="AE1:AR1"/>
    <mergeCell ref="AS1:BF1"/>
    <mergeCell ref="BO1:CB1"/>
    <mergeCell ref="CC1:CP1"/>
    <mergeCell ref="CQ1:DD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GS2:GT2"/>
    <mergeCell ref="GU2:GV2"/>
    <mergeCell ref="HY2:HZ2"/>
    <mergeCell ref="IA2:IB2"/>
    <mergeCell ref="IC2:ID2"/>
    <mergeCell ref="IE2:IF2"/>
    <mergeCell ref="IG2:IH2"/>
    <mergeCell ref="II2:IJ2"/>
    <mergeCell ref="IK2:IL2"/>
    <mergeCell ref="IM2:IN2"/>
    <mergeCell ref="IO2:IP2"/>
    <mergeCell ref="IQ2:IR2"/>
    <mergeCell ref="IS2:IT2"/>
    <mergeCell ref="IU2:IV2"/>
    <mergeCell ref="HO1:IB1"/>
    <mergeCell ref="IC1:IP1"/>
    <mergeCell ref="GG2:GH2"/>
    <mergeCell ref="GI2:GJ2"/>
    <mergeCell ref="GM2:GN2"/>
    <mergeCell ref="GO2:GP2"/>
    <mergeCell ref="GQ2:GR2"/>
    <mergeCell ref="GW2:GX2"/>
    <mergeCell ref="GY2:GZ2"/>
    <mergeCell ref="HA2:HB2"/>
    <mergeCell ref="HC2:HD2"/>
    <mergeCell ref="HE2:HF2"/>
    <mergeCell ref="HG2:HH2"/>
    <mergeCell ref="HI2:HJ2"/>
    <mergeCell ref="HK2:HL2"/>
    <mergeCell ref="HM2:HN2"/>
    <mergeCell ref="HO2:HP2"/>
    <mergeCell ref="HQ2:HR2"/>
    <mergeCell ref="HS2:HT2"/>
    <mergeCell ref="HU2:HV2"/>
    <mergeCell ref="HW2:HX2"/>
    <mergeCell ref="FS3:FT3"/>
    <mergeCell ref="FU3:FV3"/>
    <mergeCell ref="FW3:FX3"/>
    <mergeCell ref="FY3:FZ3"/>
    <mergeCell ref="GA3:GB3"/>
    <mergeCell ref="GC3:GD3"/>
    <mergeCell ref="GE3:GF3"/>
    <mergeCell ref="GG3:GH3"/>
    <mergeCell ref="GI3:GJ3"/>
    <mergeCell ref="GM3:GN3"/>
    <mergeCell ref="GO3:GP3"/>
    <mergeCell ref="GQ3:GR3"/>
    <mergeCell ref="GS3:GT3"/>
    <mergeCell ref="GU3:GV3"/>
    <mergeCell ref="GW3:GX3"/>
    <mergeCell ref="GY3:GZ3"/>
    <mergeCell ref="HA3:HB3"/>
    <mergeCell ref="HC3:HD3"/>
    <mergeCell ref="HE3:HF3"/>
    <mergeCell ref="HG3:HH3"/>
    <mergeCell ref="HI3:HJ3"/>
    <mergeCell ref="HK3:HL3"/>
    <mergeCell ref="HM3:HN3"/>
    <mergeCell ref="HO3:HP3"/>
    <mergeCell ref="HQ3:HR3"/>
    <mergeCell ref="HS3:HT3"/>
    <mergeCell ref="HU3:HV3"/>
    <mergeCell ref="HW3:HX3"/>
    <mergeCell ref="IM3:IN3"/>
    <mergeCell ref="IO3:IP3"/>
    <mergeCell ref="IQ3:IR3"/>
    <mergeCell ref="IS3:IT3"/>
    <mergeCell ref="IU3:IV3"/>
    <mergeCell ref="HY3:HZ3"/>
    <mergeCell ref="IA3:IB3"/>
    <mergeCell ref="IC3:ID3"/>
    <mergeCell ref="IE3:IF3"/>
    <mergeCell ref="IG3:IH3"/>
    <mergeCell ref="II3:IJ3"/>
    <mergeCell ref="IK3:IL3"/>
    <mergeCell ref="BW3:BX3"/>
    <mergeCell ref="BY3:BZ3"/>
    <mergeCell ref="CA3:CB3"/>
    <mergeCell ref="CC3:CD3"/>
    <mergeCell ref="CE3:CF3"/>
    <mergeCell ref="CG3:CH3"/>
    <mergeCell ref="CI3:CJ3"/>
    <mergeCell ref="CK3:CL3"/>
    <mergeCell ref="CM3:CN3"/>
    <mergeCell ref="CO3:CP3"/>
    <mergeCell ref="CQ3:CR3"/>
    <mergeCell ref="CS3:CT3"/>
    <mergeCell ref="CU3:CV3"/>
    <mergeCell ref="CW3:CX3"/>
    <mergeCell ref="CY3:CZ3"/>
    <mergeCell ref="DA3:DB3"/>
    <mergeCell ref="DC3:DD3"/>
    <mergeCell ref="DE3:DF3"/>
    <mergeCell ref="DG3:DH3"/>
    <mergeCell ref="DI3:DJ3"/>
    <mergeCell ref="DK3:DL3"/>
    <mergeCell ref="DM3:DN3"/>
    <mergeCell ref="DO3:DP3"/>
    <mergeCell ref="DQ3:DR3"/>
    <mergeCell ref="DS3:DT3"/>
    <mergeCell ref="DU3:DV3"/>
    <mergeCell ref="DW3:DX3"/>
    <mergeCell ref="EA3:EB3"/>
    <mergeCell ref="EC3:ED3"/>
    <mergeCell ref="EE3:EF3"/>
    <mergeCell ref="EG3:EH3"/>
    <mergeCell ref="EI3:EJ3"/>
    <mergeCell ref="EK3:EL3"/>
    <mergeCell ref="EM3:EN3"/>
    <mergeCell ref="EO3:EP3"/>
    <mergeCell ref="EQ3:ER3"/>
    <mergeCell ref="ES3:ET3"/>
    <mergeCell ref="EU3:EV3"/>
    <mergeCell ref="EW3:EX3"/>
    <mergeCell ref="EY3:EZ3"/>
    <mergeCell ref="FA3:FB3"/>
    <mergeCell ref="FC3:FD3"/>
    <mergeCell ref="FE3:FF3"/>
    <mergeCell ref="FG3:FH3"/>
    <mergeCell ref="FI3:FJ3"/>
    <mergeCell ref="FK3:FL3"/>
    <mergeCell ref="FM3:FN3"/>
    <mergeCell ref="FO3:FP3"/>
    <mergeCell ref="FQ3:FR3"/>
    <mergeCell ref="AC47:AD47"/>
    <mergeCell ref="AE47:AF47"/>
    <mergeCell ref="AG47:AH47"/>
    <mergeCell ref="AI47:AJ47"/>
    <mergeCell ref="AK47:AL47"/>
    <mergeCell ref="AM47:AN47"/>
    <mergeCell ref="AO47:AP47"/>
    <mergeCell ref="AQ47:AR47"/>
    <mergeCell ref="AS47:AT47"/>
    <mergeCell ref="AU47:AV47"/>
    <mergeCell ref="AW47:AX47"/>
    <mergeCell ref="AY47:AZ47"/>
    <mergeCell ref="BA47:BB47"/>
    <mergeCell ref="BC47:BD47"/>
    <mergeCell ref="CI47:CJ47"/>
    <mergeCell ref="CK47:CL47"/>
    <mergeCell ref="BU47:BV47"/>
    <mergeCell ref="BW47:BX47"/>
    <mergeCell ref="BY47:BZ47"/>
    <mergeCell ref="CA47:CB47"/>
    <mergeCell ref="CC47:CD47"/>
    <mergeCell ref="CE47:CF47"/>
    <mergeCell ref="CG47:CH47"/>
    <mergeCell ref="CO2:CP2"/>
    <mergeCell ref="CQ2:CR2"/>
    <mergeCell ref="CA2:CB2"/>
    <mergeCell ref="CC2:CD2"/>
    <mergeCell ref="CE2:CF2"/>
    <mergeCell ref="CG2:CH2"/>
    <mergeCell ref="CI2:CJ2"/>
    <mergeCell ref="CK2:CL2"/>
    <mergeCell ref="CM2:CN2"/>
    <mergeCell ref="I47:J47"/>
    <mergeCell ref="K47:L47"/>
    <mergeCell ref="M47:N47"/>
    <mergeCell ref="O47:P47"/>
    <mergeCell ref="Q47:R47"/>
    <mergeCell ref="S47:T47"/>
    <mergeCell ref="U47:V47"/>
    <mergeCell ref="W47:X47"/>
    <mergeCell ref="CM47:CN47"/>
    <mergeCell ref="CO47:CP47"/>
    <mergeCell ref="CQ47:CR47"/>
    <mergeCell ref="Y47:Z47"/>
    <mergeCell ref="AA47:AB47"/>
    <mergeCell ref="BI47:BJ47"/>
    <mergeCell ref="BK47:BL47"/>
    <mergeCell ref="BO47:BP47"/>
    <mergeCell ref="BQ47:BR47"/>
    <mergeCell ref="BS47:BT47"/>
    <mergeCell ref="BE47:BF47"/>
    <mergeCell ref="BG47:BH47"/>
    <mergeCell ref="CS47:CT47"/>
    <mergeCell ref="CU47:CV47"/>
    <mergeCell ref="CW47:CX47"/>
    <mergeCell ref="CY47:CZ47"/>
    <mergeCell ref="DA47:DB47"/>
    <mergeCell ref="DC47:DD47"/>
    <mergeCell ref="DE47:DF47"/>
    <mergeCell ref="DG47:DH47"/>
    <mergeCell ref="DI47:DJ47"/>
    <mergeCell ref="DK47:DL47"/>
    <mergeCell ref="DQ47:DR47"/>
    <mergeCell ref="DS47:DT47"/>
    <mergeCell ref="DU47:DV47"/>
    <mergeCell ref="DW47:DX47"/>
    <mergeCell ref="EA47:EB47"/>
    <mergeCell ref="EC47:ED47"/>
    <mergeCell ref="EE47:EF47"/>
    <mergeCell ref="CK48:CL48"/>
    <mergeCell ref="CM48:CN48"/>
    <mergeCell ref="BW48:BX48"/>
    <mergeCell ref="BY48:BZ48"/>
    <mergeCell ref="CA48:CB48"/>
    <mergeCell ref="CC48:CD48"/>
    <mergeCell ref="CE48:CF48"/>
    <mergeCell ref="CG48:CH48"/>
    <mergeCell ref="CI48:CJ48"/>
    <mergeCell ref="DC48:DD48"/>
    <mergeCell ref="DE48:DF48"/>
    <mergeCell ref="CO48:CP48"/>
    <mergeCell ref="CQ48:CR48"/>
    <mergeCell ref="CS48:CT48"/>
    <mergeCell ref="CU48:CV48"/>
    <mergeCell ref="CW48:CX48"/>
    <mergeCell ref="CY48:CZ48"/>
    <mergeCell ref="DA48:DB48"/>
    <mergeCell ref="BO46:CB46"/>
    <mergeCell ref="CC46:CP46"/>
    <mergeCell ref="CQ46:DD46"/>
    <mergeCell ref="DE46:DR46"/>
    <mergeCell ref="C47:D47"/>
    <mergeCell ref="E47:F47"/>
    <mergeCell ref="G47:H47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N48"/>
    <mergeCell ref="AO48:AP48"/>
    <mergeCell ref="AQ48:AR48"/>
    <mergeCell ref="AS48:AT48"/>
    <mergeCell ref="AU48:AV48"/>
    <mergeCell ref="AW48:AX48"/>
    <mergeCell ref="AY48:AZ48"/>
    <mergeCell ref="BA48:BB48"/>
    <mergeCell ref="BC48:BD48"/>
    <mergeCell ref="BE48:BF48"/>
    <mergeCell ref="BG48:BH48"/>
    <mergeCell ref="BI48:BJ48"/>
    <mergeCell ref="BK48:BL48"/>
    <mergeCell ref="BO48:BP48"/>
    <mergeCell ref="BQ48:BR48"/>
    <mergeCell ref="BS48:BT48"/>
    <mergeCell ref="BU48:BV48"/>
    <mergeCell ref="DM47:DN47"/>
    <mergeCell ref="DO47:DP47"/>
    <mergeCell ref="DG48:DH48"/>
    <mergeCell ref="DI48:DJ48"/>
    <mergeCell ref="DK48:DL48"/>
    <mergeCell ref="DM48:DN48"/>
    <mergeCell ref="DO48:DP48"/>
    <mergeCell ref="HO48:HP48"/>
    <mergeCell ref="HQ48:HR48"/>
    <mergeCell ref="HS48:HT48"/>
    <mergeCell ref="HU48:HV48"/>
    <mergeCell ref="HW48:HX48"/>
    <mergeCell ref="HY48:HZ48"/>
    <mergeCell ref="IA48:IB48"/>
    <mergeCell ref="IQ48:IR48"/>
    <mergeCell ref="IS48:IT48"/>
    <mergeCell ref="IU48:IV48"/>
    <mergeCell ref="IC48:ID48"/>
    <mergeCell ref="IE48:IF48"/>
    <mergeCell ref="IG48:IH48"/>
    <mergeCell ref="II48:IJ48"/>
    <mergeCell ref="IK48:IL48"/>
    <mergeCell ref="IM48:IN48"/>
    <mergeCell ref="IO48:IP48"/>
    <mergeCell ref="DQ48:DR48"/>
    <mergeCell ref="DS48:DT48"/>
    <mergeCell ref="DU48:DV48"/>
    <mergeCell ref="DW48:DX48"/>
    <mergeCell ref="EA48:EB48"/>
    <mergeCell ref="EC48:ED48"/>
    <mergeCell ref="EE48:EF48"/>
    <mergeCell ref="EG48:EH48"/>
    <mergeCell ref="EI48:EJ48"/>
    <mergeCell ref="EK48:EL48"/>
    <mergeCell ref="EM48:EN48"/>
    <mergeCell ref="EO48:EP48"/>
    <mergeCell ref="EQ48:ER48"/>
    <mergeCell ref="ES48:ET48"/>
    <mergeCell ref="EU48:EV48"/>
    <mergeCell ref="EW48:EX48"/>
    <mergeCell ref="EY48:EZ48"/>
    <mergeCell ref="FA48:FB48"/>
    <mergeCell ref="FC48:FD48"/>
    <mergeCell ref="FE48:FF48"/>
    <mergeCell ref="FG48:FH48"/>
    <mergeCell ref="FI48:FJ48"/>
    <mergeCell ref="FK48:FL48"/>
    <mergeCell ref="FM48:FN48"/>
    <mergeCell ref="FO48:FP48"/>
    <mergeCell ref="FQ48:FR48"/>
    <mergeCell ref="FS48:FT48"/>
    <mergeCell ref="FU48:FV48"/>
    <mergeCell ref="FW48:FX48"/>
    <mergeCell ref="FY48:FZ48"/>
    <mergeCell ref="GA48:GB48"/>
    <mergeCell ref="GC48:GD48"/>
    <mergeCell ref="GE48:GF48"/>
    <mergeCell ref="GG48:GH48"/>
    <mergeCell ref="GI48:GJ48"/>
    <mergeCell ref="GM48:GN48"/>
    <mergeCell ref="GO48:GP48"/>
    <mergeCell ref="GQ48:GR48"/>
    <mergeCell ref="GS48:GT48"/>
    <mergeCell ref="GU48:GV48"/>
    <mergeCell ref="GW48:GX48"/>
    <mergeCell ref="GY48:GZ48"/>
    <mergeCell ref="HA48:HB48"/>
    <mergeCell ref="HC48:HD48"/>
    <mergeCell ref="HE48:HF48"/>
    <mergeCell ref="HG48:HH48"/>
    <mergeCell ref="HI48:HJ48"/>
    <mergeCell ref="HK48:HL48"/>
    <mergeCell ref="HM48:HN48"/>
    <mergeCell ref="DG2:DH2"/>
    <mergeCell ref="DI2:DJ2"/>
    <mergeCell ref="CS2:CT2"/>
    <mergeCell ref="CU2:CV2"/>
    <mergeCell ref="CW2:CX2"/>
    <mergeCell ref="CY2:CZ2"/>
    <mergeCell ref="DA2:DB2"/>
    <mergeCell ref="DC2:DD2"/>
    <mergeCell ref="DE2:DF2"/>
    <mergeCell ref="EA2:EB2"/>
    <mergeCell ref="EC2:ED2"/>
    <mergeCell ref="DK2:DL2"/>
    <mergeCell ref="DM2:DN2"/>
    <mergeCell ref="DO2:DP2"/>
    <mergeCell ref="DQ2:DR2"/>
    <mergeCell ref="DS2:DT2"/>
    <mergeCell ref="DU2:DV2"/>
    <mergeCell ref="DW2:DX2"/>
    <mergeCell ref="ES2:ET2"/>
    <mergeCell ref="EU2:EV2"/>
    <mergeCell ref="EE2:EF2"/>
    <mergeCell ref="EG2:EH2"/>
    <mergeCell ref="EI2:EJ2"/>
    <mergeCell ref="EK2:EL2"/>
    <mergeCell ref="EM2:EN2"/>
    <mergeCell ref="EO2:EP2"/>
    <mergeCell ref="EQ2:ER2"/>
    <mergeCell ref="HO46:IB46"/>
    <mergeCell ref="IC46:IP46"/>
    <mergeCell ref="IQ46:IV46"/>
    <mergeCell ref="EA46:EN46"/>
    <mergeCell ref="EO46:FB46"/>
    <mergeCell ref="FC46:FP46"/>
    <mergeCell ref="FQ46:GD46"/>
    <mergeCell ref="GE46:GJ46"/>
    <mergeCell ref="GM46:GZ46"/>
    <mergeCell ref="HA46:HN46"/>
    <mergeCell ref="FK2:FL2"/>
    <mergeCell ref="FM2:FN2"/>
    <mergeCell ref="EW2:EX2"/>
    <mergeCell ref="EY2:EZ2"/>
    <mergeCell ref="FA2:FB2"/>
    <mergeCell ref="FC2:FD2"/>
    <mergeCell ref="FE2:FF2"/>
    <mergeCell ref="FG2:FH2"/>
    <mergeCell ref="FI2:FJ2"/>
    <mergeCell ref="GC2:GD2"/>
    <mergeCell ref="GE2:GF2"/>
    <mergeCell ref="FO2:FP2"/>
    <mergeCell ref="FQ2:FR2"/>
    <mergeCell ref="FS2:FT2"/>
    <mergeCell ref="FU2:FV2"/>
    <mergeCell ref="FW2:FX2"/>
    <mergeCell ref="FY2:FZ2"/>
    <mergeCell ref="GA2:GB2"/>
    <mergeCell ref="BW2:BX2"/>
    <mergeCell ref="BY2:BZ2"/>
    <mergeCell ref="BG2:BH2"/>
    <mergeCell ref="BI2:BJ2"/>
    <mergeCell ref="BK2:BL2"/>
    <mergeCell ref="BO2:BP2"/>
    <mergeCell ref="BQ2:BR2"/>
    <mergeCell ref="BS2:BT2"/>
    <mergeCell ref="BU2:BV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O3:BP3"/>
    <mergeCell ref="BQ3:BR3"/>
    <mergeCell ref="BS3:BT3"/>
    <mergeCell ref="BU3:BV3"/>
    <mergeCell ref="IQ47:IR47"/>
    <mergeCell ref="IS47:IT47"/>
    <mergeCell ref="IU47:IV47"/>
    <mergeCell ref="IC47:ID47"/>
    <mergeCell ref="IE47:IF47"/>
    <mergeCell ref="IG47:IH47"/>
    <mergeCell ref="II47:IJ47"/>
    <mergeCell ref="IK47:IL47"/>
    <mergeCell ref="IM47:IN47"/>
    <mergeCell ref="IO47:IP47"/>
    <mergeCell ref="EG47:EH47"/>
    <mergeCell ref="EI47:EJ47"/>
    <mergeCell ref="EK47:EL47"/>
    <mergeCell ref="EM47:EN47"/>
    <mergeCell ref="EO47:EP47"/>
    <mergeCell ref="EQ47:ER47"/>
    <mergeCell ref="ES47:ET47"/>
    <mergeCell ref="EU47:EV47"/>
    <mergeCell ref="EW47:EX47"/>
    <mergeCell ref="EY47:EZ47"/>
    <mergeCell ref="FA47:FB47"/>
    <mergeCell ref="FC47:FD47"/>
    <mergeCell ref="FE47:FF47"/>
    <mergeCell ref="FG47:FH47"/>
    <mergeCell ref="FI47:FJ47"/>
    <mergeCell ref="FK47:FL47"/>
    <mergeCell ref="FM47:FN47"/>
    <mergeCell ref="FO47:FP47"/>
    <mergeCell ref="FQ47:FR47"/>
    <mergeCell ref="FS47:FT47"/>
    <mergeCell ref="FU47:FV47"/>
    <mergeCell ref="FW47:FX47"/>
    <mergeCell ref="FY47:FZ47"/>
    <mergeCell ref="GA47:GB47"/>
    <mergeCell ref="GC47:GD47"/>
    <mergeCell ref="GE47:GF47"/>
    <mergeCell ref="GG47:GH47"/>
    <mergeCell ref="GI47:GJ47"/>
    <mergeCell ref="GM47:GN47"/>
    <mergeCell ref="GO47:GP47"/>
    <mergeCell ref="GQ47:GR47"/>
    <mergeCell ref="GS47:GT47"/>
    <mergeCell ref="GU47:GV47"/>
    <mergeCell ref="GW47:GX47"/>
    <mergeCell ref="GY47:GZ47"/>
    <mergeCell ref="HA47:HB47"/>
    <mergeCell ref="HC47:HD47"/>
    <mergeCell ref="HE47:HF47"/>
    <mergeCell ref="HG47:HH47"/>
    <mergeCell ref="HI47:HJ47"/>
    <mergeCell ref="HK47:HL47"/>
    <mergeCell ref="HM47:HN47"/>
    <mergeCell ref="HO47:HP47"/>
    <mergeCell ref="HQ47:HR47"/>
    <mergeCell ref="HS47:HT47"/>
    <mergeCell ref="HU47:HV47"/>
    <mergeCell ref="HW47:HX47"/>
    <mergeCell ref="HY47:HZ47"/>
    <mergeCell ref="IA47:IB47"/>
  </mergeCells>
  <conditionalFormatting sqref="C5:BL46 C50:BL164">
    <cfRule type="cellIs" dxfId="2" priority="1" operator="equal">
      <formula>0</formula>
    </cfRule>
  </conditionalFormatting>
  <drawing r:id="rId1"/>
</worksheet>
</file>